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645" windowWidth="19815" windowHeight="8640" tabRatio="786" firstSheet="27" activeTab="36"/>
  </bookViews>
  <sheets>
    <sheet name="Registro egresos I nivel" sheetId="1" r:id="rId1"/>
    <sheet name="Registro egresos II nivel" sheetId="5" r:id="rId2"/>
    <sheet name="BBDD Histórica Primer Año x Sem" sheetId="9" r:id="rId3"/>
    <sheet name="BBDD Histórica Primer Año x Mes" sheetId="10" r:id="rId4"/>
    <sheet name="BBDD Actual Primer Año x Semana" sheetId="11" r:id="rId5"/>
    <sheet name="tablas CADP" sheetId="12" r:id="rId6"/>
    <sheet name="gráficos x mes I nivel" sheetId="13" state="hidden" r:id="rId7"/>
    <sheet name="gráficos x mes II nivel" sheetId="14" state="hidden" r:id="rId8"/>
    <sheet name="gráficos x semana I nivel" sheetId="15" r:id="rId9"/>
    <sheet name="gráficos x semana II nivel" sheetId="16" r:id="rId10"/>
    <sheet name="gráficos x semana I y II nivel" sheetId="17" r:id="rId11"/>
    <sheet name="Graf I Nivel Datastudio" sheetId="18" r:id="rId12"/>
    <sheet name="Graf II Nivel Datastudio" sheetId="19" r:id="rId13"/>
    <sheet name="Graf I y II Nivel Datastudio" sheetId="20" r:id="rId14"/>
    <sheet name="periodo" sheetId="21" r:id="rId15"/>
    <sheet name="egresos x sexo" sheetId="22" r:id="rId16"/>
    <sheet name="semana_visible" sheetId="23" r:id="rId17"/>
    <sheet name="Mes_visible" sheetId="24" state="hidden" r:id="rId18"/>
    <sheet name="tabla_sexo" sheetId="25" r:id="rId19"/>
    <sheet name="gráficos x mes I y II nivel" sheetId="26" state="hidden" r:id="rId20"/>
    <sheet name="gráficos I y II nivel" sheetId="27" state="hidden" r:id="rId21"/>
    <sheet name="Porcentajes x Año" sheetId="28" r:id="rId22"/>
    <sheet name="Nombrados Vigentes" sheetId="29" r:id="rId23"/>
    <sheet name="Cargos_x_gob" sheetId="30" r:id="rId24"/>
    <sheet name="Permanencia Desvinculaciones x " sheetId="31" r:id="rId25"/>
    <sheet name="datos permanencia 2018" sheetId="32" r:id="rId26"/>
    <sheet name="base historica salud" sheetId="33" r:id="rId27"/>
    <sheet name="salud" sheetId="34" r:id="rId28"/>
    <sheet name="rev 2018" sheetId="35" r:id="rId29"/>
    <sheet name="Tabla dinámica 2018" sheetId="36" r:id="rId30"/>
    <sheet name="rev 2014" sheetId="37" r:id="rId31"/>
    <sheet name="Tabla dinámica 2014" sheetId="38" r:id="rId32"/>
    <sheet name="Tabla dinámica 2010" sheetId="39" r:id="rId33"/>
    <sheet name="rev 2010" sheetId="40" r:id="rId34"/>
    <sheet name="2010" sheetId="41" r:id="rId35"/>
    <sheet name="2014" sheetId="42" r:id="rId36"/>
    <sheet name="2018" sheetId="43" r:id="rId37"/>
  </sheets>
  <definedNames>
    <definedName name="_xlnm._FilterDatabase" localSheetId="34" hidden="1">'2010'!$A$1:$Q$204</definedName>
    <definedName name="_xlnm._FilterDatabase" localSheetId="35" hidden="1">'2014'!$A$1:$R$419</definedName>
    <definedName name="_xlnm._FilterDatabase" localSheetId="36" hidden="1">'2018'!$A$1:$R$410</definedName>
    <definedName name="_xlnm._FilterDatabase" localSheetId="26" hidden="1">'base historica salud'!$A$1:$K$215</definedName>
    <definedName name="_xlnm._FilterDatabase" localSheetId="2" hidden="1">'BBDD Histórica Primer Año x Sem'!$A$1:$AD$623</definedName>
    <definedName name="_xlnm._FilterDatabase" localSheetId="15" hidden="1">'egresos x sexo'!$A$1:$G$925</definedName>
    <definedName name="_xlnm._FilterDatabase" localSheetId="13" hidden="1">'Graf I y II Nivel Datastudio'!$A$1:$L$1622</definedName>
    <definedName name="_xlnm._FilterDatabase" localSheetId="1" hidden="1">'Registro egresos II nivel'!$A$1:$AB$877</definedName>
    <definedName name="_xlnm._FilterDatabase" localSheetId="32" hidden="1">'Tabla dinámica 2010'!$A$1:$E$43</definedName>
    <definedName name="Cargos_IIN_GB1">'Nombrados Vigentes'!$H$6</definedName>
    <definedName name="Cargos_IIN_MB2">'Nombrados Vigentes'!$H$4</definedName>
    <definedName name="Cargos_IIN_SP1">'Nombrados Vigentes'!$H$3</definedName>
    <definedName name="Cargos_IIN_SP2">'Nombrados Vigentes'!$H$5</definedName>
    <definedName name="Cargos_IN_GB1">'Nombrados Vigentes'!$G$6</definedName>
    <definedName name="Cargos_IN_MB2">'Nombrados Vigentes'!$G$4</definedName>
    <definedName name="Cargos_IN_SP1">'Nombrados Vigentes'!$G$3</definedName>
    <definedName name="Cargos_IN_SP2">'Nombrados Vigentes'!$G$5</definedName>
    <definedName name="GB1_IIN">'Nombrados Vigentes'!$C$6</definedName>
    <definedName name="GB1_IN">'Nombrados Vigentes'!$B$6</definedName>
    <definedName name="MB2_IIN">'Nombrados Vigentes'!$C$4</definedName>
    <definedName name="MB2_IN">'Nombrados Vigentes'!$B$4</definedName>
    <definedName name="Motivos_Egresos">#REF!</definedName>
    <definedName name="SP1_IIN">'Nombrados Vigentes'!$C$3</definedName>
    <definedName name="SP1_IN">'Nombrados Vigentes'!$B$3</definedName>
    <definedName name="SP2_IIN">'Nombrados Vigentes'!$C$5</definedName>
    <definedName name="SP2_IN">'Nombrados Vigentes'!$B$5</definedName>
    <definedName name="Z_01B3EBFE_5A32_40A7_B23F_9F2AAE994062_.wvu.FilterData" localSheetId="1" hidden="1">'Registro egresos II nivel'!$A$1:$Z$886</definedName>
    <definedName name="Z_4D67C981_1209_4EC0_BA62_90FDF14F3E80_.wvu.FilterData" localSheetId="0" hidden="1">'Registro egresos I nivel'!$A$1:$V$104</definedName>
    <definedName name="Z_4D67C981_1209_4EC0_BA62_90FDF14F3E80_.wvu.FilterData" localSheetId="1" hidden="1">'Registro egresos II nivel'!$A$1:$Z$886</definedName>
    <definedName name="Z_B629CA5F_7954_4021_96E9_F255A7722EDA_.wvu.FilterData" localSheetId="11" hidden="1">'Graf I Nivel Datastudio'!$A$1:$J$1623</definedName>
    <definedName name="Z_B629CA5F_7954_4021_96E9_F255A7722EDA_.wvu.FilterData" localSheetId="0" hidden="1">'Registro egresos I nivel'!$A$1:$V$104</definedName>
    <definedName name="Z_B629CA5F_7954_4021_96E9_F255A7722EDA_.wvu.FilterData" localSheetId="1" hidden="1">'Registro egresos II nivel'!$A$1:$U$886</definedName>
    <definedName name="Z_DEA17DF3_7353_457F_8C67_3BB8993A3A16_.wvu.FilterData" localSheetId="1" hidden="1">'Registro egresos II nivel'!$A$1:$Z$886</definedName>
  </definedNames>
  <calcPr calcId="145621"/>
  <customWorkbookViews>
    <customWorkbookView name="Filtro 3" guid="{01B3EBFE-5A32-40A7-B23F-9F2AAE994062}" maximized="1" windowWidth="0" windowHeight="0" activeSheetId="0"/>
    <customWorkbookView name="Filtro 2" guid="{4D67C981-1209-4EC0-BA62-90FDF14F3E80}" maximized="1" windowWidth="0" windowHeight="0" activeSheetId="0"/>
    <customWorkbookView name="Filtro 1" guid="{B629CA5F-7954-4021-96E9-F255A7722EDA}" maximized="1" windowWidth="0" windowHeight="0" activeSheetId="0"/>
    <customWorkbookView name="Filtro 4" guid="{DEA17DF3-7353-457F-8C67-3BB8993A3A16}" maximized="1" windowWidth="0" windowHeight="0" activeSheetId="0"/>
  </customWorkbookViews>
  <pivotCaches>
    <pivotCache cacheId="9" r:id="rId38"/>
    <pivotCache cacheId="14" r:id="rId39"/>
    <pivotCache cacheId="19" r:id="rId40"/>
  </pivotCaches>
</workbook>
</file>

<file path=xl/calcChain.xml><?xml version="1.0" encoding="utf-8"?>
<calcChain xmlns="http://schemas.openxmlformats.org/spreadsheetml/2006/main">
  <c r="P410" i="43" l="1"/>
  <c r="O410" i="43"/>
  <c r="P409" i="43"/>
  <c r="O409" i="43"/>
  <c r="P408" i="43"/>
  <c r="O408" i="43"/>
  <c r="P407" i="43"/>
  <c r="O407" i="43"/>
  <c r="P406" i="43"/>
  <c r="O406" i="43"/>
  <c r="P405" i="43"/>
  <c r="O405" i="43"/>
  <c r="P404" i="43"/>
  <c r="O404" i="43"/>
  <c r="P403" i="43"/>
  <c r="O403" i="43"/>
  <c r="P402" i="43"/>
  <c r="O402" i="43"/>
  <c r="P401" i="43"/>
  <c r="O401" i="43"/>
  <c r="P400" i="43"/>
  <c r="O400" i="43"/>
  <c r="P399" i="43"/>
  <c r="O399" i="43"/>
  <c r="P398" i="43"/>
  <c r="O398" i="43"/>
  <c r="P397" i="43"/>
  <c r="O397" i="43"/>
  <c r="P396" i="43"/>
  <c r="O396" i="43"/>
  <c r="P395" i="43"/>
  <c r="O395" i="43"/>
  <c r="P394" i="43"/>
  <c r="O394" i="43"/>
  <c r="P393" i="43"/>
  <c r="O393" i="43"/>
  <c r="P392" i="43"/>
  <c r="O392" i="43"/>
  <c r="P391" i="43"/>
  <c r="O391" i="43"/>
  <c r="P390" i="43"/>
  <c r="O390" i="43"/>
  <c r="P389" i="43"/>
  <c r="O389" i="43"/>
  <c r="P388" i="43"/>
  <c r="O388" i="43"/>
  <c r="P387" i="43"/>
  <c r="O387" i="43"/>
  <c r="P386" i="43"/>
  <c r="O386" i="43"/>
  <c r="P385" i="43"/>
  <c r="O385" i="43"/>
  <c r="P384" i="43"/>
  <c r="O384" i="43"/>
  <c r="P383" i="43"/>
  <c r="O383" i="43"/>
  <c r="P382" i="43"/>
  <c r="O382" i="43"/>
  <c r="P381" i="43"/>
  <c r="O381" i="43"/>
  <c r="P380" i="43"/>
  <c r="O380" i="43"/>
  <c r="P379" i="43"/>
  <c r="O379" i="43"/>
  <c r="P378" i="43"/>
  <c r="O378" i="43"/>
  <c r="P377" i="43"/>
  <c r="O377" i="43"/>
  <c r="P376" i="43"/>
  <c r="O376" i="43"/>
  <c r="P375" i="43"/>
  <c r="O375" i="43"/>
  <c r="P374" i="43"/>
  <c r="O374" i="43"/>
  <c r="P373" i="43"/>
  <c r="O373" i="43"/>
  <c r="P372" i="43"/>
  <c r="O372" i="43"/>
  <c r="P371" i="43"/>
  <c r="O371" i="43"/>
  <c r="P370" i="43"/>
  <c r="O370" i="43"/>
  <c r="P369" i="43"/>
  <c r="O369" i="43"/>
  <c r="P368" i="43"/>
  <c r="O368" i="43"/>
  <c r="P367" i="43"/>
  <c r="O367" i="43"/>
  <c r="P366" i="43"/>
  <c r="O366" i="43"/>
  <c r="P365" i="43"/>
  <c r="O365" i="43"/>
  <c r="P364" i="43"/>
  <c r="O364" i="43"/>
  <c r="P363" i="43"/>
  <c r="O363" i="43"/>
  <c r="P362" i="43"/>
  <c r="O362" i="43"/>
  <c r="P361" i="43"/>
  <c r="O361" i="43"/>
  <c r="P360" i="43"/>
  <c r="O360" i="43"/>
  <c r="P359" i="43"/>
  <c r="O359" i="43"/>
  <c r="P358" i="43"/>
  <c r="O358" i="43"/>
  <c r="P357" i="43"/>
  <c r="O357" i="43"/>
  <c r="P356" i="43"/>
  <c r="O356" i="43"/>
  <c r="P355" i="43"/>
  <c r="O355" i="43"/>
  <c r="P354" i="43"/>
  <c r="O354" i="43"/>
  <c r="P353" i="43"/>
  <c r="O353" i="43"/>
  <c r="P352" i="43"/>
  <c r="O352" i="43"/>
  <c r="P351" i="43"/>
  <c r="O351" i="43"/>
  <c r="P350" i="43"/>
  <c r="O350" i="43"/>
  <c r="P349" i="43"/>
  <c r="O349" i="43"/>
  <c r="P348" i="43"/>
  <c r="O348" i="43"/>
  <c r="P347" i="43"/>
  <c r="O347" i="43"/>
  <c r="P346" i="43"/>
  <c r="O346" i="43"/>
  <c r="P345" i="43"/>
  <c r="O345" i="43"/>
  <c r="P344" i="43"/>
  <c r="O344" i="43"/>
  <c r="P343" i="43"/>
  <c r="O343" i="43"/>
  <c r="P342" i="43"/>
  <c r="O342" i="43"/>
  <c r="P341" i="43"/>
  <c r="O341" i="43"/>
  <c r="P340" i="43"/>
  <c r="O340" i="43"/>
  <c r="P339" i="43"/>
  <c r="O339" i="43"/>
  <c r="P338" i="43"/>
  <c r="O338" i="43"/>
  <c r="P337" i="43"/>
  <c r="O337" i="43"/>
  <c r="P336" i="43"/>
  <c r="O336" i="43"/>
  <c r="P335" i="43"/>
  <c r="O335" i="43"/>
  <c r="P334" i="43"/>
  <c r="O334" i="43"/>
  <c r="P333" i="43"/>
  <c r="O333" i="43"/>
  <c r="P332" i="43"/>
  <c r="O332" i="43"/>
  <c r="P331" i="43"/>
  <c r="O331" i="43"/>
  <c r="P330" i="43"/>
  <c r="O330" i="43"/>
  <c r="P329" i="43"/>
  <c r="O329" i="43"/>
  <c r="P328" i="43"/>
  <c r="O328" i="43"/>
  <c r="P327" i="43"/>
  <c r="O327" i="43"/>
  <c r="P326" i="43"/>
  <c r="O326" i="43"/>
  <c r="P325" i="43"/>
  <c r="O325" i="43"/>
  <c r="P324" i="43"/>
  <c r="O324" i="43"/>
  <c r="P323" i="43"/>
  <c r="O323" i="43"/>
  <c r="P322" i="43"/>
  <c r="O322" i="43"/>
  <c r="P321" i="43"/>
  <c r="O321" i="43"/>
  <c r="P320" i="43"/>
  <c r="O320" i="43"/>
  <c r="P319" i="43"/>
  <c r="O319" i="43"/>
  <c r="P318" i="43"/>
  <c r="O318" i="43"/>
  <c r="P317" i="43"/>
  <c r="O317" i="43"/>
  <c r="P316" i="43"/>
  <c r="O316" i="43"/>
  <c r="P315" i="43"/>
  <c r="O315" i="43"/>
  <c r="P314" i="43"/>
  <c r="O314" i="43"/>
  <c r="P313" i="43"/>
  <c r="O313" i="43"/>
  <c r="P312" i="43"/>
  <c r="O312" i="43"/>
  <c r="P311" i="43"/>
  <c r="O311" i="43"/>
  <c r="P310" i="43"/>
  <c r="O310" i="43"/>
  <c r="P309" i="43"/>
  <c r="O309" i="43"/>
  <c r="P308" i="43"/>
  <c r="O308" i="43"/>
  <c r="P307" i="43"/>
  <c r="O307" i="43"/>
  <c r="P306" i="43"/>
  <c r="O306" i="43"/>
  <c r="P305" i="43"/>
  <c r="O305" i="43"/>
  <c r="P304" i="43"/>
  <c r="O304" i="43"/>
  <c r="P303" i="43"/>
  <c r="O303" i="43"/>
  <c r="P302" i="43"/>
  <c r="O302" i="43"/>
  <c r="P301" i="43"/>
  <c r="O301" i="43"/>
  <c r="P300" i="43"/>
  <c r="O300" i="43"/>
  <c r="P299" i="43"/>
  <c r="O299" i="43"/>
  <c r="P298" i="43"/>
  <c r="O298" i="43"/>
  <c r="P297" i="43"/>
  <c r="O297" i="43"/>
  <c r="P296" i="43"/>
  <c r="O296" i="43"/>
  <c r="P295" i="43"/>
  <c r="O295" i="43"/>
  <c r="P294" i="43"/>
  <c r="O294" i="43"/>
  <c r="P293" i="43"/>
  <c r="O293" i="43"/>
  <c r="P292" i="43"/>
  <c r="O292" i="43"/>
  <c r="P291" i="43"/>
  <c r="O291" i="43"/>
  <c r="P290" i="43"/>
  <c r="O290" i="43"/>
  <c r="P289" i="43"/>
  <c r="O289" i="43"/>
  <c r="P288" i="43"/>
  <c r="O288" i="43"/>
  <c r="P287" i="43"/>
  <c r="O287" i="43"/>
  <c r="P286" i="43"/>
  <c r="O286" i="43"/>
  <c r="P285" i="43"/>
  <c r="O285" i="43"/>
  <c r="P284" i="43"/>
  <c r="O284" i="43"/>
  <c r="P283" i="43"/>
  <c r="O283" i="43"/>
  <c r="P282" i="43"/>
  <c r="O282" i="43"/>
  <c r="P281" i="43"/>
  <c r="O281" i="43"/>
  <c r="P280" i="43"/>
  <c r="O280" i="43"/>
  <c r="P279" i="43"/>
  <c r="O279" i="43"/>
  <c r="P278" i="43"/>
  <c r="O278" i="43"/>
  <c r="P277" i="43"/>
  <c r="O277" i="43"/>
  <c r="P276" i="43"/>
  <c r="O276" i="43"/>
  <c r="P275" i="43"/>
  <c r="O275" i="43"/>
  <c r="P274" i="43"/>
  <c r="O274" i="43"/>
  <c r="P273" i="43"/>
  <c r="O273" i="43"/>
  <c r="P272" i="43"/>
  <c r="O272" i="43"/>
  <c r="P271" i="43"/>
  <c r="O271" i="43"/>
  <c r="P270" i="43"/>
  <c r="O270" i="43"/>
  <c r="P269" i="43"/>
  <c r="O269" i="43"/>
  <c r="P268" i="43"/>
  <c r="O268" i="43"/>
  <c r="P267" i="43"/>
  <c r="O267" i="43"/>
  <c r="P266" i="43"/>
  <c r="O266" i="43"/>
  <c r="P265" i="43"/>
  <c r="O265" i="43"/>
  <c r="P264" i="43"/>
  <c r="O264" i="43"/>
  <c r="P263" i="43"/>
  <c r="O263" i="43"/>
  <c r="P262" i="43"/>
  <c r="O262" i="43"/>
  <c r="P261" i="43"/>
  <c r="O261" i="43"/>
  <c r="P260" i="43"/>
  <c r="O260" i="43"/>
  <c r="P259" i="43"/>
  <c r="O259" i="43"/>
  <c r="P258" i="43"/>
  <c r="O258" i="43"/>
  <c r="P257" i="43"/>
  <c r="O257" i="43"/>
  <c r="P256" i="43"/>
  <c r="O256" i="43"/>
  <c r="P255" i="43"/>
  <c r="O255" i="43"/>
  <c r="P254" i="43"/>
  <c r="O254" i="43"/>
  <c r="P253" i="43"/>
  <c r="O253" i="43"/>
  <c r="P252" i="43"/>
  <c r="O252" i="43"/>
  <c r="P251" i="43"/>
  <c r="O251" i="43"/>
  <c r="P250" i="43"/>
  <c r="O250" i="43"/>
  <c r="P249" i="43"/>
  <c r="O249" i="43"/>
  <c r="P248" i="43"/>
  <c r="O248" i="43"/>
  <c r="P247" i="43"/>
  <c r="O247" i="43"/>
  <c r="P246" i="43"/>
  <c r="O246" i="43"/>
  <c r="P245" i="43"/>
  <c r="O245" i="43"/>
  <c r="P244" i="43"/>
  <c r="P243" i="43"/>
  <c r="O243" i="43"/>
  <c r="P242" i="43"/>
  <c r="O242" i="43"/>
  <c r="P241" i="43"/>
  <c r="O241" i="43"/>
  <c r="P240" i="43"/>
  <c r="O240" i="43"/>
  <c r="P239" i="43"/>
  <c r="O239" i="43"/>
  <c r="P238" i="43"/>
  <c r="O238" i="43"/>
  <c r="P237" i="43"/>
  <c r="O237" i="43"/>
  <c r="P236" i="43"/>
  <c r="O236" i="43"/>
  <c r="P235" i="43"/>
  <c r="O235" i="43"/>
  <c r="P234" i="43"/>
  <c r="O234" i="43"/>
  <c r="P233" i="43"/>
  <c r="O233" i="43"/>
  <c r="P232" i="43"/>
  <c r="O232" i="43"/>
  <c r="P231" i="43"/>
  <c r="O231" i="43"/>
  <c r="P230" i="43"/>
  <c r="O230" i="43"/>
  <c r="P229" i="43"/>
  <c r="O229" i="43"/>
  <c r="P228" i="43"/>
  <c r="O228" i="43"/>
  <c r="P227" i="43"/>
  <c r="O227" i="43"/>
  <c r="P226" i="43"/>
  <c r="O226" i="43"/>
  <c r="P225" i="43"/>
  <c r="O225" i="43"/>
  <c r="P224" i="43"/>
  <c r="O224" i="43"/>
  <c r="P223" i="43"/>
  <c r="O223" i="43"/>
  <c r="P222" i="43"/>
  <c r="O222" i="43"/>
  <c r="P221" i="43"/>
  <c r="O221" i="43"/>
  <c r="P220" i="43"/>
  <c r="O220" i="43"/>
  <c r="P219" i="43"/>
  <c r="O219" i="43"/>
  <c r="P218" i="43"/>
  <c r="O218" i="43"/>
  <c r="P217" i="43"/>
  <c r="O217" i="43"/>
  <c r="P216" i="43"/>
  <c r="O216" i="43"/>
  <c r="P215" i="43"/>
  <c r="O215" i="43"/>
  <c r="P214" i="43"/>
  <c r="O214" i="43"/>
  <c r="P213" i="43"/>
  <c r="O213" i="43"/>
  <c r="P212" i="43"/>
  <c r="O212" i="43"/>
  <c r="P211" i="43"/>
  <c r="O211" i="43"/>
  <c r="P210" i="43"/>
  <c r="O210" i="43"/>
  <c r="P209" i="43"/>
  <c r="O209" i="43"/>
  <c r="P208" i="43"/>
  <c r="O208" i="43"/>
  <c r="P207" i="43"/>
  <c r="O207" i="43"/>
  <c r="P206" i="43"/>
  <c r="O206" i="43"/>
  <c r="P205" i="43"/>
  <c r="O205" i="43"/>
  <c r="P204" i="43"/>
  <c r="O204" i="43"/>
  <c r="P203" i="43"/>
  <c r="O203" i="43"/>
  <c r="P202" i="43"/>
  <c r="O202" i="43"/>
  <c r="P201" i="43"/>
  <c r="O201" i="43"/>
  <c r="P200" i="43"/>
  <c r="O200" i="43"/>
  <c r="P199" i="43"/>
  <c r="O199" i="43"/>
  <c r="P198" i="43"/>
  <c r="O198" i="43"/>
  <c r="P197" i="43"/>
  <c r="O197" i="43"/>
  <c r="P196" i="43"/>
  <c r="O196" i="43"/>
  <c r="P195" i="43"/>
  <c r="O195" i="43"/>
  <c r="P194" i="43"/>
  <c r="O194" i="43"/>
  <c r="P193" i="43"/>
  <c r="O193" i="43"/>
  <c r="P192" i="43"/>
  <c r="O192" i="43"/>
  <c r="P191" i="43"/>
  <c r="O191" i="43"/>
  <c r="P190" i="43"/>
  <c r="O190" i="43"/>
  <c r="P189" i="43"/>
  <c r="O189" i="43"/>
  <c r="P188" i="43"/>
  <c r="O188" i="43"/>
  <c r="P187" i="43"/>
  <c r="O187" i="43"/>
  <c r="P186" i="43"/>
  <c r="O186" i="43"/>
  <c r="P185" i="43"/>
  <c r="O185" i="43"/>
  <c r="P184" i="43"/>
  <c r="O184" i="43"/>
  <c r="P183" i="43"/>
  <c r="O183" i="43"/>
  <c r="P182" i="43"/>
  <c r="O182" i="43"/>
  <c r="P181" i="43"/>
  <c r="O181" i="43"/>
  <c r="P180" i="43"/>
  <c r="O180" i="43"/>
  <c r="P179" i="43"/>
  <c r="O179" i="43"/>
  <c r="P178" i="43"/>
  <c r="O178" i="43"/>
  <c r="P177" i="43"/>
  <c r="O177" i="43"/>
  <c r="P176" i="43"/>
  <c r="O176" i="43"/>
  <c r="P175" i="43"/>
  <c r="O175" i="43"/>
  <c r="P174" i="43"/>
  <c r="O174" i="43"/>
  <c r="P173" i="43"/>
  <c r="O173" i="43"/>
  <c r="P172" i="43"/>
  <c r="O172" i="43"/>
  <c r="P171" i="43"/>
  <c r="O171" i="43"/>
  <c r="P170" i="43"/>
  <c r="O170" i="43"/>
  <c r="P169" i="43"/>
  <c r="O169" i="43"/>
  <c r="P168" i="43"/>
  <c r="O168" i="43"/>
  <c r="P167" i="43"/>
  <c r="O167" i="43"/>
  <c r="P166" i="43"/>
  <c r="O166" i="43"/>
  <c r="P165" i="43"/>
  <c r="O165" i="43"/>
  <c r="P164" i="43"/>
  <c r="O164" i="43"/>
  <c r="P163" i="43"/>
  <c r="O163" i="43"/>
  <c r="P162" i="43"/>
  <c r="O162" i="43"/>
  <c r="P161" i="43"/>
  <c r="O161" i="43"/>
  <c r="P160" i="43"/>
  <c r="O160" i="43"/>
  <c r="P159" i="43"/>
  <c r="O159" i="43"/>
  <c r="P158" i="43"/>
  <c r="O158" i="43"/>
  <c r="P157" i="43"/>
  <c r="O157" i="43"/>
  <c r="P156" i="43"/>
  <c r="O156" i="43"/>
  <c r="P155" i="43"/>
  <c r="O155" i="43"/>
  <c r="P154" i="43"/>
  <c r="O154" i="43"/>
  <c r="P153" i="43"/>
  <c r="O153" i="43"/>
  <c r="P152" i="43"/>
  <c r="O152" i="43"/>
  <c r="P151" i="43"/>
  <c r="O151" i="43"/>
  <c r="P150" i="43"/>
  <c r="O150" i="43"/>
  <c r="P149" i="43"/>
  <c r="O149" i="43"/>
  <c r="P148" i="43"/>
  <c r="O148" i="43"/>
  <c r="P147" i="43"/>
  <c r="O147" i="43"/>
  <c r="P146" i="43"/>
  <c r="O146" i="43"/>
  <c r="P145" i="43"/>
  <c r="O145" i="43"/>
  <c r="P144" i="43"/>
  <c r="O144" i="43"/>
  <c r="P143" i="43"/>
  <c r="O143" i="43"/>
  <c r="P142" i="43"/>
  <c r="O142" i="43"/>
  <c r="P141" i="43"/>
  <c r="O141" i="43"/>
  <c r="P140" i="43"/>
  <c r="O140" i="43"/>
  <c r="P139" i="43"/>
  <c r="O139" i="43"/>
  <c r="P138" i="43"/>
  <c r="O138" i="43"/>
  <c r="P137" i="43"/>
  <c r="O137" i="43"/>
  <c r="P136" i="43"/>
  <c r="O136" i="43"/>
  <c r="P135" i="43"/>
  <c r="O135" i="43"/>
  <c r="P134" i="43"/>
  <c r="O134" i="43"/>
  <c r="P133" i="43"/>
  <c r="O133" i="43"/>
  <c r="P132" i="43"/>
  <c r="O132" i="43"/>
  <c r="P131" i="43"/>
  <c r="O131" i="43"/>
  <c r="P130" i="43"/>
  <c r="O130" i="43"/>
  <c r="P129" i="43"/>
  <c r="O129" i="43"/>
  <c r="P128" i="43"/>
  <c r="O128" i="43"/>
  <c r="P127" i="43"/>
  <c r="O127" i="43"/>
  <c r="P126" i="43"/>
  <c r="O126" i="43"/>
  <c r="P125" i="43"/>
  <c r="O125" i="43"/>
  <c r="P124" i="43"/>
  <c r="O124" i="43"/>
  <c r="P123" i="43"/>
  <c r="O123" i="43"/>
  <c r="P122" i="43"/>
  <c r="O122" i="43"/>
  <c r="P121" i="43"/>
  <c r="O121" i="43"/>
  <c r="P120" i="43"/>
  <c r="O120" i="43"/>
  <c r="P119" i="43"/>
  <c r="O119" i="43"/>
  <c r="P118" i="43"/>
  <c r="O118" i="43"/>
  <c r="P117" i="43"/>
  <c r="O117" i="43"/>
  <c r="P116" i="43"/>
  <c r="O116" i="43"/>
  <c r="P115" i="43"/>
  <c r="O115" i="43"/>
  <c r="P114" i="43"/>
  <c r="O114" i="43"/>
  <c r="P113" i="43"/>
  <c r="O113" i="43"/>
  <c r="P112" i="43"/>
  <c r="O112" i="43"/>
  <c r="P111" i="43"/>
  <c r="O111" i="43"/>
  <c r="P110" i="43"/>
  <c r="O110" i="43"/>
  <c r="P109" i="43"/>
  <c r="O109" i="43"/>
  <c r="P108" i="43"/>
  <c r="O108" i="43"/>
  <c r="P107" i="43"/>
  <c r="O107" i="43"/>
  <c r="P106" i="43"/>
  <c r="O106" i="43"/>
  <c r="P105" i="43"/>
  <c r="O105" i="43"/>
  <c r="P104" i="43"/>
  <c r="O104" i="43"/>
  <c r="P103" i="43"/>
  <c r="O103" i="43"/>
  <c r="P102" i="43"/>
  <c r="O102" i="43"/>
  <c r="P101" i="43"/>
  <c r="O101" i="43"/>
  <c r="P100" i="43"/>
  <c r="O100" i="43"/>
  <c r="P99" i="43"/>
  <c r="O99" i="43"/>
  <c r="P98" i="43"/>
  <c r="O98" i="43"/>
  <c r="P97" i="43"/>
  <c r="O97" i="43"/>
  <c r="P96" i="43"/>
  <c r="O96" i="43"/>
  <c r="P95" i="43"/>
  <c r="O95" i="43"/>
  <c r="P94" i="43"/>
  <c r="O94" i="43"/>
  <c r="P93" i="43"/>
  <c r="O93" i="43"/>
  <c r="P92" i="43"/>
  <c r="O92" i="43"/>
  <c r="P91" i="43"/>
  <c r="O91" i="43"/>
  <c r="P90" i="43"/>
  <c r="O90" i="43"/>
  <c r="P89" i="43"/>
  <c r="O89" i="43"/>
  <c r="P88" i="43"/>
  <c r="O88" i="43"/>
  <c r="P87" i="43"/>
  <c r="O87" i="43"/>
  <c r="P86" i="43"/>
  <c r="O86" i="43"/>
  <c r="P85" i="43"/>
  <c r="O85" i="43"/>
  <c r="P84" i="43"/>
  <c r="O84" i="43"/>
  <c r="P83" i="43"/>
  <c r="O83" i="43"/>
  <c r="P82" i="43"/>
  <c r="O82" i="43"/>
  <c r="P81" i="43"/>
  <c r="O81" i="43"/>
  <c r="P80" i="43"/>
  <c r="O80" i="43"/>
  <c r="P79" i="43"/>
  <c r="O79" i="43"/>
  <c r="P78" i="43"/>
  <c r="O78" i="43"/>
  <c r="P77" i="43"/>
  <c r="O77" i="43"/>
  <c r="P76" i="43"/>
  <c r="O76" i="43"/>
  <c r="P75" i="43"/>
  <c r="O75" i="43"/>
  <c r="P74" i="43"/>
  <c r="O74" i="43"/>
  <c r="P73" i="43"/>
  <c r="O73" i="43"/>
  <c r="P72" i="43"/>
  <c r="O72" i="43"/>
  <c r="P71" i="43"/>
  <c r="O71" i="43"/>
  <c r="P70" i="43"/>
  <c r="O70" i="43"/>
  <c r="P69" i="43"/>
  <c r="O69" i="43"/>
  <c r="P68" i="43"/>
  <c r="O68" i="43"/>
  <c r="P67" i="43"/>
  <c r="O67" i="43"/>
  <c r="P66" i="43"/>
  <c r="O66" i="43"/>
  <c r="P65" i="43"/>
  <c r="O65" i="43"/>
  <c r="P64" i="43"/>
  <c r="O64" i="43"/>
  <c r="P63" i="43"/>
  <c r="O63" i="43"/>
  <c r="P62" i="43"/>
  <c r="O62" i="43"/>
  <c r="P61" i="43"/>
  <c r="O61" i="43"/>
  <c r="P60" i="43"/>
  <c r="O60" i="43"/>
  <c r="P59" i="43"/>
  <c r="O59" i="43"/>
  <c r="P58" i="43"/>
  <c r="O58" i="43"/>
  <c r="P57" i="43"/>
  <c r="O57" i="43"/>
  <c r="P56" i="43"/>
  <c r="O56" i="43"/>
  <c r="P55" i="43"/>
  <c r="O55" i="43"/>
  <c r="P54" i="43"/>
  <c r="O54" i="43"/>
  <c r="P53" i="43"/>
  <c r="O53" i="43"/>
  <c r="P52" i="43"/>
  <c r="O52" i="43"/>
  <c r="P51" i="43"/>
  <c r="O51" i="43"/>
  <c r="P50" i="43"/>
  <c r="O50" i="43"/>
  <c r="P49" i="43"/>
  <c r="O49" i="43"/>
  <c r="P48" i="43"/>
  <c r="O48" i="43"/>
  <c r="P47" i="43"/>
  <c r="O47" i="43"/>
  <c r="P46" i="43"/>
  <c r="O46" i="43"/>
  <c r="P45" i="43"/>
  <c r="O45" i="43"/>
  <c r="P44" i="43"/>
  <c r="O44" i="43"/>
  <c r="P43" i="43"/>
  <c r="O43" i="43"/>
  <c r="P42" i="43"/>
  <c r="O42" i="43"/>
  <c r="P41" i="43"/>
  <c r="O41" i="43"/>
  <c r="P40" i="43"/>
  <c r="O40" i="43"/>
  <c r="P39" i="43"/>
  <c r="O39" i="43"/>
  <c r="P38" i="43"/>
  <c r="O38" i="43"/>
  <c r="P37" i="43"/>
  <c r="O37" i="43"/>
  <c r="P36" i="43"/>
  <c r="O36" i="43"/>
  <c r="P35" i="43"/>
  <c r="O35" i="43"/>
  <c r="P34" i="43"/>
  <c r="O34" i="43"/>
  <c r="P33" i="43"/>
  <c r="O33" i="43"/>
  <c r="P32" i="43"/>
  <c r="O32" i="43"/>
  <c r="P31" i="43"/>
  <c r="O31" i="43"/>
  <c r="P30" i="43"/>
  <c r="O30" i="43"/>
  <c r="P29" i="43"/>
  <c r="O29" i="43"/>
  <c r="P28" i="43"/>
  <c r="O28" i="43"/>
  <c r="P27" i="43"/>
  <c r="O27" i="43"/>
  <c r="P26" i="43"/>
  <c r="O26" i="43"/>
  <c r="P25" i="43"/>
  <c r="O25" i="43"/>
  <c r="P24" i="43"/>
  <c r="O24" i="43"/>
  <c r="P23" i="43"/>
  <c r="O23" i="43"/>
  <c r="P22" i="43"/>
  <c r="O22" i="43"/>
  <c r="P21" i="43"/>
  <c r="O21" i="43"/>
  <c r="P20" i="43"/>
  <c r="O20" i="43"/>
  <c r="P19" i="43"/>
  <c r="O19" i="43"/>
  <c r="P18" i="43"/>
  <c r="O18" i="43"/>
  <c r="P17" i="43"/>
  <c r="O17" i="43"/>
  <c r="P16" i="43"/>
  <c r="O16" i="43"/>
  <c r="P15" i="43"/>
  <c r="O15" i="43"/>
  <c r="P14" i="43"/>
  <c r="O14" i="43"/>
  <c r="P13" i="43"/>
  <c r="O13" i="43"/>
  <c r="P12" i="43"/>
  <c r="O12" i="43"/>
  <c r="P11" i="43"/>
  <c r="O11" i="43"/>
  <c r="P10" i="43"/>
  <c r="O10" i="43"/>
  <c r="P9" i="43"/>
  <c r="O9" i="43"/>
  <c r="P8" i="43"/>
  <c r="O8" i="43"/>
  <c r="P7" i="43"/>
  <c r="O7" i="43"/>
  <c r="P6" i="43"/>
  <c r="O6" i="43"/>
  <c r="P5" i="43"/>
  <c r="O5" i="43"/>
  <c r="P4" i="43"/>
  <c r="O4" i="43"/>
  <c r="P3" i="43"/>
  <c r="O3" i="43"/>
  <c r="P2" i="43"/>
  <c r="O2" i="43"/>
  <c r="P419" i="42"/>
  <c r="O419" i="42"/>
  <c r="P418" i="42"/>
  <c r="O418" i="42"/>
  <c r="P417" i="42"/>
  <c r="O417" i="42"/>
  <c r="P416" i="42"/>
  <c r="O416" i="42"/>
  <c r="P415" i="42"/>
  <c r="O415" i="42"/>
  <c r="P414" i="42"/>
  <c r="O414" i="42"/>
  <c r="P413" i="42"/>
  <c r="O413" i="42"/>
  <c r="P412" i="42"/>
  <c r="O412" i="42"/>
  <c r="P411" i="42"/>
  <c r="O411" i="42"/>
  <c r="P410" i="42"/>
  <c r="O410" i="42"/>
  <c r="P409" i="42"/>
  <c r="O409" i="42"/>
  <c r="P408" i="42"/>
  <c r="O408" i="42"/>
  <c r="P407" i="42"/>
  <c r="O407" i="42"/>
  <c r="P406" i="42"/>
  <c r="O406" i="42"/>
  <c r="P405" i="42"/>
  <c r="O405" i="42"/>
  <c r="P404" i="42"/>
  <c r="O404" i="42"/>
  <c r="P403" i="42"/>
  <c r="O403" i="42"/>
  <c r="P402" i="42"/>
  <c r="O402" i="42"/>
  <c r="P401" i="42"/>
  <c r="O401" i="42"/>
  <c r="P400" i="42"/>
  <c r="O400" i="42"/>
  <c r="P399" i="42"/>
  <c r="O399" i="42"/>
  <c r="P398" i="42"/>
  <c r="O398" i="42"/>
  <c r="P397" i="42"/>
  <c r="O397" i="42"/>
  <c r="P396" i="42"/>
  <c r="O396" i="42"/>
  <c r="P395" i="42"/>
  <c r="O395" i="42"/>
  <c r="P394" i="42"/>
  <c r="O394" i="42"/>
  <c r="P393" i="42"/>
  <c r="O393" i="42"/>
  <c r="P392" i="42"/>
  <c r="O392" i="42"/>
  <c r="P391" i="42"/>
  <c r="O391" i="42"/>
  <c r="P390" i="42"/>
  <c r="O390" i="42"/>
  <c r="P389" i="42"/>
  <c r="O389" i="42"/>
  <c r="P388" i="42"/>
  <c r="O388" i="42"/>
  <c r="P387" i="42"/>
  <c r="O387" i="42"/>
  <c r="P386" i="42"/>
  <c r="O386" i="42"/>
  <c r="P385" i="42"/>
  <c r="O385" i="42"/>
  <c r="P384" i="42"/>
  <c r="O384" i="42"/>
  <c r="P383" i="42"/>
  <c r="O383" i="42"/>
  <c r="P382" i="42"/>
  <c r="O382" i="42"/>
  <c r="P381" i="42"/>
  <c r="O381" i="42"/>
  <c r="P380" i="42"/>
  <c r="O380" i="42"/>
  <c r="P379" i="42"/>
  <c r="O379" i="42"/>
  <c r="P378" i="42"/>
  <c r="O378" i="42"/>
  <c r="P377" i="42"/>
  <c r="O377" i="42"/>
  <c r="P376" i="42"/>
  <c r="O376" i="42"/>
  <c r="P375" i="42"/>
  <c r="O375" i="42"/>
  <c r="P374" i="42"/>
  <c r="O374" i="42"/>
  <c r="P373" i="42"/>
  <c r="O373" i="42"/>
  <c r="P372" i="42"/>
  <c r="O372" i="42"/>
  <c r="P371" i="42"/>
  <c r="O371" i="42"/>
  <c r="P370" i="42"/>
  <c r="O370" i="42"/>
  <c r="P369" i="42"/>
  <c r="O369" i="42"/>
  <c r="P368" i="42"/>
  <c r="O368" i="42"/>
  <c r="P367" i="42"/>
  <c r="O367" i="42"/>
  <c r="P366" i="42"/>
  <c r="O366" i="42"/>
  <c r="P365" i="42"/>
  <c r="O365" i="42"/>
  <c r="P364" i="42"/>
  <c r="O364" i="42"/>
  <c r="P363" i="42"/>
  <c r="O363" i="42"/>
  <c r="P362" i="42"/>
  <c r="O362" i="42"/>
  <c r="P361" i="42"/>
  <c r="O361" i="42"/>
  <c r="P360" i="42"/>
  <c r="O360" i="42"/>
  <c r="P359" i="42"/>
  <c r="O359" i="42"/>
  <c r="P358" i="42"/>
  <c r="O358" i="42"/>
  <c r="P357" i="42"/>
  <c r="O357" i="42"/>
  <c r="P356" i="42"/>
  <c r="O356" i="42"/>
  <c r="P355" i="42"/>
  <c r="O355" i="42"/>
  <c r="P354" i="42"/>
  <c r="O354" i="42"/>
  <c r="P353" i="42"/>
  <c r="O353" i="42"/>
  <c r="P352" i="42"/>
  <c r="O352" i="42"/>
  <c r="P351" i="42"/>
  <c r="O351" i="42"/>
  <c r="P350" i="42"/>
  <c r="O350" i="42"/>
  <c r="P349" i="42"/>
  <c r="O349" i="42"/>
  <c r="P348" i="42"/>
  <c r="O348" i="42"/>
  <c r="P347" i="42"/>
  <c r="O347" i="42"/>
  <c r="P346" i="42"/>
  <c r="O346" i="42"/>
  <c r="P345" i="42"/>
  <c r="O345" i="42"/>
  <c r="P344" i="42"/>
  <c r="O344" i="42"/>
  <c r="P343" i="42"/>
  <c r="O343" i="42"/>
  <c r="P342" i="42"/>
  <c r="O342" i="42"/>
  <c r="P341" i="42"/>
  <c r="O341" i="42"/>
  <c r="P340" i="42"/>
  <c r="O340" i="42"/>
  <c r="P339" i="42"/>
  <c r="O339" i="42"/>
  <c r="P338" i="42"/>
  <c r="O338" i="42"/>
  <c r="P337" i="42"/>
  <c r="O337" i="42"/>
  <c r="P336" i="42"/>
  <c r="O336" i="42"/>
  <c r="P335" i="42"/>
  <c r="O335" i="42"/>
  <c r="P334" i="42"/>
  <c r="O334" i="42"/>
  <c r="P333" i="42"/>
  <c r="O333" i="42"/>
  <c r="P332" i="42"/>
  <c r="O332" i="42"/>
  <c r="P331" i="42"/>
  <c r="O331" i="42"/>
  <c r="P330" i="42"/>
  <c r="O330" i="42"/>
  <c r="P329" i="42"/>
  <c r="O329" i="42"/>
  <c r="P328" i="42"/>
  <c r="O328" i="42"/>
  <c r="P327" i="42"/>
  <c r="O327" i="42"/>
  <c r="P326" i="42"/>
  <c r="O326" i="42"/>
  <c r="P325" i="42"/>
  <c r="O325" i="42"/>
  <c r="P324" i="42"/>
  <c r="O324" i="42"/>
  <c r="P323" i="42"/>
  <c r="O323" i="42"/>
  <c r="P322" i="42"/>
  <c r="O322" i="42"/>
  <c r="P321" i="42"/>
  <c r="O321" i="42"/>
  <c r="P320" i="42"/>
  <c r="O320" i="42"/>
  <c r="P319" i="42"/>
  <c r="O319" i="42"/>
  <c r="P318" i="42"/>
  <c r="O318" i="42"/>
  <c r="P317" i="42"/>
  <c r="O317" i="42"/>
  <c r="P316" i="42"/>
  <c r="O316" i="42"/>
  <c r="P315" i="42"/>
  <c r="O315" i="42"/>
  <c r="P314" i="42"/>
  <c r="O314" i="42"/>
  <c r="P313" i="42"/>
  <c r="O313" i="42"/>
  <c r="P312" i="42"/>
  <c r="O312" i="42"/>
  <c r="P311" i="42"/>
  <c r="O311" i="42"/>
  <c r="P310" i="42"/>
  <c r="O310" i="42"/>
  <c r="P309" i="42"/>
  <c r="O309" i="42"/>
  <c r="P308" i="42"/>
  <c r="O308" i="42"/>
  <c r="P307" i="42"/>
  <c r="O307" i="42"/>
  <c r="P306" i="42"/>
  <c r="O306" i="42"/>
  <c r="P305" i="42"/>
  <c r="O305" i="42"/>
  <c r="P304" i="42"/>
  <c r="O304" i="42"/>
  <c r="P303" i="42"/>
  <c r="O303" i="42"/>
  <c r="P302" i="42"/>
  <c r="O302" i="42"/>
  <c r="P301" i="42"/>
  <c r="O301" i="42"/>
  <c r="P300" i="42"/>
  <c r="O300" i="42"/>
  <c r="P299" i="42"/>
  <c r="O299" i="42"/>
  <c r="P298" i="42"/>
  <c r="O298" i="42"/>
  <c r="P297" i="42"/>
  <c r="O297" i="42"/>
  <c r="P296" i="42"/>
  <c r="O296" i="42"/>
  <c r="P295" i="42"/>
  <c r="O295" i="42"/>
  <c r="P294" i="42"/>
  <c r="O294" i="42"/>
  <c r="P293" i="42"/>
  <c r="O293" i="42"/>
  <c r="P292" i="42"/>
  <c r="O292" i="42"/>
  <c r="P291" i="42"/>
  <c r="O291" i="42"/>
  <c r="P290" i="42"/>
  <c r="O290" i="42"/>
  <c r="P289" i="42"/>
  <c r="O289" i="42"/>
  <c r="P288" i="42"/>
  <c r="O288" i="42"/>
  <c r="P287" i="42"/>
  <c r="O287" i="42"/>
  <c r="P286" i="42"/>
  <c r="O286" i="42"/>
  <c r="P285" i="42"/>
  <c r="O285" i="42"/>
  <c r="P284" i="42"/>
  <c r="O284" i="42"/>
  <c r="P283" i="42"/>
  <c r="O283" i="42"/>
  <c r="P282" i="42"/>
  <c r="O282" i="42"/>
  <c r="P281" i="42"/>
  <c r="O281" i="42"/>
  <c r="P280" i="42"/>
  <c r="O280" i="42"/>
  <c r="P279" i="42"/>
  <c r="O279" i="42"/>
  <c r="P278" i="42"/>
  <c r="O278" i="42"/>
  <c r="P277" i="42"/>
  <c r="O277" i="42"/>
  <c r="P276" i="42"/>
  <c r="O276" i="42"/>
  <c r="P275" i="42"/>
  <c r="O275" i="42"/>
  <c r="P274" i="42"/>
  <c r="O274" i="42"/>
  <c r="P273" i="42"/>
  <c r="O273" i="42"/>
  <c r="P272" i="42"/>
  <c r="O272" i="42"/>
  <c r="P271" i="42"/>
  <c r="O271" i="42"/>
  <c r="P270" i="42"/>
  <c r="O270" i="42"/>
  <c r="P269" i="42"/>
  <c r="O269" i="42"/>
  <c r="P268" i="42"/>
  <c r="O268" i="42"/>
  <c r="P267" i="42"/>
  <c r="O267" i="42"/>
  <c r="P266" i="42"/>
  <c r="O266" i="42"/>
  <c r="P265" i="42"/>
  <c r="O265" i="42"/>
  <c r="P264" i="42"/>
  <c r="O264" i="42"/>
  <c r="P263" i="42"/>
  <c r="O263" i="42"/>
  <c r="P262" i="42"/>
  <c r="O262" i="42"/>
  <c r="P261" i="42"/>
  <c r="O261" i="42"/>
  <c r="P260" i="42"/>
  <c r="O260" i="42"/>
  <c r="P259" i="42"/>
  <c r="O259" i="42"/>
  <c r="P258" i="42"/>
  <c r="O258" i="42"/>
  <c r="P257" i="42"/>
  <c r="O257" i="42"/>
  <c r="P256" i="42"/>
  <c r="O256" i="42"/>
  <c r="P255" i="42"/>
  <c r="O255" i="42"/>
  <c r="P254" i="42"/>
  <c r="O254" i="42"/>
  <c r="P253" i="42"/>
  <c r="O253" i="42"/>
  <c r="P252" i="42"/>
  <c r="O252" i="42"/>
  <c r="P251" i="42"/>
  <c r="O251" i="42"/>
  <c r="P250" i="42"/>
  <c r="O250" i="42"/>
  <c r="P249" i="42"/>
  <c r="O249" i="42"/>
  <c r="P248" i="42"/>
  <c r="O248" i="42"/>
  <c r="P247" i="42"/>
  <c r="O247" i="42"/>
  <c r="P246" i="42"/>
  <c r="O246" i="42"/>
  <c r="P245" i="42"/>
  <c r="O245" i="42"/>
  <c r="P244" i="42"/>
  <c r="O244" i="42"/>
  <c r="P243" i="42"/>
  <c r="O243" i="42"/>
  <c r="P242" i="42"/>
  <c r="O242" i="42"/>
  <c r="P241" i="42"/>
  <c r="O241" i="42"/>
  <c r="P240" i="42"/>
  <c r="O240" i="42"/>
  <c r="P239" i="42"/>
  <c r="O239" i="42"/>
  <c r="P238" i="42"/>
  <c r="O238" i="42"/>
  <c r="P237" i="42"/>
  <c r="O237" i="42"/>
  <c r="P236" i="42"/>
  <c r="O236" i="42"/>
  <c r="P235" i="42"/>
  <c r="O235" i="42"/>
  <c r="P234" i="42"/>
  <c r="O234" i="42"/>
  <c r="P233" i="42"/>
  <c r="O233" i="42"/>
  <c r="P232" i="42"/>
  <c r="O232" i="42"/>
  <c r="P231" i="42"/>
  <c r="O231" i="42"/>
  <c r="P230" i="42"/>
  <c r="O230" i="42"/>
  <c r="P229" i="42"/>
  <c r="O229" i="42"/>
  <c r="P228" i="42"/>
  <c r="O228" i="42"/>
  <c r="P227" i="42"/>
  <c r="O227" i="42"/>
  <c r="P226" i="42"/>
  <c r="O226" i="42"/>
  <c r="P225" i="42"/>
  <c r="O225" i="42"/>
  <c r="P224" i="42"/>
  <c r="O224" i="42"/>
  <c r="P223" i="42"/>
  <c r="O223" i="42"/>
  <c r="P222" i="42"/>
  <c r="O222" i="42"/>
  <c r="P221" i="42"/>
  <c r="O221" i="42"/>
  <c r="P220" i="42"/>
  <c r="O220" i="42"/>
  <c r="P219" i="42"/>
  <c r="O219" i="42"/>
  <c r="P218" i="42"/>
  <c r="O218" i="42"/>
  <c r="P217" i="42"/>
  <c r="O217" i="42"/>
  <c r="P216" i="42"/>
  <c r="O216" i="42"/>
  <c r="P215" i="42"/>
  <c r="O215" i="42"/>
  <c r="P214" i="42"/>
  <c r="O214" i="42"/>
  <c r="P213" i="42"/>
  <c r="O213" i="42"/>
  <c r="P212" i="42"/>
  <c r="O212" i="42"/>
  <c r="P211" i="42"/>
  <c r="O211" i="42"/>
  <c r="P210" i="42"/>
  <c r="O210" i="42"/>
  <c r="P209" i="42"/>
  <c r="O209" i="42"/>
  <c r="P208" i="42"/>
  <c r="O208" i="42"/>
  <c r="P207" i="42"/>
  <c r="O207" i="42"/>
  <c r="P206" i="42"/>
  <c r="O206" i="42"/>
  <c r="P205" i="42"/>
  <c r="O205" i="42"/>
  <c r="P204" i="42"/>
  <c r="O204" i="42"/>
  <c r="P203" i="42"/>
  <c r="O203" i="42"/>
  <c r="P202" i="42"/>
  <c r="O202" i="42"/>
  <c r="P201" i="42"/>
  <c r="O201" i="42"/>
  <c r="P200" i="42"/>
  <c r="O200" i="42"/>
  <c r="P199" i="42"/>
  <c r="O199" i="42"/>
  <c r="P198" i="42"/>
  <c r="O198" i="42"/>
  <c r="P197" i="42"/>
  <c r="O197" i="42"/>
  <c r="P196" i="42"/>
  <c r="O196" i="42"/>
  <c r="P195" i="42"/>
  <c r="O195" i="42"/>
  <c r="P194" i="42"/>
  <c r="O194" i="42"/>
  <c r="P193" i="42"/>
  <c r="O193" i="42"/>
  <c r="P192" i="42"/>
  <c r="O192" i="42"/>
  <c r="P191" i="42"/>
  <c r="O191" i="42"/>
  <c r="P190" i="42"/>
  <c r="O190" i="42"/>
  <c r="P189" i="42"/>
  <c r="O189" i="42"/>
  <c r="P188" i="42"/>
  <c r="O188" i="42"/>
  <c r="P187" i="42"/>
  <c r="O187" i="42"/>
  <c r="P186" i="42"/>
  <c r="O186" i="42"/>
  <c r="P185" i="42"/>
  <c r="O185" i="42"/>
  <c r="P184" i="42"/>
  <c r="O184" i="42"/>
  <c r="P183" i="42"/>
  <c r="O183" i="42"/>
  <c r="P182" i="42"/>
  <c r="O182" i="42"/>
  <c r="P181" i="42"/>
  <c r="O181" i="42"/>
  <c r="P180" i="42"/>
  <c r="O180" i="42"/>
  <c r="P179" i="42"/>
  <c r="O179" i="42"/>
  <c r="P178" i="42"/>
  <c r="O178" i="42"/>
  <c r="P177" i="42"/>
  <c r="O177" i="42"/>
  <c r="P176" i="42"/>
  <c r="O176" i="42"/>
  <c r="P175" i="42"/>
  <c r="O175" i="42"/>
  <c r="P174" i="42"/>
  <c r="O174" i="42"/>
  <c r="P173" i="42"/>
  <c r="O173" i="42"/>
  <c r="P172" i="42"/>
  <c r="O172" i="42"/>
  <c r="P171" i="42"/>
  <c r="O171" i="42"/>
  <c r="P170" i="42"/>
  <c r="O170" i="42"/>
  <c r="P169" i="42"/>
  <c r="O169" i="42"/>
  <c r="P168" i="42"/>
  <c r="O168" i="42"/>
  <c r="P167" i="42"/>
  <c r="O167" i="42"/>
  <c r="P166" i="42"/>
  <c r="O166" i="42"/>
  <c r="P165" i="42"/>
  <c r="O165" i="42"/>
  <c r="P164" i="42"/>
  <c r="O164" i="42"/>
  <c r="P163" i="42"/>
  <c r="O163" i="42"/>
  <c r="P162" i="42"/>
  <c r="O162" i="42"/>
  <c r="P161" i="42"/>
  <c r="O161" i="42"/>
  <c r="P160" i="42"/>
  <c r="O160" i="42"/>
  <c r="P159" i="42"/>
  <c r="O159" i="42"/>
  <c r="P158" i="42"/>
  <c r="O158" i="42"/>
  <c r="P157" i="42"/>
  <c r="O157" i="42"/>
  <c r="P156" i="42"/>
  <c r="O156" i="42"/>
  <c r="P155" i="42"/>
  <c r="O155" i="42"/>
  <c r="P154" i="42"/>
  <c r="O154" i="42"/>
  <c r="P153" i="42"/>
  <c r="O153" i="42"/>
  <c r="P152" i="42"/>
  <c r="O152" i="42"/>
  <c r="P151" i="42"/>
  <c r="O151" i="42"/>
  <c r="P150" i="42"/>
  <c r="O150" i="42"/>
  <c r="P149" i="42"/>
  <c r="O149" i="42"/>
  <c r="P148" i="42"/>
  <c r="O148" i="42"/>
  <c r="P147" i="42"/>
  <c r="O147" i="42"/>
  <c r="P146" i="42"/>
  <c r="O146" i="42"/>
  <c r="P145" i="42"/>
  <c r="O145" i="42"/>
  <c r="P144" i="42"/>
  <c r="O144" i="42"/>
  <c r="P143" i="42"/>
  <c r="O143" i="42"/>
  <c r="P142" i="42"/>
  <c r="O142" i="42"/>
  <c r="P141" i="42"/>
  <c r="O141" i="42"/>
  <c r="P140" i="42"/>
  <c r="O140" i="42"/>
  <c r="P139" i="42"/>
  <c r="O139" i="42"/>
  <c r="P138" i="42"/>
  <c r="O138" i="42"/>
  <c r="P137" i="42"/>
  <c r="O137" i="42"/>
  <c r="P136" i="42"/>
  <c r="O136" i="42"/>
  <c r="P135" i="42"/>
  <c r="O135" i="42"/>
  <c r="P134" i="42"/>
  <c r="O134" i="42"/>
  <c r="P133" i="42"/>
  <c r="O133" i="42"/>
  <c r="P132" i="42"/>
  <c r="O132" i="42"/>
  <c r="P131" i="42"/>
  <c r="O131" i="42"/>
  <c r="P130" i="42"/>
  <c r="O130" i="42"/>
  <c r="P129" i="42"/>
  <c r="O129" i="42"/>
  <c r="P128" i="42"/>
  <c r="O128" i="42"/>
  <c r="P127" i="42"/>
  <c r="O127" i="42"/>
  <c r="P126" i="42"/>
  <c r="O126" i="42"/>
  <c r="P125" i="42"/>
  <c r="O125" i="42"/>
  <c r="P124" i="42"/>
  <c r="O124" i="42"/>
  <c r="P123" i="42"/>
  <c r="O123" i="42"/>
  <c r="P122" i="42"/>
  <c r="O122" i="42"/>
  <c r="P121" i="42"/>
  <c r="O121" i="42"/>
  <c r="P120" i="42"/>
  <c r="O120" i="42"/>
  <c r="P119" i="42"/>
  <c r="O119" i="42"/>
  <c r="P118" i="42"/>
  <c r="O118" i="42"/>
  <c r="P117" i="42"/>
  <c r="O117" i="42"/>
  <c r="P116" i="42"/>
  <c r="O116" i="42"/>
  <c r="P115" i="42"/>
  <c r="O115" i="42"/>
  <c r="P114" i="42"/>
  <c r="O114" i="42"/>
  <c r="P113" i="42"/>
  <c r="O113" i="42"/>
  <c r="P112" i="42"/>
  <c r="O112" i="42"/>
  <c r="P111" i="42"/>
  <c r="O111" i="42"/>
  <c r="P110" i="42"/>
  <c r="O110" i="42"/>
  <c r="P109" i="42"/>
  <c r="O109" i="42"/>
  <c r="P108" i="42"/>
  <c r="O108" i="42"/>
  <c r="P107" i="42"/>
  <c r="O107" i="42"/>
  <c r="P106" i="42"/>
  <c r="O106" i="42"/>
  <c r="P105" i="42"/>
  <c r="O105" i="42"/>
  <c r="P104" i="42"/>
  <c r="O104" i="42"/>
  <c r="P103" i="42"/>
  <c r="O103" i="42"/>
  <c r="P102" i="42"/>
  <c r="O102" i="42"/>
  <c r="P101" i="42"/>
  <c r="O101" i="42"/>
  <c r="P100" i="42"/>
  <c r="O100" i="42"/>
  <c r="P99" i="42"/>
  <c r="O99" i="42"/>
  <c r="P98" i="42"/>
  <c r="O98" i="42"/>
  <c r="P97" i="42"/>
  <c r="O97" i="42"/>
  <c r="P96" i="42"/>
  <c r="O96" i="42"/>
  <c r="P95" i="42"/>
  <c r="O95" i="42"/>
  <c r="P94" i="42"/>
  <c r="O94" i="42"/>
  <c r="P93" i="42"/>
  <c r="O93" i="42"/>
  <c r="P92" i="42"/>
  <c r="O92" i="42"/>
  <c r="P91" i="42"/>
  <c r="O91" i="42"/>
  <c r="P90" i="42"/>
  <c r="O90" i="42"/>
  <c r="P89" i="42"/>
  <c r="O89" i="42"/>
  <c r="P88" i="42"/>
  <c r="O88" i="42"/>
  <c r="P87" i="42"/>
  <c r="O87" i="42"/>
  <c r="P86" i="42"/>
  <c r="O86" i="42"/>
  <c r="P85" i="42"/>
  <c r="O85" i="42"/>
  <c r="P84" i="42"/>
  <c r="O84" i="42"/>
  <c r="P83" i="42"/>
  <c r="O83" i="42"/>
  <c r="P82" i="42"/>
  <c r="O82" i="42"/>
  <c r="P81" i="42"/>
  <c r="O81" i="42"/>
  <c r="P80" i="42"/>
  <c r="O80" i="42"/>
  <c r="P79" i="42"/>
  <c r="O79" i="42"/>
  <c r="P78" i="42"/>
  <c r="O78" i="42"/>
  <c r="P77" i="42"/>
  <c r="O77" i="42"/>
  <c r="P76" i="42"/>
  <c r="O76" i="42"/>
  <c r="P75" i="42"/>
  <c r="O75" i="42"/>
  <c r="P74" i="42"/>
  <c r="O74" i="42"/>
  <c r="P73" i="42"/>
  <c r="O73" i="42"/>
  <c r="P72" i="42"/>
  <c r="O72" i="42"/>
  <c r="P71" i="42"/>
  <c r="O71" i="42"/>
  <c r="P70" i="42"/>
  <c r="O70" i="42"/>
  <c r="P69" i="42"/>
  <c r="O69" i="42"/>
  <c r="P68" i="42"/>
  <c r="O68" i="42"/>
  <c r="P67" i="42"/>
  <c r="O67" i="42"/>
  <c r="P66" i="42"/>
  <c r="O66" i="42"/>
  <c r="P65" i="42"/>
  <c r="O65" i="42"/>
  <c r="P64" i="42"/>
  <c r="O64" i="42"/>
  <c r="P63" i="42"/>
  <c r="O63" i="42"/>
  <c r="P62" i="42"/>
  <c r="O62" i="42"/>
  <c r="P61" i="42"/>
  <c r="O61" i="42"/>
  <c r="P60" i="42"/>
  <c r="O60" i="42"/>
  <c r="P59" i="42"/>
  <c r="O59" i="42"/>
  <c r="P58" i="42"/>
  <c r="O58" i="42"/>
  <c r="P57" i="42"/>
  <c r="O57" i="42"/>
  <c r="P56" i="42"/>
  <c r="O56" i="42"/>
  <c r="P55" i="42"/>
  <c r="O55" i="42"/>
  <c r="P54" i="42"/>
  <c r="O54" i="42"/>
  <c r="P53" i="42"/>
  <c r="O53" i="42"/>
  <c r="P52" i="42"/>
  <c r="O52" i="42"/>
  <c r="P51" i="42"/>
  <c r="O51" i="42"/>
  <c r="P50" i="42"/>
  <c r="O50" i="42"/>
  <c r="P49" i="42"/>
  <c r="O49" i="42"/>
  <c r="P48" i="42"/>
  <c r="O48" i="42"/>
  <c r="P47" i="42"/>
  <c r="O47" i="42"/>
  <c r="P46" i="42"/>
  <c r="O46" i="42"/>
  <c r="P45" i="42"/>
  <c r="O45" i="42"/>
  <c r="P44" i="42"/>
  <c r="O44" i="42"/>
  <c r="P43" i="42"/>
  <c r="O43" i="42"/>
  <c r="P42" i="42"/>
  <c r="O42" i="42"/>
  <c r="P41" i="42"/>
  <c r="O41" i="42"/>
  <c r="P40" i="42"/>
  <c r="O40" i="42"/>
  <c r="P39" i="42"/>
  <c r="O39" i="42"/>
  <c r="P38" i="42"/>
  <c r="P37" i="42"/>
  <c r="O37" i="42"/>
  <c r="P36" i="42"/>
  <c r="O36" i="42"/>
  <c r="P35" i="42"/>
  <c r="O35" i="42"/>
  <c r="P34" i="42"/>
  <c r="O34" i="42"/>
  <c r="P33" i="42"/>
  <c r="O33" i="42"/>
  <c r="P32" i="42"/>
  <c r="O32" i="42"/>
  <c r="P31" i="42"/>
  <c r="O31" i="42"/>
  <c r="P30" i="42"/>
  <c r="O30" i="42"/>
  <c r="P29" i="42"/>
  <c r="O29" i="42"/>
  <c r="P28" i="42"/>
  <c r="O28" i="42"/>
  <c r="P27" i="42"/>
  <c r="O27" i="42"/>
  <c r="P26" i="42"/>
  <c r="O26" i="42"/>
  <c r="P25" i="42"/>
  <c r="O25" i="42"/>
  <c r="P24" i="42"/>
  <c r="O24" i="42"/>
  <c r="P23" i="42"/>
  <c r="O23" i="42"/>
  <c r="P22" i="42"/>
  <c r="O22" i="42"/>
  <c r="P21" i="42"/>
  <c r="O21" i="42"/>
  <c r="P20" i="42"/>
  <c r="O20" i="42"/>
  <c r="P19" i="42"/>
  <c r="O19" i="42"/>
  <c r="P18" i="42"/>
  <c r="O18" i="42"/>
  <c r="P17" i="42"/>
  <c r="O17" i="42"/>
  <c r="P16" i="42"/>
  <c r="O16" i="42"/>
  <c r="P15" i="42"/>
  <c r="O15" i="42"/>
  <c r="P14" i="42"/>
  <c r="O14" i="42"/>
  <c r="P13" i="42"/>
  <c r="O13" i="42"/>
  <c r="P12" i="42"/>
  <c r="O12" i="42"/>
  <c r="P11" i="42"/>
  <c r="O11" i="42"/>
  <c r="P10" i="42"/>
  <c r="O10" i="42"/>
  <c r="P9" i="42"/>
  <c r="O9" i="42"/>
  <c r="P8" i="42"/>
  <c r="O8" i="42"/>
  <c r="P7" i="42"/>
  <c r="O7" i="42"/>
  <c r="P6" i="42"/>
  <c r="O6" i="42"/>
  <c r="P5" i="42"/>
  <c r="O5" i="42"/>
  <c r="P4" i="42"/>
  <c r="O4" i="42"/>
  <c r="P3" i="42"/>
  <c r="O3" i="42"/>
  <c r="P2" i="42"/>
  <c r="O2" i="42"/>
  <c r="O204" i="41"/>
  <c r="O203" i="41"/>
  <c r="O202" i="41"/>
  <c r="O201" i="41"/>
  <c r="C199" i="40"/>
  <c r="W194" i="40"/>
  <c r="C194" i="40"/>
  <c r="AC193" i="40"/>
  <c r="T193" i="40"/>
  <c r="H193" i="40"/>
  <c r="C188" i="40"/>
  <c r="C187" i="40"/>
  <c r="AI178" i="40"/>
  <c r="AH178" i="40"/>
  <c r="AG178" i="40"/>
  <c r="AF178" i="40"/>
  <c r="AE178" i="40"/>
  <c r="AD178" i="40"/>
  <c r="AC178" i="40"/>
  <c r="AB178" i="40"/>
  <c r="AA178" i="40"/>
  <c r="Z178" i="40"/>
  <c r="Y178" i="40"/>
  <c r="X178" i="40"/>
  <c r="W178" i="40"/>
  <c r="V178" i="40"/>
  <c r="U178" i="40"/>
  <c r="T178" i="40"/>
  <c r="S178" i="40"/>
  <c r="R178" i="40"/>
  <c r="Q178" i="40"/>
  <c r="P178" i="40"/>
  <c r="O178" i="40"/>
  <c r="N178" i="40"/>
  <c r="M178" i="40"/>
  <c r="L178" i="40"/>
  <c r="K178" i="40"/>
  <c r="J178" i="40"/>
  <c r="I178" i="40"/>
  <c r="H178" i="40"/>
  <c r="G178" i="40"/>
  <c r="F178" i="40"/>
  <c r="E178" i="40"/>
  <c r="E183" i="40" s="1"/>
  <c r="F183" i="40" s="1"/>
  <c r="D178" i="40"/>
  <c r="C178" i="40"/>
  <c r="C183" i="40" s="1"/>
  <c r="D183" i="40" s="1"/>
  <c r="D188" i="40" s="1"/>
  <c r="AI177" i="40"/>
  <c r="AH177" i="40"/>
  <c r="AG177" i="40"/>
  <c r="AF177" i="40"/>
  <c r="AE177" i="40"/>
  <c r="AD177" i="40"/>
  <c r="AC177" i="40"/>
  <c r="AB177" i="40"/>
  <c r="AA177" i="40"/>
  <c r="Z177" i="40"/>
  <c r="Y177" i="40"/>
  <c r="X177" i="40"/>
  <c r="W177" i="40"/>
  <c r="V177" i="40"/>
  <c r="U177" i="40"/>
  <c r="T177" i="40"/>
  <c r="S177" i="40"/>
  <c r="R177" i="40"/>
  <c r="Q177" i="40"/>
  <c r="P177" i="40"/>
  <c r="O177" i="40"/>
  <c r="N177" i="40"/>
  <c r="M177" i="40"/>
  <c r="L177" i="40"/>
  <c r="K177" i="40"/>
  <c r="J177" i="40"/>
  <c r="I177" i="40"/>
  <c r="H177" i="40"/>
  <c r="G177" i="40"/>
  <c r="F177" i="40"/>
  <c r="E177" i="40"/>
  <c r="D177" i="40"/>
  <c r="C177" i="40"/>
  <c r="C182" i="40" s="1"/>
  <c r="C167" i="40"/>
  <c r="D167" i="40" s="1"/>
  <c r="D172" i="40" s="1"/>
  <c r="AI162" i="40"/>
  <c r="AH162" i="40"/>
  <c r="AG162" i="40"/>
  <c r="AF162" i="40"/>
  <c r="AE162" i="40"/>
  <c r="AD162" i="40"/>
  <c r="AC162" i="40"/>
  <c r="AB162" i="40"/>
  <c r="AA162" i="40"/>
  <c r="Z162" i="40"/>
  <c r="Y162" i="40"/>
  <c r="X162" i="40"/>
  <c r="W162" i="40"/>
  <c r="V162" i="40"/>
  <c r="U162" i="40"/>
  <c r="T162" i="40"/>
  <c r="S162" i="40"/>
  <c r="R162" i="40"/>
  <c r="Q162" i="40"/>
  <c r="P162" i="40"/>
  <c r="O162" i="40"/>
  <c r="N162" i="40"/>
  <c r="M162" i="40"/>
  <c r="L162" i="40"/>
  <c r="K162" i="40"/>
  <c r="J162" i="40"/>
  <c r="I162" i="40"/>
  <c r="H162" i="40"/>
  <c r="G162" i="40"/>
  <c r="F162" i="40"/>
  <c r="E162" i="40"/>
  <c r="D162" i="40"/>
  <c r="C162" i="40"/>
  <c r="AI161" i="40"/>
  <c r="AH161" i="40"/>
  <c r="AG161" i="40"/>
  <c r="AF161" i="40"/>
  <c r="AE161" i="40"/>
  <c r="AD161" i="40"/>
  <c r="AC161" i="40"/>
  <c r="AB161" i="40"/>
  <c r="AA161" i="40"/>
  <c r="Z161" i="40"/>
  <c r="Y161" i="40"/>
  <c r="X161" i="40"/>
  <c r="W161" i="40"/>
  <c r="V161" i="40"/>
  <c r="U161" i="40"/>
  <c r="T161" i="40"/>
  <c r="S161" i="40"/>
  <c r="R161" i="40"/>
  <c r="Q161" i="40"/>
  <c r="P161" i="40"/>
  <c r="O161" i="40"/>
  <c r="N161" i="40"/>
  <c r="M161" i="40"/>
  <c r="L161" i="40"/>
  <c r="K161" i="40"/>
  <c r="J161" i="40"/>
  <c r="I161" i="40"/>
  <c r="H161" i="40"/>
  <c r="G161" i="40"/>
  <c r="F161" i="40"/>
  <c r="E161" i="40"/>
  <c r="D161" i="40"/>
  <c r="C161" i="40"/>
  <c r="C166" i="40" s="1"/>
  <c r="C150" i="40"/>
  <c r="AI146" i="40"/>
  <c r="AH146" i="40"/>
  <c r="AG146" i="40"/>
  <c r="AF146" i="40"/>
  <c r="AE146" i="40"/>
  <c r="AD146" i="40"/>
  <c r="AC146" i="40"/>
  <c r="AB146" i="40"/>
  <c r="AA146" i="40"/>
  <c r="Z146" i="40"/>
  <c r="Y146" i="40"/>
  <c r="X146" i="40"/>
  <c r="X194" i="40" s="1"/>
  <c r="W146" i="40"/>
  <c r="V146" i="40"/>
  <c r="U146" i="40"/>
  <c r="T146" i="40"/>
  <c r="T194" i="40" s="1"/>
  <c r="S146" i="40"/>
  <c r="S194" i="40" s="1"/>
  <c r="R146" i="40"/>
  <c r="Q146" i="40"/>
  <c r="P146" i="40"/>
  <c r="P194" i="40" s="1"/>
  <c r="O146" i="40"/>
  <c r="O194" i="40" s="1"/>
  <c r="N146" i="40"/>
  <c r="M146" i="40"/>
  <c r="L146" i="40"/>
  <c r="L194" i="40" s="1"/>
  <c r="K146" i="40"/>
  <c r="K194" i="40" s="1"/>
  <c r="J146" i="40"/>
  <c r="I146" i="40"/>
  <c r="H146" i="40"/>
  <c r="H194" i="40" s="1"/>
  <c r="G146" i="40"/>
  <c r="G194" i="40" s="1"/>
  <c r="F146" i="40"/>
  <c r="E146" i="40"/>
  <c r="E194" i="40" s="1"/>
  <c r="D146" i="40"/>
  <c r="D194" i="40" s="1"/>
  <c r="C146" i="40"/>
  <c r="C151" i="40" s="1"/>
  <c r="AI145" i="40"/>
  <c r="AH145" i="40"/>
  <c r="AG145" i="40"/>
  <c r="AF145" i="40"/>
  <c r="AE145" i="40"/>
  <c r="AD145" i="40"/>
  <c r="AC145" i="40"/>
  <c r="AB145" i="40"/>
  <c r="AA145" i="40"/>
  <c r="Z145" i="40"/>
  <c r="Y145" i="40"/>
  <c r="Y193" i="40" s="1"/>
  <c r="X145" i="40"/>
  <c r="X193" i="40" s="1"/>
  <c r="W145" i="40"/>
  <c r="V145" i="40"/>
  <c r="U145" i="40"/>
  <c r="U193" i="40" s="1"/>
  <c r="T145" i="40"/>
  <c r="S145" i="40"/>
  <c r="R145" i="40"/>
  <c r="Q145" i="40"/>
  <c r="Q193" i="40" s="1"/>
  <c r="P145" i="40"/>
  <c r="P193" i="40" s="1"/>
  <c r="O145" i="40"/>
  <c r="N145" i="40"/>
  <c r="M145" i="40"/>
  <c r="M193" i="40" s="1"/>
  <c r="L145" i="40"/>
  <c r="L193" i="40" s="1"/>
  <c r="K145" i="40"/>
  <c r="J145" i="40"/>
  <c r="I145" i="40"/>
  <c r="I193" i="40" s="1"/>
  <c r="H145" i="40"/>
  <c r="G145" i="40"/>
  <c r="F145" i="40"/>
  <c r="E145" i="40"/>
  <c r="E193" i="40" s="1"/>
  <c r="D145" i="40"/>
  <c r="D193" i="40" s="1"/>
  <c r="C145" i="40"/>
  <c r="C133" i="40"/>
  <c r="C128" i="40"/>
  <c r="D128" i="40" s="1"/>
  <c r="AO124" i="40"/>
  <c r="AN124" i="40"/>
  <c r="AM124" i="40"/>
  <c r="AL124" i="40"/>
  <c r="AK124" i="40"/>
  <c r="AJ124" i="40"/>
  <c r="AI124" i="40"/>
  <c r="AH124" i="40"/>
  <c r="AG124" i="40"/>
  <c r="AF124" i="40"/>
  <c r="AE124" i="40"/>
  <c r="AD124" i="40"/>
  <c r="AC124" i="40"/>
  <c r="AB124" i="40"/>
  <c r="AA124" i="40"/>
  <c r="Z124" i="40"/>
  <c r="Y124" i="40"/>
  <c r="X124" i="40"/>
  <c r="W124" i="40"/>
  <c r="V124" i="40"/>
  <c r="U124" i="40"/>
  <c r="T124" i="40"/>
  <c r="S124" i="40"/>
  <c r="R124" i="40"/>
  <c r="Q124" i="40"/>
  <c r="P124" i="40"/>
  <c r="O124" i="40"/>
  <c r="N124" i="40"/>
  <c r="M124" i="40"/>
  <c r="L124" i="40"/>
  <c r="K124" i="40"/>
  <c r="J124" i="40"/>
  <c r="I124" i="40"/>
  <c r="H124" i="40"/>
  <c r="G124" i="40"/>
  <c r="F124" i="40"/>
  <c r="E124" i="40"/>
  <c r="D124" i="40"/>
  <c r="C124" i="40"/>
  <c r="C129" i="40" s="1"/>
  <c r="AO123" i="40"/>
  <c r="AN123" i="40"/>
  <c r="AM123" i="40"/>
  <c r="AL123" i="40"/>
  <c r="AK123" i="40"/>
  <c r="AJ123" i="40"/>
  <c r="AI123" i="40"/>
  <c r="AH123" i="40"/>
  <c r="AG123" i="40"/>
  <c r="AF123" i="40"/>
  <c r="AE123" i="40"/>
  <c r="AD123" i="40"/>
  <c r="AC123" i="40"/>
  <c r="AB123" i="40"/>
  <c r="AA123" i="40"/>
  <c r="Z123" i="40"/>
  <c r="Y123" i="40"/>
  <c r="X123" i="40"/>
  <c r="W123" i="40"/>
  <c r="V123" i="40"/>
  <c r="U123" i="40"/>
  <c r="T123" i="40"/>
  <c r="S123" i="40"/>
  <c r="R123" i="40"/>
  <c r="Q123" i="40"/>
  <c r="P123" i="40"/>
  <c r="O123" i="40"/>
  <c r="N123" i="40"/>
  <c r="M123" i="40"/>
  <c r="L123" i="40"/>
  <c r="K123" i="40"/>
  <c r="J123" i="40"/>
  <c r="I123" i="40"/>
  <c r="H123" i="40"/>
  <c r="G123" i="40"/>
  <c r="F123" i="40"/>
  <c r="E123" i="40"/>
  <c r="D123" i="40"/>
  <c r="C123" i="40"/>
  <c r="D117" i="40"/>
  <c r="C117" i="40"/>
  <c r="C113" i="40"/>
  <c r="E112" i="40"/>
  <c r="E117" i="40" s="1"/>
  <c r="D112" i="40"/>
  <c r="C112" i="40"/>
  <c r="D101" i="40"/>
  <c r="C101" i="40"/>
  <c r="C97" i="40"/>
  <c r="E96" i="40"/>
  <c r="D96" i="40"/>
  <c r="C96" i="40"/>
  <c r="D85" i="40"/>
  <c r="C85" i="40"/>
  <c r="C81" i="40"/>
  <c r="F80" i="40"/>
  <c r="E80" i="40"/>
  <c r="E85" i="40" s="1"/>
  <c r="D80" i="40"/>
  <c r="C80" i="40"/>
  <c r="AO54" i="40"/>
  <c r="AN54" i="40"/>
  <c r="AM54" i="40"/>
  <c r="AL54" i="40"/>
  <c r="AK54" i="40"/>
  <c r="AJ54" i="40"/>
  <c r="AI54" i="40"/>
  <c r="AI194" i="40" s="1"/>
  <c r="AH54" i="40"/>
  <c r="AG54" i="40"/>
  <c r="AG194" i="40" s="1"/>
  <c r="AF54" i="40"/>
  <c r="AF194" i="40" s="1"/>
  <c r="AE54" i="40"/>
  <c r="AE194" i="40" s="1"/>
  <c r="AD54" i="40"/>
  <c r="AC54" i="40"/>
  <c r="AC194" i="40" s="1"/>
  <c r="AB54" i="40"/>
  <c r="AB194" i="40" s="1"/>
  <c r="AA54" i="40"/>
  <c r="AA194" i="40" s="1"/>
  <c r="Z54" i="40"/>
  <c r="Y54" i="40"/>
  <c r="X54" i="40"/>
  <c r="W54" i="40"/>
  <c r="V54" i="40"/>
  <c r="U54" i="40"/>
  <c r="T54" i="40"/>
  <c r="S54" i="40"/>
  <c r="R54" i="40"/>
  <c r="Q54" i="40"/>
  <c r="P54" i="40"/>
  <c r="O54" i="40"/>
  <c r="N54" i="40"/>
  <c r="M54" i="40"/>
  <c r="L54" i="40"/>
  <c r="K54" i="40"/>
  <c r="J54" i="40"/>
  <c r="I54" i="40"/>
  <c r="H54" i="40"/>
  <c r="G54" i="40"/>
  <c r="F54" i="40"/>
  <c r="E54" i="40"/>
  <c r="D54" i="40"/>
  <c r="C54" i="40"/>
  <c r="C59" i="40" s="1"/>
  <c r="AO53" i="40"/>
  <c r="AN53" i="40"/>
  <c r="AM53" i="40"/>
  <c r="AL53" i="40"/>
  <c r="AK53" i="40"/>
  <c r="AJ53" i="40"/>
  <c r="AI53" i="40"/>
  <c r="AI193" i="40" s="1"/>
  <c r="AH53" i="40"/>
  <c r="AH193" i="40" s="1"/>
  <c r="AG53" i="40"/>
  <c r="AG193" i="40" s="1"/>
  <c r="AF53" i="40"/>
  <c r="AF193" i="40" s="1"/>
  <c r="AE53" i="40"/>
  <c r="AE193" i="40" s="1"/>
  <c r="AD53" i="40"/>
  <c r="AD193" i="40" s="1"/>
  <c r="AC53" i="40"/>
  <c r="AB53" i="40"/>
  <c r="AB193" i="40" s="1"/>
  <c r="AA53" i="40"/>
  <c r="AA193" i="40" s="1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C53" i="40"/>
  <c r="C58" i="40" s="1"/>
  <c r="C48" i="40"/>
  <c r="C43" i="40"/>
  <c r="D43" i="40" s="1"/>
  <c r="C42" i="40"/>
  <c r="C47" i="40" s="1"/>
  <c r="D27" i="40"/>
  <c r="C27" i="40"/>
  <c r="C32" i="40" s="1"/>
  <c r="C26" i="40"/>
  <c r="D11" i="40"/>
  <c r="C11" i="40"/>
  <c r="C16" i="40" s="1"/>
  <c r="C10" i="40"/>
  <c r="C182" i="37"/>
  <c r="D182" i="37" s="1"/>
  <c r="U178" i="37"/>
  <c r="T178" i="37"/>
  <c r="S178" i="37"/>
  <c r="R178" i="37"/>
  <c r="Q178" i="37"/>
  <c r="P178" i="37"/>
  <c r="O178" i="37"/>
  <c r="N178" i="37"/>
  <c r="M178" i="37"/>
  <c r="L178" i="37"/>
  <c r="K178" i="37"/>
  <c r="J178" i="37"/>
  <c r="I178" i="37"/>
  <c r="H178" i="37"/>
  <c r="G178" i="37"/>
  <c r="F178" i="37"/>
  <c r="E178" i="37"/>
  <c r="D178" i="37"/>
  <c r="C178" i="37"/>
  <c r="C183" i="37" s="1"/>
  <c r="U177" i="37"/>
  <c r="T177" i="37"/>
  <c r="S177" i="37"/>
  <c r="R177" i="37"/>
  <c r="Q177" i="37"/>
  <c r="P177" i="37"/>
  <c r="O177" i="37"/>
  <c r="N177" i="37"/>
  <c r="M177" i="37"/>
  <c r="L177" i="37"/>
  <c r="K177" i="37"/>
  <c r="J177" i="37"/>
  <c r="I177" i="37"/>
  <c r="H177" i="37"/>
  <c r="G177" i="37"/>
  <c r="F177" i="37"/>
  <c r="E177" i="37"/>
  <c r="D177" i="37"/>
  <c r="C177" i="37"/>
  <c r="E166" i="37"/>
  <c r="U162" i="37"/>
  <c r="T162" i="37"/>
  <c r="S162" i="37"/>
  <c r="R162" i="37"/>
  <c r="Q162" i="37"/>
  <c r="P162" i="37"/>
  <c r="O162" i="37"/>
  <c r="N162" i="37"/>
  <c r="M162" i="37"/>
  <c r="L162" i="37"/>
  <c r="K162" i="37"/>
  <c r="J162" i="37"/>
  <c r="I162" i="37"/>
  <c r="H162" i="37"/>
  <c r="G162" i="37"/>
  <c r="F162" i="37"/>
  <c r="E162" i="37"/>
  <c r="D162" i="37"/>
  <c r="C162" i="37"/>
  <c r="C167" i="37" s="1"/>
  <c r="U161" i="37"/>
  <c r="T161" i="37"/>
  <c r="S161" i="37"/>
  <c r="R161" i="37"/>
  <c r="Q161" i="37"/>
  <c r="P161" i="37"/>
  <c r="O161" i="37"/>
  <c r="N161" i="37"/>
  <c r="M161" i="37"/>
  <c r="L161" i="37"/>
  <c r="K161" i="37"/>
  <c r="J161" i="37"/>
  <c r="I161" i="37"/>
  <c r="H161" i="37"/>
  <c r="G161" i="37"/>
  <c r="F161" i="37"/>
  <c r="E161" i="37"/>
  <c r="D161" i="37"/>
  <c r="C161" i="37"/>
  <c r="C166" i="37" s="1"/>
  <c r="D166" i="37" s="1"/>
  <c r="D171" i="37" s="1"/>
  <c r="C150" i="37"/>
  <c r="U146" i="37"/>
  <c r="U194" i="37" s="1"/>
  <c r="T146" i="37"/>
  <c r="S146" i="37"/>
  <c r="S194" i="37" s="1"/>
  <c r="R146" i="37"/>
  <c r="R194" i="37" s="1"/>
  <c r="Q146" i="37"/>
  <c r="Q194" i="37" s="1"/>
  <c r="P146" i="37"/>
  <c r="O146" i="37"/>
  <c r="O194" i="37" s="1"/>
  <c r="N146" i="37"/>
  <c r="N194" i="37" s="1"/>
  <c r="M146" i="37"/>
  <c r="M194" i="37" s="1"/>
  <c r="L146" i="37"/>
  <c r="K146" i="37"/>
  <c r="K194" i="37" s="1"/>
  <c r="J146" i="37"/>
  <c r="J194" i="37" s="1"/>
  <c r="I146" i="37"/>
  <c r="I194" i="37" s="1"/>
  <c r="H146" i="37"/>
  <c r="G146" i="37"/>
  <c r="G194" i="37" s="1"/>
  <c r="F146" i="37"/>
  <c r="F194" i="37" s="1"/>
  <c r="E146" i="37"/>
  <c r="E194" i="37" s="1"/>
  <c r="D146" i="37"/>
  <c r="C146" i="37"/>
  <c r="C194" i="37" s="1"/>
  <c r="C199" i="37" s="1"/>
  <c r="C204" i="37" s="1"/>
  <c r="U145" i="37"/>
  <c r="U193" i="37" s="1"/>
  <c r="T145" i="37"/>
  <c r="T193" i="37" s="1"/>
  <c r="S145" i="37"/>
  <c r="R145" i="37"/>
  <c r="R193" i="37" s="1"/>
  <c r="Q145" i="37"/>
  <c r="Q193" i="37" s="1"/>
  <c r="P145" i="37"/>
  <c r="P193" i="37" s="1"/>
  <c r="O145" i="37"/>
  <c r="N145" i="37"/>
  <c r="N193" i="37" s="1"/>
  <c r="M145" i="37"/>
  <c r="M193" i="37" s="1"/>
  <c r="L145" i="37"/>
  <c r="L193" i="37" s="1"/>
  <c r="K145" i="37"/>
  <c r="J145" i="37"/>
  <c r="J193" i="37" s="1"/>
  <c r="I145" i="37"/>
  <c r="I193" i="37" s="1"/>
  <c r="H145" i="37"/>
  <c r="H193" i="37" s="1"/>
  <c r="G145" i="37"/>
  <c r="F145" i="37"/>
  <c r="F193" i="37" s="1"/>
  <c r="E145" i="37"/>
  <c r="E193" i="37" s="1"/>
  <c r="D145" i="37"/>
  <c r="D193" i="37" s="1"/>
  <c r="C145" i="37"/>
  <c r="AO124" i="37"/>
  <c r="AN124" i="37"/>
  <c r="AM124" i="37"/>
  <c r="AL124" i="37"/>
  <c r="AK124" i="37"/>
  <c r="AJ124" i="37"/>
  <c r="AI124" i="37"/>
  <c r="AH124" i="37"/>
  <c r="AG124" i="37"/>
  <c r="AF124" i="37"/>
  <c r="AE124" i="37"/>
  <c r="AD124" i="37"/>
  <c r="AC124" i="37"/>
  <c r="AB124" i="37"/>
  <c r="AA124" i="37"/>
  <c r="Z124" i="37"/>
  <c r="Y124" i="37"/>
  <c r="X124" i="37"/>
  <c r="W124" i="37"/>
  <c r="V124" i="37"/>
  <c r="U124" i="37"/>
  <c r="T124" i="37"/>
  <c r="S124" i="37"/>
  <c r="R124" i="37"/>
  <c r="Q124" i="37"/>
  <c r="P124" i="37"/>
  <c r="O124" i="37"/>
  <c r="N124" i="37"/>
  <c r="M124" i="37"/>
  <c r="L124" i="37"/>
  <c r="K124" i="37"/>
  <c r="J124" i="37"/>
  <c r="I124" i="37"/>
  <c r="H124" i="37"/>
  <c r="G124" i="37"/>
  <c r="F124" i="37"/>
  <c r="E124" i="37"/>
  <c r="D124" i="37"/>
  <c r="C124" i="37"/>
  <c r="C129" i="37" s="1"/>
  <c r="AO123" i="37"/>
  <c r="AN123" i="37"/>
  <c r="AM123" i="37"/>
  <c r="AL123" i="37"/>
  <c r="AK123" i="37"/>
  <c r="AJ123" i="37"/>
  <c r="AI123" i="37"/>
  <c r="AH123" i="37"/>
  <c r="AG123" i="37"/>
  <c r="AF123" i="37"/>
  <c r="AE123" i="37"/>
  <c r="AD123" i="37"/>
  <c r="AC123" i="37"/>
  <c r="AB123" i="37"/>
  <c r="AA123" i="37"/>
  <c r="Z123" i="37"/>
  <c r="Y123" i="37"/>
  <c r="X123" i="37"/>
  <c r="W123" i="37"/>
  <c r="V123" i="37"/>
  <c r="U123" i="37"/>
  <c r="T123" i="37"/>
  <c r="S123" i="37"/>
  <c r="R123" i="37"/>
  <c r="Q123" i="37"/>
  <c r="P123" i="37"/>
  <c r="O123" i="37"/>
  <c r="N123" i="37"/>
  <c r="M123" i="37"/>
  <c r="L123" i="37"/>
  <c r="K123" i="37"/>
  <c r="J123" i="37"/>
  <c r="I123" i="37"/>
  <c r="H123" i="37"/>
  <c r="G123" i="37"/>
  <c r="F123" i="37"/>
  <c r="E123" i="37"/>
  <c r="D123" i="37"/>
  <c r="C123" i="37"/>
  <c r="C128" i="37" s="1"/>
  <c r="D113" i="37"/>
  <c r="C113" i="37"/>
  <c r="C118" i="37" s="1"/>
  <c r="C112" i="37"/>
  <c r="D97" i="37"/>
  <c r="C97" i="37"/>
  <c r="C102" i="37" s="1"/>
  <c r="C96" i="37"/>
  <c r="C86" i="37"/>
  <c r="D81" i="37"/>
  <c r="C81" i="37"/>
  <c r="C80" i="37"/>
  <c r="C58" i="37"/>
  <c r="AO54" i="37"/>
  <c r="AN54" i="37"/>
  <c r="AM54" i="37"/>
  <c r="AL54" i="37"/>
  <c r="AK54" i="37"/>
  <c r="AJ54" i="37"/>
  <c r="AI54" i="37"/>
  <c r="AH54" i="37"/>
  <c r="AG54" i="37"/>
  <c r="AF54" i="37"/>
  <c r="AE54" i="37"/>
  <c r="AD54" i="37"/>
  <c r="AC54" i="37"/>
  <c r="AB54" i="37"/>
  <c r="AA54" i="37"/>
  <c r="Z54" i="37"/>
  <c r="Y54" i="37"/>
  <c r="X54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C59" i="37" s="1"/>
  <c r="C64" i="37" s="1"/>
  <c r="AO53" i="37"/>
  <c r="AN53" i="37"/>
  <c r="AM53" i="37"/>
  <c r="AL53" i="37"/>
  <c r="AK53" i="37"/>
  <c r="AJ53" i="37"/>
  <c r="AI53" i="37"/>
  <c r="AH53" i="37"/>
  <c r="AG53" i="37"/>
  <c r="AF53" i="37"/>
  <c r="AE53" i="37"/>
  <c r="AD53" i="37"/>
  <c r="AC53" i="37"/>
  <c r="AB53" i="37"/>
  <c r="AA53" i="37"/>
  <c r="Z53" i="37"/>
  <c r="Y53" i="37"/>
  <c r="X53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D48" i="37"/>
  <c r="F43" i="37"/>
  <c r="D43" i="37"/>
  <c r="E43" i="37" s="1"/>
  <c r="E48" i="37" s="1"/>
  <c r="C43" i="37"/>
  <c r="C48" i="37" s="1"/>
  <c r="F42" i="37"/>
  <c r="E42" i="37"/>
  <c r="E47" i="37" s="1"/>
  <c r="C42" i="37"/>
  <c r="D42" i="37" s="1"/>
  <c r="D47" i="37" s="1"/>
  <c r="D31" i="37"/>
  <c r="C31" i="37"/>
  <c r="F27" i="37"/>
  <c r="E27" i="37"/>
  <c r="E32" i="37" s="1"/>
  <c r="D27" i="37"/>
  <c r="D32" i="37" s="1"/>
  <c r="C27" i="37"/>
  <c r="C32" i="37" s="1"/>
  <c r="E26" i="37"/>
  <c r="D26" i="37"/>
  <c r="C26" i="37"/>
  <c r="C16" i="37"/>
  <c r="C15" i="37"/>
  <c r="C11" i="37"/>
  <c r="D11" i="37" s="1"/>
  <c r="E11" i="37" s="1"/>
  <c r="E16" i="37" s="1"/>
  <c r="E10" i="37"/>
  <c r="D10" i="37"/>
  <c r="D15" i="37" s="1"/>
  <c r="C10" i="37"/>
  <c r="D183" i="35"/>
  <c r="C183" i="35"/>
  <c r="C188" i="35" s="1"/>
  <c r="C182" i="35"/>
  <c r="U178" i="35"/>
  <c r="T178" i="35"/>
  <c r="S178" i="35"/>
  <c r="R178" i="35"/>
  <c r="Q178" i="35"/>
  <c r="P178" i="35"/>
  <c r="O178" i="35"/>
  <c r="N178" i="35"/>
  <c r="M178" i="35"/>
  <c r="L178" i="35"/>
  <c r="K178" i="35"/>
  <c r="J178" i="35"/>
  <c r="I178" i="35"/>
  <c r="H178" i="35"/>
  <c r="G178" i="35"/>
  <c r="F178" i="35"/>
  <c r="E178" i="35"/>
  <c r="D178" i="35"/>
  <c r="C178" i="35"/>
  <c r="U177" i="35"/>
  <c r="T177" i="35"/>
  <c r="S177" i="35"/>
  <c r="R177" i="35"/>
  <c r="Q177" i="35"/>
  <c r="P177" i="35"/>
  <c r="O177" i="35"/>
  <c r="N177" i="35"/>
  <c r="M177" i="35"/>
  <c r="L177" i="35"/>
  <c r="K177" i="35"/>
  <c r="J177" i="35"/>
  <c r="I177" i="35"/>
  <c r="H177" i="35"/>
  <c r="G177" i="35"/>
  <c r="F177" i="35"/>
  <c r="E177" i="35"/>
  <c r="D177" i="35"/>
  <c r="C177" i="35"/>
  <c r="U162" i="35"/>
  <c r="T162" i="35"/>
  <c r="T194" i="35" s="1"/>
  <c r="S162" i="35"/>
  <c r="R162" i="35"/>
  <c r="Q162" i="35"/>
  <c r="P162" i="35"/>
  <c r="P194" i="35" s="1"/>
  <c r="O162" i="35"/>
  <c r="N162" i="35"/>
  <c r="M162" i="35"/>
  <c r="L162" i="35"/>
  <c r="L194" i="35" s="1"/>
  <c r="K162" i="35"/>
  <c r="J162" i="35"/>
  <c r="I162" i="35"/>
  <c r="H162" i="35"/>
  <c r="H194" i="35" s="1"/>
  <c r="G162" i="35"/>
  <c r="F162" i="35"/>
  <c r="E162" i="35"/>
  <c r="D162" i="35"/>
  <c r="D194" i="35" s="1"/>
  <c r="C162" i="35"/>
  <c r="C167" i="35" s="1"/>
  <c r="U161" i="35"/>
  <c r="T161" i="35"/>
  <c r="S161" i="35"/>
  <c r="S193" i="35" s="1"/>
  <c r="R161" i="35"/>
  <c r="Q161" i="35"/>
  <c r="P161" i="35"/>
  <c r="O161" i="35"/>
  <c r="O193" i="35" s="1"/>
  <c r="N161" i="35"/>
  <c r="M161" i="35"/>
  <c r="L161" i="35"/>
  <c r="K161" i="35"/>
  <c r="K193" i="35" s="1"/>
  <c r="J161" i="35"/>
  <c r="I161" i="35"/>
  <c r="H161" i="35"/>
  <c r="G161" i="35"/>
  <c r="G193" i="35" s="1"/>
  <c r="F161" i="35"/>
  <c r="E161" i="35"/>
  <c r="D161" i="35"/>
  <c r="C161" i="35"/>
  <c r="C166" i="35" s="1"/>
  <c r="D166" i="35" s="1"/>
  <c r="D171" i="35" s="1"/>
  <c r="C150" i="35"/>
  <c r="U146" i="35"/>
  <c r="U194" i="35" s="1"/>
  <c r="T146" i="35"/>
  <c r="S146" i="35"/>
  <c r="S194" i="35" s="1"/>
  <c r="R146" i="35"/>
  <c r="R194" i="35" s="1"/>
  <c r="Q146" i="35"/>
  <c r="Q194" i="35" s="1"/>
  <c r="P146" i="35"/>
  <c r="O146" i="35"/>
  <c r="O194" i="35" s="1"/>
  <c r="N146" i="35"/>
  <c r="N194" i="35" s="1"/>
  <c r="M146" i="35"/>
  <c r="M194" i="35" s="1"/>
  <c r="L146" i="35"/>
  <c r="K146" i="35"/>
  <c r="K194" i="35" s="1"/>
  <c r="J146" i="35"/>
  <c r="J194" i="35" s="1"/>
  <c r="I146" i="35"/>
  <c r="I194" i="35" s="1"/>
  <c r="H146" i="35"/>
  <c r="G146" i="35"/>
  <c r="G194" i="35" s="1"/>
  <c r="F146" i="35"/>
  <c r="F194" i="35" s="1"/>
  <c r="E146" i="35"/>
  <c r="E194" i="35" s="1"/>
  <c r="D146" i="35"/>
  <c r="C146" i="35"/>
  <c r="C194" i="35" s="1"/>
  <c r="C199" i="35" s="1"/>
  <c r="U145" i="35"/>
  <c r="U193" i="35" s="1"/>
  <c r="T145" i="35"/>
  <c r="T193" i="35" s="1"/>
  <c r="S145" i="35"/>
  <c r="R145" i="35"/>
  <c r="R193" i="35" s="1"/>
  <c r="Q145" i="35"/>
  <c r="Q193" i="35" s="1"/>
  <c r="P145" i="35"/>
  <c r="P193" i="35" s="1"/>
  <c r="O145" i="35"/>
  <c r="N145" i="35"/>
  <c r="N193" i="35" s="1"/>
  <c r="M145" i="35"/>
  <c r="M193" i="35" s="1"/>
  <c r="L145" i="35"/>
  <c r="L193" i="35" s="1"/>
  <c r="K145" i="35"/>
  <c r="J145" i="35"/>
  <c r="J193" i="35" s="1"/>
  <c r="I145" i="35"/>
  <c r="I193" i="35" s="1"/>
  <c r="H145" i="35"/>
  <c r="H193" i="35" s="1"/>
  <c r="G145" i="35"/>
  <c r="F145" i="35"/>
  <c r="F193" i="35" s="1"/>
  <c r="E145" i="35"/>
  <c r="E193" i="35" s="1"/>
  <c r="D145" i="35"/>
  <c r="D193" i="35" s="1"/>
  <c r="C145" i="35"/>
  <c r="E128" i="35"/>
  <c r="AO124" i="35"/>
  <c r="AN124" i="35"/>
  <c r="AM124" i="35"/>
  <c r="AL124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V124" i="35"/>
  <c r="U124" i="35"/>
  <c r="T124" i="35"/>
  <c r="S124" i="35"/>
  <c r="R124" i="35"/>
  <c r="Q124" i="35"/>
  <c r="P124" i="35"/>
  <c r="O124" i="35"/>
  <c r="N124" i="35"/>
  <c r="M124" i="35"/>
  <c r="L124" i="35"/>
  <c r="K124" i="35"/>
  <c r="J124" i="35"/>
  <c r="I124" i="35"/>
  <c r="H124" i="35"/>
  <c r="G124" i="35"/>
  <c r="F124" i="35"/>
  <c r="E124" i="35"/>
  <c r="D124" i="35"/>
  <c r="C124" i="35"/>
  <c r="C129" i="35" s="1"/>
  <c r="AO123" i="35"/>
  <c r="AN123" i="35"/>
  <c r="AM123" i="35"/>
  <c r="AL123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V123" i="35"/>
  <c r="U123" i="35"/>
  <c r="T123" i="35"/>
  <c r="S123" i="35"/>
  <c r="R123" i="35"/>
  <c r="Q123" i="35"/>
  <c r="P123" i="35"/>
  <c r="O123" i="35"/>
  <c r="N123" i="35"/>
  <c r="M123" i="35"/>
  <c r="L123" i="35"/>
  <c r="K123" i="35"/>
  <c r="J123" i="35"/>
  <c r="I123" i="35"/>
  <c r="H123" i="35"/>
  <c r="G123" i="35"/>
  <c r="F123" i="35"/>
  <c r="E123" i="35"/>
  <c r="D123" i="35"/>
  <c r="C123" i="35"/>
  <c r="C128" i="35" s="1"/>
  <c r="D128" i="35" s="1"/>
  <c r="D133" i="35" s="1"/>
  <c r="D113" i="35"/>
  <c r="C113" i="35"/>
  <c r="C118" i="35" s="1"/>
  <c r="C112" i="35"/>
  <c r="E97" i="35"/>
  <c r="D97" i="35"/>
  <c r="D102" i="35" s="1"/>
  <c r="C97" i="35"/>
  <c r="C102" i="35" s="1"/>
  <c r="D96" i="35"/>
  <c r="C96" i="35"/>
  <c r="C101" i="35" s="1"/>
  <c r="C86" i="35"/>
  <c r="C85" i="35"/>
  <c r="C81" i="35"/>
  <c r="D81" i="35" s="1"/>
  <c r="D86" i="35" s="1"/>
  <c r="D80" i="35"/>
  <c r="C80" i="35"/>
  <c r="E59" i="35"/>
  <c r="AO54" i="35"/>
  <c r="AN54" i="35"/>
  <c r="AM54" i="35"/>
  <c r="AL54" i="35"/>
  <c r="AK54" i="35"/>
  <c r="AJ54" i="35"/>
  <c r="AI54" i="35"/>
  <c r="AH54" i="35"/>
  <c r="AG54" i="35"/>
  <c r="AF54" i="35"/>
  <c r="AE54" i="35"/>
  <c r="AD54" i="35"/>
  <c r="AC54" i="35"/>
  <c r="AB54" i="35"/>
  <c r="AA54" i="35"/>
  <c r="Z54" i="35"/>
  <c r="Y54" i="35"/>
  <c r="X54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C59" i="35" s="1"/>
  <c r="D59" i="35" s="1"/>
  <c r="D64" i="35" s="1"/>
  <c r="AO53" i="35"/>
  <c r="AN53" i="35"/>
  <c r="AM53" i="35"/>
  <c r="AL53" i="35"/>
  <c r="AK53" i="35"/>
  <c r="AJ53" i="35"/>
  <c r="AI53" i="35"/>
  <c r="AH53" i="35"/>
  <c r="AG53" i="35"/>
  <c r="AF53" i="35"/>
  <c r="AE53" i="35"/>
  <c r="AD53" i="35"/>
  <c r="AC53" i="35"/>
  <c r="AB53" i="35"/>
  <c r="AA53" i="35"/>
  <c r="Z53" i="35"/>
  <c r="Y53" i="35"/>
  <c r="X53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C58" i="35" s="1"/>
  <c r="C63" i="35" s="1"/>
  <c r="D47" i="35"/>
  <c r="C43" i="35"/>
  <c r="D42" i="35"/>
  <c r="E42" i="35" s="1"/>
  <c r="E47" i="35" s="1"/>
  <c r="C42" i="35"/>
  <c r="C47" i="35" s="1"/>
  <c r="D31" i="35"/>
  <c r="C27" i="35"/>
  <c r="D26" i="35"/>
  <c r="E26" i="35" s="1"/>
  <c r="E31" i="35" s="1"/>
  <c r="C26" i="35"/>
  <c r="C31" i="35" s="1"/>
  <c r="C11" i="35"/>
  <c r="D10" i="35"/>
  <c r="E10" i="35" s="1"/>
  <c r="E15" i="35" s="1"/>
  <c r="C10" i="35"/>
  <c r="C15" i="35" s="1"/>
  <c r="P20" i="34"/>
  <c r="O20" i="34"/>
  <c r="N20" i="34"/>
  <c r="M20" i="34"/>
  <c r="L20" i="34"/>
  <c r="G20" i="34"/>
  <c r="P19" i="34"/>
  <c r="O19" i="34"/>
  <c r="N19" i="34"/>
  <c r="M19" i="34"/>
  <c r="L19" i="34"/>
  <c r="G19" i="34"/>
  <c r="O18" i="34"/>
  <c r="N18" i="34"/>
  <c r="M18" i="34"/>
  <c r="C18" i="34" a="1"/>
  <c r="C18" i="34" s="1"/>
  <c r="P17" i="34"/>
  <c r="O17" i="34"/>
  <c r="N17" i="34"/>
  <c r="M17" i="34"/>
  <c r="L17" i="34"/>
  <c r="G17" i="34"/>
  <c r="I8" i="34"/>
  <c r="C8" i="34"/>
  <c r="M8" i="34" s="1"/>
  <c r="B8" i="34"/>
  <c r="D8" i="34" s="1"/>
  <c r="N8" i="34" s="1"/>
  <c r="I7" i="34"/>
  <c r="C7" i="34"/>
  <c r="M7" i="34" s="1"/>
  <c r="B7" i="34"/>
  <c r="L6" i="34"/>
  <c r="I6" i="34"/>
  <c r="C6" i="34"/>
  <c r="M6" i="34" s="1"/>
  <c r="B6" i="34"/>
  <c r="D6" i="34" s="1"/>
  <c r="I5" i="34"/>
  <c r="N5" i="34" s="1"/>
  <c r="D5" i="34"/>
  <c r="C5" i="34"/>
  <c r="M5" i="34" s="1"/>
  <c r="B5" i="34"/>
  <c r="L5" i="34" s="1"/>
  <c r="S24" i="33"/>
  <c r="S23" i="33"/>
  <c r="S22" i="33"/>
  <c r="S21" i="33"/>
  <c r="S20" i="33"/>
  <c r="S19" i="33"/>
  <c r="S18" i="33"/>
  <c r="S17" i="33"/>
  <c r="S16" i="33"/>
  <c r="S15" i="33"/>
  <c r="S14" i="33"/>
  <c r="S13" i="33"/>
  <c r="S12" i="33"/>
  <c r="S11" i="33"/>
  <c r="S10" i="33"/>
  <c r="S9" i="33"/>
  <c r="S8" i="33"/>
  <c r="S7" i="33"/>
  <c r="S6" i="33"/>
  <c r="S5" i="33"/>
  <c r="S4" i="33"/>
  <c r="S3" i="33"/>
  <c r="S2" i="33"/>
  <c r="S1" i="33"/>
  <c r="K19" i="32"/>
  <c r="K18" i="32"/>
  <c r="K17" i="32"/>
  <c r="K16" i="32"/>
  <c r="K21" i="32" s="1"/>
  <c r="N7" i="32" s="1"/>
  <c r="K15" i="32"/>
  <c r="K14" i="32"/>
  <c r="K13" i="32"/>
  <c r="K12" i="32"/>
  <c r="E12" i="32"/>
  <c r="K11" i="32"/>
  <c r="E11" i="32"/>
  <c r="K10" i="32"/>
  <c r="E10" i="32"/>
  <c r="K9" i="32"/>
  <c r="E9" i="32"/>
  <c r="K8" i="32"/>
  <c r="E8" i="32"/>
  <c r="K7" i="32"/>
  <c r="E7" i="32"/>
  <c r="O6" i="32"/>
  <c r="N6" i="32"/>
  <c r="K6" i="32"/>
  <c r="E6" i="32"/>
  <c r="K5" i="32"/>
  <c r="E5" i="32"/>
  <c r="K4" i="32"/>
  <c r="E4" i="32"/>
  <c r="E14" i="32" s="1"/>
  <c r="O7" i="32" s="1"/>
  <c r="K3" i="32"/>
  <c r="E3" i="32"/>
  <c r="D18" i="29"/>
  <c r="D17" i="29"/>
  <c r="D16" i="29"/>
  <c r="D15" i="29"/>
  <c r="I6" i="29"/>
  <c r="D6" i="29"/>
  <c r="I5" i="29"/>
  <c r="D5" i="29"/>
  <c r="I4" i="29"/>
  <c r="D4" i="29"/>
  <c r="I3" i="29"/>
  <c r="D3" i="29"/>
  <c r="G53" i="28"/>
  <c r="I53" i="28" s="1"/>
  <c r="G52" i="28"/>
  <c r="I52" i="28" s="1"/>
  <c r="G51" i="28"/>
  <c r="I51" i="28" s="1"/>
  <c r="I50" i="28"/>
  <c r="G50" i="28"/>
  <c r="G49" i="28"/>
  <c r="I49" i="28" s="1"/>
  <c r="I48" i="28"/>
  <c r="G48" i="28"/>
  <c r="G47" i="28"/>
  <c r="I47" i="28" s="1"/>
  <c r="G45" i="28"/>
  <c r="I45" i="28" s="1"/>
  <c r="G44" i="28"/>
  <c r="I44" i="28" s="1"/>
  <c r="G43" i="28"/>
  <c r="I43" i="28" s="1"/>
  <c r="I42" i="28"/>
  <c r="G42" i="28"/>
  <c r="G41" i="28"/>
  <c r="I41" i="28" s="1"/>
  <c r="I40" i="28"/>
  <c r="G40" i="28"/>
  <c r="G39" i="28"/>
  <c r="I39" i="28" s="1"/>
  <c r="J38" i="28"/>
  <c r="G38" i="28"/>
  <c r="I38" i="28" s="1"/>
  <c r="G35" i="28"/>
  <c r="I35" i="28" s="1"/>
  <c r="G34" i="28"/>
  <c r="I34" i="28" s="1"/>
  <c r="G33" i="28"/>
  <c r="I33" i="28" s="1"/>
  <c r="G32" i="28"/>
  <c r="I32" i="28" s="1"/>
  <c r="I31" i="28"/>
  <c r="G31" i="28"/>
  <c r="G30" i="28"/>
  <c r="I30" i="28" s="1"/>
  <c r="I29" i="28"/>
  <c r="G29" i="28"/>
  <c r="G28" i="28"/>
  <c r="I28" i="28" s="1"/>
  <c r="G27" i="28"/>
  <c r="I27" i="28" s="1"/>
  <c r="G26" i="28"/>
  <c r="I26" i="28" s="1"/>
  <c r="G25" i="28"/>
  <c r="I25" i="28" s="1"/>
  <c r="I24" i="28"/>
  <c r="G24" i="28"/>
  <c r="G23" i="28"/>
  <c r="I23" i="28" s="1"/>
  <c r="I22" i="28"/>
  <c r="G22" i="28"/>
  <c r="G21" i="28"/>
  <c r="I21" i="28" s="1"/>
  <c r="J20" i="28" s="1"/>
  <c r="G20" i="28"/>
  <c r="I20" i="28" s="1"/>
  <c r="G17" i="28"/>
  <c r="I17" i="28" s="1"/>
  <c r="G16" i="28"/>
  <c r="I16" i="28" s="1"/>
  <c r="G15" i="28"/>
  <c r="I15" i="28" s="1"/>
  <c r="G14" i="28"/>
  <c r="I14" i="28" s="1"/>
  <c r="I13" i="28"/>
  <c r="G13" i="28"/>
  <c r="G12" i="28"/>
  <c r="I12" i="28" s="1"/>
  <c r="I11" i="28"/>
  <c r="G11" i="28"/>
  <c r="G10" i="28"/>
  <c r="I10" i="28" s="1"/>
  <c r="J10" i="28" s="1"/>
  <c r="G9" i="28"/>
  <c r="I9" i="28" s="1"/>
  <c r="G8" i="28"/>
  <c r="I8" i="28" s="1"/>
  <c r="G7" i="28"/>
  <c r="I7" i="28" s="1"/>
  <c r="I6" i="28"/>
  <c r="J6" i="28" s="1"/>
  <c r="G6" i="28"/>
  <c r="G5" i="28"/>
  <c r="I5" i="28" s="1"/>
  <c r="I4" i="28"/>
  <c r="G4" i="28"/>
  <c r="G3" i="28"/>
  <c r="I3" i="28" s="1"/>
  <c r="G2" i="28"/>
  <c r="I2" i="28" s="1"/>
  <c r="J2" i="28" s="1"/>
  <c r="P47" i="26"/>
  <c r="Q47" i="26" s="1"/>
  <c r="P46" i="26"/>
  <c r="Q46" i="26" s="1"/>
  <c r="C3" i="24"/>
  <c r="C4" i="24" s="1"/>
  <c r="C5" i="24" s="1"/>
  <c r="C6" i="24" s="1"/>
  <c r="C7" i="24" s="1"/>
  <c r="C8" i="24" s="1"/>
  <c r="C9" i="24" s="1"/>
  <c r="C10" i="24" s="1"/>
  <c r="C11" i="24" s="1"/>
  <c r="C12" i="24" s="1"/>
  <c r="C13" i="24" s="1"/>
  <c r="C21" i="23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20" i="23"/>
  <c r="C19" i="23"/>
  <c r="C17" i="23"/>
  <c r="C15" i="23"/>
  <c r="C6" i="23"/>
  <c r="C7" i="23" s="1"/>
  <c r="C8" i="23" s="1"/>
  <c r="C9" i="23" s="1"/>
  <c r="C10" i="23" s="1"/>
  <c r="C11" i="23" s="1"/>
  <c r="C12" i="23" s="1"/>
  <c r="C13" i="23" s="1"/>
  <c r="C3" i="23"/>
  <c r="C4" i="23" s="1"/>
  <c r="C5" i="23" s="1"/>
  <c r="O647" i="22"/>
  <c r="O646" i="22"/>
  <c r="O645" i="22"/>
  <c r="O643" i="22"/>
  <c r="O642" i="22"/>
  <c r="P643" i="22" s="1"/>
  <c r="F1664" i="20"/>
  <c r="E1664" i="20"/>
  <c r="F1663" i="20"/>
  <c r="E1663" i="20"/>
  <c r="F1662" i="20"/>
  <c r="E1662" i="20"/>
  <c r="F1661" i="20"/>
  <c r="E1661" i="20"/>
  <c r="F1660" i="20"/>
  <c r="E1660" i="20"/>
  <c r="F1659" i="20"/>
  <c r="E1659" i="20"/>
  <c r="F1658" i="20"/>
  <c r="E1658" i="20"/>
  <c r="F1657" i="20"/>
  <c r="E1657" i="20"/>
  <c r="F1656" i="20"/>
  <c r="E1656" i="20"/>
  <c r="F1655" i="20"/>
  <c r="E1655" i="20"/>
  <c r="F1654" i="20"/>
  <c r="E1654" i="20"/>
  <c r="F1653" i="20"/>
  <c r="E1653" i="20"/>
  <c r="F1652" i="20"/>
  <c r="E1652" i="20"/>
  <c r="F1651" i="20"/>
  <c r="E1651" i="20"/>
  <c r="F1650" i="20"/>
  <c r="E1650" i="20"/>
  <c r="F1649" i="20"/>
  <c r="E1649" i="20"/>
  <c r="F1648" i="20"/>
  <c r="E1648" i="20"/>
  <c r="F1647" i="20"/>
  <c r="E1647" i="20"/>
  <c r="F1646" i="20"/>
  <c r="E1646" i="20"/>
  <c r="F1645" i="20"/>
  <c r="E1645" i="20"/>
  <c r="F1644" i="20"/>
  <c r="E1644" i="20"/>
  <c r="F1643" i="20"/>
  <c r="E1643" i="20"/>
  <c r="F1642" i="20"/>
  <c r="E1642" i="20"/>
  <c r="F1641" i="20"/>
  <c r="E1641" i="20"/>
  <c r="F1640" i="20"/>
  <c r="E1640" i="20"/>
  <c r="F1639" i="20"/>
  <c r="E1639" i="20"/>
  <c r="F1638" i="20"/>
  <c r="E1638" i="20"/>
  <c r="F1637" i="20"/>
  <c r="E1637" i="20"/>
  <c r="F1636" i="20"/>
  <c r="E1636" i="20"/>
  <c r="F1635" i="20"/>
  <c r="E1635" i="20"/>
  <c r="F1634" i="20"/>
  <c r="E1634" i="20"/>
  <c r="F1633" i="20"/>
  <c r="E1633" i="20"/>
  <c r="F1632" i="20"/>
  <c r="E1632" i="20"/>
  <c r="F1631" i="20"/>
  <c r="E1631" i="20"/>
  <c r="F1630" i="20"/>
  <c r="E1630" i="20"/>
  <c r="F1629" i="20"/>
  <c r="E1629" i="20"/>
  <c r="F1628" i="20"/>
  <c r="E1628" i="20"/>
  <c r="F1627" i="20"/>
  <c r="E1627" i="20"/>
  <c r="F1626" i="20"/>
  <c r="E1626" i="20"/>
  <c r="F1625" i="20"/>
  <c r="E1625" i="20"/>
  <c r="F1624" i="20"/>
  <c r="E1624" i="20"/>
  <c r="F1623" i="20"/>
  <c r="E1623" i="20"/>
  <c r="F1622" i="20"/>
  <c r="E1622" i="20"/>
  <c r="F1621" i="20"/>
  <c r="E1621" i="20"/>
  <c r="F1620" i="20"/>
  <c r="E1620" i="20"/>
  <c r="F1619" i="20"/>
  <c r="E1619" i="20"/>
  <c r="F1618" i="20"/>
  <c r="E1618" i="20"/>
  <c r="F1617" i="20"/>
  <c r="E1617" i="20"/>
  <c r="F1616" i="20"/>
  <c r="E1616" i="20"/>
  <c r="F1615" i="20"/>
  <c r="E1615" i="20"/>
  <c r="F1614" i="20"/>
  <c r="E1614" i="20"/>
  <c r="F1613" i="20"/>
  <c r="E1613" i="20"/>
  <c r="F1612" i="20"/>
  <c r="E1612" i="20"/>
  <c r="F1611" i="20"/>
  <c r="E1611" i="20"/>
  <c r="F1610" i="20"/>
  <c r="E1610" i="20"/>
  <c r="F1609" i="20"/>
  <c r="E1609" i="20"/>
  <c r="F1608" i="20"/>
  <c r="E1608" i="20"/>
  <c r="F1607" i="20"/>
  <c r="E1607" i="20"/>
  <c r="F1606" i="20"/>
  <c r="E1606" i="20"/>
  <c r="F1605" i="20"/>
  <c r="E1605" i="20"/>
  <c r="F1604" i="20"/>
  <c r="E1604" i="20"/>
  <c r="F1603" i="20"/>
  <c r="E1603" i="20"/>
  <c r="F1602" i="20"/>
  <c r="E1602" i="20"/>
  <c r="F1601" i="20"/>
  <c r="E1601" i="20"/>
  <c r="F1600" i="20"/>
  <c r="E1600" i="20"/>
  <c r="F1599" i="20"/>
  <c r="E1599" i="20"/>
  <c r="F1598" i="20"/>
  <c r="E1598" i="20"/>
  <c r="F1597" i="20"/>
  <c r="E1597" i="20"/>
  <c r="F1596" i="20"/>
  <c r="E1596" i="20"/>
  <c r="F1595" i="20"/>
  <c r="E1595" i="20"/>
  <c r="F1594" i="20"/>
  <c r="E1594" i="20"/>
  <c r="F1593" i="20"/>
  <c r="E1593" i="20"/>
  <c r="F1592" i="20"/>
  <c r="E1592" i="20"/>
  <c r="F1591" i="20"/>
  <c r="E1591" i="20"/>
  <c r="F1590" i="20"/>
  <c r="E1590" i="20"/>
  <c r="F1589" i="20"/>
  <c r="E1589" i="20"/>
  <c r="F1588" i="20"/>
  <c r="E1588" i="20"/>
  <c r="F1587" i="20"/>
  <c r="E1587" i="20"/>
  <c r="F1586" i="20"/>
  <c r="E1586" i="20"/>
  <c r="F1585" i="20"/>
  <c r="E1585" i="20"/>
  <c r="F1584" i="20"/>
  <c r="E1584" i="20"/>
  <c r="F1583" i="20"/>
  <c r="E1583" i="20"/>
  <c r="F1582" i="20"/>
  <c r="E1582" i="20"/>
  <c r="F1581" i="20"/>
  <c r="E1581" i="20"/>
  <c r="F1580" i="20"/>
  <c r="E1580" i="20"/>
  <c r="F1579" i="20"/>
  <c r="E1579" i="20"/>
  <c r="F1578" i="20"/>
  <c r="E1578" i="20"/>
  <c r="F1577" i="20"/>
  <c r="E1577" i="20"/>
  <c r="F1576" i="20"/>
  <c r="E1576" i="20"/>
  <c r="F1575" i="20"/>
  <c r="E1575" i="20"/>
  <c r="F1574" i="20"/>
  <c r="E1574" i="20"/>
  <c r="F1573" i="20"/>
  <c r="E1573" i="20"/>
  <c r="F1572" i="20"/>
  <c r="E1572" i="20"/>
  <c r="F1571" i="20"/>
  <c r="E1571" i="20"/>
  <c r="F1570" i="20"/>
  <c r="E1570" i="20"/>
  <c r="F1569" i="20"/>
  <c r="E1569" i="20"/>
  <c r="F1568" i="20"/>
  <c r="E1568" i="20"/>
  <c r="F1567" i="20"/>
  <c r="E1567" i="20"/>
  <c r="F1566" i="20"/>
  <c r="E1566" i="20"/>
  <c r="F1565" i="20"/>
  <c r="E1565" i="20"/>
  <c r="F1564" i="20"/>
  <c r="E1564" i="20"/>
  <c r="F1563" i="20"/>
  <c r="E1563" i="20"/>
  <c r="F1562" i="20"/>
  <c r="E1562" i="20"/>
  <c r="F1561" i="20"/>
  <c r="E1561" i="20"/>
  <c r="F1560" i="20"/>
  <c r="E1560" i="20"/>
  <c r="F1559" i="20"/>
  <c r="E1559" i="20"/>
  <c r="F1558" i="20"/>
  <c r="E1558" i="20"/>
  <c r="F1557" i="20"/>
  <c r="E1557" i="20"/>
  <c r="F1556" i="20"/>
  <c r="E1556" i="20"/>
  <c r="F1555" i="20"/>
  <c r="E1555" i="20"/>
  <c r="F1554" i="20"/>
  <c r="E1554" i="20"/>
  <c r="F1553" i="20"/>
  <c r="E1553" i="20"/>
  <c r="F1552" i="20"/>
  <c r="E1552" i="20"/>
  <c r="F1551" i="20"/>
  <c r="E1551" i="20"/>
  <c r="F1550" i="20"/>
  <c r="E1550" i="20"/>
  <c r="F1549" i="20"/>
  <c r="E1549" i="20"/>
  <c r="F1548" i="20"/>
  <c r="E1548" i="20"/>
  <c r="F1547" i="20"/>
  <c r="E1547" i="20"/>
  <c r="F1546" i="20"/>
  <c r="E1546" i="20"/>
  <c r="F1545" i="20"/>
  <c r="E1545" i="20"/>
  <c r="F1544" i="20"/>
  <c r="E1544" i="20"/>
  <c r="F1543" i="20"/>
  <c r="E1543" i="20"/>
  <c r="F1542" i="20"/>
  <c r="E1542" i="20"/>
  <c r="F1541" i="20"/>
  <c r="E1541" i="20"/>
  <c r="F1540" i="20"/>
  <c r="E1540" i="20"/>
  <c r="F1539" i="20"/>
  <c r="E1539" i="20"/>
  <c r="F1538" i="20"/>
  <c r="E1538" i="20"/>
  <c r="F1537" i="20"/>
  <c r="E1537" i="20"/>
  <c r="F1536" i="20"/>
  <c r="E1536" i="20"/>
  <c r="F1535" i="20"/>
  <c r="E1535" i="20"/>
  <c r="F1534" i="20"/>
  <c r="E1534" i="20"/>
  <c r="F1533" i="20"/>
  <c r="E1533" i="20"/>
  <c r="F1532" i="20"/>
  <c r="E1532" i="20"/>
  <c r="F1531" i="20"/>
  <c r="E1531" i="20"/>
  <c r="F1530" i="20"/>
  <c r="E1530" i="20"/>
  <c r="F1529" i="20"/>
  <c r="E1529" i="20"/>
  <c r="F1528" i="20"/>
  <c r="E1528" i="20"/>
  <c r="F1527" i="20"/>
  <c r="E1527" i="20"/>
  <c r="F1526" i="20"/>
  <c r="E1526" i="20"/>
  <c r="F1525" i="20"/>
  <c r="E1525" i="20"/>
  <c r="F1524" i="20"/>
  <c r="E1524" i="20"/>
  <c r="F1523" i="20"/>
  <c r="E1523" i="20"/>
  <c r="F1522" i="20"/>
  <c r="E1522" i="20"/>
  <c r="F1521" i="20"/>
  <c r="E1521" i="20"/>
  <c r="F1520" i="20"/>
  <c r="E1520" i="20"/>
  <c r="F1519" i="20"/>
  <c r="E1519" i="20"/>
  <c r="F1518" i="20"/>
  <c r="E1518" i="20"/>
  <c r="F1517" i="20"/>
  <c r="E1517" i="20"/>
  <c r="F1516" i="20"/>
  <c r="E1516" i="20"/>
  <c r="F1515" i="20"/>
  <c r="E1515" i="20"/>
  <c r="F1514" i="20"/>
  <c r="E1514" i="20"/>
  <c r="F1513" i="20"/>
  <c r="E1513" i="20"/>
  <c r="F1512" i="20"/>
  <c r="E1512" i="20"/>
  <c r="F1511" i="20"/>
  <c r="E1511" i="20"/>
  <c r="F1510" i="20"/>
  <c r="E1510" i="20"/>
  <c r="F1509" i="20"/>
  <c r="E1509" i="20"/>
  <c r="F1508" i="20"/>
  <c r="E1508" i="20"/>
  <c r="F1507" i="20"/>
  <c r="E1507" i="20"/>
  <c r="F1506" i="20"/>
  <c r="E1506" i="20"/>
  <c r="F1505" i="20"/>
  <c r="E1505" i="20"/>
  <c r="F1504" i="20"/>
  <c r="E1504" i="20"/>
  <c r="F1503" i="20"/>
  <c r="E1503" i="20"/>
  <c r="F1502" i="20"/>
  <c r="E1502" i="20"/>
  <c r="F1501" i="20"/>
  <c r="E1501" i="20"/>
  <c r="F1500" i="20"/>
  <c r="E1500" i="20"/>
  <c r="F1499" i="20"/>
  <c r="E1499" i="20"/>
  <c r="F1498" i="20"/>
  <c r="E1498" i="20"/>
  <c r="F1497" i="20"/>
  <c r="E1497" i="20"/>
  <c r="F1496" i="20"/>
  <c r="E1496" i="20"/>
  <c r="F1495" i="20"/>
  <c r="E1495" i="20"/>
  <c r="F1494" i="20"/>
  <c r="E1494" i="20"/>
  <c r="F1493" i="20"/>
  <c r="E1493" i="20"/>
  <c r="F1492" i="20"/>
  <c r="E1492" i="20"/>
  <c r="F1491" i="20"/>
  <c r="E1491" i="20"/>
  <c r="F1490" i="20"/>
  <c r="E1490" i="20"/>
  <c r="F1489" i="20"/>
  <c r="E1489" i="20"/>
  <c r="F1488" i="20"/>
  <c r="E1488" i="20"/>
  <c r="F1487" i="20"/>
  <c r="E1487" i="20"/>
  <c r="F1486" i="20"/>
  <c r="E1486" i="20"/>
  <c r="F1485" i="20"/>
  <c r="E1485" i="20"/>
  <c r="F1484" i="20"/>
  <c r="E1484" i="20"/>
  <c r="F1483" i="20"/>
  <c r="E1483" i="20"/>
  <c r="F1482" i="20"/>
  <c r="E1482" i="20"/>
  <c r="F1481" i="20"/>
  <c r="E1481" i="20"/>
  <c r="F1480" i="20"/>
  <c r="E1480" i="20"/>
  <c r="F1479" i="20"/>
  <c r="E1479" i="20"/>
  <c r="F1478" i="20"/>
  <c r="E1478" i="20"/>
  <c r="F1477" i="20"/>
  <c r="E1477" i="20"/>
  <c r="F1476" i="20"/>
  <c r="E1476" i="20"/>
  <c r="F1475" i="20"/>
  <c r="E1475" i="20"/>
  <c r="F1474" i="20"/>
  <c r="E1474" i="20"/>
  <c r="F1473" i="20"/>
  <c r="E1473" i="20"/>
  <c r="F1472" i="20"/>
  <c r="E1472" i="20"/>
  <c r="F1471" i="20"/>
  <c r="E1471" i="20"/>
  <c r="F1470" i="20"/>
  <c r="E1470" i="20"/>
  <c r="F1469" i="20"/>
  <c r="E1469" i="20"/>
  <c r="F1468" i="20"/>
  <c r="E1468" i="20"/>
  <c r="F1467" i="20"/>
  <c r="E1467" i="20"/>
  <c r="F1466" i="20"/>
  <c r="E1466" i="20"/>
  <c r="F1465" i="20"/>
  <c r="E1465" i="20"/>
  <c r="F1464" i="20"/>
  <c r="E1464" i="20"/>
  <c r="F1463" i="20"/>
  <c r="E1463" i="20"/>
  <c r="F1462" i="20"/>
  <c r="E1462" i="20"/>
  <c r="F1461" i="20"/>
  <c r="E1461" i="20"/>
  <c r="F1460" i="20"/>
  <c r="E1460" i="20"/>
  <c r="F1459" i="20"/>
  <c r="E1459" i="20"/>
  <c r="F1458" i="20"/>
  <c r="E1458" i="20"/>
  <c r="F1457" i="20"/>
  <c r="E1457" i="20"/>
  <c r="F1456" i="20"/>
  <c r="E1456" i="20"/>
  <c r="F1455" i="20"/>
  <c r="E1455" i="20"/>
  <c r="F1454" i="20"/>
  <c r="E1454" i="20"/>
  <c r="F1453" i="20"/>
  <c r="E1453" i="20"/>
  <c r="F1452" i="20"/>
  <c r="E1452" i="20"/>
  <c r="F1451" i="20"/>
  <c r="E1451" i="20"/>
  <c r="F1450" i="20"/>
  <c r="E1450" i="20"/>
  <c r="F1449" i="20"/>
  <c r="E1449" i="20"/>
  <c r="F1448" i="20"/>
  <c r="E1448" i="20"/>
  <c r="F1447" i="20"/>
  <c r="E1447" i="20"/>
  <c r="F1446" i="20"/>
  <c r="E1446" i="20"/>
  <c r="F1445" i="20"/>
  <c r="E1445" i="20"/>
  <c r="F1444" i="20"/>
  <c r="E1444" i="20"/>
  <c r="F1443" i="20"/>
  <c r="E1443" i="20"/>
  <c r="F1442" i="20"/>
  <c r="E1442" i="20"/>
  <c r="F1441" i="20"/>
  <c r="E1441" i="20"/>
  <c r="F1440" i="20"/>
  <c r="E1440" i="20"/>
  <c r="F1439" i="20"/>
  <c r="E1439" i="20"/>
  <c r="F1438" i="20"/>
  <c r="E1438" i="20"/>
  <c r="F1437" i="20"/>
  <c r="E1437" i="20"/>
  <c r="F1436" i="20"/>
  <c r="E1436" i="20"/>
  <c r="F1435" i="20"/>
  <c r="E1435" i="20"/>
  <c r="F1434" i="20"/>
  <c r="E1434" i="20"/>
  <c r="F1433" i="20"/>
  <c r="E1433" i="20"/>
  <c r="F1432" i="20"/>
  <c r="E1432" i="20"/>
  <c r="F1431" i="20"/>
  <c r="E1431" i="20"/>
  <c r="F1430" i="20"/>
  <c r="E1430" i="20"/>
  <c r="F1429" i="20"/>
  <c r="E1429" i="20"/>
  <c r="F1428" i="20"/>
  <c r="E1428" i="20"/>
  <c r="F1427" i="20"/>
  <c r="E1427" i="20"/>
  <c r="F1426" i="20"/>
  <c r="E1426" i="20"/>
  <c r="F1425" i="20"/>
  <c r="E1425" i="20"/>
  <c r="F1424" i="20"/>
  <c r="E1424" i="20"/>
  <c r="F1423" i="20"/>
  <c r="E1423" i="20"/>
  <c r="F1422" i="20"/>
  <c r="E1422" i="20"/>
  <c r="F1421" i="20"/>
  <c r="E1421" i="20"/>
  <c r="F1420" i="20"/>
  <c r="E1420" i="20"/>
  <c r="F1419" i="20"/>
  <c r="E1419" i="20"/>
  <c r="F1418" i="20"/>
  <c r="E1418" i="20"/>
  <c r="F1417" i="20"/>
  <c r="E1417" i="20"/>
  <c r="F1416" i="20"/>
  <c r="E1416" i="20"/>
  <c r="F1415" i="20"/>
  <c r="E1415" i="20"/>
  <c r="F1414" i="20"/>
  <c r="E1414" i="20"/>
  <c r="F1413" i="20"/>
  <c r="E1413" i="20"/>
  <c r="F1412" i="20"/>
  <c r="E1412" i="20"/>
  <c r="F1411" i="20"/>
  <c r="E1411" i="20"/>
  <c r="F1410" i="20"/>
  <c r="E1410" i="20"/>
  <c r="F1409" i="20"/>
  <c r="E1409" i="20"/>
  <c r="F1408" i="20"/>
  <c r="E1408" i="20"/>
  <c r="F1407" i="20"/>
  <c r="E1407" i="20"/>
  <c r="F1406" i="20"/>
  <c r="E1406" i="20"/>
  <c r="F1405" i="20"/>
  <c r="E1405" i="20"/>
  <c r="F1404" i="20"/>
  <c r="E1404" i="20"/>
  <c r="F1403" i="20"/>
  <c r="E1403" i="20"/>
  <c r="F1402" i="20"/>
  <c r="E1402" i="20"/>
  <c r="F1401" i="20"/>
  <c r="E1401" i="20"/>
  <c r="F1400" i="20"/>
  <c r="E1400" i="20"/>
  <c r="F1399" i="20"/>
  <c r="E1399" i="20"/>
  <c r="F1398" i="20"/>
  <c r="E1398" i="20"/>
  <c r="F1397" i="20"/>
  <c r="E1397" i="20"/>
  <c r="F1396" i="20"/>
  <c r="E1396" i="20"/>
  <c r="F1395" i="20"/>
  <c r="E1395" i="20"/>
  <c r="F1394" i="20"/>
  <c r="E1394" i="20"/>
  <c r="F1393" i="20"/>
  <c r="E1393" i="20"/>
  <c r="F1392" i="20"/>
  <c r="E1392" i="20"/>
  <c r="F1391" i="20"/>
  <c r="E1391" i="20"/>
  <c r="F1390" i="20"/>
  <c r="E1390" i="20"/>
  <c r="F1389" i="20"/>
  <c r="E1389" i="20"/>
  <c r="F1388" i="20"/>
  <c r="E1388" i="20"/>
  <c r="F1387" i="20"/>
  <c r="E1387" i="20"/>
  <c r="F1386" i="20"/>
  <c r="E1386" i="20"/>
  <c r="F1385" i="20"/>
  <c r="E1385" i="20"/>
  <c r="F1384" i="20"/>
  <c r="E1384" i="20"/>
  <c r="F1383" i="20"/>
  <c r="E1383" i="20"/>
  <c r="F1382" i="20"/>
  <c r="E1382" i="20"/>
  <c r="F1381" i="20"/>
  <c r="E1381" i="20"/>
  <c r="F1380" i="20"/>
  <c r="E1380" i="20"/>
  <c r="F1379" i="20"/>
  <c r="E1379" i="20"/>
  <c r="F1378" i="20"/>
  <c r="E1378" i="20"/>
  <c r="F1377" i="20"/>
  <c r="E1377" i="20"/>
  <c r="F1376" i="20"/>
  <c r="E1376" i="20"/>
  <c r="F1375" i="20"/>
  <c r="E1375" i="20"/>
  <c r="F1374" i="20"/>
  <c r="E1374" i="20"/>
  <c r="F1373" i="20"/>
  <c r="E1373" i="20"/>
  <c r="F1372" i="20"/>
  <c r="E1372" i="20"/>
  <c r="F1371" i="20"/>
  <c r="E1371" i="20"/>
  <c r="F1370" i="20"/>
  <c r="E1370" i="20"/>
  <c r="F1369" i="20"/>
  <c r="E1369" i="20"/>
  <c r="F1368" i="20"/>
  <c r="E1368" i="20"/>
  <c r="F1367" i="20"/>
  <c r="E1367" i="20"/>
  <c r="F1366" i="20"/>
  <c r="E1366" i="20"/>
  <c r="F1365" i="20"/>
  <c r="E1365" i="20"/>
  <c r="F1364" i="20"/>
  <c r="E1364" i="20"/>
  <c r="F1363" i="20"/>
  <c r="E1363" i="20"/>
  <c r="F1362" i="20"/>
  <c r="E1362" i="20"/>
  <c r="F1361" i="20"/>
  <c r="E1361" i="20"/>
  <c r="F1360" i="20"/>
  <c r="E1360" i="20"/>
  <c r="F1359" i="20"/>
  <c r="E1359" i="20"/>
  <c r="F1358" i="20"/>
  <c r="E1358" i="20"/>
  <c r="F1357" i="20"/>
  <c r="E1357" i="20"/>
  <c r="F1356" i="20"/>
  <c r="E1356" i="20"/>
  <c r="F1355" i="20"/>
  <c r="E1355" i="20"/>
  <c r="F1354" i="20"/>
  <c r="E1354" i="20"/>
  <c r="F1353" i="20"/>
  <c r="E1353" i="20"/>
  <c r="F1352" i="20"/>
  <c r="E1352" i="20"/>
  <c r="F1351" i="20"/>
  <c r="E1351" i="20"/>
  <c r="F1350" i="20"/>
  <c r="E1350" i="20"/>
  <c r="F1349" i="20"/>
  <c r="E1349" i="20"/>
  <c r="F1348" i="20"/>
  <c r="E1348" i="20"/>
  <c r="F1347" i="20"/>
  <c r="E1347" i="20"/>
  <c r="F1346" i="20"/>
  <c r="E1346" i="20"/>
  <c r="F1345" i="20"/>
  <c r="E1345" i="20"/>
  <c r="F1344" i="20"/>
  <c r="E1344" i="20"/>
  <c r="F1343" i="20"/>
  <c r="E1343" i="20"/>
  <c r="F1342" i="20"/>
  <c r="E1342" i="20"/>
  <c r="F1341" i="20"/>
  <c r="E1341" i="20"/>
  <c r="F1340" i="20"/>
  <c r="E1340" i="20"/>
  <c r="F1339" i="20"/>
  <c r="E1339" i="20"/>
  <c r="F1338" i="20"/>
  <c r="E1338" i="20"/>
  <c r="F1337" i="20"/>
  <c r="E1337" i="20"/>
  <c r="F1336" i="20"/>
  <c r="E1336" i="20"/>
  <c r="F1335" i="20"/>
  <c r="E1335" i="20"/>
  <c r="F1334" i="20"/>
  <c r="E1334" i="20"/>
  <c r="F1333" i="20"/>
  <c r="E1333" i="20"/>
  <c r="F1332" i="20"/>
  <c r="E1332" i="20"/>
  <c r="F1331" i="20"/>
  <c r="E1331" i="20"/>
  <c r="F1330" i="20"/>
  <c r="E1330" i="20"/>
  <c r="F1329" i="20"/>
  <c r="E1329" i="20"/>
  <c r="F1328" i="20"/>
  <c r="E1328" i="20"/>
  <c r="F1327" i="20"/>
  <c r="E1327" i="20"/>
  <c r="F1326" i="20"/>
  <c r="E1326" i="20"/>
  <c r="F1325" i="20"/>
  <c r="E1325" i="20"/>
  <c r="F1324" i="20"/>
  <c r="E1324" i="20"/>
  <c r="F1323" i="20"/>
  <c r="E1323" i="20"/>
  <c r="F1322" i="20"/>
  <c r="E1322" i="20"/>
  <c r="F1321" i="20"/>
  <c r="E1321" i="20"/>
  <c r="F1320" i="20"/>
  <c r="E1320" i="20"/>
  <c r="F1319" i="20"/>
  <c r="E1319" i="20"/>
  <c r="F1318" i="20"/>
  <c r="E1318" i="20"/>
  <c r="F1317" i="20"/>
  <c r="E1317" i="20"/>
  <c r="F1316" i="20"/>
  <c r="E1316" i="20"/>
  <c r="F1315" i="20"/>
  <c r="E1315" i="20"/>
  <c r="F1314" i="20"/>
  <c r="E1314" i="20"/>
  <c r="F1313" i="20"/>
  <c r="E1313" i="20"/>
  <c r="F1312" i="20"/>
  <c r="E1312" i="20"/>
  <c r="F1311" i="20"/>
  <c r="E1311" i="20"/>
  <c r="F1310" i="20"/>
  <c r="E1310" i="20"/>
  <c r="F1309" i="20"/>
  <c r="E1309" i="20"/>
  <c r="F1308" i="20"/>
  <c r="E1308" i="20"/>
  <c r="F1307" i="20"/>
  <c r="E1307" i="20"/>
  <c r="F1306" i="20"/>
  <c r="E1306" i="20"/>
  <c r="F1305" i="20"/>
  <c r="E1305" i="20"/>
  <c r="F1304" i="20"/>
  <c r="E1304" i="20"/>
  <c r="F1303" i="20"/>
  <c r="E1303" i="20"/>
  <c r="F1302" i="20"/>
  <c r="E1302" i="20"/>
  <c r="F1301" i="20"/>
  <c r="E1301" i="20"/>
  <c r="F1300" i="20"/>
  <c r="E1300" i="20"/>
  <c r="F1299" i="20"/>
  <c r="E1299" i="20"/>
  <c r="F1298" i="20"/>
  <c r="E1298" i="20"/>
  <c r="F1297" i="20"/>
  <c r="E1297" i="20"/>
  <c r="F1296" i="20"/>
  <c r="E1296" i="20"/>
  <c r="F1295" i="20"/>
  <c r="E1295" i="20"/>
  <c r="F1294" i="20"/>
  <c r="E1294" i="20"/>
  <c r="F1293" i="20"/>
  <c r="E1293" i="20"/>
  <c r="F1292" i="20"/>
  <c r="E1292" i="20"/>
  <c r="F1291" i="20"/>
  <c r="E1291" i="20"/>
  <c r="F1290" i="20"/>
  <c r="E1290" i="20"/>
  <c r="F1289" i="20"/>
  <c r="E1289" i="20"/>
  <c r="F1288" i="20"/>
  <c r="E1288" i="20"/>
  <c r="F1287" i="20"/>
  <c r="E1287" i="20"/>
  <c r="F1286" i="20"/>
  <c r="E1286" i="20"/>
  <c r="F1285" i="20"/>
  <c r="E1285" i="20"/>
  <c r="F1284" i="20"/>
  <c r="E1284" i="20"/>
  <c r="F1283" i="20"/>
  <c r="E1283" i="20"/>
  <c r="F1282" i="20"/>
  <c r="E1282" i="20"/>
  <c r="F1281" i="20"/>
  <c r="E1281" i="20"/>
  <c r="F1280" i="20"/>
  <c r="E1280" i="20"/>
  <c r="F1279" i="20"/>
  <c r="E1279" i="20"/>
  <c r="F1278" i="20"/>
  <c r="E1278" i="20"/>
  <c r="F1277" i="20"/>
  <c r="E1277" i="20"/>
  <c r="F1276" i="20"/>
  <c r="E1276" i="20"/>
  <c r="F1275" i="20"/>
  <c r="E1275" i="20"/>
  <c r="F1274" i="20"/>
  <c r="E1274" i="20"/>
  <c r="F1273" i="20"/>
  <c r="E1273" i="20"/>
  <c r="F1272" i="20"/>
  <c r="E1272" i="20"/>
  <c r="F1271" i="20"/>
  <c r="E1271" i="20"/>
  <c r="F1270" i="20"/>
  <c r="E1270" i="20"/>
  <c r="F1269" i="20"/>
  <c r="E1269" i="20"/>
  <c r="F1268" i="20"/>
  <c r="E1268" i="20"/>
  <c r="F1267" i="20"/>
  <c r="E1267" i="20"/>
  <c r="F1266" i="20"/>
  <c r="E1266" i="20"/>
  <c r="F1265" i="20"/>
  <c r="E1265" i="20"/>
  <c r="F1264" i="20"/>
  <c r="E1264" i="20"/>
  <c r="F1263" i="20"/>
  <c r="E1263" i="20"/>
  <c r="F1262" i="20"/>
  <c r="E1262" i="20"/>
  <c r="F1261" i="20"/>
  <c r="E1261" i="20"/>
  <c r="F1260" i="20"/>
  <c r="E1260" i="20"/>
  <c r="F1259" i="20"/>
  <c r="E1259" i="20"/>
  <c r="F1258" i="20"/>
  <c r="E1258" i="20"/>
  <c r="F1257" i="20"/>
  <c r="E1257" i="20"/>
  <c r="F1256" i="20"/>
  <c r="E1256" i="20"/>
  <c r="F1255" i="20"/>
  <c r="E1255" i="20"/>
  <c r="F1254" i="20"/>
  <c r="E1254" i="20"/>
  <c r="F1253" i="20"/>
  <c r="E1253" i="20"/>
  <c r="F1252" i="20"/>
  <c r="E1252" i="20"/>
  <c r="F1251" i="20"/>
  <c r="E1251" i="20"/>
  <c r="F1250" i="20"/>
  <c r="E1250" i="20"/>
  <c r="F1249" i="20"/>
  <c r="E1249" i="20"/>
  <c r="F1248" i="20"/>
  <c r="E1248" i="20"/>
  <c r="F1247" i="20"/>
  <c r="E1247" i="20"/>
  <c r="F1246" i="20"/>
  <c r="E1246" i="20"/>
  <c r="F1245" i="20"/>
  <c r="E1245" i="20"/>
  <c r="F1244" i="20"/>
  <c r="E1244" i="20"/>
  <c r="F1243" i="20"/>
  <c r="E1243" i="20"/>
  <c r="F1242" i="20"/>
  <c r="E1242" i="20"/>
  <c r="F1241" i="20"/>
  <c r="E1241" i="20"/>
  <c r="F1240" i="20"/>
  <c r="E1240" i="20"/>
  <c r="F1239" i="20"/>
  <c r="E1239" i="20"/>
  <c r="F1238" i="20"/>
  <c r="E1238" i="20"/>
  <c r="F1237" i="20"/>
  <c r="E1237" i="20"/>
  <c r="F1236" i="20"/>
  <c r="E1236" i="20"/>
  <c r="F1235" i="20"/>
  <c r="E1235" i="20"/>
  <c r="F1234" i="20"/>
  <c r="E1234" i="20"/>
  <c r="F1233" i="20"/>
  <c r="E1233" i="20"/>
  <c r="F1232" i="20"/>
  <c r="E1232" i="20"/>
  <c r="F1231" i="20"/>
  <c r="E1231" i="20"/>
  <c r="F1230" i="20"/>
  <c r="E1230" i="20"/>
  <c r="F1229" i="20"/>
  <c r="E1229" i="20"/>
  <c r="F1228" i="20"/>
  <c r="E1228" i="20"/>
  <c r="F1227" i="20"/>
  <c r="E1227" i="20"/>
  <c r="F1226" i="20"/>
  <c r="E1226" i="20"/>
  <c r="F1225" i="20"/>
  <c r="E1225" i="20"/>
  <c r="F1224" i="20"/>
  <c r="E1224" i="20"/>
  <c r="F1223" i="20"/>
  <c r="E1223" i="20"/>
  <c r="F1222" i="20"/>
  <c r="E1222" i="20"/>
  <c r="F1221" i="20"/>
  <c r="E1221" i="20"/>
  <c r="F1220" i="20"/>
  <c r="E1220" i="20"/>
  <c r="F1219" i="20"/>
  <c r="E1219" i="20"/>
  <c r="F1218" i="20"/>
  <c r="E1218" i="20"/>
  <c r="F1217" i="20"/>
  <c r="E1217" i="20"/>
  <c r="F1216" i="20"/>
  <c r="E1216" i="20"/>
  <c r="F1215" i="20"/>
  <c r="E1215" i="20"/>
  <c r="F1214" i="20"/>
  <c r="E1214" i="20"/>
  <c r="F1213" i="20"/>
  <c r="E1213" i="20"/>
  <c r="F1212" i="20"/>
  <c r="E1212" i="20"/>
  <c r="F1211" i="20"/>
  <c r="E1211" i="20"/>
  <c r="F1210" i="20"/>
  <c r="E1210" i="20"/>
  <c r="F1209" i="20"/>
  <c r="E1209" i="20"/>
  <c r="F1208" i="20"/>
  <c r="E1208" i="20"/>
  <c r="F1207" i="20"/>
  <c r="E1207" i="20"/>
  <c r="F1206" i="20"/>
  <c r="E1206" i="20"/>
  <c r="F1205" i="20"/>
  <c r="E1205" i="20"/>
  <c r="F1204" i="20"/>
  <c r="E1204" i="20"/>
  <c r="F1203" i="20"/>
  <c r="E1203" i="20"/>
  <c r="F1202" i="20"/>
  <c r="E1202" i="20"/>
  <c r="F1201" i="20"/>
  <c r="E1201" i="20"/>
  <c r="F1200" i="20"/>
  <c r="E1200" i="20"/>
  <c r="F1199" i="20"/>
  <c r="E1199" i="20"/>
  <c r="F1198" i="20"/>
  <c r="E1198" i="20"/>
  <c r="F1197" i="20"/>
  <c r="E1197" i="20"/>
  <c r="F1196" i="20"/>
  <c r="E1196" i="20"/>
  <c r="F1195" i="20"/>
  <c r="E1195" i="20"/>
  <c r="F1194" i="20"/>
  <c r="E1194" i="20"/>
  <c r="F1193" i="20"/>
  <c r="E1193" i="20"/>
  <c r="F1192" i="20"/>
  <c r="E1192" i="20"/>
  <c r="F1191" i="20"/>
  <c r="E1191" i="20"/>
  <c r="F1190" i="20"/>
  <c r="E1190" i="20"/>
  <c r="F1189" i="20"/>
  <c r="E1189" i="20"/>
  <c r="F1188" i="20"/>
  <c r="E1188" i="20"/>
  <c r="F1187" i="20"/>
  <c r="E1187" i="20"/>
  <c r="F1186" i="20"/>
  <c r="E1186" i="20"/>
  <c r="F1185" i="20"/>
  <c r="E1185" i="20"/>
  <c r="F1184" i="20"/>
  <c r="E1184" i="20"/>
  <c r="F1183" i="20"/>
  <c r="E1183" i="20"/>
  <c r="F1182" i="20"/>
  <c r="E1182" i="20"/>
  <c r="F1181" i="20"/>
  <c r="E1181" i="20"/>
  <c r="F1180" i="20"/>
  <c r="E1180" i="20"/>
  <c r="F1179" i="20"/>
  <c r="E1179" i="20"/>
  <c r="F1178" i="20"/>
  <c r="E1178" i="20"/>
  <c r="F1177" i="20"/>
  <c r="E1177" i="20"/>
  <c r="F1176" i="20"/>
  <c r="E1176" i="20"/>
  <c r="F1175" i="20"/>
  <c r="E1175" i="20"/>
  <c r="F1174" i="20"/>
  <c r="E1174" i="20"/>
  <c r="F1173" i="20"/>
  <c r="E1173" i="20"/>
  <c r="F1172" i="20"/>
  <c r="E1172" i="20"/>
  <c r="F1171" i="20"/>
  <c r="E1171" i="20"/>
  <c r="F1170" i="20"/>
  <c r="E1170" i="20"/>
  <c r="F1169" i="20"/>
  <c r="E1169" i="20"/>
  <c r="F1168" i="20"/>
  <c r="E1168" i="20"/>
  <c r="F1167" i="20"/>
  <c r="E1167" i="20"/>
  <c r="F1166" i="20"/>
  <c r="E1166" i="20"/>
  <c r="F1165" i="20"/>
  <c r="E1165" i="20"/>
  <c r="F1164" i="20"/>
  <c r="E1164" i="20"/>
  <c r="F1163" i="20"/>
  <c r="E1163" i="20"/>
  <c r="F1162" i="20"/>
  <c r="E1162" i="20"/>
  <c r="F1161" i="20"/>
  <c r="E1161" i="20"/>
  <c r="F1160" i="20"/>
  <c r="E1160" i="20"/>
  <c r="F1159" i="20"/>
  <c r="E1159" i="20"/>
  <c r="F1158" i="20"/>
  <c r="E1158" i="20"/>
  <c r="F1157" i="20"/>
  <c r="E1157" i="20"/>
  <c r="F1156" i="20"/>
  <c r="E1156" i="20"/>
  <c r="F1155" i="20"/>
  <c r="E1155" i="20"/>
  <c r="F1154" i="20"/>
  <c r="E1154" i="20"/>
  <c r="F1153" i="20"/>
  <c r="E1153" i="20"/>
  <c r="F1152" i="20"/>
  <c r="E1152" i="20"/>
  <c r="F1151" i="20"/>
  <c r="E1151" i="20"/>
  <c r="F1150" i="20"/>
  <c r="E1150" i="20"/>
  <c r="F1149" i="20"/>
  <c r="E1149" i="20"/>
  <c r="F1148" i="20"/>
  <c r="E1148" i="20"/>
  <c r="F1147" i="20"/>
  <c r="E1147" i="20"/>
  <c r="F1146" i="20"/>
  <c r="E1146" i="20"/>
  <c r="F1145" i="20"/>
  <c r="E1145" i="20"/>
  <c r="F1144" i="20"/>
  <c r="E1144" i="20"/>
  <c r="F1143" i="20"/>
  <c r="E1143" i="20"/>
  <c r="F1142" i="20"/>
  <c r="E1142" i="20"/>
  <c r="F1141" i="20"/>
  <c r="E1141" i="20"/>
  <c r="F1140" i="20"/>
  <c r="E1140" i="20"/>
  <c r="F1139" i="20"/>
  <c r="E1139" i="20"/>
  <c r="F1138" i="20"/>
  <c r="E1138" i="20"/>
  <c r="F1137" i="20"/>
  <c r="E1137" i="20"/>
  <c r="F1136" i="20"/>
  <c r="E1136" i="20"/>
  <c r="F1135" i="20"/>
  <c r="E1135" i="20"/>
  <c r="F1134" i="20"/>
  <c r="E1134" i="20"/>
  <c r="F1133" i="20"/>
  <c r="E1133" i="20"/>
  <c r="F1132" i="20"/>
  <c r="E1132" i="20"/>
  <c r="F1131" i="20"/>
  <c r="E1131" i="20"/>
  <c r="F1130" i="20"/>
  <c r="E1130" i="20"/>
  <c r="F1129" i="20"/>
  <c r="E1129" i="20"/>
  <c r="F1128" i="20"/>
  <c r="E1128" i="20"/>
  <c r="F1127" i="20"/>
  <c r="E1127" i="20"/>
  <c r="F1126" i="20"/>
  <c r="E1126" i="20"/>
  <c r="F1125" i="20"/>
  <c r="E1125" i="20"/>
  <c r="F1124" i="20"/>
  <c r="E1124" i="20"/>
  <c r="F1123" i="20"/>
  <c r="E1123" i="20"/>
  <c r="F1122" i="20"/>
  <c r="E1122" i="20"/>
  <c r="F1121" i="20"/>
  <c r="E1121" i="20"/>
  <c r="F1120" i="20"/>
  <c r="E1120" i="20"/>
  <c r="F1119" i="20"/>
  <c r="E1119" i="20"/>
  <c r="F1118" i="20"/>
  <c r="E1118" i="20"/>
  <c r="F1117" i="20"/>
  <c r="E1117" i="20"/>
  <c r="F1116" i="20"/>
  <c r="E1116" i="20"/>
  <c r="F1115" i="20"/>
  <c r="E1115" i="20"/>
  <c r="F1114" i="20"/>
  <c r="E1114" i="20"/>
  <c r="F1113" i="20"/>
  <c r="E1113" i="20"/>
  <c r="F1112" i="20"/>
  <c r="E1112" i="20"/>
  <c r="F1111" i="20"/>
  <c r="E1111" i="20"/>
  <c r="F1110" i="20"/>
  <c r="E1110" i="20"/>
  <c r="F1109" i="20"/>
  <c r="E1109" i="20"/>
  <c r="F1108" i="20"/>
  <c r="E1108" i="20"/>
  <c r="F1107" i="20"/>
  <c r="E1107" i="20"/>
  <c r="F1106" i="20"/>
  <c r="E1106" i="20"/>
  <c r="F1105" i="20"/>
  <c r="E1105" i="20"/>
  <c r="F1104" i="20"/>
  <c r="E1104" i="20"/>
  <c r="F1103" i="20"/>
  <c r="E1103" i="20"/>
  <c r="F1102" i="20"/>
  <c r="E1102" i="20"/>
  <c r="F1101" i="20"/>
  <c r="E1101" i="20"/>
  <c r="F1100" i="20"/>
  <c r="E1100" i="20"/>
  <c r="F1099" i="20"/>
  <c r="E1099" i="20"/>
  <c r="F1098" i="20"/>
  <c r="E1098" i="20"/>
  <c r="F1097" i="20"/>
  <c r="E1097" i="20"/>
  <c r="F1096" i="20"/>
  <c r="E1096" i="20"/>
  <c r="F1095" i="20"/>
  <c r="E1095" i="20"/>
  <c r="F1094" i="20"/>
  <c r="E1094" i="20"/>
  <c r="F1093" i="20"/>
  <c r="E1093" i="20"/>
  <c r="F1092" i="20"/>
  <c r="E1092" i="20"/>
  <c r="F1091" i="20"/>
  <c r="E1091" i="20"/>
  <c r="F1090" i="20"/>
  <c r="E1090" i="20"/>
  <c r="F1089" i="20"/>
  <c r="E1089" i="20"/>
  <c r="F1088" i="20"/>
  <c r="E1088" i="20"/>
  <c r="F1087" i="20"/>
  <c r="E1087" i="20"/>
  <c r="F1086" i="20"/>
  <c r="E1086" i="20"/>
  <c r="F1085" i="20"/>
  <c r="E1085" i="20"/>
  <c r="F1084" i="20"/>
  <c r="E1084" i="20"/>
  <c r="F1083" i="20"/>
  <c r="E1083" i="20"/>
  <c r="F1082" i="20"/>
  <c r="E1082" i="20"/>
  <c r="F1081" i="20"/>
  <c r="E1081" i="20"/>
  <c r="F1080" i="20"/>
  <c r="E1080" i="20"/>
  <c r="F1079" i="20"/>
  <c r="E1079" i="20"/>
  <c r="F1078" i="20"/>
  <c r="E1078" i="20"/>
  <c r="F1077" i="20"/>
  <c r="E1077" i="20"/>
  <c r="F1076" i="20"/>
  <c r="E1076" i="20"/>
  <c r="F1075" i="20"/>
  <c r="E1075" i="20"/>
  <c r="F1074" i="20"/>
  <c r="E1074" i="20"/>
  <c r="F1073" i="20"/>
  <c r="E1073" i="20"/>
  <c r="F1072" i="20"/>
  <c r="E1072" i="20"/>
  <c r="F1071" i="20"/>
  <c r="E1071" i="20"/>
  <c r="F1070" i="20"/>
  <c r="E1070" i="20"/>
  <c r="F1069" i="20"/>
  <c r="E1069" i="20"/>
  <c r="F1068" i="20"/>
  <c r="E1068" i="20"/>
  <c r="F1067" i="20"/>
  <c r="E1067" i="20"/>
  <c r="F1066" i="20"/>
  <c r="E1066" i="20"/>
  <c r="F1065" i="20"/>
  <c r="E1065" i="20"/>
  <c r="F1064" i="20"/>
  <c r="E1064" i="20"/>
  <c r="F1063" i="20"/>
  <c r="E1063" i="20"/>
  <c r="F1062" i="20"/>
  <c r="E1062" i="20"/>
  <c r="F1061" i="20"/>
  <c r="E1061" i="20"/>
  <c r="F1060" i="20"/>
  <c r="E1060" i="20"/>
  <c r="F1059" i="20"/>
  <c r="E1059" i="20"/>
  <c r="F1058" i="20"/>
  <c r="E1058" i="20"/>
  <c r="F1057" i="20"/>
  <c r="E1057" i="20"/>
  <c r="F1056" i="20"/>
  <c r="E1056" i="20"/>
  <c r="F1055" i="20"/>
  <c r="E1055" i="20"/>
  <c r="F1054" i="20"/>
  <c r="E1054" i="20"/>
  <c r="F1053" i="20"/>
  <c r="E1053" i="20"/>
  <c r="F1052" i="20"/>
  <c r="E1052" i="20"/>
  <c r="F1051" i="20"/>
  <c r="E1051" i="20"/>
  <c r="F1050" i="20"/>
  <c r="E1050" i="20"/>
  <c r="F1049" i="20"/>
  <c r="E1049" i="20"/>
  <c r="F1048" i="20"/>
  <c r="E1048" i="20"/>
  <c r="F1047" i="20"/>
  <c r="E1047" i="20"/>
  <c r="F1046" i="20"/>
  <c r="E1046" i="20"/>
  <c r="F1045" i="20"/>
  <c r="E1045" i="20"/>
  <c r="F1044" i="20"/>
  <c r="E1044" i="20"/>
  <c r="F1043" i="20"/>
  <c r="E1043" i="20"/>
  <c r="F1042" i="20"/>
  <c r="E1042" i="20"/>
  <c r="F1041" i="20"/>
  <c r="E1041" i="20"/>
  <c r="F1040" i="20"/>
  <c r="E1040" i="20"/>
  <c r="F1039" i="20"/>
  <c r="E1039" i="20"/>
  <c r="F1038" i="20"/>
  <c r="E1038" i="20"/>
  <c r="F1037" i="20"/>
  <c r="E1037" i="20"/>
  <c r="F1036" i="20"/>
  <c r="E1036" i="20"/>
  <c r="F1035" i="20"/>
  <c r="E1035" i="20"/>
  <c r="F1034" i="20"/>
  <c r="E1034" i="20"/>
  <c r="F1033" i="20"/>
  <c r="E1033" i="20"/>
  <c r="F1032" i="20"/>
  <c r="E1032" i="20"/>
  <c r="F1031" i="20"/>
  <c r="E1031" i="20"/>
  <c r="F1030" i="20"/>
  <c r="E1030" i="20"/>
  <c r="F1029" i="20"/>
  <c r="E1029" i="20"/>
  <c r="F1028" i="20"/>
  <c r="E1028" i="20"/>
  <c r="F1027" i="20"/>
  <c r="E1027" i="20"/>
  <c r="F1026" i="20"/>
  <c r="E1026" i="20"/>
  <c r="F1025" i="20"/>
  <c r="E1025" i="20"/>
  <c r="F1024" i="20"/>
  <c r="E1024" i="20"/>
  <c r="F1023" i="20"/>
  <c r="E1023" i="20"/>
  <c r="F1022" i="20"/>
  <c r="E1022" i="20"/>
  <c r="F1021" i="20"/>
  <c r="E1021" i="20"/>
  <c r="F1020" i="20"/>
  <c r="E1020" i="20"/>
  <c r="F1019" i="20"/>
  <c r="E1019" i="20"/>
  <c r="F1018" i="20"/>
  <c r="E1018" i="20"/>
  <c r="F1017" i="20"/>
  <c r="E1017" i="20"/>
  <c r="F1016" i="20"/>
  <c r="E1016" i="20"/>
  <c r="F1015" i="20"/>
  <c r="E1015" i="20"/>
  <c r="F1014" i="20"/>
  <c r="E1014" i="20"/>
  <c r="F1013" i="20"/>
  <c r="E1013" i="20"/>
  <c r="F1012" i="20"/>
  <c r="E1012" i="20"/>
  <c r="F1011" i="20"/>
  <c r="E1011" i="20"/>
  <c r="F1010" i="20"/>
  <c r="E1010" i="20"/>
  <c r="F1009" i="20"/>
  <c r="E1009" i="20"/>
  <c r="F1008" i="20"/>
  <c r="E1008" i="20"/>
  <c r="F1007" i="20"/>
  <c r="E1007" i="20"/>
  <c r="F1006" i="20"/>
  <c r="E1006" i="20"/>
  <c r="F1005" i="20"/>
  <c r="E1005" i="20"/>
  <c r="F1004" i="20"/>
  <c r="E1004" i="20"/>
  <c r="F1003" i="20"/>
  <c r="E1003" i="20"/>
  <c r="F1002" i="20"/>
  <c r="E1002" i="20"/>
  <c r="F1001" i="20"/>
  <c r="E1001" i="20"/>
  <c r="F1000" i="20"/>
  <c r="E1000" i="20"/>
  <c r="F999" i="20"/>
  <c r="E999" i="20"/>
  <c r="F998" i="20"/>
  <c r="E998" i="20"/>
  <c r="F997" i="20"/>
  <c r="E997" i="20"/>
  <c r="F996" i="20"/>
  <c r="E996" i="20"/>
  <c r="F995" i="20"/>
  <c r="E995" i="20"/>
  <c r="F994" i="20"/>
  <c r="E994" i="20"/>
  <c r="F993" i="20"/>
  <c r="E993" i="20"/>
  <c r="F992" i="20"/>
  <c r="E992" i="20"/>
  <c r="F991" i="20"/>
  <c r="E991" i="20"/>
  <c r="F990" i="20"/>
  <c r="E990" i="20"/>
  <c r="F989" i="20"/>
  <c r="E989" i="20"/>
  <c r="F988" i="20"/>
  <c r="E988" i="20"/>
  <c r="F987" i="20"/>
  <c r="E987" i="20"/>
  <c r="F986" i="20"/>
  <c r="E986" i="20"/>
  <c r="F985" i="20"/>
  <c r="E985" i="20"/>
  <c r="F984" i="20"/>
  <c r="E984" i="20"/>
  <c r="F983" i="20"/>
  <c r="E983" i="20"/>
  <c r="F982" i="20"/>
  <c r="E982" i="20"/>
  <c r="F981" i="20"/>
  <c r="E981" i="20"/>
  <c r="F980" i="20"/>
  <c r="E980" i="20"/>
  <c r="F979" i="20"/>
  <c r="E979" i="20"/>
  <c r="F978" i="20"/>
  <c r="E978" i="20"/>
  <c r="F977" i="20"/>
  <c r="E977" i="20"/>
  <c r="F976" i="20"/>
  <c r="E976" i="20"/>
  <c r="F975" i="20"/>
  <c r="E975" i="20"/>
  <c r="F974" i="20"/>
  <c r="E974" i="20"/>
  <c r="F973" i="20"/>
  <c r="E973" i="20"/>
  <c r="F972" i="20"/>
  <c r="E972" i="20"/>
  <c r="F971" i="20"/>
  <c r="E971" i="20"/>
  <c r="F970" i="20"/>
  <c r="E970" i="20"/>
  <c r="F969" i="20"/>
  <c r="E969" i="20"/>
  <c r="F968" i="20"/>
  <c r="E968" i="20"/>
  <c r="F967" i="20"/>
  <c r="E967" i="20"/>
  <c r="F966" i="20"/>
  <c r="E966" i="20"/>
  <c r="F965" i="20"/>
  <c r="E965" i="20"/>
  <c r="F964" i="20"/>
  <c r="E964" i="20"/>
  <c r="F963" i="20"/>
  <c r="E963" i="20"/>
  <c r="F962" i="20"/>
  <c r="E962" i="20"/>
  <c r="F961" i="20"/>
  <c r="E961" i="20"/>
  <c r="F960" i="20"/>
  <c r="E960" i="20"/>
  <c r="F959" i="20"/>
  <c r="E959" i="20"/>
  <c r="F958" i="20"/>
  <c r="E958" i="20"/>
  <c r="F957" i="20"/>
  <c r="E957" i="20"/>
  <c r="F956" i="20"/>
  <c r="E956" i="20"/>
  <c r="F955" i="20"/>
  <c r="E955" i="20"/>
  <c r="F954" i="20"/>
  <c r="E954" i="20"/>
  <c r="F953" i="20"/>
  <c r="E953" i="20"/>
  <c r="F952" i="20"/>
  <c r="E952" i="20"/>
  <c r="F951" i="20"/>
  <c r="E951" i="20"/>
  <c r="F950" i="20"/>
  <c r="E950" i="20"/>
  <c r="F949" i="20"/>
  <c r="E949" i="20"/>
  <c r="F948" i="20"/>
  <c r="E948" i="20"/>
  <c r="F947" i="20"/>
  <c r="E947" i="20"/>
  <c r="F946" i="20"/>
  <c r="E946" i="20"/>
  <c r="F945" i="20"/>
  <c r="E945" i="20"/>
  <c r="F944" i="20"/>
  <c r="E944" i="20"/>
  <c r="F943" i="20"/>
  <c r="E943" i="20"/>
  <c r="F942" i="20"/>
  <c r="E942" i="20"/>
  <c r="F941" i="20"/>
  <c r="E941" i="20"/>
  <c r="F940" i="20"/>
  <c r="E940" i="20"/>
  <c r="F939" i="20"/>
  <c r="E939" i="20"/>
  <c r="F938" i="20"/>
  <c r="E938" i="20"/>
  <c r="F937" i="20"/>
  <c r="E937" i="20"/>
  <c r="F936" i="20"/>
  <c r="E936" i="20"/>
  <c r="F935" i="20"/>
  <c r="E935" i="20"/>
  <c r="F934" i="20"/>
  <c r="E934" i="20"/>
  <c r="F933" i="20"/>
  <c r="E933" i="20"/>
  <c r="F932" i="20"/>
  <c r="E932" i="20"/>
  <c r="F931" i="20"/>
  <c r="E931" i="20"/>
  <c r="F930" i="20"/>
  <c r="E930" i="20"/>
  <c r="F929" i="20"/>
  <c r="E929" i="20"/>
  <c r="F928" i="20"/>
  <c r="E928" i="20"/>
  <c r="F927" i="20"/>
  <c r="E927" i="20"/>
  <c r="F926" i="20"/>
  <c r="E926" i="20"/>
  <c r="F925" i="20"/>
  <c r="E925" i="20"/>
  <c r="F924" i="20"/>
  <c r="E924" i="20"/>
  <c r="F923" i="20"/>
  <c r="E923" i="20"/>
  <c r="F922" i="20"/>
  <c r="E922" i="20"/>
  <c r="F921" i="20"/>
  <c r="E921" i="20"/>
  <c r="F920" i="20"/>
  <c r="E920" i="20"/>
  <c r="F919" i="20"/>
  <c r="E919" i="20"/>
  <c r="F918" i="20"/>
  <c r="E918" i="20"/>
  <c r="F917" i="20"/>
  <c r="E917" i="20"/>
  <c r="F916" i="20"/>
  <c r="E916" i="20"/>
  <c r="F915" i="20"/>
  <c r="E915" i="20"/>
  <c r="F914" i="20"/>
  <c r="E914" i="20"/>
  <c r="F913" i="20"/>
  <c r="E913" i="20"/>
  <c r="F912" i="20"/>
  <c r="E912" i="20"/>
  <c r="F911" i="20"/>
  <c r="E911" i="20"/>
  <c r="F910" i="20"/>
  <c r="E910" i="20"/>
  <c r="F909" i="20"/>
  <c r="E909" i="20"/>
  <c r="F908" i="20"/>
  <c r="E908" i="20"/>
  <c r="F907" i="20"/>
  <c r="E907" i="20"/>
  <c r="F906" i="20"/>
  <c r="E906" i="20"/>
  <c r="F905" i="20"/>
  <c r="E905" i="20"/>
  <c r="F904" i="20"/>
  <c r="E904" i="20"/>
  <c r="F903" i="20"/>
  <c r="E903" i="20"/>
  <c r="F902" i="20"/>
  <c r="E902" i="20"/>
  <c r="F901" i="20"/>
  <c r="E901" i="20"/>
  <c r="F900" i="20"/>
  <c r="E900" i="20"/>
  <c r="F899" i="20"/>
  <c r="E899" i="20"/>
  <c r="F898" i="20"/>
  <c r="E898" i="20"/>
  <c r="F897" i="20"/>
  <c r="E897" i="20"/>
  <c r="F896" i="20"/>
  <c r="E896" i="20"/>
  <c r="F895" i="20"/>
  <c r="E895" i="20"/>
  <c r="F894" i="20"/>
  <c r="E894" i="20"/>
  <c r="F893" i="20"/>
  <c r="E893" i="20"/>
  <c r="F892" i="20"/>
  <c r="E892" i="20"/>
  <c r="F891" i="20"/>
  <c r="E891" i="20"/>
  <c r="F890" i="20"/>
  <c r="E890" i="20"/>
  <c r="F889" i="20"/>
  <c r="E889" i="20"/>
  <c r="F888" i="20"/>
  <c r="E888" i="20"/>
  <c r="F887" i="20"/>
  <c r="E887" i="20"/>
  <c r="F886" i="20"/>
  <c r="E886" i="20"/>
  <c r="F885" i="20"/>
  <c r="E885" i="20"/>
  <c r="F884" i="20"/>
  <c r="E884" i="20"/>
  <c r="F883" i="20"/>
  <c r="E883" i="20"/>
  <c r="F882" i="20"/>
  <c r="E882" i="20"/>
  <c r="F881" i="20"/>
  <c r="E881" i="20"/>
  <c r="F880" i="20"/>
  <c r="E880" i="20"/>
  <c r="F879" i="20"/>
  <c r="E879" i="20"/>
  <c r="F878" i="20"/>
  <c r="E878" i="20"/>
  <c r="F877" i="20"/>
  <c r="E877" i="20"/>
  <c r="F876" i="20"/>
  <c r="E876" i="20"/>
  <c r="F875" i="20"/>
  <c r="E875" i="20"/>
  <c r="F874" i="20"/>
  <c r="E874" i="20"/>
  <c r="F873" i="20"/>
  <c r="E873" i="20"/>
  <c r="F872" i="20"/>
  <c r="E872" i="20"/>
  <c r="F871" i="20"/>
  <c r="E871" i="20"/>
  <c r="F870" i="20"/>
  <c r="E870" i="20"/>
  <c r="F869" i="20"/>
  <c r="E869" i="20"/>
  <c r="F868" i="20"/>
  <c r="E868" i="20"/>
  <c r="F867" i="20"/>
  <c r="E867" i="20"/>
  <c r="F866" i="20"/>
  <c r="E866" i="20"/>
  <c r="F865" i="20"/>
  <c r="E865" i="20"/>
  <c r="F864" i="20"/>
  <c r="E864" i="20"/>
  <c r="F863" i="20"/>
  <c r="E863" i="20"/>
  <c r="F862" i="20"/>
  <c r="E862" i="20"/>
  <c r="F861" i="20"/>
  <c r="E861" i="20"/>
  <c r="F860" i="20"/>
  <c r="E860" i="20"/>
  <c r="F859" i="20"/>
  <c r="E859" i="20"/>
  <c r="F858" i="20"/>
  <c r="E858" i="20"/>
  <c r="F857" i="20"/>
  <c r="E857" i="20"/>
  <c r="F856" i="20"/>
  <c r="E856" i="20"/>
  <c r="F855" i="20"/>
  <c r="E855" i="20"/>
  <c r="F854" i="20"/>
  <c r="E854" i="20"/>
  <c r="F853" i="20"/>
  <c r="E853" i="20"/>
  <c r="F852" i="20"/>
  <c r="E852" i="20"/>
  <c r="F851" i="20"/>
  <c r="E851" i="20"/>
  <c r="F850" i="20"/>
  <c r="E850" i="20"/>
  <c r="F849" i="20"/>
  <c r="E849" i="20"/>
  <c r="F848" i="20"/>
  <c r="E848" i="20"/>
  <c r="F847" i="20"/>
  <c r="E847" i="20"/>
  <c r="F846" i="20"/>
  <c r="E846" i="20"/>
  <c r="F845" i="20"/>
  <c r="E845" i="20"/>
  <c r="F844" i="20"/>
  <c r="E844" i="20"/>
  <c r="F843" i="20"/>
  <c r="E843" i="20"/>
  <c r="F842" i="20"/>
  <c r="E842" i="20"/>
  <c r="F841" i="20"/>
  <c r="E841" i="20"/>
  <c r="F840" i="20"/>
  <c r="E840" i="20"/>
  <c r="F839" i="20"/>
  <c r="E839" i="20"/>
  <c r="F838" i="20"/>
  <c r="E838" i="20"/>
  <c r="F837" i="20"/>
  <c r="E837" i="20"/>
  <c r="F836" i="20"/>
  <c r="E836" i="20"/>
  <c r="F835" i="20"/>
  <c r="E835" i="20"/>
  <c r="F834" i="20"/>
  <c r="E834" i="20"/>
  <c r="F833" i="20"/>
  <c r="E833" i="20"/>
  <c r="F832" i="20"/>
  <c r="E832" i="20"/>
  <c r="F831" i="20"/>
  <c r="E831" i="20"/>
  <c r="F830" i="20"/>
  <c r="E830" i="20"/>
  <c r="F829" i="20"/>
  <c r="E829" i="20"/>
  <c r="F828" i="20"/>
  <c r="E828" i="20"/>
  <c r="F827" i="20"/>
  <c r="E827" i="20"/>
  <c r="F826" i="20"/>
  <c r="E826" i="20"/>
  <c r="F825" i="20"/>
  <c r="E825" i="20"/>
  <c r="F824" i="20"/>
  <c r="E824" i="20"/>
  <c r="F823" i="20"/>
  <c r="E823" i="20"/>
  <c r="F822" i="20"/>
  <c r="E822" i="20"/>
  <c r="F821" i="20"/>
  <c r="E821" i="20"/>
  <c r="F820" i="20"/>
  <c r="E820" i="20"/>
  <c r="F819" i="20"/>
  <c r="E819" i="20"/>
  <c r="F818" i="20"/>
  <c r="E818" i="20"/>
  <c r="F817" i="20"/>
  <c r="E817" i="20"/>
  <c r="F816" i="20"/>
  <c r="E816" i="20"/>
  <c r="F815" i="20"/>
  <c r="E815" i="20"/>
  <c r="F814" i="20"/>
  <c r="E814" i="20"/>
  <c r="F813" i="20"/>
  <c r="E813" i="20"/>
  <c r="F812" i="20"/>
  <c r="E812" i="20"/>
  <c r="F811" i="20"/>
  <c r="E811" i="20"/>
  <c r="F810" i="20"/>
  <c r="E810" i="20"/>
  <c r="F809" i="20"/>
  <c r="E809" i="20"/>
  <c r="F808" i="20"/>
  <c r="E808" i="20"/>
  <c r="F807" i="20"/>
  <c r="E807" i="20"/>
  <c r="F806" i="20"/>
  <c r="E806" i="20"/>
  <c r="F805" i="20"/>
  <c r="E805" i="20"/>
  <c r="F804" i="20"/>
  <c r="E804" i="20"/>
  <c r="F803" i="20"/>
  <c r="E803" i="20"/>
  <c r="F802" i="20"/>
  <c r="E802" i="20"/>
  <c r="F801" i="20"/>
  <c r="E801" i="20"/>
  <c r="F800" i="20"/>
  <c r="E800" i="20"/>
  <c r="F799" i="20"/>
  <c r="E799" i="20"/>
  <c r="F798" i="20"/>
  <c r="E798" i="20"/>
  <c r="F797" i="20"/>
  <c r="E797" i="20"/>
  <c r="F796" i="20"/>
  <c r="E796" i="20"/>
  <c r="F795" i="20"/>
  <c r="E795" i="20"/>
  <c r="F794" i="20"/>
  <c r="E794" i="20"/>
  <c r="F793" i="20"/>
  <c r="E793" i="20"/>
  <c r="F792" i="20"/>
  <c r="E792" i="20"/>
  <c r="F791" i="20"/>
  <c r="E791" i="20"/>
  <c r="F790" i="20"/>
  <c r="E790" i="20"/>
  <c r="F789" i="20"/>
  <c r="E789" i="20"/>
  <c r="F788" i="20"/>
  <c r="E788" i="20"/>
  <c r="F787" i="20"/>
  <c r="E787" i="20"/>
  <c r="F786" i="20"/>
  <c r="E786" i="20"/>
  <c r="F785" i="20"/>
  <c r="E785" i="20"/>
  <c r="F784" i="20"/>
  <c r="E784" i="20"/>
  <c r="F783" i="20"/>
  <c r="E783" i="20"/>
  <c r="F782" i="20"/>
  <c r="E782" i="20"/>
  <c r="F781" i="20"/>
  <c r="E781" i="20"/>
  <c r="F780" i="20"/>
  <c r="E780" i="20"/>
  <c r="F779" i="20"/>
  <c r="E779" i="20"/>
  <c r="F778" i="20"/>
  <c r="E778" i="20"/>
  <c r="F777" i="20"/>
  <c r="E777" i="20"/>
  <c r="F776" i="20"/>
  <c r="E776" i="20"/>
  <c r="F775" i="20"/>
  <c r="E775" i="20"/>
  <c r="F774" i="20"/>
  <c r="E774" i="20"/>
  <c r="F773" i="20"/>
  <c r="E773" i="20"/>
  <c r="F772" i="20"/>
  <c r="E772" i="20"/>
  <c r="F771" i="20"/>
  <c r="E771" i="20"/>
  <c r="F770" i="20"/>
  <c r="E770" i="20"/>
  <c r="F769" i="20"/>
  <c r="E769" i="20"/>
  <c r="F768" i="20"/>
  <c r="E768" i="20"/>
  <c r="F767" i="20"/>
  <c r="E767" i="20"/>
  <c r="F766" i="20"/>
  <c r="E766" i="20"/>
  <c r="F765" i="20"/>
  <c r="E765" i="20"/>
  <c r="F764" i="20"/>
  <c r="E764" i="20"/>
  <c r="F763" i="20"/>
  <c r="E763" i="20"/>
  <c r="F762" i="20"/>
  <c r="E762" i="20"/>
  <c r="F761" i="20"/>
  <c r="E761" i="20"/>
  <c r="F760" i="20"/>
  <c r="E760" i="20"/>
  <c r="F759" i="20"/>
  <c r="E759" i="20"/>
  <c r="F758" i="20"/>
  <c r="E758" i="20"/>
  <c r="F757" i="20"/>
  <c r="E757" i="20"/>
  <c r="F756" i="20"/>
  <c r="E756" i="20"/>
  <c r="F755" i="20"/>
  <c r="E755" i="20"/>
  <c r="F754" i="20"/>
  <c r="E754" i="20"/>
  <c r="F753" i="20"/>
  <c r="E753" i="20"/>
  <c r="F752" i="20"/>
  <c r="E752" i="20"/>
  <c r="F751" i="20"/>
  <c r="E751" i="20"/>
  <c r="F750" i="20"/>
  <c r="E750" i="20"/>
  <c r="F749" i="20"/>
  <c r="E749" i="20"/>
  <c r="F748" i="20"/>
  <c r="E748" i="20"/>
  <c r="F747" i="20"/>
  <c r="E747" i="20"/>
  <c r="F746" i="20"/>
  <c r="E746" i="20"/>
  <c r="F745" i="20"/>
  <c r="E745" i="20"/>
  <c r="F744" i="20"/>
  <c r="E744" i="20"/>
  <c r="F743" i="20"/>
  <c r="E743" i="20"/>
  <c r="F742" i="20"/>
  <c r="E742" i="20"/>
  <c r="F741" i="20"/>
  <c r="E741" i="20"/>
  <c r="F740" i="20"/>
  <c r="E740" i="20"/>
  <c r="F739" i="20"/>
  <c r="E739" i="20"/>
  <c r="F738" i="20"/>
  <c r="E738" i="20"/>
  <c r="F737" i="20"/>
  <c r="E737" i="20"/>
  <c r="F736" i="20"/>
  <c r="E736" i="20"/>
  <c r="F735" i="20"/>
  <c r="E735" i="20"/>
  <c r="F734" i="20"/>
  <c r="E734" i="20"/>
  <c r="F733" i="20"/>
  <c r="E733" i="20"/>
  <c r="F732" i="20"/>
  <c r="E732" i="20"/>
  <c r="F731" i="20"/>
  <c r="E731" i="20"/>
  <c r="F730" i="20"/>
  <c r="E730" i="20"/>
  <c r="F729" i="20"/>
  <c r="E729" i="20"/>
  <c r="F728" i="20"/>
  <c r="E728" i="20"/>
  <c r="F727" i="20"/>
  <c r="E727" i="20"/>
  <c r="F726" i="20"/>
  <c r="E726" i="20"/>
  <c r="F725" i="20"/>
  <c r="E725" i="20"/>
  <c r="F724" i="20"/>
  <c r="E724" i="20"/>
  <c r="F723" i="20"/>
  <c r="E723" i="20"/>
  <c r="F722" i="20"/>
  <c r="E722" i="20"/>
  <c r="F721" i="20"/>
  <c r="E721" i="20"/>
  <c r="F720" i="20"/>
  <c r="E720" i="20"/>
  <c r="F719" i="20"/>
  <c r="E719" i="20"/>
  <c r="F718" i="20"/>
  <c r="E718" i="20"/>
  <c r="F717" i="20"/>
  <c r="E717" i="20"/>
  <c r="F716" i="20"/>
  <c r="E716" i="20"/>
  <c r="F715" i="20"/>
  <c r="E715" i="20"/>
  <c r="F714" i="20"/>
  <c r="E714" i="20"/>
  <c r="F713" i="20"/>
  <c r="E713" i="20"/>
  <c r="F712" i="20"/>
  <c r="E712" i="20"/>
  <c r="F711" i="20"/>
  <c r="E711" i="20"/>
  <c r="F710" i="20"/>
  <c r="E710" i="20"/>
  <c r="F709" i="20"/>
  <c r="E709" i="20"/>
  <c r="F708" i="20"/>
  <c r="E708" i="20"/>
  <c r="F707" i="20"/>
  <c r="E707" i="20"/>
  <c r="F706" i="20"/>
  <c r="E706" i="20"/>
  <c r="F705" i="20"/>
  <c r="E705" i="20"/>
  <c r="F704" i="20"/>
  <c r="E704" i="20"/>
  <c r="F703" i="20"/>
  <c r="E703" i="20"/>
  <c r="F702" i="20"/>
  <c r="E702" i="20"/>
  <c r="F701" i="20"/>
  <c r="E701" i="20"/>
  <c r="F700" i="20"/>
  <c r="E700" i="20"/>
  <c r="F699" i="20"/>
  <c r="E699" i="20"/>
  <c r="F698" i="20"/>
  <c r="E698" i="20"/>
  <c r="F697" i="20"/>
  <c r="E697" i="20"/>
  <c r="F696" i="20"/>
  <c r="E696" i="20"/>
  <c r="F695" i="20"/>
  <c r="E695" i="20"/>
  <c r="F694" i="20"/>
  <c r="E694" i="20"/>
  <c r="F693" i="20"/>
  <c r="E693" i="20"/>
  <c r="F692" i="20"/>
  <c r="E692" i="20"/>
  <c r="F691" i="20"/>
  <c r="E691" i="20"/>
  <c r="F690" i="20"/>
  <c r="E690" i="20"/>
  <c r="F689" i="20"/>
  <c r="E689" i="20"/>
  <c r="F688" i="20"/>
  <c r="E688" i="20"/>
  <c r="F687" i="20"/>
  <c r="E687" i="20"/>
  <c r="F686" i="20"/>
  <c r="E686" i="20"/>
  <c r="F685" i="20"/>
  <c r="E685" i="20"/>
  <c r="F684" i="20"/>
  <c r="E684" i="20"/>
  <c r="F683" i="20"/>
  <c r="E683" i="20"/>
  <c r="F682" i="20"/>
  <c r="E682" i="20"/>
  <c r="F681" i="20"/>
  <c r="E681" i="20"/>
  <c r="F680" i="20"/>
  <c r="E680" i="20"/>
  <c r="F679" i="20"/>
  <c r="E679" i="20"/>
  <c r="F678" i="20"/>
  <c r="E678" i="20"/>
  <c r="F677" i="20"/>
  <c r="E677" i="20"/>
  <c r="F676" i="20"/>
  <c r="E676" i="20"/>
  <c r="F675" i="20"/>
  <c r="E675" i="20"/>
  <c r="F674" i="20"/>
  <c r="E674" i="20"/>
  <c r="F673" i="20"/>
  <c r="E673" i="20"/>
  <c r="F672" i="20"/>
  <c r="E672" i="20"/>
  <c r="F671" i="20"/>
  <c r="E671" i="20"/>
  <c r="F670" i="20"/>
  <c r="E670" i="20"/>
  <c r="F669" i="20"/>
  <c r="E669" i="20"/>
  <c r="F668" i="20"/>
  <c r="E668" i="20"/>
  <c r="F667" i="20"/>
  <c r="E667" i="20"/>
  <c r="F666" i="20"/>
  <c r="E666" i="20"/>
  <c r="F665" i="20"/>
  <c r="E665" i="20"/>
  <c r="F664" i="20"/>
  <c r="E664" i="20"/>
  <c r="F663" i="20"/>
  <c r="E663" i="20"/>
  <c r="F662" i="20"/>
  <c r="E662" i="20"/>
  <c r="F661" i="20"/>
  <c r="E661" i="20"/>
  <c r="F660" i="20"/>
  <c r="E660" i="20"/>
  <c r="F659" i="20"/>
  <c r="E659" i="20"/>
  <c r="F658" i="20"/>
  <c r="E658" i="20"/>
  <c r="F657" i="20"/>
  <c r="E657" i="20"/>
  <c r="F656" i="20"/>
  <c r="E656" i="20"/>
  <c r="F655" i="20"/>
  <c r="E655" i="20"/>
  <c r="F654" i="20"/>
  <c r="E654" i="20"/>
  <c r="F653" i="20"/>
  <c r="E653" i="20"/>
  <c r="F652" i="20"/>
  <c r="E652" i="20"/>
  <c r="F651" i="20"/>
  <c r="E651" i="20"/>
  <c r="F650" i="20"/>
  <c r="E650" i="20"/>
  <c r="F649" i="20"/>
  <c r="E649" i="20"/>
  <c r="F648" i="20"/>
  <c r="E648" i="20"/>
  <c r="F647" i="20"/>
  <c r="E647" i="20"/>
  <c r="F646" i="20"/>
  <c r="E646" i="20"/>
  <c r="F645" i="20"/>
  <c r="E645" i="20"/>
  <c r="F644" i="20"/>
  <c r="E644" i="20"/>
  <c r="F643" i="20"/>
  <c r="E643" i="20"/>
  <c r="F642" i="20"/>
  <c r="E642" i="20"/>
  <c r="F641" i="20"/>
  <c r="E641" i="20"/>
  <c r="F640" i="20"/>
  <c r="E640" i="20"/>
  <c r="F639" i="20"/>
  <c r="E639" i="20"/>
  <c r="F638" i="20"/>
  <c r="E638" i="20"/>
  <c r="F637" i="20"/>
  <c r="E637" i="20"/>
  <c r="F636" i="20"/>
  <c r="E636" i="20"/>
  <c r="F635" i="20"/>
  <c r="E635" i="20"/>
  <c r="F634" i="20"/>
  <c r="E634" i="20"/>
  <c r="F633" i="20"/>
  <c r="E633" i="20"/>
  <c r="F632" i="20"/>
  <c r="E632" i="20"/>
  <c r="F631" i="20"/>
  <c r="E631" i="20"/>
  <c r="F630" i="20"/>
  <c r="E630" i="20"/>
  <c r="F629" i="20"/>
  <c r="E629" i="20"/>
  <c r="F628" i="20"/>
  <c r="E628" i="20"/>
  <c r="F627" i="20"/>
  <c r="E627" i="20"/>
  <c r="F626" i="20"/>
  <c r="E626" i="20"/>
  <c r="F625" i="20"/>
  <c r="E625" i="20"/>
  <c r="F624" i="20"/>
  <c r="E624" i="20"/>
  <c r="F623" i="20"/>
  <c r="E623" i="20"/>
  <c r="F622" i="20"/>
  <c r="E622" i="20"/>
  <c r="F621" i="20"/>
  <c r="E621" i="20"/>
  <c r="F620" i="20"/>
  <c r="E620" i="20"/>
  <c r="F619" i="20"/>
  <c r="E619" i="20"/>
  <c r="F618" i="20"/>
  <c r="E618" i="20"/>
  <c r="F617" i="20"/>
  <c r="E617" i="20"/>
  <c r="F616" i="20"/>
  <c r="E616" i="20"/>
  <c r="F615" i="20"/>
  <c r="E615" i="20"/>
  <c r="F614" i="20"/>
  <c r="E614" i="20"/>
  <c r="F613" i="20"/>
  <c r="E613" i="20"/>
  <c r="F612" i="20"/>
  <c r="E612" i="20"/>
  <c r="F611" i="20"/>
  <c r="E611" i="20"/>
  <c r="F610" i="20"/>
  <c r="E610" i="20"/>
  <c r="F609" i="20"/>
  <c r="E609" i="20"/>
  <c r="F608" i="20"/>
  <c r="E608" i="20"/>
  <c r="F607" i="20"/>
  <c r="E607" i="20"/>
  <c r="F606" i="20"/>
  <c r="E606" i="20"/>
  <c r="F605" i="20"/>
  <c r="E605" i="20"/>
  <c r="F604" i="20"/>
  <c r="E604" i="20"/>
  <c r="F603" i="20"/>
  <c r="E603" i="20"/>
  <c r="F602" i="20"/>
  <c r="E602" i="20"/>
  <c r="F601" i="20"/>
  <c r="E601" i="20"/>
  <c r="F600" i="20"/>
  <c r="E600" i="20"/>
  <c r="F599" i="20"/>
  <c r="E599" i="20"/>
  <c r="F598" i="20"/>
  <c r="E598" i="20"/>
  <c r="F597" i="20"/>
  <c r="E597" i="20"/>
  <c r="F596" i="20"/>
  <c r="E596" i="20"/>
  <c r="F595" i="20"/>
  <c r="E595" i="20"/>
  <c r="F594" i="20"/>
  <c r="E594" i="20"/>
  <c r="F593" i="20"/>
  <c r="E593" i="20"/>
  <c r="F592" i="20"/>
  <c r="E592" i="20"/>
  <c r="F591" i="20"/>
  <c r="E591" i="20"/>
  <c r="F590" i="20"/>
  <c r="E590" i="20"/>
  <c r="F589" i="20"/>
  <c r="E589" i="20"/>
  <c r="F588" i="20"/>
  <c r="E588" i="20"/>
  <c r="F587" i="20"/>
  <c r="E587" i="20"/>
  <c r="F586" i="20"/>
  <c r="E586" i="20"/>
  <c r="F585" i="20"/>
  <c r="E585" i="20"/>
  <c r="F584" i="20"/>
  <c r="E584" i="20"/>
  <c r="F583" i="20"/>
  <c r="E583" i="20"/>
  <c r="F582" i="20"/>
  <c r="E582" i="20"/>
  <c r="F581" i="20"/>
  <c r="E581" i="20"/>
  <c r="F580" i="20"/>
  <c r="E580" i="20"/>
  <c r="F579" i="20"/>
  <c r="E579" i="20"/>
  <c r="F578" i="20"/>
  <c r="E578" i="20"/>
  <c r="F577" i="20"/>
  <c r="E577" i="20"/>
  <c r="F576" i="20"/>
  <c r="E576" i="20"/>
  <c r="F575" i="20"/>
  <c r="E575" i="20"/>
  <c r="F574" i="20"/>
  <c r="E574" i="20"/>
  <c r="F573" i="20"/>
  <c r="E573" i="20"/>
  <c r="F572" i="20"/>
  <c r="E572" i="20"/>
  <c r="F571" i="20"/>
  <c r="E571" i="20"/>
  <c r="F570" i="20"/>
  <c r="E570" i="20"/>
  <c r="F569" i="20"/>
  <c r="E569" i="20"/>
  <c r="F568" i="20"/>
  <c r="E568" i="20"/>
  <c r="F567" i="20"/>
  <c r="E567" i="20"/>
  <c r="F566" i="20"/>
  <c r="E566" i="20"/>
  <c r="F565" i="20"/>
  <c r="E565" i="20"/>
  <c r="F564" i="20"/>
  <c r="E564" i="20"/>
  <c r="F563" i="20"/>
  <c r="E563" i="20"/>
  <c r="F562" i="20"/>
  <c r="E562" i="20"/>
  <c r="F561" i="20"/>
  <c r="E561" i="20"/>
  <c r="F560" i="20"/>
  <c r="E560" i="20"/>
  <c r="F559" i="20"/>
  <c r="E559" i="20"/>
  <c r="F558" i="20"/>
  <c r="E558" i="20"/>
  <c r="F557" i="20"/>
  <c r="E557" i="20"/>
  <c r="F556" i="20"/>
  <c r="E556" i="20"/>
  <c r="F555" i="20"/>
  <c r="E555" i="20"/>
  <c r="F554" i="20"/>
  <c r="E554" i="20"/>
  <c r="F553" i="20"/>
  <c r="E553" i="20"/>
  <c r="F552" i="20"/>
  <c r="E552" i="20"/>
  <c r="F551" i="20"/>
  <c r="E551" i="20"/>
  <c r="F550" i="20"/>
  <c r="E550" i="20"/>
  <c r="F549" i="20"/>
  <c r="E549" i="20"/>
  <c r="F548" i="20"/>
  <c r="E548" i="20"/>
  <c r="F547" i="20"/>
  <c r="E547" i="20"/>
  <c r="F546" i="20"/>
  <c r="E546" i="20"/>
  <c r="F545" i="20"/>
  <c r="E545" i="20"/>
  <c r="F544" i="20"/>
  <c r="E544" i="20"/>
  <c r="F543" i="20"/>
  <c r="E543" i="20"/>
  <c r="F542" i="20"/>
  <c r="E542" i="20"/>
  <c r="F541" i="20"/>
  <c r="E541" i="20"/>
  <c r="F540" i="20"/>
  <c r="E540" i="20"/>
  <c r="F539" i="20"/>
  <c r="E539" i="20"/>
  <c r="F538" i="20"/>
  <c r="E538" i="20"/>
  <c r="F537" i="20"/>
  <c r="E537" i="20"/>
  <c r="F536" i="20"/>
  <c r="E536" i="20"/>
  <c r="F535" i="20"/>
  <c r="E535" i="20"/>
  <c r="F534" i="20"/>
  <c r="E534" i="20"/>
  <c r="F533" i="20"/>
  <c r="E533" i="20"/>
  <c r="F532" i="20"/>
  <c r="E532" i="20"/>
  <c r="F531" i="20"/>
  <c r="E531" i="20"/>
  <c r="F530" i="20"/>
  <c r="E530" i="20"/>
  <c r="F529" i="20"/>
  <c r="E529" i="20"/>
  <c r="F528" i="20"/>
  <c r="E528" i="20"/>
  <c r="F527" i="20"/>
  <c r="E527" i="20"/>
  <c r="F526" i="20"/>
  <c r="E526" i="20"/>
  <c r="F525" i="20"/>
  <c r="E525" i="20"/>
  <c r="F524" i="20"/>
  <c r="E524" i="20"/>
  <c r="F523" i="20"/>
  <c r="E523" i="20"/>
  <c r="F522" i="20"/>
  <c r="E522" i="20"/>
  <c r="F521" i="20"/>
  <c r="E521" i="20"/>
  <c r="F520" i="20"/>
  <c r="E520" i="20"/>
  <c r="F519" i="20"/>
  <c r="E519" i="20"/>
  <c r="F518" i="20"/>
  <c r="E518" i="20"/>
  <c r="F517" i="20"/>
  <c r="E517" i="20"/>
  <c r="F516" i="20"/>
  <c r="E516" i="20"/>
  <c r="F515" i="20"/>
  <c r="E515" i="20"/>
  <c r="F514" i="20"/>
  <c r="E514" i="20"/>
  <c r="F513" i="20"/>
  <c r="E513" i="20"/>
  <c r="F512" i="20"/>
  <c r="E512" i="20"/>
  <c r="F511" i="20"/>
  <c r="E511" i="20"/>
  <c r="F510" i="20"/>
  <c r="E510" i="20"/>
  <c r="F509" i="20"/>
  <c r="E509" i="20"/>
  <c r="F508" i="20"/>
  <c r="E508" i="20"/>
  <c r="F507" i="20"/>
  <c r="E507" i="20"/>
  <c r="F506" i="20"/>
  <c r="E506" i="20"/>
  <c r="F505" i="20"/>
  <c r="E505" i="20"/>
  <c r="F504" i="20"/>
  <c r="E504" i="20"/>
  <c r="F503" i="20"/>
  <c r="E503" i="20"/>
  <c r="F502" i="20"/>
  <c r="E502" i="20"/>
  <c r="F501" i="20"/>
  <c r="E501" i="20"/>
  <c r="F500" i="20"/>
  <c r="E500" i="20"/>
  <c r="F499" i="20"/>
  <c r="E499" i="20"/>
  <c r="F498" i="20"/>
  <c r="E498" i="20"/>
  <c r="F497" i="20"/>
  <c r="E497" i="20"/>
  <c r="F496" i="20"/>
  <c r="E496" i="20"/>
  <c r="F495" i="20"/>
  <c r="E495" i="20"/>
  <c r="F494" i="20"/>
  <c r="E494" i="20"/>
  <c r="F493" i="20"/>
  <c r="E493" i="20"/>
  <c r="F492" i="20"/>
  <c r="E492" i="20"/>
  <c r="F491" i="20"/>
  <c r="E491" i="20"/>
  <c r="F490" i="20"/>
  <c r="E490" i="20"/>
  <c r="F489" i="20"/>
  <c r="E489" i="20"/>
  <c r="F488" i="20"/>
  <c r="E488" i="20"/>
  <c r="F487" i="20"/>
  <c r="E487" i="20"/>
  <c r="F486" i="20"/>
  <c r="E486" i="20"/>
  <c r="F485" i="20"/>
  <c r="E485" i="20"/>
  <c r="F484" i="20"/>
  <c r="E484" i="20"/>
  <c r="F483" i="20"/>
  <c r="E483" i="20"/>
  <c r="F482" i="20"/>
  <c r="E482" i="20"/>
  <c r="F481" i="20"/>
  <c r="E481" i="20"/>
  <c r="F480" i="20"/>
  <c r="E480" i="20"/>
  <c r="F479" i="20"/>
  <c r="E479" i="20"/>
  <c r="F478" i="20"/>
  <c r="E478" i="20"/>
  <c r="F477" i="20"/>
  <c r="E477" i="20"/>
  <c r="F476" i="20"/>
  <c r="E476" i="20"/>
  <c r="F475" i="20"/>
  <c r="E475" i="20"/>
  <c r="F474" i="20"/>
  <c r="E474" i="20"/>
  <c r="F473" i="20"/>
  <c r="E473" i="20"/>
  <c r="F472" i="20"/>
  <c r="E472" i="20"/>
  <c r="F471" i="20"/>
  <c r="E471" i="20"/>
  <c r="F470" i="20"/>
  <c r="E470" i="20"/>
  <c r="F469" i="20"/>
  <c r="E469" i="20"/>
  <c r="F468" i="20"/>
  <c r="E468" i="20"/>
  <c r="F467" i="20"/>
  <c r="E467" i="20"/>
  <c r="F466" i="20"/>
  <c r="E466" i="20"/>
  <c r="F465" i="20"/>
  <c r="E465" i="20"/>
  <c r="F464" i="20"/>
  <c r="E464" i="20"/>
  <c r="F463" i="20"/>
  <c r="E463" i="20"/>
  <c r="F462" i="20"/>
  <c r="E462" i="20"/>
  <c r="F461" i="20"/>
  <c r="E461" i="20"/>
  <c r="F460" i="20"/>
  <c r="E460" i="20"/>
  <c r="F459" i="20"/>
  <c r="E459" i="20"/>
  <c r="F458" i="20"/>
  <c r="E458" i="20"/>
  <c r="F457" i="20"/>
  <c r="E457" i="20"/>
  <c r="F456" i="20"/>
  <c r="E456" i="20"/>
  <c r="F455" i="20"/>
  <c r="E455" i="20"/>
  <c r="F454" i="20"/>
  <c r="E454" i="20"/>
  <c r="F453" i="20"/>
  <c r="E453" i="20"/>
  <c r="F452" i="20"/>
  <c r="E452" i="20"/>
  <c r="F451" i="20"/>
  <c r="E451" i="20"/>
  <c r="F450" i="20"/>
  <c r="E450" i="20"/>
  <c r="F449" i="20"/>
  <c r="E449" i="20"/>
  <c r="F448" i="20"/>
  <c r="E448" i="20"/>
  <c r="F447" i="20"/>
  <c r="E447" i="20"/>
  <c r="F446" i="20"/>
  <c r="E446" i="20"/>
  <c r="F445" i="20"/>
  <c r="E445" i="20"/>
  <c r="F444" i="20"/>
  <c r="E444" i="20"/>
  <c r="F443" i="20"/>
  <c r="E443" i="20"/>
  <c r="F442" i="20"/>
  <c r="E442" i="20"/>
  <c r="F441" i="20"/>
  <c r="E441" i="20"/>
  <c r="F440" i="20"/>
  <c r="E440" i="20"/>
  <c r="F439" i="20"/>
  <c r="E439" i="20"/>
  <c r="F438" i="20"/>
  <c r="E438" i="20"/>
  <c r="F437" i="20"/>
  <c r="E437" i="20"/>
  <c r="F436" i="20"/>
  <c r="E436" i="20"/>
  <c r="F435" i="20"/>
  <c r="E435" i="20"/>
  <c r="F434" i="20"/>
  <c r="E434" i="20"/>
  <c r="F433" i="20"/>
  <c r="E433" i="20"/>
  <c r="F432" i="20"/>
  <c r="E432" i="20"/>
  <c r="F431" i="20"/>
  <c r="E431" i="20"/>
  <c r="F430" i="20"/>
  <c r="E430" i="20"/>
  <c r="F429" i="20"/>
  <c r="E429" i="20"/>
  <c r="F428" i="20"/>
  <c r="E428" i="20"/>
  <c r="F427" i="20"/>
  <c r="E427" i="20"/>
  <c r="F426" i="20"/>
  <c r="E426" i="20"/>
  <c r="F425" i="20"/>
  <c r="E425" i="20"/>
  <c r="F424" i="20"/>
  <c r="E424" i="20"/>
  <c r="F423" i="20"/>
  <c r="E423" i="20"/>
  <c r="F422" i="20"/>
  <c r="E422" i="20"/>
  <c r="F421" i="20"/>
  <c r="E421" i="20"/>
  <c r="F420" i="20"/>
  <c r="E420" i="20"/>
  <c r="F419" i="20"/>
  <c r="E419" i="20"/>
  <c r="F418" i="20"/>
  <c r="E418" i="20"/>
  <c r="F417" i="20"/>
  <c r="E417" i="20"/>
  <c r="F416" i="20"/>
  <c r="E416" i="20"/>
  <c r="F415" i="20"/>
  <c r="E415" i="20"/>
  <c r="F414" i="20"/>
  <c r="E414" i="20"/>
  <c r="F413" i="20"/>
  <c r="E413" i="20"/>
  <c r="F412" i="20"/>
  <c r="E412" i="20"/>
  <c r="F411" i="20"/>
  <c r="E411" i="20"/>
  <c r="F410" i="20"/>
  <c r="E410" i="20"/>
  <c r="F409" i="20"/>
  <c r="E409" i="20"/>
  <c r="F408" i="20"/>
  <c r="E408" i="20"/>
  <c r="F407" i="20"/>
  <c r="E407" i="20"/>
  <c r="F406" i="20"/>
  <c r="E406" i="20"/>
  <c r="F405" i="20"/>
  <c r="E405" i="20"/>
  <c r="F404" i="20"/>
  <c r="E404" i="20"/>
  <c r="F403" i="20"/>
  <c r="E403" i="20"/>
  <c r="F402" i="20"/>
  <c r="E402" i="20"/>
  <c r="F401" i="20"/>
  <c r="E401" i="20"/>
  <c r="F400" i="20"/>
  <c r="E400" i="20"/>
  <c r="F399" i="20"/>
  <c r="E399" i="20"/>
  <c r="F398" i="20"/>
  <c r="E398" i="20"/>
  <c r="F397" i="20"/>
  <c r="E397" i="20"/>
  <c r="F396" i="20"/>
  <c r="E396" i="20"/>
  <c r="F395" i="20"/>
  <c r="E395" i="20"/>
  <c r="F394" i="20"/>
  <c r="E394" i="20"/>
  <c r="F393" i="20"/>
  <c r="E393" i="20"/>
  <c r="F392" i="20"/>
  <c r="E392" i="20"/>
  <c r="F391" i="20"/>
  <c r="E391" i="20"/>
  <c r="F390" i="20"/>
  <c r="E390" i="20"/>
  <c r="F389" i="20"/>
  <c r="E389" i="20"/>
  <c r="F388" i="20"/>
  <c r="E388" i="20"/>
  <c r="F387" i="20"/>
  <c r="E387" i="20"/>
  <c r="F386" i="20"/>
  <c r="E386" i="20"/>
  <c r="F385" i="20"/>
  <c r="E385" i="20"/>
  <c r="F384" i="20"/>
  <c r="E384" i="20"/>
  <c r="F383" i="20"/>
  <c r="E383" i="20"/>
  <c r="F382" i="20"/>
  <c r="E382" i="20"/>
  <c r="F381" i="20"/>
  <c r="E381" i="20"/>
  <c r="F380" i="20"/>
  <c r="E380" i="20"/>
  <c r="F379" i="20"/>
  <c r="E379" i="20"/>
  <c r="F378" i="20"/>
  <c r="E378" i="20"/>
  <c r="F377" i="20"/>
  <c r="E377" i="20"/>
  <c r="F376" i="20"/>
  <c r="E376" i="20"/>
  <c r="F375" i="20"/>
  <c r="E375" i="20"/>
  <c r="F374" i="20"/>
  <c r="E374" i="20"/>
  <c r="F373" i="20"/>
  <c r="E373" i="20"/>
  <c r="F372" i="20"/>
  <c r="E372" i="20"/>
  <c r="F371" i="20"/>
  <c r="E371" i="20"/>
  <c r="F370" i="20"/>
  <c r="E370" i="20"/>
  <c r="F369" i="20"/>
  <c r="E369" i="20"/>
  <c r="F368" i="20"/>
  <c r="E368" i="20"/>
  <c r="F367" i="20"/>
  <c r="E367" i="20"/>
  <c r="F366" i="20"/>
  <c r="E366" i="20"/>
  <c r="F365" i="20"/>
  <c r="E365" i="20"/>
  <c r="F364" i="20"/>
  <c r="E364" i="20"/>
  <c r="F363" i="20"/>
  <c r="E363" i="20"/>
  <c r="F362" i="20"/>
  <c r="E362" i="20"/>
  <c r="F361" i="20"/>
  <c r="E361" i="20"/>
  <c r="F360" i="20"/>
  <c r="E360" i="20"/>
  <c r="F359" i="20"/>
  <c r="E359" i="20"/>
  <c r="F358" i="20"/>
  <c r="E358" i="20"/>
  <c r="F357" i="20"/>
  <c r="E357" i="20"/>
  <c r="F356" i="20"/>
  <c r="E356" i="20"/>
  <c r="F355" i="20"/>
  <c r="E355" i="20"/>
  <c r="F354" i="20"/>
  <c r="E354" i="20"/>
  <c r="F353" i="20"/>
  <c r="E353" i="20"/>
  <c r="F352" i="20"/>
  <c r="E352" i="20"/>
  <c r="F351" i="20"/>
  <c r="E351" i="20"/>
  <c r="F350" i="20"/>
  <c r="E350" i="20"/>
  <c r="F349" i="20"/>
  <c r="E349" i="20"/>
  <c r="F348" i="20"/>
  <c r="E348" i="20"/>
  <c r="F347" i="20"/>
  <c r="E347" i="20"/>
  <c r="F346" i="20"/>
  <c r="E346" i="20"/>
  <c r="F345" i="20"/>
  <c r="E345" i="20"/>
  <c r="F344" i="20"/>
  <c r="E344" i="20"/>
  <c r="F343" i="20"/>
  <c r="E343" i="20"/>
  <c r="F342" i="20"/>
  <c r="E342" i="20"/>
  <c r="F341" i="20"/>
  <c r="E341" i="20"/>
  <c r="F340" i="20"/>
  <c r="E340" i="20"/>
  <c r="F339" i="20"/>
  <c r="E339" i="20"/>
  <c r="F338" i="20"/>
  <c r="E338" i="20"/>
  <c r="F337" i="20"/>
  <c r="E337" i="20"/>
  <c r="F336" i="20"/>
  <c r="E336" i="20"/>
  <c r="F335" i="20"/>
  <c r="E335" i="20"/>
  <c r="F334" i="20"/>
  <c r="E334" i="20"/>
  <c r="F333" i="20"/>
  <c r="E333" i="20"/>
  <c r="F332" i="20"/>
  <c r="E332" i="20"/>
  <c r="F331" i="20"/>
  <c r="E331" i="20"/>
  <c r="F330" i="20"/>
  <c r="E330" i="20"/>
  <c r="F329" i="20"/>
  <c r="E329" i="20"/>
  <c r="F328" i="20"/>
  <c r="E328" i="20"/>
  <c r="F327" i="20"/>
  <c r="E327" i="20"/>
  <c r="F326" i="20"/>
  <c r="E326" i="20"/>
  <c r="F325" i="20"/>
  <c r="E325" i="20"/>
  <c r="F324" i="20"/>
  <c r="E324" i="20"/>
  <c r="F323" i="20"/>
  <c r="E323" i="20"/>
  <c r="F322" i="20"/>
  <c r="E322" i="20"/>
  <c r="F321" i="20"/>
  <c r="E321" i="20"/>
  <c r="F320" i="20"/>
  <c r="E320" i="20"/>
  <c r="F319" i="20"/>
  <c r="E319" i="20"/>
  <c r="F318" i="20"/>
  <c r="E318" i="20"/>
  <c r="F317" i="20"/>
  <c r="E317" i="20"/>
  <c r="F316" i="20"/>
  <c r="E316" i="20"/>
  <c r="F315" i="20"/>
  <c r="E315" i="20"/>
  <c r="F314" i="20"/>
  <c r="E314" i="20"/>
  <c r="F313" i="20"/>
  <c r="E313" i="20"/>
  <c r="F312" i="20"/>
  <c r="E312" i="20"/>
  <c r="F311" i="20"/>
  <c r="E311" i="20"/>
  <c r="F310" i="20"/>
  <c r="E310" i="20"/>
  <c r="F309" i="20"/>
  <c r="E309" i="20"/>
  <c r="F308" i="20"/>
  <c r="E308" i="20"/>
  <c r="F307" i="20"/>
  <c r="E307" i="20"/>
  <c r="F306" i="20"/>
  <c r="E306" i="20"/>
  <c r="F305" i="20"/>
  <c r="E305" i="20"/>
  <c r="F304" i="20"/>
  <c r="E304" i="20"/>
  <c r="F303" i="20"/>
  <c r="E303" i="20"/>
  <c r="F302" i="20"/>
  <c r="E302" i="20"/>
  <c r="F301" i="20"/>
  <c r="E301" i="20"/>
  <c r="F300" i="20"/>
  <c r="E300" i="20"/>
  <c r="F299" i="20"/>
  <c r="E299" i="20"/>
  <c r="F298" i="20"/>
  <c r="E298" i="20"/>
  <c r="F297" i="20"/>
  <c r="E297" i="20"/>
  <c r="F296" i="20"/>
  <c r="E296" i="20"/>
  <c r="F295" i="20"/>
  <c r="E295" i="20"/>
  <c r="F294" i="20"/>
  <c r="E294" i="20"/>
  <c r="F293" i="20"/>
  <c r="E293" i="20"/>
  <c r="F292" i="20"/>
  <c r="E292" i="20"/>
  <c r="F291" i="20"/>
  <c r="E291" i="20"/>
  <c r="F290" i="20"/>
  <c r="E290" i="20"/>
  <c r="F289" i="20"/>
  <c r="E289" i="20"/>
  <c r="F288" i="20"/>
  <c r="E288" i="20"/>
  <c r="F287" i="20"/>
  <c r="E287" i="20"/>
  <c r="F286" i="20"/>
  <c r="E286" i="20"/>
  <c r="F285" i="20"/>
  <c r="E285" i="20"/>
  <c r="F284" i="20"/>
  <c r="E284" i="20"/>
  <c r="F283" i="20"/>
  <c r="E283" i="20"/>
  <c r="F282" i="20"/>
  <c r="E282" i="20"/>
  <c r="F281" i="20"/>
  <c r="E281" i="20"/>
  <c r="F280" i="20"/>
  <c r="E280" i="20"/>
  <c r="F279" i="20"/>
  <c r="E279" i="20"/>
  <c r="F278" i="20"/>
  <c r="E278" i="20"/>
  <c r="F277" i="20"/>
  <c r="E277" i="20"/>
  <c r="F276" i="20"/>
  <c r="E276" i="20"/>
  <c r="F275" i="20"/>
  <c r="E275" i="20"/>
  <c r="F274" i="20"/>
  <c r="E274" i="20"/>
  <c r="F273" i="20"/>
  <c r="E273" i="20"/>
  <c r="F272" i="20"/>
  <c r="E272" i="20"/>
  <c r="F271" i="20"/>
  <c r="E271" i="20"/>
  <c r="F270" i="20"/>
  <c r="E270" i="20"/>
  <c r="F269" i="20"/>
  <c r="E269" i="20"/>
  <c r="F268" i="20"/>
  <c r="E268" i="20"/>
  <c r="F267" i="20"/>
  <c r="E267" i="20"/>
  <c r="F266" i="20"/>
  <c r="E266" i="20"/>
  <c r="F265" i="20"/>
  <c r="E265" i="20"/>
  <c r="F264" i="20"/>
  <c r="E264" i="20"/>
  <c r="F263" i="20"/>
  <c r="E263" i="20"/>
  <c r="F262" i="20"/>
  <c r="E262" i="20"/>
  <c r="F261" i="20"/>
  <c r="E261" i="20"/>
  <c r="F260" i="20"/>
  <c r="E260" i="20"/>
  <c r="F259" i="20"/>
  <c r="E259" i="20"/>
  <c r="F258" i="20"/>
  <c r="E258" i="20"/>
  <c r="F257" i="20"/>
  <c r="E257" i="20"/>
  <c r="F256" i="20"/>
  <c r="E256" i="20"/>
  <c r="F255" i="20"/>
  <c r="E255" i="20"/>
  <c r="F254" i="20"/>
  <c r="E254" i="20"/>
  <c r="F253" i="20"/>
  <c r="E253" i="20"/>
  <c r="F252" i="20"/>
  <c r="E252" i="20"/>
  <c r="F251" i="20"/>
  <c r="E251" i="20"/>
  <c r="F250" i="20"/>
  <c r="E250" i="20"/>
  <c r="F249" i="20"/>
  <c r="E249" i="20"/>
  <c r="F248" i="20"/>
  <c r="E248" i="20"/>
  <c r="F247" i="20"/>
  <c r="E247" i="20"/>
  <c r="F246" i="20"/>
  <c r="E246" i="20"/>
  <c r="F245" i="20"/>
  <c r="E245" i="20"/>
  <c r="F244" i="20"/>
  <c r="E244" i="20"/>
  <c r="F243" i="20"/>
  <c r="E243" i="20"/>
  <c r="F242" i="20"/>
  <c r="E242" i="20"/>
  <c r="F241" i="20"/>
  <c r="E241" i="20"/>
  <c r="F240" i="20"/>
  <c r="E240" i="20"/>
  <c r="F239" i="20"/>
  <c r="E239" i="20"/>
  <c r="F238" i="20"/>
  <c r="E238" i="20"/>
  <c r="F237" i="20"/>
  <c r="E237" i="20"/>
  <c r="F236" i="20"/>
  <c r="E236" i="20"/>
  <c r="F235" i="20"/>
  <c r="E235" i="20"/>
  <c r="F234" i="20"/>
  <c r="E234" i="20"/>
  <c r="F233" i="20"/>
  <c r="E233" i="20"/>
  <c r="F232" i="20"/>
  <c r="E232" i="20"/>
  <c r="F231" i="20"/>
  <c r="E231" i="20"/>
  <c r="F230" i="20"/>
  <c r="E230" i="20"/>
  <c r="F229" i="20"/>
  <c r="E229" i="20"/>
  <c r="F228" i="20"/>
  <c r="E228" i="20"/>
  <c r="F227" i="20"/>
  <c r="E227" i="20"/>
  <c r="F226" i="20"/>
  <c r="E226" i="20"/>
  <c r="F225" i="20"/>
  <c r="E225" i="20"/>
  <c r="F224" i="20"/>
  <c r="E224" i="20"/>
  <c r="F223" i="20"/>
  <c r="E223" i="20"/>
  <c r="F222" i="20"/>
  <c r="E222" i="20"/>
  <c r="F221" i="20"/>
  <c r="E221" i="20"/>
  <c r="F220" i="20"/>
  <c r="E220" i="20"/>
  <c r="F219" i="20"/>
  <c r="E219" i="20"/>
  <c r="F218" i="20"/>
  <c r="E218" i="20"/>
  <c r="F217" i="20"/>
  <c r="E217" i="20"/>
  <c r="F216" i="20"/>
  <c r="E216" i="20"/>
  <c r="F215" i="20"/>
  <c r="E215" i="20"/>
  <c r="F214" i="20"/>
  <c r="E214" i="20"/>
  <c r="F213" i="20"/>
  <c r="E213" i="20"/>
  <c r="F212" i="20"/>
  <c r="E212" i="20"/>
  <c r="F211" i="20"/>
  <c r="E211" i="20"/>
  <c r="F210" i="20"/>
  <c r="E210" i="20"/>
  <c r="F209" i="20"/>
  <c r="E209" i="20"/>
  <c r="F208" i="20"/>
  <c r="E208" i="20"/>
  <c r="F207" i="20"/>
  <c r="E207" i="20"/>
  <c r="F206" i="20"/>
  <c r="E206" i="20"/>
  <c r="F205" i="20"/>
  <c r="E205" i="20"/>
  <c r="F204" i="20"/>
  <c r="E204" i="20"/>
  <c r="F203" i="20"/>
  <c r="E203" i="20"/>
  <c r="F202" i="20"/>
  <c r="E202" i="20"/>
  <c r="F201" i="20"/>
  <c r="E201" i="20"/>
  <c r="F200" i="20"/>
  <c r="E200" i="20"/>
  <c r="F199" i="20"/>
  <c r="E199" i="20"/>
  <c r="F198" i="20"/>
  <c r="E198" i="20"/>
  <c r="F197" i="20"/>
  <c r="E197" i="20"/>
  <c r="F196" i="20"/>
  <c r="E196" i="20"/>
  <c r="F195" i="20"/>
  <c r="E195" i="20"/>
  <c r="F194" i="20"/>
  <c r="E194" i="20"/>
  <c r="F193" i="20"/>
  <c r="E193" i="20"/>
  <c r="F192" i="20"/>
  <c r="E192" i="20"/>
  <c r="F191" i="20"/>
  <c r="E191" i="20"/>
  <c r="F190" i="20"/>
  <c r="E190" i="20"/>
  <c r="F189" i="20"/>
  <c r="E189" i="20"/>
  <c r="F188" i="20"/>
  <c r="E188" i="20"/>
  <c r="F187" i="20"/>
  <c r="E187" i="20"/>
  <c r="F186" i="20"/>
  <c r="E186" i="20"/>
  <c r="F185" i="20"/>
  <c r="E185" i="20"/>
  <c r="F184" i="20"/>
  <c r="E184" i="20"/>
  <c r="F183" i="20"/>
  <c r="E183" i="20"/>
  <c r="F182" i="20"/>
  <c r="E182" i="20"/>
  <c r="F181" i="20"/>
  <c r="E181" i="20"/>
  <c r="F180" i="20"/>
  <c r="E180" i="20"/>
  <c r="F179" i="20"/>
  <c r="E179" i="20"/>
  <c r="F178" i="20"/>
  <c r="E178" i="20"/>
  <c r="F177" i="20"/>
  <c r="E177" i="20"/>
  <c r="F176" i="20"/>
  <c r="E176" i="20"/>
  <c r="F175" i="20"/>
  <c r="E175" i="20"/>
  <c r="F174" i="20"/>
  <c r="E174" i="20"/>
  <c r="F173" i="20"/>
  <c r="E173" i="20"/>
  <c r="F172" i="20"/>
  <c r="E172" i="20"/>
  <c r="F171" i="20"/>
  <c r="E171" i="20"/>
  <c r="F170" i="20"/>
  <c r="E170" i="20"/>
  <c r="F169" i="20"/>
  <c r="E169" i="20"/>
  <c r="F168" i="20"/>
  <c r="E168" i="20"/>
  <c r="F167" i="20"/>
  <c r="E167" i="20"/>
  <c r="F166" i="20"/>
  <c r="E166" i="20"/>
  <c r="F165" i="20"/>
  <c r="E165" i="20"/>
  <c r="F164" i="20"/>
  <c r="E164" i="20"/>
  <c r="F163" i="20"/>
  <c r="E163" i="20"/>
  <c r="F162" i="20"/>
  <c r="E162" i="20"/>
  <c r="F161" i="20"/>
  <c r="E161" i="20"/>
  <c r="F160" i="20"/>
  <c r="E160" i="20"/>
  <c r="F159" i="20"/>
  <c r="E159" i="20"/>
  <c r="F158" i="20"/>
  <c r="E158" i="20"/>
  <c r="F157" i="20"/>
  <c r="E157" i="20"/>
  <c r="F156" i="20"/>
  <c r="E156" i="20"/>
  <c r="F155" i="20"/>
  <c r="E155" i="20"/>
  <c r="F154" i="20"/>
  <c r="E154" i="20"/>
  <c r="F153" i="20"/>
  <c r="E153" i="20"/>
  <c r="F152" i="20"/>
  <c r="E152" i="20"/>
  <c r="F151" i="20"/>
  <c r="E151" i="20"/>
  <c r="F150" i="20"/>
  <c r="E150" i="20"/>
  <c r="F149" i="20"/>
  <c r="E149" i="20"/>
  <c r="F148" i="20"/>
  <c r="E148" i="20"/>
  <c r="F147" i="20"/>
  <c r="E147" i="20"/>
  <c r="F146" i="20"/>
  <c r="E146" i="20"/>
  <c r="F145" i="20"/>
  <c r="E145" i="20"/>
  <c r="F144" i="20"/>
  <c r="E144" i="20"/>
  <c r="F143" i="20"/>
  <c r="E143" i="20"/>
  <c r="F142" i="20"/>
  <c r="E142" i="20"/>
  <c r="F141" i="20"/>
  <c r="E141" i="20"/>
  <c r="F140" i="20"/>
  <c r="E140" i="20"/>
  <c r="F139" i="20"/>
  <c r="E139" i="20"/>
  <c r="F138" i="20"/>
  <c r="E138" i="20"/>
  <c r="F137" i="20"/>
  <c r="E137" i="20"/>
  <c r="F136" i="20"/>
  <c r="E136" i="20"/>
  <c r="F135" i="20"/>
  <c r="E135" i="20"/>
  <c r="F134" i="20"/>
  <c r="E134" i="20"/>
  <c r="F133" i="20"/>
  <c r="E133" i="20"/>
  <c r="F132" i="20"/>
  <c r="E132" i="20"/>
  <c r="F131" i="20"/>
  <c r="E131" i="20"/>
  <c r="F130" i="20"/>
  <c r="E130" i="20"/>
  <c r="F129" i="20"/>
  <c r="E129" i="20"/>
  <c r="F128" i="20"/>
  <c r="E128" i="20"/>
  <c r="F127" i="20"/>
  <c r="E127" i="20"/>
  <c r="F126" i="20"/>
  <c r="E126" i="20"/>
  <c r="F125" i="20"/>
  <c r="E125" i="20"/>
  <c r="F124" i="20"/>
  <c r="E124" i="20"/>
  <c r="F123" i="20"/>
  <c r="E123" i="20"/>
  <c r="F122" i="20"/>
  <c r="E122" i="20"/>
  <c r="F121" i="20"/>
  <c r="E121" i="20"/>
  <c r="F120" i="20"/>
  <c r="E120" i="20"/>
  <c r="F119" i="20"/>
  <c r="E119" i="20"/>
  <c r="F118" i="20"/>
  <c r="E118" i="20"/>
  <c r="F117" i="20"/>
  <c r="E117" i="20"/>
  <c r="F116" i="20"/>
  <c r="E116" i="20"/>
  <c r="F115" i="20"/>
  <c r="E115" i="20"/>
  <c r="F114" i="20"/>
  <c r="E114" i="20"/>
  <c r="F113" i="20"/>
  <c r="E113" i="20"/>
  <c r="F112" i="20"/>
  <c r="E112" i="20"/>
  <c r="F111" i="20"/>
  <c r="E111" i="20"/>
  <c r="F110" i="20"/>
  <c r="E110" i="20"/>
  <c r="F109" i="20"/>
  <c r="E109" i="20"/>
  <c r="F108" i="20"/>
  <c r="E108" i="20"/>
  <c r="F107" i="20"/>
  <c r="E107" i="20"/>
  <c r="F106" i="20"/>
  <c r="E106" i="20"/>
  <c r="F105" i="20"/>
  <c r="E105" i="20"/>
  <c r="F104" i="20"/>
  <c r="E104" i="20"/>
  <c r="F103" i="20"/>
  <c r="E103" i="20"/>
  <c r="F102" i="20"/>
  <c r="E102" i="20"/>
  <c r="F101" i="20"/>
  <c r="E101" i="20"/>
  <c r="F100" i="20"/>
  <c r="E100" i="20"/>
  <c r="F99" i="20"/>
  <c r="E99" i="20"/>
  <c r="F98" i="20"/>
  <c r="E98" i="20"/>
  <c r="F97" i="20"/>
  <c r="E97" i="20"/>
  <c r="F96" i="20"/>
  <c r="E96" i="20"/>
  <c r="F95" i="20"/>
  <c r="E95" i="20"/>
  <c r="F94" i="20"/>
  <c r="E94" i="20"/>
  <c r="F93" i="20"/>
  <c r="E93" i="20"/>
  <c r="F92" i="20"/>
  <c r="E92" i="20"/>
  <c r="F91" i="20"/>
  <c r="E91" i="20"/>
  <c r="F90" i="20"/>
  <c r="E90" i="20"/>
  <c r="F89" i="20"/>
  <c r="E89" i="20"/>
  <c r="F88" i="20"/>
  <c r="E88" i="20"/>
  <c r="F87" i="20"/>
  <c r="E87" i="20"/>
  <c r="F86" i="20"/>
  <c r="E86" i="20"/>
  <c r="F85" i="20"/>
  <c r="E85" i="20"/>
  <c r="F84" i="20"/>
  <c r="E84" i="20"/>
  <c r="F83" i="20"/>
  <c r="E83" i="20"/>
  <c r="F82" i="20"/>
  <c r="E82" i="20"/>
  <c r="F81" i="20"/>
  <c r="E81" i="20"/>
  <c r="F80" i="20"/>
  <c r="E80" i="20"/>
  <c r="F79" i="20"/>
  <c r="E79" i="20"/>
  <c r="F78" i="20"/>
  <c r="E78" i="20"/>
  <c r="F77" i="20"/>
  <c r="E77" i="20"/>
  <c r="F76" i="20"/>
  <c r="E76" i="20"/>
  <c r="F75" i="20"/>
  <c r="E75" i="20"/>
  <c r="F74" i="20"/>
  <c r="E74" i="20"/>
  <c r="F73" i="20"/>
  <c r="E73" i="20"/>
  <c r="F72" i="20"/>
  <c r="E72" i="20"/>
  <c r="F71" i="20"/>
  <c r="E71" i="20"/>
  <c r="F70" i="20"/>
  <c r="E70" i="20"/>
  <c r="F69" i="20"/>
  <c r="E69" i="20"/>
  <c r="F68" i="20"/>
  <c r="E68" i="20"/>
  <c r="F67" i="20"/>
  <c r="E67" i="20"/>
  <c r="F66" i="20"/>
  <c r="E66" i="20"/>
  <c r="F65" i="20"/>
  <c r="E65" i="20"/>
  <c r="F64" i="20"/>
  <c r="E64" i="20"/>
  <c r="F63" i="20"/>
  <c r="E63" i="20"/>
  <c r="F62" i="20"/>
  <c r="E62" i="20"/>
  <c r="F61" i="20"/>
  <c r="E61" i="20"/>
  <c r="F60" i="20"/>
  <c r="E60" i="20"/>
  <c r="F59" i="20"/>
  <c r="E59" i="20"/>
  <c r="F58" i="20"/>
  <c r="E58" i="20"/>
  <c r="F57" i="20"/>
  <c r="E57" i="20"/>
  <c r="F56" i="20"/>
  <c r="E56" i="20"/>
  <c r="F55" i="20"/>
  <c r="E55" i="20"/>
  <c r="F54" i="20"/>
  <c r="E54" i="20"/>
  <c r="F53" i="20"/>
  <c r="E53" i="20"/>
  <c r="F52" i="20"/>
  <c r="E52" i="20"/>
  <c r="F51" i="20"/>
  <c r="E51" i="20"/>
  <c r="F50" i="20"/>
  <c r="E50" i="20"/>
  <c r="F49" i="20"/>
  <c r="E49" i="20"/>
  <c r="F48" i="20"/>
  <c r="E48" i="20"/>
  <c r="F47" i="20"/>
  <c r="E47" i="20"/>
  <c r="F46" i="20"/>
  <c r="E46" i="20"/>
  <c r="F45" i="20"/>
  <c r="E45" i="20"/>
  <c r="F44" i="20"/>
  <c r="E44" i="20"/>
  <c r="F43" i="20"/>
  <c r="E43" i="20"/>
  <c r="F42" i="20"/>
  <c r="E42" i="20"/>
  <c r="F41" i="20"/>
  <c r="E41" i="20"/>
  <c r="F40" i="20"/>
  <c r="E40" i="20"/>
  <c r="F39" i="20"/>
  <c r="E39" i="20"/>
  <c r="F38" i="20"/>
  <c r="E38" i="20"/>
  <c r="F37" i="20"/>
  <c r="E37" i="20"/>
  <c r="F36" i="20"/>
  <c r="E36" i="20"/>
  <c r="F35" i="20"/>
  <c r="E35" i="20"/>
  <c r="F34" i="20"/>
  <c r="E34" i="20"/>
  <c r="F33" i="20"/>
  <c r="E33" i="20"/>
  <c r="F32" i="20"/>
  <c r="E32" i="20"/>
  <c r="F31" i="20"/>
  <c r="E31" i="20"/>
  <c r="F30" i="20"/>
  <c r="E30" i="20"/>
  <c r="F29" i="20"/>
  <c r="E29" i="20"/>
  <c r="F28" i="20"/>
  <c r="E28" i="20"/>
  <c r="F27" i="20"/>
  <c r="E27" i="20"/>
  <c r="F26" i="20"/>
  <c r="E26" i="20"/>
  <c r="F25" i="20"/>
  <c r="E25" i="20"/>
  <c r="F24" i="20"/>
  <c r="E24" i="20"/>
  <c r="F23" i="20"/>
  <c r="E23" i="20"/>
  <c r="F22" i="20"/>
  <c r="E22" i="20"/>
  <c r="F21" i="20"/>
  <c r="E21" i="20"/>
  <c r="F20" i="20"/>
  <c r="E20" i="20"/>
  <c r="F19" i="20"/>
  <c r="E19" i="20"/>
  <c r="F18" i="20"/>
  <c r="E18" i="20"/>
  <c r="F17" i="20"/>
  <c r="E17" i="20"/>
  <c r="F16" i="20"/>
  <c r="E16" i="20"/>
  <c r="F15" i="20"/>
  <c r="E15" i="20"/>
  <c r="F14" i="20"/>
  <c r="E14" i="20"/>
  <c r="F13" i="20"/>
  <c r="E13" i="20"/>
  <c r="F12" i="20"/>
  <c r="E12" i="20"/>
  <c r="F11" i="20"/>
  <c r="E11" i="20"/>
  <c r="F10" i="20"/>
  <c r="E10" i="20"/>
  <c r="F9" i="20"/>
  <c r="E9" i="20"/>
  <c r="F8" i="20"/>
  <c r="E8" i="20"/>
  <c r="F7" i="20"/>
  <c r="E7" i="20"/>
  <c r="F6" i="20"/>
  <c r="E6" i="20"/>
  <c r="F5" i="20"/>
  <c r="E5" i="20"/>
  <c r="F4" i="20"/>
  <c r="E4" i="20"/>
  <c r="F3" i="20"/>
  <c r="E3" i="20"/>
  <c r="F2" i="20"/>
  <c r="E2" i="20"/>
  <c r="F1665" i="19"/>
  <c r="E1665" i="19"/>
  <c r="F1664" i="19"/>
  <c r="E1664" i="19"/>
  <c r="F1663" i="19"/>
  <c r="E1663" i="19"/>
  <c r="F1662" i="19"/>
  <c r="E1662" i="19"/>
  <c r="F1661" i="19"/>
  <c r="E1661" i="19"/>
  <c r="F1660" i="19"/>
  <c r="E1660" i="19"/>
  <c r="F1659" i="19"/>
  <c r="E1659" i="19"/>
  <c r="F1658" i="19"/>
  <c r="E1658" i="19"/>
  <c r="F1657" i="19"/>
  <c r="E1657" i="19"/>
  <c r="F1656" i="19"/>
  <c r="E1656" i="19"/>
  <c r="F1655" i="19"/>
  <c r="E1655" i="19"/>
  <c r="F1654" i="19"/>
  <c r="E1654" i="19"/>
  <c r="F1653" i="19"/>
  <c r="E1653" i="19"/>
  <c r="F1652" i="19"/>
  <c r="E1652" i="19"/>
  <c r="F1651" i="19"/>
  <c r="E1651" i="19"/>
  <c r="F1650" i="19"/>
  <c r="E1650" i="19"/>
  <c r="F1649" i="19"/>
  <c r="E1649" i="19"/>
  <c r="F1648" i="19"/>
  <c r="E1648" i="19"/>
  <c r="F1647" i="19"/>
  <c r="E1647" i="19"/>
  <c r="F1646" i="19"/>
  <c r="E1646" i="19"/>
  <c r="F1645" i="19"/>
  <c r="E1645" i="19"/>
  <c r="F1644" i="19"/>
  <c r="E1644" i="19"/>
  <c r="F1643" i="19"/>
  <c r="E1643" i="19"/>
  <c r="F1642" i="19"/>
  <c r="E1642" i="19"/>
  <c r="F1641" i="19"/>
  <c r="E1641" i="19"/>
  <c r="F1640" i="19"/>
  <c r="E1640" i="19"/>
  <c r="F1639" i="19"/>
  <c r="E1639" i="19"/>
  <c r="F1638" i="19"/>
  <c r="E1638" i="19"/>
  <c r="F1637" i="19"/>
  <c r="E1637" i="19"/>
  <c r="F1636" i="19"/>
  <c r="E1636" i="19"/>
  <c r="F1635" i="19"/>
  <c r="E1635" i="19"/>
  <c r="F1634" i="19"/>
  <c r="E1634" i="19"/>
  <c r="F1633" i="19"/>
  <c r="E1633" i="19"/>
  <c r="F1632" i="19"/>
  <c r="E1632" i="19"/>
  <c r="F1631" i="19"/>
  <c r="E1631" i="19"/>
  <c r="F1630" i="19"/>
  <c r="E1630" i="19"/>
  <c r="F1629" i="19"/>
  <c r="E1629" i="19"/>
  <c r="F1628" i="19"/>
  <c r="E1628" i="19"/>
  <c r="F1627" i="19"/>
  <c r="E1627" i="19"/>
  <c r="F1626" i="19"/>
  <c r="E1626" i="19"/>
  <c r="F1625" i="19"/>
  <c r="E1625" i="19"/>
  <c r="F1624" i="19"/>
  <c r="E1624" i="19"/>
  <c r="F1623" i="19"/>
  <c r="E1623" i="19"/>
  <c r="F1622" i="19"/>
  <c r="E1622" i="19"/>
  <c r="F1621" i="19"/>
  <c r="E1621" i="19"/>
  <c r="F1620" i="19"/>
  <c r="E1620" i="19"/>
  <c r="F1619" i="19"/>
  <c r="E1619" i="19"/>
  <c r="F1618" i="19"/>
  <c r="E1618" i="19"/>
  <c r="F1617" i="19"/>
  <c r="E1617" i="19"/>
  <c r="F1616" i="19"/>
  <c r="E1616" i="19"/>
  <c r="F1615" i="19"/>
  <c r="E1615" i="19"/>
  <c r="F1614" i="19"/>
  <c r="E1614" i="19"/>
  <c r="F1613" i="19"/>
  <c r="E1613" i="19"/>
  <c r="F1612" i="19"/>
  <c r="E1612" i="19"/>
  <c r="F1611" i="19"/>
  <c r="E1611" i="19"/>
  <c r="F1610" i="19"/>
  <c r="E1610" i="19"/>
  <c r="F1609" i="19"/>
  <c r="E1609" i="19"/>
  <c r="F1608" i="19"/>
  <c r="E1608" i="19"/>
  <c r="F1607" i="19"/>
  <c r="E1607" i="19"/>
  <c r="F1606" i="19"/>
  <c r="E1606" i="19"/>
  <c r="F1605" i="19"/>
  <c r="E1605" i="19"/>
  <c r="F1604" i="19"/>
  <c r="E1604" i="19"/>
  <c r="F1603" i="19"/>
  <c r="E1603" i="19"/>
  <c r="F1602" i="19"/>
  <c r="E1602" i="19"/>
  <c r="F1601" i="19"/>
  <c r="E1601" i="19"/>
  <c r="F1600" i="19"/>
  <c r="E1600" i="19"/>
  <c r="F1599" i="19"/>
  <c r="E1599" i="19"/>
  <c r="F1598" i="19"/>
  <c r="E1598" i="19"/>
  <c r="F1597" i="19"/>
  <c r="E1597" i="19"/>
  <c r="F1596" i="19"/>
  <c r="E1596" i="19"/>
  <c r="F1595" i="19"/>
  <c r="E1595" i="19"/>
  <c r="F1594" i="19"/>
  <c r="E1594" i="19"/>
  <c r="F1593" i="19"/>
  <c r="E1593" i="19"/>
  <c r="F1592" i="19"/>
  <c r="E1592" i="19"/>
  <c r="F1591" i="19"/>
  <c r="E1591" i="19"/>
  <c r="F1590" i="19"/>
  <c r="E1590" i="19"/>
  <c r="F1589" i="19"/>
  <c r="E1589" i="19"/>
  <c r="F1588" i="19"/>
  <c r="E1588" i="19"/>
  <c r="F1587" i="19"/>
  <c r="E1587" i="19"/>
  <c r="F1586" i="19"/>
  <c r="E1586" i="19"/>
  <c r="F1585" i="19"/>
  <c r="E1585" i="19"/>
  <c r="F1584" i="19"/>
  <c r="E1584" i="19"/>
  <c r="F1583" i="19"/>
  <c r="E1583" i="19"/>
  <c r="F1582" i="19"/>
  <c r="E1582" i="19"/>
  <c r="F1581" i="19"/>
  <c r="E1581" i="19"/>
  <c r="F1580" i="19"/>
  <c r="E1580" i="19"/>
  <c r="F1579" i="19"/>
  <c r="E1579" i="19"/>
  <c r="F1578" i="19"/>
  <c r="E1578" i="19"/>
  <c r="F1577" i="19"/>
  <c r="E1577" i="19"/>
  <c r="F1576" i="19"/>
  <c r="E1576" i="19"/>
  <c r="F1575" i="19"/>
  <c r="E1575" i="19"/>
  <c r="F1574" i="19"/>
  <c r="E1574" i="19"/>
  <c r="F1573" i="19"/>
  <c r="E1573" i="19"/>
  <c r="F1572" i="19"/>
  <c r="E1572" i="19"/>
  <c r="F1571" i="19"/>
  <c r="E1571" i="19"/>
  <c r="F1570" i="19"/>
  <c r="E1570" i="19"/>
  <c r="F1569" i="19"/>
  <c r="E1569" i="19"/>
  <c r="F1568" i="19"/>
  <c r="E1568" i="19"/>
  <c r="F1567" i="19"/>
  <c r="E1567" i="19"/>
  <c r="F1566" i="19"/>
  <c r="E1566" i="19"/>
  <c r="F1565" i="19"/>
  <c r="E1565" i="19"/>
  <c r="F1564" i="19"/>
  <c r="E1564" i="19"/>
  <c r="F1563" i="19"/>
  <c r="E1563" i="19"/>
  <c r="F1562" i="19"/>
  <c r="E1562" i="19"/>
  <c r="F1561" i="19"/>
  <c r="E1561" i="19"/>
  <c r="F1560" i="19"/>
  <c r="E1560" i="19"/>
  <c r="F1559" i="19"/>
  <c r="E1559" i="19"/>
  <c r="F1558" i="19"/>
  <c r="E1558" i="19"/>
  <c r="F1557" i="19"/>
  <c r="E1557" i="19"/>
  <c r="F1556" i="19"/>
  <c r="E1556" i="19"/>
  <c r="F1555" i="19"/>
  <c r="E1555" i="19"/>
  <c r="F1554" i="19"/>
  <c r="E1554" i="19"/>
  <c r="F1553" i="19"/>
  <c r="E1553" i="19"/>
  <c r="F1552" i="19"/>
  <c r="E1552" i="19"/>
  <c r="F1551" i="19"/>
  <c r="E1551" i="19"/>
  <c r="F1550" i="19"/>
  <c r="E1550" i="19"/>
  <c r="F1549" i="19"/>
  <c r="E1549" i="19"/>
  <c r="F1548" i="19"/>
  <c r="E1548" i="19"/>
  <c r="F1547" i="19"/>
  <c r="E1547" i="19"/>
  <c r="F1546" i="19"/>
  <c r="E1546" i="19"/>
  <c r="F1545" i="19"/>
  <c r="E1545" i="19"/>
  <c r="F1544" i="19"/>
  <c r="E1544" i="19"/>
  <c r="F1543" i="19"/>
  <c r="E1543" i="19"/>
  <c r="F1542" i="19"/>
  <c r="E1542" i="19"/>
  <c r="F1541" i="19"/>
  <c r="E1541" i="19"/>
  <c r="F1540" i="19"/>
  <c r="E1540" i="19"/>
  <c r="F1539" i="19"/>
  <c r="E1539" i="19"/>
  <c r="F1538" i="19"/>
  <c r="E1538" i="19"/>
  <c r="F1537" i="19"/>
  <c r="E1537" i="19"/>
  <c r="F1536" i="19"/>
  <c r="E1536" i="19"/>
  <c r="F1535" i="19"/>
  <c r="E1535" i="19"/>
  <c r="F1534" i="19"/>
  <c r="E1534" i="19"/>
  <c r="F1533" i="19"/>
  <c r="E1533" i="19"/>
  <c r="F1532" i="19"/>
  <c r="E1532" i="19"/>
  <c r="F1531" i="19"/>
  <c r="E1531" i="19"/>
  <c r="F1530" i="19"/>
  <c r="E1530" i="19"/>
  <c r="F1529" i="19"/>
  <c r="E1529" i="19"/>
  <c r="F1528" i="19"/>
  <c r="E1528" i="19"/>
  <c r="F1527" i="19"/>
  <c r="E1527" i="19"/>
  <c r="F1526" i="19"/>
  <c r="E1526" i="19"/>
  <c r="F1525" i="19"/>
  <c r="E1525" i="19"/>
  <c r="F1524" i="19"/>
  <c r="E1524" i="19"/>
  <c r="F1523" i="19"/>
  <c r="E1523" i="19"/>
  <c r="F1522" i="19"/>
  <c r="E1522" i="19"/>
  <c r="F1521" i="19"/>
  <c r="E1521" i="19"/>
  <c r="F1520" i="19"/>
  <c r="E1520" i="19"/>
  <c r="F1519" i="19"/>
  <c r="E1519" i="19"/>
  <c r="F1518" i="19"/>
  <c r="E1518" i="19"/>
  <c r="F1517" i="19"/>
  <c r="E1517" i="19"/>
  <c r="F1516" i="19"/>
  <c r="E1516" i="19"/>
  <c r="F1515" i="19"/>
  <c r="E1515" i="19"/>
  <c r="F1514" i="19"/>
  <c r="E1514" i="19"/>
  <c r="F1513" i="19"/>
  <c r="E1513" i="19"/>
  <c r="F1512" i="19"/>
  <c r="E1512" i="19"/>
  <c r="F1511" i="19"/>
  <c r="E1511" i="19"/>
  <c r="F1510" i="19"/>
  <c r="E1510" i="19"/>
  <c r="F1509" i="19"/>
  <c r="E1509" i="19"/>
  <c r="F1508" i="19"/>
  <c r="E1508" i="19"/>
  <c r="F1507" i="19"/>
  <c r="E1507" i="19"/>
  <c r="F1506" i="19"/>
  <c r="E1506" i="19"/>
  <c r="F1505" i="19"/>
  <c r="E1505" i="19"/>
  <c r="F1504" i="19"/>
  <c r="E1504" i="19"/>
  <c r="F1503" i="19"/>
  <c r="E1503" i="19"/>
  <c r="F1502" i="19"/>
  <c r="E1502" i="19"/>
  <c r="F1501" i="19"/>
  <c r="E1501" i="19"/>
  <c r="F1500" i="19"/>
  <c r="E1500" i="19"/>
  <c r="F1499" i="19"/>
  <c r="E1499" i="19"/>
  <c r="F1498" i="19"/>
  <c r="E1498" i="19"/>
  <c r="F1497" i="19"/>
  <c r="E1497" i="19"/>
  <c r="F1496" i="19"/>
  <c r="E1496" i="19"/>
  <c r="F1495" i="19"/>
  <c r="E1495" i="19"/>
  <c r="F1494" i="19"/>
  <c r="E1494" i="19"/>
  <c r="F1493" i="19"/>
  <c r="E1493" i="19"/>
  <c r="F1492" i="19"/>
  <c r="E1492" i="19"/>
  <c r="F1491" i="19"/>
  <c r="E1491" i="19"/>
  <c r="F1490" i="19"/>
  <c r="E1490" i="19"/>
  <c r="F1489" i="19"/>
  <c r="E1489" i="19"/>
  <c r="F1488" i="19"/>
  <c r="E1488" i="19"/>
  <c r="F1487" i="19"/>
  <c r="E1487" i="19"/>
  <c r="F1486" i="19"/>
  <c r="E1486" i="19"/>
  <c r="F1485" i="19"/>
  <c r="E1485" i="19"/>
  <c r="F1484" i="19"/>
  <c r="E1484" i="19"/>
  <c r="F1483" i="19"/>
  <c r="E1483" i="19"/>
  <c r="F1482" i="19"/>
  <c r="E1482" i="19"/>
  <c r="F1481" i="19"/>
  <c r="E1481" i="19"/>
  <c r="F1480" i="19"/>
  <c r="E1480" i="19"/>
  <c r="F1479" i="19"/>
  <c r="E1479" i="19"/>
  <c r="F1478" i="19"/>
  <c r="E1478" i="19"/>
  <c r="F1477" i="19"/>
  <c r="E1477" i="19"/>
  <c r="F1476" i="19"/>
  <c r="E1476" i="19"/>
  <c r="F1475" i="19"/>
  <c r="E1475" i="19"/>
  <c r="F1474" i="19"/>
  <c r="E1474" i="19"/>
  <c r="F1473" i="19"/>
  <c r="E1473" i="19"/>
  <c r="F1472" i="19"/>
  <c r="E1472" i="19"/>
  <c r="F1471" i="19"/>
  <c r="E1471" i="19"/>
  <c r="F1470" i="19"/>
  <c r="E1470" i="19"/>
  <c r="F1469" i="19"/>
  <c r="E1469" i="19"/>
  <c r="F1468" i="19"/>
  <c r="E1468" i="19"/>
  <c r="F1467" i="19"/>
  <c r="E1467" i="19"/>
  <c r="F1466" i="19"/>
  <c r="E1466" i="19"/>
  <c r="F1465" i="19"/>
  <c r="E1465" i="19"/>
  <c r="F1464" i="19"/>
  <c r="E1464" i="19"/>
  <c r="F1463" i="19"/>
  <c r="E1463" i="19"/>
  <c r="F1462" i="19"/>
  <c r="E1462" i="19"/>
  <c r="F1461" i="19"/>
  <c r="E1461" i="19"/>
  <c r="F1460" i="19"/>
  <c r="E1460" i="19"/>
  <c r="F1459" i="19"/>
  <c r="E1459" i="19"/>
  <c r="F1458" i="19"/>
  <c r="E1458" i="19"/>
  <c r="F1457" i="19"/>
  <c r="E1457" i="19"/>
  <c r="F1456" i="19"/>
  <c r="E1456" i="19"/>
  <c r="F1455" i="19"/>
  <c r="E1455" i="19"/>
  <c r="F1454" i="19"/>
  <c r="E1454" i="19"/>
  <c r="F1453" i="19"/>
  <c r="E1453" i="19"/>
  <c r="F1452" i="19"/>
  <c r="E1452" i="19"/>
  <c r="F1451" i="19"/>
  <c r="E1451" i="19"/>
  <c r="F1450" i="19"/>
  <c r="E1450" i="19"/>
  <c r="F1449" i="19"/>
  <c r="E1449" i="19"/>
  <c r="F1448" i="19"/>
  <c r="E1448" i="19"/>
  <c r="F1447" i="19"/>
  <c r="E1447" i="19"/>
  <c r="F1446" i="19"/>
  <c r="E1446" i="19"/>
  <c r="F1445" i="19"/>
  <c r="E1445" i="19"/>
  <c r="F1444" i="19"/>
  <c r="E1444" i="19"/>
  <c r="F1443" i="19"/>
  <c r="E1443" i="19"/>
  <c r="F1442" i="19"/>
  <c r="E1442" i="19"/>
  <c r="F1441" i="19"/>
  <c r="E1441" i="19"/>
  <c r="F1440" i="19"/>
  <c r="E1440" i="19"/>
  <c r="F1439" i="19"/>
  <c r="E1439" i="19"/>
  <c r="F1438" i="19"/>
  <c r="E1438" i="19"/>
  <c r="F1437" i="19"/>
  <c r="E1437" i="19"/>
  <c r="F1436" i="19"/>
  <c r="E1436" i="19"/>
  <c r="F1435" i="19"/>
  <c r="E1435" i="19"/>
  <c r="F1434" i="19"/>
  <c r="E1434" i="19"/>
  <c r="F1433" i="19"/>
  <c r="E1433" i="19"/>
  <c r="F1432" i="19"/>
  <c r="E1432" i="19"/>
  <c r="F1431" i="19"/>
  <c r="E1431" i="19"/>
  <c r="F1430" i="19"/>
  <c r="E1430" i="19"/>
  <c r="F1429" i="19"/>
  <c r="E1429" i="19"/>
  <c r="F1428" i="19"/>
  <c r="E1428" i="19"/>
  <c r="F1427" i="19"/>
  <c r="E1427" i="19"/>
  <c r="F1426" i="19"/>
  <c r="E1426" i="19"/>
  <c r="F1425" i="19"/>
  <c r="E1425" i="19"/>
  <c r="F1424" i="19"/>
  <c r="E1424" i="19"/>
  <c r="F1423" i="19"/>
  <c r="E1423" i="19"/>
  <c r="F1422" i="19"/>
  <c r="E1422" i="19"/>
  <c r="F1421" i="19"/>
  <c r="E1421" i="19"/>
  <c r="F1420" i="19"/>
  <c r="E1420" i="19"/>
  <c r="F1419" i="19"/>
  <c r="E1419" i="19"/>
  <c r="F1418" i="19"/>
  <c r="E1418" i="19"/>
  <c r="F1417" i="19"/>
  <c r="E1417" i="19"/>
  <c r="F1416" i="19"/>
  <c r="E1416" i="19"/>
  <c r="F1415" i="19"/>
  <c r="E1415" i="19"/>
  <c r="F1414" i="19"/>
  <c r="E1414" i="19"/>
  <c r="F1413" i="19"/>
  <c r="E1413" i="19"/>
  <c r="F1412" i="19"/>
  <c r="E1412" i="19"/>
  <c r="F1411" i="19"/>
  <c r="E1411" i="19"/>
  <c r="F1410" i="19"/>
  <c r="E1410" i="19"/>
  <c r="F1409" i="19"/>
  <c r="E1409" i="19"/>
  <c r="F1408" i="19"/>
  <c r="E1408" i="19"/>
  <c r="F1407" i="19"/>
  <c r="E1407" i="19"/>
  <c r="F1406" i="19"/>
  <c r="E1406" i="19"/>
  <c r="G1405" i="19"/>
  <c r="F1405" i="19"/>
  <c r="E1405" i="19"/>
  <c r="F1404" i="19"/>
  <c r="E1404" i="19"/>
  <c r="F1403" i="19"/>
  <c r="E1403" i="19"/>
  <c r="F1402" i="19"/>
  <c r="E1402" i="19"/>
  <c r="F1401" i="19"/>
  <c r="E1401" i="19"/>
  <c r="F1400" i="19"/>
  <c r="E1400" i="19"/>
  <c r="F1399" i="19"/>
  <c r="E1399" i="19"/>
  <c r="F1398" i="19"/>
  <c r="E1398" i="19"/>
  <c r="F1397" i="19"/>
  <c r="E1397" i="19"/>
  <c r="F1396" i="19"/>
  <c r="E1396" i="19"/>
  <c r="F1395" i="19"/>
  <c r="E1395" i="19"/>
  <c r="F1394" i="19"/>
  <c r="E1394" i="19"/>
  <c r="F1393" i="19"/>
  <c r="E1393" i="19"/>
  <c r="F1392" i="19"/>
  <c r="E1392" i="19"/>
  <c r="F1391" i="19"/>
  <c r="E1391" i="19"/>
  <c r="F1390" i="19"/>
  <c r="E1390" i="19"/>
  <c r="F1389" i="19"/>
  <c r="E1389" i="19"/>
  <c r="F1388" i="19"/>
  <c r="E1388" i="19"/>
  <c r="F1387" i="19"/>
  <c r="E1387" i="19"/>
  <c r="F1386" i="19"/>
  <c r="E1386" i="19"/>
  <c r="F1385" i="19"/>
  <c r="E1385" i="19"/>
  <c r="F1384" i="19"/>
  <c r="E1384" i="19"/>
  <c r="F1383" i="19"/>
  <c r="E1383" i="19"/>
  <c r="F1382" i="19"/>
  <c r="E1382" i="19"/>
  <c r="F1381" i="19"/>
  <c r="E1381" i="19"/>
  <c r="F1380" i="19"/>
  <c r="E1380" i="19"/>
  <c r="F1379" i="19"/>
  <c r="E1379" i="19"/>
  <c r="F1378" i="19"/>
  <c r="E1378" i="19"/>
  <c r="F1377" i="19"/>
  <c r="E1377" i="19"/>
  <c r="F1376" i="19"/>
  <c r="E1376" i="19"/>
  <c r="F1375" i="19"/>
  <c r="E1375" i="19"/>
  <c r="F1374" i="19"/>
  <c r="E1374" i="19"/>
  <c r="F1373" i="19"/>
  <c r="E1373" i="19"/>
  <c r="F1372" i="19"/>
  <c r="E1372" i="19"/>
  <c r="F1371" i="19"/>
  <c r="E1371" i="19"/>
  <c r="F1370" i="19"/>
  <c r="E1370" i="19"/>
  <c r="F1369" i="19"/>
  <c r="E1369" i="19"/>
  <c r="F1368" i="19"/>
  <c r="E1368" i="19"/>
  <c r="F1367" i="19"/>
  <c r="E1367" i="19"/>
  <c r="F1366" i="19"/>
  <c r="E1366" i="19"/>
  <c r="F1365" i="19"/>
  <c r="E1365" i="19"/>
  <c r="F1364" i="19"/>
  <c r="E1364" i="19"/>
  <c r="F1363" i="19"/>
  <c r="E1363" i="19"/>
  <c r="F1362" i="19"/>
  <c r="E1362" i="19"/>
  <c r="F1361" i="19"/>
  <c r="E1361" i="19"/>
  <c r="F1360" i="19"/>
  <c r="E1360" i="19"/>
  <c r="F1359" i="19"/>
  <c r="E1359" i="19"/>
  <c r="F1358" i="19"/>
  <c r="E1358" i="19"/>
  <c r="F1357" i="19"/>
  <c r="E1357" i="19"/>
  <c r="F1356" i="19"/>
  <c r="E1356" i="19"/>
  <c r="F1355" i="19"/>
  <c r="E1355" i="19"/>
  <c r="F1354" i="19"/>
  <c r="E1354" i="19"/>
  <c r="F1353" i="19"/>
  <c r="E1353" i="19"/>
  <c r="F1352" i="19"/>
  <c r="E1352" i="19"/>
  <c r="F1351" i="19"/>
  <c r="E1351" i="19"/>
  <c r="F1350" i="19"/>
  <c r="E1350" i="19"/>
  <c r="F1349" i="19"/>
  <c r="E1349" i="19"/>
  <c r="F1348" i="19"/>
  <c r="E1348" i="19"/>
  <c r="F1347" i="19"/>
  <c r="E1347" i="19"/>
  <c r="F1346" i="19"/>
  <c r="E1346" i="19"/>
  <c r="F1345" i="19"/>
  <c r="E1345" i="19"/>
  <c r="F1344" i="19"/>
  <c r="E1344" i="19"/>
  <c r="F1343" i="19"/>
  <c r="E1343" i="19"/>
  <c r="F1342" i="19"/>
  <c r="E1342" i="19"/>
  <c r="F1341" i="19"/>
  <c r="E1341" i="19"/>
  <c r="F1340" i="19"/>
  <c r="E1340" i="19"/>
  <c r="F1339" i="19"/>
  <c r="E1339" i="19"/>
  <c r="F1338" i="19"/>
  <c r="E1338" i="19"/>
  <c r="F1337" i="19"/>
  <c r="E1337" i="19"/>
  <c r="F1336" i="19"/>
  <c r="E1336" i="19"/>
  <c r="F1335" i="19"/>
  <c r="E1335" i="19"/>
  <c r="F1334" i="19"/>
  <c r="E1334" i="19"/>
  <c r="F1333" i="19"/>
  <c r="E1333" i="19"/>
  <c r="F1332" i="19"/>
  <c r="E1332" i="19"/>
  <c r="F1331" i="19"/>
  <c r="E1331" i="19"/>
  <c r="F1330" i="19"/>
  <c r="E1330" i="19"/>
  <c r="F1329" i="19"/>
  <c r="E1329" i="19"/>
  <c r="F1328" i="19"/>
  <c r="E1328" i="19"/>
  <c r="F1327" i="19"/>
  <c r="E1327" i="19"/>
  <c r="F1326" i="19"/>
  <c r="E1326" i="19"/>
  <c r="F1325" i="19"/>
  <c r="E1325" i="19"/>
  <c r="F1324" i="19"/>
  <c r="E1324" i="19"/>
  <c r="F1323" i="19"/>
  <c r="E1323" i="19"/>
  <c r="F1322" i="19"/>
  <c r="E1322" i="19"/>
  <c r="F1321" i="19"/>
  <c r="E1321" i="19"/>
  <c r="F1320" i="19"/>
  <c r="E1320" i="19"/>
  <c r="F1319" i="19"/>
  <c r="E1319" i="19"/>
  <c r="F1318" i="19"/>
  <c r="E1318" i="19"/>
  <c r="F1317" i="19"/>
  <c r="E1317" i="19"/>
  <c r="F1316" i="19"/>
  <c r="E1316" i="19"/>
  <c r="F1315" i="19"/>
  <c r="E1315" i="19"/>
  <c r="F1314" i="19"/>
  <c r="E1314" i="19"/>
  <c r="F1313" i="19"/>
  <c r="E1313" i="19"/>
  <c r="F1312" i="19"/>
  <c r="E1312" i="19"/>
  <c r="F1311" i="19"/>
  <c r="E1311" i="19"/>
  <c r="F1310" i="19"/>
  <c r="E1310" i="19"/>
  <c r="F1309" i="19"/>
  <c r="E1309" i="19"/>
  <c r="F1308" i="19"/>
  <c r="E1308" i="19"/>
  <c r="F1307" i="19"/>
  <c r="E1307" i="19"/>
  <c r="F1306" i="19"/>
  <c r="E1306" i="19"/>
  <c r="F1305" i="19"/>
  <c r="E1305" i="19"/>
  <c r="F1304" i="19"/>
  <c r="E1304" i="19"/>
  <c r="F1303" i="19"/>
  <c r="E1303" i="19"/>
  <c r="F1302" i="19"/>
  <c r="E1302" i="19"/>
  <c r="G1301" i="19"/>
  <c r="F1301" i="19"/>
  <c r="E1301" i="19"/>
  <c r="F1300" i="19"/>
  <c r="E1300" i="19"/>
  <c r="F1299" i="19"/>
  <c r="E1299" i="19"/>
  <c r="F1298" i="19"/>
  <c r="E1298" i="19"/>
  <c r="F1297" i="19"/>
  <c r="E1297" i="19"/>
  <c r="G1296" i="19"/>
  <c r="F1296" i="19"/>
  <c r="E1296" i="19"/>
  <c r="F1295" i="19"/>
  <c r="E1295" i="19"/>
  <c r="F1294" i="19"/>
  <c r="E1294" i="19"/>
  <c r="F1293" i="19"/>
  <c r="E1293" i="19"/>
  <c r="F1292" i="19"/>
  <c r="E1292" i="19"/>
  <c r="F1291" i="19"/>
  <c r="E1291" i="19"/>
  <c r="F1290" i="19"/>
  <c r="E1290" i="19"/>
  <c r="F1289" i="19"/>
  <c r="E1289" i="19"/>
  <c r="F1288" i="19"/>
  <c r="E1288" i="19"/>
  <c r="F1287" i="19"/>
  <c r="E1287" i="19"/>
  <c r="F1286" i="19"/>
  <c r="E1286" i="19"/>
  <c r="F1285" i="19"/>
  <c r="E1285" i="19"/>
  <c r="F1284" i="19"/>
  <c r="E1284" i="19"/>
  <c r="F1283" i="19"/>
  <c r="E1283" i="19"/>
  <c r="F1282" i="19"/>
  <c r="E1282" i="19"/>
  <c r="F1281" i="19"/>
  <c r="E1281" i="19"/>
  <c r="F1280" i="19"/>
  <c r="E1280" i="19"/>
  <c r="F1279" i="19"/>
  <c r="E1279" i="19"/>
  <c r="F1278" i="19"/>
  <c r="E1278" i="19"/>
  <c r="F1277" i="19"/>
  <c r="E1277" i="19"/>
  <c r="F1276" i="19"/>
  <c r="E1276" i="19"/>
  <c r="F1275" i="19"/>
  <c r="E1275" i="19"/>
  <c r="F1274" i="19"/>
  <c r="E1274" i="19"/>
  <c r="F1273" i="19"/>
  <c r="E1273" i="19"/>
  <c r="F1272" i="19"/>
  <c r="E1272" i="19"/>
  <c r="F1271" i="19"/>
  <c r="E1271" i="19"/>
  <c r="F1270" i="19"/>
  <c r="E1270" i="19"/>
  <c r="F1269" i="19"/>
  <c r="E1269" i="19"/>
  <c r="F1268" i="19"/>
  <c r="E1268" i="19"/>
  <c r="F1267" i="19"/>
  <c r="E1267" i="19"/>
  <c r="F1266" i="19"/>
  <c r="E1266" i="19"/>
  <c r="F1265" i="19"/>
  <c r="E1265" i="19"/>
  <c r="F1264" i="19"/>
  <c r="E1264" i="19"/>
  <c r="F1263" i="19"/>
  <c r="E1263" i="19"/>
  <c r="F1262" i="19"/>
  <c r="E1262" i="19"/>
  <c r="F1261" i="19"/>
  <c r="E1261" i="19"/>
  <c r="F1260" i="19"/>
  <c r="E1260" i="19"/>
  <c r="F1259" i="19"/>
  <c r="E1259" i="19"/>
  <c r="F1258" i="19"/>
  <c r="E1258" i="19"/>
  <c r="F1257" i="19"/>
  <c r="E1257" i="19"/>
  <c r="F1256" i="19"/>
  <c r="E1256" i="19"/>
  <c r="F1255" i="19"/>
  <c r="E1255" i="19"/>
  <c r="F1254" i="19"/>
  <c r="E1254" i="19"/>
  <c r="F1253" i="19"/>
  <c r="E1253" i="19"/>
  <c r="F1252" i="19"/>
  <c r="E1252" i="19"/>
  <c r="F1251" i="19"/>
  <c r="E1251" i="19"/>
  <c r="F1250" i="19"/>
  <c r="E1250" i="19"/>
  <c r="F1249" i="19"/>
  <c r="E1249" i="19"/>
  <c r="F1248" i="19"/>
  <c r="E1248" i="19"/>
  <c r="F1247" i="19"/>
  <c r="E1247" i="19"/>
  <c r="F1246" i="19"/>
  <c r="E1246" i="19"/>
  <c r="F1245" i="19"/>
  <c r="E1245" i="19"/>
  <c r="F1244" i="19"/>
  <c r="E1244" i="19"/>
  <c r="F1243" i="19"/>
  <c r="E1243" i="19"/>
  <c r="F1242" i="19"/>
  <c r="E1242" i="19"/>
  <c r="F1241" i="19"/>
  <c r="E1241" i="19"/>
  <c r="F1240" i="19"/>
  <c r="E1240" i="19"/>
  <c r="F1239" i="19"/>
  <c r="E1239" i="19"/>
  <c r="F1238" i="19"/>
  <c r="E1238" i="19"/>
  <c r="F1237" i="19"/>
  <c r="E1237" i="19"/>
  <c r="F1236" i="19"/>
  <c r="E1236" i="19"/>
  <c r="F1235" i="19"/>
  <c r="E1235" i="19"/>
  <c r="F1234" i="19"/>
  <c r="E1234" i="19"/>
  <c r="F1233" i="19"/>
  <c r="E1233" i="19"/>
  <c r="F1232" i="19"/>
  <c r="E1232" i="19"/>
  <c r="F1231" i="19"/>
  <c r="E1231" i="19"/>
  <c r="F1230" i="19"/>
  <c r="E1230" i="19"/>
  <c r="F1229" i="19"/>
  <c r="E1229" i="19"/>
  <c r="F1228" i="19"/>
  <c r="E1228" i="19"/>
  <c r="F1227" i="19"/>
  <c r="E1227" i="19"/>
  <c r="F1226" i="19"/>
  <c r="E1226" i="19"/>
  <c r="F1225" i="19"/>
  <c r="E1225" i="19"/>
  <c r="F1224" i="19"/>
  <c r="E1224" i="19"/>
  <c r="F1223" i="19"/>
  <c r="E1223" i="19"/>
  <c r="F1222" i="19"/>
  <c r="E1222" i="19"/>
  <c r="F1221" i="19"/>
  <c r="E1221" i="19"/>
  <c r="F1220" i="19"/>
  <c r="E1220" i="19"/>
  <c r="F1219" i="19"/>
  <c r="E1219" i="19"/>
  <c r="F1218" i="19"/>
  <c r="E1218" i="19"/>
  <c r="F1217" i="19"/>
  <c r="E1217" i="19"/>
  <c r="F1216" i="19"/>
  <c r="E1216" i="19"/>
  <c r="F1215" i="19"/>
  <c r="E1215" i="19"/>
  <c r="F1214" i="19"/>
  <c r="E1214" i="19"/>
  <c r="F1213" i="19"/>
  <c r="E1213" i="19"/>
  <c r="F1212" i="19"/>
  <c r="E1212" i="19"/>
  <c r="F1211" i="19"/>
  <c r="E1211" i="19"/>
  <c r="F1210" i="19"/>
  <c r="E1210" i="19"/>
  <c r="F1209" i="19"/>
  <c r="E1209" i="19"/>
  <c r="F1208" i="19"/>
  <c r="E1208" i="19"/>
  <c r="F1207" i="19"/>
  <c r="E1207" i="19"/>
  <c r="F1206" i="19"/>
  <c r="E1206" i="19"/>
  <c r="F1205" i="19"/>
  <c r="E1205" i="19"/>
  <c r="F1204" i="19"/>
  <c r="E1204" i="19"/>
  <c r="F1203" i="19"/>
  <c r="E1203" i="19"/>
  <c r="F1202" i="19"/>
  <c r="E1202" i="19"/>
  <c r="F1201" i="19"/>
  <c r="E1201" i="19"/>
  <c r="F1200" i="19"/>
  <c r="E1200" i="19"/>
  <c r="F1199" i="19"/>
  <c r="E1199" i="19"/>
  <c r="F1198" i="19"/>
  <c r="E1198" i="19"/>
  <c r="F1197" i="19"/>
  <c r="E1197" i="19"/>
  <c r="F1196" i="19"/>
  <c r="E1196" i="19"/>
  <c r="F1195" i="19"/>
  <c r="E1195" i="19"/>
  <c r="F1194" i="19"/>
  <c r="E1194" i="19"/>
  <c r="F1193" i="19"/>
  <c r="E1193" i="19"/>
  <c r="F1192" i="19"/>
  <c r="E1192" i="19"/>
  <c r="F1191" i="19"/>
  <c r="E1191" i="19"/>
  <c r="F1190" i="19"/>
  <c r="E1190" i="19"/>
  <c r="F1189" i="19"/>
  <c r="E1189" i="19"/>
  <c r="F1188" i="19"/>
  <c r="E1188" i="19"/>
  <c r="F1187" i="19"/>
  <c r="E1187" i="19"/>
  <c r="F1186" i="19"/>
  <c r="E1186" i="19"/>
  <c r="F1185" i="19"/>
  <c r="E1185" i="19"/>
  <c r="F1184" i="19"/>
  <c r="E1184" i="19"/>
  <c r="F1183" i="19"/>
  <c r="E1183" i="19"/>
  <c r="F1182" i="19"/>
  <c r="E1182" i="19"/>
  <c r="F1181" i="19"/>
  <c r="E1181" i="19"/>
  <c r="F1180" i="19"/>
  <c r="E1180" i="19"/>
  <c r="F1179" i="19"/>
  <c r="E1179" i="19"/>
  <c r="F1178" i="19"/>
  <c r="E1178" i="19"/>
  <c r="F1177" i="19"/>
  <c r="E1177" i="19"/>
  <c r="F1176" i="19"/>
  <c r="E1176" i="19"/>
  <c r="F1175" i="19"/>
  <c r="E1175" i="19"/>
  <c r="F1174" i="19"/>
  <c r="E1174" i="19"/>
  <c r="F1173" i="19"/>
  <c r="E1173" i="19"/>
  <c r="F1172" i="19"/>
  <c r="E1172" i="19"/>
  <c r="F1171" i="19"/>
  <c r="E1171" i="19"/>
  <c r="F1170" i="19"/>
  <c r="E1170" i="19"/>
  <c r="F1169" i="19"/>
  <c r="E1169" i="19"/>
  <c r="F1168" i="19"/>
  <c r="E1168" i="19"/>
  <c r="F1167" i="19"/>
  <c r="E1167" i="19"/>
  <c r="F1166" i="19"/>
  <c r="E1166" i="19"/>
  <c r="F1165" i="19"/>
  <c r="E1165" i="19"/>
  <c r="F1164" i="19"/>
  <c r="E1164" i="19"/>
  <c r="F1163" i="19"/>
  <c r="E1163" i="19"/>
  <c r="F1162" i="19"/>
  <c r="E1162" i="19"/>
  <c r="F1161" i="19"/>
  <c r="E1161" i="19"/>
  <c r="F1160" i="19"/>
  <c r="E1160" i="19"/>
  <c r="F1159" i="19"/>
  <c r="E1159" i="19"/>
  <c r="F1158" i="19"/>
  <c r="E1158" i="19"/>
  <c r="F1157" i="19"/>
  <c r="E1157" i="19"/>
  <c r="F1156" i="19"/>
  <c r="E1156" i="19"/>
  <c r="F1155" i="19"/>
  <c r="E1155" i="19"/>
  <c r="F1154" i="19"/>
  <c r="E1154" i="19"/>
  <c r="F1153" i="19"/>
  <c r="E1153" i="19"/>
  <c r="F1152" i="19"/>
  <c r="E1152" i="19"/>
  <c r="F1151" i="19"/>
  <c r="E1151" i="19"/>
  <c r="F1150" i="19"/>
  <c r="E1150" i="19"/>
  <c r="F1149" i="19"/>
  <c r="E1149" i="19"/>
  <c r="F1148" i="19"/>
  <c r="E1148" i="19"/>
  <c r="F1147" i="19"/>
  <c r="E1147" i="19"/>
  <c r="F1146" i="19"/>
  <c r="E1146" i="19"/>
  <c r="F1145" i="19"/>
  <c r="E1145" i="19"/>
  <c r="F1144" i="19"/>
  <c r="E1144" i="19"/>
  <c r="F1143" i="19"/>
  <c r="E1143" i="19"/>
  <c r="F1142" i="19"/>
  <c r="E1142" i="19"/>
  <c r="F1141" i="19"/>
  <c r="E1141" i="19"/>
  <c r="F1140" i="19"/>
  <c r="E1140" i="19"/>
  <c r="F1139" i="19"/>
  <c r="E1139" i="19"/>
  <c r="F1138" i="19"/>
  <c r="E1138" i="19"/>
  <c r="F1137" i="19"/>
  <c r="E1137" i="19"/>
  <c r="F1136" i="19"/>
  <c r="E1136" i="19"/>
  <c r="F1135" i="19"/>
  <c r="E1135" i="19"/>
  <c r="F1134" i="19"/>
  <c r="E1134" i="19"/>
  <c r="F1133" i="19"/>
  <c r="E1133" i="19"/>
  <c r="F1132" i="19"/>
  <c r="E1132" i="19"/>
  <c r="F1131" i="19"/>
  <c r="E1131" i="19"/>
  <c r="F1130" i="19"/>
  <c r="E1130" i="19"/>
  <c r="F1129" i="19"/>
  <c r="E1129" i="19"/>
  <c r="F1128" i="19"/>
  <c r="E1128" i="19"/>
  <c r="F1127" i="19"/>
  <c r="E1127" i="19"/>
  <c r="F1126" i="19"/>
  <c r="E1126" i="19"/>
  <c r="F1125" i="19"/>
  <c r="E1125" i="19"/>
  <c r="F1124" i="19"/>
  <c r="E1124" i="19"/>
  <c r="F1123" i="19"/>
  <c r="E1123" i="19"/>
  <c r="F1122" i="19"/>
  <c r="E1122" i="19"/>
  <c r="F1121" i="19"/>
  <c r="E1121" i="19"/>
  <c r="F1120" i="19"/>
  <c r="E1120" i="19"/>
  <c r="F1119" i="19"/>
  <c r="E1119" i="19"/>
  <c r="F1118" i="19"/>
  <c r="E1118" i="19"/>
  <c r="F1117" i="19"/>
  <c r="E1117" i="19"/>
  <c r="F1116" i="19"/>
  <c r="E1116" i="19"/>
  <c r="F1115" i="19"/>
  <c r="E1115" i="19"/>
  <c r="F1114" i="19"/>
  <c r="E1114" i="19"/>
  <c r="F1113" i="19"/>
  <c r="E1113" i="19"/>
  <c r="F1112" i="19"/>
  <c r="E1112" i="19"/>
  <c r="F1111" i="19"/>
  <c r="E1111" i="19"/>
  <c r="F1110" i="19"/>
  <c r="E1110" i="19"/>
  <c r="F1109" i="19"/>
  <c r="E1109" i="19"/>
  <c r="F1108" i="19"/>
  <c r="E1108" i="19"/>
  <c r="F1107" i="19"/>
  <c r="E1107" i="19"/>
  <c r="F1106" i="19"/>
  <c r="E1106" i="19"/>
  <c r="F1105" i="19"/>
  <c r="E1105" i="19"/>
  <c r="F1104" i="19"/>
  <c r="E1104" i="19"/>
  <c r="F1103" i="19"/>
  <c r="E1103" i="19"/>
  <c r="F1102" i="19"/>
  <c r="E1102" i="19"/>
  <c r="F1101" i="19"/>
  <c r="E1101" i="19"/>
  <c r="F1100" i="19"/>
  <c r="E1100" i="19"/>
  <c r="F1099" i="19"/>
  <c r="E1099" i="19"/>
  <c r="F1098" i="19"/>
  <c r="E1098" i="19"/>
  <c r="F1097" i="19"/>
  <c r="E1097" i="19"/>
  <c r="F1096" i="19"/>
  <c r="E1096" i="19"/>
  <c r="F1095" i="19"/>
  <c r="E1095" i="19"/>
  <c r="F1094" i="19"/>
  <c r="E1094" i="19"/>
  <c r="F1093" i="19"/>
  <c r="E1093" i="19"/>
  <c r="F1092" i="19"/>
  <c r="E1092" i="19"/>
  <c r="F1091" i="19"/>
  <c r="E1091" i="19"/>
  <c r="F1090" i="19"/>
  <c r="E1090" i="19"/>
  <c r="F1089" i="19"/>
  <c r="E1089" i="19"/>
  <c r="F1088" i="19"/>
  <c r="E1088" i="19"/>
  <c r="F1087" i="19"/>
  <c r="E1087" i="19"/>
  <c r="F1086" i="19"/>
  <c r="E1086" i="19"/>
  <c r="F1085" i="19"/>
  <c r="E1085" i="19"/>
  <c r="F1084" i="19"/>
  <c r="E1084" i="19"/>
  <c r="F1083" i="19"/>
  <c r="E1083" i="19"/>
  <c r="F1082" i="19"/>
  <c r="E1082" i="19"/>
  <c r="F1081" i="19"/>
  <c r="E1081" i="19"/>
  <c r="F1080" i="19"/>
  <c r="E1080" i="19"/>
  <c r="F1079" i="19"/>
  <c r="E1079" i="19"/>
  <c r="F1078" i="19"/>
  <c r="E1078" i="19"/>
  <c r="F1077" i="19"/>
  <c r="E1077" i="19"/>
  <c r="F1076" i="19"/>
  <c r="E1076" i="19"/>
  <c r="F1075" i="19"/>
  <c r="E1075" i="19"/>
  <c r="F1074" i="19"/>
  <c r="E1074" i="19"/>
  <c r="F1073" i="19"/>
  <c r="E1073" i="19"/>
  <c r="F1072" i="19"/>
  <c r="E1072" i="19"/>
  <c r="F1071" i="19"/>
  <c r="E1071" i="19"/>
  <c r="F1070" i="19"/>
  <c r="E1070" i="19"/>
  <c r="F1069" i="19"/>
  <c r="E1069" i="19"/>
  <c r="F1068" i="19"/>
  <c r="E1068" i="19"/>
  <c r="F1067" i="19"/>
  <c r="E1067" i="19"/>
  <c r="F1066" i="19"/>
  <c r="E1066" i="19"/>
  <c r="F1065" i="19"/>
  <c r="E1065" i="19"/>
  <c r="F1064" i="19"/>
  <c r="E1064" i="19"/>
  <c r="F1063" i="19"/>
  <c r="E1063" i="19"/>
  <c r="F1062" i="19"/>
  <c r="E1062" i="19"/>
  <c r="F1061" i="19"/>
  <c r="E1061" i="19"/>
  <c r="F1060" i="19"/>
  <c r="E1060" i="19"/>
  <c r="F1059" i="19"/>
  <c r="E1059" i="19"/>
  <c r="F1058" i="19"/>
  <c r="E1058" i="19"/>
  <c r="F1057" i="19"/>
  <c r="E1057" i="19"/>
  <c r="F1056" i="19"/>
  <c r="E1056" i="19"/>
  <c r="F1055" i="19"/>
  <c r="E1055" i="19"/>
  <c r="F1054" i="19"/>
  <c r="E1054" i="19"/>
  <c r="F1053" i="19"/>
  <c r="E1053" i="19"/>
  <c r="F1052" i="19"/>
  <c r="E1052" i="19"/>
  <c r="F1051" i="19"/>
  <c r="E1051" i="19"/>
  <c r="F1050" i="19"/>
  <c r="E1050" i="19"/>
  <c r="F1049" i="19"/>
  <c r="E1049" i="19"/>
  <c r="F1048" i="19"/>
  <c r="E1048" i="19"/>
  <c r="F1047" i="19"/>
  <c r="E1047" i="19"/>
  <c r="F1046" i="19"/>
  <c r="E1046" i="19"/>
  <c r="F1045" i="19"/>
  <c r="E1045" i="19"/>
  <c r="F1044" i="19"/>
  <c r="E1044" i="19"/>
  <c r="F1043" i="19"/>
  <c r="E1043" i="19"/>
  <c r="F1042" i="19"/>
  <c r="E1042" i="19"/>
  <c r="F1041" i="19"/>
  <c r="E1041" i="19"/>
  <c r="F1040" i="19"/>
  <c r="E1040" i="19"/>
  <c r="F1039" i="19"/>
  <c r="E1039" i="19"/>
  <c r="F1038" i="19"/>
  <c r="E1038" i="19"/>
  <c r="F1037" i="19"/>
  <c r="E1037" i="19"/>
  <c r="F1036" i="19"/>
  <c r="E1036" i="19"/>
  <c r="F1035" i="19"/>
  <c r="E1035" i="19"/>
  <c r="F1034" i="19"/>
  <c r="E1034" i="19"/>
  <c r="F1033" i="19"/>
  <c r="E1033" i="19"/>
  <c r="F1032" i="19"/>
  <c r="E1032" i="19"/>
  <c r="F1031" i="19"/>
  <c r="E1031" i="19"/>
  <c r="F1030" i="19"/>
  <c r="E1030" i="19"/>
  <c r="F1029" i="19"/>
  <c r="E1029" i="19"/>
  <c r="F1028" i="19"/>
  <c r="E1028" i="19"/>
  <c r="F1027" i="19"/>
  <c r="E1027" i="19"/>
  <c r="F1026" i="19"/>
  <c r="E1026" i="19"/>
  <c r="F1025" i="19"/>
  <c r="E1025" i="19"/>
  <c r="F1024" i="19"/>
  <c r="E1024" i="19"/>
  <c r="F1023" i="19"/>
  <c r="E1023" i="19"/>
  <c r="F1022" i="19"/>
  <c r="E1022" i="19"/>
  <c r="F1021" i="19"/>
  <c r="E1021" i="19"/>
  <c r="F1020" i="19"/>
  <c r="E1020" i="19"/>
  <c r="F1019" i="19"/>
  <c r="E1019" i="19"/>
  <c r="F1018" i="19"/>
  <c r="E1018" i="19"/>
  <c r="F1017" i="19"/>
  <c r="E1017" i="19"/>
  <c r="F1016" i="19"/>
  <c r="E1016" i="19"/>
  <c r="F1015" i="19"/>
  <c r="E1015" i="19"/>
  <c r="F1014" i="19"/>
  <c r="E1014" i="19"/>
  <c r="F1013" i="19"/>
  <c r="E1013" i="19"/>
  <c r="F1012" i="19"/>
  <c r="E1012" i="19"/>
  <c r="F1011" i="19"/>
  <c r="E1011" i="19"/>
  <c r="F1010" i="19"/>
  <c r="E1010" i="19"/>
  <c r="F1009" i="19"/>
  <c r="E1009" i="19"/>
  <c r="F1008" i="19"/>
  <c r="E1008" i="19"/>
  <c r="F1007" i="19"/>
  <c r="E1007" i="19"/>
  <c r="F1006" i="19"/>
  <c r="E1006" i="19"/>
  <c r="F1005" i="19"/>
  <c r="E1005" i="19"/>
  <c r="F1004" i="19"/>
  <c r="E1004" i="19"/>
  <c r="F1003" i="19"/>
  <c r="E1003" i="19"/>
  <c r="F1002" i="19"/>
  <c r="E1002" i="19"/>
  <c r="F1001" i="19"/>
  <c r="E1001" i="19"/>
  <c r="F1000" i="19"/>
  <c r="E1000" i="19"/>
  <c r="F999" i="19"/>
  <c r="E999" i="19"/>
  <c r="F998" i="19"/>
  <c r="E998" i="19"/>
  <c r="F997" i="19"/>
  <c r="E997" i="19"/>
  <c r="F996" i="19"/>
  <c r="E996" i="19"/>
  <c r="F995" i="19"/>
  <c r="E995" i="19"/>
  <c r="F994" i="19"/>
  <c r="E994" i="19"/>
  <c r="F993" i="19"/>
  <c r="E993" i="19"/>
  <c r="F992" i="19"/>
  <c r="E992" i="19"/>
  <c r="F991" i="19"/>
  <c r="E991" i="19"/>
  <c r="F990" i="19"/>
  <c r="E990" i="19"/>
  <c r="F989" i="19"/>
  <c r="E989" i="19"/>
  <c r="F988" i="19"/>
  <c r="E988" i="19"/>
  <c r="F987" i="19"/>
  <c r="E987" i="19"/>
  <c r="F986" i="19"/>
  <c r="E986" i="19"/>
  <c r="F985" i="19"/>
  <c r="E985" i="19"/>
  <c r="F984" i="19"/>
  <c r="E984" i="19"/>
  <c r="F983" i="19"/>
  <c r="E983" i="19"/>
  <c r="F982" i="19"/>
  <c r="E982" i="19"/>
  <c r="F981" i="19"/>
  <c r="E981" i="19"/>
  <c r="F980" i="19"/>
  <c r="E980" i="19"/>
  <c r="F979" i="19"/>
  <c r="E979" i="19"/>
  <c r="F978" i="19"/>
  <c r="E978" i="19"/>
  <c r="F977" i="19"/>
  <c r="E977" i="19"/>
  <c r="F976" i="19"/>
  <c r="E976" i="19"/>
  <c r="F975" i="19"/>
  <c r="E975" i="19"/>
  <c r="F974" i="19"/>
  <c r="E974" i="19"/>
  <c r="F973" i="19"/>
  <c r="E973" i="19"/>
  <c r="F972" i="19"/>
  <c r="E972" i="19"/>
  <c r="F971" i="19"/>
  <c r="E971" i="19"/>
  <c r="F970" i="19"/>
  <c r="E970" i="19"/>
  <c r="F969" i="19"/>
  <c r="E969" i="19"/>
  <c r="F968" i="19"/>
  <c r="E968" i="19"/>
  <c r="F967" i="19"/>
  <c r="E967" i="19"/>
  <c r="F966" i="19"/>
  <c r="E966" i="19"/>
  <c r="F965" i="19"/>
  <c r="E965" i="19"/>
  <c r="F964" i="19"/>
  <c r="E964" i="19"/>
  <c r="F963" i="19"/>
  <c r="E963" i="19"/>
  <c r="F962" i="19"/>
  <c r="E962" i="19"/>
  <c r="F961" i="19"/>
  <c r="E961" i="19"/>
  <c r="F960" i="19"/>
  <c r="E960" i="19"/>
  <c r="F959" i="19"/>
  <c r="E959" i="19"/>
  <c r="F958" i="19"/>
  <c r="E958" i="19"/>
  <c r="F957" i="19"/>
  <c r="E957" i="19"/>
  <c r="F956" i="19"/>
  <c r="E956" i="19"/>
  <c r="F955" i="19"/>
  <c r="E955" i="19"/>
  <c r="F954" i="19"/>
  <c r="E954" i="19"/>
  <c r="F953" i="19"/>
  <c r="E953" i="19"/>
  <c r="F952" i="19"/>
  <c r="E952" i="19"/>
  <c r="F951" i="19"/>
  <c r="E951" i="19"/>
  <c r="F950" i="19"/>
  <c r="E950" i="19"/>
  <c r="F949" i="19"/>
  <c r="E949" i="19"/>
  <c r="F948" i="19"/>
  <c r="E948" i="19"/>
  <c r="F947" i="19"/>
  <c r="E947" i="19"/>
  <c r="F946" i="19"/>
  <c r="E946" i="19"/>
  <c r="F945" i="19"/>
  <c r="E945" i="19"/>
  <c r="F944" i="19"/>
  <c r="E944" i="19"/>
  <c r="F943" i="19"/>
  <c r="E943" i="19"/>
  <c r="F942" i="19"/>
  <c r="E942" i="19"/>
  <c r="F941" i="19"/>
  <c r="E941" i="19"/>
  <c r="F940" i="19"/>
  <c r="E940" i="19"/>
  <c r="F939" i="19"/>
  <c r="E939" i="19"/>
  <c r="F938" i="19"/>
  <c r="E938" i="19"/>
  <c r="F937" i="19"/>
  <c r="E937" i="19"/>
  <c r="F936" i="19"/>
  <c r="E936" i="19"/>
  <c r="F935" i="19"/>
  <c r="E935" i="19"/>
  <c r="F934" i="19"/>
  <c r="E934" i="19"/>
  <c r="F933" i="19"/>
  <c r="E933" i="19"/>
  <c r="F932" i="19"/>
  <c r="E932" i="19"/>
  <c r="F931" i="19"/>
  <c r="E931" i="19"/>
  <c r="F930" i="19"/>
  <c r="E930" i="19"/>
  <c r="F929" i="19"/>
  <c r="E929" i="19"/>
  <c r="F928" i="19"/>
  <c r="E928" i="19"/>
  <c r="F927" i="19"/>
  <c r="E927" i="19"/>
  <c r="F926" i="19"/>
  <c r="E926" i="19"/>
  <c r="F925" i="19"/>
  <c r="E925" i="19"/>
  <c r="F924" i="19"/>
  <c r="E924" i="19"/>
  <c r="F923" i="19"/>
  <c r="E923" i="19"/>
  <c r="F922" i="19"/>
  <c r="E922" i="19"/>
  <c r="F921" i="19"/>
  <c r="E921" i="19"/>
  <c r="F920" i="19"/>
  <c r="E920" i="19"/>
  <c r="F919" i="19"/>
  <c r="E919" i="19"/>
  <c r="F918" i="19"/>
  <c r="E918" i="19"/>
  <c r="F917" i="19"/>
  <c r="E917" i="19"/>
  <c r="F916" i="19"/>
  <c r="E916" i="19"/>
  <c r="F915" i="19"/>
  <c r="E915" i="19"/>
  <c r="F914" i="19"/>
  <c r="E914" i="19"/>
  <c r="F913" i="19"/>
  <c r="E913" i="19"/>
  <c r="F912" i="19"/>
  <c r="E912" i="19"/>
  <c r="F911" i="19"/>
  <c r="E911" i="19"/>
  <c r="F910" i="19"/>
  <c r="E910" i="19"/>
  <c r="F909" i="19"/>
  <c r="E909" i="19"/>
  <c r="F908" i="19"/>
  <c r="E908" i="19"/>
  <c r="F907" i="19"/>
  <c r="E907" i="19"/>
  <c r="F906" i="19"/>
  <c r="E906" i="19"/>
  <c r="F905" i="19"/>
  <c r="E905" i="19"/>
  <c r="F904" i="19"/>
  <c r="E904" i="19"/>
  <c r="F903" i="19"/>
  <c r="E903" i="19"/>
  <c r="F902" i="19"/>
  <c r="E902" i="19"/>
  <c r="F901" i="19"/>
  <c r="E901" i="19"/>
  <c r="F900" i="19"/>
  <c r="E900" i="19"/>
  <c r="F899" i="19"/>
  <c r="E899" i="19"/>
  <c r="F898" i="19"/>
  <c r="E898" i="19"/>
  <c r="F897" i="19"/>
  <c r="E897" i="19"/>
  <c r="F896" i="19"/>
  <c r="E896" i="19"/>
  <c r="F895" i="19"/>
  <c r="E895" i="19"/>
  <c r="F894" i="19"/>
  <c r="E894" i="19"/>
  <c r="F893" i="19"/>
  <c r="E893" i="19"/>
  <c r="F892" i="19"/>
  <c r="E892" i="19"/>
  <c r="F891" i="19"/>
  <c r="E891" i="19"/>
  <c r="F890" i="19"/>
  <c r="E890" i="19"/>
  <c r="F889" i="19"/>
  <c r="E889" i="19"/>
  <c r="F888" i="19"/>
  <c r="E888" i="19"/>
  <c r="F887" i="19"/>
  <c r="E887" i="19"/>
  <c r="F886" i="19"/>
  <c r="E886" i="19"/>
  <c r="F885" i="19"/>
  <c r="E885" i="19"/>
  <c r="F884" i="19"/>
  <c r="E884" i="19"/>
  <c r="F883" i="19"/>
  <c r="E883" i="19"/>
  <c r="F882" i="19"/>
  <c r="E882" i="19"/>
  <c r="F881" i="19"/>
  <c r="E881" i="19"/>
  <c r="F880" i="19"/>
  <c r="E880" i="19"/>
  <c r="F879" i="19"/>
  <c r="E879" i="19"/>
  <c r="F878" i="19"/>
  <c r="E878" i="19"/>
  <c r="F877" i="19"/>
  <c r="E877" i="19"/>
  <c r="F876" i="19"/>
  <c r="E876" i="19"/>
  <c r="F875" i="19"/>
  <c r="E875" i="19"/>
  <c r="F874" i="19"/>
  <c r="E874" i="19"/>
  <c r="F873" i="19"/>
  <c r="E873" i="19"/>
  <c r="F872" i="19"/>
  <c r="E872" i="19"/>
  <c r="F871" i="19"/>
  <c r="E871" i="19"/>
  <c r="F870" i="19"/>
  <c r="E870" i="19"/>
  <c r="F869" i="19"/>
  <c r="E869" i="19"/>
  <c r="F868" i="19"/>
  <c r="E868" i="19"/>
  <c r="F867" i="19"/>
  <c r="E867" i="19"/>
  <c r="F866" i="19"/>
  <c r="E866" i="19"/>
  <c r="F865" i="19"/>
  <c r="E865" i="19"/>
  <c r="F864" i="19"/>
  <c r="E864" i="19"/>
  <c r="F863" i="19"/>
  <c r="E863" i="19"/>
  <c r="F862" i="19"/>
  <c r="E862" i="19"/>
  <c r="F861" i="19"/>
  <c r="E861" i="19"/>
  <c r="F860" i="19"/>
  <c r="E860" i="19"/>
  <c r="F859" i="19"/>
  <c r="E859" i="19"/>
  <c r="F858" i="19"/>
  <c r="E858" i="19"/>
  <c r="F857" i="19"/>
  <c r="E857" i="19"/>
  <c r="F856" i="19"/>
  <c r="E856" i="19"/>
  <c r="F855" i="19"/>
  <c r="E855" i="19"/>
  <c r="F854" i="19"/>
  <c r="E854" i="19"/>
  <c r="F853" i="19"/>
  <c r="E853" i="19"/>
  <c r="F852" i="19"/>
  <c r="E852" i="19"/>
  <c r="F851" i="19"/>
  <c r="E851" i="19"/>
  <c r="F850" i="19"/>
  <c r="E850" i="19"/>
  <c r="F849" i="19"/>
  <c r="E849" i="19"/>
  <c r="F848" i="19"/>
  <c r="E848" i="19"/>
  <c r="F847" i="19"/>
  <c r="E847" i="19"/>
  <c r="F846" i="19"/>
  <c r="E846" i="19"/>
  <c r="F845" i="19"/>
  <c r="E845" i="19"/>
  <c r="F844" i="19"/>
  <c r="E844" i="19"/>
  <c r="F843" i="19"/>
  <c r="E843" i="19"/>
  <c r="F842" i="19"/>
  <c r="E842" i="19"/>
  <c r="F841" i="19"/>
  <c r="E841" i="19"/>
  <c r="F840" i="19"/>
  <c r="E840" i="19"/>
  <c r="F839" i="19"/>
  <c r="E839" i="19"/>
  <c r="F838" i="19"/>
  <c r="E838" i="19"/>
  <c r="F837" i="19"/>
  <c r="E837" i="19"/>
  <c r="F836" i="19"/>
  <c r="E836" i="19"/>
  <c r="F835" i="19"/>
  <c r="E835" i="19"/>
  <c r="F834" i="19"/>
  <c r="E834" i="19"/>
  <c r="F833" i="19"/>
  <c r="E833" i="19"/>
  <c r="F832" i="19"/>
  <c r="E832" i="19"/>
  <c r="F831" i="19"/>
  <c r="E831" i="19"/>
  <c r="F830" i="19"/>
  <c r="E830" i="19"/>
  <c r="F829" i="19"/>
  <c r="E829" i="19"/>
  <c r="F828" i="19"/>
  <c r="E828" i="19"/>
  <c r="F827" i="19"/>
  <c r="E827" i="19"/>
  <c r="F826" i="19"/>
  <c r="E826" i="19"/>
  <c r="F825" i="19"/>
  <c r="E825" i="19"/>
  <c r="F824" i="19"/>
  <c r="E824" i="19"/>
  <c r="F823" i="19"/>
  <c r="E823" i="19"/>
  <c r="F822" i="19"/>
  <c r="E822" i="19"/>
  <c r="F821" i="19"/>
  <c r="E821" i="19"/>
  <c r="F820" i="19"/>
  <c r="E820" i="19"/>
  <c r="F819" i="19"/>
  <c r="E819" i="19"/>
  <c r="F818" i="19"/>
  <c r="E818" i="19"/>
  <c r="F817" i="19"/>
  <c r="E817" i="19"/>
  <c r="F816" i="19"/>
  <c r="E816" i="19"/>
  <c r="F815" i="19"/>
  <c r="E815" i="19"/>
  <c r="F814" i="19"/>
  <c r="E814" i="19"/>
  <c r="F813" i="19"/>
  <c r="E813" i="19"/>
  <c r="F812" i="19"/>
  <c r="E812" i="19"/>
  <c r="F811" i="19"/>
  <c r="E811" i="19"/>
  <c r="F810" i="19"/>
  <c r="E810" i="19"/>
  <c r="F809" i="19"/>
  <c r="E809" i="19"/>
  <c r="F808" i="19"/>
  <c r="E808" i="19"/>
  <c r="F807" i="19"/>
  <c r="E807" i="19"/>
  <c r="F806" i="19"/>
  <c r="E806" i="19"/>
  <c r="F805" i="19"/>
  <c r="E805" i="19"/>
  <c r="F804" i="19"/>
  <c r="E804" i="19"/>
  <c r="F803" i="19"/>
  <c r="E803" i="19"/>
  <c r="F802" i="19"/>
  <c r="E802" i="19"/>
  <c r="F801" i="19"/>
  <c r="E801" i="19"/>
  <c r="F800" i="19"/>
  <c r="E800" i="19"/>
  <c r="F799" i="19"/>
  <c r="E799" i="19"/>
  <c r="F798" i="19"/>
  <c r="E798" i="19"/>
  <c r="F797" i="19"/>
  <c r="E797" i="19"/>
  <c r="F796" i="19"/>
  <c r="E796" i="19"/>
  <c r="F795" i="19"/>
  <c r="E795" i="19"/>
  <c r="F794" i="19"/>
  <c r="E794" i="19"/>
  <c r="F793" i="19"/>
  <c r="E793" i="19"/>
  <c r="F792" i="19"/>
  <c r="E792" i="19"/>
  <c r="F791" i="19"/>
  <c r="E791" i="19"/>
  <c r="F790" i="19"/>
  <c r="E790" i="19"/>
  <c r="F789" i="19"/>
  <c r="E789" i="19"/>
  <c r="F788" i="19"/>
  <c r="E788" i="19"/>
  <c r="F787" i="19"/>
  <c r="E787" i="19"/>
  <c r="F786" i="19"/>
  <c r="E786" i="19"/>
  <c r="F785" i="19"/>
  <c r="E785" i="19"/>
  <c r="F784" i="19"/>
  <c r="E784" i="19"/>
  <c r="F783" i="19"/>
  <c r="E783" i="19"/>
  <c r="F782" i="19"/>
  <c r="E782" i="19"/>
  <c r="F781" i="19"/>
  <c r="E781" i="19"/>
  <c r="F780" i="19"/>
  <c r="E780" i="19"/>
  <c r="F779" i="19"/>
  <c r="E779" i="19"/>
  <c r="F778" i="19"/>
  <c r="E778" i="19"/>
  <c r="F777" i="19"/>
  <c r="E777" i="19"/>
  <c r="F776" i="19"/>
  <c r="E776" i="19"/>
  <c r="F775" i="19"/>
  <c r="E775" i="19"/>
  <c r="F774" i="19"/>
  <c r="E774" i="19"/>
  <c r="F773" i="19"/>
  <c r="E773" i="19"/>
  <c r="F772" i="19"/>
  <c r="E772" i="19"/>
  <c r="F771" i="19"/>
  <c r="E771" i="19"/>
  <c r="F770" i="19"/>
  <c r="E770" i="19"/>
  <c r="F769" i="19"/>
  <c r="E769" i="19"/>
  <c r="F768" i="19"/>
  <c r="E768" i="19"/>
  <c r="F767" i="19"/>
  <c r="E767" i="19"/>
  <c r="F766" i="19"/>
  <c r="E766" i="19"/>
  <c r="F765" i="19"/>
  <c r="E765" i="19"/>
  <c r="F764" i="19"/>
  <c r="E764" i="19"/>
  <c r="F763" i="19"/>
  <c r="E763" i="19"/>
  <c r="F762" i="19"/>
  <c r="E762" i="19"/>
  <c r="F761" i="19"/>
  <c r="E761" i="19"/>
  <c r="F760" i="19"/>
  <c r="E760" i="19"/>
  <c r="F759" i="19"/>
  <c r="E759" i="19"/>
  <c r="F758" i="19"/>
  <c r="E758" i="19"/>
  <c r="F757" i="19"/>
  <c r="E757" i="19"/>
  <c r="F756" i="19"/>
  <c r="E756" i="19"/>
  <c r="F755" i="19"/>
  <c r="E755" i="19"/>
  <c r="F754" i="19"/>
  <c r="E754" i="19"/>
  <c r="F753" i="19"/>
  <c r="E753" i="19"/>
  <c r="F752" i="19"/>
  <c r="E752" i="19"/>
  <c r="F751" i="19"/>
  <c r="E751" i="19"/>
  <c r="F750" i="19"/>
  <c r="E750" i="19"/>
  <c r="F749" i="19"/>
  <c r="E749" i="19"/>
  <c r="F748" i="19"/>
  <c r="E748" i="19"/>
  <c r="F747" i="19"/>
  <c r="E747" i="19"/>
  <c r="F746" i="19"/>
  <c r="E746" i="19"/>
  <c r="F745" i="19"/>
  <c r="E745" i="19"/>
  <c r="F744" i="19"/>
  <c r="E744" i="19"/>
  <c r="F743" i="19"/>
  <c r="E743" i="19"/>
  <c r="F742" i="19"/>
  <c r="E742" i="19"/>
  <c r="F741" i="19"/>
  <c r="E741" i="19"/>
  <c r="F740" i="19"/>
  <c r="E740" i="19"/>
  <c r="F739" i="19"/>
  <c r="E739" i="19"/>
  <c r="F738" i="19"/>
  <c r="E738" i="19"/>
  <c r="F737" i="19"/>
  <c r="E737" i="19"/>
  <c r="F736" i="19"/>
  <c r="E736" i="19"/>
  <c r="F735" i="19"/>
  <c r="E735" i="19"/>
  <c r="F734" i="19"/>
  <c r="E734" i="19"/>
  <c r="F733" i="19"/>
  <c r="E733" i="19"/>
  <c r="F732" i="19"/>
  <c r="E732" i="19"/>
  <c r="F731" i="19"/>
  <c r="E731" i="19"/>
  <c r="F730" i="19"/>
  <c r="E730" i="19"/>
  <c r="F729" i="19"/>
  <c r="E729" i="19"/>
  <c r="F728" i="19"/>
  <c r="E728" i="19"/>
  <c r="F727" i="19"/>
  <c r="E727" i="19"/>
  <c r="F726" i="19"/>
  <c r="E726" i="19"/>
  <c r="F725" i="19"/>
  <c r="E725" i="19"/>
  <c r="F724" i="19"/>
  <c r="E724" i="19"/>
  <c r="F723" i="19"/>
  <c r="E723" i="19"/>
  <c r="F722" i="19"/>
  <c r="E722" i="19"/>
  <c r="F721" i="19"/>
  <c r="E721" i="19"/>
  <c r="F720" i="19"/>
  <c r="E720" i="19"/>
  <c r="F719" i="19"/>
  <c r="E719" i="19"/>
  <c r="F718" i="19"/>
  <c r="E718" i="19"/>
  <c r="F717" i="19"/>
  <c r="E717" i="19"/>
  <c r="F716" i="19"/>
  <c r="E716" i="19"/>
  <c r="F715" i="19"/>
  <c r="E715" i="19"/>
  <c r="F714" i="19"/>
  <c r="E714" i="19"/>
  <c r="F713" i="19"/>
  <c r="E713" i="19"/>
  <c r="F712" i="19"/>
  <c r="E712" i="19"/>
  <c r="F711" i="19"/>
  <c r="E711" i="19"/>
  <c r="F710" i="19"/>
  <c r="E710" i="19"/>
  <c r="F709" i="19"/>
  <c r="E709" i="19"/>
  <c r="F708" i="19"/>
  <c r="E708" i="19"/>
  <c r="F707" i="19"/>
  <c r="E707" i="19"/>
  <c r="F706" i="19"/>
  <c r="E706" i="19"/>
  <c r="F705" i="19"/>
  <c r="E705" i="19"/>
  <c r="F704" i="19"/>
  <c r="E704" i="19"/>
  <c r="F703" i="19"/>
  <c r="E703" i="19"/>
  <c r="F702" i="19"/>
  <c r="E702" i="19"/>
  <c r="F701" i="19"/>
  <c r="E701" i="19"/>
  <c r="F700" i="19"/>
  <c r="E700" i="19"/>
  <c r="F699" i="19"/>
  <c r="E699" i="19"/>
  <c r="F698" i="19"/>
  <c r="E698" i="19"/>
  <c r="F697" i="19"/>
  <c r="E697" i="19"/>
  <c r="F696" i="19"/>
  <c r="E696" i="19"/>
  <c r="F695" i="19"/>
  <c r="E695" i="19"/>
  <c r="F694" i="19"/>
  <c r="E694" i="19"/>
  <c r="F693" i="19"/>
  <c r="E693" i="19"/>
  <c r="F692" i="19"/>
  <c r="E692" i="19"/>
  <c r="F691" i="19"/>
  <c r="E691" i="19"/>
  <c r="F690" i="19"/>
  <c r="E690" i="19"/>
  <c r="F689" i="19"/>
  <c r="E689" i="19"/>
  <c r="F688" i="19"/>
  <c r="E688" i="19"/>
  <c r="F687" i="19"/>
  <c r="E687" i="19"/>
  <c r="F686" i="19"/>
  <c r="E686" i="19"/>
  <c r="F685" i="19"/>
  <c r="E685" i="19"/>
  <c r="F684" i="19"/>
  <c r="E684" i="19"/>
  <c r="F683" i="19"/>
  <c r="E683" i="19"/>
  <c r="F682" i="19"/>
  <c r="E682" i="19"/>
  <c r="F681" i="19"/>
  <c r="E681" i="19"/>
  <c r="F680" i="19"/>
  <c r="E680" i="19"/>
  <c r="F679" i="19"/>
  <c r="E679" i="19"/>
  <c r="F678" i="19"/>
  <c r="E678" i="19"/>
  <c r="F677" i="19"/>
  <c r="E677" i="19"/>
  <c r="F676" i="19"/>
  <c r="E676" i="19"/>
  <c r="F675" i="19"/>
  <c r="E675" i="19"/>
  <c r="F674" i="19"/>
  <c r="E674" i="19"/>
  <c r="F673" i="19"/>
  <c r="E673" i="19"/>
  <c r="F672" i="19"/>
  <c r="E672" i="19"/>
  <c r="F671" i="19"/>
  <c r="E671" i="19"/>
  <c r="F670" i="19"/>
  <c r="E670" i="19"/>
  <c r="F669" i="19"/>
  <c r="E669" i="19"/>
  <c r="F668" i="19"/>
  <c r="E668" i="19"/>
  <c r="F667" i="19"/>
  <c r="E667" i="19"/>
  <c r="F666" i="19"/>
  <c r="E666" i="19"/>
  <c r="F665" i="19"/>
  <c r="E665" i="19"/>
  <c r="F664" i="19"/>
  <c r="E664" i="19"/>
  <c r="F663" i="19"/>
  <c r="E663" i="19"/>
  <c r="F662" i="19"/>
  <c r="E662" i="19"/>
  <c r="F661" i="19"/>
  <c r="E661" i="19"/>
  <c r="F660" i="19"/>
  <c r="E660" i="19"/>
  <c r="F659" i="19"/>
  <c r="E659" i="19"/>
  <c r="F658" i="19"/>
  <c r="E658" i="19"/>
  <c r="F657" i="19"/>
  <c r="E657" i="19"/>
  <c r="F656" i="19"/>
  <c r="E656" i="19"/>
  <c r="F655" i="19"/>
  <c r="E655" i="19"/>
  <c r="F654" i="19"/>
  <c r="E654" i="19"/>
  <c r="F653" i="19"/>
  <c r="E653" i="19"/>
  <c r="F652" i="19"/>
  <c r="E652" i="19"/>
  <c r="F651" i="19"/>
  <c r="E651" i="19"/>
  <c r="F650" i="19"/>
  <c r="E650" i="19"/>
  <c r="F649" i="19"/>
  <c r="E649" i="19"/>
  <c r="F648" i="19"/>
  <c r="E648" i="19"/>
  <c r="F647" i="19"/>
  <c r="E647" i="19"/>
  <c r="F646" i="19"/>
  <c r="E646" i="19"/>
  <c r="F645" i="19"/>
  <c r="E645" i="19"/>
  <c r="F644" i="19"/>
  <c r="E644" i="19"/>
  <c r="F643" i="19"/>
  <c r="E643" i="19"/>
  <c r="F642" i="19"/>
  <c r="E642" i="19"/>
  <c r="F641" i="19"/>
  <c r="E641" i="19"/>
  <c r="F640" i="19"/>
  <c r="E640" i="19"/>
  <c r="F639" i="19"/>
  <c r="E639" i="19"/>
  <c r="F638" i="19"/>
  <c r="E638" i="19"/>
  <c r="F637" i="19"/>
  <c r="E637" i="19"/>
  <c r="F636" i="19"/>
  <c r="E636" i="19"/>
  <c r="F635" i="19"/>
  <c r="E635" i="19"/>
  <c r="F634" i="19"/>
  <c r="E634" i="19"/>
  <c r="F633" i="19"/>
  <c r="E633" i="19"/>
  <c r="F632" i="19"/>
  <c r="E632" i="19"/>
  <c r="F631" i="19"/>
  <c r="E631" i="19"/>
  <c r="F630" i="19"/>
  <c r="E630" i="19"/>
  <c r="F629" i="19"/>
  <c r="E629" i="19"/>
  <c r="F628" i="19"/>
  <c r="E628" i="19"/>
  <c r="F627" i="19"/>
  <c r="E627" i="19"/>
  <c r="F626" i="19"/>
  <c r="E626" i="19"/>
  <c r="F625" i="19"/>
  <c r="E625" i="19"/>
  <c r="F624" i="19"/>
  <c r="E624" i="19"/>
  <c r="F623" i="19"/>
  <c r="E623" i="19"/>
  <c r="F622" i="19"/>
  <c r="E622" i="19"/>
  <c r="F621" i="19"/>
  <c r="E621" i="19"/>
  <c r="F620" i="19"/>
  <c r="E620" i="19"/>
  <c r="F619" i="19"/>
  <c r="E619" i="19"/>
  <c r="F618" i="19"/>
  <c r="E618" i="19"/>
  <c r="F617" i="19"/>
  <c r="E617" i="19"/>
  <c r="F616" i="19"/>
  <c r="E616" i="19"/>
  <c r="F615" i="19"/>
  <c r="E615" i="19"/>
  <c r="F614" i="19"/>
  <c r="E614" i="19"/>
  <c r="F613" i="19"/>
  <c r="E613" i="19"/>
  <c r="F612" i="19"/>
  <c r="E612" i="19"/>
  <c r="F611" i="19"/>
  <c r="E611" i="19"/>
  <c r="F610" i="19"/>
  <c r="E610" i="19"/>
  <c r="F609" i="19"/>
  <c r="E609" i="19"/>
  <c r="F608" i="19"/>
  <c r="E608" i="19"/>
  <c r="F607" i="19"/>
  <c r="E607" i="19"/>
  <c r="F606" i="19"/>
  <c r="E606" i="19"/>
  <c r="F605" i="19"/>
  <c r="E605" i="19"/>
  <c r="F604" i="19"/>
  <c r="E604" i="19"/>
  <c r="F603" i="19"/>
  <c r="E603" i="19"/>
  <c r="F602" i="19"/>
  <c r="E602" i="19"/>
  <c r="F601" i="19"/>
  <c r="E601" i="19"/>
  <c r="F600" i="19"/>
  <c r="E600" i="19"/>
  <c r="F599" i="19"/>
  <c r="E599" i="19"/>
  <c r="F598" i="19"/>
  <c r="E598" i="19"/>
  <c r="F597" i="19"/>
  <c r="E597" i="19"/>
  <c r="F596" i="19"/>
  <c r="E596" i="19"/>
  <c r="F595" i="19"/>
  <c r="E595" i="19"/>
  <c r="F594" i="19"/>
  <c r="E594" i="19"/>
  <c r="F593" i="19"/>
  <c r="E593" i="19"/>
  <c r="F592" i="19"/>
  <c r="E592" i="19"/>
  <c r="F591" i="19"/>
  <c r="E591" i="19"/>
  <c r="F590" i="19"/>
  <c r="E590" i="19"/>
  <c r="F589" i="19"/>
  <c r="E589" i="19"/>
  <c r="F588" i="19"/>
  <c r="E588" i="19"/>
  <c r="F587" i="19"/>
  <c r="E587" i="19"/>
  <c r="F586" i="19"/>
  <c r="E586" i="19"/>
  <c r="F585" i="19"/>
  <c r="E585" i="19"/>
  <c r="F584" i="19"/>
  <c r="E584" i="19"/>
  <c r="F583" i="19"/>
  <c r="E583" i="19"/>
  <c r="F582" i="19"/>
  <c r="E582" i="19"/>
  <c r="F581" i="19"/>
  <c r="E581" i="19"/>
  <c r="F580" i="19"/>
  <c r="E580" i="19"/>
  <c r="F579" i="19"/>
  <c r="E579" i="19"/>
  <c r="F578" i="19"/>
  <c r="E578" i="19"/>
  <c r="F577" i="19"/>
  <c r="E577" i="19"/>
  <c r="F576" i="19"/>
  <c r="E576" i="19"/>
  <c r="F575" i="19"/>
  <c r="E575" i="19"/>
  <c r="F574" i="19"/>
  <c r="E574" i="19"/>
  <c r="F573" i="19"/>
  <c r="E573" i="19"/>
  <c r="F572" i="19"/>
  <c r="E572" i="19"/>
  <c r="F571" i="19"/>
  <c r="E571" i="19"/>
  <c r="F570" i="19"/>
  <c r="E570" i="19"/>
  <c r="F569" i="19"/>
  <c r="E569" i="19"/>
  <c r="F568" i="19"/>
  <c r="E568" i="19"/>
  <c r="F567" i="19"/>
  <c r="E567" i="19"/>
  <c r="F566" i="19"/>
  <c r="E566" i="19"/>
  <c r="F565" i="19"/>
  <c r="E565" i="19"/>
  <c r="F564" i="19"/>
  <c r="E564" i="19"/>
  <c r="F563" i="19"/>
  <c r="E563" i="19"/>
  <c r="F562" i="19"/>
  <c r="E562" i="19"/>
  <c r="F561" i="19"/>
  <c r="E561" i="19"/>
  <c r="F560" i="19"/>
  <c r="E560" i="19"/>
  <c r="F559" i="19"/>
  <c r="E559" i="19"/>
  <c r="F558" i="19"/>
  <c r="E558" i="19"/>
  <c r="F557" i="19"/>
  <c r="E557" i="19"/>
  <c r="F556" i="19"/>
  <c r="E556" i="19"/>
  <c r="F555" i="19"/>
  <c r="E555" i="19"/>
  <c r="F554" i="19"/>
  <c r="E554" i="19"/>
  <c r="F553" i="19"/>
  <c r="E553" i="19"/>
  <c r="F552" i="19"/>
  <c r="E552" i="19"/>
  <c r="F551" i="19"/>
  <c r="E551" i="19"/>
  <c r="F550" i="19"/>
  <c r="E550" i="19"/>
  <c r="F549" i="19"/>
  <c r="E549" i="19"/>
  <c r="F548" i="19"/>
  <c r="E548" i="19"/>
  <c r="F547" i="19"/>
  <c r="E547" i="19"/>
  <c r="F546" i="19"/>
  <c r="E546" i="19"/>
  <c r="F545" i="19"/>
  <c r="E545" i="19"/>
  <c r="F544" i="19"/>
  <c r="E544" i="19"/>
  <c r="F543" i="19"/>
  <c r="E543" i="19"/>
  <c r="F542" i="19"/>
  <c r="E542" i="19"/>
  <c r="F541" i="19"/>
  <c r="E541" i="19"/>
  <c r="F540" i="19"/>
  <c r="E540" i="19"/>
  <c r="F539" i="19"/>
  <c r="E539" i="19"/>
  <c r="F538" i="19"/>
  <c r="E538" i="19"/>
  <c r="F537" i="19"/>
  <c r="E537" i="19"/>
  <c r="F536" i="19"/>
  <c r="E536" i="19"/>
  <c r="F535" i="19"/>
  <c r="E535" i="19"/>
  <c r="F534" i="19"/>
  <c r="E534" i="19"/>
  <c r="F533" i="19"/>
  <c r="E533" i="19"/>
  <c r="F532" i="19"/>
  <c r="E532" i="19"/>
  <c r="F531" i="19"/>
  <c r="E531" i="19"/>
  <c r="F530" i="19"/>
  <c r="E530" i="19"/>
  <c r="F529" i="19"/>
  <c r="E529" i="19"/>
  <c r="F528" i="19"/>
  <c r="E528" i="19"/>
  <c r="F527" i="19"/>
  <c r="E527" i="19"/>
  <c r="F526" i="19"/>
  <c r="E526" i="19"/>
  <c r="F525" i="19"/>
  <c r="E525" i="19"/>
  <c r="F524" i="19"/>
  <c r="E524" i="19"/>
  <c r="F523" i="19"/>
  <c r="E523" i="19"/>
  <c r="F522" i="19"/>
  <c r="E522" i="19"/>
  <c r="F521" i="19"/>
  <c r="E521" i="19"/>
  <c r="F520" i="19"/>
  <c r="E520" i="19"/>
  <c r="F519" i="19"/>
  <c r="E519" i="19"/>
  <c r="F518" i="19"/>
  <c r="E518" i="19"/>
  <c r="F517" i="19"/>
  <c r="E517" i="19"/>
  <c r="F516" i="19"/>
  <c r="E516" i="19"/>
  <c r="F515" i="19"/>
  <c r="E515" i="19"/>
  <c r="F514" i="19"/>
  <c r="E514" i="19"/>
  <c r="F513" i="19"/>
  <c r="E513" i="19"/>
  <c r="F512" i="19"/>
  <c r="E512" i="19"/>
  <c r="F511" i="19"/>
  <c r="E511" i="19"/>
  <c r="F510" i="19"/>
  <c r="E510" i="19"/>
  <c r="F509" i="19"/>
  <c r="E509" i="19"/>
  <c r="F508" i="19"/>
  <c r="E508" i="19"/>
  <c r="F507" i="19"/>
  <c r="E507" i="19"/>
  <c r="F506" i="19"/>
  <c r="E506" i="19"/>
  <c r="F505" i="19"/>
  <c r="E505" i="19"/>
  <c r="F504" i="19"/>
  <c r="E504" i="19"/>
  <c r="F503" i="19"/>
  <c r="E503" i="19"/>
  <c r="F502" i="19"/>
  <c r="E502" i="19"/>
  <c r="F501" i="19"/>
  <c r="E501" i="19"/>
  <c r="F500" i="19"/>
  <c r="E500" i="19"/>
  <c r="F499" i="19"/>
  <c r="E499" i="19"/>
  <c r="F498" i="19"/>
  <c r="E498" i="19"/>
  <c r="F497" i="19"/>
  <c r="E497" i="19"/>
  <c r="F496" i="19"/>
  <c r="E496" i="19"/>
  <c r="F495" i="19"/>
  <c r="E495" i="19"/>
  <c r="F494" i="19"/>
  <c r="E494" i="19"/>
  <c r="F493" i="19"/>
  <c r="E493" i="19"/>
  <c r="F492" i="19"/>
  <c r="E492" i="19"/>
  <c r="F491" i="19"/>
  <c r="E491" i="19"/>
  <c r="F490" i="19"/>
  <c r="E490" i="19"/>
  <c r="F489" i="19"/>
  <c r="E489" i="19"/>
  <c r="F488" i="19"/>
  <c r="E488" i="19"/>
  <c r="F487" i="19"/>
  <c r="E487" i="19"/>
  <c r="F486" i="19"/>
  <c r="E486" i="19"/>
  <c r="F485" i="19"/>
  <c r="E485" i="19"/>
  <c r="F484" i="19"/>
  <c r="E484" i="19"/>
  <c r="F483" i="19"/>
  <c r="E483" i="19"/>
  <c r="F482" i="19"/>
  <c r="E482" i="19"/>
  <c r="F481" i="19"/>
  <c r="E481" i="19"/>
  <c r="F480" i="19"/>
  <c r="E480" i="19"/>
  <c r="F479" i="19"/>
  <c r="E479" i="19"/>
  <c r="F478" i="19"/>
  <c r="E478" i="19"/>
  <c r="F477" i="19"/>
  <c r="E477" i="19"/>
  <c r="F476" i="19"/>
  <c r="E476" i="19"/>
  <c r="F475" i="19"/>
  <c r="E475" i="19"/>
  <c r="F474" i="19"/>
  <c r="E474" i="19"/>
  <c r="F473" i="19"/>
  <c r="E473" i="19"/>
  <c r="F472" i="19"/>
  <c r="E472" i="19"/>
  <c r="F471" i="19"/>
  <c r="E471" i="19"/>
  <c r="F470" i="19"/>
  <c r="E470" i="19"/>
  <c r="F469" i="19"/>
  <c r="E469" i="19"/>
  <c r="F468" i="19"/>
  <c r="E468" i="19"/>
  <c r="F467" i="19"/>
  <c r="E467" i="19"/>
  <c r="F466" i="19"/>
  <c r="E466" i="19"/>
  <c r="F465" i="19"/>
  <c r="E465" i="19"/>
  <c r="F464" i="19"/>
  <c r="E464" i="19"/>
  <c r="F463" i="19"/>
  <c r="E463" i="19"/>
  <c r="F462" i="19"/>
  <c r="E462" i="19"/>
  <c r="F461" i="19"/>
  <c r="E461" i="19"/>
  <c r="F460" i="19"/>
  <c r="E460" i="19"/>
  <c r="F459" i="19"/>
  <c r="E459" i="19"/>
  <c r="F458" i="19"/>
  <c r="E458" i="19"/>
  <c r="F457" i="19"/>
  <c r="E457" i="19"/>
  <c r="F456" i="19"/>
  <c r="E456" i="19"/>
  <c r="F455" i="19"/>
  <c r="E455" i="19"/>
  <c r="F454" i="19"/>
  <c r="E454" i="19"/>
  <c r="F453" i="19"/>
  <c r="E453" i="19"/>
  <c r="F452" i="19"/>
  <c r="E452" i="19"/>
  <c r="F451" i="19"/>
  <c r="E451" i="19"/>
  <c r="F450" i="19"/>
  <c r="E450" i="19"/>
  <c r="F449" i="19"/>
  <c r="E449" i="19"/>
  <c r="F448" i="19"/>
  <c r="E448" i="19"/>
  <c r="F447" i="19"/>
  <c r="E447" i="19"/>
  <c r="F446" i="19"/>
  <c r="E446" i="19"/>
  <c r="F445" i="19"/>
  <c r="E445" i="19"/>
  <c r="F444" i="19"/>
  <c r="E444" i="19"/>
  <c r="F443" i="19"/>
  <c r="E443" i="19"/>
  <c r="F442" i="19"/>
  <c r="E442" i="19"/>
  <c r="F441" i="19"/>
  <c r="E441" i="19"/>
  <c r="F440" i="19"/>
  <c r="E440" i="19"/>
  <c r="F439" i="19"/>
  <c r="E439" i="19"/>
  <c r="F438" i="19"/>
  <c r="E438" i="19"/>
  <c r="F437" i="19"/>
  <c r="E437" i="19"/>
  <c r="F436" i="19"/>
  <c r="E436" i="19"/>
  <c r="F435" i="19"/>
  <c r="E435" i="19"/>
  <c r="F434" i="19"/>
  <c r="E434" i="19"/>
  <c r="F433" i="19"/>
  <c r="E433" i="19"/>
  <c r="F432" i="19"/>
  <c r="E432" i="19"/>
  <c r="F431" i="19"/>
  <c r="E431" i="19"/>
  <c r="F430" i="19"/>
  <c r="E430" i="19"/>
  <c r="F429" i="19"/>
  <c r="E429" i="19"/>
  <c r="F428" i="19"/>
  <c r="E428" i="19"/>
  <c r="F427" i="19"/>
  <c r="E427" i="19"/>
  <c r="F426" i="19"/>
  <c r="E426" i="19"/>
  <c r="F425" i="19"/>
  <c r="E425" i="19"/>
  <c r="F424" i="19"/>
  <c r="E424" i="19"/>
  <c r="F423" i="19"/>
  <c r="E423" i="19"/>
  <c r="F422" i="19"/>
  <c r="E422" i="19"/>
  <c r="F421" i="19"/>
  <c r="E421" i="19"/>
  <c r="F420" i="19"/>
  <c r="E420" i="19"/>
  <c r="F419" i="19"/>
  <c r="E419" i="19"/>
  <c r="F418" i="19"/>
  <c r="E418" i="19"/>
  <c r="F417" i="19"/>
  <c r="E417" i="19"/>
  <c r="F416" i="19"/>
  <c r="E416" i="19"/>
  <c r="F415" i="19"/>
  <c r="E415" i="19"/>
  <c r="F414" i="19"/>
  <c r="E414" i="19"/>
  <c r="F413" i="19"/>
  <c r="E413" i="19"/>
  <c r="F412" i="19"/>
  <c r="E412" i="19"/>
  <c r="F411" i="19"/>
  <c r="E411" i="19"/>
  <c r="F410" i="19"/>
  <c r="E410" i="19"/>
  <c r="F409" i="19"/>
  <c r="E409" i="19"/>
  <c r="F408" i="19"/>
  <c r="E408" i="19"/>
  <c r="F407" i="19"/>
  <c r="E407" i="19"/>
  <c r="F406" i="19"/>
  <c r="E406" i="19"/>
  <c r="F405" i="19"/>
  <c r="E405" i="19"/>
  <c r="F404" i="19"/>
  <c r="E404" i="19"/>
  <c r="F403" i="19"/>
  <c r="E403" i="19"/>
  <c r="F402" i="19"/>
  <c r="E402" i="19"/>
  <c r="F401" i="19"/>
  <c r="E401" i="19"/>
  <c r="F400" i="19"/>
  <c r="E400" i="19"/>
  <c r="F399" i="19"/>
  <c r="E399" i="19"/>
  <c r="F398" i="19"/>
  <c r="E398" i="19"/>
  <c r="F397" i="19"/>
  <c r="E397" i="19"/>
  <c r="F396" i="19"/>
  <c r="E396" i="19"/>
  <c r="F395" i="19"/>
  <c r="E395" i="19"/>
  <c r="F394" i="19"/>
  <c r="E394" i="19"/>
  <c r="F393" i="19"/>
  <c r="E393" i="19"/>
  <c r="F392" i="19"/>
  <c r="E392" i="19"/>
  <c r="F391" i="19"/>
  <c r="E391" i="19"/>
  <c r="F390" i="19"/>
  <c r="E390" i="19"/>
  <c r="F389" i="19"/>
  <c r="E389" i="19"/>
  <c r="F388" i="19"/>
  <c r="E388" i="19"/>
  <c r="F387" i="19"/>
  <c r="E387" i="19"/>
  <c r="F386" i="19"/>
  <c r="E386" i="19"/>
  <c r="F385" i="19"/>
  <c r="E385" i="19"/>
  <c r="F384" i="19"/>
  <c r="E384" i="19"/>
  <c r="F383" i="19"/>
  <c r="E383" i="19"/>
  <c r="F382" i="19"/>
  <c r="E382" i="19"/>
  <c r="F381" i="19"/>
  <c r="E381" i="19"/>
  <c r="F380" i="19"/>
  <c r="E380" i="19"/>
  <c r="F379" i="19"/>
  <c r="E379" i="19"/>
  <c r="F378" i="19"/>
  <c r="E378" i="19"/>
  <c r="F377" i="19"/>
  <c r="E377" i="19"/>
  <c r="F376" i="19"/>
  <c r="E376" i="19"/>
  <c r="F375" i="19"/>
  <c r="E375" i="19"/>
  <c r="F374" i="19"/>
  <c r="E374" i="19"/>
  <c r="F373" i="19"/>
  <c r="E373" i="19"/>
  <c r="F372" i="19"/>
  <c r="E372" i="19"/>
  <c r="F371" i="19"/>
  <c r="E371" i="19"/>
  <c r="F370" i="19"/>
  <c r="E370" i="19"/>
  <c r="F369" i="19"/>
  <c r="E369" i="19"/>
  <c r="F368" i="19"/>
  <c r="E368" i="19"/>
  <c r="F367" i="19"/>
  <c r="E367" i="19"/>
  <c r="F366" i="19"/>
  <c r="E366" i="19"/>
  <c r="F365" i="19"/>
  <c r="E365" i="19"/>
  <c r="F364" i="19"/>
  <c r="E364" i="19"/>
  <c r="F363" i="19"/>
  <c r="E363" i="19"/>
  <c r="F362" i="19"/>
  <c r="E362" i="19"/>
  <c r="F361" i="19"/>
  <c r="E361" i="19"/>
  <c r="F360" i="19"/>
  <c r="E360" i="19"/>
  <c r="F359" i="19"/>
  <c r="E359" i="19"/>
  <c r="F358" i="19"/>
  <c r="E358" i="19"/>
  <c r="F357" i="19"/>
  <c r="E357" i="19"/>
  <c r="F356" i="19"/>
  <c r="E356" i="19"/>
  <c r="F355" i="19"/>
  <c r="E355" i="19"/>
  <c r="F354" i="19"/>
  <c r="E354" i="19"/>
  <c r="F353" i="19"/>
  <c r="E353" i="19"/>
  <c r="F352" i="19"/>
  <c r="E352" i="19"/>
  <c r="F351" i="19"/>
  <c r="E351" i="19"/>
  <c r="F350" i="19"/>
  <c r="E350" i="19"/>
  <c r="F349" i="19"/>
  <c r="E349" i="19"/>
  <c r="F348" i="19"/>
  <c r="E348" i="19"/>
  <c r="F347" i="19"/>
  <c r="E347" i="19"/>
  <c r="F346" i="19"/>
  <c r="E346" i="19"/>
  <c r="F345" i="19"/>
  <c r="E345" i="19"/>
  <c r="F344" i="19"/>
  <c r="E344" i="19"/>
  <c r="F343" i="19"/>
  <c r="E343" i="19"/>
  <c r="F342" i="19"/>
  <c r="E342" i="19"/>
  <c r="F341" i="19"/>
  <c r="E341" i="19"/>
  <c r="F340" i="19"/>
  <c r="E340" i="19"/>
  <c r="F339" i="19"/>
  <c r="E339" i="19"/>
  <c r="F338" i="19"/>
  <c r="E338" i="19"/>
  <c r="F337" i="19"/>
  <c r="E337" i="19"/>
  <c r="F336" i="19"/>
  <c r="E336" i="19"/>
  <c r="F335" i="19"/>
  <c r="E335" i="19"/>
  <c r="F334" i="19"/>
  <c r="E334" i="19"/>
  <c r="F333" i="19"/>
  <c r="E333" i="19"/>
  <c r="F332" i="19"/>
  <c r="E332" i="19"/>
  <c r="F331" i="19"/>
  <c r="E331" i="19"/>
  <c r="F330" i="19"/>
  <c r="E330" i="19"/>
  <c r="F329" i="19"/>
  <c r="E329" i="19"/>
  <c r="F328" i="19"/>
  <c r="E328" i="19"/>
  <c r="F327" i="19"/>
  <c r="E327" i="19"/>
  <c r="F326" i="19"/>
  <c r="E326" i="19"/>
  <c r="F325" i="19"/>
  <c r="E325" i="19"/>
  <c r="F324" i="19"/>
  <c r="E324" i="19"/>
  <c r="F323" i="19"/>
  <c r="E323" i="19"/>
  <c r="F322" i="19"/>
  <c r="E322" i="19"/>
  <c r="F321" i="19"/>
  <c r="E321" i="19"/>
  <c r="F320" i="19"/>
  <c r="E320" i="19"/>
  <c r="F319" i="19"/>
  <c r="E319" i="19"/>
  <c r="F318" i="19"/>
  <c r="E318" i="19"/>
  <c r="F317" i="19"/>
  <c r="E317" i="19"/>
  <c r="F316" i="19"/>
  <c r="E316" i="19"/>
  <c r="F315" i="19"/>
  <c r="E315" i="19"/>
  <c r="F314" i="19"/>
  <c r="E314" i="19"/>
  <c r="F313" i="19"/>
  <c r="E313" i="19"/>
  <c r="F312" i="19"/>
  <c r="E312" i="19"/>
  <c r="F311" i="19"/>
  <c r="E311" i="19"/>
  <c r="F310" i="19"/>
  <c r="E310" i="19"/>
  <c r="F309" i="19"/>
  <c r="E309" i="19"/>
  <c r="F308" i="19"/>
  <c r="E308" i="19"/>
  <c r="F307" i="19"/>
  <c r="E307" i="19"/>
  <c r="F306" i="19"/>
  <c r="E306" i="19"/>
  <c r="F305" i="19"/>
  <c r="E305" i="19"/>
  <c r="F304" i="19"/>
  <c r="E304" i="19"/>
  <c r="F303" i="19"/>
  <c r="E303" i="19"/>
  <c r="F302" i="19"/>
  <c r="E302" i="19"/>
  <c r="F301" i="19"/>
  <c r="E301" i="19"/>
  <c r="F300" i="19"/>
  <c r="E300" i="19"/>
  <c r="F299" i="19"/>
  <c r="E299" i="19"/>
  <c r="F298" i="19"/>
  <c r="E298" i="19"/>
  <c r="F297" i="19"/>
  <c r="E297" i="19"/>
  <c r="F296" i="19"/>
  <c r="E296" i="19"/>
  <c r="F295" i="19"/>
  <c r="E295" i="19"/>
  <c r="F294" i="19"/>
  <c r="E294" i="19"/>
  <c r="F293" i="19"/>
  <c r="E293" i="19"/>
  <c r="F292" i="19"/>
  <c r="E292" i="19"/>
  <c r="F291" i="19"/>
  <c r="E291" i="19"/>
  <c r="F290" i="19"/>
  <c r="E290" i="19"/>
  <c r="F289" i="19"/>
  <c r="E289" i="19"/>
  <c r="F288" i="19"/>
  <c r="E288" i="19"/>
  <c r="F287" i="19"/>
  <c r="E287" i="19"/>
  <c r="F286" i="19"/>
  <c r="E286" i="19"/>
  <c r="F285" i="19"/>
  <c r="E285" i="19"/>
  <c r="F284" i="19"/>
  <c r="E284" i="19"/>
  <c r="F283" i="19"/>
  <c r="E283" i="19"/>
  <c r="F282" i="19"/>
  <c r="E282" i="19"/>
  <c r="F281" i="19"/>
  <c r="E281" i="19"/>
  <c r="F280" i="19"/>
  <c r="E280" i="19"/>
  <c r="F279" i="19"/>
  <c r="E279" i="19"/>
  <c r="F278" i="19"/>
  <c r="E278" i="19"/>
  <c r="F277" i="19"/>
  <c r="E277" i="19"/>
  <c r="F276" i="19"/>
  <c r="E276" i="19"/>
  <c r="F275" i="19"/>
  <c r="E275" i="19"/>
  <c r="F274" i="19"/>
  <c r="E274" i="19"/>
  <c r="F273" i="19"/>
  <c r="E273" i="19"/>
  <c r="F272" i="19"/>
  <c r="E272" i="19"/>
  <c r="F271" i="19"/>
  <c r="E271" i="19"/>
  <c r="F270" i="19"/>
  <c r="E270" i="19"/>
  <c r="F269" i="19"/>
  <c r="E269" i="19"/>
  <c r="F268" i="19"/>
  <c r="E268" i="19"/>
  <c r="F267" i="19"/>
  <c r="E267" i="19"/>
  <c r="F266" i="19"/>
  <c r="E266" i="19"/>
  <c r="F265" i="19"/>
  <c r="E265" i="19"/>
  <c r="F264" i="19"/>
  <c r="E264" i="19"/>
  <c r="F263" i="19"/>
  <c r="E263" i="19"/>
  <c r="F262" i="19"/>
  <c r="E262" i="19"/>
  <c r="F261" i="19"/>
  <c r="E261" i="19"/>
  <c r="F260" i="19"/>
  <c r="E260" i="19"/>
  <c r="F259" i="19"/>
  <c r="E259" i="19"/>
  <c r="F258" i="19"/>
  <c r="E258" i="19"/>
  <c r="F257" i="19"/>
  <c r="E257" i="19"/>
  <c r="F256" i="19"/>
  <c r="E256" i="19"/>
  <c r="F255" i="19"/>
  <c r="E255" i="19"/>
  <c r="F254" i="19"/>
  <c r="E254" i="19"/>
  <c r="F253" i="19"/>
  <c r="E253" i="19"/>
  <c r="F252" i="19"/>
  <c r="E252" i="19"/>
  <c r="F251" i="19"/>
  <c r="E251" i="19"/>
  <c r="F250" i="19"/>
  <c r="E250" i="19"/>
  <c r="F249" i="19"/>
  <c r="E249" i="19"/>
  <c r="F248" i="19"/>
  <c r="E248" i="19"/>
  <c r="F247" i="19"/>
  <c r="E247" i="19"/>
  <c r="F246" i="19"/>
  <c r="E246" i="19"/>
  <c r="F245" i="19"/>
  <c r="E245" i="19"/>
  <c r="F244" i="19"/>
  <c r="E244" i="19"/>
  <c r="F243" i="19"/>
  <c r="E243" i="19"/>
  <c r="F242" i="19"/>
  <c r="E242" i="19"/>
  <c r="F241" i="19"/>
  <c r="E241" i="19"/>
  <c r="F240" i="19"/>
  <c r="E240" i="19"/>
  <c r="F239" i="19"/>
  <c r="E239" i="19"/>
  <c r="F238" i="19"/>
  <c r="E238" i="19"/>
  <c r="F237" i="19"/>
  <c r="E237" i="19"/>
  <c r="F236" i="19"/>
  <c r="E236" i="19"/>
  <c r="F235" i="19"/>
  <c r="E235" i="19"/>
  <c r="F234" i="19"/>
  <c r="E234" i="19"/>
  <c r="F233" i="19"/>
  <c r="E233" i="19"/>
  <c r="F232" i="19"/>
  <c r="E232" i="19"/>
  <c r="F231" i="19"/>
  <c r="E231" i="19"/>
  <c r="F230" i="19"/>
  <c r="E230" i="19"/>
  <c r="F229" i="19"/>
  <c r="E229" i="19"/>
  <c r="F228" i="19"/>
  <c r="E228" i="19"/>
  <c r="F227" i="19"/>
  <c r="E227" i="19"/>
  <c r="F226" i="19"/>
  <c r="E226" i="19"/>
  <c r="F225" i="19"/>
  <c r="E225" i="19"/>
  <c r="F224" i="19"/>
  <c r="E224" i="19"/>
  <c r="F223" i="19"/>
  <c r="E223" i="19"/>
  <c r="F222" i="19"/>
  <c r="E222" i="19"/>
  <c r="F221" i="19"/>
  <c r="E221" i="19"/>
  <c r="F220" i="19"/>
  <c r="E220" i="19"/>
  <c r="F219" i="19"/>
  <c r="E219" i="19"/>
  <c r="F218" i="19"/>
  <c r="E218" i="19"/>
  <c r="F217" i="19"/>
  <c r="E217" i="19"/>
  <c r="F216" i="19"/>
  <c r="E216" i="19"/>
  <c r="F215" i="19"/>
  <c r="E215" i="19"/>
  <c r="F214" i="19"/>
  <c r="E214" i="19"/>
  <c r="F213" i="19"/>
  <c r="E213" i="19"/>
  <c r="F212" i="19"/>
  <c r="E212" i="19"/>
  <c r="F211" i="19"/>
  <c r="E211" i="19"/>
  <c r="F210" i="19"/>
  <c r="E210" i="19"/>
  <c r="F209" i="19"/>
  <c r="E209" i="19"/>
  <c r="F208" i="19"/>
  <c r="E208" i="19"/>
  <c r="F207" i="19"/>
  <c r="E207" i="19"/>
  <c r="F206" i="19"/>
  <c r="E206" i="19"/>
  <c r="F205" i="19"/>
  <c r="E205" i="19"/>
  <c r="F204" i="19"/>
  <c r="E204" i="19"/>
  <c r="F203" i="19"/>
  <c r="E203" i="19"/>
  <c r="F202" i="19"/>
  <c r="E202" i="19"/>
  <c r="F201" i="19"/>
  <c r="E201" i="19"/>
  <c r="F200" i="19"/>
  <c r="E200" i="19"/>
  <c r="F199" i="19"/>
  <c r="E199" i="19"/>
  <c r="F198" i="19"/>
  <c r="E198" i="19"/>
  <c r="F197" i="19"/>
  <c r="E197" i="19"/>
  <c r="F196" i="19"/>
  <c r="E196" i="19"/>
  <c r="F195" i="19"/>
  <c r="E195" i="19"/>
  <c r="F194" i="19"/>
  <c r="E194" i="19"/>
  <c r="F193" i="19"/>
  <c r="E193" i="19"/>
  <c r="F192" i="19"/>
  <c r="E192" i="19"/>
  <c r="F191" i="19"/>
  <c r="E191" i="19"/>
  <c r="F190" i="19"/>
  <c r="E190" i="19"/>
  <c r="F189" i="19"/>
  <c r="E189" i="19"/>
  <c r="F188" i="19"/>
  <c r="E188" i="19"/>
  <c r="F187" i="19"/>
  <c r="E187" i="19"/>
  <c r="F186" i="19"/>
  <c r="E186" i="19"/>
  <c r="F185" i="19"/>
  <c r="E185" i="19"/>
  <c r="F184" i="19"/>
  <c r="E184" i="19"/>
  <c r="F183" i="19"/>
  <c r="E183" i="19"/>
  <c r="F182" i="19"/>
  <c r="E182" i="19"/>
  <c r="F181" i="19"/>
  <c r="E181" i="19"/>
  <c r="F180" i="19"/>
  <c r="E180" i="19"/>
  <c r="F179" i="19"/>
  <c r="E179" i="19"/>
  <c r="F178" i="19"/>
  <c r="E178" i="19"/>
  <c r="F177" i="19"/>
  <c r="E177" i="19"/>
  <c r="F176" i="19"/>
  <c r="E176" i="19"/>
  <c r="F175" i="19"/>
  <c r="E175" i="19"/>
  <c r="F174" i="19"/>
  <c r="E174" i="19"/>
  <c r="F173" i="19"/>
  <c r="E173" i="19"/>
  <c r="F172" i="19"/>
  <c r="E172" i="19"/>
  <c r="F171" i="19"/>
  <c r="E171" i="19"/>
  <c r="F170" i="19"/>
  <c r="E170" i="19"/>
  <c r="F169" i="19"/>
  <c r="E169" i="19"/>
  <c r="F168" i="19"/>
  <c r="E168" i="19"/>
  <c r="F167" i="19"/>
  <c r="E167" i="19"/>
  <c r="F166" i="19"/>
  <c r="E166" i="19"/>
  <c r="F165" i="19"/>
  <c r="E165" i="19"/>
  <c r="F164" i="19"/>
  <c r="E164" i="19"/>
  <c r="F163" i="19"/>
  <c r="E163" i="19"/>
  <c r="F162" i="19"/>
  <c r="E162" i="19"/>
  <c r="F161" i="19"/>
  <c r="E161" i="19"/>
  <c r="F160" i="19"/>
  <c r="E160" i="19"/>
  <c r="F159" i="19"/>
  <c r="E159" i="19"/>
  <c r="F158" i="19"/>
  <c r="E158" i="19"/>
  <c r="F157" i="19"/>
  <c r="E157" i="19"/>
  <c r="F156" i="19"/>
  <c r="E156" i="19"/>
  <c r="F155" i="19"/>
  <c r="E155" i="19"/>
  <c r="F154" i="19"/>
  <c r="E154" i="19"/>
  <c r="F153" i="19"/>
  <c r="E153" i="19"/>
  <c r="F152" i="19"/>
  <c r="E152" i="19"/>
  <c r="F151" i="19"/>
  <c r="E151" i="19"/>
  <c r="F150" i="19"/>
  <c r="E150" i="19"/>
  <c r="F149" i="19"/>
  <c r="E149" i="19"/>
  <c r="F148" i="19"/>
  <c r="E148" i="19"/>
  <c r="F147" i="19"/>
  <c r="E147" i="19"/>
  <c r="F146" i="19"/>
  <c r="E146" i="19"/>
  <c r="F145" i="19"/>
  <c r="E145" i="19"/>
  <c r="F144" i="19"/>
  <c r="E144" i="19"/>
  <c r="F143" i="19"/>
  <c r="E143" i="19"/>
  <c r="F142" i="19"/>
  <c r="E142" i="19"/>
  <c r="F141" i="19"/>
  <c r="E141" i="19"/>
  <c r="F140" i="19"/>
  <c r="E140" i="19"/>
  <c r="F139" i="19"/>
  <c r="E139" i="19"/>
  <c r="F138" i="19"/>
  <c r="E138" i="19"/>
  <c r="F137" i="19"/>
  <c r="E137" i="19"/>
  <c r="F136" i="19"/>
  <c r="E136" i="19"/>
  <c r="F135" i="19"/>
  <c r="E135" i="19"/>
  <c r="F134" i="19"/>
  <c r="E134" i="19"/>
  <c r="F133" i="19"/>
  <c r="E133" i="19"/>
  <c r="F132" i="19"/>
  <c r="E132" i="19"/>
  <c r="F131" i="19"/>
  <c r="E131" i="19"/>
  <c r="F130" i="19"/>
  <c r="E130" i="19"/>
  <c r="F129" i="19"/>
  <c r="E129" i="19"/>
  <c r="F128" i="19"/>
  <c r="E128" i="19"/>
  <c r="F127" i="19"/>
  <c r="E127" i="19"/>
  <c r="F126" i="19"/>
  <c r="E126" i="19"/>
  <c r="F125" i="19"/>
  <c r="E125" i="19"/>
  <c r="F124" i="19"/>
  <c r="E124" i="19"/>
  <c r="F123" i="19"/>
  <c r="E123" i="19"/>
  <c r="F122" i="19"/>
  <c r="E122" i="19"/>
  <c r="F121" i="19"/>
  <c r="E121" i="19"/>
  <c r="F120" i="19"/>
  <c r="E120" i="19"/>
  <c r="F119" i="19"/>
  <c r="E119" i="19"/>
  <c r="F118" i="19"/>
  <c r="E118" i="19"/>
  <c r="F117" i="19"/>
  <c r="E117" i="19"/>
  <c r="F116" i="19"/>
  <c r="E116" i="19"/>
  <c r="F115" i="19"/>
  <c r="E115" i="19"/>
  <c r="F114" i="19"/>
  <c r="E114" i="19"/>
  <c r="F113" i="19"/>
  <c r="E113" i="19"/>
  <c r="F112" i="19"/>
  <c r="E112" i="19"/>
  <c r="F111" i="19"/>
  <c r="E111" i="19"/>
  <c r="F110" i="19"/>
  <c r="E110" i="19"/>
  <c r="F109" i="19"/>
  <c r="E109" i="19"/>
  <c r="F108" i="19"/>
  <c r="E108" i="19"/>
  <c r="F107" i="19"/>
  <c r="E107" i="19"/>
  <c r="F106" i="19"/>
  <c r="E106" i="19"/>
  <c r="F105" i="19"/>
  <c r="E105" i="19"/>
  <c r="F104" i="19"/>
  <c r="E104" i="19"/>
  <c r="F103" i="19"/>
  <c r="E103" i="19"/>
  <c r="F102" i="19"/>
  <c r="E102" i="19"/>
  <c r="F101" i="19"/>
  <c r="E101" i="19"/>
  <c r="F100" i="19"/>
  <c r="E100" i="19"/>
  <c r="F99" i="19"/>
  <c r="E99" i="19"/>
  <c r="F98" i="19"/>
  <c r="E98" i="19"/>
  <c r="F97" i="19"/>
  <c r="E97" i="19"/>
  <c r="F96" i="19"/>
  <c r="E96" i="19"/>
  <c r="F95" i="19"/>
  <c r="E95" i="19"/>
  <c r="F94" i="19"/>
  <c r="E94" i="19"/>
  <c r="F93" i="19"/>
  <c r="E93" i="19"/>
  <c r="F92" i="19"/>
  <c r="E92" i="19"/>
  <c r="F91" i="19"/>
  <c r="E91" i="19"/>
  <c r="F90" i="19"/>
  <c r="E90" i="19"/>
  <c r="F89" i="19"/>
  <c r="E89" i="19"/>
  <c r="F88" i="19"/>
  <c r="E88" i="19"/>
  <c r="F87" i="19"/>
  <c r="E87" i="19"/>
  <c r="F86" i="19"/>
  <c r="E86" i="19"/>
  <c r="F85" i="19"/>
  <c r="E85" i="19"/>
  <c r="F84" i="19"/>
  <c r="E84" i="19"/>
  <c r="F83" i="19"/>
  <c r="E83" i="19"/>
  <c r="F82" i="19"/>
  <c r="E82" i="19"/>
  <c r="F81" i="19"/>
  <c r="E81" i="19"/>
  <c r="F80" i="19"/>
  <c r="E80" i="19"/>
  <c r="F79" i="19"/>
  <c r="E79" i="19"/>
  <c r="F78" i="19"/>
  <c r="E78" i="19"/>
  <c r="F77" i="19"/>
  <c r="E77" i="19"/>
  <c r="F76" i="19"/>
  <c r="E76" i="19"/>
  <c r="F75" i="19"/>
  <c r="E75" i="19"/>
  <c r="F74" i="19"/>
  <c r="E74" i="19"/>
  <c r="F73" i="19"/>
  <c r="E73" i="19"/>
  <c r="F72" i="19"/>
  <c r="E72" i="19"/>
  <c r="F71" i="19"/>
  <c r="E71" i="19"/>
  <c r="F70" i="19"/>
  <c r="E70" i="19"/>
  <c r="F69" i="19"/>
  <c r="E69" i="19"/>
  <c r="F68" i="19"/>
  <c r="E68" i="19"/>
  <c r="F67" i="19"/>
  <c r="E67" i="19"/>
  <c r="F66" i="19"/>
  <c r="E66" i="19"/>
  <c r="F65" i="19"/>
  <c r="E65" i="19"/>
  <c r="F64" i="19"/>
  <c r="E64" i="19"/>
  <c r="F63" i="19"/>
  <c r="E63" i="19"/>
  <c r="F62" i="19"/>
  <c r="E62" i="19"/>
  <c r="F61" i="19"/>
  <c r="E61" i="19"/>
  <c r="F60" i="19"/>
  <c r="E60" i="19"/>
  <c r="F59" i="19"/>
  <c r="E59" i="19"/>
  <c r="F58" i="19"/>
  <c r="E58" i="19"/>
  <c r="F57" i="19"/>
  <c r="E57" i="19"/>
  <c r="F56" i="19"/>
  <c r="E56" i="19"/>
  <c r="F55" i="19"/>
  <c r="E55" i="19"/>
  <c r="F54" i="19"/>
  <c r="E54" i="19"/>
  <c r="F53" i="19"/>
  <c r="E53" i="19"/>
  <c r="F52" i="19"/>
  <c r="E52" i="19"/>
  <c r="F51" i="19"/>
  <c r="E51" i="19"/>
  <c r="F50" i="19"/>
  <c r="E50" i="19"/>
  <c r="F49" i="19"/>
  <c r="E49" i="19"/>
  <c r="F48" i="19"/>
  <c r="E48" i="19"/>
  <c r="F47" i="19"/>
  <c r="E47" i="19"/>
  <c r="F46" i="19"/>
  <c r="E46" i="19"/>
  <c r="F45" i="19"/>
  <c r="E45" i="19"/>
  <c r="F44" i="19"/>
  <c r="E44" i="19"/>
  <c r="F43" i="19"/>
  <c r="E43" i="19"/>
  <c r="F42" i="19"/>
  <c r="E42" i="19"/>
  <c r="F41" i="19"/>
  <c r="E41" i="19"/>
  <c r="F40" i="19"/>
  <c r="E40" i="19"/>
  <c r="F39" i="19"/>
  <c r="E39" i="19"/>
  <c r="F38" i="19"/>
  <c r="E38" i="19"/>
  <c r="F37" i="19"/>
  <c r="E37" i="19"/>
  <c r="F36" i="19"/>
  <c r="E36" i="19"/>
  <c r="F35" i="19"/>
  <c r="E35" i="19"/>
  <c r="F34" i="19"/>
  <c r="E34" i="19"/>
  <c r="F33" i="19"/>
  <c r="E33" i="19"/>
  <c r="F32" i="19"/>
  <c r="E32" i="19"/>
  <c r="F31" i="19"/>
  <c r="E31" i="19"/>
  <c r="F30" i="19"/>
  <c r="E30" i="19"/>
  <c r="F29" i="19"/>
  <c r="E29" i="19"/>
  <c r="F28" i="19"/>
  <c r="E28" i="19"/>
  <c r="F27" i="19"/>
  <c r="E27" i="19"/>
  <c r="F26" i="19"/>
  <c r="E26" i="19"/>
  <c r="F25" i="19"/>
  <c r="E25" i="19"/>
  <c r="F24" i="19"/>
  <c r="E24" i="19"/>
  <c r="F23" i="19"/>
  <c r="E23" i="19"/>
  <c r="F22" i="19"/>
  <c r="E22" i="19"/>
  <c r="F21" i="19"/>
  <c r="E21" i="19"/>
  <c r="F20" i="19"/>
  <c r="E20" i="19"/>
  <c r="F19" i="19"/>
  <c r="E19" i="19"/>
  <c r="F18" i="19"/>
  <c r="E18" i="19"/>
  <c r="F17" i="19"/>
  <c r="E17" i="19"/>
  <c r="F16" i="19"/>
  <c r="E16" i="19"/>
  <c r="F15" i="19"/>
  <c r="E15" i="19"/>
  <c r="F14" i="19"/>
  <c r="E14" i="19"/>
  <c r="F13" i="19"/>
  <c r="E13" i="19"/>
  <c r="F12" i="19"/>
  <c r="E12" i="19"/>
  <c r="F11" i="19"/>
  <c r="E11" i="19"/>
  <c r="F10" i="19"/>
  <c r="E10" i="19"/>
  <c r="F9" i="19"/>
  <c r="E9" i="19"/>
  <c r="F8" i="19"/>
  <c r="E8" i="19"/>
  <c r="F7" i="19"/>
  <c r="E7" i="19"/>
  <c r="F6" i="19"/>
  <c r="E6" i="19"/>
  <c r="F5" i="19"/>
  <c r="E5" i="19"/>
  <c r="F4" i="19"/>
  <c r="E4" i="19"/>
  <c r="F3" i="19"/>
  <c r="E3" i="19"/>
  <c r="F2" i="19"/>
  <c r="E2" i="19"/>
  <c r="F1665" i="18"/>
  <c r="E1665" i="18"/>
  <c r="F1664" i="18"/>
  <c r="E1664" i="18"/>
  <c r="F1663" i="18"/>
  <c r="E1663" i="18"/>
  <c r="F1662" i="18"/>
  <c r="E1662" i="18"/>
  <c r="F1661" i="18"/>
  <c r="E1661" i="18"/>
  <c r="F1660" i="18"/>
  <c r="E1660" i="18"/>
  <c r="F1659" i="18"/>
  <c r="E1659" i="18"/>
  <c r="F1658" i="18"/>
  <c r="E1658" i="18"/>
  <c r="F1657" i="18"/>
  <c r="E1657" i="18"/>
  <c r="F1656" i="18"/>
  <c r="E1656" i="18"/>
  <c r="F1655" i="18"/>
  <c r="E1655" i="18"/>
  <c r="F1654" i="18"/>
  <c r="E1654" i="18"/>
  <c r="F1653" i="18"/>
  <c r="E1653" i="18"/>
  <c r="F1652" i="18"/>
  <c r="E1652" i="18"/>
  <c r="F1651" i="18"/>
  <c r="E1651" i="18"/>
  <c r="F1650" i="18"/>
  <c r="E1650" i="18"/>
  <c r="F1649" i="18"/>
  <c r="E1649" i="18"/>
  <c r="F1648" i="18"/>
  <c r="E1648" i="18"/>
  <c r="F1647" i="18"/>
  <c r="E1647" i="18"/>
  <c r="F1646" i="18"/>
  <c r="E1646" i="18"/>
  <c r="F1645" i="18"/>
  <c r="E1645" i="18"/>
  <c r="F1644" i="18"/>
  <c r="E1644" i="18"/>
  <c r="F1643" i="18"/>
  <c r="E1643" i="18"/>
  <c r="F1642" i="18"/>
  <c r="E1642" i="18"/>
  <c r="F1641" i="18"/>
  <c r="E1641" i="18"/>
  <c r="F1640" i="18"/>
  <c r="E1640" i="18"/>
  <c r="F1639" i="18"/>
  <c r="E1639" i="18"/>
  <c r="F1638" i="18"/>
  <c r="E1638" i="18"/>
  <c r="F1637" i="18"/>
  <c r="E1637" i="18"/>
  <c r="F1636" i="18"/>
  <c r="E1636" i="18"/>
  <c r="F1635" i="18"/>
  <c r="E1635" i="18"/>
  <c r="F1634" i="18"/>
  <c r="E1634" i="18"/>
  <c r="F1633" i="18"/>
  <c r="E1633" i="18"/>
  <c r="F1632" i="18"/>
  <c r="E1632" i="18"/>
  <c r="F1631" i="18"/>
  <c r="E1631" i="18"/>
  <c r="F1630" i="18"/>
  <c r="E1630" i="18"/>
  <c r="F1629" i="18"/>
  <c r="E1629" i="18"/>
  <c r="F1628" i="18"/>
  <c r="E1628" i="18"/>
  <c r="F1627" i="18"/>
  <c r="E1627" i="18"/>
  <c r="F1626" i="18"/>
  <c r="E1626" i="18"/>
  <c r="F1625" i="18"/>
  <c r="E1625" i="18"/>
  <c r="F1624" i="18"/>
  <c r="E1624" i="18"/>
  <c r="F1623" i="18"/>
  <c r="E1623" i="18"/>
  <c r="F1622" i="18"/>
  <c r="E1622" i="18"/>
  <c r="F1621" i="18"/>
  <c r="E1621" i="18"/>
  <c r="F1620" i="18"/>
  <c r="E1620" i="18"/>
  <c r="F1619" i="18"/>
  <c r="E1619" i="18"/>
  <c r="F1618" i="18"/>
  <c r="E1618" i="18"/>
  <c r="F1617" i="18"/>
  <c r="E1617" i="18"/>
  <c r="F1616" i="18"/>
  <c r="E1616" i="18"/>
  <c r="F1615" i="18"/>
  <c r="E1615" i="18"/>
  <c r="F1614" i="18"/>
  <c r="E1614" i="18"/>
  <c r="F1613" i="18"/>
  <c r="E1613" i="18"/>
  <c r="F1612" i="18"/>
  <c r="E1612" i="18"/>
  <c r="F1611" i="18"/>
  <c r="E1611" i="18"/>
  <c r="F1610" i="18"/>
  <c r="E1610" i="18"/>
  <c r="F1609" i="18"/>
  <c r="E1609" i="18"/>
  <c r="F1608" i="18"/>
  <c r="E1608" i="18"/>
  <c r="F1607" i="18"/>
  <c r="E1607" i="18"/>
  <c r="F1606" i="18"/>
  <c r="E1606" i="18"/>
  <c r="F1605" i="18"/>
  <c r="E1605" i="18"/>
  <c r="F1604" i="18"/>
  <c r="E1604" i="18"/>
  <c r="F1603" i="18"/>
  <c r="E1603" i="18"/>
  <c r="F1602" i="18"/>
  <c r="E1602" i="18"/>
  <c r="F1601" i="18"/>
  <c r="E1601" i="18"/>
  <c r="F1600" i="18"/>
  <c r="E1600" i="18"/>
  <c r="F1599" i="18"/>
  <c r="E1599" i="18"/>
  <c r="F1598" i="18"/>
  <c r="E1598" i="18"/>
  <c r="F1597" i="18"/>
  <c r="E1597" i="18"/>
  <c r="F1596" i="18"/>
  <c r="E1596" i="18"/>
  <c r="F1595" i="18"/>
  <c r="E1595" i="18"/>
  <c r="F1594" i="18"/>
  <c r="E1594" i="18"/>
  <c r="F1593" i="18"/>
  <c r="E1593" i="18"/>
  <c r="F1592" i="18"/>
  <c r="E1592" i="18"/>
  <c r="F1591" i="18"/>
  <c r="E1591" i="18"/>
  <c r="F1590" i="18"/>
  <c r="E1590" i="18"/>
  <c r="F1589" i="18"/>
  <c r="E1589" i="18"/>
  <c r="F1588" i="18"/>
  <c r="E1588" i="18"/>
  <c r="F1587" i="18"/>
  <c r="E1587" i="18"/>
  <c r="F1586" i="18"/>
  <c r="E1586" i="18"/>
  <c r="F1585" i="18"/>
  <c r="E1585" i="18"/>
  <c r="F1584" i="18"/>
  <c r="E1584" i="18"/>
  <c r="F1583" i="18"/>
  <c r="E1583" i="18"/>
  <c r="F1582" i="18"/>
  <c r="E1582" i="18"/>
  <c r="F1581" i="18"/>
  <c r="E1581" i="18"/>
  <c r="F1580" i="18"/>
  <c r="E1580" i="18"/>
  <c r="F1579" i="18"/>
  <c r="E1579" i="18"/>
  <c r="F1578" i="18"/>
  <c r="E1578" i="18"/>
  <c r="F1577" i="18"/>
  <c r="E1577" i="18"/>
  <c r="F1576" i="18"/>
  <c r="E1576" i="18"/>
  <c r="F1575" i="18"/>
  <c r="E1575" i="18"/>
  <c r="F1574" i="18"/>
  <c r="E1574" i="18"/>
  <c r="F1573" i="18"/>
  <c r="E1573" i="18"/>
  <c r="F1572" i="18"/>
  <c r="E1572" i="18"/>
  <c r="F1571" i="18"/>
  <c r="E1571" i="18"/>
  <c r="F1570" i="18"/>
  <c r="E1570" i="18"/>
  <c r="F1569" i="18"/>
  <c r="E1569" i="18"/>
  <c r="F1568" i="18"/>
  <c r="E1568" i="18"/>
  <c r="F1567" i="18"/>
  <c r="E1567" i="18"/>
  <c r="F1566" i="18"/>
  <c r="E1566" i="18"/>
  <c r="F1565" i="18"/>
  <c r="E1565" i="18"/>
  <c r="F1564" i="18"/>
  <c r="E1564" i="18"/>
  <c r="F1563" i="18"/>
  <c r="E1563" i="18"/>
  <c r="F1562" i="18"/>
  <c r="E1562" i="18"/>
  <c r="F1561" i="18"/>
  <c r="E1561" i="18"/>
  <c r="F1560" i="18"/>
  <c r="E1560" i="18"/>
  <c r="F1559" i="18"/>
  <c r="E1559" i="18"/>
  <c r="F1558" i="18"/>
  <c r="E1558" i="18"/>
  <c r="F1557" i="18"/>
  <c r="E1557" i="18"/>
  <c r="F1556" i="18"/>
  <c r="E1556" i="18"/>
  <c r="F1555" i="18"/>
  <c r="E1555" i="18"/>
  <c r="F1554" i="18"/>
  <c r="E1554" i="18"/>
  <c r="F1553" i="18"/>
  <c r="E1553" i="18"/>
  <c r="F1552" i="18"/>
  <c r="E1552" i="18"/>
  <c r="F1551" i="18"/>
  <c r="E1551" i="18"/>
  <c r="F1550" i="18"/>
  <c r="E1550" i="18"/>
  <c r="F1549" i="18"/>
  <c r="E1549" i="18"/>
  <c r="F1548" i="18"/>
  <c r="E1548" i="18"/>
  <c r="F1547" i="18"/>
  <c r="E1547" i="18"/>
  <c r="F1546" i="18"/>
  <c r="E1546" i="18"/>
  <c r="F1545" i="18"/>
  <c r="E1545" i="18"/>
  <c r="F1544" i="18"/>
  <c r="E1544" i="18"/>
  <c r="F1543" i="18"/>
  <c r="E1543" i="18"/>
  <c r="F1542" i="18"/>
  <c r="E1542" i="18"/>
  <c r="F1541" i="18"/>
  <c r="E1541" i="18"/>
  <c r="F1540" i="18"/>
  <c r="E1540" i="18"/>
  <c r="F1539" i="18"/>
  <c r="E1539" i="18"/>
  <c r="F1538" i="18"/>
  <c r="E1538" i="18"/>
  <c r="F1537" i="18"/>
  <c r="E1537" i="18"/>
  <c r="F1536" i="18"/>
  <c r="E1536" i="18"/>
  <c r="F1535" i="18"/>
  <c r="E1535" i="18"/>
  <c r="F1534" i="18"/>
  <c r="E1534" i="18"/>
  <c r="F1533" i="18"/>
  <c r="E1533" i="18"/>
  <c r="F1532" i="18"/>
  <c r="E1532" i="18"/>
  <c r="F1531" i="18"/>
  <c r="E1531" i="18"/>
  <c r="F1530" i="18"/>
  <c r="E1530" i="18"/>
  <c r="F1529" i="18"/>
  <c r="E1529" i="18"/>
  <c r="F1528" i="18"/>
  <c r="E1528" i="18"/>
  <c r="F1527" i="18"/>
  <c r="E1527" i="18"/>
  <c r="F1526" i="18"/>
  <c r="E1526" i="18"/>
  <c r="F1525" i="18"/>
  <c r="E1525" i="18"/>
  <c r="F1524" i="18"/>
  <c r="E1524" i="18"/>
  <c r="F1523" i="18"/>
  <c r="E1523" i="18"/>
  <c r="F1522" i="18"/>
  <c r="E1522" i="18"/>
  <c r="F1521" i="18"/>
  <c r="E1521" i="18"/>
  <c r="F1520" i="18"/>
  <c r="E1520" i="18"/>
  <c r="F1519" i="18"/>
  <c r="E1519" i="18"/>
  <c r="F1518" i="18"/>
  <c r="E1518" i="18"/>
  <c r="F1517" i="18"/>
  <c r="E1517" i="18"/>
  <c r="F1516" i="18"/>
  <c r="E1516" i="18"/>
  <c r="F1515" i="18"/>
  <c r="E1515" i="18"/>
  <c r="F1514" i="18"/>
  <c r="E1514" i="18"/>
  <c r="F1513" i="18"/>
  <c r="E1513" i="18"/>
  <c r="F1512" i="18"/>
  <c r="E1512" i="18"/>
  <c r="F1511" i="18"/>
  <c r="E1511" i="18"/>
  <c r="F1510" i="18"/>
  <c r="E1510" i="18"/>
  <c r="F1509" i="18"/>
  <c r="E1509" i="18"/>
  <c r="F1508" i="18"/>
  <c r="E1508" i="18"/>
  <c r="F1507" i="18"/>
  <c r="E1507" i="18"/>
  <c r="F1506" i="18"/>
  <c r="E1506" i="18"/>
  <c r="F1505" i="18"/>
  <c r="E1505" i="18"/>
  <c r="F1504" i="18"/>
  <c r="E1504" i="18"/>
  <c r="F1503" i="18"/>
  <c r="E1503" i="18"/>
  <c r="F1502" i="18"/>
  <c r="E1502" i="18"/>
  <c r="F1501" i="18"/>
  <c r="E1501" i="18"/>
  <c r="F1500" i="18"/>
  <c r="E1500" i="18"/>
  <c r="F1499" i="18"/>
  <c r="E1499" i="18"/>
  <c r="F1498" i="18"/>
  <c r="E1498" i="18"/>
  <c r="F1497" i="18"/>
  <c r="E1497" i="18"/>
  <c r="F1496" i="18"/>
  <c r="E1496" i="18"/>
  <c r="F1495" i="18"/>
  <c r="E1495" i="18"/>
  <c r="F1494" i="18"/>
  <c r="E1494" i="18"/>
  <c r="F1493" i="18"/>
  <c r="E1493" i="18"/>
  <c r="F1492" i="18"/>
  <c r="E1492" i="18"/>
  <c r="F1491" i="18"/>
  <c r="E1491" i="18"/>
  <c r="F1490" i="18"/>
  <c r="E1490" i="18"/>
  <c r="F1489" i="18"/>
  <c r="E1489" i="18"/>
  <c r="F1488" i="18"/>
  <c r="E1488" i="18"/>
  <c r="F1487" i="18"/>
  <c r="E1487" i="18"/>
  <c r="F1486" i="18"/>
  <c r="E1486" i="18"/>
  <c r="F1485" i="18"/>
  <c r="E1485" i="18"/>
  <c r="F1484" i="18"/>
  <c r="E1484" i="18"/>
  <c r="F1483" i="18"/>
  <c r="E1483" i="18"/>
  <c r="F1482" i="18"/>
  <c r="E1482" i="18"/>
  <c r="F1481" i="18"/>
  <c r="E1481" i="18"/>
  <c r="F1480" i="18"/>
  <c r="E1480" i="18"/>
  <c r="F1479" i="18"/>
  <c r="E1479" i="18"/>
  <c r="F1478" i="18"/>
  <c r="E1478" i="18"/>
  <c r="F1477" i="18"/>
  <c r="E1477" i="18"/>
  <c r="F1476" i="18"/>
  <c r="E1476" i="18"/>
  <c r="F1475" i="18"/>
  <c r="E1475" i="18"/>
  <c r="F1474" i="18"/>
  <c r="E1474" i="18"/>
  <c r="F1473" i="18"/>
  <c r="E1473" i="18"/>
  <c r="F1472" i="18"/>
  <c r="E1472" i="18"/>
  <c r="F1471" i="18"/>
  <c r="E1471" i="18"/>
  <c r="F1470" i="18"/>
  <c r="E1470" i="18"/>
  <c r="F1469" i="18"/>
  <c r="E1469" i="18"/>
  <c r="F1468" i="18"/>
  <c r="E1468" i="18"/>
  <c r="F1467" i="18"/>
  <c r="E1467" i="18"/>
  <c r="F1466" i="18"/>
  <c r="E1466" i="18"/>
  <c r="F1465" i="18"/>
  <c r="E1465" i="18"/>
  <c r="F1464" i="18"/>
  <c r="E1464" i="18"/>
  <c r="F1463" i="18"/>
  <c r="E1463" i="18"/>
  <c r="F1462" i="18"/>
  <c r="E1462" i="18"/>
  <c r="F1461" i="18"/>
  <c r="E1461" i="18"/>
  <c r="F1460" i="18"/>
  <c r="E1460" i="18"/>
  <c r="F1459" i="18"/>
  <c r="E1459" i="18"/>
  <c r="F1458" i="18"/>
  <c r="E1458" i="18"/>
  <c r="F1457" i="18"/>
  <c r="E1457" i="18"/>
  <c r="F1456" i="18"/>
  <c r="E1456" i="18"/>
  <c r="F1455" i="18"/>
  <c r="E1455" i="18"/>
  <c r="F1454" i="18"/>
  <c r="E1454" i="18"/>
  <c r="F1453" i="18"/>
  <c r="E1453" i="18"/>
  <c r="F1452" i="18"/>
  <c r="E1452" i="18"/>
  <c r="F1451" i="18"/>
  <c r="E1451" i="18"/>
  <c r="F1450" i="18"/>
  <c r="E1450" i="18"/>
  <c r="F1449" i="18"/>
  <c r="E1449" i="18"/>
  <c r="F1448" i="18"/>
  <c r="E1448" i="18"/>
  <c r="F1447" i="18"/>
  <c r="E1447" i="18"/>
  <c r="F1446" i="18"/>
  <c r="E1446" i="18"/>
  <c r="F1445" i="18"/>
  <c r="E1445" i="18"/>
  <c r="F1444" i="18"/>
  <c r="E1444" i="18"/>
  <c r="F1443" i="18"/>
  <c r="E1443" i="18"/>
  <c r="F1442" i="18"/>
  <c r="E1442" i="18"/>
  <c r="F1441" i="18"/>
  <c r="E1441" i="18"/>
  <c r="F1440" i="18"/>
  <c r="E1440" i="18"/>
  <c r="F1439" i="18"/>
  <c r="E1439" i="18"/>
  <c r="F1438" i="18"/>
  <c r="E1438" i="18"/>
  <c r="F1437" i="18"/>
  <c r="E1437" i="18"/>
  <c r="F1436" i="18"/>
  <c r="E1436" i="18"/>
  <c r="F1435" i="18"/>
  <c r="E1435" i="18"/>
  <c r="F1434" i="18"/>
  <c r="E1434" i="18"/>
  <c r="F1433" i="18"/>
  <c r="E1433" i="18"/>
  <c r="F1432" i="18"/>
  <c r="E1432" i="18"/>
  <c r="F1431" i="18"/>
  <c r="E1431" i="18"/>
  <c r="F1430" i="18"/>
  <c r="E1430" i="18"/>
  <c r="F1429" i="18"/>
  <c r="E1429" i="18"/>
  <c r="F1428" i="18"/>
  <c r="E1428" i="18"/>
  <c r="F1427" i="18"/>
  <c r="E1427" i="18"/>
  <c r="F1426" i="18"/>
  <c r="E1426" i="18"/>
  <c r="F1425" i="18"/>
  <c r="E1425" i="18"/>
  <c r="F1424" i="18"/>
  <c r="E1424" i="18"/>
  <c r="F1423" i="18"/>
  <c r="E1423" i="18"/>
  <c r="F1422" i="18"/>
  <c r="E1422" i="18"/>
  <c r="F1421" i="18"/>
  <c r="E1421" i="18"/>
  <c r="F1420" i="18"/>
  <c r="E1420" i="18"/>
  <c r="F1419" i="18"/>
  <c r="E1419" i="18"/>
  <c r="F1418" i="18"/>
  <c r="E1418" i="18"/>
  <c r="F1417" i="18"/>
  <c r="E1417" i="18"/>
  <c r="F1416" i="18"/>
  <c r="E1416" i="18"/>
  <c r="F1415" i="18"/>
  <c r="E1415" i="18"/>
  <c r="F1414" i="18"/>
  <c r="E1414" i="18"/>
  <c r="F1413" i="18"/>
  <c r="E1413" i="18"/>
  <c r="F1412" i="18"/>
  <c r="E1412" i="18"/>
  <c r="F1411" i="18"/>
  <c r="E1411" i="18"/>
  <c r="F1410" i="18"/>
  <c r="E1410" i="18"/>
  <c r="F1409" i="18"/>
  <c r="E1409" i="18"/>
  <c r="F1408" i="18"/>
  <c r="E1408" i="18"/>
  <c r="F1407" i="18"/>
  <c r="E1407" i="18"/>
  <c r="F1406" i="18"/>
  <c r="E1406" i="18"/>
  <c r="F1405" i="18"/>
  <c r="E1405" i="18"/>
  <c r="F1404" i="18"/>
  <c r="E1404" i="18"/>
  <c r="F1403" i="18"/>
  <c r="E1403" i="18"/>
  <c r="F1402" i="18"/>
  <c r="E1402" i="18"/>
  <c r="F1401" i="18"/>
  <c r="E1401" i="18"/>
  <c r="F1400" i="18"/>
  <c r="E1400" i="18"/>
  <c r="F1399" i="18"/>
  <c r="E1399" i="18"/>
  <c r="F1398" i="18"/>
  <c r="E1398" i="18"/>
  <c r="F1397" i="18"/>
  <c r="E1397" i="18"/>
  <c r="F1396" i="18"/>
  <c r="E1396" i="18"/>
  <c r="F1395" i="18"/>
  <c r="E1395" i="18"/>
  <c r="F1394" i="18"/>
  <c r="E1394" i="18"/>
  <c r="F1393" i="18"/>
  <c r="E1393" i="18"/>
  <c r="F1392" i="18"/>
  <c r="E1392" i="18"/>
  <c r="F1391" i="18"/>
  <c r="E1391" i="18"/>
  <c r="F1390" i="18"/>
  <c r="E1390" i="18"/>
  <c r="F1389" i="18"/>
  <c r="E1389" i="18"/>
  <c r="F1388" i="18"/>
  <c r="E1388" i="18"/>
  <c r="F1387" i="18"/>
  <c r="E1387" i="18"/>
  <c r="F1386" i="18"/>
  <c r="E1386" i="18"/>
  <c r="F1385" i="18"/>
  <c r="E1385" i="18"/>
  <c r="F1384" i="18"/>
  <c r="E1384" i="18"/>
  <c r="F1383" i="18"/>
  <c r="E1383" i="18"/>
  <c r="F1382" i="18"/>
  <c r="E1382" i="18"/>
  <c r="F1381" i="18"/>
  <c r="E1381" i="18"/>
  <c r="F1380" i="18"/>
  <c r="E1380" i="18"/>
  <c r="F1379" i="18"/>
  <c r="E1379" i="18"/>
  <c r="F1378" i="18"/>
  <c r="E1378" i="18"/>
  <c r="F1377" i="18"/>
  <c r="E1377" i="18"/>
  <c r="F1376" i="18"/>
  <c r="E1376" i="18"/>
  <c r="F1375" i="18"/>
  <c r="E1375" i="18"/>
  <c r="F1374" i="18"/>
  <c r="E1374" i="18"/>
  <c r="F1373" i="18"/>
  <c r="E1373" i="18"/>
  <c r="F1372" i="18"/>
  <c r="E1372" i="18"/>
  <c r="F1371" i="18"/>
  <c r="E1371" i="18"/>
  <c r="F1370" i="18"/>
  <c r="E1370" i="18"/>
  <c r="F1369" i="18"/>
  <c r="E1369" i="18"/>
  <c r="F1368" i="18"/>
  <c r="E1368" i="18"/>
  <c r="F1367" i="18"/>
  <c r="E1367" i="18"/>
  <c r="F1366" i="18"/>
  <c r="E1366" i="18"/>
  <c r="F1365" i="18"/>
  <c r="E1365" i="18"/>
  <c r="F1364" i="18"/>
  <c r="E1364" i="18"/>
  <c r="F1363" i="18"/>
  <c r="E1363" i="18"/>
  <c r="F1362" i="18"/>
  <c r="E1362" i="18"/>
  <c r="F1361" i="18"/>
  <c r="E1361" i="18"/>
  <c r="F1360" i="18"/>
  <c r="E1360" i="18"/>
  <c r="F1359" i="18"/>
  <c r="E1359" i="18"/>
  <c r="F1358" i="18"/>
  <c r="E1358" i="18"/>
  <c r="F1357" i="18"/>
  <c r="E1357" i="18"/>
  <c r="F1356" i="18"/>
  <c r="E1356" i="18"/>
  <c r="F1355" i="18"/>
  <c r="E1355" i="18"/>
  <c r="F1354" i="18"/>
  <c r="E1354" i="18"/>
  <c r="F1353" i="18"/>
  <c r="E1353" i="18"/>
  <c r="F1352" i="18"/>
  <c r="E1352" i="18"/>
  <c r="F1351" i="18"/>
  <c r="E1351" i="18"/>
  <c r="F1350" i="18"/>
  <c r="E1350" i="18"/>
  <c r="F1349" i="18"/>
  <c r="E1349" i="18"/>
  <c r="F1348" i="18"/>
  <c r="E1348" i="18"/>
  <c r="F1347" i="18"/>
  <c r="E1347" i="18"/>
  <c r="F1346" i="18"/>
  <c r="E1346" i="18"/>
  <c r="F1345" i="18"/>
  <c r="E1345" i="18"/>
  <c r="F1344" i="18"/>
  <c r="E1344" i="18"/>
  <c r="F1343" i="18"/>
  <c r="E1343" i="18"/>
  <c r="F1342" i="18"/>
  <c r="E1342" i="18"/>
  <c r="F1341" i="18"/>
  <c r="E1341" i="18"/>
  <c r="F1340" i="18"/>
  <c r="E1340" i="18"/>
  <c r="F1339" i="18"/>
  <c r="E1339" i="18"/>
  <c r="F1338" i="18"/>
  <c r="E1338" i="18"/>
  <c r="F1337" i="18"/>
  <c r="E1337" i="18"/>
  <c r="F1336" i="18"/>
  <c r="E1336" i="18"/>
  <c r="F1335" i="18"/>
  <c r="E1335" i="18"/>
  <c r="F1334" i="18"/>
  <c r="E1334" i="18"/>
  <c r="F1333" i="18"/>
  <c r="E1333" i="18"/>
  <c r="F1332" i="18"/>
  <c r="E1332" i="18"/>
  <c r="F1331" i="18"/>
  <c r="E1331" i="18"/>
  <c r="F1330" i="18"/>
  <c r="E1330" i="18"/>
  <c r="F1329" i="18"/>
  <c r="E1329" i="18"/>
  <c r="F1328" i="18"/>
  <c r="E1328" i="18"/>
  <c r="F1327" i="18"/>
  <c r="E1327" i="18"/>
  <c r="F1326" i="18"/>
  <c r="E1326" i="18"/>
  <c r="F1325" i="18"/>
  <c r="E1325" i="18"/>
  <c r="F1324" i="18"/>
  <c r="E1324" i="18"/>
  <c r="F1323" i="18"/>
  <c r="E1323" i="18"/>
  <c r="F1322" i="18"/>
  <c r="E1322" i="18"/>
  <c r="F1321" i="18"/>
  <c r="E1321" i="18"/>
  <c r="F1320" i="18"/>
  <c r="E1320" i="18"/>
  <c r="F1319" i="18"/>
  <c r="E1319" i="18"/>
  <c r="F1318" i="18"/>
  <c r="E1318" i="18"/>
  <c r="F1317" i="18"/>
  <c r="E1317" i="18"/>
  <c r="F1316" i="18"/>
  <c r="E1316" i="18"/>
  <c r="F1315" i="18"/>
  <c r="E1315" i="18"/>
  <c r="F1314" i="18"/>
  <c r="E1314" i="18"/>
  <c r="F1313" i="18"/>
  <c r="E1313" i="18"/>
  <c r="F1312" i="18"/>
  <c r="E1312" i="18"/>
  <c r="F1311" i="18"/>
  <c r="E1311" i="18"/>
  <c r="F1310" i="18"/>
  <c r="E1310" i="18"/>
  <c r="F1309" i="18"/>
  <c r="E1309" i="18"/>
  <c r="F1308" i="18"/>
  <c r="E1308" i="18"/>
  <c r="F1307" i="18"/>
  <c r="E1307" i="18"/>
  <c r="F1306" i="18"/>
  <c r="E1306" i="18"/>
  <c r="F1305" i="18"/>
  <c r="E1305" i="18"/>
  <c r="F1304" i="18"/>
  <c r="E1304" i="18"/>
  <c r="F1303" i="18"/>
  <c r="E1303" i="18"/>
  <c r="F1302" i="18"/>
  <c r="E1302" i="18"/>
  <c r="F1301" i="18"/>
  <c r="E1301" i="18"/>
  <c r="F1300" i="18"/>
  <c r="E1300" i="18"/>
  <c r="F1299" i="18"/>
  <c r="E1299" i="18"/>
  <c r="F1298" i="18"/>
  <c r="E1298" i="18"/>
  <c r="F1297" i="18"/>
  <c r="E1297" i="18"/>
  <c r="F1296" i="18"/>
  <c r="E1296" i="18"/>
  <c r="F1295" i="18"/>
  <c r="E1295" i="18"/>
  <c r="F1294" i="18"/>
  <c r="E1294" i="18"/>
  <c r="F1293" i="18"/>
  <c r="E1293" i="18"/>
  <c r="F1292" i="18"/>
  <c r="E1292" i="18"/>
  <c r="F1291" i="18"/>
  <c r="E1291" i="18"/>
  <c r="F1290" i="18"/>
  <c r="E1290" i="18"/>
  <c r="F1289" i="18"/>
  <c r="E1289" i="18"/>
  <c r="F1288" i="18"/>
  <c r="E1288" i="18"/>
  <c r="F1287" i="18"/>
  <c r="E1287" i="18"/>
  <c r="F1286" i="18"/>
  <c r="E1286" i="18"/>
  <c r="F1285" i="18"/>
  <c r="E1285" i="18"/>
  <c r="F1284" i="18"/>
  <c r="E1284" i="18"/>
  <c r="F1283" i="18"/>
  <c r="E1283" i="18"/>
  <c r="F1282" i="18"/>
  <c r="E1282" i="18"/>
  <c r="F1281" i="18"/>
  <c r="E1281" i="18"/>
  <c r="F1280" i="18"/>
  <c r="E1280" i="18"/>
  <c r="F1279" i="18"/>
  <c r="E1279" i="18"/>
  <c r="F1278" i="18"/>
  <c r="E1278" i="18"/>
  <c r="F1277" i="18"/>
  <c r="E1277" i="18"/>
  <c r="F1276" i="18"/>
  <c r="E1276" i="18"/>
  <c r="F1275" i="18"/>
  <c r="E1275" i="18"/>
  <c r="F1274" i="18"/>
  <c r="E1274" i="18"/>
  <c r="F1273" i="18"/>
  <c r="E1273" i="18"/>
  <c r="F1272" i="18"/>
  <c r="E1272" i="18"/>
  <c r="F1271" i="18"/>
  <c r="E1271" i="18"/>
  <c r="F1270" i="18"/>
  <c r="E1270" i="18"/>
  <c r="F1269" i="18"/>
  <c r="E1269" i="18"/>
  <c r="F1268" i="18"/>
  <c r="E1268" i="18"/>
  <c r="F1267" i="18"/>
  <c r="E1267" i="18"/>
  <c r="F1266" i="18"/>
  <c r="E1266" i="18"/>
  <c r="F1265" i="18"/>
  <c r="E1265" i="18"/>
  <c r="F1264" i="18"/>
  <c r="E1264" i="18"/>
  <c r="F1263" i="18"/>
  <c r="E1263" i="18"/>
  <c r="F1262" i="18"/>
  <c r="E1262" i="18"/>
  <c r="F1261" i="18"/>
  <c r="E1261" i="18"/>
  <c r="F1260" i="18"/>
  <c r="E1260" i="18"/>
  <c r="F1259" i="18"/>
  <c r="E1259" i="18"/>
  <c r="F1258" i="18"/>
  <c r="E1258" i="18"/>
  <c r="F1257" i="18"/>
  <c r="E1257" i="18"/>
  <c r="F1256" i="18"/>
  <c r="E1256" i="18"/>
  <c r="F1255" i="18"/>
  <c r="E1255" i="18"/>
  <c r="F1254" i="18"/>
  <c r="E1254" i="18"/>
  <c r="F1253" i="18"/>
  <c r="E1253" i="18"/>
  <c r="F1252" i="18"/>
  <c r="E1252" i="18"/>
  <c r="F1251" i="18"/>
  <c r="E1251" i="18"/>
  <c r="F1250" i="18"/>
  <c r="E1250" i="18"/>
  <c r="F1249" i="18"/>
  <c r="E1249" i="18"/>
  <c r="F1248" i="18"/>
  <c r="E1248" i="18"/>
  <c r="F1247" i="18"/>
  <c r="E1247" i="18"/>
  <c r="F1246" i="18"/>
  <c r="E1246" i="18"/>
  <c r="F1245" i="18"/>
  <c r="E1245" i="18"/>
  <c r="F1244" i="18"/>
  <c r="E1244" i="18"/>
  <c r="F1243" i="18"/>
  <c r="E1243" i="18"/>
  <c r="F1242" i="18"/>
  <c r="E1242" i="18"/>
  <c r="F1241" i="18"/>
  <c r="E1241" i="18"/>
  <c r="F1240" i="18"/>
  <c r="E1240" i="18"/>
  <c r="F1239" i="18"/>
  <c r="E1239" i="18"/>
  <c r="F1238" i="18"/>
  <c r="E1238" i="18"/>
  <c r="F1237" i="18"/>
  <c r="E1237" i="18"/>
  <c r="F1236" i="18"/>
  <c r="E1236" i="18"/>
  <c r="F1235" i="18"/>
  <c r="E1235" i="18"/>
  <c r="F1234" i="18"/>
  <c r="E1234" i="18"/>
  <c r="F1233" i="18"/>
  <c r="E1233" i="18"/>
  <c r="F1232" i="18"/>
  <c r="E1232" i="18"/>
  <c r="F1231" i="18"/>
  <c r="E1231" i="18"/>
  <c r="F1230" i="18"/>
  <c r="E1230" i="18"/>
  <c r="F1229" i="18"/>
  <c r="E1229" i="18"/>
  <c r="F1228" i="18"/>
  <c r="E1228" i="18"/>
  <c r="F1227" i="18"/>
  <c r="E1227" i="18"/>
  <c r="F1226" i="18"/>
  <c r="E1226" i="18"/>
  <c r="F1225" i="18"/>
  <c r="E1225" i="18"/>
  <c r="F1224" i="18"/>
  <c r="E1224" i="18"/>
  <c r="F1223" i="18"/>
  <c r="E1223" i="18"/>
  <c r="F1222" i="18"/>
  <c r="E1222" i="18"/>
  <c r="F1221" i="18"/>
  <c r="E1221" i="18"/>
  <c r="F1220" i="18"/>
  <c r="E1220" i="18"/>
  <c r="F1219" i="18"/>
  <c r="E1219" i="18"/>
  <c r="F1218" i="18"/>
  <c r="E1218" i="18"/>
  <c r="F1217" i="18"/>
  <c r="E1217" i="18"/>
  <c r="F1216" i="18"/>
  <c r="E1216" i="18"/>
  <c r="F1215" i="18"/>
  <c r="E1215" i="18"/>
  <c r="F1214" i="18"/>
  <c r="E1214" i="18"/>
  <c r="F1213" i="18"/>
  <c r="E1213" i="18"/>
  <c r="F1212" i="18"/>
  <c r="E1212" i="18"/>
  <c r="F1211" i="18"/>
  <c r="E1211" i="18"/>
  <c r="F1210" i="18"/>
  <c r="E1210" i="18"/>
  <c r="F1209" i="18"/>
  <c r="E1209" i="18"/>
  <c r="F1208" i="18"/>
  <c r="E1208" i="18"/>
  <c r="F1207" i="18"/>
  <c r="E1207" i="18"/>
  <c r="F1206" i="18"/>
  <c r="E1206" i="18"/>
  <c r="F1205" i="18"/>
  <c r="E1205" i="18"/>
  <c r="F1204" i="18"/>
  <c r="E1204" i="18"/>
  <c r="F1203" i="18"/>
  <c r="E1203" i="18"/>
  <c r="F1202" i="18"/>
  <c r="E1202" i="18"/>
  <c r="F1201" i="18"/>
  <c r="E1201" i="18"/>
  <c r="F1200" i="18"/>
  <c r="E1200" i="18"/>
  <c r="F1199" i="18"/>
  <c r="E1199" i="18"/>
  <c r="F1198" i="18"/>
  <c r="E1198" i="18"/>
  <c r="F1197" i="18"/>
  <c r="E1197" i="18"/>
  <c r="F1196" i="18"/>
  <c r="E1196" i="18"/>
  <c r="F1195" i="18"/>
  <c r="E1195" i="18"/>
  <c r="F1194" i="18"/>
  <c r="E1194" i="18"/>
  <c r="F1193" i="18"/>
  <c r="E1193" i="18"/>
  <c r="F1192" i="18"/>
  <c r="E1192" i="18"/>
  <c r="F1191" i="18"/>
  <c r="E1191" i="18"/>
  <c r="F1190" i="18"/>
  <c r="E1190" i="18"/>
  <c r="F1189" i="18"/>
  <c r="E1189" i="18"/>
  <c r="F1188" i="18"/>
  <c r="E1188" i="18"/>
  <c r="F1187" i="18"/>
  <c r="E1187" i="18"/>
  <c r="F1186" i="18"/>
  <c r="E1186" i="18"/>
  <c r="F1185" i="18"/>
  <c r="E1185" i="18"/>
  <c r="F1184" i="18"/>
  <c r="E1184" i="18"/>
  <c r="F1183" i="18"/>
  <c r="E1183" i="18"/>
  <c r="F1182" i="18"/>
  <c r="E1182" i="18"/>
  <c r="F1181" i="18"/>
  <c r="E1181" i="18"/>
  <c r="F1180" i="18"/>
  <c r="E1180" i="18"/>
  <c r="F1179" i="18"/>
  <c r="E1179" i="18"/>
  <c r="F1178" i="18"/>
  <c r="E1178" i="18"/>
  <c r="F1177" i="18"/>
  <c r="E1177" i="18"/>
  <c r="F1176" i="18"/>
  <c r="E1176" i="18"/>
  <c r="F1175" i="18"/>
  <c r="E1175" i="18"/>
  <c r="F1174" i="18"/>
  <c r="E1174" i="18"/>
  <c r="F1173" i="18"/>
  <c r="E1173" i="18"/>
  <c r="F1172" i="18"/>
  <c r="E1172" i="18"/>
  <c r="F1171" i="18"/>
  <c r="E1171" i="18"/>
  <c r="F1170" i="18"/>
  <c r="E1170" i="18"/>
  <c r="F1169" i="18"/>
  <c r="E1169" i="18"/>
  <c r="F1168" i="18"/>
  <c r="E1168" i="18"/>
  <c r="F1167" i="18"/>
  <c r="E1167" i="18"/>
  <c r="F1166" i="18"/>
  <c r="E1166" i="18"/>
  <c r="F1165" i="18"/>
  <c r="E1165" i="18"/>
  <c r="F1164" i="18"/>
  <c r="E1164" i="18"/>
  <c r="F1163" i="18"/>
  <c r="E1163" i="18"/>
  <c r="F1162" i="18"/>
  <c r="E1162" i="18"/>
  <c r="F1161" i="18"/>
  <c r="E1161" i="18"/>
  <c r="F1160" i="18"/>
  <c r="E1160" i="18"/>
  <c r="F1159" i="18"/>
  <c r="E1159" i="18"/>
  <c r="F1158" i="18"/>
  <c r="E1158" i="18"/>
  <c r="F1157" i="18"/>
  <c r="E1157" i="18"/>
  <c r="F1156" i="18"/>
  <c r="E1156" i="18"/>
  <c r="F1155" i="18"/>
  <c r="E1155" i="18"/>
  <c r="F1154" i="18"/>
  <c r="E1154" i="18"/>
  <c r="F1153" i="18"/>
  <c r="E1153" i="18"/>
  <c r="F1152" i="18"/>
  <c r="E1152" i="18"/>
  <c r="F1151" i="18"/>
  <c r="E1151" i="18"/>
  <c r="F1150" i="18"/>
  <c r="E1150" i="18"/>
  <c r="F1149" i="18"/>
  <c r="E1149" i="18"/>
  <c r="F1148" i="18"/>
  <c r="E1148" i="18"/>
  <c r="F1147" i="18"/>
  <c r="E1147" i="18"/>
  <c r="F1146" i="18"/>
  <c r="E1146" i="18"/>
  <c r="F1145" i="18"/>
  <c r="E1145" i="18"/>
  <c r="F1144" i="18"/>
  <c r="E1144" i="18"/>
  <c r="F1143" i="18"/>
  <c r="E1143" i="18"/>
  <c r="F1142" i="18"/>
  <c r="E1142" i="18"/>
  <c r="F1141" i="18"/>
  <c r="E1141" i="18"/>
  <c r="F1140" i="18"/>
  <c r="E1140" i="18"/>
  <c r="F1139" i="18"/>
  <c r="E1139" i="18"/>
  <c r="F1138" i="18"/>
  <c r="E1138" i="18"/>
  <c r="F1137" i="18"/>
  <c r="E1137" i="18"/>
  <c r="F1136" i="18"/>
  <c r="E1136" i="18"/>
  <c r="F1135" i="18"/>
  <c r="E1135" i="18"/>
  <c r="F1134" i="18"/>
  <c r="E1134" i="18"/>
  <c r="F1133" i="18"/>
  <c r="E1133" i="18"/>
  <c r="F1132" i="18"/>
  <c r="E1132" i="18"/>
  <c r="F1131" i="18"/>
  <c r="E1131" i="18"/>
  <c r="F1130" i="18"/>
  <c r="E1130" i="18"/>
  <c r="F1129" i="18"/>
  <c r="E1129" i="18"/>
  <c r="F1128" i="18"/>
  <c r="E1128" i="18"/>
  <c r="F1127" i="18"/>
  <c r="E1127" i="18"/>
  <c r="F1126" i="18"/>
  <c r="E1126" i="18"/>
  <c r="F1125" i="18"/>
  <c r="E1125" i="18"/>
  <c r="F1124" i="18"/>
  <c r="E1124" i="18"/>
  <c r="F1123" i="18"/>
  <c r="E1123" i="18"/>
  <c r="F1122" i="18"/>
  <c r="E1122" i="18"/>
  <c r="F1121" i="18"/>
  <c r="E1121" i="18"/>
  <c r="F1120" i="18"/>
  <c r="E1120" i="18"/>
  <c r="F1119" i="18"/>
  <c r="E1119" i="18"/>
  <c r="F1118" i="18"/>
  <c r="E1118" i="18"/>
  <c r="F1117" i="18"/>
  <c r="E1117" i="18"/>
  <c r="F1116" i="18"/>
  <c r="E1116" i="18"/>
  <c r="F1115" i="18"/>
  <c r="E1115" i="18"/>
  <c r="F1114" i="18"/>
  <c r="E1114" i="18"/>
  <c r="F1113" i="18"/>
  <c r="E1113" i="18"/>
  <c r="F1112" i="18"/>
  <c r="E1112" i="18"/>
  <c r="F1111" i="18"/>
  <c r="E1111" i="18"/>
  <c r="F1110" i="18"/>
  <c r="E1110" i="18"/>
  <c r="F1109" i="18"/>
  <c r="E1109" i="18"/>
  <c r="F1108" i="18"/>
  <c r="E1108" i="18"/>
  <c r="F1107" i="18"/>
  <c r="E1107" i="18"/>
  <c r="F1106" i="18"/>
  <c r="E1106" i="18"/>
  <c r="F1105" i="18"/>
  <c r="E1105" i="18"/>
  <c r="F1104" i="18"/>
  <c r="E1104" i="18"/>
  <c r="F1103" i="18"/>
  <c r="E1103" i="18"/>
  <c r="F1102" i="18"/>
  <c r="E1102" i="18"/>
  <c r="F1101" i="18"/>
  <c r="E1101" i="18"/>
  <c r="F1100" i="18"/>
  <c r="E1100" i="18"/>
  <c r="F1099" i="18"/>
  <c r="E1099" i="18"/>
  <c r="F1098" i="18"/>
  <c r="E1098" i="18"/>
  <c r="F1097" i="18"/>
  <c r="E1097" i="18"/>
  <c r="F1096" i="18"/>
  <c r="E1096" i="18"/>
  <c r="F1095" i="18"/>
  <c r="E1095" i="18"/>
  <c r="F1094" i="18"/>
  <c r="E1094" i="18"/>
  <c r="F1093" i="18"/>
  <c r="E1093" i="18"/>
  <c r="F1092" i="18"/>
  <c r="E1092" i="18"/>
  <c r="F1091" i="18"/>
  <c r="E1091" i="18"/>
  <c r="F1090" i="18"/>
  <c r="E1090" i="18"/>
  <c r="F1089" i="18"/>
  <c r="E1089" i="18"/>
  <c r="F1088" i="18"/>
  <c r="E1088" i="18"/>
  <c r="F1087" i="18"/>
  <c r="E1087" i="18"/>
  <c r="F1086" i="18"/>
  <c r="E1086" i="18"/>
  <c r="F1085" i="18"/>
  <c r="E1085" i="18"/>
  <c r="F1084" i="18"/>
  <c r="E1084" i="18"/>
  <c r="F1083" i="18"/>
  <c r="E1083" i="18"/>
  <c r="F1082" i="18"/>
  <c r="E1082" i="18"/>
  <c r="F1081" i="18"/>
  <c r="E1081" i="18"/>
  <c r="F1080" i="18"/>
  <c r="E1080" i="18"/>
  <c r="F1079" i="18"/>
  <c r="E1079" i="18"/>
  <c r="F1078" i="18"/>
  <c r="E1078" i="18"/>
  <c r="F1077" i="18"/>
  <c r="E1077" i="18"/>
  <c r="F1076" i="18"/>
  <c r="E1076" i="18"/>
  <c r="F1075" i="18"/>
  <c r="E1075" i="18"/>
  <c r="F1074" i="18"/>
  <c r="E1074" i="18"/>
  <c r="F1073" i="18"/>
  <c r="E1073" i="18"/>
  <c r="F1072" i="18"/>
  <c r="E1072" i="18"/>
  <c r="F1071" i="18"/>
  <c r="E1071" i="18"/>
  <c r="F1070" i="18"/>
  <c r="E1070" i="18"/>
  <c r="F1069" i="18"/>
  <c r="E1069" i="18"/>
  <c r="F1068" i="18"/>
  <c r="E1068" i="18"/>
  <c r="F1067" i="18"/>
  <c r="E1067" i="18"/>
  <c r="F1066" i="18"/>
  <c r="E1066" i="18"/>
  <c r="F1065" i="18"/>
  <c r="E1065" i="18"/>
  <c r="F1064" i="18"/>
  <c r="E1064" i="18"/>
  <c r="F1063" i="18"/>
  <c r="E1063" i="18"/>
  <c r="F1062" i="18"/>
  <c r="E1062" i="18"/>
  <c r="F1061" i="18"/>
  <c r="E1061" i="18"/>
  <c r="F1060" i="18"/>
  <c r="E1060" i="18"/>
  <c r="F1059" i="18"/>
  <c r="E1059" i="18"/>
  <c r="F1058" i="18"/>
  <c r="E1058" i="18"/>
  <c r="F1057" i="18"/>
  <c r="E1057" i="18"/>
  <c r="F1056" i="18"/>
  <c r="E1056" i="18"/>
  <c r="F1055" i="18"/>
  <c r="E1055" i="18"/>
  <c r="F1054" i="18"/>
  <c r="E1054" i="18"/>
  <c r="F1053" i="18"/>
  <c r="E1053" i="18"/>
  <c r="F1052" i="18"/>
  <c r="E1052" i="18"/>
  <c r="F1051" i="18"/>
  <c r="E1051" i="18"/>
  <c r="F1050" i="18"/>
  <c r="E1050" i="18"/>
  <c r="F1049" i="18"/>
  <c r="E1049" i="18"/>
  <c r="F1048" i="18"/>
  <c r="E1048" i="18"/>
  <c r="F1047" i="18"/>
  <c r="E1047" i="18"/>
  <c r="F1046" i="18"/>
  <c r="E1046" i="18"/>
  <c r="F1045" i="18"/>
  <c r="E1045" i="18"/>
  <c r="F1044" i="18"/>
  <c r="E1044" i="18"/>
  <c r="F1043" i="18"/>
  <c r="E1043" i="18"/>
  <c r="F1042" i="18"/>
  <c r="E1042" i="18"/>
  <c r="F1041" i="18"/>
  <c r="E1041" i="18"/>
  <c r="F1040" i="18"/>
  <c r="E1040" i="18"/>
  <c r="F1039" i="18"/>
  <c r="E1039" i="18"/>
  <c r="F1038" i="18"/>
  <c r="E1038" i="18"/>
  <c r="F1037" i="18"/>
  <c r="E1037" i="18"/>
  <c r="F1036" i="18"/>
  <c r="E1036" i="18"/>
  <c r="F1035" i="18"/>
  <c r="E1035" i="18"/>
  <c r="F1034" i="18"/>
  <c r="E1034" i="18"/>
  <c r="F1033" i="18"/>
  <c r="E1033" i="18"/>
  <c r="F1032" i="18"/>
  <c r="E1032" i="18"/>
  <c r="F1031" i="18"/>
  <c r="E1031" i="18"/>
  <c r="F1030" i="18"/>
  <c r="E1030" i="18"/>
  <c r="F1029" i="18"/>
  <c r="E1029" i="18"/>
  <c r="F1028" i="18"/>
  <c r="E1028" i="18"/>
  <c r="F1027" i="18"/>
  <c r="E1027" i="18"/>
  <c r="F1026" i="18"/>
  <c r="E1026" i="18"/>
  <c r="F1025" i="18"/>
  <c r="E1025" i="18"/>
  <c r="F1024" i="18"/>
  <c r="E1024" i="18"/>
  <c r="F1023" i="18"/>
  <c r="E1023" i="18"/>
  <c r="F1022" i="18"/>
  <c r="E1022" i="18"/>
  <c r="F1021" i="18"/>
  <c r="E1021" i="18"/>
  <c r="F1020" i="18"/>
  <c r="E1020" i="18"/>
  <c r="F1019" i="18"/>
  <c r="E1019" i="18"/>
  <c r="F1018" i="18"/>
  <c r="E1018" i="18"/>
  <c r="F1017" i="18"/>
  <c r="E1017" i="18"/>
  <c r="F1016" i="18"/>
  <c r="E1016" i="18"/>
  <c r="F1015" i="18"/>
  <c r="E1015" i="18"/>
  <c r="F1014" i="18"/>
  <c r="E1014" i="18"/>
  <c r="F1013" i="18"/>
  <c r="E1013" i="18"/>
  <c r="F1012" i="18"/>
  <c r="E1012" i="18"/>
  <c r="F1011" i="18"/>
  <c r="E1011" i="18"/>
  <c r="F1010" i="18"/>
  <c r="E1010" i="18"/>
  <c r="F1009" i="18"/>
  <c r="E1009" i="18"/>
  <c r="F1008" i="18"/>
  <c r="E1008" i="18"/>
  <c r="F1007" i="18"/>
  <c r="E1007" i="18"/>
  <c r="F1006" i="18"/>
  <c r="E1006" i="18"/>
  <c r="F1005" i="18"/>
  <c r="E1005" i="18"/>
  <c r="F1004" i="18"/>
  <c r="E1004" i="18"/>
  <c r="F1003" i="18"/>
  <c r="E1003" i="18"/>
  <c r="F1002" i="18"/>
  <c r="E1002" i="18"/>
  <c r="F1001" i="18"/>
  <c r="E1001" i="18"/>
  <c r="F1000" i="18"/>
  <c r="E1000" i="18"/>
  <c r="F999" i="18"/>
  <c r="E999" i="18"/>
  <c r="F998" i="18"/>
  <c r="E998" i="18"/>
  <c r="F997" i="18"/>
  <c r="E997" i="18"/>
  <c r="F996" i="18"/>
  <c r="E996" i="18"/>
  <c r="F995" i="18"/>
  <c r="E995" i="18"/>
  <c r="F994" i="18"/>
  <c r="E994" i="18"/>
  <c r="F993" i="18"/>
  <c r="E993" i="18"/>
  <c r="F992" i="18"/>
  <c r="E992" i="18"/>
  <c r="F991" i="18"/>
  <c r="E991" i="18"/>
  <c r="F990" i="18"/>
  <c r="E990" i="18"/>
  <c r="F989" i="18"/>
  <c r="E989" i="18"/>
  <c r="F988" i="18"/>
  <c r="E988" i="18"/>
  <c r="F987" i="18"/>
  <c r="E987" i="18"/>
  <c r="F986" i="18"/>
  <c r="E986" i="18"/>
  <c r="F985" i="18"/>
  <c r="E985" i="18"/>
  <c r="F984" i="18"/>
  <c r="E984" i="18"/>
  <c r="F983" i="18"/>
  <c r="E983" i="18"/>
  <c r="F982" i="18"/>
  <c r="E982" i="18"/>
  <c r="F981" i="18"/>
  <c r="E981" i="18"/>
  <c r="F980" i="18"/>
  <c r="E980" i="18"/>
  <c r="F979" i="18"/>
  <c r="E979" i="18"/>
  <c r="F978" i="18"/>
  <c r="E978" i="18"/>
  <c r="F977" i="18"/>
  <c r="E977" i="18"/>
  <c r="F976" i="18"/>
  <c r="E976" i="18"/>
  <c r="F975" i="18"/>
  <c r="E975" i="18"/>
  <c r="F974" i="18"/>
  <c r="E974" i="18"/>
  <c r="F973" i="18"/>
  <c r="E973" i="18"/>
  <c r="F972" i="18"/>
  <c r="E972" i="18"/>
  <c r="F971" i="18"/>
  <c r="E971" i="18"/>
  <c r="F970" i="18"/>
  <c r="E970" i="18"/>
  <c r="F969" i="18"/>
  <c r="E969" i="18"/>
  <c r="F968" i="18"/>
  <c r="E968" i="18"/>
  <c r="F967" i="18"/>
  <c r="E967" i="18"/>
  <c r="F966" i="18"/>
  <c r="E966" i="18"/>
  <c r="F965" i="18"/>
  <c r="E965" i="18"/>
  <c r="F964" i="18"/>
  <c r="E964" i="18"/>
  <c r="F963" i="18"/>
  <c r="E963" i="18"/>
  <c r="F962" i="18"/>
  <c r="E962" i="18"/>
  <c r="F961" i="18"/>
  <c r="E961" i="18"/>
  <c r="F960" i="18"/>
  <c r="E960" i="18"/>
  <c r="F959" i="18"/>
  <c r="E959" i="18"/>
  <c r="F958" i="18"/>
  <c r="E958" i="18"/>
  <c r="F957" i="18"/>
  <c r="E957" i="18"/>
  <c r="F956" i="18"/>
  <c r="E956" i="18"/>
  <c r="F955" i="18"/>
  <c r="E955" i="18"/>
  <c r="F954" i="18"/>
  <c r="E954" i="18"/>
  <c r="F953" i="18"/>
  <c r="E953" i="18"/>
  <c r="F952" i="18"/>
  <c r="E952" i="18"/>
  <c r="F951" i="18"/>
  <c r="E951" i="18"/>
  <c r="F950" i="18"/>
  <c r="E950" i="18"/>
  <c r="F949" i="18"/>
  <c r="E949" i="18"/>
  <c r="F948" i="18"/>
  <c r="E948" i="18"/>
  <c r="F947" i="18"/>
  <c r="E947" i="18"/>
  <c r="F946" i="18"/>
  <c r="E946" i="18"/>
  <c r="F945" i="18"/>
  <c r="E945" i="18"/>
  <c r="F944" i="18"/>
  <c r="E944" i="18"/>
  <c r="F943" i="18"/>
  <c r="E943" i="18"/>
  <c r="F942" i="18"/>
  <c r="E942" i="18"/>
  <c r="F941" i="18"/>
  <c r="E941" i="18"/>
  <c r="F940" i="18"/>
  <c r="E940" i="18"/>
  <c r="F939" i="18"/>
  <c r="E939" i="18"/>
  <c r="F938" i="18"/>
  <c r="E938" i="18"/>
  <c r="F937" i="18"/>
  <c r="E937" i="18"/>
  <c r="F936" i="18"/>
  <c r="E936" i="18"/>
  <c r="F935" i="18"/>
  <c r="E935" i="18"/>
  <c r="F934" i="18"/>
  <c r="E934" i="18"/>
  <c r="F933" i="18"/>
  <c r="E933" i="18"/>
  <c r="F932" i="18"/>
  <c r="E932" i="18"/>
  <c r="F931" i="18"/>
  <c r="E931" i="18"/>
  <c r="F930" i="18"/>
  <c r="E930" i="18"/>
  <c r="F929" i="18"/>
  <c r="E929" i="18"/>
  <c r="F928" i="18"/>
  <c r="E928" i="18"/>
  <c r="F927" i="18"/>
  <c r="E927" i="18"/>
  <c r="F926" i="18"/>
  <c r="E926" i="18"/>
  <c r="F925" i="18"/>
  <c r="E925" i="18"/>
  <c r="F924" i="18"/>
  <c r="E924" i="18"/>
  <c r="F923" i="18"/>
  <c r="E923" i="18"/>
  <c r="F922" i="18"/>
  <c r="E922" i="18"/>
  <c r="F921" i="18"/>
  <c r="E921" i="18"/>
  <c r="F920" i="18"/>
  <c r="E920" i="18"/>
  <c r="F919" i="18"/>
  <c r="E919" i="18"/>
  <c r="F918" i="18"/>
  <c r="E918" i="18"/>
  <c r="F917" i="18"/>
  <c r="E917" i="18"/>
  <c r="F916" i="18"/>
  <c r="E916" i="18"/>
  <c r="F915" i="18"/>
  <c r="E915" i="18"/>
  <c r="F914" i="18"/>
  <c r="E914" i="18"/>
  <c r="F913" i="18"/>
  <c r="E913" i="18"/>
  <c r="F912" i="18"/>
  <c r="E912" i="18"/>
  <c r="F911" i="18"/>
  <c r="E911" i="18"/>
  <c r="F910" i="18"/>
  <c r="E910" i="18"/>
  <c r="F909" i="18"/>
  <c r="E909" i="18"/>
  <c r="F908" i="18"/>
  <c r="E908" i="18"/>
  <c r="F907" i="18"/>
  <c r="E907" i="18"/>
  <c r="F906" i="18"/>
  <c r="E906" i="18"/>
  <c r="F905" i="18"/>
  <c r="E905" i="18"/>
  <c r="F904" i="18"/>
  <c r="E904" i="18"/>
  <c r="F903" i="18"/>
  <c r="E903" i="18"/>
  <c r="F902" i="18"/>
  <c r="E902" i="18"/>
  <c r="F901" i="18"/>
  <c r="E901" i="18"/>
  <c r="F900" i="18"/>
  <c r="E900" i="18"/>
  <c r="F899" i="18"/>
  <c r="E899" i="18"/>
  <c r="F898" i="18"/>
  <c r="E898" i="18"/>
  <c r="F897" i="18"/>
  <c r="E897" i="18"/>
  <c r="F896" i="18"/>
  <c r="E896" i="18"/>
  <c r="F895" i="18"/>
  <c r="E895" i="18"/>
  <c r="F894" i="18"/>
  <c r="E894" i="18"/>
  <c r="F893" i="18"/>
  <c r="E893" i="18"/>
  <c r="F892" i="18"/>
  <c r="E892" i="18"/>
  <c r="F891" i="18"/>
  <c r="E891" i="18"/>
  <c r="F890" i="18"/>
  <c r="E890" i="18"/>
  <c r="F889" i="18"/>
  <c r="E889" i="18"/>
  <c r="F888" i="18"/>
  <c r="E888" i="18"/>
  <c r="F887" i="18"/>
  <c r="E887" i="18"/>
  <c r="F886" i="18"/>
  <c r="E886" i="18"/>
  <c r="F885" i="18"/>
  <c r="E885" i="18"/>
  <c r="F884" i="18"/>
  <c r="E884" i="18"/>
  <c r="F883" i="18"/>
  <c r="E883" i="18"/>
  <c r="F882" i="18"/>
  <c r="E882" i="18"/>
  <c r="F881" i="18"/>
  <c r="E881" i="18"/>
  <c r="F880" i="18"/>
  <c r="E880" i="18"/>
  <c r="F879" i="18"/>
  <c r="E879" i="18"/>
  <c r="F878" i="18"/>
  <c r="E878" i="18"/>
  <c r="F877" i="18"/>
  <c r="E877" i="18"/>
  <c r="F876" i="18"/>
  <c r="E876" i="18"/>
  <c r="F875" i="18"/>
  <c r="E875" i="18"/>
  <c r="F874" i="18"/>
  <c r="E874" i="18"/>
  <c r="F873" i="18"/>
  <c r="E873" i="18"/>
  <c r="F872" i="18"/>
  <c r="E872" i="18"/>
  <c r="F871" i="18"/>
  <c r="E871" i="18"/>
  <c r="F870" i="18"/>
  <c r="E870" i="18"/>
  <c r="F869" i="18"/>
  <c r="E869" i="18"/>
  <c r="F868" i="18"/>
  <c r="E868" i="18"/>
  <c r="F867" i="18"/>
  <c r="E867" i="18"/>
  <c r="F866" i="18"/>
  <c r="E866" i="18"/>
  <c r="F865" i="18"/>
  <c r="E865" i="18"/>
  <c r="F864" i="18"/>
  <c r="E864" i="18"/>
  <c r="F863" i="18"/>
  <c r="E863" i="18"/>
  <c r="F862" i="18"/>
  <c r="E862" i="18"/>
  <c r="F861" i="18"/>
  <c r="E861" i="18"/>
  <c r="F860" i="18"/>
  <c r="E860" i="18"/>
  <c r="F859" i="18"/>
  <c r="E859" i="18"/>
  <c r="F858" i="18"/>
  <c r="E858" i="18"/>
  <c r="F857" i="18"/>
  <c r="E857" i="18"/>
  <c r="F856" i="18"/>
  <c r="E856" i="18"/>
  <c r="F855" i="18"/>
  <c r="E855" i="18"/>
  <c r="F854" i="18"/>
  <c r="E854" i="18"/>
  <c r="F853" i="18"/>
  <c r="E853" i="18"/>
  <c r="F852" i="18"/>
  <c r="E852" i="18"/>
  <c r="F851" i="18"/>
  <c r="E851" i="18"/>
  <c r="F850" i="18"/>
  <c r="E850" i="18"/>
  <c r="F849" i="18"/>
  <c r="E849" i="18"/>
  <c r="F848" i="18"/>
  <c r="E848" i="18"/>
  <c r="F847" i="18"/>
  <c r="E847" i="18"/>
  <c r="F846" i="18"/>
  <c r="E846" i="18"/>
  <c r="F845" i="18"/>
  <c r="E845" i="18"/>
  <c r="F844" i="18"/>
  <c r="E844" i="18"/>
  <c r="F843" i="18"/>
  <c r="E843" i="18"/>
  <c r="F842" i="18"/>
  <c r="E842" i="18"/>
  <c r="F841" i="18"/>
  <c r="E841" i="18"/>
  <c r="F840" i="18"/>
  <c r="E840" i="18"/>
  <c r="F839" i="18"/>
  <c r="E839" i="18"/>
  <c r="F838" i="18"/>
  <c r="E838" i="18"/>
  <c r="F837" i="18"/>
  <c r="E837" i="18"/>
  <c r="F836" i="18"/>
  <c r="E836" i="18"/>
  <c r="F835" i="18"/>
  <c r="E835" i="18"/>
  <c r="F834" i="18"/>
  <c r="E834" i="18"/>
  <c r="F833" i="18"/>
  <c r="E833" i="18"/>
  <c r="F832" i="18"/>
  <c r="E832" i="18"/>
  <c r="F831" i="18"/>
  <c r="E831" i="18"/>
  <c r="F830" i="18"/>
  <c r="E830" i="18"/>
  <c r="F829" i="18"/>
  <c r="E829" i="18"/>
  <c r="F828" i="18"/>
  <c r="E828" i="18"/>
  <c r="F827" i="18"/>
  <c r="E827" i="18"/>
  <c r="F826" i="18"/>
  <c r="E826" i="18"/>
  <c r="F825" i="18"/>
  <c r="E825" i="18"/>
  <c r="F824" i="18"/>
  <c r="E824" i="18"/>
  <c r="F823" i="18"/>
  <c r="E823" i="18"/>
  <c r="F822" i="18"/>
  <c r="E822" i="18"/>
  <c r="F821" i="18"/>
  <c r="E821" i="18"/>
  <c r="F820" i="18"/>
  <c r="E820" i="18"/>
  <c r="F819" i="18"/>
  <c r="E819" i="18"/>
  <c r="F818" i="18"/>
  <c r="E818" i="18"/>
  <c r="F817" i="18"/>
  <c r="E817" i="18"/>
  <c r="F816" i="18"/>
  <c r="E816" i="18"/>
  <c r="F815" i="18"/>
  <c r="E815" i="18"/>
  <c r="F814" i="18"/>
  <c r="E814" i="18"/>
  <c r="F813" i="18"/>
  <c r="E813" i="18"/>
  <c r="F812" i="18"/>
  <c r="E812" i="18"/>
  <c r="F811" i="18"/>
  <c r="E811" i="18"/>
  <c r="F810" i="18"/>
  <c r="E810" i="18"/>
  <c r="F809" i="18"/>
  <c r="E809" i="18"/>
  <c r="F808" i="18"/>
  <c r="E808" i="18"/>
  <c r="F807" i="18"/>
  <c r="E807" i="18"/>
  <c r="F806" i="18"/>
  <c r="E806" i="18"/>
  <c r="F805" i="18"/>
  <c r="E805" i="18"/>
  <c r="F804" i="18"/>
  <c r="E804" i="18"/>
  <c r="F803" i="18"/>
  <c r="E803" i="18"/>
  <c r="F802" i="18"/>
  <c r="E802" i="18"/>
  <c r="F801" i="18"/>
  <c r="E801" i="18"/>
  <c r="F800" i="18"/>
  <c r="E800" i="18"/>
  <c r="F799" i="18"/>
  <c r="E799" i="18"/>
  <c r="F798" i="18"/>
  <c r="E798" i="18"/>
  <c r="F797" i="18"/>
  <c r="E797" i="18"/>
  <c r="F796" i="18"/>
  <c r="E796" i="18"/>
  <c r="F795" i="18"/>
  <c r="E795" i="18"/>
  <c r="F794" i="18"/>
  <c r="E794" i="18"/>
  <c r="F793" i="18"/>
  <c r="E793" i="18"/>
  <c r="F792" i="18"/>
  <c r="E792" i="18"/>
  <c r="F791" i="18"/>
  <c r="E791" i="18"/>
  <c r="F790" i="18"/>
  <c r="E790" i="18"/>
  <c r="F789" i="18"/>
  <c r="E789" i="18"/>
  <c r="F788" i="18"/>
  <c r="E788" i="18"/>
  <c r="F787" i="18"/>
  <c r="E787" i="18"/>
  <c r="F786" i="18"/>
  <c r="E786" i="18"/>
  <c r="F785" i="18"/>
  <c r="E785" i="18"/>
  <c r="F784" i="18"/>
  <c r="E784" i="18"/>
  <c r="F783" i="18"/>
  <c r="E783" i="18"/>
  <c r="F782" i="18"/>
  <c r="E782" i="18"/>
  <c r="F781" i="18"/>
  <c r="E781" i="18"/>
  <c r="F780" i="18"/>
  <c r="E780" i="18"/>
  <c r="F779" i="18"/>
  <c r="E779" i="18"/>
  <c r="F778" i="18"/>
  <c r="E778" i="18"/>
  <c r="F777" i="18"/>
  <c r="E777" i="18"/>
  <c r="F776" i="18"/>
  <c r="E776" i="18"/>
  <c r="F775" i="18"/>
  <c r="E775" i="18"/>
  <c r="F774" i="18"/>
  <c r="E774" i="18"/>
  <c r="F773" i="18"/>
  <c r="E773" i="18"/>
  <c r="F772" i="18"/>
  <c r="E772" i="18"/>
  <c r="F771" i="18"/>
  <c r="E771" i="18"/>
  <c r="F770" i="18"/>
  <c r="E770" i="18"/>
  <c r="F769" i="18"/>
  <c r="E769" i="18"/>
  <c r="F768" i="18"/>
  <c r="E768" i="18"/>
  <c r="F767" i="18"/>
  <c r="E767" i="18"/>
  <c r="F766" i="18"/>
  <c r="E766" i="18"/>
  <c r="F765" i="18"/>
  <c r="E765" i="18"/>
  <c r="F764" i="18"/>
  <c r="E764" i="18"/>
  <c r="F763" i="18"/>
  <c r="E763" i="18"/>
  <c r="F762" i="18"/>
  <c r="E762" i="18"/>
  <c r="F761" i="18"/>
  <c r="E761" i="18"/>
  <c r="F760" i="18"/>
  <c r="E760" i="18"/>
  <c r="F759" i="18"/>
  <c r="E759" i="18"/>
  <c r="F758" i="18"/>
  <c r="E758" i="18"/>
  <c r="F757" i="18"/>
  <c r="E757" i="18"/>
  <c r="F756" i="18"/>
  <c r="E756" i="18"/>
  <c r="F755" i="18"/>
  <c r="E755" i="18"/>
  <c r="F754" i="18"/>
  <c r="E754" i="18"/>
  <c r="F753" i="18"/>
  <c r="E753" i="18"/>
  <c r="F752" i="18"/>
  <c r="E752" i="18"/>
  <c r="F751" i="18"/>
  <c r="E751" i="18"/>
  <c r="F750" i="18"/>
  <c r="E750" i="18"/>
  <c r="F749" i="18"/>
  <c r="E749" i="18"/>
  <c r="F748" i="18"/>
  <c r="E748" i="18"/>
  <c r="F747" i="18"/>
  <c r="E747" i="18"/>
  <c r="F746" i="18"/>
  <c r="E746" i="18"/>
  <c r="F745" i="18"/>
  <c r="E745" i="18"/>
  <c r="F744" i="18"/>
  <c r="E744" i="18"/>
  <c r="F743" i="18"/>
  <c r="E743" i="18"/>
  <c r="F742" i="18"/>
  <c r="E742" i="18"/>
  <c r="F741" i="18"/>
  <c r="E741" i="18"/>
  <c r="F740" i="18"/>
  <c r="E740" i="18"/>
  <c r="F739" i="18"/>
  <c r="E739" i="18"/>
  <c r="F738" i="18"/>
  <c r="E738" i="18"/>
  <c r="F737" i="18"/>
  <c r="E737" i="18"/>
  <c r="F736" i="18"/>
  <c r="E736" i="18"/>
  <c r="F735" i="18"/>
  <c r="E735" i="18"/>
  <c r="F734" i="18"/>
  <c r="E734" i="18"/>
  <c r="F733" i="18"/>
  <c r="E733" i="18"/>
  <c r="F732" i="18"/>
  <c r="E732" i="18"/>
  <c r="F731" i="18"/>
  <c r="E731" i="18"/>
  <c r="F730" i="18"/>
  <c r="E730" i="18"/>
  <c r="F729" i="18"/>
  <c r="E729" i="18"/>
  <c r="F728" i="18"/>
  <c r="E728" i="18"/>
  <c r="F727" i="18"/>
  <c r="E727" i="18"/>
  <c r="F726" i="18"/>
  <c r="E726" i="18"/>
  <c r="F725" i="18"/>
  <c r="E725" i="18"/>
  <c r="F724" i="18"/>
  <c r="E724" i="18"/>
  <c r="F723" i="18"/>
  <c r="E723" i="18"/>
  <c r="F722" i="18"/>
  <c r="E722" i="18"/>
  <c r="F721" i="18"/>
  <c r="E721" i="18"/>
  <c r="F720" i="18"/>
  <c r="E720" i="18"/>
  <c r="F719" i="18"/>
  <c r="E719" i="18"/>
  <c r="F718" i="18"/>
  <c r="E718" i="18"/>
  <c r="F717" i="18"/>
  <c r="E717" i="18"/>
  <c r="F716" i="18"/>
  <c r="E716" i="18"/>
  <c r="F715" i="18"/>
  <c r="E715" i="18"/>
  <c r="F714" i="18"/>
  <c r="E714" i="18"/>
  <c r="F713" i="18"/>
  <c r="E713" i="18"/>
  <c r="F712" i="18"/>
  <c r="E712" i="18"/>
  <c r="F711" i="18"/>
  <c r="E711" i="18"/>
  <c r="F710" i="18"/>
  <c r="E710" i="18"/>
  <c r="F709" i="18"/>
  <c r="E709" i="18"/>
  <c r="F708" i="18"/>
  <c r="E708" i="18"/>
  <c r="F707" i="18"/>
  <c r="E707" i="18"/>
  <c r="F706" i="18"/>
  <c r="E706" i="18"/>
  <c r="F705" i="18"/>
  <c r="E705" i="18"/>
  <c r="F704" i="18"/>
  <c r="E704" i="18"/>
  <c r="F703" i="18"/>
  <c r="E703" i="18"/>
  <c r="F702" i="18"/>
  <c r="E702" i="18"/>
  <c r="F701" i="18"/>
  <c r="E701" i="18"/>
  <c r="F700" i="18"/>
  <c r="E700" i="18"/>
  <c r="F699" i="18"/>
  <c r="E699" i="18"/>
  <c r="F698" i="18"/>
  <c r="E698" i="18"/>
  <c r="F697" i="18"/>
  <c r="E697" i="18"/>
  <c r="F696" i="18"/>
  <c r="E696" i="18"/>
  <c r="F695" i="18"/>
  <c r="E695" i="18"/>
  <c r="F694" i="18"/>
  <c r="E694" i="18"/>
  <c r="F693" i="18"/>
  <c r="E693" i="18"/>
  <c r="F692" i="18"/>
  <c r="E692" i="18"/>
  <c r="F691" i="18"/>
  <c r="E691" i="18"/>
  <c r="F690" i="18"/>
  <c r="E690" i="18"/>
  <c r="F689" i="18"/>
  <c r="E689" i="18"/>
  <c r="F688" i="18"/>
  <c r="E688" i="18"/>
  <c r="F687" i="18"/>
  <c r="E687" i="18"/>
  <c r="F686" i="18"/>
  <c r="E686" i="18"/>
  <c r="F685" i="18"/>
  <c r="E685" i="18"/>
  <c r="F684" i="18"/>
  <c r="E684" i="18"/>
  <c r="F683" i="18"/>
  <c r="E683" i="18"/>
  <c r="F682" i="18"/>
  <c r="E682" i="18"/>
  <c r="F681" i="18"/>
  <c r="E681" i="18"/>
  <c r="F680" i="18"/>
  <c r="E680" i="18"/>
  <c r="F679" i="18"/>
  <c r="E679" i="18"/>
  <c r="F678" i="18"/>
  <c r="E678" i="18"/>
  <c r="F677" i="18"/>
  <c r="E677" i="18"/>
  <c r="F676" i="18"/>
  <c r="E676" i="18"/>
  <c r="F675" i="18"/>
  <c r="E675" i="18"/>
  <c r="F674" i="18"/>
  <c r="E674" i="18"/>
  <c r="F673" i="18"/>
  <c r="E673" i="18"/>
  <c r="F672" i="18"/>
  <c r="E672" i="18"/>
  <c r="F671" i="18"/>
  <c r="E671" i="18"/>
  <c r="F670" i="18"/>
  <c r="E670" i="18"/>
  <c r="F669" i="18"/>
  <c r="E669" i="18"/>
  <c r="F668" i="18"/>
  <c r="E668" i="18"/>
  <c r="F667" i="18"/>
  <c r="E667" i="18"/>
  <c r="F666" i="18"/>
  <c r="E666" i="18"/>
  <c r="F665" i="18"/>
  <c r="E665" i="18"/>
  <c r="F664" i="18"/>
  <c r="E664" i="18"/>
  <c r="F663" i="18"/>
  <c r="E663" i="18"/>
  <c r="F662" i="18"/>
  <c r="E662" i="18"/>
  <c r="F661" i="18"/>
  <c r="E661" i="18"/>
  <c r="F660" i="18"/>
  <c r="E660" i="18"/>
  <c r="F659" i="18"/>
  <c r="E659" i="18"/>
  <c r="F658" i="18"/>
  <c r="E658" i="18"/>
  <c r="F657" i="18"/>
  <c r="E657" i="18"/>
  <c r="F656" i="18"/>
  <c r="E656" i="18"/>
  <c r="F655" i="18"/>
  <c r="E655" i="18"/>
  <c r="F654" i="18"/>
  <c r="E654" i="18"/>
  <c r="F653" i="18"/>
  <c r="E653" i="18"/>
  <c r="F652" i="18"/>
  <c r="E652" i="18"/>
  <c r="F651" i="18"/>
  <c r="E651" i="18"/>
  <c r="F650" i="18"/>
  <c r="E650" i="18"/>
  <c r="F649" i="18"/>
  <c r="E649" i="18"/>
  <c r="F648" i="18"/>
  <c r="E648" i="18"/>
  <c r="F647" i="18"/>
  <c r="E647" i="18"/>
  <c r="F646" i="18"/>
  <c r="E646" i="18"/>
  <c r="F645" i="18"/>
  <c r="E645" i="18"/>
  <c r="F644" i="18"/>
  <c r="E644" i="18"/>
  <c r="F643" i="18"/>
  <c r="E643" i="18"/>
  <c r="F642" i="18"/>
  <c r="E642" i="18"/>
  <c r="F641" i="18"/>
  <c r="E641" i="18"/>
  <c r="F640" i="18"/>
  <c r="E640" i="18"/>
  <c r="F639" i="18"/>
  <c r="E639" i="18"/>
  <c r="F638" i="18"/>
  <c r="E638" i="18"/>
  <c r="F637" i="18"/>
  <c r="E637" i="18"/>
  <c r="F636" i="18"/>
  <c r="E636" i="18"/>
  <c r="F635" i="18"/>
  <c r="E635" i="18"/>
  <c r="F634" i="18"/>
  <c r="E634" i="18"/>
  <c r="F633" i="18"/>
  <c r="E633" i="18"/>
  <c r="F632" i="18"/>
  <c r="E632" i="18"/>
  <c r="F631" i="18"/>
  <c r="E631" i="18"/>
  <c r="F630" i="18"/>
  <c r="E630" i="18"/>
  <c r="F629" i="18"/>
  <c r="E629" i="18"/>
  <c r="F628" i="18"/>
  <c r="E628" i="18"/>
  <c r="F627" i="18"/>
  <c r="E627" i="18"/>
  <c r="F626" i="18"/>
  <c r="E626" i="18"/>
  <c r="F625" i="18"/>
  <c r="E625" i="18"/>
  <c r="F624" i="18"/>
  <c r="E624" i="18"/>
  <c r="F623" i="18"/>
  <c r="E623" i="18"/>
  <c r="F622" i="18"/>
  <c r="E622" i="18"/>
  <c r="F621" i="18"/>
  <c r="E621" i="18"/>
  <c r="F620" i="18"/>
  <c r="E620" i="18"/>
  <c r="F619" i="18"/>
  <c r="E619" i="18"/>
  <c r="F618" i="18"/>
  <c r="E618" i="18"/>
  <c r="F617" i="18"/>
  <c r="E617" i="18"/>
  <c r="F616" i="18"/>
  <c r="E616" i="18"/>
  <c r="F615" i="18"/>
  <c r="E615" i="18"/>
  <c r="F614" i="18"/>
  <c r="E614" i="18"/>
  <c r="F613" i="18"/>
  <c r="E613" i="18"/>
  <c r="F612" i="18"/>
  <c r="E612" i="18"/>
  <c r="F611" i="18"/>
  <c r="E611" i="18"/>
  <c r="F610" i="18"/>
  <c r="E610" i="18"/>
  <c r="F609" i="18"/>
  <c r="E609" i="18"/>
  <c r="F608" i="18"/>
  <c r="E608" i="18"/>
  <c r="F607" i="18"/>
  <c r="E607" i="18"/>
  <c r="F606" i="18"/>
  <c r="E606" i="18"/>
  <c r="F605" i="18"/>
  <c r="E605" i="18"/>
  <c r="F604" i="18"/>
  <c r="E604" i="18"/>
  <c r="F603" i="18"/>
  <c r="E603" i="18"/>
  <c r="F602" i="18"/>
  <c r="E602" i="18"/>
  <c r="F601" i="18"/>
  <c r="E601" i="18"/>
  <c r="F600" i="18"/>
  <c r="E600" i="18"/>
  <c r="F599" i="18"/>
  <c r="E599" i="18"/>
  <c r="F598" i="18"/>
  <c r="E598" i="18"/>
  <c r="F597" i="18"/>
  <c r="E597" i="18"/>
  <c r="F596" i="18"/>
  <c r="E596" i="18"/>
  <c r="F595" i="18"/>
  <c r="E595" i="18"/>
  <c r="F594" i="18"/>
  <c r="E594" i="18"/>
  <c r="F593" i="18"/>
  <c r="E593" i="18"/>
  <c r="F592" i="18"/>
  <c r="E592" i="18"/>
  <c r="F591" i="18"/>
  <c r="E591" i="18"/>
  <c r="F590" i="18"/>
  <c r="E590" i="18"/>
  <c r="F589" i="18"/>
  <c r="E589" i="18"/>
  <c r="F588" i="18"/>
  <c r="E588" i="18"/>
  <c r="F587" i="18"/>
  <c r="E587" i="18"/>
  <c r="F586" i="18"/>
  <c r="E586" i="18"/>
  <c r="F585" i="18"/>
  <c r="E585" i="18"/>
  <c r="F584" i="18"/>
  <c r="E584" i="18"/>
  <c r="F583" i="18"/>
  <c r="E583" i="18"/>
  <c r="F582" i="18"/>
  <c r="E582" i="18"/>
  <c r="F581" i="18"/>
  <c r="E581" i="18"/>
  <c r="F580" i="18"/>
  <c r="E580" i="18"/>
  <c r="F579" i="18"/>
  <c r="E579" i="18"/>
  <c r="F578" i="18"/>
  <c r="E578" i="18"/>
  <c r="F577" i="18"/>
  <c r="E577" i="18"/>
  <c r="F576" i="18"/>
  <c r="E576" i="18"/>
  <c r="F575" i="18"/>
  <c r="E575" i="18"/>
  <c r="F574" i="18"/>
  <c r="E574" i="18"/>
  <c r="F573" i="18"/>
  <c r="E573" i="18"/>
  <c r="F572" i="18"/>
  <c r="E572" i="18"/>
  <c r="F571" i="18"/>
  <c r="E571" i="18"/>
  <c r="F570" i="18"/>
  <c r="E570" i="18"/>
  <c r="F569" i="18"/>
  <c r="E569" i="18"/>
  <c r="F568" i="18"/>
  <c r="E568" i="18"/>
  <c r="F567" i="18"/>
  <c r="E567" i="18"/>
  <c r="F566" i="18"/>
  <c r="E566" i="18"/>
  <c r="F565" i="18"/>
  <c r="E565" i="18"/>
  <c r="F564" i="18"/>
  <c r="E564" i="18"/>
  <c r="F563" i="18"/>
  <c r="E563" i="18"/>
  <c r="F562" i="18"/>
  <c r="E562" i="18"/>
  <c r="F561" i="18"/>
  <c r="E561" i="18"/>
  <c r="F560" i="18"/>
  <c r="E560" i="18"/>
  <c r="F559" i="18"/>
  <c r="E559" i="18"/>
  <c r="F558" i="18"/>
  <c r="E558" i="18"/>
  <c r="F557" i="18"/>
  <c r="E557" i="18"/>
  <c r="F556" i="18"/>
  <c r="E556" i="18"/>
  <c r="F555" i="18"/>
  <c r="E555" i="18"/>
  <c r="F554" i="18"/>
  <c r="E554" i="18"/>
  <c r="F553" i="18"/>
  <c r="E553" i="18"/>
  <c r="F552" i="18"/>
  <c r="E552" i="18"/>
  <c r="F551" i="18"/>
  <c r="E551" i="18"/>
  <c r="F550" i="18"/>
  <c r="E550" i="18"/>
  <c r="F549" i="18"/>
  <c r="E549" i="18"/>
  <c r="F548" i="18"/>
  <c r="E548" i="18"/>
  <c r="F547" i="18"/>
  <c r="E547" i="18"/>
  <c r="F546" i="18"/>
  <c r="E546" i="18"/>
  <c r="F545" i="18"/>
  <c r="E545" i="18"/>
  <c r="F544" i="18"/>
  <c r="E544" i="18"/>
  <c r="F543" i="18"/>
  <c r="E543" i="18"/>
  <c r="F542" i="18"/>
  <c r="E542" i="18"/>
  <c r="F541" i="18"/>
  <c r="E541" i="18"/>
  <c r="F540" i="18"/>
  <c r="E540" i="18"/>
  <c r="F539" i="18"/>
  <c r="E539" i="18"/>
  <c r="F538" i="18"/>
  <c r="E538" i="18"/>
  <c r="F537" i="18"/>
  <c r="E537" i="18"/>
  <c r="F536" i="18"/>
  <c r="E536" i="18"/>
  <c r="F535" i="18"/>
  <c r="E535" i="18"/>
  <c r="F534" i="18"/>
  <c r="E534" i="18"/>
  <c r="F533" i="18"/>
  <c r="E533" i="18"/>
  <c r="F532" i="18"/>
  <c r="E532" i="18"/>
  <c r="F531" i="18"/>
  <c r="E531" i="18"/>
  <c r="F530" i="18"/>
  <c r="E530" i="18"/>
  <c r="F529" i="18"/>
  <c r="E529" i="18"/>
  <c r="F528" i="18"/>
  <c r="E528" i="18"/>
  <c r="F527" i="18"/>
  <c r="E527" i="18"/>
  <c r="F526" i="18"/>
  <c r="E526" i="18"/>
  <c r="F525" i="18"/>
  <c r="E525" i="18"/>
  <c r="F524" i="18"/>
  <c r="E524" i="18"/>
  <c r="F523" i="18"/>
  <c r="E523" i="18"/>
  <c r="F522" i="18"/>
  <c r="E522" i="18"/>
  <c r="F521" i="18"/>
  <c r="E521" i="18"/>
  <c r="F520" i="18"/>
  <c r="E520" i="18"/>
  <c r="F519" i="18"/>
  <c r="E519" i="18"/>
  <c r="F518" i="18"/>
  <c r="E518" i="18"/>
  <c r="F517" i="18"/>
  <c r="E517" i="18"/>
  <c r="F516" i="18"/>
  <c r="E516" i="18"/>
  <c r="F515" i="18"/>
  <c r="E515" i="18"/>
  <c r="F514" i="18"/>
  <c r="E514" i="18"/>
  <c r="F513" i="18"/>
  <c r="E513" i="18"/>
  <c r="F512" i="18"/>
  <c r="E512" i="18"/>
  <c r="F511" i="18"/>
  <c r="E511" i="18"/>
  <c r="F510" i="18"/>
  <c r="E510" i="18"/>
  <c r="F509" i="18"/>
  <c r="E509" i="18"/>
  <c r="F508" i="18"/>
  <c r="E508" i="18"/>
  <c r="F507" i="18"/>
  <c r="E507" i="18"/>
  <c r="F506" i="18"/>
  <c r="E506" i="18"/>
  <c r="F505" i="18"/>
  <c r="E505" i="18"/>
  <c r="F504" i="18"/>
  <c r="E504" i="18"/>
  <c r="F503" i="18"/>
  <c r="E503" i="18"/>
  <c r="F502" i="18"/>
  <c r="E502" i="18"/>
  <c r="F501" i="18"/>
  <c r="E501" i="18"/>
  <c r="F500" i="18"/>
  <c r="E500" i="18"/>
  <c r="F499" i="18"/>
  <c r="E499" i="18"/>
  <c r="F498" i="18"/>
  <c r="E498" i="18"/>
  <c r="F497" i="18"/>
  <c r="E497" i="18"/>
  <c r="F496" i="18"/>
  <c r="E496" i="18"/>
  <c r="F495" i="18"/>
  <c r="E495" i="18"/>
  <c r="F494" i="18"/>
  <c r="E494" i="18"/>
  <c r="F493" i="18"/>
  <c r="E493" i="18"/>
  <c r="F492" i="18"/>
  <c r="E492" i="18"/>
  <c r="F491" i="18"/>
  <c r="E491" i="18"/>
  <c r="F490" i="18"/>
  <c r="E490" i="18"/>
  <c r="F489" i="18"/>
  <c r="E489" i="18"/>
  <c r="F488" i="18"/>
  <c r="E488" i="18"/>
  <c r="F487" i="18"/>
  <c r="E487" i="18"/>
  <c r="F486" i="18"/>
  <c r="E486" i="18"/>
  <c r="F485" i="18"/>
  <c r="E485" i="18"/>
  <c r="F484" i="18"/>
  <c r="E484" i="18"/>
  <c r="F483" i="18"/>
  <c r="E483" i="18"/>
  <c r="F482" i="18"/>
  <c r="E482" i="18"/>
  <c r="F481" i="18"/>
  <c r="E481" i="18"/>
  <c r="F480" i="18"/>
  <c r="E480" i="18"/>
  <c r="F479" i="18"/>
  <c r="E479" i="18"/>
  <c r="F478" i="18"/>
  <c r="E478" i="18"/>
  <c r="F477" i="18"/>
  <c r="E477" i="18"/>
  <c r="F476" i="18"/>
  <c r="E476" i="18"/>
  <c r="F475" i="18"/>
  <c r="E475" i="18"/>
  <c r="F474" i="18"/>
  <c r="E474" i="18"/>
  <c r="F473" i="18"/>
  <c r="E473" i="18"/>
  <c r="F472" i="18"/>
  <c r="E472" i="18"/>
  <c r="F471" i="18"/>
  <c r="E471" i="18"/>
  <c r="F470" i="18"/>
  <c r="E470" i="18"/>
  <c r="F469" i="18"/>
  <c r="E469" i="18"/>
  <c r="F468" i="18"/>
  <c r="E468" i="18"/>
  <c r="F467" i="18"/>
  <c r="E467" i="18"/>
  <c r="F466" i="18"/>
  <c r="E466" i="18"/>
  <c r="F465" i="18"/>
  <c r="E465" i="18"/>
  <c r="F464" i="18"/>
  <c r="E464" i="18"/>
  <c r="F463" i="18"/>
  <c r="E463" i="18"/>
  <c r="F462" i="18"/>
  <c r="E462" i="18"/>
  <c r="F461" i="18"/>
  <c r="E461" i="18"/>
  <c r="F460" i="18"/>
  <c r="E460" i="18"/>
  <c r="F459" i="18"/>
  <c r="E459" i="18"/>
  <c r="F458" i="18"/>
  <c r="E458" i="18"/>
  <c r="F457" i="18"/>
  <c r="E457" i="18"/>
  <c r="F456" i="18"/>
  <c r="E456" i="18"/>
  <c r="F455" i="18"/>
  <c r="E455" i="18"/>
  <c r="F454" i="18"/>
  <c r="E454" i="18"/>
  <c r="F453" i="18"/>
  <c r="E453" i="18"/>
  <c r="F452" i="18"/>
  <c r="E452" i="18"/>
  <c r="F451" i="18"/>
  <c r="E451" i="18"/>
  <c r="F450" i="18"/>
  <c r="E450" i="18"/>
  <c r="F449" i="18"/>
  <c r="E449" i="18"/>
  <c r="F448" i="18"/>
  <c r="E448" i="18"/>
  <c r="F447" i="18"/>
  <c r="E447" i="18"/>
  <c r="F446" i="18"/>
  <c r="E446" i="18"/>
  <c r="F445" i="18"/>
  <c r="E445" i="18"/>
  <c r="F444" i="18"/>
  <c r="E444" i="18"/>
  <c r="F443" i="18"/>
  <c r="E443" i="18"/>
  <c r="F442" i="18"/>
  <c r="E442" i="18"/>
  <c r="F441" i="18"/>
  <c r="E441" i="18"/>
  <c r="F440" i="18"/>
  <c r="E440" i="18"/>
  <c r="F439" i="18"/>
  <c r="E439" i="18"/>
  <c r="F438" i="18"/>
  <c r="E438" i="18"/>
  <c r="F437" i="18"/>
  <c r="E437" i="18"/>
  <c r="F436" i="18"/>
  <c r="E436" i="18"/>
  <c r="F435" i="18"/>
  <c r="E435" i="18"/>
  <c r="F434" i="18"/>
  <c r="E434" i="18"/>
  <c r="F433" i="18"/>
  <c r="E433" i="18"/>
  <c r="F432" i="18"/>
  <c r="E432" i="18"/>
  <c r="F431" i="18"/>
  <c r="E431" i="18"/>
  <c r="F430" i="18"/>
  <c r="E430" i="18"/>
  <c r="F429" i="18"/>
  <c r="E429" i="18"/>
  <c r="F428" i="18"/>
  <c r="E428" i="18"/>
  <c r="F427" i="18"/>
  <c r="E427" i="18"/>
  <c r="F426" i="18"/>
  <c r="E426" i="18"/>
  <c r="F425" i="18"/>
  <c r="E425" i="18"/>
  <c r="F424" i="18"/>
  <c r="E424" i="18"/>
  <c r="F423" i="18"/>
  <c r="E423" i="18"/>
  <c r="F422" i="18"/>
  <c r="E422" i="18"/>
  <c r="F421" i="18"/>
  <c r="E421" i="18"/>
  <c r="F420" i="18"/>
  <c r="E420" i="18"/>
  <c r="F419" i="18"/>
  <c r="E419" i="18"/>
  <c r="F418" i="18"/>
  <c r="E418" i="18"/>
  <c r="F417" i="18"/>
  <c r="E417" i="18"/>
  <c r="F416" i="18"/>
  <c r="E416" i="18"/>
  <c r="F415" i="18"/>
  <c r="E415" i="18"/>
  <c r="F414" i="18"/>
  <c r="E414" i="18"/>
  <c r="F413" i="18"/>
  <c r="E413" i="18"/>
  <c r="F412" i="18"/>
  <c r="E412" i="18"/>
  <c r="F411" i="18"/>
  <c r="E411" i="18"/>
  <c r="F410" i="18"/>
  <c r="E410" i="18"/>
  <c r="F409" i="18"/>
  <c r="E409" i="18"/>
  <c r="F408" i="18"/>
  <c r="E408" i="18"/>
  <c r="F407" i="18"/>
  <c r="E407" i="18"/>
  <c r="F406" i="18"/>
  <c r="E406" i="18"/>
  <c r="F405" i="18"/>
  <c r="E405" i="18"/>
  <c r="F404" i="18"/>
  <c r="E404" i="18"/>
  <c r="F403" i="18"/>
  <c r="E403" i="18"/>
  <c r="F402" i="18"/>
  <c r="E402" i="18"/>
  <c r="F401" i="18"/>
  <c r="E401" i="18"/>
  <c r="F400" i="18"/>
  <c r="E400" i="18"/>
  <c r="F399" i="18"/>
  <c r="E399" i="18"/>
  <c r="F398" i="18"/>
  <c r="E398" i="18"/>
  <c r="F397" i="18"/>
  <c r="E397" i="18"/>
  <c r="F396" i="18"/>
  <c r="E396" i="18"/>
  <c r="F395" i="18"/>
  <c r="E395" i="18"/>
  <c r="F394" i="18"/>
  <c r="E394" i="18"/>
  <c r="F393" i="18"/>
  <c r="E393" i="18"/>
  <c r="F392" i="18"/>
  <c r="E392" i="18"/>
  <c r="F391" i="18"/>
  <c r="E391" i="18"/>
  <c r="F390" i="18"/>
  <c r="E390" i="18"/>
  <c r="F389" i="18"/>
  <c r="E389" i="18"/>
  <c r="F388" i="18"/>
  <c r="E388" i="18"/>
  <c r="F387" i="18"/>
  <c r="E387" i="18"/>
  <c r="F386" i="18"/>
  <c r="E386" i="18"/>
  <c r="F385" i="18"/>
  <c r="E385" i="18"/>
  <c r="F384" i="18"/>
  <c r="E384" i="18"/>
  <c r="F383" i="18"/>
  <c r="E383" i="18"/>
  <c r="F382" i="18"/>
  <c r="E382" i="18"/>
  <c r="F381" i="18"/>
  <c r="E381" i="18"/>
  <c r="F380" i="18"/>
  <c r="E380" i="18"/>
  <c r="F379" i="18"/>
  <c r="E379" i="18"/>
  <c r="F378" i="18"/>
  <c r="E378" i="18"/>
  <c r="F377" i="18"/>
  <c r="E377" i="18"/>
  <c r="F376" i="18"/>
  <c r="E376" i="18"/>
  <c r="F375" i="18"/>
  <c r="E375" i="18"/>
  <c r="F374" i="18"/>
  <c r="E374" i="18"/>
  <c r="F373" i="18"/>
  <c r="E373" i="18"/>
  <c r="F372" i="18"/>
  <c r="E372" i="18"/>
  <c r="F371" i="18"/>
  <c r="E371" i="18"/>
  <c r="F370" i="18"/>
  <c r="E370" i="18"/>
  <c r="F369" i="18"/>
  <c r="E369" i="18"/>
  <c r="F368" i="18"/>
  <c r="E368" i="18"/>
  <c r="F367" i="18"/>
  <c r="E367" i="18"/>
  <c r="F366" i="18"/>
  <c r="E366" i="18"/>
  <c r="F365" i="18"/>
  <c r="E365" i="18"/>
  <c r="F364" i="18"/>
  <c r="E364" i="18"/>
  <c r="F363" i="18"/>
  <c r="E363" i="18"/>
  <c r="F362" i="18"/>
  <c r="E362" i="18"/>
  <c r="F361" i="18"/>
  <c r="E361" i="18"/>
  <c r="F360" i="18"/>
  <c r="E360" i="18"/>
  <c r="F359" i="18"/>
  <c r="E359" i="18"/>
  <c r="F358" i="18"/>
  <c r="E358" i="18"/>
  <c r="F357" i="18"/>
  <c r="E357" i="18"/>
  <c r="F356" i="18"/>
  <c r="E356" i="18"/>
  <c r="F355" i="18"/>
  <c r="E355" i="18"/>
  <c r="F354" i="18"/>
  <c r="E354" i="18"/>
  <c r="F353" i="18"/>
  <c r="E353" i="18"/>
  <c r="F352" i="18"/>
  <c r="E352" i="18"/>
  <c r="F351" i="18"/>
  <c r="E351" i="18"/>
  <c r="F350" i="18"/>
  <c r="E350" i="18"/>
  <c r="F349" i="18"/>
  <c r="E349" i="18"/>
  <c r="F348" i="18"/>
  <c r="E348" i="18"/>
  <c r="F347" i="18"/>
  <c r="E347" i="18"/>
  <c r="F346" i="18"/>
  <c r="E346" i="18"/>
  <c r="F345" i="18"/>
  <c r="E345" i="18"/>
  <c r="F344" i="18"/>
  <c r="E344" i="18"/>
  <c r="F343" i="18"/>
  <c r="E343" i="18"/>
  <c r="F342" i="18"/>
  <c r="E342" i="18"/>
  <c r="F341" i="18"/>
  <c r="E341" i="18"/>
  <c r="F340" i="18"/>
  <c r="E340" i="18"/>
  <c r="F339" i="18"/>
  <c r="E339" i="18"/>
  <c r="F338" i="18"/>
  <c r="E338" i="18"/>
  <c r="F337" i="18"/>
  <c r="E337" i="18"/>
  <c r="F336" i="18"/>
  <c r="E336" i="18"/>
  <c r="F335" i="18"/>
  <c r="E335" i="18"/>
  <c r="F334" i="18"/>
  <c r="E334" i="18"/>
  <c r="F333" i="18"/>
  <c r="E333" i="18"/>
  <c r="F332" i="18"/>
  <c r="E332" i="18"/>
  <c r="F331" i="18"/>
  <c r="E331" i="18"/>
  <c r="F330" i="18"/>
  <c r="E330" i="18"/>
  <c r="F329" i="18"/>
  <c r="E329" i="18"/>
  <c r="F328" i="18"/>
  <c r="E328" i="18"/>
  <c r="F327" i="18"/>
  <c r="E327" i="18"/>
  <c r="F326" i="18"/>
  <c r="E326" i="18"/>
  <c r="F325" i="18"/>
  <c r="E325" i="18"/>
  <c r="F324" i="18"/>
  <c r="E324" i="18"/>
  <c r="F323" i="18"/>
  <c r="E323" i="18"/>
  <c r="F322" i="18"/>
  <c r="E322" i="18"/>
  <c r="F321" i="18"/>
  <c r="E321" i="18"/>
  <c r="F320" i="18"/>
  <c r="E320" i="18"/>
  <c r="F319" i="18"/>
  <c r="E319" i="18"/>
  <c r="F318" i="18"/>
  <c r="E318" i="18"/>
  <c r="F317" i="18"/>
  <c r="E317" i="18"/>
  <c r="F316" i="18"/>
  <c r="E316" i="18"/>
  <c r="F315" i="18"/>
  <c r="E315" i="18"/>
  <c r="F314" i="18"/>
  <c r="E314" i="18"/>
  <c r="F313" i="18"/>
  <c r="E313" i="18"/>
  <c r="F312" i="18"/>
  <c r="E312" i="18"/>
  <c r="F311" i="18"/>
  <c r="E311" i="18"/>
  <c r="F310" i="18"/>
  <c r="E310" i="18"/>
  <c r="F309" i="18"/>
  <c r="E309" i="18"/>
  <c r="F308" i="18"/>
  <c r="E308" i="18"/>
  <c r="F307" i="18"/>
  <c r="E307" i="18"/>
  <c r="F306" i="18"/>
  <c r="E306" i="18"/>
  <c r="F305" i="18"/>
  <c r="E305" i="18"/>
  <c r="F304" i="18"/>
  <c r="E304" i="18"/>
  <c r="F303" i="18"/>
  <c r="E303" i="18"/>
  <c r="F302" i="18"/>
  <c r="E302" i="18"/>
  <c r="F301" i="18"/>
  <c r="E301" i="18"/>
  <c r="F300" i="18"/>
  <c r="E300" i="18"/>
  <c r="F299" i="18"/>
  <c r="E299" i="18"/>
  <c r="F298" i="18"/>
  <c r="E298" i="18"/>
  <c r="F297" i="18"/>
  <c r="E297" i="18"/>
  <c r="F296" i="18"/>
  <c r="E296" i="18"/>
  <c r="F295" i="18"/>
  <c r="E295" i="18"/>
  <c r="F294" i="18"/>
  <c r="E294" i="18"/>
  <c r="F293" i="18"/>
  <c r="E293" i="18"/>
  <c r="F292" i="18"/>
  <c r="E292" i="18"/>
  <c r="F291" i="18"/>
  <c r="E291" i="18"/>
  <c r="F290" i="18"/>
  <c r="E290" i="18"/>
  <c r="F289" i="18"/>
  <c r="E289" i="18"/>
  <c r="F288" i="18"/>
  <c r="E288" i="18"/>
  <c r="F287" i="18"/>
  <c r="E287" i="18"/>
  <c r="F286" i="18"/>
  <c r="E286" i="18"/>
  <c r="F285" i="18"/>
  <c r="E285" i="18"/>
  <c r="F284" i="18"/>
  <c r="E284" i="18"/>
  <c r="F283" i="18"/>
  <c r="E283" i="18"/>
  <c r="F282" i="18"/>
  <c r="E282" i="18"/>
  <c r="F281" i="18"/>
  <c r="E281" i="18"/>
  <c r="F280" i="18"/>
  <c r="E280" i="18"/>
  <c r="F279" i="18"/>
  <c r="E279" i="18"/>
  <c r="F278" i="18"/>
  <c r="E278" i="18"/>
  <c r="F277" i="18"/>
  <c r="E277" i="18"/>
  <c r="F276" i="18"/>
  <c r="E276" i="18"/>
  <c r="F275" i="18"/>
  <c r="E275" i="18"/>
  <c r="F274" i="18"/>
  <c r="E274" i="18"/>
  <c r="F273" i="18"/>
  <c r="E273" i="18"/>
  <c r="F272" i="18"/>
  <c r="E272" i="18"/>
  <c r="F271" i="18"/>
  <c r="E271" i="18"/>
  <c r="F270" i="18"/>
  <c r="E270" i="18"/>
  <c r="F269" i="18"/>
  <c r="E269" i="18"/>
  <c r="F268" i="18"/>
  <c r="E268" i="18"/>
  <c r="F267" i="18"/>
  <c r="E267" i="18"/>
  <c r="F266" i="18"/>
  <c r="E266" i="18"/>
  <c r="F265" i="18"/>
  <c r="E265" i="18"/>
  <c r="F264" i="18"/>
  <c r="E264" i="18"/>
  <c r="F263" i="18"/>
  <c r="E263" i="18"/>
  <c r="F262" i="18"/>
  <c r="E262" i="18"/>
  <c r="F261" i="18"/>
  <c r="E261" i="18"/>
  <c r="F260" i="18"/>
  <c r="E260" i="18"/>
  <c r="F259" i="18"/>
  <c r="E259" i="18"/>
  <c r="F258" i="18"/>
  <c r="E258" i="18"/>
  <c r="F257" i="18"/>
  <c r="E257" i="18"/>
  <c r="F256" i="18"/>
  <c r="E256" i="18"/>
  <c r="F255" i="18"/>
  <c r="E255" i="18"/>
  <c r="F254" i="18"/>
  <c r="E254" i="18"/>
  <c r="F253" i="18"/>
  <c r="E253" i="18"/>
  <c r="F252" i="18"/>
  <c r="E252" i="18"/>
  <c r="F251" i="18"/>
  <c r="E251" i="18"/>
  <c r="F250" i="18"/>
  <c r="E250" i="18"/>
  <c r="F249" i="18"/>
  <c r="E249" i="18"/>
  <c r="F248" i="18"/>
  <c r="E248" i="18"/>
  <c r="F247" i="18"/>
  <c r="E247" i="18"/>
  <c r="F246" i="18"/>
  <c r="E246" i="18"/>
  <c r="F245" i="18"/>
  <c r="E245" i="18"/>
  <c r="F244" i="18"/>
  <c r="E244" i="18"/>
  <c r="F243" i="18"/>
  <c r="E243" i="18"/>
  <c r="F242" i="18"/>
  <c r="E242" i="18"/>
  <c r="F241" i="18"/>
  <c r="E241" i="18"/>
  <c r="F240" i="18"/>
  <c r="E240" i="18"/>
  <c r="F239" i="18"/>
  <c r="E239" i="18"/>
  <c r="F238" i="18"/>
  <c r="E238" i="18"/>
  <c r="F237" i="18"/>
  <c r="E237" i="18"/>
  <c r="F236" i="18"/>
  <c r="E236" i="18"/>
  <c r="F235" i="18"/>
  <c r="E235" i="18"/>
  <c r="F234" i="18"/>
  <c r="E234" i="18"/>
  <c r="F233" i="18"/>
  <c r="E233" i="18"/>
  <c r="F232" i="18"/>
  <c r="E232" i="18"/>
  <c r="F231" i="18"/>
  <c r="E231" i="18"/>
  <c r="F230" i="18"/>
  <c r="E230" i="18"/>
  <c r="F229" i="18"/>
  <c r="E229" i="18"/>
  <c r="F228" i="18"/>
  <c r="E228" i="18"/>
  <c r="F227" i="18"/>
  <c r="E227" i="18"/>
  <c r="F226" i="18"/>
  <c r="E226" i="18"/>
  <c r="F225" i="18"/>
  <c r="E225" i="18"/>
  <c r="F224" i="18"/>
  <c r="E224" i="18"/>
  <c r="F223" i="18"/>
  <c r="E223" i="18"/>
  <c r="F222" i="18"/>
  <c r="E222" i="18"/>
  <c r="F221" i="18"/>
  <c r="E221" i="18"/>
  <c r="F220" i="18"/>
  <c r="E220" i="18"/>
  <c r="F219" i="18"/>
  <c r="E219" i="18"/>
  <c r="F218" i="18"/>
  <c r="E218" i="18"/>
  <c r="F217" i="18"/>
  <c r="E217" i="18"/>
  <c r="F216" i="18"/>
  <c r="E216" i="18"/>
  <c r="F215" i="18"/>
  <c r="E215" i="18"/>
  <c r="F214" i="18"/>
  <c r="E214" i="18"/>
  <c r="F213" i="18"/>
  <c r="E213" i="18"/>
  <c r="F212" i="18"/>
  <c r="E212" i="18"/>
  <c r="F211" i="18"/>
  <c r="E211" i="18"/>
  <c r="F210" i="18"/>
  <c r="E210" i="18"/>
  <c r="F209" i="18"/>
  <c r="E209" i="18"/>
  <c r="F208" i="18"/>
  <c r="E208" i="18"/>
  <c r="F207" i="18"/>
  <c r="E207" i="18"/>
  <c r="F206" i="18"/>
  <c r="E206" i="18"/>
  <c r="F205" i="18"/>
  <c r="E205" i="18"/>
  <c r="F204" i="18"/>
  <c r="E204" i="18"/>
  <c r="F203" i="18"/>
  <c r="E203" i="18"/>
  <c r="F202" i="18"/>
  <c r="E202" i="18"/>
  <c r="F201" i="18"/>
  <c r="E201" i="18"/>
  <c r="F200" i="18"/>
  <c r="E200" i="18"/>
  <c r="F199" i="18"/>
  <c r="E199" i="18"/>
  <c r="F198" i="18"/>
  <c r="E198" i="18"/>
  <c r="F197" i="18"/>
  <c r="E197" i="18"/>
  <c r="F196" i="18"/>
  <c r="E196" i="18"/>
  <c r="F195" i="18"/>
  <c r="E195" i="18"/>
  <c r="F194" i="18"/>
  <c r="E194" i="18"/>
  <c r="F193" i="18"/>
  <c r="E193" i="18"/>
  <c r="F192" i="18"/>
  <c r="E192" i="18"/>
  <c r="F191" i="18"/>
  <c r="E191" i="18"/>
  <c r="F190" i="18"/>
  <c r="E190" i="18"/>
  <c r="F189" i="18"/>
  <c r="E189" i="18"/>
  <c r="F188" i="18"/>
  <c r="E188" i="18"/>
  <c r="F187" i="18"/>
  <c r="E187" i="18"/>
  <c r="F186" i="18"/>
  <c r="E186" i="18"/>
  <c r="F185" i="18"/>
  <c r="E185" i="18"/>
  <c r="F184" i="18"/>
  <c r="E184" i="18"/>
  <c r="F183" i="18"/>
  <c r="E183" i="18"/>
  <c r="F182" i="18"/>
  <c r="E182" i="18"/>
  <c r="F181" i="18"/>
  <c r="E181" i="18"/>
  <c r="F180" i="18"/>
  <c r="E180" i="18"/>
  <c r="F179" i="18"/>
  <c r="E179" i="18"/>
  <c r="F178" i="18"/>
  <c r="E178" i="18"/>
  <c r="F177" i="18"/>
  <c r="E177" i="18"/>
  <c r="F176" i="18"/>
  <c r="E176" i="18"/>
  <c r="F175" i="18"/>
  <c r="E175" i="18"/>
  <c r="F174" i="18"/>
  <c r="E174" i="18"/>
  <c r="F173" i="18"/>
  <c r="E173" i="18"/>
  <c r="F172" i="18"/>
  <c r="E172" i="18"/>
  <c r="F171" i="18"/>
  <c r="E171" i="18"/>
  <c r="F170" i="18"/>
  <c r="E170" i="18"/>
  <c r="F169" i="18"/>
  <c r="E169" i="18"/>
  <c r="F168" i="18"/>
  <c r="E168" i="18"/>
  <c r="F167" i="18"/>
  <c r="E167" i="18"/>
  <c r="F166" i="18"/>
  <c r="E166" i="18"/>
  <c r="F165" i="18"/>
  <c r="E165" i="18"/>
  <c r="F164" i="18"/>
  <c r="E164" i="18"/>
  <c r="F163" i="18"/>
  <c r="E163" i="18"/>
  <c r="F162" i="18"/>
  <c r="E162" i="18"/>
  <c r="F161" i="18"/>
  <c r="E161" i="18"/>
  <c r="F160" i="18"/>
  <c r="E160" i="18"/>
  <c r="F159" i="18"/>
  <c r="E159" i="18"/>
  <c r="F158" i="18"/>
  <c r="E158" i="18"/>
  <c r="F157" i="18"/>
  <c r="E157" i="18"/>
  <c r="F156" i="18"/>
  <c r="E156" i="18"/>
  <c r="F155" i="18"/>
  <c r="E155" i="18"/>
  <c r="F154" i="18"/>
  <c r="E154" i="18"/>
  <c r="F153" i="18"/>
  <c r="E153" i="18"/>
  <c r="F152" i="18"/>
  <c r="E152" i="18"/>
  <c r="F151" i="18"/>
  <c r="E151" i="18"/>
  <c r="F150" i="18"/>
  <c r="E150" i="18"/>
  <c r="F149" i="18"/>
  <c r="E149" i="18"/>
  <c r="F148" i="18"/>
  <c r="E148" i="18"/>
  <c r="F147" i="18"/>
  <c r="E147" i="18"/>
  <c r="F146" i="18"/>
  <c r="E146" i="18"/>
  <c r="F145" i="18"/>
  <c r="E145" i="18"/>
  <c r="F144" i="18"/>
  <c r="E144" i="18"/>
  <c r="F143" i="18"/>
  <c r="E143" i="18"/>
  <c r="F142" i="18"/>
  <c r="E142" i="18"/>
  <c r="F141" i="18"/>
  <c r="E141" i="18"/>
  <c r="F140" i="18"/>
  <c r="E140" i="18"/>
  <c r="F139" i="18"/>
  <c r="E139" i="18"/>
  <c r="F138" i="18"/>
  <c r="E138" i="18"/>
  <c r="F137" i="18"/>
  <c r="E137" i="18"/>
  <c r="F136" i="18"/>
  <c r="E136" i="18"/>
  <c r="F135" i="18"/>
  <c r="E135" i="18"/>
  <c r="F134" i="18"/>
  <c r="E134" i="18"/>
  <c r="F133" i="18"/>
  <c r="E133" i="18"/>
  <c r="F132" i="18"/>
  <c r="E132" i="18"/>
  <c r="F131" i="18"/>
  <c r="E131" i="18"/>
  <c r="F130" i="18"/>
  <c r="E130" i="18"/>
  <c r="F129" i="18"/>
  <c r="E129" i="18"/>
  <c r="F128" i="18"/>
  <c r="E128" i="18"/>
  <c r="F127" i="18"/>
  <c r="E127" i="18"/>
  <c r="F126" i="18"/>
  <c r="E126" i="18"/>
  <c r="F125" i="18"/>
  <c r="E125" i="18"/>
  <c r="F124" i="18"/>
  <c r="E124" i="18"/>
  <c r="F123" i="18"/>
  <c r="E123" i="18"/>
  <c r="F122" i="18"/>
  <c r="E122" i="18"/>
  <c r="F121" i="18"/>
  <c r="E121" i="18"/>
  <c r="F120" i="18"/>
  <c r="E120" i="18"/>
  <c r="F119" i="18"/>
  <c r="E119" i="18"/>
  <c r="F118" i="18"/>
  <c r="E118" i="18"/>
  <c r="F117" i="18"/>
  <c r="E117" i="18"/>
  <c r="F116" i="18"/>
  <c r="E116" i="18"/>
  <c r="F115" i="18"/>
  <c r="E115" i="18"/>
  <c r="F114" i="18"/>
  <c r="E114" i="18"/>
  <c r="F113" i="18"/>
  <c r="E113" i="18"/>
  <c r="F112" i="18"/>
  <c r="E112" i="18"/>
  <c r="F111" i="18"/>
  <c r="E111" i="18"/>
  <c r="F110" i="18"/>
  <c r="E110" i="18"/>
  <c r="F109" i="18"/>
  <c r="E109" i="18"/>
  <c r="F108" i="18"/>
  <c r="E108" i="18"/>
  <c r="F107" i="18"/>
  <c r="E107" i="18"/>
  <c r="F106" i="18"/>
  <c r="E106" i="18"/>
  <c r="F105" i="18"/>
  <c r="E105" i="18"/>
  <c r="F104" i="18"/>
  <c r="E104" i="18"/>
  <c r="F103" i="18"/>
  <c r="E103" i="18"/>
  <c r="F102" i="18"/>
  <c r="E102" i="18"/>
  <c r="F101" i="18"/>
  <c r="E101" i="18"/>
  <c r="F100" i="18"/>
  <c r="E100" i="18"/>
  <c r="F99" i="18"/>
  <c r="E99" i="18"/>
  <c r="F98" i="18"/>
  <c r="E98" i="18"/>
  <c r="F97" i="18"/>
  <c r="E97" i="18"/>
  <c r="F96" i="18"/>
  <c r="E96" i="18"/>
  <c r="F95" i="18"/>
  <c r="E95" i="18"/>
  <c r="F94" i="18"/>
  <c r="E94" i="18"/>
  <c r="F93" i="18"/>
  <c r="E93" i="18"/>
  <c r="F92" i="18"/>
  <c r="E92" i="18"/>
  <c r="F91" i="18"/>
  <c r="E91" i="18"/>
  <c r="F90" i="18"/>
  <c r="E90" i="18"/>
  <c r="F89" i="18"/>
  <c r="E89" i="18"/>
  <c r="F88" i="18"/>
  <c r="E88" i="18"/>
  <c r="F87" i="18"/>
  <c r="E87" i="18"/>
  <c r="F86" i="18"/>
  <c r="E86" i="18"/>
  <c r="F85" i="18"/>
  <c r="E85" i="18"/>
  <c r="F84" i="18"/>
  <c r="E84" i="18"/>
  <c r="F83" i="18"/>
  <c r="E83" i="18"/>
  <c r="F82" i="18"/>
  <c r="E82" i="18"/>
  <c r="F81" i="18"/>
  <c r="E81" i="18"/>
  <c r="F80" i="18"/>
  <c r="E80" i="18"/>
  <c r="F79" i="18"/>
  <c r="E79" i="18"/>
  <c r="F78" i="18"/>
  <c r="E78" i="18"/>
  <c r="F77" i="18"/>
  <c r="E77" i="18"/>
  <c r="F76" i="18"/>
  <c r="E76" i="18"/>
  <c r="F75" i="18"/>
  <c r="E75" i="18"/>
  <c r="F74" i="18"/>
  <c r="E74" i="18"/>
  <c r="F73" i="18"/>
  <c r="E73" i="18"/>
  <c r="F72" i="18"/>
  <c r="E72" i="18"/>
  <c r="F71" i="18"/>
  <c r="E71" i="18"/>
  <c r="F70" i="18"/>
  <c r="E70" i="18"/>
  <c r="F69" i="18"/>
  <c r="E69" i="18"/>
  <c r="F68" i="18"/>
  <c r="E68" i="18"/>
  <c r="F67" i="18"/>
  <c r="E67" i="18"/>
  <c r="F66" i="18"/>
  <c r="E66" i="18"/>
  <c r="F65" i="18"/>
  <c r="E65" i="18"/>
  <c r="F64" i="18"/>
  <c r="E64" i="18"/>
  <c r="F63" i="18"/>
  <c r="E63" i="18"/>
  <c r="F62" i="18"/>
  <c r="E62" i="18"/>
  <c r="F61" i="18"/>
  <c r="E61" i="18"/>
  <c r="F60" i="18"/>
  <c r="E60" i="18"/>
  <c r="F59" i="18"/>
  <c r="E59" i="18"/>
  <c r="F58" i="18"/>
  <c r="E58" i="18"/>
  <c r="F57" i="18"/>
  <c r="E57" i="18"/>
  <c r="F56" i="18"/>
  <c r="E56" i="18"/>
  <c r="F55" i="18"/>
  <c r="E55" i="18"/>
  <c r="F54" i="18"/>
  <c r="E54" i="18"/>
  <c r="F53" i="18"/>
  <c r="E53" i="18"/>
  <c r="F52" i="18"/>
  <c r="E52" i="18"/>
  <c r="F51" i="18"/>
  <c r="E51" i="18"/>
  <c r="F50" i="18"/>
  <c r="E50" i="18"/>
  <c r="F49" i="18"/>
  <c r="E49" i="18"/>
  <c r="F48" i="18"/>
  <c r="E48" i="18"/>
  <c r="F47" i="18"/>
  <c r="E47" i="18"/>
  <c r="F46" i="18"/>
  <c r="E46" i="18"/>
  <c r="F45" i="18"/>
  <c r="E45" i="18"/>
  <c r="F44" i="18"/>
  <c r="E44" i="18"/>
  <c r="F43" i="18"/>
  <c r="E43" i="18"/>
  <c r="F42" i="18"/>
  <c r="E42" i="18"/>
  <c r="F41" i="18"/>
  <c r="E41" i="18"/>
  <c r="F40" i="18"/>
  <c r="E40" i="18"/>
  <c r="F39" i="18"/>
  <c r="E39" i="18"/>
  <c r="F38" i="18"/>
  <c r="E38" i="18"/>
  <c r="F37" i="18"/>
  <c r="E37" i="18"/>
  <c r="F36" i="18"/>
  <c r="E36" i="18"/>
  <c r="F35" i="18"/>
  <c r="E35" i="18"/>
  <c r="F34" i="18"/>
  <c r="E34" i="18"/>
  <c r="F33" i="18"/>
  <c r="E33" i="18"/>
  <c r="F32" i="18"/>
  <c r="E32" i="18"/>
  <c r="F31" i="18"/>
  <c r="E31" i="18"/>
  <c r="F30" i="18"/>
  <c r="E30" i="18"/>
  <c r="F29" i="18"/>
  <c r="E29" i="18"/>
  <c r="F28" i="18"/>
  <c r="E28" i="18"/>
  <c r="F27" i="18"/>
  <c r="E27" i="18"/>
  <c r="F26" i="18"/>
  <c r="E26" i="18"/>
  <c r="F25" i="18"/>
  <c r="E25" i="18"/>
  <c r="F24" i="18"/>
  <c r="E24" i="18"/>
  <c r="F23" i="18"/>
  <c r="E23" i="18"/>
  <c r="F22" i="18"/>
  <c r="E22" i="18"/>
  <c r="F21" i="18"/>
  <c r="E21" i="18"/>
  <c r="F20" i="18"/>
  <c r="E20" i="18"/>
  <c r="F19" i="18"/>
  <c r="E19" i="18"/>
  <c r="F18" i="18"/>
  <c r="E18" i="18"/>
  <c r="F17" i="18"/>
  <c r="E17" i="18"/>
  <c r="F16" i="18"/>
  <c r="E16" i="18"/>
  <c r="F15" i="18"/>
  <c r="E15" i="18"/>
  <c r="F14" i="18"/>
  <c r="E14" i="18"/>
  <c r="F13" i="18"/>
  <c r="E13" i="18"/>
  <c r="F12" i="18"/>
  <c r="E12" i="18"/>
  <c r="F11" i="18"/>
  <c r="E11" i="18"/>
  <c r="F10" i="18"/>
  <c r="E10" i="18"/>
  <c r="F9" i="18"/>
  <c r="E9" i="18"/>
  <c r="F8" i="18"/>
  <c r="E8" i="18"/>
  <c r="F7" i="18"/>
  <c r="E7" i="18"/>
  <c r="F6" i="18"/>
  <c r="E6" i="18"/>
  <c r="F5" i="18"/>
  <c r="E5" i="18"/>
  <c r="F4" i="18"/>
  <c r="E4" i="18"/>
  <c r="F3" i="18"/>
  <c r="E3" i="18"/>
  <c r="F2" i="18"/>
  <c r="E2" i="18"/>
  <c r="C287" i="17"/>
  <c r="M281" i="17"/>
  <c r="I281" i="17"/>
  <c r="D281" i="17"/>
  <c r="M277" i="17" a="1"/>
  <c r="M277" i="17" s="1"/>
  <c r="P277" i="17" s="1"/>
  <c r="E277" i="17" a="1"/>
  <c r="E277" i="17" s="1"/>
  <c r="C277" i="17"/>
  <c r="C275" i="17"/>
  <c r="C285" i="17" s="1"/>
  <c r="L271" i="17"/>
  <c r="K271" i="17"/>
  <c r="D271" i="17"/>
  <c r="M235" i="17"/>
  <c r="N235" i="17" s="1"/>
  <c r="O235" i="17" s="1"/>
  <c r="P235" i="17" s="1"/>
  <c r="Q235" i="17" s="1"/>
  <c r="R235" i="17" s="1"/>
  <c r="S235" i="17" s="1"/>
  <c r="T235" i="17" s="1"/>
  <c r="U235" i="17" s="1"/>
  <c r="V235" i="17" s="1"/>
  <c r="W235" i="17" s="1"/>
  <c r="X235" i="17" s="1"/>
  <c r="Y235" i="17" s="1"/>
  <c r="Z235" i="17" s="1"/>
  <c r="AA235" i="17" s="1"/>
  <c r="AB235" i="17" s="1"/>
  <c r="AC235" i="17" s="1"/>
  <c r="AD235" i="17" s="1"/>
  <c r="AE235" i="17" s="1"/>
  <c r="AF235" i="17" s="1"/>
  <c r="AG235" i="17" s="1"/>
  <c r="AH235" i="17" s="1"/>
  <c r="AI235" i="17" s="1"/>
  <c r="AJ235" i="17" s="1"/>
  <c r="AK235" i="17" s="1"/>
  <c r="AL235" i="17" s="1"/>
  <c r="AM235" i="17" s="1"/>
  <c r="AN235" i="17" s="1"/>
  <c r="AO235" i="17" s="1"/>
  <c r="AP235" i="17" s="1"/>
  <c r="AQ235" i="17" s="1"/>
  <c r="AR235" i="17" s="1"/>
  <c r="AS235" i="17" s="1"/>
  <c r="AT235" i="17" s="1"/>
  <c r="AU235" i="17" s="1"/>
  <c r="AV235" i="17" s="1"/>
  <c r="AW235" i="17" s="1"/>
  <c r="AX235" i="17" s="1"/>
  <c r="AY235" i="17" s="1"/>
  <c r="AZ235" i="17" s="1"/>
  <c r="BA235" i="17" s="1"/>
  <c r="BB235" i="17" s="1"/>
  <c r="G235" i="17"/>
  <c r="H235" i="17" s="1"/>
  <c r="I235" i="17" s="1"/>
  <c r="J235" i="17" s="1"/>
  <c r="K235" i="17" s="1"/>
  <c r="L235" i="17" s="1"/>
  <c r="F235" i="17"/>
  <c r="E235" i="17"/>
  <c r="D235" i="17"/>
  <c r="K228" i="17"/>
  <c r="L228" i="17" s="1"/>
  <c r="M228" i="17" s="1"/>
  <c r="N228" i="17" s="1"/>
  <c r="O228" i="17" s="1"/>
  <c r="P228" i="17" s="1"/>
  <c r="Q228" i="17" s="1"/>
  <c r="R228" i="17" s="1"/>
  <c r="S228" i="17" s="1"/>
  <c r="T228" i="17" s="1"/>
  <c r="U228" i="17" s="1"/>
  <c r="V228" i="17" s="1"/>
  <c r="W228" i="17" s="1"/>
  <c r="X228" i="17" s="1"/>
  <c r="Y228" i="17" s="1"/>
  <c r="Z228" i="17" s="1"/>
  <c r="AA228" i="17" s="1"/>
  <c r="AB228" i="17" s="1"/>
  <c r="AC228" i="17" s="1"/>
  <c r="AD228" i="17" s="1"/>
  <c r="AE228" i="17" s="1"/>
  <c r="AF228" i="17" s="1"/>
  <c r="AG228" i="17" s="1"/>
  <c r="AH228" i="17" s="1"/>
  <c r="AI228" i="17" s="1"/>
  <c r="AJ228" i="17" s="1"/>
  <c r="AK228" i="17" s="1"/>
  <c r="AL228" i="17" s="1"/>
  <c r="AM228" i="17" s="1"/>
  <c r="AN228" i="17" s="1"/>
  <c r="AO228" i="17" s="1"/>
  <c r="AP228" i="17" s="1"/>
  <c r="AQ228" i="17" s="1"/>
  <c r="AR228" i="17" s="1"/>
  <c r="AS228" i="17" s="1"/>
  <c r="AT228" i="17" s="1"/>
  <c r="AU228" i="17" s="1"/>
  <c r="AV228" i="17" s="1"/>
  <c r="AW228" i="17" s="1"/>
  <c r="AX228" i="17" s="1"/>
  <c r="AY228" i="17" s="1"/>
  <c r="AZ228" i="17" s="1"/>
  <c r="BA228" i="17" s="1"/>
  <c r="BB228" i="17" s="1"/>
  <c r="G228" i="17"/>
  <c r="H228" i="17" s="1"/>
  <c r="I228" i="17" s="1"/>
  <c r="J228" i="17" s="1"/>
  <c r="D228" i="17"/>
  <c r="E228" i="17" s="1"/>
  <c r="F228" i="17" s="1"/>
  <c r="P193" i="17"/>
  <c r="N494" i="16" a="1"/>
  <c r="N494" i="16" s="1"/>
  <c r="L494" i="16" a="1"/>
  <c r="L494" i="16" s="1"/>
  <c r="H494" i="16" a="1"/>
  <c r="H494" i="16" s="1"/>
  <c r="D494" i="16" a="1"/>
  <c r="D494" i="16" s="1"/>
  <c r="C494" i="16"/>
  <c r="C504" i="16" s="1"/>
  <c r="C493" i="16"/>
  <c r="C276" i="17" s="1"/>
  <c r="C286" i="17" s="1"/>
  <c r="C492" i="16"/>
  <c r="C502" i="16" s="1"/>
  <c r="C491" i="16"/>
  <c r="C274" i="17" s="1"/>
  <c r="C284" i="17" s="1"/>
  <c r="O490" i="16"/>
  <c r="O500" i="16" s="1"/>
  <c r="M488" i="16"/>
  <c r="M271" i="17" s="1"/>
  <c r="L488" i="16"/>
  <c r="K488" i="16"/>
  <c r="J488" i="16"/>
  <c r="I488" i="16"/>
  <c r="I271" i="17" s="1"/>
  <c r="H488" i="16"/>
  <c r="H271" i="17" s="1"/>
  <c r="G488" i="16"/>
  <c r="F488" i="16"/>
  <c r="F271" i="17" s="1"/>
  <c r="E488" i="16"/>
  <c r="E271" i="17" s="1"/>
  <c r="D488" i="16"/>
  <c r="M452" i="16"/>
  <c r="N452" i="16" s="1"/>
  <c r="O452" i="16" s="1"/>
  <c r="P452" i="16" s="1"/>
  <c r="Q452" i="16" s="1"/>
  <c r="R452" i="16" s="1"/>
  <c r="S452" i="16" s="1"/>
  <c r="T452" i="16" s="1"/>
  <c r="U452" i="16" s="1"/>
  <c r="V452" i="16" s="1"/>
  <c r="W452" i="16" s="1"/>
  <c r="X452" i="16" s="1"/>
  <c r="Y452" i="16" s="1"/>
  <c r="Z452" i="16" s="1"/>
  <c r="AA452" i="16" s="1"/>
  <c r="AB452" i="16" s="1"/>
  <c r="AC452" i="16" s="1"/>
  <c r="AD452" i="16" s="1"/>
  <c r="AE452" i="16" s="1"/>
  <c r="AF452" i="16" s="1"/>
  <c r="AG452" i="16" s="1"/>
  <c r="AH452" i="16" s="1"/>
  <c r="AI452" i="16" s="1"/>
  <c r="AJ452" i="16" s="1"/>
  <c r="AK452" i="16" s="1"/>
  <c r="AL452" i="16" s="1"/>
  <c r="AM452" i="16" s="1"/>
  <c r="AN452" i="16" s="1"/>
  <c r="AO452" i="16" s="1"/>
  <c r="AP452" i="16" s="1"/>
  <c r="AQ452" i="16" s="1"/>
  <c r="AR452" i="16" s="1"/>
  <c r="AS452" i="16" s="1"/>
  <c r="AT452" i="16" s="1"/>
  <c r="AU452" i="16" s="1"/>
  <c r="AV452" i="16" s="1"/>
  <c r="AW452" i="16" s="1"/>
  <c r="AX452" i="16" s="1"/>
  <c r="AY452" i="16" s="1"/>
  <c r="AZ452" i="16" s="1"/>
  <c r="BA452" i="16" s="1"/>
  <c r="BB452" i="16" s="1"/>
  <c r="I452" i="16"/>
  <c r="J452" i="16" s="1"/>
  <c r="K452" i="16" s="1"/>
  <c r="L452" i="16" s="1"/>
  <c r="E452" i="16"/>
  <c r="F452" i="16" s="1"/>
  <c r="G452" i="16" s="1"/>
  <c r="H452" i="16" s="1"/>
  <c r="D452" i="16"/>
  <c r="I445" i="16"/>
  <c r="J445" i="16" s="1"/>
  <c r="K445" i="16" s="1"/>
  <c r="L445" i="16" s="1"/>
  <c r="M445" i="16" s="1"/>
  <c r="N445" i="16" s="1"/>
  <c r="O445" i="16" s="1"/>
  <c r="P445" i="16" s="1"/>
  <c r="Q445" i="16" s="1"/>
  <c r="R445" i="16" s="1"/>
  <c r="S445" i="16" s="1"/>
  <c r="T445" i="16" s="1"/>
  <c r="U445" i="16" s="1"/>
  <c r="V445" i="16" s="1"/>
  <c r="W445" i="16" s="1"/>
  <c r="X445" i="16" s="1"/>
  <c r="Y445" i="16" s="1"/>
  <c r="Z445" i="16" s="1"/>
  <c r="AA445" i="16" s="1"/>
  <c r="AB445" i="16" s="1"/>
  <c r="AC445" i="16" s="1"/>
  <c r="AD445" i="16" s="1"/>
  <c r="AE445" i="16" s="1"/>
  <c r="AF445" i="16" s="1"/>
  <c r="AG445" i="16" s="1"/>
  <c r="AH445" i="16" s="1"/>
  <c r="AI445" i="16" s="1"/>
  <c r="AJ445" i="16" s="1"/>
  <c r="AK445" i="16" s="1"/>
  <c r="AL445" i="16" s="1"/>
  <c r="AM445" i="16" s="1"/>
  <c r="AN445" i="16" s="1"/>
  <c r="AO445" i="16" s="1"/>
  <c r="AP445" i="16" s="1"/>
  <c r="AQ445" i="16" s="1"/>
  <c r="AR445" i="16" s="1"/>
  <c r="AS445" i="16" s="1"/>
  <c r="AT445" i="16" s="1"/>
  <c r="AU445" i="16" s="1"/>
  <c r="AV445" i="16" s="1"/>
  <c r="AW445" i="16" s="1"/>
  <c r="AX445" i="16" s="1"/>
  <c r="AY445" i="16" s="1"/>
  <c r="AZ445" i="16" s="1"/>
  <c r="BA445" i="16" s="1"/>
  <c r="BB445" i="16" s="1"/>
  <c r="E445" i="16"/>
  <c r="F445" i="16" s="1"/>
  <c r="G445" i="16" s="1"/>
  <c r="H445" i="16" s="1"/>
  <c r="D445" i="16"/>
  <c r="E323" i="16" a="1"/>
  <c r="E323" i="16" s="1"/>
  <c r="G1457" i="19" s="1"/>
  <c r="D323" i="16" a="1"/>
  <c r="D323" i="16"/>
  <c r="G1353" i="19" s="1"/>
  <c r="C323" i="16" a="1"/>
  <c r="C323" i="16" s="1"/>
  <c r="E322" i="16" a="1"/>
  <c r="E322" i="16" s="1"/>
  <c r="G1456" i="19" s="1"/>
  <c r="D322" i="16" a="1"/>
  <c r="D322" i="16"/>
  <c r="G1352" i="19" s="1"/>
  <c r="C322" i="16" a="1"/>
  <c r="C322" i="16" s="1"/>
  <c r="E321" i="16" a="1"/>
  <c r="E321" i="16" s="1"/>
  <c r="G1455" i="19" s="1"/>
  <c r="D321" i="16" a="1"/>
  <c r="D321" i="16"/>
  <c r="G1351" i="19" s="1"/>
  <c r="C321" i="16" a="1"/>
  <c r="C321" i="16" s="1"/>
  <c r="E320" i="16" a="1"/>
  <c r="E320" i="16" s="1"/>
  <c r="G1454" i="19" s="1"/>
  <c r="D320" i="16" a="1"/>
  <c r="D320" i="16"/>
  <c r="G1350" i="19" s="1"/>
  <c r="C320" i="16" a="1"/>
  <c r="C320" i="16" s="1"/>
  <c r="E319" i="16" a="1"/>
  <c r="E319" i="16" s="1"/>
  <c r="G1453" i="19" s="1"/>
  <c r="D319" i="16" a="1"/>
  <c r="D319" i="16"/>
  <c r="G1349" i="19" s="1"/>
  <c r="C319" i="16" a="1"/>
  <c r="C319" i="16" s="1"/>
  <c r="E318" i="16" a="1"/>
  <c r="E318" i="16" s="1"/>
  <c r="G1452" i="19" s="1"/>
  <c r="D318" i="16" a="1"/>
  <c r="D318" i="16"/>
  <c r="G1348" i="19" s="1"/>
  <c r="C318" i="16" a="1"/>
  <c r="C318" i="16" s="1"/>
  <c r="E317" i="16" a="1"/>
  <c r="E317" i="16" s="1"/>
  <c r="G1451" i="19" s="1"/>
  <c r="D317" i="16" a="1"/>
  <c r="D317" i="16"/>
  <c r="G1347" i="19" s="1"/>
  <c r="C317" i="16" a="1"/>
  <c r="C317" i="16" s="1"/>
  <c r="E316" i="16" a="1"/>
  <c r="E316" i="16" s="1"/>
  <c r="G1450" i="19" s="1"/>
  <c r="D316" i="16" a="1"/>
  <c r="D316" i="16"/>
  <c r="G1346" i="19" s="1"/>
  <c r="C316" i="16" a="1"/>
  <c r="C316" i="16" s="1"/>
  <c r="E315" i="16" a="1"/>
  <c r="E315" i="16" s="1"/>
  <c r="G1449" i="19" s="1"/>
  <c r="D315" i="16" a="1"/>
  <c r="D315" i="16"/>
  <c r="G1345" i="19" s="1"/>
  <c r="C315" i="16" a="1"/>
  <c r="C315" i="16" s="1"/>
  <c r="E314" i="16" a="1"/>
  <c r="E314" i="16" s="1"/>
  <c r="G1448" i="19" s="1"/>
  <c r="D314" i="16" a="1"/>
  <c r="D314" i="16"/>
  <c r="G1344" i="19" s="1"/>
  <c r="C314" i="16" a="1"/>
  <c r="C314" i="16" s="1"/>
  <c r="E313" i="16" a="1"/>
  <c r="E313" i="16" s="1"/>
  <c r="G1447" i="19" s="1"/>
  <c r="D313" i="16" a="1"/>
  <c r="D313" i="16"/>
  <c r="G1343" i="19" s="1"/>
  <c r="C313" i="16" a="1"/>
  <c r="C313" i="16" s="1"/>
  <c r="E312" i="16" a="1"/>
  <c r="E312" i="16" s="1"/>
  <c r="G1446" i="19" s="1"/>
  <c r="D312" i="16" a="1"/>
  <c r="D312" i="16" s="1"/>
  <c r="G1342" i="19" s="1"/>
  <c r="C312" i="16" a="1"/>
  <c r="C312" i="16" s="1"/>
  <c r="E311" i="16" a="1"/>
  <c r="E311" i="16" s="1"/>
  <c r="G1445" i="19" s="1"/>
  <c r="D311" i="16" a="1"/>
  <c r="D311" i="16" s="1"/>
  <c r="G1341" i="19" s="1"/>
  <c r="C311" i="16" a="1"/>
  <c r="C311" i="16" s="1"/>
  <c r="E310" i="16" a="1"/>
  <c r="E310" i="16" s="1"/>
  <c r="G1444" i="19" s="1"/>
  <c r="D310" i="16" a="1"/>
  <c r="D310" i="16" s="1"/>
  <c r="G1340" i="19" s="1"/>
  <c r="C310" i="16" a="1"/>
  <c r="C310" i="16" s="1"/>
  <c r="E309" i="16" a="1"/>
  <c r="E309" i="16" s="1"/>
  <c r="G1443" i="19" s="1"/>
  <c r="D309" i="16" a="1"/>
  <c r="D309" i="16" s="1"/>
  <c r="G1339" i="19" s="1"/>
  <c r="C309" i="16" a="1"/>
  <c r="C309" i="16" s="1"/>
  <c r="E308" i="16" a="1"/>
  <c r="E308" i="16" s="1"/>
  <c r="G1442" i="19" s="1"/>
  <c r="D308" i="16" a="1"/>
  <c r="D308" i="16" s="1"/>
  <c r="G1338" i="19" s="1"/>
  <c r="C308" i="16" a="1"/>
  <c r="C308" i="16" s="1"/>
  <c r="E307" i="16" a="1"/>
  <c r="E307" i="16" s="1"/>
  <c r="G1441" i="19" s="1"/>
  <c r="D307" i="16" a="1"/>
  <c r="D307" i="16" s="1"/>
  <c r="G1337" i="19" s="1"/>
  <c r="C307" i="16" a="1"/>
  <c r="C307" i="16" s="1"/>
  <c r="E306" i="16" a="1"/>
  <c r="E306" i="16" s="1"/>
  <c r="G1440" i="19" s="1"/>
  <c r="D306" i="16" a="1"/>
  <c r="D306" i="16" s="1"/>
  <c r="G1336" i="19" s="1"/>
  <c r="C306" i="16" a="1"/>
  <c r="C306" i="16" s="1"/>
  <c r="E305" i="16" a="1"/>
  <c r="E305" i="16" s="1"/>
  <c r="G1439" i="19" s="1"/>
  <c r="D305" i="16" a="1"/>
  <c r="D305" i="16" s="1"/>
  <c r="G1335" i="19" s="1"/>
  <c r="C305" i="16" a="1"/>
  <c r="C305" i="16" s="1"/>
  <c r="E304" i="16" a="1"/>
  <c r="E304" i="16" s="1"/>
  <c r="G1438" i="19" s="1"/>
  <c r="D304" i="16" a="1"/>
  <c r="D304" i="16" s="1"/>
  <c r="G1334" i="19" s="1"/>
  <c r="C304" i="16" a="1"/>
  <c r="C304" i="16" s="1"/>
  <c r="E303" i="16" a="1"/>
  <c r="E303" i="16" s="1"/>
  <c r="G1437" i="19" s="1"/>
  <c r="D303" i="16" a="1"/>
  <c r="D303" i="16" s="1"/>
  <c r="G1333" i="19" s="1"/>
  <c r="C303" i="16" a="1"/>
  <c r="C303" i="16" s="1"/>
  <c r="E302" i="16" a="1"/>
  <c r="E302" i="16" s="1"/>
  <c r="G1436" i="19" s="1"/>
  <c r="D302" i="16" a="1"/>
  <c r="D302" i="16" s="1"/>
  <c r="G1332" i="19" s="1"/>
  <c r="C302" i="16" a="1"/>
  <c r="C302" i="16" s="1"/>
  <c r="E301" i="16" a="1"/>
  <c r="E301" i="16" s="1"/>
  <c r="G1435" i="19" s="1"/>
  <c r="D301" i="16" a="1"/>
  <c r="D301" i="16" s="1"/>
  <c r="G1331" i="19" s="1"/>
  <c r="C301" i="16" a="1"/>
  <c r="C301" i="16" s="1"/>
  <c r="E300" i="16" a="1"/>
  <c r="E300" i="16" s="1"/>
  <c r="G1434" i="19" s="1"/>
  <c r="D300" i="16" a="1"/>
  <c r="D300" i="16" s="1"/>
  <c r="G1330" i="19" s="1"/>
  <c r="C300" i="16" a="1"/>
  <c r="C300" i="16" s="1"/>
  <c r="E299" i="16" a="1"/>
  <c r="E299" i="16" s="1"/>
  <c r="G1433" i="19" s="1"/>
  <c r="D299" i="16" a="1"/>
  <c r="D299" i="16" s="1"/>
  <c r="G1329" i="19" s="1"/>
  <c r="C299" i="16" a="1"/>
  <c r="C299" i="16" s="1"/>
  <c r="E298" i="16" a="1"/>
  <c r="E298" i="16" s="1"/>
  <c r="G1432" i="19" s="1"/>
  <c r="D298" i="16" a="1"/>
  <c r="D298" i="16" s="1"/>
  <c r="G1328" i="19" s="1"/>
  <c r="C298" i="16" a="1"/>
  <c r="C298" i="16" s="1"/>
  <c r="E297" i="16" a="1"/>
  <c r="E297" i="16" s="1"/>
  <c r="G1431" i="19" s="1"/>
  <c r="D297" i="16" a="1"/>
  <c r="D297" i="16" s="1"/>
  <c r="G1327" i="19" s="1"/>
  <c r="C297" i="16" a="1"/>
  <c r="C297" i="16" s="1"/>
  <c r="E296" i="16" a="1"/>
  <c r="E296" i="16" s="1"/>
  <c r="G1430" i="19" s="1"/>
  <c r="D296" i="16" a="1"/>
  <c r="D296" i="16" s="1"/>
  <c r="G1326" i="19" s="1"/>
  <c r="C296" i="16" a="1"/>
  <c r="C296" i="16" s="1"/>
  <c r="E295" i="16" a="1"/>
  <c r="E295" i="16" s="1"/>
  <c r="G1429" i="19" s="1"/>
  <c r="D295" i="16" a="1"/>
  <c r="D295" i="16" s="1"/>
  <c r="G1325" i="19" s="1"/>
  <c r="C295" i="16" a="1"/>
  <c r="C295" i="16" s="1"/>
  <c r="E294" i="16" a="1"/>
  <c r="E294" i="16" s="1"/>
  <c r="G1428" i="19" s="1"/>
  <c r="D294" i="16" a="1"/>
  <c r="D294" i="16" s="1"/>
  <c r="G1324" i="19" s="1"/>
  <c r="C294" i="16" a="1"/>
  <c r="C294" i="16" s="1"/>
  <c r="E293" i="16" a="1"/>
  <c r="E293" i="16" s="1"/>
  <c r="G1427" i="19" s="1"/>
  <c r="D293" i="16" a="1"/>
  <c r="D293" i="16" s="1"/>
  <c r="G1323" i="19" s="1"/>
  <c r="C293" i="16" a="1"/>
  <c r="C293" i="16" s="1"/>
  <c r="E292" i="16" a="1"/>
  <c r="E292" i="16" s="1"/>
  <c r="G1426" i="19" s="1"/>
  <c r="D292" i="16" a="1"/>
  <c r="D292" i="16" s="1"/>
  <c r="G1322" i="19" s="1"/>
  <c r="C292" i="16" a="1"/>
  <c r="C292" i="16" s="1"/>
  <c r="E291" i="16" a="1"/>
  <c r="E291" i="16" s="1"/>
  <c r="G1425" i="19" s="1"/>
  <c r="D291" i="16" a="1"/>
  <c r="D291" i="16" s="1"/>
  <c r="G1321" i="19" s="1"/>
  <c r="C291" i="16" a="1"/>
  <c r="C291" i="16" s="1"/>
  <c r="E290" i="16" a="1"/>
  <c r="E290" i="16" s="1"/>
  <c r="G1424" i="19" s="1"/>
  <c r="D290" i="16" a="1"/>
  <c r="D290" i="16" s="1"/>
  <c r="G1320" i="19" s="1"/>
  <c r="C290" i="16" a="1"/>
  <c r="C290" i="16" s="1"/>
  <c r="E289" i="16" a="1"/>
  <c r="E289" i="16" s="1"/>
  <c r="G1423" i="19" s="1"/>
  <c r="D289" i="16" a="1"/>
  <c r="D289" i="16" s="1"/>
  <c r="G1319" i="19" s="1"/>
  <c r="C289" i="16" a="1"/>
  <c r="C289" i="16" s="1"/>
  <c r="E288" i="16" a="1"/>
  <c r="E288" i="16" s="1"/>
  <c r="G1422" i="19" s="1"/>
  <c r="D288" i="16" a="1"/>
  <c r="D288" i="16" s="1"/>
  <c r="G1318" i="19" s="1"/>
  <c r="C288" i="16" a="1"/>
  <c r="C288" i="16" s="1"/>
  <c r="E287" i="16" a="1"/>
  <c r="E287" i="16" s="1"/>
  <c r="G1421" i="19" s="1"/>
  <c r="D287" i="16" a="1"/>
  <c r="D287" i="16" s="1"/>
  <c r="G1317" i="19" s="1"/>
  <c r="C287" i="16" a="1"/>
  <c r="C287" i="16" s="1"/>
  <c r="E286" i="16" a="1"/>
  <c r="E286" i="16" s="1"/>
  <c r="G1420" i="19" s="1"/>
  <c r="D286" i="16" a="1"/>
  <c r="D286" i="16" s="1"/>
  <c r="G1316" i="19" s="1"/>
  <c r="C286" i="16" a="1"/>
  <c r="C286" i="16" s="1"/>
  <c r="E285" i="16" a="1"/>
  <c r="E285" i="16" s="1"/>
  <c r="G1419" i="19" s="1"/>
  <c r="D285" i="16" a="1"/>
  <c r="D285" i="16" s="1"/>
  <c r="G1315" i="19" s="1"/>
  <c r="C285" i="16" a="1"/>
  <c r="C285" i="16" s="1"/>
  <c r="E284" i="16" a="1"/>
  <c r="E284" i="16" s="1"/>
  <c r="G1418" i="19" s="1"/>
  <c r="D284" i="16" a="1"/>
  <c r="D284" i="16" s="1"/>
  <c r="G1314" i="19" s="1"/>
  <c r="C284" i="16" a="1"/>
  <c r="C284" i="16" s="1"/>
  <c r="E283" i="16" a="1"/>
  <c r="E283" i="16" s="1"/>
  <c r="G1417" i="19" s="1"/>
  <c r="D283" i="16" a="1"/>
  <c r="D283" i="16" s="1"/>
  <c r="G1313" i="19" s="1"/>
  <c r="C283" i="16" a="1"/>
  <c r="C283" i="16" s="1"/>
  <c r="E282" i="16" a="1"/>
  <c r="E282" i="16" s="1"/>
  <c r="G1416" i="19" s="1"/>
  <c r="D282" i="16" a="1"/>
  <c r="D282" i="16" s="1"/>
  <c r="G1312" i="19" s="1"/>
  <c r="C282" i="16" a="1"/>
  <c r="C282" i="16" s="1"/>
  <c r="E281" i="16" a="1"/>
  <c r="E281" i="16" s="1"/>
  <c r="G1415" i="19" s="1"/>
  <c r="D281" i="16" a="1"/>
  <c r="D281" i="16" s="1"/>
  <c r="G1311" i="19" s="1"/>
  <c r="C281" i="16" a="1"/>
  <c r="C281" i="16" s="1"/>
  <c r="E280" i="16" a="1"/>
  <c r="E280" i="16" s="1"/>
  <c r="G1414" i="19" s="1"/>
  <c r="D280" i="16" a="1"/>
  <c r="D280" i="16" s="1"/>
  <c r="G1310" i="19" s="1"/>
  <c r="C280" i="16" a="1"/>
  <c r="C280" i="16" s="1"/>
  <c r="E279" i="16" a="1"/>
  <c r="E279" i="16" s="1"/>
  <c r="G1413" i="19" s="1"/>
  <c r="D279" i="16" a="1"/>
  <c r="D279" i="16" s="1"/>
  <c r="G1309" i="19" s="1"/>
  <c r="C279" i="16" a="1"/>
  <c r="C279" i="16" s="1"/>
  <c r="E278" i="16" a="1"/>
  <c r="E278" i="16" s="1"/>
  <c r="G1412" i="19" s="1"/>
  <c r="D278" i="16" a="1"/>
  <c r="D278" i="16" s="1"/>
  <c r="G1308" i="19" s="1"/>
  <c r="C278" i="16" a="1"/>
  <c r="C278" i="16" s="1"/>
  <c r="E277" i="16" a="1"/>
  <c r="E277" i="16" s="1"/>
  <c r="G1411" i="19" s="1"/>
  <c r="D277" i="16" a="1"/>
  <c r="D277" i="16" s="1"/>
  <c r="G1307" i="19" s="1"/>
  <c r="C277" i="16" a="1"/>
  <c r="C277" i="16" s="1"/>
  <c r="E276" i="16" a="1"/>
  <c r="E276" i="16" s="1"/>
  <c r="G1410" i="19" s="1"/>
  <c r="D276" i="16" a="1"/>
  <c r="D276" i="16" s="1"/>
  <c r="G1306" i="19" s="1"/>
  <c r="C276" i="16" a="1"/>
  <c r="C276" i="16" s="1"/>
  <c r="E275" i="16" a="1"/>
  <c r="E275" i="16" s="1"/>
  <c r="G1409" i="19" s="1"/>
  <c r="D275" i="16" a="1"/>
  <c r="D275" i="16" s="1"/>
  <c r="G1305" i="19" s="1"/>
  <c r="C275" i="16" a="1"/>
  <c r="C275" i="16" s="1"/>
  <c r="E274" i="16" a="1"/>
  <c r="E274" i="16" s="1"/>
  <c r="G1408" i="19" s="1"/>
  <c r="D274" i="16" a="1"/>
  <c r="D274" i="16" s="1"/>
  <c r="G1304" i="19" s="1"/>
  <c r="C274" i="16" a="1"/>
  <c r="C274" i="16" s="1"/>
  <c r="E273" i="16" a="1"/>
  <c r="E273" i="16" s="1"/>
  <c r="G1407" i="19" s="1"/>
  <c r="D273" i="16" a="1"/>
  <c r="D273" i="16" s="1"/>
  <c r="G1303" i="19" s="1"/>
  <c r="C273" i="16" a="1"/>
  <c r="C273" i="16" s="1"/>
  <c r="E272" i="16" a="1"/>
  <c r="E272" i="16" s="1"/>
  <c r="G1406" i="19" s="1"/>
  <c r="D272" i="16" a="1"/>
  <c r="D272" i="16" s="1"/>
  <c r="G1302" i="19" s="1"/>
  <c r="C272" i="16" a="1"/>
  <c r="C272" i="16" s="1"/>
  <c r="C271" i="16" a="1"/>
  <c r="C271" i="16"/>
  <c r="E270" i="16" a="1"/>
  <c r="E270" i="16" s="1"/>
  <c r="G1404" i="19" s="1"/>
  <c r="D270" i="16" a="1"/>
  <c r="D270" i="16" s="1"/>
  <c r="G1300" i="19" s="1"/>
  <c r="C270" i="16" a="1"/>
  <c r="C270" i="16" s="1"/>
  <c r="E269" i="16" a="1"/>
  <c r="E269" i="16"/>
  <c r="G1403" i="19" s="1"/>
  <c r="D269" i="16" a="1"/>
  <c r="D269" i="16"/>
  <c r="G1299" i="19" s="1"/>
  <c r="C269" i="16" a="1"/>
  <c r="C269" i="16"/>
  <c r="E268" i="16" a="1"/>
  <c r="E268" i="16" s="1"/>
  <c r="G1402" i="19" s="1"/>
  <c r="D268" i="16" a="1"/>
  <c r="D268" i="16" s="1"/>
  <c r="G1298" i="19" s="1"/>
  <c r="C268" i="16" a="1"/>
  <c r="C268" i="16" s="1"/>
  <c r="E267" i="16" a="1"/>
  <c r="E267" i="16"/>
  <c r="G1401" i="19" s="1"/>
  <c r="D267" i="16" a="1"/>
  <c r="D267" i="16"/>
  <c r="G1297" i="19" s="1"/>
  <c r="C267" i="16" a="1"/>
  <c r="C267" i="16"/>
  <c r="F267" i="16" s="1"/>
  <c r="E266" i="16" a="1"/>
  <c r="E266" i="16" s="1"/>
  <c r="G1400" i="19" s="1"/>
  <c r="C266" i="16" a="1"/>
  <c r="C266" i="16" s="1"/>
  <c r="E265" i="16" a="1"/>
  <c r="E265" i="16"/>
  <c r="G1399" i="19" s="1"/>
  <c r="D265" i="16" a="1"/>
  <c r="D265" i="16"/>
  <c r="G1295" i="19" s="1"/>
  <c r="C265" i="16" a="1"/>
  <c r="C265" i="16"/>
  <c r="F265" i="16" s="1"/>
  <c r="E264" i="16" a="1"/>
  <c r="E264" i="16" s="1"/>
  <c r="G1398" i="19" s="1"/>
  <c r="D264" i="16" a="1"/>
  <c r="D264" i="16" s="1"/>
  <c r="G1294" i="19" s="1"/>
  <c r="C264" i="16" a="1"/>
  <c r="C264" i="16" s="1"/>
  <c r="E263" i="16" a="1"/>
  <c r="E263" i="16"/>
  <c r="G1397" i="19" s="1"/>
  <c r="D263" i="16" a="1"/>
  <c r="D263" i="16"/>
  <c r="G1293" i="19" s="1"/>
  <c r="C263" i="16" a="1"/>
  <c r="C263" i="16"/>
  <c r="E262" i="16" a="1"/>
  <c r="E262" i="16" s="1"/>
  <c r="G1396" i="19" s="1"/>
  <c r="D262" i="16" a="1"/>
  <c r="D262" i="16" s="1"/>
  <c r="G1292" i="19" s="1"/>
  <c r="C262" i="16" a="1"/>
  <c r="C262" i="16" s="1"/>
  <c r="E261" i="16" a="1"/>
  <c r="E261" i="16"/>
  <c r="G1395" i="19" s="1"/>
  <c r="D261" i="16" a="1"/>
  <c r="D261" i="16"/>
  <c r="G1291" i="19" s="1"/>
  <c r="C261" i="16" a="1"/>
  <c r="C261" i="16"/>
  <c r="F261" i="16" s="1"/>
  <c r="E260" i="16" a="1"/>
  <c r="E260" i="16" s="1"/>
  <c r="G1394" i="19" s="1"/>
  <c r="D260" i="16" a="1"/>
  <c r="D260" i="16" s="1"/>
  <c r="G1290" i="19" s="1"/>
  <c r="C260" i="16" a="1"/>
  <c r="C260" i="16" s="1"/>
  <c r="E259" i="16" a="1"/>
  <c r="E259" i="16"/>
  <c r="G1393" i="19" s="1"/>
  <c r="D259" i="16" a="1"/>
  <c r="D259" i="16"/>
  <c r="G1289" i="19" s="1"/>
  <c r="C259" i="16" a="1"/>
  <c r="C259" i="16"/>
  <c r="E258" i="16" a="1"/>
  <c r="E258" i="16" s="1"/>
  <c r="G1392" i="19" s="1"/>
  <c r="D258" i="16" a="1"/>
  <c r="D258" i="16" s="1"/>
  <c r="G1288" i="19" s="1"/>
  <c r="C258" i="16" a="1"/>
  <c r="C258" i="16" s="1"/>
  <c r="E257" i="16" a="1"/>
  <c r="E257" i="16"/>
  <c r="G1391" i="19" s="1"/>
  <c r="D257" i="16" a="1"/>
  <c r="D257" i="16"/>
  <c r="G1287" i="19" s="1"/>
  <c r="C257" i="16" a="1"/>
  <c r="C257" i="16"/>
  <c r="F257" i="16" s="1"/>
  <c r="E256" i="16" a="1"/>
  <c r="E256" i="16" s="1"/>
  <c r="G1390" i="19" s="1"/>
  <c r="D256" i="16" a="1"/>
  <c r="D256" i="16" s="1"/>
  <c r="G1286" i="19" s="1"/>
  <c r="C256" i="16" a="1"/>
  <c r="C256" i="16" s="1"/>
  <c r="E255" i="16" a="1"/>
  <c r="E255" i="16"/>
  <c r="G1389" i="19" s="1"/>
  <c r="D255" i="16" a="1"/>
  <c r="D255" i="16"/>
  <c r="G1285" i="19" s="1"/>
  <c r="C255" i="16" a="1"/>
  <c r="C255" i="16"/>
  <c r="E254" i="16" a="1"/>
  <c r="E254" i="16" s="1"/>
  <c r="G1388" i="19" s="1"/>
  <c r="D254" i="16" a="1"/>
  <c r="D254" i="16" s="1"/>
  <c r="G1284" i="19" s="1"/>
  <c r="C254" i="16" a="1"/>
  <c r="C254" i="16" s="1"/>
  <c r="E253" i="16" a="1"/>
  <c r="E253" i="16"/>
  <c r="G1387" i="19" s="1"/>
  <c r="D253" i="16" a="1"/>
  <c r="D253" i="16"/>
  <c r="G1283" i="19" s="1"/>
  <c r="C253" i="16" a="1"/>
  <c r="C253" i="16"/>
  <c r="F253" i="16" s="1"/>
  <c r="E252" i="16" a="1"/>
  <c r="E252" i="16" s="1"/>
  <c r="G1386" i="19" s="1"/>
  <c r="D252" i="16" a="1"/>
  <c r="D252" i="16" s="1"/>
  <c r="G1282" i="19" s="1"/>
  <c r="C252" i="16" a="1"/>
  <c r="C252" i="16" s="1"/>
  <c r="E251" i="16" a="1"/>
  <c r="E251" i="16"/>
  <c r="G1385" i="19" s="1"/>
  <c r="D251" i="16" a="1"/>
  <c r="D251" i="16"/>
  <c r="G1281" i="19" s="1"/>
  <c r="C251" i="16" a="1"/>
  <c r="C251" i="16"/>
  <c r="E250" i="16" a="1"/>
  <c r="E250" i="16" s="1"/>
  <c r="G1384" i="19" s="1"/>
  <c r="D250" i="16" a="1"/>
  <c r="D250" i="16" s="1"/>
  <c r="G1280" i="19" s="1"/>
  <c r="C250" i="16" a="1"/>
  <c r="C250" i="16" s="1"/>
  <c r="E249" i="16" a="1"/>
  <c r="E249" i="16"/>
  <c r="G1383" i="19" s="1"/>
  <c r="D249" i="16" a="1"/>
  <c r="D249" i="16"/>
  <c r="G1279" i="19" s="1"/>
  <c r="C249" i="16" a="1"/>
  <c r="C249" i="16"/>
  <c r="F249" i="16" s="1"/>
  <c r="E248" i="16" a="1"/>
  <c r="E248" i="16" s="1"/>
  <c r="G1382" i="19" s="1"/>
  <c r="D248" i="16" a="1"/>
  <c r="D248" i="16" s="1"/>
  <c r="G1278" i="19" s="1"/>
  <c r="C248" i="16" a="1"/>
  <c r="C248" i="16" s="1"/>
  <c r="E247" i="16" a="1"/>
  <c r="E247" i="16"/>
  <c r="G1381" i="19" s="1"/>
  <c r="D247" i="16" a="1"/>
  <c r="D247" i="16"/>
  <c r="G1277" i="19" s="1"/>
  <c r="C247" i="16" a="1"/>
  <c r="C247" i="16"/>
  <c r="E246" i="16" a="1"/>
  <c r="E246" i="16" s="1"/>
  <c r="G1380" i="19" s="1"/>
  <c r="D246" i="16" a="1"/>
  <c r="D246" i="16" s="1"/>
  <c r="G1276" i="19" s="1"/>
  <c r="C246" i="16" a="1"/>
  <c r="C246" i="16" s="1"/>
  <c r="E245" i="16" a="1"/>
  <c r="E245" i="16"/>
  <c r="G1379" i="19" s="1"/>
  <c r="D245" i="16" a="1"/>
  <c r="D245" i="16"/>
  <c r="G1275" i="19" s="1"/>
  <c r="C245" i="16" a="1"/>
  <c r="C245" i="16"/>
  <c r="F245" i="16" s="1"/>
  <c r="E244" i="16" a="1"/>
  <c r="E244" i="16" s="1"/>
  <c r="G1378" i="19" s="1"/>
  <c r="D244" i="16" a="1"/>
  <c r="D244" i="16" s="1"/>
  <c r="G1274" i="19" s="1"/>
  <c r="C244" i="16" a="1"/>
  <c r="C244" i="16" s="1"/>
  <c r="E243" i="16" a="1"/>
  <c r="E243" i="16"/>
  <c r="G1377" i="19" s="1"/>
  <c r="D243" i="16" a="1"/>
  <c r="D243" i="16"/>
  <c r="G1273" i="19" s="1"/>
  <c r="C243" i="16" a="1"/>
  <c r="C243" i="16"/>
  <c r="E242" i="16" a="1"/>
  <c r="E242" i="16" s="1"/>
  <c r="G1376" i="19" s="1"/>
  <c r="D242" i="16" a="1"/>
  <c r="D242" i="16" s="1"/>
  <c r="G1272" i="19" s="1"/>
  <c r="C242" i="16" a="1"/>
  <c r="C242" i="16" s="1"/>
  <c r="E241" i="16" a="1"/>
  <c r="E241" i="16"/>
  <c r="G1375" i="19" s="1"/>
  <c r="D241" i="16" a="1"/>
  <c r="D241" i="16"/>
  <c r="G1271" i="19" s="1"/>
  <c r="C241" i="16" a="1"/>
  <c r="C241" i="16"/>
  <c r="F241" i="16" s="1"/>
  <c r="E240" i="16" a="1"/>
  <c r="E240" i="16" s="1"/>
  <c r="G1374" i="19" s="1"/>
  <c r="D240" i="16" a="1"/>
  <c r="D240" i="16" s="1"/>
  <c r="G1270" i="19" s="1"/>
  <c r="C240" i="16" a="1"/>
  <c r="C240" i="16" s="1"/>
  <c r="E239" i="16" a="1"/>
  <c r="E239" i="16"/>
  <c r="G1373" i="19" s="1"/>
  <c r="D239" i="16" a="1"/>
  <c r="D239" i="16"/>
  <c r="G1269" i="19" s="1"/>
  <c r="C239" i="16" a="1"/>
  <c r="C239" i="16"/>
  <c r="E238" i="16" a="1"/>
  <c r="E238" i="16" s="1"/>
  <c r="G1372" i="19" s="1"/>
  <c r="D238" i="16" a="1"/>
  <c r="D238" i="16" s="1"/>
  <c r="G1268" i="19" s="1"/>
  <c r="C238" i="16" a="1"/>
  <c r="C238" i="16" s="1"/>
  <c r="E237" i="16" a="1"/>
  <c r="E237" i="16"/>
  <c r="G1371" i="19" s="1"/>
  <c r="D237" i="16" a="1"/>
  <c r="D237" i="16"/>
  <c r="G1267" i="19" s="1"/>
  <c r="C237" i="16" a="1"/>
  <c r="C237" i="16"/>
  <c r="F237" i="16" s="1"/>
  <c r="E236" i="16" a="1"/>
  <c r="E236" i="16" s="1"/>
  <c r="G1370" i="19" s="1"/>
  <c r="D236" i="16" a="1"/>
  <c r="D236" i="16" s="1"/>
  <c r="G1266" i="19" s="1"/>
  <c r="C236" i="16" a="1"/>
  <c r="C236" i="16" s="1"/>
  <c r="E235" i="16" a="1"/>
  <c r="E235" i="16"/>
  <c r="G1369" i="19" s="1"/>
  <c r="D235" i="16" a="1"/>
  <c r="D235" i="16"/>
  <c r="G1265" i="19" s="1"/>
  <c r="C235" i="16" a="1"/>
  <c r="C235" i="16"/>
  <c r="E234" i="16" a="1"/>
  <c r="E234" i="16" s="1"/>
  <c r="G1368" i="19" s="1"/>
  <c r="D234" i="16" a="1"/>
  <c r="D234" i="16" s="1"/>
  <c r="G1264" i="19" s="1"/>
  <c r="C234" i="16" a="1"/>
  <c r="C234" i="16" s="1"/>
  <c r="E233" i="16" a="1"/>
  <c r="E233" i="16"/>
  <c r="G1367" i="19" s="1"/>
  <c r="D233" i="16" a="1"/>
  <c r="D233" i="16"/>
  <c r="G1263" i="19" s="1"/>
  <c r="C233" i="16" a="1"/>
  <c r="C233" i="16"/>
  <c r="F233" i="16" s="1"/>
  <c r="E232" i="16" a="1"/>
  <c r="E232" i="16" s="1"/>
  <c r="G1366" i="19" s="1"/>
  <c r="D232" i="16" a="1"/>
  <c r="D232" i="16" s="1"/>
  <c r="G1262" i="19" s="1"/>
  <c r="C232" i="16" a="1"/>
  <c r="C232" i="16" s="1"/>
  <c r="E231" i="16" a="1"/>
  <c r="E231" i="16"/>
  <c r="G1365" i="19" s="1"/>
  <c r="D231" i="16" a="1"/>
  <c r="D231" i="16"/>
  <c r="G1261" i="19" s="1"/>
  <c r="C231" i="16" a="1"/>
  <c r="C231" i="16"/>
  <c r="E230" i="16" a="1"/>
  <c r="E230" i="16" s="1"/>
  <c r="G1364" i="19" s="1"/>
  <c r="D230" i="16" a="1"/>
  <c r="D230" i="16" s="1"/>
  <c r="G1260" i="19" s="1"/>
  <c r="C230" i="16" a="1"/>
  <c r="C230" i="16" s="1"/>
  <c r="E229" i="16" a="1"/>
  <c r="E229" i="16"/>
  <c r="G1363" i="19" s="1"/>
  <c r="D229" i="16" a="1"/>
  <c r="D229" i="16"/>
  <c r="G1259" i="19" s="1"/>
  <c r="C229" i="16" a="1"/>
  <c r="C229" i="16"/>
  <c r="F229" i="16" s="1"/>
  <c r="E228" i="16" a="1"/>
  <c r="E228" i="16" s="1"/>
  <c r="G1362" i="19" s="1"/>
  <c r="D228" i="16" a="1"/>
  <c r="D228" i="16" s="1"/>
  <c r="G1258" i="19" s="1"/>
  <c r="C228" i="16" a="1"/>
  <c r="C228" i="16" s="1"/>
  <c r="E227" i="16" a="1"/>
  <c r="E227" i="16"/>
  <c r="G1361" i="19" s="1"/>
  <c r="D227" i="16" a="1"/>
  <c r="D227" i="16"/>
  <c r="G1257" i="19" s="1"/>
  <c r="C227" i="16" a="1"/>
  <c r="C227" i="16"/>
  <c r="E226" i="16" a="1"/>
  <c r="E226" i="16" s="1"/>
  <c r="G1360" i="19" s="1"/>
  <c r="D226" i="16" a="1"/>
  <c r="D226" i="16" s="1"/>
  <c r="G1256" i="19" s="1"/>
  <c r="C226" i="16" a="1"/>
  <c r="C226" i="16" s="1"/>
  <c r="E225" i="16" a="1"/>
  <c r="E225" i="16"/>
  <c r="G1359" i="19" s="1"/>
  <c r="D225" i="16" a="1"/>
  <c r="D225" i="16"/>
  <c r="G1255" i="19" s="1"/>
  <c r="C225" i="16" a="1"/>
  <c r="C225" i="16"/>
  <c r="F225" i="16" s="1"/>
  <c r="E224" i="16" a="1"/>
  <c r="E224" i="16" s="1"/>
  <c r="G1358" i="19" s="1"/>
  <c r="D224" i="16" a="1"/>
  <c r="D224" i="16" s="1"/>
  <c r="G1254" i="19" s="1"/>
  <c r="C224" i="16" a="1"/>
  <c r="C224" i="16" s="1"/>
  <c r="E223" i="16" a="1"/>
  <c r="E223" i="16"/>
  <c r="G1357" i="19" s="1"/>
  <c r="D223" i="16" a="1"/>
  <c r="D223" i="16"/>
  <c r="G1253" i="19" s="1"/>
  <c r="C223" i="16" a="1"/>
  <c r="C223" i="16"/>
  <c r="E222" i="16" a="1"/>
  <c r="E222" i="16" s="1"/>
  <c r="G1356" i="19" s="1"/>
  <c r="D222" i="16" a="1"/>
  <c r="D222" i="16" s="1"/>
  <c r="G1252" i="19" s="1"/>
  <c r="C222" i="16" a="1"/>
  <c r="C222" i="16" s="1"/>
  <c r="E221" i="16" a="1"/>
  <c r="E221" i="16"/>
  <c r="G1355" i="19" s="1"/>
  <c r="D221" i="16" a="1"/>
  <c r="D221" i="16"/>
  <c r="G1251" i="19" s="1"/>
  <c r="C221" i="16" a="1"/>
  <c r="C221" i="16"/>
  <c r="F221" i="16" s="1"/>
  <c r="E220" i="16" a="1"/>
  <c r="E220" i="16" s="1"/>
  <c r="G1354" i="19" s="1"/>
  <c r="H1354" i="19" s="1"/>
  <c r="D220" i="16" a="1"/>
  <c r="D220" i="16" s="1"/>
  <c r="C220" i="16" a="1"/>
  <c r="C220" i="16" s="1"/>
  <c r="E213" i="16" a="1"/>
  <c r="E213" i="16" s="1"/>
  <c r="G1249" i="19" s="1"/>
  <c r="D213" i="16" a="1"/>
  <c r="D213" i="16" s="1"/>
  <c r="G1145" i="19" s="1"/>
  <c r="C213" i="16" a="1"/>
  <c r="C213" i="16" s="1"/>
  <c r="E212" i="16" a="1"/>
  <c r="E212" i="16" s="1"/>
  <c r="G1248" i="19" s="1"/>
  <c r="D212" i="16" a="1"/>
  <c r="D212" i="16" s="1"/>
  <c r="G1144" i="19" s="1"/>
  <c r="C212" i="16" a="1"/>
  <c r="C212" i="16" s="1"/>
  <c r="E211" i="16" a="1"/>
  <c r="E211" i="16" s="1"/>
  <c r="G1247" i="19" s="1"/>
  <c r="D211" i="16" a="1"/>
  <c r="D211" i="16" s="1"/>
  <c r="G1143" i="19" s="1"/>
  <c r="C211" i="16" a="1"/>
  <c r="C211" i="16" s="1"/>
  <c r="E210" i="16" a="1"/>
  <c r="E210" i="16" s="1"/>
  <c r="G1246" i="19" s="1"/>
  <c r="D210" i="16" a="1"/>
  <c r="D210" i="16" s="1"/>
  <c r="G1142" i="19" s="1"/>
  <c r="C210" i="16" a="1"/>
  <c r="C210" i="16" s="1"/>
  <c r="E209" i="16" a="1"/>
  <c r="E209" i="16" s="1"/>
  <c r="G1245" i="19" s="1"/>
  <c r="D209" i="16" a="1"/>
  <c r="D209" i="16" s="1"/>
  <c r="G1141" i="19" s="1"/>
  <c r="C209" i="16" a="1"/>
  <c r="C209" i="16" s="1"/>
  <c r="E208" i="16" a="1"/>
  <c r="E208" i="16" s="1"/>
  <c r="G1244" i="19" s="1"/>
  <c r="D208" i="16" a="1"/>
  <c r="D208" i="16" s="1"/>
  <c r="G1140" i="19" s="1"/>
  <c r="C208" i="16" a="1"/>
  <c r="C208" i="16" s="1"/>
  <c r="E207" i="16" a="1"/>
  <c r="E207" i="16" s="1"/>
  <c r="G1243" i="19" s="1"/>
  <c r="D207" i="16" a="1"/>
  <c r="D207" i="16" s="1"/>
  <c r="G1139" i="19" s="1"/>
  <c r="C207" i="16" a="1"/>
  <c r="C207" i="16" s="1"/>
  <c r="E206" i="16" a="1"/>
  <c r="E206" i="16" s="1"/>
  <c r="G1242" i="19" s="1"/>
  <c r="D206" i="16" a="1"/>
  <c r="D206" i="16" s="1"/>
  <c r="G1138" i="19" s="1"/>
  <c r="C206" i="16" a="1"/>
  <c r="C206" i="16" s="1"/>
  <c r="E205" i="16" a="1"/>
  <c r="E205" i="16" s="1"/>
  <c r="G1241" i="19" s="1"/>
  <c r="D205" i="16" a="1"/>
  <c r="D205" i="16" s="1"/>
  <c r="G1137" i="19" s="1"/>
  <c r="C205" i="16" a="1"/>
  <c r="C205" i="16" s="1"/>
  <c r="E204" i="16" a="1"/>
  <c r="E204" i="16" s="1"/>
  <c r="G1240" i="19" s="1"/>
  <c r="D204" i="16" a="1"/>
  <c r="D204" i="16" s="1"/>
  <c r="G1136" i="19" s="1"/>
  <c r="C204" i="16" a="1"/>
  <c r="C204" i="16" s="1"/>
  <c r="E203" i="16" a="1"/>
  <c r="E203" i="16" s="1"/>
  <c r="G1239" i="19" s="1"/>
  <c r="D203" i="16" a="1"/>
  <c r="D203" i="16" s="1"/>
  <c r="G1135" i="19" s="1"/>
  <c r="C203" i="16" a="1"/>
  <c r="C203" i="16" s="1"/>
  <c r="E202" i="16" a="1"/>
  <c r="E202" i="16" s="1"/>
  <c r="G1238" i="19" s="1"/>
  <c r="D202" i="16" a="1"/>
  <c r="D202" i="16" s="1"/>
  <c r="G1134" i="19" s="1"/>
  <c r="C202" i="16" a="1"/>
  <c r="C202" i="16" s="1"/>
  <c r="E201" i="16" a="1"/>
  <c r="E201" i="16" s="1"/>
  <c r="G1237" i="19" s="1"/>
  <c r="D201" i="16" a="1"/>
  <c r="D201" i="16" s="1"/>
  <c r="G1133" i="19" s="1"/>
  <c r="C201" i="16" a="1"/>
  <c r="C201" i="16" s="1"/>
  <c r="E200" i="16" a="1"/>
  <c r="E200" i="16" s="1"/>
  <c r="G1236" i="19" s="1"/>
  <c r="D200" i="16" a="1"/>
  <c r="D200" i="16" s="1"/>
  <c r="G1132" i="19" s="1"/>
  <c r="C200" i="16" a="1"/>
  <c r="C200" i="16" s="1"/>
  <c r="E199" i="16" a="1"/>
  <c r="E199" i="16" s="1"/>
  <c r="G1235" i="19" s="1"/>
  <c r="D199" i="16" a="1"/>
  <c r="D199" i="16" s="1"/>
  <c r="G1131" i="19" s="1"/>
  <c r="C199" i="16" a="1"/>
  <c r="C199" i="16" s="1"/>
  <c r="E198" i="16" a="1"/>
  <c r="E198" i="16" s="1"/>
  <c r="G1234" i="19" s="1"/>
  <c r="D198" i="16" a="1"/>
  <c r="D198" i="16" s="1"/>
  <c r="G1130" i="19" s="1"/>
  <c r="C198" i="16" a="1"/>
  <c r="C198" i="16" s="1"/>
  <c r="E197" i="16" a="1"/>
  <c r="E197" i="16" s="1"/>
  <c r="G1233" i="19" s="1"/>
  <c r="D197" i="16" a="1"/>
  <c r="D197" i="16" s="1"/>
  <c r="G1129" i="19" s="1"/>
  <c r="C197" i="16" a="1"/>
  <c r="C197" i="16" s="1"/>
  <c r="E196" i="16" a="1"/>
  <c r="E196" i="16" s="1"/>
  <c r="G1232" i="19" s="1"/>
  <c r="D196" i="16" a="1"/>
  <c r="D196" i="16" s="1"/>
  <c r="G1128" i="19" s="1"/>
  <c r="C196" i="16" a="1"/>
  <c r="C196" i="16" s="1"/>
  <c r="E195" i="16" a="1"/>
  <c r="E195" i="16" s="1"/>
  <c r="G1231" i="19" s="1"/>
  <c r="D195" i="16" a="1"/>
  <c r="D195" i="16" s="1"/>
  <c r="G1127" i="19" s="1"/>
  <c r="C195" i="16" a="1"/>
  <c r="C195" i="16" s="1"/>
  <c r="E194" i="16" a="1"/>
  <c r="E194" i="16" s="1"/>
  <c r="G1230" i="19" s="1"/>
  <c r="D194" i="16" a="1"/>
  <c r="D194" i="16" s="1"/>
  <c r="G1126" i="19" s="1"/>
  <c r="C194" i="16" a="1"/>
  <c r="C194" i="16" s="1"/>
  <c r="E193" i="16" a="1"/>
  <c r="E193" i="16" s="1"/>
  <c r="G1229" i="19" s="1"/>
  <c r="D193" i="16" a="1"/>
  <c r="D193" i="16" s="1"/>
  <c r="G1125" i="19" s="1"/>
  <c r="C193" i="16" a="1"/>
  <c r="C193" i="16" s="1"/>
  <c r="E192" i="16" a="1"/>
  <c r="E192" i="16" s="1"/>
  <c r="G1228" i="19" s="1"/>
  <c r="D192" i="16" a="1"/>
  <c r="D192" i="16" s="1"/>
  <c r="G1124" i="19" s="1"/>
  <c r="C192" i="16" a="1"/>
  <c r="C192" i="16" s="1"/>
  <c r="E191" i="16" a="1"/>
  <c r="E191" i="16" s="1"/>
  <c r="G1227" i="19" s="1"/>
  <c r="D191" i="16" a="1"/>
  <c r="D191" i="16" s="1"/>
  <c r="G1123" i="19" s="1"/>
  <c r="C191" i="16" a="1"/>
  <c r="C191" i="16" s="1"/>
  <c r="E190" i="16" a="1"/>
  <c r="E190" i="16" s="1"/>
  <c r="G1226" i="19" s="1"/>
  <c r="D190" i="16" a="1"/>
  <c r="D190" i="16" s="1"/>
  <c r="G1122" i="19" s="1"/>
  <c r="C190" i="16" a="1"/>
  <c r="C190" i="16" s="1"/>
  <c r="E189" i="16" a="1"/>
  <c r="E189" i="16" s="1"/>
  <c r="G1225" i="19" s="1"/>
  <c r="D189" i="16" a="1"/>
  <c r="D189" i="16" s="1"/>
  <c r="G1121" i="19" s="1"/>
  <c r="C189" i="16" a="1"/>
  <c r="C189" i="16" s="1"/>
  <c r="E188" i="16" a="1"/>
  <c r="E188" i="16" s="1"/>
  <c r="G1224" i="19" s="1"/>
  <c r="D188" i="16" a="1"/>
  <c r="D188" i="16" s="1"/>
  <c r="G1120" i="19" s="1"/>
  <c r="C188" i="16" a="1"/>
  <c r="C188" i="16" s="1"/>
  <c r="E187" i="16" a="1"/>
  <c r="E187" i="16" s="1"/>
  <c r="G1223" i="19" s="1"/>
  <c r="D187" i="16" a="1"/>
  <c r="D187" i="16" s="1"/>
  <c r="G1119" i="19" s="1"/>
  <c r="C187" i="16" a="1"/>
  <c r="C187" i="16" s="1"/>
  <c r="E186" i="16" a="1"/>
  <c r="E186" i="16" s="1"/>
  <c r="G1222" i="19" s="1"/>
  <c r="D186" i="16" a="1"/>
  <c r="D186" i="16" s="1"/>
  <c r="G1118" i="19" s="1"/>
  <c r="C186" i="16" a="1"/>
  <c r="C186" i="16" s="1"/>
  <c r="E185" i="16" a="1"/>
  <c r="E185" i="16" s="1"/>
  <c r="G1221" i="19" s="1"/>
  <c r="D185" i="16" a="1"/>
  <c r="D185" i="16" s="1"/>
  <c r="G1117" i="19" s="1"/>
  <c r="C185" i="16" a="1"/>
  <c r="C185" i="16" s="1"/>
  <c r="E184" i="16" a="1"/>
  <c r="E184" i="16" s="1"/>
  <c r="G1220" i="19" s="1"/>
  <c r="D184" i="16" a="1"/>
  <c r="D184" i="16" s="1"/>
  <c r="G1116" i="19" s="1"/>
  <c r="C184" i="16" a="1"/>
  <c r="C184" i="16" s="1"/>
  <c r="E183" i="16" a="1"/>
  <c r="E183" i="16" s="1"/>
  <c r="G1219" i="19" s="1"/>
  <c r="D183" i="16" a="1"/>
  <c r="D183" i="16" s="1"/>
  <c r="G1115" i="19" s="1"/>
  <c r="C183" i="16" a="1"/>
  <c r="C183" i="16" s="1"/>
  <c r="E182" i="16" a="1"/>
  <c r="E182" i="16" s="1"/>
  <c r="G1218" i="19" s="1"/>
  <c r="D182" i="16" a="1"/>
  <c r="D182" i="16" s="1"/>
  <c r="G1114" i="19" s="1"/>
  <c r="C182" i="16" a="1"/>
  <c r="C182" i="16" s="1"/>
  <c r="E181" i="16" a="1"/>
  <c r="E181" i="16" s="1"/>
  <c r="G1217" i="19" s="1"/>
  <c r="D181" i="16" a="1"/>
  <c r="D181" i="16" s="1"/>
  <c r="G1113" i="19" s="1"/>
  <c r="C181" i="16" a="1"/>
  <c r="C181" i="16" s="1"/>
  <c r="E180" i="16" a="1"/>
  <c r="E180" i="16" s="1"/>
  <c r="G1216" i="19" s="1"/>
  <c r="D180" i="16" a="1"/>
  <c r="D180" i="16" s="1"/>
  <c r="G1112" i="19" s="1"/>
  <c r="C180" i="16" a="1"/>
  <c r="C180" i="16" s="1"/>
  <c r="E179" i="16" a="1"/>
  <c r="E179" i="16" s="1"/>
  <c r="G1215" i="19" s="1"/>
  <c r="D179" i="16" a="1"/>
  <c r="D179" i="16" s="1"/>
  <c r="G1111" i="19" s="1"/>
  <c r="C179" i="16" a="1"/>
  <c r="C179" i="16" s="1"/>
  <c r="E178" i="16" a="1"/>
  <c r="E178" i="16" s="1"/>
  <c r="G1214" i="19" s="1"/>
  <c r="D178" i="16" a="1"/>
  <c r="D178" i="16" s="1"/>
  <c r="G1110" i="19" s="1"/>
  <c r="C178" i="16" a="1"/>
  <c r="C178" i="16" s="1"/>
  <c r="E177" i="16" a="1"/>
  <c r="E177" i="16" s="1"/>
  <c r="G1213" i="19" s="1"/>
  <c r="D177" i="16" a="1"/>
  <c r="D177" i="16" s="1"/>
  <c r="G1109" i="19" s="1"/>
  <c r="C177" i="16" a="1"/>
  <c r="C177" i="16" s="1"/>
  <c r="E176" i="16" a="1"/>
  <c r="E176" i="16" s="1"/>
  <c r="G1212" i="19" s="1"/>
  <c r="D176" i="16" a="1"/>
  <c r="D176" i="16" s="1"/>
  <c r="G1108" i="19" s="1"/>
  <c r="C176" i="16" a="1"/>
  <c r="C176" i="16" s="1"/>
  <c r="E175" i="16" a="1"/>
  <c r="E175" i="16" s="1"/>
  <c r="G1211" i="19" s="1"/>
  <c r="D175" i="16" a="1"/>
  <c r="D175" i="16" s="1"/>
  <c r="G1107" i="19" s="1"/>
  <c r="C175" i="16" a="1"/>
  <c r="C175" i="16" s="1"/>
  <c r="E174" i="16" a="1"/>
  <c r="E174" i="16" s="1"/>
  <c r="G1210" i="19" s="1"/>
  <c r="D174" i="16" a="1"/>
  <c r="D174" i="16" s="1"/>
  <c r="G1106" i="19" s="1"/>
  <c r="C174" i="16" a="1"/>
  <c r="C174" i="16" s="1"/>
  <c r="E173" i="16" a="1"/>
  <c r="E173" i="16" s="1"/>
  <c r="G1209" i="19" s="1"/>
  <c r="D173" i="16" a="1"/>
  <c r="D173" i="16" s="1"/>
  <c r="G1105" i="19" s="1"/>
  <c r="C173" i="16" a="1"/>
  <c r="C173" i="16" s="1"/>
  <c r="E172" i="16" a="1"/>
  <c r="E172" i="16" s="1"/>
  <c r="G1208" i="19" s="1"/>
  <c r="D172" i="16" a="1"/>
  <c r="D172" i="16" s="1"/>
  <c r="G1104" i="19" s="1"/>
  <c r="C172" i="16" a="1"/>
  <c r="C172" i="16" s="1"/>
  <c r="E171" i="16" a="1"/>
  <c r="E171" i="16" s="1"/>
  <c r="G1207" i="19" s="1"/>
  <c r="D171" i="16" a="1"/>
  <c r="D171" i="16" s="1"/>
  <c r="G1103" i="19" s="1"/>
  <c r="C171" i="16" a="1"/>
  <c r="C171" i="16" s="1"/>
  <c r="E170" i="16" a="1"/>
  <c r="E170" i="16" s="1"/>
  <c r="G1206" i="19" s="1"/>
  <c r="D170" i="16" a="1"/>
  <c r="D170" i="16" s="1"/>
  <c r="G1102" i="19" s="1"/>
  <c r="C170" i="16" a="1"/>
  <c r="C170" i="16" s="1"/>
  <c r="E169" i="16" a="1"/>
  <c r="E169" i="16" s="1"/>
  <c r="G1205" i="19" s="1"/>
  <c r="D169" i="16" a="1"/>
  <c r="D169" i="16" s="1"/>
  <c r="G1101" i="19" s="1"/>
  <c r="C169" i="16" a="1"/>
  <c r="C169" i="16" s="1"/>
  <c r="E168" i="16" a="1"/>
  <c r="E168" i="16" s="1"/>
  <c r="G1204" i="19" s="1"/>
  <c r="D168" i="16" a="1"/>
  <c r="D168" i="16" s="1"/>
  <c r="G1100" i="19" s="1"/>
  <c r="C168" i="16" a="1"/>
  <c r="C168" i="16" s="1"/>
  <c r="E167" i="16" a="1"/>
  <c r="E167" i="16" s="1"/>
  <c r="G1203" i="19" s="1"/>
  <c r="D167" i="16" a="1"/>
  <c r="D167" i="16" s="1"/>
  <c r="G1099" i="19" s="1"/>
  <c r="C167" i="16" a="1"/>
  <c r="C167" i="16" s="1"/>
  <c r="E166" i="16" a="1"/>
  <c r="E166" i="16" s="1"/>
  <c r="G1202" i="19" s="1"/>
  <c r="D166" i="16" a="1"/>
  <c r="D166" i="16" s="1"/>
  <c r="G1098" i="19" s="1"/>
  <c r="C166" i="16" a="1"/>
  <c r="C166" i="16" s="1"/>
  <c r="E165" i="16" a="1"/>
  <c r="E165" i="16" s="1"/>
  <c r="G1201" i="19" s="1"/>
  <c r="D165" i="16" a="1"/>
  <c r="D165" i="16" s="1"/>
  <c r="G1097" i="19" s="1"/>
  <c r="C165" i="16" a="1"/>
  <c r="C165" i="16" s="1"/>
  <c r="E164" i="16" a="1"/>
  <c r="E164" i="16" s="1"/>
  <c r="G1200" i="19" s="1"/>
  <c r="D164" i="16" a="1"/>
  <c r="D164" i="16" s="1"/>
  <c r="G1096" i="19" s="1"/>
  <c r="C164" i="16" a="1"/>
  <c r="C164" i="16" s="1"/>
  <c r="E163" i="16" a="1"/>
  <c r="E163" i="16" s="1"/>
  <c r="G1199" i="19" s="1"/>
  <c r="D163" i="16" a="1"/>
  <c r="D163" i="16" s="1"/>
  <c r="G1095" i="19" s="1"/>
  <c r="C163" i="16" a="1"/>
  <c r="C163" i="16" s="1"/>
  <c r="E162" i="16" a="1"/>
  <c r="E162" i="16" s="1"/>
  <c r="G1198" i="19" s="1"/>
  <c r="D162" i="16" a="1"/>
  <c r="D162" i="16" s="1"/>
  <c r="G1094" i="19" s="1"/>
  <c r="C162" i="16" a="1"/>
  <c r="C162" i="16" s="1"/>
  <c r="E161" i="16" a="1"/>
  <c r="E161" i="16"/>
  <c r="G1197" i="19" s="1"/>
  <c r="D161" i="16" a="1"/>
  <c r="D161" i="16"/>
  <c r="G1093" i="19" s="1"/>
  <c r="C161" i="16" a="1"/>
  <c r="C161" i="16"/>
  <c r="E160" i="16" a="1"/>
  <c r="E160" i="16" s="1"/>
  <c r="G1196" i="19" s="1"/>
  <c r="D160" i="16" a="1"/>
  <c r="D160" i="16" s="1"/>
  <c r="G1092" i="19" s="1"/>
  <c r="C160" i="16" a="1"/>
  <c r="C160" i="16" s="1"/>
  <c r="E159" i="16" a="1"/>
  <c r="E159" i="16"/>
  <c r="G1195" i="19" s="1"/>
  <c r="D159" i="16" a="1"/>
  <c r="D159" i="16"/>
  <c r="G1091" i="19" s="1"/>
  <c r="C159" i="16" a="1"/>
  <c r="C159" i="16"/>
  <c r="F159" i="16" s="1"/>
  <c r="E158" i="16" a="1"/>
  <c r="E158" i="16" s="1"/>
  <c r="G1194" i="19" s="1"/>
  <c r="D158" i="16" a="1"/>
  <c r="D158" i="16" s="1"/>
  <c r="G1090" i="19" s="1"/>
  <c r="C158" i="16" a="1"/>
  <c r="C158" i="16" s="1"/>
  <c r="E157" i="16" a="1"/>
  <c r="E157" i="16"/>
  <c r="G1193" i="19" s="1"/>
  <c r="D157" i="16" a="1"/>
  <c r="D157" i="16"/>
  <c r="G1089" i="19" s="1"/>
  <c r="C157" i="16" a="1"/>
  <c r="C157" i="16"/>
  <c r="E156" i="16" a="1"/>
  <c r="E156" i="16" s="1"/>
  <c r="G1192" i="19" s="1"/>
  <c r="D156" i="16" a="1"/>
  <c r="D156" i="16" s="1"/>
  <c r="G1088" i="19" s="1"/>
  <c r="C156" i="16" a="1"/>
  <c r="C156" i="16" s="1"/>
  <c r="E155" i="16" a="1"/>
  <c r="E155" i="16"/>
  <c r="G1191" i="19" s="1"/>
  <c r="D155" i="16" a="1"/>
  <c r="D155" i="16"/>
  <c r="G1087" i="19" s="1"/>
  <c r="C155" i="16" a="1"/>
  <c r="C155" i="16"/>
  <c r="F155" i="16" s="1"/>
  <c r="E154" i="16" a="1"/>
  <c r="E154" i="16" s="1"/>
  <c r="G1190" i="19" s="1"/>
  <c r="D154" i="16" a="1"/>
  <c r="D154" i="16" s="1"/>
  <c r="G1086" i="19" s="1"/>
  <c r="C154" i="16" a="1"/>
  <c r="C154" i="16" s="1"/>
  <c r="E153" i="16" a="1"/>
  <c r="E153" i="16"/>
  <c r="G1189" i="19" s="1"/>
  <c r="D153" i="16" a="1"/>
  <c r="D153" i="16"/>
  <c r="G1085" i="19" s="1"/>
  <c r="C153" i="16" a="1"/>
  <c r="C153" i="16"/>
  <c r="E152" i="16" a="1"/>
  <c r="E152" i="16" s="1"/>
  <c r="G1188" i="19" s="1"/>
  <c r="D152" i="16" a="1"/>
  <c r="D152" i="16" s="1"/>
  <c r="G1084" i="19" s="1"/>
  <c r="C152" i="16" a="1"/>
  <c r="C152" i="16" s="1"/>
  <c r="E151" i="16" a="1"/>
  <c r="E151" i="16"/>
  <c r="G1187" i="19" s="1"/>
  <c r="D151" i="16" a="1"/>
  <c r="D151" i="16"/>
  <c r="G1083" i="19" s="1"/>
  <c r="C151" i="16" a="1"/>
  <c r="C151" i="16"/>
  <c r="F151" i="16" s="1"/>
  <c r="E150" i="16" a="1"/>
  <c r="E150" i="16" s="1"/>
  <c r="G1186" i="19" s="1"/>
  <c r="D150" i="16" a="1"/>
  <c r="D150" i="16" s="1"/>
  <c r="G1082" i="19" s="1"/>
  <c r="C150" i="16" a="1"/>
  <c r="C150" i="16" s="1"/>
  <c r="E149" i="16" a="1"/>
  <c r="E149" i="16"/>
  <c r="G1185" i="19" s="1"/>
  <c r="D149" i="16" a="1"/>
  <c r="D149" i="16"/>
  <c r="G1081" i="19" s="1"/>
  <c r="C149" i="16" a="1"/>
  <c r="C149" i="16"/>
  <c r="E148" i="16" a="1"/>
  <c r="E148" i="16" s="1"/>
  <c r="G1184" i="19" s="1"/>
  <c r="D148" i="16" a="1"/>
  <c r="D148" i="16" s="1"/>
  <c r="G1080" i="19" s="1"/>
  <c r="C148" i="16" a="1"/>
  <c r="C148" i="16" s="1"/>
  <c r="E147" i="16" a="1"/>
  <c r="E147" i="16"/>
  <c r="G1183" i="19" s="1"/>
  <c r="D147" i="16" a="1"/>
  <c r="D147" i="16"/>
  <c r="G1079" i="19" s="1"/>
  <c r="C147" i="16" a="1"/>
  <c r="C147" i="16"/>
  <c r="F147" i="16" s="1"/>
  <c r="E146" i="16" a="1"/>
  <c r="E146" i="16" s="1"/>
  <c r="G1182" i="19" s="1"/>
  <c r="D146" i="16" a="1"/>
  <c r="D146" i="16" s="1"/>
  <c r="G1078" i="19" s="1"/>
  <c r="C146" i="16" a="1"/>
  <c r="C146" i="16" s="1"/>
  <c r="E145" i="16" a="1"/>
  <c r="E145" i="16"/>
  <c r="G1181" i="19" s="1"/>
  <c r="D145" i="16" a="1"/>
  <c r="D145" i="16"/>
  <c r="G1077" i="19" s="1"/>
  <c r="C145" i="16" a="1"/>
  <c r="C145" i="16"/>
  <c r="E144" i="16" a="1"/>
  <c r="E144" i="16" s="1"/>
  <c r="G1180" i="19" s="1"/>
  <c r="D144" i="16" a="1"/>
  <c r="D144" i="16" s="1"/>
  <c r="G1076" i="19" s="1"/>
  <c r="C144" i="16" a="1"/>
  <c r="C144" i="16" s="1"/>
  <c r="E143" i="16" a="1"/>
  <c r="E143" i="16"/>
  <c r="G1179" i="19" s="1"/>
  <c r="D143" i="16" a="1"/>
  <c r="D143" i="16"/>
  <c r="G1075" i="19" s="1"/>
  <c r="C143" i="16" a="1"/>
  <c r="C143" i="16"/>
  <c r="F143" i="16" s="1"/>
  <c r="E142" i="16" a="1"/>
  <c r="E142" i="16" s="1"/>
  <c r="G1178" i="19" s="1"/>
  <c r="D142" i="16" a="1"/>
  <c r="D142" i="16" s="1"/>
  <c r="G1074" i="19" s="1"/>
  <c r="C142" i="16" a="1"/>
  <c r="C142" i="16" s="1"/>
  <c r="E141" i="16" a="1"/>
  <c r="E141" i="16"/>
  <c r="G1177" i="19" s="1"/>
  <c r="D141" i="16" a="1"/>
  <c r="D141" i="16"/>
  <c r="G1073" i="19" s="1"/>
  <c r="C141" i="16" a="1"/>
  <c r="C141" i="16"/>
  <c r="E140" i="16" a="1"/>
  <c r="E140" i="16" s="1"/>
  <c r="G1176" i="19" s="1"/>
  <c r="D140" i="16" a="1"/>
  <c r="D140" i="16" s="1"/>
  <c r="G1072" i="19" s="1"/>
  <c r="C140" i="16" a="1"/>
  <c r="C140" i="16" s="1"/>
  <c r="E139" i="16" a="1"/>
  <c r="E139" i="16"/>
  <c r="G1175" i="19" s="1"/>
  <c r="D139" i="16" a="1"/>
  <c r="D139" i="16"/>
  <c r="G1071" i="19" s="1"/>
  <c r="C139" i="16" a="1"/>
  <c r="C139" i="16"/>
  <c r="F139" i="16" s="1"/>
  <c r="E138" i="16" a="1"/>
  <c r="E138" i="16" s="1"/>
  <c r="G1174" i="19" s="1"/>
  <c r="D138" i="16" a="1"/>
  <c r="D138" i="16" s="1"/>
  <c r="G1070" i="19" s="1"/>
  <c r="C138" i="16" a="1"/>
  <c r="C138" i="16" s="1"/>
  <c r="E137" i="16" a="1"/>
  <c r="E137" i="16"/>
  <c r="G1173" i="19" s="1"/>
  <c r="D137" i="16" a="1"/>
  <c r="D137" i="16"/>
  <c r="G1069" i="19" s="1"/>
  <c r="C137" i="16" a="1"/>
  <c r="C137" i="16"/>
  <c r="E136" i="16" a="1"/>
  <c r="E136" i="16" s="1"/>
  <c r="G1172" i="19" s="1"/>
  <c r="D136" i="16" a="1"/>
  <c r="D136" i="16" s="1"/>
  <c r="G1068" i="19" s="1"/>
  <c r="C136" i="16" a="1"/>
  <c r="C136" i="16" s="1"/>
  <c r="E135" i="16" a="1"/>
  <c r="E135" i="16"/>
  <c r="G1171" i="19" s="1"/>
  <c r="D135" i="16" a="1"/>
  <c r="D135" i="16"/>
  <c r="G1067" i="19" s="1"/>
  <c r="C135" i="16" a="1"/>
  <c r="C135" i="16"/>
  <c r="F135" i="16" s="1"/>
  <c r="E134" i="16" a="1"/>
  <c r="E134" i="16" s="1"/>
  <c r="G1170" i="19" s="1"/>
  <c r="D134" i="16" a="1"/>
  <c r="D134" i="16" s="1"/>
  <c r="G1066" i="19" s="1"/>
  <c r="C134" i="16" a="1"/>
  <c r="C134" i="16" s="1"/>
  <c r="E133" i="16" a="1"/>
  <c r="E133" i="16"/>
  <c r="G1169" i="19" s="1"/>
  <c r="D133" i="16" a="1"/>
  <c r="D133" i="16"/>
  <c r="G1065" i="19" s="1"/>
  <c r="C133" i="16" a="1"/>
  <c r="C133" i="16"/>
  <c r="E132" i="16" a="1"/>
  <c r="E132" i="16" s="1"/>
  <c r="G1168" i="19" s="1"/>
  <c r="D132" i="16" a="1"/>
  <c r="D132" i="16" s="1"/>
  <c r="G1064" i="19" s="1"/>
  <c r="C132" i="16" a="1"/>
  <c r="C132" i="16" s="1"/>
  <c r="E131" i="16" a="1"/>
  <c r="E131" i="16"/>
  <c r="G1167" i="19" s="1"/>
  <c r="D131" i="16" a="1"/>
  <c r="D131" i="16"/>
  <c r="G1063" i="19" s="1"/>
  <c r="C131" i="16" a="1"/>
  <c r="C131" i="16"/>
  <c r="F131" i="16" s="1"/>
  <c r="E130" i="16" a="1"/>
  <c r="E130" i="16" s="1"/>
  <c r="G1166" i="19" s="1"/>
  <c r="D130" i="16" a="1"/>
  <c r="D130" i="16" s="1"/>
  <c r="G1062" i="19" s="1"/>
  <c r="C130" i="16" a="1"/>
  <c r="C130" i="16" s="1"/>
  <c r="E129" i="16" a="1"/>
  <c r="E129" i="16"/>
  <c r="G1165" i="19" s="1"/>
  <c r="D129" i="16" a="1"/>
  <c r="D129" i="16"/>
  <c r="G1061" i="19" s="1"/>
  <c r="C129" i="16" a="1"/>
  <c r="C129" i="16"/>
  <c r="E128" i="16" a="1"/>
  <c r="E128" i="16" s="1"/>
  <c r="G1164" i="19" s="1"/>
  <c r="D128" i="16" a="1"/>
  <c r="D128" i="16" s="1"/>
  <c r="G1060" i="19" s="1"/>
  <c r="C128" i="16" a="1"/>
  <c r="C128" i="16" s="1"/>
  <c r="E127" i="16" a="1"/>
  <c r="E127" i="16"/>
  <c r="G1163" i="19" s="1"/>
  <c r="D127" i="16" a="1"/>
  <c r="D127" i="16"/>
  <c r="G1059" i="19" s="1"/>
  <c r="C127" i="16" a="1"/>
  <c r="C127" i="16"/>
  <c r="F127" i="16" s="1"/>
  <c r="E126" i="16" a="1"/>
  <c r="E126" i="16" s="1"/>
  <c r="G1162" i="19" s="1"/>
  <c r="D126" i="16" a="1"/>
  <c r="D126" i="16" s="1"/>
  <c r="G1058" i="19" s="1"/>
  <c r="C126" i="16" a="1"/>
  <c r="C126" i="16" s="1"/>
  <c r="E125" i="16" a="1"/>
  <c r="E125" i="16"/>
  <c r="G1161" i="19" s="1"/>
  <c r="D125" i="16" a="1"/>
  <c r="D125" i="16"/>
  <c r="G1057" i="19" s="1"/>
  <c r="C125" i="16" a="1"/>
  <c r="C125" i="16"/>
  <c r="E124" i="16" a="1"/>
  <c r="E124" i="16" s="1"/>
  <c r="G1160" i="19" s="1"/>
  <c r="D124" i="16" a="1"/>
  <c r="D124" i="16" s="1"/>
  <c r="G1056" i="19" s="1"/>
  <c r="C124" i="16" a="1"/>
  <c r="C124" i="16" s="1"/>
  <c r="E123" i="16" a="1"/>
  <c r="E123" i="16"/>
  <c r="G1159" i="19" s="1"/>
  <c r="D123" i="16" a="1"/>
  <c r="D123" i="16"/>
  <c r="G1055" i="19" s="1"/>
  <c r="C123" i="16" a="1"/>
  <c r="C123" i="16"/>
  <c r="F123" i="16" s="1"/>
  <c r="E122" i="16" a="1"/>
  <c r="E122" i="16" s="1"/>
  <c r="G1158" i="19" s="1"/>
  <c r="D122" i="16" a="1"/>
  <c r="D122" i="16" s="1"/>
  <c r="G1054" i="19" s="1"/>
  <c r="C122" i="16" a="1"/>
  <c r="C122" i="16" s="1"/>
  <c r="E121" i="16" a="1"/>
  <c r="E121" i="16"/>
  <c r="G1157" i="19" s="1"/>
  <c r="D121" i="16" a="1"/>
  <c r="D121" i="16"/>
  <c r="G1053" i="19" s="1"/>
  <c r="C121" i="16" a="1"/>
  <c r="C121" i="16"/>
  <c r="E120" i="16" a="1"/>
  <c r="E120" i="16" s="1"/>
  <c r="G1156" i="19" s="1"/>
  <c r="D120" i="16" a="1"/>
  <c r="D120" i="16" s="1"/>
  <c r="G1052" i="19" s="1"/>
  <c r="C120" i="16" a="1"/>
  <c r="C120" i="16" s="1"/>
  <c r="E119" i="16" a="1"/>
  <c r="E119" i="16"/>
  <c r="G1155" i="19" s="1"/>
  <c r="D119" i="16" a="1"/>
  <c r="D119" i="16"/>
  <c r="G1051" i="19" s="1"/>
  <c r="C119" i="16" a="1"/>
  <c r="C119" i="16"/>
  <c r="F119" i="16" s="1"/>
  <c r="E118" i="16" a="1"/>
  <c r="E118" i="16" s="1"/>
  <c r="G1154" i="19" s="1"/>
  <c r="D118" i="16" a="1"/>
  <c r="D118" i="16" s="1"/>
  <c r="G1050" i="19" s="1"/>
  <c r="C118" i="16" a="1"/>
  <c r="C118" i="16" s="1"/>
  <c r="E117" i="16" a="1"/>
  <c r="E117" i="16"/>
  <c r="G1153" i="19" s="1"/>
  <c r="D117" i="16" a="1"/>
  <c r="D117" i="16"/>
  <c r="G1049" i="19" s="1"/>
  <c r="C117" i="16" a="1"/>
  <c r="C117" i="16"/>
  <c r="E116" i="16" a="1"/>
  <c r="E116" i="16" s="1"/>
  <c r="G1152" i="19" s="1"/>
  <c r="D116" i="16" a="1"/>
  <c r="D116" i="16" s="1"/>
  <c r="G1048" i="19" s="1"/>
  <c r="C116" i="16" a="1"/>
  <c r="C116" i="16" s="1"/>
  <c r="E115" i="16" a="1"/>
  <c r="E115" i="16"/>
  <c r="G1151" i="19" s="1"/>
  <c r="D115" i="16" a="1"/>
  <c r="D115" i="16"/>
  <c r="G1047" i="19" s="1"/>
  <c r="C115" i="16" a="1"/>
  <c r="C115" i="16"/>
  <c r="F115" i="16" s="1"/>
  <c r="E114" i="16" a="1"/>
  <c r="E114" i="16" s="1"/>
  <c r="G1150" i="19" s="1"/>
  <c r="D114" i="16" a="1"/>
  <c r="D114" i="16" s="1"/>
  <c r="G1046" i="19" s="1"/>
  <c r="C114" i="16" a="1"/>
  <c r="C114" i="16" s="1"/>
  <c r="E113" i="16" a="1"/>
  <c r="E113" i="16"/>
  <c r="G1149" i="19" s="1"/>
  <c r="D113" i="16" a="1"/>
  <c r="D113" i="16"/>
  <c r="G1045" i="19" s="1"/>
  <c r="C113" i="16" a="1"/>
  <c r="C113" i="16"/>
  <c r="E112" i="16" a="1"/>
  <c r="E112" i="16" s="1"/>
  <c r="G1148" i="19" s="1"/>
  <c r="D112" i="16" a="1"/>
  <c r="D112" i="16" s="1"/>
  <c r="G1044" i="19" s="1"/>
  <c r="C112" i="16" a="1"/>
  <c r="C112" i="16" s="1"/>
  <c r="E111" i="16" a="1"/>
  <c r="E111" i="16"/>
  <c r="G1147" i="19" s="1"/>
  <c r="D111" i="16" a="1"/>
  <c r="D111" i="16"/>
  <c r="G1043" i="19" s="1"/>
  <c r="C111" i="16" a="1"/>
  <c r="C111" i="16"/>
  <c r="F111" i="16" s="1"/>
  <c r="E110" i="16" a="1"/>
  <c r="E110" i="16" s="1"/>
  <c r="D110" i="16" a="1"/>
  <c r="D110" i="16" s="1"/>
  <c r="C110" i="16" a="1"/>
  <c r="C110" i="16" s="1"/>
  <c r="E106" i="16" a="1"/>
  <c r="E106" i="16" s="1"/>
  <c r="G1041" i="19" s="1"/>
  <c r="D106" i="16" a="1"/>
  <c r="D106" i="16" s="1"/>
  <c r="G937" i="19" s="1"/>
  <c r="C106" i="16" a="1"/>
  <c r="C106" i="16" s="1"/>
  <c r="E105" i="16" a="1"/>
  <c r="E105" i="16" s="1"/>
  <c r="G1040" i="19" s="1"/>
  <c r="D105" i="16" a="1"/>
  <c r="D105" i="16" s="1"/>
  <c r="G936" i="19" s="1"/>
  <c r="C105" i="16" a="1"/>
  <c r="C105" i="16" s="1"/>
  <c r="E104" i="16" a="1"/>
  <c r="E104" i="16" s="1"/>
  <c r="G1039" i="19" s="1"/>
  <c r="D104" i="16" a="1"/>
  <c r="D104" i="16" s="1"/>
  <c r="G935" i="19" s="1"/>
  <c r="C104" i="16" a="1"/>
  <c r="C104" i="16" s="1"/>
  <c r="E103" i="16" a="1"/>
  <c r="E103" i="16" s="1"/>
  <c r="G1038" i="19" s="1"/>
  <c r="D103" i="16" a="1"/>
  <c r="D103" i="16" s="1"/>
  <c r="G934" i="19" s="1"/>
  <c r="C103" i="16" a="1"/>
  <c r="C103" i="16" s="1"/>
  <c r="E102" i="16" a="1"/>
  <c r="E102" i="16" s="1"/>
  <c r="G1037" i="19" s="1"/>
  <c r="D102" i="16" a="1"/>
  <c r="D102" i="16" s="1"/>
  <c r="G933" i="19" s="1"/>
  <c r="C102" i="16" a="1"/>
  <c r="C102" i="16" s="1"/>
  <c r="E101" i="16" a="1"/>
  <c r="E101" i="16" s="1"/>
  <c r="G1036" i="19" s="1"/>
  <c r="D101" i="16" a="1"/>
  <c r="D101" i="16" s="1"/>
  <c r="G932" i="19" s="1"/>
  <c r="C101" i="16" a="1"/>
  <c r="C101" i="16" s="1"/>
  <c r="E100" i="16" a="1"/>
  <c r="E100" i="16" s="1"/>
  <c r="G1035" i="19" s="1"/>
  <c r="D100" i="16" a="1"/>
  <c r="D100" i="16" s="1"/>
  <c r="G931" i="19" s="1"/>
  <c r="C100" i="16" a="1"/>
  <c r="C100" i="16" s="1"/>
  <c r="E99" i="16" a="1"/>
  <c r="E99" i="16" s="1"/>
  <c r="G1034" i="19" s="1"/>
  <c r="D99" i="16" a="1"/>
  <c r="D99" i="16" s="1"/>
  <c r="G930" i="19" s="1"/>
  <c r="C99" i="16" a="1"/>
  <c r="C99" i="16" s="1"/>
  <c r="E98" i="16" a="1"/>
  <c r="E98" i="16" s="1"/>
  <c r="G1033" i="19" s="1"/>
  <c r="D98" i="16" a="1"/>
  <c r="D98" i="16" s="1"/>
  <c r="G929" i="19" s="1"/>
  <c r="C98" i="16" a="1"/>
  <c r="C98" i="16" s="1"/>
  <c r="E97" i="16" a="1"/>
  <c r="E97" i="16" s="1"/>
  <c r="G1032" i="19" s="1"/>
  <c r="D97" i="16" a="1"/>
  <c r="D97" i="16" s="1"/>
  <c r="G928" i="19" s="1"/>
  <c r="C97" i="16" a="1"/>
  <c r="C97" i="16" s="1"/>
  <c r="E96" i="16" a="1"/>
  <c r="E96" i="16" s="1"/>
  <c r="G1031" i="19" s="1"/>
  <c r="D96" i="16" a="1"/>
  <c r="D96" i="16" s="1"/>
  <c r="G927" i="19" s="1"/>
  <c r="C96" i="16" a="1"/>
  <c r="C96" i="16" s="1"/>
  <c r="E95" i="16" a="1"/>
  <c r="E95" i="16" s="1"/>
  <c r="G1030" i="19" s="1"/>
  <c r="D95" i="16" a="1"/>
  <c r="D95" i="16" s="1"/>
  <c r="G926" i="19" s="1"/>
  <c r="C95" i="16" a="1"/>
  <c r="C95" i="16" s="1"/>
  <c r="E94" i="16" a="1"/>
  <c r="E94" i="16" s="1"/>
  <c r="G1029" i="19" s="1"/>
  <c r="D94" i="16" a="1"/>
  <c r="D94" i="16" s="1"/>
  <c r="G925" i="19" s="1"/>
  <c r="C94" i="16" a="1"/>
  <c r="C94" i="16" s="1"/>
  <c r="E93" i="16" a="1"/>
  <c r="E93" i="16" s="1"/>
  <c r="G1028" i="19" s="1"/>
  <c r="D93" i="16" a="1"/>
  <c r="D93" i="16" s="1"/>
  <c r="G924" i="19" s="1"/>
  <c r="C93" i="16" a="1"/>
  <c r="C93" i="16" s="1"/>
  <c r="E92" i="16" a="1"/>
  <c r="E92" i="16" s="1"/>
  <c r="G1027" i="19" s="1"/>
  <c r="D92" i="16" a="1"/>
  <c r="D92" i="16" s="1"/>
  <c r="G923" i="19" s="1"/>
  <c r="C92" i="16" a="1"/>
  <c r="C92" i="16" s="1"/>
  <c r="E91" i="16" a="1"/>
  <c r="E91" i="16" s="1"/>
  <c r="G1026" i="19" s="1"/>
  <c r="D91" i="16" a="1"/>
  <c r="D91" i="16" s="1"/>
  <c r="G922" i="19" s="1"/>
  <c r="C91" i="16" a="1"/>
  <c r="C91" i="16" s="1"/>
  <c r="E90" i="16" a="1"/>
  <c r="E90" i="16" s="1"/>
  <c r="G1025" i="19" s="1"/>
  <c r="D90" i="16" a="1"/>
  <c r="D90" i="16" s="1"/>
  <c r="G921" i="19" s="1"/>
  <c r="C90" i="16" a="1"/>
  <c r="C90" i="16" s="1"/>
  <c r="E89" i="16" a="1"/>
  <c r="E89" i="16" s="1"/>
  <c r="G1024" i="19" s="1"/>
  <c r="D89" i="16" a="1"/>
  <c r="D89" i="16" s="1"/>
  <c r="G920" i="19" s="1"/>
  <c r="C89" i="16" a="1"/>
  <c r="C89" i="16" s="1"/>
  <c r="E88" i="16" a="1"/>
  <c r="E88" i="16" s="1"/>
  <c r="G1023" i="19" s="1"/>
  <c r="D88" i="16" a="1"/>
  <c r="D88" i="16" s="1"/>
  <c r="G919" i="19" s="1"/>
  <c r="C88" i="16" a="1"/>
  <c r="C88" i="16" s="1"/>
  <c r="E87" i="16" a="1"/>
  <c r="E87" i="16" s="1"/>
  <c r="G1022" i="19" s="1"/>
  <c r="D87" i="16" a="1"/>
  <c r="D87" i="16" s="1"/>
  <c r="G918" i="19" s="1"/>
  <c r="C87" i="16" a="1"/>
  <c r="C87" i="16" s="1"/>
  <c r="E86" i="16" a="1"/>
  <c r="E86" i="16" s="1"/>
  <c r="G1021" i="19" s="1"/>
  <c r="D86" i="16" a="1"/>
  <c r="D86" i="16" s="1"/>
  <c r="G917" i="19" s="1"/>
  <c r="C86" i="16" a="1"/>
  <c r="C86" i="16" s="1"/>
  <c r="E85" i="16" a="1"/>
  <c r="E85" i="16" s="1"/>
  <c r="G1020" i="19" s="1"/>
  <c r="D85" i="16" a="1"/>
  <c r="D85" i="16" s="1"/>
  <c r="G916" i="19" s="1"/>
  <c r="C85" i="16" a="1"/>
  <c r="C85" i="16" s="1"/>
  <c r="E84" i="16" a="1"/>
  <c r="E84" i="16" s="1"/>
  <c r="G1019" i="19" s="1"/>
  <c r="D84" i="16" a="1"/>
  <c r="D84" i="16" s="1"/>
  <c r="G915" i="19" s="1"/>
  <c r="C84" i="16" a="1"/>
  <c r="C84" i="16" s="1"/>
  <c r="E83" i="16" a="1"/>
  <c r="E83" i="16" s="1"/>
  <c r="G1018" i="19" s="1"/>
  <c r="D83" i="16" a="1"/>
  <c r="D83" i="16" s="1"/>
  <c r="G914" i="19" s="1"/>
  <c r="C83" i="16" a="1"/>
  <c r="C83" i="16" s="1"/>
  <c r="E82" i="16" a="1"/>
  <c r="E82" i="16" s="1"/>
  <c r="G1017" i="19" s="1"/>
  <c r="D82" i="16" a="1"/>
  <c r="D82" i="16" s="1"/>
  <c r="G913" i="19" s="1"/>
  <c r="C82" i="16" a="1"/>
  <c r="C82" i="16" s="1"/>
  <c r="E81" i="16" a="1"/>
  <c r="E81" i="16" s="1"/>
  <c r="G1016" i="19" s="1"/>
  <c r="D81" i="16" a="1"/>
  <c r="D81" i="16" s="1"/>
  <c r="G912" i="19" s="1"/>
  <c r="C81" i="16" a="1"/>
  <c r="C81" i="16" s="1"/>
  <c r="E80" i="16" a="1"/>
  <c r="E80" i="16" s="1"/>
  <c r="G1015" i="19" s="1"/>
  <c r="D80" i="16" a="1"/>
  <c r="D80" i="16" s="1"/>
  <c r="G911" i="19" s="1"/>
  <c r="C80" i="16" a="1"/>
  <c r="C80" i="16" s="1"/>
  <c r="E79" i="16" a="1"/>
  <c r="E79" i="16" s="1"/>
  <c r="G1014" i="19" s="1"/>
  <c r="D79" i="16" a="1"/>
  <c r="D79" i="16" s="1"/>
  <c r="G910" i="19" s="1"/>
  <c r="C79" i="16" a="1"/>
  <c r="C79" i="16" s="1"/>
  <c r="E78" i="16" a="1"/>
  <c r="E78" i="16" s="1"/>
  <c r="G1013" i="19" s="1"/>
  <c r="D78" i="16" a="1"/>
  <c r="D78" i="16" s="1"/>
  <c r="G909" i="19" s="1"/>
  <c r="C78" i="16" a="1"/>
  <c r="C78" i="16" s="1"/>
  <c r="E77" i="16" a="1"/>
  <c r="E77" i="16" s="1"/>
  <c r="G1012" i="19" s="1"/>
  <c r="D77" i="16" a="1"/>
  <c r="D77" i="16" s="1"/>
  <c r="G908" i="19" s="1"/>
  <c r="C77" i="16" a="1"/>
  <c r="C77" i="16" s="1"/>
  <c r="E76" i="16" a="1"/>
  <c r="E76" i="16" s="1"/>
  <c r="G1011" i="19" s="1"/>
  <c r="D76" i="16" a="1"/>
  <c r="D76" i="16" s="1"/>
  <c r="G907" i="19" s="1"/>
  <c r="C76" i="16" a="1"/>
  <c r="C76" i="16" s="1"/>
  <c r="E75" i="16" a="1"/>
  <c r="E75" i="16" s="1"/>
  <c r="G1010" i="19" s="1"/>
  <c r="D75" i="16" a="1"/>
  <c r="D75" i="16" s="1"/>
  <c r="G906" i="19" s="1"/>
  <c r="C75" i="16" a="1"/>
  <c r="C75" i="16" s="1"/>
  <c r="E74" i="16" a="1"/>
  <c r="E74" i="16" s="1"/>
  <c r="G1009" i="19" s="1"/>
  <c r="D74" i="16" a="1"/>
  <c r="D74" i="16" s="1"/>
  <c r="G905" i="19" s="1"/>
  <c r="C74" i="16" a="1"/>
  <c r="C74" i="16" s="1"/>
  <c r="E73" i="16" a="1"/>
  <c r="E73" i="16" s="1"/>
  <c r="G1008" i="19" s="1"/>
  <c r="D73" i="16" a="1"/>
  <c r="D73" i="16" s="1"/>
  <c r="G904" i="19" s="1"/>
  <c r="C73" i="16" a="1"/>
  <c r="C73" i="16" s="1"/>
  <c r="E72" i="16" a="1"/>
  <c r="E72" i="16" s="1"/>
  <c r="G1007" i="19" s="1"/>
  <c r="D72" i="16" a="1"/>
  <c r="D72" i="16" s="1"/>
  <c r="G903" i="19" s="1"/>
  <c r="C72" i="16" a="1"/>
  <c r="C72" i="16" s="1"/>
  <c r="E71" i="16" a="1"/>
  <c r="E71" i="16" s="1"/>
  <c r="G1006" i="19" s="1"/>
  <c r="D71" i="16" a="1"/>
  <c r="D71" i="16" s="1"/>
  <c r="G902" i="19" s="1"/>
  <c r="C71" i="16" a="1"/>
  <c r="C71" i="16" s="1"/>
  <c r="E70" i="16" a="1"/>
  <c r="E70" i="16" s="1"/>
  <c r="G1005" i="19" s="1"/>
  <c r="D70" i="16" a="1"/>
  <c r="D70" i="16" s="1"/>
  <c r="G901" i="19" s="1"/>
  <c r="C70" i="16" a="1"/>
  <c r="C70" i="16" s="1"/>
  <c r="E69" i="16" a="1"/>
  <c r="E69" i="16" s="1"/>
  <c r="G1004" i="19" s="1"/>
  <c r="D69" i="16" a="1"/>
  <c r="D69" i="16" s="1"/>
  <c r="G900" i="19" s="1"/>
  <c r="C69" i="16" a="1"/>
  <c r="C69" i="16" s="1"/>
  <c r="E68" i="16" a="1"/>
  <c r="E68" i="16" s="1"/>
  <c r="G1003" i="19" s="1"/>
  <c r="D68" i="16" a="1"/>
  <c r="D68" i="16" s="1"/>
  <c r="G899" i="19" s="1"/>
  <c r="C68" i="16" a="1"/>
  <c r="C68" i="16" s="1"/>
  <c r="E67" i="16" a="1"/>
  <c r="E67" i="16" s="1"/>
  <c r="G1002" i="19" s="1"/>
  <c r="D67" i="16" a="1"/>
  <c r="D67" i="16" s="1"/>
  <c r="G898" i="19" s="1"/>
  <c r="C67" i="16" a="1"/>
  <c r="C67" i="16" s="1"/>
  <c r="E66" i="16" a="1"/>
  <c r="E66" i="16" s="1"/>
  <c r="G1001" i="19" s="1"/>
  <c r="D66" i="16" a="1"/>
  <c r="D66" i="16" s="1"/>
  <c r="G897" i="19" s="1"/>
  <c r="C66" i="16" a="1"/>
  <c r="C66" i="16" s="1"/>
  <c r="E65" i="16" a="1"/>
  <c r="E65" i="16" s="1"/>
  <c r="G1000" i="19" s="1"/>
  <c r="D65" i="16" a="1"/>
  <c r="D65" i="16" s="1"/>
  <c r="G896" i="19" s="1"/>
  <c r="C65" i="16" a="1"/>
  <c r="C65" i="16" s="1"/>
  <c r="E64" i="16" a="1"/>
  <c r="E64" i="16" s="1"/>
  <c r="G999" i="19" s="1"/>
  <c r="D64" i="16" a="1"/>
  <c r="D64" i="16" s="1"/>
  <c r="G895" i="19" s="1"/>
  <c r="C64" i="16" a="1"/>
  <c r="C64" i="16" s="1"/>
  <c r="E63" i="16" a="1"/>
  <c r="E63" i="16" s="1"/>
  <c r="G998" i="19" s="1"/>
  <c r="D63" i="16" a="1"/>
  <c r="D63" i="16" s="1"/>
  <c r="G894" i="19" s="1"/>
  <c r="C63" i="16" a="1"/>
  <c r="C63" i="16" s="1"/>
  <c r="E62" i="16" a="1"/>
  <c r="E62" i="16" s="1"/>
  <c r="G997" i="19" s="1"/>
  <c r="D62" i="16" a="1"/>
  <c r="D62" i="16" s="1"/>
  <c r="G893" i="19" s="1"/>
  <c r="C62" i="16" a="1"/>
  <c r="C62" i="16" s="1"/>
  <c r="E61" i="16" a="1"/>
  <c r="E61" i="16" s="1"/>
  <c r="G996" i="19" s="1"/>
  <c r="D61" i="16" a="1"/>
  <c r="D61" i="16" s="1"/>
  <c r="G892" i="19" s="1"/>
  <c r="C61" i="16" a="1"/>
  <c r="C61" i="16" s="1"/>
  <c r="E60" i="16" a="1"/>
  <c r="E60" i="16" s="1"/>
  <c r="G995" i="19" s="1"/>
  <c r="D60" i="16" a="1"/>
  <c r="D60" i="16" s="1"/>
  <c r="G891" i="19" s="1"/>
  <c r="C60" i="16" a="1"/>
  <c r="C60" i="16" s="1"/>
  <c r="E59" i="16" a="1"/>
  <c r="E59" i="16" s="1"/>
  <c r="G994" i="19" s="1"/>
  <c r="D59" i="16" a="1"/>
  <c r="D59" i="16" s="1"/>
  <c r="G890" i="19" s="1"/>
  <c r="C59" i="16" a="1"/>
  <c r="C59" i="16" s="1"/>
  <c r="E58" i="16" a="1"/>
  <c r="E58" i="16" s="1"/>
  <c r="G993" i="19" s="1"/>
  <c r="D58" i="16" a="1"/>
  <c r="D58" i="16" s="1"/>
  <c r="G889" i="19" s="1"/>
  <c r="C58" i="16" a="1"/>
  <c r="C58" i="16" s="1"/>
  <c r="E57" i="16" a="1"/>
  <c r="E57" i="16" s="1"/>
  <c r="G992" i="19" s="1"/>
  <c r="D57" i="16" a="1"/>
  <c r="D57" i="16" s="1"/>
  <c r="G888" i="19" s="1"/>
  <c r="C57" i="16" a="1"/>
  <c r="C57" i="16" s="1"/>
  <c r="E56" i="16" a="1"/>
  <c r="E56" i="16" s="1"/>
  <c r="G991" i="19" s="1"/>
  <c r="D56" i="16" a="1"/>
  <c r="D56" i="16" s="1"/>
  <c r="G887" i="19" s="1"/>
  <c r="C56" i="16" a="1"/>
  <c r="C56" i="16" s="1"/>
  <c r="E55" i="16" a="1"/>
  <c r="E55" i="16" s="1"/>
  <c r="G990" i="19" s="1"/>
  <c r="D55" i="16" a="1"/>
  <c r="D55" i="16" s="1"/>
  <c r="G886" i="19" s="1"/>
  <c r="C55" i="16" a="1"/>
  <c r="C55" i="16" s="1"/>
  <c r="E54" i="16" a="1"/>
  <c r="E54" i="16"/>
  <c r="G989" i="19" s="1"/>
  <c r="D54" i="16" a="1"/>
  <c r="D54" i="16"/>
  <c r="G885" i="19" s="1"/>
  <c r="C54" i="16" a="1"/>
  <c r="C54" i="16"/>
  <c r="E53" i="16" a="1"/>
  <c r="E53" i="16" s="1"/>
  <c r="G988" i="19" s="1"/>
  <c r="D53" i="16" a="1"/>
  <c r="D53" i="16" s="1"/>
  <c r="G884" i="19" s="1"/>
  <c r="C53" i="16" a="1"/>
  <c r="C53" i="16" s="1"/>
  <c r="E52" i="16" a="1"/>
  <c r="E52" i="16"/>
  <c r="G987" i="19" s="1"/>
  <c r="D52" i="16" a="1"/>
  <c r="D52" i="16"/>
  <c r="G883" i="19" s="1"/>
  <c r="C52" i="16" a="1"/>
  <c r="C52" i="16"/>
  <c r="E51" i="16" a="1"/>
  <c r="E51" i="16" s="1"/>
  <c r="G986" i="19" s="1"/>
  <c r="D51" i="16" a="1"/>
  <c r="D51" i="16" s="1"/>
  <c r="G882" i="19" s="1"/>
  <c r="C51" i="16" a="1"/>
  <c r="C51" i="16" s="1"/>
  <c r="E50" i="16" a="1"/>
  <c r="E50" i="16"/>
  <c r="G985" i="19" s="1"/>
  <c r="D50" i="16" a="1"/>
  <c r="D50" i="16"/>
  <c r="G881" i="19" s="1"/>
  <c r="C50" i="16" a="1"/>
  <c r="C50" i="16"/>
  <c r="F50" i="16" s="1"/>
  <c r="E49" i="16" a="1"/>
  <c r="E49" i="16" s="1"/>
  <c r="G984" i="19" s="1"/>
  <c r="D49" i="16" a="1"/>
  <c r="D49" i="16" s="1"/>
  <c r="G880" i="19" s="1"/>
  <c r="C49" i="16" a="1"/>
  <c r="C49" i="16" s="1"/>
  <c r="E48" i="16" a="1"/>
  <c r="E48" i="16"/>
  <c r="G983" i="19" s="1"/>
  <c r="D48" i="16" a="1"/>
  <c r="D48" i="16"/>
  <c r="G879" i="19" s="1"/>
  <c r="C48" i="16" a="1"/>
  <c r="C48" i="16"/>
  <c r="E47" i="16" a="1"/>
  <c r="E47" i="16" s="1"/>
  <c r="G982" i="19" s="1"/>
  <c r="D47" i="16" a="1"/>
  <c r="D47" i="16" s="1"/>
  <c r="G878" i="19" s="1"/>
  <c r="C47" i="16" a="1"/>
  <c r="C47" i="16" s="1"/>
  <c r="E46" i="16" a="1"/>
  <c r="E46" i="16"/>
  <c r="G981" i="19" s="1"/>
  <c r="D46" i="16" a="1"/>
  <c r="D46" i="16"/>
  <c r="G877" i="19" s="1"/>
  <c r="C46" i="16" a="1"/>
  <c r="C46" i="16"/>
  <c r="F46" i="16" s="1"/>
  <c r="E45" i="16" a="1"/>
  <c r="E45" i="16" s="1"/>
  <c r="G980" i="19" s="1"/>
  <c r="D45" i="16" a="1"/>
  <c r="D45" i="16" s="1"/>
  <c r="G876" i="19" s="1"/>
  <c r="C45" i="16" a="1"/>
  <c r="C45" i="16" s="1"/>
  <c r="E44" i="16" a="1"/>
  <c r="E44" i="16"/>
  <c r="G979" i="19" s="1"/>
  <c r="D44" i="16" a="1"/>
  <c r="D44" i="16"/>
  <c r="G875" i="19" s="1"/>
  <c r="C44" i="16" a="1"/>
  <c r="C44" i="16"/>
  <c r="E43" i="16" a="1"/>
  <c r="E43" i="16" s="1"/>
  <c r="G978" i="19" s="1"/>
  <c r="D43" i="16" a="1"/>
  <c r="D43" i="16" s="1"/>
  <c r="G874" i="19" s="1"/>
  <c r="C43" i="16" a="1"/>
  <c r="C43" i="16" s="1"/>
  <c r="E42" i="16" a="1"/>
  <c r="E42" i="16"/>
  <c r="G977" i="19" s="1"/>
  <c r="D42" i="16" a="1"/>
  <c r="D42" i="16"/>
  <c r="G873" i="19" s="1"/>
  <c r="C42" i="16" a="1"/>
  <c r="C42" i="16"/>
  <c r="F42" i="16" s="1"/>
  <c r="E41" i="16" a="1"/>
  <c r="E41" i="16" s="1"/>
  <c r="G976" i="19" s="1"/>
  <c r="D41" i="16" a="1"/>
  <c r="D41" i="16" s="1"/>
  <c r="G872" i="19" s="1"/>
  <c r="C41" i="16" a="1"/>
  <c r="C41" i="16" s="1"/>
  <c r="E40" i="16" a="1"/>
  <c r="E40" i="16"/>
  <c r="G975" i="19" s="1"/>
  <c r="D40" i="16" a="1"/>
  <c r="D40" i="16"/>
  <c r="G871" i="19" s="1"/>
  <c r="C40" i="16" a="1"/>
  <c r="C40" i="16"/>
  <c r="E39" i="16" a="1"/>
  <c r="E39" i="16" s="1"/>
  <c r="G974" i="19" s="1"/>
  <c r="D39" i="16" a="1"/>
  <c r="D39" i="16" s="1"/>
  <c r="G870" i="19" s="1"/>
  <c r="C39" i="16" a="1"/>
  <c r="C39" i="16" s="1"/>
  <c r="E38" i="16" a="1"/>
  <c r="E38" i="16"/>
  <c r="G973" i="19" s="1"/>
  <c r="D38" i="16" a="1"/>
  <c r="D38" i="16"/>
  <c r="G869" i="19" s="1"/>
  <c r="C38" i="16" a="1"/>
  <c r="C38" i="16"/>
  <c r="E37" i="16" a="1"/>
  <c r="E37" i="16" s="1"/>
  <c r="G972" i="19" s="1"/>
  <c r="D37" i="16" a="1"/>
  <c r="D37" i="16" s="1"/>
  <c r="G868" i="19" s="1"/>
  <c r="C37" i="16" a="1"/>
  <c r="C37" i="16" s="1"/>
  <c r="E36" i="16" a="1"/>
  <c r="E36" i="16"/>
  <c r="G971" i="19" s="1"/>
  <c r="D36" i="16" a="1"/>
  <c r="D36" i="16"/>
  <c r="G867" i="19" s="1"/>
  <c r="C36" i="16" a="1"/>
  <c r="C36" i="16"/>
  <c r="E35" i="16" a="1"/>
  <c r="E35" i="16" s="1"/>
  <c r="G970" i="19" s="1"/>
  <c r="D35" i="16" a="1"/>
  <c r="D35" i="16" s="1"/>
  <c r="G866" i="19" s="1"/>
  <c r="C35" i="16" a="1"/>
  <c r="C35" i="16" s="1"/>
  <c r="E34" i="16" a="1"/>
  <c r="E34" i="16"/>
  <c r="G969" i="19" s="1"/>
  <c r="D34" i="16" a="1"/>
  <c r="D34" i="16"/>
  <c r="G865" i="19" s="1"/>
  <c r="C34" i="16" a="1"/>
  <c r="C34" i="16"/>
  <c r="E33" i="16" a="1"/>
  <c r="E33" i="16" s="1"/>
  <c r="G968" i="19" s="1"/>
  <c r="D33" i="16" a="1"/>
  <c r="D33" i="16" s="1"/>
  <c r="G864" i="19" s="1"/>
  <c r="C33" i="16" a="1"/>
  <c r="C33" i="16" s="1"/>
  <c r="E32" i="16" a="1"/>
  <c r="E32" i="16"/>
  <c r="G967" i="19" s="1"/>
  <c r="D32" i="16" a="1"/>
  <c r="D32" i="16"/>
  <c r="G863" i="19" s="1"/>
  <c r="C32" i="16" a="1"/>
  <c r="C32" i="16"/>
  <c r="E31" i="16" a="1"/>
  <c r="E31" i="16" s="1"/>
  <c r="G966" i="19" s="1"/>
  <c r="D31" i="16" a="1"/>
  <c r="D31" i="16" s="1"/>
  <c r="G862" i="19" s="1"/>
  <c r="C31" i="16" a="1"/>
  <c r="C31" i="16" s="1"/>
  <c r="E30" i="16" a="1"/>
  <c r="E30" i="16"/>
  <c r="G965" i="19" s="1"/>
  <c r="D30" i="16" a="1"/>
  <c r="D30" i="16"/>
  <c r="G861" i="19" s="1"/>
  <c r="C30" i="16" a="1"/>
  <c r="C30" i="16"/>
  <c r="E29" i="16" a="1"/>
  <c r="E29" i="16" s="1"/>
  <c r="G964" i="19" s="1"/>
  <c r="D29" i="16" a="1"/>
  <c r="D29" i="16" s="1"/>
  <c r="G860" i="19" s="1"/>
  <c r="C29" i="16" a="1"/>
  <c r="C29" i="16" s="1"/>
  <c r="E28" i="16" a="1"/>
  <c r="E28" i="16"/>
  <c r="G963" i="19" s="1"/>
  <c r="D28" i="16" a="1"/>
  <c r="D28" i="16"/>
  <c r="G859" i="19" s="1"/>
  <c r="C28" i="16" a="1"/>
  <c r="C28" i="16"/>
  <c r="E27" i="16" a="1"/>
  <c r="E27" i="16" s="1"/>
  <c r="G962" i="19" s="1"/>
  <c r="D27" i="16" a="1"/>
  <c r="D27" i="16" s="1"/>
  <c r="G858" i="19" s="1"/>
  <c r="C27" i="16" a="1"/>
  <c r="C27" i="16" s="1"/>
  <c r="E26" i="16" a="1"/>
  <c r="E26" i="16"/>
  <c r="G961" i="19" s="1"/>
  <c r="D26" i="16" a="1"/>
  <c r="D26" i="16"/>
  <c r="G857" i="19" s="1"/>
  <c r="C26" i="16" a="1"/>
  <c r="C26" i="16"/>
  <c r="E25" i="16" a="1"/>
  <c r="E25" i="16" s="1"/>
  <c r="G960" i="19" s="1"/>
  <c r="D25" i="16" a="1"/>
  <c r="D25" i="16" s="1"/>
  <c r="G856" i="19" s="1"/>
  <c r="C25" i="16" a="1"/>
  <c r="C25" i="16" s="1"/>
  <c r="E24" i="16" a="1"/>
  <c r="E24" i="16"/>
  <c r="G959" i="19" s="1"/>
  <c r="D24" i="16" a="1"/>
  <c r="D24" i="16"/>
  <c r="G855" i="19" s="1"/>
  <c r="C24" i="16" a="1"/>
  <c r="C24" i="16"/>
  <c r="E23" i="16" a="1"/>
  <c r="E23" i="16" s="1"/>
  <c r="G958" i="19" s="1"/>
  <c r="D23" i="16" a="1"/>
  <c r="D23" i="16" s="1"/>
  <c r="G854" i="19" s="1"/>
  <c r="C23" i="16" a="1"/>
  <c r="C23" i="16" s="1"/>
  <c r="E22" i="16" a="1"/>
  <c r="E22" i="16"/>
  <c r="G957" i="19" s="1"/>
  <c r="D22" i="16" a="1"/>
  <c r="D22" i="16"/>
  <c r="G853" i="19" s="1"/>
  <c r="C22" i="16" a="1"/>
  <c r="C22" i="16"/>
  <c r="E21" i="16" a="1"/>
  <c r="E21" i="16" s="1"/>
  <c r="G956" i="19" s="1"/>
  <c r="D21" i="16" a="1"/>
  <c r="D21" i="16" s="1"/>
  <c r="G852" i="19" s="1"/>
  <c r="C21" i="16" a="1"/>
  <c r="C21" i="16" s="1"/>
  <c r="E20" i="16" a="1"/>
  <c r="E20" i="16"/>
  <c r="G955" i="19" s="1"/>
  <c r="D20" i="16" a="1"/>
  <c r="D20" i="16"/>
  <c r="G851" i="19" s="1"/>
  <c r="C20" i="16" a="1"/>
  <c r="C20" i="16"/>
  <c r="E19" i="16" a="1"/>
  <c r="E19" i="16" s="1"/>
  <c r="G954" i="19" s="1"/>
  <c r="D19" i="16" a="1"/>
  <c r="D19" i="16" s="1"/>
  <c r="G850" i="19" s="1"/>
  <c r="C19" i="16" a="1"/>
  <c r="C19" i="16" s="1"/>
  <c r="E18" i="16" a="1"/>
  <c r="E18" i="16"/>
  <c r="G953" i="19" s="1"/>
  <c r="D18" i="16" a="1"/>
  <c r="D18" i="16"/>
  <c r="G849" i="19" s="1"/>
  <c r="C18" i="16" a="1"/>
  <c r="C18" i="16"/>
  <c r="E17" i="16" a="1"/>
  <c r="E17" i="16" s="1"/>
  <c r="G952" i="19" s="1"/>
  <c r="D17" i="16" a="1"/>
  <c r="D17" i="16" s="1"/>
  <c r="G848" i="19" s="1"/>
  <c r="C17" i="16" a="1"/>
  <c r="C17" i="16" s="1"/>
  <c r="E16" i="16" a="1"/>
  <c r="E16" i="16"/>
  <c r="G951" i="19" s="1"/>
  <c r="D16" i="16" a="1"/>
  <c r="D16" i="16"/>
  <c r="G847" i="19" s="1"/>
  <c r="C16" i="16" a="1"/>
  <c r="C16" i="16"/>
  <c r="E15" i="16" a="1"/>
  <c r="E15" i="16" s="1"/>
  <c r="G950" i="19" s="1"/>
  <c r="D15" i="16" a="1"/>
  <c r="D15" i="16" s="1"/>
  <c r="G846" i="19" s="1"/>
  <c r="C15" i="16" a="1"/>
  <c r="C15" i="16" s="1"/>
  <c r="E14" i="16" a="1"/>
  <c r="E14" i="16"/>
  <c r="G949" i="19" s="1"/>
  <c r="D14" i="16" a="1"/>
  <c r="D14" i="16"/>
  <c r="G845" i="19" s="1"/>
  <c r="C14" i="16" a="1"/>
  <c r="C14" i="16"/>
  <c r="E13" i="16" a="1"/>
  <c r="E13" i="16" s="1"/>
  <c r="G948" i="19" s="1"/>
  <c r="D13" i="16" a="1"/>
  <c r="D13" i="16" s="1"/>
  <c r="G844" i="19" s="1"/>
  <c r="C13" i="16" a="1"/>
  <c r="C13" i="16" s="1"/>
  <c r="E12" i="16" a="1"/>
  <c r="E12" i="16"/>
  <c r="G947" i="19" s="1"/>
  <c r="D12" i="16" a="1"/>
  <c r="D12" i="16"/>
  <c r="G843" i="19" s="1"/>
  <c r="C12" i="16" a="1"/>
  <c r="C12" i="16"/>
  <c r="E11" i="16" a="1"/>
  <c r="E11" i="16" s="1"/>
  <c r="G946" i="19" s="1"/>
  <c r="D11" i="16" a="1"/>
  <c r="D11" i="16" s="1"/>
  <c r="G842" i="19" s="1"/>
  <c r="C11" i="16" a="1"/>
  <c r="C11" i="16" s="1"/>
  <c r="E10" i="16" a="1"/>
  <c r="E10" i="16"/>
  <c r="G945" i="19" s="1"/>
  <c r="D10" i="16" a="1"/>
  <c r="D10" i="16"/>
  <c r="G841" i="19" s="1"/>
  <c r="C10" i="16" a="1"/>
  <c r="C10" i="16"/>
  <c r="E9" i="16" a="1"/>
  <c r="E9" i="16" s="1"/>
  <c r="G944" i="19" s="1"/>
  <c r="D9" i="16" a="1"/>
  <c r="D9" i="16" s="1"/>
  <c r="G840" i="19" s="1"/>
  <c r="C9" i="16" a="1"/>
  <c r="C9" i="16" s="1"/>
  <c r="E8" i="16" a="1"/>
  <c r="E8" i="16"/>
  <c r="G943" i="19" s="1"/>
  <c r="D8" i="16" a="1"/>
  <c r="D8" i="16"/>
  <c r="G839" i="19" s="1"/>
  <c r="C8" i="16" a="1"/>
  <c r="C8" i="16"/>
  <c r="E7" i="16" a="1"/>
  <c r="E7" i="16" s="1"/>
  <c r="G942" i="19" s="1"/>
  <c r="D7" i="16" a="1"/>
  <c r="D7" i="16" s="1"/>
  <c r="G838" i="19" s="1"/>
  <c r="C7" i="16" a="1"/>
  <c r="C7" i="16" s="1"/>
  <c r="E6" i="16" a="1"/>
  <c r="E6" i="16"/>
  <c r="G941" i="19" s="1"/>
  <c r="D6" i="16" a="1"/>
  <c r="D6" i="16"/>
  <c r="G837" i="19" s="1"/>
  <c r="C6" i="16" a="1"/>
  <c r="C6" i="16"/>
  <c r="E5" i="16" a="1"/>
  <c r="E5" i="16" s="1"/>
  <c r="G940" i="19" s="1"/>
  <c r="D5" i="16" a="1"/>
  <c r="D5" i="16" s="1"/>
  <c r="G836" i="19" s="1"/>
  <c r="C5" i="16" a="1"/>
  <c r="C5" i="16" s="1"/>
  <c r="E4" i="16" a="1"/>
  <c r="E4" i="16"/>
  <c r="G939" i="19" s="1"/>
  <c r="D4" i="16" a="1"/>
  <c r="D4" i="16"/>
  <c r="G835" i="19" s="1"/>
  <c r="C4" i="16" a="1"/>
  <c r="C4" i="16"/>
  <c r="E3" i="16" a="1"/>
  <c r="E3" i="16" s="1"/>
  <c r="G938" i="19" s="1"/>
  <c r="H938" i="19" s="1"/>
  <c r="D3" i="16" a="1"/>
  <c r="D3" i="16" s="1"/>
  <c r="C3" i="16" a="1"/>
  <c r="C3" i="16" s="1"/>
  <c r="I33" i="16" s="1"/>
  <c r="M494" i="15"/>
  <c r="L494" i="15"/>
  <c r="K494" i="15"/>
  <c r="J494" i="15"/>
  <c r="I494" i="15"/>
  <c r="H494" i="15"/>
  <c r="G494" i="15"/>
  <c r="F494" i="15"/>
  <c r="E494" i="15"/>
  <c r="D494" i="15"/>
  <c r="H448" i="15"/>
  <c r="I448" i="15" s="1"/>
  <c r="J448" i="15" s="1"/>
  <c r="K448" i="15" s="1"/>
  <c r="L448" i="15" s="1"/>
  <c r="M448" i="15" s="1"/>
  <c r="N448" i="15" s="1"/>
  <c r="O448" i="15" s="1"/>
  <c r="P448" i="15" s="1"/>
  <c r="Q448" i="15" s="1"/>
  <c r="R448" i="15" s="1"/>
  <c r="S448" i="15" s="1"/>
  <c r="T448" i="15" s="1"/>
  <c r="U448" i="15" s="1"/>
  <c r="V448" i="15" s="1"/>
  <c r="W448" i="15" s="1"/>
  <c r="X448" i="15" s="1"/>
  <c r="Y448" i="15" s="1"/>
  <c r="Z448" i="15" s="1"/>
  <c r="AA448" i="15" s="1"/>
  <c r="AB448" i="15" s="1"/>
  <c r="AC448" i="15" s="1"/>
  <c r="AD448" i="15" s="1"/>
  <c r="AE448" i="15" s="1"/>
  <c r="AF448" i="15" s="1"/>
  <c r="AG448" i="15" s="1"/>
  <c r="AH448" i="15" s="1"/>
  <c r="AI448" i="15" s="1"/>
  <c r="AJ448" i="15" s="1"/>
  <c r="AK448" i="15" s="1"/>
  <c r="AL448" i="15" s="1"/>
  <c r="AM448" i="15" s="1"/>
  <c r="AN448" i="15" s="1"/>
  <c r="AO448" i="15" s="1"/>
  <c r="AP448" i="15" s="1"/>
  <c r="AQ448" i="15" s="1"/>
  <c r="AR448" i="15" s="1"/>
  <c r="AS448" i="15" s="1"/>
  <c r="AT448" i="15" s="1"/>
  <c r="AU448" i="15" s="1"/>
  <c r="AV448" i="15" s="1"/>
  <c r="AW448" i="15" s="1"/>
  <c r="AX448" i="15" s="1"/>
  <c r="AY448" i="15" s="1"/>
  <c r="AZ448" i="15" s="1"/>
  <c r="BA448" i="15" s="1"/>
  <c r="BB448" i="15" s="1"/>
  <c r="D448" i="15"/>
  <c r="E448" i="15" s="1"/>
  <c r="F448" i="15" s="1"/>
  <c r="G448" i="15" s="1"/>
  <c r="E441" i="15"/>
  <c r="D441" i="15"/>
  <c r="E325" i="15" a="1"/>
  <c r="E325" i="15" s="1"/>
  <c r="G1457" i="18" s="1"/>
  <c r="D325" i="15" a="1"/>
  <c r="D325" i="15" s="1"/>
  <c r="G1353" i="18" s="1"/>
  <c r="C325" i="15" a="1"/>
  <c r="C325" i="15" s="1"/>
  <c r="E324" i="15" a="1"/>
  <c r="E324" i="15" s="1"/>
  <c r="G1456" i="18" s="1"/>
  <c r="D324" i="15" a="1"/>
  <c r="D324" i="15" s="1"/>
  <c r="G1352" i="18" s="1"/>
  <c r="C324" i="15" a="1"/>
  <c r="C324" i="15" s="1"/>
  <c r="E323" i="15" a="1"/>
  <c r="E323" i="15" s="1"/>
  <c r="G1455" i="18" s="1"/>
  <c r="D323" i="15" a="1"/>
  <c r="D323" i="15" s="1"/>
  <c r="G1351" i="18" s="1"/>
  <c r="C323" i="15" a="1"/>
  <c r="C323" i="15" s="1"/>
  <c r="E322" i="15" a="1"/>
  <c r="E322" i="15" s="1"/>
  <c r="G1454" i="18" s="1"/>
  <c r="D322" i="15" a="1"/>
  <c r="D322" i="15" s="1"/>
  <c r="G1350" i="18" s="1"/>
  <c r="C322" i="15" a="1"/>
  <c r="C322" i="15" s="1"/>
  <c r="E321" i="15" a="1"/>
  <c r="E321" i="15" s="1"/>
  <c r="G1453" i="18" s="1"/>
  <c r="D321" i="15" a="1"/>
  <c r="D321" i="15" s="1"/>
  <c r="G1349" i="18" s="1"/>
  <c r="C321" i="15" a="1"/>
  <c r="C321" i="15" s="1"/>
  <c r="E320" i="15" a="1"/>
  <c r="E320" i="15" s="1"/>
  <c r="G1452" i="18" s="1"/>
  <c r="D320" i="15" a="1"/>
  <c r="D320" i="15" s="1"/>
  <c r="G1348" i="18" s="1"/>
  <c r="C320" i="15" a="1"/>
  <c r="C320" i="15" s="1"/>
  <c r="E319" i="15" a="1"/>
  <c r="E319" i="15" s="1"/>
  <c r="G1451" i="18" s="1"/>
  <c r="D319" i="15" a="1"/>
  <c r="D319" i="15" s="1"/>
  <c r="G1347" i="18" s="1"/>
  <c r="C319" i="15" a="1"/>
  <c r="C319" i="15" s="1"/>
  <c r="E318" i="15" a="1"/>
  <c r="E318" i="15" s="1"/>
  <c r="G1450" i="18" s="1"/>
  <c r="D318" i="15" a="1"/>
  <c r="D318" i="15" s="1"/>
  <c r="G1346" i="18" s="1"/>
  <c r="C318" i="15" a="1"/>
  <c r="C318" i="15" s="1"/>
  <c r="E317" i="15" a="1"/>
  <c r="E317" i="15" s="1"/>
  <c r="G1449" i="18" s="1"/>
  <c r="D317" i="15" a="1"/>
  <c r="D317" i="15" s="1"/>
  <c r="G1345" i="18" s="1"/>
  <c r="C317" i="15" a="1"/>
  <c r="C317" i="15" s="1"/>
  <c r="E316" i="15" a="1"/>
  <c r="E316" i="15" s="1"/>
  <c r="G1448" i="18" s="1"/>
  <c r="D316" i="15" a="1"/>
  <c r="D316" i="15" s="1"/>
  <c r="G1344" i="18" s="1"/>
  <c r="C316" i="15" a="1"/>
  <c r="C316" i="15" s="1"/>
  <c r="E315" i="15" a="1"/>
  <c r="E315" i="15" s="1"/>
  <c r="G1447" i="18" s="1"/>
  <c r="D315" i="15" a="1"/>
  <c r="D315" i="15" s="1"/>
  <c r="G1343" i="18" s="1"/>
  <c r="C315" i="15" a="1"/>
  <c r="C315" i="15" s="1"/>
  <c r="E314" i="15" a="1"/>
  <c r="E314" i="15" s="1"/>
  <c r="G1446" i="18" s="1"/>
  <c r="D314" i="15" a="1"/>
  <c r="D314" i="15" s="1"/>
  <c r="G1342" i="18" s="1"/>
  <c r="C314" i="15" a="1"/>
  <c r="C314" i="15" s="1"/>
  <c r="E313" i="15" a="1"/>
  <c r="E313" i="15" s="1"/>
  <c r="G1445" i="18" s="1"/>
  <c r="D313" i="15" a="1"/>
  <c r="D313" i="15" s="1"/>
  <c r="G1341" i="18" s="1"/>
  <c r="C313" i="15" a="1"/>
  <c r="C313" i="15" s="1"/>
  <c r="E312" i="15" a="1"/>
  <c r="E312" i="15" s="1"/>
  <c r="G1444" i="18" s="1"/>
  <c r="D312" i="15" a="1"/>
  <c r="D312" i="15" s="1"/>
  <c r="G1340" i="18" s="1"/>
  <c r="C312" i="15" a="1"/>
  <c r="C312" i="15" s="1"/>
  <c r="E311" i="15" a="1"/>
  <c r="E311" i="15" s="1"/>
  <c r="G1443" i="18" s="1"/>
  <c r="D311" i="15" a="1"/>
  <c r="D311" i="15" s="1"/>
  <c r="G1339" i="18" s="1"/>
  <c r="C311" i="15" a="1"/>
  <c r="C311" i="15" s="1"/>
  <c r="E310" i="15" a="1"/>
  <c r="E310" i="15" s="1"/>
  <c r="G1442" i="18" s="1"/>
  <c r="D310" i="15" a="1"/>
  <c r="D310" i="15" s="1"/>
  <c r="G1338" i="18" s="1"/>
  <c r="C310" i="15" a="1"/>
  <c r="C310" i="15" s="1"/>
  <c r="E309" i="15" a="1"/>
  <c r="E309" i="15" s="1"/>
  <c r="G1441" i="18" s="1"/>
  <c r="D309" i="15" a="1"/>
  <c r="D309" i="15" s="1"/>
  <c r="G1337" i="18" s="1"/>
  <c r="C309" i="15" a="1"/>
  <c r="C309" i="15" s="1"/>
  <c r="E308" i="15" a="1"/>
  <c r="E308" i="15" s="1"/>
  <c r="G1440" i="18" s="1"/>
  <c r="D308" i="15" a="1"/>
  <c r="D308" i="15" s="1"/>
  <c r="G1336" i="18" s="1"/>
  <c r="C308" i="15" a="1"/>
  <c r="C308" i="15" s="1"/>
  <c r="E307" i="15" a="1"/>
  <c r="E307" i="15" s="1"/>
  <c r="G1439" i="18" s="1"/>
  <c r="D307" i="15" a="1"/>
  <c r="D307" i="15" s="1"/>
  <c r="G1335" i="18" s="1"/>
  <c r="C307" i="15" a="1"/>
  <c r="C307" i="15" s="1"/>
  <c r="E306" i="15" a="1"/>
  <c r="E306" i="15" s="1"/>
  <c r="G1438" i="18" s="1"/>
  <c r="D306" i="15" a="1"/>
  <c r="D306" i="15" s="1"/>
  <c r="G1334" i="18" s="1"/>
  <c r="C306" i="15" a="1"/>
  <c r="C306" i="15" s="1"/>
  <c r="E305" i="15" a="1"/>
  <c r="E305" i="15" s="1"/>
  <c r="G1437" i="18" s="1"/>
  <c r="D305" i="15" a="1"/>
  <c r="D305" i="15" s="1"/>
  <c r="G1333" i="18" s="1"/>
  <c r="C305" i="15" a="1"/>
  <c r="C305" i="15" s="1"/>
  <c r="E304" i="15" a="1"/>
  <c r="E304" i="15" s="1"/>
  <c r="G1436" i="18" s="1"/>
  <c r="D304" i="15" a="1"/>
  <c r="D304" i="15" s="1"/>
  <c r="G1332" i="18" s="1"/>
  <c r="C304" i="15" a="1"/>
  <c r="C304" i="15" s="1"/>
  <c r="E303" i="15" a="1"/>
  <c r="E303" i="15" s="1"/>
  <c r="G1435" i="18" s="1"/>
  <c r="D303" i="15" a="1"/>
  <c r="D303" i="15" s="1"/>
  <c r="G1331" i="18" s="1"/>
  <c r="C303" i="15" a="1"/>
  <c r="C303" i="15" s="1"/>
  <c r="E302" i="15" a="1"/>
  <c r="E302" i="15" s="1"/>
  <c r="G1434" i="18" s="1"/>
  <c r="D302" i="15" a="1"/>
  <c r="D302" i="15" s="1"/>
  <c r="G1330" i="18" s="1"/>
  <c r="C302" i="15" a="1"/>
  <c r="C302" i="15" s="1"/>
  <c r="E301" i="15" a="1"/>
  <c r="E301" i="15" s="1"/>
  <c r="G1433" i="18" s="1"/>
  <c r="D301" i="15" a="1"/>
  <c r="D301" i="15" s="1"/>
  <c r="G1329" i="18" s="1"/>
  <c r="C301" i="15" a="1"/>
  <c r="C301" i="15" s="1"/>
  <c r="E300" i="15" a="1"/>
  <c r="E300" i="15" s="1"/>
  <c r="G1432" i="18" s="1"/>
  <c r="D300" i="15" a="1"/>
  <c r="D300" i="15" s="1"/>
  <c r="G1328" i="18" s="1"/>
  <c r="C300" i="15" a="1"/>
  <c r="C300" i="15" s="1"/>
  <c r="E299" i="15" a="1"/>
  <c r="E299" i="15" s="1"/>
  <c r="G1431" i="18" s="1"/>
  <c r="D299" i="15" a="1"/>
  <c r="D299" i="15" s="1"/>
  <c r="G1327" i="18" s="1"/>
  <c r="C299" i="15" a="1"/>
  <c r="C299" i="15" s="1"/>
  <c r="E298" i="15" a="1"/>
  <c r="E298" i="15" s="1"/>
  <c r="G1430" i="18" s="1"/>
  <c r="D298" i="15" a="1"/>
  <c r="D298" i="15" s="1"/>
  <c r="G1326" i="18" s="1"/>
  <c r="C298" i="15" a="1"/>
  <c r="C298" i="15" s="1"/>
  <c r="E297" i="15" a="1"/>
  <c r="E297" i="15" s="1"/>
  <c r="G1429" i="18" s="1"/>
  <c r="D297" i="15" a="1"/>
  <c r="D297" i="15" s="1"/>
  <c r="G1325" i="18" s="1"/>
  <c r="C297" i="15" a="1"/>
  <c r="C297" i="15" s="1"/>
  <c r="E296" i="15" a="1"/>
  <c r="E296" i="15" s="1"/>
  <c r="G1428" i="18" s="1"/>
  <c r="D296" i="15" a="1"/>
  <c r="D296" i="15" s="1"/>
  <c r="G1324" i="18" s="1"/>
  <c r="C296" i="15" a="1"/>
  <c r="C296" i="15" s="1"/>
  <c r="E295" i="15" a="1"/>
  <c r="E295" i="15" s="1"/>
  <c r="G1427" i="18" s="1"/>
  <c r="D295" i="15" a="1"/>
  <c r="D295" i="15" s="1"/>
  <c r="G1323" i="18" s="1"/>
  <c r="C295" i="15" a="1"/>
  <c r="C295" i="15" s="1"/>
  <c r="E294" i="15" a="1"/>
  <c r="E294" i="15" s="1"/>
  <c r="G1426" i="18" s="1"/>
  <c r="D294" i="15" a="1"/>
  <c r="D294" i="15" s="1"/>
  <c r="G1322" i="18" s="1"/>
  <c r="C294" i="15" a="1"/>
  <c r="C294" i="15" s="1"/>
  <c r="E293" i="15" a="1"/>
  <c r="E293" i="15" s="1"/>
  <c r="G1425" i="18" s="1"/>
  <c r="D293" i="15" a="1"/>
  <c r="D293" i="15" s="1"/>
  <c r="G1321" i="18" s="1"/>
  <c r="C293" i="15" a="1"/>
  <c r="C293" i="15" s="1"/>
  <c r="E292" i="15" a="1"/>
  <c r="E292" i="15" s="1"/>
  <c r="G1424" i="18" s="1"/>
  <c r="D292" i="15" a="1"/>
  <c r="D292" i="15" s="1"/>
  <c r="G1320" i="18" s="1"/>
  <c r="C292" i="15" a="1"/>
  <c r="C292" i="15" s="1"/>
  <c r="E291" i="15" a="1"/>
  <c r="E291" i="15" s="1"/>
  <c r="G1423" i="18" s="1"/>
  <c r="D291" i="15" a="1"/>
  <c r="D291" i="15" s="1"/>
  <c r="G1319" i="18" s="1"/>
  <c r="C291" i="15" a="1"/>
  <c r="C291" i="15" s="1"/>
  <c r="E290" i="15" a="1"/>
  <c r="E290" i="15" s="1"/>
  <c r="G1422" i="18" s="1"/>
  <c r="D290" i="15" a="1"/>
  <c r="D290" i="15" s="1"/>
  <c r="G1318" i="18" s="1"/>
  <c r="C290" i="15" a="1"/>
  <c r="C290" i="15" s="1"/>
  <c r="E289" i="15" a="1"/>
  <c r="E289" i="15" s="1"/>
  <c r="G1421" i="18" s="1"/>
  <c r="D289" i="15" a="1"/>
  <c r="D289" i="15" s="1"/>
  <c r="G1317" i="18" s="1"/>
  <c r="C289" i="15" a="1"/>
  <c r="C289" i="15" s="1"/>
  <c r="E288" i="15" a="1"/>
  <c r="E288" i="15" s="1"/>
  <c r="G1420" i="18" s="1"/>
  <c r="D288" i="15" a="1"/>
  <c r="D288" i="15" s="1"/>
  <c r="G1316" i="18" s="1"/>
  <c r="C288" i="15" a="1"/>
  <c r="C288" i="15" s="1"/>
  <c r="E287" i="15" a="1"/>
  <c r="E287" i="15" s="1"/>
  <c r="G1419" i="18" s="1"/>
  <c r="D287" i="15" a="1"/>
  <c r="D287" i="15" s="1"/>
  <c r="G1315" i="18" s="1"/>
  <c r="C287" i="15" a="1"/>
  <c r="C287" i="15" s="1"/>
  <c r="E286" i="15" a="1"/>
  <c r="E286" i="15" s="1"/>
  <c r="G1418" i="18" s="1"/>
  <c r="D286" i="15" a="1"/>
  <c r="D286" i="15" s="1"/>
  <c r="G1314" i="18" s="1"/>
  <c r="C286" i="15" a="1"/>
  <c r="C286" i="15" s="1"/>
  <c r="E285" i="15" a="1"/>
  <c r="E285" i="15" s="1"/>
  <c r="G1417" i="18" s="1"/>
  <c r="D285" i="15" a="1"/>
  <c r="D285" i="15" s="1"/>
  <c r="G1313" i="18" s="1"/>
  <c r="C285" i="15" a="1"/>
  <c r="C285" i="15" s="1"/>
  <c r="E284" i="15" a="1"/>
  <c r="E284" i="15" s="1"/>
  <c r="G1416" i="18" s="1"/>
  <c r="D284" i="15" a="1"/>
  <c r="D284" i="15" s="1"/>
  <c r="G1312" i="18" s="1"/>
  <c r="C284" i="15" a="1"/>
  <c r="C284" i="15" s="1"/>
  <c r="E283" i="15" a="1"/>
  <c r="E283" i="15" s="1"/>
  <c r="G1415" i="18" s="1"/>
  <c r="D283" i="15" a="1"/>
  <c r="D283" i="15" s="1"/>
  <c r="G1311" i="18" s="1"/>
  <c r="C283" i="15" a="1"/>
  <c r="C283" i="15" s="1"/>
  <c r="E282" i="15" a="1"/>
  <c r="E282" i="15" s="1"/>
  <c r="G1414" i="18" s="1"/>
  <c r="D282" i="15" a="1"/>
  <c r="D282" i="15" s="1"/>
  <c r="G1310" i="18" s="1"/>
  <c r="C282" i="15" a="1"/>
  <c r="C282" i="15" s="1"/>
  <c r="E281" i="15" a="1"/>
  <c r="E281" i="15" s="1"/>
  <c r="G1413" i="18" s="1"/>
  <c r="D281" i="15" a="1"/>
  <c r="D281" i="15" s="1"/>
  <c r="G1309" i="18" s="1"/>
  <c r="C281" i="15" a="1"/>
  <c r="C281" i="15" s="1"/>
  <c r="E280" i="15" a="1"/>
  <c r="E280" i="15" s="1"/>
  <c r="G1412" i="18" s="1"/>
  <c r="D280" i="15" a="1"/>
  <c r="D280" i="15" s="1"/>
  <c r="G1308" i="18" s="1"/>
  <c r="C280" i="15" a="1"/>
  <c r="C280" i="15" s="1"/>
  <c r="E279" i="15" a="1"/>
  <c r="E279" i="15" s="1"/>
  <c r="G1411" i="18" s="1"/>
  <c r="D279" i="15" a="1"/>
  <c r="D279" i="15" s="1"/>
  <c r="G1307" i="18" s="1"/>
  <c r="C279" i="15" a="1"/>
  <c r="C279" i="15" s="1"/>
  <c r="E278" i="15" a="1"/>
  <c r="E278" i="15" s="1"/>
  <c r="G1410" i="18" s="1"/>
  <c r="D278" i="15" a="1"/>
  <c r="D278" i="15" s="1"/>
  <c r="G1306" i="18" s="1"/>
  <c r="C278" i="15" a="1"/>
  <c r="C278" i="15" s="1"/>
  <c r="E277" i="15" a="1"/>
  <c r="E277" i="15" s="1"/>
  <c r="G1409" i="18" s="1"/>
  <c r="D277" i="15" a="1"/>
  <c r="D277" i="15" s="1"/>
  <c r="G1305" i="18" s="1"/>
  <c r="C277" i="15" a="1"/>
  <c r="C277" i="15" s="1"/>
  <c r="E276" i="15" a="1"/>
  <c r="E276" i="15" s="1"/>
  <c r="G1408" i="18" s="1"/>
  <c r="D276" i="15" a="1"/>
  <c r="D276" i="15" s="1"/>
  <c r="G1304" i="18" s="1"/>
  <c r="C276" i="15" a="1"/>
  <c r="C276" i="15" s="1"/>
  <c r="E275" i="15" a="1"/>
  <c r="E275" i="15" s="1"/>
  <c r="G1407" i="18" s="1"/>
  <c r="D275" i="15" a="1"/>
  <c r="D275" i="15" s="1"/>
  <c r="G1303" i="18" s="1"/>
  <c r="C275" i="15" a="1"/>
  <c r="C275" i="15" s="1"/>
  <c r="E274" i="15" a="1"/>
  <c r="E274" i="15" s="1"/>
  <c r="G1406" i="18" s="1"/>
  <c r="D274" i="15" a="1"/>
  <c r="D274" i="15" s="1"/>
  <c r="G1302" i="18" s="1"/>
  <c r="C274" i="15" a="1"/>
  <c r="C274" i="15" s="1"/>
  <c r="E273" i="15" a="1"/>
  <c r="E273" i="15"/>
  <c r="D273" i="15" a="1"/>
  <c r="D273" i="15"/>
  <c r="C273" i="15" a="1"/>
  <c r="C273" i="15"/>
  <c r="E272" i="15" a="1"/>
  <c r="E272" i="15" s="1"/>
  <c r="D272" i="15" a="1"/>
  <c r="D272" i="15" s="1"/>
  <c r="C272" i="15" a="1"/>
  <c r="C272" i="15" s="1"/>
  <c r="E271" i="15" a="1"/>
  <c r="E271" i="15"/>
  <c r="D271" i="15" a="1"/>
  <c r="D271" i="15"/>
  <c r="C271" i="15" a="1"/>
  <c r="C271" i="15"/>
  <c r="E270" i="15" a="1"/>
  <c r="E270" i="15" s="1"/>
  <c r="D270" i="15" a="1"/>
  <c r="D270" i="15" s="1"/>
  <c r="C270" i="15" a="1"/>
  <c r="C270" i="15" s="1"/>
  <c r="E269" i="15" a="1"/>
  <c r="E269" i="15"/>
  <c r="D269" i="15" a="1"/>
  <c r="D269" i="15"/>
  <c r="C269" i="15" a="1"/>
  <c r="C269" i="15"/>
  <c r="E268" i="15" a="1"/>
  <c r="E268" i="15" s="1"/>
  <c r="D268" i="15" a="1"/>
  <c r="D268" i="15" s="1"/>
  <c r="C268" i="15" a="1"/>
  <c r="C268" i="15" s="1"/>
  <c r="E267" i="15" a="1"/>
  <c r="E267" i="15"/>
  <c r="D267" i="15" a="1"/>
  <c r="D267" i="15"/>
  <c r="C267" i="15" a="1"/>
  <c r="C267" i="15"/>
  <c r="E266" i="15" a="1"/>
  <c r="E266" i="15" s="1"/>
  <c r="D266" i="15" a="1"/>
  <c r="D266" i="15" s="1"/>
  <c r="C266" i="15" a="1"/>
  <c r="C266" i="15" s="1"/>
  <c r="E265" i="15" a="1"/>
  <c r="E265" i="15"/>
  <c r="D265" i="15" a="1"/>
  <c r="D265" i="15"/>
  <c r="C265" i="15" a="1"/>
  <c r="C265" i="15"/>
  <c r="E264" i="15" a="1"/>
  <c r="E264" i="15" s="1"/>
  <c r="D264" i="15" a="1"/>
  <c r="D264" i="15" s="1"/>
  <c r="C264" i="15" a="1"/>
  <c r="C264" i="15" s="1"/>
  <c r="E263" i="15" a="1"/>
  <c r="E263" i="15"/>
  <c r="D263" i="15" a="1"/>
  <c r="D263" i="15"/>
  <c r="C263" i="15" a="1"/>
  <c r="C263" i="15"/>
  <c r="E262" i="15" a="1"/>
  <c r="E262" i="15" s="1"/>
  <c r="D262" i="15" a="1"/>
  <c r="D262" i="15" s="1"/>
  <c r="C262" i="15" a="1"/>
  <c r="C262" i="15" s="1"/>
  <c r="E261" i="15" a="1"/>
  <c r="E261" i="15"/>
  <c r="D261" i="15" a="1"/>
  <c r="D261" i="15"/>
  <c r="C261" i="15" a="1"/>
  <c r="C261" i="15"/>
  <c r="E260" i="15" a="1"/>
  <c r="E260" i="15" s="1"/>
  <c r="D260" i="15" a="1"/>
  <c r="D260" i="15" s="1"/>
  <c r="C260" i="15" a="1"/>
  <c r="C260" i="15" s="1"/>
  <c r="E259" i="15" a="1"/>
  <c r="E259" i="15"/>
  <c r="D259" i="15" a="1"/>
  <c r="D259" i="15"/>
  <c r="C259" i="15" a="1"/>
  <c r="C259" i="15"/>
  <c r="E258" i="15" a="1"/>
  <c r="E258" i="15" s="1"/>
  <c r="D258" i="15" a="1"/>
  <c r="D258" i="15" s="1"/>
  <c r="C258" i="15" a="1"/>
  <c r="C258" i="15" s="1"/>
  <c r="E257" i="15" a="1"/>
  <c r="E257" i="15"/>
  <c r="D257" i="15" a="1"/>
  <c r="D257" i="15"/>
  <c r="C257" i="15" a="1"/>
  <c r="C257" i="15"/>
  <c r="E256" i="15" a="1"/>
  <c r="E256" i="15" s="1"/>
  <c r="D256" i="15" a="1"/>
  <c r="D256" i="15" s="1"/>
  <c r="C256" i="15" a="1"/>
  <c r="C256" i="15" s="1"/>
  <c r="E255" i="15" a="1"/>
  <c r="E255" i="15"/>
  <c r="D255" i="15" a="1"/>
  <c r="D255" i="15"/>
  <c r="C255" i="15" a="1"/>
  <c r="C255" i="15"/>
  <c r="E254" i="15" a="1"/>
  <c r="E254" i="15" s="1"/>
  <c r="D254" i="15" a="1"/>
  <c r="D254" i="15" s="1"/>
  <c r="C254" i="15" a="1"/>
  <c r="C254" i="15" s="1"/>
  <c r="E253" i="15" a="1"/>
  <c r="E253" i="15"/>
  <c r="D253" i="15" a="1"/>
  <c r="D253" i="15"/>
  <c r="C253" i="15" a="1"/>
  <c r="C253" i="15"/>
  <c r="E252" i="15" a="1"/>
  <c r="E252" i="15" s="1"/>
  <c r="D252" i="15" a="1"/>
  <c r="D252" i="15" s="1"/>
  <c r="C252" i="15" a="1"/>
  <c r="C252" i="15" s="1"/>
  <c r="E251" i="15" a="1"/>
  <c r="E251" i="15"/>
  <c r="D251" i="15" a="1"/>
  <c r="D251" i="15"/>
  <c r="C251" i="15" a="1"/>
  <c r="C251" i="15"/>
  <c r="E250" i="15" a="1"/>
  <c r="E250" i="15" s="1"/>
  <c r="D250" i="15" a="1"/>
  <c r="D250" i="15" s="1"/>
  <c r="C250" i="15" a="1"/>
  <c r="C250" i="15" s="1"/>
  <c r="E249" i="15" a="1"/>
  <c r="E249" i="15"/>
  <c r="D249" i="15" a="1"/>
  <c r="D249" i="15"/>
  <c r="C249" i="15" a="1"/>
  <c r="C249" i="15"/>
  <c r="E248" i="15" a="1"/>
  <c r="E248" i="15" s="1"/>
  <c r="D248" i="15" a="1"/>
  <c r="D248" i="15" s="1"/>
  <c r="C248" i="15" a="1"/>
  <c r="C248" i="15" s="1"/>
  <c r="E247" i="15" a="1"/>
  <c r="E247" i="15"/>
  <c r="D247" i="15" a="1"/>
  <c r="D247" i="15"/>
  <c r="C247" i="15" a="1"/>
  <c r="C247" i="15"/>
  <c r="E246" i="15" a="1"/>
  <c r="E246" i="15" s="1"/>
  <c r="D246" i="15" a="1"/>
  <c r="D246" i="15" s="1"/>
  <c r="C246" i="15" a="1"/>
  <c r="C246" i="15" s="1"/>
  <c r="E245" i="15" a="1"/>
  <c r="E245" i="15"/>
  <c r="D245" i="15" a="1"/>
  <c r="D245" i="15"/>
  <c r="C245" i="15" a="1"/>
  <c r="C245" i="15"/>
  <c r="E244" i="15" a="1"/>
  <c r="E244" i="15" s="1"/>
  <c r="D244" i="15" a="1"/>
  <c r="D244" i="15" s="1"/>
  <c r="C244" i="15" a="1"/>
  <c r="C244" i="15" s="1"/>
  <c r="E243" i="15" a="1"/>
  <c r="E243" i="15"/>
  <c r="D243" i="15" a="1"/>
  <c r="D243" i="15"/>
  <c r="C243" i="15" a="1"/>
  <c r="C243" i="15"/>
  <c r="E242" i="15" a="1"/>
  <c r="E242" i="15" s="1"/>
  <c r="D242" i="15" a="1"/>
  <c r="D242" i="15" s="1"/>
  <c r="C242" i="15" a="1"/>
  <c r="C242" i="15" s="1"/>
  <c r="E241" i="15" a="1"/>
  <c r="E241" i="15"/>
  <c r="D241" i="15" a="1"/>
  <c r="D241" i="15"/>
  <c r="C241" i="15" a="1"/>
  <c r="C241" i="15"/>
  <c r="E240" i="15" a="1"/>
  <c r="E240" i="15" s="1"/>
  <c r="D240" i="15" a="1"/>
  <c r="D240" i="15" s="1"/>
  <c r="C240" i="15" a="1"/>
  <c r="C240" i="15" s="1"/>
  <c r="E239" i="15" a="1"/>
  <c r="E239" i="15"/>
  <c r="D239" i="15" a="1"/>
  <c r="D239" i="15"/>
  <c r="C239" i="15" a="1"/>
  <c r="C239" i="15"/>
  <c r="E238" i="15" a="1"/>
  <c r="E238" i="15" s="1"/>
  <c r="D238" i="15" a="1"/>
  <c r="D238" i="15" s="1"/>
  <c r="C238" i="15" a="1"/>
  <c r="C238" i="15" s="1"/>
  <c r="E237" i="15" a="1"/>
  <c r="E237" i="15"/>
  <c r="D237" i="15" a="1"/>
  <c r="D237" i="15"/>
  <c r="C237" i="15" a="1"/>
  <c r="C237" i="15"/>
  <c r="E236" i="15" a="1"/>
  <c r="E236" i="15" s="1"/>
  <c r="D236" i="15" a="1"/>
  <c r="D236" i="15" s="1"/>
  <c r="C236" i="15" a="1"/>
  <c r="C236" i="15" s="1"/>
  <c r="E235" i="15" a="1"/>
  <c r="E235" i="15"/>
  <c r="D235" i="15" a="1"/>
  <c r="D235" i="15"/>
  <c r="C235" i="15" a="1"/>
  <c r="C235" i="15"/>
  <c r="E234" i="15" a="1"/>
  <c r="E234" i="15" s="1"/>
  <c r="D234" i="15" a="1"/>
  <c r="D234" i="15" s="1"/>
  <c r="C234" i="15" a="1"/>
  <c r="C234" i="15" s="1"/>
  <c r="E233" i="15" a="1"/>
  <c r="E233" i="15"/>
  <c r="D233" i="15" a="1"/>
  <c r="D233" i="15"/>
  <c r="C233" i="15" a="1"/>
  <c r="C233" i="15"/>
  <c r="E232" i="15" a="1"/>
  <c r="E232" i="15" s="1"/>
  <c r="D232" i="15" a="1"/>
  <c r="D232" i="15" s="1"/>
  <c r="C232" i="15" a="1"/>
  <c r="C232" i="15" s="1"/>
  <c r="E231" i="15" a="1"/>
  <c r="E231" i="15"/>
  <c r="D231" i="15" a="1"/>
  <c r="D231" i="15"/>
  <c r="C231" i="15" a="1"/>
  <c r="C231" i="15"/>
  <c r="E230" i="15" a="1"/>
  <c r="E230" i="15" s="1"/>
  <c r="D230" i="15" a="1"/>
  <c r="D230" i="15" s="1"/>
  <c r="C230" i="15" a="1"/>
  <c r="C230" i="15" s="1"/>
  <c r="E229" i="15" a="1"/>
  <c r="E229" i="15"/>
  <c r="D229" i="15" a="1"/>
  <c r="D229" i="15"/>
  <c r="C229" i="15" a="1"/>
  <c r="C229" i="15"/>
  <c r="E228" i="15" a="1"/>
  <c r="E228" i="15" s="1"/>
  <c r="D228" i="15" a="1"/>
  <c r="D228" i="15" s="1"/>
  <c r="C228" i="15" a="1"/>
  <c r="C228" i="15" s="1"/>
  <c r="E227" i="15" a="1"/>
  <c r="E227" i="15"/>
  <c r="D227" i="15" a="1"/>
  <c r="D227" i="15"/>
  <c r="C227" i="15" a="1"/>
  <c r="C227" i="15"/>
  <c r="E226" i="15" a="1"/>
  <c r="E226" i="15" s="1"/>
  <c r="D226" i="15" a="1"/>
  <c r="D226" i="15" s="1"/>
  <c r="C226" i="15" a="1"/>
  <c r="C226" i="15" s="1"/>
  <c r="E225" i="15" a="1"/>
  <c r="E225" i="15"/>
  <c r="D225" i="15" a="1"/>
  <c r="D225" i="15"/>
  <c r="C225" i="15" a="1"/>
  <c r="C225" i="15"/>
  <c r="E224" i="15" a="1"/>
  <c r="E224" i="15" s="1"/>
  <c r="D224" i="15" a="1"/>
  <c r="D224" i="15" s="1"/>
  <c r="C224" i="15" a="1"/>
  <c r="C224" i="15" s="1"/>
  <c r="E223" i="15" a="1"/>
  <c r="E223" i="15"/>
  <c r="D223" i="15" a="1"/>
  <c r="D223" i="15"/>
  <c r="C223" i="15" a="1"/>
  <c r="C223" i="15"/>
  <c r="E222" i="15" a="1"/>
  <c r="E222" i="15" s="1"/>
  <c r="D222" i="15" a="1"/>
  <c r="D222" i="15" s="1"/>
  <c r="F8" i="12" s="1" a="1"/>
  <c r="F8" i="12" s="1"/>
  <c r="C222" i="15" a="1"/>
  <c r="C222" i="15" s="1"/>
  <c r="E215" i="15" a="1"/>
  <c r="E215" i="15"/>
  <c r="G1249" i="18" s="1"/>
  <c r="D215" i="15" a="1"/>
  <c r="D215" i="15"/>
  <c r="G1145" i="18" s="1"/>
  <c r="C215" i="15" a="1"/>
  <c r="C215" i="15"/>
  <c r="F215" i="15" s="1"/>
  <c r="E214" i="15" a="1"/>
  <c r="E214" i="15" s="1"/>
  <c r="G1248" i="18" s="1"/>
  <c r="D214" i="15" a="1"/>
  <c r="D214" i="15" s="1"/>
  <c r="G1144" i="18" s="1"/>
  <c r="C214" i="15" a="1"/>
  <c r="C214" i="15" s="1"/>
  <c r="E213" i="15" a="1"/>
  <c r="E213" i="15"/>
  <c r="G1247" i="18" s="1"/>
  <c r="D213" i="15" a="1"/>
  <c r="D213" i="15"/>
  <c r="G1143" i="18" s="1"/>
  <c r="C213" i="15" a="1"/>
  <c r="C213" i="15"/>
  <c r="E212" i="15" a="1"/>
  <c r="E212" i="15" s="1"/>
  <c r="G1246" i="18" s="1"/>
  <c r="D212" i="15" a="1"/>
  <c r="D212" i="15" s="1"/>
  <c r="G1142" i="18" s="1"/>
  <c r="C212" i="15" a="1"/>
  <c r="C212" i="15" s="1"/>
  <c r="E211" i="15" a="1"/>
  <c r="E211" i="15"/>
  <c r="G1245" i="18" s="1"/>
  <c r="D211" i="15" a="1"/>
  <c r="D211" i="15"/>
  <c r="G1141" i="18" s="1"/>
  <c r="C211" i="15" a="1"/>
  <c r="C211" i="15"/>
  <c r="F211" i="15" s="1"/>
  <c r="E210" i="15" a="1"/>
  <c r="E210" i="15" s="1"/>
  <c r="G1244" i="18" s="1"/>
  <c r="D210" i="15" a="1"/>
  <c r="D210" i="15" s="1"/>
  <c r="G1140" i="18" s="1"/>
  <c r="C210" i="15" a="1"/>
  <c r="C210" i="15" s="1"/>
  <c r="E209" i="15" a="1"/>
  <c r="E209" i="15"/>
  <c r="G1243" i="18" s="1"/>
  <c r="D209" i="15" a="1"/>
  <c r="D209" i="15"/>
  <c r="G1139" i="18" s="1"/>
  <c r="C209" i="15" a="1"/>
  <c r="C209" i="15"/>
  <c r="E208" i="15" a="1"/>
  <c r="E208" i="15" s="1"/>
  <c r="G1242" i="18" s="1"/>
  <c r="D208" i="15" a="1"/>
  <c r="D208" i="15" s="1"/>
  <c r="G1138" i="18" s="1"/>
  <c r="C208" i="15" a="1"/>
  <c r="C208" i="15" s="1"/>
  <c r="E207" i="15" a="1"/>
  <c r="E207" i="15"/>
  <c r="G1241" i="18" s="1"/>
  <c r="D207" i="15" a="1"/>
  <c r="D207" i="15"/>
  <c r="G1137" i="18" s="1"/>
  <c r="C207" i="15" a="1"/>
  <c r="C207" i="15"/>
  <c r="F207" i="15" s="1"/>
  <c r="E206" i="15" a="1"/>
  <c r="E206" i="15" s="1"/>
  <c r="G1240" i="18" s="1"/>
  <c r="D206" i="15" a="1"/>
  <c r="D206" i="15" s="1"/>
  <c r="G1136" i="18" s="1"/>
  <c r="C206" i="15" a="1"/>
  <c r="C206" i="15" s="1"/>
  <c r="E205" i="15" a="1"/>
  <c r="E205" i="15"/>
  <c r="G1239" i="18" s="1"/>
  <c r="D205" i="15" a="1"/>
  <c r="D205" i="15"/>
  <c r="G1135" i="18" s="1"/>
  <c r="C205" i="15" a="1"/>
  <c r="C205" i="15"/>
  <c r="E204" i="15" a="1"/>
  <c r="E204" i="15" s="1"/>
  <c r="G1238" i="18" s="1"/>
  <c r="D204" i="15" a="1"/>
  <c r="D204" i="15" s="1"/>
  <c r="G1134" i="18" s="1"/>
  <c r="C204" i="15" a="1"/>
  <c r="C204" i="15" s="1"/>
  <c r="E203" i="15" a="1"/>
  <c r="E203" i="15"/>
  <c r="G1237" i="18" s="1"/>
  <c r="D203" i="15" a="1"/>
  <c r="D203" i="15"/>
  <c r="G1133" i="18" s="1"/>
  <c r="C203" i="15" a="1"/>
  <c r="C203" i="15"/>
  <c r="F203" i="15" s="1"/>
  <c r="E202" i="15" a="1"/>
  <c r="E202" i="15" s="1"/>
  <c r="G1236" i="18" s="1"/>
  <c r="D202" i="15" a="1"/>
  <c r="D202" i="15" s="1"/>
  <c r="G1132" i="18" s="1"/>
  <c r="C202" i="15" a="1"/>
  <c r="C202" i="15" s="1"/>
  <c r="E201" i="15" a="1"/>
  <c r="E201" i="15"/>
  <c r="G1235" i="18" s="1"/>
  <c r="D201" i="15" a="1"/>
  <c r="D201" i="15"/>
  <c r="G1131" i="18" s="1"/>
  <c r="C201" i="15" a="1"/>
  <c r="C201" i="15"/>
  <c r="E200" i="15" a="1"/>
  <c r="E200" i="15" s="1"/>
  <c r="G1234" i="18" s="1"/>
  <c r="D200" i="15" a="1"/>
  <c r="D200" i="15" s="1"/>
  <c r="G1130" i="18" s="1"/>
  <c r="C200" i="15" a="1"/>
  <c r="C200" i="15" s="1"/>
  <c r="E199" i="15" a="1"/>
  <c r="E199" i="15"/>
  <c r="G1233" i="18" s="1"/>
  <c r="D199" i="15" a="1"/>
  <c r="D199" i="15"/>
  <c r="G1129" i="18" s="1"/>
  <c r="C199" i="15" a="1"/>
  <c r="C199" i="15"/>
  <c r="F199" i="15" s="1"/>
  <c r="E198" i="15" a="1"/>
  <c r="E198" i="15" s="1"/>
  <c r="G1232" i="18" s="1"/>
  <c r="D198" i="15" a="1"/>
  <c r="D198" i="15" s="1"/>
  <c r="G1128" i="18" s="1"/>
  <c r="C198" i="15" a="1"/>
  <c r="C198" i="15" s="1"/>
  <c r="E197" i="15" a="1"/>
  <c r="E197" i="15"/>
  <c r="G1231" i="18" s="1"/>
  <c r="D197" i="15" a="1"/>
  <c r="D197" i="15"/>
  <c r="G1127" i="18" s="1"/>
  <c r="C197" i="15" a="1"/>
  <c r="C197" i="15"/>
  <c r="E196" i="15" a="1"/>
  <c r="E196" i="15" s="1"/>
  <c r="G1230" i="18" s="1"/>
  <c r="D196" i="15" a="1"/>
  <c r="D196" i="15" s="1"/>
  <c r="G1126" i="18" s="1"/>
  <c r="C196" i="15" a="1"/>
  <c r="C196" i="15" s="1"/>
  <c r="E195" i="15" a="1"/>
  <c r="E195" i="15"/>
  <c r="G1229" i="18" s="1"/>
  <c r="D195" i="15" a="1"/>
  <c r="D195" i="15"/>
  <c r="G1125" i="18" s="1"/>
  <c r="C195" i="15" a="1"/>
  <c r="C195" i="15"/>
  <c r="F195" i="15" s="1"/>
  <c r="E194" i="15" a="1"/>
  <c r="E194" i="15" s="1"/>
  <c r="G1228" i="18" s="1"/>
  <c r="D194" i="15" a="1"/>
  <c r="D194" i="15" s="1"/>
  <c r="G1124" i="18" s="1"/>
  <c r="C194" i="15" a="1"/>
  <c r="C194" i="15" s="1"/>
  <c r="E193" i="15" a="1"/>
  <c r="E193" i="15"/>
  <c r="G1227" i="18" s="1"/>
  <c r="D193" i="15" a="1"/>
  <c r="D193" i="15"/>
  <c r="G1123" i="18" s="1"/>
  <c r="C193" i="15" a="1"/>
  <c r="C193" i="15"/>
  <c r="E192" i="15" a="1"/>
  <c r="E192" i="15" s="1"/>
  <c r="G1226" i="18" s="1"/>
  <c r="D192" i="15" a="1"/>
  <c r="D192" i="15" s="1"/>
  <c r="G1122" i="18" s="1"/>
  <c r="C192" i="15" a="1"/>
  <c r="C192" i="15" s="1"/>
  <c r="E191" i="15" a="1"/>
  <c r="E191" i="15"/>
  <c r="G1225" i="18" s="1"/>
  <c r="D191" i="15" a="1"/>
  <c r="D191" i="15"/>
  <c r="G1121" i="18" s="1"/>
  <c r="C191" i="15" a="1"/>
  <c r="C191" i="15"/>
  <c r="F191" i="15" s="1"/>
  <c r="E190" i="15" a="1"/>
  <c r="E190" i="15" s="1"/>
  <c r="G1224" i="18" s="1"/>
  <c r="D190" i="15" a="1"/>
  <c r="D190" i="15" s="1"/>
  <c r="G1120" i="18" s="1"/>
  <c r="C190" i="15" a="1"/>
  <c r="C190" i="15" s="1"/>
  <c r="E189" i="15" a="1"/>
  <c r="E189" i="15"/>
  <c r="G1223" i="18" s="1"/>
  <c r="D189" i="15" a="1"/>
  <c r="D189" i="15"/>
  <c r="G1119" i="18" s="1"/>
  <c r="C189" i="15" a="1"/>
  <c r="C189" i="15"/>
  <c r="E188" i="15" a="1"/>
  <c r="E188" i="15" s="1"/>
  <c r="G1222" i="18" s="1"/>
  <c r="D188" i="15" a="1"/>
  <c r="D188" i="15" s="1"/>
  <c r="G1118" i="18" s="1"/>
  <c r="C188" i="15" a="1"/>
  <c r="C188" i="15" s="1"/>
  <c r="E187" i="15" a="1"/>
  <c r="E187" i="15"/>
  <c r="G1221" i="18" s="1"/>
  <c r="D187" i="15" a="1"/>
  <c r="D187" i="15"/>
  <c r="G1117" i="18" s="1"/>
  <c r="C187" i="15" a="1"/>
  <c r="C187" i="15"/>
  <c r="F187" i="15" s="1"/>
  <c r="E186" i="15" a="1"/>
  <c r="E186" i="15" s="1"/>
  <c r="G1220" i="18" s="1"/>
  <c r="D186" i="15" a="1"/>
  <c r="D186" i="15" s="1"/>
  <c r="G1116" i="18" s="1"/>
  <c r="C186" i="15" a="1"/>
  <c r="C186" i="15" s="1"/>
  <c r="E185" i="15" a="1"/>
  <c r="E185" i="15"/>
  <c r="G1219" i="18" s="1"/>
  <c r="D185" i="15" a="1"/>
  <c r="D185" i="15"/>
  <c r="G1115" i="18" s="1"/>
  <c r="C185" i="15" a="1"/>
  <c r="C185" i="15"/>
  <c r="E184" i="15" a="1"/>
  <c r="E184" i="15" s="1"/>
  <c r="G1218" i="18" s="1"/>
  <c r="D184" i="15" a="1"/>
  <c r="D184" i="15" s="1"/>
  <c r="G1114" i="18" s="1"/>
  <c r="C184" i="15" a="1"/>
  <c r="C184" i="15" s="1"/>
  <c r="E183" i="15" a="1"/>
  <c r="E183" i="15"/>
  <c r="G1217" i="18" s="1"/>
  <c r="D183" i="15" a="1"/>
  <c r="D183" i="15"/>
  <c r="G1113" i="18" s="1"/>
  <c r="C183" i="15" a="1"/>
  <c r="C183" i="15"/>
  <c r="F183" i="15" s="1"/>
  <c r="E182" i="15" a="1"/>
  <c r="E182" i="15" s="1"/>
  <c r="G1216" i="18" s="1"/>
  <c r="D182" i="15" a="1"/>
  <c r="D182" i="15" s="1"/>
  <c r="G1112" i="18" s="1"/>
  <c r="C182" i="15" a="1"/>
  <c r="C182" i="15" s="1"/>
  <c r="E181" i="15" a="1"/>
  <c r="E181" i="15"/>
  <c r="G1215" i="18" s="1"/>
  <c r="D181" i="15" a="1"/>
  <c r="D181" i="15"/>
  <c r="G1111" i="18" s="1"/>
  <c r="C181" i="15" a="1"/>
  <c r="C181" i="15"/>
  <c r="E180" i="15" a="1"/>
  <c r="E180" i="15" s="1"/>
  <c r="G1214" i="18" s="1"/>
  <c r="D180" i="15" a="1"/>
  <c r="D180" i="15" s="1"/>
  <c r="G1110" i="18" s="1"/>
  <c r="C180" i="15" a="1"/>
  <c r="C180" i="15" s="1"/>
  <c r="E179" i="15" a="1"/>
  <c r="E179" i="15"/>
  <c r="G1213" i="18" s="1"/>
  <c r="D179" i="15" a="1"/>
  <c r="D179" i="15"/>
  <c r="G1109" i="18" s="1"/>
  <c r="C179" i="15" a="1"/>
  <c r="C179" i="15"/>
  <c r="F179" i="15" s="1"/>
  <c r="E178" i="15" a="1"/>
  <c r="E178" i="15" s="1"/>
  <c r="G1212" i="18" s="1"/>
  <c r="D178" i="15" a="1"/>
  <c r="D178" i="15" s="1"/>
  <c r="G1108" i="18" s="1"/>
  <c r="C178" i="15" a="1"/>
  <c r="C178" i="15" s="1"/>
  <c r="E177" i="15" a="1"/>
  <c r="E177" i="15"/>
  <c r="G1211" i="18" s="1"/>
  <c r="D177" i="15" a="1"/>
  <c r="D177" i="15"/>
  <c r="G1107" i="18" s="1"/>
  <c r="C177" i="15" a="1"/>
  <c r="C177" i="15"/>
  <c r="E176" i="15" a="1"/>
  <c r="E176" i="15" s="1"/>
  <c r="G1210" i="18" s="1"/>
  <c r="D176" i="15" a="1"/>
  <c r="D176" i="15" s="1"/>
  <c r="G1106" i="18" s="1"/>
  <c r="C176" i="15" a="1"/>
  <c r="C176" i="15" s="1"/>
  <c r="E175" i="15" a="1"/>
  <c r="E175" i="15"/>
  <c r="G1209" i="18" s="1"/>
  <c r="D175" i="15" a="1"/>
  <c r="D175" i="15"/>
  <c r="G1105" i="18" s="1"/>
  <c r="C175" i="15" a="1"/>
  <c r="C175" i="15"/>
  <c r="F175" i="15" s="1"/>
  <c r="E174" i="15" a="1"/>
  <c r="E174" i="15" s="1"/>
  <c r="G1208" i="18" s="1"/>
  <c r="D174" i="15" a="1"/>
  <c r="D174" i="15" s="1"/>
  <c r="G1104" i="18" s="1"/>
  <c r="C174" i="15" a="1"/>
  <c r="C174" i="15" s="1"/>
  <c r="E173" i="15" a="1"/>
  <c r="E173" i="15"/>
  <c r="G1207" i="18" s="1"/>
  <c r="D173" i="15" a="1"/>
  <c r="D173" i="15"/>
  <c r="G1103" i="18" s="1"/>
  <c r="C173" i="15" a="1"/>
  <c r="C173" i="15"/>
  <c r="E172" i="15" a="1"/>
  <c r="E172" i="15" s="1"/>
  <c r="G1206" i="18" s="1"/>
  <c r="D172" i="15" a="1"/>
  <c r="D172" i="15" s="1"/>
  <c r="G1102" i="18" s="1"/>
  <c r="C172" i="15" a="1"/>
  <c r="C172" i="15" s="1"/>
  <c r="E171" i="15" a="1"/>
  <c r="E171" i="15"/>
  <c r="G1205" i="18" s="1"/>
  <c r="D171" i="15" a="1"/>
  <c r="D171" i="15"/>
  <c r="G1101" i="18" s="1"/>
  <c r="C171" i="15" a="1"/>
  <c r="C171" i="15"/>
  <c r="F171" i="15" s="1"/>
  <c r="E170" i="15" a="1"/>
  <c r="E170" i="15" s="1"/>
  <c r="G1204" i="18" s="1"/>
  <c r="D170" i="15" a="1"/>
  <c r="D170" i="15" s="1"/>
  <c r="G1100" i="18" s="1"/>
  <c r="C170" i="15" a="1"/>
  <c r="C170" i="15" s="1"/>
  <c r="E169" i="15" a="1"/>
  <c r="E169" i="15"/>
  <c r="G1203" i="18" s="1"/>
  <c r="D169" i="15" a="1"/>
  <c r="D169" i="15"/>
  <c r="G1099" i="18" s="1"/>
  <c r="C169" i="15" a="1"/>
  <c r="C169" i="15"/>
  <c r="E168" i="15" a="1"/>
  <c r="E168" i="15" s="1"/>
  <c r="G1202" i="18" s="1"/>
  <c r="D168" i="15" a="1"/>
  <c r="D168" i="15" s="1"/>
  <c r="G1098" i="18" s="1"/>
  <c r="C168" i="15" a="1"/>
  <c r="C168" i="15" s="1"/>
  <c r="E167" i="15" a="1"/>
  <c r="E167" i="15"/>
  <c r="G1201" i="18" s="1"/>
  <c r="D167" i="15" a="1"/>
  <c r="D167" i="15"/>
  <c r="G1097" i="18" s="1"/>
  <c r="C167" i="15" a="1"/>
  <c r="C167" i="15"/>
  <c r="F167" i="15" s="1"/>
  <c r="E166" i="15" a="1"/>
  <c r="E166" i="15" s="1"/>
  <c r="G1200" i="18" s="1"/>
  <c r="D166" i="15" a="1"/>
  <c r="D166" i="15" s="1"/>
  <c r="G1096" i="18" s="1"/>
  <c r="C166" i="15" a="1"/>
  <c r="C166" i="15" s="1"/>
  <c r="E165" i="15" a="1"/>
  <c r="E165" i="15"/>
  <c r="G1199" i="18" s="1"/>
  <c r="D165" i="15" a="1"/>
  <c r="D165" i="15"/>
  <c r="G1095" i="18" s="1"/>
  <c r="C165" i="15" a="1"/>
  <c r="C165" i="15"/>
  <c r="E164" i="15" a="1"/>
  <c r="E164" i="15" s="1"/>
  <c r="G1198" i="18" s="1"/>
  <c r="D164" i="15" a="1"/>
  <c r="D164" i="15" s="1"/>
  <c r="G1094" i="18" s="1"/>
  <c r="C164" i="15" a="1"/>
  <c r="C164" i="15" s="1"/>
  <c r="E163" i="15" a="1"/>
  <c r="E163" i="15"/>
  <c r="D163" i="15" a="1"/>
  <c r="D163" i="15"/>
  <c r="C163" i="15" a="1"/>
  <c r="C163" i="15"/>
  <c r="E162" i="15" a="1"/>
  <c r="E162" i="15" s="1"/>
  <c r="D162" i="15" a="1"/>
  <c r="D162" i="15" s="1"/>
  <c r="C162" i="15" a="1"/>
  <c r="C162" i="15" s="1"/>
  <c r="E161" i="15" a="1"/>
  <c r="E161" i="15"/>
  <c r="D161" i="15" a="1"/>
  <c r="D161" i="15"/>
  <c r="C161" i="15" a="1"/>
  <c r="C161" i="15"/>
  <c r="E160" i="15" a="1"/>
  <c r="E160" i="15" s="1"/>
  <c r="D160" i="15" a="1"/>
  <c r="D160" i="15" s="1"/>
  <c r="C160" i="15" a="1"/>
  <c r="C160" i="15" s="1"/>
  <c r="E159" i="15" a="1"/>
  <c r="E159" i="15"/>
  <c r="D159" i="15" a="1"/>
  <c r="D159" i="15"/>
  <c r="C159" i="15" a="1"/>
  <c r="C159" i="15"/>
  <c r="E158" i="15" a="1"/>
  <c r="E158" i="15" s="1"/>
  <c r="D158" i="15" a="1"/>
  <c r="D158" i="15" s="1"/>
  <c r="C158" i="15" a="1"/>
  <c r="C158" i="15" s="1"/>
  <c r="E157" i="15" a="1"/>
  <c r="E157" i="15"/>
  <c r="D157" i="15" a="1"/>
  <c r="D157" i="15"/>
  <c r="C157" i="15" a="1"/>
  <c r="C157" i="15"/>
  <c r="E156" i="15" a="1"/>
  <c r="E156" i="15" s="1"/>
  <c r="D156" i="15" a="1"/>
  <c r="D156" i="15" s="1"/>
  <c r="C156" i="15" a="1"/>
  <c r="C156" i="15" s="1"/>
  <c r="E155" i="15" a="1"/>
  <c r="E155" i="15"/>
  <c r="D155" i="15" a="1"/>
  <c r="D155" i="15"/>
  <c r="C155" i="15" a="1"/>
  <c r="C155" i="15"/>
  <c r="E154" i="15" a="1"/>
  <c r="E154" i="15" s="1"/>
  <c r="D154" i="15" a="1"/>
  <c r="D154" i="15" s="1"/>
  <c r="C154" i="15" a="1"/>
  <c r="C154" i="15" s="1"/>
  <c r="E153" i="15" a="1"/>
  <c r="E153" i="15"/>
  <c r="D153" i="15" a="1"/>
  <c r="D153" i="15"/>
  <c r="C153" i="15" a="1"/>
  <c r="C153" i="15"/>
  <c r="E152" i="15" a="1"/>
  <c r="E152" i="15" s="1"/>
  <c r="D152" i="15" a="1"/>
  <c r="D152" i="15" s="1"/>
  <c r="C152" i="15" a="1"/>
  <c r="C152" i="15" s="1"/>
  <c r="E151" i="15" a="1"/>
  <c r="E151" i="15"/>
  <c r="D151" i="15" a="1"/>
  <c r="D151" i="15"/>
  <c r="C151" i="15" a="1"/>
  <c r="C151" i="15"/>
  <c r="E150" i="15" a="1"/>
  <c r="E150" i="15" s="1"/>
  <c r="D150" i="15" a="1"/>
  <c r="D150" i="15" s="1"/>
  <c r="C150" i="15" a="1"/>
  <c r="C150" i="15" s="1"/>
  <c r="E149" i="15" a="1"/>
  <c r="E149" i="15"/>
  <c r="D149" i="15" a="1"/>
  <c r="D149" i="15"/>
  <c r="C149" i="15" a="1"/>
  <c r="C149" i="15"/>
  <c r="E148" i="15" a="1"/>
  <c r="E148" i="15" s="1"/>
  <c r="D148" i="15" a="1"/>
  <c r="D148" i="15" s="1"/>
  <c r="C148" i="15" a="1"/>
  <c r="C148" i="15" s="1"/>
  <c r="E147" i="15" a="1"/>
  <c r="E147" i="15"/>
  <c r="D147" i="15" a="1"/>
  <c r="D147" i="15"/>
  <c r="C147" i="15" a="1"/>
  <c r="C147" i="15"/>
  <c r="E146" i="15" a="1"/>
  <c r="E146" i="15" s="1"/>
  <c r="D146" i="15" a="1"/>
  <c r="D146" i="15" s="1"/>
  <c r="C146" i="15" a="1"/>
  <c r="C146" i="15" s="1"/>
  <c r="E145" i="15" a="1"/>
  <c r="E145" i="15"/>
  <c r="D145" i="15" a="1"/>
  <c r="D145" i="15"/>
  <c r="C145" i="15" a="1"/>
  <c r="C145" i="15"/>
  <c r="E144" i="15" a="1"/>
  <c r="E144" i="15" s="1"/>
  <c r="D144" i="15" a="1"/>
  <c r="D144" i="15" s="1"/>
  <c r="C144" i="15" a="1"/>
  <c r="C144" i="15" s="1"/>
  <c r="E143" i="15" a="1"/>
  <c r="E143" i="15"/>
  <c r="D143" i="15" a="1"/>
  <c r="D143" i="15"/>
  <c r="C143" i="15" a="1"/>
  <c r="C143" i="15"/>
  <c r="E142" i="15" a="1"/>
  <c r="E142" i="15" s="1"/>
  <c r="D142" i="15" a="1"/>
  <c r="D142" i="15" s="1"/>
  <c r="C142" i="15" a="1"/>
  <c r="C142" i="15" s="1"/>
  <c r="E141" i="15" a="1"/>
  <c r="E141" i="15"/>
  <c r="D141" i="15" a="1"/>
  <c r="D141" i="15"/>
  <c r="C141" i="15" a="1"/>
  <c r="C141" i="15"/>
  <c r="E140" i="15" a="1"/>
  <c r="E140" i="15" s="1"/>
  <c r="D140" i="15" a="1"/>
  <c r="D140" i="15" s="1"/>
  <c r="C140" i="15" a="1"/>
  <c r="C140" i="15" s="1"/>
  <c r="E139" i="15" a="1"/>
  <c r="E139" i="15"/>
  <c r="D139" i="15" a="1"/>
  <c r="D139" i="15"/>
  <c r="C139" i="15" a="1"/>
  <c r="C139" i="15"/>
  <c r="E138" i="15" a="1"/>
  <c r="E138" i="15" s="1"/>
  <c r="D138" i="15" a="1"/>
  <c r="D138" i="15" s="1"/>
  <c r="C138" i="15" a="1"/>
  <c r="C138" i="15" s="1"/>
  <c r="E137" i="15" a="1"/>
  <c r="E137" i="15"/>
  <c r="D137" i="15" a="1"/>
  <c r="D137" i="15"/>
  <c r="C137" i="15" a="1"/>
  <c r="C137" i="15"/>
  <c r="E136" i="15" a="1"/>
  <c r="E136" i="15" s="1"/>
  <c r="D136" i="15" a="1"/>
  <c r="D136" i="15" s="1"/>
  <c r="C136" i="15" a="1"/>
  <c r="C136" i="15" s="1"/>
  <c r="E135" i="15" a="1"/>
  <c r="E135" i="15"/>
  <c r="D135" i="15" a="1"/>
  <c r="D135" i="15"/>
  <c r="C135" i="15" a="1"/>
  <c r="C135" i="15"/>
  <c r="E134" i="15" a="1"/>
  <c r="E134" i="15" s="1"/>
  <c r="D134" i="15" a="1"/>
  <c r="D134" i="15" s="1"/>
  <c r="C134" i="15" a="1"/>
  <c r="C134" i="15" s="1"/>
  <c r="E133" i="15" a="1"/>
  <c r="E133" i="15"/>
  <c r="D133" i="15" a="1"/>
  <c r="D133" i="15"/>
  <c r="C133" i="15" a="1"/>
  <c r="C133" i="15"/>
  <c r="E132" i="15" a="1"/>
  <c r="E132" i="15" s="1"/>
  <c r="D132" i="15" a="1"/>
  <c r="D132" i="15" s="1"/>
  <c r="C132" i="15" a="1"/>
  <c r="C132" i="15" s="1"/>
  <c r="E131" i="15" a="1"/>
  <c r="E131" i="15"/>
  <c r="D131" i="15" a="1"/>
  <c r="D131" i="15"/>
  <c r="C131" i="15" a="1"/>
  <c r="C131" i="15"/>
  <c r="E130" i="15" a="1"/>
  <c r="E130" i="15" s="1"/>
  <c r="D130" i="15" a="1"/>
  <c r="D130" i="15" s="1"/>
  <c r="C130" i="15" a="1"/>
  <c r="C130" i="15" s="1"/>
  <c r="E129" i="15" a="1"/>
  <c r="E129" i="15"/>
  <c r="D129" i="15" a="1"/>
  <c r="D129" i="15"/>
  <c r="C129" i="15" a="1"/>
  <c r="C129" i="15"/>
  <c r="E128" i="15" a="1"/>
  <c r="E128" i="15" s="1"/>
  <c r="D128" i="15" a="1"/>
  <c r="D128" i="15" s="1"/>
  <c r="C128" i="15" a="1"/>
  <c r="C128" i="15" s="1"/>
  <c r="E127" i="15" a="1"/>
  <c r="E127" i="15"/>
  <c r="D127" i="15" a="1"/>
  <c r="D127" i="15"/>
  <c r="C127" i="15" a="1"/>
  <c r="C127" i="15"/>
  <c r="E126" i="15" a="1"/>
  <c r="E126" i="15" s="1"/>
  <c r="D126" i="15" a="1"/>
  <c r="D126" i="15" s="1"/>
  <c r="C126" i="15" a="1"/>
  <c r="C126" i="15" s="1"/>
  <c r="E125" i="15" a="1"/>
  <c r="E125" i="15"/>
  <c r="D125" i="15" a="1"/>
  <c r="D125" i="15"/>
  <c r="C125" i="15" a="1"/>
  <c r="C125" i="15"/>
  <c r="E124" i="15" a="1"/>
  <c r="E124" i="15" s="1"/>
  <c r="D124" i="15" a="1"/>
  <c r="D124" i="15" s="1"/>
  <c r="C124" i="15" a="1"/>
  <c r="C124" i="15" s="1"/>
  <c r="E123" i="15" a="1"/>
  <c r="E123" i="15"/>
  <c r="D123" i="15" a="1"/>
  <c r="D123" i="15"/>
  <c r="C123" i="15" a="1"/>
  <c r="C123" i="15"/>
  <c r="E122" i="15" a="1"/>
  <c r="E122" i="15" s="1"/>
  <c r="D122" i="15" a="1"/>
  <c r="D122" i="15" s="1"/>
  <c r="C122" i="15" a="1"/>
  <c r="C122" i="15" s="1"/>
  <c r="E121" i="15" a="1"/>
  <c r="E121" i="15"/>
  <c r="D121" i="15" a="1"/>
  <c r="D121" i="15"/>
  <c r="C121" i="15" a="1"/>
  <c r="C121" i="15"/>
  <c r="E120" i="15" a="1"/>
  <c r="E120" i="15" s="1"/>
  <c r="D120" i="15" a="1"/>
  <c r="D120" i="15" s="1"/>
  <c r="C120" i="15" a="1"/>
  <c r="C120" i="15" s="1"/>
  <c r="E119" i="15" a="1"/>
  <c r="E119" i="15"/>
  <c r="D119" i="15" a="1"/>
  <c r="D119" i="15"/>
  <c r="C119" i="15" a="1"/>
  <c r="C119" i="15"/>
  <c r="E118" i="15" a="1"/>
  <c r="E118" i="15" s="1"/>
  <c r="D118" i="15" a="1"/>
  <c r="D118" i="15" s="1"/>
  <c r="C118" i="15" a="1"/>
  <c r="C118" i="15" s="1"/>
  <c r="E117" i="15" a="1"/>
  <c r="E117" i="15"/>
  <c r="D117" i="15" a="1"/>
  <c r="D117" i="15"/>
  <c r="C117" i="15" a="1"/>
  <c r="C117" i="15"/>
  <c r="E116" i="15" a="1"/>
  <c r="E116" i="15" s="1"/>
  <c r="D116" i="15" a="1"/>
  <c r="D116" i="15" s="1"/>
  <c r="C116" i="15" a="1"/>
  <c r="C116" i="15" s="1"/>
  <c r="E115" i="15" a="1"/>
  <c r="E115" i="15"/>
  <c r="D115" i="15" a="1"/>
  <c r="D115" i="15"/>
  <c r="C115" i="15" a="1"/>
  <c r="C115" i="15"/>
  <c r="E114" i="15" a="1"/>
  <c r="E114" i="15" s="1"/>
  <c r="D114" i="15" a="1"/>
  <c r="D114" i="15" s="1"/>
  <c r="C114" i="15" a="1"/>
  <c r="C114" i="15" s="1"/>
  <c r="E113" i="15" a="1"/>
  <c r="E113" i="15"/>
  <c r="D113" i="15" a="1"/>
  <c r="D113" i="15"/>
  <c r="C113" i="15" a="1"/>
  <c r="C113" i="15"/>
  <c r="E112" i="15" a="1"/>
  <c r="E112" i="15" s="1"/>
  <c r="H7" i="12" s="1" a="1"/>
  <c r="H7" i="12" s="1"/>
  <c r="I7" i="12" s="1"/>
  <c r="D112" i="15" a="1"/>
  <c r="D112" i="15" s="1"/>
  <c r="C112" i="15" a="1"/>
  <c r="C112" i="15" s="1"/>
  <c r="E106" i="15" a="1"/>
  <c r="E106" i="15" s="1"/>
  <c r="G1041" i="18" s="1"/>
  <c r="D106" i="15" a="1"/>
  <c r="D106" i="15" s="1"/>
  <c r="G937" i="18" s="1"/>
  <c r="C106" i="15" a="1"/>
  <c r="C106" i="15" s="1"/>
  <c r="E105" i="15" a="1"/>
  <c r="E105" i="15" s="1"/>
  <c r="G1040" i="18" s="1"/>
  <c r="D105" i="15" a="1"/>
  <c r="D105" i="15" s="1"/>
  <c r="G936" i="18" s="1"/>
  <c r="C105" i="15" a="1"/>
  <c r="C105" i="15" s="1"/>
  <c r="E104" i="15" a="1"/>
  <c r="E104" i="15" s="1"/>
  <c r="G1039" i="18" s="1"/>
  <c r="D104" i="15" a="1"/>
  <c r="D104" i="15" s="1"/>
  <c r="G935" i="18" s="1"/>
  <c r="C104" i="15" a="1"/>
  <c r="C104" i="15" s="1"/>
  <c r="E103" i="15" a="1"/>
  <c r="E103" i="15" s="1"/>
  <c r="G1038" i="18" s="1"/>
  <c r="D103" i="15" a="1"/>
  <c r="D103" i="15" s="1"/>
  <c r="G934" i="18" s="1"/>
  <c r="C103" i="15" a="1"/>
  <c r="C103" i="15" s="1"/>
  <c r="E102" i="15" a="1"/>
  <c r="E102" i="15" s="1"/>
  <c r="G1037" i="18" s="1"/>
  <c r="D102" i="15" a="1"/>
  <c r="D102" i="15" s="1"/>
  <c r="G933" i="18" s="1"/>
  <c r="C102" i="15" a="1"/>
  <c r="C102" i="15" s="1"/>
  <c r="E101" i="15" a="1"/>
  <c r="E101" i="15" s="1"/>
  <c r="G1036" i="18" s="1"/>
  <c r="D101" i="15" a="1"/>
  <c r="D101" i="15" s="1"/>
  <c r="G932" i="18" s="1"/>
  <c r="C101" i="15" a="1"/>
  <c r="C101" i="15" s="1"/>
  <c r="E100" i="15" a="1"/>
  <c r="E100" i="15" s="1"/>
  <c r="G1035" i="18" s="1"/>
  <c r="D100" i="15" a="1"/>
  <c r="D100" i="15" s="1"/>
  <c r="G931" i="18" s="1"/>
  <c r="C100" i="15" a="1"/>
  <c r="C100" i="15" s="1"/>
  <c r="E99" i="15" a="1"/>
  <c r="E99" i="15" s="1"/>
  <c r="G1034" i="18" s="1"/>
  <c r="D99" i="15" a="1"/>
  <c r="D99" i="15" s="1"/>
  <c r="G930" i="18" s="1"/>
  <c r="C99" i="15" a="1"/>
  <c r="C99" i="15" s="1"/>
  <c r="E98" i="15" a="1"/>
  <c r="E98" i="15" s="1"/>
  <c r="G1033" i="18" s="1"/>
  <c r="D98" i="15" a="1"/>
  <c r="D98" i="15" s="1"/>
  <c r="G929" i="18" s="1"/>
  <c r="C98" i="15" a="1"/>
  <c r="C98" i="15" s="1"/>
  <c r="E97" i="15" a="1"/>
  <c r="E97" i="15" s="1"/>
  <c r="G1032" i="18" s="1"/>
  <c r="D97" i="15" a="1"/>
  <c r="D97" i="15" s="1"/>
  <c r="G928" i="18" s="1"/>
  <c r="C97" i="15" a="1"/>
  <c r="C97" i="15" s="1"/>
  <c r="E96" i="15" a="1"/>
  <c r="E96" i="15" s="1"/>
  <c r="G1031" i="18" s="1"/>
  <c r="D96" i="15" a="1"/>
  <c r="D96" i="15" s="1"/>
  <c r="G927" i="18" s="1"/>
  <c r="C96" i="15" a="1"/>
  <c r="C96" i="15" s="1"/>
  <c r="E95" i="15" a="1"/>
  <c r="E95" i="15" s="1"/>
  <c r="G1030" i="18" s="1"/>
  <c r="D95" i="15" a="1"/>
  <c r="D95" i="15" s="1"/>
  <c r="G926" i="18" s="1"/>
  <c r="C95" i="15" a="1"/>
  <c r="C95" i="15" s="1"/>
  <c r="E94" i="15" a="1"/>
  <c r="E94" i="15" s="1"/>
  <c r="G1029" i="18" s="1"/>
  <c r="D94" i="15" a="1"/>
  <c r="D94" i="15" s="1"/>
  <c r="G925" i="18" s="1"/>
  <c r="C94" i="15" a="1"/>
  <c r="C94" i="15" s="1"/>
  <c r="E93" i="15" a="1"/>
  <c r="E93" i="15" s="1"/>
  <c r="G1028" i="18" s="1"/>
  <c r="D93" i="15" a="1"/>
  <c r="D93" i="15" s="1"/>
  <c r="G924" i="18" s="1"/>
  <c r="C93" i="15" a="1"/>
  <c r="C93" i="15" s="1"/>
  <c r="E92" i="15" a="1"/>
  <c r="E92" i="15" s="1"/>
  <c r="G1027" i="18" s="1"/>
  <c r="D92" i="15" a="1"/>
  <c r="D92" i="15" s="1"/>
  <c r="G923" i="18" s="1"/>
  <c r="C92" i="15" a="1"/>
  <c r="C92" i="15" s="1"/>
  <c r="E91" i="15" a="1"/>
  <c r="E91" i="15" s="1"/>
  <c r="G1026" i="18" s="1"/>
  <c r="D91" i="15" a="1"/>
  <c r="D91" i="15" s="1"/>
  <c r="G922" i="18" s="1"/>
  <c r="C91" i="15" a="1"/>
  <c r="C91" i="15" s="1"/>
  <c r="E90" i="15" a="1"/>
  <c r="E90" i="15" s="1"/>
  <c r="G1025" i="18" s="1"/>
  <c r="D90" i="15" a="1"/>
  <c r="D90" i="15" s="1"/>
  <c r="G921" i="18" s="1"/>
  <c r="C90" i="15" a="1"/>
  <c r="C90" i="15" s="1"/>
  <c r="E89" i="15" a="1"/>
  <c r="E89" i="15" s="1"/>
  <c r="G1024" i="18" s="1"/>
  <c r="D89" i="15" a="1"/>
  <c r="D89" i="15" s="1"/>
  <c r="G920" i="18" s="1"/>
  <c r="C89" i="15" a="1"/>
  <c r="C89" i="15" s="1"/>
  <c r="E88" i="15" a="1"/>
  <c r="E88" i="15" s="1"/>
  <c r="G1023" i="18" s="1"/>
  <c r="D88" i="15" a="1"/>
  <c r="D88" i="15" s="1"/>
  <c r="G919" i="18" s="1"/>
  <c r="C88" i="15" a="1"/>
  <c r="C88" i="15" s="1"/>
  <c r="E87" i="15" a="1"/>
  <c r="E87" i="15" s="1"/>
  <c r="G1022" i="18" s="1"/>
  <c r="D87" i="15" a="1"/>
  <c r="D87" i="15" s="1"/>
  <c r="G918" i="18" s="1"/>
  <c r="C87" i="15" a="1"/>
  <c r="C87" i="15" s="1"/>
  <c r="E86" i="15" a="1"/>
  <c r="E86" i="15" s="1"/>
  <c r="G1021" i="18" s="1"/>
  <c r="D86" i="15" a="1"/>
  <c r="D86" i="15" s="1"/>
  <c r="G917" i="18" s="1"/>
  <c r="C86" i="15" a="1"/>
  <c r="C86" i="15" s="1"/>
  <c r="E85" i="15" a="1"/>
  <c r="E85" i="15" s="1"/>
  <c r="G1020" i="18" s="1"/>
  <c r="D85" i="15" a="1"/>
  <c r="D85" i="15" s="1"/>
  <c r="G916" i="18" s="1"/>
  <c r="C85" i="15" a="1"/>
  <c r="C85" i="15" s="1"/>
  <c r="E84" i="15" a="1"/>
  <c r="E84" i="15" s="1"/>
  <c r="G1019" i="18" s="1"/>
  <c r="D84" i="15" a="1"/>
  <c r="D84" i="15" s="1"/>
  <c r="G915" i="18" s="1"/>
  <c r="C84" i="15" a="1"/>
  <c r="C84" i="15" s="1"/>
  <c r="E83" i="15" a="1"/>
  <c r="E83" i="15" s="1"/>
  <c r="G1018" i="18" s="1"/>
  <c r="D83" i="15" a="1"/>
  <c r="D83" i="15" s="1"/>
  <c r="G914" i="18" s="1"/>
  <c r="C83" i="15" a="1"/>
  <c r="C83" i="15" s="1"/>
  <c r="E82" i="15" a="1"/>
  <c r="E82" i="15" s="1"/>
  <c r="G1017" i="18" s="1"/>
  <c r="D82" i="15" a="1"/>
  <c r="D82" i="15" s="1"/>
  <c r="G913" i="18" s="1"/>
  <c r="C82" i="15" a="1"/>
  <c r="C82" i="15" s="1"/>
  <c r="E81" i="15" a="1"/>
  <c r="E81" i="15" s="1"/>
  <c r="G1016" i="18" s="1"/>
  <c r="D81" i="15" a="1"/>
  <c r="D81" i="15" s="1"/>
  <c r="G912" i="18" s="1"/>
  <c r="C81" i="15" a="1"/>
  <c r="C81" i="15" s="1"/>
  <c r="E80" i="15" a="1"/>
  <c r="E80" i="15" s="1"/>
  <c r="G1015" i="18" s="1"/>
  <c r="D80" i="15" a="1"/>
  <c r="D80" i="15" s="1"/>
  <c r="G911" i="18" s="1"/>
  <c r="C80" i="15" a="1"/>
  <c r="C80" i="15" s="1"/>
  <c r="E79" i="15" a="1"/>
  <c r="E79" i="15" s="1"/>
  <c r="G1014" i="18" s="1"/>
  <c r="D79" i="15" a="1"/>
  <c r="D79" i="15" s="1"/>
  <c r="G910" i="18" s="1"/>
  <c r="C79" i="15" a="1"/>
  <c r="C79" i="15" s="1"/>
  <c r="E78" i="15" a="1"/>
  <c r="E78" i="15" s="1"/>
  <c r="G1013" i="18" s="1"/>
  <c r="D78" i="15" a="1"/>
  <c r="D78" i="15" s="1"/>
  <c r="G909" i="18" s="1"/>
  <c r="C78" i="15" a="1"/>
  <c r="C78" i="15" s="1"/>
  <c r="E77" i="15" a="1"/>
  <c r="E77" i="15" s="1"/>
  <c r="G1012" i="18" s="1"/>
  <c r="D77" i="15" a="1"/>
  <c r="D77" i="15" s="1"/>
  <c r="G908" i="18" s="1"/>
  <c r="C77" i="15" a="1"/>
  <c r="C77" i="15" s="1"/>
  <c r="E76" i="15" a="1"/>
  <c r="E76" i="15" s="1"/>
  <c r="G1011" i="18" s="1"/>
  <c r="D76" i="15" a="1"/>
  <c r="D76" i="15" s="1"/>
  <c r="G907" i="18" s="1"/>
  <c r="C76" i="15" a="1"/>
  <c r="C76" i="15" s="1"/>
  <c r="E75" i="15" a="1"/>
  <c r="E75" i="15" s="1"/>
  <c r="G1010" i="18" s="1"/>
  <c r="D75" i="15" a="1"/>
  <c r="D75" i="15" s="1"/>
  <c r="G906" i="18" s="1"/>
  <c r="C75" i="15" a="1"/>
  <c r="C75" i="15" s="1"/>
  <c r="E74" i="15" a="1"/>
  <c r="E74" i="15" s="1"/>
  <c r="G1009" i="18" s="1"/>
  <c r="D74" i="15" a="1"/>
  <c r="D74" i="15" s="1"/>
  <c r="G905" i="18" s="1"/>
  <c r="C74" i="15" a="1"/>
  <c r="C74" i="15" s="1"/>
  <c r="E73" i="15" a="1"/>
  <c r="E73" i="15" s="1"/>
  <c r="G1008" i="18" s="1"/>
  <c r="D73" i="15" a="1"/>
  <c r="D73" i="15" s="1"/>
  <c r="G904" i="18" s="1"/>
  <c r="C73" i="15" a="1"/>
  <c r="C73" i="15" s="1"/>
  <c r="E72" i="15" a="1"/>
  <c r="E72" i="15" s="1"/>
  <c r="G1007" i="18" s="1"/>
  <c r="D72" i="15" a="1"/>
  <c r="D72" i="15" s="1"/>
  <c r="G903" i="18" s="1"/>
  <c r="C72" i="15" a="1"/>
  <c r="C72" i="15" s="1"/>
  <c r="E71" i="15" a="1"/>
  <c r="E71" i="15" s="1"/>
  <c r="G1006" i="18" s="1"/>
  <c r="D71" i="15" a="1"/>
  <c r="D71" i="15" s="1"/>
  <c r="G902" i="18" s="1"/>
  <c r="C71" i="15" a="1"/>
  <c r="C71" i="15" s="1"/>
  <c r="E70" i="15" a="1"/>
  <c r="E70" i="15" s="1"/>
  <c r="G1005" i="18" s="1"/>
  <c r="D70" i="15" a="1"/>
  <c r="D70" i="15" s="1"/>
  <c r="G901" i="18" s="1"/>
  <c r="C70" i="15" a="1"/>
  <c r="C70" i="15" s="1"/>
  <c r="E69" i="15" a="1"/>
  <c r="E69" i="15" s="1"/>
  <c r="G1004" i="18" s="1"/>
  <c r="D69" i="15" a="1"/>
  <c r="D69" i="15" s="1"/>
  <c r="G900" i="18" s="1"/>
  <c r="C69" i="15" a="1"/>
  <c r="C69" i="15" s="1"/>
  <c r="E68" i="15" a="1"/>
  <c r="E68" i="15" s="1"/>
  <c r="G1003" i="18" s="1"/>
  <c r="D68" i="15" a="1"/>
  <c r="D68" i="15" s="1"/>
  <c r="G899" i="18" s="1"/>
  <c r="C68" i="15" a="1"/>
  <c r="C68" i="15" s="1"/>
  <c r="E67" i="15" a="1"/>
  <c r="E67" i="15" s="1"/>
  <c r="G1002" i="18" s="1"/>
  <c r="D67" i="15" a="1"/>
  <c r="D67" i="15" s="1"/>
  <c r="G898" i="18" s="1"/>
  <c r="C67" i="15" a="1"/>
  <c r="C67" i="15" s="1"/>
  <c r="E66" i="15" a="1"/>
  <c r="E66" i="15" s="1"/>
  <c r="G1001" i="18" s="1"/>
  <c r="D66" i="15" a="1"/>
  <c r="D66" i="15" s="1"/>
  <c r="G897" i="18" s="1"/>
  <c r="C66" i="15" a="1"/>
  <c r="C66" i="15" s="1"/>
  <c r="E65" i="15" a="1"/>
  <c r="E65" i="15" s="1"/>
  <c r="G1000" i="18" s="1"/>
  <c r="D65" i="15" a="1"/>
  <c r="D65" i="15" s="1"/>
  <c r="G896" i="18" s="1"/>
  <c r="C65" i="15" a="1"/>
  <c r="C65" i="15" s="1"/>
  <c r="E64" i="15" a="1"/>
  <c r="E64" i="15" s="1"/>
  <c r="G999" i="18" s="1"/>
  <c r="D64" i="15" a="1"/>
  <c r="D64" i="15" s="1"/>
  <c r="G895" i="18" s="1"/>
  <c r="C64" i="15" a="1"/>
  <c r="C64" i="15" s="1"/>
  <c r="E63" i="15" a="1"/>
  <c r="E63" i="15" s="1"/>
  <c r="G998" i="18" s="1"/>
  <c r="D63" i="15" a="1"/>
  <c r="D63" i="15" s="1"/>
  <c r="G894" i="18" s="1"/>
  <c r="C63" i="15" a="1"/>
  <c r="C63" i="15" s="1"/>
  <c r="E62" i="15" a="1"/>
  <c r="E62" i="15" s="1"/>
  <c r="G997" i="18" s="1"/>
  <c r="D62" i="15" a="1"/>
  <c r="D62" i="15" s="1"/>
  <c r="G893" i="18" s="1"/>
  <c r="C62" i="15" a="1"/>
  <c r="C62" i="15" s="1"/>
  <c r="E61" i="15" a="1"/>
  <c r="E61" i="15" s="1"/>
  <c r="G996" i="18" s="1"/>
  <c r="D61" i="15" a="1"/>
  <c r="D61" i="15" s="1"/>
  <c r="G892" i="18" s="1"/>
  <c r="C61" i="15" a="1"/>
  <c r="C61" i="15" s="1"/>
  <c r="E60" i="15" a="1"/>
  <c r="E60" i="15" s="1"/>
  <c r="G995" i="18" s="1"/>
  <c r="D60" i="15" a="1"/>
  <c r="D60" i="15" s="1"/>
  <c r="G891" i="18" s="1"/>
  <c r="C60" i="15" a="1"/>
  <c r="C60" i="15" s="1"/>
  <c r="E59" i="15" a="1"/>
  <c r="E59" i="15" s="1"/>
  <c r="G994" i="18" s="1"/>
  <c r="D59" i="15" a="1"/>
  <c r="D59" i="15" s="1"/>
  <c r="G890" i="18" s="1"/>
  <c r="C59" i="15" a="1"/>
  <c r="C59" i="15" s="1"/>
  <c r="E58" i="15" a="1"/>
  <c r="E58" i="15" s="1"/>
  <c r="G993" i="18" s="1"/>
  <c r="D58" i="15" a="1"/>
  <c r="D58" i="15" s="1"/>
  <c r="G889" i="18" s="1"/>
  <c r="C58" i="15" a="1"/>
  <c r="C58" i="15" s="1"/>
  <c r="E57" i="15" a="1"/>
  <c r="E57" i="15" s="1"/>
  <c r="G992" i="18" s="1"/>
  <c r="D57" i="15" a="1"/>
  <c r="D57" i="15" s="1"/>
  <c r="G888" i="18" s="1"/>
  <c r="C57" i="15" a="1"/>
  <c r="C57" i="15" s="1"/>
  <c r="E56" i="15" a="1"/>
  <c r="E56" i="15" s="1"/>
  <c r="G991" i="18" s="1"/>
  <c r="D56" i="15" a="1"/>
  <c r="D56" i="15" s="1"/>
  <c r="G887" i="18" s="1"/>
  <c r="C56" i="15" a="1"/>
  <c r="C56" i="15" s="1"/>
  <c r="E55" i="15" a="1"/>
  <c r="E55" i="15" s="1"/>
  <c r="G990" i="18" s="1"/>
  <c r="D55" i="15" a="1"/>
  <c r="D55" i="15" s="1"/>
  <c r="G886" i="18" s="1"/>
  <c r="C55" i="15" a="1"/>
  <c r="C55" i="15" s="1"/>
  <c r="E54" i="15" a="1"/>
  <c r="E54" i="15"/>
  <c r="D54" i="15" a="1"/>
  <c r="D54" i="15"/>
  <c r="C54" i="15" a="1"/>
  <c r="C54" i="15"/>
  <c r="E53" i="15" a="1"/>
  <c r="E53" i="15"/>
  <c r="D53" i="15" a="1"/>
  <c r="D53" i="15"/>
  <c r="C53" i="15" a="1"/>
  <c r="C53" i="15"/>
  <c r="E52" i="15" a="1"/>
  <c r="E52" i="15"/>
  <c r="D52" i="15" a="1"/>
  <c r="D52" i="15"/>
  <c r="C52" i="15" a="1"/>
  <c r="C52" i="15"/>
  <c r="E51" i="15" a="1"/>
  <c r="E51" i="15"/>
  <c r="D51" i="15" a="1"/>
  <c r="D51" i="15"/>
  <c r="C51" i="15" a="1"/>
  <c r="C51" i="15"/>
  <c r="E50" i="15" a="1"/>
  <c r="E50" i="15"/>
  <c r="D50" i="15" a="1"/>
  <c r="D50" i="15"/>
  <c r="C50" i="15" a="1"/>
  <c r="C50" i="15"/>
  <c r="E49" i="15" a="1"/>
  <c r="E49" i="15"/>
  <c r="D49" i="15" a="1"/>
  <c r="D49" i="15"/>
  <c r="C49" i="15" a="1"/>
  <c r="C49" i="15"/>
  <c r="E48" i="15" a="1"/>
  <c r="E48" i="15"/>
  <c r="D48" i="15" a="1"/>
  <c r="D48" i="15"/>
  <c r="C48" i="15" a="1"/>
  <c r="C48" i="15"/>
  <c r="E47" i="15" a="1"/>
  <c r="E47" i="15"/>
  <c r="D47" i="15" a="1"/>
  <c r="D47" i="15"/>
  <c r="C47" i="15" a="1"/>
  <c r="C47" i="15"/>
  <c r="E46" i="15" a="1"/>
  <c r="E46" i="15"/>
  <c r="D46" i="15" a="1"/>
  <c r="D46" i="15"/>
  <c r="C46" i="15" a="1"/>
  <c r="C46" i="15"/>
  <c r="E45" i="15" a="1"/>
  <c r="E45" i="15"/>
  <c r="G980" i="18" s="1"/>
  <c r="D45" i="15" a="1"/>
  <c r="D45" i="15"/>
  <c r="C45" i="15" a="1"/>
  <c r="C45" i="15"/>
  <c r="E44" i="15" a="1"/>
  <c r="E44" i="15"/>
  <c r="G979" i="18" s="1"/>
  <c r="D44" i="15" a="1"/>
  <c r="D44" i="15"/>
  <c r="C44" i="15" a="1"/>
  <c r="C44" i="15"/>
  <c r="E43" i="15" a="1"/>
  <c r="E43" i="15"/>
  <c r="D43" i="15" a="1"/>
  <c r="D43" i="15"/>
  <c r="C43" i="15" a="1"/>
  <c r="C43" i="15"/>
  <c r="E42" i="15" a="1"/>
  <c r="E42" i="15"/>
  <c r="D42" i="15" a="1"/>
  <c r="D42" i="15"/>
  <c r="C42" i="15" a="1"/>
  <c r="C42" i="15"/>
  <c r="E41" i="15" a="1"/>
  <c r="E41" i="15"/>
  <c r="D41" i="15" a="1"/>
  <c r="D41" i="15"/>
  <c r="C41" i="15" a="1"/>
  <c r="C41" i="15"/>
  <c r="E40" i="15" a="1"/>
  <c r="E40" i="15"/>
  <c r="D40" i="15" a="1"/>
  <c r="D40" i="15"/>
  <c r="C40" i="15" a="1"/>
  <c r="C40" i="15"/>
  <c r="E39" i="15" a="1"/>
  <c r="E39" i="15"/>
  <c r="D39" i="15" a="1"/>
  <c r="D39" i="15"/>
  <c r="C39" i="15" a="1"/>
  <c r="C39" i="15"/>
  <c r="E38" i="15" a="1"/>
  <c r="E38" i="15"/>
  <c r="D38" i="15" a="1"/>
  <c r="D38" i="15"/>
  <c r="C38" i="15" a="1"/>
  <c r="C38" i="15"/>
  <c r="E37" i="15" a="1"/>
  <c r="E37" i="15"/>
  <c r="D37" i="15" a="1"/>
  <c r="D37" i="15"/>
  <c r="C37" i="15" a="1"/>
  <c r="C37" i="15"/>
  <c r="E36" i="15" a="1"/>
  <c r="E36" i="15"/>
  <c r="D36" i="15" a="1"/>
  <c r="D36" i="15"/>
  <c r="C36" i="15" a="1"/>
  <c r="C36" i="15"/>
  <c r="E35" i="15" a="1"/>
  <c r="E35" i="15"/>
  <c r="D35" i="15" a="1"/>
  <c r="D35" i="15"/>
  <c r="C35" i="15" a="1"/>
  <c r="C35" i="15"/>
  <c r="E34" i="15" a="1"/>
  <c r="E34" i="15"/>
  <c r="D34" i="15" a="1"/>
  <c r="D34" i="15"/>
  <c r="C34" i="15" a="1"/>
  <c r="C34" i="15"/>
  <c r="E33" i="15" a="1"/>
  <c r="E33" i="15"/>
  <c r="D33" i="15" a="1"/>
  <c r="D33" i="15"/>
  <c r="C33" i="15" a="1"/>
  <c r="C33" i="15"/>
  <c r="E32" i="15" a="1"/>
  <c r="E32" i="15"/>
  <c r="D32" i="15" a="1"/>
  <c r="D32" i="15"/>
  <c r="C32" i="15" a="1"/>
  <c r="C32" i="15"/>
  <c r="E31" i="15" a="1"/>
  <c r="E31" i="15"/>
  <c r="D31" i="15" a="1"/>
  <c r="D31" i="15"/>
  <c r="C31" i="15" a="1"/>
  <c r="C31" i="15"/>
  <c r="E30" i="15" a="1"/>
  <c r="E30" i="15"/>
  <c r="D30" i="15" a="1"/>
  <c r="D30" i="15"/>
  <c r="C30" i="15" a="1"/>
  <c r="C30" i="15"/>
  <c r="E29" i="15" a="1"/>
  <c r="E29" i="15"/>
  <c r="D29" i="15" a="1"/>
  <c r="D29" i="15"/>
  <c r="C29" i="15" a="1"/>
  <c r="C29" i="15"/>
  <c r="E28" i="15" a="1"/>
  <c r="E28" i="15"/>
  <c r="D28" i="15" a="1"/>
  <c r="D28" i="15"/>
  <c r="C28" i="15" a="1"/>
  <c r="C28" i="15"/>
  <c r="E27" i="15" a="1"/>
  <c r="E27" i="15"/>
  <c r="D27" i="15" a="1"/>
  <c r="D27" i="15"/>
  <c r="C27" i="15" a="1"/>
  <c r="C27" i="15"/>
  <c r="E26" i="15" a="1"/>
  <c r="E26" i="15"/>
  <c r="D26" i="15" a="1"/>
  <c r="D26" i="15"/>
  <c r="C26" i="15" a="1"/>
  <c r="C26" i="15"/>
  <c r="E25" i="15" a="1"/>
  <c r="E25" i="15"/>
  <c r="D25" i="15" a="1"/>
  <c r="D25" i="15"/>
  <c r="C25" i="15" a="1"/>
  <c r="C25" i="15"/>
  <c r="E24" i="15" a="1"/>
  <c r="E24" i="15"/>
  <c r="D24" i="15" a="1"/>
  <c r="D24" i="15"/>
  <c r="C24" i="15" a="1"/>
  <c r="C24" i="15"/>
  <c r="E23" i="15" a="1"/>
  <c r="E23" i="15"/>
  <c r="D23" i="15" a="1"/>
  <c r="D23" i="15"/>
  <c r="C23" i="15" a="1"/>
  <c r="C23" i="15"/>
  <c r="E22" i="15" a="1"/>
  <c r="E22" i="15"/>
  <c r="D22" i="15" a="1"/>
  <c r="D22" i="15"/>
  <c r="C22" i="15" a="1"/>
  <c r="C22" i="15"/>
  <c r="E21" i="15" a="1"/>
  <c r="E21" i="15"/>
  <c r="D21" i="15" a="1"/>
  <c r="D21" i="15"/>
  <c r="C21" i="15" a="1"/>
  <c r="C21" i="15"/>
  <c r="E20" i="15" a="1"/>
  <c r="E20" i="15"/>
  <c r="D20" i="15" a="1"/>
  <c r="D20" i="15"/>
  <c r="C20" i="15" a="1"/>
  <c r="C20" i="15"/>
  <c r="E19" i="15" a="1"/>
  <c r="E19" i="15"/>
  <c r="D19" i="15" a="1"/>
  <c r="D19" i="15"/>
  <c r="C19" i="15" a="1"/>
  <c r="C19" i="15"/>
  <c r="E18" i="15" a="1"/>
  <c r="E18" i="15"/>
  <c r="D18" i="15" a="1"/>
  <c r="D18" i="15"/>
  <c r="C18" i="15" a="1"/>
  <c r="C18" i="15"/>
  <c r="E17" i="15" a="1"/>
  <c r="E17" i="15"/>
  <c r="D17" i="15" a="1"/>
  <c r="D17" i="15"/>
  <c r="C17" i="15" a="1"/>
  <c r="C17" i="15"/>
  <c r="E16" i="15" a="1"/>
  <c r="E16" i="15"/>
  <c r="D16" i="15" a="1"/>
  <c r="D16" i="15"/>
  <c r="C16" i="15" a="1"/>
  <c r="C16" i="15"/>
  <c r="E15" i="15" a="1"/>
  <c r="E15" i="15"/>
  <c r="D15" i="15" a="1"/>
  <c r="D15" i="15"/>
  <c r="C15" i="15" a="1"/>
  <c r="C15" i="15"/>
  <c r="E14" i="15" a="1"/>
  <c r="E14" i="15"/>
  <c r="D14" i="15" a="1"/>
  <c r="D14" i="15"/>
  <c r="C14" i="15" a="1"/>
  <c r="C14" i="15"/>
  <c r="E13" i="15" a="1"/>
  <c r="E13" i="15"/>
  <c r="D13" i="15" a="1"/>
  <c r="D13" i="15"/>
  <c r="C13" i="15" a="1"/>
  <c r="C13" i="15"/>
  <c r="E12" i="15" a="1"/>
  <c r="E12" i="15"/>
  <c r="D12" i="15" a="1"/>
  <c r="D12" i="15"/>
  <c r="C12" i="15" a="1"/>
  <c r="C12" i="15"/>
  <c r="E11" i="15" a="1"/>
  <c r="E11" i="15"/>
  <c r="D11" i="15" a="1"/>
  <c r="D11" i="15"/>
  <c r="C11" i="15" a="1"/>
  <c r="C11" i="15"/>
  <c r="E10" i="15" a="1"/>
  <c r="E10" i="15"/>
  <c r="D10" i="15" a="1"/>
  <c r="D10" i="15"/>
  <c r="C10" i="15" a="1"/>
  <c r="C10" i="15"/>
  <c r="E9" i="15" a="1"/>
  <c r="E9" i="15"/>
  <c r="D9" i="15" a="1"/>
  <c r="D9" i="15"/>
  <c r="C9" i="15" a="1"/>
  <c r="C9" i="15"/>
  <c r="E8" i="15" a="1"/>
  <c r="E8" i="15"/>
  <c r="D8" i="15" a="1"/>
  <c r="D8" i="15"/>
  <c r="C8" i="15" a="1"/>
  <c r="C8" i="15"/>
  <c r="E7" i="15" a="1"/>
  <c r="E7" i="15"/>
  <c r="D7" i="15" a="1"/>
  <c r="D7" i="15"/>
  <c r="C7" i="15" a="1"/>
  <c r="C7" i="15"/>
  <c r="E6" i="15" a="1"/>
  <c r="E6" i="15"/>
  <c r="D6" i="15" a="1"/>
  <c r="D6" i="15"/>
  <c r="C6" i="15" a="1"/>
  <c r="C6" i="15"/>
  <c r="E5" i="15" a="1"/>
  <c r="E5" i="15"/>
  <c r="D5" i="15" a="1"/>
  <c r="D5" i="15"/>
  <c r="C5" i="15" a="1"/>
  <c r="C5" i="15"/>
  <c r="E4" i="15" a="1"/>
  <c r="E4" i="15"/>
  <c r="D4" i="15" a="1"/>
  <c r="D4" i="15"/>
  <c r="C4" i="15" a="1"/>
  <c r="C4" i="15"/>
  <c r="E3" i="15" a="1"/>
  <c r="E3" i="15"/>
  <c r="D3" i="15" a="1"/>
  <c r="D3" i="15"/>
  <c r="C3" i="15" a="1"/>
  <c r="C3" i="15"/>
  <c r="N3" i="15" s="1"/>
  <c r="F44" i="14"/>
  <c r="D44" i="14"/>
  <c r="C44" i="14"/>
  <c r="F43" i="14"/>
  <c r="E43" i="14"/>
  <c r="D43" i="14"/>
  <c r="C43" i="14"/>
  <c r="F42" i="14"/>
  <c r="E42" i="14"/>
  <c r="D42" i="14"/>
  <c r="C42" i="14"/>
  <c r="G42" i="14" s="1"/>
  <c r="F41" i="14"/>
  <c r="E41" i="14"/>
  <c r="D41" i="14"/>
  <c r="C41" i="14"/>
  <c r="G41" i="14" s="1"/>
  <c r="F40" i="14"/>
  <c r="E40" i="14"/>
  <c r="D40" i="14"/>
  <c r="C40" i="14"/>
  <c r="F39" i="14"/>
  <c r="E39" i="14"/>
  <c r="D39" i="14"/>
  <c r="C39" i="14"/>
  <c r="J42" i="14" s="1"/>
  <c r="F38" i="14"/>
  <c r="E38" i="14"/>
  <c r="D38" i="14"/>
  <c r="C38" i="14"/>
  <c r="F37" i="14"/>
  <c r="E37" i="14"/>
  <c r="E22" i="27" s="1"/>
  <c r="D37" i="14"/>
  <c r="C37" i="14"/>
  <c r="F36" i="14"/>
  <c r="E36" i="14"/>
  <c r="D36" i="14"/>
  <c r="C36" i="14"/>
  <c r="F35" i="14"/>
  <c r="E35" i="14"/>
  <c r="D35" i="14"/>
  <c r="C35" i="14"/>
  <c r="G35" i="14" s="1"/>
  <c r="J34" i="14"/>
  <c r="F34" i="14"/>
  <c r="D34" i="14"/>
  <c r="C34" i="14"/>
  <c r="G34" i="14" s="1"/>
  <c r="F33" i="14"/>
  <c r="E33" i="14"/>
  <c r="K37" i="14" s="1"/>
  <c r="D33" i="14"/>
  <c r="C33" i="14"/>
  <c r="J38" i="14" s="1"/>
  <c r="F29" i="14"/>
  <c r="D29" i="14"/>
  <c r="F28" i="14"/>
  <c r="E28" i="14"/>
  <c r="C28" i="14"/>
  <c r="F27" i="14"/>
  <c r="E27" i="14"/>
  <c r="C27" i="14"/>
  <c r="F26" i="14"/>
  <c r="E26" i="14"/>
  <c r="F25" i="14"/>
  <c r="E25" i="14"/>
  <c r="C25" i="14"/>
  <c r="F24" i="14"/>
  <c r="E24" i="14"/>
  <c r="D24" i="14"/>
  <c r="C24" i="14"/>
  <c r="G24" i="14" s="1"/>
  <c r="F23" i="14"/>
  <c r="E23" i="14"/>
  <c r="D23" i="14"/>
  <c r="C23" i="14"/>
  <c r="G23" i="14" s="1"/>
  <c r="F22" i="14"/>
  <c r="E22" i="14"/>
  <c r="C22" i="14"/>
  <c r="F21" i="14"/>
  <c r="E21" i="14"/>
  <c r="D21" i="14"/>
  <c r="F20" i="14"/>
  <c r="E20" i="14"/>
  <c r="K28" i="14" s="1"/>
  <c r="C20" i="14"/>
  <c r="F19" i="14"/>
  <c r="E19" i="14"/>
  <c r="F18" i="14"/>
  <c r="E18" i="14"/>
  <c r="F14" i="14" a="1"/>
  <c r="F14" i="14" s="1"/>
  <c r="F13" i="14" a="1"/>
  <c r="F13" i="14"/>
  <c r="F12" i="14" a="1"/>
  <c r="F12" i="14" s="1"/>
  <c r="F11" i="14" a="1"/>
  <c r="F11" i="14"/>
  <c r="F10" i="14" a="1"/>
  <c r="F10" i="14" s="1"/>
  <c r="F9" i="14" a="1"/>
  <c r="F9" i="14"/>
  <c r="F8" i="14" a="1"/>
  <c r="F8" i="14" s="1"/>
  <c r="F7" i="14" a="1"/>
  <c r="F7" i="14"/>
  <c r="F6" i="14" a="1"/>
  <c r="F6" i="14" s="1"/>
  <c r="F5" i="14" a="1"/>
  <c r="F5" i="14"/>
  <c r="F4" i="14" a="1"/>
  <c r="F4" i="14" s="1"/>
  <c r="F3" i="14" a="1"/>
  <c r="F3" i="14"/>
  <c r="F44" i="13"/>
  <c r="E44" i="13"/>
  <c r="D44" i="13"/>
  <c r="C44" i="13"/>
  <c r="F43" i="13"/>
  <c r="F43" i="26" s="1"/>
  <c r="E43" i="13"/>
  <c r="D43" i="13"/>
  <c r="C43" i="13"/>
  <c r="F42" i="13"/>
  <c r="E42" i="13"/>
  <c r="E42" i="26" s="1"/>
  <c r="D42" i="13"/>
  <c r="C42" i="13"/>
  <c r="F41" i="13"/>
  <c r="F41" i="26" s="1"/>
  <c r="E41" i="13"/>
  <c r="E41" i="26" s="1"/>
  <c r="D41" i="13"/>
  <c r="C41" i="13"/>
  <c r="F40" i="13"/>
  <c r="E40" i="13"/>
  <c r="E40" i="26" s="1"/>
  <c r="D40" i="13"/>
  <c r="C40" i="13"/>
  <c r="F39" i="13"/>
  <c r="E39" i="13"/>
  <c r="E39" i="26" s="1"/>
  <c r="D39" i="13"/>
  <c r="C39" i="13"/>
  <c r="F38" i="13"/>
  <c r="E38" i="13"/>
  <c r="E38" i="26" s="1"/>
  <c r="D38" i="13"/>
  <c r="C38" i="13"/>
  <c r="F37" i="13"/>
  <c r="E37" i="13"/>
  <c r="D37" i="13"/>
  <c r="C37" i="13"/>
  <c r="F36" i="13"/>
  <c r="E36" i="13"/>
  <c r="E36" i="26" s="1"/>
  <c r="D36" i="13"/>
  <c r="C36" i="13"/>
  <c r="F35" i="13"/>
  <c r="E35" i="13"/>
  <c r="E35" i="26" s="1"/>
  <c r="D35" i="13"/>
  <c r="C35" i="13"/>
  <c r="F34" i="13"/>
  <c r="E34" i="13"/>
  <c r="E34" i="26" s="1"/>
  <c r="D34" i="13"/>
  <c r="C34" i="13"/>
  <c r="F33" i="13"/>
  <c r="E33" i="13"/>
  <c r="D33" i="13"/>
  <c r="C33" i="13"/>
  <c r="K42" i="13" s="1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K19" i="13"/>
  <c r="F19" i="13"/>
  <c r="E19" i="13"/>
  <c r="D19" i="13"/>
  <c r="C19" i="13"/>
  <c r="F18" i="13"/>
  <c r="E18" i="13"/>
  <c r="D18" i="13"/>
  <c r="C18" i="13"/>
  <c r="K24" i="13" s="1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F6" i="13"/>
  <c r="E6" i="13"/>
  <c r="D6" i="13"/>
  <c r="C6" i="13"/>
  <c r="F5" i="13"/>
  <c r="E5" i="13"/>
  <c r="D5" i="13"/>
  <c r="C5" i="13"/>
  <c r="F4" i="13"/>
  <c r="E4" i="13"/>
  <c r="D4" i="13"/>
  <c r="C4" i="13"/>
  <c r="F3" i="13"/>
  <c r="E3" i="13"/>
  <c r="D3" i="13"/>
  <c r="C3" i="13"/>
  <c r="K12" i="13" s="1"/>
  <c r="C29" i="12"/>
  <c r="C28" i="12"/>
  <c r="C27" i="12"/>
  <c r="C26" i="12"/>
  <c r="D23" i="12"/>
  <c r="H18" i="12" a="1"/>
  <c r="H18" i="12" s="1"/>
  <c r="I18" i="12" s="1"/>
  <c r="D18" i="12" a="1"/>
  <c r="D18" i="12" s="1"/>
  <c r="E18" i="12" s="1"/>
  <c r="F17" i="12" a="1"/>
  <c r="F17" i="12" s="1"/>
  <c r="G17" i="12" s="1"/>
  <c r="H16" i="12" a="1"/>
  <c r="H16" i="12" s="1"/>
  <c r="I16" i="12" s="1"/>
  <c r="D16" i="12" a="1"/>
  <c r="D16" i="12" s="1"/>
  <c r="E16" i="12" s="1"/>
  <c r="D13" i="12"/>
  <c r="D7" i="12" a="1"/>
  <c r="D7" i="12" s="1"/>
  <c r="F6" i="12" a="1"/>
  <c r="F6" i="12" s="1"/>
  <c r="D3" i="12"/>
  <c r="K73" i="10"/>
  <c r="L72" i="10"/>
  <c r="L71" i="10"/>
  <c r="L70" i="10"/>
  <c r="L69" i="10"/>
  <c r="L68" i="10"/>
  <c r="L67" i="10"/>
  <c r="L66" i="10"/>
  <c r="L65" i="10"/>
  <c r="M64" i="10"/>
  <c r="L64" i="10"/>
  <c r="Q63" i="10"/>
  <c r="W63" i="10" s="1"/>
  <c r="M63" i="10"/>
  <c r="S63" i="10" s="1"/>
  <c r="L63" i="10"/>
  <c r="J63" i="10"/>
  <c r="E34" i="14" s="1"/>
  <c r="W62" i="10"/>
  <c r="T62" i="10"/>
  <c r="S62" i="10"/>
  <c r="Q62" i="10"/>
  <c r="P62" i="10"/>
  <c r="P63" i="10" s="1"/>
  <c r="O62" i="10"/>
  <c r="N62" i="10"/>
  <c r="N63" i="10" s="1"/>
  <c r="M62" i="10"/>
  <c r="L62" i="10"/>
  <c r="J61" i="10"/>
  <c r="H61" i="10"/>
  <c r="G61" i="10"/>
  <c r="C29" i="14" s="1"/>
  <c r="H60" i="10"/>
  <c r="D28" i="14" s="1"/>
  <c r="G60" i="10"/>
  <c r="H59" i="10"/>
  <c r="D27" i="14" s="1"/>
  <c r="H58" i="10"/>
  <c r="D26" i="14" s="1"/>
  <c r="G58" i="10"/>
  <c r="C26" i="14" s="1"/>
  <c r="G26" i="14" s="1"/>
  <c r="H57" i="10"/>
  <c r="D25" i="14" s="1"/>
  <c r="L56" i="10"/>
  <c r="L55" i="10"/>
  <c r="H54" i="10"/>
  <c r="D22" i="14" s="1"/>
  <c r="G22" i="14" s="1"/>
  <c r="G53" i="10"/>
  <c r="H52" i="10"/>
  <c r="D20" i="14" s="1"/>
  <c r="G52" i="10"/>
  <c r="P51" i="10"/>
  <c r="P52" i="10" s="1"/>
  <c r="H51" i="10"/>
  <c r="D19" i="14" s="1"/>
  <c r="G51" i="10"/>
  <c r="C19" i="14" s="1"/>
  <c r="G19" i="14" s="1"/>
  <c r="V50" i="10"/>
  <c r="Q50" i="10"/>
  <c r="Q51" i="10" s="1"/>
  <c r="Q52" i="10" s="1"/>
  <c r="P50" i="10"/>
  <c r="O50" i="10"/>
  <c r="U50" i="10" s="1"/>
  <c r="H50" i="10"/>
  <c r="D14" i="14" s="1" a="1"/>
  <c r="D14" i="14" s="1"/>
  <c r="G50" i="10"/>
  <c r="C18" i="14" s="1"/>
  <c r="L49" i="10"/>
  <c r="L48" i="10"/>
  <c r="L47" i="10"/>
  <c r="L46" i="10"/>
  <c r="L45" i="10"/>
  <c r="L44" i="10"/>
  <c r="L43" i="10"/>
  <c r="L42" i="10"/>
  <c r="N41" i="10"/>
  <c r="N42" i="10" s="1"/>
  <c r="N43" i="10" s="1"/>
  <c r="L41" i="10"/>
  <c r="V40" i="10"/>
  <c r="N40" i="10"/>
  <c r="T40" i="10" s="1"/>
  <c r="L40" i="10"/>
  <c r="T39" i="10"/>
  <c r="P39" i="10"/>
  <c r="P40" i="10" s="1"/>
  <c r="P41" i="10" s="1"/>
  <c r="O39" i="10"/>
  <c r="U39" i="10" s="1"/>
  <c r="N39" i="10"/>
  <c r="L39" i="10"/>
  <c r="T38" i="10"/>
  <c r="Q38" i="10"/>
  <c r="Q39" i="10" s="1"/>
  <c r="Q40" i="10" s="1"/>
  <c r="P38" i="10"/>
  <c r="V38" i="10" s="1"/>
  <c r="O38" i="10"/>
  <c r="U38" i="10" s="1"/>
  <c r="N38" i="10"/>
  <c r="M38" i="10"/>
  <c r="S38" i="10" s="1"/>
  <c r="L38" i="10"/>
  <c r="L37" i="10"/>
  <c r="L36" i="10"/>
  <c r="L35" i="10"/>
  <c r="L34" i="10"/>
  <c r="L33" i="10"/>
  <c r="L32" i="10"/>
  <c r="L31" i="10"/>
  <c r="L30" i="10"/>
  <c r="L29" i="10"/>
  <c r="N28" i="10"/>
  <c r="T28" i="10" s="1"/>
  <c r="L28" i="10"/>
  <c r="W27" i="10"/>
  <c r="P27" i="10"/>
  <c r="P28" i="10" s="1"/>
  <c r="V28" i="10" s="1"/>
  <c r="N27" i="10"/>
  <c r="T27" i="10" s="1"/>
  <c r="L27" i="10"/>
  <c r="T26" i="10"/>
  <c r="S26" i="10"/>
  <c r="Q26" i="10"/>
  <c r="Q27" i="10" s="1"/>
  <c r="Q28" i="10" s="1"/>
  <c r="P26" i="10"/>
  <c r="V26" i="10" s="1"/>
  <c r="O26" i="10"/>
  <c r="O27" i="10" s="1"/>
  <c r="N26" i="10"/>
  <c r="M26" i="10"/>
  <c r="L26" i="10"/>
  <c r="L25" i="10"/>
  <c r="L24" i="10"/>
  <c r="L23" i="10"/>
  <c r="L22" i="10"/>
  <c r="L21" i="10"/>
  <c r="L20" i="10"/>
  <c r="L19" i="10"/>
  <c r="L18" i="10"/>
  <c r="L17" i="10"/>
  <c r="N16" i="10"/>
  <c r="T16" i="10" s="1"/>
  <c r="L16" i="10"/>
  <c r="W15" i="10"/>
  <c r="N15" i="10"/>
  <c r="T15" i="10" s="1"/>
  <c r="L15" i="10"/>
  <c r="T14" i="10"/>
  <c r="Q14" i="10"/>
  <c r="Q15" i="10" s="1"/>
  <c r="Q16" i="10" s="1"/>
  <c r="P14" i="10"/>
  <c r="V14" i="10" s="1"/>
  <c r="O14" i="10"/>
  <c r="O15" i="10" s="1"/>
  <c r="N14" i="10"/>
  <c r="M14" i="10"/>
  <c r="L14" i="10"/>
  <c r="V13" i="10"/>
  <c r="L13" i="10"/>
  <c r="L12" i="10"/>
  <c r="L11" i="10"/>
  <c r="L10" i="10"/>
  <c r="L9" i="10"/>
  <c r="L8" i="10"/>
  <c r="L7" i="10"/>
  <c r="L6" i="10"/>
  <c r="L5" i="10"/>
  <c r="L4" i="10"/>
  <c r="Q3" i="10"/>
  <c r="Q4" i="10" s="1"/>
  <c r="M3" i="10"/>
  <c r="M4" i="10" s="1"/>
  <c r="L3" i="10"/>
  <c r="W2" i="10"/>
  <c r="T2" i="10"/>
  <c r="S2" i="10"/>
  <c r="Q2" i="10"/>
  <c r="P2" i="10"/>
  <c r="P3" i="10" s="1"/>
  <c r="V3" i="10" s="1"/>
  <c r="O2" i="10"/>
  <c r="U2" i="10" s="1"/>
  <c r="N2" i="10"/>
  <c r="N3" i="10" s="1"/>
  <c r="M2" i="10"/>
  <c r="L2" i="10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L311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AD268" i="9"/>
  <c r="K268" i="9"/>
  <c r="K267" i="9"/>
  <c r="K266" i="9"/>
  <c r="K265" i="9"/>
  <c r="K264" i="9"/>
  <c r="K263" i="9"/>
  <c r="K262" i="9"/>
  <c r="K261" i="9"/>
  <c r="M260" i="9"/>
  <c r="M261" i="9" s="1"/>
  <c r="M262" i="9" s="1"/>
  <c r="K260" i="9"/>
  <c r="U259" i="9"/>
  <c r="M259" i="9"/>
  <c r="S259" i="9" s="1"/>
  <c r="K259" i="9"/>
  <c r="S258" i="9"/>
  <c r="O258" i="9"/>
  <c r="O259" i="9" s="1"/>
  <c r="O260" i="9" s="1"/>
  <c r="N258" i="9"/>
  <c r="T258" i="9" s="1"/>
  <c r="M258" i="9"/>
  <c r="K258" i="9"/>
  <c r="S257" i="9"/>
  <c r="P257" i="9"/>
  <c r="P258" i="9" s="1"/>
  <c r="P259" i="9" s="1"/>
  <c r="O257" i="9"/>
  <c r="U257" i="9" s="1"/>
  <c r="N257" i="9"/>
  <c r="T257" i="9" s="1"/>
  <c r="M257" i="9"/>
  <c r="L257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P208" i="9"/>
  <c r="V208" i="9" s="1"/>
  <c r="O208" i="9"/>
  <c r="U208" i="9" s="1"/>
  <c r="K208" i="9"/>
  <c r="V207" i="9"/>
  <c r="P207" i="9"/>
  <c r="L207" i="9"/>
  <c r="L208" i="9" s="1"/>
  <c r="K207" i="9"/>
  <c r="V206" i="9"/>
  <c r="U206" i="9"/>
  <c r="R206" i="9"/>
  <c r="P206" i="9"/>
  <c r="O206" i="9"/>
  <c r="O207" i="9" s="1"/>
  <c r="U207" i="9" s="1"/>
  <c r="N206" i="9"/>
  <c r="T206" i="9" s="1"/>
  <c r="M206" i="9"/>
  <c r="S206" i="9" s="1"/>
  <c r="L206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P157" i="9"/>
  <c r="P158" i="9" s="1"/>
  <c r="V158" i="9" s="1"/>
  <c r="O157" i="9"/>
  <c r="U157" i="9" s="1"/>
  <c r="L157" i="9"/>
  <c r="K157" i="9"/>
  <c r="AD156" i="9"/>
  <c r="R156" i="9"/>
  <c r="P156" i="9"/>
  <c r="V156" i="9" s="1"/>
  <c r="L156" i="9"/>
  <c r="K156" i="9"/>
  <c r="V155" i="9"/>
  <c r="R155" i="9"/>
  <c r="P155" i="9"/>
  <c r="O155" i="9"/>
  <c r="O156" i="9" s="1"/>
  <c r="U156" i="9" s="1"/>
  <c r="N155" i="9"/>
  <c r="T155" i="9" s="1"/>
  <c r="M155" i="9"/>
  <c r="S155" i="9" s="1"/>
  <c r="L155" i="9"/>
  <c r="K155" i="9"/>
  <c r="K154" i="9"/>
  <c r="K153" i="9"/>
  <c r="K152" i="9"/>
  <c r="K151" i="9"/>
  <c r="K150" i="9"/>
  <c r="AA149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L106" i="9"/>
  <c r="R106" i="9" s="1"/>
  <c r="K106" i="9"/>
  <c r="P105" i="9"/>
  <c r="P106" i="9" s="1"/>
  <c r="L105" i="9"/>
  <c r="R105" i="9" s="1"/>
  <c r="K105" i="9"/>
  <c r="V104" i="9"/>
  <c r="S104" i="9"/>
  <c r="R104" i="9"/>
  <c r="P104" i="9"/>
  <c r="O104" i="9"/>
  <c r="O105" i="9" s="1"/>
  <c r="O106" i="9" s="1"/>
  <c r="N104" i="9"/>
  <c r="T104" i="9" s="1"/>
  <c r="M104" i="9"/>
  <c r="M105" i="9" s="1"/>
  <c r="L104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L55" i="9"/>
  <c r="K55" i="9"/>
  <c r="T54" i="9"/>
  <c r="P54" i="9"/>
  <c r="V54" i="9" s="1"/>
  <c r="O54" i="9"/>
  <c r="O55" i="9" s="1"/>
  <c r="L54" i="9"/>
  <c r="R54" i="9" s="1"/>
  <c r="K54" i="9"/>
  <c r="V53" i="9"/>
  <c r="U53" i="9"/>
  <c r="R53" i="9"/>
  <c r="P53" i="9"/>
  <c r="O53" i="9"/>
  <c r="N53" i="9"/>
  <c r="N54" i="9" s="1"/>
  <c r="N55" i="9" s="1"/>
  <c r="M53" i="9"/>
  <c r="S53" i="9" s="1"/>
  <c r="L53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S3" i="9"/>
  <c r="O3" i="9"/>
  <c r="U3" i="9" s="1"/>
  <c r="N3" i="9"/>
  <c r="T3" i="9" s="1"/>
  <c r="K3" i="9"/>
  <c r="U2" i="9"/>
  <c r="T2" i="9"/>
  <c r="P2" i="9"/>
  <c r="V2" i="9" s="1"/>
  <c r="O2" i="9"/>
  <c r="N2" i="9"/>
  <c r="M2" i="9"/>
  <c r="M3" i="9" s="1"/>
  <c r="M4" i="9" s="1"/>
  <c r="L2" i="9"/>
  <c r="R2" i="9" s="1"/>
  <c r="K2" i="9"/>
  <c r="T886" i="5"/>
  <c r="T885" i="5"/>
  <c r="T884" i="5"/>
  <c r="T883" i="5"/>
  <c r="T882" i="5"/>
  <c r="T881" i="5"/>
  <c r="T880" i="5"/>
  <c r="T879" i="5"/>
  <c r="T878" i="5"/>
  <c r="AB877" i="5"/>
  <c r="AA877" i="5"/>
  <c r="Y877" i="5"/>
  <c r="X877" i="5"/>
  <c r="W877" i="5"/>
  <c r="U877" i="5"/>
  <c r="T877" i="5"/>
  <c r="S877" i="5"/>
  <c r="P877" i="5"/>
  <c r="AB876" i="5"/>
  <c r="AA876" i="5"/>
  <c r="Y876" i="5"/>
  <c r="X876" i="5"/>
  <c r="W876" i="5"/>
  <c r="U876" i="5"/>
  <c r="T876" i="5"/>
  <c r="S876" i="5"/>
  <c r="P876" i="5"/>
  <c r="AB875" i="5"/>
  <c r="AA875" i="5"/>
  <c r="Y875" i="5"/>
  <c r="X875" i="5"/>
  <c r="W875" i="5"/>
  <c r="U875" i="5"/>
  <c r="T875" i="5"/>
  <c r="S875" i="5"/>
  <c r="P875" i="5"/>
  <c r="AB874" i="5"/>
  <c r="AA874" i="5"/>
  <c r="Y874" i="5"/>
  <c r="X874" i="5"/>
  <c r="W874" i="5"/>
  <c r="U874" i="5"/>
  <c r="T874" i="5"/>
  <c r="S874" i="5"/>
  <c r="P874" i="5"/>
  <c r="AB873" i="5"/>
  <c r="AA873" i="5"/>
  <c r="Y873" i="5"/>
  <c r="X873" i="5"/>
  <c r="W873" i="5"/>
  <c r="U873" i="5"/>
  <c r="T873" i="5"/>
  <c r="S873" i="5"/>
  <c r="P873" i="5"/>
  <c r="AB872" i="5"/>
  <c r="AA872" i="5"/>
  <c r="Y872" i="5"/>
  <c r="X872" i="5"/>
  <c r="W872" i="5"/>
  <c r="U872" i="5"/>
  <c r="T872" i="5"/>
  <c r="S872" i="5"/>
  <c r="P872" i="5"/>
  <c r="AB871" i="5"/>
  <c r="AA871" i="5"/>
  <c r="Y871" i="5"/>
  <c r="X871" i="5"/>
  <c r="W871" i="5"/>
  <c r="U871" i="5"/>
  <c r="T871" i="5"/>
  <c r="S871" i="5"/>
  <c r="P871" i="5"/>
  <c r="AB870" i="5"/>
  <c r="AA870" i="5"/>
  <c r="Y870" i="5"/>
  <c r="X870" i="5"/>
  <c r="W870" i="5"/>
  <c r="U870" i="5"/>
  <c r="T870" i="5"/>
  <c r="S870" i="5"/>
  <c r="P870" i="5"/>
  <c r="AB869" i="5"/>
  <c r="AA869" i="5"/>
  <c r="Y869" i="5"/>
  <c r="X869" i="5"/>
  <c r="W869" i="5"/>
  <c r="U869" i="5"/>
  <c r="T869" i="5"/>
  <c r="S869" i="5"/>
  <c r="P869" i="5"/>
  <c r="AB868" i="5"/>
  <c r="AA868" i="5"/>
  <c r="Y868" i="5"/>
  <c r="X868" i="5"/>
  <c r="W868" i="5"/>
  <c r="U868" i="5"/>
  <c r="T868" i="5"/>
  <c r="S868" i="5"/>
  <c r="P868" i="5"/>
  <c r="AB867" i="5"/>
  <c r="AA867" i="5"/>
  <c r="Y867" i="5"/>
  <c r="X867" i="5"/>
  <c r="W867" i="5"/>
  <c r="U867" i="5"/>
  <c r="T867" i="5"/>
  <c r="S867" i="5"/>
  <c r="P867" i="5"/>
  <c r="AB866" i="5"/>
  <c r="AA866" i="5"/>
  <c r="Y866" i="5"/>
  <c r="X866" i="5"/>
  <c r="W866" i="5"/>
  <c r="U866" i="5"/>
  <c r="T866" i="5"/>
  <c r="S866" i="5"/>
  <c r="P866" i="5"/>
  <c r="AB865" i="5"/>
  <c r="AA865" i="5"/>
  <c r="Y865" i="5"/>
  <c r="X865" i="5"/>
  <c r="W865" i="5"/>
  <c r="U865" i="5"/>
  <c r="T865" i="5"/>
  <c r="S865" i="5"/>
  <c r="P865" i="5"/>
  <c r="AB864" i="5"/>
  <c r="AA864" i="5"/>
  <c r="Y864" i="5"/>
  <c r="X864" i="5"/>
  <c r="W864" i="5"/>
  <c r="U864" i="5"/>
  <c r="T864" i="5"/>
  <c r="S864" i="5"/>
  <c r="P864" i="5"/>
  <c r="AB863" i="5"/>
  <c r="AA863" i="5"/>
  <c r="Y863" i="5"/>
  <c r="X863" i="5"/>
  <c r="W863" i="5"/>
  <c r="U863" i="5"/>
  <c r="T863" i="5"/>
  <c r="S863" i="5"/>
  <c r="P863" i="5"/>
  <c r="AB862" i="5"/>
  <c r="AA862" i="5"/>
  <c r="Y862" i="5"/>
  <c r="X862" i="5"/>
  <c r="W862" i="5"/>
  <c r="U862" i="5"/>
  <c r="T862" i="5"/>
  <c r="S862" i="5"/>
  <c r="P862" i="5"/>
  <c r="AB861" i="5"/>
  <c r="AA861" i="5"/>
  <c r="Y861" i="5"/>
  <c r="X861" i="5"/>
  <c r="W861" i="5"/>
  <c r="U861" i="5"/>
  <c r="T861" i="5"/>
  <c r="S861" i="5"/>
  <c r="P861" i="5"/>
  <c r="AB860" i="5"/>
  <c r="AA860" i="5"/>
  <c r="Y860" i="5"/>
  <c r="X860" i="5"/>
  <c r="W860" i="5"/>
  <c r="U860" i="5"/>
  <c r="T860" i="5"/>
  <c r="S860" i="5"/>
  <c r="P860" i="5"/>
  <c r="AB859" i="5"/>
  <c r="AA859" i="5"/>
  <c r="Y859" i="5"/>
  <c r="X859" i="5"/>
  <c r="W859" i="5"/>
  <c r="U859" i="5"/>
  <c r="T859" i="5"/>
  <c r="S859" i="5"/>
  <c r="P859" i="5"/>
  <c r="AB858" i="5"/>
  <c r="AA858" i="5"/>
  <c r="Y858" i="5"/>
  <c r="X858" i="5"/>
  <c r="W858" i="5"/>
  <c r="U858" i="5"/>
  <c r="T858" i="5"/>
  <c r="S858" i="5"/>
  <c r="P858" i="5"/>
  <c r="AB857" i="5"/>
  <c r="AA857" i="5"/>
  <c r="Y857" i="5"/>
  <c r="X857" i="5"/>
  <c r="W857" i="5"/>
  <c r="U857" i="5"/>
  <c r="T857" i="5"/>
  <c r="S857" i="5"/>
  <c r="P857" i="5"/>
  <c r="AB856" i="5"/>
  <c r="AA856" i="5"/>
  <c r="Y856" i="5"/>
  <c r="X856" i="5"/>
  <c r="W856" i="5"/>
  <c r="U856" i="5"/>
  <c r="T856" i="5"/>
  <c r="S856" i="5"/>
  <c r="P856" i="5"/>
  <c r="AB855" i="5"/>
  <c r="AA855" i="5"/>
  <c r="Y855" i="5"/>
  <c r="X855" i="5"/>
  <c r="W855" i="5"/>
  <c r="U855" i="5"/>
  <c r="T855" i="5"/>
  <c r="S855" i="5"/>
  <c r="P855" i="5"/>
  <c r="AB854" i="5"/>
  <c r="AA854" i="5"/>
  <c r="Y854" i="5"/>
  <c r="X854" i="5"/>
  <c r="W854" i="5"/>
  <c r="U854" i="5"/>
  <c r="T854" i="5"/>
  <c r="S854" i="5"/>
  <c r="P854" i="5"/>
  <c r="AB853" i="5"/>
  <c r="AA853" i="5"/>
  <c r="Y853" i="5"/>
  <c r="X853" i="5"/>
  <c r="W853" i="5"/>
  <c r="U853" i="5"/>
  <c r="T853" i="5"/>
  <c r="S853" i="5"/>
  <c r="P853" i="5"/>
  <c r="AB852" i="5"/>
  <c r="AA852" i="5"/>
  <c r="Y852" i="5"/>
  <c r="X852" i="5"/>
  <c r="W852" i="5"/>
  <c r="U852" i="5"/>
  <c r="T852" i="5"/>
  <c r="S852" i="5"/>
  <c r="P852" i="5"/>
  <c r="AB851" i="5"/>
  <c r="AA851" i="5"/>
  <c r="Y851" i="5"/>
  <c r="X851" i="5"/>
  <c r="W851" i="5"/>
  <c r="U851" i="5"/>
  <c r="T851" i="5"/>
  <c r="S851" i="5"/>
  <c r="P851" i="5"/>
  <c r="AB850" i="5"/>
  <c r="AA850" i="5"/>
  <c r="Y850" i="5"/>
  <c r="X850" i="5"/>
  <c r="W850" i="5"/>
  <c r="U850" i="5"/>
  <c r="T850" i="5"/>
  <c r="S850" i="5"/>
  <c r="P850" i="5"/>
  <c r="AB849" i="5"/>
  <c r="AA849" i="5"/>
  <c r="Y849" i="5"/>
  <c r="X849" i="5"/>
  <c r="W849" i="5"/>
  <c r="U849" i="5"/>
  <c r="T849" i="5"/>
  <c r="S849" i="5"/>
  <c r="P849" i="5"/>
  <c r="AB848" i="5"/>
  <c r="AA848" i="5"/>
  <c r="Y848" i="5"/>
  <c r="X848" i="5"/>
  <c r="W848" i="5"/>
  <c r="U848" i="5"/>
  <c r="T848" i="5"/>
  <c r="S848" i="5"/>
  <c r="P848" i="5"/>
  <c r="AB847" i="5"/>
  <c r="AA847" i="5"/>
  <c r="Y847" i="5"/>
  <c r="X847" i="5"/>
  <c r="W847" i="5"/>
  <c r="U847" i="5"/>
  <c r="T847" i="5"/>
  <c r="S847" i="5"/>
  <c r="P847" i="5"/>
  <c r="AB846" i="5"/>
  <c r="AA846" i="5"/>
  <c r="Y846" i="5"/>
  <c r="X846" i="5"/>
  <c r="W846" i="5"/>
  <c r="U846" i="5"/>
  <c r="T846" i="5"/>
  <c r="S846" i="5"/>
  <c r="P846" i="5"/>
  <c r="AB845" i="5"/>
  <c r="AA845" i="5"/>
  <c r="Y845" i="5"/>
  <c r="X845" i="5"/>
  <c r="W845" i="5"/>
  <c r="U845" i="5"/>
  <c r="T845" i="5"/>
  <c r="S845" i="5"/>
  <c r="P845" i="5"/>
  <c r="AB844" i="5"/>
  <c r="AA844" i="5"/>
  <c r="Y844" i="5"/>
  <c r="X844" i="5"/>
  <c r="W844" i="5"/>
  <c r="U844" i="5"/>
  <c r="T844" i="5"/>
  <c r="S844" i="5"/>
  <c r="P844" i="5"/>
  <c r="AB843" i="5"/>
  <c r="AA843" i="5"/>
  <c r="Y843" i="5"/>
  <c r="X843" i="5"/>
  <c r="W843" i="5"/>
  <c r="U843" i="5"/>
  <c r="T843" i="5"/>
  <c r="S843" i="5"/>
  <c r="P843" i="5"/>
  <c r="AB842" i="5"/>
  <c r="AA842" i="5"/>
  <c r="Y842" i="5"/>
  <c r="X842" i="5"/>
  <c r="W842" i="5"/>
  <c r="U842" i="5"/>
  <c r="T842" i="5"/>
  <c r="S842" i="5"/>
  <c r="P842" i="5"/>
  <c r="AB841" i="5"/>
  <c r="AA841" i="5"/>
  <c r="Y841" i="5"/>
  <c r="X841" i="5"/>
  <c r="W841" i="5"/>
  <c r="U841" i="5"/>
  <c r="T841" i="5"/>
  <c r="S841" i="5"/>
  <c r="P841" i="5"/>
  <c r="AB840" i="5"/>
  <c r="AA840" i="5"/>
  <c r="Y840" i="5"/>
  <c r="X840" i="5"/>
  <c r="W840" i="5"/>
  <c r="U840" i="5"/>
  <c r="T840" i="5"/>
  <c r="S840" i="5"/>
  <c r="P840" i="5"/>
  <c r="AB839" i="5"/>
  <c r="AA839" i="5"/>
  <c r="Y839" i="5"/>
  <c r="X839" i="5"/>
  <c r="W839" i="5"/>
  <c r="U839" i="5"/>
  <c r="T839" i="5"/>
  <c r="S839" i="5"/>
  <c r="P839" i="5"/>
  <c r="AB838" i="5"/>
  <c r="AA838" i="5"/>
  <c r="Y838" i="5"/>
  <c r="X838" i="5"/>
  <c r="W838" i="5"/>
  <c r="U838" i="5"/>
  <c r="T838" i="5"/>
  <c r="S838" i="5"/>
  <c r="P838" i="5"/>
  <c r="AB837" i="5"/>
  <c r="AA837" i="5"/>
  <c r="Y837" i="5"/>
  <c r="X837" i="5"/>
  <c r="W837" i="5"/>
  <c r="U837" i="5"/>
  <c r="T837" i="5"/>
  <c r="S837" i="5"/>
  <c r="P837" i="5"/>
  <c r="AB836" i="5"/>
  <c r="AA836" i="5"/>
  <c r="Y836" i="5"/>
  <c r="X836" i="5"/>
  <c r="W836" i="5"/>
  <c r="U836" i="5"/>
  <c r="T836" i="5"/>
  <c r="S836" i="5"/>
  <c r="P836" i="5"/>
  <c r="AB835" i="5"/>
  <c r="AA835" i="5"/>
  <c r="Y835" i="5"/>
  <c r="X835" i="5"/>
  <c r="W835" i="5"/>
  <c r="U835" i="5"/>
  <c r="T835" i="5"/>
  <c r="S835" i="5"/>
  <c r="P835" i="5"/>
  <c r="AB834" i="5"/>
  <c r="AA834" i="5"/>
  <c r="Y834" i="5"/>
  <c r="X834" i="5"/>
  <c r="W834" i="5"/>
  <c r="U834" i="5"/>
  <c r="T834" i="5"/>
  <c r="S834" i="5"/>
  <c r="P834" i="5"/>
  <c r="AB833" i="5"/>
  <c r="AA833" i="5"/>
  <c r="Y833" i="5"/>
  <c r="X833" i="5"/>
  <c r="W833" i="5"/>
  <c r="U833" i="5"/>
  <c r="T833" i="5"/>
  <c r="S833" i="5"/>
  <c r="P833" i="5"/>
  <c r="AB832" i="5"/>
  <c r="AA832" i="5"/>
  <c r="Y832" i="5"/>
  <c r="X832" i="5"/>
  <c r="W832" i="5"/>
  <c r="U832" i="5"/>
  <c r="T832" i="5"/>
  <c r="S832" i="5"/>
  <c r="P832" i="5"/>
  <c r="AB831" i="5"/>
  <c r="AA831" i="5"/>
  <c r="Y831" i="5"/>
  <c r="X831" i="5"/>
  <c r="W831" i="5"/>
  <c r="U831" i="5"/>
  <c r="T831" i="5"/>
  <c r="S831" i="5"/>
  <c r="P831" i="5"/>
  <c r="AB830" i="5"/>
  <c r="AA830" i="5"/>
  <c r="Y830" i="5"/>
  <c r="X830" i="5"/>
  <c r="W830" i="5"/>
  <c r="U830" i="5"/>
  <c r="T830" i="5"/>
  <c r="S830" i="5"/>
  <c r="P830" i="5"/>
  <c r="AB829" i="5"/>
  <c r="AA829" i="5"/>
  <c r="Y829" i="5"/>
  <c r="X829" i="5"/>
  <c r="W829" i="5"/>
  <c r="U829" i="5"/>
  <c r="T829" i="5"/>
  <c r="S829" i="5"/>
  <c r="P829" i="5"/>
  <c r="AB828" i="5"/>
  <c r="AA828" i="5"/>
  <c r="Y828" i="5"/>
  <c r="X828" i="5"/>
  <c r="W828" i="5"/>
  <c r="U828" i="5"/>
  <c r="T828" i="5"/>
  <c r="S828" i="5"/>
  <c r="P828" i="5"/>
  <c r="AB827" i="5"/>
  <c r="AA827" i="5"/>
  <c r="Y827" i="5"/>
  <c r="X827" i="5"/>
  <c r="W827" i="5"/>
  <c r="U827" i="5"/>
  <c r="T827" i="5"/>
  <c r="S827" i="5"/>
  <c r="P827" i="5"/>
  <c r="AB826" i="5"/>
  <c r="AA826" i="5"/>
  <c r="Y826" i="5"/>
  <c r="X826" i="5"/>
  <c r="W826" i="5"/>
  <c r="U826" i="5"/>
  <c r="T826" i="5"/>
  <c r="S826" i="5"/>
  <c r="P826" i="5"/>
  <c r="AB825" i="5"/>
  <c r="AA825" i="5"/>
  <c r="Y825" i="5"/>
  <c r="X825" i="5"/>
  <c r="W825" i="5"/>
  <c r="U825" i="5"/>
  <c r="T825" i="5"/>
  <c r="S825" i="5"/>
  <c r="P825" i="5"/>
  <c r="AB824" i="5"/>
  <c r="AA824" i="5"/>
  <c r="Y824" i="5"/>
  <c r="X824" i="5"/>
  <c r="W824" i="5"/>
  <c r="U824" i="5"/>
  <c r="T824" i="5"/>
  <c r="S824" i="5"/>
  <c r="P824" i="5"/>
  <c r="AB823" i="5"/>
  <c r="AA823" i="5"/>
  <c r="Y823" i="5"/>
  <c r="X823" i="5"/>
  <c r="W823" i="5"/>
  <c r="U823" i="5"/>
  <c r="T823" i="5"/>
  <c r="S823" i="5"/>
  <c r="P823" i="5"/>
  <c r="AB822" i="5"/>
  <c r="AA822" i="5"/>
  <c r="Y822" i="5"/>
  <c r="X822" i="5"/>
  <c r="W822" i="5"/>
  <c r="U822" i="5"/>
  <c r="T822" i="5"/>
  <c r="S822" i="5"/>
  <c r="P822" i="5"/>
  <c r="AB821" i="5"/>
  <c r="AA821" i="5"/>
  <c r="Y821" i="5"/>
  <c r="X821" i="5"/>
  <c r="W821" i="5"/>
  <c r="U821" i="5"/>
  <c r="T821" i="5"/>
  <c r="S821" i="5"/>
  <c r="P821" i="5"/>
  <c r="AB820" i="5"/>
  <c r="AA820" i="5"/>
  <c r="Y820" i="5"/>
  <c r="X820" i="5"/>
  <c r="W820" i="5"/>
  <c r="U820" i="5"/>
  <c r="T820" i="5"/>
  <c r="S820" i="5"/>
  <c r="P820" i="5"/>
  <c r="AB819" i="5"/>
  <c r="AA819" i="5"/>
  <c r="Y819" i="5"/>
  <c r="X819" i="5"/>
  <c r="W819" i="5"/>
  <c r="U819" i="5"/>
  <c r="T819" i="5"/>
  <c r="S819" i="5"/>
  <c r="P819" i="5"/>
  <c r="AB818" i="5"/>
  <c r="AA818" i="5"/>
  <c r="Y818" i="5"/>
  <c r="X818" i="5"/>
  <c r="W818" i="5"/>
  <c r="U818" i="5"/>
  <c r="T818" i="5"/>
  <c r="S818" i="5"/>
  <c r="P818" i="5"/>
  <c r="AB817" i="5"/>
  <c r="AA817" i="5"/>
  <c r="Y817" i="5"/>
  <c r="X817" i="5"/>
  <c r="W817" i="5"/>
  <c r="U817" i="5"/>
  <c r="T817" i="5"/>
  <c r="S817" i="5"/>
  <c r="P817" i="5"/>
  <c r="AB816" i="5"/>
  <c r="AA816" i="5"/>
  <c r="Y816" i="5"/>
  <c r="X816" i="5"/>
  <c r="W816" i="5"/>
  <c r="U816" i="5"/>
  <c r="T816" i="5"/>
  <c r="S816" i="5"/>
  <c r="P816" i="5"/>
  <c r="AB815" i="5"/>
  <c r="AA815" i="5"/>
  <c r="Y815" i="5"/>
  <c r="X815" i="5"/>
  <c r="W815" i="5"/>
  <c r="U815" i="5"/>
  <c r="T815" i="5"/>
  <c r="S815" i="5"/>
  <c r="P815" i="5"/>
  <c r="AB814" i="5"/>
  <c r="AA814" i="5"/>
  <c r="Y814" i="5"/>
  <c r="X814" i="5"/>
  <c r="W814" i="5"/>
  <c r="U814" i="5"/>
  <c r="T814" i="5"/>
  <c r="S814" i="5"/>
  <c r="P814" i="5"/>
  <c r="AB813" i="5"/>
  <c r="AA813" i="5"/>
  <c r="Y813" i="5"/>
  <c r="X813" i="5"/>
  <c r="W813" i="5"/>
  <c r="U813" i="5"/>
  <c r="T813" i="5"/>
  <c r="S813" i="5"/>
  <c r="P813" i="5"/>
  <c r="AB812" i="5"/>
  <c r="AA812" i="5"/>
  <c r="Y812" i="5"/>
  <c r="X812" i="5"/>
  <c r="W812" i="5"/>
  <c r="U812" i="5"/>
  <c r="T812" i="5"/>
  <c r="S812" i="5"/>
  <c r="P812" i="5"/>
  <c r="AB811" i="5"/>
  <c r="AA811" i="5"/>
  <c r="Y811" i="5"/>
  <c r="X811" i="5"/>
  <c r="W811" i="5"/>
  <c r="U811" i="5"/>
  <c r="T811" i="5"/>
  <c r="S811" i="5"/>
  <c r="P811" i="5"/>
  <c r="AB810" i="5"/>
  <c r="AA810" i="5"/>
  <c r="Y810" i="5"/>
  <c r="X810" i="5"/>
  <c r="W810" i="5"/>
  <c r="U810" i="5"/>
  <c r="T810" i="5"/>
  <c r="S810" i="5"/>
  <c r="P810" i="5"/>
  <c r="AB809" i="5"/>
  <c r="AA809" i="5"/>
  <c r="Y809" i="5"/>
  <c r="X809" i="5"/>
  <c r="W809" i="5"/>
  <c r="U809" i="5"/>
  <c r="T809" i="5"/>
  <c r="S809" i="5"/>
  <c r="P809" i="5"/>
  <c r="AB808" i="5"/>
  <c r="AA808" i="5"/>
  <c r="Y808" i="5"/>
  <c r="X808" i="5"/>
  <c r="W808" i="5"/>
  <c r="U808" i="5"/>
  <c r="T808" i="5"/>
  <c r="S808" i="5"/>
  <c r="P808" i="5"/>
  <c r="AB807" i="5"/>
  <c r="AA807" i="5"/>
  <c r="Y807" i="5"/>
  <c r="X807" i="5"/>
  <c r="W807" i="5"/>
  <c r="U807" i="5"/>
  <c r="T807" i="5"/>
  <c r="S807" i="5"/>
  <c r="P807" i="5"/>
  <c r="AB806" i="5"/>
  <c r="AA806" i="5"/>
  <c r="Y806" i="5"/>
  <c r="X806" i="5"/>
  <c r="W806" i="5"/>
  <c r="U806" i="5"/>
  <c r="T806" i="5"/>
  <c r="S806" i="5"/>
  <c r="P806" i="5"/>
  <c r="AB805" i="5"/>
  <c r="AA805" i="5"/>
  <c r="Y805" i="5"/>
  <c r="X805" i="5"/>
  <c r="W805" i="5"/>
  <c r="U805" i="5"/>
  <c r="T805" i="5"/>
  <c r="S805" i="5"/>
  <c r="P805" i="5"/>
  <c r="AB804" i="5"/>
  <c r="AA804" i="5"/>
  <c r="Y804" i="5"/>
  <c r="X804" i="5"/>
  <c r="W804" i="5"/>
  <c r="U804" i="5"/>
  <c r="T804" i="5"/>
  <c r="S804" i="5"/>
  <c r="P804" i="5"/>
  <c r="AB803" i="5"/>
  <c r="AA803" i="5"/>
  <c r="Y803" i="5"/>
  <c r="X803" i="5"/>
  <c r="W803" i="5"/>
  <c r="U803" i="5"/>
  <c r="T803" i="5"/>
  <c r="S803" i="5"/>
  <c r="P803" i="5"/>
  <c r="AB802" i="5"/>
  <c r="AA802" i="5"/>
  <c r="Y802" i="5"/>
  <c r="X802" i="5"/>
  <c r="W802" i="5"/>
  <c r="U802" i="5"/>
  <c r="T802" i="5"/>
  <c r="S802" i="5"/>
  <c r="P802" i="5"/>
  <c r="AB801" i="5"/>
  <c r="AA801" i="5"/>
  <c r="Y801" i="5"/>
  <c r="X801" i="5"/>
  <c r="W801" i="5"/>
  <c r="U801" i="5"/>
  <c r="T801" i="5"/>
  <c r="S801" i="5"/>
  <c r="P801" i="5"/>
  <c r="AB800" i="5"/>
  <c r="AA800" i="5"/>
  <c r="Y800" i="5"/>
  <c r="X800" i="5"/>
  <c r="W800" i="5"/>
  <c r="U800" i="5"/>
  <c r="T800" i="5"/>
  <c r="S800" i="5"/>
  <c r="P800" i="5"/>
  <c r="AB799" i="5"/>
  <c r="AA799" i="5"/>
  <c r="Y799" i="5"/>
  <c r="X799" i="5"/>
  <c r="W799" i="5"/>
  <c r="U799" i="5"/>
  <c r="T799" i="5"/>
  <c r="S799" i="5"/>
  <c r="P799" i="5"/>
  <c r="AB798" i="5"/>
  <c r="AA798" i="5"/>
  <c r="Y798" i="5"/>
  <c r="X798" i="5"/>
  <c r="W798" i="5"/>
  <c r="U798" i="5"/>
  <c r="T798" i="5"/>
  <c r="S798" i="5"/>
  <c r="P798" i="5"/>
  <c r="AB797" i="5"/>
  <c r="AA797" i="5"/>
  <c r="Y797" i="5"/>
  <c r="X797" i="5"/>
  <c r="W797" i="5"/>
  <c r="U797" i="5"/>
  <c r="T797" i="5"/>
  <c r="S797" i="5"/>
  <c r="P797" i="5"/>
  <c r="AB796" i="5"/>
  <c r="AA796" i="5"/>
  <c r="Y796" i="5"/>
  <c r="X796" i="5"/>
  <c r="W796" i="5"/>
  <c r="U796" i="5"/>
  <c r="T796" i="5"/>
  <c r="S796" i="5"/>
  <c r="P796" i="5"/>
  <c r="AB795" i="5"/>
  <c r="AA795" i="5"/>
  <c r="Y795" i="5"/>
  <c r="X795" i="5"/>
  <c r="W795" i="5"/>
  <c r="U795" i="5"/>
  <c r="T795" i="5"/>
  <c r="S795" i="5"/>
  <c r="P795" i="5"/>
  <c r="AB794" i="5"/>
  <c r="AA794" i="5"/>
  <c r="Y794" i="5"/>
  <c r="X794" i="5"/>
  <c r="W794" i="5"/>
  <c r="U794" i="5"/>
  <c r="T794" i="5"/>
  <c r="S794" i="5"/>
  <c r="P794" i="5"/>
  <c r="AB793" i="5"/>
  <c r="AA793" i="5"/>
  <c r="Y793" i="5"/>
  <c r="X793" i="5"/>
  <c r="W793" i="5"/>
  <c r="U793" i="5"/>
  <c r="T793" i="5"/>
  <c r="S793" i="5"/>
  <c r="P793" i="5"/>
  <c r="AB792" i="5"/>
  <c r="AA792" i="5"/>
  <c r="Y792" i="5"/>
  <c r="X792" i="5"/>
  <c r="W792" i="5"/>
  <c r="U792" i="5"/>
  <c r="T792" i="5"/>
  <c r="S792" i="5"/>
  <c r="P792" i="5"/>
  <c r="AB791" i="5"/>
  <c r="AA791" i="5"/>
  <c r="Y791" i="5"/>
  <c r="X791" i="5"/>
  <c r="W791" i="5"/>
  <c r="U791" i="5"/>
  <c r="T791" i="5"/>
  <c r="S791" i="5"/>
  <c r="P791" i="5"/>
  <c r="AB790" i="5"/>
  <c r="AA790" i="5"/>
  <c r="Y790" i="5"/>
  <c r="X790" i="5"/>
  <c r="W790" i="5"/>
  <c r="U790" i="5"/>
  <c r="T790" i="5"/>
  <c r="S790" i="5"/>
  <c r="P790" i="5"/>
  <c r="AB789" i="5"/>
  <c r="AA789" i="5"/>
  <c r="Y789" i="5"/>
  <c r="X789" i="5"/>
  <c r="W789" i="5"/>
  <c r="U789" i="5"/>
  <c r="T789" i="5"/>
  <c r="S789" i="5"/>
  <c r="P789" i="5"/>
  <c r="AB788" i="5"/>
  <c r="AA788" i="5"/>
  <c r="Y788" i="5"/>
  <c r="X788" i="5"/>
  <c r="W788" i="5"/>
  <c r="U788" i="5"/>
  <c r="T788" i="5"/>
  <c r="S788" i="5"/>
  <c r="P788" i="5"/>
  <c r="AB787" i="5"/>
  <c r="AA787" i="5"/>
  <c r="Y787" i="5"/>
  <c r="X787" i="5"/>
  <c r="W787" i="5"/>
  <c r="U787" i="5"/>
  <c r="T787" i="5"/>
  <c r="S787" i="5"/>
  <c r="P787" i="5"/>
  <c r="AB786" i="5"/>
  <c r="AA786" i="5"/>
  <c r="Y786" i="5"/>
  <c r="X786" i="5"/>
  <c r="W786" i="5"/>
  <c r="U786" i="5"/>
  <c r="T786" i="5"/>
  <c r="S786" i="5"/>
  <c r="P786" i="5"/>
  <c r="AB785" i="5"/>
  <c r="AA785" i="5"/>
  <c r="Y785" i="5"/>
  <c r="X785" i="5"/>
  <c r="W785" i="5"/>
  <c r="U785" i="5"/>
  <c r="T785" i="5"/>
  <c r="S785" i="5"/>
  <c r="P785" i="5"/>
  <c r="AB784" i="5"/>
  <c r="AA784" i="5"/>
  <c r="Y784" i="5"/>
  <c r="X784" i="5"/>
  <c r="W784" i="5"/>
  <c r="U784" i="5"/>
  <c r="T784" i="5"/>
  <c r="S784" i="5"/>
  <c r="P784" i="5"/>
  <c r="AB783" i="5"/>
  <c r="AA783" i="5"/>
  <c r="Y783" i="5"/>
  <c r="X783" i="5"/>
  <c r="W783" i="5"/>
  <c r="U783" i="5"/>
  <c r="T783" i="5"/>
  <c r="S783" i="5"/>
  <c r="P783" i="5"/>
  <c r="AB782" i="5"/>
  <c r="AA782" i="5"/>
  <c r="Y782" i="5"/>
  <c r="X782" i="5"/>
  <c r="W782" i="5"/>
  <c r="U782" i="5"/>
  <c r="T782" i="5"/>
  <c r="S782" i="5"/>
  <c r="P782" i="5"/>
  <c r="AB781" i="5"/>
  <c r="AA781" i="5"/>
  <c r="Y781" i="5"/>
  <c r="X781" i="5"/>
  <c r="W781" i="5"/>
  <c r="U781" i="5"/>
  <c r="T781" i="5"/>
  <c r="S781" i="5"/>
  <c r="P781" i="5"/>
  <c r="AB780" i="5"/>
  <c r="AA780" i="5"/>
  <c r="Y780" i="5"/>
  <c r="X780" i="5"/>
  <c r="W780" i="5"/>
  <c r="U780" i="5"/>
  <c r="T780" i="5"/>
  <c r="S780" i="5"/>
  <c r="P780" i="5"/>
  <c r="AB779" i="5"/>
  <c r="AA779" i="5"/>
  <c r="Y779" i="5"/>
  <c r="X779" i="5"/>
  <c r="W779" i="5"/>
  <c r="U779" i="5"/>
  <c r="T779" i="5"/>
  <c r="S779" i="5"/>
  <c r="P779" i="5"/>
  <c r="AB778" i="5"/>
  <c r="AA778" i="5"/>
  <c r="Y778" i="5"/>
  <c r="X778" i="5"/>
  <c r="W778" i="5"/>
  <c r="U778" i="5"/>
  <c r="T778" i="5"/>
  <c r="S778" i="5"/>
  <c r="P778" i="5"/>
  <c r="AB777" i="5"/>
  <c r="AA777" i="5"/>
  <c r="Y777" i="5"/>
  <c r="X777" i="5"/>
  <c r="W777" i="5"/>
  <c r="U777" i="5"/>
  <c r="T777" i="5"/>
  <c r="S777" i="5"/>
  <c r="P777" i="5"/>
  <c r="AB776" i="5"/>
  <c r="AA776" i="5"/>
  <c r="Y776" i="5"/>
  <c r="X776" i="5"/>
  <c r="W776" i="5"/>
  <c r="U776" i="5"/>
  <c r="T776" i="5"/>
  <c r="S776" i="5"/>
  <c r="P776" i="5"/>
  <c r="AB775" i="5"/>
  <c r="AA775" i="5"/>
  <c r="Y775" i="5"/>
  <c r="X775" i="5"/>
  <c r="W775" i="5"/>
  <c r="U775" i="5"/>
  <c r="T775" i="5"/>
  <c r="S775" i="5"/>
  <c r="P775" i="5"/>
  <c r="AB774" i="5"/>
  <c r="AA774" i="5"/>
  <c r="Y774" i="5"/>
  <c r="X774" i="5"/>
  <c r="W774" i="5"/>
  <c r="U774" i="5"/>
  <c r="T774" i="5"/>
  <c r="S774" i="5"/>
  <c r="P774" i="5"/>
  <c r="AB773" i="5"/>
  <c r="AA773" i="5"/>
  <c r="Y773" i="5"/>
  <c r="X773" i="5"/>
  <c r="W773" i="5"/>
  <c r="U773" i="5"/>
  <c r="T773" i="5"/>
  <c r="S773" i="5"/>
  <c r="P773" i="5"/>
  <c r="AB772" i="5"/>
  <c r="AA772" i="5"/>
  <c r="Y772" i="5"/>
  <c r="X772" i="5"/>
  <c r="W772" i="5"/>
  <c r="U772" i="5"/>
  <c r="T772" i="5"/>
  <c r="S772" i="5"/>
  <c r="P772" i="5"/>
  <c r="AB771" i="5"/>
  <c r="AA771" i="5"/>
  <c r="Y771" i="5"/>
  <c r="X771" i="5"/>
  <c r="W771" i="5"/>
  <c r="U771" i="5"/>
  <c r="T771" i="5"/>
  <c r="S771" i="5"/>
  <c r="P771" i="5"/>
  <c r="AB770" i="5"/>
  <c r="AA770" i="5"/>
  <c r="Y770" i="5"/>
  <c r="X770" i="5"/>
  <c r="W770" i="5"/>
  <c r="U770" i="5"/>
  <c r="T770" i="5"/>
  <c r="S770" i="5"/>
  <c r="P770" i="5"/>
  <c r="AB769" i="5"/>
  <c r="AA769" i="5"/>
  <c r="Y769" i="5"/>
  <c r="X769" i="5"/>
  <c r="W769" i="5"/>
  <c r="U769" i="5"/>
  <c r="T769" i="5"/>
  <c r="S769" i="5"/>
  <c r="P769" i="5"/>
  <c r="AB768" i="5"/>
  <c r="AA768" i="5"/>
  <c r="Y768" i="5"/>
  <c r="X768" i="5"/>
  <c r="W768" i="5"/>
  <c r="U768" i="5"/>
  <c r="T768" i="5"/>
  <c r="S768" i="5"/>
  <c r="P768" i="5"/>
  <c r="AB767" i="5"/>
  <c r="AA767" i="5"/>
  <c r="Y767" i="5"/>
  <c r="X767" i="5"/>
  <c r="W767" i="5"/>
  <c r="U767" i="5"/>
  <c r="T767" i="5"/>
  <c r="S767" i="5"/>
  <c r="P767" i="5"/>
  <c r="AB766" i="5"/>
  <c r="AA766" i="5"/>
  <c r="Y766" i="5"/>
  <c r="X766" i="5"/>
  <c r="W766" i="5"/>
  <c r="U766" i="5"/>
  <c r="T766" i="5"/>
  <c r="S766" i="5"/>
  <c r="P766" i="5"/>
  <c r="AB765" i="5"/>
  <c r="AA765" i="5"/>
  <c r="Y765" i="5"/>
  <c r="X765" i="5"/>
  <c r="W765" i="5"/>
  <c r="U765" i="5"/>
  <c r="T765" i="5"/>
  <c r="S765" i="5"/>
  <c r="P765" i="5"/>
  <c r="AB764" i="5"/>
  <c r="AA764" i="5"/>
  <c r="Y764" i="5"/>
  <c r="X764" i="5"/>
  <c r="W764" i="5"/>
  <c r="U764" i="5"/>
  <c r="T764" i="5"/>
  <c r="S764" i="5"/>
  <c r="P764" i="5"/>
  <c r="AB763" i="5"/>
  <c r="AA763" i="5"/>
  <c r="Y763" i="5"/>
  <c r="X763" i="5"/>
  <c r="W763" i="5"/>
  <c r="U763" i="5"/>
  <c r="T763" i="5"/>
  <c r="S763" i="5"/>
  <c r="P763" i="5"/>
  <c r="AB762" i="5"/>
  <c r="AA762" i="5"/>
  <c r="Y762" i="5"/>
  <c r="X762" i="5"/>
  <c r="W762" i="5"/>
  <c r="U762" i="5"/>
  <c r="T762" i="5"/>
  <c r="S762" i="5"/>
  <c r="P762" i="5"/>
  <c r="AB761" i="5"/>
  <c r="AA761" i="5"/>
  <c r="Y761" i="5"/>
  <c r="X761" i="5"/>
  <c r="W761" i="5"/>
  <c r="U761" i="5"/>
  <c r="T761" i="5"/>
  <c r="S761" i="5"/>
  <c r="P761" i="5"/>
  <c r="AB760" i="5"/>
  <c r="AA760" i="5"/>
  <c r="Y760" i="5"/>
  <c r="X760" i="5"/>
  <c r="W760" i="5"/>
  <c r="U760" i="5"/>
  <c r="T760" i="5"/>
  <c r="S760" i="5"/>
  <c r="P760" i="5"/>
  <c r="AB759" i="5"/>
  <c r="AA759" i="5"/>
  <c r="Y759" i="5"/>
  <c r="X759" i="5"/>
  <c r="W759" i="5"/>
  <c r="U759" i="5"/>
  <c r="T759" i="5"/>
  <c r="S759" i="5"/>
  <c r="P759" i="5"/>
  <c r="AB758" i="5"/>
  <c r="AA758" i="5"/>
  <c r="Y758" i="5"/>
  <c r="X758" i="5"/>
  <c r="W758" i="5"/>
  <c r="U758" i="5"/>
  <c r="T758" i="5"/>
  <c r="S758" i="5"/>
  <c r="P758" i="5"/>
  <c r="AB757" i="5"/>
  <c r="AA757" i="5"/>
  <c r="Y757" i="5"/>
  <c r="X757" i="5"/>
  <c r="W757" i="5"/>
  <c r="U757" i="5"/>
  <c r="T757" i="5"/>
  <c r="S757" i="5"/>
  <c r="P757" i="5"/>
  <c r="AB756" i="5"/>
  <c r="AA756" i="5"/>
  <c r="Y756" i="5"/>
  <c r="X756" i="5"/>
  <c r="W756" i="5"/>
  <c r="U756" i="5"/>
  <c r="T756" i="5"/>
  <c r="S756" i="5"/>
  <c r="P756" i="5"/>
  <c r="AB755" i="5"/>
  <c r="AA755" i="5"/>
  <c r="Y755" i="5"/>
  <c r="X755" i="5"/>
  <c r="W755" i="5"/>
  <c r="U755" i="5"/>
  <c r="T755" i="5"/>
  <c r="S755" i="5"/>
  <c r="P755" i="5"/>
  <c r="AB754" i="5"/>
  <c r="AA754" i="5"/>
  <c r="Y754" i="5"/>
  <c r="X754" i="5"/>
  <c r="W754" i="5"/>
  <c r="U754" i="5"/>
  <c r="T754" i="5"/>
  <c r="S754" i="5"/>
  <c r="P754" i="5"/>
  <c r="AB753" i="5"/>
  <c r="AA753" i="5"/>
  <c r="Y753" i="5"/>
  <c r="X753" i="5"/>
  <c r="W753" i="5"/>
  <c r="U753" i="5"/>
  <c r="T753" i="5"/>
  <c r="S753" i="5"/>
  <c r="P753" i="5"/>
  <c r="AB752" i="5"/>
  <c r="AA752" i="5"/>
  <c r="Y752" i="5"/>
  <c r="X752" i="5"/>
  <c r="W752" i="5"/>
  <c r="U752" i="5"/>
  <c r="T752" i="5"/>
  <c r="S752" i="5"/>
  <c r="P752" i="5"/>
  <c r="AB751" i="5"/>
  <c r="AA751" i="5"/>
  <c r="Y751" i="5"/>
  <c r="X751" i="5"/>
  <c r="W751" i="5"/>
  <c r="U751" i="5"/>
  <c r="T751" i="5"/>
  <c r="S751" i="5"/>
  <c r="P751" i="5"/>
  <c r="AB750" i="5"/>
  <c r="AA750" i="5"/>
  <c r="Y750" i="5"/>
  <c r="X750" i="5"/>
  <c r="W750" i="5"/>
  <c r="U750" i="5"/>
  <c r="T750" i="5"/>
  <c r="S750" i="5"/>
  <c r="P750" i="5"/>
  <c r="AB749" i="5"/>
  <c r="AA749" i="5"/>
  <c r="Y749" i="5"/>
  <c r="X749" i="5"/>
  <c r="W749" i="5"/>
  <c r="U749" i="5"/>
  <c r="T749" i="5"/>
  <c r="S749" i="5"/>
  <c r="P749" i="5"/>
  <c r="AB748" i="5"/>
  <c r="AA748" i="5"/>
  <c r="Y748" i="5"/>
  <c r="X748" i="5"/>
  <c r="W748" i="5"/>
  <c r="U748" i="5"/>
  <c r="T748" i="5"/>
  <c r="S748" i="5"/>
  <c r="P748" i="5"/>
  <c r="AB747" i="5"/>
  <c r="AA747" i="5"/>
  <c r="Y747" i="5"/>
  <c r="X747" i="5"/>
  <c r="W747" i="5"/>
  <c r="U747" i="5"/>
  <c r="T747" i="5"/>
  <c r="S747" i="5"/>
  <c r="P747" i="5"/>
  <c r="AB746" i="5"/>
  <c r="AA746" i="5"/>
  <c r="Y746" i="5"/>
  <c r="X746" i="5"/>
  <c r="W746" i="5"/>
  <c r="U746" i="5"/>
  <c r="T746" i="5"/>
  <c r="S746" i="5"/>
  <c r="P746" i="5"/>
  <c r="AB745" i="5"/>
  <c r="AA745" i="5"/>
  <c r="Y745" i="5"/>
  <c r="X745" i="5"/>
  <c r="W745" i="5"/>
  <c r="U745" i="5"/>
  <c r="T745" i="5"/>
  <c r="S745" i="5"/>
  <c r="P745" i="5"/>
  <c r="AB744" i="5"/>
  <c r="AA744" i="5"/>
  <c r="Y744" i="5"/>
  <c r="X744" i="5"/>
  <c r="W744" i="5"/>
  <c r="U744" i="5"/>
  <c r="T744" i="5"/>
  <c r="S744" i="5"/>
  <c r="P744" i="5"/>
  <c r="AB743" i="5"/>
  <c r="AA743" i="5"/>
  <c r="Y743" i="5"/>
  <c r="X743" i="5"/>
  <c r="W743" i="5"/>
  <c r="U743" i="5"/>
  <c r="T743" i="5"/>
  <c r="S743" i="5"/>
  <c r="P743" i="5"/>
  <c r="AB742" i="5"/>
  <c r="AA742" i="5"/>
  <c r="Y742" i="5"/>
  <c r="X742" i="5"/>
  <c r="W742" i="5"/>
  <c r="U742" i="5"/>
  <c r="T742" i="5"/>
  <c r="S742" i="5"/>
  <c r="P742" i="5"/>
  <c r="AB741" i="5"/>
  <c r="AA741" i="5"/>
  <c r="Y741" i="5"/>
  <c r="X741" i="5"/>
  <c r="W741" i="5"/>
  <c r="U741" i="5"/>
  <c r="T741" i="5"/>
  <c r="S741" i="5"/>
  <c r="P741" i="5"/>
  <c r="AB740" i="5"/>
  <c r="AA740" i="5"/>
  <c r="Y740" i="5"/>
  <c r="X740" i="5"/>
  <c r="W740" i="5"/>
  <c r="U740" i="5"/>
  <c r="T740" i="5"/>
  <c r="S740" i="5"/>
  <c r="P740" i="5"/>
  <c r="AB739" i="5"/>
  <c r="AA739" i="5"/>
  <c r="Y739" i="5"/>
  <c r="X739" i="5"/>
  <c r="W739" i="5"/>
  <c r="U739" i="5"/>
  <c r="T739" i="5"/>
  <c r="S739" i="5"/>
  <c r="P739" i="5"/>
  <c r="AB738" i="5"/>
  <c r="AA738" i="5"/>
  <c r="Y738" i="5"/>
  <c r="X738" i="5"/>
  <c r="W738" i="5"/>
  <c r="U738" i="5"/>
  <c r="T738" i="5"/>
  <c r="S738" i="5"/>
  <c r="P738" i="5"/>
  <c r="AB737" i="5"/>
  <c r="AA737" i="5"/>
  <c r="Y737" i="5"/>
  <c r="X737" i="5"/>
  <c r="W737" i="5"/>
  <c r="U737" i="5"/>
  <c r="T737" i="5"/>
  <c r="S737" i="5"/>
  <c r="P737" i="5"/>
  <c r="AB736" i="5"/>
  <c r="AA736" i="5"/>
  <c r="Y736" i="5"/>
  <c r="X736" i="5"/>
  <c r="W736" i="5"/>
  <c r="U736" i="5"/>
  <c r="T736" i="5"/>
  <c r="S736" i="5"/>
  <c r="P736" i="5"/>
  <c r="AB735" i="5"/>
  <c r="AA735" i="5"/>
  <c r="Y735" i="5"/>
  <c r="X735" i="5"/>
  <c r="W735" i="5"/>
  <c r="U735" i="5"/>
  <c r="T735" i="5"/>
  <c r="S735" i="5"/>
  <c r="P735" i="5"/>
  <c r="AB734" i="5"/>
  <c r="AA734" i="5"/>
  <c r="Y734" i="5"/>
  <c r="X734" i="5"/>
  <c r="W734" i="5"/>
  <c r="U734" i="5"/>
  <c r="T734" i="5"/>
  <c r="S734" i="5"/>
  <c r="P734" i="5"/>
  <c r="AB733" i="5"/>
  <c r="AA733" i="5"/>
  <c r="Y733" i="5"/>
  <c r="X733" i="5"/>
  <c r="W733" i="5"/>
  <c r="U733" i="5"/>
  <c r="T733" i="5"/>
  <c r="S733" i="5"/>
  <c r="P733" i="5"/>
  <c r="AB732" i="5"/>
  <c r="AA732" i="5"/>
  <c r="Y732" i="5"/>
  <c r="X732" i="5"/>
  <c r="W732" i="5"/>
  <c r="U732" i="5"/>
  <c r="T732" i="5"/>
  <c r="S732" i="5"/>
  <c r="P732" i="5"/>
  <c r="AB731" i="5"/>
  <c r="AA731" i="5"/>
  <c r="Y731" i="5"/>
  <c r="X731" i="5"/>
  <c r="W731" i="5"/>
  <c r="U731" i="5"/>
  <c r="T731" i="5"/>
  <c r="S731" i="5"/>
  <c r="P731" i="5"/>
  <c r="AB730" i="5"/>
  <c r="AA730" i="5"/>
  <c r="Y730" i="5"/>
  <c r="X730" i="5"/>
  <c r="W730" i="5"/>
  <c r="U730" i="5"/>
  <c r="T730" i="5"/>
  <c r="S730" i="5"/>
  <c r="P730" i="5"/>
  <c r="AB729" i="5"/>
  <c r="AA729" i="5"/>
  <c r="Y729" i="5"/>
  <c r="X729" i="5"/>
  <c r="W729" i="5"/>
  <c r="U729" i="5"/>
  <c r="T729" i="5"/>
  <c r="S729" i="5"/>
  <c r="P729" i="5"/>
  <c r="AB728" i="5"/>
  <c r="AA728" i="5"/>
  <c r="Y728" i="5"/>
  <c r="X728" i="5"/>
  <c r="W728" i="5"/>
  <c r="U728" i="5"/>
  <c r="T728" i="5"/>
  <c r="S728" i="5"/>
  <c r="P728" i="5"/>
  <c r="AB727" i="5"/>
  <c r="AA727" i="5"/>
  <c r="Y727" i="5"/>
  <c r="X727" i="5"/>
  <c r="W727" i="5"/>
  <c r="U727" i="5"/>
  <c r="T727" i="5"/>
  <c r="S727" i="5"/>
  <c r="P727" i="5"/>
  <c r="AB726" i="5"/>
  <c r="AA726" i="5"/>
  <c r="Y726" i="5"/>
  <c r="X726" i="5"/>
  <c r="W726" i="5"/>
  <c r="U726" i="5"/>
  <c r="T726" i="5"/>
  <c r="S726" i="5"/>
  <c r="P726" i="5"/>
  <c r="AB725" i="5"/>
  <c r="AA725" i="5"/>
  <c r="Y725" i="5"/>
  <c r="X725" i="5"/>
  <c r="W725" i="5"/>
  <c r="U725" i="5"/>
  <c r="T725" i="5"/>
  <c r="S725" i="5"/>
  <c r="P725" i="5"/>
  <c r="AB724" i="5"/>
  <c r="AA724" i="5"/>
  <c r="Y724" i="5"/>
  <c r="X724" i="5"/>
  <c r="W724" i="5"/>
  <c r="U724" i="5"/>
  <c r="T724" i="5"/>
  <c r="S724" i="5"/>
  <c r="P724" i="5"/>
  <c r="AB723" i="5"/>
  <c r="AA723" i="5"/>
  <c r="Y723" i="5"/>
  <c r="X723" i="5"/>
  <c r="W723" i="5"/>
  <c r="U723" i="5"/>
  <c r="T723" i="5"/>
  <c r="S723" i="5"/>
  <c r="P723" i="5"/>
  <c r="AB722" i="5"/>
  <c r="AA722" i="5"/>
  <c r="Y722" i="5"/>
  <c r="X722" i="5"/>
  <c r="W722" i="5"/>
  <c r="U722" i="5"/>
  <c r="T722" i="5"/>
  <c r="S722" i="5"/>
  <c r="P722" i="5"/>
  <c r="AB721" i="5"/>
  <c r="AA721" i="5"/>
  <c r="Y721" i="5"/>
  <c r="X721" i="5"/>
  <c r="W721" i="5"/>
  <c r="U721" i="5"/>
  <c r="T721" i="5"/>
  <c r="S721" i="5"/>
  <c r="P721" i="5"/>
  <c r="AB720" i="5"/>
  <c r="AA720" i="5"/>
  <c r="Y720" i="5"/>
  <c r="X720" i="5"/>
  <c r="W720" i="5"/>
  <c r="U720" i="5"/>
  <c r="T720" i="5"/>
  <c r="S720" i="5"/>
  <c r="P720" i="5"/>
  <c r="AB719" i="5"/>
  <c r="AA719" i="5"/>
  <c r="Y719" i="5"/>
  <c r="X719" i="5"/>
  <c r="W719" i="5"/>
  <c r="U719" i="5"/>
  <c r="T719" i="5"/>
  <c r="S719" i="5"/>
  <c r="P719" i="5"/>
  <c r="AB718" i="5"/>
  <c r="AA718" i="5"/>
  <c r="Y718" i="5"/>
  <c r="X718" i="5"/>
  <c r="W718" i="5"/>
  <c r="U718" i="5"/>
  <c r="T718" i="5"/>
  <c r="S718" i="5"/>
  <c r="P718" i="5"/>
  <c r="AB717" i="5"/>
  <c r="AA717" i="5"/>
  <c r="Y717" i="5"/>
  <c r="X717" i="5"/>
  <c r="W717" i="5"/>
  <c r="U717" i="5"/>
  <c r="T717" i="5"/>
  <c r="S717" i="5"/>
  <c r="P717" i="5"/>
  <c r="AB716" i="5"/>
  <c r="AA716" i="5"/>
  <c r="Y716" i="5"/>
  <c r="X716" i="5"/>
  <c r="W716" i="5"/>
  <c r="U716" i="5"/>
  <c r="T716" i="5"/>
  <c r="S716" i="5"/>
  <c r="P716" i="5"/>
  <c r="AB715" i="5"/>
  <c r="AA715" i="5"/>
  <c r="Y715" i="5"/>
  <c r="X715" i="5"/>
  <c r="W715" i="5"/>
  <c r="U715" i="5"/>
  <c r="T715" i="5"/>
  <c r="S715" i="5"/>
  <c r="P715" i="5"/>
  <c r="AB714" i="5"/>
  <c r="AA714" i="5"/>
  <c r="Y714" i="5"/>
  <c r="X714" i="5"/>
  <c r="W714" i="5"/>
  <c r="U714" i="5"/>
  <c r="T714" i="5"/>
  <c r="S714" i="5"/>
  <c r="P714" i="5"/>
  <c r="AB713" i="5"/>
  <c r="AA713" i="5"/>
  <c r="Y713" i="5"/>
  <c r="X713" i="5"/>
  <c r="W713" i="5"/>
  <c r="U713" i="5"/>
  <c r="T713" i="5"/>
  <c r="S713" i="5"/>
  <c r="P713" i="5"/>
  <c r="AB712" i="5"/>
  <c r="AA712" i="5"/>
  <c r="Y712" i="5"/>
  <c r="X712" i="5"/>
  <c r="W712" i="5"/>
  <c r="U712" i="5"/>
  <c r="T712" i="5"/>
  <c r="S712" i="5"/>
  <c r="P712" i="5"/>
  <c r="AB711" i="5"/>
  <c r="AA711" i="5"/>
  <c r="Y711" i="5"/>
  <c r="X711" i="5"/>
  <c r="W711" i="5"/>
  <c r="U711" i="5"/>
  <c r="T711" i="5"/>
  <c r="S711" i="5"/>
  <c r="P711" i="5"/>
  <c r="AB710" i="5"/>
  <c r="AA710" i="5"/>
  <c r="Y710" i="5"/>
  <c r="X710" i="5"/>
  <c r="W710" i="5"/>
  <c r="U710" i="5"/>
  <c r="T710" i="5"/>
  <c r="S710" i="5"/>
  <c r="P710" i="5"/>
  <c r="AB709" i="5"/>
  <c r="AA709" i="5"/>
  <c r="Y709" i="5"/>
  <c r="X709" i="5"/>
  <c r="W709" i="5"/>
  <c r="U709" i="5"/>
  <c r="T709" i="5"/>
  <c r="S709" i="5"/>
  <c r="P709" i="5"/>
  <c r="AB708" i="5"/>
  <c r="AA708" i="5"/>
  <c r="Y708" i="5"/>
  <c r="X708" i="5"/>
  <c r="W708" i="5"/>
  <c r="U708" i="5"/>
  <c r="T708" i="5"/>
  <c r="S708" i="5"/>
  <c r="P708" i="5"/>
  <c r="AB707" i="5"/>
  <c r="AA707" i="5"/>
  <c r="Y707" i="5"/>
  <c r="X707" i="5"/>
  <c r="W707" i="5"/>
  <c r="U707" i="5"/>
  <c r="T707" i="5"/>
  <c r="S707" i="5"/>
  <c r="P707" i="5"/>
  <c r="AB706" i="5"/>
  <c r="AA706" i="5"/>
  <c r="Y706" i="5"/>
  <c r="X706" i="5"/>
  <c r="W706" i="5"/>
  <c r="U706" i="5"/>
  <c r="T706" i="5"/>
  <c r="S706" i="5"/>
  <c r="P706" i="5"/>
  <c r="AB705" i="5"/>
  <c r="AA705" i="5"/>
  <c r="Y705" i="5"/>
  <c r="X705" i="5"/>
  <c r="W705" i="5"/>
  <c r="U705" i="5"/>
  <c r="T705" i="5"/>
  <c r="S705" i="5"/>
  <c r="P705" i="5"/>
  <c r="AB704" i="5"/>
  <c r="AA704" i="5"/>
  <c r="Y704" i="5"/>
  <c r="X704" i="5"/>
  <c r="W704" i="5"/>
  <c r="U704" i="5"/>
  <c r="T704" i="5"/>
  <c r="S704" i="5"/>
  <c r="P704" i="5"/>
  <c r="AB703" i="5"/>
  <c r="AA703" i="5"/>
  <c r="Y703" i="5"/>
  <c r="X703" i="5"/>
  <c r="W703" i="5"/>
  <c r="U703" i="5"/>
  <c r="T703" i="5"/>
  <c r="S703" i="5"/>
  <c r="P703" i="5"/>
  <c r="AB702" i="5"/>
  <c r="AA702" i="5"/>
  <c r="Y702" i="5"/>
  <c r="X702" i="5"/>
  <c r="W702" i="5"/>
  <c r="U702" i="5"/>
  <c r="T702" i="5"/>
  <c r="S702" i="5"/>
  <c r="P702" i="5"/>
  <c r="AB701" i="5"/>
  <c r="AA701" i="5"/>
  <c r="Y701" i="5"/>
  <c r="X701" i="5"/>
  <c r="W701" i="5"/>
  <c r="U701" i="5"/>
  <c r="T701" i="5"/>
  <c r="S701" i="5"/>
  <c r="P701" i="5"/>
  <c r="AB700" i="5"/>
  <c r="AA700" i="5"/>
  <c r="Y700" i="5"/>
  <c r="X700" i="5"/>
  <c r="W700" i="5"/>
  <c r="U700" i="5"/>
  <c r="T700" i="5"/>
  <c r="S700" i="5"/>
  <c r="P700" i="5"/>
  <c r="AB699" i="5"/>
  <c r="AA699" i="5"/>
  <c r="Y699" i="5"/>
  <c r="X699" i="5"/>
  <c r="W699" i="5"/>
  <c r="U699" i="5"/>
  <c r="T699" i="5"/>
  <c r="S699" i="5"/>
  <c r="P699" i="5"/>
  <c r="AB698" i="5"/>
  <c r="AA698" i="5"/>
  <c r="Y698" i="5"/>
  <c r="X698" i="5"/>
  <c r="W698" i="5"/>
  <c r="U698" i="5"/>
  <c r="T698" i="5"/>
  <c r="S698" i="5"/>
  <c r="P698" i="5"/>
  <c r="AB697" i="5"/>
  <c r="AA697" i="5"/>
  <c r="Y697" i="5"/>
  <c r="X697" i="5"/>
  <c r="W697" i="5"/>
  <c r="U697" i="5"/>
  <c r="T697" i="5"/>
  <c r="S697" i="5"/>
  <c r="P697" i="5"/>
  <c r="AB696" i="5"/>
  <c r="AA696" i="5"/>
  <c r="Y696" i="5"/>
  <c r="X696" i="5"/>
  <c r="W696" i="5"/>
  <c r="U696" i="5"/>
  <c r="T696" i="5"/>
  <c r="S696" i="5"/>
  <c r="P696" i="5"/>
  <c r="AB695" i="5"/>
  <c r="AA695" i="5"/>
  <c r="Y695" i="5"/>
  <c r="X695" i="5"/>
  <c r="W695" i="5"/>
  <c r="U695" i="5"/>
  <c r="T695" i="5"/>
  <c r="S695" i="5"/>
  <c r="P695" i="5"/>
  <c r="AB694" i="5"/>
  <c r="AA694" i="5"/>
  <c r="Y694" i="5"/>
  <c r="X694" i="5"/>
  <c r="W694" i="5"/>
  <c r="U694" i="5"/>
  <c r="T694" i="5"/>
  <c r="S694" i="5"/>
  <c r="P694" i="5"/>
  <c r="AB693" i="5"/>
  <c r="AA693" i="5"/>
  <c r="Y693" i="5"/>
  <c r="X693" i="5"/>
  <c r="W693" i="5"/>
  <c r="U693" i="5"/>
  <c r="T693" i="5"/>
  <c r="S693" i="5"/>
  <c r="P693" i="5"/>
  <c r="AB692" i="5"/>
  <c r="AA692" i="5"/>
  <c r="Y692" i="5"/>
  <c r="X692" i="5"/>
  <c r="W692" i="5"/>
  <c r="U692" i="5"/>
  <c r="T692" i="5"/>
  <c r="S692" i="5"/>
  <c r="P692" i="5"/>
  <c r="AB691" i="5"/>
  <c r="AA691" i="5"/>
  <c r="Y691" i="5"/>
  <c r="X691" i="5"/>
  <c r="W691" i="5"/>
  <c r="U691" i="5"/>
  <c r="T691" i="5"/>
  <c r="S691" i="5"/>
  <c r="P691" i="5"/>
  <c r="AB690" i="5"/>
  <c r="AA690" i="5"/>
  <c r="Y690" i="5"/>
  <c r="X690" i="5"/>
  <c r="W690" i="5"/>
  <c r="U690" i="5"/>
  <c r="T690" i="5"/>
  <c r="S690" i="5"/>
  <c r="P690" i="5"/>
  <c r="AB689" i="5"/>
  <c r="AA689" i="5"/>
  <c r="Y689" i="5"/>
  <c r="X689" i="5"/>
  <c r="W689" i="5"/>
  <c r="U689" i="5"/>
  <c r="T689" i="5"/>
  <c r="S689" i="5"/>
  <c r="P689" i="5"/>
  <c r="AB688" i="5"/>
  <c r="AA688" i="5"/>
  <c r="Y688" i="5"/>
  <c r="X688" i="5"/>
  <c r="W688" i="5"/>
  <c r="U688" i="5"/>
  <c r="T688" i="5"/>
  <c r="S688" i="5"/>
  <c r="P688" i="5"/>
  <c r="AB687" i="5"/>
  <c r="AA687" i="5"/>
  <c r="Y687" i="5"/>
  <c r="X687" i="5"/>
  <c r="W687" i="5"/>
  <c r="U687" i="5"/>
  <c r="T687" i="5"/>
  <c r="S687" i="5"/>
  <c r="P687" i="5"/>
  <c r="AB686" i="5"/>
  <c r="AA686" i="5"/>
  <c r="Y686" i="5"/>
  <c r="X686" i="5"/>
  <c r="W686" i="5"/>
  <c r="U686" i="5"/>
  <c r="T686" i="5"/>
  <c r="S686" i="5"/>
  <c r="P686" i="5"/>
  <c r="AB685" i="5"/>
  <c r="AA685" i="5"/>
  <c r="Y685" i="5"/>
  <c r="X685" i="5"/>
  <c r="W685" i="5"/>
  <c r="U685" i="5"/>
  <c r="T685" i="5"/>
  <c r="S685" i="5"/>
  <c r="P685" i="5"/>
  <c r="AB684" i="5"/>
  <c r="AA684" i="5"/>
  <c r="Y684" i="5"/>
  <c r="X684" i="5"/>
  <c r="W684" i="5"/>
  <c r="U684" i="5"/>
  <c r="T684" i="5"/>
  <c r="S684" i="5"/>
  <c r="P684" i="5"/>
  <c r="AB683" i="5"/>
  <c r="AA683" i="5"/>
  <c r="Y683" i="5"/>
  <c r="X683" i="5"/>
  <c r="W683" i="5"/>
  <c r="U683" i="5"/>
  <c r="T683" i="5"/>
  <c r="S683" i="5"/>
  <c r="P683" i="5"/>
  <c r="AB682" i="5"/>
  <c r="AA682" i="5"/>
  <c r="Y682" i="5"/>
  <c r="X682" i="5"/>
  <c r="W682" i="5"/>
  <c r="U682" i="5"/>
  <c r="T682" i="5"/>
  <c r="S682" i="5"/>
  <c r="P682" i="5"/>
  <c r="AB681" i="5"/>
  <c r="AA681" i="5"/>
  <c r="Y681" i="5"/>
  <c r="X681" i="5"/>
  <c r="W681" i="5"/>
  <c r="U681" i="5"/>
  <c r="T681" i="5"/>
  <c r="S681" i="5"/>
  <c r="P681" i="5"/>
  <c r="AB680" i="5"/>
  <c r="AA680" i="5"/>
  <c r="Y680" i="5"/>
  <c r="X680" i="5"/>
  <c r="W680" i="5"/>
  <c r="U680" i="5"/>
  <c r="T680" i="5"/>
  <c r="S680" i="5"/>
  <c r="P680" i="5"/>
  <c r="AB679" i="5"/>
  <c r="AA679" i="5"/>
  <c r="Y679" i="5"/>
  <c r="X679" i="5"/>
  <c r="W679" i="5"/>
  <c r="U679" i="5"/>
  <c r="T679" i="5"/>
  <c r="S679" i="5"/>
  <c r="P679" i="5"/>
  <c r="AB678" i="5"/>
  <c r="AA678" i="5"/>
  <c r="Y678" i="5"/>
  <c r="X678" i="5"/>
  <c r="W678" i="5"/>
  <c r="U678" i="5"/>
  <c r="T678" i="5"/>
  <c r="S678" i="5"/>
  <c r="P678" i="5"/>
  <c r="AB677" i="5"/>
  <c r="AA677" i="5"/>
  <c r="Y677" i="5"/>
  <c r="X677" i="5"/>
  <c r="W677" i="5"/>
  <c r="U677" i="5"/>
  <c r="T677" i="5"/>
  <c r="S677" i="5"/>
  <c r="P677" i="5"/>
  <c r="AB676" i="5"/>
  <c r="AA676" i="5"/>
  <c r="Y676" i="5"/>
  <c r="X676" i="5"/>
  <c r="W676" i="5"/>
  <c r="U676" i="5"/>
  <c r="T676" i="5"/>
  <c r="S676" i="5"/>
  <c r="P676" i="5"/>
  <c r="AB675" i="5"/>
  <c r="AA675" i="5"/>
  <c r="Y675" i="5"/>
  <c r="X675" i="5"/>
  <c r="W675" i="5"/>
  <c r="U675" i="5"/>
  <c r="T675" i="5"/>
  <c r="S675" i="5"/>
  <c r="P675" i="5"/>
  <c r="AB674" i="5"/>
  <c r="AA674" i="5"/>
  <c r="Y674" i="5"/>
  <c r="X674" i="5"/>
  <c r="W674" i="5"/>
  <c r="U674" i="5"/>
  <c r="T674" i="5"/>
  <c r="S674" i="5"/>
  <c r="P674" i="5"/>
  <c r="AB673" i="5"/>
  <c r="AA673" i="5"/>
  <c r="Y673" i="5"/>
  <c r="X673" i="5"/>
  <c r="W673" i="5"/>
  <c r="U673" i="5"/>
  <c r="T673" i="5"/>
  <c r="S673" i="5"/>
  <c r="P673" i="5"/>
  <c r="AB672" i="5"/>
  <c r="AA672" i="5"/>
  <c r="Y672" i="5"/>
  <c r="X672" i="5"/>
  <c r="W672" i="5"/>
  <c r="U672" i="5"/>
  <c r="T672" i="5"/>
  <c r="S672" i="5"/>
  <c r="P672" i="5"/>
  <c r="AB671" i="5"/>
  <c r="AA671" i="5"/>
  <c r="Y671" i="5"/>
  <c r="X671" i="5"/>
  <c r="W671" i="5"/>
  <c r="U671" i="5"/>
  <c r="T671" i="5"/>
  <c r="S671" i="5"/>
  <c r="P671" i="5"/>
  <c r="AB670" i="5"/>
  <c r="AA670" i="5"/>
  <c r="Y670" i="5"/>
  <c r="X670" i="5"/>
  <c r="W670" i="5"/>
  <c r="U670" i="5"/>
  <c r="T670" i="5"/>
  <c r="S670" i="5"/>
  <c r="P670" i="5"/>
  <c r="AB669" i="5"/>
  <c r="AA669" i="5"/>
  <c r="Y669" i="5"/>
  <c r="X669" i="5"/>
  <c r="W669" i="5"/>
  <c r="U669" i="5"/>
  <c r="T669" i="5"/>
  <c r="S669" i="5"/>
  <c r="P669" i="5"/>
  <c r="AB668" i="5"/>
  <c r="AA668" i="5"/>
  <c r="Y668" i="5"/>
  <c r="X668" i="5"/>
  <c r="W668" i="5"/>
  <c r="U668" i="5"/>
  <c r="T668" i="5"/>
  <c r="S668" i="5"/>
  <c r="P668" i="5"/>
  <c r="AB667" i="5"/>
  <c r="AA667" i="5"/>
  <c r="Y667" i="5"/>
  <c r="X667" i="5"/>
  <c r="W667" i="5"/>
  <c r="U667" i="5"/>
  <c r="T667" i="5"/>
  <c r="S667" i="5"/>
  <c r="P667" i="5"/>
  <c r="AB666" i="5"/>
  <c r="AA666" i="5"/>
  <c r="Y666" i="5"/>
  <c r="X666" i="5"/>
  <c r="W666" i="5"/>
  <c r="U666" i="5"/>
  <c r="T666" i="5"/>
  <c r="S666" i="5"/>
  <c r="P666" i="5"/>
  <c r="AB665" i="5"/>
  <c r="AA665" i="5"/>
  <c r="Y665" i="5"/>
  <c r="X665" i="5"/>
  <c r="W665" i="5"/>
  <c r="U665" i="5"/>
  <c r="T665" i="5"/>
  <c r="S665" i="5"/>
  <c r="P665" i="5"/>
  <c r="AB664" i="5"/>
  <c r="AA664" i="5"/>
  <c r="Y664" i="5"/>
  <c r="X664" i="5"/>
  <c r="W664" i="5"/>
  <c r="U664" i="5"/>
  <c r="T664" i="5"/>
  <c r="S664" i="5"/>
  <c r="P664" i="5"/>
  <c r="AB663" i="5"/>
  <c r="AA663" i="5"/>
  <c r="Y663" i="5"/>
  <c r="X663" i="5"/>
  <c r="W663" i="5"/>
  <c r="U663" i="5"/>
  <c r="T663" i="5"/>
  <c r="S663" i="5"/>
  <c r="P663" i="5"/>
  <c r="AB662" i="5"/>
  <c r="AA662" i="5"/>
  <c r="Y662" i="5"/>
  <c r="X662" i="5"/>
  <c r="W662" i="5"/>
  <c r="U662" i="5"/>
  <c r="T662" i="5"/>
  <c r="S662" i="5"/>
  <c r="P662" i="5"/>
  <c r="AB661" i="5"/>
  <c r="AA661" i="5"/>
  <c r="Y661" i="5"/>
  <c r="X661" i="5"/>
  <c r="W661" i="5"/>
  <c r="U661" i="5"/>
  <c r="T661" i="5"/>
  <c r="S661" i="5"/>
  <c r="P661" i="5"/>
  <c r="AB660" i="5"/>
  <c r="AA660" i="5"/>
  <c r="Y660" i="5"/>
  <c r="X660" i="5"/>
  <c r="W660" i="5"/>
  <c r="U660" i="5"/>
  <c r="T660" i="5"/>
  <c r="S660" i="5"/>
  <c r="P660" i="5"/>
  <c r="AB659" i="5"/>
  <c r="AA659" i="5"/>
  <c r="Y659" i="5"/>
  <c r="X659" i="5"/>
  <c r="W659" i="5"/>
  <c r="U659" i="5"/>
  <c r="T659" i="5"/>
  <c r="S659" i="5"/>
  <c r="P659" i="5"/>
  <c r="AB658" i="5"/>
  <c r="AA658" i="5"/>
  <c r="Y658" i="5"/>
  <c r="X658" i="5"/>
  <c r="W658" i="5"/>
  <c r="U658" i="5"/>
  <c r="T658" i="5"/>
  <c r="S658" i="5"/>
  <c r="P658" i="5"/>
  <c r="AB657" i="5"/>
  <c r="AA657" i="5"/>
  <c r="Y657" i="5"/>
  <c r="X657" i="5"/>
  <c r="W657" i="5"/>
  <c r="U657" i="5"/>
  <c r="T657" i="5"/>
  <c r="S657" i="5"/>
  <c r="P657" i="5"/>
  <c r="AB656" i="5"/>
  <c r="AA656" i="5"/>
  <c r="Y656" i="5"/>
  <c r="X656" i="5"/>
  <c r="W656" i="5"/>
  <c r="U656" i="5"/>
  <c r="T656" i="5"/>
  <c r="S656" i="5"/>
  <c r="P656" i="5"/>
  <c r="AB655" i="5"/>
  <c r="AA655" i="5"/>
  <c r="Y655" i="5"/>
  <c r="X655" i="5"/>
  <c r="W655" i="5"/>
  <c r="U655" i="5"/>
  <c r="T655" i="5"/>
  <c r="S655" i="5"/>
  <c r="P655" i="5"/>
  <c r="AB654" i="5"/>
  <c r="AA654" i="5"/>
  <c r="Y654" i="5"/>
  <c r="X654" i="5"/>
  <c r="W654" i="5"/>
  <c r="U654" i="5"/>
  <c r="T654" i="5"/>
  <c r="S654" i="5"/>
  <c r="P654" i="5"/>
  <c r="AB653" i="5"/>
  <c r="AA653" i="5"/>
  <c r="Y653" i="5"/>
  <c r="X653" i="5"/>
  <c r="W653" i="5"/>
  <c r="U653" i="5"/>
  <c r="T653" i="5"/>
  <c r="S653" i="5"/>
  <c r="P653" i="5"/>
  <c r="AB652" i="5"/>
  <c r="AA652" i="5"/>
  <c r="Y652" i="5"/>
  <c r="X652" i="5"/>
  <c r="W652" i="5"/>
  <c r="U652" i="5"/>
  <c r="T652" i="5"/>
  <c r="S652" i="5"/>
  <c r="P652" i="5"/>
  <c r="AB651" i="5"/>
  <c r="AA651" i="5"/>
  <c r="Y651" i="5"/>
  <c r="X651" i="5"/>
  <c r="W651" i="5"/>
  <c r="U651" i="5"/>
  <c r="T651" i="5"/>
  <c r="S651" i="5"/>
  <c r="P651" i="5"/>
  <c r="AB650" i="5"/>
  <c r="AA650" i="5"/>
  <c r="Y650" i="5"/>
  <c r="X650" i="5"/>
  <c r="W650" i="5"/>
  <c r="U650" i="5"/>
  <c r="T650" i="5"/>
  <c r="S650" i="5"/>
  <c r="P650" i="5"/>
  <c r="AB649" i="5"/>
  <c r="AA649" i="5"/>
  <c r="Y649" i="5"/>
  <c r="X649" i="5"/>
  <c r="W649" i="5"/>
  <c r="U649" i="5"/>
  <c r="T649" i="5"/>
  <c r="S649" i="5"/>
  <c r="P649" i="5"/>
  <c r="AB648" i="5"/>
  <c r="AA648" i="5"/>
  <c r="Y648" i="5"/>
  <c r="X648" i="5"/>
  <c r="W648" i="5"/>
  <c r="U648" i="5"/>
  <c r="T648" i="5"/>
  <c r="S648" i="5"/>
  <c r="P648" i="5"/>
  <c r="AB647" i="5"/>
  <c r="AA647" i="5"/>
  <c r="Y647" i="5"/>
  <c r="X647" i="5"/>
  <c r="W647" i="5"/>
  <c r="U647" i="5"/>
  <c r="T647" i="5"/>
  <c r="S647" i="5"/>
  <c r="P647" i="5"/>
  <c r="AB646" i="5"/>
  <c r="AA646" i="5"/>
  <c r="Y646" i="5"/>
  <c r="X646" i="5"/>
  <c r="W646" i="5"/>
  <c r="U646" i="5"/>
  <c r="T646" i="5"/>
  <c r="S646" i="5"/>
  <c r="P646" i="5"/>
  <c r="AB645" i="5"/>
  <c r="AA645" i="5"/>
  <c r="Y645" i="5"/>
  <c r="X645" i="5"/>
  <c r="W645" i="5"/>
  <c r="U645" i="5"/>
  <c r="T645" i="5"/>
  <c r="S645" i="5"/>
  <c r="P645" i="5"/>
  <c r="AB644" i="5"/>
  <c r="AA644" i="5"/>
  <c r="Y644" i="5"/>
  <c r="X644" i="5"/>
  <c r="W644" i="5"/>
  <c r="U644" i="5"/>
  <c r="T644" i="5"/>
  <c r="S644" i="5"/>
  <c r="P644" i="5"/>
  <c r="AB643" i="5"/>
  <c r="AA643" i="5"/>
  <c r="Y643" i="5"/>
  <c r="X643" i="5"/>
  <c r="W643" i="5"/>
  <c r="U643" i="5"/>
  <c r="T643" i="5"/>
  <c r="S643" i="5"/>
  <c r="P643" i="5"/>
  <c r="AB642" i="5"/>
  <c r="AA642" i="5"/>
  <c r="Y642" i="5"/>
  <c r="X642" i="5"/>
  <c r="W642" i="5"/>
  <c r="U642" i="5"/>
  <c r="T642" i="5"/>
  <c r="S642" i="5"/>
  <c r="P642" i="5"/>
  <c r="AB641" i="5"/>
  <c r="AA641" i="5"/>
  <c r="Y641" i="5"/>
  <c r="X641" i="5"/>
  <c r="W641" i="5"/>
  <c r="U641" i="5"/>
  <c r="T641" i="5"/>
  <c r="S641" i="5"/>
  <c r="P641" i="5"/>
  <c r="AB640" i="5"/>
  <c r="AA640" i="5"/>
  <c r="Y640" i="5"/>
  <c r="X640" i="5"/>
  <c r="W640" i="5"/>
  <c r="U640" i="5"/>
  <c r="T640" i="5"/>
  <c r="S640" i="5"/>
  <c r="P640" i="5"/>
  <c r="AB639" i="5"/>
  <c r="AA639" i="5"/>
  <c r="Y639" i="5"/>
  <c r="X639" i="5"/>
  <c r="W639" i="5"/>
  <c r="U639" i="5"/>
  <c r="T639" i="5"/>
  <c r="S639" i="5"/>
  <c r="P639" i="5"/>
  <c r="AB638" i="5"/>
  <c r="AA638" i="5"/>
  <c r="Y638" i="5"/>
  <c r="X638" i="5"/>
  <c r="W638" i="5"/>
  <c r="U638" i="5"/>
  <c r="T638" i="5"/>
  <c r="S638" i="5"/>
  <c r="P638" i="5"/>
  <c r="AB637" i="5"/>
  <c r="AA637" i="5"/>
  <c r="Y637" i="5"/>
  <c r="X637" i="5"/>
  <c r="W637" i="5"/>
  <c r="U637" i="5"/>
  <c r="T637" i="5"/>
  <c r="S637" i="5"/>
  <c r="P637" i="5"/>
  <c r="AB636" i="5"/>
  <c r="AA636" i="5"/>
  <c r="Y636" i="5"/>
  <c r="X636" i="5"/>
  <c r="W636" i="5"/>
  <c r="U636" i="5"/>
  <c r="T636" i="5"/>
  <c r="S636" i="5"/>
  <c r="P636" i="5"/>
  <c r="AB635" i="5"/>
  <c r="AA635" i="5"/>
  <c r="Y635" i="5"/>
  <c r="X635" i="5"/>
  <c r="W635" i="5"/>
  <c r="U635" i="5"/>
  <c r="T635" i="5"/>
  <c r="S635" i="5"/>
  <c r="P635" i="5"/>
  <c r="AB634" i="5"/>
  <c r="AA634" i="5"/>
  <c r="Y634" i="5"/>
  <c r="X634" i="5"/>
  <c r="W634" i="5"/>
  <c r="U634" i="5"/>
  <c r="T634" i="5"/>
  <c r="S634" i="5"/>
  <c r="P634" i="5"/>
  <c r="AB633" i="5"/>
  <c r="AA633" i="5"/>
  <c r="Y633" i="5"/>
  <c r="X633" i="5"/>
  <c r="W633" i="5"/>
  <c r="U633" i="5"/>
  <c r="T633" i="5"/>
  <c r="S633" i="5"/>
  <c r="P633" i="5"/>
  <c r="AB632" i="5"/>
  <c r="AA632" i="5"/>
  <c r="Y632" i="5"/>
  <c r="X632" i="5"/>
  <c r="W632" i="5"/>
  <c r="U632" i="5"/>
  <c r="T632" i="5"/>
  <c r="S632" i="5"/>
  <c r="P632" i="5"/>
  <c r="AB631" i="5"/>
  <c r="AA631" i="5"/>
  <c r="Y631" i="5"/>
  <c r="X631" i="5"/>
  <c r="W631" i="5"/>
  <c r="U631" i="5"/>
  <c r="T631" i="5"/>
  <c r="S631" i="5"/>
  <c r="P631" i="5"/>
  <c r="AB630" i="5"/>
  <c r="AA630" i="5"/>
  <c r="Y630" i="5"/>
  <c r="X630" i="5"/>
  <c r="W630" i="5"/>
  <c r="U630" i="5"/>
  <c r="T630" i="5"/>
  <c r="S630" i="5"/>
  <c r="P630" i="5"/>
  <c r="AB629" i="5"/>
  <c r="AA629" i="5"/>
  <c r="Y629" i="5"/>
  <c r="X629" i="5"/>
  <c r="W629" i="5"/>
  <c r="U629" i="5"/>
  <c r="T629" i="5"/>
  <c r="S629" i="5"/>
  <c r="P629" i="5"/>
  <c r="AB628" i="5"/>
  <c r="AA628" i="5"/>
  <c r="Y628" i="5"/>
  <c r="X628" i="5"/>
  <c r="W628" i="5"/>
  <c r="U628" i="5"/>
  <c r="T628" i="5"/>
  <c r="S628" i="5"/>
  <c r="P628" i="5"/>
  <c r="AB627" i="5"/>
  <c r="AA627" i="5"/>
  <c r="Y627" i="5"/>
  <c r="X627" i="5"/>
  <c r="W627" i="5"/>
  <c r="U627" i="5"/>
  <c r="T627" i="5"/>
  <c r="S627" i="5"/>
  <c r="P627" i="5"/>
  <c r="AB626" i="5"/>
  <c r="AA626" i="5"/>
  <c r="Y626" i="5"/>
  <c r="X626" i="5"/>
  <c r="W626" i="5"/>
  <c r="U626" i="5"/>
  <c r="T626" i="5"/>
  <c r="S626" i="5"/>
  <c r="P626" i="5"/>
  <c r="AB625" i="5"/>
  <c r="AA625" i="5"/>
  <c r="Y625" i="5"/>
  <c r="X625" i="5"/>
  <c r="W625" i="5"/>
  <c r="U625" i="5"/>
  <c r="T625" i="5"/>
  <c r="S625" i="5"/>
  <c r="P625" i="5"/>
  <c r="AB624" i="5"/>
  <c r="AA624" i="5"/>
  <c r="Y624" i="5"/>
  <c r="X624" i="5"/>
  <c r="W624" i="5"/>
  <c r="U624" i="5"/>
  <c r="T624" i="5"/>
  <c r="S624" i="5"/>
  <c r="P624" i="5"/>
  <c r="AB623" i="5"/>
  <c r="AA623" i="5"/>
  <c r="Y623" i="5"/>
  <c r="X623" i="5"/>
  <c r="W623" i="5"/>
  <c r="U623" i="5"/>
  <c r="T623" i="5"/>
  <c r="S623" i="5"/>
  <c r="P623" i="5"/>
  <c r="AB622" i="5"/>
  <c r="AA622" i="5"/>
  <c r="Y622" i="5"/>
  <c r="X622" i="5"/>
  <c r="W622" i="5"/>
  <c r="U622" i="5"/>
  <c r="T622" i="5"/>
  <c r="S622" i="5"/>
  <c r="P622" i="5"/>
  <c r="AB621" i="5"/>
  <c r="AA621" i="5"/>
  <c r="Y621" i="5"/>
  <c r="X621" i="5"/>
  <c r="W621" i="5"/>
  <c r="U621" i="5"/>
  <c r="T621" i="5"/>
  <c r="S621" i="5"/>
  <c r="P621" i="5"/>
  <c r="AB620" i="5"/>
  <c r="AA620" i="5"/>
  <c r="Y620" i="5"/>
  <c r="X620" i="5"/>
  <c r="W620" i="5"/>
  <c r="U620" i="5"/>
  <c r="T620" i="5"/>
  <c r="S620" i="5"/>
  <c r="P620" i="5"/>
  <c r="AB619" i="5"/>
  <c r="AA619" i="5"/>
  <c r="Y619" i="5"/>
  <c r="X619" i="5"/>
  <c r="W619" i="5"/>
  <c r="U619" i="5"/>
  <c r="T619" i="5"/>
  <c r="S619" i="5"/>
  <c r="P619" i="5"/>
  <c r="AB618" i="5"/>
  <c r="AA618" i="5"/>
  <c r="Y618" i="5"/>
  <c r="X618" i="5"/>
  <c r="W618" i="5"/>
  <c r="U618" i="5"/>
  <c r="T618" i="5"/>
  <c r="S618" i="5"/>
  <c r="P618" i="5"/>
  <c r="AB617" i="5"/>
  <c r="AA617" i="5"/>
  <c r="Y617" i="5"/>
  <c r="X617" i="5"/>
  <c r="W617" i="5"/>
  <c r="U617" i="5"/>
  <c r="T617" i="5"/>
  <c r="S617" i="5"/>
  <c r="P617" i="5"/>
  <c r="AB616" i="5"/>
  <c r="AA616" i="5"/>
  <c r="Y616" i="5"/>
  <c r="X616" i="5"/>
  <c r="W616" i="5"/>
  <c r="U616" i="5"/>
  <c r="T616" i="5"/>
  <c r="S616" i="5"/>
  <c r="P616" i="5"/>
  <c r="AB615" i="5"/>
  <c r="AA615" i="5"/>
  <c r="Y615" i="5"/>
  <c r="X615" i="5"/>
  <c r="W615" i="5"/>
  <c r="U615" i="5"/>
  <c r="T615" i="5"/>
  <c r="S615" i="5"/>
  <c r="P615" i="5"/>
  <c r="AB614" i="5"/>
  <c r="AA614" i="5"/>
  <c r="Y614" i="5"/>
  <c r="X614" i="5"/>
  <c r="W614" i="5"/>
  <c r="U614" i="5"/>
  <c r="T614" i="5"/>
  <c r="S614" i="5"/>
  <c r="P614" i="5"/>
  <c r="AB613" i="5"/>
  <c r="AA613" i="5"/>
  <c r="Y613" i="5"/>
  <c r="X613" i="5"/>
  <c r="W613" i="5"/>
  <c r="U613" i="5"/>
  <c r="T613" i="5"/>
  <c r="S613" i="5"/>
  <c r="P613" i="5"/>
  <c r="AB612" i="5"/>
  <c r="AA612" i="5"/>
  <c r="Y612" i="5"/>
  <c r="X612" i="5"/>
  <c r="W612" i="5"/>
  <c r="U612" i="5"/>
  <c r="T612" i="5"/>
  <c r="S612" i="5"/>
  <c r="P612" i="5"/>
  <c r="AB611" i="5"/>
  <c r="AA611" i="5"/>
  <c r="Y611" i="5"/>
  <c r="X611" i="5"/>
  <c r="W611" i="5"/>
  <c r="U611" i="5"/>
  <c r="T611" i="5"/>
  <c r="S611" i="5"/>
  <c r="P611" i="5"/>
  <c r="AB610" i="5"/>
  <c r="AA610" i="5"/>
  <c r="Y610" i="5"/>
  <c r="X610" i="5"/>
  <c r="W610" i="5"/>
  <c r="U610" i="5"/>
  <c r="T610" i="5"/>
  <c r="S610" i="5"/>
  <c r="P610" i="5"/>
  <c r="AB609" i="5"/>
  <c r="AA609" i="5"/>
  <c r="Y609" i="5"/>
  <c r="X609" i="5"/>
  <c r="W609" i="5"/>
  <c r="U609" i="5"/>
  <c r="T609" i="5"/>
  <c r="S609" i="5"/>
  <c r="P609" i="5"/>
  <c r="AB608" i="5"/>
  <c r="AA608" i="5"/>
  <c r="Y608" i="5"/>
  <c r="X608" i="5"/>
  <c r="W608" i="5"/>
  <c r="U608" i="5"/>
  <c r="T608" i="5"/>
  <c r="S608" i="5"/>
  <c r="P608" i="5"/>
  <c r="AB607" i="5"/>
  <c r="AA607" i="5"/>
  <c r="Y607" i="5"/>
  <c r="X607" i="5"/>
  <c r="W607" i="5"/>
  <c r="U607" i="5"/>
  <c r="T607" i="5"/>
  <c r="S607" i="5"/>
  <c r="P607" i="5"/>
  <c r="AB606" i="5"/>
  <c r="AA606" i="5"/>
  <c r="Y606" i="5"/>
  <c r="X606" i="5"/>
  <c r="W606" i="5"/>
  <c r="U606" i="5"/>
  <c r="T606" i="5"/>
  <c r="S606" i="5"/>
  <c r="P606" i="5"/>
  <c r="AB605" i="5"/>
  <c r="AA605" i="5"/>
  <c r="Y605" i="5"/>
  <c r="X605" i="5"/>
  <c r="W605" i="5"/>
  <c r="U605" i="5"/>
  <c r="T605" i="5"/>
  <c r="S605" i="5"/>
  <c r="P605" i="5"/>
  <c r="AB604" i="5"/>
  <c r="AA604" i="5"/>
  <c r="Y604" i="5"/>
  <c r="X604" i="5"/>
  <c r="W604" i="5"/>
  <c r="U604" i="5"/>
  <c r="T604" i="5"/>
  <c r="S604" i="5"/>
  <c r="P604" i="5"/>
  <c r="AB603" i="5"/>
  <c r="AA603" i="5"/>
  <c r="Y603" i="5"/>
  <c r="X603" i="5"/>
  <c r="W603" i="5"/>
  <c r="U603" i="5"/>
  <c r="T603" i="5"/>
  <c r="S603" i="5"/>
  <c r="P603" i="5"/>
  <c r="AB602" i="5"/>
  <c r="AA602" i="5"/>
  <c r="Y602" i="5"/>
  <c r="X602" i="5"/>
  <c r="W602" i="5"/>
  <c r="U602" i="5"/>
  <c r="T602" i="5"/>
  <c r="S602" i="5"/>
  <c r="P602" i="5"/>
  <c r="AB601" i="5"/>
  <c r="AA601" i="5"/>
  <c r="Y601" i="5"/>
  <c r="X601" i="5"/>
  <c r="W601" i="5"/>
  <c r="U601" i="5"/>
  <c r="T601" i="5"/>
  <c r="S601" i="5"/>
  <c r="P601" i="5"/>
  <c r="AB600" i="5"/>
  <c r="AA600" i="5"/>
  <c r="Y600" i="5"/>
  <c r="X600" i="5"/>
  <c r="W600" i="5"/>
  <c r="U600" i="5"/>
  <c r="T600" i="5"/>
  <c r="S600" i="5"/>
  <c r="P600" i="5"/>
  <c r="AB599" i="5"/>
  <c r="AA599" i="5"/>
  <c r="Y599" i="5"/>
  <c r="X599" i="5"/>
  <c r="W599" i="5"/>
  <c r="U599" i="5"/>
  <c r="T599" i="5"/>
  <c r="S599" i="5"/>
  <c r="P599" i="5"/>
  <c r="AB598" i="5"/>
  <c r="AA598" i="5"/>
  <c r="Y598" i="5"/>
  <c r="X598" i="5"/>
  <c r="W598" i="5"/>
  <c r="U598" i="5"/>
  <c r="T598" i="5"/>
  <c r="S598" i="5"/>
  <c r="P598" i="5"/>
  <c r="AB597" i="5"/>
  <c r="AA597" i="5"/>
  <c r="Y597" i="5"/>
  <c r="X597" i="5"/>
  <c r="W597" i="5"/>
  <c r="U597" i="5"/>
  <c r="T597" i="5"/>
  <c r="S597" i="5"/>
  <c r="P597" i="5"/>
  <c r="AB596" i="5"/>
  <c r="AA596" i="5"/>
  <c r="Y596" i="5"/>
  <c r="X596" i="5"/>
  <c r="W596" i="5"/>
  <c r="U596" i="5"/>
  <c r="T596" i="5"/>
  <c r="S596" i="5"/>
  <c r="P596" i="5"/>
  <c r="AB595" i="5"/>
  <c r="AA595" i="5"/>
  <c r="Y595" i="5"/>
  <c r="X595" i="5"/>
  <c r="W595" i="5"/>
  <c r="U595" i="5"/>
  <c r="T595" i="5"/>
  <c r="S595" i="5"/>
  <c r="P595" i="5"/>
  <c r="AB594" i="5"/>
  <c r="AA594" i="5"/>
  <c r="Y594" i="5"/>
  <c r="X594" i="5"/>
  <c r="W594" i="5"/>
  <c r="U594" i="5"/>
  <c r="T594" i="5"/>
  <c r="S594" i="5"/>
  <c r="P594" i="5"/>
  <c r="AB593" i="5"/>
  <c r="AA593" i="5"/>
  <c r="Y593" i="5"/>
  <c r="X593" i="5"/>
  <c r="W593" i="5"/>
  <c r="U593" i="5"/>
  <c r="T593" i="5"/>
  <c r="S593" i="5"/>
  <c r="P593" i="5"/>
  <c r="AB592" i="5"/>
  <c r="AA592" i="5"/>
  <c r="Y592" i="5"/>
  <c r="X592" i="5"/>
  <c r="W592" i="5"/>
  <c r="U592" i="5"/>
  <c r="T592" i="5"/>
  <c r="S592" i="5"/>
  <c r="P592" i="5"/>
  <c r="AB591" i="5"/>
  <c r="AA591" i="5"/>
  <c r="Y591" i="5"/>
  <c r="X591" i="5"/>
  <c r="W591" i="5"/>
  <c r="U591" i="5"/>
  <c r="T591" i="5"/>
  <c r="S591" i="5"/>
  <c r="P591" i="5"/>
  <c r="AB590" i="5"/>
  <c r="AA590" i="5"/>
  <c r="Y590" i="5"/>
  <c r="X590" i="5"/>
  <c r="W590" i="5"/>
  <c r="U590" i="5"/>
  <c r="T590" i="5"/>
  <c r="S590" i="5"/>
  <c r="P590" i="5"/>
  <c r="AB589" i="5"/>
  <c r="AA589" i="5"/>
  <c r="Y589" i="5"/>
  <c r="X589" i="5"/>
  <c r="W589" i="5"/>
  <c r="U589" i="5"/>
  <c r="T589" i="5"/>
  <c r="S589" i="5"/>
  <c r="P589" i="5"/>
  <c r="AB588" i="5"/>
  <c r="AA588" i="5"/>
  <c r="Y588" i="5"/>
  <c r="X588" i="5"/>
  <c r="W588" i="5"/>
  <c r="U588" i="5"/>
  <c r="T588" i="5"/>
  <c r="S588" i="5"/>
  <c r="P588" i="5"/>
  <c r="AB587" i="5"/>
  <c r="AA587" i="5"/>
  <c r="Y587" i="5"/>
  <c r="X587" i="5"/>
  <c r="W587" i="5"/>
  <c r="U587" i="5"/>
  <c r="T587" i="5"/>
  <c r="S587" i="5"/>
  <c r="P587" i="5"/>
  <c r="AB586" i="5"/>
  <c r="AA586" i="5"/>
  <c r="Y586" i="5"/>
  <c r="X586" i="5"/>
  <c r="W586" i="5"/>
  <c r="U586" i="5"/>
  <c r="T586" i="5"/>
  <c r="S586" i="5"/>
  <c r="P586" i="5"/>
  <c r="AB585" i="5"/>
  <c r="AA585" i="5"/>
  <c r="Y585" i="5"/>
  <c r="X585" i="5"/>
  <c r="W585" i="5"/>
  <c r="U585" i="5"/>
  <c r="T585" i="5"/>
  <c r="S585" i="5"/>
  <c r="P585" i="5"/>
  <c r="AB584" i="5"/>
  <c r="AA584" i="5"/>
  <c r="Y584" i="5"/>
  <c r="X584" i="5"/>
  <c r="W584" i="5"/>
  <c r="U584" i="5"/>
  <c r="T584" i="5"/>
  <c r="S584" i="5"/>
  <c r="P584" i="5"/>
  <c r="AB583" i="5"/>
  <c r="AA583" i="5"/>
  <c r="Y583" i="5"/>
  <c r="X583" i="5"/>
  <c r="W583" i="5"/>
  <c r="U583" i="5"/>
  <c r="T583" i="5"/>
  <c r="S583" i="5"/>
  <c r="P583" i="5"/>
  <c r="AB582" i="5"/>
  <c r="AA582" i="5"/>
  <c r="Y582" i="5"/>
  <c r="X582" i="5"/>
  <c r="W582" i="5"/>
  <c r="U582" i="5"/>
  <c r="T582" i="5"/>
  <c r="S582" i="5"/>
  <c r="P582" i="5"/>
  <c r="AB581" i="5"/>
  <c r="AA581" i="5"/>
  <c r="Y581" i="5"/>
  <c r="X581" i="5"/>
  <c r="W581" i="5"/>
  <c r="U581" i="5"/>
  <c r="T581" i="5"/>
  <c r="S581" i="5"/>
  <c r="P581" i="5"/>
  <c r="AB580" i="5"/>
  <c r="AA580" i="5"/>
  <c r="Y580" i="5"/>
  <c r="X580" i="5"/>
  <c r="W580" i="5"/>
  <c r="U580" i="5"/>
  <c r="T580" i="5"/>
  <c r="S580" i="5"/>
  <c r="P580" i="5"/>
  <c r="AB579" i="5"/>
  <c r="AA579" i="5"/>
  <c r="Y579" i="5"/>
  <c r="X579" i="5"/>
  <c r="W579" i="5"/>
  <c r="U579" i="5"/>
  <c r="T579" i="5"/>
  <c r="S579" i="5"/>
  <c r="P579" i="5"/>
  <c r="AB578" i="5"/>
  <c r="AA578" i="5"/>
  <c r="Y578" i="5"/>
  <c r="X578" i="5"/>
  <c r="W578" i="5"/>
  <c r="U578" i="5"/>
  <c r="T578" i="5"/>
  <c r="S578" i="5"/>
  <c r="P578" i="5"/>
  <c r="AB577" i="5"/>
  <c r="AA577" i="5"/>
  <c r="Y577" i="5"/>
  <c r="X577" i="5"/>
  <c r="W577" i="5"/>
  <c r="U577" i="5"/>
  <c r="T577" i="5"/>
  <c r="S577" i="5"/>
  <c r="P577" i="5"/>
  <c r="AB576" i="5"/>
  <c r="AA576" i="5"/>
  <c r="Y576" i="5"/>
  <c r="X576" i="5"/>
  <c r="W576" i="5"/>
  <c r="U576" i="5"/>
  <c r="T576" i="5"/>
  <c r="S576" i="5"/>
  <c r="P576" i="5"/>
  <c r="AB575" i="5"/>
  <c r="AA575" i="5"/>
  <c r="Y575" i="5"/>
  <c r="X575" i="5"/>
  <c r="W575" i="5"/>
  <c r="U575" i="5"/>
  <c r="T575" i="5"/>
  <c r="S575" i="5"/>
  <c r="P575" i="5"/>
  <c r="AB574" i="5"/>
  <c r="AA574" i="5"/>
  <c r="Y574" i="5"/>
  <c r="X574" i="5"/>
  <c r="W574" i="5"/>
  <c r="U574" i="5"/>
  <c r="T574" i="5"/>
  <c r="S574" i="5"/>
  <c r="P574" i="5"/>
  <c r="AB573" i="5"/>
  <c r="AA573" i="5"/>
  <c r="Y573" i="5"/>
  <c r="X573" i="5"/>
  <c r="W573" i="5"/>
  <c r="U573" i="5"/>
  <c r="T573" i="5"/>
  <c r="S573" i="5"/>
  <c r="P573" i="5"/>
  <c r="AB572" i="5"/>
  <c r="AA572" i="5"/>
  <c r="Y572" i="5"/>
  <c r="X572" i="5"/>
  <c r="W572" i="5"/>
  <c r="U572" i="5"/>
  <c r="T572" i="5"/>
  <c r="S572" i="5"/>
  <c r="P572" i="5"/>
  <c r="AB571" i="5"/>
  <c r="AA571" i="5"/>
  <c r="Y571" i="5"/>
  <c r="X571" i="5"/>
  <c r="W571" i="5"/>
  <c r="U571" i="5"/>
  <c r="T571" i="5"/>
  <c r="S571" i="5"/>
  <c r="P571" i="5"/>
  <c r="AB570" i="5"/>
  <c r="AA570" i="5"/>
  <c r="Y570" i="5"/>
  <c r="X570" i="5"/>
  <c r="W570" i="5"/>
  <c r="U570" i="5"/>
  <c r="T570" i="5"/>
  <c r="S570" i="5"/>
  <c r="P570" i="5"/>
  <c r="AB569" i="5"/>
  <c r="AA569" i="5"/>
  <c r="Y569" i="5"/>
  <c r="X569" i="5"/>
  <c r="W569" i="5"/>
  <c r="U569" i="5"/>
  <c r="T569" i="5"/>
  <c r="S569" i="5"/>
  <c r="P569" i="5"/>
  <c r="AB568" i="5"/>
  <c r="AA568" i="5"/>
  <c r="Y568" i="5"/>
  <c r="X568" i="5"/>
  <c r="W568" i="5"/>
  <c r="U568" i="5"/>
  <c r="T568" i="5"/>
  <c r="S568" i="5"/>
  <c r="P568" i="5"/>
  <c r="AB567" i="5"/>
  <c r="AA567" i="5"/>
  <c r="Y567" i="5"/>
  <c r="X567" i="5"/>
  <c r="W567" i="5"/>
  <c r="U567" i="5"/>
  <c r="T567" i="5"/>
  <c r="S567" i="5"/>
  <c r="P567" i="5"/>
  <c r="AB566" i="5"/>
  <c r="AA566" i="5"/>
  <c r="Y566" i="5"/>
  <c r="X566" i="5"/>
  <c r="W566" i="5"/>
  <c r="U566" i="5"/>
  <c r="T566" i="5"/>
  <c r="S566" i="5"/>
  <c r="P566" i="5"/>
  <c r="AB565" i="5"/>
  <c r="AA565" i="5"/>
  <c r="Y565" i="5"/>
  <c r="X565" i="5"/>
  <c r="W565" i="5"/>
  <c r="U565" i="5"/>
  <c r="T565" i="5"/>
  <c r="S565" i="5"/>
  <c r="P565" i="5"/>
  <c r="AB564" i="5"/>
  <c r="AA564" i="5"/>
  <c r="Y564" i="5"/>
  <c r="X564" i="5"/>
  <c r="W564" i="5"/>
  <c r="U564" i="5"/>
  <c r="T564" i="5"/>
  <c r="S564" i="5"/>
  <c r="P564" i="5"/>
  <c r="AB563" i="5"/>
  <c r="AA563" i="5"/>
  <c r="Y563" i="5"/>
  <c r="X563" i="5"/>
  <c r="W563" i="5"/>
  <c r="U563" i="5"/>
  <c r="T563" i="5"/>
  <c r="S563" i="5"/>
  <c r="P563" i="5"/>
  <c r="AB562" i="5"/>
  <c r="AA562" i="5"/>
  <c r="Y562" i="5"/>
  <c r="X562" i="5"/>
  <c r="W562" i="5"/>
  <c r="U562" i="5"/>
  <c r="T562" i="5"/>
  <c r="S562" i="5"/>
  <c r="P562" i="5"/>
  <c r="AB561" i="5"/>
  <c r="AA561" i="5"/>
  <c r="Y561" i="5"/>
  <c r="X561" i="5"/>
  <c r="W561" i="5"/>
  <c r="U561" i="5"/>
  <c r="T561" i="5"/>
  <c r="S561" i="5"/>
  <c r="P561" i="5"/>
  <c r="AB560" i="5"/>
  <c r="AA560" i="5"/>
  <c r="Y560" i="5"/>
  <c r="X560" i="5"/>
  <c r="W560" i="5"/>
  <c r="U560" i="5"/>
  <c r="T560" i="5"/>
  <c r="S560" i="5"/>
  <c r="P560" i="5"/>
  <c r="AB559" i="5"/>
  <c r="AA559" i="5"/>
  <c r="Y559" i="5"/>
  <c r="X559" i="5"/>
  <c r="W559" i="5"/>
  <c r="U559" i="5"/>
  <c r="T559" i="5"/>
  <c r="S559" i="5"/>
  <c r="P559" i="5"/>
  <c r="AB558" i="5"/>
  <c r="AA558" i="5"/>
  <c r="Y558" i="5"/>
  <c r="X558" i="5"/>
  <c r="W558" i="5"/>
  <c r="U558" i="5"/>
  <c r="T558" i="5"/>
  <c r="S558" i="5"/>
  <c r="P558" i="5"/>
  <c r="AB557" i="5"/>
  <c r="AA557" i="5"/>
  <c r="Y557" i="5"/>
  <c r="X557" i="5"/>
  <c r="W557" i="5"/>
  <c r="U557" i="5"/>
  <c r="T557" i="5"/>
  <c r="S557" i="5"/>
  <c r="P557" i="5"/>
  <c r="AB556" i="5"/>
  <c r="AA556" i="5"/>
  <c r="Y556" i="5"/>
  <c r="X556" i="5"/>
  <c r="W556" i="5"/>
  <c r="U556" i="5"/>
  <c r="T556" i="5"/>
  <c r="S556" i="5"/>
  <c r="P556" i="5"/>
  <c r="AB555" i="5"/>
  <c r="AA555" i="5"/>
  <c r="Y555" i="5"/>
  <c r="X555" i="5"/>
  <c r="W555" i="5"/>
  <c r="U555" i="5"/>
  <c r="T555" i="5"/>
  <c r="S555" i="5"/>
  <c r="P555" i="5"/>
  <c r="AB554" i="5"/>
  <c r="AA554" i="5"/>
  <c r="Y554" i="5"/>
  <c r="X554" i="5"/>
  <c r="W554" i="5"/>
  <c r="U554" i="5"/>
  <c r="T554" i="5"/>
  <c r="S554" i="5"/>
  <c r="P554" i="5"/>
  <c r="AB553" i="5"/>
  <c r="AA553" i="5"/>
  <c r="Y553" i="5"/>
  <c r="X553" i="5"/>
  <c r="W553" i="5"/>
  <c r="U553" i="5"/>
  <c r="T553" i="5"/>
  <c r="S553" i="5"/>
  <c r="P553" i="5"/>
  <c r="AB552" i="5"/>
  <c r="AA552" i="5"/>
  <c r="Y552" i="5"/>
  <c r="X552" i="5"/>
  <c r="W552" i="5"/>
  <c r="U552" i="5"/>
  <c r="T552" i="5"/>
  <c r="S552" i="5"/>
  <c r="P552" i="5"/>
  <c r="AB551" i="5"/>
  <c r="AA551" i="5"/>
  <c r="Y551" i="5"/>
  <c r="X551" i="5"/>
  <c r="W551" i="5"/>
  <c r="U551" i="5"/>
  <c r="T551" i="5"/>
  <c r="S551" i="5"/>
  <c r="P551" i="5"/>
  <c r="AB550" i="5"/>
  <c r="AA550" i="5"/>
  <c r="Y550" i="5"/>
  <c r="X550" i="5"/>
  <c r="W550" i="5"/>
  <c r="U550" i="5"/>
  <c r="T550" i="5"/>
  <c r="S550" i="5"/>
  <c r="P550" i="5"/>
  <c r="AB549" i="5"/>
  <c r="AA549" i="5"/>
  <c r="Y549" i="5"/>
  <c r="X549" i="5"/>
  <c r="W549" i="5"/>
  <c r="U549" i="5"/>
  <c r="T549" i="5"/>
  <c r="S549" i="5"/>
  <c r="P549" i="5"/>
  <c r="AB548" i="5"/>
  <c r="AA548" i="5"/>
  <c r="Y548" i="5"/>
  <c r="X548" i="5"/>
  <c r="W548" i="5"/>
  <c r="U548" i="5"/>
  <c r="T548" i="5"/>
  <c r="S548" i="5"/>
  <c r="P548" i="5"/>
  <c r="AB547" i="5"/>
  <c r="AA547" i="5"/>
  <c r="Y547" i="5"/>
  <c r="X547" i="5"/>
  <c r="W547" i="5"/>
  <c r="U547" i="5"/>
  <c r="T547" i="5"/>
  <c r="S547" i="5"/>
  <c r="P547" i="5"/>
  <c r="AB546" i="5"/>
  <c r="AA546" i="5"/>
  <c r="Y546" i="5"/>
  <c r="X546" i="5"/>
  <c r="W546" i="5"/>
  <c r="U546" i="5"/>
  <c r="T546" i="5"/>
  <c r="S546" i="5"/>
  <c r="P546" i="5"/>
  <c r="AB545" i="5"/>
  <c r="AA545" i="5"/>
  <c r="Y545" i="5"/>
  <c r="X545" i="5"/>
  <c r="W545" i="5"/>
  <c r="U545" i="5"/>
  <c r="T545" i="5"/>
  <c r="S545" i="5"/>
  <c r="P545" i="5"/>
  <c r="AB544" i="5"/>
  <c r="AA544" i="5"/>
  <c r="Y544" i="5"/>
  <c r="X544" i="5"/>
  <c r="W544" i="5"/>
  <c r="U544" i="5"/>
  <c r="T544" i="5"/>
  <c r="S544" i="5"/>
  <c r="P544" i="5"/>
  <c r="AB543" i="5"/>
  <c r="AA543" i="5"/>
  <c r="Y543" i="5"/>
  <c r="X543" i="5"/>
  <c r="W543" i="5"/>
  <c r="U543" i="5"/>
  <c r="T543" i="5"/>
  <c r="S543" i="5"/>
  <c r="P543" i="5"/>
  <c r="AB542" i="5"/>
  <c r="AA542" i="5"/>
  <c r="Y542" i="5"/>
  <c r="X542" i="5"/>
  <c r="W542" i="5"/>
  <c r="U542" i="5"/>
  <c r="T542" i="5"/>
  <c r="S542" i="5"/>
  <c r="P542" i="5"/>
  <c r="AB541" i="5"/>
  <c r="AA541" i="5"/>
  <c r="Y541" i="5"/>
  <c r="X541" i="5"/>
  <c r="W541" i="5"/>
  <c r="U541" i="5"/>
  <c r="T541" i="5"/>
  <c r="S541" i="5"/>
  <c r="P541" i="5"/>
  <c r="AB540" i="5"/>
  <c r="AA540" i="5"/>
  <c r="Y540" i="5"/>
  <c r="X540" i="5"/>
  <c r="W540" i="5"/>
  <c r="U540" i="5"/>
  <c r="T540" i="5"/>
  <c r="S540" i="5"/>
  <c r="P540" i="5"/>
  <c r="AB539" i="5"/>
  <c r="AA539" i="5"/>
  <c r="Y539" i="5"/>
  <c r="X539" i="5"/>
  <c r="W539" i="5"/>
  <c r="U539" i="5"/>
  <c r="T539" i="5"/>
  <c r="S539" i="5"/>
  <c r="P539" i="5"/>
  <c r="AB538" i="5"/>
  <c r="AA538" i="5"/>
  <c r="Y538" i="5"/>
  <c r="X538" i="5"/>
  <c r="W538" i="5"/>
  <c r="U538" i="5"/>
  <c r="T538" i="5"/>
  <c r="S538" i="5"/>
  <c r="P538" i="5"/>
  <c r="AB537" i="5"/>
  <c r="AA537" i="5"/>
  <c r="Y537" i="5"/>
  <c r="X537" i="5"/>
  <c r="W537" i="5"/>
  <c r="U537" i="5"/>
  <c r="T537" i="5"/>
  <c r="S537" i="5"/>
  <c r="P537" i="5"/>
  <c r="AB536" i="5"/>
  <c r="AA536" i="5"/>
  <c r="Y536" i="5"/>
  <c r="X536" i="5"/>
  <c r="W536" i="5"/>
  <c r="U536" i="5"/>
  <c r="T536" i="5"/>
  <c r="S536" i="5"/>
  <c r="P536" i="5"/>
  <c r="AB535" i="5"/>
  <c r="AA535" i="5"/>
  <c r="Y535" i="5"/>
  <c r="X535" i="5"/>
  <c r="W535" i="5"/>
  <c r="U535" i="5"/>
  <c r="T535" i="5"/>
  <c r="S535" i="5"/>
  <c r="P535" i="5"/>
  <c r="AB534" i="5"/>
  <c r="AA534" i="5"/>
  <c r="Y534" i="5"/>
  <c r="X534" i="5"/>
  <c r="W534" i="5"/>
  <c r="U534" i="5"/>
  <c r="T534" i="5"/>
  <c r="S534" i="5"/>
  <c r="P534" i="5"/>
  <c r="AB533" i="5"/>
  <c r="AA533" i="5"/>
  <c r="Y533" i="5"/>
  <c r="X533" i="5"/>
  <c r="W533" i="5"/>
  <c r="U533" i="5"/>
  <c r="T533" i="5"/>
  <c r="S533" i="5"/>
  <c r="P533" i="5"/>
  <c r="AB532" i="5"/>
  <c r="AA532" i="5"/>
  <c r="Y532" i="5"/>
  <c r="X532" i="5"/>
  <c r="W532" i="5"/>
  <c r="U532" i="5"/>
  <c r="T532" i="5"/>
  <c r="S532" i="5"/>
  <c r="P532" i="5"/>
  <c r="AB531" i="5"/>
  <c r="AA531" i="5"/>
  <c r="Y531" i="5"/>
  <c r="X531" i="5"/>
  <c r="W531" i="5"/>
  <c r="U531" i="5"/>
  <c r="T531" i="5"/>
  <c r="S531" i="5"/>
  <c r="P531" i="5"/>
  <c r="AB530" i="5"/>
  <c r="AA530" i="5"/>
  <c r="Y530" i="5"/>
  <c r="X530" i="5"/>
  <c r="W530" i="5"/>
  <c r="U530" i="5"/>
  <c r="T530" i="5"/>
  <c r="S530" i="5"/>
  <c r="P530" i="5"/>
  <c r="AB529" i="5"/>
  <c r="AA529" i="5"/>
  <c r="Y529" i="5"/>
  <c r="X529" i="5"/>
  <c r="W529" i="5"/>
  <c r="U529" i="5"/>
  <c r="T529" i="5"/>
  <c r="S529" i="5"/>
  <c r="P529" i="5"/>
  <c r="AB528" i="5"/>
  <c r="AA528" i="5"/>
  <c r="Y528" i="5"/>
  <c r="X528" i="5"/>
  <c r="W528" i="5"/>
  <c r="U528" i="5"/>
  <c r="T528" i="5"/>
  <c r="S528" i="5"/>
  <c r="P528" i="5"/>
  <c r="AB527" i="5"/>
  <c r="AA527" i="5"/>
  <c r="Y527" i="5"/>
  <c r="X527" i="5"/>
  <c r="W527" i="5"/>
  <c r="U527" i="5"/>
  <c r="T527" i="5"/>
  <c r="S527" i="5"/>
  <c r="P527" i="5"/>
  <c r="AB526" i="5"/>
  <c r="AA526" i="5"/>
  <c r="Y526" i="5"/>
  <c r="X526" i="5"/>
  <c r="W526" i="5"/>
  <c r="U526" i="5"/>
  <c r="T526" i="5"/>
  <c r="S526" i="5"/>
  <c r="P526" i="5"/>
  <c r="AB525" i="5"/>
  <c r="AA525" i="5"/>
  <c r="Y525" i="5"/>
  <c r="X525" i="5"/>
  <c r="W525" i="5"/>
  <c r="U525" i="5"/>
  <c r="T525" i="5"/>
  <c r="S525" i="5"/>
  <c r="P525" i="5"/>
  <c r="AB524" i="5"/>
  <c r="AA524" i="5"/>
  <c r="Y524" i="5"/>
  <c r="X524" i="5"/>
  <c r="W524" i="5"/>
  <c r="U524" i="5"/>
  <c r="T524" i="5"/>
  <c r="S524" i="5"/>
  <c r="P524" i="5"/>
  <c r="AB523" i="5"/>
  <c r="AA523" i="5"/>
  <c r="Y523" i="5"/>
  <c r="X523" i="5"/>
  <c r="W523" i="5"/>
  <c r="U523" i="5"/>
  <c r="T523" i="5"/>
  <c r="S523" i="5"/>
  <c r="P523" i="5"/>
  <c r="AB522" i="5"/>
  <c r="AA522" i="5"/>
  <c r="Y522" i="5"/>
  <c r="X522" i="5"/>
  <c r="W522" i="5"/>
  <c r="U522" i="5"/>
  <c r="T522" i="5"/>
  <c r="S522" i="5"/>
  <c r="P522" i="5"/>
  <c r="AB521" i="5"/>
  <c r="AA521" i="5"/>
  <c r="Y521" i="5"/>
  <c r="X521" i="5"/>
  <c r="W521" i="5"/>
  <c r="U521" i="5"/>
  <c r="T521" i="5"/>
  <c r="S521" i="5"/>
  <c r="P521" i="5"/>
  <c r="AB520" i="5"/>
  <c r="AA520" i="5"/>
  <c r="Y520" i="5"/>
  <c r="X520" i="5"/>
  <c r="W520" i="5"/>
  <c r="U520" i="5"/>
  <c r="T520" i="5"/>
  <c r="S520" i="5"/>
  <c r="P520" i="5"/>
  <c r="AB519" i="5"/>
  <c r="AA519" i="5"/>
  <c r="Y519" i="5"/>
  <c r="X519" i="5"/>
  <c r="W519" i="5"/>
  <c r="U519" i="5"/>
  <c r="T519" i="5"/>
  <c r="S519" i="5"/>
  <c r="P519" i="5"/>
  <c r="AB518" i="5"/>
  <c r="AA518" i="5"/>
  <c r="Y518" i="5"/>
  <c r="X518" i="5"/>
  <c r="W518" i="5"/>
  <c r="U518" i="5"/>
  <c r="T518" i="5"/>
  <c r="S518" i="5"/>
  <c r="P518" i="5"/>
  <c r="AB517" i="5"/>
  <c r="AA517" i="5"/>
  <c r="Y517" i="5"/>
  <c r="X517" i="5"/>
  <c r="W517" i="5"/>
  <c r="U517" i="5"/>
  <c r="T517" i="5"/>
  <c r="S517" i="5"/>
  <c r="P517" i="5"/>
  <c r="AB516" i="5"/>
  <c r="AA516" i="5"/>
  <c r="Y516" i="5"/>
  <c r="X516" i="5"/>
  <c r="W516" i="5"/>
  <c r="U516" i="5"/>
  <c r="T516" i="5"/>
  <c r="S516" i="5"/>
  <c r="P516" i="5"/>
  <c r="AB515" i="5"/>
  <c r="AA515" i="5"/>
  <c r="Y515" i="5"/>
  <c r="X515" i="5"/>
  <c r="W515" i="5"/>
  <c r="U515" i="5"/>
  <c r="T515" i="5"/>
  <c r="S515" i="5"/>
  <c r="P515" i="5"/>
  <c r="AB514" i="5"/>
  <c r="AA514" i="5"/>
  <c r="Y514" i="5"/>
  <c r="X514" i="5"/>
  <c r="W514" i="5"/>
  <c r="U514" i="5"/>
  <c r="T514" i="5"/>
  <c r="S514" i="5"/>
  <c r="P514" i="5"/>
  <c r="AB513" i="5"/>
  <c r="AA513" i="5"/>
  <c r="Y513" i="5"/>
  <c r="X513" i="5"/>
  <c r="W513" i="5"/>
  <c r="U513" i="5"/>
  <c r="T513" i="5"/>
  <c r="S513" i="5"/>
  <c r="P513" i="5"/>
  <c r="AB512" i="5"/>
  <c r="AA512" i="5"/>
  <c r="Y512" i="5"/>
  <c r="X512" i="5"/>
  <c r="W512" i="5"/>
  <c r="U512" i="5"/>
  <c r="T512" i="5"/>
  <c r="S512" i="5"/>
  <c r="P512" i="5"/>
  <c r="AB511" i="5"/>
  <c r="AA511" i="5"/>
  <c r="Y511" i="5"/>
  <c r="X511" i="5"/>
  <c r="W511" i="5"/>
  <c r="U511" i="5"/>
  <c r="T511" i="5"/>
  <c r="S511" i="5"/>
  <c r="P511" i="5"/>
  <c r="AB510" i="5"/>
  <c r="AA510" i="5"/>
  <c r="Y510" i="5"/>
  <c r="X510" i="5"/>
  <c r="W510" i="5"/>
  <c r="U510" i="5"/>
  <c r="T510" i="5"/>
  <c r="S510" i="5"/>
  <c r="P510" i="5"/>
  <c r="AB509" i="5"/>
  <c r="AA509" i="5"/>
  <c r="Y509" i="5"/>
  <c r="X509" i="5"/>
  <c r="W509" i="5"/>
  <c r="U509" i="5"/>
  <c r="T509" i="5"/>
  <c r="S509" i="5"/>
  <c r="P509" i="5"/>
  <c r="AB508" i="5"/>
  <c r="AA508" i="5"/>
  <c r="Y508" i="5"/>
  <c r="X508" i="5"/>
  <c r="W508" i="5"/>
  <c r="U508" i="5"/>
  <c r="T508" i="5"/>
  <c r="S508" i="5"/>
  <c r="P508" i="5"/>
  <c r="AB507" i="5"/>
  <c r="AA507" i="5"/>
  <c r="Y507" i="5"/>
  <c r="X507" i="5"/>
  <c r="W507" i="5"/>
  <c r="U507" i="5"/>
  <c r="T507" i="5"/>
  <c r="S507" i="5"/>
  <c r="P507" i="5"/>
  <c r="AB506" i="5"/>
  <c r="AA506" i="5"/>
  <c r="Y506" i="5"/>
  <c r="X506" i="5"/>
  <c r="W506" i="5"/>
  <c r="U506" i="5"/>
  <c r="T506" i="5"/>
  <c r="S506" i="5"/>
  <c r="P506" i="5"/>
  <c r="AB505" i="5"/>
  <c r="AA505" i="5"/>
  <c r="Y505" i="5"/>
  <c r="X505" i="5"/>
  <c r="W505" i="5"/>
  <c r="U505" i="5"/>
  <c r="T505" i="5"/>
  <c r="S505" i="5"/>
  <c r="P505" i="5"/>
  <c r="AB504" i="5"/>
  <c r="AA504" i="5"/>
  <c r="Y504" i="5"/>
  <c r="X504" i="5"/>
  <c r="W504" i="5"/>
  <c r="U504" i="5"/>
  <c r="T504" i="5"/>
  <c r="S504" i="5"/>
  <c r="P504" i="5"/>
  <c r="AB503" i="5"/>
  <c r="AA503" i="5"/>
  <c r="Y503" i="5"/>
  <c r="X503" i="5"/>
  <c r="W503" i="5"/>
  <c r="U503" i="5"/>
  <c r="T503" i="5"/>
  <c r="S503" i="5"/>
  <c r="P503" i="5"/>
  <c r="AB502" i="5"/>
  <c r="AA502" i="5"/>
  <c r="Y502" i="5"/>
  <c r="X502" i="5"/>
  <c r="W502" i="5"/>
  <c r="U502" i="5"/>
  <c r="T502" i="5"/>
  <c r="S502" i="5"/>
  <c r="P502" i="5"/>
  <c r="AB501" i="5"/>
  <c r="AA501" i="5"/>
  <c r="Y501" i="5"/>
  <c r="X501" i="5"/>
  <c r="W501" i="5"/>
  <c r="U501" i="5"/>
  <c r="T501" i="5"/>
  <c r="S501" i="5"/>
  <c r="P501" i="5"/>
  <c r="AB500" i="5"/>
  <c r="AA500" i="5"/>
  <c r="Y500" i="5"/>
  <c r="X500" i="5"/>
  <c r="W500" i="5"/>
  <c r="U500" i="5"/>
  <c r="T500" i="5"/>
  <c r="S500" i="5"/>
  <c r="P500" i="5"/>
  <c r="AB499" i="5"/>
  <c r="AA499" i="5"/>
  <c r="Y499" i="5"/>
  <c r="X499" i="5"/>
  <c r="W499" i="5"/>
  <c r="U499" i="5"/>
  <c r="T499" i="5"/>
  <c r="S499" i="5"/>
  <c r="P499" i="5"/>
  <c r="AB498" i="5"/>
  <c r="AA498" i="5"/>
  <c r="Y498" i="5"/>
  <c r="X498" i="5"/>
  <c r="W498" i="5"/>
  <c r="U498" i="5"/>
  <c r="T498" i="5"/>
  <c r="S498" i="5"/>
  <c r="P498" i="5"/>
  <c r="AB497" i="5"/>
  <c r="AA497" i="5"/>
  <c r="Y497" i="5"/>
  <c r="X497" i="5"/>
  <c r="W497" i="5"/>
  <c r="U497" i="5"/>
  <c r="T497" i="5"/>
  <c r="S497" i="5"/>
  <c r="P497" i="5"/>
  <c r="AB496" i="5"/>
  <c r="AA496" i="5"/>
  <c r="Y496" i="5"/>
  <c r="X496" i="5"/>
  <c r="W496" i="5"/>
  <c r="U496" i="5"/>
  <c r="T496" i="5"/>
  <c r="S496" i="5"/>
  <c r="P496" i="5"/>
  <c r="AB495" i="5"/>
  <c r="AA495" i="5"/>
  <c r="Y495" i="5"/>
  <c r="X495" i="5"/>
  <c r="W495" i="5"/>
  <c r="U495" i="5"/>
  <c r="T495" i="5"/>
  <c r="S495" i="5"/>
  <c r="P495" i="5"/>
  <c r="AB494" i="5"/>
  <c r="AA494" i="5"/>
  <c r="Y494" i="5"/>
  <c r="X494" i="5"/>
  <c r="W494" i="5"/>
  <c r="U494" i="5"/>
  <c r="T494" i="5"/>
  <c r="S494" i="5"/>
  <c r="P494" i="5"/>
  <c r="AB493" i="5"/>
  <c r="AA493" i="5"/>
  <c r="Y493" i="5"/>
  <c r="X493" i="5"/>
  <c r="W493" i="5"/>
  <c r="U493" i="5"/>
  <c r="T493" i="5"/>
  <c r="S493" i="5"/>
  <c r="P493" i="5"/>
  <c r="AB492" i="5"/>
  <c r="AA492" i="5"/>
  <c r="Y492" i="5"/>
  <c r="X492" i="5"/>
  <c r="W492" i="5"/>
  <c r="U492" i="5"/>
  <c r="T492" i="5"/>
  <c r="S492" i="5"/>
  <c r="P492" i="5"/>
  <c r="AB491" i="5"/>
  <c r="AA491" i="5"/>
  <c r="Y491" i="5"/>
  <c r="X491" i="5"/>
  <c r="W491" i="5"/>
  <c r="U491" i="5"/>
  <c r="T491" i="5"/>
  <c r="S491" i="5"/>
  <c r="P491" i="5"/>
  <c r="AB490" i="5"/>
  <c r="AA490" i="5"/>
  <c r="Y490" i="5"/>
  <c r="X490" i="5"/>
  <c r="W490" i="5"/>
  <c r="U490" i="5"/>
  <c r="T490" i="5"/>
  <c r="S490" i="5"/>
  <c r="P490" i="5"/>
  <c r="AB489" i="5"/>
  <c r="AA489" i="5"/>
  <c r="Y489" i="5"/>
  <c r="X489" i="5"/>
  <c r="W489" i="5"/>
  <c r="U489" i="5"/>
  <c r="T489" i="5"/>
  <c r="S489" i="5"/>
  <c r="P489" i="5"/>
  <c r="AB488" i="5"/>
  <c r="AA488" i="5"/>
  <c r="Y488" i="5"/>
  <c r="X488" i="5"/>
  <c r="W488" i="5"/>
  <c r="U488" i="5"/>
  <c r="T488" i="5"/>
  <c r="S488" i="5"/>
  <c r="P488" i="5"/>
  <c r="AB487" i="5"/>
  <c r="AA487" i="5"/>
  <c r="Y487" i="5"/>
  <c r="X487" i="5"/>
  <c r="W487" i="5"/>
  <c r="U487" i="5"/>
  <c r="T487" i="5"/>
  <c r="S487" i="5"/>
  <c r="P487" i="5"/>
  <c r="AB486" i="5"/>
  <c r="AA486" i="5"/>
  <c r="Y486" i="5"/>
  <c r="X486" i="5"/>
  <c r="W486" i="5"/>
  <c r="U486" i="5"/>
  <c r="T486" i="5"/>
  <c r="S486" i="5"/>
  <c r="P486" i="5"/>
  <c r="AB485" i="5"/>
  <c r="AA485" i="5"/>
  <c r="Y485" i="5"/>
  <c r="X485" i="5"/>
  <c r="W485" i="5"/>
  <c r="U485" i="5"/>
  <c r="T485" i="5"/>
  <c r="S485" i="5"/>
  <c r="P485" i="5"/>
  <c r="AB484" i="5"/>
  <c r="AA484" i="5"/>
  <c r="Y484" i="5"/>
  <c r="X484" i="5"/>
  <c r="W484" i="5"/>
  <c r="U484" i="5"/>
  <c r="T484" i="5"/>
  <c r="S484" i="5"/>
  <c r="P484" i="5"/>
  <c r="AB483" i="5"/>
  <c r="AA483" i="5"/>
  <c r="Y483" i="5"/>
  <c r="X483" i="5"/>
  <c r="W483" i="5"/>
  <c r="U483" i="5"/>
  <c r="T483" i="5"/>
  <c r="S483" i="5"/>
  <c r="P483" i="5"/>
  <c r="AB482" i="5"/>
  <c r="AA482" i="5"/>
  <c r="Y482" i="5"/>
  <c r="X482" i="5"/>
  <c r="W482" i="5"/>
  <c r="U482" i="5"/>
  <c r="T482" i="5"/>
  <c r="S482" i="5"/>
  <c r="P482" i="5"/>
  <c r="AB481" i="5"/>
  <c r="AA481" i="5"/>
  <c r="Y481" i="5"/>
  <c r="X481" i="5"/>
  <c r="W481" i="5"/>
  <c r="U481" i="5"/>
  <c r="T481" i="5"/>
  <c r="S481" i="5"/>
  <c r="P481" i="5"/>
  <c r="AB480" i="5"/>
  <c r="AA480" i="5"/>
  <c r="Y480" i="5"/>
  <c r="X480" i="5"/>
  <c r="W480" i="5"/>
  <c r="U480" i="5"/>
  <c r="T480" i="5"/>
  <c r="S480" i="5"/>
  <c r="P480" i="5"/>
  <c r="AB479" i="5"/>
  <c r="AA479" i="5"/>
  <c r="Y479" i="5"/>
  <c r="X479" i="5"/>
  <c r="W479" i="5"/>
  <c r="U479" i="5"/>
  <c r="T479" i="5"/>
  <c r="S479" i="5"/>
  <c r="P479" i="5"/>
  <c r="AB478" i="5"/>
  <c r="AA478" i="5"/>
  <c r="Y478" i="5"/>
  <c r="X478" i="5"/>
  <c r="W478" i="5"/>
  <c r="U478" i="5"/>
  <c r="T478" i="5"/>
  <c r="S478" i="5"/>
  <c r="P478" i="5"/>
  <c r="AB477" i="5"/>
  <c r="AA477" i="5"/>
  <c r="Y477" i="5"/>
  <c r="X477" i="5"/>
  <c r="W477" i="5"/>
  <c r="U477" i="5"/>
  <c r="T477" i="5"/>
  <c r="S477" i="5"/>
  <c r="P477" i="5"/>
  <c r="AB476" i="5"/>
  <c r="AA476" i="5"/>
  <c r="Y476" i="5"/>
  <c r="X476" i="5"/>
  <c r="W476" i="5"/>
  <c r="U476" i="5"/>
  <c r="T476" i="5"/>
  <c r="S476" i="5"/>
  <c r="P476" i="5"/>
  <c r="AB475" i="5"/>
  <c r="AA475" i="5"/>
  <c r="Y475" i="5"/>
  <c r="X475" i="5"/>
  <c r="W475" i="5"/>
  <c r="U475" i="5"/>
  <c r="T475" i="5"/>
  <c r="S475" i="5"/>
  <c r="P475" i="5"/>
  <c r="AB474" i="5"/>
  <c r="AA474" i="5"/>
  <c r="Y474" i="5"/>
  <c r="X474" i="5"/>
  <c r="W474" i="5"/>
  <c r="U474" i="5"/>
  <c r="T474" i="5"/>
  <c r="S474" i="5"/>
  <c r="P474" i="5"/>
  <c r="AB473" i="5"/>
  <c r="AA473" i="5"/>
  <c r="Y473" i="5"/>
  <c r="X473" i="5"/>
  <c r="W473" i="5"/>
  <c r="U473" i="5"/>
  <c r="T473" i="5"/>
  <c r="S473" i="5"/>
  <c r="P473" i="5"/>
  <c r="AB472" i="5"/>
  <c r="AA472" i="5"/>
  <c r="Y472" i="5"/>
  <c r="X472" i="5"/>
  <c r="W472" i="5"/>
  <c r="U472" i="5"/>
  <c r="T472" i="5"/>
  <c r="S472" i="5"/>
  <c r="P472" i="5"/>
  <c r="AB471" i="5"/>
  <c r="AA471" i="5"/>
  <c r="Y471" i="5"/>
  <c r="X471" i="5"/>
  <c r="W471" i="5"/>
  <c r="U471" i="5"/>
  <c r="T471" i="5"/>
  <c r="S471" i="5"/>
  <c r="P471" i="5"/>
  <c r="AB470" i="5"/>
  <c r="AA470" i="5"/>
  <c r="Y470" i="5"/>
  <c r="X470" i="5"/>
  <c r="W470" i="5"/>
  <c r="U470" i="5"/>
  <c r="T470" i="5"/>
  <c r="S470" i="5"/>
  <c r="P470" i="5"/>
  <c r="AB469" i="5"/>
  <c r="AA469" i="5"/>
  <c r="Y469" i="5"/>
  <c r="X469" i="5"/>
  <c r="W469" i="5"/>
  <c r="U469" i="5"/>
  <c r="T469" i="5"/>
  <c r="S469" i="5"/>
  <c r="P469" i="5"/>
  <c r="AB468" i="5"/>
  <c r="AA468" i="5"/>
  <c r="Y468" i="5"/>
  <c r="X468" i="5"/>
  <c r="W468" i="5"/>
  <c r="U468" i="5"/>
  <c r="T468" i="5"/>
  <c r="S468" i="5"/>
  <c r="P468" i="5"/>
  <c r="AB467" i="5"/>
  <c r="AA467" i="5"/>
  <c r="Y467" i="5"/>
  <c r="X467" i="5"/>
  <c r="W467" i="5"/>
  <c r="U467" i="5"/>
  <c r="T467" i="5"/>
  <c r="S467" i="5"/>
  <c r="P467" i="5"/>
  <c r="AB466" i="5"/>
  <c r="AA466" i="5"/>
  <c r="Y466" i="5"/>
  <c r="X466" i="5"/>
  <c r="W466" i="5"/>
  <c r="U466" i="5"/>
  <c r="T466" i="5"/>
  <c r="S466" i="5"/>
  <c r="P466" i="5"/>
  <c r="AB465" i="5"/>
  <c r="AA465" i="5"/>
  <c r="Y465" i="5"/>
  <c r="X465" i="5"/>
  <c r="W465" i="5"/>
  <c r="U465" i="5"/>
  <c r="T465" i="5"/>
  <c r="S465" i="5"/>
  <c r="P465" i="5"/>
  <c r="AB464" i="5"/>
  <c r="AA464" i="5"/>
  <c r="Y464" i="5"/>
  <c r="X464" i="5"/>
  <c r="W464" i="5"/>
  <c r="U464" i="5"/>
  <c r="T464" i="5"/>
  <c r="S464" i="5"/>
  <c r="P464" i="5"/>
  <c r="AB463" i="5"/>
  <c r="AA463" i="5"/>
  <c r="Y463" i="5"/>
  <c r="X463" i="5"/>
  <c r="W463" i="5"/>
  <c r="U463" i="5"/>
  <c r="T463" i="5"/>
  <c r="S463" i="5"/>
  <c r="P463" i="5"/>
  <c r="AB462" i="5"/>
  <c r="AA462" i="5"/>
  <c r="Y462" i="5"/>
  <c r="X462" i="5"/>
  <c r="W462" i="5"/>
  <c r="U462" i="5"/>
  <c r="T462" i="5"/>
  <c r="S462" i="5"/>
  <c r="P462" i="5"/>
  <c r="AB461" i="5"/>
  <c r="AA461" i="5"/>
  <c r="Y461" i="5"/>
  <c r="X461" i="5"/>
  <c r="W461" i="5"/>
  <c r="U461" i="5"/>
  <c r="T461" i="5"/>
  <c r="S461" i="5"/>
  <c r="P461" i="5"/>
  <c r="AB460" i="5"/>
  <c r="AA460" i="5"/>
  <c r="Y460" i="5"/>
  <c r="X460" i="5"/>
  <c r="W460" i="5"/>
  <c r="U460" i="5"/>
  <c r="T460" i="5"/>
  <c r="S460" i="5"/>
  <c r="P460" i="5"/>
  <c r="AB459" i="5"/>
  <c r="AA459" i="5"/>
  <c r="Y459" i="5"/>
  <c r="X459" i="5"/>
  <c r="W459" i="5"/>
  <c r="U459" i="5"/>
  <c r="T459" i="5"/>
  <c r="S459" i="5"/>
  <c r="P459" i="5"/>
  <c r="AB458" i="5"/>
  <c r="AA458" i="5"/>
  <c r="Y458" i="5"/>
  <c r="X458" i="5"/>
  <c r="W458" i="5"/>
  <c r="U458" i="5"/>
  <c r="T458" i="5"/>
  <c r="S458" i="5"/>
  <c r="P458" i="5"/>
  <c r="AB457" i="5"/>
  <c r="AA457" i="5"/>
  <c r="Y457" i="5"/>
  <c r="X457" i="5"/>
  <c r="W457" i="5"/>
  <c r="U457" i="5"/>
  <c r="T457" i="5"/>
  <c r="S457" i="5"/>
  <c r="P457" i="5"/>
  <c r="AB456" i="5"/>
  <c r="AA456" i="5"/>
  <c r="Y456" i="5"/>
  <c r="X456" i="5"/>
  <c r="W456" i="5"/>
  <c r="U456" i="5"/>
  <c r="T456" i="5"/>
  <c r="S456" i="5"/>
  <c r="P456" i="5"/>
  <c r="AB455" i="5"/>
  <c r="AA455" i="5"/>
  <c r="Y455" i="5"/>
  <c r="X455" i="5"/>
  <c r="W455" i="5"/>
  <c r="U455" i="5"/>
  <c r="T455" i="5"/>
  <c r="S455" i="5"/>
  <c r="P455" i="5"/>
  <c r="AB454" i="5"/>
  <c r="AA454" i="5"/>
  <c r="Y454" i="5"/>
  <c r="X454" i="5"/>
  <c r="W454" i="5"/>
  <c r="U454" i="5"/>
  <c r="T454" i="5"/>
  <c r="S454" i="5"/>
  <c r="P454" i="5"/>
  <c r="AB453" i="5"/>
  <c r="AA453" i="5"/>
  <c r="Y453" i="5"/>
  <c r="X453" i="5"/>
  <c r="W453" i="5"/>
  <c r="U453" i="5"/>
  <c r="T453" i="5"/>
  <c r="S453" i="5"/>
  <c r="P453" i="5"/>
  <c r="AB452" i="5"/>
  <c r="AA452" i="5"/>
  <c r="Y452" i="5"/>
  <c r="X452" i="5"/>
  <c r="W452" i="5"/>
  <c r="U452" i="5"/>
  <c r="T452" i="5"/>
  <c r="S452" i="5"/>
  <c r="P452" i="5"/>
  <c r="AB451" i="5"/>
  <c r="AA451" i="5"/>
  <c r="Y451" i="5"/>
  <c r="X451" i="5"/>
  <c r="W451" i="5"/>
  <c r="U451" i="5"/>
  <c r="T451" i="5"/>
  <c r="S451" i="5"/>
  <c r="P451" i="5"/>
  <c r="AB450" i="5"/>
  <c r="AA450" i="5"/>
  <c r="Y450" i="5"/>
  <c r="X450" i="5"/>
  <c r="W450" i="5"/>
  <c r="U450" i="5"/>
  <c r="T450" i="5"/>
  <c r="S450" i="5"/>
  <c r="P450" i="5"/>
  <c r="AB449" i="5"/>
  <c r="AA449" i="5"/>
  <c r="Y449" i="5"/>
  <c r="X449" i="5"/>
  <c r="W449" i="5"/>
  <c r="U449" i="5"/>
  <c r="T449" i="5"/>
  <c r="S449" i="5"/>
  <c r="P449" i="5"/>
  <c r="AB448" i="5"/>
  <c r="AA448" i="5"/>
  <c r="Y448" i="5"/>
  <c r="X448" i="5"/>
  <c r="W448" i="5"/>
  <c r="U448" i="5"/>
  <c r="T448" i="5"/>
  <c r="S448" i="5"/>
  <c r="P448" i="5"/>
  <c r="AB447" i="5"/>
  <c r="AA447" i="5"/>
  <c r="Y447" i="5"/>
  <c r="X447" i="5"/>
  <c r="W447" i="5"/>
  <c r="U447" i="5"/>
  <c r="T447" i="5"/>
  <c r="S447" i="5"/>
  <c r="P447" i="5"/>
  <c r="AB446" i="5"/>
  <c r="AA446" i="5"/>
  <c r="Y446" i="5"/>
  <c r="X446" i="5"/>
  <c r="W446" i="5"/>
  <c r="U446" i="5"/>
  <c r="T446" i="5"/>
  <c r="S446" i="5"/>
  <c r="P446" i="5"/>
  <c r="AB445" i="5"/>
  <c r="AA445" i="5"/>
  <c r="Y445" i="5"/>
  <c r="X445" i="5"/>
  <c r="W445" i="5"/>
  <c r="U445" i="5"/>
  <c r="T445" i="5"/>
  <c r="S445" i="5"/>
  <c r="P445" i="5"/>
  <c r="AB444" i="5"/>
  <c r="AA444" i="5"/>
  <c r="Y444" i="5"/>
  <c r="X444" i="5"/>
  <c r="W444" i="5"/>
  <c r="U444" i="5"/>
  <c r="T444" i="5"/>
  <c r="S444" i="5"/>
  <c r="P444" i="5"/>
  <c r="AB443" i="5"/>
  <c r="AA443" i="5"/>
  <c r="Y443" i="5"/>
  <c r="X443" i="5"/>
  <c r="W443" i="5"/>
  <c r="U443" i="5"/>
  <c r="T443" i="5"/>
  <c r="S443" i="5"/>
  <c r="P443" i="5"/>
  <c r="AB442" i="5"/>
  <c r="AA442" i="5"/>
  <c r="Y442" i="5"/>
  <c r="X442" i="5"/>
  <c r="W442" i="5"/>
  <c r="U442" i="5"/>
  <c r="T442" i="5"/>
  <c r="S442" i="5"/>
  <c r="P442" i="5"/>
  <c r="AB441" i="5"/>
  <c r="AA441" i="5"/>
  <c r="Y441" i="5"/>
  <c r="X441" i="5"/>
  <c r="W441" i="5"/>
  <c r="U441" i="5"/>
  <c r="T441" i="5"/>
  <c r="S441" i="5"/>
  <c r="P441" i="5"/>
  <c r="AB440" i="5"/>
  <c r="AA440" i="5"/>
  <c r="Y440" i="5"/>
  <c r="X440" i="5"/>
  <c r="W440" i="5"/>
  <c r="U440" i="5"/>
  <c r="T440" i="5"/>
  <c r="S440" i="5"/>
  <c r="P440" i="5"/>
  <c r="AB439" i="5"/>
  <c r="AA439" i="5"/>
  <c r="Y439" i="5"/>
  <c r="X439" i="5"/>
  <c r="W439" i="5"/>
  <c r="U439" i="5"/>
  <c r="T439" i="5"/>
  <c r="S439" i="5"/>
  <c r="P439" i="5"/>
  <c r="AB438" i="5"/>
  <c r="AA438" i="5"/>
  <c r="Y438" i="5"/>
  <c r="X438" i="5"/>
  <c r="W438" i="5"/>
  <c r="U438" i="5"/>
  <c r="T438" i="5"/>
  <c r="S438" i="5"/>
  <c r="P438" i="5"/>
  <c r="AB437" i="5"/>
  <c r="AA437" i="5"/>
  <c r="Y437" i="5"/>
  <c r="X437" i="5"/>
  <c r="W437" i="5"/>
  <c r="U437" i="5"/>
  <c r="T437" i="5"/>
  <c r="S437" i="5"/>
  <c r="P437" i="5"/>
  <c r="AB436" i="5"/>
  <c r="AA436" i="5"/>
  <c r="Y436" i="5"/>
  <c r="X436" i="5"/>
  <c r="W436" i="5"/>
  <c r="U436" i="5"/>
  <c r="T436" i="5"/>
  <c r="S436" i="5"/>
  <c r="P436" i="5"/>
  <c r="AB435" i="5"/>
  <c r="AA435" i="5"/>
  <c r="Y435" i="5"/>
  <c r="X435" i="5"/>
  <c r="W435" i="5"/>
  <c r="U435" i="5"/>
  <c r="T435" i="5"/>
  <c r="S435" i="5"/>
  <c r="P435" i="5"/>
  <c r="AB434" i="5"/>
  <c r="AA434" i="5"/>
  <c r="Y434" i="5"/>
  <c r="X434" i="5"/>
  <c r="W434" i="5"/>
  <c r="U434" i="5"/>
  <c r="T434" i="5"/>
  <c r="S434" i="5"/>
  <c r="P434" i="5"/>
  <c r="AB433" i="5"/>
  <c r="AA433" i="5"/>
  <c r="Y433" i="5"/>
  <c r="X433" i="5"/>
  <c r="W433" i="5"/>
  <c r="U433" i="5"/>
  <c r="T433" i="5"/>
  <c r="S433" i="5"/>
  <c r="P433" i="5"/>
  <c r="AB432" i="5"/>
  <c r="AA432" i="5"/>
  <c r="Y432" i="5"/>
  <c r="X432" i="5"/>
  <c r="W432" i="5"/>
  <c r="U432" i="5"/>
  <c r="T432" i="5"/>
  <c r="S432" i="5"/>
  <c r="P432" i="5"/>
  <c r="AB431" i="5"/>
  <c r="AA431" i="5"/>
  <c r="Y431" i="5"/>
  <c r="X431" i="5"/>
  <c r="W431" i="5"/>
  <c r="U431" i="5"/>
  <c r="T431" i="5"/>
  <c r="S431" i="5"/>
  <c r="P431" i="5"/>
  <c r="AB430" i="5"/>
  <c r="AA430" i="5"/>
  <c r="Y430" i="5"/>
  <c r="X430" i="5"/>
  <c r="W430" i="5"/>
  <c r="U430" i="5"/>
  <c r="T430" i="5"/>
  <c r="S430" i="5"/>
  <c r="P430" i="5"/>
  <c r="AB429" i="5"/>
  <c r="AA429" i="5"/>
  <c r="Y429" i="5"/>
  <c r="X429" i="5"/>
  <c r="W429" i="5"/>
  <c r="U429" i="5"/>
  <c r="T429" i="5"/>
  <c r="S429" i="5"/>
  <c r="P429" i="5"/>
  <c r="AB428" i="5"/>
  <c r="AA428" i="5"/>
  <c r="Y428" i="5"/>
  <c r="X428" i="5"/>
  <c r="W428" i="5"/>
  <c r="U428" i="5"/>
  <c r="T428" i="5"/>
  <c r="S428" i="5"/>
  <c r="P428" i="5"/>
  <c r="AB427" i="5"/>
  <c r="AA427" i="5"/>
  <c r="Y427" i="5"/>
  <c r="X427" i="5"/>
  <c r="W427" i="5"/>
  <c r="U427" i="5"/>
  <c r="T427" i="5"/>
  <c r="S427" i="5"/>
  <c r="P427" i="5"/>
  <c r="AB426" i="5"/>
  <c r="AA426" i="5"/>
  <c r="Y426" i="5"/>
  <c r="X426" i="5"/>
  <c r="W426" i="5"/>
  <c r="U426" i="5"/>
  <c r="T426" i="5"/>
  <c r="S426" i="5"/>
  <c r="P426" i="5"/>
  <c r="AB425" i="5"/>
  <c r="AA425" i="5"/>
  <c r="Y425" i="5"/>
  <c r="X425" i="5"/>
  <c r="W425" i="5"/>
  <c r="U425" i="5"/>
  <c r="T425" i="5"/>
  <c r="S425" i="5"/>
  <c r="P425" i="5"/>
  <c r="AB424" i="5"/>
  <c r="AA424" i="5"/>
  <c r="Y424" i="5"/>
  <c r="X424" i="5"/>
  <c r="W424" i="5"/>
  <c r="U424" i="5"/>
  <c r="T424" i="5"/>
  <c r="S424" i="5"/>
  <c r="P424" i="5"/>
  <c r="AB423" i="5"/>
  <c r="AA423" i="5"/>
  <c r="Y423" i="5"/>
  <c r="X423" i="5"/>
  <c r="W423" i="5"/>
  <c r="U423" i="5"/>
  <c r="T423" i="5"/>
  <c r="S423" i="5"/>
  <c r="P423" i="5"/>
  <c r="AB422" i="5"/>
  <c r="AA422" i="5"/>
  <c r="Y422" i="5"/>
  <c r="X422" i="5"/>
  <c r="W422" i="5"/>
  <c r="U422" i="5"/>
  <c r="T422" i="5"/>
  <c r="S422" i="5"/>
  <c r="P422" i="5"/>
  <c r="AB421" i="5"/>
  <c r="AA421" i="5"/>
  <c r="Y421" i="5"/>
  <c r="X421" i="5"/>
  <c r="W421" i="5"/>
  <c r="U421" i="5"/>
  <c r="T421" i="5"/>
  <c r="S421" i="5"/>
  <c r="P421" i="5"/>
  <c r="AB420" i="5"/>
  <c r="AA420" i="5"/>
  <c r="Y420" i="5"/>
  <c r="X420" i="5"/>
  <c r="W420" i="5"/>
  <c r="U420" i="5"/>
  <c r="T420" i="5"/>
  <c r="S420" i="5"/>
  <c r="P420" i="5"/>
  <c r="AB419" i="5"/>
  <c r="AA419" i="5"/>
  <c r="Y419" i="5"/>
  <c r="X419" i="5"/>
  <c r="W419" i="5"/>
  <c r="U419" i="5"/>
  <c r="T419" i="5"/>
  <c r="S419" i="5"/>
  <c r="P419" i="5"/>
  <c r="AB418" i="5"/>
  <c r="AA418" i="5"/>
  <c r="Y418" i="5"/>
  <c r="X418" i="5"/>
  <c r="W418" i="5"/>
  <c r="U418" i="5"/>
  <c r="T418" i="5"/>
  <c r="S418" i="5"/>
  <c r="P418" i="5"/>
  <c r="AB417" i="5"/>
  <c r="AA417" i="5"/>
  <c r="Y417" i="5"/>
  <c r="X417" i="5"/>
  <c r="W417" i="5"/>
  <c r="U417" i="5"/>
  <c r="T417" i="5"/>
  <c r="S417" i="5"/>
  <c r="P417" i="5"/>
  <c r="AB416" i="5"/>
  <c r="AA416" i="5"/>
  <c r="Y416" i="5"/>
  <c r="X416" i="5"/>
  <c r="W416" i="5"/>
  <c r="U416" i="5"/>
  <c r="T416" i="5"/>
  <c r="S416" i="5"/>
  <c r="P416" i="5"/>
  <c r="AB415" i="5"/>
  <c r="AA415" i="5"/>
  <c r="Y415" i="5"/>
  <c r="X415" i="5"/>
  <c r="W415" i="5"/>
  <c r="U415" i="5"/>
  <c r="T415" i="5"/>
  <c r="S415" i="5"/>
  <c r="P415" i="5"/>
  <c r="AB414" i="5"/>
  <c r="AA414" i="5"/>
  <c r="Y414" i="5"/>
  <c r="X414" i="5"/>
  <c r="W414" i="5"/>
  <c r="U414" i="5"/>
  <c r="T414" i="5"/>
  <c r="S414" i="5"/>
  <c r="P414" i="5"/>
  <c r="AB413" i="5"/>
  <c r="AA413" i="5"/>
  <c r="Y413" i="5"/>
  <c r="X413" i="5"/>
  <c r="W413" i="5"/>
  <c r="U413" i="5"/>
  <c r="T413" i="5"/>
  <c r="S413" i="5"/>
  <c r="P413" i="5"/>
  <c r="AB412" i="5"/>
  <c r="AA412" i="5"/>
  <c r="Y412" i="5"/>
  <c r="X412" i="5"/>
  <c r="W412" i="5"/>
  <c r="U412" i="5"/>
  <c r="T412" i="5"/>
  <c r="S412" i="5"/>
  <c r="P412" i="5"/>
  <c r="AB411" i="5"/>
  <c r="AA411" i="5"/>
  <c r="Y411" i="5"/>
  <c r="X411" i="5"/>
  <c r="W411" i="5"/>
  <c r="U411" i="5"/>
  <c r="T411" i="5"/>
  <c r="S411" i="5"/>
  <c r="P411" i="5"/>
  <c r="AB410" i="5"/>
  <c r="AA410" i="5"/>
  <c r="Y410" i="5"/>
  <c r="X410" i="5"/>
  <c r="W410" i="5"/>
  <c r="U410" i="5"/>
  <c r="T410" i="5"/>
  <c r="S410" i="5"/>
  <c r="P410" i="5"/>
  <c r="AB409" i="5"/>
  <c r="AA409" i="5"/>
  <c r="Y409" i="5"/>
  <c r="X409" i="5"/>
  <c r="W409" i="5"/>
  <c r="U409" i="5"/>
  <c r="T409" i="5"/>
  <c r="S409" i="5"/>
  <c r="P409" i="5"/>
  <c r="AB408" i="5"/>
  <c r="AA408" i="5"/>
  <c r="Y408" i="5"/>
  <c r="X408" i="5"/>
  <c r="W408" i="5"/>
  <c r="U408" i="5"/>
  <c r="T408" i="5"/>
  <c r="S408" i="5"/>
  <c r="P408" i="5"/>
  <c r="AB407" i="5"/>
  <c r="AA407" i="5"/>
  <c r="Y407" i="5"/>
  <c r="X407" i="5"/>
  <c r="W407" i="5"/>
  <c r="U407" i="5"/>
  <c r="T407" i="5"/>
  <c r="S407" i="5"/>
  <c r="P407" i="5"/>
  <c r="AB406" i="5"/>
  <c r="AA406" i="5"/>
  <c r="Y406" i="5"/>
  <c r="X406" i="5"/>
  <c r="W406" i="5"/>
  <c r="U406" i="5"/>
  <c r="T406" i="5"/>
  <c r="S406" i="5"/>
  <c r="P406" i="5"/>
  <c r="AB405" i="5"/>
  <c r="AA405" i="5"/>
  <c r="Y405" i="5"/>
  <c r="X405" i="5"/>
  <c r="W405" i="5"/>
  <c r="U405" i="5"/>
  <c r="T405" i="5"/>
  <c r="S405" i="5"/>
  <c r="P405" i="5"/>
  <c r="AB404" i="5"/>
  <c r="AA404" i="5"/>
  <c r="Y404" i="5"/>
  <c r="X404" i="5"/>
  <c r="W404" i="5"/>
  <c r="U404" i="5"/>
  <c r="T404" i="5"/>
  <c r="S404" i="5"/>
  <c r="P404" i="5"/>
  <c r="AB403" i="5"/>
  <c r="AA403" i="5"/>
  <c r="Y403" i="5"/>
  <c r="X403" i="5"/>
  <c r="W403" i="5"/>
  <c r="U403" i="5"/>
  <c r="T403" i="5"/>
  <c r="S403" i="5"/>
  <c r="P403" i="5"/>
  <c r="AB402" i="5"/>
  <c r="AA402" i="5"/>
  <c r="Y402" i="5"/>
  <c r="X402" i="5"/>
  <c r="W402" i="5"/>
  <c r="U402" i="5"/>
  <c r="T402" i="5"/>
  <c r="S402" i="5"/>
  <c r="P402" i="5"/>
  <c r="AB401" i="5"/>
  <c r="AA401" i="5"/>
  <c r="Y401" i="5"/>
  <c r="X401" i="5"/>
  <c r="W401" i="5"/>
  <c r="U401" i="5"/>
  <c r="T401" i="5"/>
  <c r="S401" i="5"/>
  <c r="P401" i="5"/>
  <c r="AB400" i="5"/>
  <c r="AA400" i="5"/>
  <c r="Y400" i="5"/>
  <c r="X400" i="5"/>
  <c r="W400" i="5"/>
  <c r="U400" i="5"/>
  <c r="T400" i="5"/>
  <c r="S400" i="5"/>
  <c r="P400" i="5"/>
  <c r="AB399" i="5"/>
  <c r="AA399" i="5"/>
  <c r="Y399" i="5"/>
  <c r="X399" i="5"/>
  <c r="W399" i="5"/>
  <c r="U399" i="5"/>
  <c r="T399" i="5"/>
  <c r="S399" i="5"/>
  <c r="P399" i="5"/>
  <c r="AB398" i="5"/>
  <c r="AA398" i="5"/>
  <c r="Y398" i="5"/>
  <c r="X398" i="5"/>
  <c r="W398" i="5"/>
  <c r="U398" i="5"/>
  <c r="T398" i="5"/>
  <c r="S398" i="5"/>
  <c r="P398" i="5"/>
  <c r="AB397" i="5"/>
  <c r="AA397" i="5"/>
  <c r="Y397" i="5"/>
  <c r="X397" i="5"/>
  <c r="W397" i="5"/>
  <c r="U397" i="5"/>
  <c r="T397" i="5"/>
  <c r="S397" i="5"/>
  <c r="P397" i="5"/>
  <c r="AB396" i="5"/>
  <c r="AA396" i="5"/>
  <c r="Y396" i="5"/>
  <c r="X396" i="5"/>
  <c r="W396" i="5"/>
  <c r="U396" i="5"/>
  <c r="T396" i="5"/>
  <c r="S396" i="5"/>
  <c r="P396" i="5"/>
  <c r="AB395" i="5"/>
  <c r="AA395" i="5"/>
  <c r="Y395" i="5"/>
  <c r="X395" i="5"/>
  <c r="W395" i="5"/>
  <c r="U395" i="5"/>
  <c r="T395" i="5"/>
  <c r="S395" i="5"/>
  <c r="P395" i="5"/>
  <c r="AB394" i="5"/>
  <c r="AA394" i="5"/>
  <c r="Y394" i="5"/>
  <c r="X394" i="5"/>
  <c r="W394" i="5"/>
  <c r="U394" i="5"/>
  <c r="T394" i="5"/>
  <c r="S394" i="5"/>
  <c r="P394" i="5"/>
  <c r="AB393" i="5"/>
  <c r="AA393" i="5"/>
  <c r="Y393" i="5"/>
  <c r="X393" i="5"/>
  <c r="W393" i="5"/>
  <c r="U393" i="5"/>
  <c r="T393" i="5"/>
  <c r="S393" i="5"/>
  <c r="P393" i="5"/>
  <c r="AB392" i="5"/>
  <c r="AA392" i="5"/>
  <c r="Y392" i="5"/>
  <c r="X392" i="5"/>
  <c r="W392" i="5"/>
  <c r="U392" i="5"/>
  <c r="T392" i="5"/>
  <c r="S392" i="5"/>
  <c r="P392" i="5"/>
  <c r="AB391" i="5"/>
  <c r="AA391" i="5"/>
  <c r="Y391" i="5"/>
  <c r="X391" i="5"/>
  <c r="W391" i="5"/>
  <c r="U391" i="5"/>
  <c r="T391" i="5"/>
  <c r="S391" i="5"/>
  <c r="P391" i="5"/>
  <c r="AB390" i="5"/>
  <c r="AA390" i="5"/>
  <c r="Y390" i="5"/>
  <c r="X390" i="5"/>
  <c r="W390" i="5"/>
  <c r="U390" i="5"/>
  <c r="T390" i="5"/>
  <c r="S390" i="5"/>
  <c r="P390" i="5"/>
  <c r="AB389" i="5"/>
  <c r="AA389" i="5"/>
  <c r="Y389" i="5"/>
  <c r="X389" i="5"/>
  <c r="W389" i="5"/>
  <c r="U389" i="5"/>
  <c r="T389" i="5"/>
  <c r="S389" i="5"/>
  <c r="P389" i="5"/>
  <c r="AB388" i="5"/>
  <c r="AA388" i="5"/>
  <c r="Y388" i="5"/>
  <c r="X388" i="5"/>
  <c r="W388" i="5"/>
  <c r="U388" i="5"/>
  <c r="T388" i="5"/>
  <c r="S388" i="5"/>
  <c r="P388" i="5"/>
  <c r="AB387" i="5"/>
  <c r="AA387" i="5"/>
  <c r="Y387" i="5"/>
  <c r="X387" i="5"/>
  <c r="W387" i="5"/>
  <c r="U387" i="5"/>
  <c r="T387" i="5"/>
  <c r="S387" i="5"/>
  <c r="P387" i="5"/>
  <c r="AB386" i="5"/>
  <c r="AA386" i="5"/>
  <c r="Y386" i="5"/>
  <c r="X386" i="5"/>
  <c r="W386" i="5"/>
  <c r="U386" i="5"/>
  <c r="T386" i="5"/>
  <c r="P386" i="5"/>
  <c r="AB385" i="5"/>
  <c r="AA385" i="5"/>
  <c r="Y385" i="5"/>
  <c r="X385" i="5"/>
  <c r="W385" i="5"/>
  <c r="U385" i="5"/>
  <c r="T385" i="5"/>
  <c r="S385" i="5"/>
  <c r="P385" i="5"/>
  <c r="AB384" i="5"/>
  <c r="AA384" i="5"/>
  <c r="Y384" i="5"/>
  <c r="X384" i="5"/>
  <c r="W384" i="5"/>
  <c r="U384" i="5"/>
  <c r="T384" i="5"/>
  <c r="S384" i="5"/>
  <c r="P384" i="5"/>
  <c r="AB383" i="5"/>
  <c r="AA383" i="5"/>
  <c r="Y383" i="5"/>
  <c r="X383" i="5"/>
  <c r="W383" i="5"/>
  <c r="U383" i="5"/>
  <c r="T383" i="5"/>
  <c r="S383" i="5"/>
  <c r="P383" i="5"/>
  <c r="AB382" i="5"/>
  <c r="AA382" i="5"/>
  <c r="Y382" i="5"/>
  <c r="X382" i="5"/>
  <c r="W382" i="5"/>
  <c r="U382" i="5"/>
  <c r="T382" i="5"/>
  <c r="S382" i="5"/>
  <c r="P382" i="5"/>
  <c r="AB381" i="5"/>
  <c r="AA381" i="5"/>
  <c r="Y381" i="5"/>
  <c r="X381" i="5"/>
  <c r="W381" i="5"/>
  <c r="U381" i="5"/>
  <c r="T381" i="5"/>
  <c r="S381" i="5"/>
  <c r="P381" i="5"/>
  <c r="AB380" i="5"/>
  <c r="AA380" i="5"/>
  <c r="Y380" i="5"/>
  <c r="X380" i="5"/>
  <c r="W380" i="5"/>
  <c r="U380" i="5"/>
  <c r="T380" i="5"/>
  <c r="S380" i="5"/>
  <c r="P380" i="5"/>
  <c r="AB379" i="5"/>
  <c r="AA379" i="5"/>
  <c r="Y379" i="5"/>
  <c r="X379" i="5"/>
  <c r="W379" i="5"/>
  <c r="U379" i="5"/>
  <c r="T379" i="5"/>
  <c r="S379" i="5"/>
  <c r="P379" i="5"/>
  <c r="AB378" i="5"/>
  <c r="AA378" i="5"/>
  <c r="Y378" i="5"/>
  <c r="X378" i="5"/>
  <c r="W378" i="5"/>
  <c r="U378" i="5"/>
  <c r="T378" i="5"/>
  <c r="S378" i="5"/>
  <c r="P378" i="5"/>
  <c r="AB377" i="5"/>
  <c r="AA377" i="5"/>
  <c r="Y377" i="5"/>
  <c r="X377" i="5"/>
  <c r="W377" i="5"/>
  <c r="U377" i="5"/>
  <c r="T377" i="5"/>
  <c r="S377" i="5"/>
  <c r="P377" i="5"/>
  <c r="AB376" i="5"/>
  <c r="AA376" i="5"/>
  <c r="Y376" i="5"/>
  <c r="X376" i="5"/>
  <c r="W376" i="5"/>
  <c r="U376" i="5"/>
  <c r="T376" i="5"/>
  <c r="S376" i="5"/>
  <c r="P376" i="5"/>
  <c r="AB375" i="5"/>
  <c r="AA375" i="5"/>
  <c r="Y375" i="5"/>
  <c r="X375" i="5"/>
  <c r="W375" i="5"/>
  <c r="U375" i="5"/>
  <c r="T375" i="5"/>
  <c r="S375" i="5"/>
  <c r="P375" i="5"/>
  <c r="AB374" i="5"/>
  <c r="AA374" i="5"/>
  <c r="Y374" i="5"/>
  <c r="X374" i="5"/>
  <c r="W374" i="5"/>
  <c r="U374" i="5"/>
  <c r="T374" i="5"/>
  <c r="S374" i="5"/>
  <c r="P374" i="5"/>
  <c r="AB373" i="5"/>
  <c r="AA373" i="5"/>
  <c r="Y373" i="5"/>
  <c r="X373" i="5"/>
  <c r="W373" i="5"/>
  <c r="U373" i="5"/>
  <c r="T373" i="5"/>
  <c r="S373" i="5"/>
  <c r="P373" i="5"/>
  <c r="AB372" i="5"/>
  <c r="AA372" i="5"/>
  <c r="Y372" i="5"/>
  <c r="X372" i="5"/>
  <c r="W372" i="5"/>
  <c r="U372" i="5"/>
  <c r="T372" i="5"/>
  <c r="S372" i="5"/>
  <c r="P372" i="5"/>
  <c r="AB371" i="5"/>
  <c r="AA371" i="5"/>
  <c r="Y371" i="5"/>
  <c r="X371" i="5"/>
  <c r="W371" i="5"/>
  <c r="U371" i="5"/>
  <c r="T371" i="5"/>
  <c r="S371" i="5"/>
  <c r="P371" i="5"/>
  <c r="AB370" i="5"/>
  <c r="AA370" i="5"/>
  <c r="Y370" i="5"/>
  <c r="X370" i="5"/>
  <c r="W370" i="5"/>
  <c r="U370" i="5"/>
  <c r="T370" i="5"/>
  <c r="S370" i="5"/>
  <c r="P370" i="5"/>
  <c r="AB369" i="5"/>
  <c r="AA369" i="5"/>
  <c r="Y369" i="5"/>
  <c r="X369" i="5"/>
  <c r="W369" i="5"/>
  <c r="U369" i="5"/>
  <c r="T369" i="5"/>
  <c r="S369" i="5"/>
  <c r="P369" i="5"/>
  <c r="AB368" i="5"/>
  <c r="AA368" i="5"/>
  <c r="Y368" i="5"/>
  <c r="X368" i="5"/>
  <c r="W368" i="5"/>
  <c r="U368" i="5"/>
  <c r="T368" i="5"/>
  <c r="S368" i="5"/>
  <c r="P368" i="5"/>
  <c r="AB367" i="5"/>
  <c r="AA367" i="5"/>
  <c r="Y367" i="5"/>
  <c r="X367" i="5"/>
  <c r="W367" i="5"/>
  <c r="U367" i="5"/>
  <c r="T367" i="5"/>
  <c r="S367" i="5"/>
  <c r="P367" i="5"/>
  <c r="AB366" i="5"/>
  <c r="AA366" i="5"/>
  <c r="Y366" i="5"/>
  <c r="X366" i="5"/>
  <c r="W366" i="5"/>
  <c r="U366" i="5"/>
  <c r="T366" i="5"/>
  <c r="S366" i="5"/>
  <c r="P366" i="5"/>
  <c r="AB365" i="5"/>
  <c r="AA365" i="5"/>
  <c r="Y365" i="5"/>
  <c r="X365" i="5"/>
  <c r="W365" i="5"/>
  <c r="U365" i="5"/>
  <c r="T365" i="5"/>
  <c r="S365" i="5"/>
  <c r="P365" i="5"/>
  <c r="AB364" i="5"/>
  <c r="AA364" i="5"/>
  <c r="Y364" i="5"/>
  <c r="X364" i="5"/>
  <c r="W364" i="5"/>
  <c r="U364" i="5"/>
  <c r="T364" i="5"/>
  <c r="S364" i="5"/>
  <c r="P364" i="5"/>
  <c r="AB363" i="5"/>
  <c r="AA363" i="5"/>
  <c r="Y363" i="5"/>
  <c r="X363" i="5"/>
  <c r="W363" i="5"/>
  <c r="U363" i="5"/>
  <c r="T363" i="5"/>
  <c r="S363" i="5"/>
  <c r="P363" i="5"/>
  <c r="AB362" i="5"/>
  <c r="AA362" i="5"/>
  <c r="Y362" i="5"/>
  <c r="X362" i="5"/>
  <c r="W362" i="5"/>
  <c r="U362" i="5"/>
  <c r="T362" i="5"/>
  <c r="S362" i="5"/>
  <c r="P362" i="5"/>
  <c r="AB361" i="5"/>
  <c r="AA361" i="5"/>
  <c r="Y361" i="5"/>
  <c r="X361" i="5"/>
  <c r="W361" i="5"/>
  <c r="U361" i="5"/>
  <c r="T361" i="5"/>
  <c r="S361" i="5"/>
  <c r="P361" i="5"/>
  <c r="AB360" i="5"/>
  <c r="AA360" i="5"/>
  <c r="Y360" i="5"/>
  <c r="X360" i="5"/>
  <c r="W360" i="5"/>
  <c r="U360" i="5"/>
  <c r="T360" i="5"/>
  <c r="S360" i="5"/>
  <c r="P360" i="5"/>
  <c r="AB359" i="5"/>
  <c r="AA359" i="5"/>
  <c r="Y359" i="5"/>
  <c r="X359" i="5"/>
  <c r="W359" i="5"/>
  <c r="U359" i="5"/>
  <c r="T359" i="5"/>
  <c r="S359" i="5"/>
  <c r="P359" i="5"/>
  <c r="AB358" i="5"/>
  <c r="AA358" i="5"/>
  <c r="Y358" i="5"/>
  <c r="X358" i="5"/>
  <c r="W358" i="5"/>
  <c r="U358" i="5"/>
  <c r="T358" i="5"/>
  <c r="S358" i="5"/>
  <c r="P358" i="5"/>
  <c r="AB357" i="5"/>
  <c r="AA357" i="5"/>
  <c r="Y357" i="5"/>
  <c r="X357" i="5"/>
  <c r="W357" i="5"/>
  <c r="U357" i="5"/>
  <c r="T357" i="5"/>
  <c r="S357" i="5"/>
  <c r="P357" i="5"/>
  <c r="AB356" i="5"/>
  <c r="AA356" i="5"/>
  <c r="Y356" i="5"/>
  <c r="X356" i="5"/>
  <c r="W356" i="5"/>
  <c r="U356" i="5"/>
  <c r="T356" i="5"/>
  <c r="S356" i="5"/>
  <c r="P356" i="5"/>
  <c r="AB355" i="5"/>
  <c r="AA355" i="5"/>
  <c r="Y355" i="5"/>
  <c r="X355" i="5"/>
  <c r="W355" i="5"/>
  <c r="U355" i="5"/>
  <c r="T355" i="5"/>
  <c r="S355" i="5"/>
  <c r="P355" i="5"/>
  <c r="AB354" i="5"/>
  <c r="AA354" i="5"/>
  <c r="Y354" i="5"/>
  <c r="X354" i="5"/>
  <c r="W354" i="5"/>
  <c r="U354" i="5"/>
  <c r="T354" i="5"/>
  <c r="S354" i="5"/>
  <c r="P354" i="5"/>
  <c r="AB353" i="5"/>
  <c r="AA353" i="5"/>
  <c r="Y353" i="5"/>
  <c r="X353" i="5"/>
  <c r="W353" i="5"/>
  <c r="U353" i="5"/>
  <c r="T353" i="5"/>
  <c r="S353" i="5"/>
  <c r="P353" i="5"/>
  <c r="AB352" i="5"/>
  <c r="AA352" i="5"/>
  <c r="Y352" i="5"/>
  <c r="X352" i="5"/>
  <c r="W352" i="5"/>
  <c r="U352" i="5"/>
  <c r="T352" i="5"/>
  <c r="S352" i="5"/>
  <c r="P352" i="5"/>
  <c r="AB351" i="5"/>
  <c r="AA351" i="5"/>
  <c r="Y351" i="5"/>
  <c r="X351" i="5"/>
  <c r="W351" i="5"/>
  <c r="U351" i="5"/>
  <c r="T351" i="5"/>
  <c r="S351" i="5"/>
  <c r="P351" i="5"/>
  <c r="AB350" i="5"/>
  <c r="AA350" i="5"/>
  <c r="Y350" i="5"/>
  <c r="X350" i="5"/>
  <c r="W350" i="5"/>
  <c r="U350" i="5"/>
  <c r="T350" i="5"/>
  <c r="S350" i="5"/>
  <c r="P350" i="5"/>
  <c r="AB349" i="5"/>
  <c r="AA349" i="5"/>
  <c r="Y349" i="5"/>
  <c r="X349" i="5"/>
  <c r="W349" i="5"/>
  <c r="U349" i="5"/>
  <c r="T349" i="5"/>
  <c r="S349" i="5"/>
  <c r="P349" i="5"/>
  <c r="AB348" i="5"/>
  <c r="AA348" i="5"/>
  <c r="Y348" i="5"/>
  <c r="X348" i="5"/>
  <c r="W348" i="5"/>
  <c r="U348" i="5"/>
  <c r="T348" i="5"/>
  <c r="S348" i="5"/>
  <c r="P348" i="5"/>
  <c r="AB347" i="5"/>
  <c r="AA347" i="5"/>
  <c r="Y347" i="5"/>
  <c r="X347" i="5"/>
  <c r="W347" i="5"/>
  <c r="U347" i="5"/>
  <c r="T347" i="5"/>
  <c r="S347" i="5"/>
  <c r="P347" i="5"/>
  <c r="AB346" i="5"/>
  <c r="AA346" i="5"/>
  <c r="Y346" i="5"/>
  <c r="X346" i="5"/>
  <c r="W346" i="5"/>
  <c r="U346" i="5"/>
  <c r="T346" i="5"/>
  <c r="S346" i="5"/>
  <c r="P346" i="5"/>
  <c r="AB345" i="5"/>
  <c r="AA345" i="5"/>
  <c r="Y345" i="5"/>
  <c r="X345" i="5"/>
  <c r="W345" i="5"/>
  <c r="U345" i="5"/>
  <c r="T345" i="5"/>
  <c r="S345" i="5"/>
  <c r="P345" i="5"/>
  <c r="AB344" i="5"/>
  <c r="AA344" i="5"/>
  <c r="Y344" i="5"/>
  <c r="X344" i="5"/>
  <c r="W344" i="5"/>
  <c r="U344" i="5"/>
  <c r="T344" i="5"/>
  <c r="S344" i="5"/>
  <c r="P344" i="5"/>
  <c r="AB343" i="5"/>
  <c r="AA343" i="5"/>
  <c r="Y343" i="5"/>
  <c r="X343" i="5"/>
  <c r="W343" i="5"/>
  <c r="U343" i="5"/>
  <c r="T343" i="5"/>
  <c r="S343" i="5"/>
  <c r="P343" i="5"/>
  <c r="AB342" i="5"/>
  <c r="AA342" i="5"/>
  <c r="Y342" i="5"/>
  <c r="X342" i="5"/>
  <c r="W342" i="5"/>
  <c r="U342" i="5"/>
  <c r="T342" i="5"/>
  <c r="S342" i="5"/>
  <c r="P342" i="5"/>
  <c r="AB341" i="5"/>
  <c r="AA341" i="5"/>
  <c r="Y341" i="5"/>
  <c r="X341" i="5"/>
  <c r="W341" i="5"/>
  <c r="U341" i="5"/>
  <c r="T341" i="5"/>
  <c r="S341" i="5"/>
  <c r="P341" i="5"/>
  <c r="AB340" i="5"/>
  <c r="AA340" i="5"/>
  <c r="Y340" i="5"/>
  <c r="X340" i="5"/>
  <c r="W340" i="5"/>
  <c r="U340" i="5"/>
  <c r="T340" i="5"/>
  <c r="S340" i="5"/>
  <c r="P340" i="5"/>
  <c r="AB339" i="5"/>
  <c r="AA339" i="5"/>
  <c r="Y339" i="5"/>
  <c r="X339" i="5"/>
  <c r="W339" i="5"/>
  <c r="U339" i="5"/>
  <c r="T339" i="5"/>
  <c r="S339" i="5"/>
  <c r="P339" i="5"/>
  <c r="AB338" i="5"/>
  <c r="AA338" i="5"/>
  <c r="Y338" i="5"/>
  <c r="X338" i="5"/>
  <c r="W338" i="5"/>
  <c r="U338" i="5"/>
  <c r="T338" i="5"/>
  <c r="S338" i="5"/>
  <c r="P338" i="5"/>
  <c r="AB337" i="5"/>
  <c r="AA337" i="5"/>
  <c r="Y337" i="5"/>
  <c r="X337" i="5"/>
  <c r="W337" i="5"/>
  <c r="U337" i="5"/>
  <c r="T337" i="5"/>
  <c r="S337" i="5"/>
  <c r="P337" i="5"/>
  <c r="AB336" i="5"/>
  <c r="AA336" i="5"/>
  <c r="Y336" i="5"/>
  <c r="X336" i="5"/>
  <c r="W336" i="5"/>
  <c r="U336" i="5"/>
  <c r="T336" i="5"/>
  <c r="S336" i="5"/>
  <c r="P336" i="5"/>
  <c r="AB335" i="5"/>
  <c r="AA335" i="5"/>
  <c r="Y335" i="5"/>
  <c r="X335" i="5"/>
  <c r="W335" i="5"/>
  <c r="U335" i="5"/>
  <c r="T335" i="5"/>
  <c r="S335" i="5"/>
  <c r="P335" i="5"/>
  <c r="AB334" i="5"/>
  <c r="AA334" i="5"/>
  <c r="Y334" i="5"/>
  <c r="X334" i="5"/>
  <c r="W334" i="5"/>
  <c r="U334" i="5"/>
  <c r="T334" i="5"/>
  <c r="S334" i="5"/>
  <c r="P334" i="5"/>
  <c r="AB333" i="5"/>
  <c r="AA333" i="5"/>
  <c r="Y333" i="5"/>
  <c r="X333" i="5"/>
  <c r="W333" i="5"/>
  <c r="U333" i="5"/>
  <c r="T333" i="5"/>
  <c r="S333" i="5"/>
  <c r="P333" i="5"/>
  <c r="AB332" i="5"/>
  <c r="AA332" i="5"/>
  <c r="Y332" i="5"/>
  <c r="X332" i="5"/>
  <c r="W332" i="5"/>
  <c r="U332" i="5"/>
  <c r="T332" i="5"/>
  <c r="S332" i="5"/>
  <c r="P332" i="5"/>
  <c r="AB331" i="5"/>
  <c r="AA331" i="5"/>
  <c r="Y331" i="5"/>
  <c r="X331" i="5"/>
  <c r="W331" i="5"/>
  <c r="U331" i="5"/>
  <c r="T331" i="5"/>
  <c r="S331" i="5"/>
  <c r="P331" i="5"/>
  <c r="AB330" i="5"/>
  <c r="AA330" i="5"/>
  <c r="Y330" i="5"/>
  <c r="X330" i="5"/>
  <c r="W330" i="5"/>
  <c r="U330" i="5"/>
  <c r="T330" i="5"/>
  <c r="S330" i="5"/>
  <c r="P330" i="5"/>
  <c r="AB329" i="5"/>
  <c r="AA329" i="5"/>
  <c r="Y329" i="5"/>
  <c r="X329" i="5"/>
  <c r="W329" i="5"/>
  <c r="U329" i="5"/>
  <c r="T329" i="5"/>
  <c r="S329" i="5"/>
  <c r="P329" i="5"/>
  <c r="AB328" i="5"/>
  <c r="AA328" i="5"/>
  <c r="Y328" i="5"/>
  <c r="X328" i="5"/>
  <c r="W328" i="5"/>
  <c r="U328" i="5"/>
  <c r="T328" i="5"/>
  <c r="S328" i="5"/>
  <c r="P328" i="5"/>
  <c r="AB327" i="5"/>
  <c r="AA327" i="5"/>
  <c r="Y327" i="5"/>
  <c r="X327" i="5"/>
  <c r="W327" i="5"/>
  <c r="U327" i="5"/>
  <c r="T327" i="5"/>
  <c r="S327" i="5"/>
  <c r="P327" i="5"/>
  <c r="AB326" i="5"/>
  <c r="AA326" i="5"/>
  <c r="Y326" i="5"/>
  <c r="X326" i="5"/>
  <c r="W326" i="5"/>
  <c r="U326" i="5"/>
  <c r="T326" i="5"/>
  <c r="S326" i="5"/>
  <c r="P326" i="5"/>
  <c r="AB325" i="5"/>
  <c r="AA325" i="5"/>
  <c r="Y325" i="5"/>
  <c r="X325" i="5"/>
  <c r="W325" i="5"/>
  <c r="U325" i="5"/>
  <c r="T325" i="5"/>
  <c r="S325" i="5"/>
  <c r="P325" i="5"/>
  <c r="AB324" i="5"/>
  <c r="AA324" i="5"/>
  <c r="Y324" i="5"/>
  <c r="X324" i="5"/>
  <c r="W324" i="5"/>
  <c r="U324" i="5"/>
  <c r="T324" i="5"/>
  <c r="S324" i="5"/>
  <c r="P324" i="5"/>
  <c r="AB323" i="5"/>
  <c r="AA323" i="5"/>
  <c r="Y323" i="5"/>
  <c r="X323" i="5"/>
  <c r="W323" i="5"/>
  <c r="U323" i="5"/>
  <c r="T323" i="5"/>
  <c r="S323" i="5"/>
  <c r="P323" i="5"/>
  <c r="AB322" i="5"/>
  <c r="AA322" i="5"/>
  <c r="Y322" i="5"/>
  <c r="X322" i="5"/>
  <c r="W322" i="5"/>
  <c r="U322" i="5"/>
  <c r="T322" i="5"/>
  <c r="S322" i="5"/>
  <c r="P322" i="5"/>
  <c r="AB321" i="5"/>
  <c r="AA321" i="5"/>
  <c r="Y321" i="5"/>
  <c r="X321" i="5"/>
  <c r="W321" i="5"/>
  <c r="U321" i="5"/>
  <c r="T321" i="5"/>
  <c r="S321" i="5"/>
  <c r="P321" i="5"/>
  <c r="AB320" i="5"/>
  <c r="AA320" i="5"/>
  <c r="Y320" i="5"/>
  <c r="X320" i="5"/>
  <c r="W320" i="5"/>
  <c r="U320" i="5"/>
  <c r="T320" i="5"/>
  <c r="S320" i="5"/>
  <c r="P320" i="5"/>
  <c r="AB319" i="5"/>
  <c r="AA319" i="5"/>
  <c r="Y319" i="5"/>
  <c r="X319" i="5"/>
  <c r="W319" i="5"/>
  <c r="U319" i="5"/>
  <c r="T319" i="5"/>
  <c r="S319" i="5"/>
  <c r="P319" i="5"/>
  <c r="AB318" i="5"/>
  <c r="AA318" i="5"/>
  <c r="Y318" i="5"/>
  <c r="X318" i="5"/>
  <c r="W318" i="5"/>
  <c r="U318" i="5"/>
  <c r="T318" i="5"/>
  <c r="S318" i="5"/>
  <c r="P318" i="5"/>
  <c r="AB317" i="5"/>
  <c r="AA317" i="5"/>
  <c r="Y317" i="5"/>
  <c r="X317" i="5"/>
  <c r="W317" i="5"/>
  <c r="U317" i="5"/>
  <c r="T317" i="5"/>
  <c r="S317" i="5"/>
  <c r="P317" i="5"/>
  <c r="AB316" i="5"/>
  <c r="AA316" i="5"/>
  <c r="Y316" i="5"/>
  <c r="X316" i="5"/>
  <c r="W316" i="5"/>
  <c r="U316" i="5"/>
  <c r="T316" i="5"/>
  <c r="S316" i="5"/>
  <c r="P316" i="5"/>
  <c r="AB315" i="5"/>
  <c r="AA315" i="5"/>
  <c r="Y315" i="5"/>
  <c r="X315" i="5"/>
  <c r="W315" i="5"/>
  <c r="U315" i="5"/>
  <c r="T315" i="5"/>
  <c r="S315" i="5"/>
  <c r="P315" i="5"/>
  <c r="AB314" i="5"/>
  <c r="AA314" i="5"/>
  <c r="Y314" i="5"/>
  <c r="X314" i="5"/>
  <c r="W314" i="5"/>
  <c r="U314" i="5"/>
  <c r="T314" i="5"/>
  <c r="S314" i="5"/>
  <c r="P314" i="5"/>
  <c r="AB313" i="5"/>
  <c r="AA313" i="5"/>
  <c r="Y313" i="5"/>
  <c r="X313" i="5"/>
  <c r="W313" i="5"/>
  <c r="U313" i="5"/>
  <c r="T313" i="5"/>
  <c r="S313" i="5"/>
  <c r="P313" i="5"/>
  <c r="AB312" i="5"/>
  <c r="AA312" i="5"/>
  <c r="Y312" i="5"/>
  <c r="X312" i="5"/>
  <c r="W312" i="5"/>
  <c r="U312" i="5"/>
  <c r="T312" i="5"/>
  <c r="S312" i="5"/>
  <c r="P312" i="5"/>
  <c r="AB311" i="5"/>
  <c r="AA311" i="5"/>
  <c r="Y311" i="5"/>
  <c r="X311" i="5"/>
  <c r="W311" i="5"/>
  <c r="U311" i="5"/>
  <c r="T311" i="5"/>
  <c r="S311" i="5"/>
  <c r="P311" i="5"/>
  <c r="AB310" i="5"/>
  <c r="AA310" i="5"/>
  <c r="Y310" i="5"/>
  <c r="X310" i="5"/>
  <c r="W310" i="5"/>
  <c r="U310" i="5"/>
  <c r="T310" i="5"/>
  <c r="S310" i="5"/>
  <c r="P310" i="5"/>
  <c r="AB309" i="5"/>
  <c r="AA309" i="5"/>
  <c r="Y309" i="5"/>
  <c r="X309" i="5"/>
  <c r="W309" i="5"/>
  <c r="U309" i="5"/>
  <c r="T309" i="5"/>
  <c r="S309" i="5"/>
  <c r="P309" i="5"/>
  <c r="AB308" i="5"/>
  <c r="AA308" i="5"/>
  <c r="Y308" i="5"/>
  <c r="X308" i="5"/>
  <c r="W308" i="5"/>
  <c r="U308" i="5"/>
  <c r="T308" i="5"/>
  <c r="S308" i="5"/>
  <c r="P308" i="5"/>
  <c r="AB307" i="5"/>
  <c r="AA307" i="5"/>
  <c r="Y307" i="5"/>
  <c r="X307" i="5"/>
  <c r="W307" i="5"/>
  <c r="U307" i="5"/>
  <c r="T307" i="5"/>
  <c r="S307" i="5"/>
  <c r="P307" i="5"/>
  <c r="AB306" i="5"/>
  <c r="AA306" i="5"/>
  <c r="Y306" i="5"/>
  <c r="X306" i="5"/>
  <c r="W306" i="5"/>
  <c r="U306" i="5"/>
  <c r="T306" i="5"/>
  <c r="S306" i="5"/>
  <c r="P306" i="5"/>
  <c r="AB305" i="5"/>
  <c r="AA305" i="5"/>
  <c r="Y305" i="5"/>
  <c r="X305" i="5"/>
  <c r="W305" i="5"/>
  <c r="U305" i="5"/>
  <c r="T305" i="5"/>
  <c r="S305" i="5"/>
  <c r="P305" i="5"/>
  <c r="AB304" i="5"/>
  <c r="AA304" i="5"/>
  <c r="Y304" i="5"/>
  <c r="X304" i="5"/>
  <c r="W304" i="5"/>
  <c r="U304" i="5"/>
  <c r="T304" i="5"/>
  <c r="S304" i="5"/>
  <c r="P304" i="5"/>
  <c r="AB303" i="5"/>
  <c r="AA303" i="5"/>
  <c r="Y303" i="5"/>
  <c r="X303" i="5"/>
  <c r="W303" i="5"/>
  <c r="U303" i="5"/>
  <c r="T303" i="5"/>
  <c r="S303" i="5"/>
  <c r="P303" i="5"/>
  <c r="AB302" i="5"/>
  <c r="AA302" i="5"/>
  <c r="Y302" i="5"/>
  <c r="X302" i="5"/>
  <c r="W302" i="5"/>
  <c r="U302" i="5"/>
  <c r="T302" i="5"/>
  <c r="S302" i="5"/>
  <c r="P302" i="5"/>
  <c r="AB301" i="5"/>
  <c r="AA301" i="5"/>
  <c r="Y301" i="5"/>
  <c r="X301" i="5"/>
  <c r="W301" i="5"/>
  <c r="U301" i="5"/>
  <c r="T301" i="5"/>
  <c r="S301" i="5"/>
  <c r="P301" i="5"/>
  <c r="AB300" i="5"/>
  <c r="AA300" i="5"/>
  <c r="Y300" i="5"/>
  <c r="X300" i="5"/>
  <c r="W300" i="5"/>
  <c r="U300" i="5"/>
  <c r="T300" i="5"/>
  <c r="S300" i="5"/>
  <c r="P300" i="5"/>
  <c r="AB299" i="5"/>
  <c r="AA299" i="5"/>
  <c r="Y299" i="5"/>
  <c r="X299" i="5"/>
  <c r="W299" i="5"/>
  <c r="U299" i="5"/>
  <c r="T299" i="5"/>
  <c r="S299" i="5"/>
  <c r="P299" i="5"/>
  <c r="AB298" i="5"/>
  <c r="AA298" i="5"/>
  <c r="Y298" i="5"/>
  <c r="X298" i="5"/>
  <c r="W298" i="5"/>
  <c r="U298" i="5"/>
  <c r="T298" i="5"/>
  <c r="S298" i="5"/>
  <c r="P298" i="5"/>
  <c r="AB297" i="5"/>
  <c r="AA297" i="5"/>
  <c r="Y297" i="5"/>
  <c r="X297" i="5"/>
  <c r="W297" i="5"/>
  <c r="U297" i="5"/>
  <c r="T297" i="5"/>
  <c r="S297" i="5"/>
  <c r="P297" i="5"/>
  <c r="AB296" i="5"/>
  <c r="AA296" i="5"/>
  <c r="Y296" i="5"/>
  <c r="X296" i="5"/>
  <c r="W296" i="5"/>
  <c r="U296" i="5"/>
  <c r="T296" i="5"/>
  <c r="S296" i="5"/>
  <c r="P296" i="5"/>
  <c r="AB295" i="5"/>
  <c r="AA295" i="5"/>
  <c r="Y295" i="5"/>
  <c r="X295" i="5"/>
  <c r="W295" i="5"/>
  <c r="U295" i="5"/>
  <c r="T295" i="5"/>
  <c r="S295" i="5"/>
  <c r="P295" i="5"/>
  <c r="AB294" i="5"/>
  <c r="AA294" i="5"/>
  <c r="Y294" i="5"/>
  <c r="X294" i="5"/>
  <c r="W294" i="5"/>
  <c r="U294" i="5"/>
  <c r="T294" i="5"/>
  <c r="S294" i="5"/>
  <c r="P294" i="5"/>
  <c r="AB293" i="5"/>
  <c r="AA293" i="5"/>
  <c r="Y293" i="5"/>
  <c r="X293" i="5"/>
  <c r="W293" i="5"/>
  <c r="U293" i="5"/>
  <c r="T293" i="5"/>
  <c r="S293" i="5"/>
  <c r="P293" i="5"/>
  <c r="AB292" i="5"/>
  <c r="AA292" i="5"/>
  <c r="Y292" i="5"/>
  <c r="X292" i="5"/>
  <c r="W292" i="5"/>
  <c r="U292" i="5"/>
  <c r="T292" i="5"/>
  <c r="S292" i="5"/>
  <c r="P292" i="5"/>
  <c r="AB291" i="5"/>
  <c r="AA291" i="5"/>
  <c r="Y291" i="5"/>
  <c r="X291" i="5"/>
  <c r="W291" i="5"/>
  <c r="U291" i="5"/>
  <c r="T291" i="5"/>
  <c r="S291" i="5"/>
  <c r="P291" i="5"/>
  <c r="AB290" i="5"/>
  <c r="AA290" i="5"/>
  <c r="Y290" i="5"/>
  <c r="X290" i="5"/>
  <c r="W290" i="5"/>
  <c r="U290" i="5"/>
  <c r="T290" i="5"/>
  <c r="S290" i="5"/>
  <c r="P290" i="5"/>
  <c r="AB289" i="5"/>
  <c r="AA289" i="5"/>
  <c r="Y289" i="5"/>
  <c r="X289" i="5"/>
  <c r="W289" i="5"/>
  <c r="U289" i="5"/>
  <c r="T289" i="5"/>
  <c r="S289" i="5"/>
  <c r="P289" i="5"/>
  <c r="AB288" i="5"/>
  <c r="AA288" i="5"/>
  <c r="Y288" i="5"/>
  <c r="X288" i="5"/>
  <c r="W288" i="5"/>
  <c r="U288" i="5"/>
  <c r="T288" i="5"/>
  <c r="S288" i="5"/>
  <c r="P288" i="5"/>
  <c r="AB287" i="5"/>
  <c r="AA287" i="5"/>
  <c r="Y287" i="5"/>
  <c r="X287" i="5"/>
  <c r="W287" i="5"/>
  <c r="U287" i="5"/>
  <c r="T287" i="5"/>
  <c r="S287" i="5"/>
  <c r="P287" i="5"/>
  <c r="AB286" i="5"/>
  <c r="AA286" i="5"/>
  <c r="Y286" i="5"/>
  <c r="X286" i="5"/>
  <c r="W286" i="5"/>
  <c r="U286" i="5"/>
  <c r="T286" i="5"/>
  <c r="S286" i="5"/>
  <c r="P286" i="5"/>
  <c r="AB285" i="5"/>
  <c r="AA285" i="5"/>
  <c r="Y285" i="5"/>
  <c r="X285" i="5"/>
  <c r="W285" i="5"/>
  <c r="U285" i="5"/>
  <c r="T285" i="5"/>
  <c r="S285" i="5"/>
  <c r="P285" i="5"/>
  <c r="AB284" i="5"/>
  <c r="AA284" i="5"/>
  <c r="Y284" i="5"/>
  <c r="X284" i="5"/>
  <c r="W284" i="5"/>
  <c r="U284" i="5"/>
  <c r="T284" i="5"/>
  <c r="S284" i="5"/>
  <c r="P284" i="5"/>
  <c r="AB283" i="5"/>
  <c r="AA283" i="5"/>
  <c r="Y283" i="5"/>
  <c r="X283" i="5"/>
  <c r="W283" i="5"/>
  <c r="U283" i="5"/>
  <c r="T283" i="5"/>
  <c r="S283" i="5"/>
  <c r="P283" i="5"/>
  <c r="AB282" i="5"/>
  <c r="AA282" i="5"/>
  <c r="Y282" i="5"/>
  <c r="X282" i="5"/>
  <c r="W282" i="5"/>
  <c r="U282" i="5"/>
  <c r="T282" i="5"/>
  <c r="S282" i="5"/>
  <c r="P282" i="5"/>
  <c r="AB281" i="5"/>
  <c r="AA281" i="5"/>
  <c r="Y281" i="5"/>
  <c r="X281" i="5"/>
  <c r="W281" i="5"/>
  <c r="U281" i="5"/>
  <c r="T281" i="5"/>
  <c r="S281" i="5"/>
  <c r="P281" i="5"/>
  <c r="AB280" i="5"/>
  <c r="AA280" i="5"/>
  <c r="Y280" i="5"/>
  <c r="X280" i="5"/>
  <c r="W280" i="5"/>
  <c r="U280" i="5"/>
  <c r="T280" i="5"/>
  <c r="S280" i="5"/>
  <c r="P280" i="5"/>
  <c r="AB279" i="5"/>
  <c r="AA279" i="5"/>
  <c r="Y279" i="5"/>
  <c r="X279" i="5"/>
  <c r="W279" i="5"/>
  <c r="U279" i="5"/>
  <c r="T279" i="5"/>
  <c r="S279" i="5"/>
  <c r="P279" i="5"/>
  <c r="AB278" i="5"/>
  <c r="AA278" i="5"/>
  <c r="Y278" i="5"/>
  <c r="X278" i="5"/>
  <c r="W278" i="5"/>
  <c r="U278" i="5"/>
  <c r="T278" i="5"/>
  <c r="S278" i="5"/>
  <c r="P278" i="5"/>
  <c r="AB277" i="5"/>
  <c r="AA277" i="5"/>
  <c r="Y277" i="5"/>
  <c r="X277" i="5"/>
  <c r="W277" i="5"/>
  <c r="U277" i="5"/>
  <c r="T277" i="5"/>
  <c r="S277" i="5"/>
  <c r="P277" i="5"/>
  <c r="AB276" i="5"/>
  <c r="AA276" i="5"/>
  <c r="Y276" i="5"/>
  <c r="X276" i="5"/>
  <c r="W276" i="5"/>
  <c r="U276" i="5"/>
  <c r="T276" i="5"/>
  <c r="S276" i="5"/>
  <c r="P276" i="5"/>
  <c r="AB275" i="5"/>
  <c r="AA275" i="5"/>
  <c r="Y275" i="5"/>
  <c r="X275" i="5"/>
  <c r="W275" i="5"/>
  <c r="U275" i="5"/>
  <c r="T275" i="5"/>
  <c r="S275" i="5"/>
  <c r="P275" i="5"/>
  <c r="AB274" i="5"/>
  <c r="AA274" i="5"/>
  <c r="Y274" i="5"/>
  <c r="X274" i="5"/>
  <c r="W274" i="5"/>
  <c r="U274" i="5"/>
  <c r="T274" i="5"/>
  <c r="S274" i="5"/>
  <c r="P274" i="5"/>
  <c r="AB273" i="5"/>
  <c r="AA273" i="5"/>
  <c r="Y273" i="5"/>
  <c r="X273" i="5"/>
  <c r="W273" i="5"/>
  <c r="U273" i="5"/>
  <c r="T273" i="5"/>
  <c r="S273" i="5"/>
  <c r="P273" i="5"/>
  <c r="AB272" i="5"/>
  <c r="AA272" i="5"/>
  <c r="Y272" i="5"/>
  <c r="X272" i="5"/>
  <c r="W272" i="5"/>
  <c r="U272" i="5"/>
  <c r="T272" i="5"/>
  <c r="S272" i="5"/>
  <c r="P272" i="5"/>
  <c r="AB271" i="5"/>
  <c r="AA271" i="5"/>
  <c r="Y271" i="5"/>
  <c r="X271" i="5"/>
  <c r="W271" i="5"/>
  <c r="U271" i="5"/>
  <c r="T271" i="5"/>
  <c r="S271" i="5"/>
  <c r="P271" i="5"/>
  <c r="AB270" i="5"/>
  <c r="AA270" i="5"/>
  <c r="Y270" i="5"/>
  <c r="X270" i="5"/>
  <c r="W270" i="5"/>
  <c r="U270" i="5"/>
  <c r="T270" i="5"/>
  <c r="S270" i="5"/>
  <c r="P270" i="5"/>
  <c r="AB269" i="5"/>
  <c r="AA269" i="5"/>
  <c r="Y269" i="5"/>
  <c r="X269" i="5"/>
  <c r="W269" i="5"/>
  <c r="U269" i="5"/>
  <c r="T269" i="5"/>
  <c r="S269" i="5"/>
  <c r="P269" i="5"/>
  <c r="AB268" i="5"/>
  <c r="AA268" i="5"/>
  <c r="Y268" i="5"/>
  <c r="X268" i="5"/>
  <c r="W268" i="5"/>
  <c r="U268" i="5"/>
  <c r="T268" i="5"/>
  <c r="S268" i="5"/>
  <c r="P268" i="5"/>
  <c r="AB267" i="5"/>
  <c r="AA267" i="5"/>
  <c r="Y267" i="5"/>
  <c r="X267" i="5"/>
  <c r="W267" i="5"/>
  <c r="U267" i="5"/>
  <c r="T267" i="5"/>
  <c r="S267" i="5"/>
  <c r="P267" i="5"/>
  <c r="AB266" i="5"/>
  <c r="AA266" i="5"/>
  <c r="Y266" i="5"/>
  <c r="X266" i="5"/>
  <c r="W266" i="5"/>
  <c r="U266" i="5"/>
  <c r="T266" i="5"/>
  <c r="S266" i="5"/>
  <c r="P266" i="5"/>
  <c r="AB265" i="5"/>
  <c r="AA265" i="5"/>
  <c r="Y265" i="5"/>
  <c r="X265" i="5"/>
  <c r="W265" i="5"/>
  <c r="U265" i="5"/>
  <c r="T265" i="5"/>
  <c r="S265" i="5"/>
  <c r="P265" i="5"/>
  <c r="AB264" i="5"/>
  <c r="AA264" i="5"/>
  <c r="Y264" i="5"/>
  <c r="X264" i="5"/>
  <c r="W264" i="5"/>
  <c r="U264" i="5"/>
  <c r="T264" i="5"/>
  <c r="S264" i="5"/>
  <c r="P264" i="5"/>
  <c r="AB263" i="5"/>
  <c r="AA263" i="5"/>
  <c r="Y263" i="5"/>
  <c r="X263" i="5"/>
  <c r="W263" i="5"/>
  <c r="U263" i="5"/>
  <c r="T263" i="5"/>
  <c r="S263" i="5"/>
  <c r="P263" i="5"/>
  <c r="AB262" i="5"/>
  <c r="AA262" i="5"/>
  <c r="Y262" i="5"/>
  <c r="X262" i="5"/>
  <c r="W262" i="5"/>
  <c r="U262" i="5"/>
  <c r="T262" i="5"/>
  <c r="S262" i="5"/>
  <c r="P262" i="5"/>
  <c r="AB261" i="5"/>
  <c r="AA261" i="5"/>
  <c r="Y261" i="5"/>
  <c r="X261" i="5"/>
  <c r="W261" i="5"/>
  <c r="U261" i="5"/>
  <c r="T261" i="5"/>
  <c r="S261" i="5"/>
  <c r="P261" i="5"/>
  <c r="AB260" i="5"/>
  <c r="AA260" i="5"/>
  <c r="Y260" i="5"/>
  <c r="X260" i="5"/>
  <c r="W260" i="5"/>
  <c r="U260" i="5"/>
  <c r="T260" i="5"/>
  <c r="S260" i="5"/>
  <c r="P260" i="5"/>
  <c r="AB259" i="5"/>
  <c r="AA259" i="5"/>
  <c r="Y259" i="5"/>
  <c r="X259" i="5"/>
  <c r="W259" i="5"/>
  <c r="U259" i="5"/>
  <c r="T259" i="5"/>
  <c r="S259" i="5"/>
  <c r="P259" i="5"/>
  <c r="AB258" i="5"/>
  <c r="AA258" i="5"/>
  <c r="Y258" i="5"/>
  <c r="X258" i="5"/>
  <c r="W258" i="5"/>
  <c r="U258" i="5"/>
  <c r="T258" i="5"/>
  <c r="S258" i="5"/>
  <c r="P258" i="5"/>
  <c r="AB257" i="5"/>
  <c r="AA257" i="5"/>
  <c r="Y257" i="5"/>
  <c r="X257" i="5"/>
  <c r="W257" i="5"/>
  <c r="U257" i="5"/>
  <c r="T257" i="5"/>
  <c r="S257" i="5"/>
  <c r="P257" i="5"/>
  <c r="AB256" i="5"/>
  <c r="AA256" i="5"/>
  <c r="Y256" i="5"/>
  <c r="X256" i="5"/>
  <c r="W256" i="5"/>
  <c r="U256" i="5"/>
  <c r="T256" i="5"/>
  <c r="S256" i="5"/>
  <c r="P256" i="5"/>
  <c r="AB255" i="5"/>
  <c r="AA255" i="5"/>
  <c r="Y255" i="5"/>
  <c r="X255" i="5"/>
  <c r="W255" i="5"/>
  <c r="U255" i="5"/>
  <c r="T255" i="5"/>
  <c r="S255" i="5"/>
  <c r="P255" i="5"/>
  <c r="AB254" i="5"/>
  <c r="AA254" i="5"/>
  <c r="Y254" i="5"/>
  <c r="X254" i="5"/>
  <c r="W254" i="5"/>
  <c r="U254" i="5"/>
  <c r="T254" i="5"/>
  <c r="S254" i="5"/>
  <c r="P254" i="5"/>
  <c r="AB253" i="5"/>
  <c r="AA253" i="5"/>
  <c r="Y253" i="5"/>
  <c r="X253" i="5"/>
  <c r="W253" i="5"/>
  <c r="U253" i="5"/>
  <c r="T253" i="5"/>
  <c r="S253" i="5"/>
  <c r="P253" i="5"/>
  <c r="AB252" i="5"/>
  <c r="AA252" i="5"/>
  <c r="Y252" i="5"/>
  <c r="X252" i="5"/>
  <c r="W252" i="5"/>
  <c r="U252" i="5"/>
  <c r="T252" i="5"/>
  <c r="S252" i="5"/>
  <c r="P252" i="5"/>
  <c r="AB251" i="5"/>
  <c r="AA251" i="5"/>
  <c r="Y251" i="5"/>
  <c r="X251" i="5"/>
  <c r="W251" i="5"/>
  <c r="U251" i="5"/>
  <c r="T251" i="5"/>
  <c r="S251" i="5"/>
  <c r="P251" i="5"/>
  <c r="AB250" i="5"/>
  <c r="AA250" i="5"/>
  <c r="Y250" i="5"/>
  <c r="X250" i="5"/>
  <c r="W250" i="5"/>
  <c r="U250" i="5"/>
  <c r="T250" i="5"/>
  <c r="S250" i="5"/>
  <c r="P250" i="5"/>
  <c r="AB249" i="5"/>
  <c r="AA249" i="5"/>
  <c r="Y249" i="5"/>
  <c r="X249" i="5"/>
  <c r="W249" i="5"/>
  <c r="U249" i="5"/>
  <c r="T249" i="5"/>
  <c r="S249" i="5"/>
  <c r="P249" i="5"/>
  <c r="AB248" i="5"/>
  <c r="AA248" i="5"/>
  <c r="Y248" i="5"/>
  <c r="X248" i="5"/>
  <c r="W248" i="5"/>
  <c r="U248" i="5"/>
  <c r="T248" i="5"/>
  <c r="S248" i="5"/>
  <c r="P248" i="5"/>
  <c r="AB247" i="5"/>
  <c r="AA247" i="5"/>
  <c r="Y247" i="5"/>
  <c r="X247" i="5"/>
  <c r="W247" i="5"/>
  <c r="U247" i="5"/>
  <c r="T247" i="5"/>
  <c r="S247" i="5"/>
  <c r="P247" i="5"/>
  <c r="AB246" i="5"/>
  <c r="AA246" i="5"/>
  <c r="Y246" i="5"/>
  <c r="X246" i="5"/>
  <c r="W246" i="5"/>
  <c r="U246" i="5"/>
  <c r="T246" i="5"/>
  <c r="S246" i="5"/>
  <c r="P246" i="5"/>
  <c r="AB245" i="5"/>
  <c r="AA245" i="5"/>
  <c r="Y245" i="5"/>
  <c r="X245" i="5"/>
  <c r="W245" i="5"/>
  <c r="U245" i="5"/>
  <c r="T245" i="5"/>
  <c r="S245" i="5"/>
  <c r="P245" i="5"/>
  <c r="AB244" i="5"/>
  <c r="AA244" i="5"/>
  <c r="Y244" i="5"/>
  <c r="X244" i="5"/>
  <c r="W244" i="5"/>
  <c r="U244" i="5"/>
  <c r="T244" i="5"/>
  <c r="S244" i="5"/>
  <c r="P244" i="5"/>
  <c r="AB243" i="5"/>
  <c r="AA243" i="5"/>
  <c r="Y243" i="5"/>
  <c r="X243" i="5"/>
  <c r="W243" i="5"/>
  <c r="U243" i="5"/>
  <c r="T243" i="5"/>
  <c r="S243" i="5"/>
  <c r="P243" i="5"/>
  <c r="AB242" i="5"/>
  <c r="AA242" i="5"/>
  <c r="Y242" i="5"/>
  <c r="X242" i="5"/>
  <c r="W242" i="5"/>
  <c r="U242" i="5"/>
  <c r="T242" i="5"/>
  <c r="S242" i="5"/>
  <c r="P242" i="5"/>
  <c r="AB241" i="5"/>
  <c r="AA241" i="5"/>
  <c r="Y241" i="5"/>
  <c r="X241" i="5"/>
  <c r="W241" i="5"/>
  <c r="U241" i="5"/>
  <c r="T241" i="5"/>
  <c r="S241" i="5"/>
  <c r="P241" i="5"/>
  <c r="AB240" i="5"/>
  <c r="AA240" i="5"/>
  <c r="Y240" i="5"/>
  <c r="X240" i="5"/>
  <c r="W240" i="5"/>
  <c r="U240" i="5"/>
  <c r="T240" i="5"/>
  <c r="S240" i="5"/>
  <c r="P240" i="5"/>
  <c r="AB239" i="5"/>
  <c r="AA239" i="5"/>
  <c r="Y239" i="5"/>
  <c r="X239" i="5"/>
  <c r="W239" i="5"/>
  <c r="U239" i="5"/>
  <c r="T239" i="5"/>
  <c r="S239" i="5"/>
  <c r="P239" i="5"/>
  <c r="AB238" i="5"/>
  <c r="AA238" i="5"/>
  <c r="Y238" i="5"/>
  <c r="X238" i="5"/>
  <c r="W238" i="5"/>
  <c r="U238" i="5"/>
  <c r="T238" i="5"/>
  <c r="S238" i="5"/>
  <c r="P238" i="5"/>
  <c r="AB237" i="5"/>
  <c r="AA237" i="5"/>
  <c r="Y237" i="5"/>
  <c r="X237" i="5"/>
  <c r="W237" i="5"/>
  <c r="U237" i="5"/>
  <c r="T237" i="5"/>
  <c r="S237" i="5"/>
  <c r="P237" i="5"/>
  <c r="AB236" i="5"/>
  <c r="AA236" i="5"/>
  <c r="Y236" i="5"/>
  <c r="X236" i="5"/>
  <c r="W236" i="5"/>
  <c r="U236" i="5"/>
  <c r="T236" i="5"/>
  <c r="S236" i="5"/>
  <c r="P236" i="5"/>
  <c r="AB235" i="5"/>
  <c r="AA235" i="5"/>
  <c r="Y235" i="5"/>
  <c r="X235" i="5"/>
  <c r="W235" i="5"/>
  <c r="U235" i="5"/>
  <c r="T235" i="5"/>
  <c r="S235" i="5"/>
  <c r="P235" i="5"/>
  <c r="AB234" i="5"/>
  <c r="AA234" i="5"/>
  <c r="Y234" i="5"/>
  <c r="X234" i="5"/>
  <c r="W234" i="5"/>
  <c r="U234" i="5"/>
  <c r="T234" i="5"/>
  <c r="S234" i="5"/>
  <c r="P234" i="5"/>
  <c r="AB233" i="5"/>
  <c r="AA233" i="5"/>
  <c r="Y233" i="5"/>
  <c r="X233" i="5"/>
  <c r="W233" i="5"/>
  <c r="U233" i="5"/>
  <c r="T233" i="5"/>
  <c r="S233" i="5"/>
  <c r="P233" i="5"/>
  <c r="AB232" i="5"/>
  <c r="AA232" i="5"/>
  <c r="Y232" i="5"/>
  <c r="X232" i="5"/>
  <c r="W232" i="5"/>
  <c r="U232" i="5"/>
  <c r="T232" i="5"/>
  <c r="S232" i="5"/>
  <c r="P232" i="5"/>
  <c r="AB231" i="5"/>
  <c r="AA231" i="5"/>
  <c r="Y231" i="5"/>
  <c r="X231" i="5"/>
  <c r="W231" i="5"/>
  <c r="U231" i="5"/>
  <c r="T231" i="5"/>
  <c r="S231" i="5"/>
  <c r="P231" i="5"/>
  <c r="AB230" i="5"/>
  <c r="AA230" i="5"/>
  <c r="Y230" i="5"/>
  <c r="X230" i="5"/>
  <c r="W230" i="5"/>
  <c r="U230" i="5"/>
  <c r="T230" i="5"/>
  <c r="S230" i="5"/>
  <c r="P230" i="5"/>
  <c r="AB229" i="5"/>
  <c r="AA229" i="5"/>
  <c r="Y229" i="5"/>
  <c r="X229" i="5"/>
  <c r="W229" i="5"/>
  <c r="U229" i="5"/>
  <c r="T229" i="5"/>
  <c r="S229" i="5"/>
  <c r="P229" i="5"/>
  <c r="AB228" i="5"/>
  <c r="AA228" i="5"/>
  <c r="Y228" i="5"/>
  <c r="X228" i="5"/>
  <c r="W228" i="5"/>
  <c r="U228" i="5"/>
  <c r="T228" i="5"/>
  <c r="S228" i="5"/>
  <c r="P228" i="5"/>
  <c r="AB227" i="5"/>
  <c r="AA227" i="5"/>
  <c r="Y227" i="5"/>
  <c r="X227" i="5"/>
  <c r="W227" i="5"/>
  <c r="U227" i="5"/>
  <c r="T227" i="5"/>
  <c r="S227" i="5"/>
  <c r="P227" i="5"/>
  <c r="AB226" i="5"/>
  <c r="AA226" i="5"/>
  <c r="Y226" i="5"/>
  <c r="X226" i="5"/>
  <c r="W226" i="5"/>
  <c r="U226" i="5"/>
  <c r="T226" i="5"/>
  <c r="S226" i="5"/>
  <c r="P226" i="5"/>
  <c r="AB225" i="5"/>
  <c r="AA225" i="5"/>
  <c r="Y225" i="5"/>
  <c r="X225" i="5"/>
  <c r="W225" i="5"/>
  <c r="U225" i="5"/>
  <c r="T225" i="5"/>
  <c r="S225" i="5"/>
  <c r="P225" i="5"/>
  <c r="AB224" i="5"/>
  <c r="AA224" i="5"/>
  <c r="Y224" i="5"/>
  <c r="X224" i="5"/>
  <c r="W224" i="5"/>
  <c r="U224" i="5"/>
  <c r="T224" i="5"/>
  <c r="S224" i="5"/>
  <c r="P224" i="5"/>
  <c r="AB223" i="5"/>
  <c r="AA223" i="5"/>
  <c r="Y223" i="5"/>
  <c r="X223" i="5"/>
  <c r="W223" i="5"/>
  <c r="U223" i="5"/>
  <c r="T223" i="5"/>
  <c r="S223" i="5"/>
  <c r="P223" i="5"/>
  <c r="AB222" i="5"/>
  <c r="AA222" i="5"/>
  <c r="Y222" i="5"/>
  <c r="X222" i="5"/>
  <c r="W222" i="5"/>
  <c r="U222" i="5"/>
  <c r="T222" i="5"/>
  <c r="S222" i="5"/>
  <c r="P222" i="5"/>
  <c r="AB221" i="5"/>
  <c r="AA221" i="5"/>
  <c r="Y221" i="5"/>
  <c r="X221" i="5"/>
  <c r="W221" i="5"/>
  <c r="U221" i="5"/>
  <c r="T221" i="5"/>
  <c r="S221" i="5"/>
  <c r="P221" i="5"/>
  <c r="AB220" i="5"/>
  <c r="AA220" i="5"/>
  <c r="Y220" i="5"/>
  <c r="X220" i="5"/>
  <c r="W220" i="5"/>
  <c r="U220" i="5"/>
  <c r="T220" i="5"/>
  <c r="S220" i="5"/>
  <c r="P220" i="5"/>
  <c r="AB219" i="5"/>
  <c r="AA219" i="5"/>
  <c r="Y219" i="5"/>
  <c r="X219" i="5"/>
  <c r="W219" i="5"/>
  <c r="U219" i="5"/>
  <c r="T219" i="5"/>
  <c r="S219" i="5"/>
  <c r="P219" i="5"/>
  <c r="AB218" i="5"/>
  <c r="AA218" i="5"/>
  <c r="Y218" i="5"/>
  <c r="X218" i="5"/>
  <c r="W218" i="5"/>
  <c r="U218" i="5"/>
  <c r="T218" i="5"/>
  <c r="S218" i="5"/>
  <c r="P218" i="5"/>
  <c r="AB217" i="5"/>
  <c r="AA217" i="5"/>
  <c r="Y217" i="5"/>
  <c r="X217" i="5"/>
  <c r="W217" i="5"/>
  <c r="U217" i="5"/>
  <c r="T217" i="5"/>
  <c r="S217" i="5"/>
  <c r="P217" i="5"/>
  <c r="AB216" i="5"/>
  <c r="AA216" i="5"/>
  <c r="Y216" i="5"/>
  <c r="X216" i="5"/>
  <c r="W216" i="5"/>
  <c r="U216" i="5"/>
  <c r="T216" i="5"/>
  <c r="S216" i="5"/>
  <c r="P216" i="5"/>
  <c r="AB215" i="5"/>
  <c r="AA215" i="5"/>
  <c r="Y215" i="5"/>
  <c r="X215" i="5"/>
  <c r="W215" i="5"/>
  <c r="U215" i="5"/>
  <c r="T215" i="5"/>
  <c r="S215" i="5"/>
  <c r="P215" i="5"/>
  <c r="AB214" i="5"/>
  <c r="AA214" i="5"/>
  <c r="Y214" i="5"/>
  <c r="X214" i="5"/>
  <c r="W214" i="5"/>
  <c r="U214" i="5"/>
  <c r="T214" i="5"/>
  <c r="S214" i="5"/>
  <c r="P214" i="5"/>
  <c r="AB213" i="5"/>
  <c r="AA213" i="5"/>
  <c r="Y213" i="5"/>
  <c r="X213" i="5"/>
  <c r="W213" i="5"/>
  <c r="U213" i="5"/>
  <c r="T213" i="5"/>
  <c r="S213" i="5"/>
  <c r="P213" i="5"/>
  <c r="AB212" i="5"/>
  <c r="AA212" i="5"/>
  <c r="Y212" i="5"/>
  <c r="X212" i="5"/>
  <c r="W212" i="5"/>
  <c r="U212" i="5"/>
  <c r="T212" i="5"/>
  <c r="S212" i="5"/>
  <c r="P212" i="5"/>
  <c r="AB211" i="5"/>
  <c r="AA211" i="5"/>
  <c r="Y211" i="5"/>
  <c r="X211" i="5"/>
  <c r="W211" i="5"/>
  <c r="U211" i="5"/>
  <c r="T211" i="5"/>
  <c r="S211" i="5"/>
  <c r="P211" i="5"/>
  <c r="AB210" i="5"/>
  <c r="AA210" i="5"/>
  <c r="Y210" i="5"/>
  <c r="X210" i="5"/>
  <c r="W210" i="5"/>
  <c r="U210" i="5"/>
  <c r="T210" i="5"/>
  <c r="S210" i="5"/>
  <c r="P210" i="5"/>
  <c r="AB209" i="5"/>
  <c r="AA209" i="5"/>
  <c r="Y209" i="5"/>
  <c r="X209" i="5"/>
  <c r="W209" i="5"/>
  <c r="U209" i="5"/>
  <c r="T209" i="5"/>
  <c r="S209" i="5"/>
  <c r="P209" i="5"/>
  <c r="AB208" i="5"/>
  <c r="AA208" i="5"/>
  <c r="Y208" i="5"/>
  <c r="X208" i="5"/>
  <c r="W208" i="5"/>
  <c r="U208" i="5"/>
  <c r="T208" i="5"/>
  <c r="S208" i="5"/>
  <c r="P208" i="5"/>
  <c r="AB207" i="5"/>
  <c r="AA207" i="5"/>
  <c r="Y207" i="5"/>
  <c r="X207" i="5"/>
  <c r="W207" i="5"/>
  <c r="U207" i="5"/>
  <c r="T207" i="5"/>
  <c r="S207" i="5"/>
  <c r="P207" i="5"/>
  <c r="AB206" i="5"/>
  <c r="AA206" i="5"/>
  <c r="Y206" i="5"/>
  <c r="X206" i="5"/>
  <c r="W206" i="5"/>
  <c r="U206" i="5"/>
  <c r="T206" i="5"/>
  <c r="S206" i="5"/>
  <c r="P206" i="5"/>
  <c r="AB205" i="5"/>
  <c r="AA205" i="5"/>
  <c r="Y205" i="5"/>
  <c r="X205" i="5"/>
  <c r="W205" i="5"/>
  <c r="U205" i="5"/>
  <c r="T205" i="5"/>
  <c r="S205" i="5"/>
  <c r="P205" i="5"/>
  <c r="AB204" i="5"/>
  <c r="AA204" i="5"/>
  <c r="Y204" i="5"/>
  <c r="X204" i="5"/>
  <c r="W204" i="5"/>
  <c r="U204" i="5"/>
  <c r="T204" i="5"/>
  <c r="S204" i="5"/>
  <c r="P204" i="5"/>
  <c r="AB203" i="5"/>
  <c r="AA203" i="5"/>
  <c r="Y203" i="5"/>
  <c r="X203" i="5"/>
  <c r="W203" i="5"/>
  <c r="U203" i="5"/>
  <c r="T203" i="5"/>
  <c r="S203" i="5"/>
  <c r="P203" i="5"/>
  <c r="AB202" i="5"/>
  <c r="AA202" i="5"/>
  <c r="Y202" i="5"/>
  <c r="X202" i="5"/>
  <c r="W202" i="5"/>
  <c r="U202" i="5"/>
  <c r="T202" i="5"/>
  <c r="S202" i="5"/>
  <c r="P202" i="5"/>
  <c r="AB201" i="5"/>
  <c r="AA201" i="5"/>
  <c r="Y201" i="5"/>
  <c r="X201" i="5"/>
  <c r="W201" i="5"/>
  <c r="U201" i="5"/>
  <c r="T201" i="5"/>
  <c r="S201" i="5"/>
  <c r="P201" i="5"/>
  <c r="AB200" i="5"/>
  <c r="AA200" i="5"/>
  <c r="Y200" i="5"/>
  <c r="X200" i="5"/>
  <c r="W200" i="5"/>
  <c r="U200" i="5"/>
  <c r="T200" i="5"/>
  <c r="S200" i="5"/>
  <c r="P200" i="5"/>
  <c r="AB199" i="5"/>
  <c r="AA199" i="5"/>
  <c r="Y199" i="5"/>
  <c r="X199" i="5"/>
  <c r="W199" i="5"/>
  <c r="U199" i="5"/>
  <c r="T199" i="5"/>
  <c r="S199" i="5"/>
  <c r="P199" i="5"/>
  <c r="AB198" i="5"/>
  <c r="AA198" i="5"/>
  <c r="Y198" i="5"/>
  <c r="X198" i="5"/>
  <c r="W198" i="5"/>
  <c r="U198" i="5"/>
  <c r="T198" i="5"/>
  <c r="S198" i="5"/>
  <c r="P198" i="5"/>
  <c r="AB197" i="5"/>
  <c r="AA197" i="5"/>
  <c r="Y197" i="5"/>
  <c r="X197" i="5"/>
  <c r="W197" i="5"/>
  <c r="U197" i="5"/>
  <c r="T197" i="5"/>
  <c r="S197" i="5"/>
  <c r="P197" i="5"/>
  <c r="AB196" i="5"/>
  <c r="AA196" i="5"/>
  <c r="Y196" i="5"/>
  <c r="X196" i="5"/>
  <c r="W196" i="5"/>
  <c r="U196" i="5"/>
  <c r="T196" i="5"/>
  <c r="S196" i="5"/>
  <c r="P196" i="5"/>
  <c r="AB195" i="5"/>
  <c r="AA195" i="5"/>
  <c r="Y195" i="5"/>
  <c r="X195" i="5"/>
  <c r="W195" i="5"/>
  <c r="U195" i="5"/>
  <c r="T195" i="5"/>
  <c r="S195" i="5"/>
  <c r="P195" i="5"/>
  <c r="AB194" i="5"/>
  <c r="AA194" i="5"/>
  <c r="Y194" i="5"/>
  <c r="X194" i="5"/>
  <c r="W194" i="5"/>
  <c r="U194" i="5"/>
  <c r="T194" i="5"/>
  <c r="S194" i="5"/>
  <c r="P194" i="5"/>
  <c r="AB193" i="5"/>
  <c r="AA193" i="5"/>
  <c r="Y193" i="5"/>
  <c r="X193" i="5"/>
  <c r="W193" i="5"/>
  <c r="U193" i="5"/>
  <c r="T193" i="5"/>
  <c r="S193" i="5"/>
  <c r="P193" i="5"/>
  <c r="AB192" i="5"/>
  <c r="AA192" i="5"/>
  <c r="Y192" i="5"/>
  <c r="X192" i="5"/>
  <c r="W192" i="5"/>
  <c r="U192" i="5"/>
  <c r="T192" i="5"/>
  <c r="S192" i="5"/>
  <c r="P192" i="5"/>
  <c r="AB191" i="5"/>
  <c r="AA191" i="5"/>
  <c r="Y191" i="5"/>
  <c r="X191" i="5"/>
  <c r="W191" i="5"/>
  <c r="U191" i="5"/>
  <c r="T191" i="5"/>
  <c r="S191" i="5"/>
  <c r="P191" i="5"/>
  <c r="AB190" i="5"/>
  <c r="AA190" i="5"/>
  <c r="Y190" i="5"/>
  <c r="X190" i="5"/>
  <c r="W190" i="5"/>
  <c r="U190" i="5"/>
  <c r="T190" i="5"/>
  <c r="S190" i="5"/>
  <c r="P190" i="5"/>
  <c r="AB189" i="5"/>
  <c r="AA189" i="5"/>
  <c r="Y189" i="5"/>
  <c r="X189" i="5"/>
  <c r="W189" i="5"/>
  <c r="U189" i="5"/>
  <c r="T189" i="5"/>
  <c r="S189" i="5"/>
  <c r="P189" i="5"/>
  <c r="AB188" i="5"/>
  <c r="AA188" i="5"/>
  <c r="Y188" i="5"/>
  <c r="X188" i="5"/>
  <c r="W188" i="5"/>
  <c r="U188" i="5"/>
  <c r="T188" i="5"/>
  <c r="S188" i="5"/>
  <c r="P188" i="5"/>
  <c r="AB187" i="5"/>
  <c r="AA187" i="5"/>
  <c r="Y187" i="5"/>
  <c r="X187" i="5"/>
  <c r="W187" i="5"/>
  <c r="U187" i="5"/>
  <c r="T187" i="5"/>
  <c r="S187" i="5"/>
  <c r="P187" i="5"/>
  <c r="AB186" i="5"/>
  <c r="AA186" i="5"/>
  <c r="Y186" i="5"/>
  <c r="X186" i="5"/>
  <c r="W186" i="5"/>
  <c r="U186" i="5"/>
  <c r="T186" i="5"/>
  <c r="S186" i="5"/>
  <c r="P186" i="5"/>
  <c r="AB185" i="5"/>
  <c r="AA185" i="5"/>
  <c r="Y185" i="5"/>
  <c r="X185" i="5"/>
  <c r="W185" i="5"/>
  <c r="U185" i="5"/>
  <c r="T185" i="5"/>
  <c r="S185" i="5"/>
  <c r="P185" i="5"/>
  <c r="AB184" i="5"/>
  <c r="AA184" i="5"/>
  <c r="Y184" i="5"/>
  <c r="X184" i="5"/>
  <c r="W184" i="5"/>
  <c r="U184" i="5"/>
  <c r="T184" i="5"/>
  <c r="S184" i="5"/>
  <c r="P184" i="5"/>
  <c r="AB183" i="5"/>
  <c r="AA183" i="5"/>
  <c r="Y183" i="5"/>
  <c r="X183" i="5"/>
  <c r="W183" i="5"/>
  <c r="U183" i="5"/>
  <c r="T183" i="5"/>
  <c r="S183" i="5"/>
  <c r="P183" i="5"/>
  <c r="AB182" i="5"/>
  <c r="AA182" i="5"/>
  <c r="Y182" i="5"/>
  <c r="X182" i="5"/>
  <c r="W182" i="5"/>
  <c r="U182" i="5"/>
  <c r="T182" i="5"/>
  <c r="S182" i="5"/>
  <c r="P182" i="5"/>
  <c r="AB181" i="5"/>
  <c r="AA181" i="5"/>
  <c r="Y181" i="5"/>
  <c r="X181" i="5"/>
  <c r="W181" i="5"/>
  <c r="U181" i="5"/>
  <c r="T181" i="5"/>
  <c r="S181" i="5"/>
  <c r="P181" i="5"/>
  <c r="AB180" i="5"/>
  <c r="AA180" i="5"/>
  <c r="Y180" i="5"/>
  <c r="X180" i="5"/>
  <c r="W180" i="5"/>
  <c r="U180" i="5"/>
  <c r="T180" i="5"/>
  <c r="S180" i="5"/>
  <c r="P180" i="5"/>
  <c r="AB179" i="5"/>
  <c r="AA179" i="5"/>
  <c r="Y179" i="5"/>
  <c r="X179" i="5"/>
  <c r="W179" i="5"/>
  <c r="U179" i="5"/>
  <c r="T179" i="5"/>
  <c r="S179" i="5"/>
  <c r="P179" i="5"/>
  <c r="AB178" i="5"/>
  <c r="AA178" i="5"/>
  <c r="Y178" i="5"/>
  <c r="X178" i="5"/>
  <c r="W178" i="5"/>
  <c r="U178" i="5"/>
  <c r="T178" i="5"/>
  <c r="S178" i="5"/>
  <c r="P178" i="5"/>
  <c r="AB177" i="5"/>
  <c r="AA177" i="5"/>
  <c r="Y177" i="5"/>
  <c r="X177" i="5"/>
  <c r="W177" i="5"/>
  <c r="U177" i="5"/>
  <c r="T177" i="5"/>
  <c r="S177" i="5"/>
  <c r="P177" i="5"/>
  <c r="AB176" i="5"/>
  <c r="AA176" i="5"/>
  <c r="Y176" i="5"/>
  <c r="X176" i="5"/>
  <c r="W176" i="5"/>
  <c r="U176" i="5"/>
  <c r="T176" i="5"/>
  <c r="S176" i="5"/>
  <c r="P176" i="5"/>
  <c r="AB175" i="5"/>
  <c r="AA175" i="5"/>
  <c r="Y175" i="5"/>
  <c r="X175" i="5"/>
  <c r="W175" i="5"/>
  <c r="U175" i="5"/>
  <c r="T175" i="5"/>
  <c r="S175" i="5"/>
  <c r="P175" i="5"/>
  <c r="AB174" i="5"/>
  <c r="AA174" i="5"/>
  <c r="Y174" i="5"/>
  <c r="X174" i="5"/>
  <c r="W174" i="5"/>
  <c r="U174" i="5"/>
  <c r="T174" i="5"/>
  <c r="S174" i="5"/>
  <c r="P174" i="5"/>
  <c r="AB173" i="5"/>
  <c r="AA173" i="5"/>
  <c r="Y173" i="5"/>
  <c r="X173" i="5"/>
  <c r="W173" i="5"/>
  <c r="U173" i="5"/>
  <c r="T173" i="5"/>
  <c r="S173" i="5"/>
  <c r="P173" i="5"/>
  <c r="AB172" i="5"/>
  <c r="AA172" i="5"/>
  <c r="Y172" i="5"/>
  <c r="X172" i="5"/>
  <c r="W172" i="5"/>
  <c r="U172" i="5"/>
  <c r="T172" i="5"/>
  <c r="S172" i="5"/>
  <c r="P172" i="5"/>
  <c r="AB171" i="5"/>
  <c r="AA171" i="5"/>
  <c r="Y171" i="5"/>
  <c r="X171" i="5"/>
  <c r="W171" i="5"/>
  <c r="U171" i="5"/>
  <c r="T171" i="5"/>
  <c r="S171" i="5"/>
  <c r="P171" i="5"/>
  <c r="AB170" i="5"/>
  <c r="AA170" i="5"/>
  <c r="Y170" i="5"/>
  <c r="X170" i="5"/>
  <c r="W170" i="5"/>
  <c r="U170" i="5"/>
  <c r="T170" i="5"/>
  <c r="S170" i="5"/>
  <c r="P170" i="5"/>
  <c r="AB169" i="5"/>
  <c r="AA169" i="5"/>
  <c r="Y169" i="5"/>
  <c r="X169" i="5"/>
  <c r="W169" i="5"/>
  <c r="U169" i="5"/>
  <c r="T169" i="5"/>
  <c r="S169" i="5"/>
  <c r="P169" i="5"/>
  <c r="AB168" i="5"/>
  <c r="AA168" i="5"/>
  <c r="Y168" i="5"/>
  <c r="X168" i="5"/>
  <c r="W168" i="5"/>
  <c r="U168" i="5"/>
  <c r="T168" i="5"/>
  <c r="S168" i="5"/>
  <c r="P168" i="5"/>
  <c r="AB167" i="5"/>
  <c r="AA167" i="5"/>
  <c r="Y167" i="5"/>
  <c r="X167" i="5"/>
  <c r="W167" i="5"/>
  <c r="U167" i="5"/>
  <c r="T167" i="5"/>
  <c r="S167" i="5"/>
  <c r="P167" i="5"/>
  <c r="AB166" i="5"/>
  <c r="AA166" i="5"/>
  <c r="Y166" i="5"/>
  <c r="X166" i="5"/>
  <c r="W166" i="5"/>
  <c r="U166" i="5"/>
  <c r="T166" i="5"/>
  <c r="S166" i="5"/>
  <c r="P166" i="5"/>
  <c r="AB165" i="5"/>
  <c r="AA165" i="5"/>
  <c r="Y165" i="5"/>
  <c r="X165" i="5"/>
  <c r="W165" i="5"/>
  <c r="U165" i="5"/>
  <c r="T165" i="5"/>
  <c r="S165" i="5"/>
  <c r="P165" i="5"/>
  <c r="AB164" i="5"/>
  <c r="AA164" i="5"/>
  <c r="Y164" i="5"/>
  <c r="X164" i="5"/>
  <c r="W164" i="5"/>
  <c r="U164" i="5"/>
  <c r="T164" i="5"/>
  <c r="S164" i="5"/>
  <c r="P164" i="5"/>
  <c r="AB163" i="5"/>
  <c r="AA163" i="5"/>
  <c r="Y163" i="5"/>
  <c r="X163" i="5"/>
  <c r="W163" i="5"/>
  <c r="U163" i="5"/>
  <c r="T163" i="5"/>
  <c r="S163" i="5"/>
  <c r="P163" i="5"/>
  <c r="AB162" i="5"/>
  <c r="AA162" i="5"/>
  <c r="Y162" i="5"/>
  <c r="X162" i="5"/>
  <c r="W162" i="5"/>
  <c r="U162" i="5"/>
  <c r="T162" i="5"/>
  <c r="S162" i="5"/>
  <c r="P162" i="5"/>
  <c r="AB161" i="5"/>
  <c r="AA161" i="5"/>
  <c r="Y161" i="5"/>
  <c r="X161" i="5"/>
  <c r="W161" i="5"/>
  <c r="U161" i="5"/>
  <c r="T161" i="5"/>
  <c r="S161" i="5"/>
  <c r="P161" i="5"/>
  <c r="AB160" i="5"/>
  <c r="AA160" i="5"/>
  <c r="Y160" i="5"/>
  <c r="X160" i="5"/>
  <c r="W160" i="5"/>
  <c r="U160" i="5"/>
  <c r="T160" i="5"/>
  <c r="S160" i="5"/>
  <c r="P160" i="5"/>
  <c r="AB159" i="5"/>
  <c r="AA159" i="5"/>
  <c r="Y159" i="5"/>
  <c r="X159" i="5"/>
  <c r="W159" i="5"/>
  <c r="U159" i="5"/>
  <c r="T159" i="5"/>
  <c r="S159" i="5"/>
  <c r="P159" i="5"/>
  <c r="AB158" i="5"/>
  <c r="AA158" i="5"/>
  <c r="Y158" i="5"/>
  <c r="X158" i="5"/>
  <c r="W158" i="5"/>
  <c r="U158" i="5"/>
  <c r="T158" i="5"/>
  <c r="S158" i="5"/>
  <c r="P158" i="5"/>
  <c r="AB157" i="5"/>
  <c r="AA157" i="5"/>
  <c r="Y157" i="5"/>
  <c r="X157" i="5"/>
  <c r="W157" i="5"/>
  <c r="U157" i="5"/>
  <c r="T157" i="5"/>
  <c r="S157" i="5"/>
  <c r="P157" i="5"/>
  <c r="AB156" i="5"/>
  <c r="AA156" i="5"/>
  <c r="Y156" i="5"/>
  <c r="X156" i="5"/>
  <c r="W156" i="5"/>
  <c r="U156" i="5"/>
  <c r="T156" i="5"/>
  <c r="S156" i="5"/>
  <c r="P156" i="5"/>
  <c r="AB155" i="5"/>
  <c r="AA155" i="5"/>
  <c r="Y155" i="5"/>
  <c r="X155" i="5"/>
  <c r="W155" i="5"/>
  <c r="U155" i="5"/>
  <c r="T155" i="5"/>
  <c r="S155" i="5"/>
  <c r="P155" i="5"/>
  <c r="AB154" i="5"/>
  <c r="AA154" i="5"/>
  <c r="Y154" i="5"/>
  <c r="X154" i="5"/>
  <c r="W154" i="5"/>
  <c r="U154" i="5"/>
  <c r="T154" i="5"/>
  <c r="S154" i="5"/>
  <c r="P154" i="5"/>
  <c r="AB153" i="5"/>
  <c r="AA153" i="5"/>
  <c r="Y153" i="5"/>
  <c r="X153" i="5"/>
  <c r="W153" i="5"/>
  <c r="U153" i="5"/>
  <c r="T153" i="5"/>
  <c r="S153" i="5"/>
  <c r="P153" i="5"/>
  <c r="AB152" i="5"/>
  <c r="AA152" i="5"/>
  <c r="Y152" i="5"/>
  <c r="X152" i="5"/>
  <c r="W152" i="5"/>
  <c r="U152" i="5"/>
  <c r="T152" i="5"/>
  <c r="S152" i="5"/>
  <c r="P152" i="5"/>
  <c r="AB151" i="5"/>
  <c r="AA151" i="5"/>
  <c r="Y151" i="5"/>
  <c r="X151" i="5"/>
  <c r="W151" i="5"/>
  <c r="U151" i="5"/>
  <c r="T151" i="5"/>
  <c r="S151" i="5"/>
  <c r="P151" i="5"/>
  <c r="AB150" i="5"/>
  <c r="AA150" i="5"/>
  <c r="Y150" i="5"/>
  <c r="X150" i="5"/>
  <c r="W150" i="5"/>
  <c r="U150" i="5"/>
  <c r="T150" i="5"/>
  <c r="S150" i="5"/>
  <c r="P150" i="5"/>
  <c r="AB149" i="5"/>
  <c r="AA149" i="5"/>
  <c r="Y149" i="5"/>
  <c r="X149" i="5"/>
  <c r="W149" i="5"/>
  <c r="U149" i="5"/>
  <c r="T149" i="5"/>
  <c r="S149" i="5"/>
  <c r="P149" i="5"/>
  <c r="AB148" i="5"/>
  <c r="AA148" i="5"/>
  <c r="Y148" i="5"/>
  <c r="X148" i="5"/>
  <c r="W148" i="5"/>
  <c r="U148" i="5"/>
  <c r="T148" i="5"/>
  <c r="S148" i="5"/>
  <c r="P148" i="5"/>
  <c r="AB147" i="5"/>
  <c r="AA147" i="5"/>
  <c r="Y147" i="5"/>
  <c r="X147" i="5"/>
  <c r="W147" i="5"/>
  <c r="U147" i="5"/>
  <c r="T147" i="5"/>
  <c r="S147" i="5"/>
  <c r="P147" i="5"/>
  <c r="AB146" i="5"/>
  <c r="AA146" i="5"/>
  <c r="Y146" i="5"/>
  <c r="X146" i="5"/>
  <c r="W146" i="5"/>
  <c r="U146" i="5"/>
  <c r="T146" i="5"/>
  <c r="S146" i="5"/>
  <c r="P146" i="5"/>
  <c r="AB145" i="5"/>
  <c r="AA145" i="5"/>
  <c r="Y145" i="5"/>
  <c r="X145" i="5"/>
  <c r="W145" i="5"/>
  <c r="U145" i="5"/>
  <c r="T145" i="5"/>
  <c r="S145" i="5"/>
  <c r="P145" i="5"/>
  <c r="AB144" i="5"/>
  <c r="AA144" i="5"/>
  <c r="Y144" i="5"/>
  <c r="X144" i="5"/>
  <c r="W144" i="5"/>
  <c r="U144" i="5"/>
  <c r="T144" i="5"/>
  <c r="S144" i="5"/>
  <c r="P144" i="5"/>
  <c r="AB143" i="5"/>
  <c r="AA143" i="5"/>
  <c r="Y143" i="5"/>
  <c r="X143" i="5"/>
  <c r="W143" i="5"/>
  <c r="U143" i="5"/>
  <c r="T143" i="5"/>
  <c r="S143" i="5"/>
  <c r="P143" i="5"/>
  <c r="AB142" i="5"/>
  <c r="AA142" i="5"/>
  <c r="Y142" i="5"/>
  <c r="X142" i="5"/>
  <c r="W142" i="5"/>
  <c r="U142" i="5"/>
  <c r="T142" i="5"/>
  <c r="S142" i="5"/>
  <c r="P142" i="5"/>
  <c r="AB141" i="5"/>
  <c r="AA141" i="5"/>
  <c r="Y141" i="5"/>
  <c r="X141" i="5"/>
  <c r="W141" i="5"/>
  <c r="U141" i="5"/>
  <c r="T141" i="5"/>
  <c r="S141" i="5"/>
  <c r="P141" i="5"/>
  <c r="AB140" i="5"/>
  <c r="AA140" i="5"/>
  <c r="Y140" i="5"/>
  <c r="X140" i="5"/>
  <c r="W140" i="5"/>
  <c r="U140" i="5"/>
  <c r="T140" i="5"/>
  <c r="S140" i="5"/>
  <c r="P140" i="5"/>
  <c r="AB139" i="5"/>
  <c r="AA139" i="5"/>
  <c r="Y139" i="5"/>
  <c r="X139" i="5"/>
  <c r="W139" i="5"/>
  <c r="U139" i="5"/>
  <c r="T139" i="5"/>
  <c r="S139" i="5"/>
  <c r="P139" i="5"/>
  <c r="AB138" i="5"/>
  <c r="AA138" i="5"/>
  <c r="Y138" i="5"/>
  <c r="X138" i="5"/>
  <c r="W138" i="5"/>
  <c r="U138" i="5"/>
  <c r="T138" i="5"/>
  <c r="S138" i="5"/>
  <c r="P138" i="5"/>
  <c r="AB137" i="5"/>
  <c r="AA137" i="5"/>
  <c r="Y137" i="5"/>
  <c r="X137" i="5"/>
  <c r="W137" i="5"/>
  <c r="U137" i="5"/>
  <c r="T137" i="5"/>
  <c r="S137" i="5"/>
  <c r="P137" i="5"/>
  <c r="AB136" i="5"/>
  <c r="AA136" i="5"/>
  <c r="Y136" i="5"/>
  <c r="X136" i="5"/>
  <c r="W136" i="5"/>
  <c r="U136" i="5"/>
  <c r="T136" i="5"/>
  <c r="S136" i="5"/>
  <c r="P136" i="5"/>
  <c r="AB135" i="5"/>
  <c r="AA135" i="5"/>
  <c r="Y135" i="5"/>
  <c r="X135" i="5"/>
  <c r="W135" i="5"/>
  <c r="U135" i="5"/>
  <c r="T135" i="5"/>
  <c r="S135" i="5"/>
  <c r="P135" i="5"/>
  <c r="AB134" i="5"/>
  <c r="AA134" i="5"/>
  <c r="Y134" i="5"/>
  <c r="X134" i="5"/>
  <c r="W134" i="5"/>
  <c r="U134" i="5"/>
  <c r="T134" i="5"/>
  <c r="S134" i="5"/>
  <c r="P134" i="5"/>
  <c r="AB133" i="5"/>
  <c r="AA133" i="5"/>
  <c r="Y133" i="5"/>
  <c r="X133" i="5"/>
  <c r="W133" i="5"/>
  <c r="U133" i="5"/>
  <c r="T133" i="5"/>
  <c r="S133" i="5"/>
  <c r="P133" i="5"/>
  <c r="AB132" i="5"/>
  <c r="AA132" i="5"/>
  <c r="Y132" i="5"/>
  <c r="X132" i="5"/>
  <c r="W132" i="5"/>
  <c r="U132" i="5"/>
  <c r="T132" i="5"/>
  <c r="S132" i="5"/>
  <c r="P132" i="5"/>
  <c r="AB131" i="5"/>
  <c r="AA131" i="5"/>
  <c r="Y131" i="5"/>
  <c r="X131" i="5"/>
  <c r="W131" i="5"/>
  <c r="U131" i="5"/>
  <c r="T131" i="5"/>
  <c r="S131" i="5"/>
  <c r="P131" i="5"/>
  <c r="AB130" i="5"/>
  <c r="AA130" i="5"/>
  <c r="Y130" i="5"/>
  <c r="X130" i="5"/>
  <c r="W130" i="5"/>
  <c r="U130" i="5"/>
  <c r="T130" i="5"/>
  <c r="S130" i="5"/>
  <c r="P130" i="5"/>
  <c r="AB129" i="5"/>
  <c r="AA129" i="5"/>
  <c r="Y129" i="5"/>
  <c r="X129" i="5"/>
  <c r="W129" i="5"/>
  <c r="U129" i="5"/>
  <c r="T129" i="5"/>
  <c r="S129" i="5"/>
  <c r="P129" i="5"/>
  <c r="AB128" i="5"/>
  <c r="AA128" i="5"/>
  <c r="Y128" i="5"/>
  <c r="X128" i="5"/>
  <c r="W128" i="5"/>
  <c r="U128" i="5"/>
  <c r="T128" i="5"/>
  <c r="S128" i="5"/>
  <c r="P128" i="5"/>
  <c r="AB127" i="5"/>
  <c r="AA127" i="5"/>
  <c r="Y127" i="5"/>
  <c r="X127" i="5"/>
  <c r="W127" i="5"/>
  <c r="U127" i="5"/>
  <c r="T127" i="5"/>
  <c r="S127" i="5"/>
  <c r="P127" i="5"/>
  <c r="AB126" i="5"/>
  <c r="AA126" i="5"/>
  <c r="Y126" i="5"/>
  <c r="X126" i="5"/>
  <c r="W126" i="5"/>
  <c r="U126" i="5"/>
  <c r="T126" i="5"/>
  <c r="S126" i="5"/>
  <c r="P126" i="5"/>
  <c r="AB125" i="5"/>
  <c r="AA125" i="5"/>
  <c r="Y125" i="5"/>
  <c r="X125" i="5"/>
  <c r="W125" i="5"/>
  <c r="U125" i="5"/>
  <c r="T125" i="5"/>
  <c r="S125" i="5"/>
  <c r="P125" i="5"/>
  <c r="AB124" i="5"/>
  <c r="AA124" i="5"/>
  <c r="Y124" i="5"/>
  <c r="X124" i="5"/>
  <c r="W124" i="5"/>
  <c r="U124" i="5"/>
  <c r="T124" i="5"/>
  <c r="S124" i="5"/>
  <c r="P124" i="5"/>
  <c r="AB123" i="5"/>
  <c r="AA123" i="5"/>
  <c r="Y123" i="5"/>
  <c r="X123" i="5"/>
  <c r="W123" i="5"/>
  <c r="U123" i="5"/>
  <c r="T123" i="5"/>
  <c r="S123" i="5"/>
  <c r="P123" i="5"/>
  <c r="AB122" i="5"/>
  <c r="AA122" i="5"/>
  <c r="Y122" i="5"/>
  <c r="X122" i="5"/>
  <c r="W122" i="5"/>
  <c r="U122" i="5"/>
  <c r="T122" i="5"/>
  <c r="S122" i="5"/>
  <c r="P122" i="5"/>
  <c r="AB121" i="5"/>
  <c r="AA121" i="5"/>
  <c r="Y121" i="5"/>
  <c r="X121" i="5"/>
  <c r="W121" i="5"/>
  <c r="U121" i="5"/>
  <c r="T121" i="5"/>
  <c r="S121" i="5"/>
  <c r="P121" i="5"/>
  <c r="AB120" i="5"/>
  <c r="AA120" i="5"/>
  <c r="Y120" i="5"/>
  <c r="X120" i="5"/>
  <c r="W120" i="5"/>
  <c r="U120" i="5"/>
  <c r="T120" i="5"/>
  <c r="S120" i="5"/>
  <c r="P120" i="5"/>
  <c r="AB119" i="5"/>
  <c r="AA119" i="5"/>
  <c r="Y119" i="5"/>
  <c r="X119" i="5"/>
  <c r="W119" i="5"/>
  <c r="U119" i="5"/>
  <c r="T119" i="5"/>
  <c r="S119" i="5"/>
  <c r="AB118" i="5"/>
  <c r="AA118" i="5"/>
  <c r="Y118" i="5"/>
  <c r="X118" i="5"/>
  <c r="W118" i="5"/>
  <c r="U118" i="5"/>
  <c r="T118" i="5"/>
  <c r="S118" i="5"/>
  <c r="P118" i="5"/>
  <c r="AB117" i="5"/>
  <c r="AA117" i="5"/>
  <c r="Y117" i="5"/>
  <c r="X117" i="5"/>
  <c r="W117" i="5"/>
  <c r="U117" i="5"/>
  <c r="T117" i="5"/>
  <c r="S117" i="5"/>
  <c r="P117" i="5"/>
  <c r="AB116" i="5"/>
  <c r="AA116" i="5"/>
  <c r="Y116" i="5"/>
  <c r="X116" i="5"/>
  <c r="W116" i="5"/>
  <c r="U116" i="5"/>
  <c r="T116" i="5"/>
  <c r="S116" i="5"/>
  <c r="P116" i="5"/>
  <c r="AB115" i="5"/>
  <c r="AA115" i="5"/>
  <c r="Y115" i="5"/>
  <c r="X115" i="5"/>
  <c r="W115" i="5"/>
  <c r="U115" i="5"/>
  <c r="T115" i="5"/>
  <c r="S115" i="5"/>
  <c r="P115" i="5"/>
  <c r="AB114" i="5"/>
  <c r="AA114" i="5"/>
  <c r="Y114" i="5"/>
  <c r="X114" i="5"/>
  <c r="W114" i="5"/>
  <c r="U114" i="5"/>
  <c r="T114" i="5"/>
  <c r="S114" i="5"/>
  <c r="P114" i="5"/>
  <c r="AB113" i="5"/>
  <c r="AA113" i="5"/>
  <c r="Y113" i="5"/>
  <c r="X113" i="5"/>
  <c r="W113" i="5"/>
  <c r="U113" i="5"/>
  <c r="T113" i="5"/>
  <c r="S113" i="5"/>
  <c r="P113" i="5"/>
  <c r="AB112" i="5"/>
  <c r="AA112" i="5"/>
  <c r="Y112" i="5"/>
  <c r="X112" i="5"/>
  <c r="W112" i="5"/>
  <c r="U112" i="5"/>
  <c r="T112" i="5"/>
  <c r="S112" i="5"/>
  <c r="P112" i="5"/>
  <c r="AB111" i="5"/>
  <c r="AA111" i="5"/>
  <c r="Y111" i="5"/>
  <c r="X111" i="5"/>
  <c r="W111" i="5"/>
  <c r="U111" i="5"/>
  <c r="T111" i="5"/>
  <c r="S111" i="5"/>
  <c r="P111" i="5"/>
  <c r="AB110" i="5"/>
  <c r="AA110" i="5"/>
  <c r="Y110" i="5"/>
  <c r="X110" i="5"/>
  <c r="W110" i="5"/>
  <c r="U110" i="5"/>
  <c r="T110" i="5"/>
  <c r="S110" i="5"/>
  <c r="P110" i="5"/>
  <c r="AB109" i="5"/>
  <c r="AA109" i="5"/>
  <c r="Y109" i="5"/>
  <c r="X109" i="5"/>
  <c r="W109" i="5"/>
  <c r="U109" i="5"/>
  <c r="T109" i="5"/>
  <c r="S109" i="5"/>
  <c r="P109" i="5"/>
  <c r="AB108" i="5"/>
  <c r="AA108" i="5"/>
  <c r="Y108" i="5"/>
  <c r="X108" i="5"/>
  <c r="W108" i="5"/>
  <c r="U108" i="5"/>
  <c r="T108" i="5"/>
  <c r="S108" i="5"/>
  <c r="P108" i="5"/>
  <c r="AB107" i="5"/>
  <c r="AA107" i="5"/>
  <c r="Y107" i="5"/>
  <c r="X107" i="5"/>
  <c r="W107" i="5"/>
  <c r="U107" i="5"/>
  <c r="T107" i="5"/>
  <c r="S107" i="5"/>
  <c r="P107" i="5"/>
  <c r="AB106" i="5"/>
  <c r="AA106" i="5"/>
  <c r="Y106" i="5"/>
  <c r="X106" i="5"/>
  <c r="W106" i="5"/>
  <c r="U106" i="5"/>
  <c r="T106" i="5"/>
  <c r="S106" i="5"/>
  <c r="P106" i="5"/>
  <c r="AB105" i="5"/>
  <c r="AA105" i="5"/>
  <c r="Y105" i="5"/>
  <c r="X105" i="5"/>
  <c r="W105" i="5"/>
  <c r="U105" i="5"/>
  <c r="T105" i="5"/>
  <c r="S105" i="5"/>
  <c r="P105" i="5"/>
  <c r="AB104" i="5"/>
  <c r="AA104" i="5"/>
  <c r="Y104" i="5"/>
  <c r="X104" i="5"/>
  <c r="W104" i="5"/>
  <c r="U104" i="5"/>
  <c r="T104" i="5"/>
  <c r="S104" i="5"/>
  <c r="P104" i="5"/>
  <c r="AB103" i="5"/>
  <c r="AA103" i="5"/>
  <c r="Y103" i="5"/>
  <c r="X103" i="5"/>
  <c r="W103" i="5"/>
  <c r="U103" i="5"/>
  <c r="T103" i="5"/>
  <c r="S103" i="5"/>
  <c r="P103" i="5"/>
  <c r="AB102" i="5"/>
  <c r="AA102" i="5"/>
  <c r="Y102" i="5"/>
  <c r="X102" i="5"/>
  <c r="W102" i="5"/>
  <c r="U102" i="5"/>
  <c r="T102" i="5"/>
  <c r="S102" i="5"/>
  <c r="P102" i="5"/>
  <c r="AB101" i="5"/>
  <c r="AA101" i="5"/>
  <c r="Y101" i="5"/>
  <c r="X101" i="5"/>
  <c r="W101" i="5"/>
  <c r="U101" i="5"/>
  <c r="T101" i="5"/>
  <c r="S101" i="5"/>
  <c r="P101" i="5"/>
  <c r="AB100" i="5"/>
  <c r="AA100" i="5"/>
  <c r="Y100" i="5"/>
  <c r="X100" i="5"/>
  <c r="W100" i="5"/>
  <c r="U100" i="5"/>
  <c r="T100" i="5"/>
  <c r="S100" i="5"/>
  <c r="P100" i="5"/>
  <c r="AB99" i="5"/>
  <c r="AA99" i="5"/>
  <c r="Y99" i="5"/>
  <c r="X99" i="5"/>
  <c r="W99" i="5"/>
  <c r="U99" i="5"/>
  <c r="T99" i="5"/>
  <c r="S99" i="5"/>
  <c r="P99" i="5"/>
  <c r="AB98" i="5"/>
  <c r="AA98" i="5"/>
  <c r="Y98" i="5"/>
  <c r="X98" i="5"/>
  <c r="W98" i="5"/>
  <c r="U98" i="5"/>
  <c r="T98" i="5"/>
  <c r="S98" i="5"/>
  <c r="P98" i="5"/>
  <c r="AB97" i="5"/>
  <c r="AA97" i="5"/>
  <c r="Y97" i="5"/>
  <c r="X97" i="5"/>
  <c r="W97" i="5"/>
  <c r="U97" i="5"/>
  <c r="T97" i="5"/>
  <c r="S97" i="5"/>
  <c r="P97" i="5"/>
  <c r="AB96" i="5"/>
  <c r="AA96" i="5"/>
  <c r="Y96" i="5"/>
  <c r="X96" i="5"/>
  <c r="W96" i="5"/>
  <c r="U96" i="5"/>
  <c r="T96" i="5"/>
  <c r="S96" i="5"/>
  <c r="P96" i="5"/>
  <c r="AB95" i="5"/>
  <c r="AA95" i="5"/>
  <c r="Y95" i="5"/>
  <c r="X95" i="5"/>
  <c r="W95" i="5"/>
  <c r="U95" i="5"/>
  <c r="T95" i="5"/>
  <c r="S95" i="5"/>
  <c r="P95" i="5"/>
  <c r="AB94" i="5"/>
  <c r="AA94" i="5"/>
  <c r="Y94" i="5"/>
  <c r="X94" i="5"/>
  <c r="W94" i="5"/>
  <c r="U94" i="5"/>
  <c r="T94" i="5"/>
  <c r="S94" i="5"/>
  <c r="P94" i="5"/>
  <c r="AB93" i="5"/>
  <c r="AA93" i="5"/>
  <c r="Y93" i="5"/>
  <c r="X93" i="5"/>
  <c r="W93" i="5"/>
  <c r="U93" i="5"/>
  <c r="T93" i="5"/>
  <c r="S93" i="5"/>
  <c r="P93" i="5"/>
  <c r="AB92" i="5"/>
  <c r="AA92" i="5"/>
  <c r="Y92" i="5"/>
  <c r="X92" i="5"/>
  <c r="W92" i="5"/>
  <c r="U92" i="5"/>
  <c r="T92" i="5"/>
  <c r="S92" i="5"/>
  <c r="P92" i="5"/>
  <c r="AB91" i="5"/>
  <c r="AA91" i="5"/>
  <c r="Y91" i="5"/>
  <c r="X91" i="5"/>
  <c r="W91" i="5"/>
  <c r="U91" i="5"/>
  <c r="T91" i="5"/>
  <c r="S91" i="5"/>
  <c r="P91" i="5"/>
  <c r="AB90" i="5"/>
  <c r="AA90" i="5"/>
  <c r="Y90" i="5"/>
  <c r="X90" i="5"/>
  <c r="W90" i="5"/>
  <c r="U90" i="5"/>
  <c r="T90" i="5"/>
  <c r="S90" i="5"/>
  <c r="P90" i="5"/>
  <c r="AB89" i="5"/>
  <c r="AA89" i="5"/>
  <c r="Y89" i="5"/>
  <c r="X89" i="5"/>
  <c r="W89" i="5"/>
  <c r="U89" i="5"/>
  <c r="T89" i="5"/>
  <c r="S89" i="5"/>
  <c r="P89" i="5"/>
  <c r="AB88" i="5"/>
  <c r="AA88" i="5"/>
  <c r="Y88" i="5"/>
  <c r="X88" i="5"/>
  <c r="W88" i="5"/>
  <c r="U88" i="5"/>
  <c r="T88" i="5"/>
  <c r="S88" i="5"/>
  <c r="P88" i="5"/>
  <c r="AB87" i="5"/>
  <c r="AA87" i="5"/>
  <c r="Y87" i="5"/>
  <c r="X87" i="5"/>
  <c r="W87" i="5"/>
  <c r="U87" i="5"/>
  <c r="T87" i="5"/>
  <c r="S87" i="5"/>
  <c r="P87" i="5"/>
  <c r="AB86" i="5"/>
  <c r="AA86" i="5"/>
  <c r="Y86" i="5"/>
  <c r="X86" i="5"/>
  <c r="W86" i="5"/>
  <c r="U86" i="5"/>
  <c r="T86" i="5"/>
  <c r="S86" i="5"/>
  <c r="P86" i="5"/>
  <c r="AB85" i="5"/>
  <c r="AA85" i="5"/>
  <c r="Y85" i="5"/>
  <c r="X85" i="5"/>
  <c r="W85" i="5"/>
  <c r="U85" i="5"/>
  <c r="T85" i="5"/>
  <c r="S85" i="5"/>
  <c r="P85" i="5"/>
  <c r="AB84" i="5"/>
  <c r="AA84" i="5"/>
  <c r="Y84" i="5"/>
  <c r="X84" i="5"/>
  <c r="W84" i="5"/>
  <c r="U84" i="5"/>
  <c r="T84" i="5"/>
  <c r="S84" i="5"/>
  <c r="P84" i="5"/>
  <c r="AB83" i="5"/>
  <c r="AA83" i="5"/>
  <c r="Y83" i="5"/>
  <c r="X83" i="5"/>
  <c r="W83" i="5"/>
  <c r="U83" i="5"/>
  <c r="T83" i="5"/>
  <c r="S83" i="5"/>
  <c r="P83" i="5"/>
  <c r="AB82" i="5"/>
  <c r="AA82" i="5"/>
  <c r="Y82" i="5"/>
  <c r="X82" i="5"/>
  <c r="W82" i="5"/>
  <c r="U82" i="5"/>
  <c r="T82" i="5"/>
  <c r="S82" i="5"/>
  <c r="P82" i="5"/>
  <c r="AB81" i="5"/>
  <c r="AA81" i="5"/>
  <c r="Y81" i="5"/>
  <c r="X81" i="5"/>
  <c r="W81" i="5"/>
  <c r="U81" i="5"/>
  <c r="T81" i="5"/>
  <c r="S81" i="5"/>
  <c r="P81" i="5"/>
  <c r="AB80" i="5"/>
  <c r="AA80" i="5"/>
  <c r="Y80" i="5"/>
  <c r="X80" i="5"/>
  <c r="W80" i="5"/>
  <c r="U80" i="5"/>
  <c r="T80" i="5"/>
  <c r="S80" i="5"/>
  <c r="P80" i="5"/>
  <c r="AB79" i="5"/>
  <c r="AA79" i="5"/>
  <c r="Y79" i="5"/>
  <c r="X79" i="5"/>
  <c r="W79" i="5"/>
  <c r="U79" i="5"/>
  <c r="T79" i="5"/>
  <c r="S79" i="5"/>
  <c r="P79" i="5"/>
  <c r="AB78" i="5"/>
  <c r="AA78" i="5"/>
  <c r="Y78" i="5"/>
  <c r="X78" i="5"/>
  <c r="W78" i="5"/>
  <c r="U78" i="5"/>
  <c r="T78" i="5"/>
  <c r="S78" i="5"/>
  <c r="P78" i="5"/>
  <c r="AB77" i="5"/>
  <c r="AA77" i="5"/>
  <c r="Y77" i="5"/>
  <c r="X77" i="5"/>
  <c r="W77" i="5"/>
  <c r="U77" i="5"/>
  <c r="T77" i="5"/>
  <c r="S77" i="5"/>
  <c r="P77" i="5"/>
  <c r="AB76" i="5"/>
  <c r="AA76" i="5"/>
  <c r="Y76" i="5"/>
  <c r="X76" i="5"/>
  <c r="W76" i="5"/>
  <c r="U76" i="5"/>
  <c r="T76" i="5"/>
  <c r="S76" i="5"/>
  <c r="P76" i="5"/>
  <c r="AB75" i="5"/>
  <c r="AA75" i="5"/>
  <c r="Y75" i="5"/>
  <c r="X75" i="5"/>
  <c r="W75" i="5"/>
  <c r="U75" i="5"/>
  <c r="T75" i="5"/>
  <c r="S75" i="5"/>
  <c r="P75" i="5"/>
  <c r="AB74" i="5"/>
  <c r="AA74" i="5"/>
  <c r="Y74" i="5"/>
  <c r="X74" i="5"/>
  <c r="W74" i="5"/>
  <c r="U74" i="5"/>
  <c r="T74" i="5"/>
  <c r="S74" i="5"/>
  <c r="P74" i="5"/>
  <c r="AB73" i="5"/>
  <c r="AA73" i="5"/>
  <c r="Y73" i="5"/>
  <c r="X73" i="5"/>
  <c r="W73" i="5"/>
  <c r="U73" i="5"/>
  <c r="T73" i="5"/>
  <c r="S73" i="5"/>
  <c r="P73" i="5"/>
  <c r="AB72" i="5"/>
  <c r="AA72" i="5"/>
  <c r="Y72" i="5"/>
  <c r="X72" i="5"/>
  <c r="W72" i="5"/>
  <c r="U72" i="5"/>
  <c r="T72" i="5"/>
  <c r="S72" i="5"/>
  <c r="P72" i="5"/>
  <c r="AB71" i="5"/>
  <c r="AA71" i="5"/>
  <c r="Y71" i="5"/>
  <c r="X71" i="5"/>
  <c r="W71" i="5"/>
  <c r="U71" i="5"/>
  <c r="T71" i="5"/>
  <c r="S71" i="5"/>
  <c r="P71" i="5"/>
  <c r="AB70" i="5"/>
  <c r="AA70" i="5"/>
  <c r="Y70" i="5"/>
  <c r="X70" i="5"/>
  <c r="W70" i="5"/>
  <c r="U70" i="5"/>
  <c r="T70" i="5"/>
  <c r="S70" i="5"/>
  <c r="P70" i="5"/>
  <c r="AB69" i="5"/>
  <c r="AA69" i="5"/>
  <c r="Y69" i="5"/>
  <c r="X69" i="5"/>
  <c r="W69" i="5"/>
  <c r="U69" i="5"/>
  <c r="T69" i="5"/>
  <c r="S69" i="5"/>
  <c r="P69" i="5"/>
  <c r="AB68" i="5"/>
  <c r="AA68" i="5"/>
  <c r="Y68" i="5"/>
  <c r="X68" i="5"/>
  <c r="W68" i="5"/>
  <c r="U68" i="5"/>
  <c r="T68" i="5"/>
  <c r="S68" i="5"/>
  <c r="P68" i="5"/>
  <c r="AB67" i="5"/>
  <c r="AA67" i="5"/>
  <c r="Y67" i="5"/>
  <c r="X67" i="5"/>
  <c r="W67" i="5"/>
  <c r="U67" i="5"/>
  <c r="T67" i="5"/>
  <c r="S67" i="5"/>
  <c r="P67" i="5"/>
  <c r="AB66" i="5"/>
  <c r="AA66" i="5"/>
  <c r="Y66" i="5"/>
  <c r="X66" i="5"/>
  <c r="W66" i="5"/>
  <c r="U66" i="5"/>
  <c r="T66" i="5"/>
  <c r="S66" i="5"/>
  <c r="P66" i="5"/>
  <c r="AB65" i="5"/>
  <c r="AA65" i="5"/>
  <c r="Y65" i="5"/>
  <c r="X65" i="5"/>
  <c r="W65" i="5"/>
  <c r="U65" i="5"/>
  <c r="T65" i="5"/>
  <c r="S65" i="5"/>
  <c r="P65" i="5"/>
  <c r="AB64" i="5"/>
  <c r="AA64" i="5"/>
  <c r="Y64" i="5"/>
  <c r="X64" i="5"/>
  <c r="W64" i="5"/>
  <c r="U64" i="5"/>
  <c r="T64" i="5"/>
  <c r="S64" i="5"/>
  <c r="P64" i="5"/>
  <c r="AB63" i="5"/>
  <c r="AA63" i="5"/>
  <c r="Y63" i="5"/>
  <c r="X63" i="5"/>
  <c r="W63" i="5"/>
  <c r="U63" i="5"/>
  <c r="T63" i="5"/>
  <c r="S63" i="5"/>
  <c r="P63" i="5"/>
  <c r="AB62" i="5"/>
  <c r="AA62" i="5"/>
  <c r="Y62" i="5"/>
  <c r="X62" i="5"/>
  <c r="W62" i="5"/>
  <c r="U62" i="5"/>
  <c r="T62" i="5"/>
  <c r="S62" i="5"/>
  <c r="P62" i="5"/>
  <c r="AB61" i="5"/>
  <c r="AA61" i="5"/>
  <c r="Y61" i="5"/>
  <c r="X61" i="5"/>
  <c r="W61" i="5"/>
  <c r="U61" i="5"/>
  <c r="T61" i="5"/>
  <c r="S61" i="5"/>
  <c r="P61" i="5"/>
  <c r="AB60" i="5"/>
  <c r="AA60" i="5"/>
  <c r="Y60" i="5"/>
  <c r="X60" i="5"/>
  <c r="W60" i="5"/>
  <c r="U60" i="5"/>
  <c r="T60" i="5"/>
  <c r="S60" i="5"/>
  <c r="P60" i="5"/>
  <c r="AB59" i="5"/>
  <c r="AA59" i="5"/>
  <c r="Y59" i="5"/>
  <c r="X59" i="5"/>
  <c r="W59" i="5"/>
  <c r="U59" i="5"/>
  <c r="T59" i="5"/>
  <c r="S59" i="5"/>
  <c r="P59" i="5"/>
  <c r="AB58" i="5"/>
  <c r="AA58" i="5"/>
  <c r="Y58" i="5"/>
  <c r="X58" i="5"/>
  <c r="W58" i="5"/>
  <c r="U58" i="5"/>
  <c r="T58" i="5"/>
  <c r="S58" i="5"/>
  <c r="P58" i="5"/>
  <c r="AB57" i="5"/>
  <c r="AA57" i="5"/>
  <c r="Y57" i="5"/>
  <c r="X57" i="5"/>
  <c r="W57" i="5"/>
  <c r="U57" i="5"/>
  <c r="T57" i="5"/>
  <c r="S57" i="5"/>
  <c r="P57" i="5"/>
  <c r="AB56" i="5"/>
  <c r="AA56" i="5"/>
  <c r="Y56" i="5"/>
  <c r="X56" i="5"/>
  <c r="W56" i="5"/>
  <c r="U56" i="5"/>
  <c r="T56" i="5"/>
  <c r="S56" i="5"/>
  <c r="P56" i="5"/>
  <c r="AB55" i="5"/>
  <c r="AA55" i="5"/>
  <c r="Y55" i="5"/>
  <c r="X55" i="5"/>
  <c r="W55" i="5"/>
  <c r="U55" i="5"/>
  <c r="T55" i="5"/>
  <c r="S55" i="5"/>
  <c r="P55" i="5"/>
  <c r="AB54" i="5"/>
  <c r="AA54" i="5"/>
  <c r="Y54" i="5"/>
  <c r="X54" i="5"/>
  <c r="W54" i="5"/>
  <c r="U54" i="5"/>
  <c r="T54" i="5"/>
  <c r="S54" i="5"/>
  <c r="P54" i="5"/>
  <c r="AB53" i="5"/>
  <c r="AA53" i="5"/>
  <c r="Y53" i="5"/>
  <c r="X53" i="5"/>
  <c r="W53" i="5"/>
  <c r="U53" i="5"/>
  <c r="T53" i="5"/>
  <c r="S53" i="5"/>
  <c r="P53" i="5"/>
  <c r="AB52" i="5"/>
  <c r="AA52" i="5"/>
  <c r="Y52" i="5"/>
  <c r="X52" i="5"/>
  <c r="W52" i="5"/>
  <c r="U52" i="5"/>
  <c r="T52" i="5"/>
  <c r="S52" i="5"/>
  <c r="P52" i="5"/>
  <c r="AB51" i="5"/>
  <c r="AA51" i="5"/>
  <c r="Y51" i="5"/>
  <c r="X51" i="5"/>
  <c r="W51" i="5"/>
  <c r="U51" i="5"/>
  <c r="T51" i="5"/>
  <c r="S51" i="5"/>
  <c r="P51" i="5"/>
  <c r="AB50" i="5"/>
  <c r="AA50" i="5"/>
  <c r="Y50" i="5"/>
  <c r="X50" i="5"/>
  <c r="W50" i="5"/>
  <c r="U50" i="5"/>
  <c r="T50" i="5"/>
  <c r="S50" i="5"/>
  <c r="P50" i="5"/>
  <c r="AB49" i="5"/>
  <c r="AA49" i="5"/>
  <c r="Y49" i="5"/>
  <c r="X49" i="5"/>
  <c r="W49" i="5"/>
  <c r="U49" i="5"/>
  <c r="T49" i="5"/>
  <c r="S49" i="5"/>
  <c r="P49" i="5"/>
  <c r="AB48" i="5"/>
  <c r="AA48" i="5"/>
  <c r="Y48" i="5"/>
  <c r="X48" i="5"/>
  <c r="W48" i="5"/>
  <c r="U48" i="5"/>
  <c r="T48" i="5"/>
  <c r="S48" i="5"/>
  <c r="P48" i="5"/>
  <c r="AB47" i="5"/>
  <c r="AA47" i="5"/>
  <c r="Y47" i="5"/>
  <c r="X47" i="5"/>
  <c r="W47" i="5"/>
  <c r="U47" i="5"/>
  <c r="T47" i="5"/>
  <c r="S47" i="5"/>
  <c r="P47" i="5"/>
  <c r="AB46" i="5"/>
  <c r="AA46" i="5"/>
  <c r="Y46" i="5"/>
  <c r="X46" i="5"/>
  <c r="W46" i="5"/>
  <c r="U46" i="5"/>
  <c r="T46" i="5"/>
  <c r="S46" i="5"/>
  <c r="P46" i="5"/>
  <c r="AB45" i="5"/>
  <c r="AA45" i="5"/>
  <c r="Y45" i="5"/>
  <c r="X45" i="5"/>
  <c r="W45" i="5"/>
  <c r="U45" i="5"/>
  <c r="T45" i="5"/>
  <c r="S45" i="5"/>
  <c r="P45" i="5"/>
  <c r="AB44" i="5"/>
  <c r="AA44" i="5"/>
  <c r="Y44" i="5"/>
  <c r="X44" i="5"/>
  <c r="W44" i="5"/>
  <c r="U44" i="5"/>
  <c r="T44" i="5"/>
  <c r="S44" i="5"/>
  <c r="P44" i="5"/>
  <c r="AB43" i="5"/>
  <c r="AA43" i="5"/>
  <c r="Y43" i="5"/>
  <c r="X43" i="5"/>
  <c r="W43" i="5"/>
  <c r="U43" i="5"/>
  <c r="T43" i="5"/>
  <c r="S43" i="5"/>
  <c r="P43" i="5"/>
  <c r="AB42" i="5"/>
  <c r="AA42" i="5"/>
  <c r="Y42" i="5"/>
  <c r="X42" i="5"/>
  <c r="W42" i="5"/>
  <c r="U42" i="5"/>
  <c r="T42" i="5"/>
  <c r="S42" i="5"/>
  <c r="P42" i="5"/>
  <c r="AB41" i="5"/>
  <c r="AA41" i="5"/>
  <c r="Y41" i="5"/>
  <c r="X41" i="5"/>
  <c r="W41" i="5"/>
  <c r="U41" i="5"/>
  <c r="T41" i="5"/>
  <c r="S41" i="5"/>
  <c r="P41" i="5"/>
  <c r="AB40" i="5"/>
  <c r="AA40" i="5"/>
  <c r="Y40" i="5"/>
  <c r="X40" i="5"/>
  <c r="W40" i="5"/>
  <c r="U40" i="5"/>
  <c r="T40" i="5"/>
  <c r="S40" i="5"/>
  <c r="P40" i="5"/>
  <c r="AB39" i="5"/>
  <c r="AA39" i="5"/>
  <c r="Y39" i="5"/>
  <c r="X39" i="5"/>
  <c r="W39" i="5"/>
  <c r="U39" i="5"/>
  <c r="T39" i="5"/>
  <c r="S39" i="5"/>
  <c r="P39" i="5"/>
  <c r="AB38" i="5"/>
  <c r="AA38" i="5"/>
  <c r="Y38" i="5"/>
  <c r="X38" i="5"/>
  <c r="W38" i="5"/>
  <c r="U38" i="5"/>
  <c r="T38" i="5"/>
  <c r="S38" i="5"/>
  <c r="P38" i="5"/>
  <c r="AB37" i="5"/>
  <c r="AA37" i="5"/>
  <c r="Y37" i="5"/>
  <c r="X37" i="5"/>
  <c r="W37" i="5"/>
  <c r="U37" i="5"/>
  <c r="T37" i="5"/>
  <c r="S37" i="5"/>
  <c r="P37" i="5"/>
  <c r="AB36" i="5"/>
  <c r="AA36" i="5"/>
  <c r="Y36" i="5"/>
  <c r="X36" i="5"/>
  <c r="W36" i="5"/>
  <c r="U36" i="5"/>
  <c r="T36" i="5"/>
  <c r="S36" i="5"/>
  <c r="P36" i="5"/>
  <c r="AB35" i="5"/>
  <c r="AA35" i="5"/>
  <c r="Y35" i="5"/>
  <c r="X35" i="5"/>
  <c r="W35" i="5"/>
  <c r="U35" i="5"/>
  <c r="T35" i="5"/>
  <c r="S35" i="5"/>
  <c r="P35" i="5"/>
  <c r="AB34" i="5"/>
  <c r="AA34" i="5"/>
  <c r="Y34" i="5"/>
  <c r="X34" i="5"/>
  <c r="W34" i="5"/>
  <c r="U34" i="5"/>
  <c r="T34" i="5"/>
  <c r="S34" i="5"/>
  <c r="P34" i="5"/>
  <c r="AB33" i="5"/>
  <c r="AA33" i="5"/>
  <c r="Y33" i="5"/>
  <c r="X33" i="5"/>
  <c r="W33" i="5"/>
  <c r="U33" i="5"/>
  <c r="T33" i="5"/>
  <c r="S33" i="5"/>
  <c r="P33" i="5"/>
  <c r="AB32" i="5"/>
  <c r="AA32" i="5"/>
  <c r="Y32" i="5"/>
  <c r="X32" i="5"/>
  <c r="W32" i="5"/>
  <c r="U32" i="5"/>
  <c r="T32" i="5"/>
  <c r="S32" i="5"/>
  <c r="P32" i="5"/>
  <c r="AB31" i="5"/>
  <c r="AA31" i="5"/>
  <c r="Y31" i="5"/>
  <c r="X31" i="5"/>
  <c r="W31" i="5"/>
  <c r="U31" i="5"/>
  <c r="T31" i="5"/>
  <c r="S31" i="5"/>
  <c r="P31" i="5"/>
  <c r="AB30" i="5"/>
  <c r="AA30" i="5"/>
  <c r="Y30" i="5"/>
  <c r="X30" i="5"/>
  <c r="W30" i="5"/>
  <c r="U30" i="5"/>
  <c r="T30" i="5"/>
  <c r="S30" i="5"/>
  <c r="P30" i="5"/>
  <c r="AB29" i="5"/>
  <c r="AA29" i="5"/>
  <c r="Y29" i="5"/>
  <c r="X29" i="5"/>
  <c r="W29" i="5"/>
  <c r="U29" i="5"/>
  <c r="T29" i="5"/>
  <c r="S29" i="5"/>
  <c r="P29" i="5"/>
  <c r="AB28" i="5"/>
  <c r="AA28" i="5"/>
  <c r="Y28" i="5"/>
  <c r="X28" i="5"/>
  <c r="W28" i="5"/>
  <c r="U28" i="5"/>
  <c r="T28" i="5"/>
  <c r="S28" i="5"/>
  <c r="P28" i="5"/>
  <c r="AB27" i="5"/>
  <c r="AA27" i="5"/>
  <c r="Y27" i="5"/>
  <c r="X27" i="5"/>
  <c r="W27" i="5"/>
  <c r="U27" i="5"/>
  <c r="T27" i="5"/>
  <c r="S27" i="5"/>
  <c r="P27" i="5"/>
  <c r="AB26" i="5"/>
  <c r="AA26" i="5"/>
  <c r="Y26" i="5"/>
  <c r="X26" i="5"/>
  <c r="W26" i="5"/>
  <c r="U26" i="5"/>
  <c r="T26" i="5"/>
  <c r="S26" i="5"/>
  <c r="P26" i="5"/>
  <c r="AB25" i="5"/>
  <c r="AA25" i="5"/>
  <c r="Y25" i="5"/>
  <c r="X25" i="5"/>
  <c r="W25" i="5"/>
  <c r="U25" i="5"/>
  <c r="T25" i="5"/>
  <c r="S25" i="5"/>
  <c r="P25" i="5"/>
  <c r="AB24" i="5"/>
  <c r="AA24" i="5"/>
  <c r="Y24" i="5"/>
  <c r="X24" i="5"/>
  <c r="W24" i="5"/>
  <c r="U24" i="5"/>
  <c r="T24" i="5"/>
  <c r="S24" i="5"/>
  <c r="P24" i="5"/>
  <c r="AB23" i="5"/>
  <c r="AA23" i="5"/>
  <c r="Y23" i="5"/>
  <c r="X23" i="5"/>
  <c r="W23" i="5"/>
  <c r="U23" i="5"/>
  <c r="T23" i="5"/>
  <c r="S23" i="5"/>
  <c r="P23" i="5"/>
  <c r="AB22" i="5"/>
  <c r="AA22" i="5"/>
  <c r="Y22" i="5"/>
  <c r="X22" i="5"/>
  <c r="W22" i="5"/>
  <c r="U22" i="5"/>
  <c r="T22" i="5"/>
  <c r="S22" i="5"/>
  <c r="P22" i="5"/>
  <c r="AB21" i="5"/>
  <c r="AA21" i="5"/>
  <c r="Y21" i="5"/>
  <c r="X21" i="5"/>
  <c r="W21" i="5"/>
  <c r="U21" i="5"/>
  <c r="T21" i="5"/>
  <c r="S21" i="5"/>
  <c r="P21" i="5"/>
  <c r="AB20" i="5"/>
  <c r="AA20" i="5"/>
  <c r="Y20" i="5"/>
  <c r="X20" i="5"/>
  <c r="W20" i="5"/>
  <c r="U20" i="5"/>
  <c r="T20" i="5"/>
  <c r="S20" i="5"/>
  <c r="P20" i="5"/>
  <c r="AB19" i="5"/>
  <c r="AA19" i="5"/>
  <c r="Y19" i="5"/>
  <c r="X19" i="5"/>
  <c r="W19" i="5"/>
  <c r="U19" i="5"/>
  <c r="T19" i="5"/>
  <c r="S19" i="5"/>
  <c r="P19" i="5"/>
  <c r="AB18" i="5"/>
  <c r="AA18" i="5"/>
  <c r="Y18" i="5"/>
  <c r="X18" i="5"/>
  <c r="W18" i="5"/>
  <c r="U18" i="5"/>
  <c r="T18" i="5"/>
  <c r="S18" i="5"/>
  <c r="P18" i="5"/>
  <c r="AB17" i="5"/>
  <c r="AA17" i="5"/>
  <c r="Y17" i="5"/>
  <c r="X17" i="5"/>
  <c r="W17" i="5"/>
  <c r="U17" i="5"/>
  <c r="T17" i="5"/>
  <c r="S17" i="5"/>
  <c r="P17" i="5"/>
  <c r="AB16" i="5"/>
  <c r="AA16" i="5"/>
  <c r="Y16" i="5"/>
  <c r="X16" i="5"/>
  <c r="W16" i="5"/>
  <c r="U16" i="5"/>
  <c r="T16" i="5"/>
  <c r="S16" i="5"/>
  <c r="P16" i="5"/>
  <c r="AB15" i="5"/>
  <c r="AA15" i="5"/>
  <c r="Y15" i="5"/>
  <c r="X15" i="5"/>
  <c r="W15" i="5"/>
  <c r="U15" i="5"/>
  <c r="T15" i="5"/>
  <c r="S15" i="5"/>
  <c r="P15" i="5"/>
  <c r="AB14" i="5"/>
  <c r="AA14" i="5"/>
  <c r="Y14" i="5"/>
  <c r="X14" i="5"/>
  <c r="W14" i="5"/>
  <c r="U14" i="5"/>
  <c r="T14" i="5"/>
  <c r="S14" i="5"/>
  <c r="P14" i="5"/>
  <c r="AB13" i="5"/>
  <c r="AA13" i="5"/>
  <c r="Y13" i="5"/>
  <c r="X13" i="5"/>
  <c r="W13" i="5"/>
  <c r="U13" i="5"/>
  <c r="T13" i="5"/>
  <c r="S13" i="5"/>
  <c r="P13" i="5"/>
  <c r="AB12" i="5"/>
  <c r="AA12" i="5"/>
  <c r="Y12" i="5"/>
  <c r="X12" i="5"/>
  <c r="W12" i="5"/>
  <c r="U12" i="5"/>
  <c r="T12" i="5"/>
  <c r="S12" i="5"/>
  <c r="P12" i="5"/>
  <c r="AB11" i="5"/>
  <c r="AA11" i="5"/>
  <c r="Y11" i="5"/>
  <c r="X11" i="5"/>
  <c r="W11" i="5"/>
  <c r="U11" i="5"/>
  <c r="T11" i="5"/>
  <c r="S11" i="5"/>
  <c r="P11" i="5"/>
  <c r="AB10" i="5"/>
  <c r="AA10" i="5"/>
  <c r="Y10" i="5"/>
  <c r="X10" i="5"/>
  <c r="W10" i="5"/>
  <c r="U10" i="5"/>
  <c r="T10" i="5"/>
  <c r="S10" i="5"/>
  <c r="P10" i="5"/>
  <c r="AB9" i="5"/>
  <c r="AA9" i="5"/>
  <c r="Y9" i="5"/>
  <c r="X9" i="5"/>
  <c r="W9" i="5"/>
  <c r="U9" i="5"/>
  <c r="T9" i="5"/>
  <c r="S9" i="5"/>
  <c r="P9" i="5"/>
  <c r="AB8" i="5"/>
  <c r="AA8" i="5"/>
  <c r="Y8" i="5"/>
  <c r="X8" i="5"/>
  <c r="W8" i="5"/>
  <c r="U8" i="5"/>
  <c r="T8" i="5"/>
  <c r="S8" i="5"/>
  <c r="P8" i="5"/>
  <c r="AB7" i="5"/>
  <c r="AA7" i="5"/>
  <c r="Y7" i="5"/>
  <c r="X7" i="5"/>
  <c r="W7" i="5"/>
  <c r="U7" i="5"/>
  <c r="T7" i="5"/>
  <c r="S7" i="5"/>
  <c r="P7" i="5"/>
  <c r="AB6" i="5"/>
  <c r="AA6" i="5"/>
  <c r="Y6" i="5"/>
  <c r="X6" i="5"/>
  <c r="W6" i="5"/>
  <c r="U6" i="5"/>
  <c r="T6" i="5"/>
  <c r="S6" i="5"/>
  <c r="P6" i="5"/>
  <c r="AB5" i="5"/>
  <c r="AA5" i="5"/>
  <c r="Y5" i="5"/>
  <c r="X5" i="5"/>
  <c r="W5" i="5"/>
  <c r="U5" i="5"/>
  <c r="T5" i="5"/>
  <c r="S5" i="5"/>
  <c r="P5" i="5"/>
  <c r="AB4" i="5"/>
  <c r="AA4" i="5"/>
  <c r="Y4" i="5"/>
  <c r="X4" i="5"/>
  <c r="W4" i="5"/>
  <c r="U4" i="5"/>
  <c r="T4" i="5"/>
  <c r="S4" i="5"/>
  <c r="P4" i="5"/>
  <c r="AB3" i="5"/>
  <c r="AA3" i="5"/>
  <c r="Y3" i="5"/>
  <c r="X3" i="5"/>
  <c r="W3" i="5"/>
  <c r="U3" i="5"/>
  <c r="T3" i="5"/>
  <c r="S3" i="5"/>
  <c r="P3" i="5"/>
  <c r="AB2" i="5"/>
  <c r="AA2" i="5"/>
  <c r="Y2" i="5"/>
  <c r="X2" i="5"/>
  <c r="W2" i="5"/>
  <c r="U2" i="5"/>
  <c r="T2" i="5"/>
  <c r="K208" i="11" s="1" a="1"/>
  <c r="K208" i="11" s="1"/>
  <c r="S2" i="5"/>
  <c r="D55" i="14" s="1" a="1"/>
  <c r="D55" i="14" s="1"/>
  <c r="P2" i="5"/>
  <c r="U104" i="1"/>
  <c r="T104" i="1"/>
  <c r="S104" i="1"/>
  <c r="P104" i="1"/>
  <c r="U103" i="1"/>
  <c r="P103" i="1"/>
  <c r="Z102" i="1"/>
  <c r="U102" i="1"/>
  <c r="T102" i="1"/>
  <c r="S102" i="1"/>
  <c r="P102" i="1"/>
  <c r="Z101" i="1"/>
  <c r="U101" i="1"/>
  <c r="T101" i="1"/>
  <c r="S101" i="1"/>
  <c r="P101" i="1"/>
  <c r="U100" i="1"/>
  <c r="T100" i="1"/>
  <c r="S100" i="1"/>
  <c r="P100" i="1"/>
  <c r="U99" i="1"/>
  <c r="S99" i="1"/>
  <c r="P99" i="1"/>
  <c r="Z98" i="1"/>
  <c r="Y98" i="1"/>
  <c r="U98" i="1"/>
  <c r="T98" i="1"/>
  <c r="S98" i="1"/>
  <c r="P98" i="1"/>
  <c r="Z97" i="1"/>
  <c r="Y97" i="1"/>
  <c r="U97" i="1"/>
  <c r="T97" i="1"/>
  <c r="S97" i="1"/>
  <c r="P97" i="1"/>
  <c r="Z96" i="1"/>
  <c r="Y96" i="1"/>
  <c r="U96" i="1"/>
  <c r="T96" i="1"/>
  <c r="S96" i="1"/>
  <c r="P96" i="1"/>
  <c r="U95" i="1"/>
  <c r="T95" i="1"/>
  <c r="S95" i="1"/>
  <c r="P95" i="1"/>
  <c r="Z94" i="1"/>
  <c r="Y94" i="1"/>
  <c r="U94" i="1"/>
  <c r="T94" i="1"/>
  <c r="S94" i="1"/>
  <c r="P94" i="1"/>
  <c r="U93" i="1"/>
  <c r="T93" i="1"/>
  <c r="S93" i="1"/>
  <c r="P93" i="1"/>
  <c r="U92" i="1"/>
  <c r="P92" i="1"/>
  <c r="U91" i="1"/>
  <c r="T91" i="1"/>
  <c r="S91" i="1"/>
  <c r="P91" i="1"/>
  <c r="Z90" i="1"/>
  <c r="Y90" i="1"/>
  <c r="U90" i="1"/>
  <c r="T90" i="1"/>
  <c r="S90" i="1"/>
  <c r="P90" i="1"/>
  <c r="U89" i="1"/>
  <c r="T89" i="1"/>
  <c r="S89" i="1"/>
  <c r="P89" i="1"/>
  <c r="U88" i="1"/>
  <c r="T88" i="1"/>
  <c r="S88" i="1"/>
  <c r="P88" i="1"/>
  <c r="U87" i="1"/>
  <c r="T87" i="1"/>
  <c r="S87" i="1"/>
  <c r="P87" i="1"/>
  <c r="U86" i="1"/>
  <c r="T86" i="1"/>
  <c r="S86" i="1"/>
  <c r="P86" i="1"/>
  <c r="Z85" i="1"/>
  <c r="Y85" i="1"/>
  <c r="U85" i="1"/>
  <c r="T85" i="1"/>
  <c r="S85" i="1"/>
  <c r="P85" i="1"/>
  <c r="Z84" i="1"/>
  <c r="Y84" i="1"/>
  <c r="U84" i="1"/>
  <c r="T84" i="1"/>
  <c r="S84" i="1"/>
  <c r="P84" i="1"/>
  <c r="U83" i="1"/>
  <c r="T83" i="1"/>
  <c r="S83" i="1"/>
  <c r="P83" i="1"/>
  <c r="U82" i="1"/>
  <c r="T82" i="1"/>
  <c r="S82" i="1"/>
  <c r="P82" i="1"/>
  <c r="U81" i="1"/>
  <c r="T81" i="1"/>
  <c r="S81" i="1"/>
  <c r="P81" i="1"/>
  <c r="U80" i="1"/>
  <c r="T80" i="1"/>
  <c r="S80" i="1"/>
  <c r="P80" i="1"/>
  <c r="U79" i="1"/>
  <c r="T79" i="1"/>
  <c r="S79" i="1"/>
  <c r="P79" i="1"/>
  <c r="U78" i="1"/>
  <c r="T78" i="1"/>
  <c r="S78" i="1"/>
  <c r="P78" i="1"/>
  <c r="U77" i="1"/>
  <c r="T77" i="1"/>
  <c r="S77" i="1"/>
  <c r="P77" i="1"/>
  <c r="U76" i="1"/>
  <c r="T76" i="1"/>
  <c r="S76" i="1"/>
  <c r="P76" i="1"/>
  <c r="U75" i="1"/>
  <c r="T75" i="1"/>
  <c r="S75" i="1"/>
  <c r="P75" i="1"/>
  <c r="Z74" i="1"/>
  <c r="Y74" i="1"/>
  <c r="U74" i="1"/>
  <c r="T74" i="1"/>
  <c r="S74" i="1"/>
  <c r="P74" i="1"/>
  <c r="U73" i="1"/>
  <c r="T73" i="1"/>
  <c r="S73" i="1"/>
  <c r="P73" i="1"/>
  <c r="U72" i="1"/>
  <c r="T72" i="1"/>
  <c r="S72" i="1"/>
  <c r="P72" i="1"/>
  <c r="Z71" i="1"/>
  <c r="Y71" i="1"/>
  <c r="U71" i="1"/>
  <c r="T71" i="1"/>
  <c r="S71" i="1"/>
  <c r="P71" i="1"/>
  <c r="U70" i="1"/>
  <c r="T70" i="1"/>
  <c r="S70" i="1"/>
  <c r="P70" i="1"/>
  <c r="Z69" i="1"/>
  <c r="Y69" i="1"/>
  <c r="U69" i="1"/>
  <c r="T69" i="1"/>
  <c r="S69" i="1"/>
  <c r="P69" i="1"/>
  <c r="U68" i="1"/>
  <c r="T68" i="1"/>
  <c r="S68" i="1"/>
  <c r="P68" i="1"/>
  <c r="Z67" i="1"/>
  <c r="Y67" i="1"/>
  <c r="U67" i="1"/>
  <c r="T67" i="1"/>
  <c r="S67" i="1"/>
  <c r="P67" i="1"/>
  <c r="Z66" i="1"/>
  <c r="Y66" i="1"/>
  <c r="U66" i="1"/>
  <c r="T66" i="1"/>
  <c r="S66" i="1"/>
  <c r="P66" i="1"/>
  <c r="U65" i="1"/>
  <c r="T65" i="1"/>
  <c r="S65" i="1"/>
  <c r="P65" i="1"/>
  <c r="Z64" i="1"/>
  <c r="Y64" i="1"/>
  <c r="U64" i="1"/>
  <c r="T64" i="1"/>
  <c r="S64" i="1"/>
  <c r="P64" i="1"/>
  <c r="U63" i="1"/>
  <c r="T63" i="1"/>
  <c r="S63" i="1"/>
  <c r="P63" i="1"/>
  <c r="U62" i="1"/>
  <c r="T62" i="1"/>
  <c r="S62" i="1"/>
  <c r="P62" i="1"/>
  <c r="Z61" i="1"/>
  <c r="Y61" i="1"/>
  <c r="U61" i="1"/>
  <c r="T61" i="1"/>
  <c r="S61" i="1"/>
  <c r="P61" i="1"/>
  <c r="Z60" i="1"/>
  <c r="Y60" i="1"/>
  <c r="U60" i="1"/>
  <c r="T60" i="1"/>
  <c r="S60" i="1"/>
  <c r="P60" i="1"/>
  <c r="U59" i="1"/>
  <c r="T59" i="1"/>
  <c r="S59" i="1"/>
  <c r="P59" i="1"/>
  <c r="Z58" i="1"/>
  <c r="Y58" i="1"/>
  <c r="X58" i="1"/>
  <c r="U58" i="1"/>
  <c r="T58" i="1"/>
  <c r="S58" i="1"/>
  <c r="P58" i="1"/>
  <c r="U57" i="1"/>
  <c r="T57" i="1"/>
  <c r="S57" i="1"/>
  <c r="P57" i="1"/>
  <c r="Z56" i="1"/>
  <c r="Y56" i="1"/>
  <c r="X56" i="1"/>
  <c r="U56" i="1"/>
  <c r="T56" i="1"/>
  <c r="S56" i="1"/>
  <c r="P56" i="1"/>
  <c r="U55" i="1"/>
  <c r="T55" i="1"/>
  <c r="S55" i="1"/>
  <c r="P55" i="1"/>
  <c r="Z54" i="1"/>
  <c r="Y54" i="1"/>
  <c r="X54" i="1"/>
  <c r="U54" i="1"/>
  <c r="T54" i="1"/>
  <c r="S54" i="1"/>
  <c r="P54" i="1"/>
  <c r="Z53" i="1"/>
  <c r="Y53" i="1"/>
  <c r="X53" i="1"/>
  <c r="U53" i="1"/>
  <c r="T53" i="1"/>
  <c r="S53" i="1"/>
  <c r="P53" i="1"/>
  <c r="U52" i="1"/>
  <c r="T52" i="1"/>
  <c r="S52" i="1"/>
  <c r="P52" i="1"/>
  <c r="Z51" i="1"/>
  <c r="Y51" i="1"/>
  <c r="X51" i="1"/>
  <c r="U51" i="1"/>
  <c r="T51" i="1"/>
  <c r="S51" i="1"/>
  <c r="P51" i="1"/>
  <c r="Z50" i="1"/>
  <c r="Y50" i="1"/>
  <c r="X50" i="1"/>
  <c r="U50" i="1"/>
  <c r="T50" i="1"/>
  <c r="S50" i="1"/>
  <c r="P50" i="1"/>
  <c r="Z49" i="1"/>
  <c r="Y49" i="1"/>
  <c r="X49" i="1"/>
  <c r="U49" i="1"/>
  <c r="T49" i="1"/>
  <c r="S49" i="1"/>
  <c r="P49" i="1"/>
  <c r="Z48" i="1"/>
  <c r="Y48" i="1"/>
  <c r="X48" i="1"/>
  <c r="U48" i="1"/>
  <c r="T48" i="1"/>
  <c r="S48" i="1"/>
  <c r="P48" i="1"/>
  <c r="U47" i="1"/>
  <c r="T47" i="1"/>
  <c r="S47" i="1"/>
  <c r="P47" i="1"/>
  <c r="U46" i="1"/>
  <c r="T46" i="1"/>
  <c r="S46" i="1"/>
  <c r="P46" i="1"/>
  <c r="U45" i="1"/>
  <c r="T45" i="1"/>
  <c r="S45" i="1"/>
  <c r="P45" i="1"/>
  <c r="U44" i="1"/>
  <c r="T44" i="1"/>
  <c r="S44" i="1"/>
  <c r="P44" i="1"/>
  <c r="U43" i="1"/>
  <c r="T43" i="1"/>
  <c r="S43" i="1"/>
  <c r="P43" i="1"/>
  <c r="U42" i="1"/>
  <c r="T42" i="1"/>
  <c r="S42" i="1"/>
  <c r="P42" i="1"/>
  <c r="U41" i="1"/>
  <c r="T41" i="1"/>
  <c r="S41" i="1"/>
  <c r="P41" i="1"/>
  <c r="Z40" i="1"/>
  <c r="Y40" i="1"/>
  <c r="X40" i="1"/>
  <c r="U40" i="1"/>
  <c r="T40" i="1"/>
  <c r="S40" i="1"/>
  <c r="P40" i="1"/>
  <c r="Z39" i="1"/>
  <c r="Y39" i="1"/>
  <c r="X39" i="1"/>
  <c r="U39" i="1"/>
  <c r="T39" i="1"/>
  <c r="S39" i="1"/>
  <c r="P39" i="1"/>
  <c r="U38" i="1"/>
  <c r="T38" i="1"/>
  <c r="S38" i="1"/>
  <c r="P38" i="1"/>
  <c r="U37" i="1"/>
  <c r="T37" i="1"/>
  <c r="S37" i="1"/>
  <c r="P37" i="1"/>
  <c r="U36" i="1"/>
  <c r="T36" i="1"/>
  <c r="S36" i="1"/>
  <c r="P36" i="1"/>
  <c r="Z35" i="1"/>
  <c r="Y35" i="1"/>
  <c r="X35" i="1"/>
  <c r="U35" i="1"/>
  <c r="T35" i="1"/>
  <c r="S35" i="1"/>
  <c r="P35" i="1"/>
  <c r="U34" i="1"/>
  <c r="T34" i="1"/>
  <c r="S34" i="1"/>
  <c r="P34" i="1"/>
  <c r="U33" i="1"/>
  <c r="T33" i="1"/>
  <c r="S33" i="1"/>
  <c r="P33" i="1"/>
  <c r="U32" i="1"/>
  <c r="T32" i="1"/>
  <c r="S32" i="1"/>
  <c r="P32" i="1"/>
  <c r="Z31" i="1"/>
  <c r="Y31" i="1"/>
  <c r="X31" i="1"/>
  <c r="U31" i="1"/>
  <c r="T31" i="1"/>
  <c r="S31" i="1"/>
  <c r="P31" i="1"/>
  <c r="Z30" i="1"/>
  <c r="Y30" i="1"/>
  <c r="X30" i="1"/>
  <c r="U30" i="1"/>
  <c r="T30" i="1"/>
  <c r="S30" i="1"/>
  <c r="P30" i="1"/>
  <c r="Z29" i="1"/>
  <c r="Y29" i="1"/>
  <c r="X29" i="1"/>
  <c r="U29" i="1"/>
  <c r="T29" i="1"/>
  <c r="S29" i="1"/>
  <c r="P29" i="1"/>
  <c r="Z28" i="1"/>
  <c r="Y28" i="1"/>
  <c r="X28" i="1"/>
  <c r="U28" i="1"/>
  <c r="T28" i="1"/>
  <c r="S28" i="1"/>
  <c r="P28" i="1"/>
  <c r="U27" i="1"/>
  <c r="T27" i="1"/>
  <c r="S27" i="1"/>
  <c r="P27" i="1"/>
  <c r="U26" i="1"/>
  <c r="T26" i="1"/>
  <c r="S26" i="1"/>
  <c r="P26" i="1"/>
  <c r="Z25" i="1"/>
  <c r="Y25" i="1"/>
  <c r="X25" i="1"/>
  <c r="U25" i="1"/>
  <c r="T25" i="1"/>
  <c r="S25" i="1"/>
  <c r="P25" i="1"/>
  <c r="Z24" i="1"/>
  <c r="Y24" i="1"/>
  <c r="X24" i="1"/>
  <c r="U24" i="1"/>
  <c r="T24" i="1"/>
  <c r="S24" i="1"/>
  <c r="P24" i="1"/>
  <c r="U23" i="1"/>
  <c r="T23" i="1"/>
  <c r="S23" i="1"/>
  <c r="P23" i="1"/>
  <c r="Z22" i="1"/>
  <c r="Y22" i="1"/>
  <c r="X22" i="1"/>
  <c r="U22" i="1"/>
  <c r="T22" i="1"/>
  <c r="S22" i="1"/>
  <c r="P22" i="1"/>
  <c r="Z21" i="1"/>
  <c r="Y21" i="1"/>
  <c r="X21" i="1"/>
  <c r="U21" i="1"/>
  <c r="T21" i="1"/>
  <c r="S21" i="1"/>
  <c r="P21" i="1"/>
  <c r="U20" i="1"/>
  <c r="T20" i="1"/>
  <c r="S20" i="1"/>
  <c r="P20" i="1"/>
  <c r="U19" i="1"/>
  <c r="T19" i="1"/>
  <c r="S19" i="1"/>
  <c r="P19" i="1"/>
  <c r="Z18" i="1"/>
  <c r="Y18" i="1"/>
  <c r="X18" i="1"/>
  <c r="U18" i="1"/>
  <c r="T18" i="1"/>
  <c r="S18" i="1"/>
  <c r="P18" i="1"/>
  <c r="U17" i="1"/>
  <c r="T17" i="1"/>
  <c r="S17" i="1"/>
  <c r="P17" i="1"/>
  <c r="U16" i="1"/>
  <c r="T16" i="1"/>
  <c r="S16" i="1"/>
  <c r="P16" i="1"/>
  <c r="Z15" i="1"/>
  <c r="Y15" i="1"/>
  <c r="X15" i="1"/>
  <c r="U15" i="1"/>
  <c r="T15" i="1"/>
  <c r="S15" i="1"/>
  <c r="P15" i="1"/>
  <c r="U14" i="1"/>
  <c r="T14" i="1"/>
  <c r="S14" i="1"/>
  <c r="P14" i="1"/>
  <c r="U13" i="1"/>
  <c r="T13" i="1"/>
  <c r="S13" i="1"/>
  <c r="P13" i="1"/>
  <c r="U12" i="1"/>
  <c r="T12" i="1"/>
  <c r="S12" i="1"/>
  <c r="P12" i="1"/>
  <c r="Z11" i="1"/>
  <c r="Y11" i="1"/>
  <c r="X11" i="1"/>
  <c r="U11" i="1"/>
  <c r="T11" i="1"/>
  <c r="S11" i="1"/>
  <c r="P11" i="1"/>
  <c r="U10" i="1"/>
  <c r="T10" i="1"/>
  <c r="S10" i="1"/>
  <c r="P10" i="1"/>
  <c r="U9" i="1"/>
  <c r="T9" i="1"/>
  <c r="S9" i="1"/>
  <c r="P9" i="1"/>
  <c r="U8" i="1"/>
  <c r="T8" i="1"/>
  <c r="S8" i="1"/>
  <c r="P8" i="1"/>
  <c r="U7" i="1"/>
  <c r="T7" i="1"/>
  <c r="S7" i="1"/>
  <c r="P7" i="1"/>
  <c r="U6" i="1"/>
  <c r="T6" i="1"/>
  <c r="S6" i="1"/>
  <c r="P6" i="1"/>
  <c r="Z5" i="1"/>
  <c r="Y5" i="1"/>
  <c r="X5" i="1"/>
  <c r="U5" i="1"/>
  <c r="T5" i="1"/>
  <c r="S5" i="1"/>
  <c r="P5" i="1"/>
  <c r="Z4" i="1"/>
  <c r="Y4" i="1"/>
  <c r="U4" i="1"/>
  <c r="T4" i="1"/>
  <c r="S4" i="1"/>
  <c r="P4" i="1"/>
  <c r="Z3" i="1"/>
  <c r="Y3" i="1"/>
  <c r="X3" i="1"/>
  <c r="U3" i="1"/>
  <c r="T3" i="1"/>
  <c r="S3" i="1"/>
  <c r="P3" i="1"/>
  <c r="Z2" i="1"/>
  <c r="Y2" i="1"/>
  <c r="X2" i="1"/>
  <c r="U2" i="1"/>
  <c r="T2" i="1"/>
  <c r="I105" i="11" s="1" a="1"/>
  <c r="I105" i="11" s="1"/>
  <c r="S2" i="1"/>
  <c r="P2" i="1"/>
  <c r="S105" i="9" l="1"/>
  <c r="M106" i="9"/>
  <c r="R208" i="9"/>
  <c r="L209" i="9"/>
  <c r="O261" i="9"/>
  <c r="U260" i="9"/>
  <c r="W16" i="10"/>
  <c r="Q17" i="10"/>
  <c r="W40" i="10"/>
  <c r="Q41" i="10"/>
  <c r="J20" i="14"/>
  <c r="J18" i="14"/>
  <c r="J19" i="14"/>
  <c r="Q53" i="10"/>
  <c r="W52" i="10"/>
  <c r="P53" i="10"/>
  <c r="V52" i="10"/>
  <c r="P64" i="10"/>
  <c r="V63" i="10"/>
  <c r="N56" i="9"/>
  <c r="T55" i="9"/>
  <c r="U55" i="9"/>
  <c r="O56" i="9"/>
  <c r="V106" i="9"/>
  <c r="P107" i="9"/>
  <c r="Q29" i="10"/>
  <c r="W28" i="10"/>
  <c r="P42" i="10"/>
  <c r="V41" i="10"/>
  <c r="U106" i="9"/>
  <c r="O107" i="9"/>
  <c r="S262" i="9"/>
  <c r="M263" i="9"/>
  <c r="T3" i="10"/>
  <c r="N4" i="10"/>
  <c r="S4" i="10"/>
  <c r="M5" i="10"/>
  <c r="U15" i="10"/>
  <c r="O16" i="10"/>
  <c r="N64" i="10"/>
  <c r="T63" i="10"/>
  <c r="S4" i="9"/>
  <c r="M5" i="9"/>
  <c r="V259" i="9"/>
  <c r="P260" i="9"/>
  <c r="W4" i="10"/>
  <c r="Q5" i="10"/>
  <c r="U27" i="10"/>
  <c r="O28" i="10"/>
  <c r="T43" i="10"/>
  <c r="N44" i="10"/>
  <c r="G34" i="11" a="1"/>
  <c r="G34" i="11" s="1"/>
  <c r="G39" i="11" a="1"/>
  <c r="G39" i="11" s="1"/>
  <c r="Q2" i="9"/>
  <c r="W2" i="9" s="1"/>
  <c r="U54" i="9"/>
  <c r="U105" i="9"/>
  <c r="V157" i="9"/>
  <c r="P4" i="10"/>
  <c r="U14" i="10"/>
  <c r="V39" i="10"/>
  <c r="L59" i="10"/>
  <c r="L60" i="10"/>
  <c r="E29" i="14"/>
  <c r="E11" i="14" a="1"/>
  <c r="E11" i="14" s="1"/>
  <c r="E7" i="14" a="1"/>
  <c r="E7" i="14" s="1"/>
  <c r="E3" i="14" a="1"/>
  <c r="E3" i="14" s="1"/>
  <c r="E13" i="14" a="1"/>
  <c r="E13" i="14" s="1"/>
  <c r="E9" i="14" a="1"/>
  <c r="E9" i="14" s="1"/>
  <c r="E5" i="14" a="1"/>
  <c r="E5" i="14" s="1"/>
  <c r="E12" i="14" a="1"/>
  <c r="E12" i="14" s="1"/>
  <c r="E8" i="14" a="1"/>
  <c r="E8" i="14" s="1"/>
  <c r="E4" i="14" a="1"/>
  <c r="E4" i="14" s="1"/>
  <c r="V62" i="10"/>
  <c r="E44" i="14"/>
  <c r="L73" i="10"/>
  <c r="H5" i="11" a="1"/>
  <c r="H5" i="11" s="1"/>
  <c r="H8" i="11" a="1"/>
  <c r="H8" i="11" s="1"/>
  <c r="I10" i="11" a="1"/>
  <c r="I10" i="11" s="1"/>
  <c r="J12" i="11" a="1"/>
  <c r="J12" i="11" s="1"/>
  <c r="J15" i="11" a="1"/>
  <c r="J15" i="11" s="1"/>
  <c r="J28" i="11" a="1"/>
  <c r="J28" i="11" s="1"/>
  <c r="K30" i="11" a="1"/>
  <c r="K30" i="11" s="1"/>
  <c r="K33" i="11" a="1"/>
  <c r="K33" i="11" s="1"/>
  <c r="I36" i="11" a="1"/>
  <c r="I36" i="11" s="1"/>
  <c r="H38" i="11" a="1"/>
  <c r="H38" i="11" s="1"/>
  <c r="J41" i="11" a="1"/>
  <c r="J41" i="11" s="1"/>
  <c r="G42" i="11" a="1"/>
  <c r="G42" i="11" s="1"/>
  <c r="I43" i="11" a="1"/>
  <c r="I43" i="11" s="1"/>
  <c r="H45" i="11" a="1"/>
  <c r="H45" i="11" s="1"/>
  <c r="K45" i="11" a="1"/>
  <c r="K45" i="11" s="1"/>
  <c r="G47" i="11" a="1"/>
  <c r="G47" i="11" s="1"/>
  <c r="J47" i="11" a="1"/>
  <c r="J47" i="11" s="1"/>
  <c r="I49" i="11" a="1"/>
  <c r="I49" i="11" s="1"/>
  <c r="K50" i="11" a="1"/>
  <c r="K50" i="11" s="1"/>
  <c r="H51" i="11" a="1"/>
  <c r="H51" i="11" s="1"/>
  <c r="J52" i="11" a="1"/>
  <c r="J52" i="11" s="1"/>
  <c r="G53" i="11" a="1"/>
  <c r="G53" i="11" s="1"/>
  <c r="I54" i="11" a="1"/>
  <c r="I54" i="11" s="1"/>
  <c r="K55" i="11" a="1"/>
  <c r="K55" i="11" s="1"/>
  <c r="H56" i="11" a="1"/>
  <c r="H56" i="11" s="1"/>
  <c r="J57" i="11" a="1"/>
  <c r="J57" i="11" s="1"/>
  <c r="G58" i="11" a="1"/>
  <c r="G58" i="11" s="1"/>
  <c r="I59" i="11" a="1"/>
  <c r="I59" i="11" s="1"/>
  <c r="H61" i="11" a="1"/>
  <c r="H61" i="11" s="1"/>
  <c r="K61" i="11" a="1"/>
  <c r="K61" i="11" s="1"/>
  <c r="G63" i="11" a="1"/>
  <c r="G63" i="11" s="1"/>
  <c r="J63" i="11" a="1"/>
  <c r="J63" i="11" s="1"/>
  <c r="I65" i="11" a="1"/>
  <c r="I65" i="11" s="1"/>
  <c r="K66" i="11" a="1"/>
  <c r="K66" i="11" s="1"/>
  <c r="H67" i="11" a="1"/>
  <c r="H67" i="11" s="1"/>
  <c r="J68" i="11" a="1"/>
  <c r="J68" i="11" s="1"/>
  <c r="G69" i="11" a="1"/>
  <c r="G69" i="11" s="1"/>
  <c r="I70" i="11" a="1"/>
  <c r="I70" i="11" s="1"/>
  <c r="K71" i="11" a="1"/>
  <c r="K71" i="11" s="1"/>
  <c r="H72" i="11" a="1"/>
  <c r="H72" i="11" s="1"/>
  <c r="J73" i="11" a="1"/>
  <c r="J73" i="11" s="1"/>
  <c r="G74" i="11" a="1"/>
  <c r="G74" i="11" s="1"/>
  <c r="I75" i="11" a="1"/>
  <c r="I75" i="11" s="1"/>
  <c r="H77" i="11" a="1"/>
  <c r="H77" i="11" s="1"/>
  <c r="K77" i="11" a="1"/>
  <c r="K77" i="11" s="1"/>
  <c r="G79" i="11" a="1"/>
  <c r="G79" i="11" s="1"/>
  <c r="J79" i="11" a="1"/>
  <c r="J79" i="11" s="1"/>
  <c r="I81" i="11" a="1"/>
  <c r="I81" i="11" s="1"/>
  <c r="K82" i="11" a="1"/>
  <c r="K82" i="11" s="1"/>
  <c r="H83" i="11" a="1"/>
  <c r="H83" i="11" s="1"/>
  <c r="J84" i="11" a="1"/>
  <c r="J84" i="11" s="1"/>
  <c r="G85" i="11" a="1"/>
  <c r="G85" i="11" s="1"/>
  <c r="I86" i="11" a="1"/>
  <c r="I86" i="11" s="1"/>
  <c r="K87" i="11" a="1"/>
  <c r="K87" i="11" s="1"/>
  <c r="H88" i="11" a="1"/>
  <c r="H88" i="11" s="1"/>
  <c r="J89" i="11" a="1"/>
  <c r="J89" i="11" s="1"/>
  <c r="G90" i="11" a="1"/>
  <c r="G90" i="11" s="1"/>
  <c r="I91" i="11" a="1"/>
  <c r="I91" i="11" s="1"/>
  <c r="H93" i="11" a="1"/>
  <c r="H93" i="11" s="1"/>
  <c r="K93" i="11" a="1"/>
  <c r="K93" i="11" s="1"/>
  <c r="G95" i="11" a="1"/>
  <c r="G95" i="11" s="1"/>
  <c r="J95" i="11" a="1"/>
  <c r="J95" i="11" s="1"/>
  <c r="I97" i="11" a="1"/>
  <c r="I97" i="11" s="1"/>
  <c r="K98" i="11" a="1"/>
  <c r="K98" i="11" s="1"/>
  <c r="H99" i="11" a="1"/>
  <c r="H99" i="11" s="1"/>
  <c r="J100" i="11" a="1"/>
  <c r="J100" i="11" s="1"/>
  <c r="G101" i="11" a="1"/>
  <c r="G101" i="11" s="1"/>
  <c r="I102" i="11" a="1"/>
  <c r="I102" i="11" s="1"/>
  <c r="K103" i="11" a="1"/>
  <c r="K103" i="11" s="1"/>
  <c r="H104" i="11" a="1"/>
  <c r="H104" i="11" s="1"/>
  <c r="J105" i="11" a="1"/>
  <c r="J105" i="11" s="1"/>
  <c r="G106" i="11" a="1"/>
  <c r="G106" i="11" s="1"/>
  <c r="I107" i="11" a="1"/>
  <c r="I107" i="11" s="1"/>
  <c r="H108" i="11" a="1"/>
  <c r="H108" i="11" s="1"/>
  <c r="G109" i="11" a="1"/>
  <c r="G109" i="11" s="1"/>
  <c r="J109" i="11" a="1"/>
  <c r="J109" i="11" s="1"/>
  <c r="I110" i="11" a="1"/>
  <c r="I110" i="11" s="1"/>
  <c r="H111" i="11" a="1"/>
  <c r="H111" i="11" s="1"/>
  <c r="K111" i="11" a="1"/>
  <c r="K111" i="11" s="1"/>
  <c r="J112" i="11" a="1"/>
  <c r="J112" i="11" s="1"/>
  <c r="I113" i="11" a="1"/>
  <c r="I113" i="11" s="1"/>
  <c r="K114" i="11" a="1"/>
  <c r="K114" i="11" s="1"/>
  <c r="K115" i="11" a="1"/>
  <c r="K115" i="11" s="1"/>
  <c r="G116" i="11" a="1"/>
  <c r="G116" i="11" s="1"/>
  <c r="J116" i="11" a="1"/>
  <c r="J116" i="11" s="1"/>
  <c r="G120" i="11" a="1"/>
  <c r="G120" i="11" s="1"/>
  <c r="K120" i="11" a="1"/>
  <c r="K120" i="11" s="1"/>
  <c r="J121" i="11" a="1"/>
  <c r="J121" i="11" s="1"/>
  <c r="I122" i="11" a="1"/>
  <c r="I122" i="11" s="1"/>
  <c r="K124" i="11" a="1"/>
  <c r="K124" i="11" s="1"/>
  <c r="J125" i="11" a="1"/>
  <c r="J125" i="11" s="1"/>
  <c r="I126" i="11" a="1"/>
  <c r="I126" i="11" s="1"/>
  <c r="K128" i="11" a="1"/>
  <c r="K128" i="11" s="1"/>
  <c r="J129" i="11" a="1"/>
  <c r="J129" i="11" s="1"/>
  <c r="I130" i="11" a="1"/>
  <c r="I130" i="11" s="1"/>
  <c r="J134" i="11" a="1"/>
  <c r="J134" i="11" s="1"/>
  <c r="I135" i="11" a="1"/>
  <c r="I135" i="11" s="1"/>
  <c r="H136" i="11" a="1"/>
  <c r="H136" i="11" s="1"/>
  <c r="J138" i="11" a="1"/>
  <c r="J138" i="11" s="1"/>
  <c r="I139" i="11" a="1"/>
  <c r="I139" i="11" s="1"/>
  <c r="H140" i="11" a="1"/>
  <c r="H140" i="11" s="1"/>
  <c r="K140" i="11" a="1"/>
  <c r="K140" i="11" s="1"/>
  <c r="J141" i="11" a="1"/>
  <c r="J141" i="11" s="1"/>
  <c r="H142" i="11" a="1"/>
  <c r="H142" i="11" s="1"/>
  <c r="G143" i="11" a="1"/>
  <c r="G143" i="11" s="1"/>
  <c r="I144" i="11" a="1"/>
  <c r="I144" i="11" s="1"/>
  <c r="H145" i="11" a="1"/>
  <c r="H145" i="11" s="1"/>
  <c r="J146" i="11" a="1"/>
  <c r="J146" i="11" s="1"/>
  <c r="G148" i="11" a="1"/>
  <c r="G148" i="11" s="1"/>
  <c r="H150" i="11" a="1"/>
  <c r="H150" i="11" s="1"/>
  <c r="K158" i="11" a="1"/>
  <c r="K158" i="11" s="1"/>
  <c r="I162" i="11" a="1"/>
  <c r="I162" i="11" s="1"/>
  <c r="K163" i="11" a="1"/>
  <c r="K163" i="11" s="1"/>
  <c r="J164" i="11" a="1"/>
  <c r="J164" i="11" s="1"/>
  <c r="G166" i="11" a="1"/>
  <c r="G166" i="11" s="1"/>
  <c r="K166" i="11" a="1"/>
  <c r="K166" i="11" s="1"/>
  <c r="I167" i="11" a="1"/>
  <c r="I167" i="11" s="1"/>
  <c r="H168" i="11" a="1"/>
  <c r="H168" i="11" s="1"/>
  <c r="G170" i="11" a="1"/>
  <c r="G170" i="11" s="1"/>
  <c r="K172" i="11" a="1"/>
  <c r="K172" i="11" s="1"/>
  <c r="J174" i="11" a="1"/>
  <c r="J174" i="11" s="1"/>
  <c r="I176" i="11" a="1"/>
  <c r="I176" i="11" s="1"/>
  <c r="H178" i="11" a="1"/>
  <c r="H178" i="11" s="1"/>
  <c r="G180" i="11" a="1"/>
  <c r="G180" i="11" s="1"/>
  <c r="K186" i="11" a="1"/>
  <c r="K186" i="11" s="1"/>
  <c r="J188" i="11" a="1"/>
  <c r="J188" i="11" s="1"/>
  <c r="I190" i="11" a="1"/>
  <c r="I190" i="11" s="1"/>
  <c r="H192" i="11" a="1"/>
  <c r="H192" i="11" s="1"/>
  <c r="G194" i="11" a="1"/>
  <c r="G194" i="11" s="1"/>
  <c r="K202" i="11" a="1"/>
  <c r="K202" i="11" s="1"/>
  <c r="J204" i="11" a="1"/>
  <c r="J204" i="11" s="1"/>
  <c r="I206" i="11" a="1"/>
  <c r="I206" i="11" s="1"/>
  <c r="H208" i="11" a="1"/>
  <c r="H208" i="11" s="1"/>
  <c r="K4" i="13"/>
  <c r="G10" i="13"/>
  <c r="G21" i="13"/>
  <c r="K23" i="13"/>
  <c r="C14" i="27"/>
  <c r="C29" i="26"/>
  <c r="G29" i="13"/>
  <c r="K34" i="13"/>
  <c r="C25" i="27"/>
  <c r="C40" i="26"/>
  <c r="G40" i="13"/>
  <c r="E6" i="14" a="1"/>
  <c r="E6" i="14" s="1"/>
  <c r="D10" i="14" a="1"/>
  <c r="D10" i="14" s="1"/>
  <c r="C12" i="14" a="1"/>
  <c r="C12" i="14" s="1"/>
  <c r="G12" i="14" s="1"/>
  <c r="G20" i="14"/>
  <c r="K20" i="14"/>
  <c r="K22" i="14"/>
  <c r="K33" i="14"/>
  <c r="E20" i="27"/>
  <c r="G37" i="14"/>
  <c r="J40" i="14"/>
  <c r="G43" i="14"/>
  <c r="K43" i="14"/>
  <c r="E51" i="14" a="1"/>
  <c r="E51" i="14" s="1"/>
  <c r="C55" i="14" a="1"/>
  <c r="C55" i="14" s="1"/>
  <c r="F57" i="14" a="1"/>
  <c r="F57" i="14" s="1"/>
  <c r="J3" i="15"/>
  <c r="G835" i="18"/>
  <c r="D4" i="17"/>
  <c r="F4" i="15"/>
  <c r="J5" i="15"/>
  <c r="G837" i="18"/>
  <c r="D6" i="17"/>
  <c r="F6" i="15"/>
  <c r="J7" i="15"/>
  <c r="G839" i="18"/>
  <c r="D8" i="17"/>
  <c r="F8" i="15"/>
  <c r="J9" i="15"/>
  <c r="G841" i="18"/>
  <c r="D10" i="17"/>
  <c r="F10" i="15"/>
  <c r="J11" i="15"/>
  <c r="G843" i="18"/>
  <c r="D12" i="17"/>
  <c r="F12" i="15"/>
  <c r="J13" i="15"/>
  <c r="G845" i="18"/>
  <c r="D14" i="17"/>
  <c r="F14" i="15"/>
  <c r="J15" i="15"/>
  <c r="G847" i="18"/>
  <c r="D16" i="17"/>
  <c r="F16" i="15"/>
  <c r="J17" i="15"/>
  <c r="G849" i="18"/>
  <c r="D18" i="17"/>
  <c r="F18" i="15"/>
  <c r="J19" i="15"/>
  <c r="G851" i="18"/>
  <c r="D20" i="17"/>
  <c r="F20" i="15"/>
  <c r="J21" i="15"/>
  <c r="G853" i="18"/>
  <c r="D22" i="17"/>
  <c r="F22" i="15"/>
  <c r="J23" i="15"/>
  <c r="G855" i="18"/>
  <c r="D24" i="17"/>
  <c r="F24" i="15"/>
  <c r="J25" i="15"/>
  <c r="G857" i="18"/>
  <c r="D26" i="17"/>
  <c r="F26" i="15"/>
  <c r="J27" i="15"/>
  <c r="G859" i="18"/>
  <c r="D28" i="17"/>
  <c r="F28" i="15"/>
  <c r="J29" i="15"/>
  <c r="G861" i="18"/>
  <c r="D30" i="17"/>
  <c r="F30" i="15"/>
  <c r="J31" i="15"/>
  <c r="G863" i="18"/>
  <c r="D32" i="17"/>
  <c r="F32" i="15"/>
  <c r="J33" i="15"/>
  <c r="G865" i="18"/>
  <c r="D34" i="17"/>
  <c r="F34" i="15"/>
  <c r="J35" i="15"/>
  <c r="G867" i="18"/>
  <c r="D36" i="17"/>
  <c r="F36" i="15"/>
  <c r="J37" i="15"/>
  <c r="G869" i="18"/>
  <c r="D38" i="17"/>
  <c r="F38" i="15"/>
  <c r="J39" i="15"/>
  <c r="G871" i="18"/>
  <c r="D40" i="17"/>
  <c r="F40" i="15"/>
  <c r="J41" i="15"/>
  <c r="G873" i="18"/>
  <c r="D42" i="17"/>
  <c r="F42" i="15"/>
  <c r="J43" i="15"/>
  <c r="G875" i="18"/>
  <c r="D44" i="17"/>
  <c r="F44" i="17" s="1"/>
  <c r="F44" i="15"/>
  <c r="J45" i="15"/>
  <c r="G877" i="18"/>
  <c r="D46" i="17"/>
  <c r="F46" i="15"/>
  <c r="J47" i="15"/>
  <c r="G879" i="18"/>
  <c r="D48" i="17"/>
  <c r="F48" i="15"/>
  <c r="J49" i="15"/>
  <c r="G881" i="18"/>
  <c r="D50" i="17"/>
  <c r="F50" i="15"/>
  <c r="J51" i="15"/>
  <c r="G883" i="18"/>
  <c r="D52" i="17"/>
  <c r="F52" i="15"/>
  <c r="J53" i="15"/>
  <c r="G885" i="18"/>
  <c r="D54" i="17"/>
  <c r="F54" i="15"/>
  <c r="G160" i="18"/>
  <c r="G56" i="18"/>
  <c r="F57" i="15"/>
  <c r="G164" i="18"/>
  <c r="G60" i="18"/>
  <c r="F61" i="15"/>
  <c r="G168" i="18"/>
  <c r="G64" i="18"/>
  <c r="F65" i="15"/>
  <c r="G172" i="18"/>
  <c r="G68" i="18"/>
  <c r="F69" i="15"/>
  <c r="G176" i="18"/>
  <c r="G72" i="18"/>
  <c r="F73" i="15"/>
  <c r="G180" i="18"/>
  <c r="G76" i="18"/>
  <c r="F77" i="15"/>
  <c r="G184" i="18"/>
  <c r="G80" i="18"/>
  <c r="F81" i="15"/>
  <c r="G188" i="18"/>
  <c r="G84" i="18"/>
  <c r="F85" i="15"/>
  <c r="Q53" i="9"/>
  <c r="W53" i="9" s="1"/>
  <c r="L56" i="9"/>
  <c r="R55" i="9"/>
  <c r="N105" i="9"/>
  <c r="Q105" i="9" s="1"/>
  <c r="W105" i="9" s="1"/>
  <c r="Q155" i="9"/>
  <c r="W155" i="9" s="1"/>
  <c r="M156" i="9"/>
  <c r="G2" i="11" a="1"/>
  <c r="G2" i="11" s="1"/>
  <c r="G5" i="11" a="1"/>
  <c r="G5" i="11" s="1"/>
  <c r="I6" i="11" a="1"/>
  <c r="I6" i="11" s="1"/>
  <c r="K7" i="11" a="1"/>
  <c r="K7" i="11" s="1"/>
  <c r="K10" i="11" a="1"/>
  <c r="K10" i="11" s="1"/>
  <c r="K13" i="11" a="1"/>
  <c r="K13" i="11" s="1"/>
  <c r="H17" i="11" a="1"/>
  <c r="H17" i="11" s="1"/>
  <c r="I19" i="11" a="1"/>
  <c r="I19" i="11" s="1"/>
  <c r="G21" i="11" a="1"/>
  <c r="G21" i="11" s="1"/>
  <c r="I22" i="11" a="1"/>
  <c r="I22" i="11" s="1"/>
  <c r="J24" i="11" a="1"/>
  <c r="J24" i="11" s="1"/>
  <c r="K26" i="11" a="1"/>
  <c r="K26" i="11" s="1"/>
  <c r="H33" i="11" a="1"/>
  <c r="H33" i="11" s="1"/>
  <c r="H37" i="11" a="1"/>
  <c r="H37" i="11" s="1"/>
  <c r="I40" i="11" a="1"/>
  <c r="I40" i="11" s="1"/>
  <c r="P159" i="9"/>
  <c r="R207" i="9"/>
  <c r="W3" i="10"/>
  <c r="G3" i="11" a="1"/>
  <c r="G3" i="11" s="1"/>
  <c r="G9" i="11" a="1"/>
  <c r="G9" i="11" s="1"/>
  <c r="H11" i="11" a="1"/>
  <c r="H11" i="11" s="1"/>
  <c r="I13" i="11" a="1"/>
  <c r="I13" i="11" s="1"/>
  <c r="G19" i="11" a="1"/>
  <c r="G19" i="11" s="1"/>
  <c r="G22" i="11" a="1"/>
  <c r="G22" i="11" s="1"/>
  <c r="I23" i="11" a="1"/>
  <c r="I23" i="11" s="1"/>
  <c r="G25" i="11" a="1"/>
  <c r="G25" i="11" s="1"/>
  <c r="J25" i="11" a="1"/>
  <c r="J25" i="11" s="1"/>
  <c r="I26" i="11" a="1"/>
  <c r="I26" i="11" s="1"/>
  <c r="H27" i="11" a="1"/>
  <c r="H27" i="11" s="1"/>
  <c r="K27" i="11" a="1"/>
  <c r="K27" i="11" s="1"/>
  <c r="I29" i="11" a="1"/>
  <c r="I29" i="11" s="1"/>
  <c r="J31" i="11" a="1"/>
  <c r="J31" i="11" s="1"/>
  <c r="G35" i="11" a="1"/>
  <c r="G35" i="11" s="1"/>
  <c r="K37" i="11" a="1"/>
  <c r="K37" i="11" s="1"/>
  <c r="J39" i="11" a="1"/>
  <c r="J39" i="11" s="1"/>
  <c r="G40" i="11" a="1"/>
  <c r="G40" i="11" s="1"/>
  <c r="S2" i="9"/>
  <c r="P3" i="9"/>
  <c r="N4" i="9"/>
  <c r="T53" i="9"/>
  <c r="U104" i="9"/>
  <c r="V105" i="9"/>
  <c r="L107" i="9"/>
  <c r="L158" i="9"/>
  <c r="R157" i="9"/>
  <c r="O158" i="9"/>
  <c r="N207" i="9"/>
  <c r="O209" i="9"/>
  <c r="V258" i="9"/>
  <c r="S261" i="9"/>
  <c r="R2" i="10"/>
  <c r="S3" i="10"/>
  <c r="M15" i="10"/>
  <c r="R14" i="10"/>
  <c r="W14" i="10"/>
  <c r="N17" i="10"/>
  <c r="U26" i="10"/>
  <c r="X26" i="10" s="1"/>
  <c r="W39" i="10"/>
  <c r="T42" i="10"/>
  <c r="M50" i="10"/>
  <c r="L51" i="10"/>
  <c r="W51" i="10"/>
  <c r="L52" i="10"/>
  <c r="L57" i="10"/>
  <c r="L58" i="10"/>
  <c r="L61" i="10"/>
  <c r="R62" i="10"/>
  <c r="K2" i="11" a="1"/>
  <c r="K2" i="11" s="1"/>
  <c r="Q2" i="11" s="1"/>
  <c r="J3" i="11" a="1"/>
  <c r="J3" i="11" s="1"/>
  <c r="K5" i="11" a="1"/>
  <c r="K5" i="11" s="1"/>
  <c r="G7" i="11" a="1"/>
  <c r="G7" i="11" s="1"/>
  <c r="H9" i="11" a="1"/>
  <c r="H9" i="11" s="1"/>
  <c r="G10" i="11" a="1"/>
  <c r="G10" i="11" s="1"/>
  <c r="I11" i="11" a="1"/>
  <c r="I11" i="11" s="1"/>
  <c r="H12" i="11" a="1"/>
  <c r="H12" i="11" s="1"/>
  <c r="G13" i="11" a="1"/>
  <c r="G13" i="11" s="1"/>
  <c r="J13" i="11" a="1"/>
  <c r="J13" i="11" s="1"/>
  <c r="I14" i="11" a="1"/>
  <c r="I14" i="11" s="1"/>
  <c r="H15" i="11" a="1"/>
  <c r="H15" i="11" s="1"/>
  <c r="K15" i="11" a="1"/>
  <c r="K15" i="11" s="1"/>
  <c r="J16" i="11" a="1"/>
  <c r="J16" i="11" s="1"/>
  <c r="I17" i="11" a="1"/>
  <c r="I17" i="11" s="1"/>
  <c r="K18" i="11" a="1"/>
  <c r="K18" i="11" s="1"/>
  <c r="J19" i="11" a="1"/>
  <c r="J19" i="11" s="1"/>
  <c r="K21" i="11" a="1"/>
  <c r="K21" i="11" s="1"/>
  <c r="G23" i="11" a="1"/>
  <c r="G23" i="11" s="1"/>
  <c r="H25" i="11" a="1"/>
  <c r="H25" i="11" s="1"/>
  <c r="G26" i="11" a="1"/>
  <c r="G26" i="11" s="1"/>
  <c r="I27" i="11" a="1"/>
  <c r="I27" i="11" s="1"/>
  <c r="H28" i="11" a="1"/>
  <c r="H28" i="11" s="1"/>
  <c r="G29" i="11" a="1"/>
  <c r="G29" i="11" s="1"/>
  <c r="J29" i="11" a="1"/>
  <c r="J29" i="11" s="1"/>
  <c r="I30" i="11" a="1"/>
  <c r="I30" i="11" s="1"/>
  <c r="H31" i="11" a="1"/>
  <c r="H31" i="11" s="1"/>
  <c r="K31" i="11" a="1"/>
  <c r="K31" i="11" s="1"/>
  <c r="J32" i="11" a="1"/>
  <c r="J32" i="11" s="1"/>
  <c r="I33" i="11" a="1"/>
  <c r="I33" i="11" s="1"/>
  <c r="K34" i="11" a="1"/>
  <c r="K34" i="11" s="1"/>
  <c r="J35" i="11" a="1"/>
  <c r="J35" i="11" s="1"/>
  <c r="G36" i="11" a="1"/>
  <c r="G36" i="11" s="1"/>
  <c r="I37" i="11" a="1"/>
  <c r="I37" i="11" s="1"/>
  <c r="H39" i="11" a="1"/>
  <c r="H39" i="11" s="1"/>
  <c r="K39" i="11" a="1"/>
  <c r="K39" i="11" s="1"/>
  <c r="H41" i="11" a="1"/>
  <c r="H41" i="11" s="1"/>
  <c r="K41" i="11" a="1"/>
  <c r="K41" i="11" s="1"/>
  <c r="G43" i="11" a="1"/>
  <c r="G43" i="11" s="1"/>
  <c r="J43" i="11" a="1"/>
  <c r="J43" i="11" s="1"/>
  <c r="I45" i="11" a="1"/>
  <c r="I45" i="11" s="1"/>
  <c r="K46" i="11" a="1"/>
  <c r="K46" i="11" s="1"/>
  <c r="H47" i="11" a="1"/>
  <c r="H47" i="11" s="1"/>
  <c r="J48" i="11" a="1"/>
  <c r="J48" i="11" s="1"/>
  <c r="G49" i="11" a="1"/>
  <c r="G49" i="11" s="1"/>
  <c r="I50" i="11" a="1"/>
  <c r="I50" i="11" s="1"/>
  <c r="K51" i="11" a="1"/>
  <c r="K51" i="11" s="1"/>
  <c r="H52" i="11" a="1"/>
  <c r="H52" i="11" s="1"/>
  <c r="J53" i="11" a="1"/>
  <c r="J53" i="11" s="1"/>
  <c r="G54" i="11" a="1"/>
  <c r="G54" i="11" s="1"/>
  <c r="I55" i="11" a="1"/>
  <c r="I55" i="11" s="1"/>
  <c r="H57" i="11" a="1"/>
  <c r="H57" i="11" s="1"/>
  <c r="K57" i="11" a="1"/>
  <c r="K57" i="11" s="1"/>
  <c r="G59" i="11" a="1"/>
  <c r="G59" i="11" s="1"/>
  <c r="J59" i="11" a="1"/>
  <c r="J59" i="11" s="1"/>
  <c r="I61" i="11" a="1"/>
  <c r="I61" i="11" s="1"/>
  <c r="K62" i="11" a="1"/>
  <c r="K62" i="11" s="1"/>
  <c r="H63" i="11" a="1"/>
  <c r="H63" i="11" s="1"/>
  <c r="J64" i="11" a="1"/>
  <c r="J64" i="11" s="1"/>
  <c r="G65" i="11" a="1"/>
  <c r="G65" i="11" s="1"/>
  <c r="I66" i="11" a="1"/>
  <c r="I66" i="11" s="1"/>
  <c r="K67" i="11" a="1"/>
  <c r="K67" i="11" s="1"/>
  <c r="H68" i="11" a="1"/>
  <c r="H68" i="11" s="1"/>
  <c r="J69" i="11" a="1"/>
  <c r="J69" i="11" s="1"/>
  <c r="G70" i="11" a="1"/>
  <c r="G70" i="11" s="1"/>
  <c r="I71" i="11" a="1"/>
  <c r="I71" i="11" s="1"/>
  <c r="H73" i="11" a="1"/>
  <c r="H73" i="11" s="1"/>
  <c r="K73" i="11" a="1"/>
  <c r="K73" i="11" s="1"/>
  <c r="G75" i="11" a="1"/>
  <c r="G75" i="11" s="1"/>
  <c r="J75" i="11" a="1"/>
  <c r="J75" i="11" s="1"/>
  <c r="I77" i="11" a="1"/>
  <c r="I77" i="11" s="1"/>
  <c r="K78" i="11" a="1"/>
  <c r="K78" i="11" s="1"/>
  <c r="H79" i="11" a="1"/>
  <c r="H79" i="11" s="1"/>
  <c r="J80" i="11" a="1"/>
  <c r="J80" i="11" s="1"/>
  <c r="G81" i="11" a="1"/>
  <c r="G81" i="11" s="1"/>
  <c r="I82" i="11" a="1"/>
  <c r="I82" i="11" s="1"/>
  <c r="K83" i="11" a="1"/>
  <c r="K83" i="11" s="1"/>
  <c r="H84" i="11" a="1"/>
  <c r="H84" i="11" s="1"/>
  <c r="J85" i="11" a="1"/>
  <c r="J85" i="11" s="1"/>
  <c r="G86" i="11" a="1"/>
  <c r="G86" i="11" s="1"/>
  <c r="I87" i="11" a="1"/>
  <c r="I87" i="11" s="1"/>
  <c r="H89" i="11" a="1"/>
  <c r="H89" i="11" s="1"/>
  <c r="K89" i="11" a="1"/>
  <c r="K89" i="11" s="1"/>
  <c r="G91" i="11" a="1"/>
  <c r="G91" i="11" s="1"/>
  <c r="J91" i="11" a="1"/>
  <c r="J91" i="11" s="1"/>
  <c r="I93" i="11" a="1"/>
  <c r="I93" i="11" s="1"/>
  <c r="K94" i="11" a="1"/>
  <c r="K94" i="11" s="1"/>
  <c r="H95" i="11" a="1"/>
  <c r="H95" i="11" s="1"/>
  <c r="J96" i="11" a="1"/>
  <c r="J96" i="11" s="1"/>
  <c r="G97" i="11" a="1"/>
  <c r="G97" i="11" s="1"/>
  <c r="I98" i="11" a="1"/>
  <c r="I98" i="11" s="1"/>
  <c r="K99" i="11" a="1"/>
  <c r="K99" i="11" s="1"/>
  <c r="H100" i="11" a="1"/>
  <c r="H100" i="11" s="1"/>
  <c r="J101" i="11" a="1"/>
  <c r="J101" i="11" s="1"/>
  <c r="G102" i="11" a="1"/>
  <c r="G102" i="11" s="1"/>
  <c r="I103" i="11" a="1"/>
  <c r="I103" i="11" s="1"/>
  <c r="H105" i="11" a="1"/>
  <c r="H105" i="11" s="1"/>
  <c r="K105" i="11" a="1"/>
  <c r="K105" i="11" s="1"/>
  <c r="G107" i="11" a="1"/>
  <c r="G107" i="11" s="1"/>
  <c r="H109" i="11" a="1"/>
  <c r="H109" i="11" s="1"/>
  <c r="G110" i="11" a="1"/>
  <c r="G110" i="11" s="1"/>
  <c r="I111" i="11" a="1"/>
  <c r="I111" i="11" s="1"/>
  <c r="H112" i="11" a="1"/>
  <c r="H112" i="11" s="1"/>
  <c r="G113" i="11" a="1"/>
  <c r="G113" i="11" s="1"/>
  <c r="J113" i="11" a="1"/>
  <c r="J113" i="11" s="1"/>
  <c r="I114" i="11" a="1"/>
  <c r="I114" i="11" s="1"/>
  <c r="J118" i="11" a="1"/>
  <c r="J118" i="11" s="1"/>
  <c r="I119" i="11" a="1"/>
  <c r="I119" i="11" s="1"/>
  <c r="H120" i="11" a="1"/>
  <c r="H120" i="11" s="1"/>
  <c r="J122" i="11" a="1"/>
  <c r="J122" i="11" s="1"/>
  <c r="I123" i="11" a="1"/>
  <c r="I123" i="11" s="1"/>
  <c r="H124" i="11" a="1"/>
  <c r="H124" i="11" s="1"/>
  <c r="J126" i="11" a="1"/>
  <c r="J126" i="11" s="1"/>
  <c r="I127" i="11" a="1"/>
  <c r="I127" i="11" s="1"/>
  <c r="H128" i="11" a="1"/>
  <c r="H128" i="11" s="1"/>
  <c r="I132" i="11" a="1"/>
  <c r="I132" i="11" s="1"/>
  <c r="H133" i="11" a="1"/>
  <c r="H133" i="11" s="1"/>
  <c r="G134" i="11" a="1"/>
  <c r="G134" i="11" s="1"/>
  <c r="I136" i="11" a="1"/>
  <c r="I136" i="11" s="1"/>
  <c r="H137" i="11" a="1"/>
  <c r="H137" i="11" s="1"/>
  <c r="G138" i="11" a="1"/>
  <c r="G138" i="11" s="1"/>
  <c r="J144" i="11" a="1"/>
  <c r="J144" i="11" s="1"/>
  <c r="K146" i="11" a="1"/>
  <c r="K146" i="11" s="1"/>
  <c r="H148" i="11" a="1"/>
  <c r="H148" i="11" s="1"/>
  <c r="J149" i="11" a="1"/>
  <c r="J149" i="11" s="1"/>
  <c r="I150" i="11" a="1"/>
  <c r="I150" i="11" s="1"/>
  <c r="K151" i="11" a="1"/>
  <c r="K151" i="11" s="1"/>
  <c r="J152" i="11" a="1"/>
  <c r="J152" i="11" s="1"/>
  <c r="H153" i="11" a="1"/>
  <c r="H153" i="11" s="1"/>
  <c r="G154" i="11" a="1"/>
  <c r="G154" i="11" s="1"/>
  <c r="J154" i="11" a="1"/>
  <c r="J154" i="11" s="1"/>
  <c r="I155" i="11" a="1"/>
  <c r="I155" i="11" s="1"/>
  <c r="H156" i="11" a="1"/>
  <c r="H156" i="11" s="1"/>
  <c r="K156" i="11" a="1"/>
  <c r="K156" i="11" s="1"/>
  <c r="J157" i="11" a="1"/>
  <c r="J157" i="11" s="1"/>
  <c r="H158" i="11" a="1"/>
  <c r="H158" i="11" s="1"/>
  <c r="G159" i="11" a="1"/>
  <c r="G159" i="11" s="1"/>
  <c r="I160" i="11" a="1"/>
  <c r="I160" i="11" s="1"/>
  <c r="H161" i="11" a="1"/>
  <c r="H161" i="11" s="1"/>
  <c r="J162" i="11" a="1"/>
  <c r="J162" i="11" s="1"/>
  <c r="G164" i="11" a="1"/>
  <c r="G164" i="11" s="1"/>
  <c r="H166" i="11" a="1"/>
  <c r="H166" i="11" s="1"/>
  <c r="I168" i="11" a="1"/>
  <c r="I168" i="11" s="1"/>
  <c r="H170" i="11" a="1"/>
  <c r="H170" i="11" s="1"/>
  <c r="G172" i="11" a="1"/>
  <c r="G172" i="11" s="1"/>
  <c r="K176" i="11" a="1"/>
  <c r="K176" i="11" s="1"/>
  <c r="J178" i="11" a="1"/>
  <c r="J178" i="11" s="1"/>
  <c r="I180" i="11" a="1"/>
  <c r="I180" i="11" s="1"/>
  <c r="H182" i="11" a="1"/>
  <c r="H182" i="11" s="1"/>
  <c r="G184" i="11" a="1"/>
  <c r="G184" i="11" s="1"/>
  <c r="K192" i="11" a="1"/>
  <c r="K192" i="11" s="1"/>
  <c r="J194" i="11" a="1"/>
  <c r="J194" i="11" s="1"/>
  <c r="I196" i="11" a="1"/>
  <c r="I196" i="11" s="1"/>
  <c r="H198" i="11" a="1"/>
  <c r="H198" i="11" s="1"/>
  <c r="G200" i="11" a="1"/>
  <c r="G200" i="11" s="1"/>
  <c r="G6" i="12"/>
  <c r="L14" i="13"/>
  <c r="J13" i="13"/>
  <c r="L12" i="13"/>
  <c r="J11" i="13"/>
  <c r="L10" i="13"/>
  <c r="J9" i="13"/>
  <c r="L8" i="13"/>
  <c r="J7" i="13"/>
  <c r="L6" i="13"/>
  <c r="J5" i="13"/>
  <c r="L4" i="13"/>
  <c r="J3" i="13"/>
  <c r="J14" i="13"/>
  <c r="L13" i="13"/>
  <c r="J12" i="13"/>
  <c r="L11" i="13"/>
  <c r="J10" i="13"/>
  <c r="L9" i="13"/>
  <c r="J8" i="13"/>
  <c r="L7" i="13"/>
  <c r="J6" i="13"/>
  <c r="L5" i="13"/>
  <c r="J4" i="13"/>
  <c r="L3" i="13"/>
  <c r="K11" i="13"/>
  <c r="K7" i="13"/>
  <c r="K3" i="13"/>
  <c r="K14" i="13"/>
  <c r="K10" i="13"/>
  <c r="K6" i="13"/>
  <c r="G3" i="13"/>
  <c r="H3" i="13" s="1"/>
  <c r="I3" i="13" s="1"/>
  <c r="E4" i="26"/>
  <c r="K5" i="13"/>
  <c r="E9" i="26"/>
  <c r="G11" i="13"/>
  <c r="E12" i="26"/>
  <c r="K13" i="13"/>
  <c r="E5" i="27"/>
  <c r="E20" i="26"/>
  <c r="C7" i="27"/>
  <c r="C22" i="26"/>
  <c r="G22" i="13"/>
  <c r="E8" i="27"/>
  <c r="E23" i="26"/>
  <c r="E13" i="27"/>
  <c r="E28" i="26"/>
  <c r="C18" i="27"/>
  <c r="C33" i="26"/>
  <c r="L44" i="13"/>
  <c r="J43" i="13"/>
  <c r="L42" i="13"/>
  <c r="J41" i="13"/>
  <c r="L40" i="13"/>
  <c r="J39" i="13"/>
  <c r="L38" i="13"/>
  <c r="J37" i="13"/>
  <c r="L36" i="13"/>
  <c r="J35" i="13"/>
  <c r="L34" i="13"/>
  <c r="J33" i="13"/>
  <c r="J44" i="13"/>
  <c r="L43" i="13"/>
  <c r="J42" i="13"/>
  <c r="L41" i="13"/>
  <c r="J40" i="13"/>
  <c r="L39" i="13"/>
  <c r="J38" i="13"/>
  <c r="L37" i="13"/>
  <c r="J36" i="13"/>
  <c r="L35" i="13"/>
  <c r="J34" i="13"/>
  <c r="L33" i="13"/>
  <c r="K41" i="13"/>
  <c r="K37" i="13"/>
  <c r="K33" i="13"/>
  <c r="K44" i="13"/>
  <c r="K40" i="13"/>
  <c r="K36" i="13"/>
  <c r="G33" i="13"/>
  <c r="H33" i="13" s="1"/>
  <c r="I33" i="13" s="1"/>
  <c r="K35" i="13"/>
  <c r="C26" i="27"/>
  <c r="C41" i="26"/>
  <c r="G41" i="13"/>
  <c r="K43" i="13"/>
  <c r="E10" i="14" a="1"/>
  <c r="E10" i="14" s="1"/>
  <c r="G44" i="14"/>
  <c r="J44" i="14"/>
  <c r="C49" i="14" a="1"/>
  <c r="C49" i="14" s="1"/>
  <c r="F51" i="14" a="1"/>
  <c r="F51" i="14" s="1"/>
  <c r="G159" i="18"/>
  <c r="G55" i="18"/>
  <c r="F56" i="15"/>
  <c r="G163" i="18"/>
  <c r="G59" i="18"/>
  <c r="F60" i="15"/>
  <c r="G167" i="18"/>
  <c r="G63" i="18"/>
  <c r="F64" i="15"/>
  <c r="G171" i="18"/>
  <c r="G67" i="18"/>
  <c r="F68" i="15"/>
  <c r="G175" i="18"/>
  <c r="G71" i="18"/>
  <c r="F72" i="15"/>
  <c r="G179" i="18"/>
  <c r="G75" i="18"/>
  <c r="F76" i="15"/>
  <c r="G183" i="18"/>
  <c r="G79" i="18"/>
  <c r="F80" i="15"/>
  <c r="G187" i="18"/>
  <c r="G83" i="18"/>
  <c r="F84" i="15"/>
  <c r="F1128" i="22" a="1"/>
  <c r="F1128" i="22" s="1"/>
  <c r="F1125" i="22" a="1"/>
  <c r="F1125" i="22" s="1"/>
  <c r="F1117" i="22" a="1"/>
  <c r="F1117" i="22" s="1"/>
  <c r="F1113" i="22" a="1"/>
  <c r="F1113" i="22" s="1"/>
  <c r="F1105" i="22" a="1"/>
  <c r="F1105" i="22" s="1"/>
  <c r="F1101" i="22" a="1"/>
  <c r="F1101" i="22" s="1"/>
  <c r="F1093" i="22" a="1"/>
  <c r="F1093" i="22" s="1"/>
  <c r="F1089" i="22" a="1"/>
  <c r="F1089" i="22" s="1"/>
  <c r="F1081" i="22" a="1"/>
  <c r="F1081" i="22" s="1"/>
  <c r="F1077" i="22" a="1"/>
  <c r="F1077" i="22" s="1"/>
  <c r="F1069" i="22" a="1"/>
  <c r="F1069" i="22" s="1"/>
  <c r="F1065" i="22" a="1"/>
  <c r="F1065" i="22" s="1"/>
  <c r="F1057" i="22" a="1"/>
  <c r="F1057" i="22" s="1"/>
  <c r="F1053" i="22" a="1"/>
  <c r="F1053" i="22" s="1"/>
  <c r="F1045" i="22" a="1"/>
  <c r="F1045" i="22" s="1"/>
  <c r="F1041" i="22" a="1"/>
  <c r="F1041" i="22" s="1"/>
  <c r="F1033" i="22" a="1"/>
  <c r="F1033" i="22" s="1"/>
  <c r="F1029" i="22" a="1"/>
  <c r="F1029" i="22" s="1"/>
  <c r="F1021" i="22" a="1"/>
  <c r="F1021" i="22" s="1"/>
  <c r="F1017" i="22" a="1"/>
  <c r="F1017" i="22" s="1"/>
  <c r="F1009" i="22" a="1"/>
  <c r="F1009" i="22" s="1"/>
  <c r="F1005" i="22" a="1"/>
  <c r="F1005" i="22" s="1"/>
  <c r="F997" i="22" a="1"/>
  <c r="F997" i="22" s="1"/>
  <c r="F993" i="22" a="1"/>
  <c r="F993" i="22" s="1"/>
  <c r="F985" i="22" a="1"/>
  <c r="F985" i="22" s="1"/>
  <c r="F981" i="22" a="1"/>
  <c r="F981" i="22" s="1"/>
  <c r="F973" i="22" a="1"/>
  <c r="F973" i="22" s="1"/>
  <c r="F969" i="22" a="1"/>
  <c r="F969" i="22" s="1"/>
  <c r="F961" i="22" a="1"/>
  <c r="F961" i="22" s="1"/>
  <c r="F957" i="22" a="1"/>
  <c r="F957" i="22" s="1"/>
  <c r="F949" i="22" a="1"/>
  <c r="F949" i="22" s="1"/>
  <c r="F946" i="22" a="1"/>
  <c r="F946" i="22" s="1"/>
  <c r="F933" i="22" a="1"/>
  <c r="F933" i="22" s="1"/>
  <c r="F925" i="22" a="1"/>
  <c r="F925" i="22" s="1"/>
  <c r="F922" i="22" a="1"/>
  <c r="F922" i="22" s="1"/>
  <c r="F909" i="22" a="1"/>
  <c r="F909" i="22" s="1"/>
  <c r="F901" i="22" a="1"/>
  <c r="F901" i="22" s="1"/>
  <c r="F898" i="22" a="1"/>
  <c r="F898" i="22" s="1"/>
  <c r="F885" i="22" a="1"/>
  <c r="F885" i="22" s="1"/>
  <c r="F877" i="22" a="1"/>
  <c r="F877" i="22" s="1"/>
  <c r="F874" i="22" a="1"/>
  <c r="F874" i="22" s="1"/>
  <c r="F861" i="22" a="1"/>
  <c r="F861" i="22" s="1"/>
  <c r="F853" i="22" a="1"/>
  <c r="F853" i="22" s="1"/>
  <c r="F850" i="22" a="1"/>
  <c r="F850" i="22" s="1"/>
  <c r="F837" i="22" a="1"/>
  <c r="F837" i="22" s="1"/>
  <c r="F829" i="22" a="1"/>
  <c r="F829" i="22" s="1"/>
  <c r="F826" i="22" a="1"/>
  <c r="F826" i="22" s="1"/>
  <c r="F817" i="22" a="1"/>
  <c r="F817" i="22" s="1"/>
  <c r="F815" i="22" a="1"/>
  <c r="F815" i="22" s="1"/>
  <c r="F813" i="22" a="1"/>
  <c r="F813" i="22" s="1"/>
  <c r="F805" i="22" a="1"/>
  <c r="F805" i="22" s="1"/>
  <c r="F803" i="22" a="1"/>
  <c r="F803" i="22" s="1"/>
  <c r="F801" i="22" a="1"/>
  <c r="F801" i="22" s="1"/>
  <c r="F793" i="22" a="1"/>
  <c r="F793" i="22" s="1"/>
  <c r="F791" i="22" a="1"/>
  <c r="F791" i="22" s="1"/>
  <c r="F789" i="22" a="1"/>
  <c r="F789" i="22" s="1"/>
  <c r="F781" i="22" a="1"/>
  <c r="F781" i="22" s="1"/>
  <c r="F779" i="22" a="1"/>
  <c r="F779" i="22" s="1"/>
  <c r="F777" i="22" a="1"/>
  <c r="F777" i="22" s="1"/>
  <c r="F769" i="22" a="1"/>
  <c r="F769" i="22" s="1"/>
  <c r="F767" i="22" a="1"/>
  <c r="F767" i="22" s="1"/>
  <c r="F765" i="22" a="1"/>
  <c r="F765" i="22" s="1"/>
  <c r="F757" i="22" a="1"/>
  <c r="F757" i="22" s="1"/>
  <c r="F755" i="22" a="1"/>
  <c r="F755" i="22" s="1"/>
  <c r="F753" i="22" a="1"/>
  <c r="F753" i="22" s="1"/>
  <c r="F745" i="22" a="1"/>
  <c r="F745" i="22" s="1"/>
  <c r="F743" i="22" a="1"/>
  <c r="F743" i="22" s="1"/>
  <c r="F741" i="22" a="1"/>
  <c r="F741" i="22" s="1"/>
  <c r="F733" i="22" a="1"/>
  <c r="F733" i="22" s="1"/>
  <c r="F731" i="22" a="1"/>
  <c r="F731" i="22" s="1"/>
  <c r="F729" i="22" a="1"/>
  <c r="F729" i="22" s="1"/>
  <c r="F721" i="22" a="1"/>
  <c r="F721" i="22" s="1"/>
  <c r="F719" i="22" a="1"/>
  <c r="F719" i="22" s="1"/>
  <c r="F717" i="22" a="1"/>
  <c r="F717" i="22" s="1"/>
  <c r="F709" i="22" a="1"/>
  <c r="F709" i="22" s="1"/>
  <c r="F707" i="22" a="1"/>
  <c r="F707" i="22" s="1"/>
  <c r="F705" i="22" a="1"/>
  <c r="F705" i="22" s="1"/>
  <c r="F697" i="22" a="1"/>
  <c r="F697" i="22" s="1"/>
  <c r="F695" i="22" a="1"/>
  <c r="F695" i="22" s="1"/>
  <c r="F693" i="22" a="1"/>
  <c r="F693" i="22" s="1"/>
  <c r="F685" i="22" a="1"/>
  <c r="F685" i="22" s="1"/>
  <c r="F683" i="22" a="1"/>
  <c r="F683" i="22" s="1"/>
  <c r="F681" i="22" a="1"/>
  <c r="F681" i="22" s="1"/>
  <c r="F673" i="22" a="1"/>
  <c r="F673" i="22" s="1"/>
  <c r="F671" i="22" a="1"/>
  <c r="F671" i="22" s="1"/>
  <c r="F669" i="22" a="1"/>
  <c r="F669" i="22" s="1"/>
  <c r="F661" i="22" a="1"/>
  <c r="F661" i="22" s="1"/>
  <c r="F659" i="22" a="1"/>
  <c r="F659" i="22" s="1"/>
  <c r="F657" i="22" a="1"/>
  <c r="F657" i="22" s="1"/>
  <c r="F649" i="22" a="1"/>
  <c r="F649" i="22" s="1"/>
  <c r="F644" i="22" a="1"/>
  <c r="F644" i="22" s="1"/>
  <c r="F1129" i="22" a="1"/>
  <c r="F1129" i="22" s="1"/>
  <c r="F1124" i="22" a="1"/>
  <c r="F1124" i="22" s="1"/>
  <c r="F1116" i="22" a="1"/>
  <c r="F1116" i="22" s="1"/>
  <c r="F1112" i="22" a="1"/>
  <c r="F1112" i="22" s="1"/>
  <c r="F1104" i="22" a="1"/>
  <c r="F1104" i="22" s="1"/>
  <c r="F1100" i="22" a="1"/>
  <c r="F1100" i="22" s="1"/>
  <c r="F1092" i="22" a="1"/>
  <c r="F1092" i="22" s="1"/>
  <c r="F1088" i="22" a="1"/>
  <c r="F1088" i="22" s="1"/>
  <c r="F1080" i="22" a="1"/>
  <c r="F1080" i="22" s="1"/>
  <c r="F1076" i="22" a="1"/>
  <c r="F1076" i="22" s="1"/>
  <c r="F1068" i="22" a="1"/>
  <c r="F1068" i="22" s="1"/>
  <c r="F1064" i="22" a="1"/>
  <c r="F1064" i="22" s="1"/>
  <c r="F1056" i="22" a="1"/>
  <c r="F1056" i="22" s="1"/>
  <c r="F1052" i="22" a="1"/>
  <c r="F1052" i="22" s="1"/>
  <c r="F1044" i="22" a="1"/>
  <c r="F1044" i="22" s="1"/>
  <c r="F1040" i="22" a="1"/>
  <c r="F1040" i="22" s="1"/>
  <c r="F1032" i="22" a="1"/>
  <c r="F1032" i="22" s="1"/>
  <c r="F1028" i="22" a="1"/>
  <c r="F1028" i="22" s="1"/>
  <c r="F1020" i="22" a="1"/>
  <c r="F1020" i="22" s="1"/>
  <c r="F1016" i="22" a="1"/>
  <c r="F1016" i="22" s="1"/>
  <c r="F1008" i="22" a="1"/>
  <c r="F1008" i="22" s="1"/>
  <c r="F1004" i="22" a="1"/>
  <c r="F1004" i="22" s="1"/>
  <c r="F996" i="22" a="1"/>
  <c r="F996" i="22" s="1"/>
  <c r="F992" i="22" a="1"/>
  <c r="F992" i="22" s="1"/>
  <c r="F984" i="22" a="1"/>
  <c r="F984" i="22" s="1"/>
  <c r="F980" i="22" a="1"/>
  <c r="F980" i="22" s="1"/>
  <c r="F972" i="22" a="1"/>
  <c r="F972" i="22" s="1"/>
  <c r="F968" i="22" a="1"/>
  <c r="F968" i="22" s="1"/>
  <c r="F960" i="22" a="1"/>
  <c r="F960" i="22" s="1"/>
  <c r="F956" i="22" a="1"/>
  <c r="F956" i="22" s="1"/>
  <c r="F948" i="22" a="1"/>
  <c r="F948" i="22" s="1"/>
  <c r="F935" i="22" a="1"/>
  <c r="F935" i="22" s="1"/>
  <c r="F932" i="22" a="1"/>
  <c r="F932" i="22" s="1"/>
  <c r="F924" i="22" a="1"/>
  <c r="F924" i="22" s="1"/>
  <c r="F911" i="22" a="1"/>
  <c r="F911" i="22" s="1"/>
  <c r="F908" i="22" a="1"/>
  <c r="F908" i="22" s="1"/>
  <c r="F900" i="22" a="1"/>
  <c r="F900" i="22" s="1"/>
  <c r="F887" i="22" a="1"/>
  <c r="F887" i="22" s="1"/>
  <c r="F884" i="22" a="1"/>
  <c r="F884" i="22" s="1"/>
  <c r="F876" i="22" a="1"/>
  <c r="F876" i="22" s="1"/>
  <c r="F863" i="22" a="1"/>
  <c r="F863" i="22" s="1"/>
  <c r="F860" i="22" a="1"/>
  <c r="F860" i="22" s="1"/>
  <c r="F852" i="22" a="1"/>
  <c r="F852" i="22" s="1"/>
  <c r="F839" i="22" a="1"/>
  <c r="F839" i="22" s="1"/>
  <c r="F836" i="22" a="1"/>
  <c r="F836" i="22" s="1"/>
  <c r="F828" i="22" a="1"/>
  <c r="F828" i="22" s="1"/>
  <c r="F637" i="22" a="1"/>
  <c r="F637" i="22" s="1"/>
  <c r="F635" i="22" a="1"/>
  <c r="F635" i="22" s="1"/>
  <c r="F633" i="22" a="1"/>
  <c r="F633" i="22" s="1"/>
  <c r="F625" i="22" a="1"/>
  <c r="F625" i="22" s="1"/>
  <c r="F623" i="22" a="1"/>
  <c r="F623" i="22" s="1"/>
  <c r="F621" i="22" a="1"/>
  <c r="F621" i="22" s="1"/>
  <c r="F613" i="22" a="1"/>
  <c r="F613" i="22" s="1"/>
  <c r="F611" i="22" a="1"/>
  <c r="F611" i="22" s="1"/>
  <c r="F609" i="22" a="1"/>
  <c r="F609" i="22" s="1"/>
  <c r="F601" i="22" a="1"/>
  <c r="F601" i="22" s="1"/>
  <c r="F599" i="22" a="1"/>
  <c r="F599" i="22" s="1"/>
  <c r="F597" i="22" a="1"/>
  <c r="F597" i="22" s="1"/>
  <c r="F589" i="22" a="1"/>
  <c r="F589" i="22" s="1"/>
  <c r="F587" i="22" a="1"/>
  <c r="F587" i="22" s="1"/>
  <c r="F585" i="22" a="1"/>
  <c r="F585" i="22" s="1"/>
  <c r="F577" i="22" a="1"/>
  <c r="F577" i="22" s="1"/>
  <c r="F575" i="22" a="1"/>
  <c r="F575" i="22" s="1"/>
  <c r="F573" i="22" a="1"/>
  <c r="F573" i="22" s="1"/>
  <c r="F565" i="22" a="1"/>
  <c r="F565" i="22" s="1"/>
  <c r="F563" i="22" a="1"/>
  <c r="F563" i="22" s="1"/>
  <c r="F561" i="22" a="1"/>
  <c r="F561" i="22" s="1"/>
  <c r="F553" i="22" a="1"/>
  <c r="F553" i="22" s="1"/>
  <c r="F551" i="22" a="1"/>
  <c r="F551" i="22" s="1"/>
  <c r="F549" i="22" a="1"/>
  <c r="F549" i="22" s="1"/>
  <c r="F541" i="22" a="1"/>
  <c r="F541" i="22" s="1"/>
  <c r="F539" i="22" a="1"/>
  <c r="F539" i="22" s="1"/>
  <c r="F537" i="22" a="1"/>
  <c r="F537" i="22" s="1"/>
  <c r="F529" i="22" a="1"/>
  <c r="F529" i="22" s="1"/>
  <c r="F527" i="22" a="1"/>
  <c r="F527" i="22" s="1"/>
  <c r="F525" i="22" a="1"/>
  <c r="F525" i="22" s="1"/>
  <c r="F517" i="22" a="1"/>
  <c r="F517" i="22" s="1"/>
  <c r="F515" i="22" a="1"/>
  <c r="F515" i="22" s="1"/>
  <c r="F513" i="22" a="1"/>
  <c r="F513" i="22" s="1"/>
  <c r="F505" i="22" a="1"/>
  <c r="F505" i="22" s="1"/>
  <c r="F503" i="22" a="1"/>
  <c r="F503" i="22" s="1"/>
  <c r="F501" i="22" a="1"/>
  <c r="F501" i="22" s="1"/>
  <c r="F493" i="22" a="1"/>
  <c r="F493" i="22" s="1"/>
  <c r="F491" i="22" a="1"/>
  <c r="F491" i="22" s="1"/>
  <c r="F489" i="22" a="1"/>
  <c r="F489" i="22" s="1"/>
  <c r="F481" i="22" a="1"/>
  <c r="F481" i="22" s="1"/>
  <c r="F479" i="22" a="1"/>
  <c r="F479" i="22" s="1"/>
  <c r="F477" i="22" a="1"/>
  <c r="F477" i="22" s="1"/>
  <c r="F469" i="22" a="1"/>
  <c r="F469" i="22" s="1"/>
  <c r="F467" i="22" a="1"/>
  <c r="F467" i="22" s="1"/>
  <c r="F465" i="22" a="1"/>
  <c r="F465" i="22" s="1"/>
  <c r="F457" i="22" a="1"/>
  <c r="F457" i="22" s="1"/>
  <c r="F455" i="22" a="1"/>
  <c r="F455" i="22" s="1"/>
  <c r="F453" i="22" a="1"/>
  <c r="F453" i="22" s="1"/>
  <c r="F445" i="22" a="1"/>
  <c r="F445" i="22" s="1"/>
  <c r="F443" i="22" a="1"/>
  <c r="F443" i="22" s="1"/>
  <c r="F441" i="22" a="1"/>
  <c r="F441" i="22" s="1"/>
  <c r="F433" i="22" a="1"/>
  <c r="F433" i="22" s="1"/>
  <c r="F1127" i="22" a="1"/>
  <c r="F1127" i="22" s="1"/>
  <c r="F1115" i="22" a="1"/>
  <c r="F1115" i="22" s="1"/>
  <c r="F1103" i="22" a="1"/>
  <c r="F1103" i="22" s="1"/>
  <c r="F1091" i="22" a="1"/>
  <c r="F1091" i="22" s="1"/>
  <c r="F1079" i="22" a="1"/>
  <c r="F1079" i="22" s="1"/>
  <c r="F1067" i="22" a="1"/>
  <c r="F1067" i="22" s="1"/>
  <c r="F1055" i="22" a="1"/>
  <c r="F1055" i="22" s="1"/>
  <c r="F1043" i="22" a="1"/>
  <c r="F1043" i="22" s="1"/>
  <c r="F1031" i="22" a="1"/>
  <c r="F1031" i="22" s="1"/>
  <c r="F1019" i="22" a="1"/>
  <c r="F1019" i="22" s="1"/>
  <c r="F1007" i="22" a="1"/>
  <c r="F1007" i="22" s="1"/>
  <c r="F995" i="22" a="1"/>
  <c r="F995" i="22" s="1"/>
  <c r="F983" i="22" a="1"/>
  <c r="F983" i="22" s="1"/>
  <c r="F971" i="22" a="1"/>
  <c r="F971" i="22" s="1"/>
  <c r="F959" i="22" a="1"/>
  <c r="F959" i="22" s="1"/>
  <c r="F945" i="22" a="1"/>
  <c r="F945" i="22" s="1"/>
  <c r="F937" i="22" a="1"/>
  <c r="F937" i="22" s="1"/>
  <c r="F934" i="22" a="1"/>
  <c r="F934" i="22" s="1"/>
  <c r="F921" i="22" a="1"/>
  <c r="F921" i="22" s="1"/>
  <c r="F913" i="22" a="1"/>
  <c r="F913" i="22" s="1"/>
  <c r="F910" i="22" a="1"/>
  <c r="F910" i="22" s="1"/>
  <c r="F897" i="22" a="1"/>
  <c r="F897" i="22" s="1"/>
  <c r="F889" i="22" a="1"/>
  <c r="F889" i="22" s="1"/>
  <c r="F886" i="22" a="1"/>
  <c r="F886" i="22" s="1"/>
  <c r="F873" i="22" a="1"/>
  <c r="F873" i="22" s="1"/>
  <c r="F865" i="22" a="1"/>
  <c r="F865" i="22" s="1"/>
  <c r="F862" i="22" a="1"/>
  <c r="F862" i="22" s="1"/>
  <c r="F849" i="22" a="1"/>
  <c r="F849" i="22" s="1"/>
  <c r="F841" i="22" a="1"/>
  <c r="F841" i="22" s="1"/>
  <c r="F838" i="22" a="1"/>
  <c r="F838" i="22" s="1"/>
  <c r="F825" i="22" a="1"/>
  <c r="F825" i="22" s="1"/>
  <c r="F816" i="22" a="1"/>
  <c r="F816" i="22" s="1"/>
  <c r="F814" i="22" a="1"/>
  <c r="F814" i="22" s="1"/>
  <c r="F812" i="22" a="1"/>
  <c r="F812" i="22" s="1"/>
  <c r="F804" i="22" a="1"/>
  <c r="F804" i="22" s="1"/>
  <c r="F802" i="22" a="1"/>
  <c r="F802" i="22" s="1"/>
  <c r="F800" i="22" a="1"/>
  <c r="F800" i="22" s="1"/>
  <c r="F792" i="22" a="1"/>
  <c r="F792" i="22" s="1"/>
  <c r="F790" i="22" a="1"/>
  <c r="F790" i="22" s="1"/>
  <c r="F788" i="22" a="1"/>
  <c r="F788" i="22" s="1"/>
  <c r="F780" i="22" a="1"/>
  <c r="F780" i="22" s="1"/>
  <c r="F778" i="22" a="1"/>
  <c r="F778" i="22" s="1"/>
  <c r="F776" i="22" a="1"/>
  <c r="F776" i="22" s="1"/>
  <c r="F768" i="22" a="1"/>
  <c r="F768" i="22" s="1"/>
  <c r="F766" i="22" a="1"/>
  <c r="F766" i="22" s="1"/>
  <c r="F764" i="22" a="1"/>
  <c r="F764" i="22" s="1"/>
  <c r="F756" i="22" a="1"/>
  <c r="F756" i="22" s="1"/>
  <c r="F754" i="22" a="1"/>
  <c r="F754" i="22" s="1"/>
  <c r="F752" i="22" a="1"/>
  <c r="F752" i="22" s="1"/>
  <c r="F744" i="22" a="1"/>
  <c r="F744" i="22" s="1"/>
  <c r="F742" i="22" a="1"/>
  <c r="F742" i="22" s="1"/>
  <c r="F740" i="22" a="1"/>
  <c r="F740" i="22" s="1"/>
  <c r="F732" i="22" a="1"/>
  <c r="F732" i="22" s="1"/>
  <c r="F730" i="22" a="1"/>
  <c r="F730" i="22" s="1"/>
  <c r="F728" i="22" a="1"/>
  <c r="F728" i="22" s="1"/>
  <c r="F720" i="22" a="1"/>
  <c r="F720" i="22" s="1"/>
  <c r="F718" i="22" a="1"/>
  <c r="F718" i="22" s="1"/>
  <c r="F716" i="22" a="1"/>
  <c r="F716" i="22" s="1"/>
  <c r="F708" i="22" a="1"/>
  <c r="F708" i="22" s="1"/>
  <c r="F706" i="22" a="1"/>
  <c r="F706" i="22" s="1"/>
  <c r="F704" i="22" a="1"/>
  <c r="F704" i="22" s="1"/>
  <c r="F696" i="22" a="1"/>
  <c r="F696" i="22" s="1"/>
  <c r="F694" i="22" a="1"/>
  <c r="F694" i="22" s="1"/>
  <c r="F692" i="22" a="1"/>
  <c r="F692" i="22" s="1"/>
  <c r="F684" i="22" a="1"/>
  <c r="F684" i="22" s="1"/>
  <c r="F682" i="22" a="1"/>
  <c r="F682" i="22" s="1"/>
  <c r="F680" i="22" a="1"/>
  <c r="F680" i="22" s="1"/>
  <c r="F672" i="22" a="1"/>
  <c r="F672" i="22" s="1"/>
  <c r="F670" i="22" a="1"/>
  <c r="F670" i="22" s="1"/>
  <c r="F668" i="22" a="1"/>
  <c r="F668" i="22" s="1"/>
  <c r="F660" i="22" a="1"/>
  <c r="F660" i="22" s="1"/>
  <c r="F658" i="22" a="1"/>
  <c r="F658" i="22" s="1"/>
  <c r="F656" i="22" a="1"/>
  <c r="F656" i="22" s="1"/>
  <c r="F648" i="22" a="1"/>
  <c r="F648" i="22" s="1"/>
  <c r="F647" i="22" a="1"/>
  <c r="F647" i="22" s="1"/>
  <c r="F646" i="22" a="1"/>
  <c r="F646" i="22" s="1"/>
  <c r="F645" i="22" a="1"/>
  <c r="F645" i="22" s="1"/>
  <c r="F1126" i="22" a="1"/>
  <c r="F1126" i="22" s="1"/>
  <c r="F1114" i="22" a="1"/>
  <c r="F1114" i="22" s="1"/>
  <c r="F1102" i="22" a="1"/>
  <c r="F1102" i="22" s="1"/>
  <c r="F1090" i="22" a="1"/>
  <c r="F1090" i="22" s="1"/>
  <c r="F1078" i="22" a="1"/>
  <c r="F1078" i="22" s="1"/>
  <c r="F1066" i="22" a="1"/>
  <c r="F1066" i="22" s="1"/>
  <c r="F1054" i="22" a="1"/>
  <c r="F1054" i="22" s="1"/>
  <c r="F1042" i="22" a="1"/>
  <c r="F1042" i="22" s="1"/>
  <c r="F1030" i="22" a="1"/>
  <c r="F1030" i="22" s="1"/>
  <c r="F1018" i="22" a="1"/>
  <c r="F1018" i="22" s="1"/>
  <c r="F1006" i="22" a="1"/>
  <c r="F1006" i="22" s="1"/>
  <c r="F994" i="22" a="1"/>
  <c r="F994" i="22" s="1"/>
  <c r="F982" i="22" a="1"/>
  <c r="F982" i="22" s="1"/>
  <c r="F970" i="22" a="1"/>
  <c r="F970" i="22" s="1"/>
  <c r="F958" i="22" a="1"/>
  <c r="F958" i="22" s="1"/>
  <c r="F947" i="22" a="1"/>
  <c r="F947" i="22" s="1"/>
  <c r="F944" i="22" a="1"/>
  <c r="F944" i="22" s="1"/>
  <c r="F936" i="22" a="1"/>
  <c r="F936" i="22" s="1"/>
  <c r="F923" i="22" a="1"/>
  <c r="F923" i="22" s="1"/>
  <c r="F920" i="22" a="1"/>
  <c r="F920" i="22" s="1"/>
  <c r="F912" i="22" a="1"/>
  <c r="F912" i="22" s="1"/>
  <c r="F899" i="22" a="1"/>
  <c r="F899" i="22" s="1"/>
  <c r="F896" i="22" a="1"/>
  <c r="F896" i="22" s="1"/>
  <c r="F888" i="22" a="1"/>
  <c r="F888" i="22" s="1"/>
  <c r="F875" i="22" a="1"/>
  <c r="F875" i="22" s="1"/>
  <c r="F872" i="22" a="1"/>
  <c r="F872" i="22" s="1"/>
  <c r="F864" i="22" a="1"/>
  <c r="F864" i="22" s="1"/>
  <c r="F851" i="22" a="1"/>
  <c r="F851" i="22" s="1"/>
  <c r="F848" i="22" a="1"/>
  <c r="F848" i="22" s="1"/>
  <c r="F840" i="22" a="1"/>
  <c r="F840" i="22" s="1"/>
  <c r="F827" i="22" a="1"/>
  <c r="F827" i="22" s="1"/>
  <c r="F824" i="22" a="1"/>
  <c r="F824" i="22" s="1"/>
  <c r="F636" i="22" a="1"/>
  <c r="F636" i="22" s="1"/>
  <c r="F634" i="22" a="1"/>
  <c r="F634" i="22" s="1"/>
  <c r="F632" i="22" a="1"/>
  <c r="F632" i="22" s="1"/>
  <c r="F624" i="22" a="1"/>
  <c r="F624" i="22" s="1"/>
  <c r="F622" i="22" a="1"/>
  <c r="F622" i="22" s="1"/>
  <c r="F620" i="22" a="1"/>
  <c r="F620" i="22" s="1"/>
  <c r="F612" i="22" a="1"/>
  <c r="F612" i="22" s="1"/>
  <c r="F610" i="22" a="1"/>
  <c r="F610" i="22" s="1"/>
  <c r="F608" i="22" a="1"/>
  <c r="F608" i="22" s="1"/>
  <c r="F600" i="22" a="1"/>
  <c r="F600" i="22" s="1"/>
  <c r="F598" i="22" a="1"/>
  <c r="F598" i="22" s="1"/>
  <c r="F596" i="22" a="1"/>
  <c r="F596" i="22" s="1"/>
  <c r="F588" i="22" a="1"/>
  <c r="F588" i="22" s="1"/>
  <c r="F586" i="22" a="1"/>
  <c r="F586" i="22" s="1"/>
  <c r="F584" i="22" a="1"/>
  <c r="F584" i="22" s="1"/>
  <c r="F576" i="22" a="1"/>
  <c r="F576" i="22" s="1"/>
  <c r="F574" i="22" a="1"/>
  <c r="F574" i="22" s="1"/>
  <c r="F572" i="22" a="1"/>
  <c r="F572" i="22" s="1"/>
  <c r="F564" i="22" a="1"/>
  <c r="F564" i="22" s="1"/>
  <c r="F562" i="22" a="1"/>
  <c r="F562" i="22" s="1"/>
  <c r="F560" i="22" a="1"/>
  <c r="F560" i="22" s="1"/>
  <c r="F552" i="22" a="1"/>
  <c r="F552" i="22" s="1"/>
  <c r="F550" i="22" a="1"/>
  <c r="F550" i="22" s="1"/>
  <c r="F548" i="22" a="1"/>
  <c r="F548" i="22" s="1"/>
  <c r="F540" i="22" a="1"/>
  <c r="F540" i="22" s="1"/>
  <c r="F538" i="22" a="1"/>
  <c r="F538" i="22" s="1"/>
  <c r="F536" i="22" a="1"/>
  <c r="F536" i="22" s="1"/>
  <c r="F528" i="22" a="1"/>
  <c r="F528" i="22" s="1"/>
  <c r="F526" i="22" a="1"/>
  <c r="F526" i="22" s="1"/>
  <c r="F524" i="22" a="1"/>
  <c r="F524" i="22" s="1"/>
  <c r="F516" i="22" a="1"/>
  <c r="F516" i="22" s="1"/>
  <c r="F514" i="22" a="1"/>
  <c r="F514" i="22" s="1"/>
  <c r="F512" i="22" a="1"/>
  <c r="F512" i="22" s="1"/>
  <c r="F504" i="22" a="1"/>
  <c r="F504" i="22" s="1"/>
  <c r="F502" i="22" a="1"/>
  <c r="F502" i="22" s="1"/>
  <c r="F500" i="22" a="1"/>
  <c r="F500" i="22" s="1"/>
  <c r="F492" i="22" a="1"/>
  <c r="F492" i="22" s="1"/>
  <c r="F490" i="22" a="1"/>
  <c r="F490" i="22" s="1"/>
  <c r="F488" i="22" a="1"/>
  <c r="F488" i="22" s="1"/>
  <c r="F480" i="22" a="1"/>
  <c r="F480" i="22" s="1"/>
  <c r="F478" i="22" a="1"/>
  <c r="F478" i="22" s="1"/>
  <c r="F476" i="22" a="1"/>
  <c r="F476" i="22" s="1"/>
  <c r="F468" i="22" a="1"/>
  <c r="F468" i="22" s="1"/>
  <c r="F466" i="22" a="1"/>
  <c r="F466" i="22" s="1"/>
  <c r="F464" i="22" a="1"/>
  <c r="F464" i="22" s="1"/>
  <c r="F456" i="22" a="1"/>
  <c r="F456" i="22" s="1"/>
  <c r="F454" i="22" a="1"/>
  <c r="F454" i="22" s="1"/>
  <c r="F452" i="22" a="1"/>
  <c r="F452" i="22" s="1"/>
  <c r="F444" i="22" a="1"/>
  <c r="F444" i="22" s="1"/>
  <c r="F442" i="22" a="1"/>
  <c r="F442" i="22" s="1"/>
  <c r="F440" i="22" a="1"/>
  <c r="F440" i="22" s="1"/>
  <c r="F432" i="22" a="1"/>
  <c r="F432" i="22" s="1"/>
  <c r="F430" i="22" a="1"/>
  <c r="F430" i="22" s="1"/>
  <c r="F428" i="22" a="1"/>
  <c r="F428" i="22" s="1"/>
  <c r="F420" i="22" a="1"/>
  <c r="F420" i="22" s="1"/>
  <c r="F418" i="22" a="1"/>
  <c r="F418" i="22" s="1"/>
  <c r="F416" i="22" a="1"/>
  <c r="F416" i="22" s="1"/>
  <c r="F408" i="22" a="1"/>
  <c r="F408" i="22" s="1"/>
  <c r="F406" i="22" a="1"/>
  <c r="F406" i="22" s="1"/>
  <c r="F404" i="22" a="1"/>
  <c r="F404" i="22" s="1"/>
  <c r="F396" i="22" a="1"/>
  <c r="F396" i="22" s="1"/>
  <c r="F394" i="22" a="1"/>
  <c r="F394" i="22" s="1"/>
  <c r="F392" i="22" a="1"/>
  <c r="F392" i="22" s="1"/>
  <c r="F384" i="22" a="1"/>
  <c r="F384" i="22" s="1"/>
  <c r="F431" i="22" a="1"/>
  <c r="F431" i="22" s="1"/>
  <c r="F407" i="22" a="1"/>
  <c r="F407" i="22" s="1"/>
  <c r="F383" i="22" a="1"/>
  <c r="F383" i="22" s="1"/>
  <c r="F371" i="22" a="1"/>
  <c r="F371" i="22" s="1"/>
  <c r="F359" i="22" a="1"/>
  <c r="F359" i="22" s="1"/>
  <c r="F347" i="22" a="1"/>
  <c r="F347" i="22" s="1"/>
  <c r="F335" i="22" a="1"/>
  <c r="F335" i="22" s="1"/>
  <c r="F323" i="22" a="1"/>
  <c r="F323" i="22" s="1"/>
  <c r="F311" i="22" a="1"/>
  <c r="F311" i="22" s="1"/>
  <c r="F299" i="22" a="1"/>
  <c r="F299" i="22" s="1"/>
  <c r="F287" i="22" a="1"/>
  <c r="F287" i="22" s="1"/>
  <c r="F275" i="22" a="1"/>
  <c r="F275" i="22" s="1"/>
  <c r="F263" i="22" a="1"/>
  <c r="F263" i="22" s="1"/>
  <c r="F251" i="22" a="1"/>
  <c r="F251" i="22" s="1"/>
  <c r="F239" i="22" a="1"/>
  <c r="F239" i="22" s="1"/>
  <c r="F227" i="22" a="1"/>
  <c r="F227" i="22" s="1"/>
  <c r="F215" i="22" a="1"/>
  <c r="F215" i="22" s="1"/>
  <c r="F203" i="22" a="1"/>
  <c r="F203" i="22" s="1"/>
  <c r="F191" i="22" a="1"/>
  <c r="F191" i="22" s="1"/>
  <c r="F179" i="22" a="1"/>
  <c r="F179" i="22" s="1"/>
  <c r="F167" i="22" a="1"/>
  <c r="F167" i="22" s="1"/>
  <c r="F155" i="22" a="1"/>
  <c r="F155" i="22" s="1"/>
  <c r="F151" i="22" a="1"/>
  <c r="F151" i="22" s="1"/>
  <c r="F147" i="22" a="1"/>
  <c r="F147" i="22" s="1"/>
  <c r="F143" i="22" a="1"/>
  <c r="F143" i="22" s="1"/>
  <c r="F139" i="22" a="1"/>
  <c r="F139" i="22" s="1"/>
  <c r="F135" i="22" a="1"/>
  <c r="F135" i="22" s="1"/>
  <c r="F131" i="22" a="1"/>
  <c r="F131" i="22" s="1"/>
  <c r="F127" i="22" a="1"/>
  <c r="F127" i="22" s="1"/>
  <c r="F123" i="22" a="1"/>
  <c r="F123" i="22" s="1"/>
  <c r="F119" i="22" a="1"/>
  <c r="F119" i="22" s="1"/>
  <c r="F115" i="22" a="1"/>
  <c r="F115" i="22" s="1"/>
  <c r="F111" i="22" a="1"/>
  <c r="F111" i="22" s="1"/>
  <c r="F107" i="22" a="1"/>
  <c r="F107" i="22" s="1"/>
  <c r="F103" i="22" a="1"/>
  <c r="F103" i="22" s="1"/>
  <c r="F99" i="22" a="1"/>
  <c r="F99" i="22" s="1"/>
  <c r="F95" i="22" a="1"/>
  <c r="F95" i="22" s="1"/>
  <c r="F91" i="22" a="1"/>
  <c r="F91" i="22" s="1"/>
  <c r="F87" i="22" a="1"/>
  <c r="F87" i="22" s="1"/>
  <c r="F83" i="22" a="1"/>
  <c r="F83" i="22" s="1"/>
  <c r="F429" i="22" a="1"/>
  <c r="F429" i="22" s="1"/>
  <c r="F421" i="22" a="1"/>
  <c r="F421" i="22" s="1"/>
  <c r="F405" i="22" a="1"/>
  <c r="F405" i="22" s="1"/>
  <c r="F397" i="22" a="1"/>
  <c r="F397" i="22" s="1"/>
  <c r="F382" i="22" a="1"/>
  <c r="F382" i="22" s="1"/>
  <c r="F370" i="22" a="1"/>
  <c r="F370" i="22" s="1"/>
  <c r="F358" i="22" a="1"/>
  <c r="F358" i="22" s="1"/>
  <c r="F346" i="22" a="1"/>
  <c r="F346" i="22" s="1"/>
  <c r="F334" i="22" a="1"/>
  <c r="F334" i="22" s="1"/>
  <c r="F322" i="22" a="1"/>
  <c r="F322" i="22" s="1"/>
  <c r="F310" i="22" a="1"/>
  <c r="F310" i="22" s="1"/>
  <c r="F298" i="22" a="1"/>
  <c r="F298" i="22" s="1"/>
  <c r="F286" i="22" a="1"/>
  <c r="F286" i="22" s="1"/>
  <c r="F274" i="22" a="1"/>
  <c r="F274" i="22" s="1"/>
  <c r="F262" i="22" a="1"/>
  <c r="F262" i="22" s="1"/>
  <c r="F250" i="22" a="1"/>
  <c r="F250" i="22" s="1"/>
  <c r="F238" i="22" a="1"/>
  <c r="F238" i="22" s="1"/>
  <c r="F226" i="22" a="1"/>
  <c r="F226" i="22" s="1"/>
  <c r="F214" i="22" a="1"/>
  <c r="F214" i="22" s="1"/>
  <c r="F202" i="22" a="1"/>
  <c r="F202" i="22" s="1"/>
  <c r="F190" i="22" a="1"/>
  <c r="F190" i="22" s="1"/>
  <c r="F178" i="22" a="1"/>
  <c r="F178" i="22" s="1"/>
  <c r="F166" i="22" a="1"/>
  <c r="F166" i="22" s="1"/>
  <c r="F154" i="22" a="1"/>
  <c r="F154" i="22" s="1"/>
  <c r="F150" i="22" a="1"/>
  <c r="F150" i="22" s="1"/>
  <c r="F146" i="22" a="1"/>
  <c r="F146" i="22" s="1"/>
  <c r="F142" i="22" a="1"/>
  <c r="F142" i="22" s="1"/>
  <c r="F138" i="22" a="1"/>
  <c r="F138" i="22" s="1"/>
  <c r="F134" i="22" a="1"/>
  <c r="F134" i="22" s="1"/>
  <c r="F130" i="22" a="1"/>
  <c r="F130" i="22" s="1"/>
  <c r="F126" i="22" a="1"/>
  <c r="F126" i="22" s="1"/>
  <c r="F122" i="22" a="1"/>
  <c r="F122" i="22" s="1"/>
  <c r="F118" i="22" a="1"/>
  <c r="F118" i="22" s="1"/>
  <c r="F114" i="22" a="1"/>
  <c r="F114" i="22" s="1"/>
  <c r="F110" i="22" a="1"/>
  <c r="F110" i="22" s="1"/>
  <c r="F106" i="22" a="1"/>
  <c r="F106" i="22" s="1"/>
  <c r="F102" i="22" a="1"/>
  <c r="F102" i="22" s="1"/>
  <c r="F98" i="22" a="1"/>
  <c r="F98" i="22" s="1"/>
  <c r="F94" i="22" a="1"/>
  <c r="F94" i="22" s="1"/>
  <c r="F90" i="22" a="1"/>
  <c r="F90" i="22" s="1"/>
  <c r="F86" i="22" a="1"/>
  <c r="F86" i="22" s="1"/>
  <c r="F82" i="22" a="1"/>
  <c r="F82" i="22" s="1"/>
  <c r="F419" i="22" a="1"/>
  <c r="F419" i="22" s="1"/>
  <c r="F395" i="22" a="1"/>
  <c r="F395" i="22" s="1"/>
  <c r="F381" i="22" a="1"/>
  <c r="F381" i="22" s="1"/>
  <c r="F373" i="22" a="1"/>
  <c r="F373" i="22" s="1"/>
  <c r="F369" i="22" a="1"/>
  <c r="F369" i="22" s="1"/>
  <c r="F361" i="22" a="1"/>
  <c r="F361" i="22" s="1"/>
  <c r="F357" i="22" a="1"/>
  <c r="F357" i="22" s="1"/>
  <c r="F349" i="22" a="1"/>
  <c r="F349" i="22" s="1"/>
  <c r="F345" i="22" a="1"/>
  <c r="F345" i="22" s="1"/>
  <c r="F337" i="22" a="1"/>
  <c r="F337" i="22" s="1"/>
  <c r="F333" i="22" a="1"/>
  <c r="F333" i="22" s="1"/>
  <c r="F325" i="22" a="1"/>
  <c r="F325" i="22" s="1"/>
  <c r="F321" i="22" a="1"/>
  <c r="F321" i="22" s="1"/>
  <c r="F313" i="22" a="1"/>
  <c r="F313" i="22" s="1"/>
  <c r="F309" i="22" a="1"/>
  <c r="F309" i="22" s="1"/>
  <c r="F301" i="22" a="1"/>
  <c r="F301" i="22" s="1"/>
  <c r="F297" i="22" a="1"/>
  <c r="F297" i="22" s="1"/>
  <c r="F289" i="22" a="1"/>
  <c r="F289" i="22" s="1"/>
  <c r="F285" i="22" a="1"/>
  <c r="F285" i="22" s="1"/>
  <c r="F277" i="22" a="1"/>
  <c r="F277" i="22" s="1"/>
  <c r="F273" i="22" a="1"/>
  <c r="F273" i="22" s="1"/>
  <c r="F265" i="22" a="1"/>
  <c r="F265" i="22" s="1"/>
  <c r="F261" i="22" a="1"/>
  <c r="F261" i="22" s="1"/>
  <c r="F253" i="22" a="1"/>
  <c r="F253" i="22" s="1"/>
  <c r="F249" i="22" a="1"/>
  <c r="F249" i="22" s="1"/>
  <c r="F241" i="22" a="1"/>
  <c r="F241" i="22" s="1"/>
  <c r="F237" i="22" a="1"/>
  <c r="F237" i="22" s="1"/>
  <c r="F229" i="22" a="1"/>
  <c r="F229" i="22" s="1"/>
  <c r="F225" i="22" a="1"/>
  <c r="F225" i="22" s="1"/>
  <c r="F217" i="22" a="1"/>
  <c r="F217" i="22" s="1"/>
  <c r="F213" i="22" a="1"/>
  <c r="F213" i="22" s="1"/>
  <c r="F205" i="22" a="1"/>
  <c r="F205" i="22" s="1"/>
  <c r="F201" i="22" a="1"/>
  <c r="F201" i="22" s="1"/>
  <c r="F193" i="22" a="1"/>
  <c r="F193" i="22" s="1"/>
  <c r="F189" i="22" a="1"/>
  <c r="F189" i="22" s="1"/>
  <c r="F181" i="22" a="1"/>
  <c r="F181" i="22" s="1"/>
  <c r="F177" i="22" a="1"/>
  <c r="F177" i="22" s="1"/>
  <c r="F169" i="22" a="1"/>
  <c r="F169" i="22" s="1"/>
  <c r="F165" i="22" a="1"/>
  <c r="F165" i="22" s="1"/>
  <c r="F157" i="22" a="1"/>
  <c r="F157" i="22" s="1"/>
  <c r="F153" i="22" a="1"/>
  <c r="F153" i="22" s="1"/>
  <c r="F149" i="22" a="1"/>
  <c r="F149" i="22" s="1"/>
  <c r="F145" i="22" a="1"/>
  <c r="F145" i="22" s="1"/>
  <c r="F141" i="22" a="1"/>
  <c r="F141" i="22" s="1"/>
  <c r="F137" i="22" a="1"/>
  <c r="F137" i="22" s="1"/>
  <c r="F133" i="22" a="1"/>
  <c r="F133" i="22" s="1"/>
  <c r="F129" i="22" a="1"/>
  <c r="F129" i="22" s="1"/>
  <c r="F125" i="22" a="1"/>
  <c r="F125" i="22" s="1"/>
  <c r="F121" i="22" a="1"/>
  <c r="F121" i="22" s="1"/>
  <c r="F117" i="22" a="1"/>
  <c r="F117" i="22" s="1"/>
  <c r="F113" i="22" a="1"/>
  <c r="F113" i="22" s="1"/>
  <c r="F109" i="22" a="1"/>
  <c r="F109" i="22" s="1"/>
  <c r="F105" i="22" a="1"/>
  <c r="F105" i="22" s="1"/>
  <c r="F101" i="22" a="1"/>
  <c r="F101" i="22" s="1"/>
  <c r="F97" i="22" a="1"/>
  <c r="F97" i="22" s="1"/>
  <c r="F93" i="22" a="1"/>
  <c r="F93" i="22" s="1"/>
  <c r="F89" i="22" a="1"/>
  <c r="F89" i="22" s="1"/>
  <c r="F85" i="22" a="1"/>
  <c r="F85" i="22" s="1"/>
  <c r="F81" i="22" a="1"/>
  <c r="F81" i="22" s="1"/>
  <c r="F417" i="22" a="1"/>
  <c r="F417" i="22" s="1"/>
  <c r="F409" i="22" a="1"/>
  <c r="F409" i="22" s="1"/>
  <c r="F393" i="22" a="1"/>
  <c r="F393" i="22" s="1"/>
  <c r="F385" i="22" a="1"/>
  <c r="F385" i="22" s="1"/>
  <c r="F380" i="22" a="1"/>
  <c r="F380" i="22" s="1"/>
  <c r="F372" i="22" a="1"/>
  <c r="F372" i="22" s="1"/>
  <c r="F368" i="22" a="1"/>
  <c r="F368" i="22" s="1"/>
  <c r="F360" i="22" a="1"/>
  <c r="F360" i="22" s="1"/>
  <c r="F356" i="22" a="1"/>
  <c r="F356" i="22" s="1"/>
  <c r="F348" i="22" a="1"/>
  <c r="F348" i="22" s="1"/>
  <c r="F344" i="22" a="1"/>
  <c r="F344" i="22" s="1"/>
  <c r="F336" i="22" a="1"/>
  <c r="F336" i="22" s="1"/>
  <c r="F332" i="22" a="1"/>
  <c r="F332" i="22" s="1"/>
  <c r="F324" i="22" a="1"/>
  <c r="F324" i="22" s="1"/>
  <c r="F320" i="22" a="1"/>
  <c r="F320" i="22" s="1"/>
  <c r="F312" i="22" a="1"/>
  <c r="F312" i="22" s="1"/>
  <c r="F308" i="22" a="1"/>
  <c r="F308" i="22" s="1"/>
  <c r="F300" i="22" a="1"/>
  <c r="F300" i="22" s="1"/>
  <c r="F296" i="22" a="1"/>
  <c r="F296" i="22" s="1"/>
  <c r="F288" i="22" a="1"/>
  <c r="F288" i="22" s="1"/>
  <c r="F284" i="22" a="1"/>
  <c r="F284" i="22" s="1"/>
  <c r="F276" i="22" a="1"/>
  <c r="F276" i="22" s="1"/>
  <c r="F272" i="22" a="1"/>
  <c r="F272" i="22" s="1"/>
  <c r="F264" i="22" a="1"/>
  <c r="F264" i="22" s="1"/>
  <c r="F260" i="22" a="1"/>
  <c r="F260" i="22" s="1"/>
  <c r="F252" i="22" a="1"/>
  <c r="F252" i="22" s="1"/>
  <c r="F248" i="22" a="1"/>
  <c r="F248" i="22" s="1"/>
  <c r="F240" i="22" a="1"/>
  <c r="F240" i="22" s="1"/>
  <c r="F236" i="22" a="1"/>
  <c r="F236" i="22" s="1"/>
  <c r="F228" i="22" a="1"/>
  <c r="F228" i="22" s="1"/>
  <c r="F224" i="22" a="1"/>
  <c r="F224" i="22" s="1"/>
  <c r="F216" i="22" a="1"/>
  <c r="F216" i="22" s="1"/>
  <c r="F212" i="22" a="1"/>
  <c r="F212" i="22" s="1"/>
  <c r="F204" i="22" a="1"/>
  <c r="F204" i="22" s="1"/>
  <c r="F200" i="22" a="1"/>
  <c r="F200" i="22" s="1"/>
  <c r="F192" i="22" a="1"/>
  <c r="F192" i="22" s="1"/>
  <c r="F188" i="22" a="1"/>
  <c r="F188" i="22" s="1"/>
  <c r="F180" i="22" a="1"/>
  <c r="F180" i="22" s="1"/>
  <c r="F176" i="22" a="1"/>
  <c r="F176" i="22" s="1"/>
  <c r="F168" i="22" a="1"/>
  <c r="F168" i="22" s="1"/>
  <c r="F164" i="22" a="1"/>
  <c r="F164" i="22" s="1"/>
  <c r="F156" i="22" a="1"/>
  <c r="F156" i="22" s="1"/>
  <c r="F152" i="22" a="1"/>
  <c r="F152" i="22" s="1"/>
  <c r="F148" i="22" a="1"/>
  <c r="F148" i="22" s="1"/>
  <c r="F144" i="22" a="1"/>
  <c r="F144" i="22" s="1"/>
  <c r="F140" i="22" a="1"/>
  <c r="F140" i="22" s="1"/>
  <c r="F136" i="22" a="1"/>
  <c r="F136" i="22" s="1"/>
  <c r="F132" i="22" a="1"/>
  <c r="F132" i="22" s="1"/>
  <c r="F128" i="22" a="1"/>
  <c r="F128" i="22" s="1"/>
  <c r="F124" i="22" a="1"/>
  <c r="F124" i="22" s="1"/>
  <c r="F120" i="22" a="1"/>
  <c r="F120" i="22" s="1"/>
  <c r="F116" i="22" a="1"/>
  <c r="F116" i="22" s="1"/>
  <c r="F112" i="22" a="1"/>
  <c r="F112" i="22" s="1"/>
  <c r="F108" i="22" a="1"/>
  <c r="F108" i="22" s="1"/>
  <c r="F104" i="22" a="1"/>
  <c r="F104" i="22" s="1"/>
  <c r="F100" i="22" a="1"/>
  <c r="F100" i="22" s="1"/>
  <c r="F96" i="22" a="1"/>
  <c r="F96" i="22" s="1"/>
  <c r="F92" i="22" a="1"/>
  <c r="F92" i="22" s="1"/>
  <c r="F88" i="22" a="1"/>
  <c r="F88" i="22" s="1"/>
  <c r="F84" i="22" a="1"/>
  <c r="F84" i="22" s="1"/>
  <c r="F80" i="22" a="1"/>
  <c r="F80" i="22" s="1"/>
  <c r="J209" i="11" a="1"/>
  <c r="J209" i="11" s="1"/>
  <c r="H209" i="11" a="1"/>
  <c r="H209" i="11" s="1"/>
  <c r="K207" i="11" a="1"/>
  <c r="K207" i="11" s="1"/>
  <c r="I207" i="11" a="1"/>
  <c r="I207" i="11" s="1"/>
  <c r="G207" i="11" a="1"/>
  <c r="G207" i="11" s="1"/>
  <c r="J205" i="11" a="1"/>
  <c r="J205" i="11" s="1"/>
  <c r="H205" i="11" a="1"/>
  <c r="H205" i="11" s="1"/>
  <c r="K203" i="11" a="1"/>
  <c r="K203" i="11" s="1"/>
  <c r="I203" i="11" a="1"/>
  <c r="I203" i="11" s="1"/>
  <c r="G203" i="11" a="1"/>
  <c r="G203" i="11" s="1"/>
  <c r="J201" i="11" a="1"/>
  <c r="J201" i="11" s="1"/>
  <c r="H201" i="11" a="1"/>
  <c r="H201" i="11" s="1"/>
  <c r="K199" i="11" a="1"/>
  <c r="K199" i="11" s="1"/>
  <c r="I199" i="11" a="1"/>
  <c r="I199" i="11" s="1"/>
  <c r="G199" i="11" a="1"/>
  <c r="G199" i="11" s="1"/>
  <c r="J197" i="11" a="1"/>
  <c r="J197" i="11" s="1"/>
  <c r="H197" i="11" a="1"/>
  <c r="H197" i="11" s="1"/>
  <c r="K195" i="11" a="1"/>
  <c r="K195" i="11" s="1"/>
  <c r="I195" i="11" a="1"/>
  <c r="I195" i="11" s="1"/>
  <c r="G195" i="11" a="1"/>
  <c r="G195" i="11" s="1"/>
  <c r="J193" i="11" a="1"/>
  <c r="J193" i="11" s="1"/>
  <c r="H193" i="11" a="1"/>
  <c r="H193" i="11" s="1"/>
  <c r="K191" i="11" a="1"/>
  <c r="K191" i="11" s="1"/>
  <c r="I191" i="11" a="1"/>
  <c r="I191" i="11" s="1"/>
  <c r="G191" i="11" a="1"/>
  <c r="G191" i="11" s="1"/>
  <c r="J189" i="11" a="1"/>
  <c r="J189" i="11" s="1"/>
  <c r="H189" i="11" a="1"/>
  <c r="H189" i="11" s="1"/>
  <c r="K187" i="11" a="1"/>
  <c r="K187" i="11" s="1"/>
  <c r="I187" i="11" a="1"/>
  <c r="I187" i="11" s="1"/>
  <c r="G187" i="11" a="1"/>
  <c r="G187" i="11" s="1"/>
  <c r="J185" i="11" a="1"/>
  <c r="J185" i="11" s="1"/>
  <c r="H185" i="11" a="1"/>
  <c r="H185" i="11" s="1"/>
  <c r="K183" i="11" a="1"/>
  <c r="K183" i="11" s="1"/>
  <c r="I183" i="11" a="1"/>
  <c r="I183" i="11" s="1"/>
  <c r="G183" i="11" a="1"/>
  <c r="G183" i="11" s="1"/>
  <c r="J181" i="11" a="1"/>
  <c r="J181" i="11" s="1"/>
  <c r="H181" i="11" a="1"/>
  <c r="H181" i="11" s="1"/>
  <c r="K179" i="11" a="1"/>
  <c r="K179" i="11" s="1"/>
  <c r="I179" i="11" a="1"/>
  <c r="I179" i="11" s="1"/>
  <c r="G179" i="11" a="1"/>
  <c r="G179" i="11" s="1"/>
  <c r="J177" i="11" a="1"/>
  <c r="J177" i="11" s="1"/>
  <c r="H177" i="11" a="1"/>
  <c r="H177" i="11" s="1"/>
  <c r="K175" i="11" a="1"/>
  <c r="K175" i="11" s="1"/>
  <c r="I175" i="11" a="1"/>
  <c r="I175" i="11" s="1"/>
  <c r="G175" i="11" a="1"/>
  <c r="G175" i="11" s="1"/>
  <c r="J173" i="11" a="1"/>
  <c r="J173" i="11" s="1"/>
  <c r="H173" i="11" a="1"/>
  <c r="H173" i="11" s="1"/>
  <c r="K171" i="11" a="1"/>
  <c r="K171" i="11" s="1"/>
  <c r="I171" i="11" a="1"/>
  <c r="I171" i="11" s="1"/>
  <c r="G171" i="11" a="1"/>
  <c r="G171" i="11" s="1"/>
  <c r="J169" i="11" a="1"/>
  <c r="J169" i="11" s="1"/>
  <c r="H169" i="11" a="1"/>
  <c r="H169" i="11" s="1"/>
  <c r="K209" i="11" a="1"/>
  <c r="K209" i="11" s="1"/>
  <c r="I209" i="11" a="1"/>
  <c r="I209" i="11" s="1"/>
  <c r="G209" i="11" a="1"/>
  <c r="G209" i="11" s="1"/>
  <c r="J207" i="11" a="1"/>
  <c r="J207" i="11" s="1"/>
  <c r="H207" i="11" a="1"/>
  <c r="H207" i="11" s="1"/>
  <c r="K205" i="11" a="1"/>
  <c r="K205" i="11" s="1"/>
  <c r="I205" i="11" a="1"/>
  <c r="I205" i="11" s="1"/>
  <c r="G205" i="11" a="1"/>
  <c r="G205" i="11" s="1"/>
  <c r="L205" i="11" s="1"/>
  <c r="J203" i="11" a="1"/>
  <c r="J203" i="11" s="1"/>
  <c r="H203" i="11" a="1"/>
  <c r="H203" i="11" s="1"/>
  <c r="K201" i="11" a="1"/>
  <c r="K201" i="11" s="1"/>
  <c r="I201" i="11" a="1"/>
  <c r="I201" i="11" s="1"/>
  <c r="G201" i="11" a="1"/>
  <c r="G201" i="11" s="1"/>
  <c r="J199" i="11" a="1"/>
  <c r="J199" i="11" s="1"/>
  <c r="H199" i="11" a="1"/>
  <c r="H199" i="11" s="1"/>
  <c r="K197" i="11" a="1"/>
  <c r="K197" i="11" s="1"/>
  <c r="I197" i="11" a="1"/>
  <c r="I197" i="11" s="1"/>
  <c r="G197" i="11" a="1"/>
  <c r="G197" i="11" s="1"/>
  <c r="J195" i="11" a="1"/>
  <c r="J195" i="11" s="1"/>
  <c r="H195" i="11" a="1"/>
  <c r="H195" i="11" s="1"/>
  <c r="K193" i="11" a="1"/>
  <c r="K193" i="11" s="1"/>
  <c r="I193" i="11" a="1"/>
  <c r="I193" i="11" s="1"/>
  <c r="G193" i="11" a="1"/>
  <c r="G193" i="11" s="1"/>
  <c r="J191" i="11" a="1"/>
  <c r="J191" i="11" s="1"/>
  <c r="H191" i="11" a="1"/>
  <c r="H191" i="11" s="1"/>
  <c r="K189" i="11" a="1"/>
  <c r="K189" i="11" s="1"/>
  <c r="I189" i="11" a="1"/>
  <c r="I189" i="11" s="1"/>
  <c r="G189" i="11" a="1"/>
  <c r="G189" i="11" s="1"/>
  <c r="L189" i="11" s="1"/>
  <c r="J187" i="11" a="1"/>
  <c r="J187" i="11" s="1"/>
  <c r="H187" i="11" a="1"/>
  <c r="H187" i="11" s="1"/>
  <c r="K185" i="11" a="1"/>
  <c r="K185" i="11" s="1"/>
  <c r="I185" i="11" a="1"/>
  <c r="I185" i="11" s="1"/>
  <c r="G185" i="11" a="1"/>
  <c r="G185" i="11" s="1"/>
  <c r="J183" i="11" a="1"/>
  <c r="J183" i="11" s="1"/>
  <c r="H183" i="11" a="1"/>
  <c r="H183" i="11" s="1"/>
  <c r="K181" i="11" a="1"/>
  <c r="K181" i="11" s="1"/>
  <c r="I181" i="11" a="1"/>
  <c r="I181" i="11" s="1"/>
  <c r="G181" i="11" a="1"/>
  <c r="G181" i="11" s="1"/>
  <c r="J179" i="11" a="1"/>
  <c r="J179" i="11" s="1"/>
  <c r="H179" i="11" a="1"/>
  <c r="H179" i="11" s="1"/>
  <c r="K177" i="11" a="1"/>
  <c r="K177" i="11" s="1"/>
  <c r="I177" i="11" a="1"/>
  <c r="I177" i="11" s="1"/>
  <c r="G177" i="11" a="1"/>
  <c r="G177" i="11" s="1"/>
  <c r="J175" i="11" a="1"/>
  <c r="J175" i="11" s="1"/>
  <c r="H175" i="11" a="1"/>
  <c r="H175" i="11" s="1"/>
  <c r="K173" i="11" a="1"/>
  <c r="K173" i="11" s="1"/>
  <c r="I173" i="11" a="1"/>
  <c r="I173" i="11" s="1"/>
  <c r="G173" i="11" a="1"/>
  <c r="G173" i="11" s="1"/>
  <c r="L173" i="11" s="1"/>
  <c r="J171" i="11" a="1"/>
  <c r="J171" i="11" s="1"/>
  <c r="H171" i="11" a="1"/>
  <c r="H171" i="11" s="1"/>
  <c r="K169" i="11" a="1"/>
  <c r="K169" i="11" s="1"/>
  <c r="I169" i="11" a="1"/>
  <c r="I169" i="11" s="1"/>
  <c r="G169" i="11" a="1"/>
  <c r="G169" i="11" s="1"/>
  <c r="J167" i="11" a="1"/>
  <c r="J167" i="11" s="1"/>
  <c r="H167" i="11" a="1"/>
  <c r="H167" i="11" s="1"/>
  <c r="K165" i="11" a="1"/>
  <c r="K165" i="11" s="1"/>
  <c r="I165" i="11" a="1"/>
  <c r="I165" i="11" s="1"/>
  <c r="G165" i="11" a="1"/>
  <c r="G165" i="11" s="1"/>
  <c r="J163" i="11" a="1"/>
  <c r="J163" i="11" s="1"/>
  <c r="H163" i="11" a="1"/>
  <c r="H163" i="11" s="1"/>
  <c r="K161" i="11" a="1"/>
  <c r="K161" i="11" s="1"/>
  <c r="I161" i="11" a="1"/>
  <c r="I161" i="11" s="1"/>
  <c r="G161" i="11" a="1"/>
  <c r="G161" i="11" s="1"/>
  <c r="J159" i="11" a="1"/>
  <c r="J159" i="11" s="1"/>
  <c r="H159" i="11" a="1"/>
  <c r="H159" i="11" s="1"/>
  <c r="K157" i="11" a="1"/>
  <c r="K157" i="11" s="1"/>
  <c r="I157" i="11" a="1"/>
  <c r="I157" i="11" s="1"/>
  <c r="G157" i="11" a="1"/>
  <c r="G157" i="11" s="1"/>
  <c r="J155" i="11" a="1"/>
  <c r="J155" i="11" s="1"/>
  <c r="H155" i="11" a="1"/>
  <c r="H155" i="11" s="1"/>
  <c r="K153" i="11" a="1"/>
  <c r="K153" i="11" s="1"/>
  <c r="I153" i="11" a="1"/>
  <c r="I153" i="11" s="1"/>
  <c r="G153" i="11" a="1"/>
  <c r="G153" i="11" s="1"/>
  <c r="J151" i="11" a="1"/>
  <c r="J151" i="11" s="1"/>
  <c r="H151" i="11" a="1"/>
  <c r="H151" i="11" s="1"/>
  <c r="K149" i="11" a="1"/>
  <c r="K149" i="11" s="1"/>
  <c r="I149" i="11" a="1"/>
  <c r="I149" i="11" s="1"/>
  <c r="G149" i="11" a="1"/>
  <c r="G149" i="11" s="1"/>
  <c r="J147" i="11" a="1"/>
  <c r="J147" i="11" s="1"/>
  <c r="H147" i="11" a="1"/>
  <c r="H147" i="11" s="1"/>
  <c r="K145" i="11" a="1"/>
  <c r="K145" i="11" s="1"/>
  <c r="I145" i="11" a="1"/>
  <c r="I145" i="11" s="1"/>
  <c r="G145" i="11" a="1"/>
  <c r="G145" i="11" s="1"/>
  <c r="J143" i="11" a="1"/>
  <c r="J143" i="11" s="1"/>
  <c r="H143" i="11" a="1"/>
  <c r="H143" i="11" s="1"/>
  <c r="K141" i="11" a="1"/>
  <c r="K141" i="11" s="1"/>
  <c r="I141" i="11" a="1"/>
  <c r="I141" i="11" s="1"/>
  <c r="G141" i="11" a="1"/>
  <c r="G141" i="11" s="1"/>
  <c r="J139" i="11" a="1"/>
  <c r="J139" i="11" s="1"/>
  <c r="H139" i="11" a="1"/>
  <c r="H139" i="11" s="1"/>
  <c r="K137" i="11" a="1"/>
  <c r="K137" i="11" s="1"/>
  <c r="I137" i="11" a="1"/>
  <c r="I137" i="11" s="1"/>
  <c r="G137" i="11" a="1"/>
  <c r="G137" i="11" s="1"/>
  <c r="J135" i="11" a="1"/>
  <c r="J135" i="11" s="1"/>
  <c r="H135" i="11" a="1"/>
  <c r="H135" i="11" s="1"/>
  <c r="K133" i="11" a="1"/>
  <c r="K133" i="11" s="1"/>
  <c r="I133" i="11" a="1"/>
  <c r="I133" i="11" s="1"/>
  <c r="G133" i="11" a="1"/>
  <c r="G133" i="11" s="1"/>
  <c r="J131" i="11" a="1"/>
  <c r="J131" i="11" s="1"/>
  <c r="H131" i="11" a="1"/>
  <c r="H131" i="11" s="1"/>
  <c r="K129" i="11" a="1"/>
  <c r="K129" i="11" s="1"/>
  <c r="I129" i="11" a="1"/>
  <c r="I129" i="11" s="1"/>
  <c r="G129" i="11" a="1"/>
  <c r="G129" i="11" s="1"/>
  <c r="J127" i="11" a="1"/>
  <c r="J127" i="11" s="1"/>
  <c r="H127" i="11" a="1"/>
  <c r="H127" i="11" s="1"/>
  <c r="K125" i="11" a="1"/>
  <c r="K125" i="11" s="1"/>
  <c r="I125" i="11" a="1"/>
  <c r="I125" i="11" s="1"/>
  <c r="G125" i="11" a="1"/>
  <c r="G125" i="11" s="1"/>
  <c r="J123" i="11" a="1"/>
  <c r="J123" i="11" s="1"/>
  <c r="H123" i="11" a="1"/>
  <c r="H123" i="11" s="1"/>
  <c r="K121" i="11" a="1"/>
  <c r="K121" i="11" s="1"/>
  <c r="I121" i="11" a="1"/>
  <c r="I121" i="11" s="1"/>
  <c r="G121" i="11" a="1"/>
  <c r="G121" i="11" s="1"/>
  <c r="J119" i="11" a="1"/>
  <c r="J119" i="11" s="1"/>
  <c r="H119" i="11" a="1"/>
  <c r="H119" i="11" s="1"/>
  <c r="K117" i="11" a="1"/>
  <c r="K117" i="11" s="1"/>
  <c r="I117" i="11" a="1"/>
  <c r="I117" i="11" s="1"/>
  <c r="G117" i="11" a="1"/>
  <c r="G117" i="11" s="1"/>
  <c r="J115" i="11" a="1"/>
  <c r="J115" i="11" s="1"/>
  <c r="H115" i="11" a="1"/>
  <c r="H115" i="11" s="1"/>
  <c r="I208" i="11" a="1"/>
  <c r="I208" i="11" s="1"/>
  <c r="J206" i="11" a="1"/>
  <c r="J206" i="11" s="1"/>
  <c r="G204" i="11" a="1"/>
  <c r="G204" i="11" s="1"/>
  <c r="I200" i="11" a="1"/>
  <c r="I200" i="11" s="1"/>
  <c r="K196" i="11" a="1"/>
  <c r="K196" i="11" s="1"/>
  <c r="G196" i="11" a="1"/>
  <c r="G196" i="11" s="1"/>
  <c r="J190" i="11" a="1"/>
  <c r="J190" i="11" s="1"/>
  <c r="G188" i="11" a="1"/>
  <c r="G188" i="11" s="1"/>
  <c r="I184" i="11" a="1"/>
  <c r="I184" i="11" s="1"/>
  <c r="J208" i="11" a="1"/>
  <c r="J208" i="11" s="1"/>
  <c r="K206" i="11" a="1"/>
  <c r="K206" i="11" s="1"/>
  <c r="G206" i="11" a="1"/>
  <c r="G206" i="11" s="1"/>
  <c r="H204" i="11" a="1"/>
  <c r="H204" i="11" s="1"/>
  <c r="I202" i="11" a="1"/>
  <c r="I202" i="11" s="1"/>
  <c r="J200" i="11" a="1"/>
  <c r="J200" i="11" s="1"/>
  <c r="K198" i="11" a="1"/>
  <c r="K198" i="11" s="1"/>
  <c r="G198" i="11" a="1"/>
  <c r="G198" i="11" s="1"/>
  <c r="H196" i="11" a="1"/>
  <c r="H196" i="11" s="1"/>
  <c r="I194" i="11" a="1"/>
  <c r="I194" i="11" s="1"/>
  <c r="J192" i="11" a="1"/>
  <c r="J192" i="11" s="1"/>
  <c r="K190" i="11" a="1"/>
  <c r="K190" i="11" s="1"/>
  <c r="G190" i="11" a="1"/>
  <c r="G190" i="11" s="1"/>
  <c r="H188" i="11" a="1"/>
  <c r="H188" i="11" s="1"/>
  <c r="I186" i="11" a="1"/>
  <c r="I186" i="11" s="1"/>
  <c r="J184" i="11" a="1"/>
  <c r="J184" i="11" s="1"/>
  <c r="K182" i="11" a="1"/>
  <c r="K182" i="11" s="1"/>
  <c r="G182" i="11" a="1"/>
  <c r="G182" i="11" s="1"/>
  <c r="H180" i="11" a="1"/>
  <c r="H180" i="11" s="1"/>
  <c r="I178" i="11" a="1"/>
  <c r="I178" i="11" s="1"/>
  <c r="J176" i="11" a="1"/>
  <c r="J176" i="11" s="1"/>
  <c r="K174" i="11" a="1"/>
  <c r="K174" i="11" s="1"/>
  <c r="G174" i="11" a="1"/>
  <c r="G174" i="11" s="1"/>
  <c r="H172" i="11" a="1"/>
  <c r="H172" i="11" s="1"/>
  <c r="I170" i="11" a="1"/>
  <c r="I170" i="11" s="1"/>
  <c r="J168" i="11" a="1"/>
  <c r="J168" i="11" s="1"/>
  <c r="G167" i="11" a="1"/>
  <c r="G167" i="11" s="1"/>
  <c r="J166" i="11" a="1"/>
  <c r="J166" i="11" s="1"/>
  <c r="H165" i="11" a="1"/>
  <c r="H165" i="11" s="1"/>
  <c r="K164" i="11" a="1"/>
  <c r="K164" i="11" s="1"/>
  <c r="I163" i="11" a="1"/>
  <c r="I163" i="11" s="1"/>
  <c r="G162" i="11" a="1"/>
  <c r="G162" i="11" s="1"/>
  <c r="J161" i="11" a="1"/>
  <c r="J161" i="11" s="1"/>
  <c r="H160" i="11" a="1"/>
  <c r="H160" i="11" s="1"/>
  <c r="K159" i="11" a="1"/>
  <c r="K159" i="11" s="1"/>
  <c r="I158" i="11" a="1"/>
  <c r="I158" i="11" s="1"/>
  <c r="J156" i="11" a="1"/>
  <c r="J156" i="11" s="1"/>
  <c r="G156" i="11" a="1"/>
  <c r="G156" i="11" s="1"/>
  <c r="K154" i="11" a="1"/>
  <c r="K154" i="11" s="1"/>
  <c r="H154" i="11" a="1"/>
  <c r="H154" i="11" s="1"/>
  <c r="I152" i="11" a="1"/>
  <c r="I152" i="11" s="1"/>
  <c r="G151" i="11" a="1"/>
  <c r="G151" i="11" s="1"/>
  <c r="J150" i="11" a="1"/>
  <c r="J150" i="11" s="1"/>
  <c r="H149" i="11" a="1"/>
  <c r="H149" i="11" s="1"/>
  <c r="K148" i="11" a="1"/>
  <c r="K148" i="11" s="1"/>
  <c r="I147" i="11" a="1"/>
  <c r="I147" i="11" s="1"/>
  <c r="G146" i="11" a="1"/>
  <c r="G146" i="11" s="1"/>
  <c r="J145" i="11" a="1"/>
  <c r="J145" i="11" s="1"/>
  <c r="H144" i="11" a="1"/>
  <c r="H144" i="11" s="1"/>
  <c r="K143" i="11" a="1"/>
  <c r="K143" i="11" s="1"/>
  <c r="I142" i="11" a="1"/>
  <c r="I142" i="11" s="1"/>
  <c r="J140" i="11" a="1"/>
  <c r="J140" i="11" s="1"/>
  <c r="G140" i="11" a="1"/>
  <c r="G140" i="11" s="1"/>
  <c r="K138" i="11" a="1"/>
  <c r="K138" i="11" s="1"/>
  <c r="J136" i="11" a="1"/>
  <c r="J136" i="11" s="1"/>
  <c r="K135" i="11" a="1"/>
  <c r="K135" i="11" s="1"/>
  <c r="I134" i="11" a="1"/>
  <c r="I134" i="11" s="1"/>
  <c r="J133" i="11" a="1"/>
  <c r="J133" i="11" s="1"/>
  <c r="K132" i="11" a="1"/>
  <c r="K132" i="11" s="1"/>
  <c r="H132" i="11" a="1"/>
  <c r="H132" i="11" s="1"/>
  <c r="I131" i="11" a="1"/>
  <c r="I131" i="11" s="1"/>
  <c r="J130" i="11" a="1"/>
  <c r="J130" i="11" s="1"/>
  <c r="G130" i="11" a="1"/>
  <c r="G130" i="11" s="1"/>
  <c r="H129" i="11" a="1"/>
  <c r="H129" i="11" s="1"/>
  <c r="I128" i="11" a="1"/>
  <c r="I128" i="11" s="1"/>
  <c r="G127" i="11" a="1"/>
  <c r="G127" i="11" s="1"/>
  <c r="H126" i="11" a="1"/>
  <c r="H126" i="11" s="1"/>
  <c r="G124" i="11" a="1"/>
  <c r="G124" i="11" s="1"/>
  <c r="K122" i="11" a="1"/>
  <c r="K122" i="11" s="1"/>
  <c r="J120" i="11" a="1"/>
  <c r="J120" i="11" s="1"/>
  <c r="K119" i="11" a="1"/>
  <c r="K119" i="11" s="1"/>
  <c r="I118" i="11" a="1"/>
  <c r="I118" i="11" s="1"/>
  <c r="J117" i="11" a="1"/>
  <c r="J117" i="11" s="1"/>
  <c r="K116" i="11" a="1"/>
  <c r="K116" i="11" s="1"/>
  <c r="H116" i="11" a="1"/>
  <c r="H116" i="11" s="1"/>
  <c r="I115" i="11" a="1"/>
  <c r="I115" i="11" s="1"/>
  <c r="J114" i="11" a="1"/>
  <c r="J114" i="11" s="1"/>
  <c r="H114" i="11" a="1"/>
  <c r="H114" i="11" s="1"/>
  <c r="K112" i="11" a="1"/>
  <c r="K112" i="11" s="1"/>
  <c r="I112" i="11" a="1"/>
  <c r="I112" i="11" s="1"/>
  <c r="G112" i="11" a="1"/>
  <c r="G112" i="11" s="1"/>
  <c r="J110" i="11" a="1"/>
  <c r="J110" i="11" s="1"/>
  <c r="H110" i="11" a="1"/>
  <c r="H110" i="11" s="1"/>
  <c r="K108" i="11" a="1"/>
  <c r="K108" i="11" s="1"/>
  <c r="I108" i="11" a="1"/>
  <c r="I108" i="11" s="1"/>
  <c r="G108" i="11" a="1"/>
  <c r="G108" i="11" s="1"/>
  <c r="J106" i="11" a="1"/>
  <c r="J106" i="11" s="1"/>
  <c r="P106" i="11" s="1"/>
  <c r="H106" i="11" a="1"/>
  <c r="H106" i="11" s="1"/>
  <c r="N106" i="11" s="1"/>
  <c r="K204" i="11" a="1"/>
  <c r="K204" i="11" s="1"/>
  <c r="H202" i="11" a="1"/>
  <c r="H202" i="11" s="1"/>
  <c r="J198" i="11" a="1"/>
  <c r="J198" i="11" s="1"/>
  <c r="H194" i="11" a="1"/>
  <c r="H194" i="11" s="1"/>
  <c r="I192" i="11" a="1"/>
  <c r="I192" i="11" s="1"/>
  <c r="K188" i="11" a="1"/>
  <c r="K188" i="11" s="1"/>
  <c r="H186" i="11" a="1"/>
  <c r="H186" i="11" s="1"/>
  <c r="L258" i="9"/>
  <c r="Q257" i="9"/>
  <c r="W257" i="9" s="1"/>
  <c r="V257" i="9"/>
  <c r="S260" i="9"/>
  <c r="V27" i="10"/>
  <c r="P29" i="10"/>
  <c r="M39" i="10"/>
  <c r="R38" i="10"/>
  <c r="W38" i="10"/>
  <c r="X38" i="10" s="1"/>
  <c r="T41" i="10"/>
  <c r="C11" i="14" a="1"/>
  <c r="C11" i="14" s="1"/>
  <c r="G11" i="14" s="1"/>
  <c r="C7" i="14" a="1"/>
  <c r="C7" i="14" s="1"/>
  <c r="G7" i="14" s="1"/>
  <c r="C3" i="14" a="1"/>
  <c r="C3" i="14" s="1"/>
  <c r="C13" i="14" a="1"/>
  <c r="C13" i="14" s="1"/>
  <c r="G13" i="14" s="1"/>
  <c r="C9" i="14" a="1"/>
  <c r="C9" i="14" s="1"/>
  <c r="G9" i="14" s="1"/>
  <c r="C5" i="14" a="1"/>
  <c r="C5" i="14" s="1"/>
  <c r="G5" i="14" s="1"/>
  <c r="C14" i="14" a="1"/>
  <c r="C14" i="14" s="1"/>
  <c r="G14" i="14" s="1"/>
  <c r="C10" i="14" a="1"/>
  <c r="C10" i="14" s="1"/>
  <c r="G10" i="14" s="1"/>
  <c r="C6" i="14" a="1"/>
  <c r="C6" i="14" s="1"/>
  <c r="G6" i="14" s="1"/>
  <c r="L50" i="10"/>
  <c r="O51" i="10"/>
  <c r="C21" i="14"/>
  <c r="G21" i="14" s="1"/>
  <c r="L53" i="10"/>
  <c r="M65" i="10"/>
  <c r="S64" i="10"/>
  <c r="H4" i="11" a="1"/>
  <c r="H4" i="11" s="1"/>
  <c r="G18" i="11" a="1"/>
  <c r="G18" i="11" s="1"/>
  <c r="J21" i="11" a="1"/>
  <c r="J21" i="11" s="1"/>
  <c r="K23" i="11" a="1"/>
  <c r="K23" i="11" s="1"/>
  <c r="J27" i="11" a="1"/>
  <c r="J27" i="11" s="1"/>
  <c r="K29" i="11" a="1"/>
  <c r="K29" i="11" s="1"/>
  <c r="I35" i="11" a="1"/>
  <c r="I35" i="11" s="1"/>
  <c r="G41" i="11" a="1"/>
  <c r="G41" i="11" s="1"/>
  <c r="N156" i="9"/>
  <c r="Q206" i="9"/>
  <c r="W206" i="9" s="1"/>
  <c r="M207" i="9"/>
  <c r="R257" i="9"/>
  <c r="U258" i="9"/>
  <c r="V2" i="10"/>
  <c r="X2" i="10" s="1"/>
  <c r="D18" i="14"/>
  <c r="G18" i="14" s="1"/>
  <c r="H18" i="14" s="1"/>
  <c r="D13" i="14" a="1"/>
  <c r="D13" i="14" s="1"/>
  <c r="D9" i="14" a="1"/>
  <c r="D9" i="14" s="1"/>
  <c r="D5" i="14" a="1"/>
  <c r="D5" i="14" s="1"/>
  <c r="D11" i="14" a="1"/>
  <c r="D11" i="14" s="1"/>
  <c r="D7" i="14" a="1"/>
  <c r="D7" i="14" s="1"/>
  <c r="D3" i="14" a="1"/>
  <c r="D3" i="14" s="1"/>
  <c r="D12" i="14" a="1"/>
  <c r="D12" i="14" s="1"/>
  <c r="D8" i="14" a="1"/>
  <c r="D8" i="14" s="1"/>
  <c r="D4" i="14" a="1"/>
  <c r="D4" i="14" s="1"/>
  <c r="V51" i="10"/>
  <c r="G6" i="11" a="1"/>
  <c r="G6" i="11" s="1"/>
  <c r="I7" i="11" a="1"/>
  <c r="I7" i="11" s="1"/>
  <c r="J9" i="11" a="1"/>
  <c r="J9" i="11" s="1"/>
  <c r="K11" i="11" a="1"/>
  <c r="K11" i="11" s="1"/>
  <c r="K14" i="11" a="1"/>
  <c r="K14" i="11" s="1"/>
  <c r="K17" i="11" a="1"/>
  <c r="K17" i="11" s="1"/>
  <c r="H21" i="11" a="1"/>
  <c r="H21" i="11" s="1"/>
  <c r="H24" i="11" a="1"/>
  <c r="H24" i="11" s="1"/>
  <c r="F58" i="14" a="1"/>
  <c r="F58" i="14" s="1"/>
  <c r="D58" i="14" a="1"/>
  <c r="D58" i="14" s="1"/>
  <c r="E56" i="14" a="1"/>
  <c r="E56" i="14" s="1"/>
  <c r="C56" i="14" a="1"/>
  <c r="C56" i="14" s="1"/>
  <c r="F54" i="14" a="1"/>
  <c r="F54" i="14" s="1"/>
  <c r="D54" i="14" a="1"/>
  <c r="D54" i="14" s="1"/>
  <c r="E52" i="14" a="1"/>
  <c r="E52" i="14" s="1"/>
  <c r="C52" i="14" a="1"/>
  <c r="C52" i="14" s="1"/>
  <c r="F50" i="14" a="1"/>
  <c r="F50" i="14" s="1"/>
  <c r="D50" i="14" a="1"/>
  <c r="D50" i="14" s="1"/>
  <c r="E48" i="14" a="1"/>
  <c r="E48" i="14" s="1"/>
  <c r="C48" i="14" a="1"/>
  <c r="C48" i="14" s="1"/>
  <c r="E58" i="14" a="1"/>
  <c r="E58" i="14" s="1"/>
  <c r="C58" i="14" a="1"/>
  <c r="C58" i="14" s="1"/>
  <c r="F56" i="14" a="1"/>
  <c r="F56" i="14" s="1"/>
  <c r="D56" i="14" a="1"/>
  <c r="D56" i="14" s="1"/>
  <c r="E54" i="14" a="1"/>
  <c r="E54" i="14" s="1"/>
  <c r="C54" i="14" a="1"/>
  <c r="C54" i="14" s="1"/>
  <c r="F52" i="14" a="1"/>
  <c r="F52" i="14" s="1"/>
  <c r="D52" i="14" a="1"/>
  <c r="D52" i="14" s="1"/>
  <c r="E50" i="14" a="1"/>
  <c r="E50" i="14" s="1"/>
  <c r="C50" i="14" a="1"/>
  <c r="C50" i="14" s="1"/>
  <c r="F48" i="14" a="1"/>
  <c r="F48" i="14" s="1"/>
  <c r="D48" i="14" a="1"/>
  <c r="D48" i="14" s="1"/>
  <c r="C59" i="14" a="1"/>
  <c r="C59" i="14" s="1"/>
  <c r="D57" i="14" a="1"/>
  <c r="D57" i="14" s="1"/>
  <c r="E55" i="14" a="1"/>
  <c r="E55" i="14" s="1"/>
  <c r="C51" i="14" a="1"/>
  <c r="C51" i="14" s="1"/>
  <c r="D59" i="14" a="1"/>
  <c r="D59" i="14" s="1"/>
  <c r="E57" i="14" a="1"/>
  <c r="E57" i="14" s="1"/>
  <c r="F55" i="14" a="1"/>
  <c r="F55" i="14" s="1"/>
  <c r="C53" i="14" a="1"/>
  <c r="C53" i="14" s="1"/>
  <c r="D51" i="14" a="1"/>
  <c r="D51" i="14" s="1"/>
  <c r="E49" i="14" a="1"/>
  <c r="E49" i="14" s="1"/>
  <c r="F53" i="14" a="1"/>
  <c r="F53" i="14" s="1"/>
  <c r="D49" i="14" a="1"/>
  <c r="D49" i="14" s="1"/>
  <c r="L3" i="9"/>
  <c r="O4" i="9"/>
  <c r="M54" i="9"/>
  <c r="P55" i="9"/>
  <c r="Q104" i="9"/>
  <c r="W104" i="9" s="1"/>
  <c r="U155" i="9"/>
  <c r="P209" i="9"/>
  <c r="N259" i="9"/>
  <c r="O3" i="10"/>
  <c r="S14" i="10"/>
  <c r="X14" i="10" s="1"/>
  <c r="P15" i="10"/>
  <c r="M27" i="10"/>
  <c r="R26" i="10"/>
  <c r="W26" i="10"/>
  <c r="N29" i="10"/>
  <c r="O40" i="10"/>
  <c r="N50" i="10"/>
  <c r="W50" i="10"/>
  <c r="L54" i="10"/>
  <c r="G29" i="14"/>
  <c r="O63" i="10"/>
  <c r="U62" i="10"/>
  <c r="X62" i="10" s="1"/>
  <c r="Q64" i="10"/>
  <c r="I2" i="11" a="1"/>
  <c r="I2" i="11" s="1"/>
  <c r="H3" i="11" a="1"/>
  <c r="H3" i="11" s="1"/>
  <c r="K3" i="11" a="1"/>
  <c r="K3" i="11" s="1"/>
  <c r="J4" i="11" a="1"/>
  <c r="J4" i="11" s="1"/>
  <c r="I5" i="11" a="1"/>
  <c r="I5" i="11" s="1"/>
  <c r="K6" i="11" a="1"/>
  <c r="K6" i="11" s="1"/>
  <c r="J7" i="11" a="1"/>
  <c r="J7" i="11" s="1"/>
  <c r="K9" i="11" a="1"/>
  <c r="K9" i="11" s="1"/>
  <c r="G11" i="11" a="1"/>
  <c r="G11" i="11" s="1"/>
  <c r="H13" i="11" a="1"/>
  <c r="H13" i="11" s="1"/>
  <c r="G14" i="11" a="1"/>
  <c r="G14" i="11" s="1"/>
  <c r="I15" i="11" a="1"/>
  <c r="I15" i="11" s="1"/>
  <c r="H16" i="11" a="1"/>
  <c r="H16" i="11" s="1"/>
  <c r="G17" i="11" a="1"/>
  <c r="G17" i="11" s="1"/>
  <c r="L17" i="11" s="1"/>
  <c r="J17" i="11" a="1"/>
  <c r="J17" i="11" s="1"/>
  <c r="I18" i="11" a="1"/>
  <c r="I18" i="11" s="1"/>
  <c r="H19" i="11" a="1"/>
  <c r="H19" i="11" s="1"/>
  <c r="K19" i="11" a="1"/>
  <c r="K19" i="11" s="1"/>
  <c r="J20" i="11" a="1"/>
  <c r="J20" i="11" s="1"/>
  <c r="I21" i="11" a="1"/>
  <c r="I21" i="11" s="1"/>
  <c r="K22" i="11" a="1"/>
  <c r="K22" i="11" s="1"/>
  <c r="J23" i="11" a="1"/>
  <c r="J23" i="11" s="1"/>
  <c r="K25" i="11" a="1"/>
  <c r="K25" i="11" s="1"/>
  <c r="G27" i="11" a="1"/>
  <c r="G27" i="11" s="1"/>
  <c r="L27" i="11" s="1"/>
  <c r="H29" i="11" a="1"/>
  <c r="H29" i="11" s="1"/>
  <c r="G30" i="11" a="1"/>
  <c r="G30" i="11" s="1"/>
  <c r="I31" i="11" a="1"/>
  <c r="I31" i="11" s="1"/>
  <c r="H32" i="11" a="1"/>
  <c r="H32" i="11" s="1"/>
  <c r="G33" i="11" a="1"/>
  <c r="G33" i="11" s="1"/>
  <c r="J33" i="11" a="1"/>
  <c r="J33" i="11" s="1"/>
  <c r="I34" i="11" a="1"/>
  <c r="I34" i="11" s="1"/>
  <c r="H35" i="11" a="1"/>
  <c r="H35" i="11" s="1"/>
  <c r="K35" i="11" a="1"/>
  <c r="K35" i="11" s="1"/>
  <c r="G37" i="11" a="1"/>
  <c r="G37" i="11" s="1"/>
  <c r="L37" i="11" s="1"/>
  <c r="J37" i="11" a="1"/>
  <c r="J37" i="11" s="1"/>
  <c r="I39" i="11" a="1"/>
  <c r="I39" i="11" s="1"/>
  <c r="I41" i="11" a="1"/>
  <c r="I41" i="11" s="1"/>
  <c r="K42" i="11" a="1"/>
  <c r="K42" i="11" s="1"/>
  <c r="H43" i="11" a="1"/>
  <c r="H43" i="11" s="1"/>
  <c r="J44" i="11" a="1"/>
  <c r="J44" i="11" s="1"/>
  <c r="G45" i="11" a="1"/>
  <c r="G45" i="11" s="1"/>
  <c r="I46" i="11" a="1"/>
  <c r="I46" i="11" s="1"/>
  <c r="K47" i="11" a="1"/>
  <c r="K47" i="11" s="1"/>
  <c r="H48" i="11" a="1"/>
  <c r="H48" i="11" s="1"/>
  <c r="J49" i="11" a="1"/>
  <c r="J49" i="11" s="1"/>
  <c r="G50" i="11" a="1"/>
  <c r="G50" i="11" s="1"/>
  <c r="I51" i="11" a="1"/>
  <c r="I51" i="11" s="1"/>
  <c r="H53" i="11" a="1"/>
  <c r="H53" i="11" s="1"/>
  <c r="K53" i="11" a="1"/>
  <c r="K53" i="11" s="1"/>
  <c r="G55" i="11" a="1"/>
  <c r="G55" i="11" s="1"/>
  <c r="J55" i="11" a="1"/>
  <c r="J55" i="11" s="1"/>
  <c r="I57" i="11" a="1"/>
  <c r="I57" i="11" s="1"/>
  <c r="K58" i="11" a="1"/>
  <c r="K58" i="11" s="1"/>
  <c r="H59" i="11" a="1"/>
  <c r="H59" i="11" s="1"/>
  <c r="J60" i="11" a="1"/>
  <c r="J60" i="11" s="1"/>
  <c r="G61" i="11" a="1"/>
  <c r="G61" i="11" s="1"/>
  <c r="I62" i="11" a="1"/>
  <c r="I62" i="11" s="1"/>
  <c r="K63" i="11" a="1"/>
  <c r="K63" i="11" s="1"/>
  <c r="H64" i="11" a="1"/>
  <c r="H64" i="11" s="1"/>
  <c r="J65" i="11" a="1"/>
  <c r="J65" i="11" s="1"/>
  <c r="G66" i="11" a="1"/>
  <c r="G66" i="11" s="1"/>
  <c r="I67" i="11" a="1"/>
  <c r="I67" i="11" s="1"/>
  <c r="H69" i="11" a="1"/>
  <c r="H69" i="11" s="1"/>
  <c r="K69" i="11" a="1"/>
  <c r="K69" i="11" s="1"/>
  <c r="G71" i="11" a="1"/>
  <c r="G71" i="11" s="1"/>
  <c r="J71" i="11" a="1"/>
  <c r="J71" i="11" s="1"/>
  <c r="I73" i="11" a="1"/>
  <c r="I73" i="11" s="1"/>
  <c r="K74" i="11" a="1"/>
  <c r="K74" i="11" s="1"/>
  <c r="H75" i="11" a="1"/>
  <c r="H75" i="11" s="1"/>
  <c r="J76" i="11" a="1"/>
  <c r="J76" i="11" s="1"/>
  <c r="G77" i="11" a="1"/>
  <c r="G77" i="11" s="1"/>
  <c r="I78" i="11" a="1"/>
  <c r="I78" i="11" s="1"/>
  <c r="K79" i="11" a="1"/>
  <c r="K79" i="11" s="1"/>
  <c r="H80" i="11" a="1"/>
  <c r="H80" i="11" s="1"/>
  <c r="J81" i="11" a="1"/>
  <c r="J81" i="11" s="1"/>
  <c r="G82" i="11" a="1"/>
  <c r="G82" i="11" s="1"/>
  <c r="I83" i="11" a="1"/>
  <c r="I83" i="11" s="1"/>
  <c r="H85" i="11" a="1"/>
  <c r="H85" i="11" s="1"/>
  <c r="K85" i="11" a="1"/>
  <c r="K85" i="11" s="1"/>
  <c r="G87" i="11" a="1"/>
  <c r="G87" i="11" s="1"/>
  <c r="J87" i="11" a="1"/>
  <c r="J87" i="11" s="1"/>
  <c r="I89" i="11" a="1"/>
  <c r="I89" i="11" s="1"/>
  <c r="K90" i="11" a="1"/>
  <c r="K90" i="11" s="1"/>
  <c r="H91" i="11" a="1"/>
  <c r="H91" i="11" s="1"/>
  <c r="J92" i="11" a="1"/>
  <c r="J92" i="11" s="1"/>
  <c r="G93" i="11" a="1"/>
  <c r="G93" i="11" s="1"/>
  <c r="I94" i="11" a="1"/>
  <c r="I94" i="11" s="1"/>
  <c r="K95" i="11" a="1"/>
  <c r="K95" i="11" s="1"/>
  <c r="H96" i="11" a="1"/>
  <c r="H96" i="11" s="1"/>
  <c r="J97" i="11" a="1"/>
  <c r="J97" i="11" s="1"/>
  <c r="G98" i="11" a="1"/>
  <c r="G98" i="11" s="1"/>
  <c r="I99" i="11" a="1"/>
  <c r="I99" i="11" s="1"/>
  <c r="H101" i="11" a="1"/>
  <c r="H101" i="11" s="1"/>
  <c r="K101" i="11" a="1"/>
  <c r="K101" i="11" s="1"/>
  <c r="G103" i="11" a="1"/>
  <c r="G103" i="11" s="1"/>
  <c r="J103" i="11" a="1"/>
  <c r="J103" i="11" s="1"/>
  <c r="K106" i="11" a="1"/>
  <c r="K106" i="11" s="1"/>
  <c r="Q106" i="11" s="1"/>
  <c r="J107" i="11" a="1"/>
  <c r="J107" i="11" s="1"/>
  <c r="K109" i="11" a="1"/>
  <c r="K109" i="11" s="1"/>
  <c r="G111" i="11" a="1"/>
  <c r="G111" i="11" s="1"/>
  <c r="H113" i="11" a="1"/>
  <c r="H113" i="11" s="1"/>
  <c r="G114" i="11" a="1"/>
  <c r="G114" i="11" s="1"/>
  <c r="L114" i="11" s="1"/>
  <c r="I116" i="11" a="1"/>
  <c r="I116" i="11" s="1"/>
  <c r="H117" i="11" a="1"/>
  <c r="H117" i="11" s="1"/>
  <c r="G118" i="11" a="1"/>
  <c r="G118" i="11" s="1"/>
  <c r="I120" i="11" a="1"/>
  <c r="I120" i="11" s="1"/>
  <c r="H121" i="11" a="1"/>
  <c r="H121" i="11" s="1"/>
  <c r="G122" i="11" a="1"/>
  <c r="G122" i="11" s="1"/>
  <c r="I124" i="11" a="1"/>
  <c r="I124" i="11" s="1"/>
  <c r="H125" i="11" a="1"/>
  <c r="H125" i="11" s="1"/>
  <c r="G126" i="11" a="1"/>
  <c r="G126" i="11" s="1"/>
  <c r="L126" i="11" s="1"/>
  <c r="K126" i="11" a="1"/>
  <c r="K126" i="11" s="1"/>
  <c r="H130" i="11" a="1"/>
  <c r="H130" i="11" s="1"/>
  <c r="K130" i="11" a="1"/>
  <c r="K130" i="11" s="1"/>
  <c r="G131" i="11" a="1"/>
  <c r="G131" i="11" s="1"/>
  <c r="H134" i="11" a="1"/>
  <c r="H134" i="11" s="1"/>
  <c r="K134" i="11" a="1"/>
  <c r="K134" i="11" s="1"/>
  <c r="G135" i="11" a="1"/>
  <c r="G135" i="11" s="1"/>
  <c r="L135" i="11" s="1"/>
  <c r="H138" i="11" a="1"/>
  <c r="H138" i="11" s="1"/>
  <c r="G139" i="11" a="1"/>
  <c r="G139" i="11" s="1"/>
  <c r="K139" i="11" a="1"/>
  <c r="K139" i="11" s="1"/>
  <c r="I140" i="11" a="1"/>
  <c r="I140" i="11" s="1"/>
  <c r="H141" i="11" a="1"/>
  <c r="H141" i="11" s="1"/>
  <c r="G142" i="11" a="1"/>
  <c r="G142" i="11" s="1"/>
  <c r="J142" i="11" a="1"/>
  <c r="J142" i="11" s="1"/>
  <c r="I143" i="11" a="1"/>
  <c r="I143" i="11" s="1"/>
  <c r="G144" i="11" a="1"/>
  <c r="G144" i="11" s="1"/>
  <c r="L144" i="11" s="1"/>
  <c r="K144" i="11" a="1"/>
  <c r="K144" i="11" s="1"/>
  <c r="H146" i="11" a="1"/>
  <c r="H146" i="11" s="1"/>
  <c r="G147" i="11" a="1"/>
  <c r="G147" i="11" s="1"/>
  <c r="I148" i="11" a="1"/>
  <c r="I148" i="11" s="1"/>
  <c r="G152" i="11" a="1"/>
  <c r="G152" i="11" s="1"/>
  <c r="J160" i="11" a="1"/>
  <c r="J160" i="11" s="1"/>
  <c r="K162" i="11" a="1"/>
  <c r="K162" i="11" s="1"/>
  <c r="H164" i="11" a="1"/>
  <c r="H164" i="11" s="1"/>
  <c r="J165" i="11" a="1"/>
  <c r="J165" i="11" s="1"/>
  <c r="I166" i="11" a="1"/>
  <c r="I166" i="11" s="1"/>
  <c r="K167" i="11" a="1"/>
  <c r="K167" i="11" s="1"/>
  <c r="K168" i="11" a="1"/>
  <c r="K168" i="11" s="1"/>
  <c r="J170" i="11" a="1"/>
  <c r="J170" i="11" s="1"/>
  <c r="I172" i="11" a="1"/>
  <c r="I172" i="11" s="1"/>
  <c r="H174" i="11" a="1"/>
  <c r="H174" i="11" s="1"/>
  <c r="G176" i="11" a="1"/>
  <c r="G176" i="11" s="1"/>
  <c r="K178" i="11" a="1"/>
  <c r="K178" i="11" s="1"/>
  <c r="J180" i="11" a="1"/>
  <c r="J180" i="11" s="1"/>
  <c r="I182" i="11" a="1"/>
  <c r="I182" i="11" s="1"/>
  <c r="H184" i="11" a="1"/>
  <c r="H184" i="11" s="1"/>
  <c r="G186" i="11" a="1"/>
  <c r="G186" i="11" s="1"/>
  <c r="K194" i="11" a="1"/>
  <c r="K194" i="11" s="1"/>
  <c r="J196" i="11" a="1"/>
  <c r="J196" i="11" s="1"/>
  <c r="I198" i="11" a="1"/>
  <c r="I198" i="11" s="1"/>
  <c r="H200" i="11" a="1"/>
  <c r="H200" i="11" s="1"/>
  <c r="G202" i="11" a="1"/>
  <c r="G202" i="11" s="1"/>
  <c r="C6" i="26"/>
  <c r="G6" i="26" s="1"/>
  <c r="G6" i="13"/>
  <c r="K8" i="13"/>
  <c r="G14" i="13"/>
  <c r="C10" i="27"/>
  <c r="C25" i="26"/>
  <c r="G25" i="13"/>
  <c r="K27" i="13"/>
  <c r="C21" i="27"/>
  <c r="C36" i="26"/>
  <c r="G36" i="13"/>
  <c r="K38" i="13"/>
  <c r="C29" i="27"/>
  <c r="C44" i="26"/>
  <c r="G44" i="13"/>
  <c r="C4" i="14" a="1"/>
  <c r="C4" i="14" s="1"/>
  <c r="G4" i="14" s="1"/>
  <c r="E14" i="14" a="1"/>
  <c r="E14" i="14" s="1"/>
  <c r="E18" i="27"/>
  <c r="K42" i="14"/>
  <c r="K38" i="14"/>
  <c r="K34" i="14"/>
  <c r="K44" i="14"/>
  <c r="K40" i="14"/>
  <c r="K36" i="14"/>
  <c r="K39" i="14"/>
  <c r="K41" i="14"/>
  <c r="K35" i="14"/>
  <c r="G39" i="14"/>
  <c r="F49" i="14" a="1"/>
  <c r="F49" i="14" s="1"/>
  <c r="D53" i="14" a="1"/>
  <c r="D53" i="14" s="1"/>
  <c r="E59" i="14" a="1"/>
  <c r="E59" i="14" s="1"/>
  <c r="G106" i="18"/>
  <c r="H106" i="18" s="1"/>
  <c r="G2" i="18"/>
  <c r="K54" i="15"/>
  <c r="I53" i="15"/>
  <c r="K52" i="15"/>
  <c r="I51" i="15"/>
  <c r="K50" i="15"/>
  <c r="I49" i="15"/>
  <c r="K48" i="15"/>
  <c r="I47" i="15"/>
  <c r="K46" i="15"/>
  <c r="I45" i="15"/>
  <c r="K44" i="15"/>
  <c r="I43" i="15"/>
  <c r="K42" i="15"/>
  <c r="I41" i="15"/>
  <c r="K40" i="15"/>
  <c r="I39" i="15"/>
  <c r="K38" i="15"/>
  <c r="I37" i="15"/>
  <c r="K36" i="15"/>
  <c r="I35" i="15"/>
  <c r="K34" i="15"/>
  <c r="I33" i="15"/>
  <c r="K32" i="15"/>
  <c r="I31" i="15"/>
  <c r="K30" i="15"/>
  <c r="I29" i="15"/>
  <c r="K28" i="15"/>
  <c r="I27" i="15"/>
  <c r="K26" i="15"/>
  <c r="I25" i="15"/>
  <c r="K24" i="15"/>
  <c r="I23" i="15"/>
  <c r="K22" i="15"/>
  <c r="I21" i="15"/>
  <c r="K20" i="15"/>
  <c r="I19" i="15"/>
  <c r="K18" i="15"/>
  <c r="I17" i="15"/>
  <c r="K16" i="15"/>
  <c r="I15" i="15"/>
  <c r="K14" i="15"/>
  <c r="I13" i="15"/>
  <c r="K12" i="15"/>
  <c r="I11" i="15"/>
  <c r="K10" i="15"/>
  <c r="I9" i="15"/>
  <c r="K8" i="15"/>
  <c r="I7" i="15"/>
  <c r="K6" i="15"/>
  <c r="I5" i="15"/>
  <c r="K4" i="15"/>
  <c r="I3" i="15"/>
  <c r="D6" i="12" a="1"/>
  <c r="D6" i="12" s="1"/>
  <c r="C3" i="17"/>
  <c r="I54" i="15"/>
  <c r="K53" i="15"/>
  <c r="I52" i="15"/>
  <c r="K51" i="15"/>
  <c r="I50" i="15"/>
  <c r="K49" i="15"/>
  <c r="I48" i="15"/>
  <c r="K47" i="15"/>
  <c r="I46" i="15"/>
  <c r="K45" i="15"/>
  <c r="I44" i="15"/>
  <c r="K43" i="15"/>
  <c r="I42" i="15"/>
  <c r="K41" i="15"/>
  <c r="I40" i="15"/>
  <c r="K39" i="15"/>
  <c r="I38" i="15"/>
  <c r="K37" i="15"/>
  <c r="I36" i="15"/>
  <c r="K35" i="15"/>
  <c r="I34" i="15"/>
  <c r="K33" i="15"/>
  <c r="I32" i="15"/>
  <c r="K31" i="15"/>
  <c r="I30" i="15"/>
  <c r="K29" i="15"/>
  <c r="I28" i="15"/>
  <c r="K27" i="15"/>
  <c r="I26" i="15"/>
  <c r="K25" i="15"/>
  <c r="I24" i="15"/>
  <c r="K23" i="15"/>
  <c r="I22" i="15"/>
  <c r="K21" i="15"/>
  <c r="I20" i="15"/>
  <c r="K19" i="15"/>
  <c r="I18" i="15"/>
  <c r="K17" i="15"/>
  <c r="I16" i="15"/>
  <c r="K15" i="15"/>
  <c r="I14" i="15"/>
  <c r="K13" i="15"/>
  <c r="I12" i="15"/>
  <c r="K11" i="15"/>
  <c r="I10" i="15"/>
  <c r="K9" i="15"/>
  <c r="I8" i="15"/>
  <c r="K7" i="15"/>
  <c r="I6" i="15"/>
  <c r="K5" i="15"/>
  <c r="I4" i="15"/>
  <c r="K3" i="15"/>
  <c r="J54" i="15"/>
  <c r="J52" i="15"/>
  <c r="J50" i="15"/>
  <c r="J48" i="15"/>
  <c r="J46" i="15"/>
  <c r="J44" i="15"/>
  <c r="J42" i="15"/>
  <c r="J40" i="15"/>
  <c r="J38" i="15"/>
  <c r="J36" i="15"/>
  <c r="J34" i="15"/>
  <c r="J32" i="15"/>
  <c r="J30" i="15"/>
  <c r="J28" i="15"/>
  <c r="J26" i="15"/>
  <c r="J24" i="15"/>
  <c r="J22" i="15"/>
  <c r="J20" i="15"/>
  <c r="J18" i="15"/>
  <c r="J16" i="15"/>
  <c r="J14" i="15"/>
  <c r="J12" i="15"/>
  <c r="J10" i="15"/>
  <c r="J8" i="15"/>
  <c r="J6" i="15"/>
  <c r="J4" i="15"/>
  <c r="F3" i="15"/>
  <c r="G3" i="15" s="1"/>
  <c r="G938" i="18"/>
  <c r="H938" i="18" s="1"/>
  <c r="E3" i="17"/>
  <c r="H6" i="12" a="1"/>
  <c r="H6" i="12" s="1"/>
  <c r="N4" i="15"/>
  <c r="G108" i="18"/>
  <c r="G4" i="18"/>
  <c r="C5" i="17"/>
  <c r="F5" i="15"/>
  <c r="G940" i="18"/>
  <c r="E5" i="17"/>
  <c r="G110" i="18"/>
  <c r="G6" i="18"/>
  <c r="C7" i="17"/>
  <c r="F7" i="15"/>
  <c r="G942" i="18"/>
  <c r="E7" i="17"/>
  <c r="G112" i="18"/>
  <c r="G8" i="18"/>
  <c r="C9" i="17"/>
  <c r="F9" i="15"/>
  <c r="G944" i="18"/>
  <c r="E9" i="17"/>
  <c r="G114" i="18"/>
  <c r="G10" i="18"/>
  <c r="C11" i="17"/>
  <c r="F11" i="15"/>
  <c r="G946" i="18"/>
  <c r="E11" i="17"/>
  <c r="G116" i="18"/>
  <c r="G12" i="18"/>
  <c r="C13" i="17"/>
  <c r="F13" i="15"/>
  <c r="G948" i="18"/>
  <c r="E13" i="17"/>
  <c r="G118" i="18"/>
  <c r="G14" i="18"/>
  <c r="C15" i="17"/>
  <c r="F15" i="15"/>
  <c r="G950" i="18"/>
  <c r="E15" i="17"/>
  <c r="G120" i="18"/>
  <c r="G16" i="18"/>
  <c r="C17" i="17"/>
  <c r="F17" i="15"/>
  <c r="G952" i="18"/>
  <c r="E17" i="17"/>
  <c r="G122" i="18"/>
  <c r="G18" i="18"/>
  <c r="C19" i="17"/>
  <c r="F19" i="15"/>
  <c r="G954" i="18"/>
  <c r="E19" i="17"/>
  <c r="G124" i="18"/>
  <c r="G20" i="18"/>
  <c r="C21" i="17"/>
  <c r="F21" i="15"/>
  <c r="G956" i="18"/>
  <c r="E21" i="17"/>
  <c r="G126" i="18"/>
  <c r="G22" i="18"/>
  <c r="C23" i="17"/>
  <c r="F23" i="15"/>
  <c r="G958" i="18"/>
  <c r="E23" i="17"/>
  <c r="G128" i="18"/>
  <c r="G24" i="18"/>
  <c r="C25" i="17"/>
  <c r="F25" i="15"/>
  <c r="G960" i="18"/>
  <c r="E25" i="17"/>
  <c r="G130" i="18"/>
  <c r="G26" i="18"/>
  <c r="C27" i="17"/>
  <c r="F27" i="15"/>
  <c r="G962" i="18"/>
  <c r="E27" i="17"/>
  <c r="G132" i="18"/>
  <c r="G28" i="18"/>
  <c r="C29" i="17"/>
  <c r="F29" i="15"/>
  <c r="G964" i="18"/>
  <c r="E29" i="17"/>
  <c r="G134" i="18"/>
  <c r="G30" i="18"/>
  <c r="C31" i="17"/>
  <c r="F31" i="15"/>
  <c r="G966" i="18"/>
  <c r="E31" i="17"/>
  <c r="G136" i="18"/>
  <c r="G32" i="18"/>
  <c r="C33" i="17"/>
  <c r="F33" i="15"/>
  <c r="G968" i="18"/>
  <c r="E33" i="17"/>
  <c r="G138" i="18"/>
  <c r="G34" i="18"/>
  <c r="C35" i="17"/>
  <c r="F35" i="15"/>
  <c r="G970" i="18"/>
  <c r="E35" i="17"/>
  <c r="G140" i="18"/>
  <c r="G36" i="18"/>
  <c r="C37" i="17"/>
  <c r="F37" i="15"/>
  <c r="G972" i="18"/>
  <c r="E37" i="17"/>
  <c r="G142" i="18"/>
  <c r="G38" i="18"/>
  <c r="C39" i="17"/>
  <c r="F39" i="15"/>
  <c r="G974" i="18"/>
  <c r="E39" i="17"/>
  <c r="G144" i="18"/>
  <c r="G40" i="18"/>
  <c r="C41" i="17"/>
  <c r="F41" i="15"/>
  <c r="G976" i="18"/>
  <c r="E41" i="17"/>
  <c r="G146" i="18"/>
  <c r="G42" i="18"/>
  <c r="C43" i="17"/>
  <c r="F43" i="15"/>
  <c r="G978" i="18"/>
  <c r="E43" i="17"/>
  <c r="G148" i="18"/>
  <c r="G44" i="18"/>
  <c r="F45" i="15"/>
  <c r="G150" i="18"/>
  <c r="G46" i="18"/>
  <c r="C47" i="17"/>
  <c r="F47" i="15"/>
  <c r="G982" i="18"/>
  <c r="E47" i="17"/>
  <c r="G152" i="18"/>
  <c r="G48" i="18"/>
  <c r="C49" i="17"/>
  <c r="F49" i="15"/>
  <c r="G984" i="18"/>
  <c r="E49" i="17"/>
  <c r="G154" i="18"/>
  <c r="G50" i="18"/>
  <c r="C51" i="17"/>
  <c r="F51" i="15"/>
  <c r="G986" i="18"/>
  <c r="E51" i="17"/>
  <c r="G156" i="18"/>
  <c r="G52" i="18"/>
  <c r="C53" i="17"/>
  <c r="F53" i="15"/>
  <c r="G988" i="18"/>
  <c r="E53" i="17"/>
  <c r="G158" i="18"/>
  <c r="G54" i="18"/>
  <c r="F55" i="15"/>
  <c r="G162" i="18"/>
  <c r="G58" i="18"/>
  <c r="F59" i="15"/>
  <c r="G166" i="18"/>
  <c r="G62" i="18"/>
  <c r="F63" i="15"/>
  <c r="G170" i="18"/>
  <c r="G66" i="18"/>
  <c r="F67" i="15"/>
  <c r="G174" i="18"/>
  <c r="G70" i="18"/>
  <c r="F71" i="15"/>
  <c r="G178" i="18"/>
  <c r="G74" i="18"/>
  <c r="F75" i="15"/>
  <c r="G182" i="18"/>
  <c r="G78" i="18"/>
  <c r="F79" i="15"/>
  <c r="G186" i="18"/>
  <c r="G82" i="18"/>
  <c r="F83" i="15"/>
  <c r="F1121" i="22" a="1"/>
  <c r="F1121" i="22" s="1"/>
  <c r="F1109" i="22" a="1"/>
  <c r="F1109" i="22" s="1"/>
  <c r="F1097" i="22" a="1"/>
  <c r="F1097" i="22" s="1"/>
  <c r="F1085" i="22" a="1"/>
  <c r="F1085" i="22" s="1"/>
  <c r="F1073" i="22" a="1"/>
  <c r="F1073" i="22" s="1"/>
  <c r="F1061" i="22" a="1"/>
  <c r="F1061" i="22" s="1"/>
  <c r="F1049" i="22" a="1"/>
  <c r="F1049" i="22" s="1"/>
  <c r="F1037" i="22" a="1"/>
  <c r="F1037" i="22" s="1"/>
  <c r="F1025" i="22" a="1"/>
  <c r="F1025" i="22" s="1"/>
  <c r="F1013" i="22" a="1"/>
  <c r="F1013" i="22" s="1"/>
  <c r="F1001" i="22" a="1"/>
  <c r="F1001" i="22" s="1"/>
  <c r="F989" i="22" a="1"/>
  <c r="F989" i="22" s="1"/>
  <c r="F977" i="22" a="1"/>
  <c r="F977" i="22" s="1"/>
  <c r="F965" i="22" a="1"/>
  <c r="F965" i="22" s="1"/>
  <c r="F953" i="22" a="1"/>
  <c r="F953" i="22" s="1"/>
  <c r="F941" i="22" a="1"/>
  <c r="F941" i="22" s="1"/>
  <c r="F938" i="22" a="1"/>
  <c r="F938" i="22" s="1"/>
  <c r="F930" i="22" a="1"/>
  <c r="F930" i="22" s="1"/>
  <c r="F917" i="22" a="1"/>
  <c r="F917" i="22" s="1"/>
  <c r="F914" i="22" a="1"/>
  <c r="F914" i="22" s="1"/>
  <c r="F906" i="22" a="1"/>
  <c r="F906" i="22" s="1"/>
  <c r="F893" i="22" a="1"/>
  <c r="F893" i="22" s="1"/>
  <c r="F890" i="22" a="1"/>
  <c r="F890" i="22" s="1"/>
  <c r="F882" i="22" a="1"/>
  <c r="F882" i="22" s="1"/>
  <c r="F869" i="22" a="1"/>
  <c r="F869" i="22" s="1"/>
  <c r="F866" i="22" a="1"/>
  <c r="F866" i="22" s="1"/>
  <c r="F858" i="22" a="1"/>
  <c r="F858" i="22" s="1"/>
  <c r="F845" i="22" a="1"/>
  <c r="F845" i="22" s="1"/>
  <c r="F842" i="22" a="1"/>
  <c r="F842" i="22" s="1"/>
  <c r="F834" i="22" a="1"/>
  <c r="F834" i="22" s="1"/>
  <c r="F821" i="22" a="1"/>
  <c r="F821" i="22" s="1"/>
  <c r="F819" i="22" a="1"/>
  <c r="F819" i="22" s="1"/>
  <c r="F811" i="22" a="1"/>
  <c r="F811" i="22" s="1"/>
  <c r="F809" i="22" a="1"/>
  <c r="F809" i="22" s="1"/>
  <c r="F807" i="22" a="1"/>
  <c r="F807" i="22" s="1"/>
  <c r="F799" i="22" a="1"/>
  <c r="F799" i="22" s="1"/>
  <c r="F797" i="22" a="1"/>
  <c r="F797" i="22" s="1"/>
  <c r="F795" i="22" a="1"/>
  <c r="F795" i="22" s="1"/>
  <c r="F787" i="22" a="1"/>
  <c r="F787" i="22" s="1"/>
  <c r="F785" i="22" a="1"/>
  <c r="F785" i="22" s="1"/>
  <c r="F783" i="22" a="1"/>
  <c r="F783" i="22" s="1"/>
  <c r="F775" i="22" a="1"/>
  <c r="F775" i="22" s="1"/>
  <c r="F773" i="22" a="1"/>
  <c r="F773" i="22" s="1"/>
  <c r="F771" i="22" a="1"/>
  <c r="F771" i="22" s="1"/>
  <c r="F763" i="22" a="1"/>
  <c r="F763" i="22" s="1"/>
  <c r="F761" i="22" a="1"/>
  <c r="F761" i="22" s="1"/>
  <c r="F759" i="22" a="1"/>
  <c r="F759" i="22" s="1"/>
  <c r="F751" i="22" a="1"/>
  <c r="F751" i="22" s="1"/>
  <c r="F749" i="22" a="1"/>
  <c r="F749" i="22" s="1"/>
  <c r="F747" i="22" a="1"/>
  <c r="F747" i="22" s="1"/>
  <c r="F739" i="22" a="1"/>
  <c r="F739" i="22" s="1"/>
  <c r="F737" i="22" a="1"/>
  <c r="F737" i="22" s="1"/>
  <c r="F735" i="22" a="1"/>
  <c r="F735" i="22" s="1"/>
  <c r="F727" i="22" a="1"/>
  <c r="F727" i="22" s="1"/>
  <c r="F725" i="22" a="1"/>
  <c r="F725" i="22" s="1"/>
  <c r="F723" i="22" a="1"/>
  <c r="F723" i="22" s="1"/>
  <c r="F715" i="22" a="1"/>
  <c r="F715" i="22" s="1"/>
  <c r="F713" i="22" a="1"/>
  <c r="F713" i="22" s="1"/>
  <c r="F711" i="22" a="1"/>
  <c r="F711" i="22" s="1"/>
  <c r="F703" i="22" a="1"/>
  <c r="F703" i="22" s="1"/>
  <c r="F701" i="22" a="1"/>
  <c r="F701" i="22" s="1"/>
  <c r="F699" i="22" a="1"/>
  <c r="F699" i="22" s="1"/>
  <c r="F691" i="22" a="1"/>
  <c r="F691" i="22" s="1"/>
  <c r="F689" i="22" a="1"/>
  <c r="F689" i="22" s="1"/>
  <c r="F687" i="22" a="1"/>
  <c r="F687" i="22" s="1"/>
  <c r="F679" i="22" a="1"/>
  <c r="F679" i="22" s="1"/>
  <c r="F677" i="22" a="1"/>
  <c r="F677" i="22" s="1"/>
  <c r="F675" i="22" a="1"/>
  <c r="F675" i="22" s="1"/>
  <c r="F667" i="22" a="1"/>
  <c r="F667" i="22" s="1"/>
  <c r="F665" i="22" a="1"/>
  <c r="F665" i="22" s="1"/>
  <c r="F663" i="22" a="1"/>
  <c r="F663" i="22" s="1"/>
  <c r="F655" i="22" a="1"/>
  <c r="F655" i="22" s="1"/>
  <c r="F653" i="22" a="1"/>
  <c r="F653" i="22" s="1"/>
  <c r="F651" i="22" a="1"/>
  <c r="F651" i="22" s="1"/>
  <c r="F643" i="22" a="1"/>
  <c r="F643" i="22" s="1"/>
  <c r="F1120" i="22" a="1"/>
  <c r="F1120" i="22" s="1"/>
  <c r="F1108" i="22" a="1"/>
  <c r="F1108" i="22" s="1"/>
  <c r="F1096" i="22" a="1"/>
  <c r="F1096" i="22" s="1"/>
  <c r="F1084" i="22" a="1"/>
  <c r="F1084" i="22" s="1"/>
  <c r="F1072" i="22" a="1"/>
  <c r="F1072" i="22" s="1"/>
  <c r="F1060" i="22" a="1"/>
  <c r="F1060" i="22" s="1"/>
  <c r="F1048" i="22" a="1"/>
  <c r="F1048" i="22" s="1"/>
  <c r="F1036" i="22" a="1"/>
  <c r="F1036" i="22" s="1"/>
  <c r="F1024" i="22" a="1"/>
  <c r="F1024" i="22" s="1"/>
  <c r="F1012" i="22" a="1"/>
  <c r="F1012" i="22" s="1"/>
  <c r="F1000" i="22" a="1"/>
  <c r="F1000" i="22" s="1"/>
  <c r="F988" i="22" a="1"/>
  <c r="F988" i="22" s="1"/>
  <c r="F976" i="22" a="1"/>
  <c r="F976" i="22" s="1"/>
  <c r="F964" i="22" a="1"/>
  <c r="F964" i="22" s="1"/>
  <c r="F952" i="22" a="1"/>
  <c r="F952" i="22" s="1"/>
  <c r="F943" i="22" a="1"/>
  <c r="F943" i="22" s="1"/>
  <c r="F940" i="22" a="1"/>
  <c r="F940" i="22" s="1"/>
  <c r="F927" i="22" a="1"/>
  <c r="F927" i="22" s="1"/>
  <c r="F919" i="22" a="1"/>
  <c r="F919" i="22" s="1"/>
  <c r="F916" i="22" a="1"/>
  <c r="F916" i="22" s="1"/>
  <c r="F903" i="22" a="1"/>
  <c r="F903" i="22" s="1"/>
  <c r="F895" i="22" a="1"/>
  <c r="F895" i="22" s="1"/>
  <c r="F892" i="22" a="1"/>
  <c r="F892" i="22" s="1"/>
  <c r="F879" i="22" a="1"/>
  <c r="F879" i="22" s="1"/>
  <c r="F871" i="22" a="1"/>
  <c r="F871" i="22" s="1"/>
  <c r="F868" i="22" a="1"/>
  <c r="F868" i="22" s="1"/>
  <c r="F855" i="22" a="1"/>
  <c r="F855" i="22" s="1"/>
  <c r="F847" i="22" a="1"/>
  <c r="F847" i="22" s="1"/>
  <c r="F844" i="22" a="1"/>
  <c r="F844" i="22" s="1"/>
  <c r="F831" i="22" a="1"/>
  <c r="F831" i="22" s="1"/>
  <c r="F823" i="22" a="1"/>
  <c r="F823" i="22" s="1"/>
  <c r="F641" i="22" a="1"/>
  <c r="F641" i="22" s="1"/>
  <c r="F639" i="22" a="1"/>
  <c r="F639" i="22" s="1"/>
  <c r="F631" i="22" a="1"/>
  <c r="F631" i="22" s="1"/>
  <c r="F629" i="22" a="1"/>
  <c r="F629" i="22" s="1"/>
  <c r="F627" i="22" a="1"/>
  <c r="F627" i="22" s="1"/>
  <c r="F619" i="22" a="1"/>
  <c r="F619" i="22" s="1"/>
  <c r="F617" i="22" a="1"/>
  <c r="F617" i="22" s="1"/>
  <c r="F615" i="22" a="1"/>
  <c r="F615" i="22" s="1"/>
  <c r="F607" i="22" a="1"/>
  <c r="F607" i="22" s="1"/>
  <c r="F605" i="22" a="1"/>
  <c r="F605" i="22" s="1"/>
  <c r="F603" i="22" a="1"/>
  <c r="F603" i="22" s="1"/>
  <c r="F595" i="22" a="1"/>
  <c r="F595" i="22" s="1"/>
  <c r="F593" i="22" a="1"/>
  <c r="F593" i="22" s="1"/>
  <c r="F591" i="22" a="1"/>
  <c r="F591" i="22" s="1"/>
  <c r="F583" i="22" a="1"/>
  <c r="F583" i="22" s="1"/>
  <c r="F581" i="22" a="1"/>
  <c r="F581" i="22" s="1"/>
  <c r="F579" i="22" a="1"/>
  <c r="F579" i="22" s="1"/>
  <c r="F571" i="22" a="1"/>
  <c r="F571" i="22" s="1"/>
  <c r="F569" i="22" a="1"/>
  <c r="F569" i="22" s="1"/>
  <c r="F567" i="22" a="1"/>
  <c r="F567" i="22" s="1"/>
  <c r="F559" i="22" a="1"/>
  <c r="F559" i="22" s="1"/>
  <c r="F557" i="22" a="1"/>
  <c r="F557" i="22" s="1"/>
  <c r="F555" i="22" a="1"/>
  <c r="F555" i="22" s="1"/>
  <c r="F547" i="22" a="1"/>
  <c r="F547" i="22" s="1"/>
  <c r="F545" i="22" a="1"/>
  <c r="F545" i="22" s="1"/>
  <c r="F543" i="22" a="1"/>
  <c r="F543" i="22" s="1"/>
  <c r="F535" i="22" a="1"/>
  <c r="F535" i="22" s="1"/>
  <c r="F533" i="22" a="1"/>
  <c r="F533" i="22" s="1"/>
  <c r="F531" i="22" a="1"/>
  <c r="F531" i="22" s="1"/>
  <c r="F523" i="22" a="1"/>
  <c r="F523" i="22" s="1"/>
  <c r="F521" i="22" a="1"/>
  <c r="F521" i="22" s="1"/>
  <c r="F519" i="22" a="1"/>
  <c r="F519" i="22" s="1"/>
  <c r="F511" i="22" a="1"/>
  <c r="F511" i="22" s="1"/>
  <c r="F509" i="22" a="1"/>
  <c r="F509" i="22" s="1"/>
  <c r="F507" i="22" a="1"/>
  <c r="F507" i="22" s="1"/>
  <c r="F499" i="22" a="1"/>
  <c r="F499" i="22" s="1"/>
  <c r="F497" i="22" a="1"/>
  <c r="F497" i="22" s="1"/>
  <c r="F495" i="22" a="1"/>
  <c r="F495" i="22" s="1"/>
  <c r="F487" i="22" a="1"/>
  <c r="F487" i="22" s="1"/>
  <c r="F485" i="22" a="1"/>
  <c r="F485" i="22" s="1"/>
  <c r="F483" i="22" a="1"/>
  <c r="F483" i="22" s="1"/>
  <c r="F475" i="22" a="1"/>
  <c r="F475" i="22" s="1"/>
  <c r="F473" i="22" a="1"/>
  <c r="F473" i="22" s="1"/>
  <c r="F471" i="22" a="1"/>
  <c r="F471" i="22" s="1"/>
  <c r="F463" i="22" a="1"/>
  <c r="F463" i="22" s="1"/>
  <c r="F461" i="22" a="1"/>
  <c r="F461" i="22" s="1"/>
  <c r="F459" i="22" a="1"/>
  <c r="F459" i="22" s="1"/>
  <c r="F451" i="22" a="1"/>
  <c r="F451" i="22" s="1"/>
  <c r="F449" i="22" a="1"/>
  <c r="F449" i="22" s="1"/>
  <c r="F447" i="22" a="1"/>
  <c r="F447" i="22" s="1"/>
  <c r="F439" i="22" a="1"/>
  <c r="F439" i="22" s="1"/>
  <c r="F437" i="22" a="1"/>
  <c r="F437" i="22" s="1"/>
  <c r="F435" i="22" a="1"/>
  <c r="F435" i="22" s="1"/>
  <c r="F1123" i="22" a="1"/>
  <c r="F1123" i="22" s="1"/>
  <c r="F1119" i="22" a="1"/>
  <c r="F1119" i="22" s="1"/>
  <c r="F1111" i="22" a="1"/>
  <c r="F1111" i="22" s="1"/>
  <c r="F1107" i="22" a="1"/>
  <c r="F1107" i="22" s="1"/>
  <c r="F1099" i="22" a="1"/>
  <c r="F1099" i="22" s="1"/>
  <c r="F1095" i="22" a="1"/>
  <c r="F1095" i="22" s="1"/>
  <c r="F1087" i="22" a="1"/>
  <c r="F1087" i="22" s="1"/>
  <c r="F1083" i="22" a="1"/>
  <c r="F1083" i="22" s="1"/>
  <c r="F1075" i="22" a="1"/>
  <c r="F1075" i="22" s="1"/>
  <c r="F1071" i="22" a="1"/>
  <c r="F1071" i="22" s="1"/>
  <c r="F1063" i="22" a="1"/>
  <c r="F1063" i="22" s="1"/>
  <c r="F1059" i="22" a="1"/>
  <c r="F1059" i="22" s="1"/>
  <c r="F1051" i="22" a="1"/>
  <c r="F1051" i="22" s="1"/>
  <c r="F1047" i="22" a="1"/>
  <c r="F1047" i="22" s="1"/>
  <c r="F1039" i="22" a="1"/>
  <c r="F1039" i="22" s="1"/>
  <c r="F1035" i="22" a="1"/>
  <c r="F1035" i="22" s="1"/>
  <c r="F1027" i="22" a="1"/>
  <c r="F1027" i="22" s="1"/>
  <c r="F1023" i="22" a="1"/>
  <c r="F1023" i="22" s="1"/>
  <c r="F1015" i="22" a="1"/>
  <c r="F1015" i="22" s="1"/>
  <c r="F1011" i="22" a="1"/>
  <c r="F1011" i="22" s="1"/>
  <c r="F1003" i="22" a="1"/>
  <c r="F1003" i="22" s="1"/>
  <c r="F999" i="22" a="1"/>
  <c r="F999" i="22" s="1"/>
  <c r="F991" i="22" a="1"/>
  <c r="F991" i="22" s="1"/>
  <c r="F987" i="22" a="1"/>
  <c r="F987" i="22" s="1"/>
  <c r="F979" i="22" a="1"/>
  <c r="F979" i="22" s="1"/>
  <c r="F975" i="22" a="1"/>
  <c r="F975" i="22" s="1"/>
  <c r="F967" i="22" a="1"/>
  <c r="F967" i="22" s="1"/>
  <c r="F963" i="22" a="1"/>
  <c r="F963" i="22" s="1"/>
  <c r="F955" i="22" a="1"/>
  <c r="F955" i="22" s="1"/>
  <c r="F951" i="22" a="1"/>
  <c r="F951" i="22" s="1"/>
  <c r="F942" i="22" a="1"/>
  <c r="F942" i="22" s="1"/>
  <c r="F929" i="22" a="1"/>
  <c r="F929" i="22" s="1"/>
  <c r="F926" i="22" a="1"/>
  <c r="F926" i="22" s="1"/>
  <c r="F918" i="22" a="1"/>
  <c r="F918" i="22" s="1"/>
  <c r="F905" i="22" a="1"/>
  <c r="F905" i="22" s="1"/>
  <c r="F902" i="22" a="1"/>
  <c r="F902" i="22" s="1"/>
  <c r="F894" i="22" a="1"/>
  <c r="F894" i="22" s="1"/>
  <c r="F881" i="22" a="1"/>
  <c r="F881" i="22" s="1"/>
  <c r="F878" i="22" a="1"/>
  <c r="F878" i="22" s="1"/>
  <c r="F870" i="22" a="1"/>
  <c r="F870" i="22" s="1"/>
  <c r="F857" i="22" a="1"/>
  <c r="F857" i="22" s="1"/>
  <c r="F854" i="22" a="1"/>
  <c r="F854" i="22" s="1"/>
  <c r="F846" i="22" a="1"/>
  <c r="F846" i="22" s="1"/>
  <c r="F833" i="22" a="1"/>
  <c r="F833" i="22" s="1"/>
  <c r="F830" i="22" a="1"/>
  <c r="F830" i="22" s="1"/>
  <c r="F822" i="22" a="1"/>
  <c r="F822" i="22" s="1"/>
  <c r="F820" i="22" a="1"/>
  <c r="F820" i="22" s="1"/>
  <c r="F818" i="22" a="1"/>
  <c r="F818" i="22" s="1"/>
  <c r="F810" i="22" a="1"/>
  <c r="F810" i="22" s="1"/>
  <c r="F808" i="22" a="1"/>
  <c r="F808" i="22" s="1"/>
  <c r="F806" i="22" a="1"/>
  <c r="F806" i="22" s="1"/>
  <c r="F798" i="22" a="1"/>
  <c r="F798" i="22" s="1"/>
  <c r="F796" i="22" a="1"/>
  <c r="F796" i="22" s="1"/>
  <c r="F794" i="22" a="1"/>
  <c r="F794" i="22" s="1"/>
  <c r="F786" i="22" a="1"/>
  <c r="F786" i="22" s="1"/>
  <c r="F784" i="22" a="1"/>
  <c r="F784" i="22" s="1"/>
  <c r="F782" i="22" a="1"/>
  <c r="F782" i="22" s="1"/>
  <c r="F774" i="22" a="1"/>
  <c r="F774" i="22" s="1"/>
  <c r="F772" i="22" a="1"/>
  <c r="F772" i="22" s="1"/>
  <c r="F770" i="22" a="1"/>
  <c r="F770" i="22" s="1"/>
  <c r="F762" i="22" a="1"/>
  <c r="F762" i="22" s="1"/>
  <c r="F760" i="22" a="1"/>
  <c r="F760" i="22" s="1"/>
  <c r="F758" i="22" a="1"/>
  <c r="F758" i="22" s="1"/>
  <c r="F750" i="22" a="1"/>
  <c r="F750" i="22" s="1"/>
  <c r="F748" i="22" a="1"/>
  <c r="F748" i="22" s="1"/>
  <c r="F746" i="22" a="1"/>
  <c r="F746" i="22" s="1"/>
  <c r="F738" i="22" a="1"/>
  <c r="F738" i="22" s="1"/>
  <c r="F736" i="22" a="1"/>
  <c r="F736" i="22" s="1"/>
  <c r="F734" i="22" a="1"/>
  <c r="F734" i="22" s="1"/>
  <c r="F726" i="22" a="1"/>
  <c r="F726" i="22" s="1"/>
  <c r="F724" i="22" a="1"/>
  <c r="F724" i="22" s="1"/>
  <c r="F722" i="22" a="1"/>
  <c r="F722" i="22" s="1"/>
  <c r="F714" i="22" a="1"/>
  <c r="F714" i="22" s="1"/>
  <c r="F712" i="22" a="1"/>
  <c r="F712" i="22" s="1"/>
  <c r="F710" i="22" a="1"/>
  <c r="F710" i="22" s="1"/>
  <c r="F702" i="22" a="1"/>
  <c r="F702" i="22" s="1"/>
  <c r="F700" i="22" a="1"/>
  <c r="F700" i="22" s="1"/>
  <c r="F698" i="22" a="1"/>
  <c r="F698" i="22" s="1"/>
  <c r="F690" i="22" a="1"/>
  <c r="F690" i="22" s="1"/>
  <c r="F688" i="22" a="1"/>
  <c r="F688" i="22" s="1"/>
  <c r="F686" i="22" a="1"/>
  <c r="F686" i="22" s="1"/>
  <c r="F678" i="22" a="1"/>
  <c r="F678" i="22" s="1"/>
  <c r="F676" i="22" a="1"/>
  <c r="F676" i="22" s="1"/>
  <c r="F674" i="22" a="1"/>
  <c r="F674" i="22" s="1"/>
  <c r="F666" i="22" a="1"/>
  <c r="F666" i="22" s="1"/>
  <c r="F664" i="22" a="1"/>
  <c r="F664" i="22" s="1"/>
  <c r="F662" i="22" a="1"/>
  <c r="F662" i="22" s="1"/>
  <c r="F654" i="22" a="1"/>
  <c r="F654" i="22" s="1"/>
  <c r="F652" i="22" a="1"/>
  <c r="F652" i="22" s="1"/>
  <c r="F650" i="22" a="1"/>
  <c r="F650" i="22" s="1"/>
  <c r="F1122" i="22" a="1"/>
  <c r="F1122" i="22" s="1"/>
  <c r="F1118" i="22" a="1"/>
  <c r="F1118" i="22" s="1"/>
  <c r="F1110" i="22" a="1"/>
  <c r="F1110" i="22" s="1"/>
  <c r="F1106" i="22" a="1"/>
  <c r="F1106" i="22" s="1"/>
  <c r="F1098" i="22" a="1"/>
  <c r="F1098" i="22" s="1"/>
  <c r="F1094" i="22" a="1"/>
  <c r="F1094" i="22" s="1"/>
  <c r="F1086" i="22" a="1"/>
  <c r="F1086" i="22" s="1"/>
  <c r="F1082" i="22" a="1"/>
  <c r="F1082" i="22" s="1"/>
  <c r="F1074" i="22" a="1"/>
  <c r="F1074" i="22" s="1"/>
  <c r="F1070" i="22" a="1"/>
  <c r="F1070" i="22" s="1"/>
  <c r="F1062" i="22" a="1"/>
  <c r="F1062" i="22" s="1"/>
  <c r="F1058" i="22" a="1"/>
  <c r="F1058" i="22" s="1"/>
  <c r="F1050" i="22" a="1"/>
  <c r="F1050" i="22" s="1"/>
  <c r="F1046" i="22" a="1"/>
  <c r="F1046" i="22" s="1"/>
  <c r="F1038" i="22" a="1"/>
  <c r="F1038" i="22" s="1"/>
  <c r="F1034" i="22" a="1"/>
  <c r="F1034" i="22" s="1"/>
  <c r="F1026" i="22" a="1"/>
  <c r="F1026" i="22" s="1"/>
  <c r="F1022" i="22" a="1"/>
  <c r="F1022" i="22" s="1"/>
  <c r="F1014" i="22" a="1"/>
  <c r="F1014" i="22" s="1"/>
  <c r="F1010" i="22" a="1"/>
  <c r="F1010" i="22" s="1"/>
  <c r="F1002" i="22" a="1"/>
  <c r="F1002" i="22" s="1"/>
  <c r="F998" i="22" a="1"/>
  <c r="F998" i="22" s="1"/>
  <c r="F990" i="22" a="1"/>
  <c r="F990" i="22" s="1"/>
  <c r="F986" i="22" a="1"/>
  <c r="F986" i="22" s="1"/>
  <c r="F978" i="22" a="1"/>
  <c r="F978" i="22" s="1"/>
  <c r="F974" i="22" a="1"/>
  <c r="F974" i="22" s="1"/>
  <c r="F966" i="22" a="1"/>
  <c r="F966" i="22" s="1"/>
  <c r="F962" i="22" a="1"/>
  <c r="F962" i="22" s="1"/>
  <c r="F954" i="22" a="1"/>
  <c r="F954" i="22" s="1"/>
  <c r="F950" i="22" a="1"/>
  <c r="F950" i="22" s="1"/>
  <c r="F939" i="22" a="1"/>
  <c r="F939" i="22" s="1"/>
  <c r="F931" i="22" a="1"/>
  <c r="F931" i="22" s="1"/>
  <c r="F928" i="22" a="1"/>
  <c r="F928" i="22" s="1"/>
  <c r="F915" i="22" a="1"/>
  <c r="F915" i="22" s="1"/>
  <c r="F907" i="22" a="1"/>
  <c r="F907" i="22" s="1"/>
  <c r="F904" i="22" a="1"/>
  <c r="F904" i="22" s="1"/>
  <c r="F891" i="22" a="1"/>
  <c r="F891" i="22" s="1"/>
  <c r="F883" i="22" a="1"/>
  <c r="F883" i="22" s="1"/>
  <c r="F880" i="22" a="1"/>
  <c r="F880" i="22" s="1"/>
  <c r="F867" i="22" a="1"/>
  <c r="F867" i="22" s="1"/>
  <c r="F859" i="22" a="1"/>
  <c r="F859" i="22" s="1"/>
  <c r="F856" i="22" a="1"/>
  <c r="F856" i="22" s="1"/>
  <c r="F843" i="22" a="1"/>
  <c r="F843" i="22" s="1"/>
  <c r="F835" i="22" a="1"/>
  <c r="F835" i="22" s="1"/>
  <c r="F832" i="22" a="1"/>
  <c r="F832" i="22" s="1"/>
  <c r="F642" i="22" a="1"/>
  <c r="F642" i="22" s="1"/>
  <c r="F640" i="22" a="1"/>
  <c r="F640" i="22" s="1"/>
  <c r="F638" i="22" a="1"/>
  <c r="F638" i="22" s="1"/>
  <c r="F630" i="22" a="1"/>
  <c r="F630" i="22" s="1"/>
  <c r="F628" i="22" a="1"/>
  <c r="F628" i="22" s="1"/>
  <c r="F626" i="22" a="1"/>
  <c r="F626" i="22" s="1"/>
  <c r="F618" i="22" a="1"/>
  <c r="F618" i="22" s="1"/>
  <c r="F616" i="22" a="1"/>
  <c r="F616" i="22" s="1"/>
  <c r="F614" i="22" a="1"/>
  <c r="F614" i="22" s="1"/>
  <c r="F606" i="22" a="1"/>
  <c r="F606" i="22" s="1"/>
  <c r="F604" i="22" a="1"/>
  <c r="F604" i="22" s="1"/>
  <c r="F602" i="22" a="1"/>
  <c r="F602" i="22" s="1"/>
  <c r="F594" i="22" a="1"/>
  <c r="F594" i="22" s="1"/>
  <c r="F592" i="22" a="1"/>
  <c r="F592" i="22" s="1"/>
  <c r="F590" i="22" a="1"/>
  <c r="F590" i="22" s="1"/>
  <c r="F582" i="22" a="1"/>
  <c r="F582" i="22" s="1"/>
  <c r="F580" i="22" a="1"/>
  <c r="F580" i="22" s="1"/>
  <c r="F578" i="22" a="1"/>
  <c r="F578" i="22" s="1"/>
  <c r="F570" i="22" a="1"/>
  <c r="F570" i="22" s="1"/>
  <c r="F568" i="22" a="1"/>
  <c r="F568" i="22" s="1"/>
  <c r="F566" i="22" a="1"/>
  <c r="F566" i="22" s="1"/>
  <c r="F558" i="22" a="1"/>
  <c r="F558" i="22" s="1"/>
  <c r="F556" i="22" a="1"/>
  <c r="F556" i="22" s="1"/>
  <c r="F554" i="22" a="1"/>
  <c r="F554" i="22" s="1"/>
  <c r="F546" i="22" a="1"/>
  <c r="F546" i="22" s="1"/>
  <c r="F544" i="22" a="1"/>
  <c r="F544" i="22" s="1"/>
  <c r="F542" i="22" a="1"/>
  <c r="F542" i="22" s="1"/>
  <c r="F534" i="22" a="1"/>
  <c r="F534" i="22" s="1"/>
  <c r="F532" i="22" a="1"/>
  <c r="F532" i="22" s="1"/>
  <c r="F530" i="22" a="1"/>
  <c r="F530" i="22" s="1"/>
  <c r="F522" i="22" a="1"/>
  <c r="F522" i="22" s="1"/>
  <c r="F520" i="22" a="1"/>
  <c r="F520" i="22" s="1"/>
  <c r="F518" i="22" a="1"/>
  <c r="F518" i="22" s="1"/>
  <c r="F510" i="22" a="1"/>
  <c r="F510" i="22" s="1"/>
  <c r="F508" i="22" a="1"/>
  <c r="F508" i="22" s="1"/>
  <c r="F506" i="22" a="1"/>
  <c r="F506" i="22" s="1"/>
  <c r="F498" i="22" a="1"/>
  <c r="F498" i="22" s="1"/>
  <c r="F496" i="22" a="1"/>
  <c r="F496" i="22" s="1"/>
  <c r="F494" i="22" a="1"/>
  <c r="F494" i="22" s="1"/>
  <c r="F486" i="22" a="1"/>
  <c r="F486" i="22" s="1"/>
  <c r="F484" i="22" a="1"/>
  <c r="F484" i="22" s="1"/>
  <c r="F482" i="22" a="1"/>
  <c r="F482" i="22" s="1"/>
  <c r="F474" i="22" a="1"/>
  <c r="F474" i="22" s="1"/>
  <c r="F472" i="22" a="1"/>
  <c r="F472" i="22" s="1"/>
  <c r="F470" i="22" a="1"/>
  <c r="F470" i="22" s="1"/>
  <c r="F462" i="22" a="1"/>
  <c r="F462" i="22" s="1"/>
  <c r="F460" i="22" a="1"/>
  <c r="F460" i="22" s="1"/>
  <c r="F458" i="22" a="1"/>
  <c r="F458" i="22" s="1"/>
  <c r="F450" i="22" a="1"/>
  <c r="F450" i="22" s="1"/>
  <c r="F448" i="22" a="1"/>
  <c r="F448" i="22" s="1"/>
  <c r="F446" i="22" a="1"/>
  <c r="F446" i="22" s="1"/>
  <c r="F438" i="22" a="1"/>
  <c r="F438" i="22" s="1"/>
  <c r="F436" i="22" a="1"/>
  <c r="F436" i="22" s="1"/>
  <c r="F434" i="22" a="1"/>
  <c r="F434" i="22" s="1"/>
  <c r="F426" i="22" a="1"/>
  <c r="F426" i="22" s="1"/>
  <c r="F424" i="22" a="1"/>
  <c r="F424" i="22" s="1"/>
  <c r="F422" i="22" a="1"/>
  <c r="F422" i="22" s="1"/>
  <c r="F414" i="22" a="1"/>
  <c r="F414" i="22" s="1"/>
  <c r="F412" i="22" a="1"/>
  <c r="F412" i="22" s="1"/>
  <c r="F410" i="22" a="1"/>
  <c r="F410" i="22" s="1"/>
  <c r="F402" i="22" a="1"/>
  <c r="F402" i="22" s="1"/>
  <c r="F400" i="22" a="1"/>
  <c r="F400" i="22" s="1"/>
  <c r="F398" i="22" a="1"/>
  <c r="F398" i="22" s="1"/>
  <c r="F390" i="22" a="1"/>
  <c r="F390" i="22" s="1"/>
  <c r="F388" i="22" a="1"/>
  <c r="F388" i="22" s="1"/>
  <c r="F386" i="22" a="1"/>
  <c r="F386" i="22" s="1"/>
  <c r="F423" i="22" a="1"/>
  <c r="F423" i="22" s="1"/>
  <c r="F415" i="22" a="1"/>
  <c r="F415" i="22" s="1"/>
  <c r="F399" i="22" a="1"/>
  <c r="F399" i="22" s="1"/>
  <c r="F391" i="22" a="1"/>
  <c r="F391" i="22" s="1"/>
  <c r="F379" i="22" a="1"/>
  <c r="F379" i="22" s="1"/>
  <c r="F375" i="22" a="1"/>
  <c r="F375" i="22" s="1"/>
  <c r="F367" i="22" a="1"/>
  <c r="F367" i="22" s="1"/>
  <c r="F363" i="22" a="1"/>
  <c r="F363" i="22" s="1"/>
  <c r="F355" i="22" a="1"/>
  <c r="F355" i="22" s="1"/>
  <c r="F351" i="22" a="1"/>
  <c r="F351" i="22" s="1"/>
  <c r="F343" i="22" a="1"/>
  <c r="F343" i="22" s="1"/>
  <c r="F339" i="22" a="1"/>
  <c r="F339" i="22" s="1"/>
  <c r="F331" i="22" a="1"/>
  <c r="F331" i="22" s="1"/>
  <c r="F327" i="22" a="1"/>
  <c r="F327" i="22" s="1"/>
  <c r="F319" i="22" a="1"/>
  <c r="F319" i="22" s="1"/>
  <c r="F315" i="22" a="1"/>
  <c r="F315" i="22" s="1"/>
  <c r="F307" i="22" a="1"/>
  <c r="F307" i="22" s="1"/>
  <c r="F303" i="22" a="1"/>
  <c r="F303" i="22" s="1"/>
  <c r="F295" i="22" a="1"/>
  <c r="F295" i="22" s="1"/>
  <c r="F291" i="22" a="1"/>
  <c r="F291" i="22" s="1"/>
  <c r="F283" i="22" a="1"/>
  <c r="F283" i="22" s="1"/>
  <c r="F279" i="22" a="1"/>
  <c r="F279" i="22" s="1"/>
  <c r="F271" i="22" a="1"/>
  <c r="F271" i="22" s="1"/>
  <c r="F267" i="22" a="1"/>
  <c r="F267" i="22" s="1"/>
  <c r="F259" i="22" a="1"/>
  <c r="F259" i="22" s="1"/>
  <c r="F255" i="22" a="1"/>
  <c r="F255" i="22" s="1"/>
  <c r="F247" i="22" a="1"/>
  <c r="F247" i="22" s="1"/>
  <c r="F243" i="22" a="1"/>
  <c r="F243" i="22" s="1"/>
  <c r="F235" i="22" a="1"/>
  <c r="F235" i="22" s="1"/>
  <c r="F231" i="22" a="1"/>
  <c r="F231" i="22" s="1"/>
  <c r="F223" i="22" a="1"/>
  <c r="F223" i="22" s="1"/>
  <c r="F219" i="22" a="1"/>
  <c r="F219" i="22" s="1"/>
  <c r="F211" i="22" a="1"/>
  <c r="F211" i="22" s="1"/>
  <c r="F207" i="22" a="1"/>
  <c r="F207" i="22" s="1"/>
  <c r="F199" i="22" a="1"/>
  <c r="F199" i="22" s="1"/>
  <c r="F195" i="22" a="1"/>
  <c r="F195" i="22" s="1"/>
  <c r="F187" i="22" a="1"/>
  <c r="F187" i="22" s="1"/>
  <c r="F183" i="22" a="1"/>
  <c r="F183" i="22" s="1"/>
  <c r="F175" i="22" a="1"/>
  <c r="F175" i="22" s="1"/>
  <c r="F171" i="22" a="1"/>
  <c r="F171" i="22" s="1"/>
  <c r="F163" i="22" a="1"/>
  <c r="F163" i="22" s="1"/>
  <c r="F159" i="22" a="1"/>
  <c r="F159" i="22" s="1"/>
  <c r="F79" i="22" a="1"/>
  <c r="F79" i="22" s="1"/>
  <c r="F75" i="22" a="1"/>
  <c r="F75" i="22" s="1"/>
  <c r="F71" i="22" a="1"/>
  <c r="F71" i="22" s="1"/>
  <c r="F67" i="22" a="1"/>
  <c r="F67" i="22" s="1"/>
  <c r="F63" i="22" a="1"/>
  <c r="F63" i="22" s="1"/>
  <c r="F59" i="22" a="1"/>
  <c r="F59" i="22" s="1"/>
  <c r="F55" i="22" a="1"/>
  <c r="F55" i="22" s="1"/>
  <c r="F51" i="22" a="1"/>
  <c r="F51" i="22" s="1"/>
  <c r="F47" i="22" a="1"/>
  <c r="F47" i="22" s="1"/>
  <c r="F43" i="22" a="1"/>
  <c r="F43" i="22" s="1"/>
  <c r="F39" i="22" a="1"/>
  <c r="F39" i="22" s="1"/>
  <c r="F35" i="22" a="1"/>
  <c r="F35" i="22" s="1"/>
  <c r="F31" i="22" a="1"/>
  <c r="F31" i="22" s="1"/>
  <c r="F27" i="22" a="1"/>
  <c r="F27" i="22" s="1"/>
  <c r="F23" i="22" a="1"/>
  <c r="F23" i="22" s="1"/>
  <c r="F19" i="22" a="1"/>
  <c r="F19" i="22" s="1"/>
  <c r="F15" i="22" a="1"/>
  <c r="F15" i="22" s="1"/>
  <c r="F11" i="22" a="1"/>
  <c r="F11" i="22" s="1"/>
  <c r="F7" i="22" a="1"/>
  <c r="F7" i="22" s="1"/>
  <c r="F3" i="22" a="1"/>
  <c r="F3" i="22" s="1"/>
  <c r="F413" i="22" a="1"/>
  <c r="F413" i="22" s="1"/>
  <c r="F389" i="22" a="1"/>
  <c r="F389" i="22" s="1"/>
  <c r="F378" i="22" a="1"/>
  <c r="F378" i="22" s="1"/>
  <c r="F374" i="22" a="1"/>
  <c r="F374" i="22" s="1"/>
  <c r="F366" i="22" a="1"/>
  <c r="F366" i="22" s="1"/>
  <c r="F362" i="22" a="1"/>
  <c r="F362" i="22" s="1"/>
  <c r="F354" i="22" a="1"/>
  <c r="F354" i="22" s="1"/>
  <c r="F350" i="22" a="1"/>
  <c r="F350" i="22" s="1"/>
  <c r="F342" i="22" a="1"/>
  <c r="F342" i="22" s="1"/>
  <c r="F338" i="22" a="1"/>
  <c r="F338" i="22" s="1"/>
  <c r="F330" i="22" a="1"/>
  <c r="F330" i="22" s="1"/>
  <c r="F326" i="22" a="1"/>
  <c r="F326" i="22" s="1"/>
  <c r="F318" i="22" a="1"/>
  <c r="F318" i="22" s="1"/>
  <c r="F314" i="22" a="1"/>
  <c r="F314" i="22" s="1"/>
  <c r="F306" i="22" a="1"/>
  <c r="F306" i="22" s="1"/>
  <c r="F302" i="22" a="1"/>
  <c r="F302" i="22" s="1"/>
  <c r="F294" i="22" a="1"/>
  <c r="F294" i="22" s="1"/>
  <c r="F290" i="22" a="1"/>
  <c r="F290" i="22" s="1"/>
  <c r="F282" i="22" a="1"/>
  <c r="F282" i="22" s="1"/>
  <c r="F278" i="22" a="1"/>
  <c r="F278" i="22" s="1"/>
  <c r="F270" i="22" a="1"/>
  <c r="F270" i="22" s="1"/>
  <c r="F266" i="22" a="1"/>
  <c r="F266" i="22" s="1"/>
  <c r="F258" i="22" a="1"/>
  <c r="F258" i="22" s="1"/>
  <c r="F254" i="22" a="1"/>
  <c r="F254" i="22" s="1"/>
  <c r="F246" i="22" a="1"/>
  <c r="F246" i="22" s="1"/>
  <c r="F242" i="22" a="1"/>
  <c r="F242" i="22" s="1"/>
  <c r="F234" i="22" a="1"/>
  <c r="F234" i="22" s="1"/>
  <c r="F230" i="22" a="1"/>
  <c r="F230" i="22" s="1"/>
  <c r="F222" i="22" a="1"/>
  <c r="F222" i="22" s="1"/>
  <c r="F218" i="22" a="1"/>
  <c r="F218" i="22" s="1"/>
  <c r="F210" i="22" a="1"/>
  <c r="F210" i="22" s="1"/>
  <c r="F206" i="22" a="1"/>
  <c r="F206" i="22" s="1"/>
  <c r="F198" i="22" a="1"/>
  <c r="F198" i="22" s="1"/>
  <c r="F194" i="22" a="1"/>
  <c r="F194" i="22" s="1"/>
  <c r="F186" i="22" a="1"/>
  <c r="F186" i="22" s="1"/>
  <c r="F182" i="22" a="1"/>
  <c r="F182" i="22" s="1"/>
  <c r="F174" i="22" a="1"/>
  <c r="F174" i="22" s="1"/>
  <c r="F170" i="22" a="1"/>
  <c r="F170" i="22" s="1"/>
  <c r="F162" i="22" a="1"/>
  <c r="F162" i="22" s="1"/>
  <c r="F158" i="22" a="1"/>
  <c r="F158" i="22" s="1"/>
  <c r="F78" i="22" a="1"/>
  <c r="F78" i="22" s="1"/>
  <c r="F74" i="22" a="1"/>
  <c r="F74" i="22" s="1"/>
  <c r="F70" i="22" a="1"/>
  <c r="F70" i="22" s="1"/>
  <c r="F66" i="22" a="1"/>
  <c r="F66" i="22" s="1"/>
  <c r="F62" i="22" a="1"/>
  <c r="F62" i="22" s="1"/>
  <c r="F58" i="22" a="1"/>
  <c r="F58" i="22" s="1"/>
  <c r="F54" i="22" a="1"/>
  <c r="F54" i="22" s="1"/>
  <c r="F50" i="22" a="1"/>
  <c r="F50" i="22" s="1"/>
  <c r="F46" i="22" a="1"/>
  <c r="F46" i="22" s="1"/>
  <c r="F42" i="22" a="1"/>
  <c r="F42" i="22" s="1"/>
  <c r="F38" i="22" a="1"/>
  <c r="F38" i="22" s="1"/>
  <c r="F34" i="22" a="1"/>
  <c r="F34" i="22" s="1"/>
  <c r="F30" i="22" a="1"/>
  <c r="F30" i="22" s="1"/>
  <c r="F26" i="22" a="1"/>
  <c r="F26" i="22" s="1"/>
  <c r="F22" i="22" a="1"/>
  <c r="F22" i="22" s="1"/>
  <c r="F18" i="22" a="1"/>
  <c r="F18" i="22" s="1"/>
  <c r="F14" i="22" a="1"/>
  <c r="F14" i="22" s="1"/>
  <c r="F10" i="22" a="1"/>
  <c r="F10" i="22" s="1"/>
  <c r="F6" i="22" a="1"/>
  <c r="F6" i="22" s="1"/>
  <c r="F2" i="22" a="1"/>
  <c r="F2" i="22" s="1"/>
  <c r="F427" i="22" a="1"/>
  <c r="F427" i="22" s="1"/>
  <c r="F411" i="22" a="1"/>
  <c r="F411" i="22" s="1"/>
  <c r="F403" i="22" a="1"/>
  <c r="F403" i="22" s="1"/>
  <c r="F387" i="22" a="1"/>
  <c r="F387" i="22" s="1"/>
  <c r="F377" i="22" a="1"/>
  <c r="F377" i="22" s="1"/>
  <c r="F365" i="22" a="1"/>
  <c r="F365" i="22" s="1"/>
  <c r="F353" i="22" a="1"/>
  <c r="F353" i="22" s="1"/>
  <c r="F341" i="22" a="1"/>
  <c r="F341" i="22" s="1"/>
  <c r="F329" i="22" a="1"/>
  <c r="F329" i="22" s="1"/>
  <c r="F317" i="22" a="1"/>
  <c r="F317" i="22" s="1"/>
  <c r="F305" i="22" a="1"/>
  <c r="F305" i="22" s="1"/>
  <c r="F293" i="22" a="1"/>
  <c r="F293" i="22" s="1"/>
  <c r="F281" i="22" a="1"/>
  <c r="F281" i="22" s="1"/>
  <c r="F269" i="22" a="1"/>
  <c r="F269" i="22" s="1"/>
  <c r="F257" i="22" a="1"/>
  <c r="F257" i="22" s="1"/>
  <c r="F245" i="22" a="1"/>
  <c r="F245" i="22" s="1"/>
  <c r="F233" i="22" a="1"/>
  <c r="F233" i="22" s="1"/>
  <c r="F221" i="22" a="1"/>
  <c r="F221" i="22" s="1"/>
  <c r="F209" i="22" a="1"/>
  <c r="F209" i="22" s="1"/>
  <c r="F197" i="22" a="1"/>
  <c r="F197" i="22" s="1"/>
  <c r="F185" i="22" a="1"/>
  <c r="F185" i="22" s="1"/>
  <c r="F173" i="22" a="1"/>
  <c r="F173" i="22" s="1"/>
  <c r="F161" i="22" a="1"/>
  <c r="F161" i="22" s="1"/>
  <c r="F77" i="22" a="1"/>
  <c r="F77" i="22" s="1"/>
  <c r="F73" i="22" a="1"/>
  <c r="F73" i="22" s="1"/>
  <c r="F69" i="22" a="1"/>
  <c r="F69" i="22" s="1"/>
  <c r="F65" i="22" a="1"/>
  <c r="F65" i="22" s="1"/>
  <c r="F61" i="22" a="1"/>
  <c r="F61" i="22" s="1"/>
  <c r="F57" i="22" a="1"/>
  <c r="F57" i="22" s="1"/>
  <c r="F53" i="22" a="1"/>
  <c r="F53" i="22" s="1"/>
  <c r="F49" i="22" a="1"/>
  <c r="F49" i="22" s="1"/>
  <c r="F45" i="22" a="1"/>
  <c r="F45" i="22" s="1"/>
  <c r="F41" i="22" a="1"/>
  <c r="F41" i="22" s="1"/>
  <c r="F37" i="22" a="1"/>
  <c r="F37" i="22" s="1"/>
  <c r="F33" i="22" a="1"/>
  <c r="F33" i="22" s="1"/>
  <c r="F29" i="22" a="1"/>
  <c r="F29" i="22" s="1"/>
  <c r="F25" i="22" a="1"/>
  <c r="F25" i="22" s="1"/>
  <c r="F21" i="22" a="1"/>
  <c r="F21" i="22" s="1"/>
  <c r="F17" i="22" a="1"/>
  <c r="F17" i="22" s="1"/>
  <c r="F13" i="22" a="1"/>
  <c r="F13" i="22" s="1"/>
  <c r="F9" i="22" a="1"/>
  <c r="F9" i="22" s="1"/>
  <c r="F5" i="22" a="1"/>
  <c r="F5" i="22" s="1"/>
  <c r="F425" i="22" a="1"/>
  <c r="F425" i="22" s="1"/>
  <c r="F401" i="22" a="1"/>
  <c r="F401" i="22" s="1"/>
  <c r="F376" i="22" a="1"/>
  <c r="F376" i="22" s="1"/>
  <c r="F364" i="22" a="1"/>
  <c r="F364" i="22" s="1"/>
  <c r="F352" i="22" a="1"/>
  <c r="F352" i="22" s="1"/>
  <c r="F340" i="22" a="1"/>
  <c r="F340" i="22" s="1"/>
  <c r="F328" i="22" a="1"/>
  <c r="F328" i="22" s="1"/>
  <c r="F316" i="22" a="1"/>
  <c r="F316" i="22" s="1"/>
  <c r="F304" i="22" a="1"/>
  <c r="F304" i="22" s="1"/>
  <c r="F292" i="22" a="1"/>
  <c r="F292" i="22" s="1"/>
  <c r="F280" i="22" a="1"/>
  <c r="F280" i="22" s="1"/>
  <c r="F268" i="22" a="1"/>
  <c r="F268" i="22" s="1"/>
  <c r="F256" i="22" a="1"/>
  <c r="F256" i="22" s="1"/>
  <c r="F244" i="22" a="1"/>
  <c r="F244" i="22" s="1"/>
  <c r="F232" i="22" a="1"/>
  <c r="F232" i="22" s="1"/>
  <c r="F220" i="22" a="1"/>
  <c r="F220" i="22" s="1"/>
  <c r="F208" i="22" a="1"/>
  <c r="F208" i="22" s="1"/>
  <c r="F196" i="22" a="1"/>
  <c r="F196" i="22" s="1"/>
  <c r="F184" i="22" a="1"/>
  <c r="F184" i="22" s="1"/>
  <c r="F172" i="22" a="1"/>
  <c r="F172" i="22" s="1"/>
  <c r="F160" i="22" a="1"/>
  <c r="F160" i="22" s="1"/>
  <c r="F76" i="22" a="1"/>
  <c r="F76" i="22" s="1"/>
  <c r="F72" i="22" a="1"/>
  <c r="F72" i="22" s="1"/>
  <c r="F68" i="22" a="1"/>
  <c r="F68" i="22" s="1"/>
  <c r="F64" i="22" a="1"/>
  <c r="F64" i="22" s="1"/>
  <c r="F60" i="22" a="1"/>
  <c r="F60" i="22" s="1"/>
  <c r="F56" i="22" a="1"/>
  <c r="F56" i="22" s="1"/>
  <c r="F52" i="22" a="1"/>
  <c r="F52" i="22" s="1"/>
  <c r="F48" i="22" a="1"/>
  <c r="F48" i="22" s="1"/>
  <c r="F44" i="22" a="1"/>
  <c r="F44" i="22" s="1"/>
  <c r="F40" i="22" a="1"/>
  <c r="F40" i="22" s="1"/>
  <c r="F36" i="22" a="1"/>
  <c r="F36" i="22" s="1"/>
  <c r="F32" i="22" a="1"/>
  <c r="F32" i="22" s="1"/>
  <c r="F28" i="22" a="1"/>
  <c r="F28" i="22" s="1"/>
  <c r="F24" i="22" a="1"/>
  <c r="F24" i="22" s="1"/>
  <c r="F20" i="22" a="1"/>
  <c r="F20" i="22" s="1"/>
  <c r="F16" i="22" a="1"/>
  <c r="F16" i="22" s="1"/>
  <c r="F12" i="22" a="1"/>
  <c r="F12" i="22" s="1"/>
  <c r="F8" i="22" a="1"/>
  <c r="F8" i="22" s="1"/>
  <c r="F4" i="22" a="1"/>
  <c r="F4" i="22" s="1"/>
  <c r="K104" i="11" a="1"/>
  <c r="K104" i="11" s="1"/>
  <c r="I104" i="11" a="1"/>
  <c r="I104" i="11" s="1"/>
  <c r="G104" i="11" a="1"/>
  <c r="G104" i="11" s="1"/>
  <c r="J102" i="11" a="1"/>
  <c r="J102" i="11" s="1"/>
  <c r="H102" i="11" a="1"/>
  <c r="H102" i="11" s="1"/>
  <c r="K100" i="11" a="1"/>
  <c r="K100" i="11" s="1"/>
  <c r="I100" i="11" a="1"/>
  <c r="I100" i="11" s="1"/>
  <c r="G100" i="11" a="1"/>
  <c r="G100" i="11" s="1"/>
  <c r="L100" i="11" s="1"/>
  <c r="J98" i="11" a="1"/>
  <c r="J98" i="11" s="1"/>
  <c r="H98" i="11" a="1"/>
  <c r="H98" i="11" s="1"/>
  <c r="K96" i="11" a="1"/>
  <c r="K96" i="11" s="1"/>
  <c r="I96" i="11" a="1"/>
  <c r="I96" i="11" s="1"/>
  <c r="G96" i="11" a="1"/>
  <c r="G96" i="11" s="1"/>
  <c r="J94" i="11" a="1"/>
  <c r="J94" i="11" s="1"/>
  <c r="H94" i="11" a="1"/>
  <c r="H94" i="11" s="1"/>
  <c r="K92" i="11" a="1"/>
  <c r="K92" i="11" s="1"/>
  <c r="I92" i="11" a="1"/>
  <c r="I92" i="11" s="1"/>
  <c r="G92" i="11" a="1"/>
  <c r="G92" i="11" s="1"/>
  <c r="J90" i="11" a="1"/>
  <c r="J90" i="11" s="1"/>
  <c r="H90" i="11" a="1"/>
  <c r="H90" i="11" s="1"/>
  <c r="K88" i="11" a="1"/>
  <c r="K88" i="11" s="1"/>
  <c r="I88" i="11" a="1"/>
  <c r="I88" i="11" s="1"/>
  <c r="G88" i="11" a="1"/>
  <c r="G88" i="11" s="1"/>
  <c r="J86" i="11" a="1"/>
  <c r="J86" i="11" s="1"/>
  <c r="H86" i="11" a="1"/>
  <c r="H86" i="11" s="1"/>
  <c r="K84" i="11" a="1"/>
  <c r="K84" i="11" s="1"/>
  <c r="I84" i="11" a="1"/>
  <c r="I84" i="11" s="1"/>
  <c r="G84" i="11" a="1"/>
  <c r="G84" i="11" s="1"/>
  <c r="L84" i="11" s="1"/>
  <c r="J82" i="11" a="1"/>
  <c r="J82" i="11" s="1"/>
  <c r="H82" i="11" a="1"/>
  <c r="H82" i="11" s="1"/>
  <c r="K80" i="11" a="1"/>
  <c r="K80" i="11" s="1"/>
  <c r="I80" i="11" a="1"/>
  <c r="I80" i="11" s="1"/>
  <c r="G80" i="11" a="1"/>
  <c r="G80" i="11" s="1"/>
  <c r="J78" i="11" a="1"/>
  <c r="J78" i="11" s="1"/>
  <c r="H78" i="11" a="1"/>
  <c r="H78" i="11" s="1"/>
  <c r="K76" i="11" a="1"/>
  <c r="K76" i="11" s="1"/>
  <c r="I76" i="11" a="1"/>
  <c r="I76" i="11" s="1"/>
  <c r="G76" i="11" a="1"/>
  <c r="G76" i="11" s="1"/>
  <c r="J74" i="11" a="1"/>
  <c r="J74" i="11" s="1"/>
  <c r="H74" i="11" a="1"/>
  <c r="H74" i="11" s="1"/>
  <c r="K72" i="11" a="1"/>
  <c r="K72" i="11" s="1"/>
  <c r="I72" i="11" a="1"/>
  <c r="I72" i="11" s="1"/>
  <c r="G72" i="11" a="1"/>
  <c r="G72" i="11" s="1"/>
  <c r="J70" i="11" a="1"/>
  <c r="J70" i="11" s="1"/>
  <c r="H70" i="11" a="1"/>
  <c r="H70" i="11" s="1"/>
  <c r="K68" i="11" a="1"/>
  <c r="K68" i="11" s="1"/>
  <c r="I68" i="11" a="1"/>
  <c r="I68" i="11" s="1"/>
  <c r="G68" i="11" a="1"/>
  <c r="G68" i="11" s="1"/>
  <c r="L68" i="11" s="1"/>
  <c r="J66" i="11" a="1"/>
  <c r="J66" i="11" s="1"/>
  <c r="H66" i="11" a="1"/>
  <c r="H66" i="11" s="1"/>
  <c r="K64" i="11" a="1"/>
  <c r="K64" i="11" s="1"/>
  <c r="I64" i="11" a="1"/>
  <c r="I64" i="11" s="1"/>
  <c r="G64" i="11" a="1"/>
  <c r="G64" i="11" s="1"/>
  <c r="J62" i="11" a="1"/>
  <c r="J62" i="11" s="1"/>
  <c r="H62" i="11" a="1"/>
  <c r="H62" i="11" s="1"/>
  <c r="K60" i="11" a="1"/>
  <c r="K60" i="11" s="1"/>
  <c r="I60" i="11" a="1"/>
  <c r="I60" i="11" s="1"/>
  <c r="G60" i="11" a="1"/>
  <c r="G60" i="11" s="1"/>
  <c r="J58" i="11" a="1"/>
  <c r="J58" i="11" s="1"/>
  <c r="H58" i="11" a="1"/>
  <c r="H58" i="11" s="1"/>
  <c r="K56" i="11" a="1"/>
  <c r="K56" i="11" s="1"/>
  <c r="I56" i="11" a="1"/>
  <c r="I56" i="11" s="1"/>
  <c r="G56" i="11" a="1"/>
  <c r="G56" i="11" s="1"/>
  <c r="J54" i="11" a="1"/>
  <c r="J54" i="11" s="1"/>
  <c r="H54" i="11" a="1"/>
  <c r="H54" i="11" s="1"/>
  <c r="K52" i="11" a="1"/>
  <c r="K52" i="11" s="1"/>
  <c r="I52" i="11" a="1"/>
  <c r="I52" i="11" s="1"/>
  <c r="G52" i="11" a="1"/>
  <c r="G52" i="11" s="1"/>
  <c r="L52" i="11" s="1"/>
  <c r="J50" i="11" a="1"/>
  <c r="J50" i="11" s="1"/>
  <c r="H50" i="11" a="1"/>
  <c r="H50" i="11" s="1"/>
  <c r="K48" i="11" a="1"/>
  <c r="K48" i="11" s="1"/>
  <c r="I48" i="11" a="1"/>
  <c r="I48" i="11" s="1"/>
  <c r="G48" i="11" a="1"/>
  <c r="G48" i="11" s="1"/>
  <c r="J46" i="11" a="1"/>
  <c r="J46" i="11" s="1"/>
  <c r="H46" i="11" a="1"/>
  <c r="H46" i="11" s="1"/>
  <c r="K44" i="11" a="1"/>
  <c r="K44" i="11" s="1"/>
  <c r="I44" i="11" a="1"/>
  <c r="I44" i="11" s="1"/>
  <c r="G44" i="11" a="1"/>
  <c r="G44" i="11" s="1"/>
  <c r="J42" i="11" a="1"/>
  <c r="J42" i="11" s="1"/>
  <c r="H42" i="11" a="1"/>
  <c r="H42" i="11" s="1"/>
  <c r="K40" i="11" a="1"/>
  <c r="K40" i="11" s="1"/>
  <c r="H40" i="11" a="1"/>
  <c r="H40" i="11" s="1"/>
  <c r="K38" i="11" a="1"/>
  <c r="K38" i="11" s="1"/>
  <c r="I38" i="11" a="1"/>
  <c r="I38" i="11" s="1"/>
  <c r="G38" i="11" a="1"/>
  <c r="G38" i="11" s="1"/>
  <c r="J36" i="11" a="1"/>
  <c r="J36" i="11" s="1"/>
  <c r="H36" i="11" a="1"/>
  <c r="H36" i="11" s="1"/>
  <c r="J34" i="11" a="1"/>
  <c r="J34" i="11" s="1"/>
  <c r="H34" i="11" a="1"/>
  <c r="H34" i="11" s="1"/>
  <c r="K32" i="11" a="1"/>
  <c r="K32" i="11" s="1"/>
  <c r="I32" i="11" a="1"/>
  <c r="I32" i="11" s="1"/>
  <c r="G32" i="11" a="1"/>
  <c r="G32" i="11" s="1"/>
  <c r="L32" i="11" s="1"/>
  <c r="J30" i="11" a="1"/>
  <c r="J30" i="11" s="1"/>
  <c r="H30" i="11" a="1"/>
  <c r="H30" i="11" s="1"/>
  <c r="K28" i="11" a="1"/>
  <c r="K28" i="11" s="1"/>
  <c r="I28" i="11" a="1"/>
  <c r="I28" i="11" s="1"/>
  <c r="G28" i="11" a="1"/>
  <c r="G28" i="11" s="1"/>
  <c r="J26" i="11" a="1"/>
  <c r="J26" i="11" s="1"/>
  <c r="H26" i="11" a="1"/>
  <c r="H26" i="11" s="1"/>
  <c r="K24" i="11" a="1"/>
  <c r="K24" i="11" s="1"/>
  <c r="I24" i="11" a="1"/>
  <c r="I24" i="11" s="1"/>
  <c r="G24" i="11" a="1"/>
  <c r="G24" i="11" s="1"/>
  <c r="J22" i="11" a="1"/>
  <c r="J22" i="11" s="1"/>
  <c r="H22" i="11" a="1"/>
  <c r="H22" i="11" s="1"/>
  <c r="K20" i="11" a="1"/>
  <c r="K20" i="11" s="1"/>
  <c r="I20" i="11" a="1"/>
  <c r="I20" i="11" s="1"/>
  <c r="G20" i="11" a="1"/>
  <c r="G20" i="11" s="1"/>
  <c r="J18" i="11" a="1"/>
  <c r="J18" i="11" s="1"/>
  <c r="H18" i="11" a="1"/>
  <c r="H18" i="11" s="1"/>
  <c r="K16" i="11" a="1"/>
  <c r="K16" i="11" s="1"/>
  <c r="I16" i="11" a="1"/>
  <c r="I16" i="11" s="1"/>
  <c r="G16" i="11" a="1"/>
  <c r="G16" i="11" s="1"/>
  <c r="L16" i="11" s="1"/>
  <c r="J14" i="11" a="1"/>
  <c r="J14" i="11" s="1"/>
  <c r="H14" i="11" a="1"/>
  <c r="H14" i="11" s="1"/>
  <c r="K12" i="11" a="1"/>
  <c r="K12" i="11" s="1"/>
  <c r="I12" i="11" a="1"/>
  <c r="I12" i="11" s="1"/>
  <c r="G12" i="11" a="1"/>
  <c r="G12" i="11" s="1"/>
  <c r="J10" i="11" a="1"/>
  <c r="J10" i="11" s="1"/>
  <c r="H10" i="11" a="1"/>
  <c r="H10" i="11" s="1"/>
  <c r="K8" i="11" a="1"/>
  <c r="K8" i="11" s="1"/>
  <c r="I8" i="11" a="1"/>
  <c r="I8" i="11" s="1"/>
  <c r="G8" i="11" a="1"/>
  <c r="G8" i="11" s="1"/>
  <c r="J6" i="11" a="1"/>
  <c r="J6" i="11" s="1"/>
  <c r="H6" i="11" a="1"/>
  <c r="H6" i="11" s="1"/>
  <c r="K4" i="11" a="1"/>
  <c r="K4" i="11" s="1"/>
  <c r="I4" i="11" a="1"/>
  <c r="I4" i="11" s="1"/>
  <c r="G4" i="11" a="1"/>
  <c r="G4" i="11" s="1"/>
  <c r="J2" i="11" a="1"/>
  <c r="J2" i="11" s="1"/>
  <c r="H2" i="11" a="1"/>
  <c r="H2" i="11" s="1"/>
  <c r="I3" i="11" a="1"/>
  <c r="I3" i="11" s="1"/>
  <c r="J5" i="11" a="1"/>
  <c r="J5" i="11" s="1"/>
  <c r="H7" i="11" a="1"/>
  <c r="H7" i="11" s="1"/>
  <c r="J8" i="11" a="1"/>
  <c r="J8" i="11" s="1"/>
  <c r="I9" i="11" a="1"/>
  <c r="I9" i="11" s="1"/>
  <c r="J11" i="11" a="1"/>
  <c r="J11" i="11" s="1"/>
  <c r="G15" i="11" a="1"/>
  <c r="G15" i="11" s="1"/>
  <c r="L15" i="11" s="1"/>
  <c r="H20" i="11" a="1"/>
  <c r="H20" i="11" s="1"/>
  <c r="H23" i="11" a="1"/>
  <c r="H23" i="11" s="1"/>
  <c r="I25" i="11" a="1"/>
  <c r="I25" i="11" s="1"/>
  <c r="G31" i="11" a="1"/>
  <c r="G31" i="11" s="1"/>
  <c r="L31" i="11" s="1"/>
  <c r="K36" i="11" a="1"/>
  <c r="K36" i="11" s="1"/>
  <c r="J38" i="11" a="1"/>
  <c r="J38" i="11" s="1"/>
  <c r="I42" i="11" a="1"/>
  <c r="I42" i="11" s="1"/>
  <c r="K43" i="11" a="1"/>
  <c r="K43" i="11" s="1"/>
  <c r="H44" i="11" a="1"/>
  <c r="H44" i="11" s="1"/>
  <c r="J45" i="11" a="1"/>
  <c r="J45" i="11" s="1"/>
  <c r="G46" i="11" a="1"/>
  <c r="G46" i="11" s="1"/>
  <c r="L46" i="11" s="1"/>
  <c r="I47" i="11" a="1"/>
  <c r="I47" i="11" s="1"/>
  <c r="H49" i="11" a="1"/>
  <c r="H49" i="11" s="1"/>
  <c r="K49" i="11" a="1"/>
  <c r="K49" i="11" s="1"/>
  <c r="G51" i="11" a="1"/>
  <c r="G51" i="11" s="1"/>
  <c r="J51" i="11" a="1"/>
  <c r="J51" i="11" s="1"/>
  <c r="I53" i="11" a="1"/>
  <c r="I53" i="11" s="1"/>
  <c r="K54" i="11" a="1"/>
  <c r="K54" i="11" s="1"/>
  <c r="H55" i="11" a="1"/>
  <c r="H55" i="11" s="1"/>
  <c r="J56" i="11" a="1"/>
  <c r="J56" i="11" s="1"/>
  <c r="G57" i="11" a="1"/>
  <c r="G57" i="11" s="1"/>
  <c r="L57" i="11" s="1"/>
  <c r="I58" i="11" a="1"/>
  <c r="I58" i="11" s="1"/>
  <c r="K59" i="11" a="1"/>
  <c r="K59" i="11" s="1"/>
  <c r="H60" i="11" a="1"/>
  <c r="H60" i="11" s="1"/>
  <c r="J61" i="11" a="1"/>
  <c r="J61" i="11" s="1"/>
  <c r="G62" i="11" a="1"/>
  <c r="G62" i="11" s="1"/>
  <c r="I63" i="11" a="1"/>
  <c r="I63" i="11" s="1"/>
  <c r="H65" i="11" a="1"/>
  <c r="H65" i="11" s="1"/>
  <c r="K65" i="11" a="1"/>
  <c r="K65" i="11" s="1"/>
  <c r="G67" i="11" a="1"/>
  <c r="G67" i="11" s="1"/>
  <c r="J67" i="11" a="1"/>
  <c r="J67" i="11" s="1"/>
  <c r="I69" i="11" a="1"/>
  <c r="I69" i="11" s="1"/>
  <c r="K70" i="11" a="1"/>
  <c r="K70" i="11" s="1"/>
  <c r="H71" i="11" a="1"/>
  <c r="H71" i="11" s="1"/>
  <c r="J72" i="11" a="1"/>
  <c r="J72" i="11" s="1"/>
  <c r="G73" i="11" a="1"/>
  <c r="G73" i="11" s="1"/>
  <c r="L73" i="11" s="1"/>
  <c r="I74" i="11" a="1"/>
  <c r="I74" i="11" s="1"/>
  <c r="K75" i="11" a="1"/>
  <c r="K75" i="11" s="1"/>
  <c r="H76" i="11" a="1"/>
  <c r="H76" i="11" s="1"/>
  <c r="J77" i="11" a="1"/>
  <c r="J77" i="11" s="1"/>
  <c r="G78" i="11" a="1"/>
  <c r="G78" i="11" s="1"/>
  <c r="L78" i="11" s="1"/>
  <c r="I79" i="11" a="1"/>
  <c r="I79" i="11" s="1"/>
  <c r="H81" i="11" a="1"/>
  <c r="H81" i="11" s="1"/>
  <c r="K81" i="11" a="1"/>
  <c r="K81" i="11" s="1"/>
  <c r="G83" i="11" a="1"/>
  <c r="G83" i="11" s="1"/>
  <c r="L83" i="11" s="1"/>
  <c r="J83" i="11" a="1"/>
  <c r="J83" i="11" s="1"/>
  <c r="I85" i="11" a="1"/>
  <c r="I85" i="11" s="1"/>
  <c r="K86" i="11" a="1"/>
  <c r="K86" i="11" s="1"/>
  <c r="H87" i="11" a="1"/>
  <c r="H87" i="11" s="1"/>
  <c r="J88" i="11" a="1"/>
  <c r="J88" i="11" s="1"/>
  <c r="G89" i="11" a="1"/>
  <c r="G89" i="11" s="1"/>
  <c r="L89" i="11" s="1"/>
  <c r="I90" i="11" a="1"/>
  <c r="I90" i="11" s="1"/>
  <c r="K91" i="11" a="1"/>
  <c r="K91" i="11" s="1"/>
  <c r="H92" i="11" a="1"/>
  <c r="H92" i="11" s="1"/>
  <c r="J93" i="11" a="1"/>
  <c r="J93" i="11" s="1"/>
  <c r="G94" i="11" a="1"/>
  <c r="G94" i="11" s="1"/>
  <c r="L94" i="11" s="1"/>
  <c r="I95" i="11" a="1"/>
  <c r="I95" i="11" s="1"/>
  <c r="H97" i="11" a="1"/>
  <c r="H97" i="11" s="1"/>
  <c r="K97" i="11" a="1"/>
  <c r="K97" i="11" s="1"/>
  <c r="G99" i="11" a="1"/>
  <c r="G99" i="11" s="1"/>
  <c r="L99" i="11" s="1"/>
  <c r="J99" i="11" a="1"/>
  <c r="J99" i="11" s="1"/>
  <c r="I101" i="11" a="1"/>
  <c r="I101" i="11" s="1"/>
  <c r="K102" i="11" a="1"/>
  <c r="K102" i="11" s="1"/>
  <c r="H103" i="11" a="1"/>
  <c r="H103" i="11" s="1"/>
  <c r="J104" i="11" a="1"/>
  <c r="J104" i="11" s="1"/>
  <c r="G105" i="11" a="1"/>
  <c r="G105" i="11" s="1"/>
  <c r="L105" i="11" s="1"/>
  <c r="I106" i="11" a="1"/>
  <c r="I106" i="11" s="1"/>
  <c r="O106" i="11" s="1"/>
  <c r="H107" i="11" a="1"/>
  <c r="H107" i="11" s="1"/>
  <c r="K107" i="11" a="1"/>
  <c r="K107" i="11" s="1"/>
  <c r="J108" i="11" a="1"/>
  <c r="J108" i="11" s="1"/>
  <c r="I109" i="11" a="1"/>
  <c r="I109" i="11" s="1"/>
  <c r="K110" i="11" a="1"/>
  <c r="K110" i="11" s="1"/>
  <c r="J111" i="11" a="1"/>
  <c r="J111" i="11" s="1"/>
  <c r="K113" i="11" a="1"/>
  <c r="K113" i="11" s="1"/>
  <c r="G115" i="11" a="1"/>
  <c r="G115" i="11" s="1"/>
  <c r="L115" i="11" s="1"/>
  <c r="H118" i="11" a="1"/>
  <c r="H118" i="11" s="1"/>
  <c r="K118" i="11" a="1"/>
  <c r="K118" i="11" s="1"/>
  <c r="G119" i="11" a="1"/>
  <c r="G119" i="11" s="1"/>
  <c r="L119" i="11" s="1"/>
  <c r="H122" i="11" a="1"/>
  <c r="H122" i="11" s="1"/>
  <c r="G123" i="11" a="1"/>
  <c r="G123" i="11" s="1"/>
  <c r="L123" i="11" s="1"/>
  <c r="K123" i="11" a="1"/>
  <c r="K123" i="11" s="1"/>
  <c r="J124" i="11" a="1"/>
  <c r="J124" i="11" s="1"/>
  <c r="K127" i="11" a="1"/>
  <c r="K127" i="11" s="1"/>
  <c r="G128" i="11" a="1"/>
  <c r="G128" i="11" s="1"/>
  <c r="L128" i="11" s="1"/>
  <c r="J128" i="11" a="1"/>
  <c r="J128" i="11" s="1"/>
  <c r="K131" i="11" a="1"/>
  <c r="K131" i="11" s="1"/>
  <c r="G132" i="11" a="1"/>
  <c r="G132" i="11" s="1"/>
  <c r="J132" i="11" a="1"/>
  <c r="J132" i="11" s="1"/>
  <c r="G136" i="11" a="1"/>
  <c r="G136" i="11" s="1"/>
  <c r="L136" i="11" s="1"/>
  <c r="K136" i="11" a="1"/>
  <c r="K136" i="11" s="1"/>
  <c r="J137" i="11" a="1"/>
  <c r="J137" i="11" s="1"/>
  <c r="I138" i="11" a="1"/>
  <c r="I138" i="11" s="1"/>
  <c r="K142" i="11" a="1"/>
  <c r="K142" i="11" s="1"/>
  <c r="I146" i="11" a="1"/>
  <c r="I146" i="11" s="1"/>
  <c r="K147" i="11" a="1"/>
  <c r="K147" i="11" s="1"/>
  <c r="J148" i="11" a="1"/>
  <c r="J148" i="11" s="1"/>
  <c r="G150" i="11" a="1"/>
  <c r="G150" i="11" s="1"/>
  <c r="L150" i="11" s="1"/>
  <c r="K150" i="11" a="1"/>
  <c r="K150" i="11" s="1"/>
  <c r="I151" i="11" a="1"/>
  <c r="I151" i="11" s="1"/>
  <c r="H152" i="11" a="1"/>
  <c r="H152" i="11" s="1"/>
  <c r="K152" i="11" a="1"/>
  <c r="K152" i="11" s="1"/>
  <c r="J153" i="11" a="1"/>
  <c r="J153" i="11" s="1"/>
  <c r="I154" i="11" a="1"/>
  <c r="I154" i="11" s="1"/>
  <c r="G155" i="11" a="1"/>
  <c r="G155" i="11" s="1"/>
  <c r="K155" i="11" a="1"/>
  <c r="K155" i="11" s="1"/>
  <c r="I156" i="11" a="1"/>
  <c r="I156" i="11" s="1"/>
  <c r="H157" i="11" a="1"/>
  <c r="H157" i="11" s="1"/>
  <c r="G158" i="11" a="1"/>
  <c r="G158" i="11" s="1"/>
  <c r="J158" i="11" a="1"/>
  <c r="J158" i="11" s="1"/>
  <c r="I159" i="11" a="1"/>
  <c r="I159" i="11" s="1"/>
  <c r="G160" i="11" a="1"/>
  <c r="G160" i="11" s="1"/>
  <c r="K160" i="11" a="1"/>
  <c r="K160" i="11" s="1"/>
  <c r="H162" i="11" a="1"/>
  <c r="H162" i="11" s="1"/>
  <c r="G163" i="11" a="1"/>
  <c r="G163" i="11" s="1"/>
  <c r="L163" i="11" s="1"/>
  <c r="I164" i="11" a="1"/>
  <c r="I164" i="11" s="1"/>
  <c r="G168" i="11" a="1"/>
  <c r="G168" i="11" s="1"/>
  <c r="L168" i="11" s="1"/>
  <c r="K170" i="11" a="1"/>
  <c r="K170" i="11" s="1"/>
  <c r="J172" i="11" a="1"/>
  <c r="J172" i="11" s="1"/>
  <c r="I174" i="11" a="1"/>
  <c r="I174" i="11" s="1"/>
  <c r="H176" i="11" a="1"/>
  <c r="H176" i="11" s="1"/>
  <c r="G178" i="11" a="1"/>
  <c r="G178" i="11" s="1"/>
  <c r="L178" i="11" s="1"/>
  <c r="K180" i="11" a="1"/>
  <c r="K180" i="11" s="1"/>
  <c r="J182" i="11" a="1"/>
  <c r="J182" i="11" s="1"/>
  <c r="K184" i="11" a="1"/>
  <c r="K184" i="11" s="1"/>
  <c r="J186" i="11" a="1"/>
  <c r="J186" i="11" s="1"/>
  <c r="I188" i="11" a="1"/>
  <c r="I188" i="11" s="1"/>
  <c r="H190" i="11" a="1"/>
  <c r="H190" i="11" s="1"/>
  <c r="G192" i="11" a="1"/>
  <c r="G192" i="11" s="1"/>
  <c r="L192" i="11" s="1"/>
  <c r="K200" i="11" a="1"/>
  <c r="K200" i="11" s="1"/>
  <c r="J202" i="11" a="1"/>
  <c r="J202" i="11" s="1"/>
  <c r="I204" i="11" a="1"/>
  <c r="I204" i="11" s="1"/>
  <c r="H206" i="11" a="1"/>
  <c r="H206" i="11" s="1"/>
  <c r="G208" i="11" a="1"/>
  <c r="G208" i="11" s="1"/>
  <c r="L208" i="11" s="1"/>
  <c r="E7" i="12"/>
  <c r="D27" i="12"/>
  <c r="E27" i="12" s="1"/>
  <c r="E5" i="26"/>
  <c r="C7" i="26"/>
  <c r="G7" i="26" s="1"/>
  <c r="G7" i="13"/>
  <c r="E8" i="26"/>
  <c r="K9" i="13"/>
  <c r="E13" i="26"/>
  <c r="C3" i="27"/>
  <c r="C18" i="26"/>
  <c r="L29" i="13"/>
  <c r="J28" i="13"/>
  <c r="L27" i="13"/>
  <c r="J26" i="13"/>
  <c r="L25" i="13"/>
  <c r="J24" i="13"/>
  <c r="L23" i="13"/>
  <c r="J22" i="13"/>
  <c r="L21" i="13"/>
  <c r="J20" i="13"/>
  <c r="L19" i="13"/>
  <c r="J18" i="13"/>
  <c r="J29" i="13"/>
  <c r="L28" i="13"/>
  <c r="J27" i="13"/>
  <c r="L26" i="13"/>
  <c r="J25" i="13"/>
  <c r="L24" i="13"/>
  <c r="J23" i="13"/>
  <c r="L22" i="13"/>
  <c r="J21" i="13"/>
  <c r="L20" i="13"/>
  <c r="J19" i="13"/>
  <c r="L18" i="13"/>
  <c r="K26" i="13"/>
  <c r="K22" i="13"/>
  <c r="K18" i="13"/>
  <c r="K29" i="13"/>
  <c r="K25" i="13"/>
  <c r="K21" i="13"/>
  <c r="G18" i="13"/>
  <c r="H18" i="13" s="1"/>
  <c r="I18" i="13" s="1"/>
  <c r="E4" i="27"/>
  <c r="E19" i="26"/>
  <c r="K20" i="13"/>
  <c r="E9" i="27"/>
  <c r="E24" i="26"/>
  <c r="C11" i="27"/>
  <c r="C26" i="26"/>
  <c r="G26" i="26" s="1"/>
  <c r="G26" i="13"/>
  <c r="E12" i="27"/>
  <c r="E27" i="26"/>
  <c r="K28" i="13"/>
  <c r="C22" i="27"/>
  <c r="C37" i="26"/>
  <c r="G37" i="13"/>
  <c r="K39" i="13"/>
  <c r="E43" i="26"/>
  <c r="D6" i="14" a="1"/>
  <c r="D6" i="14" s="1"/>
  <c r="D6" i="26" s="1"/>
  <c r="C8" i="14" a="1"/>
  <c r="C8" i="14" s="1"/>
  <c r="G8" i="14" s="1"/>
  <c r="K24" i="14"/>
  <c r="K26" i="14"/>
  <c r="G28" i="14"/>
  <c r="G36" i="14"/>
  <c r="E53" i="14" a="1"/>
  <c r="E53" i="14" s="1"/>
  <c r="C57" i="14" a="1"/>
  <c r="C57" i="14" s="1"/>
  <c r="F59" i="14" a="1"/>
  <c r="F59" i="14" s="1"/>
  <c r="G161" i="18"/>
  <c r="G57" i="18"/>
  <c r="F58" i="15"/>
  <c r="G165" i="18"/>
  <c r="G61" i="18"/>
  <c r="F62" i="15"/>
  <c r="G169" i="18"/>
  <c r="G65" i="18"/>
  <c r="F66" i="15"/>
  <c r="G173" i="18"/>
  <c r="G69" i="18"/>
  <c r="F70" i="15"/>
  <c r="G177" i="18"/>
  <c r="G73" i="18"/>
  <c r="F74" i="15"/>
  <c r="G181" i="18"/>
  <c r="G77" i="18"/>
  <c r="F78" i="15"/>
  <c r="G185" i="18"/>
  <c r="G81" i="18"/>
  <c r="F82" i="15"/>
  <c r="G189" i="18"/>
  <c r="G85" i="18"/>
  <c r="F86" i="15"/>
  <c r="F28" i="12"/>
  <c r="G28" i="12" s="1"/>
  <c r="G8" i="12"/>
  <c r="E19" i="27"/>
  <c r="C4" i="26"/>
  <c r="G4" i="26" s="1"/>
  <c r="G4" i="13"/>
  <c r="H4" i="13" s="1"/>
  <c r="I4" i="13" s="1"/>
  <c r="E6" i="26"/>
  <c r="C8" i="26"/>
  <c r="G8" i="26" s="1"/>
  <c r="G8" i="13"/>
  <c r="E10" i="26"/>
  <c r="C12" i="26"/>
  <c r="G12" i="26" s="1"/>
  <c r="G12" i="13"/>
  <c r="E14" i="26"/>
  <c r="C19" i="26"/>
  <c r="C4" i="27"/>
  <c r="G19" i="13"/>
  <c r="H19" i="13" s="1"/>
  <c r="I19" i="13" s="1"/>
  <c r="E6" i="27"/>
  <c r="E21" i="26"/>
  <c r="C23" i="26"/>
  <c r="G23" i="26" s="1"/>
  <c r="C8" i="27"/>
  <c r="G23" i="13"/>
  <c r="E10" i="27"/>
  <c r="E25" i="26"/>
  <c r="C27" i="26"/>
  <c r="G27" i="26" s="1"/>
  <c r="C12" i="27"/>
  <c r="G27" i="13"/>
  <c r="E14" i="27"/>
  <c r="E29" i="26"/>
  <c r="C19" i="27"/>
  <c r="C34" i="26"/>
  <c r="G34" i="13"/>
  <c r="H34" i="13" s="1"/>
  <c r="I34" i="13" s="1"/>
  <c r="C23" i="27"/>
  <c r="C38" i="26"/>
  <c r="G38" i="26" s="1"/>
  <c r="G38" i="13"/>
  <c r="C27" i="27"/>
  <c r="C42" i="26"/>
  <c r="G42" i="13"/>
  <c r="E44" i="26"/>
  <c r="G40" i="14"/>
  <c r="E26" i="27"/>
  <c r="G367" i="18"/>
  <c r="G263" i="18"/>
  <c r="G371" i="18"/>
  <c r="G267" i="18"/>
  <c r="G375" i="18"/>
  <c r="G271" i="18"/>
  <c r="G379" i="18"/>
  <c r="G275" i="18"/>
  <c r="G383" i="18"/>
  <c r="G279" i="18"/>
  <c r="G387" i="18"/>
  <c r="G283" i="18"/>
  <c r="G391" i="18"/>
  <c r="G287" i="18"/>
  <c r="G395" i="18"/>
  <c r="G291" i="18"/>
  <c r="G399" i="18"/>
  <c r="G295" i="18"/>
  <c r="G403" i="18"/>
  <c r="G299" i="18"/>
  <c r="G407" i="18"/>
  <c r="G303" i="18"/>
  <c r="G411" i="18"/>
  <c r="G307" i="18"/>
  <c r="G415" i="18"/>
  <c r="G311" i="18"/>
  <c r="G599" i="18"/>
  <c r="G495" i="18"/>
  <c r="F299" i="15"/>
  <c r="G603" i="18"/>
  <c r="G499" i="18"/>
  <c r="F303" i="15"/>
  <c r="G607" i="18"/>
  <c r="G503" i="18"/>
  <c r="F307" i="15"/>
  <c r="G611" i="18"/>
  <c r="G507" i="18"/>
  <c r="F311" i="15"/>
  <c r="G615" i="18"/>
  <c r="G511" i="18"/>
  <c r="F315" i="15"/>
  <c r="G619" i="18"/>
  <c r="G515" i="18"/>
  <c r="F319" i="15"/>
  <c r="G623" i="18"/>
  <c r="G519" i="18"/>
  <c r="F323" i="15"/>
  <c r="G834" i="19"/>
  <c r="H834" i="19" s="1"/>
  <c r="F16" i="12" a="1"/>
  <c r="F16" i="12" s="1"/>
  <c r="K3" i="16"/>
  <c r="G108" i="19"/>
  <c r="G4" i="19"/>
  <c r="F5" i="16"/>
  <c r="G109" i="19"/>
  <c r="G5" i="19"/>
  <c r="F6" i="16"/>
  <c r="G110" i="19"/>
  <c r="G6" i="19"/>
  <c r="F7" i="16"/>
  <c r="L7" i="16"/>
  <c r="K8" i="16"/>
  <c r="I9" i="16"/>
  <c r="F12" i="16"/>
  <c r="G124" i="19"/>
  <c r="G20" i="19"/>
  <c r="F21" i="16"/>
  <c r="G125" i="19"/>
  <c r="G21" i="19"/>
  <c r="F22" i="16"/>
  <c r="G126" i="19"/>
  <c r="G22" i="19"/>
  <c r="F23" i="16"/>
  <c r="L23" i="16"/>
  <c r="K24" i="16"/>
  <c r="I25" i="16"/>
  <c r="F28" i="16"/>
  <c r="G140" i="19"/>
  <c r="G36" i="19"/>
  <c r="F37" i="16"/>
  <c r="G141" i="19"/>
  <c r="G37" i="19"/>
  <c r="F38" i="16"/>
  <c r="G142" i="19"/>
  <c r="G38" i="19"/>
  <c r="F39" i="16"/>
  <c r="L39" i="16"/>
  <c r="K40" i="16"/>
  <c r="G150" i="19"/>
  <c r="G46" i="19"/>
  <c r="F47" i="16"/>
  <c r="G158" i="19"/>
  <c r="G54" i="19"/>
  <c r="F55" i="16"/>
  <c r="G162" i="19"/>
  <c r="G58" i="19"/>
  <c r="F59" i="16"/>
  <c r="G166" i="19"/>
  <c r="G62" i="19"/>
  <c r="F63" i="16"/>
  <c r="G170" i="19"/>
  <c r="G66" i="19"/>
  <c r="F67" i="16"/>
  <c r="G174" i="19"/>
  <c r="G70" i="19"/>
  <c r="F71" i="16"/>
  <c r="G178" i="19"/>
  <c r="G74" i="19"/>
  <c r="F75" i="16"/>
  <c r="G182" i="19"/>
  <c r="G78" i="19"/>
  <c r="F79" i="16"/>
  <c r="G186" i="19"/>
  <c r="G82" i="19"/>
  <c r="F83" i="16"/>
  <c r="G190" i="19"/>
  <c r="G86" i="19"/>
  <c r="F87" i="16"/>
  <c r="G194" i="19"/>
  <c r="G90" i="19"/>
  <c r="F91" i="16"/>
  <c r="G198" i="19"/>
  <c r="G94" i="19"/>
  <c r="F95" i="16"/>
  <c r="G202" i="19"/>
  <c r="G98" i="19"/>
  <c r="F99" i="16"/>
  <c r="G206" i="19"/>
  <c r="G102" i="19"/>
  <c r="F103" i="16"/>
  <c r="G314" i="19"/>
  <c r="H314" i="19" s="1"/>
  <c r="G210" i="19"/>
  <c r="H210" i="19" s="1"/>
  <c r="L161" i="16"/>
  <c r="I159" i="16"/>
  <c r="K158" i="16"/>
  <c r="L157" i="16"/>
  <c r="I155" i="16"/>
  <c r="K154" i="16"/>
  <c r="L153" i="16"/>
  <c r="I151" i="16"/>
  <c r="K150" i="16"/>
  <c r="L149" i="16"/>
  <c r="I147" i="16"/>
  <c r="K146" i="16"/>
  <c r="L145" i="16"/>
  <c r="I143" i="16"/>
  <c r="K142" i="16"/>
  <c r="L141" i="16"/>
  <c r="I139" i="16"/>
  <c r="K138" i="16"/>
  <c r="L137" i="16"/>
  <c r="I135" i="16"/>
  <c r="K134" i="16"/>
  <c r="L133" i="16"/>
  <c r="I131" i="16"/>
  <c r="K130" i="16"/>
  <c r="L129" i="16"/>
  <c r="I127" i="16"/>
  <c r="K126" i="16"/>
  <c r="L125" i="16"/>
  <c r="I123" i="16"/>
  <c r="K122" i="16"/>
  <c r="L121" i="16"/>
  <c r="I119" i="16"/>
  <c r="K118" i="16"/>
  <c r="L117" i="16"/>
  <c r="I115" i="16"/>
  <c r="K114" i="16"/>
  <c r="L113" i="16"/>
  <c r="I111" i="16"/>
  <c r="F110" i="16"/>
  <c r="G110" i="16" s="1"/>
  <c r="D17" i="12" a="1"/>
  <c r="D17" i="12" s="1"/>
  <c r="K161" i="16"/>
  <c r="L160" i="16"/>
  <c r="I158" i="16"/>
  <c r="K157" i="16"/>
  <c r="L156" i="16"/>
  <c r="I154" i="16"/>
  <c r="K153" i="16"/>
  <c r="L152" i="16"/>
  <c r="I150" i="16"/>
  <c r="K149" i="16"/>
  <c r="L148" i="16"/>
  <c r="I146" i="16"/>
  <c r="K145" i="16"/>
  <c r="L144" i="16"/>
  <c r="I142" i="16"/>
  <c r="K141" i="16"/>
  <c r="L140" i="16"/>
  <c r="I138" i="16"/>
  <c r="K137" i="16"/>
  <c r="L136" i="16"/>
  <c r="I134" i="16"/>
  <c r="K133" i="16"/>
  <c r="L132" i="16"/>
  <c r="I130" i="16"/>
  <c r="K129" i="16"/>
  <c r="L128" i="16"/>
  <c r="I126" i="16"/>
  <c r="K125" i="16"/>
  <c r="L124" i="16"/>
  <c r="I122" i="16"/>
  <c r="K121" i="16"/>
  <c r="L120" i="16"/>
  <c r="I118" i="16"/>
  <c r="K117" i="16"/>
  <c r="L116" i="16"/>
  <c r="I114" i="16"/>
  <c r="K113" i="16"/>
  <c r="L112" i="16"/>
  <c r="I110" i="16"/>
  <c r="I161" i="16"/>
  <c r="K160" i="16"/>
  <c r="L159" i="16"/>
  <c r="I157" i="16"/>
  <c r="K156" i="16"/>
  <c r="L155" i="16"/>
  <c r="I153" i="16"/>
  <c r="K152" i="16"/>
  <c r="L151" i="16"/>
  <c r="I149" i="16"/>
  <c r="K148" i="16"/>
  <c r="L147" i="16"/>
  <c r="I145" i="16"/>
  <c r="K144" i="16"/>
  <c r="L143" i="16"/>
  <c r="I141" i="16"/>
  <c r="K140" i="16"/>
  <c r="L139" i="16"/>
  <c r="I137" i="16"/>
  <c r="K136" i="16"/>
  <c r="L135" i="16"/>
  <c r="I133" i="16"/>
  <c r="K132" i="16"/>
  <c r="L131" i="16"/>
  <c r="I129" i="16"/>
  <c r="K128" i="16"/>
  <c r="L127" i="16"/>
  <c r="I125" i="16"/>
  <c r="K124" i="16"/>
  <c r="L123" i="16"/>
  <c r="I121" i="16"/>
  <c r="K120" i="16"/>
  <c r="L119" i="16"/>
  <c r="I117" i="16"/>
  <c r="K116" i="16"/>
  <c r="L115" i="16"/>
  <c r="I113" i="16"/>
  <c r="K112" i="16"/>
  <c r="L111" i="16"/>
  <c r="O110" i="16"/>
  <c r="I160" i="16"/>
  <c r="K159" i="16"/>
  <c r="L158" i="16"/>
  <c r="I156" i="16"/>
  <c r="K155" i="16"/>
  <c r="L154" i="16"/>
  <c r="I152" i="16"/>
  <c r="K151" i="16"/>
  <c r="L150" i="16"/>
  <c r="I148" i="16"/>
  <c r="K147" i="16"/>
  <c r="L146" i="16"/>
  <c r="I144" i="16"/>
  <c r="K143" i="16"/>
  <c r="L142" i="16"/>
  <c r="I140" i="16"/>
  <c r="K139" i="16"/>
  <c r="L138" i="16"/>
  <c r="I136" i="16"/>
  <c r="K135" i="16"/>
  <c r="L134" i="16"/>
  <c r="I132" i="16"/>
  <c r="K131" i="16"/>
  <c r="L130" i="16"/>
  <c r="I128" i="16"/>
  <c r="K127" i="16"/>
  <c r="L126" i="16"/>
  <c r="I124" i="16"/>
  <c r="K123" i="16"/>
  <c r="L122" i="16"/>
  <c r="I120" i="16"/>
  <c r="K119" i="16"/>
  <c r="L118" i="16"/>
  <c r="I116" i="16"/>
  <c r="K115" i="16"/>
  <c r="L114" i="16"/>
  <c r="I112" i="16"/>
  <c r="K111" i="16"/>
  <c r="L110" i="16"/>
  <c r="G322" i="19"/>
  <c r="G218" i="19"/>
  <c r="F118" i="16"/>
  <c r="G330" i="19"/>
  <c r="G226" i="19"/>
  <c r="F126" i="16"/>
  <c r="G338" i="19"/>
  <c r="G234" i="19"/>
  <c r="F134" i="16"/>
  <c r="G346" i="19"/>
  <c r="G242" i="19"/>
  <c r="F142" i="16"/>
  <c r="G354" i="19"/>
  <c r="G250" i="19"/>
  <c r="F150" i="16"/>
  <c r="G362" i="19"/>
  <c r="G258" i="19"/>
  <c r="F158" i="16"/>
  <c r="G368" i="19"/>
  <c r="G264" i="19"/>
  <c r="F164" i="16"/>
  <c r="G372" i="19"/>
  <c r="G268" i="19"/>
  <c r="F168" i="16"/>
  <c r="G376" i="19"/>
  <c r="G272" i="19"/>
  <c r="F172" i="16"/>
  <c r="G380" i="19"/>
  <c r="G276" i="19"/>
  <c r="F176" i="16"/>
  <c r="G384" i="19"/>
  <c r="G280" i="19"/>
  <c r="F180" i="16"/>
  <c r="G388" i="19"/>
  <c r="G284" i="19"/>
  <c r="F184" i="16"/>
  <c r="G392" i="19"/>
  <c r="G288" i="19"/>
  <c r="F188" i="16"/>
  <c r="G396" i="19"/>
  <c r="G292" i="19"/>
  <c r="F192" i="16"/>
  <c r="G400" i="19"/>
  <c r="G296" i="19"/>
  <c r="F196" i="16"/>
  <c r="G404" i="19"/>
  <c r="G300" i="19"/>
  <c r="F200" i="16"/>
  <c r="G408" i="19"/>
  <c r="G304" i="19"/>
  <c r="F204" i="16"/>
  <c r="G412" i="19"/>
  <c r="G308" i="19"/>
  <c r="F208" i="16"/>
  <c r="G416" i="19"/>
  <c r="G312" i="19"/>
  <c r="F212" i="16"/>
  <c r="J1354" i="19"/>
  <c r="H1355" i="19"/>
  <c r="I1354" i="19"/>
  <c r="G422" i="19"/>
  <c r="G526" i="19"/>
  <c r="F224" i="16"/>
  <c r="G430" i="19"/>
  <c r="G534" i="19"/>
  <c r="F232" i="16"/>
  <c r="G438" i="19"/>
  <c r="G542" i="19"/>
  <c r="F240" i="16"/>
  <c r="G446" i="19"/>
  <c r="G550" i="19"/>
  <c r="F248" i="16"/>
  <c r="G558" i="19"/>
  <c r="G454" i="19"/>
  <c r="F256" i="16"/>
  <c r="G462" i="19"/>
  <c r="G566" i="19"/>
  <c r="F264" i="16"/>
  <c r="G473" i="19"/>
  <c r="G577" i="19"/>
  <c r="F275" i="16"/>
  <c r="G477" i="19"/>
  <c r="G581" i="19"/>
  <c r="F279" i="16"/>
  <c r="G481" i="19"/>
  <c r="G585" i="19"/>
  <c r="F283" i="16"/>
  <c r="G485" i="19"/>
  <c r="G589" i="19"/>
  <c r="F287" i="16"/>
  <c r="G489" i="19"/>
  <c r="G593" i="19"/>
  <c r="F291" i="16"/>
  <c r="G493" i="19"/>
  <c r="G597" i="19"/>
  <c r="F295" i="16"/>
  <c r="G601" i="19"/>
  <c r="G497" i="19"/>
  <c r="F299" i="16"/>
  <c r="G605" i="19"/>
  <c r="G501" i="19"/>
  <c r="F303" i="16"/>
  <c r="G609" i="19"/>
  <c r="G505" i="19"/>
  <c r="F307" i="16"/>
  <c r="G613" i="19"/>
  <c r="G509" i="19"/>
  <c r="F311" i="16"/>
  <c r="G190" i="18"/>
  <c r="G86" i="18"/>
  <c r="F87" i="15"/>
  <c r="G191" i="18"/>
  <c r="G87" i="18"/>
  <c r="F88" i="15"/>
  <c r="G192" i="18"/>
  <c r="G88" i="18"/>
  <c r="F89" i="15"/>
  <c r="G193" i="18"/>
  <c r="G89" i="18"/>
  <c r="F90" i="15"/>
  <c r="G194" i="18"/>
  <c r="G90" i="18"/>
  <c r="F91" i="15"/>
  <c r="G195" i="18"/>
  <c r="G91" i="18"/>
  <c r="F92" i="15"/>
  <c r="G196" i="18"/>
  <c r="G92" i="18"/>
  <c r="F93" i="15"/>
  <c r="G197" i="18"/>
  <c r="G93" i="18"/>
  <c r="F94" i="15"/>
  <c r="G198" i="18"/>
  <c r="G94" i="18"/>
  <c r="F95" i="15"/>
  <c r="G199" i="18"/>
  <c r="G95" i="18"/>
  <c r="F96" i="15"/>
  <c r="G200" i="18"/>
  <c r="G96" i="18"/>
  <c r="F97" i="15"/>
  <c r="G201" i="18"/>
  <c r="G97" i="18"/>
  <c r="F98" i="15"/>
  <c r="G202" i="18"/>
  <c r="G98" i="18"/>
  <c r="F99" i="15"/>
  <c r="G203" i="18"/>
  <c r="G99" i="18"/>
  <c r="F100" i="15"/>
  <c r="G204" i="18"/>
  <c r="G100" i="18"/>
  <c r="F101" i="15"/>
  <c r="G205" i="18"/>
  <c r="G101" i="18"/>
  <c r="F102" i="15"/>
  <c r="G206" i="18"/>
  <c r="G102" i="18"/>
  <c r="F103" i="15"/>
  <c r="G207" i="18"/>
  <c r="G103" i="18"/>
  <c r="F104" i="15"/>
  <c r="G208" i="18"/>
  <c r="G104" i="18"/>
  <c r="F105" i="15"/>
  <c r="G209" i="18"/>
  <c r="G105" i="18"/>
  <c r="F106" i="15"/>
  <c r="G314" i="18"/>
  <c r="H314" i="18" s="1"/>
  <c r="G210" i="18"/>
  <c r="H210" i="18" s="1"/>
  <c r="K163" i="15"/>
  <c r="I161" i="15"/>
  <c r="J160" i="15"/>
  <c r="K159" i="15"/>
  <c r="I157" i="15"/>
  <c r="J156" i="15"/>
  <c r="K155" i="15"/>
  <c r="I153" i="15"/>
  <c r="J152" i="15"/>
  <c r="K151" i="15"/>
  <c r="I149" i="15"/>
  <c r="J148" i="15"/>
  <c r="K147" i="15"/>
  <c r="I145" i="15"/>
  <c r="J144" i="15"/>
  <c r="K143" i="15"/>
  <c r="I141" i="15"/>
  <c r="J140" i="15"/>
  <c r="K139" i="15"/>
  <c r="I137" i="15"/>
  <c r="J136" i="15"/>
  <c r="K135" i="15"/>
  <c r="I133" i="15"/>
  <c r="J132" i="15"/>
  <c r="K131" i="15"/>
  <c r="I129" i="15"/>
  <c r="J128" i="15"/>
  <c r="K127" i="15"/>
  <c r="I125" i="15"/>
  <c r="J124" i="15"/>
  <c r="K123" i="15"/>
  <c r="I121" i="15"/>
  <c r="J120" i="15"/>
  <c r="K119" i="15"/>
  <c r="I117" i="15"/>
  <c r="J116" i="15"/>
  <c r="K115" i="15"/>
  <c r="I113" i="15"/>
  <c r="F112" i="15"/>
  <c r="C58" i="17"/>
  <c r="I163" i="15"/>
  <c r="J162" i="15"/>
  <c r="K161" i="15"/>
  <c r="I159" i="15"/>
  <c r="J158" i="15"/>
  <c r="K157" i="15"/>
  <c r="I155" i="15"/>
  <c r="J154" i="15"/>
  <c r="K153" i="15"/>
  <c r="I151" i="15"/>
  <c r="J150" i="15"/>
  <c r="K149" i="15"/>
  <c r="I147" i="15"/>
  <c r="J146" i="15"/>
  <c r="K145" i="15"/>
  <c r="I143" i="15"/>
  <c r="J142" i="15"/>
  <c r="K141" i="15"/>
  <c r="I139" i="15"/>
  <c r="J138" i="15"/>
  <c r="K137" i="15"/>
  <c r="I135" i="15"/>
  <c r="J134" i="15"/>
  <c r="K133" i="15"/>
  <c r="I131" i="15"/>
  <c r="J130" i="15"/>
  <c r="K129" i="15"/>
  <c r="I127" i="15"/>
  <c r="J126" i="15"/>
  <c r="K125" i="15"/>
  <c r="I123" i="15"/>
  <c r="J122" i="15"/>
  <c r="K121" i="15"/>
  <c r="I119" i="15"/>
  <c r="J118" i="15"/>
  <c r="K117" i="15"/>
  <c r="I115" i="15"/>
  <c r="J114" i="15"/>
  <c r="K113" i="15"/>
  <c r="N112" i="15"/>
  <c r="I112" i="15"/>
  <c r="G1043" i="18"/>
  <c r="D59" i="17"/>
  <c r="F113" i="15"/>
  <c r="G316" i="18"/>
  <c r="G212" i="18"/>
  <c r="C60" i="17"/>
  <c r="F114" i="15"/>
  <c r="I114" i="15"/>
  <c r="G1045" i="18"/>
  <c r="D61" i="17"/>
  <c r="F115" i="15"/>
  <c r="G318" i="18"/>
  <c r="G214" i="18"/>
  <c r="F116" i="15"/>
  <c r="C62" i="17"/>
  <c r="I116" i="15"/>
  <c r="G1047" i="18"/>
  <c r="D63" i="17"/>
  <c r="F117" i="15"/>
  <c r="G320" i="18"/>
  <c r="G216" i="18"/>
  <c r="C64" i="17"/>
  <c r="F118" i="15"/>
  <c r="I118" i="15"/>
  <c r="G1049" i="18"/>
  <c r="D65" i="17"/>
  <c r="F119" i="15"/>
  <c r="G322" i="18"/>
  <c r="G218" i="18"/>
  <c r="F120" i="15"/>
  <c r="C66" i="17"/>
  <c r="I120" i="15"/>
  <c r="G1051" i="18"/>
  <c r="D67" i="17"/>
  <c r="F121" i="15"/>
  <c r="G324" i="18"/>
  <c r="G220" i="18"/>
  <c r="C68" i="17"/>
  <c r="F122" i="15"/>
  <c r="I122" i="15"/>
  <c r="G1053" i="18"/>
  <c r="D69" i="17"/>
  <c r="F123" i="15"/>
  <c r="G326" i="18"/>
  <c r="G222" i="18"/>
  <c r="F124" i="15"/>
  <c r="C70" i="17"/>
  <c r="I124" i="15"/>
  <c r="G1055" i="18"/>
  <c r="D71" i="17"/>
  <c r="F125" i="15"/>
  <c r="G328" i="18"/>
  <c r="G224" i="18"/>
  <c r="C72" i="17"/>
  <c r="F126" i="15"/>
  <c r="I126" i="15"/>
  <c r="G1057" i="18"/>
  <c r="D73" i="17"/>
  <c r="F127" i="15"/>
  <c r="G330" i="18"/>
  <c r="G226" i="18"/>
  <c r="F128" i="15"/>
  <c r="C74" i="17"/>
  <c r="I128" i="15"/>
  <c r="G1059" i="18"/>
  <c r="D75" i="17"/>
  <c r="F129" i="15"/>
  <c r="G332" i="18"/>
  <c r="G228" i="18"/>
  <c r="C76" i="17"/>
  <c r="F130" i="15"/>
  <c r="I130" i="15"/>
  <c r="G1061" i="18"/>
  <c r="D77" i="17"/>
  <c r="F131" i="15"/>
  <c r="G334" i="18"/>
  <c r="G230" i="18"/>
  <c r="F132" i="15"/>
  <c r="C78" i="17"/>
  <c r="I132" i="15"/>
  <c r="G1063" i="18"/>
  <c r="D79" i="17"/>
  <c r="F133" i="15"/>
  <c r="G336" i="18"/>
  <c r="G232" i="18"/>
  <c r="C80" i="17"/>
  <c r="F134" i="15"/>
  <c r="I134" i="15"/>
  <c r="G1065" i="18"/>
  <c r="D81" i="17"/>
  <c r="F135" i="15"/>
  <c r="G338" i="18"/>
  <c r="G234" i="18"/>
  <c r="F136" i="15"/>
  <c r="C82" i="17"/>
  <c r="I136" i="15"/>
  <c r="G1067" i="18"/>
  <c r="D83" i="17"/>
  <c r="F137" i="15"/>
  <c r="G340" i="18"/>
  <c r="G236" i="18"/>
  <c r="C84" i="17"/>
  <c r="F138" i="15"/>
  <c r="I138" i="15"/>
  <c r="G1069" i="18"/>
  <c r="D85" i="17"/>
  <c r="F139" i="15"/>
  <c r="G342" i="18"/>
  <c r="G238" i="18"/>
  <c r="F140" i="15"/>
  <c r="C86" i="17"/>
  <c r="I140" i="15"/>
  <c r="G1071" i="18"/>
  <c r="D87" i="17"/>
  <c r="F141" i="15"/>
  <c r="G344" i="18"/>
  <c r="G240" i="18"/>
  <c r="C88" i="17"/>
  <c r="F142" i="15"/>
  <c r="I142" i="15"/>
  <c r="G1073" i="18"/>
  <c r="D89" i="17"/>
  <c r="F143" i="15"/>
  <c r="G346" i="18"/>
  <c r="G242" i="18"/>
  <c r="F144" i="15"/>
  <c r="C90" i="17"/>
  <c r="I144" i="15"/>
  <c r="G1075" i="18"/>
  <c r="D91" i="17"/>
  <c r="F145" i="15"/>
  <c r="G348" i="18"/>
  <c r="G244" i="18"/>
  <c r="C92" i="17"/>
  <c r="F146" i="15"/>
  <c r="I146" i="15"/>
  <c r="G1077" i="18"/>
  <c r="D93" i="17"/>
  <c r="F147" i="15"/>
  <c r="G350" i="18"/>
  <c r="G246" i="18"/>
  <c r="F148" i="15"/>
  <c r="C94" i="17"/>
  <c r="I148" i="15"/>
  <c r="G1079" i="18"/>
  <c r="D95" i="17"/>
  <c r="F149" i="15"/>
  <c r="G352" i="18"/>
  <c r="G248" i="18"/>
  <c r="C96" i="17"/>
  <c r="F150" i="15"/>
  <c r="I150" i="15"/>
  <c r="G1081" i="18"/>
  <c r="D97" i="17"/>
  <c r="F151" i="15"/>
  <c r="G354" i="18"/>
  <c r="G250" i="18"/>
  <c r="F152" i="15"/>
  <c r="C98" i="17"/>
  <c r="I152" i="15"/>
  <c r="G1083" i="18"/>
  <c r="D99" i="17"/>
  <c r="F153" i="15"/>
  <c r="G356" i="18"/>
  <c r="G252" i="18"/>
  <c r="C100" i="17"/>
  <c r="F154" i="15"/>
  <c r="I154" i="15"/>
  <c r="G1085" i="18"/>
  <c r="D101" i="17"/>
  <c r="F155" i="15"/>
  <c r="G358" i="18"/>
  <c r="G254" i="18"/>
  <c r="F156" i="15"/>
  <c r="C102" i="17"/>
  <c r="I156" i="15"/>
  <c r="G1087" i="18"/>
  <c r="D103" i="17"/>
  <c r="F157" i="15"/>
  <c r="G360" i="18"/>
  <c r="G256" i="18"/>
  <c r="C104" i="17"/>
  <c r="F158" i="15"/>
  <c r="I158" i="15"/>
  <c r="G1089" i="18"/>
  <c r="D105" i="17"/>
  <c r="F159" i="15"/>
  <c r="G362" i="18"/>
  <c r="G258" i="18"/>
  <c r="F160" i="15"/>
  <c r="C106" i="17"/>
  <c r="I160" i="15"/>
  <c r="G1091" i="18"/>
  <c r="D107" i="17"/>
  <c r="F161" i="15"/>
  <c r="G364" i="18"/>
  <c r="G260" i="18"/>
  <c r="C108" i="17"/>
  <c r="F162" i="15"/>
  <c r="I162" i="15"/>
  <c r="G1093" i="18"/>
  <c r="D109" i="17"/>
  <c r="F163" i="15"/>
  <c r="G366" i="18"/>
  <c r="G262" i="18"/>
  <c r="F164" i="15"/>
  <c r="G370" i="18"/>
  <c r="G266" i="18"/>
  <c r="F168" i="15"/>
  <c r="G374" i="18"/>
  <c r="G270" i="18"/>
  <c r="F172" i="15"/>
  <c r="G378" i="18"/>
  <c r="G274" i="18"/>
  <c r="F176" i="15"/>
  <c r="G382" i="18"/>
  <c r="G278" i="18"/>
  <c r="F180" i="15"/>
  <c r="G386" i="18"/>
  <c r="G282" i="18"/>
  <c r="F184" i="15"/>
  <c r="G390" i="18"/>
  <c r="G286" i="18"/>
  <c r="F188" i="15"/>
  <c r="G394" i="18"/>
  <c r="G290" i="18"/>
  <c r="F192" i="15"/>
  <c r="G398" i="18"/>
  <c r="G294" i="18"/>
  <c r="F196" i="15"/>
  <c r="G402" i="18"/>
  <c r="G298" i="18"/>
  <c r="F200" i="15"/>
  <c r="G406" i="18"/>
  <c r="G302" i="18"/>
  <c r="F204" i="15"/>
  <c r="G410" i="18"/>
  <c r="G306" i="18"/>
  <c r="F208" i="15"/>
  <c r="G414" i="18"/>
  <c r="G310" i="18"/>
  <c r="F212" i="15"/>
  <c r="G522" i="18"/>
  <c r="H522" i="18" s="1"/>
  <c r="G418" i="18"/>
  <c r="H418" i="18" s="1"/>
  <c r="K273" i="15"/>
  <c r="I271" i="15"/>
  <c r="J270" i="15"/>
  <c r="K269" i="15"/>
  <c r="I267" i="15"/>
  <c r="J266" i="15"/>
  <c r="K265" i="15"/>
  <c r="I263" i="15"/>
  <c r="J262" i="15"/>
  <c r="K261" i="15"/>
  <c r="I259" i="15"/>
  <c r="J258" i="15"/>
  <c r="K257" i="15"/>
  <c r="I255" i="15"/>
  <c r="J254" i="15"/>
  <c r="K253" i="15"/>
  <c r="I251" i="15"/>
  <c r="J250" i="15"/>
  <c r="K249" i="15"/>
  <c r="I247" i="15"/>
  <c r="J246" i="15"/>
  <c r="K245" i="15"/>
  <c r="I243" i="15"/>
  <c r="J242" i="15"/>
  <c r="K241" i="15"/>
  <c r="I239" i="15"/>
  <c r="J238" i="15"/>
  <c r="K237" i="15"/>
  <c r="I235" i="15"/>
  <c r="J234" i="15"/>
  <c r="K233" i="15"/>
  <c r="I231" i="15"/>
  <c r="J230" i="15"/>
  <c r="K229" i="15"/>
  <c r="I227" i="15"/>
  <c r="J226" i="15"/>
  <c r="K225" i="15"/>
  <c r="I223" i="15"/>
  <c r="F222" i="15"/>
  <c r="I273" i="15"/>
  <c r="J272" i="15"/>
  <c r="K271" i="15"/>
  <c r="I269" i="15"/>
  <c r="J268" i="15"/>
  <c r="K267" i="15"/>
  <c r="I265" i="15"/>
  <c r="J264" i="15"/>
  <c r="K263" i="15"/>
  <c r="I261" i="15"/>
  <c r="J260" i="15"/>
  <c r="K259" i="15"/>
  <c r="I257" i="15"/>
  <c r="J256" i="15"/>
  <c r="K255" i="15"/>
  <c r="I253" i="15"/>
  <c r="J252" i="15"/>
  <c r="K251" i="15"/>
  <c r="I249" i="15"/>
  <c r="J248" i="15"/>
  <c r="K247" i="15"/>
  <c r="I245" i="15"/>
  <c r="J244" i="15"/>
  <c r="K243" i="15"/>
  <c r="I241" i="15"/>
  <c r="J240" i="15"/>
  <c r="K239" i="15"/>
  <c r="I237" i="15"/>
  <c r="J236" i="15"/>
  <c r="K235" i="15"/>
  <c r="I233" i="15"/>
  <c r="J232" i="15"/>
  <c r="K231" i="15"/>
  <c r="I229" i="15"/>
  <c r="J228" i="15"/>
  <c r="K227" i="15"/>
  <c r="I225" i="15"/>
  <c r="J224" i="15"/>
  <c r="K223" i="15"/>
  <c r="N222" i="15"/>
  <c r="D8" i="12" a="1"/>
  <c r="D8" i="12" s="1"/>
  <c r="C113" i="17"/>
  <c r="I222" i="15"/>
  <c r="G1251" i="18"/>
  <c r="D114" i="17"/>
  <c r="F223" i="15"/>
  <c r="G524" i="18"/>
  <c r="G420" i="18"/>
  <c r="C115" i="17"/>
  <c r="F224" i="15"/>
  <c r="I224" i="15"/>
  <c r="G1253" i="18"/>
  <c r="D116" i="17"/>
  <c r="F225" i="15"/>
  <c r="G526" i="18"/>
  <c r="G422" i="18"/>
  <c r="F226" i="15"/>
  <c r="C117" i="17"/>
  <c r="I226" i="15"/>
  <c r="G1255" i="18"/>
  <c r="D118" i="17"/>
  <c r="F227" i="15"/>
  <c r="G528" i="18"/>
  <c r="G424" i="18"/>
  <c r="C119" i="17"/>
  <c r="F228" i="15"/>
  <c r="I228" i="15"/>
  <c r="G1257" i="18"/>
  <c r="D120" i="17"/>
  <c r="F229" i="15"/>
  <c r="G530" i="18"/>
  <c r="G426" i="18"/>
  <c r="F230" i="15"/>
  <c r="C121" i="17"/>
  <c r="I230" i="15"/>
  <c r="G1259" i="18"/>
  <c r="D122" i="17"/>
  <c r="F231" i="15"/>
  <c r="G532" i="18"/>
  <c r="G428" i="18"/>
  <c r="C123" i="17"/>
  <c r="F232" i="15"/>
  <c r="I232" i="15"/>
  <c r="G1261" i="18"/>
  <c r="D124" i="17"/>
  <c r="F233" i="15"/>
  <c r="G534" i="18"/>
  <c r="G430" i="18"/>
  <c r="F234" i="15"/>
  <c r="C125" i="17"/>
  <c r="I234" i="15"/>
  <c r="G1263" i="18"/>
  <c r="D126" i="17"/>
  <c r="F235" i="15"/>
  <c r="G536" i="18"/>
  <c r="G432" i="18"/>
  <c r="C127" i="17"/>
  <c r="F236" i="15"/>
  <c r="I236" i="15"/>
  <c r="G1265" i="18"/>
  <c r="D128" i="17"/>
  <c r="F237" i="15"/>
  <c r="G538" i="18"/>
  <c r="G434" i="18"/>
  <c r="F238" i="15"/>
  <c r="C129" i="17"/>
  <c r="I238" i="15"/>
  <c r="G1267" i="18"/>
  <c r="D130" i="17"/>
  <c r="F239" i="15"/>
  <c r="G540" i="18"/>
  <c r="G436" i="18"/>
  <c r="C131" i="17"/>
  <c r="F240" i="15"/>
  <c r="I240" i="15"/>
  <c r="G1269" i="18"/>
  <c r="D132" i="17"/>
  <c r="F241" i="15"/>
  <c r="G542" i="18"/>
  <c r="G438" i="18"/>
  <c r="F242" i="15"/>
  <c r="C133" i="17"/>
  <c r="I242" i="15"/>
  <c r="G1271" i="18"/>
  <c r="D134" i="17"/>
  <c r="F243" i="15"/>
  <c r="G544" i="18"/>
  <c r="G440" i="18"/>
  <c r="C135" i="17"/>
  <c r="F244" i="15"/>
  <c r="I244" i="15"/>
  <c r="G1273" i="18"/>
  <c r="D136" i="17"/>
  <c r="F245" i="15"/>
  <c r="G546" i="18"/>
  <c r="G442" i="18"/>
  <c r="F246" i="15"/>
  <c r="C137" i="17"/>
  <c r="I246" i="15"/>
  <c r="G1275" i="18"/>
  <c r="D138" i="17"/>
  <c r="F247" i="15"/>
  <c r="G548" i="18"/>
  <c r="G444" i="18"/>
  <c r="C139" i="17"/>
  <c r="F248" i="15"/>
  <c r="I248" i="15"/>
  <c r="G1277" i="18"/>
  <c r="D140" i="17"/>
  <c r="F249" i="15"/>
  <c r="G550" i="18"/>
  <c r="G446" i="18"/>
  <c r="F250" i="15"/>
  <c r="C141" i="17"/>
  <c r="I250" i="15"/>
  <c r="G1279" i="18"/>
  <c r="D142" i="17"/>
  <c r="F251" i="15"/>
  <c r="G552" i="18"/>
  <c r="G448" i="18"/>
  <c r="C143" i="17"/>
  <c r="F252" i="15"/>
  <c r="I252" i="15"/>
  <c r="G1281" i="18"/>
  <c r="D144" i="17"/>
  <c r="F253" i="15"/>
  <c r="G554" i="18"/>
  <c r="G450" i="18"/>
  <c r="F254" i="15"/>
  <c r="C145" i="17"/>
  <c r="I254" i="15"/>
  <c r="G1283" i="18"/>
  <c r="D146" i="17"/>
  <c r="F255" i="15"/>
  <c r="G556" i="18"/>
  <c r="G452" i="18"/>
  <c r="C147" i="17"/>
  <c r="F256" i="15"/>
  <c r="I256" i="15"/>
  <c r="G1285" i="18"/>
  <c r="D148" i="17"/>
  <c r="F257" i="15"/>
  <c r="G558" i="18"/>
  <c r="G454" i="18"/>
  <c r="F258" i="15"/>
  <c r="C149" i="17"/>
  <c r="I258" i="15"/>
  <c r="G1287" i="18"/>
  <c r="D150" i="17"/>
  <c r="F259" i="15"/>
  <c r="G560" i="18"/>
  <c r="G456" i="18"/>
  <c r="C151" i="17"/>
  <c r="F260" i="15"/>
  <c r="I260" i="15"/>
  <c r="G1289" i="18"/>
  <c r="D152" i="17"/>
  <c r="F261" i="15"/>
  <c r="G562" i="18"/>
  <c r="G458" i="18"/>
  <c r="F262" i="15"/>
  <c r="C153" i="17"/>
  <c r="I262" i="15"/>
  <c r="G1291" i="18"/>
  <c r="D154" i="17"/>
  <c r="F263" i="15"/>
  <c r="G564" i="18"/>
  <c r="G460" i="18"/>
  <c r="C155" i="17"/>
  <c r="F264" i="15"/>
  <c r="I264" i="15"/>
  <c r="G1293" i="18"/>
  <c r="D156" i="17"/>
  <c r="F265" i="15"/>
  <c r="G566" i="18"/>
  <c r="G462" i="18"/>
  <c r="F266" i="15"/>
  <c r="C157" i="17"/>
  <c r="I266" i="15"/>
  <c r="G1295" i="18"/>
  <c r="D158" i="17"/>
  <c r="F267" i="15"/>
  <c r="G568" i="18"/>
  <c r="G464" i="18"/>
  <c r="C159" i="17"/>
  <c r="F268" i="15"/>
  <c r="I268" i="15"/>
  <c r="G1297" i="18"/>
  <c r="D160" i="17"/>
  <c r="F269" i="15"/>
  <c r="G570" i="18"/>
  <c r="G466" i="18"/>
  <c r="F270" i="15"/>
  <c r="C161" i="17"/>
  <c r="I270" i="15"/>
  <c r="G1299" i="18"/>
  <c r="D162" i="17"/>
  <c r="F271" i="15"/>
  <c r="G572" i="18"/>
  <c r="G468" i="18"/>
  <c r="C163" i="17"/>
  <c r="F272" i="15"/>
  <c r="I272" i="15"/>
  <c r="G1301" i="18"/>
  <c r="D164" i="17"/>
  <c r="F273" i="15"/>
  <c r="G574" i="18"/>
  <c r="G470" i="18"/>
  <c r="F274" i="15"/>
  <c r="G575" i="18"/>
  <c r="G471" i="18"/>
  <c r="F275" i="15"/>
  <c r="G576" i="18"/>
  <c r="G472" i="18"/>
  <c r="F276" i="15"/>
  <c r="G577" i="18"/>
  <c r="G473" i="18"/>
  <c r="F277" i="15"/>
  <c r="G578" i="18"/>
  <c r="G474" i="18"/>
  <c r="F278" i="15"/>
  <c r="G579" i="18"/>
  <c r="G475" i="18"/>
  <c r="F279" i="15"/>
  <c r="G580" i="18"/>
  <c r="G476" i="18"/>
  <c r="F280" i="15"/>
  <c r="G581" i="18"/>
  <c r="G477" i="18"/>
  <c r="F281" i="15"/>
  <c r="G582" i="18"/>
  <c r="G478" i="18"/>
  <c r="F282" i="15"/>
  <c r="G583" i="18"/>
  <c r="G479" i="18"/>
  <c r="F283" i="15"/>
  <c r="G584" i="18"/>
  <c r="G480" i="18"/>
  <c r="F284" i="15"/>
  <c r="G585" i="18"/>
  <c r="G481" i="18"/>
  <c r="F285" i="15"/>
  <c r="G586" i="18"/>
  <c r="G482" i="18"/>
  <c r="F286" i="15"/>
  <c r="G587" i="18"/>
  <c r="G483" i="18"/>
  <c r="F287" i="15"/>
  <c r="G588" i="18"/>
  <c r="G484" i="18"/>
  <c r="F288" i="15"/>
  <c r="G589" i="18"/>
  <c r="G485" i="18"/>
  <c r="F289" i="15"/>
  <c r="G590" i="18"/>
  <c r="G486" i="18"/>
  <c r="F290" i="15"/>
  <c r="G591" i="18"/>
  <c r="G487" i="18"/>
  <c r="F291" i="15"/>
  <c r="G592" i="18"/>
  <c r="G488" i="18"/>
  <c r="F292" i="15"/>
  <c r="G593" i="18"/>
  <c r="G489" i="18"/>
  <c r="F293" i="15"/>
  <c r="G594" i="18"/>
  <c r="G490" i="18"/>
  <c r="F294" i="15"/>
  <c r="G595" i="18"/>
  <c r="G491" i="18"/>
  <c r="F295" i="15"/>
  <c r="G596" i="18"/>
  <c r="G492" i="18"/>
  <c r="F296" i="15"/>
  <c r="G597" i="18"/>
  <c r="G493" i="18"/>
  <c r="F297" i="15"/>
  <c r="G598" i="18"/>
  <c r="G494" i="18"/>
  <c r="F298" i="15"/>
  <c r="G602" i="18"/>
  <c r="G498" i="18"/>
  <c r="F302" i="15"/>
  <c r="G606" i="18"/>
  <c r="G502" i="18"/>
  <c r="F306" i="15"/>
  <c r="G610" i="18"/>
  <c r="G506" i="18"/>
  <c r="F310" i="15"/>
  <c r="G614" i="18"/>
  <c r="G510" i="18"/>
  <c r="F314" i="15"/>
  <c r="G618" i="18"/>
  <c r="G514" i="18"/>
  <c r="F318" i="15"/>
  <c r="G622" i="18"/>
  <c r="G518" i="18"/>
  <c r="F322" i="15"/>
  <c r="J938" i="19"/>
  <c r="I938" i="19"/>
  <c r="G112" i="19"/>
  <c r="G8" i="19"/>
  <c r="F9" i="16"/>
  <c r="G113" i="19"/>
  <c r="G9" i="19"/>
  <c r="F10" i="16"/>
  <c r="G114" i="19"/>
  <c r="G10" i="19"/>
  <c r="F11" i="16"/>
  <c r="L11" i="16"/>
  <c r="K12" i="16"/>
  <c r="I13" i="16"/>
  <c r="F16" i="16"/>
  <c r="G128" i="19"/>
  <c r="G24" i="19"/>
  <c r="F25" i="16"/>
  <c r="G129" i="19"/>
  <c r="G25" i="19"/>
  <c r="F26" i="16"/>
  <c r="G130" i="19"/>
  <c r="G26" i="19"/>
  <c r="F27" i="16"/>
  <c r="L27" i="16"/>
  <c r="K28" i="16"/>
  <c r="I29" i="16"/>
  <c r="F32" i="16"/>
  <c r="G144" i="19"/>
  <c r="G40" i="19"/>
  <c r="F41" i="16"/>
  <c r="G152" i="19"/>
  <c r="G48" i="19"/>
  <c r="F49" i="16"/>
  <c r="G161" i="19"/>
  <c r="G57" i="19"/>
  <c r="F58" i="16"/>
  <c r="G165" i="19"/>
  <c r="G61" i="19"/>
  <c r="F62" i="16"/>
  <c r="G169" i="19"/>
  <c r="G65" i="19"/>
  <c r="F66" i="16"/>
  <c r="G173" i="19"/>
  <c r="G69" i="19"/>
  <c r="F70" i="16"/>
  <c r="G177" i="19"/>
  <c r="G73" i="19"/>
  <c r="F74" i="16"/>
  <c r="G181" i="19"/>
  <c r="G77" i="19"/>
  <c r="F78" i="16"/>
  <c r="G185" i="19"/>
  <c r="G81" i="19"/>
  <c r="F82" i="16"/>
  <c r="G189" i="19"/>
  <c r="G85" i="19"/>
  <c r="F86" i="16"/>
  <c r="G193" i="19"/>
  <c r="G89" i="19"/>
  <c r="F90" i="16"/>
  <c r="G197" i="19"/>
  <c r="G93" i="19"/>
  <c r="F94" i="16"/>
  <c r="G201" i="19"/>
  <c r="G97" i="19"/>
  <c r="F98" i="16"/>
  <c r="G205" i="19"/>
  <c r="G101" i="19"/>
  <c r="F102" i="16"/>
  <c r="G209" i="19"/>
  <c r="G105" i="19"/>
  <c r="F106" i="16"/>
  <c r="G1042" i="19"/>
  <c r="H1042" i="19" s="1"/>
  <c r="H1043" i="19" s="1"/>
  <c r="K110" i="16"/>
  <c r="G316" i="19"/>
  <c r="G212" i="19"/>
  <c r="F112" i="16"/>
  <c r="G324" i="19"/>
  <c r="G220" i="19"/>
  <c r="F120" i="16"/>
  <c r="G332" i="19"/>
  <c r="G228" i="19"/>
  <c r="F128" i="16"/>
  <c r="G340" i="19"/>
  <c r="G236" i="19"/>
  <c r="F136" i="16"/>
  <c r="G348" i="19"/>
  <c r="G244" i="19"/>
  <c r="F144" i="16"/>
  <c r="G356" i="19"/>
  <c r="G252" i="19"/>
  <c r="F152" i="16"/>
  <c r="G364" i="19"/>
  <c r="G260" i="19"/>
  <c r="F160" i="16"/>
  <c r="G367" i="19"/>
  <c r="G263" i="19"/>
  <c r="F163" i="16"/>
  <c r="G371" i="19"/>
  <c r="G267" i="19"/>
  <c r="F167" i="16"/>
  <c r="G375" i="19"/>
  <c r="G271" i="19"/>
  <c r="F171" i="16"/>
  <c r="G379" i="19"/>
  <c r="G275" i="19"/>
  <c r="F175" i="16"/>
  <c r="G383" i="19"/>
  <c r="G279" i="19"/>
  <c r="F179" i="16"/>
  <c r="G387" i="19"/>
  <c r="G283" i="19"/>
  <c r="F183" i="16"/>
  <c r="G391" i="19"/>
  <c r="G287" i="19"/>
  <c r="F187" i="16"/>
  <c r="G395" i="19"/>
  <c r="G291" i="19"/>
  <c r="F191" i="16"/>
  <c r="G399" i="19"/>
  <c r="G295" i="19"/>
  <c r="F195" i="16"/>
  <c r="G403" i="19"/>
  <c r="G299" i="19"/>
  <c r="F199" i="16"/>
  <c r="G407" i="19"/>
  <c r="G303" i="19"/>
  <c r="F203" i="16"/>
  <c r="G411" i="19"/>
  <c r="G307" i="19"/>
  <c r="F207" i="16"/>
  <c r="G415" i="19"/>
  <c r="G311" i="19"/>
  <c r="F211" i="16"/>
  <c r="G424" i="19"/>
  <c r="G528" i="19"/>
  <c r="F226" i="16"/>
  <c r="G432" i="19"/>
  <c r="G536" i="19"/>
  <c r="F234" i="16"/>
  <c r="G440" i="19"/>
  <c r="G544" i="19"/>
  <c r="F242" i="16"/>
  <c r="G448" i="19"/>
  <c r="G552" i="19"/>
  <c r="F250" i="16"/>
  <c r="G456" i="19"/>
  <c r="G560" i="19"/>
  <c r="F258" i="16"/>
  <c r="G568" i="19"/>
  <c r="G464" i="19"/>
  <c r="F266" i="16"/>
  <c r="G570" i="19"/>
  <c r="G466" i="19"/>
  <c r="F268" i="16"/>
  <c r="G472" i="19"/>
  <c r="G576" i="19"/>
  <c r="F274" i="16"/>
  <c r="G476" i="19"/>
  <c r="G580" i="19"/>
  <c r="F278" i="16"/>
  <c r="G480" i="19"/>
  <c r="G584" i="19"/>
  <c r="F282" i="16"/>
  <c r="G588" i="19"/>
  <c r="G484" i="19"/>
  <c r="F286" i="16"/>
  <c r="G488" i="19"/>
  <c r="G592" i="19"/>
  <c r="F290" i="16"/>
  <c r="G492" i="19"/>
  <c r="G596" i="19"/>
  <c r="F294" i="16"/>
  <c r="G496" i="19"/>
  <c r="G600" i="19"/>
  <c r="F298" i="16"/>
  <c r="G604" i="19"/>
  <c r="G500" i="19"/>
  <c r="F302" i="16"/>
  <c r="G504" i="19"/>
  <c r="G608" i="19"/>
  <c r="F306" i="16"/>
  <c r="G612" i="19"/>
  <c r="G508" i="19"/>
  <c r="F310" i="16"/>
  <c r="G1042" i="18"/>
  <c r="H1042" i="18" s="1"/>
  <c r="D58" i="17"/>
  <c r="J112" i="15"/>
  <c r="F7" i="12" a="1"/>
  <c r="F7" i="12" s="1"/>
  <c r="J7" i="12" s="1"/>
  <c r="K112" i="15"/>
  <c r="G1044" i="18"/>
  <c r="D60" i="17"/>
  <c r="K114" i="15"/>
  <c r="G1046" i="18"/>
  <c r="D62" i="17"/>
  <c r="K116" i="15"/>
  <c r="G1048" i="18"/>
  <c r="D64" i="17"/>
  <c r="K118" i="15"/>
  <c r="G1050" i="18"/>
  <c r="D66" i="17"/>
  <c r="K120" i="15"/>
  <c r="G1052" i="18"/>
  <c r="D68" i="17"/>
  <c r="K122" i="15"/>
  <c r="G1054" i="18"/>
  <c r="D70" i="17"/>
  <c r="K124" i="15"/>
  <c r="G1056" i="18"/>
  <c r="D72" i="17"/>
  <c r="K126" i="15"/>
  <c r="G1058" i="18"/>
  <c r="D74" i="17"/>
  <c r="K128" i="15"/>
  <c r="G1060" i="18"/>
  <c r="D76" i="17"/>
  <c r="K130" i="15"/>
  <c r="G1062" i="18"/>
  <c r="D78" i="17"/>
  <c r="K132" i="15"/>
  <c r="G1064" i="18"/>
  <c r="D80" i="17"/>
  <c r="K134" i="15"/>
  <c r="G1066" i="18"/>
  <c r="D82" i="17"/>
  <c r="K136" i="15"/>
  <c r="G1068" i="18"/>
  <c r="D84" i="17"/>
  <c r="K138" i="15"/>
  <c r="G1070" i="18"/>
  <c r="D86" i="17"/>
  <c r="K140" i="15"/>
  <c r="G1072" i="18"/>
  <c r="D88" i="17"/>
  <c r="K142" i="15"/>
  <c r="G1074" i="18"/>
  <c r="D90" i="17"/>
  <c r="K144" i="15"/>
  <c r="G1076" i="18"/>
  <c r="D92" i="17"/>
  <c r="K146" i="15"/>
  <c r="G1078" i="18"/>
  <c r="D94" i="17"/>
  <c r="K148" i="15"/>
  <c r="G1080" i="18"/>
  <c r="D96" i="17"/>
  <c r="K150" i="15"/>
  <c r="G1082" i="18"/>
  <c r="D98" i="17"/>
  <c r="K152" i="15"/>
  <c r="G1084" i="18"/>
  <c r="D100" i="17"/>
  <c r="K154" i="15"/>
  <c r="G1086" i="18"/>
  <c r="D102" i="17"/>
  <c r="K156" i="15"/>
  <c r="G1088" i="18"/>
  <c r="D104" i="17"/>
  <c r="K158" i="15"/>
  <c r="G1090" i="18"/>
  <c r="D106" i="17"/>
  <c r="K160" i="15"/>
  <c r="G1092" i="18"/>
  <c r="D108" i="17"/>
  <c r="K162" i="15"/>
  <c r="F165" i="15"/>
  <c r="G369" i="18"/>
  <c r="G265" i="18"/>
  <c r="F169" i="15"/>
  <c r="G373" i="18"/>
  <c r="G269" i="18"/>
  <c r="F173" i="15"/>
  <c r="G377" i="18"/>
  <c r="G273" i="18"/>
  <c r="F177" i="15"/>
  <c r="G381" i="18"/>
  <c r="G277" i="18"/>
  <c r="F181" i="15"/>
  <c r="G385" i="18"/>
  <c r="G281" i="18"/>
  <c r="F185" i="15"/>
  <c r="G389" i="18"/>
  <c r="G285" i="18"/>
  <c r="F189" i="15"/>
  <c r="G393" i="18"/>
  <c r="G289" i="18"/>
  <c r="F193" i="15"/>
  <c r="G397" i="18"/>
  <c r="G293" i="18"/>
  <c r="F197" i="15"/>
  <c r="G401" i="18"/>
  <c r="G297" i="18"/>
  <c r="F201" i="15"/>
  <c r="G405" i="18"/>
  <c r="G301" i="18"/>
  <c r="F205" i="15"/>
  <c r="G409" i="18"/>
  <c r="G305" i="18"/>
  <c r="F209" i="15"/>
  <c r="G413" i="18"/>
  <c r="G309" i="18"/>
  <c r="F213" i="15"/>
  <c r="G417" i="18"/>
  <c r="G313" i="18"/>
  <c r="G1250" i="18"/>
  <c r="H1250" i="18" s="1"/>
  <c r="D113" i="17"/>
  <c r="J113" i="17" s="1"/>
  <c r="J222" i="15"/>
  <c r="K222" i="15"/>
  <c r="G1252" i="18"/>
  <c r="D115" i="17"/>
  <c r="K224" i="15"/>
  <c r="G1254" i="18"/>
  <c r="D117" i="17"/>
  <c r="K226" i="15"/>
  <c r="G1256" i="18"/>
  <c r="D119" i="17"/>
  <c r="K228" i="15"/>
  <c r="G1258" i="18"/>
  <c r="D121" i="17"/>
  <c r="K230" i="15"/>
  <c r="G1260" i="18"/>
  <c r="D123" i="17"/>
  <c r="K232" i="15"/>
  <c r="G1262" i="18"/>
  <c r="D125" i="17"/>
  <c r="K234" i="15"/>
  <c r="G1264" i="18"/>
  <c r="D127" i="17"/>
  <c r="K236" i="15"/>
  <c r="G1266" i="18"/>
  <c r="D129" i="17"/>
  <c r="K238" i="15"/>
  <c r="G1268" i="18"/>
  <c r="D131" i="17"/>
  <c r="K240" i="15"/>
  <c r="G1270" i="18"/>
  <c r="D133" i="17"/>
  <c r="K242" i="15"/>
  <c r="G1272" i="18"/>
  <c r="D135" i="17"/>
  <c r="K244" i="15"/>
  <c r="G1274" i="18"/>
  <c r="D137" i="17"/>
  <c r="K246" i="15"/>
  <c r="G1276" i="18"/>
  <c r="D139" i="17"/>
  <c r="K248" i="15"/>
  <c r="G1278" i="18"/>
  <c r="D141" i="17"/>
  <c r="K250" i="15"/>
  <c r="G1280" i="18"/>
  <c r="D143" i="17"/>
  <c r="K252" i="15"/>
  <c r="G1282" i="18"/>
  <c r="D145" i="17"/>
  <c r="K254" i="15"/>
  <c r="G1284" i="18"/>
  <c r="D147" i="17"/>
  <c r="K256" i="15"/>
  <c r="G1286" i="18"/>
  <c r="D149" i="17"/>
  <c r="K258" i="15"/>
  <c r="G1288" i="18"/>
  <c r="D151" i="17"/>
  <c r="K260" i="15"/>
  <c r="G1290" i="18"/>
  <c r="D153" i="17"/>
  <c r="K262" i="15"/>
  <c r="G1292" i="18"/>
  <c r="D155" i="17"/>
  <c r="K264" i="15"/>
  <c r="G1294" i="18"/>
  <c r="D157" i="17"/>
  <c r="K266" i="15"/>
  <c r="G1296" i="18"/>
  <c r="D159" i="17"/>
  <c r="K268" i="15"/>
  <c r="G1298" i="18"/>
  <c r="D161" i="17"/>
  <c r="K270" i="15"/>
  <c r="G1300" i="18"/>
  <c r="D163" i="17"/>
  <c r="K272" i="15"/>
  <c r="G601" i="18"/>
  <c r="G497" i="18"/>
  <c r="F301" i="15"/>
  <c r="G605" i="18"/>
  <c r="G501" i="18"/>
  <c r="F305" i="15"/>
  <c r="G609" i="18"/>
  <c r="G505" i="18"/>
  <c r="F309" i="15"/>
  <c r="G613" i="18"/>
  <c r="G509" i="18"/>
  <c r="F313" i="15"/>
  <c r="G617" i="18"/>
  <c r="G513" i="18"/>
  <c r="F317" i="15"/>
  <c r="G621" i="18"/>
  <c r="G517" i="18"/>
  <c r="F321" i="15"/>
  <c r="G625" i="18"/>
  <c r="G521" i="18"/>
  <c r="F325" i="15"/>
  <c r="F441" i="15"/>
  <c r="G441" i="15" s="1"/>
  <c r="H441" i="15" s="1"/>
  <c r="I441" i="15" s="1"/>
  <c r="D486" i="15"/>
  <c r="F4" i="16"/>
  <c r="G116" i="19"/>
  <c r="G12" i="19"/>
  <c r="F13" i="16"/>
  <c r="G117" i="19"/>
  <c r="G13" i="19"/>
  <c r="F14" i="16"/>
  <c r="G118" i="19"/>
  <c r="G14" i="19"/>
  <c r="F15" i="16"/>
  <c r="L15" i="16"/>
  <c r="K16" i="16"/>
  <c r="I17" i="16"/>
  <c r="F20" i="16"/>
  <c r="G132" i="19"/>
  <c r="G28" i="19"/>
  <c r="F29" i="16"/>
  <c r="G133" i="19"/>
  <c r="G29" i="19"/>
  <c r="F30" i="16"/>
  <c r="G134" i="19"/>
  <c r="G30" i="19"/>
  <c r="F31" i="16"/>
  <c r="L31" i="16"/>
  <c r="K32" i="16"/>
  <c r="F36" i="16"/>
  <c r="G146" i="19"/>
  <c r="G42" i="19"/>
  <c r="F43" i="16"/>
  <c r="G154" i="19"/>
  <c r="G50" i="19"/>
  <c r="F51" i="16"/>
  <c r="G160" i="19"/>
  <c r="G56" i="19"/>
  <c r="F57" i="16"/>
  <c r="G164" i="19"/>
  <c r="G60" i="19"/>
  <c r="F61" i="16"/>
  <c r="G168" i="19"/>
  <c r="G64" i="19"/>
  <c r="F65" i="16"/>
  <c r="G172" i="19"/>
  <c r="G68" i="19"/>
  <c r="F69" i="16"/>
  <c r="G176" i="19"/>
  <c r="G72" i="19"/>
  <c r="F73" i="16"/>
  <c r="G180" i="19"/>
  <c r="G76" i="19"/>
  <c r="F77" i="16"/>
  <c r="G184" i="19"/>
  <c r="G80" i="19"/>
  <c r="F81" i="16"/>
  <c r="G188" i="19"/>
  <c r="G84" i="19"/>
  <c r="F85" i="16"/>
  <c r="G192" i="19"/>
  <c r="G88" i="19"/>
  <c r="F89" i="16"/>
  <c r="G196" i="19"/>
  <c r="G92" i="19"/>
  <c r="F93" i="16"/>
  <c r="G200" i="19"/>
  <c r="G96" i="19"/>
  <c r="F97" i="16"/>
  <c r="G204" i="19"/>
  <c r="G100" i="19"/>
  <c r="F101" i="16"/>
  <c r="G208" i="19"/>
  <c r="G104" i="19"/>
  <c r="F105" i="16"/>
  <c r="G1146" i="19"/>
  <c r="H1146" i="19" s="1"/>
  <c r="H1147" i="19" s="1"/>
  <c r="H17" i="12" a="1"/>
  <c r="H17" i="12" s="1"/>
  <c r="G318" i="19"/>
  <c r="G214" i="19"/>
  <c r="F114" i="16"/>
  <c r="G326" i="19"/>
  <c r="G222" i="19"/>
  <c r="F122" i="16"/>
  <c r="G334" i="19"/>
  <c r="G230" i="19"/>
  <c r="F130" i="16"/>
  <c r="G342" i="19"/>
  <c r="G238" i="19"/>
  <c r="F138" i="16"/>
  <c r="G350" i="19"/>
  <c r="G246" i="19"/>
  <c r="F146" i="16"/>
  <c r="G358" i="19"/>
  <c r="G254" i="19"/>
  <c r="F154" i="16"/>
  <c r="G366" i="19"/>
  <c r="G262" i="19"/>
  <c r="F162" i="16"/>
  <c r="G370" i="19"/>
  <c r="G266" i="19"/>
  <c r="F166" i="16"/>
  <c r="G374" i="19"/>
  <c r="G270" i="19"/>
  <c r="F170" i="16"/>
  <c r="G378" i="19"/>
  <c r="G274" i="19"/>
  <c r="F174" i="16"/>
  <c r="G382" i="19"/>
  <c r="G278" i="19"/>
  <c r="F178" i="16"/>
  <c r="G386" i="19"/>
  <c r="G282" i="19"/>
  <c r="F182" i="16"/>
  <c r="G390" i="19"/>
  <c r="G286" i="19"/>
  <c r="F186" i="16"/>
  <c r="G394" i="19"/>
  <c r="G290" i="19"/>
  <c r="F190" i="16"/>
  <c r="G398" i="19"/>
  <c r="G294" i="19"/>
  <c r="F194" i="16"/>
  <c r="G402" i="19"/>
  <c r="G298" i="19"/>
  <c r="F198" i="16"/>
  <c r="G406" i="19"/>
  <c r="G302" i="19"/>
  <c r="F202" i="16"/>
  <c r="G410" i="19"/>
  <c r="G306" i="19"/>
  <c r="F206" i="16"/>
  <c r="G414" i="19"/>
  <c r="G310" i="19"/>
  <c r="F210" i="16"/>
  <c r="G418" i="19"/>
  <c r="H418" i="19" s="1"/>
  <c r="G522" i="19"/>
  <c r="H522" i="19" s="1"/>
  <c r="I271" i="16"/>
  <c r="K270" i="16"/>
  <c r="L269" i="16"/>
  <c r="I267" i="16"/>
  <c r="K266" i="16"/>
  <c r="I265" i="16"/>
  <c r="K264" i="16"/>
  <c r="L263" i="16"/>
  <c r="I261" i="16"/>
  <c r="K260" i="16"/>
  <c r="L259" i="16"/>
  <c r="I257" i="16"/>
  <c r="K256" i="16"/>
  <c r="L255" i="16"/>
  <c r="I253" i="16"/>
  <c r="K252" i="16"/>
  <c r="L251" i="16"/>
  <c r="I249" i="16"/>
  <c r="K248" i="16"/>
  <c r="L247" i="16"/>
  <c r="I245" i="16"/>
  <c r="K244" i="16"/>
  <c r="L243" i="16"/>
  <c r="I241" i="16"/>
  <c r="K240" i="16"/>
  <c r="L239" i="16"/>
  <c r="I237" i="16"/>
  <c r="K236" i="16"/>
  <c r="L235" i="16"/>
  <c r="I233" i="16"/>
  <c r="K232" i="16"/>
  <c r="L231" i="16"/>
  <c r="I229" i="16"/>
  <c r="K228" i="16"/>
  <c r="L227" i="16"/>
  <c r="I225" i="16"/>
  <c r="K224" i="16"/>
  <c r="L223" i="16"/>
  <c r="I221" i="16"/>
  <c r="F220" i="16"/>
  <c r="G220" i="16" s="1"/>
  <c r="I270" i="16"/>
  <c r="K269" i="16"/>
  <c r="L268" i="16"/>
  <c r="I266" i="16"/>
  <c r="I264" i="16"/>
  <c r="K263" i="16"/>
  <c r="L262" i="16"/>
  <c r="I260" i="16"/>
  <c r="K259" i="16"/>
  <c r="L258" i="16"/>
  <c r="I256" i="16"/>
  <c r="K255" i="16"/>
  <c r="L254" i="16"/>
  <c r="I252" i="16"/>
  <c r="K251" i="16"/>
  <c r="L250" i="16"/>
  <c r="I248" i="16"/>
  <c r="K247" i="16"/>
  <c r="L246" i="16"/>
  <c r="I244" i="16"/>
  <c r="K243" i="16"/>
  <c r="L242" i="16"/>
  <c r="I240" i="16"/>
  <c r="K239" i="16"/>
  <c r="L238" i="16"/>
  <c r="I236" i="16"/>
  <c r="K235" i="16"/>
  <c r="L234" i="16"/>
  <c r="I232" i="16"/>
  <c r="K231" i="16"/>
  <c r="L230" i="16"/>
  <c r="I228" i="16"/>
  <c r="K227" i="16"/>
  <c r="L226" i="16"/>
  <c r="I224" i="16"/>
  <c r="K223" i="16"/>
  <c r="L222" i="16"/>
  <c r="I220" i="16"/>
  <c r="I269" i="16"/>
  <c r="K268" i="16"/>
  <c r="L267" i="16"/>
  <c r="L265" i="16"/>
  <c r="I263" i="16"/>
  <c r="K262" i="16"/>
  <c r="L261" i="16"/>
  <c r="I259" i="16"/>
  <c r="K258" i="16"/>
  <c r="L257" i="16"/>
  <c r="I255" i="16"/>
  <c r="K254" i="16"/>
  <c r="L253" i="16"/>
  <c r="I251" i="16"/>
  <c r="K250" i="16"/>
  <c r="L249" i="16"/>
  <c r="I247" i="16"/>
  <c r="K246" i="16"/>
  <c r="L245" i="16"/>
  <c r="I243" i="16"/>
  <c r="K242" i="16"/>
  <c r="L241" i="16"/>
  <c r="I239" i="16"/>
  <c r="K238" i="16"/>
  <c r="L237" i="16"/>
  <c r="I235" i="16"/>
  <c r="K234" i="16"/>
  <c r="L233" i="16"/>
  <c r="I231" i="16"/>
  <c r="K230" i="16"/>
  <c r="L229" i="16"/>
  <c r="I227" i="16"/>
  <c r="K226" i="16"/>
  <c r="L225" i="16"/>
  <c r="I223" i="16"/>
  <c r="K222" i="16"/>
  <c r="L221" i="16"/>
  <c r="O220" i="16"/>
  <c r="L270" i="16"/>
  <c r="I268" i="16"/>
  <c r="K267" i="16"/>
  <c r="L266" i="16"/>
  <c r="K265" i="16"/>
  <c r="L264" i="16"/>
  <c r="I262" i="16"/>
  <c r="K261" i="16"/>
  <c r="L260" i="16"/>
  <c r="I258" i="16"/>
  <c r="K257" i="16"/>
  <c r="L256" i="16"/>
  <c r="I254" i="16"/>
  <c r="K253" i="16"/>
  <c r="L252" i="16"/>
  <c r="I250" i="16"/>
  <c r="K249" i="16"/>
  <c r="L248" i="16"/>
  <c r="I246" i="16"/>
  <c r="K245" i="16"/>
  <c r="L244" i="16"/>
  <c r="I242" i="16"/>
  <c r="K241" i="16"/>
  <c r="L240" i="16"/>
  <c r="I238" i="16"/>
  <c r="K237" i="16"/>
  <c r="L236" i="16"/>
  <c r="I234" i="16"/>
  <c r="K233" i="16"/>
  <c r="L232" i="16"/>
  <c r="I230" i="16"/>
  <c r="K229" i="16"/>
  <c r="L228" i="16"/>
  <c r="I226" i="16"/>
  <c r="K225" i="16"/>
  <c r="L224" i="16"/>
  <c r="I222" i="16"/>
  <c r="K221" i="16"/>
  <c r="L220" i="16"/>
  <c r="G426" i="19"/>
  <c r="G530" i="19"/>
  <c r="F228" i="16"/>
  <c r="G434" i="19"/>
  <c r="G538" i="19"/>
  <c r="F236" i="16"/>
  <c r="G546" i="19"/>
  <c r="G442" i="19"/>
  <c r="F244" i="16"/>
  <c r="G450" i="19"/>
  <c r="G554" i="19"/>
  <c r="F252" i="16"/>
  <c r="G562" i="19"/>
  <c r="G458" i="19"/>
  <c r="F260" i="16"/>
  <c r="G572" i="19"/>
  <c r="G468" i="19"/>
  <c r="F270" i="16"/>
  <c r="G471" i="19"/>
  <c r="G575" i="19"/>
  <c r="F273" i="16"/>
  <c r="G475" i="19"/>
  <c r="G579" i="19"/>
  <c r="F277" i="16"/>
  <c r="G479" i="19"/>
  <c r="G583" i="19"/>
  <c r="F281" i="16"/>
  <c r="G483" i="19"/>
  <c r="G587" i="19"/>
  <c r="F285" i="16"/>
  <c r="G487" i="19"/>
  <c r="G591" i="19"/>
  <c r="F289" i="16"/>
  <c r="G491" i="19"/>
  <c r="G595" i="19"/>
  <c r="F293" i="16"/>
  <c r="G495" i="19"/>
  <c r="G599" i="19"/>
  <c r="F297" i="16"/>
  <c r="G499" i="19"/>
  <c r="G603" i="19"/>
  <c r="F301" i="16"/>
  <c r="G607" i="19"/>
  <c r="G503" i="19"/>
  <c r="F305" i="16"/>
  <c r="G507" i="19"/>
  <c r="G611" i="19"/>
  <c r="F309" i="16"/>
  <c r="G511" i="19"/>
  <c r="G615" i="19"/>
  <c r="F313" i="16"/>
  <c r="G616" i="19"/>
  <c r="G512" i="19"/>
  <c r="F314" i="16"/>
  <c r="G513" i="19"/>
  <c r="G617" i="19"/>
  <c r="F315" i="16"/>
  <c r="G618" i="19"/>
  <c r="G514" i="19"/>
  <c r="F316" i="16"/>
  <c r="G515" i="19"/>
  <c r="G619" i="19"/>
  <c r="F317" i="16"/>
  <c r="G620" i="19"/>
  <c r="G516" i="19"/>
  <c r="F318" i="16"/>
  <c r="G621" i="19"/>
  <c r="G517" i="19"/>
  <c r="F319" i="16"/>
  <c r="G622" i="19"/>
  <c r="G518" i="19"/>
  <c r="F320" i="16"/>
  <c r="G623" i="19"/>
  <c r="G519" i="19"/>
  <c r="F321" i="16"/>
  <c r="G624" i="19"/>
  <c r="G520" i="19"/>
  <c r="F322" i="16"/>
  <c r="G625" i="19"/>
  <c r="G521" i="19"/>
  <c r="F323" i="16"/>
  <c r="E3" i="26"/>
  <c r="C5" i="26"/>
  <c r="G5" i="26" s="1"/>
  <c r="G5" i="13"/>
  <c r="H5" i="13" s="1"/>
  <c r="I5" i="13" s="1"/>
  <c r="E7" i="26"/>
  <c r="C9" i="26"/>
  <c r="G9" i="26" s="1"/>
  <c r="G9" i="13"/>
  <c r="E11" i="26"/>
  <c r="C13" i="26"/>
  <c r="G13" i="26" s="1"/>
  <c r="G13" i="13"/>
  <c r="E3" i="27"/>
  <c r="E18" i="26"/>
  <c r="C5" i="27"/>
  <c r="G5" i="27" s="1"/>
  <c r="C20" i="26"/>
  <c r="G20" i="13"/>
  <c r="E7" i="27"/>
  <c r="E22" i="26"/>
  <c r="C9" i="27"/>
  <c r="C24" i="26"/>
  <c r="G24" i="13"/>
  <c r="E11" i="27"/>
  <c r="E26" i="26"/>
  <c r="C13" i="27"/>
  <c r="C28" i="26"/>
  <c r="G28" i="13"/>
  <c r="E33" i="26"/>
  <c r="C20" i="27"/>
  <c r="C35" i="26"/>
  <c r="G35" i="13"/>
  <c r="H35" i="13" s="1"/>
  <c r="I35" i="13" s="1"/>
  <c r="E37" i="26"/>
  <c r="C24" i="27"/>
  <c r="C39" i="26"/>
  <c r="G39" i="13"/>
  <c r="C28" i="27"/>
  <c r="C43" i="26"/>
  <c r="G43" i="13"/>
  <c r="K27" i="14"/>
  <c r="K23" i="14"/>
  <c r="K19" i="14"/>
  <c r="K29" i="14"/>
  <c r="K25" i="14"/>
  <c r="K21" i="14"/>
  <c r="K18" i="14"/>
  <c r="G25" i="14"/>
  <c r="G27" i="14"/>
  <c r="J43" i="14"/>
  <c r="J39" i="14"/>
  <c r="J35" i="14"/>
  <c r="J41" i="14"/>
  <c r="J37" i="14"/>
  <c r="J33" i="14"/>
  <c r="G33" i="14"/>
  <c r="H33" i="14" s="1"/>
  <c r="I33" i="14" s="1"/>
  <c r="J36" i="14"/>
  <c r="G38" i="14"/>
  <c r="E24" i="27"/>
  <c r="G834" i="18"/>
  <c r="H834" i="18" s="1"/>
  <c r="D3" i="17"/>
  <c r="J3" i="17" s="1"/>
  <c r="O3" i="15"/>
  <c r="O4" i="15" s="1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G107" i="18"/>
  <c r="H107" i="18" s="1"/>
  <c r="G3" i="18"/>
  <c r="C4" i="17"/>
  <c r="G939" i="18"/>
  <c r="H939" i="18" s="1"/>
  <c r="E4" i="17"/>
  <c r="G836" i="18"/>
  <c r="D5" i="17"/>
  <c r="C6" i="17"/>
  <c r="G109" i="18"/>
  <c r="G5" i="18"/>
  <c r="G941" i="18"/>
  <c r="E6" i="17"/>
  <c r="G838" i="18"/>
  <c r="D7" i="17"/>
  <c r="G111" i="18"/>
  <c r="G7" i="18"/>
  <c r="C8" i="17"/>
  <c r="G943" i="18"/>
  <c r="E8" i="17"/>
  <c r="G840" i="18"/>
  <c r="D9" i="17"/>
  <c r="C10" i="17"/>
  <c r="G113" i="18"/>
  <c r="G9" i="18"/>
  <c r="G945" i="18"/>
  <c r="E10" i="17"/>
  <c r="G842" i="18"/>
  <c r="D11" i="17"/>
  <c r="G115" i="18"/>
  <c r="G11" i="18"/>
  <c r="C12" i="17"/>
  <c r="G947" i="18"/>
  <c r="E12" i="17"/>
  <c r="G844" i="18"/>
  <c r="D13" i="17"/>
  <c r="C14" i="17"/>
  <c r="G117" i="18"/>
  <c r="G13" i="18"/>
  <c r="G949" i="18"/>
  <c r="E14" i="17"/>
  <c r="G846" i="18"/>
  <c r="D15" i="17"/>
  <c r="G119" i="18"/>
  <c r="G15" i="18"/>
  <c r="C16" i="17"/>
  <c r="G951" i="18"/>
  <c r="E16" i="17"/>
  <c r="G848" i="18"/>
  <c r="D17" i="17"/>
  <c r="C18" i="17"/>
  <c r="G121" i="18"/>
  <c r="G17" i="18"/>
  <c r="G953" i="18"/>
  <c r="E18" i="17"/>
  <c r="G850" i="18"/>
  <c r="D19" i="17"/>
  <c r="G123" i="18"/>
  <c r="G19" i="18"/>
  <c r="C20" i="17"/>
  <c r="G955" i="18"/>
  <c r="E20" i="17"/>
  <c r="G852" i="18"/>
  <c r="D21" i="17"/>
  <c r="C22" i="17"/>
  <c r="G125" i="18"/>
  <c r="G21" i="18"/>
  <c r="G957" i="18"/>
  <c r="E22" i="17"/>
  <c r="G854" i="18"/>
  <c r="D23" i="17"/>
  <c r="G127" i="18"/>
  <c r="G23" i="18"/>
  <c r="C24" i="17"/>
  <c r="G959" i="18"/>
  <c r="E24" i="17"/>
  <c r="G856" i="18"/>
  <c r="D25" i="17"/>
  <c r="C26" i="17"/>
  <c r="G129" i="18"/>
  <c r="G25" i="18"/>
  <c r="G961" i="18"/>
  <c r="E26" i="17"/>
  <c r="G858" i="18"/>
  <c r="D27" i="17"/>
  <c r="G131" i="18"/>
  <c r="G27" i="18"/>
  <c r="C28" i="17"/>
  <c r="G963" i="18"/>
  <c r="E28" i="17"/>
  <c r="G860" i="18"/>
  <c r="D29" i="17"/>
  <c r="C30" i="17"/>
  <c r="G133" i="18"/>
  <c r="G29" i="18"/>
  <c r="G965" i="18"/>
  <c r="E30" i="17"/>
  <c r="G862" i="18"/>
  <c r="D31" i="17"/>
  <c r="G135" i="18"/>
  <c r="G31" i="18"/>
  <c r="C32" i="17"/>
  <c r="G967" i="18"/>
  <c r="E32" i="17"/>
  <c r="G864" i="18"/>
  <c r="D33" i="17"/>
  <c r="C34" i="17"/>
  <c r="G137" i="18"/>
  <c r="G33" i="18"/>
  <c r="G969" i="18"/>
  <c r="E34" i="17"/>
  <c r="G866" i="18"/>
  <c r="D35" i="17"/>
  <c r="G139" i="18"/>
  <c r="G35" i="18"/>
  <c r="C36" i="17"/>
  <c r="G971" i="18"/>
  <c r="E36" i="17"/>
  <c r="G868" i="18"/>
  <c r="D37" i="17"/>
  <c r="C38" i="17"/>
  <c r="G141" i="18"/>
  <c r="G37" i="18"/>
  <c r="G973" i="18"/>
  <c r="E38" i="17"/>
  <c r="G870" i="18"/>
  <c r="D39" i="17"/>
  <c r="G143" i="18"/>
  <c r="G39" i="18"/>
  <c r="C40" i="17"/>
  <c r="G975" i="18"/>
  <c r="E40" i="17"/>
  <c r="G872" i="18"/>
  <c r="D41" i="17"/>
  <c r="C42" i="17"/>
  <c r="G145" i="18"/>
  <c r="G41" i="18"/>
  <c r="G977" i="18"/>
  <c r="E42" i="17"/>
  <c r="G874" i="18"/>
  <c r="D43" i="17"/>
  <c r="G147" i="18"/>
  <c r="G43" i="18"/>
  <c r="D45" i="17"/>
  <c r="F45" i="17" s="1"/>
  <c r="G876" i="18"/>
  <c r="C46" i="17"/>
  <c r="G149" i="18"/>
  <c r="G45" i="18"/>
  <c r="G981" i="18"/>
  <c r="E46" i="17"/>
  <c r="G878" i="18"/>
  <c r="D47" i="17"/>
  <c r="G151" i="18"/>
  <c r="G47" i="18"/>
  <c r="C48" i="17"/>
  <c r="G983" i="18"/>
  <c r="E48" i="17"/>
  <c r="G880" i="18"/>
  <c r="D49" i="17"/>
  <c r="C50" i="17"/>
  <c r="G153" i="18"/>
  <c r="G49" i="18"/>
  <c r="G985" i="18"/>
  <c r="E50" i="17"/>
  <c r="G882" i="18"/>
  <c r="D51" i="17"/>
  <c r="G155" i="18"/>
  <c r="G51" i="18"/>
  <c r="C52" i="17"/>
  <c r="G987" i="18"/>
  <c r="E52" i="17"/>
  <c r="G884" i="18"/>
  <c r="D53" i="17"/>
  <c r="C54" i="17"/>
  <c r="G157" i="18"/>
  <c r="G53" i="18"/>
  <c r="G989" i="18"/>
  <c r="E54" i="17"/>
  <c r="G1146" i="18"/>
  <c r="H1146" i="18" s="1"/>
  <c r="E58" i="17"/>
  <c r="G315" i="18"/>
  <c r="H315" i="18" s="1"/>
  <c r="G211" i="18"/>
  <c r="H211" i="18" s="1"/>
  <c r="C59" i="17"/>
  <c r="G1147" i="18"/>
  <c r="H1147" i="18" s="1"/>
  <c r="E59" i="17"/>
  <c r="J113" i="15"/>
  <c r="G1148" i="18"/>
  <c r="E60" i="17"/>
  <c r="G317" i="18"/>
  <c r="G213" i="18"/>
  <c r="C61" i="17"/>
  <c r="G1149" i="18"/>
  <c r="E61" i="17"/>
  <c r="J115" i="15"/>
  <c r="G1150" i="18"/>
  <c r="E62" i="17"/>
  <c r="G319" i="18"/>
  <c r="G215" i="18"/>
  <c r="C63" i="17"/>
  <c r="G1151" i="18"/>
  <c r="E63" i="17"/>
  <c r="J117" i="15"/>
  <c r="G1152" i="18"/>
  <c r="E64" i="17"/>
  <c r="G321" i="18"/>
  <c r="G217" i="18"/>
  <c r="C65" i="17"/>
  <c r="G1153" i="18"/>
  <c r="E65" i="17"/>
  <c r="J119" i="15"/>
  <c r="G1154" i="18"/>
  <c r="E66" i="17"/>
  <c r="G323" i="18"/>
  <c r="G219" i="18"/>
  <c r="C67" i="17"/>
  <c r="G1155" i="18"/>
  <c r="E67" i="17"/>
  <c r="J121" i="15"/>
  <c r="G1156" i="18"/>
  <c r="E68" i="17"/>
  <c r="G325" i="18"/>
  <c r="G221" i="18"/>
  <c r="C69" i="17"/>
  <c r="G1157" i="18"/>
  <c r="E69" i="17"/>
  <c r="J123" i="15"/>
  <c r="G1158" i="18"/>
  <c r="E70" i="17"/>
  <c r="G327" i="18"/>
  <c r="G223" i="18"/>
  <c r="C71" i="17"/>
  <c r="G1159" i="18"/>
  <c r="E71" i="17"/>
  <c r="J125" i="15"/>
  <c r="G1160" i="18"/>
  <c r="E72" i="17"/>
  <c r="G329" i="18"/>
  <c r="G225" i="18"/>
  <c r="C73" i="17"/>
  <c r="G1161" i="18"/>
  <c r="E73" i="17"/>
  <c r="J127" i="15"/>
  <c r="G1162" i="18"/>
  <c r="E74" i="17"/>
  <c r="G331" i="18"/>
  <c r="G227" i="18"/>
  <c r="C75" i="17"/>
  <c r="G1163" i="18"/>
  <c r="E75" i="17"/>
  <c r="J129" i="15"/>
  <c r="G1164" i="18"/>
  <c r="E76" i="17"/>
  <c r="G333" i="18"/>
  <c r="G229" i="18"/>
  <c r="C77" i="17"/>
  <c r="G1165" i="18"/>
  <c r="E77" i="17"/>
  <c r="J131" i="15"/>
  <c r="G1166" i="18"/>
  <c r="E78" i="17"/>
  <c r="G335" i="18"/>
  <c r="G231" i="18"/>
  <c r="C79" i="17"/>
  <c r="G1167" i="18"/>
  <c r="E79" i="17"/>
  <c r="J133" i="15"/>
  <c r="G1168" i="18"/>
  <c r="E80" i="17"/>
  <c r="G337" i="18"/>
  <c r="G233" i="18"/>
  <c r="C81" i="17"/>
  <c r="G1169" i="18"/>
  <c r="E81" i="17"/>
  <c r="J135" i="15"/>
  <c r="G1170" i="18"/>
  <c r="E82" i="17"/>
  <c r="G339" i="18"/>
  <c r="G235" i="18"/>
  <c r="C83" i="17"/>
  <c r="G1171" i="18"/>
  <c r="E83" i="17"/>
  <c r="J137" i="15"/>
  <c r="G1172" i="18"/>
  <c r="E84" i="17"/>
  <c r="G341" i="18"/>
  <c r="G237" i="18"/>
  <c r="C85" i="17"/>
  <c r="G1173" i="18"/>
  <c r="E85" i="17"/>
  <c r="J139" i="15"/>
  <c r="G1174" i="18"/>
  <c r="E86" i="17"/>
  <c r="G343" i="18"/>
  <c r="G239" i="18"/>
  <c r="C87" i="17"/>
  <c r="G1175" i="18"/>
  <c r="E87" i="17"/>
  <c r="J141" i="15"/>
  <c r="G1176" i="18"/>
  <c r="E88" i="17"/>
  <c r="G345" i="18"/>
  <c r="G241" i="18"/>
  <c r="C89" i="17"/>
  <c r="G1177" i="18"/>
  <c r="E89" i="17"/>
  <c r="J143" i="15"/>
  <c r="G1178" i="18"/>
  <c r="E90" i="17"/>
  <c r="G347" i="18"/>
  <c r="G243" i="18"/>
  <c r="C91" i="17"/>
  <c r="G1179" i="18"/>
  <c r="E91" i="17"/>
  <c r="J145" i="15"/>
  <c r="G1180" i="18"/>
  <c r="E92" i="17"/>
  <c r="G349" i="18"/>
  <c r="G245" i="18"/>
  <c r="C93" i="17"/>
  <c r="G1181" i="18"/>
  <c r="E93" i="17"/>
  <c r="J147" i="15"/>
  <c r="G1182" i="18"/>
  <c r="E94" i="17"/>
  <c r="G351" i="18"/>
  <c r="G247" i="18"/>
  <c r="C95" i="17"/>
  <c r="G1183" i="18"/>
  <c r="E95" i="17"/>
  <c r="J149" i="15"/>
  <c r="G1184" i="18"/>
  <c r="E96" i="17"/>
  <c r="G353" i="18"/>
  <c r="G249" i="18"/>
  <c r="C97" i="17"/>
  <c r="G1185" i="18"/>
  <c r="E97" i="17"/>
  <c r="J151" i="15"/>
  <c r="G1186" i="18"/>
  <c r="E98" i="17"/>
  <c r="G355" i="18"/>
  <c r="G251" i="18"/>
  <c r="C99" i="17"/>
  <c r="G1187" i="18"/>
  <c r="E99" i="17"/>
  <c r="J153" i="15"/>
  <c r="G1188" i="18"/>
  <c r="E100" i="17"/>
  <c r="G357" i="18"/>
  <c r="G253" i="18"/>
  <c r="C101" i="17"/>
  <c r="G1189" i="18"/>
  <c r="E101" i="17"/>
  <c r="J155" i="15"/>
  <c r="G1190" i="18"/>
  <c r="E102" i="17"/>
  <c r="G359" i="18"/>
  <c r="G255" i="18"/>
  <c r="C103" i="17"/>
  <c r="G1191" i="18"/>
  <c r="E103" i="17"/>
  <c r="J157" i="15"/>
  <c r="G1192" i="18"/>
  <c r="E104" i="17"/>
  <c r="G361" i="18"/>
  <c r="G257" i="18"/>
  <c r="C105" i="17"/>
  <c r="G1193" i="18"/>
  <c r="E105" i="17"/>
  <c r="J159" i="15"/>
  <c r="G1194" i="18"/>
  <c r="E106" i="17"/>
  <c r="G363" i="18"/>
  <c r="G259" i="18"/>
  <c r="C107" i="17"/>
  <c r="G1195" i="18"/>
  <c r="E107" i="17"/>
  <c r="J161" i="15"/>
  <c r="G1196" i="18"/>
  <c r="E108" i="17"/>
  <c r="G365" i="18"/>
  <c r="G261" i="18"/>
  <c r="C109" i="17"/>
  <c r="G1197" i="18"/>
  <c r="E109" i="17"/>
  <c r="J163" i="15"/>
  <c r="G368" i="18"/>
  <c r="G264" i="18"/>
  <c r="F166" i="15"/>
  <c r="G372" i="18"/>
  <c r="G268" i="18"/>
  <c r="F170" i="15"/>
  <c r="G376" i="18"/>
  <c r="G272" i="18"/>
  <c r="F174" i="15"/>
  <c r="G380" i="18"/>
  <c r="G276" i="18"/>
  <c r="F178" i="15"/>
  <c r="G384" i="18"/>
  <c r="G280" i="18"/>
  <c r="F182" i="15"/>
  <c r="G388" i="18"/>
  <c r="G284" i="18"/>
  <c r="F186" i="15"/>
  <c r="G392" i="18"/>
  <c r="G288" i="18"/>
  <c r="F190" i="15"/>
  <c r="G396" i="18"/>
  <c r="G292" i="18"/>
  <c r="F194" i="15"/>
  <c r="G400" i="18"/>
  <c r="G296" i="18"/>
  <c r="F198" i="15"/>
  <c r="G404" i="18"/>
  <c r="G300" i="18"/>
  <c r="F202" i="15"/>
  <c r="G408" i="18"/>
  <c r="G304" i="18"/>
  <c r="F206" i="15"/>
  <c r="G412" i="18"/>
  <c r="G308" i="18"/>
  <c r="F210" i="15"/>
  <c r="G416" i="18"/>
  <c r="G312" i="18"/>
  <c r="F214" i="15"/>
  <c r="G1354" i="18"/>
  <c r="H1354" i="18" s="1"/>
  <c r="E113" i="17"/>
  <c r="H8" i="12" a="1"/>
  <c r="H8" i="12" s="1"/>
  <c r="G523" i="18"/>
  <c r="G419" i="18"/>
  <c r="C114" i="17"/>
  <c r="G1355" i="18"/>
  <c r="E114" i="17"/>
  <c r="J223" i="15"/>
  <c r="G1356" i="18"/>
  <c r="E115" i="17"/>
  <c r="G525" i="18"/>
  <c r="G421" i="18"/>
  <c r="C116" i="17"/>
  <c r="G1357" i="18"/>
  <c r="E116" i="17"/>
  <c r="J225" i="15"/>
  <c r="G1358" i="18"/>
  <c r="E117" i="17"/>
  <c r="G527" i="18"/>
  <c r="G423" i="18"/>
  <c r="C118" i="17"/>
  <c r="G1359" i="18"/>
  <c r="E118" i="17"/>
  <c r="J227" i="15"/>
  <c r="G1360" i="18"/>
  <c r="E119" i="17"/>
  <c r="G529" i="18"/>
  <c r="G425" i="18"/>
  <c r="C120" i="17"/>
  <c r="G1361" i="18"/>
  <c r="E120" i="17"/>
  <c r="J229" i="15"/>
  <c r="G1362" i="18"/>
  <c r="E121" i="17"/>
  <c r="G531" i="18"/>
  <c r="G427" i="18"/>
  <c r="C122" i="17"/>
  <c r="G1363" i="18"/>
  <c r="E122" i="17"/>
  <c r="J231" i="15"/>
  <c r="G1364" i="18"/>
  <c r="E123" i="17"/>
  <c r="G533" i="18"/>
  <c r="G429" i="18"/>
  <c r="C124" i="17"/>
  <c r="G1365" i="18"/>
  <c r="E124" i="17"/>
  <c r="J233" i="15"/>
  <c r="G1366" i="18"/>
  <c r="E125" i="17"/>
  <c r="G535" i="18"/>
  <c r="G431" i="18"/>
  <c r="C126" i="17"/>
  <c r="G1367" i="18"/>
  <c r="E126" i="17"/>
  <c r="J235" i="15"/>
  <c r="G1368" i="18"/>
  <c r="E127" i="17"/>
  <c r="G537" i="18"/>
  <c r="G433" i="18"/>
  <c r="C128" i="17"/>
  <c r="G1369" i="18"/>
  <c r="E128" i="17"/>
  <c r="J237" i="15"/>
  <c r="G1370" i="18"/>
  <c r="E129" i="17"/>
  <c r="G539" i="18"/>
  <c r="G435" i="18"/>
  <c r="C130" i="17"/>
  <c r="G1371" i="18"/>
  <c r="E130" i="17"/>
  <c r="J239" i="15"/>
  <c r="G1372" i="18"/>
  <c r="E131" i="17"/>
  <c r="G541" i="18"/>
  <c r="G437" i="18"/>
  <c r="C132" i="17"/>
  <c r="G1373" i="18"/>
  <c r="E132" i="17"/>
  <c r="J241" i="15"/>
  <c r="G1374" i="18"/>
  <c r="E133" i="17"/>
  <c r="G543" i="18"/>
  <c r="G439" i="18"/>
  <c r="C134" i="17"/>
  <c r="G1375" i="18"/>
  <c r="E134" i="17"/>
  <c r="J243" i="15"/>
  <c r="G1376" i="18"/>
  <c r="E135" i="17"/>
  <c r="G545" i="18"/>
  <c r="G441" i="18"/>
  <c r="C136" i="17"/>
  <c r="G1377" i="18"/>
  <c r="E136" i="17"/>
  <c r="J245" i="15"/>
  <c r="G1378" i="18"/>
  <c r="E137" i="17"/>
  <c r="G547" i="18"/>
  <c r="G443" i="18"/>
  <c r="C138" i="17"/>
  <c r="G1379" i="18"/>
  <c r="E138" i="17"/>
  <c r="J247" i="15"/>
  <c r="G1380" i="18"/>
  <c r="E139" i="17"/>
  <c r="G549" i="18"/>
  <c r="G445" i="18"/>
  <c r="C140" i="17"/>
  <c r="G1381" i="18"/>
  <c r="E140" i="17"/>
  <c r="J249" i="15"/>
  <c r="G1382" i="18"/>
  <c r="E141" i="17"/>
  <c r="G551" i="18"/>
  <c r="G447" i="18"/>
  <c r="C142" i="17"/>
  <c r="G1383" i="18"/>
  <c r="E142" i="17"/>
  <c r="J251" i="15"/>
  <c r="G1384" i="18"/>
  <c r="E143" i="17"/>
  <c r="G553" i="18"/>
  <c r="G449" i="18"/>
  <c r="C144" i="17"/>
  <c r="G1385" i="18"/>
  <c r="E144" i="17"/>
  <c r="J253" i="15"/>
  <c r="G1386" i="18"/>
  <c r="E145" i="17"/>
  <c r="G555" i="18"/>
  <c r="G451" i="18"/>
  <c r="C146" i="17"/>
  <c r="G1387" i="18"/>
  <c r="E146" i="17"/>
  <c r="J255" i="15"/>
  <c r="G1388" i="18"/>
  <c r="E147" i="17"/>
  <c r="G557" i="18"/>
  <c r="G453" i="18"/>
  <c r="C148" i="17"/>
  <c r="G1389" i="18"/>
  <c r="E148" i="17"/>
  <c r="J257" i="15"/>
  <c r="G1390" i="18"/>
  <c r="E149" i="17"/>
  <c r="G559" i="18"/>
  <c r="G455" i="18"/>
  <c r="C150" i="17"/>
  <c r="G1391" i="18"/>
  <c r="E150" i="17"/>
  <c r="J259" i="15"/>
  <c r="G1392" i="18"/>
  <c r="E151" i="17"/>
  <c r="G561" i="18"/>
  <c r="G457" i="18"/>
  <c r="C152" i="17"/>
  <c r="G1393" i="18"/>
  <c r="E152" i="17"/>
  <c r="J261" i="15"/>
  <c r="G1394" i="18"/>
  <c r="E153" i="17"/>
  <c r="G563" i="18"/>
  <c r="G459" i="18"/>
  <c r="C154" i="17"/>
  <c r="G1395" i="18"/>
  <c r="E154" i="17"/>
  <c r="J263" i="15"/>
  <c r="G1396" i="18"/>
  <c r="E155" i="17"/>
  <c r="G565" i="18"/>
  <c r="G461" i="18"/>
  <c r="C156" i="17"/>
  <c r="G1397" i="18"/>
  <c r="E156" i="17"/>
  <c r="J265" i="15"/>
  <c r="G1398" i="18"/>
  <c r="E157" i="17"/>
  <c r="G567" i="18"/>
  <c r="G463" i="18"/>
  <c r="C158" i="17"/>
  <c r="G1399" i="18"/>
  <c r="E158" i="17"/>
  <c r="J267" i="15"/>
  <c r="G1400" i="18"/>
  <c r="E159" i="17"/>
  <c r="G569" i="18"/>
  <c r="G465" i="18"/>
  <c r="C160" i="17"/>
  <c r="G1401" i="18"/>
  <c r="E160" i="17"/>
  <c r="J269" i="15"/>
  <c r="G1402" i="18"/>
  <c r="E161" i="17"/>
  <c r="G571" i="18"/>
  <c r="G467" i="18"/>
  <c r="C162" i="17"/>
  <c r="G1403" i="18"/>
  <c r="E162" i="17"/>
  <c r="J271" i="15"/>
  <c r="G1404" i="18"/>
  <c r="E163" i="17"/>
  <c r="G573" i="18"/>
  <c r="G469" i="18"/>
  <c r="C164" i="17"/>
  <c r="G1405" i="18"/>
  <c r="E164" i="17"/>
  <c r="J273" i="15"/>
  <c r="G600" i="18"/>
  <c r="G496" i="18"/>
  <c r="F300" i="15"/>
  <c r="G604" i="18"/>
  <c r="G500" i="18"/>
  <c r="F304" i="15"/>
  <c r="G608" i="18"/>
  <c r="G504" i="18"/>
  <c r="F308" i="15"/>
  <c r="G612" i="18"/>
  <c r="G508" i="18"/>
  <c r="F312" i="15"/>
  <c r="G616" i="18"/>
  <c r="G512" i="18"/>
  <c r="F316" i="15"/>
  <c r="G620" i="18"/>
  <c r="G516" i="18"/>
  <c r="F320" i="15"/>
  <c r="G624" i="18"/>
  <c r="G520" i="18"/>
  <c r="F324" i="15"/>
  <c r="G106" i="19"/>
  <c r="H106" i="19" s="1"/>
  <c r="G2" i="19"/>
  <c r="H2" i="19" s="1"/>
  <c r="I54" i="16"/>
  <c r="K53" i="16"/>
  <c r="L52" i="16"/>
  <c r="I50" i="16"/>
  <c r="K49" i="16"/>
  <c r="L48" i="16"/>
  <c r="I46" i="16"/>
  <c r="K45" i="16"/>
  <c r="L44" i="16"/>
  <c r="I42" i="16"/>
  <c r="K41" i="16"/>
  <c r="L40" i="16"/>
  <c r="I38" i="16"/>
  <c r="K37" i="16"/>
  <c r="L36" i="16"/>
  <c r="I34" i="16"/>
  <c r="K33" i="16"/>
  <c r="L32" i="16"/>
  <c r="I30" i="16"/>
  <c r="K29" i="16"/>
  <c r="L28" i="16"/>
  <c r="I26" i="16"/>
  <c r="K25" i="16"/>
  <c r="L24" i="16"/>
  <c r="I22" i="16"/>
  <c r="K21" i="16"/>
  <c r="L20" i="16"/>
  <c r="I18" i="16"/>
  <c r="K17" i="16"/>
  <c r="L16" i="16"/>
  <c r="I14" i="16"/>
  <c r="K13" i="16"/>
  <c r="L12" i="16"/>
  <c r="I10" i="16"/>
  <c r="K9" i="16"/>
  <c r="L8" i="16"/>
  <c r="I6" i="16"/>
  <c r="K5" i="16"/>
  <c r="L4" i="16"/>
  <c r="O3" i="16"/>
  <c r="I105" i="16"/>
  <c r="I103" i="16"/>
  <c r="I101" i="16"/>
  <c r="I99" i="16"/>
  <c r="I97" i="16"/>
  <c r="I95" i="16"/>
  <c r="I93" i="16"/>
  <c r="I91" i="16"/>
  <c r="I89" i="16"/>
  <c r="I87" i="16"/>
  <c r="I85" i="16"/>
  <c r="I83" i="16"/>
  <c r="I81" i="16"/>
  <c r="I79" i="16"/>
  <c r="I77" i="16"/>
  <c r="I75" i="16"/>
  <c r="I73" i="16"/>
  <c r="I71" i="16"/>
  <c r="I69" i="16"/>
  <c r="I67" i="16"/>
  <c r="I65" i="16"/>
  <c r="I63" i="16"/>
  <c r="I61" i="16"/>
  <c r="I59" i="16"/>
  <c r="I57" i="16"/>
  <c r="I55" i="16"/>
  <c r="I53" i="16"/>
  <c r="K52" i="16"/>
  <c r="L51" i="16"/>
  <c r="I49" i="16"/>
  <c r="K48" i="16"/>
  <c r="L47" i="16"/>
  <c r="I45" i="16"/>
  <c r="K44" i="16"/>
  <c r="L43" i="16"/>
  <c r="I41" i="16"/>
  <c r="I52" i="16"/>
  <c r="K51" i="16"/>
  <c r="L50" i="16"/>
  <c r="I48" i="16"/>
  <c r="K47" i="16"/>
  <c r="L46" i="16"/>
  <c r="I44" i="16"/>
  <c r="K43" i="16"/>
  <c r="L42" i="16"/>
  <c r="I40" i="16"/>
  <c r="K39" i="16"/>
  <c r="L38" i="16"/>
  <c r="I36" i="16"/>
  <c r="K35" i="16"/>
  <c r="L34" i="16"/>
  <c r="I32" i="16"/>
  <c r="K31" i="16"/>
  <c r="L30" i="16"/>
  <c r="I28" i="16"/>
  <c r="K27" i="16"/>
  <c r="L26" i="16"/>
  <c r="I24" i="16"/>
  <c r="K23" i="16"/>
  <c r="L22" i="16"/>
  <c r="I20" i="16"/>
  <c r="K19" i="16"/>
  <c r="L18" i="16"/>
  <c r="I16" i="16"/>
  <c r="K15" i="16"/>
  <c r="L14" i="16"/>
  <c r="I12" i="16"/>
  <c r="K11" i="16"/>
  <c r="L10" i="16"/>
  <c r="I8" i="16"/>
  <c r="K7" i="16"/>
  <c r="L6" i="16"/>
  <c r="I4" i="16"/>
  <c r="F3" i="16"/>
  <c r="G3" i="16" s="1"/>
  <c r="I106" i="16"/>
  <c r="I104" i="16"/>
  <c r="I102" i="16"/>
  <c r="I100" i="16"/>
  <c r="I98" i="16"/>
  <c r="I96" i="16"/>
  <c r="I94" i="16"/>
  <c r="I92" i="16"/>
  <c r="I90" i="16"/>
  <c r="I88" i="16"/>
  <c r="I86" i="16"/>
  <c r="I84" i="16"/>
  <c r="I82" i="16"/>
  <c r="I80" i="16"/>
  <c r="I78" i="16"/>
  <c r="I76" i="16"/>
  <c r="I74" i="16"/>
  <c r="I72" i="16"/>
  <c r="I70" i="16"/>
  <c r="I68" i="16"/>
  <c r="I66" i="16"/>
  <c r="I64" i="16"/>
  <c r="I62" i="16"/>
  <c r="I60" i="16"/>
  <c r="I58" i="16"/>
  <c r="I56" i="16"/>
  <c r="L53" i="16"/>
  <c r="I51" i="16"/>
  <c r="K50" i="16"/>
  <c r="L49" i="16"/>
  <c r="I47" i="16"/>
  <c r="K46" i="16"/>
  <c r="L45" i="16"/>
  <c r="I43" i="16"/>
  <c r="K42" i="16"/>
  <c r="L41" i="16"/>
  <c r="I39" i="16"/>
  <c r="K38" i="16"/>
  <c r="L37" i="16"/>
  <c r="I35" i="16"/>
  <c r="K34" i="16"/>
  <c r="L33" i="16"/>
  <c r="I31" i="16"/>
  <c r="K30" i="16"/>
  <c r="L29" i="16"/>
  <c r="I27" i="16"/>
  <c r="K26" i="16"/>
  <c r="L25" i="16"/>
  <c r="I23" i="16"/>
  <c r="K22" i="16"/>
  <c r="L21" i="16"/>
  <c r="I19" i="16"/>
  <c r="K18" i="16"/>
  <c r="L17" i="16"/>
  <c r="I15" i="16"/>
  <c r="K14" i="16"/>
  <c r="L13" i="16"/>
  <c r="I11" i="16"/>
  <c r="K10" i="16"/>
  <c r="L9" i="16"/>
  <c r="I7" i="16"/>
  <c r="K6" i="16"/>
  <c r="L5" i="16"/>
  <c r="I3" i="16"/>
  <c r="L3" i="16"/>
  <c r="K4" i="16"/>
  <c r="I5" i="16"/>
  <c r="F8" i="16"/>
  <c r="G120" i="19"/>
  <c r="G16" i="19"/>
  <c r="F17" i="16"/>
  <c r="G121" i="19"/>
  <c r="G17" i="19"/>
  <c r="F18" i="16"/>
  <c r="G122" i="19"/>
  <c r="G18" i="19"/>
  <c r="F19" i="16"/>
  <c r="L19" i="16"/>
  <c r="K20" i="16"/>
  <c r="I21" i="16"/>
  <c r="F24" i="16"/>
  <c r="G136" i="19"/>
  <c r="G32" i="19"/>
  <c r="F33" i="16"/>
  <c r="G137" i="19"/>
  <c r="G33" i="19"/>
  <c r="F34" i="16"/>
  <c r="G138" i="19"/>
  <c r="G34" i="19"/>
  <c r="F35" i="16"/>
  <c r="L35" i="16"/>
  <c r="K36" i="16"/>
  <c r="I37" i="16"/>
  <c r="F40" i="16"/>
  <c r="G148" i="19"/>
  <c r="G44" i="19"/>
  <c r="F45" i="16"/>
  <c r="G156" i="19"/>
  <c r="G52" i="19"/>
  <c r="F53" i="16"/>
  <c r="G159" i="19"/>
  <c r="G55" i="19"/>
  <c r="F56" i="16"/>
  <c r="G163" i="19"/>
  <c r="G59" i="19"/>
  <c r="F60" i="16"/>
  <c r="G167" i="19"/>
  <c r="G63" i="19"/>
  <c r="F64" i="16"/>
  <c r="G171" i="19"/>
  <c r="G67" i="19"/>
  <c r="F68" i="16"/>
  <c r="G175" i="19"/>
  <c r="G71" i="19"/>
  <c r="F72" i="16"/>
  <c r="G179" i="19"/>
  <c r="G75" i="19"/>
  <c r="F76" i="16"/>
  <c r="G183" i="19"/>
  <c r="G79" i="19"/>
  <c r="F80" i="16"/>
  <c r="G187" i="19"/>
  <c r="G83" i="19"/>
  <c r="F84" i="16"/>
  <c r="G191" i="19"/>
  <c r="G87" i="19"/>
  <c r="F88" i="16"/>
  <c r="G195" i="19"/>
  <c r="G91" i="19"/>
  <c r="F92" i="16"/>
  <c r="G199" i="19"/>
  <c r="G95" i="19"/>
  <c r="F96" i="16"/>
  <c r="G203" i="19"/>
  <c r="G99" i="19"/>
  <c r="F100" i="16"/>
  <c r="G207" i="19"/>
  <c r="G103" i="19"/>
  <c r="F104" i="16"/>
  <c r="G320" i="19"/>
  <c r="G216" i="19"/>
  <c r="F116" i="16"/>
  <c r="G328" i="19"/>
  <c r="G224" i="19"/>
  <c r="F124" i="16"/>
  <c r="G336" i="19"/>
  <c r="G232" i="19"/>
  <c r="F132" i="16"/>
  <c r="G344" i="19"/>
  <c r="G240" i="19"/>
  <c r="F140" i="16"/>
  <c r="G352" i="19"/>
  <c r="G248" i="19"/>
  <c r="F148" i="16"/>
  <c r="G360" i="19"/>
  <c r="G256" i="19"/>
  <c r="F156" i="16"/>
  <c r="G369" i="19"/>
  <c r="G265" i="19"/>
  <c r="F165" i="16"/>
  <c r="G373" i="19"/>
  <c r="G269" i="19"/>
  <c r="F169" i="16"/>
  <c r="G377" i="19"/>
  <c r="G273" i="19"/>
  <c r="F173" i="16"/>
  <c r="G381" i="19"/>
  <c r="G277" i="19"/>
  <c r="F177" i="16"/>
  <c r="G385" i="19"/>
  <c r="G281" i="19"/>
  <c r="F181" i="16"/>
  <c r="G389" i="19"/>
  <c r="G285" i="19"/>
  <c r="F185" i="16"/>
  <c r="G393" i="19"/>
  <c r="G289" i="19"/>
  <c r="F189" i="16"/>
  <c r="G397" i="19"/>
  <c r="G293" i="19"/>
  <c r="F193" i="16"/>
  <c r="G401" i="19"/>
  <c r="G297" i="19"/>
  <c r="F197" i="16"/>
  <c r="G405" i="19"/>
  <c r="G301" i="19"/>
  <c r="F201" i="16"/>
  <c r="G409" i="19"/>
  <c r="G305" i="19"/>
  <c r="F205" i="16"/>
  <c r="G413" i="19"/>
  <c r="G309" i="19"/>
  <c r="F209" i="16"/>
  <c r="G417" i="19"/>
  <c r="G313" i="19"/>
  <c r="F213" i="16"/>
  <c r="G1250" i="19"/>
  <c r="H1250" i="19" s="1"/>
  <c r="K220" i="16"/>
  <c r="F18" i="12" a="1"/>
  <c r="F18" i="12" s="1"/>
  <c r="G18" i="12" s="1"/>
  <c r="G420" i="19"/>
  <c r="G524" i="19"/>
  <c r="O222" i="16"/>
  <c r="O223" i="16" s="1"/>
  <c r="F222" i="16"/>
  <c r="G428" i="19"/>
  <c r="G532" i="19"/>
  <c r="F230" i="16"/>
  <c r="G436" i="19"/>
  <c r="G540" i="19"/>
  <c r="F238" i="16"/>
  <c r="G444" i="19"/>
  <c r="G548" i="19"/>
  <c r="F246" i="16"/>
  <c r="G452" i="19"/>
  <c r="G556" i="19"/>
  <c r="F254" i="16"/>
  <c r="G460" i="19"/>
  <c r="G564" i="19"/>
  <c r="F262" i="16"/>
  <c r="G574" i="19"/>
  <c r="G470" i="19"/>
  <c r="F272" i="16"/>
  <c r="G578" i="19"/>
  <c r="G474" i="19"/>
  <c r="F276" i="16"/>
  <c r="G582" i="19"/>
  <c r="G478" i="19"/>
  <c r="F280" i="16"/>
  <c r="G586" i="19"/>
  <c r="G482" i="19"/>
  <c r="F284" i="16"/>
  <c r="G590" i="19"/>
  <c r="G486" i="19"/>
  <c r="F288" i="16"/>
  <c r="G594" i="19"/>
  <c r="G490" i="19"/>
  <c r="F292" i="16"/>
  <c r="G598" i="19"/>
  <c r="G494" i="19"/>
  <c r="F296" i="16"/>
  <c r="G602" i="19"/>
  <c r="G498" i="19"/>
  <c r="F300" i="16"/>
  <c r="G606" i="19"/>
  <c r="G502" i="19"/>
  <c r="F304" i="16"/>
  <c r="G610" i="19"/>
  <c r="G506" i="19"/>
  <c r="F308" i="16"/>
  <c r="G614" i="19"/>
  <c r="G510" i="19"/>
  <c r="F312" i="16"/>
  <c r="F281" i="17"/>
  <c r="F277" i="17" a="1"/>
  <c r="F277" i="17" s="1"/>
  <c r="G107" i="19"/>
  <c r="H107" i="19" s="1"/>
  <c r="G3" i="19"/>
  <c r="H939" i="19"/>
  <c r="H940" i="19" s="1"/>
  <c r="H941" i="19" s="1"/>
  <c r="H942" i="19" s="1"/>
  <c r="H943" i="19" s="1"/>
  <c r="G111" i="19"/>
  <c r="G7" i="19"/>
  <c r="G115" i="19"/>
  <c r="G11" i="19"/>
  <c r="G119" i="19"/>
  <c r="G15" i="19"/>
  <c r="G123" i="19"/>
  <c r="G19" i="19"/>
  <c r="G127" i="19"/>
  <c r="G23" i="19"/>
  <c r="G27" i="19"/>
  <c r="G131" i="19"/>
  <c r="G31" i="19"/>
  <c r="G135" i="19"/>
  <c r="G35" i="19"/>
  <c r="G139" i="19"/>
  <c r="G39" i="19"/>
  <c r="G143" i="19"/>
  <c r="G43" i="19"/>
  <c r="G147" i="19"/>
  <c r="G47" i="19"/>
  <c r="G151" i="19"/>
  <c r="G51" i="19"/>
  <c r="G155" i="19"/>
  <c r="F54" i="16"/>
  <c r="G317" i="19"/>
  <c r="G213" i="19"/>
  <c r="G321" i="19"/>
  <c r="G217" i="19"/>
  <c r="G325" i="19"/>
  <c r="G221" i="19"/>
  <c r="G329" i="19"/>
  <c r="G225" i="19"/>
  <c r="G333" i="19"/>
  <c r="G229" i="19"/>
  <c r="G337" i="19"/>
  <c r="G233" i="19"/>
  <c r="G341" i="19"/>
  <c r="G237" i="19"/>
  <c r="G345" i="19"/>
  <c r="G241" i="19"/>
  <c r="G349" i="19"/>
  <c r="G245" i="19"/>
  <c r="G353" i="19"/>
  <c r="G249" i="19"/>
  <c r="G357" i="19"/>
  <c r="G253" i="19"/>
  <c r="G361" i="19"/>
  <c r="G257" i="19"/>
  <c r="G365" i="19"/>
  <c r="G261" i="19"/>
  <c r="G525" i="19"/>
  <c r="G421" i="19"/>
  <c r="G529" i="19"/>
  <c r="G425" i="19"/>
  <c r="G533" i="19"/>
  <c r="G429" i="19"/>
  <c r="G537" i="19"/>
  <c r="G433" i="19"/>
  <c r="G541" i="19"/>
  <c r="G437" i="19"/>
  <c r="G545" i="19"/>
  <c r="G441" i="19"/>
  <c r="G549" i="19"/>
  <c r="G445" i="19"/>
  <c r="G553" i="19"/>
  <c r="G449" i="19"/>
  <c r="G557" i="19"/>
  <c r="G453" i="19"/>
  <c r="G561" i="19"/>
  <c r="G457" i="19"/>
  <c r="G565" i="19"/>
  <c r="G461" i="19"/>
  <c r="G571" i="19"/>
  <c r="G467" i="19"/>
  <c r="F271" i="16"/>
  <c r="C503" i="16"/>
  <c r="D3" i="26"/>
  <c r="F4" i="26"/>
  <c r="D5" i="26"/>
  <c r="F6" i="26"/>
  <c r="D7" i="26"/>
  <c r="F8" i="26"/>
  <c r="D9" i="26"/>
  <c r="F10" i="26"/>
  <c r="D11" i="26"/>
  <c r="F12" i="26"/>
  <c r="D13" i="26"/>
  <c r="F14" i="26"/>
  <c r="D18" i="26"/>
  <c r="D3" i="27"/>
  <c r="F4" i="27"/>
  <c r="F19" i="26"/>
  <c r="D5" i="27"/>
  <c r="D20" i="26"/>
  <c r="F6" i="27"/>
  <c r="F21" i="26"/>
  <c r="D22" i="26"/>
  <c r="D7" i="27"/>
  <c r="F8" i="27"/>
  <c r="F23" i="26"/>
  <c r="D9" i="27"/>
  <c r="D24" i="26"/>
  <c r="F10" i="27"/>
  <c r="F25" i="26"/>
  <c r="D26" i="26"/>
  <c r="D11" i="27"/>
  <c r="F12" i="27"/>
  <c r="F27" i="26"/>
  <c r="D13" i="27"/>
  <c r="D28" i="26"/>
  <c r="F14" i="27"/>
  <c r="F29" i="26"/>
  <c r="D33" i="26"/>
  <c r="D18" i="27"/>
  <c r="F34" i="26"/>
  <c r="F19" i="27"/>
  <c r="D20" i="27"/>
  <c r="D35" i="26"/>
  <c r="F21" i="27"/>
  <c r="F36" i="26"/>
  <c r="D22" i="27"/>
  <c r="D37" i="26"/>
  <c r="F23" i="27"/>
  <c r="F38" i="26"/>
  <c r="D39" i="26"/>
  <c r="D24" i="27"/>
  <c r="F25" i="27"/>
  <c r="F40" i="26"/>
  <c r="D41" i="26"/>
  <c r="D26" i="27"/>
  <c r="F42" i="26"/>
  <c r="D28" i="27"/>
  <c r="D43" i="26"/>
  <c r="F29" i="27"/>
  <c r="F44" i="26"/>
  <c r="E23" i="27"/>
  <c r="E27" i="27"/>
  <c r="F494" i="16" a="1"/>
  <c r="F494" i="16" s="1"/>
  <c r="H277" i="17" a="1"/>
  <c r="H277" i="17" s="1"/>
  <c r="H281" i="17"/>
  <c r="G145" i="19"/>
  <c r="G41" i="19"/>
  <c r="F44" i="16"/>
  <c r="G149" i="19"/>
  <c r="G45" i="19"/>
  <c r="F48" i="16"/>
  <c r="G153" i="19"/>
  <c r="G49" i="19"/>
  <c r="F52" i="16"/>
  <c r="G157" i="19"/>
  <c r="G53" i="19"/>
  <c r="G315" i="19"/>
  <c r="G211" i="19"/>
  <c r="H211" i="19" s="1"/>
  <c r="O111" i="16"/>
  <c r="O112" i="16" s="1"/>
  <c r="F113" i="16"/>
  <c r="G319" i="19"/>
  <c r="G215" i="19"/>
  <c r="F117" i="16"/>
  <c r="G323" i="19"/>
  <c r="G219" i="19"/>
  <c r="F121" i="16"/>
  <c r="G327" i="19"/>
  <c r="G223" i="19"/>
  <c r="F125" i="16"/>
  <c r="G331" i="19"/>
  <c r="G227" i="19"/>
  <c r="F129" i="16"/>
  <c r="G335" i="19"/>
  <c r="G231" i="19"/>
  <c r="F133" i="16"/>
  <c r="G339" i="19"/>
  <c r="G235" i="19"/>
  <c r="F137" i="16"/>
  <c r="G343" i="19"/>
  <c r="G239" i="19"/>
  <c r="F141" i="16"/>
  <c r="G347" i="19"/>
  <c r="G243" i="19"/>
  <c r="F145" i="16"/>
  <c r="G351" i="19"/>
  <c r="G247" i="19"/>
  <c r="F149" i="16"/>
  <c r="G355" i="19"/>
  <c r="G251" i="19"/>
  <c r="F153" i="16"/>
  <c r="G359" i="19"/>
  <c r="G255" i="19"/>
  <c r="F157" i="16"/>
  <c r="G363" i="19"/>
  <c r="G259" i="19"/>
  <c r="F161" i="16"/>
  <c r="G523" i="19"/>
  <c r="G419" i="19"/>
  <c r="O221" i="16"/>
  <c r="F223" i="16"/>
  <c r="G527" i="19"/>
  <c r="G423" i="19"/>
  <c r="F227" i="16"/>
  <c r="G531" i="19"/>
  <c r="G427" i="19"/>
  <c r="F231" i="16"/>
  <c r="G535" i="19"/>
  <c r="G431" i="19"/>
  <c r="F235" i="16"/>
  <c r="G539" i="19"/>
  <c r="G435" i="19"/>
  <c r="F239" i="16"/>
  <c r="G543" i="19"/>
  <c r="G439" i="19"/>
  <c r="F243" i="16"/>
  <c r="G443" i="19"/>
  <c r="G547" i="19"/>
  <c r="F247" i="16"/>
  <c r="G447" i="19"/>
  <c r="G551" i="19"/>
  <c r="F251" i="16"/>
  <c r="G451" i="19"/>
  <c r="G555" i="19"/>
  <c r="F255" i="16"/>
  <c r="G455" i="19"/>
  <c r="G559" i="19"/>
  <c r="F259" i="16"/>
  <c r="G459" i="19"/>
  <c r="G563" i="19"/>
  <c r="F263" i="16"/>
  <c r="G567" i="19"/>
  <c r="G463" i="19"/>
  <c r="G465" i="19"/>
  <c r="G569" i="19"/>
  <c r="F269" i="16"/>
  <c r="G469" i="19"/>
  <c r="G573" i="19"/>
  <c r="J271" i="17"/>
  <c r="F498" i="16"/>
  <c r="K281" i="17"/>
  <c r="K277" i="17" a="1"/>
  <c r="K277" i="17" s="1"/>
  <c r="F3" i="26"/>
  <c r="D4" i="26"/>
  <c r="F5" i="26"/>
  <c r="F7" i="26"/>
  <c r="D8" i="26"/>
  <c r="F9" i="26"/>
  <c r="D10" i="26"/>
  <c r="F11" i="26"/>
  <c r="D12" i="26"/>
  <c r="F13" i="26"/>
  <c r="D14" i="26"/>
  <c r="F3" i="27"/>
  <c r="F18" i="26"/>
  <c r="D4" i="27"/>
  <c r="D19" i="26"/>
  <c r="F5" i="27"/>
  <c r="F20" i="26"/>
  <c r="D6" i="27"/>
  <c r="D21" i="26"/>
  <c r="F7" i="27"/>
  <c r="F22" i="26"/>
  <c r="D8" i="27"/>
  <c r="D23" i="26"/>
  <c r="F9" i="27"/>
  <c r="F24" i="26"/>
  <c r="D10" i="27"/>
  <c r="D25" i="26"/>
  <c r="F11" i="27"/>
  <c r="F26" i="26"/>
  <c r="D12" i="27"/>
  <c r="D27" i="26"/>
  <c r="F13" i="27"/>
  <c r="F28" i="26"/>
  <c r="D14" i="27"/>
  <c r="D29" i="26"/>
  <c r="F18" i="27"/>
  <c r="F33" i="26"/>
  <c r="D19" i="27"/>
  <c r="D34" i="26"/>
  <c r="F20" i="27"/>
  <c r="F35" i="26"/>
  <c r="D21" i="27"/>
  <c r="D36" i="26"/>
  <c r="F22" i="27"/>
  <c r="F37" i="26"/>
  <c r="D23" i="27"/>
  <c r="D38" i="26"/>
  <c r="F24" i="27"/>
  <c r="F39" i="26"/>
  <c r="D25" i="27"/>
  <c r="D40" i="26"/>
  <c r="D27" i="27"/>
  <c r="D42" i="26"/>
  <c r="D29" i="27"/>
  <c r="D44" i="26"/>
  <c r="E21" i="27"/>
  <c r="E25" i="27"/>
  <c r="J494" i="16" a="1"/>
  <c r="J494" i="16" s="1"/>
  <c r="J498" i="16"/>
  <c r="C501" i="16"/>
  <c r="G498" i="16"/>
  <c r="K498" i="16"/>
  <c r="G271" i="17"/>
  <c r="E494" i="16" a="1"/>
  <c r="E494" i="16" s="1"/>
  <c r="G494" i="16" a="1"/>
  <c r="G494" i="16" s="1"/>
  <c r="I494" i="16" a="1"/>
  <c r="I494" i="16" s="1"/>
  <c r="K494" i="16" a="1"/>
  <c r="K494" i="16" s="1"/>
  <c r="M494" i="16" a="1"/>
  <c r="M494" i="16" s="1"/>
  <c r="P494" i="16" s="1"/>
  <c r="D498" i="16"/>
  <c r="H498" i="16"/>
  <c r="L498" i="16"/>
  <c r="D277" i="17" a="1"/>
  <c r="D277" i="17" s="1"/>
  <c r="I277" i="17" a="1"/>
  <c r="I277" i="17" s="1"/>
  <c r="L277" i="17" a="1"/>
  <c r="L277" i="17" s="1"/>
  <c r="E281" i="17"/>
  <c r="E498" i="16"/>
  <c r="I498" i="16"/>
  <c r="M498" i="16"/>
  <c r="L281" i="17"/>
  <c r="P647" i="22"/>
  <c r="P646" i="22"/>
  <c r="P645" i="22"/>
  <c r="J14" i="28"/>
  <c r="J42" i="28"/>
  <c r="N8" i="32"/>
  <c r="G18" i="34"/>
  <c r="P18" i="34" s="1"/>
  <c r="L18" i="34"/>
  <c r="J32" i="28"/>
  <c r="N6" i="34"/>
  <c r="J24" i="28"/>
  <c r="J28" i="28"/>
  <c r="J50" i="28"/>
  <c r="D7" i="34"/>
  <c r="N7" i="34" s="1"/>
  <c r="C64" i="35"/>
  <c r="L8" i="34"/>
  <c r="C16" i="35"/>
  <c r="D11" i="35"/>
  <c r="F26" i="35"/>
  <c r="E64" i="35"/>
  <c r="F59" i="35"/>
  <c r="D101" i="35"/>
  <c r="E96" i="35"/>
  <c r="F10" i="35"/>
  <c r="C32" i="35"/>
  <c r="D27" i="35"/>
  <c r="F42" i="35"/>
  <c r="E81" i="35"/>
  <c r="L7" i="34"/>
  <c r="D15" i="35"/>
  <c r="C48" i="35"/>
  <c r="D43" i="35"/>
  <c r="D58" i="35"/>
  <c r="D85" i="35"/>
  <c r="E80" i="35"/>
  <c r="C133" i="35"/>
  <c r="D167" i="35"/>
  <c r="C172" i="35"/>
  <c r="C171" i="35"/>
  <c r="C187" i="35"/>
  <c r="D182" i="35"/>
  <c r="C193" i="35"/>
  <c r="C198" i="35" s="1"/>
  <c r="F47" i="37"/>
  <c r="G42" i="37"/>
  <c r="F48" i="37"/>
  <c r="G43" i="37"/>
  <c r="F97" i="35"/>
  <c r="E102" i="35"/>
  <c r="E133" i="35"/>
  <c r="F128" i="35"/>
  <c r="C63" i="37"/>
  <c r="D58" i="37"/>
  <c r="C101" i="37"/>
  <c r="D96" i="37"/>
  <c r="C117" i="37"/>
  <c r="D112" i="37"/>
  <c r="D128" i="37"/>
  <c r="C133" i="37"/>
  <c r="D118" i="35"/>
  <c r="E113" i="35"/>
  <c r="D129" i="35"/>
  <c r="C134" i="35"/>
  <c r="C155" i="35"/>
  <c r="D150" i="35"/>
  <c r="D188" i="35"/>
  <c r="E183" i="35"/>
  <c r="F11" i="37"/>
  <c r="D16" i="37"/>
  <c r="E31" i="37"/>
  <c r="F26" i="37"/>
  <c r="C117" i="35"/>
  <c r="D112" i="35"/>
  <c r="D199" i="35"/>
  <c r="C204" i="35"/>
  <c r="E166" i="35"/>
  <c r="E15" i="37"/>
  <c r="F10" i="37"/>
  <c r="G27" i="37"/>
  <c r="F32" i="37"/>
  <c r="E171" i="37"/>
  <c r="F166" i="37"/>
  <c r="C151" i="35"/>
  <c r="C85" i="37"/>
  <c r="D80" i="37"/>
  <c r="D102" i="37"/>
  <c r="E97" i="37"/>
  <c r="D118" i="37"/>
  <c r="E113" i="37"/>
  <c r="D129" i="37"/>
  <c r="C134" i="37"/>
  <c r="C155" i="37"/>
  <c r="D150" i="37"/>
  <c r="D167" i="37"/>
  <c r="C172" i="37"/>
  <c r="C171" i="37"/>
  <c r="D187" i="37"/>
  <c r="E182" i="37"/>
  <c r="C47" i="37"/>
  <c r="D59" i="37"/>
  <c r="D86" i="37"/>
  <c r="E81" i="37"/>
  <c r="C187" i="37"/>
  <c r="C151" i="37"/>
  <c r="D81" i="40"/>
  <c r="C86" i="40"/>
  <c r="D183" i="37"/>
  <c r="C188" i="37"/>
  <c r="D16" i="40"/>
  <c r="E11" i="40"/>
  <c r="D32" i="40"/>
  <c r="E27" i="40"/>
  <c r="D97" i="40"/>
  <c r="C102" i="40"/>
  <c r="E128" i="40"/>
  <c r="D133" i="40"/>
  <c r="C193" i="37"/>
  <c r="C198" i="37" s="1"/>
  <c r="G193" i="37"/>
  <c r="K193" i="37"/>
  <c r="O193" i="37"/>
  <c r="S193" i="37"/>
  <c r="D194" i="37"/>
  <c r="D199" i="37" s="1"/>
  <c r="H194" i="37"/>
  <c r="L194" i="37"/>
  <c r="P194" i="37"/>
  <c r="T194" i="37"/>
  <c r="C15" i="40"/>
  <c r="D10" i="40"/>
  <c r="C31" i="40"/>
  <c r="D26" i="40"/>
  <c r="D48" i="40"/>
  <c r="E43" i="40"/>
  <c r="D42" i="40"/>
  <c r="D59" i="40"/>
  <c r="C64" i="40"/>
  <c r="C63" i="40"/>
  <c r="D58" i="40"/>
  <c r="G80" i="40"/>
  <c r="F85" i="40"/>
  <c r="E101" i="40"/>
  <c r="F96" i="40"/>
  <c r="C155" i="40"/>
  <c r="D150" i="40"/>
  <c r="C171" i="40"/>
  <c r="D166" i="40"/>
  <c r="F188" i="40"/>
  <c r="G183" i="40"/>
  <c r="E188" i="40"/>
  <c r="D199" i="40"/>
  <c r="C204" i="40"/>
  <c r="F112" i="40"/>
  <c r="D113" i="40"/>
  <c r="C118" i="40"/>
  <c r="D151" i="40"/>
  <c r="C156" i="40"/>
  <c r="F193" i="40"/>
  <c r="J193" i="40"/>
  <c r="N193" i="40"/>
  <c r="R193" i="40"/>
  <c r="V193" i="40"/>
  <c r="Z193" i="40"/>
  <c r="I194" i="40"/>
  <c r="M194" i="40"/>
  <c r="Q194" i="40"/>
  <c r="U194" i="40"/>
  <c r="Y194" i="40"/>
  <c r="D129" i="40"/>
  <c r="C134" i="40"/>
  <c r="E167" i="40"/>
  <c r="C172" i="40"/>
  <c r="AD194" i="40"/>
  <c r="AH194" i="40"/>
  <c r="D182" i="40"/>
  <c r="C193" i="40"/>
  <c r="C198" i="40" s="1"/>
  <c r="G193" i="40"/>
  <c r="K193" i="40"/>
  <c r="O193" i="40"/>
  <c r="S193" i="40"/>
  <c r="W193" i="40"/>
  <c r="F194" i="40"/>
  <c r="J194" i="40"/>
  <c r="N194" i="40"/>
  <c r="R194" i="40"/>
  <c r="V194" i="40"/>
  <c r="Z194" i="40"/>
  <c r="H316" i="18" l="1"/>
  <c r="H212" i="19"/>
  <c r="H213" i="19" s="1"/>
  <c r="O224" i="16"/>
  <c r="O225" i="16" s="1"/>
  <c r="O226" i="16" s="1"/>
  <c r="O227" i="16" s="1"/>
  <c r="O228" i="16" s="1"/>
  <c r="O229" i="16" s="1"/>
  <c r="O230" i="16" s="1"/>
  <c r="O231" i="16" s="1"/>
  <c r="O232" i="16" s="1"/>
  <c r="O233" i="16" s="1"/>
  <c r="O234" i="16" s="1"/>
  <c r="O235" i="16" s="1"/>
  <c r="O236" i="16" s="1"/>
  <c r="O237" i="16" s="1"/>
  <c r="O238" i="16" s="1"/>
  <c r="O239" i="16" s="1"/>
  <c r="O240" i="16" s="1"/>
  <c r="O241" i="16" s="1"/>
  <c r="O242" i="16" s="1"/>
  <c r="O243" i="16" s="1"/>
  <c r="O244" i="16" s="1"/>
  <c r="O245" i="16" s="1"/>
  <c r="O246" i="16" s="1"/>
  <c r="O247" i="16" s="1"/>
  <c r="O248" i="16" s="1"/>
  <c r="O249" i="16" s="1"/>
  <c r="O250" i="16" s="1"/>
  <c r="O251" i="16" s="1"/>
  <c r="O252" i="16" s="1"/>
  <c r="O253" i="16" s="1"/>
  <c r="O254" i="16" s="1"/>
  <c r="O255" i="16" s="1"/>
  <c r="O256" i="16" s="1"/>
  <c r="O257" i="16" s="1"/>
  <c r="O258" i="16" s="1"/>
  <c r="O259" i="16" s="1"/>
  <c r="O260" i="16" s="1"/>
  <c r="O261" i="16" s="1"/>
  <c r="O262" i="16" s="1"/>
  <c r="O263" i="16" s="1"/>
  <c r="O264" i="16" s="1"/>
  <c r="O265" i="16" s="1"/>
  <c r="O266" i="16" s="1"/>
  <c r="O267" i="16" s="1"/>
  <c r="O268" i="16" s="1"/>
  <c r="O269" i="16" s="1"/>
  <c r="O270" i="16" s="1"/>
  <c r="O271" i="16" s="1"/>
  <c r="D503" i="16" a="1"/>
  <c r="D503" i="16" s="1"/>
  <c r="F503" i="16" a="1"/>
  <c r="F503" i="16" s="1"/>
  <c r="J1147" i="19"/>
  <c r="I1147" i="19"/>
  <c r="H1148" i="19"/>
  <c r="L503" i="16" a="1"/>
  <c r="L503" i="16" s="1"/>
  <c r="O113" i="16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O132" i="16" s="1"/>
  <c r="O133" i="16" s="1"/>
  <c r="O134" i="16" s="1"/>
  <c r="O135" i="16" s="1"/>
  <c r="O136" i="16" s="1"/>
  <c r="O137" i="16" s="1"/>
  <c r="O138" i="16" s="1"/>
  <c r="O139" i="16" s="1"/>
  <c r="O140" i="16" s="1"/>
  <c r="O141" i="16" s="1"/>
  <c r="O142" i="16" s="1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O161" i="16" s="1"/>
  <c r="M502" i="16" a="1"/>
  <c r="M502" i="16" s="1"/>
  <c r="I18" i="14"/>
  <c r="H19" i="14"/>
  <c r="I19" i="14" s="1"/>
  <c r="J943" i="19"/>
  <c r="I943" i="19"/>
  <c r="H944" i="19"/>
  <c r="K7" i="12"/>
  <c r="J1043" i="19"/>
  <c r="I1043" i="19"/>
  <c r="H1044" i="19"/>
  <c r="I315" i="18"/>
  <c r="J315" i="18"/>
  <c r="G39" i="26"/>
  <c r="K27" i="26"/>
  <c r="K23" i="26"/>
  <c r="K19" i="26"/>
  <c r="K26" i="26"/>
  <c r="K22" i="26"/>
  <c r="K29" i="26"/>
  <c r="K25" i="26"/>
  <c r="K21" i="26"/>
  <c r="K28" i="26"/>
  <c r="K24" i="26"/>
  <c r="K20" i="26"/>
  <c r="K18" i="26"/>
  <c r="C455" i="16" a="1"/>
  <c r="L155" i="11"/>
  <c r="E379" i="16" a="1"/>
  <c r="E379" i="16" s="1"/>
  <c r="G1611" i="19" s="1"/>
  <c r="E375" i="16" a="1"/>
  <c r="E375" i="16" s="1"/>
  <c r="G1607" i="19" s="1"/>
  <c r="E371" i="16" a="1"/>
  <c r="E371" i="16" s="1"/>
  <c r="G1603" i="19" s="1"/>
  <c r="E367" i="16" a="1"/>
  <c r="E367" i="16" s="1"/>
  <c r="G1599" i="19" s="1"/>
  <c r="E363" i="16" a="1"/>
  <c r="E363" i="16" s="1"/>
  <c r="G1595" i="19" s="1"/>
  <c r="E381" i="16" a="1"/>
  <c r="E381" i="16" s="1"/>
  <c r="G1613" i="19" s="1"/>
  <c r="E377" i="16" a="1"/>
  <c r="E377" i="16" s="1"/>
  <c r="G1609" i="19" s="1"/>
  <c r="E373" i="16" a="1"/>
  <c r="E373" i="16" s="1"/>
  <c r="G1605" i="19" s="1"/>
  <c r="E369" i="16" a="1"/>
  <c r="E369" i="16" s="1"/>
  <c r="G1601" i="19" s="1"/>
  <c r="E432" i="16" a="1"/>
  <c r="E432" i="16" s="1"/>
  <c r="G1664" i="19" s="1"/>
  <c r="E430" i="16" a="1"/>
  <c r="E430" i="16" s="1"/>
  <c r="G1662" i="19" s="1"/>
  <c r="E428" i="16" a="1"/>
  <c r="E428" i="16" s="1"/>
  <c r="G1660" i="19" s="1"/>
  <c r="E426" i="16" a="1"/>
  <c r="E426" i="16" s="1"/>
  <c r="G1658" i="19" s="1"/>
  <c r="E424" i="16" a="1"/>
  <c r="E424" i="16" s="1"/>
  <c r="G1656" i="19" s="1"/>
  <c r="E422" i="16" a="1"/>
  <c r="E422" i="16" s="1"/>
  <c r="G1654" i="19" s="1"/>
  <c r="E420" i="16" a="1"/>
  <c r="E420" i="16" s="1"/>
  <c r="G1652" i="19" s="1"/>
  <c r="E418" i="16" a="1"/>
  <c r="E418" i="16" s="1"/>
  <c r="G1650" i="19" s="1"/>
  <c r="E416" i="16" a="1"/>
  <c r="E416" i="16" s="1"/>
  <c r="G1648" i="19" s="1"/>
  <c r="E414" i="16" a="1"/>
  <c r="E414" i="16" s="1"/>
  <c r="G1646" i="19" s="1"/>
  <c r="E412" i="16" a="1"/>
  <c r="E412" i="16" s="1"/>
  <c r="G1644" i="19" s="1"/>
  <c r="E410" i="16" a="1"/>
  <c r="E410" i="16" s="1"/>
  <c r="G1642" i="19" s="1"/>
  <c r="E408" i="16" a="1"/>
  <c r="E408" i="16" s="1"/>
  <c r="G1640" i="19" s="1"/>
  <c r="E378" i="16" a="1"/>
  <c r="E378" i="16" s="1"/>
  <c r="G1610" i="19" s="1"/>
  <c r="E370" i="16" a="1"/>
  <c r="E370" i="16" s="1"/>
  <c r="G1602" i="19" s="1"/>
  <c r="E365" i="16" a="1"/>
  <c r="E365" i="16" s="1"/>
  <c r="G1597" i="19" s="1"/>
  <c r="E359" i="16" a="1"/>
  <c r="E359" i="16" s="1"/>
  <c r="G1591" i="19" s="1"/>
  <c r="E355" i="16" a="1"/>
  <c r="E355" i="16" s="1"/>
  <c r="G1587" i="19" s="1"/>
  <c r="E351" i="16" a="1"/>
  <c r="E351" i="16" s="1"/>
  <c r="G1583" i="19" s="1"/>
  <c r="E347" i="16" a="1"/>
  <c r="E347" i="16" s="1"/>
  <c r="G1579" i="19" s="1"/>
  <c r="E343" i="16" a="1"/>
  <c r="E343" i="16" s="1"/>
  <c r="G1575" i="19" s="1"/>
  <c r="E339" i="16" a="1"/>
  <c r="E339" i="16" s="1"/>
  <c r="G1571" i="19" s="1"/>
  <c r="E335" i="16" a="1"/>
  <c r="E335" i="16" s="1"/>
  <c r="G1567" i="19" s="1"/>
  <c r="E331" i="16" a="1"/>
  <c r="E331" i="16" s="1"/>
  <c r="G1563" i="19" s="1"/>
  <c r="E59" i="13" a="1"/>
  <c r="E59" i="13" s="1"/>
  <c r="E59" i="26" s="1"/>
  <c r="E57" i="13" a="1"/>
  <c r="E57" i="13" s="1"/>
  <c r="E57" i="26" s="1"/>
  <c r="E55" i="13" a="1"/>
  <c r="E55" i="13" s="1"/>
  <c r="E55" i="26" s="1"/>
  <c r="E53" i="13" a="1"/>
  <c r="E53" i="13" s="1"/>
  <c r="E53" i="26" s="1"/>
  <c r="E51" i="13" a="1"/>
  <c r="E51" i="13" s="1"/>
  <c r="E51" i="26" s="1"/>
  <c r="E49" i="13" a="1"/>
  <c r="E49" i="13" s="1"/>
  <c r="E49" i="26" s="1"/>
  <c r="E376" i="16" a="1"/>
  <c r="E376" i="16" s="1"/>
  <c r="G1608" i="19" s="1"/>
  <c r="E362" i="16" a="1"/>
  <c r="E362" i="16" s="1"/>
  <c r="G1594" i="19" s="1"/>
  <c r="E358" i="16" a="1"/>
  <c r="E358" i="16" s="1"/>
  <c r="G1590" i="19" s="1"/>
  <c r="E354" i="16" a="1"/>
  <c r="E354" i="16" s="1"/>
  <c r="G1586" i="19" s="1"/>
  <c r="E350" i="16" a="1"/>
  <c r="E350" i="16" s="1"/>
  <c r="G1582" i="19" s="1"/>
  <c r="E346" i="16" a="1"/>
  <c r="E346" i="16" s="1"/>
  <c r="G1578" i="19" s="1"/>
  <c r="E342" i="16" a="1"/>
  <c r="E342" i="16" s="1"/>
  <c r="G1574" i="19" s="1"/>
  <c r="E338" i="16" a="1"/>
  <c r="E338" i="16" s="1"/>
  <c r="G1570" i="19" s="1"/>
  <c r="E334" i="16" a="1"/>
  <c r="E334" i="16" s="1"/>
  <c r="G1566" i="19" s="1"/>
  <c r="E330" i="16" a="1"/>
  <c r="E330" i="16" s="1"/>
  <c r="E433" i="16" a="1"/>
  <c r="E433" i="16" s="1"/>
  <c r="G1665" i="19" s="1"/>
  <c r="E431" i="16" a="1"/>
  <c r="E431" i="16" s="1"/>
  <c r="G1663" i="19" s="1"/>
  <c r="E429" i="16" a="1"/>
  <c r="E429" i="16" s="1"/>
  <c r="G1661" i="19" s="1"/>
  <c r="E427" i="16" a="1"/>
  <c r="E427" i="16" s="1"/>
  <c r="G1659" i="19" s="1"/>
  <c r="E425" i="16" a="1"/>
  <c r="E425" i="16" s="1"/>
  <c r="G1657" i="19" s="1"/>
  <c r="E423" i="16" a="1"/>
  <c r="E423" i="16" s="1"/>
  <c r="G1655" i="19" s="1"/>
  <c r="E421" i="16" a="1"/>
  <c r="E421" i="16" s="1"/>
  <c r="G1653" i="19" s="1"/>
  <c r="E419" i="16" a="1"/>
  <c r="E419" i="16" s="1"/>
  <c r="G1651" i="19" s="1"/>
  <c r="E417" i="16" a="1"/>
  <c r="E417" i="16" s="1"/>
  <c r="G1649" i="19" s="1"/>
  <c r="E415" i="16" a="1"/>
  <c r="E415" i="16" s="1"/>
  <c r="G1647" i="19" s="1"/>
  <c r="E413" i="16" a="1"/>
  <c r="E413" i="16" s="1"/>
  <c r="G1645" i="19" s="1"/>
  <c r="E411" i="16" a="1"/>
  <c r="E411" i="16" s="1"/>
  <c r="G1643" i="19" s="1"/>
  <c r="E409" i="16" a="1"/>
  <c r="E409" i="16" s="1"/>
  <c r="G1641" i="19" s="1"/>
  <c r="E374" i="16" a="1"/>
  <c r="E374" i="16" s="1"/>
  <c r="G1606" i="19" s="1"/>
  <c r="E366" i="16" a="1"/>
  <c r="E366" i="16" s="1"/>
  <c r="G1598" i="19" s="1"/>
  <c r="E364" i="16" a="1"/>
  <c r="E364" i="16" s="1"/>
  <c r="G1596" i="19" s="1"/>
  <c r="E357" i="16" a="1"/>
  <c r="E357" i="16" s="1"/>
  <c r="G1589" i="19" s="1"/>
  <c r="E353" i="16" a="1"/>
  <c r="E353" i="16" s="1"/>
  <c r="G1585" i="19" s="1"/>
  <c r="E349" i="16" a="1"/>
  <c r="E349" i="16" s="1"/>
  <c r="G1581" i="19" s="1"/>
  <c r="E345" i="16" a="1"/>
  <c r="E345" i="16" s="1"/>
  <c r="G1577" i="19" s="1"/>
  <c r="E341" i="16" a="1"/>
  <c r="E341" i="16" s="1"/>
  <c r="G1573" i="19" s="1"/>
  <c r="E337" i="16" a="1"/>
  <c r="E337" i="16" s="1"/>
  <c r="G1569" i="19" s="1"/>
  <c r="E333" i="16" a="1"/>
  <c r="E333" i="16" s="1"/>
  <c r="G1565" i="19" s="1"/>
  <c r="E58" i="13" a="1"/>
  <c r="E58" i="13" s="1"/>
  <c r="E58" i="26" s="1"/>
  <c r="E56" i="13" a="1"/>
  <c r="E56" i="13" s="1"/>
  <c r="E56" i="26" s="1"/>
  <c r="E54" i="13" a="1"/>
  <c r="E54" i="13" s="1"/>
  <c r="E54" i="26" s="1"/>
  <c r="E52" i="13" a="1"/>
  <c r="E52" i="13" s="1"/>
  <c r="E52" i="26" s="1"/>
  <c r="E50" i="13" a="1"/>
  <c r="E50" i="13" s="1"/>
  <c r="E50" i="26" s="1"/>
  <c r="E48" i="13" a="1"/>
  <c r="E48" i="13" s="1"/>
  <c r="E48" i="26" s="1"/>
  <c r="E407" i="16" a="1"/>
  <c r="E407" i="16" s="1"/>
  <c r="G1639" i="19" s="1"/>
  <c r="E406" i="16" a="1"/>
  <c r="E406" i="16" s="1"/>
  <c r="G1638" i="19" s="1"/>
  <c r="E405" i="16" a="1"/>
  <c r="E405" i="16" s="1"/>
  <c r="G1637" i="19" s="1"/>
  <c r="E404" i="16" a="1"/>
  <c r="E404" i="16" s="1"/>
  <c r="G1636" i="19" s="1"/>
  <c r="E403" i="16" a="1"/>
  <c r="E403" i="16" s="1"/>
  <c r="G1635" i="19" s="1"/>
  <c r="E402" i="16" a="1"/>
  <c r="E402" i="16" s="1"/>
  <c r="G1634" i="19" s="1"/>
  <c r="E401" i="16" a="1"/>
  <c r="E401" i="16" s="1"/>
  <c r="G1633" i="19" s="1"/>
  <c r="E400" i="16" a="1"/>
  <c r="E400" i="16" s="1"/>
  <c r="G1632" i="19" s="1"/>
  <c r="E399" i="16" a="1"/>
  <c r="E399" i="16" s="1"/>
  <c r="G1631" i="19" s="1"/>
  <c r="E398" i="16" a="1"/>
  <c r="E398" i="16" s="1"/>
  <c r="G1630" i="19" s="1"/>
  <c r="E397" i="16" a="1"/>
  <c r="E397" i="16" s="1"/>
  <c r="G1629" i="19" s="1"/>
  <c r="E396" i="16" a="1"/>
  <c r="E396" i="16" s="1"/>
  <c r="G1628" i="19" s="1"/>
  <c r="E395" i="16" a="1"/>
  <c r="E395" i="16" s="1"/>
  <c r="G1627" i="19" s="1"/>
  <c r="E394" i="16" a="1"/>
  <c r="E394" i="16" s="1"/>
  <c r="G1626" i="19" s="1"/>
  <c r="E393" i="16" a="1"/>
  <c r="E393" i="16" s="1"/>
  <c r="G1625" i="19" s="1"/>
  <c r="E392" i="16" a="1"/>
  <c r="E392" i="16" s="1"/>
  <c r="G1624" i="19" s="1"/>
  <c r="E391" i="16" a="1"/>
  <c r="E391" i="16" s="1"/>
  <c r="G1623" i="19" s="1"/>
  <c r="E390" i="16" a="1"/>
  <c r="E390" i="16" s="1"/>
  <c r="G1622" i="19" s="1"/>
  <c r="E389" i="16" a="1"/>
  <c r="E389" i="16" s="1"/>
  <c r="G1621" i="19" s="1"/>
  <c r="E388" i="16" a="1"/>
  <c r="E388" i="16" s="1"/>
  <c r="G1620" i="19" s="1"/>
  <c r="E387" i="16" a="1"/>
  <c r="E387" i="16" s="1"/>
  <c r="G1619" i="19" s="1"/>
  <c r="E386" i="16" a="1"/>
  <c r="E386" i="16" s="1"/>
  <c r="G1618" i="19" s="1"/>
  <c r="E385" i="16" a="1"/>
  <c r="E385" i="16" s="1"/>
  <c r="G1617" i="19" s="1"/>
  <c r="E384" i="16" a="1"/>
  <c r="E384" i="16" s="1"/>
  <c r="G1616" i="19" s="1"/>
  <c r="E383" i="16" a="1"/>
  <c r="E383" i="16" s="1"/>
  <c r="G1615" i="19" s="1"/>
  <c r="E382" i="16" a="1"/>
  <c r="E382" i="16" s="1"/>
  <c r="G1614" i="19" s="1"/>
  <c r="E380" i="16" a="1"/>
  <c r="E380" i="16" s="1"/>
  <c r="G1612" i="19" s="1"/>
  <c r="E372" i="16" a="1"/>
  <c r="E372" i="16" s="1"/>
  <c r="G1604" i="19" s="1"/>
  <c r="E368" i="16" a="1"/>
  <c r="E368" i="16" s="1"/>
  <c r="G1600" i="19" s="1"/>
  <c r="E361" i="16" a="1"/>
  <c r="E361" i="16" s="1"/>
  <c r="G1593" i="19" s="1"/>
  <c r="E360" i="16" a="1"/>
  <c r="E360" i="16" s="1"/>
  <c r="G1592" i="19" s="1"/>
  <c r="E356" i="16" a="1"/>
  <c r="E356" i="16" s="1"/>
  <c r="G1588" i="19" s="1"/>
  <c r="E352" i="16" a="1"/>
  <c r="E352" i="16" s="1"/>
  <c r="G1584" i="19" s="1"/>
  <c r="E348" i="16" a="1"/>
  <c r="E348" i="16" s="1"/>
  <c r="G1580" i="19" s="1"/>
  <c r="E344" i="16" a="1"/>
  <c r="E344" i="16" s="1"/>
  <c r="G1576" i="19" s="1"/>
  <c r="E340" i="16" a="1"/>
  <c r="E340" i="16" s="1"/>
  <c r="G1572" i="19" s="1"/>
  <c r="E336" i="16" a="1"/>
  <c r="E336" i="16" s="1"/>
  <c r="G1568" i="19" s="1"/>
  <c r="E332" i="16" a="1"/>
  <c r="E332" i="16" s="1"/>
  <c r="G1564" i="19" s="1"/>
  <c r="E434" i="15" a="1"/>
  <c r="E434" i="15" s="1"/>
  <c r="G1664" i="18" s="1"/>
  <c r="E432" i="15" a="1"/>
  <c r="E432" i="15" s="1"/>
  <c r="G1662" i="18" s="1"/>
  <c r="E430" i="15" a="1"/>
  <c r="E430" i="15" s="1"/>
  <c r="G1660" i="18" s="1"/>
  <c r="E428" i="15" a="1"/>
  <c r="E428" i="15" s="1"/>
  <c r="G1658" i="18" s="1"/>
  <c r="E426" i="15" a="1"/>
  <c r="E426" i="15" s="1"/>
  <c r="G1656" i="18" s="1"/>
  <c r="E424" i="15" a="1"/>
  <c r="E424" i="15" s="1"/>
  <c r="G1654" i="18" s="1"/>
  <c r="E422" i="15" a="1"/>
  <c r="E422" i="15" s="1"/>
  <c r="G1652" i="18" s="1"/>
  <c r="E420" i="15" a="1"/>
  <c r="E420" i="15" s="1"/>
  <c r="G1650" i="18" s="1"/>
  <c r="E418" i="15" a="1"/>
  <c r="E418" i="15" s="1"/>
  <c r="G1648" i="18" s="1"/>
  <c r="E416" i="15" a="1"/>
  <c r="E416" i="15" s="1"/>
  <c r="G1646" i="18" s="1"/>
  <c r="E414" i="15" a="1"/>
  <c r="E414" i="15" s="1"/>
  <c r="G1644" i="18" s="1"/>
  <c r="E412" i="15" a="1"/>
  <c r="E412" i="15" s="1"/>
  <c r="G1642" i="18" s="1"/>
  <c r="E410" i="15" a="1"/>
  <c r="E410" i="15" s="1"/>
  <c r="G1640" i="18" s="1"/>
  <c r="E408" i="15" a="1"/>
  <c r="E408" i="15" s="1"/>
  <c r="G1638" i="18" s="1"/>
  <c r="E406" i="15" a="1"/>
  <c r="E406" i="15" s="1"/>
  <c r="G1636" i="18" s="1"/>
  <c r="E404" i="15" a="1"/>
  <c r="E404" i="15" s="1"/>
  <c r="G1634" i="18" s="1"/>
  <c r="E402" i="15" a="1"/>
  <c r="E402" i="15" s="1"/>
  <c r="G1632" i="18" s="1"/>
  <c r="E400" i="15" a="1"/>
  <c r="E400" i="15" s="1"/>
  <c r="G1630" i="18" s="1"/>
  <c r="E398" i="15" a="1"/>
  <c r="E398" i="15" s="1"/>
  <c r="G1628" i="18" s="1"/>
  <c r="E396" i="15" a="1"/>
  <c r="E396" i="15" s="1"/>
  <c r="G1626" i="18" s="1"/>
  <c r="E394" i="15" a="1"/>
  <c r="E394" i="15" s="1"/>
  <c r="G1624" i="18" s="1"/>
  <c r="E392" i="15" a="1"/>
  <c r="E392" i="15" s="1"/>
  <c r="G1622" i="18" s="1"/>
  <c r="E390" i="15" a="1"/>
  <c r="E390" i="15" s="1"/>
  <c r="G1620" i="18" s="1"/>
  <c r="E388" i="15" a="1"/>
  <c r="E388" i="15" s="1"/>
  <c r="G1618" i="18" s="1"/>
  <c r="E386" i="15" a="1"/>
  <c r="E386" i="15" s="1"/>
  <c r="G1616" i="18" s="1"/>
  <c r="E384" i="15" a="1"/>
  <c r="E384" i="15" s="1"/>
  <c r="G1614" i="18" s="1"/>
  <c r="E383" i="15" a="1"/>
  <c r="E383" i="15" s="1"/>
  <c r="E382" i="15" a="1"/>
  <c r="E382" i="15" s="1"/>
  <c r="E381" i="15" a="1"/>
  <c r="E381" i="15" s="1"/>
  <c r="E380" i="15" a="1"/>
  <c r="E380" i="15" s="1"/>
  <c r="E379" i="15" a="1"/>
  <c r="E379" i="15" s="1"/>
  <c r="E378" i="15" a="1"/>
  <c r="E378" i="15" s="1"/>
  <c r="E377" i="15" a="1"/>
  <c r="E377" i="15" s="1"/>
  <c r="E376" i="15" a="1"/>
  <c r="E376" i="15" s="1"/>
  <c r="E375" i="15" a="1"/>
  <c r="E375" i="15" s="1"/>
  <c r="E374" i="15" a="1"/>
  <c r="E374" i="15" s="1"/>
  <c r="E373" i="15" a="1"/>
  <c r="E373" i="15" s="1"/>
  <c r="E372" i="15" a="1"/>
  <c r="E372" i="15" s="1"/>
  <c r="E371" i="15" a="1"/>
  <c r="E371" i="15" s="1"/>
  <c r="E370" i="15" a="1"/>
  <c r="E370" i="15" s="1"/>
  <c r="E369" i="15" a="1"/>
  <c r="E369" i="15" s="1"/>
  <c r="E368" i="15" a="1"/>
  <c r="E368" i="15" s="1"/>
  <c r="E367" i="15" a="1"/>
  <c r="E367" i="15" s="1"/>
  <c r="E366" i="15" a="1"/>
  <c r="E366" i="15" s="1"/>
  <c r="E365" i="15" a="1"/>
  <c r="E365" i="15" s="1"/>
  <c r="E364" i="15" a="1"/>
  <c r="E364" i="15" s="1"/>
  <c r="E363" i="15" a="1"/>
  <c r="E363" i="15" s="1"/>
  <c r="E362" i="15" a="1"/>
  <c r="E362" i="15" s="1"/>
  <c r="E361" i="15" a="1"/>
  <c r="E361" i="15" s="1"/>
  <c r="E360" i="15" a="1"/>
  <c r="E360" i="15" s="1"/>
  <c r="E359" i="15" a="1"/>
  <c r="E359" i="15" s="1"/>
  <c r="E358" i="15" a="1"/>
  <c r="E358" i="15" s="1"/>
  <c r="E357" i="15" a="1"/>
  <c r="E357" i="15" s="1"/>
  <c r="E356" i="15" a="1"/>
  <c r="E356" i="15" s="1"/>
  <c r="E355" i="15" a="1"/>
  <c r="E355" i="15" s="1"/>
  <c r="E354" i="15" a="1"/>
  <c r="E354" i="15" s="1"/>
  <c r="E353" i="15" a="1"/>
  <c r="E353" i="15" s="1"/>
  <c r="E352" i="15" a="1"/>
  <c r="E352" i="15" s="1"/>
  <c r="E351" i="15" a="1"/>
  <c r="E351" i="15" s="1"/>
  <c r="E350" i="15" a="1"/>
  <c r="E350" i="15" s="1"/>
  <c r="E349" i="15" a="1"/>
  <c r="E349" i="15" s="1"/>
  <c r="E348" i="15" a="1"/>
  <c r="E348" i="15" s="1"/>
  <c r="E347" i="15" a="1"/>
  <c r="E347" i="15" s="1"/>
  <c r="E346" i="15" a="1"/>
  <c r="E346" i="15" s="1"/>
  <c r="E345" i="15" a="1"/>
  <c r="E345" i="15" s="1"/>
  <c r="E344" i="15" a="1"/>
  <c r="E344" i="15" s="1"/>
  <c r="E343" i="15" a="1"/>
  <c r="E343" i="15" s="1"/>
  <c r="E342" i="15" a="1"/>
  <c r="E342" i="15" s="1"/>
  <c r="E341" i="15" a="1"/>
  <c r="E341" i="15" s="1"/>
  <c r="E340" i="15" a="1"/>
  <c r="E340" i="15" s="1"/>
  <c r="E339" i="15" a="1"/>
  <c r="E339" i="15" s="1"/>
  <c r="E338" i="15" a="1"/>
  <c r="E338" i="15" s="1"/>
  <c r="E337" i="15" a="1"/>
  <c r="E337" i="15" s="1"/>
  <c r="E336" i="15" a="1"/>
  <c r="E336" i="15" s="1"/>
  <c r="E335" i="15" a="1"/>
  <c r="E335" i="15" s="1"/>
  <c r="E334" i="15" a="1"/>
  <c r="E334" i="15" s="1"/>
  <c r="E333" i="15" a="1"/>
  <c r="E333" i="15" s="1"/>
  <c r="E332" i="15" a="1"/>
  <c r="E332" i="15" s="1"/>
  <c r="E435" i="15" a="1"/>
  <c r="E435" i="15" s="1"/>
  <c r="G1665" i="18" s="1"/>
  <c r="E433" i="15" a="1"/>
  <c r="E433" i="15" s="1"/>
  <c r="G1663" i="18" s="1"/>
  <c r="E431" i="15" a="1"/>
  <c r="E431" i="15" s="1"/>
  <c r="G1661" i="18" s="1"/>
  <c r="E429" i="15" a="1"/>
  <c r="E429" i="15" s="1"/>
  <c r="G1659" i="18" s="1"/>
  <c r="E427" i="15" a="1"/>
  <c r="E427" i="15" s="1"/>
  <c r="G1657" i="18" s="1"/>
  <c r="E425" i="15" a="1"/>
  <c r="E425" i="15" s="1"/>
  <c r="G1655" i="18" s="1"/>
  <c r="E423" i="15" a="1"/>
  <c r="E423" i="15" s="1"/>
  <c r="G1653" i="18" s="1"/>
  <c r="E421" i="15" a="1"/>
  <c r="E421" i="15" s="1"/>
  <c r="G1651" i="18" s="1"/>
  <c r="E419" i="15" a="1"/>
  <c r="E419" i="15" s="1"/>
  <c r="G1649" i="18" s="1"/>
  <c r="E417" i="15" a="1"/>
  <c r="E417" i="15" s="1"/>
  <c r="G1647" i="18" s="1"/>
  <c r="E415" i="15" a="1"/>
  <c r="E415" i="15" s="1"/>
  <c r="G1645" i="18" s="1"/>
  <c r="E413" i="15" a="1"/>
  <c r="E413" i="15" s="1"/>
  <c r="G1643" i="18" s="1"/>
  <c r="E411" i="15" a="1"/>
  <c r="E411" i="15" s="1"/>
  <c r="G1641" i="18" s="1"/>
  <c r="E409" i="15" a="1"/>
  <c r="E409" i="15" s="1"/>
  <c r="G1639" i="18" s="1"/>
  <c r="E407" i="15" a="1"/>
  <c r="E407" i="15" s="1"/>
  <c r="G1637" i="18" s="1"/>
  <c r="E405" i="15" a="1"/>
  <c r="E405" i="15" s="1"/>
  <c r="G1635" i="18" s="1"/>
  <c r="E403" i="15" a="1"/>
  <c r="E403" i="15" s="1"/>
  <c r="G1633" i="18" s="1"/>
  <c r="E401" i="15" a="1"/>
  <c r="E401" i="15" s="1"/>
  <c r="G1631" i="18" s="1"/>
  <c r="E399" i="15" a="1"/>
  <c r="E399" i="15" s="1"/>
  <c r="G1629" i="18" s="1"/>
  <c r="E397" i="15" a="1"/>
  <c r="E397" i="15" s="1"/>
  <c r="G1627" i="18" s="1"/>
  <c r="E395" i="15" a="1"/>
  <c r="E395" i="15" s="1"/>
  <c r="G1625" i="18" s="1"/>
  <c r="E393" i="15" a="1"/>
  <c r="E393" i="15" s="1"/>
  <c r="G1623" i="18" s="1"/>
  <c r="E391" i="15" a="1"/>
  <c r="E391" i="15" s="1"/>
  <c r="G1621" i="18" s="1"/>
  <c r="E389" i="15" a="1"/>
  <c r="E389" i="15" s="1"/>
  <c r="G1619" i="18" s="1"/>
  <c r="E387" i="15" a="1"/>
  <c r="E387" i="15" s="1"/>
  <c r="G1617" i="18" s="1"/>
  <c r="E385" i="15" a="1"/>
  <c r="E385" i="15" s="1"/>
  <c r="G1615" i="18" s="1"/>
  <c r="P2" i="11"/>
  <c r="F47" i="17"/>
  <c r="F43" i="17"/>
  <c r="F35" i="17"/>
  <c r="F27" i="17"/>
  <c r="F19" i="17"/>
  <c r="F11" i="17"/>
  <c r="H3" i="15"/>
  <c r="J6" i="12"/>
  <c r="D26" i="12"/>
  <c r="E26" i="12" s="1"/>
  <c r="E6" i="12"/>
  <c r="L147" i="11"/>
  <c r="L93" i="11"/>
  <c r="L55" i="11"/>
  <c r="L50" i="11"/>
  <c r="L30" i="11"/>
  <c r="U63" i="10"/>
  <c r="X63" i="10" s="1"/>
  <c r="O64" i="10"/>
  <c r="T50" i="10"/>
  <c r="N51" i="10"/>
  <c r="O4" i="10"/>
  <c r="U3" i="10"/>
  <c r="L4" i="9"/>
  <c r="Q3" i="9"/>
  <c r="W3" i="9" s="1"/>
  <c r="R3" i="9"/>
  <c r="F23" i="31" a="1"/>
  <c r="F23" i="31" s="1"/>
  <c r="G53" i="14"/>
  <c r="F21" i="31" a="1"/>
  <c r="F21" i="31" s="1"/>
  <c r="G51" i="14"/>
  <c r="F18" i="31" a="1"/>
  <c r="F18" i="31" s="1"/>
  <c r="J58" i="14"/>
  <c r="J54" i="14"/>
  <c r="J50" i="14"/>
  <c r="J56" i="14"/>
  <c r="J52" i="14"/>
  <c r="J48" i="14"/>
  <c r="J57" i="14"/>
  <c r="G48" i="14"/>
  <c r="H48" i="14" s="1"/>
  <c r="I48" i="14" s="1"/>
  <c r="J59" i="14"/>
  <c r="J51" i="14"/>
  <c r="J49" i="14"/>
  <c r="J55" i="14"/>
  <c r="J53" i="14"/>
  <c r="F22" i="31" a="1"/>
  <c r="F22" i="31" s="1"/>
  <c r="G52" i="14"/>
  <c r="F26" i="31" a="1"/>
  <c r="F26" i="31" s="1"/>
  <c r="G56" i="14"/>
  <c r="L18" i="11"/>
  <c r="M66" i="10"/>
  <c r="S65" i="10"/>
  <c r="J13" i="14"/>
  <c r="J9" i="14"/>
  <c r="J5" i="14"/>
  <c r="J11" i="14"/>
  <c r="J7" i="14"/>
  <c r="J3" i="14"/>
  <c r="J12" i="14"/>
  <c r="G3" i="14"/>
  <c r="H3" i="14" s="1"/>
  <c r="I3" i="14" s="1"/>
  <c r="J8" i="14"/>
  <c r="J4" i="14"/>
  <c r="J10" i="14"/>
  <c r="J6" i="14"/>
  <c r="J14" i="14"/>
  <c r="R258" i="9"/>
  <c r="Q258" i="9"/>
  <c r="W258" i="9" s="1"/>
  <c r="L259" i="9"/>
  <c r="P107" i="11"/>
  <c r="V106" i="11"/>
  <c r="L130" i="11"/>
  <c r="L146" i="11"/>
  <c r="L167" i="11"/>
  <c r="L174" i="11"/>
  <c r="L206" i="11"/>
  <c r="L188" i="11"/>
  <c r="L125" i="11"/>
  <c r="L141" i="11"/>
  <c r="L157" i="11"/>
  <c r="L179" i="11"/>
  <c r="L195" i="11"/>
  <c r="F19" i="31" a="1"/>
  <c r="F19" i="31" s="1"/>
  <c r="G49" i="14"/>
  <c r="H49" i="14" s="1"/>
  <c r="I49" i="14" s="1"/>
  <c r="C73" i="13" a="1"/>
  <c r="J43" i="26"/>
  <c r="J39" i="26"/>
  <c r="J35" i="26"/>
  <c r="J42" i="26"/>
  <c r="J38" i="26"/>
  <c r="J34" i="26"/>
  <c r="G33" i="26"/>
  <c r="H33" i="26" s="1"/>
  <c r="I33" i="26" s="1"/>
  <c r="J41" i="26"/>
  <c r="J37" i="26"/>
  <c r="J33" i="26"/>
  <c r="J44" i="26"/>
  <c r="J40" i="26"/>
  <c r="J36" i="26"/>
  <c r="G7" i="27"/>
  <c r="L200" i="11"/>
  <c r="L107" i="11"/>
  <c r="L102" i="11"/>
  <c r="L81" i="11"/>
  <c r="L43" i="11"/>
  <c r="L23" i="11"/>
  <c r="M51" i="10"/>
  <c r="R50" i="10"/>
  <c r="S50" i="10"/>
  <c r="N18" i="10"/>
  <c r="T17" i="10"/>
  <c r="X3" i="10"/>
  <c r="U209" i="9"/>
  <c r="O210" i="9"/>
  <c r="T4" i="9"/>
  <c r="N5" i="9"/>
  <c r="L40" i="11"/>
  <c r="L22" i="11"/>
  <c r="L9" i="11"/>
  <c r="P160" i="9"/>
  <c r="V159" i="9"/>
  <c r="M157" i="9"/>
  <c r="S156" i="9"/>
  <c r="H835" i="18"/>
  <c r="L194" i="11"/>
  <c r="L148" i="11"/>
  <c r="L143" i="11"/>
  <c r="L95" i="11"/>
  <c r="L90" i="11"/>
  <c r="L69" i="11"/>
  <c r="T44" i="10"/>
  <c r="N45" i="10"/>
  <c r="Q6" i="10"/>
  <c r="W5" i="10"/>
  <c r="S5" i="9"/>
  <c r="M6" i="9"/>
  <c r="U107" i="9"/>
  <c r="O108" i="9"/>
  <c r="O57" i="9"/>
  <c r="U56" i="9"/>
  <c r="V53" i="10"/>
  <c r="P54" i="10"/>
  <c r="J29" i="14"/>
  <c r="J21" i="14"/>
  <c r="J26" i="14"/>
  <c r="W41" i="10"/>
  <c r="Q42" i="10"/>
  <c r="F27" i="40"/>
  <c r="E32" i="40"/>
  <c r="C156" i="37"/>
  <c r="D151" i="37"/>
  <c r="F16" i="37"/>
  <c r="G11" i="37"/>
  <c r="G97" i="35"/>
  <c r="F102" i="35"/>
  <c r="F80" i="35"/>
  <c r="E85" i="35"/>
  <c r="F96" i="35"/>
  <c r="E101" i="35"/>
  <c r="F31" i="35"/>
  <c r="G26" i="35"/>
  <c r="I107" i="19"/>
  <c r="J107" i="19"/>
  <c r="J2" i="19"/>
  <c r="I2" i="19"/>
  <c r="I211" i="18"/>
  <c r="J211" i="18"/>
  <c r="F54" i="17"/>
  <c r="F50" i="17"/>
  <c r="F46" i="17"/>
  <c r="F40" i="17"/>
  <c r="F36" i="17"/>
  <c r="F32" i="17"/>
  <c r="F28" i="17"/>
  <c r="F24" i="17"/>
  <c r="F20" i="17"/>
  <c r="F16" i="17"/>
  <c r="F4" i="17"/>
  <c r="I418" i="19"/>
  <c r="J418" i="19"/>
  <c r="H419" i="19"/>
  <c r="D273" i="17"/>
  <c r="D283" i="17" s="1"/>
  <c r="D496" i="15"/>
  <c r="D490" i="16"/>
  <c r="D500" i="16" s="1"/>
  <c r="F164" i="17"/>
  <c r="F156" i="17"/>
  <c r="F148" i="17"/>
  <c r="F139" i="17"/>
  <c r="F131" i="17"/>
  <c r="F124" i="17"/>
  <c r="F123" i="17"/>
  <c r="F116" i="17"/>
  <c r="F115" i="17"/>
  <c r="F109" i="17"/>
  <c r="F100" i="17"/>
  <c r="F93" i="17"/>
  <c r="F84" i="17"/>
  <c r="F76" i="17"/>
  <c r="F69" i="17"/>
  <c r="C450" i="15" a="1"/>
  <c r="O502" i="16" a="1"/>
  <c r="O502" i="16" s="1"/>
  <c r="P502" i="16" s="1"/>
  <c r="N502" i="16" a="1"/>
  <c r="N502" i="16" s="1"/>
  <c r="L502" i="16" a="1"/>
  <c r="L502" i="16" s="1"/>
  <c r="D502" i="16" a="1"/>
  <c r="D502" i="16" s="1"/>
  <c r="H502" i="16" a="1"/>
  <c r="H502" i="16" s="1"/>
  <c r="H110" i="16"/>
  <c r="I314" i="19"/>
  <c r="J314" i="19"/>
  <c r="I941" i="19"/>
  <c r="J941" i="19"/>
  <c r="G19" i="27"/>
  <c r="G12" i="27"/>
  <c r="H183" i="40"/>
  <c r="G188" i="40"/>
  <c r="E133" i="40"/>
  <c r="F128" i="40"/>
  <c r="E183" i="37"/>
  <c r="D188" i="37"/>
  <c r="C156" i="35"/>
  <c r="D151" i="35"/>
  <c r="F183" i="35"/>
  <c r="E188" i="35"/>
  <c r="G128" i="35"/>
  <c r="F133" i="35"/>
  <c r="D198" i="35"/>
  <c r="C203" i="35"/>
  <c r="E27" i="35"/>
  <c r="D32" i="35"/>
  <c r="G281" i="17"/>
  <c r="G277" i="17" a="1"/>
  <c r="G277" i="17" s="1"/>
  <c r="J502" i="16" a="1"/>
  <c r="J502" i="16" s="1"/>
  <c r="J1250" i="19"/>
  <c r="H1251" i="19"/>
  <c r="I1250" i="19"/>
  <c r="H28" i="12"/>
  <c r="I28" i="12" s="1"/>
  <c r="I8" i="12"/>
  <c r="H317" i="18"/>
  <c r="G35" i="26"/>
  <c r="J441" i="15"/>
  <c r="K441" i="15" s="1"/>
  <c r="L441" i="15" s="1"/>
  <c r="M441" i="15" s="1"/>
  <c r="E486" i="15"/>
  <c r="J1250" i="18"/>
  <c r="H1251" i="18"/>
  <c r="I1250" i="18"/>
  <c r="J212" i="19"/>
  <c r="I212" i="19"/>
  <c r="F162" i="17"/>
  <c r="F157" i="17"/>
  <c r="F154" i="17"/>
  <c r="F149" i="17"/>
  <c r="F146" i="17"/>
  <c r="F141" i="17"/>
  <c r="F138" i="17"/>
  <c r="F133" i="17"/>
  <c r="F130" i="17"/>
  <c r="F125" i="17"/>
  <c r="F122" i="17"/>
  <c r="F117" i="17"/>
  <c r="F114" i="17"/>
  <c r="J163" i="17"/>
  <c r="J161" i="17"/>
  <c r="J159" i="17"/>
  <c r="J157" i="17"/>
  <c r="J155" i="17"/>
  <c r="J153" i="17"/>
  <c r="J151" i="17"/>
  <c r="J149" i="17"/>
  <c r="J147" i="17"/>
  <c r="J145" i="17"/>
  <c r="J143" i="17"/>
  <c r="J141" i="17"/>
  <c r="J139" i="17"/>
  <c r="J137" i="17"/>
  <c r="J135" i="17"/>
  <c r="J133" i="17"/>
  <c r="J131" i="17"/>
  <c r="J129" i="17"/>
  <c r="J127" i="17"/>
  <c r="J125" i="17"/>
  <c r="J123" i="17"/>
  <c r="J121" i="17"/>
  <c r="J119" i="17"/>
  <c r="J117" i="17"/>
  <c r="J115" i="17"/>
  <c r="K164" i="17"/>
  <c r="I163" i="17"/>
  <c r="K162" i="17"/>
  <c r="I161" i="17"/>
  <c r="K160" i="17"/>
  <c r="I159" i="17"/>
  <c r="K158" i="17"/>
  <c r="I157" i="17"/>
  <c r="K156" i="17"/>
  <c r="I155" i="17"/>
  <c r="K154" i="17"/>
  <c r="I153" i="17"/>
  <c r="K152" i="17"/>
  <c r="I151" i="17"/>
  <c r="K150" i="17"/>
  <c r="I149" i="17"/>
  <c r="K148" i="17"/>
  <c r="I147" i="17"/>
  <c r="K146" i="17"/>
  <c r="I145" i="17"/>
  <c r="K144" i="17"/>
  <c r="I143" i="17"/>
  <c r="K142" i="17"/>
  <c r="I141" i="17"/>
  <c r="K140" i="17"/>
  <c r="I139" i="17"/>
  <c r="K138" i="17"/>
  <c r="I137" i="17"/>
  <c r="K136" i="17"/>
  <c r="I135" i="17"/>
  <c r="K134" i="17"/>
  <c r="I133" i="17"/>
  <c r="K132" i="17"/>
  <c r="I131" i="17"/>
  <c r="K130" i="17"/>
  <c r="I129" i="17"/>
  <c r="K128" i="17"/>
  <c r="I127" i="17"/>
  <c r="K126" i="17"/>
  <c r="I125" i="17"/>
  <c r="K124" i="17"/>
  <c r="I123" i="17"/>
  <c r="K122" i="17"/>
  <c r="I121" i="17"/>
  <c r="K120" i="17"/>
  <c r="I119" i="17"/>
  <c r="K118" i="17"/>
  <c r="I117" i="17"/>
  <c r="K116" i="17"/>
  <c r="I115" i="17"/>
  <c r="K114" i="17"/>
  <c r="I113" i="17"/>
  <c r="J164" i="17"/>
  <c r="J162" i="17"/>
  <c r="J160" i="17"/>
  <c r="J158" i="17"/>
  <c r="J156" i="17"/>
  <c r="J154" i="17"/>
  <c r="J152" i="17"/>
  <c r="J150" i="17"/>
  <c r="J148" i="17"/>
  <c r="J146" i="17"/>
  <c r="J144" i="17"/>
  <c r="J142" i="17"/>
  <c r="J140" i="17"/>
  <c r="J138" i="17"/>
  <c r="J136" i="17"/>
  <c r="J134" i="17"/>
  <c r="J132" i="17"/>
  <c r="J130" i="17"/>
  <c r="J128" i="17"/>
  <c r="J126" i="17"/>
  <c r="J124" i="17"/>
  <c r="J122" i="17"/>
  <c r="J120" i="17"/>
  <c r="J118" i="17"/>
  <c r="J116" i="17"/>
  <c r="J114" i="17"/>
  <c r="N113" i="17"/>
  <c r="K163" i="17"/>
  <c r="I160" i="17"/>
  <c r="K155" i="17"/>
  <c r="I152" i="17"/>
  <c r="K147" i="17"/>
  <c r="I144" i="17"/>
  <c r="K139" i="17"/>
  <c r="I136" i="17"/>
  <c r="K131" i="17"/>
  <c r="I128" i="17"/>
  <c r="K123" i="17"/>
  <c r="I120" i="17"/>
  <c r="K115" i="17"/>
  <c r="K161" i="17"/>
  <c r="I158" i="17"/>
  <c r="K153" i="17"/>
  <c r="I150" i="17"/>
  <c r="K145" i="17"/>
  <c r="I142" i="17"/>
  <c r="K137" i="17"/>
  <c r="I134" i="17"/>
  <c r="K129" i="17"/>
  <c r="I126" i="17"/>
  <c r="K121" i="17"/>
  <c r="I118" i="17"/>
  <c r="K113" i="17"/>
  <c r="I164" i="17"/>
  <c r="K159" i="17"/>
  <c r="I156" i="17"/>
  <c r="K151" i="17"/>
  <c r="I148" i="17"/>
  <c r="K143" i="17"/>
  <c r="I140" i="17"/>
  <c r="K135" i="17"/>
  <c r="I132" i="17"/>
  <c r="K127" i="17"/>
  <c r="I124" i="17"/>
  <c r="K119" i="17"/>
  <c r="I116" i="17"/>
  <c r="I162" i="17"/>
  <c r="K157" i="17"/>
  <c r="I154" i="17"/>
  <c r="K149" i="17"/>
  <c r="I146" i="17"/>
  <c r="K141" i="17"/>
  <c r="I138" i="17"/>
  <c r="K133" i="17"/>
  <c r="I130" i="17"/>
  <c r="K125" i="17"/>
  <c r="I122" i="17"/>
  <c r="K117" i="17"/>
  <c r="I114" i="17"/>
  <c r="F107" i="17"/>
  <c r="F102" i="17"/>
  <c r="F99" i="17"/>
  <c r="F94" i="17"/>
  <c r="F91" i="17"/>
  <c r="F86" i="17"/>
  <c r="F83" i="17"/>
  <c r="F78" i="17"/>
  <c r="F75" i="17"/>
  <c r="F70" i="17"/>
  <c r="F67" i="17"/>
  <c r="F62" i="17"/>
  <c r="F59" i="17"/>
  <c r="J108" i="17"/>
  <c r="J106" i="17"/>
  <c r="J104" i="17"/>
  <c r="J102" i="17"/>
  <c r="J100" i="17"/>
  <c r="J98" i="17"/>
  <c r="J96" i="17"/>
  <c r="J94" i="17"/>
  <c r="J92" i="17"/>
  <c r="J90" i="17"/>
  <c r="J88" i="17"/>
  <c r="J86" i="17"/>
  <c r="J84" i="17"/>
  <c r="J82" i="17"/>
  <c r="J80" i="17"/>
  <c r="J78" i="17"/>
  <c r="J76" i="17"/>
  <c r="J74" i="17"/>
  <c r="J72" i="17"/>
  <c r="J70" i="17"/>
  <c r="J68" i="17"/>
  <c r="J66" i="17"/>
  <c r="J64" i="17"/>
  <c r="J62" i="17"/>
  <c r="J60" i="17"/>
  <c r="K109" i="17"/>
  <c r="I108" i="17"/>
  <c r="K107" i="17"/>
  <c r="I106" i="17"/>
  <c r="K105" i="17"/>
  <c r="I104" i="17"/>
  <c r="K103" i="17"/>
  <c r="I102" i="17"/>
  <c r="K101" i="17"/>
  <c r="I100" i="17"/>
  <c r="K99" i="17"/>
  <c r="I98" i="17"/>
  <c r="K97" i="17"/>
  <c r="I96" i="17"/>
  <c r="K95" i="17"/>
  <c r="I94" i="17"/>
  <c r="K93" i="17"/>
  <c r="I92" i="17"/>
  <c r="K91" i="17"/>
  <c r="I90" i="17"/>
  <c r="K89" i="17"/>
  <c r="I88" i="17"/>
  <c r="K87" i="17"/>
  <c r="I86" i="17"/>
  <c r="K85" i="17"/>
  <c r="I84" i="17"/>
  <c r="K83" i="17"/>
  <c r="I82" i="17"/>
  <c r="K81" i="17"/>
  <c r="I80" i="17"/>
  <c r="K79" i="17"/>
  <c r="I78" i="17"/>
  <c r="K77" i="17"/>
  <c r="I76" i="17"/>
  <c r="K75" i="17"/>
  <c r="I74" i="17"/>
  <c r="K73" i="17"/>
  <c r="I72" i="17"/>
  <c r="K71" i="17"/>
  <c r="I70" i="17"/>
  <c r="K69" i="17"/>
  <c r="I68" i="17"/>
  <c r="K67" i="17"/>
  <c r="I66" i="17"/>
  <c r="K65" i="17"/>
  <c r="I64" i="17"/>
  <c r="K63" i="17"/>
  <c r="I62" i="17"/>
  <c r="K61" i="17"/>
  <c r="I60" i="17"/>
  <c r="K59" i="17"/>
  <c r="I58" i="17"/>
  <c r="J109" i="17"/>
  <c r="J107" i="17"/>
  <c r="J105" i="17"/>
  <c r="J103" i="17"/>
  <c r="J101" i="17"/>
  <c r="J99" i="17"/>
  <c r="J97" i="17"/>
  <c r="J95" i="17"/>
  <c r="J93" i="17"/>
  <c r="J91" i="17"/>
  <c r="J89" i="17"/>
  <c r="J87" i="17"/>
  <c r="J85" i="17"/>
  <c r="J83" i="17"/>
  <c r="J81" i="17"/>
  <c r="J79" i="17"/>
  <c r="J77" i="17"/>
  <c r="J75" i="17"/>
  <c r="J73" i="17"/>
  <c r="J71" i="17"/>
  <c r="J69" i="17"/>
  <c r="J67" i="17"/>
  <c r="J65" i="17"/>
  <c r="J63" i="17"/>
  <c r="J61" i="17"/>
  <c r="J59" i="17"/>
  <c r="N58" i="17"/>
  <c r="I109" i="17"/>
  <c r="K104" i="17"/>
  <c r="I101" i="17"/>
  <c r="K96" i="17"/>
  <c r="I93" i="17"/>
  <c r="K88" i="17"/>
  <c r="I85" i="17"/>
  <c r="K80" i="17"/>
  <c r="I77" i="17"/>
  <c r="K72" i="17"/>
  <c r="I69" i="17"/>
  <c r="K64" i="17"/>
  <c r="I61" i="17"/>
  <c r="I107" i="17"/>
  <c r="K102" i="17"/>
  <c r="I99" i="17"/>
  <c r="K94" i="17"/>
  <c r="I91" i="17"/>
  <c r="K86" i="17"/>
  <c r="I83" i="17"/>
  <c r="K78" i="17"/>
  <c r="I75" i="17"/>
  <c r="K70" i="17"/>
  <c r="I67" i="17"/>
  <c r="K62" i="17"/>
  <c r="I59" i="17"/>
  <c r="K108" i="17"/>
  <c r="I105" i="17"/>
  <c r="K100" i="17"/>
  <c r="I97" i="17"/>
  <c r="K92" i="17"/>
  <c r="I89" i="17"/>
  <c r="K84" i="17"/>
  <c r="I81" i="17"/>
  <c r="K76" i="17"/>
  <c r="I73" i="17"/>
  <c r="K68" i="17"/>
  <c r="I65" i="17"/>
  <c r="K60" i="17"/>
  <c r="K106" i="17"/>
  <c r="I103" i="17"/>
  <c r="K98" i="17"/>
  <c r="I95" i="17"/>
  <c r="K90" i="17"/>
  <c r="I87" i="17"/>
  <c r="K82" i="17"/>
  <c r="I79" i="17"/>
  <c r="K74" i="17"/>
  <c r="I71" i="17"/>
  <c r="K66" i="17"/>
  <c r="I63" i="17"/>
  <c r="K58" i="17"/>
  <c r="J210" i="18"/>
  <c r="I210" i="18"/>
  <c r="G16" i="12"/>
  <c r="J16" i="12"/>
  <c r="K16" i="12" s="1"/>
  <c r="G42" i="26"/>
  <c r="G23" i="27"/>
  <c r="G8" i="27"/>
  <c r="G11" i="27"/>
  <c r="J1147" i="18"/>
  <c r="I1147" i="18"/>
  <c r="F42" i="17"/>
  <c r="F38" i="17"/>
  <c r="F26" i="17"/>
  <c r="F6" i="17"/>
  <c r="J107" i="18"/>
  <c r="I107" i="18"/>
  <c r="G20" i="27"/>
  <c r="G24" i="26"/>
  <c r="G4" i="16"/>
  <c r="D28" i="12"/>
  <c r="E28" i="12" s="1"/>
  <c r="J8" i="12"/>
  <c r="E8" i="12"/>
  <c r="G37" i="26"/>
  <c r="C72" i="13" a="1"/>
  <c r="J20" i="26"/>
  <c r="J19" i="26"/>
  <c r="J18" i="26"/>
  <c r="G18" i="26"/>
  <c r="H18" i="26" s="1"/>
  <c r="I18" i="26" s="1"/>
  <c r="L160" i="11"/>
  <c r="L132" i="11"/>
  <c r="U106" i="11"/>
  <c r="O107" i="11"/>
  <c r="L51" i="11"/>
  <c r="L4" i="11"/>
  <c r="L20" i="11"/>
  <c r="L56" i="11"/>
  <c r="L72" i="11"/>
  <c r="L88" i="11"/>
  <c r="L104" i="11"/>
  <c r="F49" i="17"/>
  <c r="F37" i="17"/>
  <c r="F29" i="17"/>
  <c r="F21" i="17"/>
  <c r="F13" i="17"/>
  <c r="F5" i="17"/>
  <c r="H26" i="12"/>
  <c r="I26" i="12" s="1"/>
  <c r="I6" i="12"/>
  <c r="C449" i="15" a="1"/>
  <c r="H2" i="18"/>
  <c r="K25" i="27"/>
  <c r="K23" i="27"/>
  <c r="K21" i="27"/>
  <c r="K19" i="27"/>
  <c r="K28" i="27"/>
  <c r="K27" i="27"/>
  <c r="K24" i="27"/>
  <c r="K22" i="27"/>
  <c r="K20" i="27"/>
  <c r="K18" i="27"/>
  <c r="K26" i="27"/>
  <c r="K29" i="27"/>
  <c r="F46" i="28" s="1"/>
  <c r="H36" i="13"/>
  <c r="I36" i="13" s="1"/>
  <c r="C14" i="26"/>
  <c r="G14" i="26" s="1"/>
  <c r="L202" i="11"/>
  <c r="L118" i="11"/>
  <c r="W106" i="11"/>
  <c r="Q107" i="11"/>
  <c r="L71" i="11"/>
  <c r="L66" i="11"/>
  <c r="L45" i="11"/>
  <c r="L33" i="11"/>
  <c r="L11" i="11"/>
  <c r="F58" i="13" a="1"/>
  <c r="F58" i="13" s="1"/>
  <c r="F58" i="26" s="1"/>
  <c r="F56" i="13" a="1"/>
  <c r="F56" i="13" s="1"/>
  <c r="F56" i="26" s="1"/>
  <c r="F54" i="13" a="1"/>
  <c r="F54" i="13" s="1"/>
  <c r="F54" i="26" s="1"/>
  <c r="F52" i="13" a="1"/>
  <c r="F52" i="13" s="1"/>
  <c r="F52" i="26" s="1"/>
  <c r="F50" i="13" a="1"/>
  <c r="F50" i="13" s="1"/>
  <c r="F50" i="26" s="1"/>
  <c r="F48" i="13" a="1"/>
  <c r="F48" i="13" s="1"/>
  <c r="F48" i="26" s="1"/>
  <c r="F59" i="13" a="1"/>
  <c r="F59" i="13" s="1"/>
  <c r="F59" i="26" s="1"/>
  <c r="F57" i="13" a="1"/>
  <c r="F57" i="13" s="1"/>
  <c r="F57" i="26" s="1"/>
  <c r="F55" i="13" a="1"/>
  <c r="F55" i="13" s="1"/>
  <c r="F55" i="26" s="1"/>
  <c r="F53" i="13" a="1"/>
  <c r="F53" i="13" s="1"/>
  <c r="F53" i="26" s="1"/>
  <c r="F51" i="13" a="1"/>
  <c r="F51" i="13" s="1"/>
  <c r="F51" i="26" s="1"/>
  <c r="F49" i="13" a="1"/>
  <c r="F49" i="13" s="1"/>
  <c r="F49" i="26" s="1"/>
  <c r="O2" i="11"/>
  <c r="O41" i="10"/>
  <c r="U40" i="10"/>
  <c r="M28" i="10"/>
  <c r="S27" i="10"/>
  <c r="X27" i="10" s="1"/>
  <c r="R27" i="10"/>
  <c r="N260" i="9"/>
  <c r="T259" i="9"/>
  <c r="P56" i="9"/>
  <c r="V55" i="9"/>
  <c r="K57" i="14"/>
  <c r="K53" i="14"/>
  <c r="K49" i="14"/>
  <c r="K59" i="14"/>
  <c r="K55" i="14"/>
  <c r="K51" i="14"/>
  <c r="K52" i="14"/>
  <c r="K54" i="14"/>
  <c r="K50" i="14"/>
  <c r="K56" i="14"/>
  <c r="K58" i="14"/>
  <c r="K48" i="14"/>
  <c r="L6" i="11"/>
  <c r="R3" i="10"/>
  <c r="S207" i="9"/>
  <c r="M208" i="9"/>
  <c r="L108" i="11"/>
  <c r="L127" i="11"/>
  <c r="L151" i="11"/>
  <c r="L156" i="11"/>
  <c r="L182" i="11"/>
  <c r="L204" i="11"/>
  <c r="L129" i="11"/>
  <c r="L145" i="11"/>
  <c r="L161" i="11"/>
  <c r="L177" i="11"/>
  <c r="L193" i="11"/>
  <c r="L209" i="11"/>
  <c r="L183" i="11"/>
  <c r="L199" i="11"/>
  <c r="N113" i="15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N132" i="15" s="1"/>
  <c r="N133" i="15" s="1"/>
  <c r="N134" i="15" s="1"/>
  <c r="N135" i="15" s="1"/>
  <c r="N136" i="15" s="1"/>
  <c r="N137" i="15" s="1"/>
  <c r="N138" i="15" s="1"/>
  <c r="N139" i="15" s="1"/>
  <c r="N140" i="15" s="1"/>
  <c r="N141" i="15" s="1"/>
  <c r="N142" i="15" s="1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J26" i="27"/>
  <c r="L26" i="27" s="1"/>
  <c r="J29" i="27"/>
  <c r="G18" i="27"/>
  <c r="H18" i="27" s="1"/>
  <c r="I18" i="27" s="1"/>
  <c r="J28" i="27"/>
  <c r="J27" i="27"/>
  <c r="J24" i="27"/>
  <c r="J22" i="27"/>
  <c r="L22" i="27" s="1"/>
  <c r="J20" i="27"/>
  <c r="J18" i="27"/>
  <c r="J23" i="27"/>
  <c r="J21" i="27"/>
  <c r="L21" i="27" s="1"/>
  <c r="J19" i="27"/>
  <c r="L19" i="27" s="1"/>
  <c r="J25" i="27"/>
  <c r="C71" i="13" a="1"/>
  <c r="C3" i="26"/>
  <c r="L184" i="11"/>
  <c r="L154" i="11"/>
  <c r="L134" i="11"/>
  <c r="L97" i="11"/>
  <c r="L59" i="11"/>
  <c r="L54" i="11"/>
  <c r="L10" i="11"/>
  <c r="N208" i="9"/>
  <c r="T207" i="9"/>
  <c r="L159" i="9"/>
  <c r="R158" i="9"/>
  <c r="P4" i="9"/>
  <c r="V3" i="9"/>
  <c r="L19" i="11"/>
  <c r="L3" i="11"/>
  <c r="L5" i="11"/>
  <c r="G4" i="15"/>
  <c r="H4" i="15" s="1"/>
  <c r="H20" i="14"/>
  <c r="I20" i="14" s="1"/>
  <c r="C10" i="26"/>
  <c r="G10" i="26" s="1"/>
  <c r="L180" i="11"/>
  <c r="L116" i="11"/>
  <c r="M106" i="11"/>
  <c r="L106" i="11"/>
  <c r="L85" i="11"/>
  <c r="L47" i="11"/>
  <c r="L42" i="11"/>
  <c r="O17" i="10"/>
  <c r="U16" i="10"/>
  <c r="S263" i="9"/>
  <c r="M264" i="9"/>
  <c r="W29" i="10"/>
  <c r="Q30" i="10"/>
  <c r="V64" i="10"/>
  <c r="P65" i="10"/>
  <c r="J23" i="14"/>
  <c r="D118" i="40"/>
  <c r="E113" i="40"/>
  <c r="E10" i="40"/>
  <c r="D15" i="40"/>
  <c r="D64" i="37"/>
  <c r="E59" i="37"/>
  <c r="E129" i="40"/>
  <c r="D134" i="40"/>
  <c r="G112" i="40"/>
  <c r="F117" i="40"/>
  <c r="E150" i="40"/>
  <c r="D155" i="40"/>
  <c r="F97" i="37"/>
  <c r="E102" i="37"/>
  <c r="G32" i="37"/>
  <c r="H27" i="37"/>
  <c r="F31" i="37"/>
  <c r="G26" i="37"/>
  <c r="E96" i="37"/>
  <c r="D101" i="37"/>
  <c r="G48" i="37"/>
  <c r="H43" i="37"/>
  <c r="E11" i="35"/>
  <c r="D16" i="35"/>
  <c r="K502" i="16" a="1"/>
  <c r="K502" i="16" s="1"/>
  <c r="O4" i="16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J106" i="19"/>
  <c r="I106" i="19"/>
  <c r="H836" i="18"/>
  <c r="H837" i="18" s="1"/>
  <c r="J834" i="18"/>
  <c r="I834" i="18"/>
  <c r="G28" i="26"/>
  <c r="I940" i="19"/>
  <c r="J940" i="19"/>
  <c r="L158" i="11"/>
  <c r="C203" i="40"/>
  <c r="D198" i="40"/>
  <c r="E151" i="40"/>
  <c r="D156" i="40"/>
  <c r="G85" i="40"/>
  <c r="H80" i="40"/>
  <c r="E59" i="40"/>
  <c r="D64" i="40"/>
  <c r="D31" i="40"/>
  <c r="E26" i="40"/>
  <c r="D204" i="37"/>
  <c r="E199" i="37"/>
  <c r="F11" i="40"/>
  <c r="E16" i="40"/>
  <c r="F81" i="37"/>
  <c r="E86" i="37"/>
  <c r="E187" i="37"/>
  <c r="F182" i="37"/>
  <c r="E167" i="37"/>
  <c r="D172" i="37"/>
  <c r="E129" i="37"/>
  <c r="D134" i="37"/>
  <c r="G166" i="37"/>
  <c r="F171" i="37"/>
  <c r="G10" i="37"/>
  <c r="F15" i="37"/>
  <c r="E199" i="35"/>
  <c r="D204" i="35"/>
  <c r="E129" i="35"/>
  <c r="D134" i="35"/>
  <c r="D133" i="37"/>
  <c r="E128" i="37"/>
  <c r="E182" i="35"/>
  <c r="D187" i="35"/>
  <c r="E167" i="35"/>
  <c r="D172" i="35"/>
  <c r="D63" i="35"/>
  <c r="E58" i="35"/>
  <c r="G59" i="35"/>
  <c r="F64" i="35"/>
  <c r="I502" i="16" a="1"/>
  <c r="I502" i="16" s="1"/>
  <c r="H501" i="16" a="1"/>
  <c r="H501" i="16" s="1"/>
  <c r="F502" i="16" a="1"/>
  <c r="F502" i="16" s="1"/>
  <c r="J501" i="16" a="1"/>
  <c r="J501" i="16" s="1"/>
  <c r="J211" i="19"/>
  <c r="I211" i="19"/>
  <c r="J939" i="19"/>
  <c r="I939" i="19"/>
  <c r="G111" i="16"/>
  <c r="C453" i="16" a="1"/>
  <c r="H3" i="16"/>
  <c r="N114" i="17"/>
  <c r="N115" i="17" s="1"/>
  <c r="F52" i="17"/>
  <c r="F48" i="17"/>
  <c r="F34" i="17"/>
  <c r="F30" i="17"/>
  <c r="F22" i="17"/>
  <c r="F18" i="17"/>
  <c r="F14" i="17"/>
  <c r="F10" i="17"/>
  <c r="C73" i="14" a="1"/>
  <c r="G43" i="26"/>
  <c r="G24" i="27"/>
  <c r="G13" i="27"/>
  <c r="H20" i="13"/>
  <c r="I20" i="13" s="1"/>
  <c r="K14" i="27"/>
  <c r="K13" i="27"/>
  <c r="K11" i="27"/>
  <c r="K9" i="27"/>
  <c r="K7" i="27"/>
  <c r="K5" i="27"/>
  <c r="K3" i="27"/>
  <c r="K10" i="27"/>
  <c r="K6" i="27"/>
  <c r="K12" i="27"/>
  <c r="K8" i="27"/>
  <c r="K4" i="27"/>
  <c r="J58" i="17"/>
  <c r="F160" i="17"/>
  <c r="F159" i="17"/>
  <c r="F152" i="17"/>
  <c r="F151" i="17"/>
  <c r="F144" i="17"/>
  <c r="F143" i="17"/>
  <c r="F136" i="17"/>
  <c r="F135" i="17"/>
  <c r="F128" i="17"/>
  <c r="F127" i="17"/>
  <c r="F120" i="17"/>
  <c r="F119" i="17"/>
  <c r="J418" i="18"/>
  <c r="H419" i="18"/>
  <c r="I418" i="18"/>
  <c r="F105" i="17"/>
  <c r="F104" i="17"/>
  <c r="F97" i="17"/>
  <c r="F96" i="17"/>
  <c r="F89" i="17"/>
  <c r="F88" i="17"/>
  <c r="F81" i="17"/>
  <c r="F80" i="17"/>
  <c r="F73" i="17"/>
  <c r="F72" i="17"/>
  <c r="F65" i="17"/>
  <c r="F64" i="17"/>
  <c r="F58" i="17"/>
  <c r="G58" i="17" s="1"/>
  <c r="G112" i="15"/>
  <c r="J314" i="18"/>
  <c r="I314" i="18"/>
  <c r="H1356" i="19"/>
  <c r="J1355" i="19"/>
  <c r="I1355" i="19"/>
  <c r="J834" i="19"/>
  <c r="I834" i="19"/>
  <c r="G27" i="27"/>
  <c r="G4" i="27"/>
  <c r="D187" i="40"/>
  <c r="E182" i="40"/>
  <c r="F167" i="40"/>
  <c r="E172" i="40"/>
  <c r="E199" i="40"/>
  <c r="D204" i="40"/>
  <c r="E166" i="40"/>
  <c r="D171" i="40"/>
  <c r="G96" i="40"/>
  <c r="F101" i="40"/>
  <c r="D63" i="40"/>
  <c r="E58" i="40"/>
  <c r="E42" i="40"/>
  <c r="D47" i="40"/>
  <c r="C203" i="37"/>
  <c r="D198" i="37"/>
  <c r="E97" i="40"/>
  <c r="D102" i="40"/>
  <c r="D86" i="40"/>
  <c r="E81" i="40"/>
  <c r="E150" i="37"/>
  <c r="D155" i="37"/>
  <c r="F113" i="37"/>
  <c r="E118" i="37"/>
  <c r="E80" i="37"/>
  <c r="D85" i="37"/>
  <c r="E112" i="35"/>
  <c r="D117" i="35"/>
  <c r="E150" i="35"/>
  <c r="D155" i="35"/>
  <c r="F113" i="35"/>
  <c r="E118" i="35"/>
  <c r="E112" i="37"/>
  <c r="D117" i="37"/>
  <c r="E58" i="37"/>
  <c r="D63" i="37"/>
  <c r="H42" i="37"/>
  <c r="G47" i="37"/>
  <c r="E43" i="35"/>
  <c r="D48" i="35"/>
  <c r="E86" i="35"/>
  <c r="F81" i="35"/>
  <c r="F15" i="35"/>
  <c r="G10" i="35"/>
  <c r="H503" i="16" a="1"/>
  <c r="H503" i="16" s="1"/>
  <c r="G502" i="16" a="1"/>
  <c r="G502" i="16" s="1"/>
  <c r="D501" i="16" a="1"/>
  <c r="D501" i="16" s="1"/>
  <c r="J503" i="16" a="1"/>
  <c r="J503" i="16" s="1"/>
  <c r="F501" i="16" a="1"/>
  <c r="F501" i="16" s="1"/>
  <c r="H315" i="19"/>
  <c r="H316" i="19" s="1"/>
  <c r="H3" i="19"/>
  <c r="H4" i="19" s="1"/>
  <c r="I1354" i="18"/>
  <c r="H1355" i="18"/>
  <c r="J1354" i="18"/>
  <c r="H1148" i="18"/>
  <c r="N59" i="17"/>
  <c r="N60" i="17" s="1"/>
  <c r="I1146" i="18"/>
  <c r="J1146" i="18"/>
  <c r="J939" i="18"/>
  <c r="I939" i="18"/>
  <c r="G28" i="27"/>
  <c r="K42" i="26"/>
  <c r="K38" i="26"/>
  <c r="K34" i="26"/>
  <c r="K41" i="26"/>
  <c r="K37" i="26"/>
  <c r="K33" i="26"/>
  <c r="K44" i="26"/>
  <c r="K40" i="26"/>
  <c r="K36" i="26"/>
  <c r="K43" i="26"/>
  <c r="K39" i="26"/>
  <c r="K35" i="26"/>
  <c r="G9" i="27"/>
  <c r="G20" i="26"/>
  <c r="H20" i="26" s="1"/>
  <c r="I20" i="26" s="1"/>
  <c r="K12" i="26"/>
  <c r="K8" i="26"/>
  <c r="K4" i="26"/>
  <c r="K14" i="26"/>
  <c r="K10" i="26"/>
  <c r="K6" i="26"/>
  <c r="K13" i="26"/>
  <c r="K9" i="26"/>
  <c r="K5" i="26"/>
  <c r="K11" i="26"/>
  <c r="K7" i="26"/>
  <c r="K3" i="26"/>
  <c r="N503" i="16" a="1"/>
  <c r="N503" i="16" s="1"/>
  <c r="I503" i="16" a="1"/>
  <c r="I503" i="16" s="1"/>
  <c r="O503" i="16" a="1"/>
  <c r="O503" i="16" s="1"/>
  <c r="P503" i="16" s="1"/>
  <c r="G503" i="16" a="1"/>
  <c r="G503" i="16" s="1"/>
  <c r="M503" i="16" a="1"/>
  <c r="M503" i="16" s="1"/>
  <c r="E503" i="16" a="1"/>
  <c r="E503" i="16" s="1"/>
  <c r="K503" i="16" a="1"/>
  <c r="K503" i="16" s="1"/>
  <c r="H220" i="16"/>
  <c r="I522" i="19"/>
  <c r="J522" i="19"/>
  <c r="H523" i="19"/>
  <c r="I17" i="12"/>
  <c r="H27" i="12"/>
  <c r="I27" i="12" s="1"/>
  <c r="H835" i="19"/>
  <c r="J1042" i="18"/>
  <c r="I1042" i="18"/>
  <c r="G221" i="16"/>
  <c r="G222" i="16" s="1"/>
  <c r="G112" i="16"/>
  <c r="H112" i="16" s="1"/>
  <c r="F161" i="17"/>
  <c r="F158" i="17"/>
  <c r="F153" i="17"/>
  <c r="F150" i="17"/>
  <c r="F145" i="17"/>
  <c r="F142" i="17"/>
  <c r="F137" i="17"/>
  <c r="F134" i="17"/>
  <c r="F129" i="17"/>
  <c r="F126" i="17"/>
  <c r="F121" i="17"/>
  <c r="F118" i="17"/>
  <c r="M499" i="15" a="1"/>
  <c r="M499" i="15" s="1"/>
  <c r="K499" i="15" a="1"/>
  <c r="K499" i="15" s="1"/>
  <c r="I499" i="15" a="1"/>
  <c r="I499" i="15" s="1"/>
  <c r="E499" i="15" a="1"/>
  <c r="E499" i="15" s="1"/>
  <c r="N499" i="15" a="1"/>
  <c r="N499" i="15" s="1"/>
  <c r="F499" i="15" a="1"/>
  <c r="F499" i="15" s="1"/>
  <c r="D499" i="15" a="1"/>
  <c r="D499" i="15" s="1"/>
  <c r="J499" i="15" a="1"/>
  <c r="J499" i="15" s="1"/>
  <c r="H499" i="15" a="1"/>
  <c r="H499" i="15" s="1"/>
  <c r="F113" i="17"/>
  <c r="G113" i="17" s="1"/>
  <c r="G222" i="15"/>
  <c r="G223" i="15" s="1"/>
  <c r="J522" i="18"/>
  <c r="H523" i="18"/>
  <c r="I522" i="18"/>
  <c r="F106" i="17"/>
  <c r="F103" i="17"/>
  <c r="F98" i="17"/>
  <c r="F95" i="17"/>
  <c r="F90" i="17"/>
  <c r="F87" i="17"/>
  <c r="F82" i="17"/>
  <c r="F79" i="17"/>
  <c r="F74" i="17"/>
  <c r="F71" i="17"/>
  <c r="F66" i="17"/>
  <c r="F63" i="17"/>
  <c r="H318" i="18"/>
  <c r="H212" i="18"/>
  <c r="H1043" i="18"/>
  <c r="H1044" i="18" s="1"/>
  <c r="J17" i="12"/>
  <c r="K17" i="12" s="1"/>
  <c r="E17" i="12"/>
  <c r="I210" i="19"/>
  <c r="J210" i="19"/>
  <c r="H109" i="19"/>
  <c r="H110" i="19" s="1"/>
  <c r="H108" i="19"/>
  <c r="G34" i="26"/>
  <c r="H34" i="26" s="1"/>
  <c r="I34" i="26" s="1"/>
  <c r="G19" i="26"/>
  <c r="H19" i="26" s="1"/>
  <c r="I19" i="26" s="1"/>
  <c r="F27" i="31" a="1"/>
  <c r="F27" i="31" s="1"/>
  <c r="G57" i="14"/>
  <c r="G22" i="27"/>
  <c r="G3" i="27"/>
  <c r="H3" i="27" s="1"/>
  <c r="I3" i="27" s="1"/>
  <c r="J5" i="27"/>
  <c r="L5" i="27" s="1"/>
  <c r="J3" i="27"/>
  <c r="J4" i="27"/>
  <c r="L67" i="11"/>
  <c r="L62" i="11"/>
  <c r="L8" i="11"/>
  <c r="L24" i="11"/>
  <c r="L44" i="11"/>
  <c r="L60" i="11"/>
  <c r="L76" i="11"/>
  <c r="L92" i="11"/>
  <c r="F51" i="17"/>
  <c r="F39" i="17"/>
  <c r="F31" i="17"/>
  <c r="F23" i="17"/>
  <c r="F15" i="17"/>
  <c r="F7" i="17"/>
  <c r="J106" i="18"/>
  <c r="I106" i="18"/>
  <c r="G44" i="26"/>
  <c r="G36" i="26"/>
  <c r="G25" i="26"/>
  <c r="L186" i="11"/>
  <c r="L152" i="11"/>
  <c r="L142" i="11"/>
  <c r="L139" i="11"/>
  <c r="L122" i="11"/>
  <c r="L111" i="11"/>
  <c r="L87" i="11"/>
  <c r="L82" i="11"/>
  <c r="L61" i="11"/>
  <c r="Q65" i="10"/>
  <c r="W64" i="10"/>
  <c r="N30" i="10"/>
  <c r="T29" i="10"/>
  <c r="P16" i="10"/>
  <c r="V15" i="10"/>
  <c r="P210" i="9"/>
  <c r="V209" i="9"/>
  <c r="M55" i="9"/>
  <c r="S54" i="9"/>
  <c r="F20" i="31" a="1"/>
  <c r="F20" i="31" s="1"/>
  <c r="G50" i="14"/>
  <c r="H50" i="14" s="1"/>
  <c r="I50" i="14" s="1"/>
  <c r="F24" i="31" a="1"/>
  <c r="F24" i="31" s="1"/>
  <c r="G54" i="14"/>
  <c r="F28" i="31" a="1"/>
  <c r="F28" i="31" s="1"/>
  <c r="G58" i="14"/>
  <c r="L41" i="11"/>
  <c r="H21" i="14"/>
  <c r="S39" i="10"/>
  <c r="X39" i="10" s="1"/>
  <c r="M40" i="10"/>
  <c r="R39" i="10"/>
  <c r="L112" i="11"/>
  <c r="L140" i="11"/>
  <c r="L190" i="11"/>
  <c r="L196" i="11"/>
  <c r="L117" i="11"/>
  <c r="L133" i="11"/>
  <c r="L149" i="11"/>
  <c r="L165" i="11"/>
  <c r="L181" i="11"/>
  <c r="L197" i="11"/>
  <c r="L171" i="11"/>
  <c r="L187" i="11"/>
  <c r="L203" i="11"/>
  <c r="N223" i="15"/>
  <c r="N224" i="15" s="1"/>
  <c r="N225" i="15" s="1"/>
  <c r="N226" i="15" s="1"/>
  <c r="N227" i="15" s="1"/>
  <c r="N228" i="15" s="1"/>
  <c r="N229" i="15" s="1"/>
  <c r="N230" i="15" s="1"/>
  <c r="N231" i="15" s="1"/>
  <c r="N232" i="15" s="1"/>
  <c r="N233" i="15" s="1"/>
  <c r="N234" i="15" s="1"/>
  <c r="N235" i="15" s="1"/>
  <c r="N236" i="15" s="1"/>
  <c r="N237" i="15" s="1"/>
  <c r="N238" i="15" s="1"/>
  <c r="N239" i="15" s="1"/>
  <c r="N240" i="15" s="1"/>
  <c r="N241" i="15" s="1"/>
  <c r="N242" i="15" s="1"/>
  <c r="N243" i="15" s="1"/>
  <c r="N244" i="15" s="1"/>
  <c r="N245" i="15" s="1"/>
  <c r="N246" i="15" s="1"/>
  <c r="N247" i="15" s="1"/>
  <c r="N248" i="15" s="1"/>
  <c r="N249" i="15" s="1"/>
  <c r="N250" i="15" s="1"/>
  <c r="N251" i="15" s="1"/>
  <c r="N252" i="15" s="1"/>
  <c r="N253" i="15" s="1"/>
  <c r="N254" i="15" s="1"/>
  <c r="N255" i="15" s="1"/>
  <c r="N256" i="15" s="1"/>
  <c r="N257" i="15" s="1"/>
  <c r="N258" i="15" s="1"/>
  <c r="N259" i="15" s="1"/>
  <c r="N260" i="15" s="1"/>
  <c r="N261" i="15" s="1"/>
  <c r="N262" i="15" s="1"/>
  <c r="N263" i="15" s="1"/>
  <c r="N264" i="15" s="1"/>
  <c r="N265" i="15" s="1"/>
  <c r="N266" i="15" s="1"/>
  <c r="N267" i="15" s="1"/>
  <c r="N268" i="15" s="1"/>
  <c r="N269" i="15" s="1"/>
  <c r="N270" i="15" s="1"/>
  <c r="N271" i="15" s="1"/>
  <c r="N272" i="15" s="1"/>
  <c r="N273" i="15" s="1"/>
  <c r="G41" i="26"/>
  <c r="C11" i="26"/>
  <c r="G11" i="26" s="1"/>
  <c r="L172" i="11"/>
  <c r="L164" i="11"/>
  <c r="L159" i="11"/>
  <c r="L138" i="11"/>
  <c r="L110" i="11"/>
  <c r="L75" i="11"/>
  <c r="L70" i="11"/>
  <c r="L49" i="11"/>
  <c r="L36" i="11"/>
  <c r="L26" i="11"/>
  <c r="L13" i="11"/>
  <c r="Q3" i="11"/>
  <c r="W2" i="11"/>
  <c r="O159" i="9"/>
  <c r="U158" i="9"/>
  <c r="L108" i="9"/>
  <c r="R107" i="9"/>
  <c r="Q54" i="9"/>
  <c r="W54" i="9" s="1"/>
  <c r="L25" i="11"/>
  <c r="L21" i="11"/>
  <c r="C379" i="16" a="1"/>
  <c r="C379" i="16" s="1"/>
  <c r="C375" i="16" a="1"/>
  <c r="C375" i="16" s="1"/>
  <c r="C371" i="16" a="1"/>
  <c r="C371" i="16" s="1"/>
  <c r="C367" i="16" a="1"/>
  <c r="C367" i="16" s="1"/>
  <c r="C363" i="16" a="1"/>
  <c r="C363" i="16" s="1"/>
  <c r="C381" i="16" a="1"/>
  <c r="C381" i="16" s="1"/>
  <c r="C377" i="16" a="1"/>
  <c r="C377" i="16" s="1"/>
  <c r="C373" i="16" a="1"/>
  <c r="C373" i="16" s="1"/>
  <c r="C369" i="16" a="1"/>
  <c r="C369" i="16" s="1"/>
  <c r="C374" i="16" a="1"/>
  <c r="C374" i="16" s="1"/>
  <c r="C362" i="16" a="1"/>
  <c r="C362" i="16" s="1"/>
  <c r="C359" i="16" a="1"/>
  <c r="C359" i="16" s="1"/>
  <c r="C355" i="16" a="1"/>
  <c r="C355" i="16" s="1"/>
  <c r="C351" i="16" a="1"/>
  <c r="C351" i="16" s="1"/>
  <c r="C347" i="16" a="1"/>
  <c r="C347" i="16" s="1"/>
  <c r="C343" i="16" a="1"/>
  <c r="C343" i="16" s="1"/>
  <c r="C339" i="16" a="1"/>
  <c r="C339" i="16" s="1"/>
  <c r="C335" i="16" a="1"/>
  <c r="C335" i="16" s="1"/>
  <c r="C331" i="16" a="1"/>
  <c r="C331" i="16" s="1"/>
  <c r="C59" i="13" a="1"/>
  <c r="C59" i="13" s="1"/>
  <c r="C57" i="13" a="1"/>
  <c r="C57" i="13" s="1"/>
  <c r="C55" i="13" a="1"/>
  <c r="C55" i="13" s="1"/>
  <c r="C53" i="13" a="1"/>
  <c r="C53" i="13" s="1"/>
  <c r="C51" i="13" a="1"/>
  <c r="C51" i="13" s="1"/>
  <c r="C49" i="13" a="1"/>
  <c r="C49" i="13" s="1"/>
  <c r="C432" i="16" a="1"/>
  <c r="C432" i="16" s="1"/>
  <c r="C430" i="16" a="1"/>
  <c r="C430" i="16" s="1"/>
  <c r="C428" i="16" a="1"/>
  <c r="C428" i="16" s="1"/>
  <c r="C426" i="16" a="1"/>
  <c r="C426" i="16" s="1"/>
  <c r="C424" i="16" a="1"/>
  <c r="C424" i="16" s="1"/>
  <c r="C422" i="16" a="1"/>
  <c r="C422" i="16" s="1"/>
  <c r="C420" i="16" a="1"/>
  <c r="C420" i="16" s="1"/>
  <c r="C418" i="16" a="1"/>
  <c r="C418" i="16" s="1"/>
  <c r="C416" i="16" a="1"/>
  <c r="C416" i="16" s="1"/>
  <c r="C414" i="16" a="1"/>
  <c r="C414" i="16" s="1"/>
  <c r="C412" i="16" a="1"/>
  <c r="C412" i="16" s="1"/>
  <c r="C410" i="16" a="1"/>
  <c r="C410" i="16" s="1"/>
  <c r="C408" i="16" a="1"/>
  <c r="C408" i="16" s="1"/>
  <c r="C407" i="16" a="1"/>
  <c r="C407" i="16" s="1"/>
  <c r="C406" i="16" a="1"/>
  <c r="C406" i="16" s="1"/>
  <c r="C405" i="16" a="1"/>
  <c r="C405" i="16" s="1"/>
  <c r="C404" i="16" a="1"/>
  <c r="C404" i="16" s="1"/>
  <c r="C403" i="16" a="1"/>
  <c r="C403" i="16" s="1"/>
  <c r="C402" i="16" a="1"/>
  <c r="C402" i="16" s="1"/>
  <c r="C401" i="16" a="1"/>
  <c r="C401" i="16" s="1"/>
  <c r="C400" i="16" a="1"/>
  <c r="C400" i="16" s="1"/>
  <c r="C399" i="16" a="1"/>
  <c r="C399" i="16" s="1"/>
  <c r="C398" i="16" a="1"/>
  <c r="C398" i="16" s="1"/>
  <c r="C397" i="16" a="1"/>
  <c r="C397" i="16" s="1"/>
  <c r="C396" i="16" a="1"/>
  <c r="C396" i="16" s="1"/>
  <c r="C395" i="16" a="1"/>
  <c r="C395" i="16" s="1"/>
  <c r="C394" i="16" a="1"/>
  <c r="C394" i="16" s="1"/>
  <c r="C393" i="16" a="1"/>
  <c r="C393" i="16" s="1"/>
  <c r="C392" i="16" a="1"/>
  <c r="C392" i="16" s="1"/>
  <c r="C391" i="16" a="1"/>
  <c r="C391" i="16" s="1"/>
  <c r="C390" i="16" a="1"/>
  <c r="C390" i="16" s="1"/>
  <c r="C389" i="16" a="1"/>
  <c r="C389" i="16" s="1"/>
  <c r="C388" i="16" a="1"/>
  <c r="C388" i="16" s="1"/>
  <c r="C387" i="16" a="1"/>
  <c r="C387" i="16" s="1"/>
  <c r="C386" i="16" a="1"/>
  <c r="C386" i="16" s="1"/>
  <c r="C385" i="16" a="1"/>
  <c r="C385" i="16" s="1"/>
  <c r="C384" i="16" a="1"/>
  <c r="C384" i="16" s="1"/>
  <c r="C383" i="16" a="1"/>
  <c r="C383" i="16" s="1"/>
  <c r="C382" i="16" a="1"/>
  <c r="C382" i="16" s="1"/>
  <c r="C380" i="16" a="1"/>
  <c r="C380" i="16" s="1"/>
  <c r="C372" i="16" a="1"/>
  <c r="C372" i="16" s="1"/>
  <c r="C366" i="16" a="1"/>
  <c r="C366" i="16" s="1"/>
  <c r="C364" i="16" a="1"/>
  <c r="C364" i="16" s="1"/>
  <c r="C358" i="16" a="1"/>
  <c r="C358" i="16" s="1"/>
  <c r="C354" i="16" a="1"/>
  <c r="C354" i="16" s="1"/>
  <c r="C350" i="16" a="1"/>
  <c r="C350" i="16" s="1"/>
  <c r="C346" i="16" a="1"/>
  <c r="C346" i="16" s="1"/>
  <c r="C342" i="16" a="1"/>
  <c r="C342" i="16" s="1"/>
  <c r="C338" i="16" a="1"/>
  <c r="C338" i="16" s="1"/>
  <c r="C334" i="16" a="1"/>
  <c r="C334" i="16" s="1"/>
  <c r="C330" i="16" a="1"/>
  <c r="C330" i="16" s="1"/>
  <c r="C378" i="16" a="1"/>
  <c r="C378" i="16" s="1"/>
  <c r="C370" i="16" a="1"/>
  <c r="C370" i="16" s="1"/>
  <c r="C368" i="16" a="1"/>
  <c r="C368" i="16" s="1"/>
  <c r="C361" i="16" a="1"/>
  <c r="C361" i="16" s="1"/>
  <c r="C357" i="16" a="1"/>
  <c r="C357" i="16" s="1"/>
  <c r="C353" i="16" a="1"/>
  <c r="C353" i="16" s="1"/>
  <c r="C349" i="16" a="1"/>
  <c r="C349" i="16" s="1"/>
  <c r="C345" i="16" a="1"/>
  <c r="C345" i="16" s="1"/>
  <c r="C341" i="16" a="1"/>
  <c r="C341" i="16" s="1"/>
  <c r="C337" i="16" a="1"/>
  <c r="C337" i="16" s="1"/>
  <c r="C333" i="16" a="1"/>
  <c r="C333" i="16" s="1"/>
  <c r="C58" i="13" a="1"/>
  <c r="C58" i="13" s="1"/>
  <c r="C56" i="13" a="1"/>
  <c r="C56" i="13" s="1"/>
  <c r="C54" i="13" a="1"/>
  <c r="C54" i="13" s="1"/>
  <c r="C52" i="13" a="1"/>
  <c r="C52" i="13" s="1"/>
  <c r="C50" i="13" a="1"/>
  <c r="C50" i="13" s="1"/>
  <c r="C48" i="13" a="1"/>
  <c r="C48" i="13" s="1"/>
  <c r="C433" i="16" a="1"/>
  <c r="C433" i="16" s="1"/>
  <c r="C431" i="16" a="1"/>
  <c r="C431" i="16" s="1"/>
  <c r="C429" i="16" a="1"/>
  <c r="C429" i="16" s="1"/>
  <c r="C427" i="16" a="1"/>
  <c r="C427" i="16" s="1"/>
  <c r="C425" i="16" a="1"/>
  <c r="C425" i="16" s="1"/>
  <c r="C423" i="16" a="1"/>
  <c r="C423" i="16" s="1"/>
  <c r="C421" i="16" a="1"/>
  <c r="C421" i="16" s="1"/>
  <c r="C419" i="16" a="1"/>
  <c r="C419" i="16" s="1"/>
  <c r="C417" i="16" a="1"/>
  <c r="C417" i="16" s="1"/>
  <c r="C415" i="16" a="1"/>
  <c r="C415" i="16" s="1"/>
  <c r="C413" i="16" a="1"/>
  <c r="C413" i="16" s="1"/>
  <c r="C411" i="16" a="1"/>
  <c r="C411" i="16" s="1"/>
  <c r="C409" i="16" a="1"/>
  <c r="C409" i="16" s="1"/>
  <c r="C376" i="16" a="1"/>
  <c r="C376" i="16" s="1"/>
  <c r="C365" i="16" a="1"/>
  <c r="C365" i="16" s="1"/>
  <c r="C360" i="16" a="1"/>
  <c r="C360" i="16" s="1"/>
  <c r="C356" i="16" a="1"/>
  <c r="C356" i="16" s="1"/>
  <c r="C352" i="16" a="1"/>
  <c r="C352" i="16" s="1"/>
  <c r="C348" i="16" a="1"/>
  <c r="C348" i="16" s="1"/>
  <c r="C344" i="16" a="1"/>
  <c r="C344" i="16" s="1"/>
  <c r="C340" i="16" a="1"/>
  <c r="C340" i="16" s="1"/>
  <c r="C336" i="16" a="1"/>
  <c r="C336" i="16" s="1"/>
  <c r="C332" i="16" a="1"/>
  <c r="C332" i="16" s="1"/>
  <c r="C435" i="15" a="1"/>
  <c r="C435" i="15" s="1"/>
  <c r="C433" i="15" a="1"/>
  <c r="C433" i="15" s="1"/>
  <c r="C431" i="15" a="1"/>
  <c r="C431" i="15" s="1"/>
  <c r="C429" i="15" a="1"/>
  <c r="C429" i="15" s="1"/>
  <c r="C427" i="15" a="1"/>
  <c r="C427" i="15" s="1"/>
  <c r="C425" i="15" a="1"/>
  <c r="C425" i="15" s="1"/>
  <c r="C423" i="15" a="1"/>
  <c r="C423" i="15" s="1"/>
  <c r="C421" i="15" a="1"/>
  <c r="C421" i="15" s="1"/>
  <c r="C419" i="15" a="1"/>
  <c r="C419" i="15" s="1"/>
  <c r="C417" i="15" a="1"/>
  <c r="C417" i="15" s="1"/>
  <c r="C415" i="15" a="1"/>
  <c r="C415" i="15" s="1"/>
  <c r="C413" i="15" a="1"/>
  <c r="C413" i="15" s="1"/>
  <c r="C411" i="15" a="1"/>
  <c r="C411" i="15" s="1"/>
  <c r="C409" i="15" a="1"/>
  <c r="C409" i="15" s="1"/>
  <c r="C407" i="15" a="1"/>
  <c r="C407" i="15" s="1"/>
  <c r="C405" i="15" a="1"/>
  <c r="C405" i="15" s="1"/>
  <c r="C403" i="15" a="1"/>
  <c r="C403" i="15" s="1"/>
  <c r="C401" i="15" a="1"/>
  <c r="C401" i="15" s="1"/>
  <c r="C399" i="15" a="1"/>
  <c r="C399" i="15" s="1"/>
  <c r="C397" i="15" a="1"/>
  <c r="C397" i="15" s="1"/>
  <c r="C395" i="15" a="1"/>
  <c r="C395" i="15" s="1"/>
  <c r="C393" i="15" a="1"/>
  <c r="C393" i="15" s="1"/>
  <c r="C391" i="15" a="1"/>
  <c r="C391" i="15" s="1"/>
  <c r="C389" i="15" a="1"/>
  <c r="C389" i="15" s="1"/>
  <c r="C387" i="15" a="1"/>
  <c r="C387" i="15" s="1"/>
  <c r="C385" i="15" a="1"/>
  <c r="C385" i="15" s="1"/>
  <c r="C434" i="15" a="1"/>
  <c r="C434" i="15" s="1"/>
  <c r="C432" i="15" a="1"/>
  <c r="C432" i="15" s="1"/>
  <c r="C430" i="15" a="1"/>
  <c r="C430" i="15" s="1"/>
  <c r="C428" i="15" a="1"/>
  <c r="C428" i="15" s="1"/>
  <c r="C426" i="15" a="1"/>
  <c r="C426" i="15" s="1"/>
  <c r="C424" i="15" a="1"/>
  <c r="C424" i="15" s="1"/>
  <c r="C422" i="15" a="1"/>
  <c r="C422" i="15" s="1"/>
  <c r="C420" i="15" a="1"/>
  <c r="C420" i="15" s="1"/>
  <c r="C418" i="15" a="1"/>
  <c r="C418" i="15" s="1"/>
  <c r="C416" i="15" a="1"/>
  <c r="C416" i="15" s="1"/>
  <c r="C414" i="15" a="1"/>
  <c r="C414" i="15" s="1"/>
  <c r="C412" i="15" a="1"/>
  <c r="C412" i="15" s="1"/>
  <c r="C410" i="15" a="1"/>
  <c r="C410" i="15" s="1"/>
  <c r="C408" i="15" a="1"/>
  <c r="C408" i="15" s="1"/>
  <c r="C406" i="15" a="1"/>
  <c r="C406" i="15" s="1"/>
  <c r="C404" i="15" a="1"/>
  <c r="C404" i="15" s="1"/>
  <c r="C402" i="15" a="1"/>
  <c r="C402" i="15" s="1"/>
  <c r="C400" i="15" a="1"/>
  <c r="C400" i="15" s="1"/>
  <c r="C398" i="15" a="1"/>
  <c r="C398" i="15" s="1"/>
  <c r="C396" i="15" a="1"/>
  <c r="C396" i="15" s="1"/>
  <c r="C394" i="15" a="1"/>
  <c r="C394" i="15" s="1"/>
  <c r="C392" i="15" a="1"/>
  <c r="C392" i="15" s="1"/>
  <c r="C390" i="15" a="1"/>
  <c r="C390" i="15" s="1"/>
  <c r="C388" i="15" a="1"/>
  <c r="C388" i="15" s="1"/>
  <c r="C386" i="15" a="1"/>
  <c r="C386" i="15" s="1"/>
  <c r="C384" i="15" a="1"/>
  <c r="C384" i="15" s="1"/>
  <c r="C383" i="15" a="1"/>
  <c r="C383" i="15" s="1"/>
  <c r="C382" i="15" a="1"/>
  <c r="C382" i="15" s="1"/>
  <c r="C381" i="15" a="1"/>
  <c r="C381" i="15" s="1"/>
  <c r="C380" i="15" a="1"/>
  <c r="C380" i="15" s="1"/>
  <c r="C379" i="15" a="1"/>
  <c r="C379" i="15" s="1"/>
  <c r="C378" i="15" a="1"/>
  <c r="C378" i="15" s="1"/>
  <c r="C377" i="15" a="1"/>
  <c r="C377" i="15" s="1"/>
  <c r="C376" i="15" a="1"/>
  <c r="C376" i="15" s="1"/>
  <c r="C375" i="15" a="1"/>
  <c r="C375" i="15" s="1"/>
  <c r="C374" i="15" a="1"/>
  <c r="C374" i="15" s="1"/>
  <c r="C373" i="15" a="1"/>
  <c r="C373" i="15" s="1"/>
  <c r="C372" i="15" a="1"/>
  <c r="C372" i="15" s="1"/>
  <c r="C371" i="15" a="1"/>
  <c r="C371" i="15" s="1"/>
  <c r="C370" i="15" a="1"/>
  <c r="C370" i="15" s="1"/>
  <c r="C369" i="15" a="1"/>
  <c r="C369" i="15" s="1"/>
  <c r="C368" i="15" a="1"/>
  <c r="C368" i="15" s="1"/>
  <c r="C367" i="15" a="1"/>
  <c r="C367" i="15" s="1"/>
  <c r="C366" i="15" a="1"/>
  <c r="C366" i="15" s="1"/>
  <c r="C365" i="15" a="1"/>
  <c r="C365" i="15" s="1"/>
  <c r="C364" i="15" a="1"/>
  <c r="C364" i="15" s="1"/>
  <c r="C363" i="15" a="1"/>
  <c r="C363" i="15" s="1"/>
  <c r="C362" i="15" a="1"/>
  <c r="C362" i="15" s="1"/>
  <c r="C361" i="15" a="1"/>
  <c r="C361" i="15" s="1"/>
  <c r="C360" i="15" a="1"/>
  <c r="C360" i="15" s="1"/>
  <c r="C359" i="15" a="1"/>
  <c r="C359" i="15" s="1"/>
  <c r="C358" i="15" a="1"/>
  <c r="C358" i="15" s="1"/>
  <c r="C357" i="15" a="1"/>
  <c r="C357" i="15" s="1"/>
  <c r="C356" i="15" a="1"/>
  <c r="C356" i="15" s="1"/>
  <c r="C355" i="15" a="1"/>
  <c r="C355" i="15" s="1"/>
  <c r="C354" i="15" a="1"/>
  <c r="C354" i="15" s="1"/>
  <c r="C353" i="15" a="1"/>
  <c r="C353" i="15" s="1"/>
  <c r="C352" i="15" a="1"/>
  <c r="C352" i="15" s="1"/>
  <c r="C351" i="15" a="1"/>
  <c r="C351" i="15" s="1"/>
  <c r="C350" i="15" a="1"/>
  <c r="C350" i="15" s="1"/>
  <c r="C349" i="15" a="1"/>
  <c r="C349" i="15" s="1"/>
  <c r="C348" i="15" a="1"/>
  <c r="C348" i="15" s="1"/>
  <c r="C347" i="15" a="1"/>
  <c r="C347" i="15" s="1"/>
  <c r="C346" i="15" a="1"/>
  <c r="C346" i="15" s="1"/>
  <c r="C345" i="15" a="1"/>
  <c r="C345" i="15" s="1"/>
  <c r="C344" i="15" a="1"/>
  <c r="C344" i="15" s="1"/>
  <c r="C343" i="15" a="1"/>
  <c r="C343" i="15" s="1"/>
  <c r="C342" i="15" a="1"/>
  <c r="C342" i="15" s="1"/>
  <c r="C341" i="15" a="1"/>
  <c r="C341" i="15" s="1"/>
  <c r="C340" i="15" a="1"/>
  <c r="C340" i="15" s="1"/>
  <c r="C339" i="15" a="1"/>
  <c r="C339" i="15" s="1"/>
  <c r="C338" i="15" a="1"/>
  <c r="C338" i="15" s="1"/>
  <c r="C337" i="15" a="1"/>
  <c r="C337" i="15" s="1"/>
  <c r="C336" i="15" a="1"/>
  <c r="C336" i="15" s="1"/>
  <c r="C335" i="15" a="1"/>
  <c r="C335" i="15" s="1"/>
  <c r="C334" i="15" a="1"/>
  <c r="C334" i="15" s="1"/>
  <c r="C333" i="15" a="1"/>
  <c r="C333" i="15" s="1"/>
  <c r="C332" i="15" a="1"/>
  <c r="C332" i="15" s="1"/>
  <c r="M2" i="11"/>
  <c r="L2" i="11"/>
  <c r="R56" i="9"/>
  <c r="L57" i="9"/>
  <c r="G40" i="26"/>
  <c r="G29" i="26"/>
  <c r="C21" i="26"/>
  <c r="G21" i="26" s="1"/>
  <c r="H21" i="26" s="1"/>
  <c r="I21" i="26" s="1"/>
  <c r="L170" i="11"/>
  <c r="L166" i="11"/>
  <c r="L109" i="11"/>
  <c r="L101" i="11"/>
  <c r="L63" i="11"/>
  <c r="L58" i="11"/>
  <c r="K12" i="14"/>
  <c r="K8" i="14"/>
  <c r="K4" i="14"/>
  <c r="K14" i="14"/>
  <c r="K10" i="14"/>
  <c r="K6" i="14"/>
  <c r="K13" i="14"/>
  <c r="K9" i="14"/>
  <c r="K5" i="14"/>
  <c r="K11" i="14"/>
  <c r="K7" i="14"/>
  <c r="K3" i="14"/>
  <c r="P5" i="10"/>
  <c r="V4" i="10"/>
  <c r="L39" i="11"/>
  <c r="H34" i="14"/>
  <c r="O29" i="10"/>
  <c r="U28" i="10"/>
  <c r="V260" i="9"/>
  <c r="P261" i="9"/>
  <c r="N5" i="15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497" i="15" a="1"/>
  <c r="N497" i="15" s="1"/>
  <c r="P108" i="9"/>
  <c r="V107" i="9"/>
  <c r="Q54" i="10"/>
  <c r="W53" i="10"/>
  <c r="J25" i="14"/>
  <c r="J24" i="14"/>
  <c r="U261" i="9"/>
  <c r="O262" i="9"/>
  <c r="M107" i="9"/>
  <c r="S106" i="9"/>
  <c r="F43" i="40"/>
  <c r="E48" i="40"/>
  <c r="E171" i="35"/>
  <c r="F166" i="35"/>
  <c r="F47" i="35"/>
  <c r="G42" i="35"/>
  <c r="J277" i="17" a="1"/>
  <c r="J277" i="17" s="1"/>
  <c r="J281" i="17"/>
  <c r="F12" i="17"/>
  <c r="F8" i="17"/>
  <c r="J1146" i="19"/>
  <c r="I1146" i="19"/>
  <c r="J942" i="19"/>
  <c r="I942" i="19"/>
  <c r="G7" i="12"/>
  <c r="F27" i="12"/>
  <c r="G27" i="12" s="1"/>
  <c r="J1042" i="19"/>
  <c r="I1042" i="19"/>
  <c r="F163" i="17"/>
  <c r="F155" i="17"/>
  <c r="F147" i="17"/>
  <c r="F140" i="17"/>
  <c r="F132" i="17"/>
  <c r="C451" i="15" a="1"/>
  <c r="F108" i="17"/>
  <c r="F101" i="17"/>
  <c r="F92" i="17"/>
  <c r="F85" i="17"/>
  <c r="F77" i="17"/>
  <c r="F68" i="17"/>
  <c r="F61" i="17"/>
  <c r="F60" i="17"/>
  <c r="J316" i="18"/>
  <c r="I316" i="18"/>
  <c r="C454" i="16" a="1"/>
  <c r="D381" i="16" a="1"/>
  <c r="D381" i="16" s="1"/>
  <c r="G1509" i="19" s="1"/>
  <c r="D377" i="16" a="1"/>
  <c r="D377" i="16" s="1"/>
  <c r="G1505" i="19" s="1"/>
  <c r="D373" i="16" a="1"/>
  <c r="D373" i="16" s="1"/>
  <c r="G1501" i="19" s="1"/>
  <c r="D369" i="16" a="1"/>
  <c r="D369" i="16" s="1"/>
  <c r="G1497" i="19" s="1"/>
  <c r="D365" i="16" a="1"/>
  <c r="D365" i="16" s="1"/>
  <c r="G1493" i="19" s="1"/>
  <c r="D361" i="16" a="1"/>
  <c r="D361" i="16" s="1"/>
  <c r="G1489" i="19" s="1"/>
  <c r="D433" i="16" a="1"/>
  <c r="D433" i="16" s="1"/>
  <c r="G1561" i="19" s="1"/>
  <c r="D432" i="16" a="1"/>
  <c r="D432" i="16" s="1"/>
  <c r="G1560" i="19" s="1"/>
  <c r="D431" i="16" a="1"/>
  <c r="D431" i="16" s="1"/>
  <c r="G1559" i="19" s="1"/>
  <c r="D430" i="16" a="1"/>
  <c r="D430" i="16" s="1"/>
  <c r="G1558" i="19" s="1"/>
  <c r="D429" i="16" a="1"/>
  <c r="D429" i="16" s="1"/>
  <c r="G1557" i="19" s="1"/>
  <c r="D428" i="16" a="1"/>
  <c r="D428" i="16" s="1"/>
  <c r="G1556" i="19" s="1"/>
  <c r="D427" i="16" a="1"/>
  <c r="D427" i="16" s="1"/>
  <c r="G1555" i="19" s="1"/>
  <c r="D426" i="16" a="1"/>
  <c r="D426" i="16" s="1"/>
  <c r="G1554" i="19" s="1"/>
  <c r="D425" i="16" a="1"/>
  <c r="D425" i="16" s="1"/>
  <c r="G1553" i="19" s="1"/>
  <c r="D424" i="16" a="1"/>
  <c r="D424" i="16" s="1"/>
  <c r="G1552" i="19" s="1"/>
  <c r="D423" i="16" a="1"/>
  <c r="D423" i="16" s="1"/>
  <c r="G1551" i="19" s="1"/>
  <c r="D422" i="16" a="1"/>
  <c r="D422" i="16" s="1"/>
  <c r="G1550" i="19" s="1"/>
  <c r="D421" i="16" a="1"/>
  <c r="D421" i="16" s="1"/>
  <c r="G1549" i="19" s="1"/>
  <c r="D420" i="16" a="1"/>
  <c r="D420" i="16" s="1"/>
  <c r="G1548" i="19" s="1"/>
  <c r="D419" i="16" a="1"/>
  <c r="D419" i="16" s="1"/>
  <c r="G1547" i="19" s="1"/>
  <c r="D418" i="16" a="1"/>
  <c r="D418" i="16" s="1"/>
  <c r="G1546" i="19" s="1"/>
  <c r="D417" i="16" a="1"/>
  <c r="D417" i="16" s="1"/>
  <c r="G1545" i="19" s="1"/>
  <c r="D416" i="16" a="1"/>
  <c r="D416" i="16" s="1"/>
  <c r="G1544" i="19" s="1"/>
  <c r="D415" i="16" a="1"/>
  <c r="D415" i="16" s="1"/>
  <c r="G1543" i="19" s="1"/>
  <c r="D414" i="16" a="1"/>
  <c r="D414" i="16" s="1"/>
  <c r="G1542" i="19" s="1"/>
  <c r="D413" i="16" a="1"/>
  <c r="D413" i="16" s="1"/>
  <c r="G1541" i="19" s="1"/>
  <c r="D412" i="16" a="1"/>
  <c r="D412" i="16" s="1"/>
  <c r="G1540" i="19" s="1"/>
  <c r="D411" i="16" a="1"/>
  <c r="D411" i="16" s="1"/>
  <c r="G1539" i="19" s="1"/>
  <c r="D410" i="16" a="1"/>
  <c r="D410" i="16" s="1"/>
  <c r="G1538" i="19" s="1"/>
  <c r="D409" i="16" a="1"/>
  <c r="D409" i="16" s="1"/>
  <c r="G1537" i="19" s="1"/>
  <c r="D408" i="16" a="1"/>
  <c r="D408" i="16" s="1"/>
  <c r="G1536" i="19" s="1"/>
  <c r="D379" i="16" a="1"/>
  <c r="D379" i="16" s="1"/>
  <c r="G1507" i="19" s="1"/>
  <c r="D375" i="16" a="1"/>
  <c r="D375" i="16" s="1"/>
  <c r="G1503" i="19" s="1"/>
  <c r="D371" i="16" a="1"/>
  <c r="D371" i="16" s="1"/>
  <c r="G1499" i="19" s="1"/>
  <c r="D407" i="16" a="1"/>
  <c r="D407" i="16" s="1"/>
  <c r="G1535" i="19" s="1"/>
  <c r="D406" i="16" a="1"/>
  <c r="D406" i="16" s="1"/>
  <c r="G1534" i="19" s="1"/>
  <c r="D405" i="16" a="1"/>
  <c r="D405" i="16" s="1"/>
  <c r="G1533" i="19" s="1"/>
  <c r="D404" i="16" a="1"/>
  <c r="D404" i="16" s="1"/>
  <c r="G1532" i="19" s="1"/>
  <c r="D403" i="16" a="1"/>
  <c r="D403" i="16" s="1"/>
  <c r="G1531" i="19" s="1"/>
  <c r="D402" i="16" a="1"/>
  <c r="D402" i="16" s="1"/>
  <c r="G1530" i="19" s="1"/>
  <c r="D401" i="16" a="1"/>
  <c r="D401" i="16" s="1"/>
  <c r="G1529" i="19" s="1"/>
  <c r="D400" i="16" a="1"/>
  <c r="D400" i="16" s="1"/>
  <c r="G1528" i="19" s="1"/>
  <c r="D399" i="16" a="1"/>
  <c r="D399" i="16" s="1"/>
  <c r="G1527" i="19" s="1"/>
  <c r="D398" i="16" a="1"/>
  <c r="D398" i="16" s="1"/>
  <c r="G1526" i="19" s="1"/>
  <c r="D397" i="16" a="1"/>
  <c r="D397" i="16" s="1"/>
  <c r="G1525" i="19" s="1"/>
  <c r="D396" i="16" a="1"/>
  <c r="D396" i="16" s="1"/>
  <c r="G1524" i="19" s="1"/>
  <c r="D395" i="16" a="1"/>
  <c r="D395" i="16" s="1"/>
  <c r="G1523" i="19" s="1"/>
  <c r="D394" i="16" a="1"/>
  <c r="D394" i="16" s="1"/>
  <c r="G1522" i="19" s="1"/>
  <c r="D393" i="16" a="1"/>
  <c r="D393" i="16" s="1"/>
  <c r="G1521" i="19" s="1"/>
  <c r="D392" i="16" a="1"/>
  <c r="D392" i="16" s="1"/>
  <c r="G1520" i="19" s="1"/>
  <c r="D391" i="16" a="1"/>
  <c r="D391" i="16" s="1"/>
  <c r="G1519" i="19" s="1"/>
  <c r="D390" i="16" a="1"/>
  <c r="D390" i="16" s="1"/>
  <c r="G1518" i="19" s="1"/>
  <c r="D389" i="16" a="1"/>
  <c r="D389" i="16" s="1"/>
  <c r="G1517" i="19" s="1"/>
  <c r="D388" i="16" a="1"/>
  <c r="D388" i="16" s="1"/>
  <c r="G1516" i="19" s="1"/>
  <c r="D387" i="16" a="1"/>
  <c r="D387" i="16" s="1"/>
  <c r="G1515" i="19" s="1"/>
  <c r="D386" i="16" a="1"/>
  <c r="D386" i="16" s="1"/>
  <c r="G1514" i="19" s="1"/>
  <c r="D385" i="16" a="1"/>
  <c r="D385" i="16" s="1"/>
  <c r="G1513" i="19" s="1"/>
  <c r="D384" i="16" a="1"/>
  <c r="D384" i="16" s="1"/>
  <c r="G1512" i="19" s="1"/>
  <c r="D383" i="16" a="1"/>
  <c r="D383" i="16" s="1"/>
  <c r="G1511" i="19" s="1"/>
  <c r="D382" i="16" a="1"/>
  <c r="D382" i="16" s="1"/>
  <c r="G1510" i="19" s="1"/>
  <c r="D380" i="16" a="1"/>
  <c r="D380" i="16" s="1"/>
  <c r="G1508" i="19" s="1"/>
  <c r="D372" i="16" a="1"/>
  <c r="D372" i="16" s="1"/>
  <c r="G1500" i="19" s="1"/>
  <c r="D368" i="16" a="1"/>
  <c r="D368" i="16" s="1"/>
  <c r="G1496" i="19" s="1"/>
  <c r="D366" i="16" a="1"/>
  <c r="D366" i="16" s="1"/>
  <c r="G1494" i="19" s="1"/>
  <c r="D357" i="16" a="1"/>
  <c r="D357" i="16" s="1"/>
  <c r="G1485" i="19" s="1"/>
  <c r="D353" i="16" a="1"/>
  <c r="D353" i="16" s="1"/>
  <c r="G1481" i="19" s="1"/>
  <c r="D349" i="16" a="1"/>
  <c r="D349" i="16" s="1"/>
  <c r="G1477" i="19" s="1"/>
  <c r="D345" i="16" a="1"/>
  <c r="D345" i="16" s="1"/>
  <c r="G1473" i="19" s="1"/>
  <c r="D341" i="16" a="1"/>
  <c r="D341" i="16" s="1"/>
  <c r="G1469" i="19" s="1"/>
  <c r="D337" i="16" a="1"/>
  <c r="D337" i="16" s="1"/>
  <c r="G1465" i="19" s="1"/>
  <c r="D333" i="16" a="1"/>
  <c r="D333" i="16" s="1"/>
  <c r="G1461" i="19" s="1"/>
  <c r="D58" i="13" a="1"/>
  <c r="D58" i="13" s="1"/>
  <c r="D58" i="26" s="1"/>
  <c r="D56" i="13" a="1"/>
  <c r="D56" i="13" s="1"/>
  <c r="D56" i="26" s="1"/>
  <c r="D54" i="13" a="1"/>
  <c r="D54" i="13" s="1"/>
  <c r="D54" i="26" s="1"/>
  <c r="D52" i="13" a="1"/>
  <c r="D52" i="13" s="1"/>
  <c r="D52" i="26" s="1"/>
  <c r="D50" i="13" a="1"/>
  <c r="D50" i="13" s="1"/>
  <c r="D50" i="26" s="1"/>
  <c r="D48" i="13" a="1"/>
  <c r="D48" i="13" s="1"/>
  <c r="D48" i="26" s="1"/>
  <c r="D378" i="16" a="1"/>
  <c r="D378" i="16" s="1"/>
  <c r="G1506" i="19" s="1"/>
  <c r="D370" i="16" a="1"/>
  <c r="D370" i="16" s="1"/>
  <c r="G1498" i="19" s="1"/>
  <c r="D363" i="16" a="1"/>
  <c r="D363" i="16" s="1"/>
  <c r="G1491" i="19" s="1"/>
  <c r="D360" i="16" a="1"/>
  <c r="D360" i="16" s="1"/>
  <c r="G1488" i="19" s="1"/>
  <c r="D356" i="16" a="1"/>
  <c r="D356" i="16" s="1"/>
  <c r="G1484" i="19" s="1"/>
  <c r="D352" i="16" a="1"/>
  <c r="D352" i="16" s="1"/>
  <c r="G1480" i="19" s="1"/>
  <c r="D348" i="16" a="1"/>
  <c r="D348" i="16" s="1"/>
  <c r="G1476" i="19" s="1"/>
  <c r="D344" i="16" a="1"/>
  <c r="D344" i="16" s="1"/>
  <c r="G1472" i="19" s="1"/>
  <c r="D340" i="16" a="1"/>
  <c r="D340" i="16" s="1"/>
  <c r="G1468" i="19" s="1"/>
  <c r="D336" i="16" a="1"/>
  <c r="D336" i="16" s="1"/>
  <c r="G1464" i="19" s="1"/>
  <c r="D332" i="16" a="1"/>
  <c r="D332" i="16" s="1"/>
  <c r="G1460" i="19" s="1"/>
  <c r="D376" i="16" a="1"/>
  <c r="D376" i="16" s="1"/>
  <c r="G1504" i="19" s="1"/>
  <c r="D367" i="16" a="1"/>
  <c r="D367" i="16" s="1"/>
  <c r="G1495" i="19" s="1"/>
  <c r="D359" i="16" a="1"/>
  <c r="D359" i="16" s="1"/>
  <c r="G1487" i="19" s="1"/>
  <c r="D355" i="16" a="1"/>
  <c r="D355" i="16" s="1"/>
  <c r="G1483" i="19" s="1"/>
  <c r="D351" i="16" a="1"/>
  <c r="D351" i="16" s="1"/>
  <c r="G1479" i="19" s="1"/>
  <c r="D347" i="16" a="1"/>
  <c r="D347" i="16" s="1"/>
  <c r="G1475" i="19" s="1"/>
  <c r="D343" i="16" a="1"/>
  <c r="D343" i="16" s="1"/>
  <c r="G1471" i="19" s="1"/>
  <c r="D339" i="16" a="1"/>
  <c r="D339" i="16" s="1"/>
  <c r="G1467" i="19" s="1"/>
  <c r="D335" i="16" a="1"/>
  <c r="D335" i="16" s="1"/>
  <c r="G1463" i="19" s="1"/>
  <c r="D331" i="16" a="1"/>
  <c r="D331" i="16" s="1"/>
  <c r="G1459" i="19" s="1"/>
  <c r="D59" i="13" a="1"/>
  <c r="D59" i="13" s="1"/>
  <c r="D59" i="26" s="1"/>
  <c r="D57" i="13" a="1"/>
  <c r="D57" i="13" s="1"/>
  <c r="D57" i="26" s="1"/>
  <c r="D55" i="13" a="1"/>
  <c r="D55" i="13" s="1"/>
  <c r="D55" i="26" s="1"/>
  <c r="D53" i="13" a="1"/>
  <c r="D53" i="13" s="1"/>
  <c r="D53" i="26" s="1"/>
  <c r="D51" i="13" a="1"/>
  <c r="D51" i="13" s="1"/>
  <c r="D51" i="26" s="1"/>
  <c r="D49" i="13" a="1"/>
  <c r="D49" i="13" s="1"/>
  <c r="D49" i="26" s="1"/>
  <c r="D374" i="16" a="1"/>
  <c r="D374" i="16" s="1"/>
  <c r="G1502" i="19" s="1"/>
  <c r="D364" i="16" a="1"/>
  <c r="D364" i="16" s="1"/>
  <c r="G1492" i="19" s="1"/>
  <c r="D362" i="16" a="1"/>
  <c r="D362" i="16" s="1"/>
  <c r="G1490" i="19" s="1"/>
  <c r="D358" i="16" a="1"/>
  <c r="D358" i="16" s="1"/>
  <c r="G1486" i="19" s="1"/>
  <c r="D354" i="16" a="1"/>
  <c r="D354" i="16" s="1"/>
  <c r="G1482" i="19" s="1"/>
  <c r="D350" i="16" a="1"/>
  <c r="D350" i="16" s="1"/>
  <c r="G1478" i="19" s="1"/>
  <c r="D346" i="16" a="1"/>
  <c r="D346" i="16" s="1"/>
  <c r="G1474" i="19" s="1"/>
  <c r="D342" i="16" a="1"/>
  <c r="D342" i="16" s="1"/>
  <c r="G1470" i="19" s="1"/>
  <c r="D338" i="16" a="1"/>
  <c r="D338" i="16" s="1"/>
  <c r="G1466" i="19" s="1"/>
  <c r="D334" i="16" a="1"/>
  <c r="D334" i="16" s="1"/>
  <c r="G1462" i="19" s="1"/>
  <c r="D330" i="16" a="1"/>
  <c r="D330" i="16" s="1"/>
  <c r="D435" i="15" a="1"/>
  <c r="D435" i="15" s="1"/>
  <c r="G1561" i="18" s="1"/>
  <c r="D434" i="15" a="1"/>
  <c r="D434" i="15" s="1"/>
  <c r="G1560" i="18" s="1"/>
  <c r="D433" i="15" a="1"/>
  <c r="D433" i="15" s="1"/>
  <c r="G1559" i="18" s="1"/>
  <c r="D432" i="15" a="1"/>
  <c r="D432" i="15" s="1"/>
  <c r="G1558" i="18" s="1"/>
  <c r="D431" i="15" a="1"/>
  <c r="D431" i="15" s="1"/>
  <c r="G1557" i="18" s="1"/>
  <c r="D430" i="15" a="1"/>
  <c r="D430" i="15" s="1"/>
  <c r="G1556" i="18" s="1"/>
  <c r="D429" i="15" a="1"/>
  <c r="D429" i="15" s="1"/>
  <c r="G1555" i="18" s="1"/>
  <c r="D428" i="15" a="1"/>
  <c r="D428" i="15" s="1"/>
  <c r="G1554" i="18" s="1"/>
  <c r="D427" i="15" a="1"/>
  <c r="D427" i="15" s="1"/>
  <c r="G1553" i="18" s="1"/>
  <c r="D426" i="15" a="1"/>
  <c r="D426" i="15" s="1"/>
  <c r="G1552" i="18" s="1"/>
  <c r="D425" i="15" a="1"/>
  <c r="D425" i="15" s="1"/>
  <c r="G1551" i="18" s="1"/>
  <c r="D424" i="15" a="1"/>
  <c r="D424" i="15" s="1"/>
  <c r="G1550" i="18" s="1"/>
  <c r="D423" i="15" a="1"/>
  <c r="D423" i="15" s="1"/>
  <c r="G1549" i="18" s="1"/>
  <c r="D422" i="15" a="1"/>
  <c r="D422" i="15" s="1"/>
  <c r="G1548" i="18" s="1"/>
  <c r="D421" i="15" a="1"/>
  <c r="D421" i="15" s="1"/>
  <c r="G1547" i="18" s="1"/>
  <c r="D420" i="15" a="1"/>
  <c r="D420" i="15" s="1"/>
  <c r="G1546" i="18" s="1"/>
  <c r="D419" i="15" a="1"/>
  <c r="D419" i="15" s="1"/>
  <c r="G1545" i="18" s="1"/>
  <c r="D418" i="15" a="1"/>
  <c r="D418" i="15" s="1"/>
  <c r="G1544" i="18" s="1"/>
  <c r="D417" i="15" a="1"/>
  <c r="D417" i="15" s="1"/>
  <c r="G1543" i="18" s="1"/>
  <c r="D416" i="15" a="1"/>
  <c r="D416" i="15" s="1"/>
  <c r="G1542" i="18" s="1"/>
  <c r="D415" i="15" a="1"/>
  <c r="D415" i="15" s="1"/>
  <c r="G1541" i="18" s="1"/>
  <c r="D414" i="15" a="1"/>
  <c r="D414" i="15" s="1"/>
  <c r="G1540" i="18" s="1"/>
  <c r="D413" i="15" a="1"/>
  <c r="D413" i="15" s="1"/>
  <c r="G1539" i="18" s="1"/>
  <c r="D412" i="15" a="1"/>
  <c r="D412" i="15" s="1"/>
  <c r="G1538" i="18" s="1"/>
  <c r="D411" i="15" a="1"/>
  <c r="D411" i="15" s="1"/>
  <c r="G1537" i="18" s="1"/>
  <c r="D410" i="15" a="1"/>
  <c r="D410" i="15" s="1"/>
  <c r="G1536" i="18" s="1"/>
  <c r="D409" i="15" a="1"/>
  <c r="D409" i="15" s="1"/>
  <c r="G1535" i="18" s="1"/>
  <c r="D408" i="15" a="1"/>
  <c r="D408" i="15" s="1"/>
  <c r="G1534" i="18" s="1"/>
  <c r="D407" i="15" a="1"/>
  <c r="D407" i="15" s="1"/>
  <c r="G1533" i="18" s="1"/>
  <c r="D406" i="15" a="1"/>
  <c r="D406" i="15" s="1"/>
  <c r="G1532" i="18" s="1"/>
  <c r="D405" i="15" a="1"/>
  <c r="D405" i="15" s="1"/>
  <c r="G1531" i="18" s="1"/>
  <c r="D404" i="15" a="1"/>
  <c r="D404" i="15" s="1"/>
  <c r="G1530" i="18" s="1"/>
  <c r="D403" i="15" a="1"/>
  <c r="D403" i="15" s="1"/>
  <c r="G1529" i="18" s="1"/>
  <c r="D402" i="15" a="1"/>
  <c r="D402" i="15" s="1"/>
  <c r="G1528" i="18" s="1"/>
  <c r="D401" i="15" a="1"/>
  <c r="D401" i="15" s="1"/>
  <c r="G1527" i="18" s="1"/>
  <c r="D400" i="15" a="1"/>
  <c r="D400" i="15" s="1"/>
  <c r="G1526" i="18" s="1"/>
  <c r="D399" i="15" a="1"/>
  <c r="D399" i="15" s="1"/>
  <c r="G1525" i="18" s="1"/>
  <c r="D398" i="15" a="1"/>
  <c r="D398" i="15" s="1"/>
  <c r="G1524" i="18" s="1"/>
  <c r="D397" i="15" a="1"/>
  <c r="D397" i="15" s="1"/>
  <c r="G1523" i="18" s="1"/>
  <c r="D396" i="15" a="1"/>
  <c r="D396" i="15" s="1"/>
  <c r="G1522" i="18" s="1"/>
  <c r="D395" i="15" a="1"/>
  <c r="D395" i="15" s="1"/>
  <c r="G1521" i="18" s="1"/>
  <c r="D394" i="15" a="1"/>
  <c r="D394" i="15" s="1"/>
  <c r="G1520" i="18" s="1"/>
  <c r="D393" i="15" a="1"/>
  <c r="D393" i="15" s="1"/>
  <c r="G1519" i="18" s="1"/>
  <c r="D392" i="15" a="1"/>
  <c r="D392" i="15" s="1"/>
  <c r="G1518" i="18" s="1"/>
  <c r="D391" i="15" a="1"/>
  <c r="D391" i="15" s="1"/>
  <c r="G1517" i="18" s="1"/>
  <c r="D390" i="15" a="1"/>
  <c r="D390" i="15" s="1"/>
  <c r="G1516" i="18" s="1"/>
  <c r="D389" i="15" a="1"/>
  <c r="D389" i="15" s="1"/>
  <c r="G1515" i="18" s="1"/>
  <c r="D388" i="15" a="1"/>
  <c r="D388" i="15" s="1"/>
  <c r="G1514" i="18" s="1"/>
  <c r="D387" i="15" a="1"/>
  <c r="D387" i="15" s="1"/>
  <c r="G1513" i="18" s="1"/>
  <c r="D386" i="15" a="1"/>
  <c r="D386" i="15" s="1"/>
  <c r="G1512" i="18" s="1"/>
  <c r="D385" i="15" a="1"/>
  <c r="D385" i="15" s="1"/>
  <c r="G1511" i="18" s="1"/>
  <c r="D384" i="15" a="1"/>
  <c r="D384" i="15" s="1"/>
  <c r="G1510" i="18" s="1"/>
  <c r="D383" i="15" a="1"/>
  <c r="D383" i="15" s="1"/>
  <c r="D382" i="15" a="1"/>
  <c r="D382" i="15" s="1"/>
  <c r="D381" i="15" a="1"/>
  <c r="D381" i="15" s="1"/>
  <c r="D380" i="15" a="1"/>
  <c r="D380" i="15" s="1"/>
  <c r="D379" i="15" a="1"/>
  <c r="D379" i="15" s="1"/>
  <c r="D378" i="15" a="1"/>
  <c r="D378" i="15" s="1"/>
  <c r="D377" i="15" a="1"/>
  <c r="D377" i="15" s="1"/>
  <c r="D376" i="15" a="1"/>
  <c r="D376" i="15" s="1"/>
  <c r="D375" i="15" a="1"/>
  <c r="D375" i="15" s="1"/>
  <c r="D374" i="15" a="1"/>
  <c r="D374" i="15" s="1"/>
  <c r="D373" i="15" a="1"/>
  <c r="D373" i="15" s="1"/>
  <c r="D372" i="15" a="1"/>
  <c r="D372" i="15" s="1"/>
  <c r="D371" i="15" a="1"/>
  <c r="D371" i="15" s="1"/>
  <c r="D370" i="15" a="1"/>
  <c r="D370" i="15" s="1"/>
  <c r="D369" i="15" a="1"/>
  <c r="D369" i="15" s="1"/>
  <c r="D368" i="15" a="1"/>
  <c r="D368" i="15" s="1"/>
  <c r="D367" i="15" a="1"/>
  <c r="D367" i="15" s="1"/>
  <c r="D366" i="15" a="1"/>
  <c r="D366" i="15" s="1"/>
  <c r="D365" i="15" a="1"/>
  <c r="D365" i="15" s="1"/>
  <c r="D364" i="15" a="1"/>
  <c r="D364" i="15" s="1"/>
  <c r="D363" i="15" a="1"/>
  <c r="D363" i="15" s="1"/>
  <c r="D362" i="15" a="1"/>
  <c r="D362" i="15" s="1"/>
  <c r="D361" i="15" a="1"/>
  <c r="D361" i="15" s="1"/>
  <c r="D360" i="15" a="1"/>
  <c r="D360" i="15" s="1"/>
  <c r="D359" i="15" a="1"/>
  <c r="D359" i="15" s="1"/>
  <c r="D358" i="15" a="1"/>
  <c r="D358" i="15" s="1"/>
  <c r="D357" i="15" a="1"/>
  <c r="D357" i="15" s="1"/>
  <c r="D356" i="15" a="1"/>
  <c r="D356" i="15" s="1"/>
  <c r="D355" i="15" a="1"/>
  <c r="D355" i="15" s="1"/>
  <c r="D354" i="15" a="1"/>
  <c r="D354" i="15" s="1"/>
  <c r="D353" i="15" a="1"/>
  <c r="D353" i="15" s="1"/>
  <c r="D352" i="15" a="1"/>
  <c r="D352" i="15" s="1"/>
  <c r="D351" i="15" a="1"/>
  <c r="D351" i="15" s="1"/>
  <c r="D350" i="15" a="1"/>
  <c r="D350" i="15" s="1"/>
  <c r="D349" i="15" a="1"/>
  <c r="D349" i="15" s="1"/>
  <c r="D348" i="15" a="1"/>
  <c r="D348" i="15" s="1"/>
  <c r="D347" i="15" a="1"/>
  <c r="D347" i="15" s="1"/>
  <c r="D346" i="15" a="1"/>
  <c r="D346" i="15" s="1"/>
  <c r="D345" i="15" a="1"/>
  <c r="D345" i="15" s="1"/>
  <c r="D344" i="15" a="1"/>
  <c r="D344" i="15" s="1"/>
  <c r="D343" i="15" a="1"/>
  <c r="D343" i="15" s="1"/>
  <c r="D342" i="15" a="1"/>
  <c r="D342" i="15" s="1"/>
  <c r="D341" i="15" a="1"/>
  <c r="D341" i="15" s="1"/>
  <c r="D340" i="15" a="1"/>
  <c r="D340" i="15" s="1"/>
  <c r="D339" i="15" a="1"/>
  <c r="D339" i="15" s="1"/>
  <c r="D338" i="15" a="1"/>
  <c r="D338" i="15" s="1"/>
  <c r="D337" i="15" a="1"/>
  <c r="D337" i="15" s="1"/>
  <c r="D336" i="15" a="1"/>
  <c r="D336" i="15" s="1"/>
  <c r="D335" i="15" a="1"/>
  <c r="D335" i="15" s="1"/>
  <c r="D334" i="15" a="1"/>
  <c r="D334" i="15" s="1"/>
  <c r="D333" i="15" a="1"/>
  <c r="D333" i="15" s="1"/>
  <c r="D332" i="15" a="1"/>
  <c r="D332" i="15" s="1"/>
  <c r="N2" i="11"/>
  <c r="L12" i="11"/>
  <c r="L28" i="11"/>
  <c r="L38" i="11"/>
  <c r="L48" i="11"/>
  <c r="L64" i="11"/>
  <c r="L80" i="11"/>
  <c r="L96" i="11"/>
  <c r="F53" i="17"/>
  <c r="F41" i="17"/>
  <c r="F33" i="17"/>
  <c r="F25" i="17"/>
  <c r="F17" i="17"/>
  <c r="F9" i="17"/>
  <c r="H940" i="18"/>
  <c r="H941" i="18" s="1"/>
  <c r="H108" i="18"/>
  <c r="H109" i="18" s="1"/>
  <c r="I938" i="18"/>
  <c r="J938" i="18"/>
  <c r="J53" i="17"/>
  <c r="J51" i="17"/>
  <c r="J49" i="17"/>
  <c r="J47" i="17"/>
  <c r="J45" i="17"/>
  <c r="J44" i="17"/>
  <c r="J43" i="17"/>
  <c r="J41" i="17"/>
  <c r="J39" i="17"/>
  <c r="J37" i="17"/>
  <c r="J35" i="17"/>
  <c r="J33" i="17"/>
  <c r="J31" i="17"/>
  <c r="J29" i="17"/>
  <c r="J27" i="17"/>
  <c r="J25" i="17"/>
  <c r="J23" i="17"/>
  <c r="J21" i="17"/>
  <c r="J19" i="17"/>
  <c r="J17" i="17"/>
  <c r="J15" i="17"/>
  <c r="J13" i="17"/>
  <c r="J11" i="17"/>
  <c r="J9" i="17"/>
  <c r="J7" i="17"/>
  <c r="J5" i="17"/>
  <c r="F3" i="17"/>
  <c r="G3" i="17" s="1"/>
  <c r="K54" i="17"/>
  <c r="I53" i="17"/>
  <c r="K52" i="17"/>
  <c r="I51" i="17"/>
  <c r="K50" i="17"/>
  <c r="I49" i="17"/>
  <c r="K48" i="17"/>
  <c r="I47" i="17"/>
  <c r="K46" i="17"/>
  <c r="I45" i="17"/>
  <c r="I44" i="17"/>
  <c r="I43" i="17"/>
  <c r="K42" i="17"/>
  <c r="I41" i="17"/>
  <c r="K40" i="17"/>
  <c r="I39" i="17"/>
  <c r="K38" i="17"/>
  <c r="I37" i="17"/>
  <c r="K36" i="17"/>
  <c r="I35" i="17"/>
  <c r="K34" i="17"/>
  <c r="I33" i="17"/>
  <c r="K32" i="17"/>
  <c r="I31" i="17"/>
  <c r="K30" i="17"/>
  <c r="I29" i="17"/>
  <c r="K28" i="17"/>
  <c r="I27" i="17"/>
  <c r="K26" i="17"/>
  <c r="I25" i="17"/>
  <c r="K24" i="17"/>
  <c r="I23" i="17"/>
  <c r="K22" i="17"/>
  <c r="I21" i="17"/>
  <c r="K20" i="17"/>
  <c r="I19" i="17"/>
  <c r="K18" i="17"/>
  <c r="I17" i="17"/>
  <c r="K16" i="17"/>
  <c r="I15" i="17"/>
  <c r="K14" i="17"/>
  <c r="I13" i="17"/>
  <c r="K12" i="17"/>
  <c r="I11" i="17"/>
  <c r="K10" i="17"/>
  <c r="I9" i="17"/>
  <c r="K8" i="17"/>
  <c r="I7" i="17"/>
  <c r="K6" i="17"/>
  <c r="I5" i="17"/>
  <c r="K4" i="17"/>
  <c r="I3" i="17"/>
  <c r="J54" i="17"/>
  <c r="J52" i="17"/>
  <c r="J50" i="17"/>
  <c r="J48" i="17"/>
  <c r="J46" i="17"/>
  <c r="J42" i="17"/>
  <c r="J40" i="17"/>
  <c r="J38" i="17"/>
  <c r="J36" i="17"/>
  <c r="J34" i="17"/>
  <c r="J32" i="17"/>
  <c r="J30" i="17"/>
  <c r="J28" i="17"/>
  <c r="J26" i="17"/>
  <c r="J24" i="17"/>
  <c r="J22" i="17"/>
  <c r="J20" i="17"/>
  <c r="J18" i="17"/>
  <c r="J16" i="17"/>
  <c r="J14" i="17"/>
  <c r="J12" i="17"/>
  <c r="J10" i="17"/>
  <c r="J8" i="17"/>
  <c r="J6" i="17"/>
  <c r="J4" i="17"/>
  <c r="N3" i="17"/>
  <c r="N4" i="17" s="1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K53" i="17"/>
  <c r="I50" i="17"/>
  <c r="K45" i="17"/>
  <c r="K43" i="17"/>
  <c r="I40" i="17"/>
  <c r="K35" i="17"/>
  <c r="I32" i="17"/>
  <c r="K27" i="17"/>
  <c r="I24" i="17"/>
  <c r="K19" i="17"/>
  <c r="I16" i="17"/>
  <c r="K11" i="17"/>
  <c r="I8" i="17"/>
  <c r="K3" i="17"/>
  <c r="K51" i="17"/>
  <c r="I48" i="17"/>
  <c r="K41" i="17"/>
  <c r="I38" i="17"/>
  <c r="K33" i="17"/>
  <c r="I30" i="17"/>
  <c r="K25" i="17"/>
  <c r="I22" i="17"/>
  <c r="K17" i="17"/>
  <c r="I14" i="17"/>
  <c r="K9" i="17"/>
  <c r="I6" i="17"/>
  <c r="I54" i="17"/>
  <c r="K49" i="17"/>
  <c r="I46" i="17"/>
  <c r="K44" i="17"/>
  <c r="K39" i="17"/>
  <c r="I36" i="17"/>
  <c r="K31" i="17"/>
  <c r="I28" i="17"/>
  <c r="K23" i="17"/>
  <c r="I20" i="17"/>
  <c r="K15" i="17"/>
  <c r="I12" i="17"/>
  <c r="K7" i="17"/>
  <c r="I4" i="17"/>
  <c r="I52" i="17"/>
  <c r="K47" i="17"/>
  <c r="I42" i="17"/>
  <c r="K37" i="17"/>
  <c r="I34" i="17"/>
  <c r="K29" i="17"/>
  <c r="I26" i="17"/>
  <c r="K21" i="17"/>
  <c r="I18" i="17"/>
  <c r="K13" i="17"/>
  <c r="I10" i="17"/>
  <c r="K5" i="17"/>
  <c r="G29" i="27"/>
  <c r="G21" i="27"/>
  <c r="G10" i="27"/>
  <c r="H6" i="13"/>
  <c r="I6" i="13" s="1"/>
  <c r="L176" i="11"/>
  <c r="L131" i="11"/>
  <c r="L103" i="11"/>
  <c r="L98" i="11"/>
  <c r="L77" i="11"/>
  <c r="L14" i="11"/>
  <c r="O5" i="9"/>
  <c r="U4" i="9"/>
  <c r="F29" i="31" a="1"/>
  <c r="F29" i="31" s="1"/>
  <c r="G59" i="14"/>
  <c r="N157" i="9"/>
  <c r="T156" i="9"/>
  <c r="U51" i="10"/>
  <c r="O52" i="10"/>
  <c r="V29" i="10"/>
  <c r="P30" i="10"/>
  <c r="N107" i="11"/>
  <c r="T106" i="11"/>
  <c r="L124" i="11"/>
  <c r="L162" i="11"/>
  <c r="L198" i="11"/>
  <c r="L121" i="11"/>
  <c r="L137" i="11"/>
  <c r="L153" i="11"/>
  <c r="L169" i="11"/>
  <c r="L185" i="11"/>
  <c r="L201" i="11"/>
  <c r="L175" i="11"/>
  <c r="L191" i="11"/>
  <c r="L207" i="11"/>
  <c r="G26" i="27"/>
  <c r="G22" i="26"/>
  <c r="H22" i="26" s="1"/>
  <c r="I22" i="26" s="1"/>
  <c r="F26" i="12"/>
  <c r="G26" i="12" s="1"/>
  <c r="L113" i="11"/>
  <c r="L91" i="11"/>
  <c r="L86" i="11"/>
  <c r="L65" i="11"/>
  <c r="L29" i="11"/>
  <c r="L7" i="11"/>
  <c r="R63" i="10"/>
  <c r="M16" i="10"/>
  <c r="R15" i="10"/>
  <c r="S15" i="10"/>
  <c r="X15" i="10" s="1"/>
  <c r="L35" i="11"/>
  <c r="Q207" i="9"/>
  <c r="W207" i="9" s="1"/>
  <c r="N106" i="9"/>
  <c r="T105" i="9"/>
  <c r="F25" i="31" a="1"/>
  <c r="F25" i="31" s="1"/>
  <c r="G55" i="14"/>
  <c r="G25" i="27"/>
  <c r="G14" i="27"/>
  <c r="C6" i="27"/>
  <c r="G6" i="27" s="1"/>
  <c r="J18" i="12"/>
  <c r="K18" i="12" s="1"/>
  <c r="L120" i="11"/>
  <c r="L79" i="11"/>
  <c r="L74" i="11"/>
  <c r="L53" i="11"/>
  <c r="L34" i="11"/>
  <c r="I497" i="15" a="1"/>
  <c r="I497" i="15" s="1"/>
  <c r="G497" i="15" a="1"/>
  <c r="G497" i="15" s="1"/>
  <c r="N65" i="10"/>
  <c r="T64" i="10"/>
  <c r="M6" i="10"/>
  <c r="S5" i="10"/>
  <c r="N5" i="10"/>
  <c r="T4" i="10"/>
  <c r="Q156" i="9"/>
  <c r="W156" i="9" s="1"/>
  <c r="V42" i="10"/>
  <c r="P43" i="10"/>
  <c r="T56" i="9"/>
  <c r="N57" i="9"/>
  <c r="J27" i="14"/>
  <c r="J22" i="14"/>
  <c r="C72" i="14" s="1" a="1"/>
  <c r="J28" i="14"/>
  <c r="W17" i="10"/>
  <c r="Q18" i="10"/>
  <c r="L210" i="9"/>
  <c r="R209" i="9"/>
  <c r="H214" i="19" l="1"/>
  <c r="J213" i="19"/>
  <c r="I213" i="19"/>
  <c r="J4" i="19"/>
  <c r="I4" i="19"/>
  <c r="H5" i="19"/>
  <c r="J941" i="18"/>
  <c r="I941" i="18"/>
  <c r="H942" i="18"/>
  <c r="J1044" i="18"/>
  <c r="I1044" i="18"/>
  <c r="H1045" i="18"/>
  <c r="J316" i="19"/>
  <c r="I316" i="19"/>
  <c r="H317" i="19"/>
  <c r="N72" i="14"/>
  <c r="J72" i="14"/>
  <c r="F72" i="14"/>
  <c r="C72" i="14"/>
  <c r="L72" i="14"/>
  <c r="H72" i="14"/>
  <c r="D72" i="14"/>
  <c r="M72" i="14"/>
  <c r="E72" i="14"/>
  <c r="G72" i="14"/>
  <c r="K72" i="14"/>
  <c r="I72" i="14"/>
  <c r="J110" i="19"/>
  <c r="I110" i="19"/>
  <c r="H111" i="19"/>
  <c r="I109" i="18"/>
  <c r="J109" i="18"/>
  <c r="H110" i="18"/>
  <c r="H223" i="15"/>
  <c r="G224" i="15"/>
  <c r="H222" i="16"/>
  <c r="G223" i="16"/>
  <c r="N61" i="17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6" i="17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G1465" i="18"/>
  <c r="D175" i="17"/>
  <c r="G1481" i="18"/>
  <c r="D191" i="17"/>
  <c r="G1497" i="18"/>
  <c r="D207" i="17"/>
  <c r="Q19" i="10"/>
  <c r="W18" i="10"/>
  <c r="T65" i="10"/>
  <c r="N66" i="10"/>
  <c r="N107" i="9"/>
  <c r="T106" i="9"/>
  <c r="Q106" i="9"/>
  <c r="W106" i="9" s="1"/>
  <c r="V30" i="10"/>
  <c r="P31" i="10"/>
  <c r="O53" i="10"/>
  <c r="U52" i="10"/>
  <c r="C236" i="17" a="1"/>
  <c r="H3" i="17"/>
  <c r="G1466" i="18"/>
  <c r="D176" i="17"/>
  <c r="G1482" i="18"/>
  <c r="D192" i="17"/>
  <c r="D204" i="17"/>
  <c r="G1494" i="18"/>
  <c r="D216" i="17"/>
  <c r="G1506" i="18"/>
  <c r="G1458" i="19"/>
  <c r="H1458" i="19" s="1"/>
  <c r="K330" i="16"/>
  <c r="F19" i="12" a="1"/>
  <c r="F19" i="12" s="1"/>
  <c r="G19" i="12" s="1"/>
  <c r="N58" i="9"/>
  <c r="T57" i="9"/>
  <c r="R16" i="10"/>
  <c r="S16" i="10"/>
  <c r="M17" i="10"/>
  <c r="G1459" i="18"/>
  <c r="D169" i="17"/>
  <c r="G1467" i="18"/>
  <c r="D177" i="17"/>
  <c r="G1471" i="18"/>
  <c r="D181" i="17"/>
  <c r="G1475" i="18"/>
  <c r="D185" i="17"/>
  <c r="G1479" i="18"/>
  <c r="D189" i="17"/>
  <c r="G1483" i="18"/>
  <c r="D193" i="17"/>
  <c r="G1487" i="18"/>
  <c r="D197" i="17"/>
  <c r="G1491" i="18"/>
  <c r="D201" i="17"/>
  <c r="G1495" i="18"/>
  <c r="D205" i="17"/>
  <c r="G1499" i="18"/>
  <c r="D209" i="17"/>
  <c r="G1503" i="18"/>
  <c r="D213" i="17"/>
  <c r="G1507" i="18"/>
  <c r="D217" i="17"/>
  <c r="H1459" i="19"/>
  <c r="G166" i="35"/>
  <c r="F171" i="35"/>
  <c r="Q55" i="10"/>
  <c r="W54" i="10"/>
  <c r="F497" i="15" a="1"/>
  <c r="F497" i="15" s="1"/>
  <c r="G732" i="18"/>
  <c r="G628" i="18"/>
  <c r="C170" i="17"/>
  <c r="F334" i="15"/>
  <c r="G736" i="18"/>
  <c r="G632" i="18"/>
  <c r="F338" i="15"/>
  <c r="C174" i="17"/>
  <c r="G740" i="18"/>
  <c r="G636" i="18"/>
  <c r="C178" i="17"/>
  <c r="F342" i="15"/>
  <c r="G744" i="18"/>
  <c r="G640" i="18"/>
  <c r="F346" i="15"/>
  <c r="C182" i="17"/>
  <c r="G748" i="18"/>
  <c r="G644" i="18"/>
  <c r="C186" i="17"/>
  <c r="F350" i="15"/>
  <c r="G752" i="18"/>
  <c r="G648" i="18"/>
  <c r="F354" i="15"/>
  <c r="C190" i="17"/>
  <c r="G756" i="18"/>
  <c r="G652" i="18"/>
  <c r="C194" i="17"/>
  <c r="F358" i="15"/>
  <c r="G760" i="18"/>
  <c r="G656" i="18"/>
  <c r="C198" i="17"/>
  <c r="F362" i="15"/>
  <c r="G764" i="18"/>
  <c r="G660" i="18"/>
  <c r="C202" i="17"/>
  <c r="F366" i="15"/>
  <c r="G768" i="18"/>
  <c r="G664" i="18"/>
  <c r="C206" i="17"/>
  <c r="F370" i="15"/>
  <c r="G772" i="18"/>
  <c r="G668" i="18"/>
  <c r="C210" i="17"/>
  <c r="F374" i="15"/>
  <c r="G776" i="18"/>
  <c r="G672" i="18"/>
  <c r="C214" i="17"/>
  <c r="F378" i="15"/>
  <c r="G780" i="18"/>
  <c r="G676" i="18"/>
  <c r="C218" i="17"/>
  <c r="F382" i="15"/>
  <c r="G786" i="18"/>
  <c r="G682" i="18"/>
  <c r="F388" i="15"/>
  <c r="G794" i="18"/>
  <c r="G690" i="18"/>
  <c r="F396" i="15"/>
  <c r="G802" i="18"/>
  <c r="G698" i="18"/>
  <c r="F404" i="15"/>
  <c r="G810" i="18"/>
  <c r="G706" i="18"/>
  <c r="F412" i="15"/>
  <c r="G818" i="18"/>
  <c r="G714" i="18"/>
  <c r="F420" i="15"/>
  <c r="G826" i="18"/>
  <c r="G722" i="18"/>
  <c r="F428" i="15"/>
  <c r="G783" i="18"/>
  <c r="G679" i="18"/>
  <c r="F385" i="15"/>
  <c r="G791" i="18"/>
  <c r="G687" i="18"/>
  <c r="F393" i="15"/>
  <c r="G799" i="18"/>
  <c r="G695" i="18"/>
  <c r="F401" i="15"/>
  <c r="G807" i="18"/>
  <c r="G703" i="18"/>
  <c r="F409" i="15"/>
  <c r="G815" i="18"/>
  <c r="G711" i="18"/>
  <c r="F417" i="15"/>
  <c r="G823" i="18"/>
  <c r="G719" i="18"/>
  <c r="F425" i="15"/>
  <c r="G831" i="18"/>
  <c r="G727" i="18"/>
  <c r="F433" i="15"/>
  <c r="G740" i="19"/>
  <c r="G636" i="19"/>
  <c r="F340" i="16"/>
  <c r="G756" i="19"/>
  <c r="G652" i="19"/>
  <c r="F356" i="16"/>
  <c r="G705" i="19"/>
  <c r="G809" i="19"/>
  <c r="F409" i="16"/>
  <c r="G817" i="19"/>
  <c r="G713" i="19"/>
  <c r="F417" i="16"/>
  <c r="G721" i="19"/>
  <c r="G825" i="19"/>
  <c r="F425" i="16"/>
  <c r="G729" i="19"/>
  <c r="G833" i="19"/>
  <c r="F433" i="16"/>
  <c r="F9" i="31" a="1"/>
  <c r="F9" i="31" s="1"/>
  <c r="C54" i="26"/>
  <c r="G54" i="26" s="1"/>
  <c r="G54" i="13"/>
  <c r="G633" i="19"/>
  <c r="G737" i="19"/>
  <c r="F337" i="16"/>
  <c r="G649" i="19"/>
  <c r="G753" i="19"/>
  <c r="F353" i="16"/>
  <c r="G770" i="19"/>
  <c r="G666" i="19"/>
  <c r="F370" i="16"/>
  <c r="G738" i="19"/>
  <c r="G634" i="19"/>
  <c r="F338" i="16"/>
  <c r="G754" i="19"/>
  <c r="G650" i="19"/>
  <c r="F354" i="16"/>
  <c r="G772" i="19"/>
  <c r="G668" i="19"/>
  <c r="F372" i="16"/>
  <c r="G784" i="19"/>
  <c r="G680" i="19"/>
  <c r="F384" i="16"/>
  <c r="G788" i="19"/>
  <c r="G684" i="19"/>
  <c r="F388" i="16"/>
  <c r="G688" i="19"/>
  <c r="G792" i="19"/>
  <c r="F392" i="16"/>
  <c r="G796" i="19"/>
  <c r="G692" i="19"/>
  <c r="F396" i="16"/>
  <c r="G696" i="19"/>
  <c r="G800" i="19"/>
  <c r="F400" i="16"/>
  <c r="G804" i="19"/>
  <c r="G700" i="19"/>
  <c r="F404" i="16"/>
  <c r="G704" i="19"/>
  <c r="F408" i="16"/>
  <c r="G808" i="19"/>
  <c r="G816" i="19"/>
  <c r="F416" i="16"/>
  <c r="G712" i="19"/>
  <c r="G720" i="19"/>
  <c r="G824" i="19"/>
  <c r="F424" i="16"/>
  <c r="G728" i="19"/>
  <c r="G832" i="19"/>
  <c r="F432" i="16"/>
  <c r="F10" i="31" a="1"/>
  <c r="F10" i="31" s="1"/>
  <c r="C55" i="26"/>
  <c r="G55" i="26" s="1"/>
  <c r="G55" i="13"/>
  <c r="G735" i="19"/>
  <c r="G631" i="19"/>
  <c r="F335" i="16"/>
  <c r="G751" i="19"/>
  <c r="G647" i="19"/>
  <c r="F351" i="16"/>
  <c r="G774" i="19"/>
  <c r="G670" i="19"/>
  <c r="F374" i="16"/>
  <c r="G677" i="19"/>
  <c r="G781" i="19"/>
  <c r="F381" i="16"/>
  <c r="G775" i="19"/>
  <c r="G671" i="19"/>
  <c r="F375" i="16"/>
  <c r="I21" i="14"/>
  <c r="H22" i="14"/>
  <c r="P211" i="9"/>
  <c r="V210" i="9"/>
  <c r="N31" i="10"/>
  <c r="T30" i="10"/>
  <c r="L4" i="27"/>
  <c r="J6" i="27"/>
  <c r="L6" i="27" s="1"/>
  <c r="J7" i="27"/>
  <c r="L7" i="27" s="1"/>
  <c r="J212" i="18"/>
  <c r="I212" i="18"/>
  <c r="H113" i="17"/>
  <c r="L499" i="15" a="1"/>
  <c r="L499" i="15" s="1"/>
  <c r="G499" i="15" a="1"/>
  <c r="G499" i="15" s="1"/>
  <c r="O499" i="15" a="1"/>
  <c r="O499" i="15" s="1"/>
  <c r="P499" i="15" s="1"/>
  <c r="I1148" i="18"/>
  <c r="J1148" i="18"/>
  <c r="G15" i="35"/>
  <c r="H10" i="35"/>
  <c r="F81" i="40"/>
  <c r="E86" i="40"/>
  <c r="E198" i="37"/>
  <c r="D203" i="37"/>
  <c r="E63" i="40"/>
  <c r="F58" i="40"/>
  <c r="H4" i="27"/>
  <c r="H112" i="15"/>
  <c r="H111" i="16"/>
  <c r="F182" i="35"/>
  <c r="E187" i="35"/>
  <c r="E134" i="35"/>
  <c r="F129" i="35"/>
  <c r="H10" i="37"/>
  <c r="G15" i="37"/>
  <c r="E134" i="37"/>
  <c r="F129" i="37"/>
  <c r="G11" i="40"/>
  <c r="F16" i="40"/>
  <c r="I27" i="37"/>
  <c r="H32" i="37"/>
  <c r="E497" i="15" a="1"/>
  <c r="E497" i="15" s="1"/>
  <c r="L23" i="27"/>
  <c r="L24" i="27"/>
  <c r="L29" i="27"/>
  <c r="D46" i="28"/>
  <c r="G46" i="28" s="1"/>
  <c r="M209" i="9"/>
  <c r="S208" i="9"/>
  <c r="Q208" i="9"/>
  <c r="W208" i="9" s="1"/>
  <c r="U41" i="10"/>
  <c r="O42" i="10"/>
  <c r="Q108" i="11"/>
  <c r="W107" i="11"/>
  <c r="AZ449" i="15"/>
  <c r="AV449" i="15"/>
  <c r="AR449" i="15"/>
  <c r="AN449" i="15"/>
  <c r="AJ449" i="15"/>
  <c r="AF449" i="15"/>
  <c r="AB449" i="15"/>
  <c r="X449" i="15"/>
  <c r="T449" i="15"/>
  <c r="P449" i="15"/>
  <c r="L449" i="15"/>
  <c r="H449" i="15"/>
  <c r="D449" i="15"/>
  <c r="BB449" i="15"/>
  <c r="AX449" i="15"/>
  <c r="AT449" i="15"/>
  <c r="AP449" i="15"/>
  <c r="AL449" i="15"/>
  <c r="AH449" i="15"/>
  <c r="AD449" i="15"/>
  <c r="Z449" i="15"/>
  <c r="V449" i="15"/>
  <c r="R449" i="15"/>
  <c r="N449" i="15"/>
  <c r="J449" i="15"/>
  <c r="F449" i="15"/>
  <c r="C449" i="15"/>
  <c r="BA449" i="15"/>
  <c r="AW449" i="15"/>
  <c r="AS449" i="15"/>
  <c r="AO449" i="15"/>
  <c r="AK449" i="15"/>
  <c r="AG449" i="15"/>
  <c r="AC449" i="15"/>
  <c r="Y449" i="15"/>
  <c r="U449" i="15"/>
  <c r="Q449" i="15"/>
  <c r="M449" i="15"/>
  <c r="I449" i="15"/>
  <c r="E449" i="15"/>
  <c r="AU449" i="15"/>
  <c r="AE449" i="15"/>
  <c r="O449" i="15"/>
  <c r="AQ449" i="15"/>
  <c r="AA449" i="15"/>
  <c r="K449" i="15"/>
  <c r="AM449" i="15"/>
  <c r="W449" i="15"/>
  <c r="G449" i="15"/>
  <c r="AY449" i="15"/>
  <c r="AI449" i="15"/>
  <c r="S449" i="15"/>
  <c r="J25" i="26"/>
  <c r="J26" i="26"/>
  <c r="J28" i="12"/>
  <c r="K28" i="12" s="1"/>
  <c r="K8" i="12"/>
  <c r="H37" i="13"/>
  <c r="O285" i="17" a="1"/>
  <c r="O285" i="17" s="1"/>
  <c r="P285" i="17" s="1"/>
  <c r="N285" i="17" a="1"/>
  <c r="N285" i="17" s="1"/>
  <c r="E285" i="17" a="1"/>
  <c r="E285" i="17" s="1"/>
  <c r="M285" i="17" a="1"/>
  <c r="M285" i="17" s="1"/>
  <c r="D285" i="17" a="1"/>
  <c r="D285" i="17" s="1"/>
  <c r="I285" i="17" a="1"/>
  <c r="I285" i="17" s="1"/>
  <c r="F285" i="17" a="1"/>
  <c r="F285" i="17" s="1"/>
  <c r="K285" i="17" a="1"/>
  <c r="K285" i="17" s="1"/>
  <c r="L285" i="17" a="1"/>
  <c r="L285" i="17" s="1"/>
  <c r="H285" i="17" a="1"/>
  <c r="H285" i="17" s="1"/>
  <c r="D498" i="15" a="1"/>
  <c r="D498" i="15" s="1"/>
  <c r="L498" i="15" a="1"/>
  <c r="L498" i="15" s="1"/>
  <c r="I498" i="15" a="1"/>
  <c r="I498" i="15" s="1"/>
  <c r="G113" i="15"/>
  <c r="O286" i="17" a="1"/>
  <c r="O286" i="17" s="1"/>
  <c r="P286" i="17" s="1"/>
  <c r="N286" i="17" a="1"/>
  <c r="N286" i="17" s="1"/>
  <c r="M286" i="17" a="1"/>
  <c r="M286" i="17" s="1"/>
  <c r="E286" i="17" a="1"/>
  <c r="E286" i="17" s="1"/>
  <c r="L286" i="17" a="1"/>
  <c r="L286" i="17" s="1"/>
  <c r="F286" i="17" a="1"/>
  <c r="F286" i="17" s="1"/>
  <c r="K286" i="17" a="1"/>
  <c r="K286" i="17" s="1"/>
  <c r="D286" i="17" a="1"/>
  <c r="D286" i="17" s="1"/>
  <c r="H286" i="17" a="1"/>
  <c r="H286" i="17" s="1"/>
  <c r="I286" i="17" a="1"/>
  <c r="I286" i="17" s="1"/>
  <c r="G285" i="17" a="1"/>
  <c r="G285" i="17" s="1"/>
  <c r="D156" i="35"/>
  <c r="E151" i="35"/>
  <c r="F133" i="40"/>
  <c r="G128" i="40"/>
  <c r="H19" i="27"/>
  <c r="I19" i="27" s="1"/>
  <c r="H213" i="18"/>
  <c r="O501" i="16" a="1"/>
  <c r="O501" i="16" s="1"/>
  <c r="P501" i="16" s="1"/>
  <c r="D156" i="37"/>
  <c r="E151" i="37"/>
  <c r="Q43" i="10"/>
  <c r="W42" i="10"/>
  <c r="U57" i="9"/>
  <c r="O58" i="9"/>
  <c r="O497" i="15" a="1"/>
  <c r="O497" i="15" s="1"/>
  <c r="P497" i="15" s="1"/>
  <c r="I835" i="18"/>
  <c r="J835" i="18"/>
  <c r="V160" i="9"/>
  <c r="P161" i="9"/>
  <c r="N6" i="9"/>
  <c r="T5" i="9"/>
  <c r="C73" i="26" a="1"/>
  <c r="V107" i="11"/>
  <c r="P108" i="11"/>
  <c r="M67" i="10"/>
  <c r="S66" i="10"/>
  <c r="H51" i="14"/>
  <c r="I51" i="14" s="1"/>
  <c r="U4" i="10"/>
  <c r="X4" i="10" s="1"/>
  <c r="O5" i="10"/>
  <c r="R4" i="10"/>
  <c r="H4" i="14"/>
  <c r="P3" i="11"/>
  <c r="V2" i="11"/>
  <c r="G1563" i="18"/>
  <c r="E169" i="17"/>
  <c r="G1567" i="18"/>
  <c r="E173" i="17"/>
  <c r="G1571" i="18"/>
  <c r="E177" i="17"/>
  <c r="G1575" i="18"/>
  <c r="E181" i="17"/>
  <c r="G1579" i="18"/>
  <c r="E185" i="17"/>
  <c r="G1583" i="18"/>
  <c r="E189" i="17"/>
  <c r="G1587" i="18"/>
  <c r="E193" i="17"/>
  <c r="G1591" i="18"/>
  <c r="E197" i="17"/>
  <c r="G1595" i="18"/>
  <c r="E201" i="17"/>
  <c r="G1599" i="18"/>
  <c r="E205" i="17"/>
  <c r="G1603" i="18"/>
  <c r="E209" i="17"/>
  <c r="G1607" i="18"/>
  <c r="E213" i="17"/>
  <c r="G1611" i="18"/>
  <c r="E217" i="17"/>
  <c r="G1562" i="19"/>
  <c r="H1562" i="19" s="1"/>
  <c r="H1563" i="19" s="1"/>
  <c r="H1564" i="19" s="1"/>
  <c r="H1565" i="19" s="1"/>
  <c r="H19" i="12" a="1"/>
  <c r="H19" i="12" s="1"/>
  <c r="I19" i="12" s="1"/>
  <c r="I944" i="19"/>
  <c r="J944" i="19"/>
  <c r="H945" i="19"/>
  <c r="G1461" i="18"/>
  <c r="D171" i="17"/>
  <c r="G1477" i="18"/>
  <c r="D187" i="17"/>
  <c r="G1493" i="18"/>
  <c r="D203" i="17"/>
  <c r="G1509" i="18"/>
  <c r="D219" i="17"/>
  <c r="G1462" i="18"/>
  <c r="D172" i="17"/>
  <c r="G1474" i="18"/>
  <c r="D184" i="17"/>
  <c r="D196" i="17"/>
  <c r="G1486" i="18"/>
  <c r="D208" i="17"/>
  <c r="G1498" i="18"/>
  <c r="I108" i="18"/>
  <c r="J108" i="18"/>
  <c r="G1463" i="18"/>
  <c r="D173" i="17"/>
  <c r="S6" i="10"/>
  <c r="M7" i="10"/>
  <c r="I837" i="18"/>
  <c r="J837" i="18"/>
  <c r="N284" i="17" a="1"/>
  <c r="N284" i="17" s="1"/>
  <c r="M284" i="17" a="1"/>
  <c r="M284" i="17" s="1"/>
  <c r="E284" i="17" a="1"/>
  <c r="E284" i="17" s="1"/>
  <c r="O284" i="17" a="1"/>
  <c r="O284" i="17" s="1"/>
  <c r="P284" i="17" s="1"/>
  <c r="H284" i="17" a="1"/>
  <c r="H284" i="17" s="1"/>
  <c r="L284" i="17" a="1"/>
  <c r="L284" i="17" s="1"/>
  <c r="K284" i="17" a="1"/>
  <c r="K284" i="17" s="1"/>
  <c r="D284" i="17" a="1"/>
  <c r="D284" i="17" s="1"/>
  <c r="F284" i="17" a="1"/>
  <c r="F284" i="17" s="1"/>
  <c r="I284" i="17" a="1"/>
  <c r="I284" i="17" s="1"/>
  <c r="I940" i="18"/>
  <c r="J940" i="18"/>
  <c r="G1460" i="18"/>
  <c r="D170" i="17"/>
  <c r="G1464" i="18"/>
  <c r="D174" i="17"/>
  <c r="G1468" i="18"/>
  <c r="D178" i="17"/>
  <c r="G1472" i="18"/>
  <c r="D182" i="17"/>
  <c r="G1476" i="18"/>
  <c r="D186" i="17"/>
  <c r="G1480" i="18"/>
  <c r="D190" i="17"/>
  <c r="G1484" i="18"/>
  <c r="D194" i="17"/>
  <c r="G1488" i="18"/>
  <c r="D198" i="17"/>
  <c r="G1492" i="18"/>
  <c r="D202" i="17"/>
  <c r="G1496" i="18"/>
  <c r="D206" i="17"/>
  <c r="G1500" i="18"/>
  <c r="D210" i="17"/>
  <c r="G1504" i="18"/>
  <c r="D214" i="17"/>
  <c r="G1508" i="18"/>
  <c r="D218" i="17"/>
  <c r="BB454" i="16"/>
  <c r="AX454" i="16"/>
  <c r="AT454" i="16"/>
  <c r="AP454" i="16"/>
  <c r="AL454" i="16"/>
  <c r="AH454" i="16"/>
  <c r="AD454" i="16"/>
  <c r="Z454" i="16"/>
  <c r="V454" i="16"/>
  <c r="R454" i="16"/>
  <c r="N454" i="16"/>
  <c r="J454" i="16"/>
  <c r="F454" i="16"/>
  <c r="C454" i="16"/>
  <c r="BA454" i="16"/>
  <c r="AW454" i="16"/>
  <c r="AS454" i="16"/>
  <c r="AO454" i="16"/>
  <c r="AK454" i="16"/>
  <c r="AG454" i="16"/>
  <c r="AC454" i="16"/>
  <c r="Y454" i="16"/>
  <c r="U454" i="16"/>
  <c r="Q454" i="16"/>
  <c r="M454" i="16"/>
  <c r="I454" i="16"/>
  <c r="E454" i="16"/>
  <c r="AZ454" i="16"/>
  <c r="AV454" i="16"/>
  <c r="AR454" i="16"/>
  <c r="AN454" i="16"/>
  <c r="AJ454" i="16"/>
  <c r="AF454" i="16"/>
  <c r="AB454" i="16"/>
  <c r="X454" i="16"/>
  <c r="T454" i="16"/>
  <c r="P454" i="16"/>
  <c r="L454" i="16"/>
  <c r="H454" i="16"/>
  <c r="D454" i="16"/>
  <c r="AU454" i="16"/>
  <c r="AE454" i="16"/>
  <c r="O454" i="16"/>
  <c r="AQ454" i="16"/>
  <c r="AA454" i="16"/>
  <c r="K454" i="16"/>
  <c r="AM454" i="16"/>
  <c r="W454" i="16"/>
  <c r="G454" i="16"/>
  <c r="AY454" i="16"/>
  <c r="AI454" i="16"/>
  <c r="S454" i="16"/>
  <c r="J284" i="17" a="1"/>
  <c r="J284" i="17" s="1"/>
  <c r="S107" i="9"/>
  <c r="M108" i="9"/>
  <c r="M497" i="15" a="1"/>
  <c r="M497" i="15" s="1"/>
  <c r="L58" i="9"/>
  <c r="R57" i="9"/>
  <c r="R2" i="11"/>
  <c r="M3" i="11"/>
  <c r="S2" i="11"/>
  <c r="G733" i="18"/>
  <c r="G629" i="18"/>
  <c r="C171" i="17"/>
  <c r="F335" i="15"/>
  <c r="G737" i="18"/>
  <c r="G633" i="18"/>
  <c r="C175" i="17"/>
  <c r="F339" i="15"/>
  <c r="G741" i="18"/>
  <c r="G637" i="18"/>
  <c r="C179" i="17"/>
  <c r="F343" i="15"/>
  <c r="G745" i="18"/>
  <c r="G641" i="18"/>
  <c r="C183" i="17"/>
  <c r="F347" i="15"/>
  <c r="G749" i="18"/>
  <c r="G645" i="18"/>
  <c r="C187" i="17"/>
  <c r="F351" i="15"/>
  <c r="G753" i="18"/>
  <c r="G649" i="18"/>
  <c r="C191" i="17"/>
  <c r="F355" i="15"/>
  <c r="G757" i="18"/>
  <c r="G653" i="18"/>
  <c r="C195" i="17"/>
  <c r="F359" i="15"/>
  <c r="G761" i="18"/>
  <c r="G657" i="18"/>
  <c r="C199" i="17"/>
  <c r="F363" i="15"/>
  <c r="G765" i="18"/>
  <c r="G661" i="18"/>
  <c r="C203" i="17"/>
  <c r="F367" i="15"/>
  <c r="G769" i="18"/>
  <c r="G665" i="18"/>
  <c r="C207" i="17"/>
  <c r="F371" i="15"/>
  <c r="G773" i="18"/>
  <c r="G669" i="18"/>
  <c r="C211" i="17"/>
  <c r="F375" i="15"/>
  <c r="G777" i="18"/>
  <c r="G673" i="18"/>
  <c r="C215" i="17"/>
  <c r="F379" i="15"/>
  <c r="G781" i="18"/>
  <c r="G677" i="18"/>
  <c r="C219" i="17"/>
  <c r="F383" i="15"/>
  <c r="G788" i="18"/>
  <c r="G684" i="18"/>
  <c r="F390" i="15"/>
  <c r="G796" i="18"/>
  <c r="G692" i="18"/>
  <c r="F398" i="15"/>
  <c r="G804" i="18"/>
  <c r="G700" i="18"/>
  <c r="F406" i="15"/>
  <c r="G812" i="18"/>
  <c r="G708" i="18"/>
  <c r="F414" i="15"/>
  <c r="G820" i="18"/>
  <c r="G716" i="18"/>
  <c r="F422" i="15"/>
  <c r="G828" i="18"/>
  <c r="G724" i="18"/>
  <c r="F430" i="15"/>
  <c r="G785" i="18"/>
  <c r="G681" i="18"/>
  <c r="F387" i="15"/>
  <c r="G793" i="18"/>
  <c r="G689" i="18"/>
  <c r="F395" i="15"/>
  <c r="G801" i="18"/>
  <c r="G697" i="18"/>
  <c r="F403" i="15"/>
  <c r="G809" i="18"/>
  <c r="G705" i="18"/>
  <c r="F411" i="15"/>
  <c r="G817" i="18"/>
  <c r="G713" i="18"/>
  <c r="F419" i="15"/>
  <c r="G825" i="18"/>
  <c r="G721" i="18"/>
  <c r="F427" i="15"/>
  <c r="G833" i="18"/>
  <c r="G729" i="18"/>
  <c r="F435" i="15"/>
  <c r="G744" i="19"/>
  <c r="G640" i="19"/>
  <c r="F344" i="16"/>
  <c r="G760" i="19"/>
  <c r="G656" i="19"/>
  <c r="F360" i="16"/>
  <c r="G707" i="19"/>
  <c r="G811" i="19"/>
  <c r="F411" i="16"/>
  <c r="G715" i="19"/>
  <c r="F419" i="16"/>
  <c r="G819" i="19"/>
  <c r="G723" i="19"/>
  <c r="G827" i="19"/>
  <c r="F427" i="16"/>
  <c r="F3" i="31" a="1"/>
  <c r="F3" i="31" s="1"/>
  <c r="N3" i="31" s="1"/>
  <c r="C48" i="26"/>
  <c r="L59" i="13"/>
  <c r="J58" i="13"/>
  <c r="L57" i="13"/>
  <c r="J56" i="13"/>
  <c r="L55" i="13"/>
  <c r="J54" i="13"/>
  <c r="L53" i="13"/>
  <c r="J52" i="13"/>
  <c r="L51" i="13"/>
  <c r="J50" i="13"/>
  <c r="L49" i="13"/>
  <c r="J48" i="13"/>
  <c r="C74" i="13" s="1"/>
  <c r="J59" i="13"/>
  <c r="L58" i="13"/>
  <c r="J57" i="13"/>
  <c r="L56" i="13"/>
  <c r="J55" i="13"/>
  <c r="L54" i="13"/>
  <c r="J53" i="13"/>
  <c r="L52" i="13"/>
  <c r="J51" i="13"/>
  <c r="L50" i="13"/>
  <c r="J49" i="13"/>
  <c r="D74" i="13" s="1"/>
  <c r="L48" i="13"/>
  <c r="K56" i="13"/>
  <c r="K52" i="13"/>
  <c r="K48" i="13"/>
  <c r="K59" i="13"/>
  <c r="K55" i="13"/>
  <c r="K51" i="13"/>
  <c r="K54" i="13"/>
  <c r="K57" i="13"/>
  <c r="K49" i="13"/>
  <c r="K58" i="13"/>
  <c r="K50" i="13"/>
  <c r="G48" i="13"/>
  <c r="H48" i="13" s="1"/>
  <c r="I48" i="13" s="1"/>
  <c r="C67" i="13" s="1"/>
  <c r="K53" i="13"/>
  <c r="C56" i="26"/>
  <c r="G56" i="26" s="1"/>
  <c r="F11" i="31" a="1"/>
  <c r="F11" i="31" s="1"/>
  <c r="G56" i="13"/>
  <c r="G637" i="19"/>
  <c r="G741" i="19"/>
  <c r="F341" i="16"/>
  <c r="G653" i="19"/>
  <c r="G757" i="19"/>
  <c r="F357" i="16"/>
  <c r="G778" i="19"/>
  <c r="G674" i="19"/>
  <c r="F378" i="16"/>
  <c r="G742" i="19"/>
  <c r="G638" i="19"/>
  <c r="F342" i="16"/>
  <c r="G758" i="19"/>
  <c r="G654" i="19"/>
  <c r="F358" i="16"/>
  <c r="G780" i="19"/>
  <c r="G676" i="19"/>
  <c r="F380" i="16"/>
  <c r="F385" i="16"/>
  <c r="G785" i="19"/>
  <c r="G681" i="19"/>
  <c r="G789" i="19"/>
  <c r="G685" i="19"/>
  <c r="F389" i="16"/>
  <c r="G689" i="19"/>
  <c r="G793" i="19"/>
  <c r="F393" i="16"/>
  <c r="G797" i="19"/>
  <c r="G693" i="19"/>
  <c r="F397" i="16"/>
  <c r="G801" i="19"/>
  <c r="G697" i="19"/>
  <c r="F401" i="16"/>
  <c r="G805" i="19"/>
  <c r="G701" i="19"/>
  <c r="F405" i="16"/>
  <c r="G810" i="19"/>
  <c r="G706" i="19"/>
  <c r="F410" i="16"/>
  <c r="G818" i="19"/>
  <c r="G714" i="19"/>
  <c r="F418" i="16"/>
  <c r="G826" i="19"/>
  <c r="G722" i="19"/>
  <c r="F426" i="16"/>
  <c r="C49" i="26"/>
  <c r="G49" i="26" s="1"/>
  <c r="F4" i="31" a="1"/>
  <c r="F4" i="31" s="1"/>
  <c r="N4" i="31" s="1"/>
  <c r="G49" i="13"/>
  <c r="H49" i="13" s="1"/>
  <c r="I49" i="13" s="1"/>
  <c r="D67" i="13" s="1"/>
  <c r="F12" i="31" a="1"/>
  <c r="F12" i="31" s="1"/>
  <c r="C57" i="26"/>
  <c r="G57" i="26" s="1"/>
  <c r="G57" i="13"/>
  <c r="G739" i="19"/>
  <c r="G635" i="19"/>
  <c r="F339" i="16"/>
  <c r="G755" i="19"/>
  <c r="G651" i="19"/>
  <c r="F355" i="16"/>
  <c r="G665" i="19"/>
  <c r="G769" i="19"/>
  <c r="F369" i="16"/>
  <c r="G763" i="19"/>
  <c r="G659" i="19"/>
  <c r="F363" i="16"/>
  <c r="G779" i="19"/>
  <c r="G675" i="19"/>
  <c r="F379" i="16"/>
  <c r="U159" i="9"/>
  <c r="O160" i="9"/>
  <c r="H36" i="26"/>
  <c r="I36" i="26" s="1"/>
  <c r="J8" i="27"/>
  <c r="L8" i="27" s="1"/>
  <c r="J10" i="27"/>
  <c r="L10" i="27" s="1"/>
  <c r="J9" i="27"/>
  <c r="L9" i="27" s="1"/>
  <c r="J318" i="18"/>
  <c r="I318" i="18"/>
  <c r="I523" i="18"/>
  <c r="H524" i="18"/>
  <c r="J523" i="18"/>
  <c r="I523" i="19"/>
  <c r="H524" i="19"/>
  <c r="J523" i="19"/>
  <c r="J315" i="19"/>
  <c r="I315" i="19"/>
  <c r="F43" i="35"/>
  <c r="E48" i="35"/>
  <c r="F58" i="37"/>
  <c r="E63" i="37"/>
  <c r="G113" i="35"/>
  <c r="F118" i="35"/>
  <c r="F112" i="35"/>
  <c r="E117" i="35"/>
  <c r="G113" i="37"/>
  <c r="F118" i="37"/>
  <c r="E171" i="40"/>
  <c r="F166" i="40"/>
  <c r="G167" i="40"/>
  <c r="F172" i="40"/>
  <c r="H23" i="26"/>
  <c r="I23" i="26" s="1"/>
  <c r="J1356" i="19"/>
  <c r="H1357" i="19"/>
  <c r="I1356" i="19"/>
  <c r="H58" i="17"/>
  <c r="E133" i="37"/>
  <c r="F128" i="37"/>
  <c r="F199" i="37"/>
  <c r="E204" i="37"/>
  <c r="J836" i="18"/>
  <c r="I836" i="18"/>
  <c r="F11" i="35"/>
  <c r="E16" i="35"/>
  <c r="F96" i="37"/>
  <c r="E101" i="37"/>
  <c r="F150" i="40"/>
  <c r="E155" i="40"/>
  <c r="E134" i="40"/>
  <c r="F129" i="40"/>
  <c r="F10" i="40"/>
  <c r="E15" i="40"/>
  <c r="P66" i="10"/>
  <c r="V65" i="10"/>
  <c r="M265" i="9"/>
  <c r="S264" i="9"/>
  <c r="U17" i="10"/>
  <c r="O18" i="10"/>
  <c r="R106" i="11"/>
  <c r="X106" i="11" s="1"/>
  <c r="M107" i="11"/>
  <c r="S106" i="11"/>
  <c r="H21" i="13"/>
  <c r="P5" i="9"/>
  <c r="V4" i="9"/>
  <c r="L25" i="27"/>
  <c r="C40" i="27" a="1"/>
  <c r="L18" i="27"/>
  <c r="L27" i="27"/>
  <c r="P57" i="9"/>
  <c r="V56" i="9"/>
  <c r="J29" i="26"/>
  <c r="J24" i="26"/>
  <c r="H4" i="16"/>
  <c r="H24" i="26"/>
  <c r="I24" i="26" s="1"/>
  <c r="G5" i="16"/>
  <c r="F498" i="15" a="1"/>
  <c r="F498" i="15" s="1"/>
  <c r="N498" i="15" a="1"/>
  <c r="N498" i="15" s="1"/>
  <c r="K498" i="15" a="1"/>
  <c r="K498" i="15" s="1"/>
  <c r="G59" i="17"/>
  <c r="G114" i="17"/>
  <c r="H35" i="26"/>
  <c r="I35" i="26" s="1"/>
  <c r="G286" i="17" a="1"/>
  <c r="G286" i="17" s="1"/>
  <c r="F27" i="35"/>
  <c r="E32" i="35"/>
  <c r="H128" i="35"/>
  <c r="G133" i="35"/>
  <c r="E501" i="16" a="1"/>
  <c r="E501" i="16" s="1"/>
  <c r="I501" i="16" a="1"/>
  <c r="I501" i="16" s="1"/>
  <c r="F101" i="35"/>
  <c r="G96" i="35"/>
  <c r="G102" i="35"/>
  <c r="H97" i="35"/>
  <c r="V54" i="10"/>
  <c r="P55" i="10"/>
  <c r="O109" i="9"/>
  <c r="U108" i="9"/>
  <c r="K497" i="15" a="1"/>
  <c r="K497" i="15" s="1"/>
  <c r="Q7" i="10"/>
  <c r="W6" i="10"/>
  <c r="M52" i="10"/>
  <c r="S51" i="10"/>
  <c r="R51" i="10"/>
  <c r="L260" i="9"/>
  <c r="R259" i="9"/>
  <c r="Q259" i="9"/>
  <c r="W259" i="9" s="1"/>
  <c r="C74" i="14" a="1"/>
  <c r="N52" i="10"/>
  <c r="T51" i="10"/>
  <c r="G5" i="15"/>
  <c r="G1564" i="18"/>
  <c r="E170" i="17"/>
  <c r="G1568" i="18"/>
  <c r="E174" i="17"/>
  <c r="G1572" i="18"/>
  <c r="E178" i="17"/>
  <c r="G1576" i="18"/>
  <c r="E182" i="17"/>
  <c r="G1580" i="18"/>
  <c r="E186" i="17"/>
  <c r="G1584" i="18"/>
  <c r="E190" i="17"/>
  <c r="G1588" i="18"/>
  <c r="E194" i="17"/>
  <c r="G1592" i="18"/>
  <c r="E198" i="17"/>
  <c r="G1596" i="18"/>
  <c r="E202" i="17"/>
  <c r="G1600" i="18"/>
  <c r="E206" i="17"/>
  <c r="G1604" i="18"/>
  <c r="E210" i="17"/>
  <c r="G1608" i="18"/>
  <c r="E214" i="17"/>
  <c r="G1612" i="18"/>
  <c r="E218" i="17"/>
  <c r="H497" i="15" a="1"/>
  <c r="H497" i="15" s="1"/>
  <c r="R210" i="9"/>
  <c r="L211" i="9"/>
  <c r="P44" i="10"/>
  <c r="V43" i="10"/>
  <c r="N6" i="10"/>
  <c r="T5" i="10"/>
  <c r="N108" i="11"/>
  <c r="T107" i="11"/>
  <c r="N158" i="9"/>
  <c r="T157" i="9"/>
  <c r="O6" i="9"/>
  <c r="U5" i="9"/>
  <c r="N3" i="11"/>
  <c r="T2" i="11"/>
  <c r="G1473" i="18"/>
  <c r="D183" i="17"/>
  <c r="G1489" i="18"/>
  <c r="D199" i="17"/>
  <c r="G1505" i="18"/>
  <c r="D215" i="17"/>
  <c r="H1460" i="19"/>
  <c r="H42" i="35"/>
  <c r="G47" i="35"/>
  <c r="O263" i="9"/>
  <c r="U262" i="9"/>
  <c r="V108" i="9"/>
  <c r="P109" i="9"/>
  <c r="U29" i="10"/>
  <c r="O30" i="10"/>
  <c r="V5" i="10"/>
  <c r="P6" i="10"/>
  <c r="G730" i="18"/>
  <c r="H730" i="18" s="1"/>
  <c r="G626" i="18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F332" i="15"/>
  <c r="G332" i="15" s="1"/>
  <c r="H332" i="15" s="1"/>
  <c r="C168" i="17"/>
  <c r="N332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C452" i="15" s="1" a="1"/>
  <c r="D9" i="12" a="1"/>
  <c r="D9" i="12" s="1"/>
  <c r="G734" i="18"/>
  <c r="G630" i="18"/>
  <c r="F336" i="15"/>
  <c r="C172" i="17"/>
  <c r="G738" i="18"/>
  <c r="G634" i="18"/>
  <c r="F340" i="15"/>
  <c r="C176" i="17"/>
  <c r="G742" i="18"/>
  <c r="G638" i="18"/>
  <c r="F344" i="15"/>
  <c r="C180" i="17"/>
  <c r="G746" i="18"/>
  <c r="G642" i="18"/>
  <c r="F348" i="15"/>
  <c r="C184" i="17"/>
  <c r="G750" i="18"/>
  <c r="G646" i="18"/>
  <c r="F352" i="15"/>
  <c r="C188" i="17"/>
  <c r="G754" i="18"/>
  <c r="G650" i="18"/>
  <c r="F356" i="15"/>
  <c r="C192" i="17"/>
  <c r="G758" i="18"/>
  <c r="G654" i="18"/>
  <c r="C196" i="17"/>
  <c r="F360" i="15"/>
  <c r="G762" i="18"/>
  <c r="G658" i="18"/>
  <c r="C200" i="17"/>
  <c r="F364" i="15"/>
  <c r="G766" i="18"/>
  <c r="G662" i="18"/>
  <c r="C204" i="17"/>
  <c r="F368" i="15"/>
  <c r="G770" i="18"/>
  <c r="G666" i="18"/>
  <c r="C208" i="17"/>
  <c r="F372" i="15"/>
  <c r="G774" i="18"/>
  <c r="G670" i="18"/>
  <c r="C212" i="17"/>
  <c r="F376" i="15"/>
  <c r="G778" i="18"/>
  <c r="G674" i="18"/>
  <c r="C216" i="17"/>
  <c r="F380" i="15"/>
  <c r="G782" i="18"/>
  <c r="G678" i="18"/>
  <c r="F384" i="15"/>
  <c r="G790" i="18"/>
  <c r="G686" i="18"/>
  <c r="F392" i="15"/>
  <c r="G798" i="18"/>
  <c r="G694" i="18"/>
  <c r="F400" i="15"/>
  <c r="G806" i="18"/>
  <c r="G702" i="18"/>
  <c r="F408" i="15"/>
  <c r="G814" i="18"/>
  <c r="G710" i="18"/>
  <c r="F416" i="15"/>
  <c r="G822" i="18"/>
  <c r="G718" i="18"/>
  <c r="F424" i="15"/>
  <c r="G830" i="18"/>
  <c r="G726" i="18"/>
  <c r="F432" i="15"/>
  <c r="G787" i="18"/>
  <c r="G683" i="18"/>
  <c r="F389" i="15"/>
  <c r="G795" i="18"/>
  <c r="G691" i="18"/>
  <c r="F397" i="15"/>
  <c r="G803" i="18"/>
  <c r="G699" i="18"/>
  <c r="F405" i="15"/>
  <c r="G811" i="18"/>
  <c r="G707" i="18"/>
  <c r="F413" i="15"/>
  <c r="G819" i="18"/>
  <c r="G715" i="18"/>
  <c r="F421" i="15"/>
  <c r="G827" i="18"/>
  <c r="G723" i="18"/>
  <c r="F429" i="15"/>
  <c r="G732" i="19"/>
  <c r="G628" i="19"/>
  <c r="F332" i="16"/>
  <c r="G748" i="19"/>
  <c r="G644" i="19"/>
  <c r="F348" i="16"/>
  <c r="G661" i="19"/>
  <c r="G765" i="19"/>
  <c r="F365" i="16"/>
  <c r="G813" i="19"/>
  <c r="G709" i="19"/>
  <c r="F413" i="16"/>
  <c r="G821" i="19"/>
  <c r="G717" i="19"/>
  <c r="F421" i="16"/>
  <c r="G829" i="19"/>
  <c r="F429" i="16"/>
  <c r="G725" i="19"/>
  <c r="F5" i="31" a="1"/>
  <c r="F5" i="31" s="1"/>
  <c r="N5" i="31" s="1"/>
  <c r="C50" i="26"/>
  <c r="G50" i="26" s="1"/>
  <c r="G50" i="13"/>
  <c r="H50" i="13" s="1"/>
  <c r="I50" i="13" s="1"/>
  <c r="F13" i="31" a="1"/>
  <c r="F13" i="31" s="1"/>
  <c r="C58" i="26"/>
  <c r="G58" i="26" s="1"/>
  <c r="G58" i="13"/>
  <c r="G641" i="19"/>
  <c r="G745" i="19"/>
  <c r="F345" i="16"/>
  <c r="G657" i="19"/>
  <c r="G761" i="19"/>
  <c r="F361" i="16"/>
  <c r="G730" i="19"/>
  <c r="H730" i="19" s="1"/>
  <c r="G626" i="19"/>
  <c r="H626" i="19" s="1"/>
  <c r="I379" i="16"/>
  <c r="K378" i="16"/>
  <c r="L377" i="16"/>
  <c r="I375" i="16"/>
  <c r="K374" i="16"/>
  <c r="L373" i="16"/>
  <c r="I371" i="16"/>
  <c r="K370" i="16"/>
  <c r="L369" i="16"/>
  <c r="I367" i="16"/>
  <c r="K366" i="16"/>
  <c r="L365" i="16"/>
  <c r="I363" i="16"/>
  <c r="K362" i="16"/>
  <c r="L361" i="16"/>
  <c r="I381" i="16"/>
  <c r="K380" i="16"/>
  <c r="L379" i="16"/>
  <c r="I377" i="16"/>
  <c r="K376" i="16"/>
  <c r="L375" i="16"/>
  <c r="I373" i="16"/>
  <c r="K372" i="16"/>
  <c r="L371" i="16"/>
  <c r="I369" i="16"/>
  <c r="L380" i="16"/>
  <c r="K377" i="16"/>
  <c r="I374" i="16"/>
  <c r="L372" i="16"/>
  <c r="K369" i="16"/>
  <c r="I368" i="16"/>
  <c r="L367" i="16"/>
  <c r="K365" i="16"/>
  <c r="K363" i="16"/>
  <c r="I361" i="16"/>
  <c r="I359" i="16"/>
  <c r="K358" i="16"/>
  <c r="L357" i="16"/>
  <c r="I355" i="16"/>
  <c r="K354" i="16"/>
  <c r="L353" i="16"/>
  <c r="I351" i="16"/>
  <c r="K350" i="16"/>
  <c r="L349" i="16"/>
  <c r="I347" i="16"/>
  <c r="K346" i="16"/>
  <c r="L345" i="16"/>
  <c r="I343" i="16"/>
  <c r="K342" i="16"/>
  <c r="L341" i="16"/>
  <c r="I339" i="16"/>
  <c r="K338" i="16"/>
  <c r="L337" i="16"/>
  <c r="I335" i="16"/>
  <c r="K334" i="16"/>
  <c r="L333" i="16"/>
  <c r="I331" i="16"/>
  <c r="F330" i="16"/>
  <c r="G330" i="16" s="1"/>
  <c r="H330" i="16" s="1"/>
  <c r="I380" i="16"/>
  <c r="L378" i="16"/>
  <c r="K375" i="16"/>
  <c r="I372" i="16"/>
  <c r="L370" i="16"/>
  <c r="K367" i="16"/>
  <c r="I365" i="16"/>
  <c r="L364" i="16"/>
  <c r="L362" i="16"/>
  <c r="L360" i="16"/>
  <c r="I358" i="16"/>
  <c r="K357" i="16"/>
  <c r="L356" i="16"/>
  <c r="I354" i="16"/>
  <c r="K353" i="16"/>
  <c r="L352" i="16"/>
  <c r="I350" i="16"/>
  <c r="K349" i="16"/>
  <c r="L348" i="16"/>
  <c r="I346" i="16"/>
  <c r="K345" i="16"/>
  <c r="L344" i="16"/>
  <c r="I342" i="16"/>
  <c r="K341" i="16"/>
  <c r="L340" i="16"/>
  <c r="I338" i="16"/>
  <c r="K337" i="16"/>
  <c r="L336" i="16"/>
  <c r="I334" i="16"/>
  <c r="K333" i="16"/>
  <c r="L332" i="16"/>
  <c r="I330" i="16"/>
  <c r="I378" i="16"/>
  <c r="L376" i="16"/>
  <c r="K373" i="16"/>
  <c r="I370" i="16"/>
  <c r="L368" i="16"/>
  <c r="L366" i="16"/>
  <c r="K364" i="16"/>
  <c r="I362" i="16"/>
  <c r="K360" i="16"/>
  <c r="L359" i="16"/>
  <c r="I357" i="16"/>
  <c r="K356" i="16"/>
  <c r="L355" i="16"/>
  <c r="I353" i="16"/>
  <c r="K352" i="16"/>
  <c r="L351" i="16"/>
  <c r="I349" i="16"/>
  <c r="K348" i="16"/>
  <c r="L347" i="16"/>
  <c r="I345" i="16"/>
  <c r="K344" i="16"/>
  <c r="L343" i="16"/>
  <c r="I341" i="16"/>
  <c r="K340" i="16"/>
  <c r="L339" i="16"/>
  <c r="I337" i="16"/>
  <c r="K336" i="16"/>
  <c r="L335" i="16"/>
  <c r="I333" i="16"/>
  <c r="K332" i="16"/>
  <c r="L331" i="16"/>
  <c r="O330" i="16"/>
  <c r="D19" i="12" a="1"/>
  <c r="D19" i="12" s="1"/>
  <c r="K379" i="16"/>
  <c r="I376" i="16"/>
  <c r="L374" i="16"/>
  <c r="K371" i="16"/>
  <c r="K368" i="16"/>
  <c r="I366" i="16"/>
  <c r="I364" i="16"/>
  <c r="L363" i="16"/>
  <c r="K361" i="16"/>
  <c r="I360" i="16"/>
  <c r="K359" i="16"/>
  <c r="L358" i="16"/>
  <c r="I356" i="16"/>
  <c r="K355" i="16"/>
  <c r="L354" i="16"/>
  <c r="I352" i="16"/>
  <c r="K351" i="16"/>
  <c r="L350" i="16"/>
  <c r="I348" i="16"/>
  <c r="K347" i="16"/>
  <c r="L346" i="16"/>
  <c r="I344" i="16"/>
  <c r="K343" i="16"/>
  <c r="L342" i="16"/>
  <c r="I340" i="16"/>
  <c r="K339" i="16"/>
  <c r="L338" i="16"/>
  <c r="I336" i="16"/>
  <c r="K335" i="16"/>
  <c r="L334" i="16"/>
  <c r="I332" i="16"/>
  <c r="K331" i="16"/>
  <c r="L330" i="16"/>
  <c r="G746" i="19"/>
  <c r="G642" i="19"/>
  <c r="F346" i="16"/>
  <c r="G764" i="19"/>
  <c r="G660" i="19"/>
  <c r="F364" i="16"/>
  <c r="G782" i="19"/>
  <c r="G678" i="19"/>
  <c r="F382" i="16"/>
  <c r="G786" i="19"/>
  <c r="G682" i="19"/>
  <c r="F386" i="16"/>
  <c r="G790" i="19"/>
  <c r="G686" i="19"/>
  <c r="F390" i="16"/>
  <c r="G794" i="19"/>
  <c r="G690" i="19"/>
  <c r="F394" i="16"/>
  <c r="G798" i="19"/>
  <c r="G694" i="19"/>
  <c r="F398" i="16"/>
  <c r="G802" i="19"/>
  <c r="G698" i="19"/>
  <c r="F402" i="16"/>
  <c r="G806" i="19"/>
  <c r="G702" i="19"/>
  <c r="F406" i="16"/>
  <c r="G812" i="19"/>
  <c r="G708" i="19"/>
  <c r="F412" i="16"/>
  <c r="G820" i="19"/>
  <c r="F420" i="16"/>
  <c r="G716" i="19"/>
  <c r="G828" i="19"/>
  <c r="G724" i="19"/>
  <c r="F428" i="16"/>
  <c r="F6" i="31" a="1"/>
  <c r="F6" i="31" s="1"/>
  <c r="C51" i="26"/>
  <c r="G51" i="26" s="1"/>
  <c r="G51" i="13"/>
  <c r="F14" i="31" a="1"/>
  <c r="F14" i="31" s="1"/>
  <c r="C59" i="26"/>
  <c r="G59" i="26" s="1"/>
  <c r="G59" i="13"/>
  <c r="G743" i="19"/>
  <c r="G639" i="19"/>
  <c r="F343" i="16"/>
  <c r="G759" i="19"/>
  <c r="G655" i="19"/>
  <c r="F359" i="16"/>
  <c r="G669" i="19"/>
  <c r="G773" i="19"/>
  <c r="F373" i="16"/>
  <c r="G767" i="19"/>
  <c r="G663" i="19"/>
  <c r="F367" i="16"/>
  <c r="Q107" i="9"/>
  <c r="W107" i="9" s="1"/>
  <c r="M56" i="9"/>
  <c r="S55" i="9"/>
  <c r="Q55" i="9"/>
  <c r="W55" i="9" s="1"/>
  <c r="P17" i="10"/>
  <c r="V16" i="10"/>
  <c r="Q66" i="10"/>
  <c r="W65" i="10"/>
  <c r="J12" i="27"/>
  <c r="L12" i="27" s="1"/>
  <c r="L3" i="27"/>
  <c r="J11" i="27"/>
  <c r="L11" i="27" s="1"/>
  <c r="J108" i="19"/>
  <c r="I108" i="19"/>
  <c r="J835" i="19"/>
  <c r="I835" i="19"/>
  <c r="H836" i="19"/>
  <c r="G81" i="35"/>
  <c r="F86" i="35"/>
  <c r="E187" i="40"/>
  <c r="F182" i="40"/>
  <c r="M73" i="14"/>
  <c r="I73" i="14"/>
  <c r="E73" i="14"/>
  <c r="K73" i="14"/>
  <c r="G73" i="14"/>
  <c r="H73" i="14"/>
  <c r="J73" i="14"/>
  <c r="C73" i="14"/>
  <c r="N73" i="14"/>
  <c r="L73" i="14"/>
  <c r="F73" i="14"/>
  <c r="D73" i="14"/>
  <c r="H59" i="35"/>
  <c r="G64" i="35"/>
  <c r="E172" i="35"/>
  <c r="F167" i="35"/>
  <c r="E204" i="35"/>
  <c r="F199" i="35"/>
  <c r="H166" i="37"/>
  <c r="G171" i="37"/>
  <c r="E172" i="37"/>
  <c r="F167" i="37"/>
  <c r="G81" i="37"/>
  <c r="F86" i="37"/>
  <c r="F59" i="40"/>
  <c r="E64" i="40"/>
  <c r="F151" i="40"/>
  <c r="E156" i="40"/>
  <c r="H838" i="18"/>
  <c r="I43" i="37"/>
  <c r="H48" i="37"/>
  <c r="G31" i="37"/>
  <c r="H26" i="37"/>
  <c r="F59" i="37"/>
  <c r="E64" i="37"/>
  <c r="E118" i="40"/>
  <c r="F113" i="40"/>
  <c r="L497" i="15" a="1"/>
  <c r="L497" i="15" s="1"/>
  <c r="N209" i="9"/>
  <c r="T208" i="9"/>
  <c r="J13" i="26"/>
  <c r="J9" i="26"/>
  <c r="J5" i="26"/>
  <c r="J11" i="26"/>
  <c r="J7" i="26"/>
  <c r="J3" i="26"/>
  <c r="J14" i="26"/>
  <c r="J10" i="26"/>
  <c r="J6" i="26"/>
  <c r="J4" i="26"/>
  <c r="J12" i="26"/>
  <c r="J8" i="26"/>
  <c r="G3" i="26"/>
  <c r="H3" i="26" s="1"/>
  <c r="L20" i="27"/>
  <c r="L28" i="27"/>
  <c r="S28" i="10"/>
  <c r="X28" i="10" s="1"/>
  <c r="R28" i="10"/>
  <c r="M29" i="10"/>
  <c r="U2" i="11"/>
  <c r="O3" i="11"/>
  <c r="J2" i="18"/>
  <c r="I2" i="18"/>
  <c r="O108" i="11"/>
  <c r="U107" i="11"/>
  <c r="J23" i="26"/>
  <c r="J28" i="26"/>
  <c r="H20" i="27"/>
  <c r="I20" i="27" s="1"/>
  <c r="H498" i="15" a="1"/>
  <c r="H498" i="15" s="1"/>
  <c r="E498" i="15" a="1"/>
  <c r="E498" i="15" s="1"/>
  <c r="M498" i="15" a="1"/>
  <c r="M498" i="15" s="1"/>
  <c r="E273" i="17"/>
  <c r="E283" i="17" s="1"/>
  <c r="E490" i="16"/>
  <c r="E500" i="16" s="1"/>
  <c r="E496" i="15"/>
  <c r="I317" i="18"/>
  <c r="J317" i="18"/>
  <c r="G284" i="17" a="1"/>
  <c r="G284" i="17" s="1"/>
  <c r="AY450" i="15"/>
  <c r="AU450" i="15"/>
  <c r="AQ450" i="15"/>
  <c r="AM450" i="15"/>
  <c r="AI450" i="15"/>
  <c r="AE450" i="15"/>
  <c r="AA450" i="15"/>
  <c r="W450" i="15"/>
  <c r="S450" i="15"/>
  <c r="O450" i="15"/>
  <c r="K450" i="15"/>
  <c r="G450" i="15"/>
  <c r="BA450" i="15"/>
  <c r="AW450" i="15"/>
  <c r="AS450" i="15"/>
  <c r="AO450" i="15"/>
  <c r="AK450" i="15"/>
  <c r="AG450" i="15"/>
  <c r="AC450" i="15"/>
  <c r="Y450" i="15"/>
  <c r="U450" i="15"/>
  <c r="Q450" i="15"/>
  <c r="M450" i="15"/>
  <c r="I450" i="15"/>
  <c r="E450" i="15"/>
  <c r="AZ450" i="15"/>
  <c r="AV450" i="15"/>
  <c r="AR450" i="15"/>
  <c r="AN450" i="15"/>
  <c r="AJ450" i="15"/>
  <c r="AF450" i="15"/>
  <c r="AB450" i="15"/>
  <c r="X450" i="15"/>
  <c r="T450" i="15"/>
  <c r="P450" i="15"/>
  <c r="L450" i="15"/>
  <c r="H450" i="15"/>
  <c r="D450" i="15"/>
  <c r="AP450" i="15"/>
  <c r="Z450" i="15"/>
  <c r="J450" i="15"/>
  <c r="BB450" i="15"/>
  <c r="AL450" i="15"/>
  <c r="V450" i="15"/>
  <c r="F450" i="15"/>
  <c r="AX450" i="15"/>
  <c r="AH450" i="15"/>
  <c r="R450" i="15"/>
  <c r="C450" i="15"/>
  <c r="AT450" i="15"/>
  <c r="AD450" i="15"/>
  <c r="N450" i="15"/>
  <c r="G115" i="17"/>
  <c r="H115" i="17" s="1"/>
  <c r="I214" i="19"/>
  <c r="J214" i="19"/>
  <c r="J419" i="19"/>
  <c r="H420" i="19"/>
  <c r="I419" i="19"/>
  <c r="M501" i="16" a="1"/>
  <c r="M501" i="16" s="1"/>
  <c r="K501" i="16" a="1"/>
  <c r="K501" i="16" s="1"/>
  <c r="H215" i="19"/>
  <c r="H26" i="35"/>
  <c r="G31" i="35"/>
  <c r="H11" i="37"/>
  <c r="G16" i="37"/>
  <c r="M7" i="9"/>
  <c r="S6" i="9"/>
  <c r="N46" i="10"/>
  <c r="T45" i="10"/>
  <c r="S157" i="9"/>
  <c r="M158" i="9"/>
  <c r="Q157" i="9"/>
  <c r="W157" i="9" s="1"/>
  <c r="O211" i="9"/>
  <c r="U210" i="9"/>
  <c r="T18" i="10"/>
  <c r="N19" i="10"/>
  <c r="N73" i="13"/>
  <c r="J73" i="13"/>
  <c r="F73" i="13"/>
  <c r="C73" i="13"/>
  <c r="L73" i="13"/>
  <c r="H73" i="13"/>
  <c r="D73" i="13"/>
  <c r="K73" i="13"/>
  <c r="M73" i="13"/>
  <c r="E73" i="13"/>
  <c r="G73" i="13"/>
  <c r="I73" i="13"/>
  <c r="L5" i="9"/>
  <c r="R4" i="9"/>
  <c r="Q4" i="9"/>
  <c r="W4" i="9" s="1"/>
  <c r="G1565" i="18"/>
  <c r="E171" i="17"/>
  <c r="G1569" i="18"/>
  <c r="E175" i="17"/>
  <c r="G1573" i="18"/>
  <c r="E179" i="17"/>
  <c r="G1577" i="18"/>
  <c r="E183" i="17"/>
  <c r="G1581" i="18"/>
  <c r="E187" i="17"/>
  <c r="G1585" i="18"/>
  <c r="E191" i="17"/>
  <c r="G1589" i="18"/>
  <c r="E195" i="17"/>
  <c r="G1593" i="18"/>
  <c r="E199" i="17"/>
  <c r="G1597" i="18"/>
  <c r="E203" i="17"/>
  <c r="G1601" i="18"/>
  <c r="E207" i="17"/>
  <c r="G1605" i="18"/>
  <c r="E211" i="17"/>
  <c r="G1609" i="18"/>
  <c r="E215" i="17"/>
  <c r="G1613" i="18"/>
  <c r="E219" i="17"/>
  <c r="J27" i="12"/>
  <c r="K27" i="12" s="1"/>
  <c r="I1148" i="19"/>
  <c r="J1148" i="19"/>
  <c r="H1149" i="19"/>
  <c r="G1469" i="18"/>
  <c r="D179" i="17"/>
  <c r="G1485" i="18"/>
  <c r="D195" i="17"/>
  <c r="G1501" i="18"/>
  <c r="D211" i="17"/>
  <c r="G1458" i="18"/>
  <c r="H1458" i="18" s="1"/>
  <c r="D168" i="17"/>
  <c r="J168" i="17" s="1"/>
  <c r="J332" i="15"/>
  <c r="F9" i="12" a="1"/>
  <c r="F9" i="12" s="1"/>
  <c r="O332" i="15"/>
  <c r="O333" i="15" s="1"/>
  <c r="G1470" i="18"/>
  <c r="D180" i="17"/>
  <c r="G1478" i="18"/>
  <c r="D188" i="17"/>
  <c r="D200" i="17"/>
  <c r="G1490" i="18"/>
  <c r="D212" i="17"/>
  <c r="G1502" i="18"/>
  <c r="BB451" i="15"/>
  <c r="AX451" i="15"/>
  <c r="AT451" i="15"/>
  <c r="AP451" i="15"/>
  <c r="AL451" i="15"/>
  <c r="AH451" i="15"/>
  <c r="AD451" i="15"/>
  <c r="Z451" i="15"/>
  <c r="V451" i="15"/>
  <c r="R451" i="15"/>
  <c r="N451" i="15"/>
  <c r="J451" i="15"/>
  <c r="F451" i="15"/>
  <c r="C451" i="15"/>
  <c r="AZ451" i="15"/>
  <c r="AV451" i="15"/>
  <c r="AR451" i="15"/>
  <c r="AN451" i="15"/>
  <c r="AJ451" i="15"/>
  <c r="AF451" i="15"/>
  <c r="AB451" i="15"/>
  <c r="X451" i="15"/>
  <c r="T451" i="15"/>
  <c r="P451" i="15"/>
  <c r="L451" i="15"/>
  <c r="H451" i="15"/>
  <c r="D451" i="15"/>
  <c r="AY451" i="15"/>
  <c r="AU451" i="15"/>
  <c r="AQ451" i="15"/>
  <c r="AM451" i="15"/>
  <c r="AI451" i="15"/>
  <c r="AE451" i="15"/>
  <c r="AA451" i="15"/>
  <c r="W451" i="15"/>
  <c r="S451" i="15"/>
  <c r="O451" i="15"/>
  <c r="K451" i="15"/>
  <c r="G451" i="15"/>
  <c r="BA451" i="15"/>
  <c r="AK451" i="15"/>
  <c r="U451" i="15"/>
  <c r="E451" i="15"/>
  <c r="AW451" i="15"/>
  <c r="AG451" i="15"/>
  <c r="Q451" i="15"/>
  <c r="AS451" i="15"/>
  <c r="AC451" i="15"/>
  <c r="M451" i="15"/>
  <c r="AO451" i="15"/>
  <c r="Y451" i="15"/>
  <c r="I451" i="15"/>
  <c r="F48" i="40"/>
  <c r="G43" i="40"/>
  <c r="P262" i="9"/>
  <c r="V261" i="9"/>
  <c r="I34" i="14"/>
  <c r="H35" i="14"/>
  <c r="G731" i="18"/>
  <c r="H731" i="18" s="1"/>
  <c r="G627" i="18"/>
  <c r="C169" i="17"/>
  <c r="F333" i="15"/>
  <c r="G333" i="15" s="1"/>
  <c r="H333" i="15" s="1"/>
  <c r="G735" i="18"/>
  <c r="G631" i="18"/>
  <c r="C173" i="17"/>
  <c r="F337" i="15"/>
  <c r="G739" i="18"/>
  <c r="G635" i="18"/>
  <c r="C177" i="17"/>
  <c r="F341" i="15"/>
  <c r="G743" i="18"/>
  <c r="G639" i="18"/>
  <c r="C181" i="17"/>
  <c r="F345" i="15"/>
  <c r="G747" i="18"/>
  <c r="G643" i="18"/>
  <c r="C185" i="17"/>
  <c r="F349" i="15"/>
  <c r="G751" i="18"/>
  <c r="G647" i="18"/>
  <c r="C189" i="17"/>
  <c r="F353" i="15"/>
  <c r="G755" i="18"/>
  <c r="G651" i="18"/>
  <c r="C193" i="17"/>
  <c r="F357" i="15"/>
  <c r="G759" i="18"/>
  <c r="G655" i="18"/>
  <c r="C197" i="17"/>
  <c r="F361" i="15"/>
  <c r="G763" i="18"/>
  <c r="G659" i="18"/>
  <c r="C201" i="17"/>
  <c r="F365" i="15"/>
  <c r="G767" i="18"/>
  <c r="G663" i="18"/>
  <c r="C205" i="17"/>
  <c r="F369" i="15"/>
  <c r="G771" i="18"/>
  <c r="G667" i="18"/>
  <c r="C209" i="17"/>
  <c r="F373" i="15"/>
  <c r="G775" i="18"/>
  <c r="G671" i="18"/>
  <c r="C213" i="17"/>
  <c r="F377" i="15"/>
  <c r="G779" i="18"/>
  <c r="G675" i="18"/>
  <c r="C217" i="17"/>
  <c r="F381" i="15"/>
  <c r="G784" i="18"/>
  <c r="G680" i="18"/>
  <c r="F386" i="15"/>
  <c r="G792" i="18"/>
  <c r="G688" i="18"/>
  <c r="F394" i="15"/>
  <c r="G800" i="18"/>
  <c r="G696" i="18"/>
  <c r="F402" i="15"/>
  <c r="G808" i="18"/>
  <c r="G704" i="18"/>
  <c r="F410" i="15"/>
  <c r="G816" i="18"/>
  <c r="G712" i="18"/>
  <c r="F418" i="15"/>
  <c r="G824" i="18"/>
  <c r="G720" i="18"/>
  <c r="F426" i="15"/>
  <c r="G832" i="18"/>
  <c r="G728" i="18"/>
  <c r="F434" i="15"/>
  <c r="G789" i="18"/>
  <c r="G685" i="18"/>
  <c r="F391" i="15"/>
  <c r="G797" i="18"/>
  <c r="G693" i="18"/>
  <c r="F399" i="15"/>
  <c r="G805" i="18"/>
  <c r="G701" i="18"/>
  <c r="F407" i="15"/>
  <c r="G813" i="18"/>
  <c r="G709" i="18"/>
  <c r="F415" i="15"/>
  <c r="G821" i="18"/>
  <c r="G717" i="18"/>
  <c r="F423" i="15"/>
  <c r="G829" i="18"/>
  <c r="G725" i="18"/>
  <c r="F431" i="15"/>
  <c r="G736" i="19"/>
  <c r="G632" i="19"/>
  <c r="F336" i="16"/>
  <c r="G752" i="19"/>
  <c r="G648" i="19"/>
  <c r="F352" i="16"/>
  <c r="G776" i="19"/>
  <c r="G672" i="19"/>
  <c r="F376" i="16"/>
  <c r="G815" i="19"/>
  <c r="G711" i="19"/>
  <c r="F415" i="16"/>
  <c r="G823" i="19"/>
  <c r="G719" i="19"/>
  <c r="F423" i="16"/>
  <c r="G831" i="19"/>
  <c r="G727" i="19"/>
  <c r="F431" i="16"/>
  <c r="F7" i="31" a="1"/>
  <c r="F7" i="31" s="1"/>
  <c r="C52" i="26"/>
  <c r="G52" i="26" s="1"/>
  <c r="G52" i="13"/>
  <c r="G629" i="19"/>
  <c r="G733" i="19"/>
  <c r="F333" i="16"/>
  <c r="G645" i="19"/>
  <c r="G749" i="19"/>
  <c r="F349" i="16"/>
  <c r="G768" i="19"/>
  <c r="G664" i="19"/>
  <c r="F368" i="16"/>
  <c r="G734" i="19"/>
  <c r="G630" i="19"/>
  <c r="F334" i="16"/>
  <c r="G750" i="19"/>
  <c r="G646" i="19"/>
  <c r="F350" i="16"/>
  <c r="G766" i="19"/>
  <c r="G662" i="19"/>
  <c r="F366" i="16"/>
  <c r="G783" i="19"/>
  <c r="G679" i="19"/>
  <c r="F383" i="16"/>
  <c r="G683" i="19"/>
  <c r="G787" i="19"/>
  <c r="F387" i="16"/>
  <c r="G791" i="19"/>
  <c r="G687" i="19"/>
  <c r="F391" i="16"/>
  <c r="G691" i="19"/>
  <c r="G795" i="19"/>
  <c r="F395" i="16"/>
  <c r="G695" i="19"/>
  <c r="F399" i="16"/>
  <c r="G799" i="19"/>
  <c r="G803" i="19"/>
  <c r="G699" i="19"/>
  <c r="F403" i="16"/>
  <c r="G807" i="19"/>
  <c r="G703" i="19"/>
  <c r="F407" i="16"/>
  <c r="G814" i="19"/>
  <c r="G710" i="19"/>
  <c r="F414" i="16"/>
  <c r="G822" i="19"/>
  <c r="G718" i="19"/>
  <c r="F422" i="16"/>
  <c r="G830" i="19"/>
  <c r="G726" i="19"/>
  <c r="F430" i="16"/>
  <c r="F8" i="31" a="1"/>
  <c r="F8" i="31" s="1"/>
  <c r="C53" i="26"/>
  <c r="G53" i="26" s="1"/>
  <c r="G53" i="13"/>
  <c r="G731" i="19"/>
  <c r="H731" i="19" s="1"/>
  <c r="G627" i="19"/>
  <c r="H627" i="19" s="1"/>
  <c r="O331" i="16"/>
  <c r="O332" i="16" s="1"/>
  <c r="O333" i="16" s="1"/>
  <c r="O334" i="16" s="1"/>
  <c r="O335" i="16" s="1"/>
  <c r="O336" i="16" s="1"/>
  <c r="O337" i="16" s="1"/>
  <c r="O338" i="16" s="1"/>
  <c r="O339" i="16" s="1"/>
  <c r="O340" i="16" s="1"/>
  <c r="O341" i="16" s="1"/>
  <c r="O342" i="16" s="1"/>
  <c r="O343" i="16" s="1"/>
  <c r="O344" i="16" s="1"/>
  <c r="O345" i="16" s="1"/>
  <c r="O346" i="16" s="1"/>
  <c r="O347" i="16" s="1"/>
  <c r="O348" i="16" s="1"/>
  <c r="O349" i="16" s="1"/>
  <c r="O350" i="16" s="1"/>
  <c r="O351" i="16" s="1"/>
  <c r="O352" i="16" s="1"/>
  <c r="O353" i="16" s="1"/>
  <c r="O354" i="16" s="1"/>
  <c r="O355" i="16" s="1"/>
  <c r="O356" i="16" s="1"/>
  <c r="O357" i="16" s="1"/>
  <c r="O358" i="16" s="1"/>
  <c r="O359" i="16" s="1"/>
  <c r="O360" i="16" s="1"/>
  <c r="O361" i="16" s="1"/>
  <c r="O362" i="16" s="1"/>
  <c r="O363" i="16" s="1"/>
  <c r="O364" i="16" s="1"/>
  <c r="O365" i="16" s="1"/>
  <c r="O366" i="16" s="1"/>
  <c r="O367" i="16" s="1"/>
  <c r="O368" i="16" s="1"/>
  <c r="O369" i="16" s="1"/>
  <c r="O370" i="16" s="1"/>
  <c r="O371" i="16" s="1"/>
  <c r="O372" i="16" s="1"/>
  <c r="O373" i="16" s="1"/>
  <c r="O374" i="16" s="1"/>
  <c r="O375" i="16" s="1"/>
  <c r="O376" i="16" s="1"/>
  <c r="O377" i="16" s="1"/>
  <c r="O378" i="16" s="1"/>
  <c r="O379" i="16" s="1"/>
  <c r="O380" i="16" s="1"/>
  <c r="O381" i="16" s="1"/>
  <c r="F331" i="16"/>
  <c r="G747" i="19"/>
  <c r="G643" i="19"/>
  <c r="F347" i="16"/>
  <c r="G762" i="19"/>
  <c r="G658" i="19"/>
  <c r="F362" i="16"/>
  <c r="G673" i="19"/>
  <c r="G777" i="19"/>
  <c r="F377" i="16"/>
  <c r="G771" i="19"/>
  <c r="G667" i="19"/>
  <c r="F371" i="16"/>
  <c r="L109" i="9"/>
  <c r="R108" i="9"/>
  <c r="W3" i="11"/>
  <c r="Q4" i="11"/>
  <c r="M41" i="10"/>
  <c r="S40" i="10"/>
  <c r="X40" i="10" s="1"/>
  <c r="R40" i="10"/>
  <c r="H7" i="13"/>
  <c r="J14" i="27"/>
  <c r="L14" i="27" s="1"/>
  <c r="J13" i="27"/>
  <c r="L13" i="27" s="1"/>
  <c r="I109" i="19"/>
  <c r="J109" i="19"/>
  <c r="I1043" i="18"/>
  <c r="J1043" i="18"/>
  <c r="H222" i="15"/>
  <c r="H221" i="16"/>
  <c r="J1355" i="18"/>
  <c r="H1356" i="18"/>
  <c r="I1355" i="18"/>
  <c r="I3" i="19"/>
  <c r="J3" i="19"/>
  <c r="H47" i="37"/>
  <c r="I42" i="37"/>
  <c r="F112" i="37"/>
  <c r="E117" i="37"/>
  <c r="F150" i="35"/>
  <c r="E155" i="35"/>
  <c r="F80" i="37"/>
  <c r="E85" i="37"/>
  <c r="F150" i="37"/>
  <c r="E155" i="37"/>
  <c r="E102" i="40"/>
  <c r="F97" i="40"/>
  <c r="E47" i="40"/>
  <c r="F42" i="40"/>
  <c r="G101" i="40"/>
  <c r="H96" i="40"/>
  <c r="E204" i="40"/>
  <c r="F199" i="40"/>
  <c r="I419" i="18"/>
  <c r="H420" i="18"/>
  <c r="J419" i="18"/>
  <c r="AY453" i="16"/>
  <c r="AU453" i="16"/>
  <c r="AQ453" i="16"/>
  <c r="AM453" i="16"/>
  <c r="AI453" i="16"/>
  <c r="AE453" i="16"/>
  <c r="AA453" i="16"/>
  <c r="W453" i="16"/>
  <c r="S453" i="16"/>
  <c r="O453" i="16"/>
  <c r="K453" i="16"/>
  <c r="G453" i="16"/>
  <c r="BB453" i="16"/>
  <c r="AX453" i="16"/>
  <c r="AT453" i="16"/>
  <c r="AP453" i="16"/>
  <c r="AL453" i="16"/>
  <c r="AH453" i="16"/>
  <c r="AD453" i="16"/>
  <c r="Z453" i="16"/>
  <c r="V453" i="16"/>
  <c r="R453" i="16"/>
  <c r="N453" i="16"/>
  <c r="J453" i="16"/>
  <c r="F453" i="16"/>
  <c r="C453" i="16"/>
  <c r="BA453" i="16"/>
  <c r="AW453" i="16"/>
  <c r="AS453" i="16"/>
  <c r="AO453" i="16"/>
  <c r="AK453" i="16"/>
  <c r="AG453" i="16"/>
  <c r="AC453" i="16"/>
  <c r="Y453" i="16"/>
  <c r="U453" i="16"/>
  <c r="Q453" i="16"/>
  <c r="M453" i="16"/>
  <c r="I453" i="16"/>
  <c r="E453" i="16"/>
  <c r="AZ453" i="16"/>
  <c r="AJ453" i="16"/>
  <c r="T453" i="16"/>
  <c r="D453" i="16"/>
  <c r="AV453" i="16"/>
  <c r="AF453" i="16"/>
  <c r="P453" i="16"/>
  <c r="AR453" i="16"/>
  <c r="AB453" i="16"/>
  <c r="L453" i="16"/>
  <c r="AN453" i="16"/>
  <c r="X453" i="16"/>
  <c r="H453" i="16"/>
  <c r="G113" i="16"/>
  <c r="F58" i="35"/>
  <c r="E63" i="35"/>
  <c r="F187" i="37"/>
  <c r="G182" i="37"/>
  <c r="E31" i="40"/>
  <c r="F26" i="40"/>
  <c r="I80" i="40"/>
  <c r="H85" i="40"/>
  <c r="E198" i="40"/>
  <c r="D203" i="40"/>
  <c r="G97" i="37"/>
  <c r="F102" i="37"/>
  <c r="G117" i="40"/>
  <c r="H112" i="40"/>
  <c r="Q31" i="10"/>
  <c r="W30" i="10"/>
  <c r="D497" i="15" a="1"/>
  <c r="D497" i="15" s="1"/>
  <c r="R159" i="9"/>
  <c r="L160" i="9"/>
  <c r="L71" i="13"/>
  <c r="H71" i="13"/>
  <c r="D71" i="13"/>
  <c r="N71" i="13"/>
  <c r="J71" i="13"/>
  <c r="F71" i="13"/>
  <c r="C71" i="13"/>
  <c r="M71" i="13"/>
  <c r="E71" i="13"/>
  <c r="G71" i="13"/>
  <c r="K71" i="13"/>
  <c r="I71" i="13"/>
  <c r="N261" i="9"/>
  <c r="T260" i="9"/>
  <c r="J21" i="26"/>
  <c r="C72" i="26" s="1" a="1"/>
  <c r="J22" i="26"/>
  <c r="J27" i="26"/>
  <c r="K72" i="13"/>
  <c r="G72" i="13"/>
  <c r="M72" i="13"/>
  <c r="I72" i="13"/>
  <c r="E72" i="13"/>
  <c r="H72" i="13"/>
  <c r="J72" i="13"/>
  <c r="C72" i="13"/>
  <c r="D72" i="13"/>
  <c r="N72" i="13"/>
  <c r="L72" i="13"/>
  <c r="F72" i="13"/>
  <c r="H1149" i="18"/>
  <c r="C237" i="17" a="1"/>
  <c r="J498" i="15" a="1"/>
  <c r="J498" i="15" s="1"/>
  <c r="G498" i="15" a="1"/>
  <c r="G498" i="15" s="1"/>
  <c r="O498" i="15" a="1"/>
  <c r="O498" i="15" s="1"/>
  <c r="P498" i="15" s="1"/>
  <c r="C238" i="17" a="1"/>
  <c r="I1251" i="18"/>
  <c r="H1252" i="18"/>
  <c r="J1251" i="18"/>
  <c r="F486" i="15"/>
  <c r="N441" i="15"/>
  <c r="O441" i="15" s="1"/>
  <c r="P441" i="15" s="1"/>
  <c r="Q441" i="15" s="1"/>
  <c r="H319" i="18"/>
  <c r="H1252" i="19"/>
  <c r="J1251" i="19"/>
  <c r="I1251" i="19"/>
  <c r="L501" i="16" a="1"/>
  <c r="L501" i="16" s="1"/>
  <c r="D203" i="35"/>
  <c r="E198" i="35"/>
  <c r="G183" i="35"/>
  <c r="F188" i="35"/>
  <c r="E188" i="37"/>
  <c r="F183" i="37"/>
  <c r="H188" i="40"/>
  <c r="I183" i="40"/>
  <c r="G4" i="17"/>
  <c r="H4" i="17" s="1"/>
  <c r="G501" i="16" a="1"/>
  <c r="G501" i="16" s="1"/>
  <c r="N501" i="16" a="1"/>
  <c r="N501" i="16" s="1"/>
  <c r="G80" i="35"/>
  <c r="F85" i="35"/>
  <c r="F32" i="40"/>
  <c r="G27" i="40"/>
  <c r="J497" i="15" a="1"/>
  <c r="J497" i="15" s="1"/>
  <c r="X50" i="10"/>
  <c r="C71" i="14" a="1"/>
  <c r="O65" i="10"/>
  <c r="R65" i="10" s="1"/>
  <c r="U64" i="10"/>
  <c r="X64" i="10" s="1"/>
  <c r="R64" i="10"/>
  <c r="J26" i="12"/>
  <c r="K26" i="12" s="1"/>
  <c r="K6" i="12"/>
  <c r="E168" i="17"/>
  <c r="G1562" i="18"/>
  <c r="H1562" i="18" s="1"/>
  <c r="H9" i="12" a="1"/>
  <c r="H9" i="12" s="1"/>
  <c r="E172" i="17"/>
  <c r="G1566" i="18"/>
  <c r="E176" i="17"/>
  <c r="G1570" i="18"/>
  <c r="E180" i="17"/>
  <c r="G1574" i="18"/>
  <c r="E184" i="17"/>
  <c r="G1578" i="18"/>
  <c r="E188" i="17"/>
  <c r="G1582" i="18"/>
  <c r="E192" i="17"/>
  <c r="G1586" i="18"/>
  <c r="E196" i="17"/>
  <c r="G1590" i="18"/>
  <c r="E200" i="17"/>
  <c r="G1594" i="18"/>
  <c r="E204" i="17"/>
  <c r="G1598" i="18"/>
  <c r="E208" i="17"/>
  <c r="G1602" i="18"/>
  <c r="E212" i="17"/>
  <c r="G1606" i="18"/>
  <c r="E216" i="17"/>
  <c r="G1610" i="18"/>
  <c r="K57" i="26"/>
  <c r="K53" i="26"/>
  <c r="K49" i="26"/>
  <c r="K56" i="26"/>
  <c r="K52" i="26"/>
  <c r="K48" i="26"/>
  <c r="K59" i="26"/>
  <c r="K55" i="26"/>
  <c r="K51" i="26"/>
  <c r="K58" i="26"/>
  <c r="K54" i="26"/>
  <c r="K50" i="26"/>
  <c r="BA455" i="16"/>
  <c r="AW455" i="16"/>
  <c r="AS455" i="16"/>
  <c r="AO455" i="16"/>
  <c r="AK455" i="16"/>
  <c r="AG455" i="16"/>
  <c r="AC455" i="16"/>
  <c r="Y455" i="16"/>
  <c r="U455" i="16"/>
  <c r="Q455" i="16"/>
  <c r="M455" i="16"/>
  <c r="I455" i="16"/>
  <c r="E455" i="16"/>
  <c r="AZ455" i="16"/>
  <c r="AV455" i="16"/>
  <c r="AR455" i="16"/>
  <c r="AN455" i="16"/>
  <c r="AJ455" i="16"/>
  <c r="AF455" i="16"/>
  <c r="AB455" i="16"/>
  <c r="X455" i="16"/>
  <c r="T455" i="16"/>
  <c r="P455" i="16"/>
  <c r="L455" i="16"/>
  <c r="H455" i="16"/>
  <c r="D455" i="16"/>
  <c r="AY455" i="16"/>
  <c r="AU455" i="16"/>
  <c r="AQ455" i="16"/>
  <c r="AM455" i="16"/>
  <c r="AI455" i="16"/>
  <c r="AE455" i="16"/>
  <c r="AA455" i="16"/>
  <c r="W455" i="16"/>
  <c r="S455" i="16"/>
  <c r="O455" i="16"/>
  <c r="K455" i="16"/>
  <c r="G455" i="16"/>
  <c r="AP455" i="16"/>
  <c r="Z455" i="16"/>
  <c r="J455" i="16"/>
  <c r="BB455" i="16"/>
  <c r="AL455" i="16"/>
  <c r="V455" i="16"/>
  <c r="F455" i="16"/>
  <c r="AX455" i="16"/>
  <c r="AH455" i="16"/>
  <c r="R455" i="16"/>
  <c r="C455" i="16"/>
  <c r="AT455" i="16"/>
  <c r="AD455" i="16"/>
  <c r="N455" i="16"/>
  <c r="H3" i="18"/>
  <c r="J1044" i="19"/>
  <c r="I1044" i="19"/>
  <c r="H1045" i="19"/>
  <c r="E502" i="16" a="1"/>
  <c r="E502" i="16" s="1"/>
  <c r="Q333" i="15" l="1"/>
  <c r="O334" i="15"/>
  <c r="M72" i="26"/>
  <c r="I72" i="26"/>
  <c r="E72" i="26"/>
  <c r="L72" i="26"/>
  <c r="H72" i="26"/>
  <c r="D72" i="26"/>
  <c r="G72" i="26"/>
  <c r="N72" i="26"/>
  <c r="F72" i="26"/>
  <c r="K72" i="26"/>
  <c r="J72" i="26"/>
  <c r="C72" i="26"/>
  <c r="G9" i="12"/>
  <c r="F29" i="12"/>
  <c r="G29" i="12" s="1"/>
  <c r="I26" i="35"/>
  <c r="H31" i="35"/>
  <c r="F118" i="40"/>
  <c r="G113" i="40"/>
  <c r="H31" i="37"/>
  <c r="I26" i="37"/>
  <c r="BA452" i="15"/>
  <c r="AW452" i="15"/>
  <c r="AS452" i="15"/>
  <c r="AO452" i="15"/>
  <c r="AK452" i="15"/>
  <c r="AG452" i="15"/>
  <c r="AC452" i="15"/>
  <c r="Y452" i="15"/>
  <c r="U452" i="15"/>
  <c r="Q452" i="15"/>
  <c r="M452" i="15"/>
  <c r="I452" i="15"/>
  <c r="E452" i="15"/>
  <c r="AY452" i="15"/>
  <c r="AU452" i="15"/>
  <c r="AQ452" i="15"/>
  <c r="AM452" i="15"/>
  <c r="AI452" i="15"/>
  <c r="AE452" i="15"/>
  <c r="AA452" i="15"/>
  <c r="W452" i="15"/>
  <c r="S452" i="15"/>
  <c r="O452" i="15"/>
  <c r="K452" i="15"/>
  <c r="G452" i="15"/>
  <c r="BB452" i="15"/>
  <c r="AX452" i="15"/>
  <c r="AT452" i="15"/>
  <c r="AP452" i="15"/>
  <c r="AL452" i="15"/>
  <c r="AH452" i="15"/>
  <c r="AD452" i="15"/>
  <c r="Z452" i="15"/>
  <c r="V452" i="15"/>
  <c r="R452" i="15"/>
  <c r="N452" i="15"/>
  <c r="J452" i="15"/>
  <c r="F452" i="15"/>
  <c r="C452" i="15"/>
  <c r="AV452" i="15"/>
  <c r="AF452" i="15"/>
  <c r="P452" i="15"/>
  <c r="AR452" i="15"/>
  <c r="AB452" i="15"/>
  <c r="L452" i="15"/>
  <c r="AN452" i="15"/>
  <c r="X452" i="15"/>
  <c r="H452" i="15"/>
  <c r="AZ452" i="15"/>
  <c r="AJ452" i="15"/>
  <c r="T452" i="15"/>
  <c r="D452" i="15"/>
  <c r="P332" i="15"/>
  <c r="U263" i="9"/>
  <c r="O264" i="9"/>
  <c r="L74" i="14"/>
  <c r="H74" i="14"/>
  <c r="D74" i="14"/>
  <c r="N74" i="14"/>
  <c r="J74" i="14"/>
  <c r="F74" i="14"/>
  <c r="C74" i="14"/>
  <c r="K74" i="14"/>
  <c r="M74" i="14"/>
  <c r="E74" i="14"/>
  <c r="I74" i="14"/>
  <c r="G74" i="14"/>
  <c r="R260" i="9"/>
  <c r="Q260" i="9"/>
  <c r="W260" i="9" s="1"/>
  <c r="L261" i="9"/>
  <c r="U109" i="9"/>
  <c r="O110" i="9"/>
  <c r="H133" i="35"/>
  <c r="I128" i="35"/>
  <c r="H59" i="17"/>
  <c r="H5" i="16"/>
  <c r="G6" i="16"/>
  <c r="V5" i="9"/>
  <c r="P6" i="9"/>
  <c r="M266" i="9"/>
  <c r="S265" i="9"/>
  <c r="F15" i="40"/>
  <c r="G10" i="40"/>
  <c r="F155" i="40"/>
  <c r="G150" i="40"/>
  <c r="F16" i="35"/>
  <c r="G11" i="35"/>
  <c r="G199" i="37"/>
  <c r="F204" i="37"/>
  <c r="I1357" i="19"/>
  <c r="J1357" i="19"/>
  <c r="H1358" i="19"/>
  <c r="G172" i="40"/>
  <c r="H167" i="40"/>
  <c r="G118" i="37"/>
  <c r="H113" i="37"/>
  <c r="G118" i="35"/>
  <c r="H113" i="35"/>
  <c r="F48" i="35"/>
  <c r="G43" i="35"/>
  <c r="G85" i="35"/>
  <c r="H80" i="35"/>
  <c r="F188" i="37"/>
  <c r="G183" i="37"/>
  <c r="E203" i="35"/>
  <c r="F198" i="35"/>
  <c r="R441" i="15"/>
  <c r="S441" i="15" s="1"/>
  <c r="T441" i="15" s="1"/>
  <c r="U441" i="15" s="1"/>
  <c r="V441" i="15" s="1"/>
  <c r="G486" i="15"/>
  <c r="BA238" i="17"/>
  <c r="AW238" i="17"/>
  <c r="AS238" i="17"/>
  <c r="AO238" i="17"/>
  <c r="AK238" i="17"/>
  <c r="AG238" i="17"/>
  <c r="AC238" i="17"/>
  <c r="Y238" i="17"/>
  <c r="U238" i="17"/>
  <c r="Q238" i="17"/>
  <c r="M238" i="17"/>
  <c r="I238" i="17"/>
  <c r="E238" i="17"/>
  <c r="AX238" i="17"/>
  <c r="AR238" i="17"/>
  <c r="AM238" i="17"/>
  <c r="AH238" i="17"/>
  <c r="AB238" i="17"/>
  <c r="W238" i="17"/>
  <c r="R238" i="17"/>
  <c r="L238" i="17"/>
  <c r="G238" i="17"/>
  <c r="C238" i="17"/>
  <c r="BB238" i="17"/>
  <c r="AV238" i="17"/>
  <c r="AQ238" i="17"/>
  <c r="AL238" i="17"/>
  <c r="AF238" i="17"/>
  <c r="AA238" i="17"/>
  <c r="V238" i="17"/>
  <c r="P238" i="17"/>
  <c r="K238" i="17"/>
  <c r="F238" i="17"/>
  <c r="AZ238" i="17"/>
  <c r="AU238" i="17"/>
  <c r="AP238" i="17"/>
  <c r="AJ238" i="17"/>
  <c r="AE238" i="17"/>
  <c r="Z238" i="17"/>
  <c r="T238" i="17"/>
  <c r="O238" i="17"/>
  <c r="J238" i="17"/>
  <c r="D238" i="17"/>
  <c r="AN238" i="17"/>
  <c r="S238" i="17"/>
  <c r="AI238" i="17"/>
  <c r="N238" i="17"/>
  <c r="AY238" i="17"/>
  <c r="AD238" i="17"/>
  <c r="H238" i="17"/>
  <c r="AT238" i="17"/>
  <c r="X238" i="17"/>
  <c r="BB237" i="17"/>
  <c r="AX237" i="17"/>
  <c r="AT237" i="17"/>
  <c r="AP237" i="17"/>
  <c r="AL237" i="17"/>
  <c r="AH237" i="17"/>
  <c r="AD237" i="17"/>
  <c r="Z237" i="17"/>
  <c r="V237" i="17"/>
  <c r="R237" i="17"/>
  <c r="N237" i="17"/>
  <c r="J237" i="17"/>
  <c r="F237" i="17"/>
  <c r="C237" i="17"/>
  <c r="AW237" i="17"/>
  <c r="AR237" i="17"/>
  <c r="AM237" i="17"/>
  <c r="AG237" i="17"/>
  <c r="AB237" i="17"/>
  <c r="W237" i="17"/>
  <c r="Q237" i="17"/>
  <c r="L237" i="17"/>
  <c r="G237" i="17"/>
  <c r="BA237" i="17"/>
  <c r="AV237" i="17"/>
  <c r="AQ237" i="17"/>
  <c r="AK237" i="17"/>
  <c r="AF237" i="17"/>
  <c r="AA237" i="17"/>
  <c r="U237" i="17"/>
  <c r="P237" i="17"/>
  <c r="K237" i="17"/>
  <c r="E237" i="17"/>
  <c r="AZ237" i="17"/>
  <c r="AU237" i="17"/>
  <c r="AO237" i="17"/>
  <c r="AJ237" i="17"/>
  <c r="AE237" i="17"/>
  <c r="Y237" i="17"/>
  <c r="T237" i="17"/>
  <c r="O237" i="17"/>
  <c r="I237" i="17"/>
  <c r="D237" i="17"/>
  <c r="AY237" i="17"/>
  <c r="AC237" i="17"/>
  <c r="H237" i="17"/>
  <c r="AS237" i="17"/>
  <c r="X237" i="17"/>
  <c r="AN237" i="17"/>
  <c r="S237" i="17"/>
  <c r="AI237" i="17"/>
  <c r="M237" i="17"/>
  <c r="T261" i="9"/>
  <c r="N262" i="9"/>
  <c r="I112" i="40"/>
  <c r="H117" i="40"/>
  <c r="F31" i="40"/>
  <c r="G26" i="40"/>
  <c r="F155" i="37"/>
  <c r="G150" i="37"/>
  <c r="F155" i="35"/>
  <c r="G150" i="35"/>
  <c r="W4" i="11"/>
  <c r="Q5" i="11"/>
  <c r="J731" i="19"/>
  <c r="I731" i="19"/>
  <c r="F213" i="17"/>
  <c r="F197" i="17"/>
  <c r="F181" i="17"/>
  <c r="U211" i="9"/>
  <c r="O212" i="9"/>
  <c r="J215" i="19"/>
  <c r="I215" i="19"/>
  <c r="H216" i="19"/>
  <c r="O4" i="11"/>
  <c r="U3" i="11"/>
  <c r="J838" i="18"/>
  <c r="I838" i="18"/>
  <c r="H839" i="18"/>
  <c r="F64" i="40"/>
  <c r="G59" i="40"/>
  <c r="H64" i="35"/>
  <c r="I59" i="35"/>
  <c r="J836" i="19"/>
  <c r="I836" i="19"/>
  <c r="H837" i="19"/>
  <c r="H51" i="13"/>
  <c r="I51" i="13" s="1"/>
  <c r="F216" i="17"/>
  <c r="F200" i="17"/>
  <c r="K219" i="17"/>
  <c r="I218" i="17"/>
  <c r="K217" i="17"/>
  <c r="I216" i="17"/>
  <c r="K215" i="17"/>
  <c r="I214" i="17"/>
  <c r="K213" i="17"/>
  <c r="I212" i="17"/>
  <c r="K211" i="17"/>
  <c r="I210" i="17"/>
  <c r="K209" i="17"/>
  <c r="I208" i="17"/>
  <c r="K207" i="17"/>
  <c r="I206" i="17"/>
  <c r="K205" i="17"/>
  <c r="I204" i="17"/>
  <c r="K203" i="17"/>
  <c r="I202" i="17"/>
  <c r="K201" i="17"/>
  <c r="I200" i="17"/>
  <c r="K199" i="17"/>
  <c r="I198" i="17"/>
  <c r="K197" i="17"/>
  <c r="I196" i="17"/>
  <c r="K195" i="17"/>
  <c r="I194" i="17"/>
  <c r="J192" i="17"/>
  <c r="J190" i="17"/>
  <c r="J188" i="17"/>
  <c r="J186" i="17"/>
  <c r="J184" i="17"/>
  <c r="J182" i="17"/>
  <c r="J180" i="17"/>
  <c r="J178" i="17"/>
  <c r="J176" i="17"/>
  <c r="J174" i="17"/>
  <c r="J172" i="17"/>
  <c r="J170" i="17"/>
  <c r="F168" i="17"/>
  <c r="G168" i="17" s="1"/>
  <c r="H168" i="17" s="1"/>
  <c r="J219" i="17"/>
  <c r="J217" i="17"/>
  <c r="J215" i="17"/>
  <c r="J213" i="17"/>
  <c r="J211" i="17"/>
  <c r="J209" i="17"/>
  <c r="J207" i="17"/>
  <c r="J205" i="17"/>
  <c r="J203" i="17"/>
  <c r="J201" i="17"/>
  <c r="J199" i="17"/>
  <c r="J197" i="17"/>
  <c r="J195" i="17"/>
  <c r="K193" i="17"/>
  <c r="I192" i="17"/>
  <c r="K191" i="17"/>
  <c r="I190" i="17"/>
  <c r="K189" i="17"/>
  <c r="I188" i="17"/>
  <c r="K187" i="17"/>
  <c r="I186" i="17"/>
  <c r="K185" i="17"/>
  <c r="I184" i="17"/>
  <c r="K183" i="17"/>
  <c r="I182" i="17"/>
  <c r="K181" i="17"/>
  <c r="I180" i="17"/>
  <c r="K179" i="17"/>
  <c r="I178" i="17"/>
  <c r="K177" i="17"/>
  <c r="I176" i="17"/>
  <c r="K175" i="17"/>
  <c r="I174" i="17"/>
  <c r="K173" i="17"/>
  <c r="I172" i="17"/>
  <c r="K171" i="17"/>
  <c r="I170" i="17"/>
  <c r="K169" i="17"/>
  <c r="I168" i="17"/>
  <c r="I219" i="17"/>
  <c r="K218" i="17"/>
  <c r="I217" i="17"/>
  <c r="K216" i="17"/>
  <c r="I215" i="17"/>
  <c r="K214" i="17"/>
  <c r="I213" i="17"/>
  <c r="K212" i="17"/>
  <c r="I211" i="17"/>
  <c r="K210" i="17"/>
  <c r="I209" i="17"/>
  <c r="K208" i="17"/>
  <c r="I207" i="17"/>
  <c r="K206" i="17"/>
  <c r="I205" i="17"/>
  <c r="K204" i="17"/>
  <c r="I203" i="17"/>
  <c r="K202" i="17"/>
  <c r="I201" i="17"/>
  <c r="K200" i="17"/>
  <c r="I199" i="17"/>
  <c r="K198" i="17"/>
  <c r="I197" i="17"/>
  <c r="K196" i="17"/>
  <c r="I195" i="17"/>
  <c r="K194" i="17"/>
  <c r="J193" i="17"/>
  <c r="J191" i="17"/>
  <c r="J189" i="17"/>
  <c r="J187" i="17"/>
  <c r="J185" i="17"/>
  <c r="J183" i="17"/>
  <c r="J181" i="17"/>
  <c r="J179" i="17"/>
  <c r="J177" i="17"/>
  <c r="J175" i="17"/>
  <c r="J173" i="17"/>
  <c r="J171" i="17"/>
  <c r="J169" i="17"/>
  <c r="N168" i="17"/>
  <c r="J214" i="17"/>
  <c r="J206" i="17"/>
  <c r="J198" i="17"/>
  <c r="K190" i="17"/>
  <c r="I187" i="17"/>
  <c r="K182" i="17"/>
  <c r="I179" i="17"/>
  <c r="K174" i="17"/>
  <c r="I171" i="17"/>
  <c r="J212" i="17"/>
  <c r="J204" i="17"/>
  <c r="J196" i="17"/>
  <c r="I193" i="17"/>
  <c r="K188" i="17"/>
  <c r="I185" i="17"/>
  <c r="K180" i="17"/>
  <c r="I177" i="17"/>
  <c r="K172" i="17"/>
  <c r="I169" i="17"/>
  <c r="J218" i="17"/>
  <c r="J210" i="17"/>
  <c r="J202" i="17"/>
  <c r="J194" i="17"/>
  <c r="I191" i="17"/>
  <c r="K186" i="17"/>
  <c r="I183" i="17"/>
  <c r="K178" i="17"/>
  <c r="I175" i="17"/>
  <c r="K170" i="17"/>
  <c r="J216" i="17"/>
  <c r="J208" i="17"/>
  <c r="J200" i="17"/>
  <c r="K192" i="17"/>
  <c r="I189" i="17"/>
  <c r="K184" i="17"/>
  <c r="I181" i="17"/>
  <c r="K176" i="17"/>
  <c r="I173" i="17"/>
  <c r="K168" i="17"/>
  <c r="P7" i="10"/>
  <c r="V6" i="10"/>
  <c r="P110" i="9"/>
  <c r="V109" i="9"/>
  <c r="O7" i="9"/>
  <c r="U6" i="9"/>
  <c r="T108" i="11"/>
  <c r="N109" i="11"/>
  <c r="T6" i="10"/>
  <c r="N7" i="10"/>
  <c r="L212" i="9"/>
  <c r="R211" i="9"/>
  <c r="Q8" i="10"/>
  <c r="W7" i="10"/>
  <c r="P56" i="10"/>
  <c r="V55" i="10"/>
  <c r="G101" i="35"/>
  <c r="H96" i="35"/>
  <c r="H114" i="17"/>
  <c r="N40" i="27"/>
  <c r="J40" i="27"/>
  <c r="F40" i="27"/>
  <c r="C40" i="27"/>
  <c r="L40" i="27"/>
  <c r="H40" i="27"/>
  <c r="D40" i="27"/>
  <c r="K40" i="27"/>
  <c r="G40" i="27"/>
  <c r="M40" i="27"/>
  <c r="I40" i="27"/>
  <c r="E40" i="27"/>
  <c r="I21" i="13"/>
  <c r="H22" i="13"/>
  <c r="U18" i="10"/>
  <c r="O19" i="10"/>
  <c r="F134" i="40"/>
  <c r="G129" i="40"/>
  <c r="G128" i="37"/>
  <c r="F133" i="37"/>
  <c r="G166" i="40"/>
  <c r="F171" i="40"/>
  <c r="J524" i="18"/>
  <c r="H525" i="18"/>
  <c r="I524" i="18"/>
  <c r="F211" i="17"/>
  <c r="F195" i="17"/>
  <c r="F179" i="17"/>
  <c r="H733" i="18"/>
  <c r="M109" i="9"/>
  <c r="S108" i="9"/>
  <c r="M8" i="10"/>
  <c r="S7" i="10"/>
  <c r="I945" i="19"/>
  <c r="J945" i="19"/>
  <c r="H946" i="19"/>
  <c r="U5" i="10"/>
  <c r="X5" i="10" s="1"/>
  <c r="O6" i="10"/>
  <c r="T6" i="9"/>
  <c r="N7" i="9"/>
  <c r="G133" i="40"/>
  <c r="H128" i="40"/>
  <c r="G5" i="17"/>
  <c r="U42" i="10"/>
  <c r="O43" i="10"/>
  <c r="M210" i="9"/>
  <c r="S209" i="9"/>
  <c r="Q209" i="9"/>
  <c r="W209" i="9" s="1"/>
  <c r="I32" i="37"/>
  <c r="J27" i="37"/>
  <c r="F134" i="37"/>
  <c r="G129" i="37"/>
  <c r="F134" i="35"/>
  <c r="G129" i="35"/>
  <c r="F86" i="40"/>
  <c r="G81" i="40"/>
  <c r="F210" i="17"/>
  <c r="F194" i="17"/>
  <c r="F190" i="17"/>
  <c r="F178" i="17"/>
  <c r="F174" i="17"/>
  <c r="H732" i="18"/>
  <c r="S17" i="10"/>
  <c r="M18" i="10"/>
  <c r="R17" i="10"/>
  <c r="H21" i="27"/>
  <c r="P32" i="10"/>
  <c r="V31" i="10"/>
  <c r="T107" i="9"/>
  <c r="N108" i="9"/>
  <c r="J286" i="17" a="1"/>
  <c r="J286" i="17" s="1"/>
  <c r="H223" i="16"/>
  <c r="G224" i="16"/>
  <c r="J110" i="18"/>
  <c r="I110" i="18"/>
  <c r="H111" i="18"/>
  <c r="I111" i="19"/>
  <c r="J111" i="19"/>
  <c r="H112" i="19"/>
  <c r="R5" i="10"/>
  <c r="I5" i="19"/>
  <c r="J5" i="19"/>
  <c r="H6" i="19"/>
  <c r="U65" i="10"/>
  <c r="X65" i="10" s="1"/>
  <c r="O66" i="10"/>
  <c r="J183" i="40"/>
  <c r="I188" i="40"/>
  <c r="I1252" i="19"/>
  <c r="H1253" i="19"/>
  <c r="J1252" i="19"/>
  <c r="J1562" i="18"/>
  <c r="I1562" i="18"/>
  <c r="G188" i="35"/>
  <c r="H183" i="35"/>
  <c r="I319" i="18"/>
  <c r="J319" i="18"/>
  <c r="H320" i="18"/>
  <c r="J1252" i="18"/>
  <c r="H1253" i="18"/>
  <c r="I1252" i="18"/>
  <c r="J1149" i="18"/>
  <c r="I1149" i="18"/>
  <c r="H1150" i="18"/>
  <c r="Q32" i="10"/>
  <c r="W31" i="10"/>
  <c r="G102" i="37"/>
  <c r="H97" i="37"/>
  <c r="I85" i="40"/>
  <c r="J80" i="40"/>
  <c r="F204" i="40"/>
  <c r="G199" i="40"/>
  <c r="G42" i="40"/>
  <c r="F47" i="40"/>
  <c r="I47" i="37"/>
  <c r="J42" i="37"/>
  <c r="I7" i="13"/>
  <c r="H8" i="13"/>
  <c r="S41" i="10"/>
  <c r="X41" i="10" s="1"/>
  <c r="R41" i="10"/>
  <c r="M42" i="10"/>
  <c r="R109" i="9"/>
  <c r="L110" i="9"/>
  <c r="J627" i="19"/>
  <c r="I627" i="19"/>
  <c r="F217" i="17"/>
  <c r="F201" i="17"/>
  <c r="F185" i="17"/>
  <c r="N169" i="17"/>
  <c r="F169" i="17"/>
  <c r="G169" i="17" s="1"/>
  <c r="H169" i="17" s="1"/>
  <c r="I35" i="14"/>
  <c r="H36" i="14"/>
  <c r="G48" i="40"/>
  <c r="H43" i="40"/>
  <c r="I1149" i="19"/>
  <c r="J1149" i="19"/>
  <c r="H1150" i="19"/>
  <c r="M8" i="9"/>
  <c r="S7" i="9"/>
  <c r="O109" i="11"/>
  <c r="U108" i="11"/>
  <c r="I3" i="26"/>
  <c r="H4" i="26"/>
  <c r="F172" i="37"/>
  <c r="G167" i="37"/>
  <c r="F204" i="35"/>
  <c r="G199" i="35"/>
  <c r="C39" i="27" a="1"/>
  <c r="V17" i="10"/>
  <c r="P18" i="10"/>
  <c r="O504" i="16" a="1"/>
  <c r="O504" i="16" s="1"/>
  <c r="P504" i="16" s="1"/>
  <c r="L504" i="16" a="1"/>
  <c r="L504" i="16" s="1"/>
  <c r="D504" i="16" a="1"/>
  <c r="D504" i="16" s="1"/>
  <c r="H504" i="16" a="1"/>
  <c r="H504" i="16" s="1"/>
  <c r="N504" i="16" a="1"/>
  <c r="N504" i="16" s="1"/>
  <c r="M504" i="16" a="1"/>
  <c r="M504" i="16" s="1"/>
  <c r="K504" i="16" a="1"/>
  <c r="K504" i="16" s="1"/>
  <c r="J504" i="16" a="1"/>
  <c r="J504" i="16" s="1"/>
  <c r="E504" i="16" a="1"/>
  <c r="E504" i="16" s="1"/>
  <c r="F504" i="16" a="1"/>
  <c r="F504" i="16" s="1"/>
  <c r="I504" i="16" a="1"/>
  <c r="I504" i="16" s="1"/>
  <c r="G504" i="16" a="1"/>
  <c r="G504" i="16" s="1"/>
  <c r="C456" i="16" a="1"/>
  <c r="G332" i="16"/>
  <c r="H332" i="16" s="1"/>
  <c r="F204" i="17"/>
  <c r="F184" i="17"/>
  <c r="F180" i="17"/>
  <c r="N4" i="11"/>
  <c r="T3" i="11"/>
  <c r="I1565" i="19"/>
  <c r="J1565" i="19"/>
  <c r="J3" i="18"/>
  <c r="I3" i="18"/>
  <c r="H4" i="18"/>
  <c r="K71" i="14"/>
  <c r="G71" i="14"/>
  <c r="M71" i="14"/>
  <c r="I71" i="14"/>
  <c r="E71" i="14"/>
  <c r="J71" i="14"/>
  <c r="C71" i="14"/>
  <c r="L71" i="14"/>
  <c r="D71" i="14"/>
  <c r="H71" i="14"/>
  <c r="F71" i="14"/>
  <c r="N71" i="14"/>
  <c r="G32" i="40"/>
  <c r="H27" i="40"/>
  <c r="F490" i="16"/>
  <c r="F500" i="16" s="1"/>
  <c r="F496" i="15"/>
  <c r="F273" i="17"/>
  <c r="F283" i="17" s="1"/>
  <c r="E203" i="40"/>
  <c r="F198" i="40"/>
  <c r="G58" i="35"/>
  <c r="F63" i="35"/>
  <c r="J420" i="18"/>
  <c r="H421" i="18"/>
  <c r="I420" i="18"/>
  <c r="H101" i="40"/>
  <c r="I96" i="40"/>
  <c r="F102" i="40"/>
  <c r="G97" i="40"/>
  <c r="H1357" i="18"/>
  <c r="I1356" i="18"/>
  <c r="J1356" i="18"/>
  <c r="G331" i="16"/>
  <c r="H331" i="16" s="1"/>
  <c r="F209" i="17"/>
  <c r="F193" i="17"/>
  <c r="F177" i="17"/>
  <c r="N333" i="15"/>
  <c r="I731" i="18"/>
  <c r="J731" i="18"/>
  <c r="Q5" i="9"/>
  <c r="W5" i="9" s="1"/>
  <c r="L6" i="9"/>
  <c r="R5" i="9"/>
  <c r="N20" i="10"/>
  <c r="T19" i="10"/>
  <c r="N47" i="10"/>
  <c r="T46" i="10"/>
  <c r="I11" i="37"/>
  <c r="H16" i="37"/>
  <c r="N210" i="9"/>
  <c r="T209" i="9"/>
  <c r="F172" i="35"/>
  <c r="G167" i="35"/>
  <c r="H81" i="35"/>
  <c r="G86" i="35"/>
  <c r="W66" i="10"/>
  <c r="Q67" i="10"/>
  <c r="J626" i="19"/>
  <c r="I626" i="19"/>
  <c r="H628" i="19"/>
  <c r="F212" i="17"/>
  <c r="F196" i="17"/>
  <c r="F192" i="17"/>
  <c r="F188" i="17"/>
  <c r="F176" i="17"/>
  <c r="F172" i="17"/>
  <c r="H734" i="18"/>
  <c r="H626" i="18"/>
  <c r="G1664" i="20" a="1"/>
  <c r="G1664" i="20" s="1"/>
  <c r="G1648" i="20" a="1"/>
  <c r="G1648" i="20" s="1"/>
  <c r="G1632" i="20" a="1"/>
  <c r="G1632" i="20" s="1"/>
  <c r="G1616" i="20" a="1"/>
  <c r="G1616" i="20" s="1"/>
  <c r="G1609" i="20" a="1"/>
  <c r="G1609" i="20" s="1"/>
  <c r="G1605" i="20" a="1"/>
  <c r="G1605" i="20" s="1"/>
  <c r="G1601" i="20" a="1"/>
  <c r="G1601" i="20" s="1"/>
  <c r="G1662" i="20" a="1"/>
  <c r="G1662" i="20" s="1"/>
  <c r="G1646" i="20" a="1"/>
  <c r="G1646" i="20" s="1"/>
  <c r="G1630" i="20" a="1"/>
  <c r="G1630" i="20" s="1"/>
  <c r="G1614" i="20" a="1"/>
  <c r="G1614" i="20" s="1"/>
  <c r="G1547" i="20" a="1"/>
  <c r="G1547" i="20" s="1"/>
  <c r="G1531" i="20" a="1"/>
  <c r="G1531" i="20" s="1"/>
  <c r="G1655" i="20" a="1"/>
  <c r="G1655" i="20" s="1"/>
  <c r="G1623" i="20" a="1"/>
  <c r="G1623" i="20" s="1"/>
  <c r="G1589" i="20" a="1"/>
  <c r="G1589" i="20" s="1"/>
  <c r="G1573" i="20" a="1"/>
  <c r="G1573" i="20" s="1"/>
  <c r="G1552" i="20" a="1"/>
  <c r="G1552" i="20" s="1"/>
  <c r="G1534" i="20" a="1"/>
  <c r="G1534" i="20" s="1"/>
  <c r="G1512" i="20" a="1"/>
  <c r="G1512" i="20" s="1"/>
  <c r="G1505" i="20" a="1"/>
  <c r="G1505" i="20" s="1"/>
  <c r="G1501" i="20" a="1"/>
  <c r="G1501" i="20" s="1"/>
  <c r="G1497" i="20" a="1"/>
  <c r="G1497" i="20" s="1"/>
  <c r="G1493" i="20" a="1"/>
  <c r="G1493" i="20" s="1"/>
  <c r="G1489" i="20" a="1"/>
  <c r="G1489" i="20" s="1"/>
  <c r="G1485" i="20" a="1"/>
  <c r="G1485" i="20" s="1"/>
  <c r="G1481" i="20" a="1"/>
  <c r="G1481" i="20" s="1"/>
  <c r="G1477" i="20" a="1"/>
  <c r="G1477" i="20" s="1"/>
  <c r="G1473" i="20" a="1"/>
  <c r="G1473" i="20" s="1"/>
  <c r="G1469" i="20" a="1"/>
  <c r="G1469" i="20" s="1"/>
  <c r="G1465" i="20" a="1"/>
  <c r="G1465" i="20" s="1"/>
  <c r="G1461" i="20" a="1"/>
  <c r="G1461" i="20" s="1"/>
  <c r="G1457" i="20" a="1"/>
  <c r="G1457" i="20" s="1"/>
  <c r="H1457" i="20" s="1"/>
  <c r="G1441" i="20" a="1"/>
  <c r="G1441" i="20" s="1"/>
  <c r="G1425" i="20" a="1"/>
  <c r="G1425" i="20" s="1"/>
  <c r="G1409" i="20" a="1"/>
  <c r="G1409" i="20" s="1"/>
  <c r="G1342" i="20" a="1"/>
  <c r="G1342" i="20" s="1"/>
  <c r="G1326" i="20" a="1"/>
  <c r="G1326" i="20" s="1"/>
  <c r="G1310" i="20" a="1"/>
  <c r="G1310" i="20" s="1"/>
  <c r="G1243" i="20" a="1"/>
  <c r="G1243" i="20" s="1"/>
  <c r="G1227" i="20" a="1"/>
  <c r="G1227" i="20" s="1"/>
  <c r="G1661" i="20" a="1"/>
  <c r="G1661" i="20" s="1"/>
  <c r="G1629" i="20" a="1"/>
  <c r="G1629" i="20" s="1"/>
  <c r="G1590" i="20" a="1"/>
  <c r="G1590" i="20" s="1"/>
  <c r="G1574" i="20" a="1"/>
  <c r="G1574" i="20" s="1"/>
  <c r="G1556" i="20" a="1"/>
  <c r="G1556" i="20" s="1"/>
  <c r="G1538" i="20" a="1"/>
  <c r="G1538" i="20" s="1"/>
  <c r="G1517" i="20" a="1"/>
  <c r="G1517" i="20" s="1"/>
  <c r="G1450" i="20" a="1"/>
  <c r="G1450" i="20" s="1"/>
  <c r="G1434" i="20" a="1"/>
  <c r="G1434" i="20" s="1"/>
  <c r="G1418" i="20" a="1"/>
  <c r="G1418" i="20" s="1"/>
  <c r="G1351" i="20" a="1"/>
  <c r="G1351" i="20" s="1"/>
  <c r="G1335" i="20" a="1"/>
  <c r="G1335" i="20" s="1"/>
  <c r="G1319" i="20" a="1"/>
  <c r="G1319" i="20" s="1"/>
  <c r="G1303" i="20" a="1"/>
  <c r="G1303" i="20" s="1"/>
  <c r="G1236" i="20" a="1"/>
  <c r="G1236" i="20" s="1"/>
  <c r="G1220" i="20" a="1"/>
  <c r="G1220" i="20" s="1"/>
  <c r="G1204" i="20" a="1"/>
  <c r="G1204" i="20" s="1"/>
  <c r="G1194" i="20" a="1"/>
  <c r="G1194" i="20" s="1"/>
  <c r="G1190" i="20" a="1"/>
  <c r="G1190" i="20" s="1"/>
  <c r="G1186" i="20" a="1"/>
  <c r="G1186" i="20" s="1"/>
  <c r="G1182" i="20" a="1"/>
  <c r="G1182" i="20" s="1"/>
  <c r="G1178" i="20" a="1"/>
  <c r="G1178" i="20" s="1"/>
  <c r="G1174" i="20" a="1"/>
  <c r="G1174" i="20" s="1"/>
  <c r="G1170" i="20" a="1"/>
  <c r="G1170" i="20" s="1"/>
  <c r="G1166" i="20" a="1"/>
  <c r="G1166" i="20" s="1"/>
  <c r="G1162" i="20" a="1"/>
  <c r="G1162" i="20" s="1"/>
  <c r="G1158" i="20" a="1"/>
  <c r="G1158" i="20" s="1"/>
  <c r="G1154" i="20" a="1"/>
  <c r="G1154" i="20" s="1"/>
  <c r="G1150" i="20" a="1"/>
  <c r="G1150" i="20" s="1"/>
  <c r="G1635" i="20" a="1"/>
  <c r="G1635" i="20" s="1"/>
  <c r="G1591" i="20" a="1"/>
  <c r="G1591" i="20" s="1"/>
  <c r="G1575" i="20" a="1"/>
  <c r="G1575" i="20" s="1"/>
  <c r="G1560" i="20" a="1"/>
  <c r="G1560" i="20" s="1"/>
  <c r="G1542" i="20" a="1"/>
  <c r="G1542" i="20" s="1"/>
  <c r="G1522" i="20" a="1"/>
  <c r="G1522" i="20" s="1"/>
  <c r="G1455" i="20" a="1"/>
  <c r="G1455" i="20" s="1"/>
  <c r="G1439" i="20" a="1"/>
  <c r="G1439" i="20" s="1"/>
  <c r="G1423" i="20" a="1"/>
  <c r="G1423" i="20" s="1"/>
  <c r="G1407" i="20" a="1"/>
  <c r="G1407" i="20" s="1"/>
  <c r="G1340" i="20" a="1"/>
  <c r="G1340" i="20" s="1"/>
  <c r="G1324" i="20" a="1"/>
  <c r="G1324" i="20" s="1"/>
  <c r="G1308" i="20" a="1"/>
  <c r="G1308" i="20" s="1"/>
  <c r="G1298" i="20" a="1"/>
  <c r="G1298" i="20" s="1"/>
  <c r="G1294" i="20" a="1"/>
  <c r="G1294" i="20" s="1"/>
  <c r="G1290" i="20" a="1"/>
  <c r="G1290" i="20" s="1"/>
  <c r="G1286" i="20" a="1"/>
  <c r="G1286" i="20" s="1"/>
  <c r="G1282" i="20" a="1"/>
  <c r="G1282" i="20" s="1"/>
  <c r="G1278" i="20" a="1"/>
  <c r="G1278" i="20" s="1"/>
  <c r="G1274" i="20" a="1"/>
  <c r="G1274" i="20" s="1"/>
  <c r="G1270" i="20" a="1"/>
  <c r="G1270" i="20" s="1"/>
  <c r="G1266" i="20" a="1"/>
  <c r="G1266" i="20" s="1"/>
  <c r="G1262" i="20" a="1"/>
  <c r="G1262" i="20" s="1"/>
  <c r="G1258" i="20" a="1"/>
  <c r="G1258" i="20" s="1"/>
  <c r="G1254" i="20" a="1"/>
  <c r="G1254" i="20" s="1"/>
  <c r="G1250" i="20" a="1"/>
  <c r="G1250" i="20" s="1"/>
  <c r="G1237" i="20" a="1"/>
  <c r="G1237" i="20" s="1"/>
  <c r="G1633" i="20" a="1"/>
  <c r="G1633" i="20" s="1"/>
  <c r="G1592" i="20" a="1"/>
  <c r="G1592" i="20" s="1"/>
  <c r="G1576" i="20" a="1"/>
  <c r="G1576" i="20" s="1"/>
  <c r="G1557" i="20" a="1"/>
  <c r="G1557" i="20" s="1"/>
  <c r="G1532" i="20" a="1"/>
  <c r="G1532" i="20" s="1"/>
  <c r="G1515" i="20" a="1"/>
  <c r="G1515" i="20" s="1"/>
  <c r="G1448" i="20" a="1"/>
  <c r="G1448" i="20" s="1"/>
  <c r="G1432" i="20" a="1"/>
  <c r="G1432" i="20" s="1"/>
  <c r="G1416" i="20" a="1"/>
  <c r="G1416" i="20" s="1"/>
  <c r="G1403" i="20" a="1"/>
  <c r="G1403" i="20" s="1"/>
  <c r="G1399" i="20" a="1"/>
  <c r="G1399" i="20" s="1"/>
  <c r="G1395" i="20" a="1"/>
  <c r="G1395" i="20" s="1"/>
  <c r="G1391" i="20" a="1"/>
  <c r="G1391" i="20" s="1"/>
  <c r="G1387" i="20" a="1"/>
  <c r="G1387" i="20" s="1"/>
  <c r="G1383" i="20" a="1"/>
  <c r="G1383" i="20" s="1"/>
  <c r="G1379" i="20" a="1"/>
  <c r="G1379" i="20" s="1"/>
  <c r="G1375" i="20" a="1"/>
  <c r="G1375" i="20" s="1"/>
  <c r="G1371" i="20" a="1"/>
  <c r="G1371" i="20" s="1"/>
  <c r="G1367" i="20" a="1"/>
  <c r="G1367" i="20" s="1"/>
  <c r="G1363" i="20" a="1"/>
  <c r="G1363" i="20" s="1"/>
  <c r="G1359" i="20" a="1"/>
  <c r="G1359" i="20" s="1"/>
  <c r="G1355" i="20" a="1"/>
  <c r="G1355" i="20" s="1"/>
  <c r="G1345" i="20" a="1"/>
  <c r="G1345" i="20" s="1"/>
  <c r="G1329" i="20" a="1"/>
  <c r="G1329" i="20" s="1"/>
  <c r="G1313" i="20" a="1"/>
  <c r="G1313" i="20" s="1"/>
  <c r="G1213" i="20" a="1"/>
  <c r="G1213" i="20" s="1"/>
  <c r="G1149" i="20" a="1"/>
  <c r="G1149" i="20" s="1"/>
  <c r="G1145" i="20" a="1"/>
  <c r="G1145" i="20" s="1"/>
  <c r="H1145" i="20" s="1"/>
  <c r="G1129" i="20" a="1"/>
  <c r="G1129" i="20" s="1"/>
  <c r="G1113" i="20" a="1"/>
  <c r="G1113" i="20" s="1"/>
  <c r="G1097" i="20" a="1"/>
  <c r="G1097" i="20" s="1"/>
  <c r="G1030" i="20" a="1"/>
  <c r="G1030" i="20" s="1"/>
  <c r="G1014" i="20" a="1"/>
  <c r="G1014" i="20" s="1"/>
  <c r="G998" i="20" a="1"/>
  <c r="G998" i="20" s="1"/>
  <c r="G931" i="20" a="1"/>
  <c r="G931" i="20" s="1"/>
  <c r="G915" i="20" a="1"/>
  <c r="G915" i="20" s="1"/>
  <c r="G899" i="20" a="1"/>
  <c r="G899" i="20" s="1"/>
  <c r="G1242" i="20" a="1"/>
  <c r="G1242" i="20" s="1"/>
  <c r="G1221" i="20" a="1"/>
  <c r="G1221" i="20" s="1"/>
  <c r="G1142" i="20" a="1"/>
  <c r="G1142" i="20" s="1"/>
  <c r="G1126" i="20" a="1"/>
  <c r="G1126" i="20" s="1"/>
  <c r="G1110" i="20" a="1"/>
  <c r="G1110" i="20" s="1"/>
  <c r="G1094" i="20" a="1"/>
  <c r="G1094" i="20" s="1"/>
  <c r="G1027" i="20" a="1"/>
  <c r="G1027" i="20" s="1"/>
  <c r="G1011" i="20" a="1"/>
  <c r="G1011" i="20" s="1"/>
  <c r="G995" i="20" a="1"/>
  <c r="G995" i="20" s="1"/>
  <c r="G928" i="20" a="1"/>
  <c r="G928" i="20" s="1"/>
  <c r="G912" i="20" a="1"/>
  <c r="G912" i="20" s="1"/>
  <c r="G896" i="20" a="1"/>
  <c r="G896" i="20" s="1"/>
  <c r="G883" i="20" a="1"/>
  <c r="G883" i="20" s="1"/>
  <c r="G1214" i="20" a="1"/>
  <c r="G1214" i="20" s="1"/>
  <c r="G1143" i="20" a="1"/>
  <c r="G1143" i="20" s="1"/>
  <c r="G1127" i="20" a="1"/>
  <c r="G1127" i="20" s="1"/>
  <c r="G1111" i="20" a="1"/>
  <c r="G1111" i="20" s="1"/>
  <c r="G1095" i="20" a="1"/>
  <c r="G1095" i="20" s="1"/>
  <c r="G1028" i="20" a="1"/>
  <c r="G1028" i="20" s="1"/>
  <c r="G1012" i="20" a="1"/>
  <c r="G1012" i="20" s="1"/>
  <c r="G996" i="20" a="1"/>
  <c r="G996" i="20" s="1"/>
  <c r="G986" i="20" a="1"/>
  <c r="G986" i="20" s="1"/>
  <c r="G982" i="20" a="1"/>
  <c r="G982" i="20" s="1"/>
  <c r="G978" i="20" a="1"/>
  <c r="G978" i="20" s="1"/>
  <c r="G974" i="20" a="1"/>
  <c r="G974" i="20" s="1"/>
  <c r="G970" i="20" a="1"/>
  <c r="G970" i="20" s="1"/>
  <c r="G1233" i="20" a="1"/>
  <c r="G1233" i="20" s="1"/>
  <c r="G1217" i="20" a="1"/>
  <c r="G1217" i="20" s="1"/>
  <c r="G1144" i="20" a="1"/>
  <c r="G1144" i="20" s="1"/>
  <c r="G1128" i="20" a="1"/>
  <c r="G1128" i="20" s="1"/>
  <c r="G1112" i="20" a="1"/>
  <c r="G1112" i="20" s="1"/>
  <c r="G1096" i="20" a="1"/>
  <c r="G1096" i="20" s="1"/>
  <c r="G1089" i="20" a="1"/>
  <c r="G1089" i="20" s="1"/>
  <c r="G1085" i="20" a="1"/>
  <c r="G1085" i="20" s="1"/>
  <c r="G1081" i="20" a="1"/>
  <c r="G1081" i="20" s="1"/>
  <c r="G1077" i="20" a="1"/>
  <c r="G1077" i="20" s="1"/>
  <c r="G1073" i="20" a="1"/>
  <c r="G1073" i="20" s="1"/>
  <c r="G1069" i="20" a="1"/>
  <c r="G1069" i="20" s="1"/>
  <c r="G1065" i="20" a="1"/>
  <c r="G1065" i="20" s="1"/>
  <c r="G1001" i="20" a="1"/>
  <c r="G1001" i="20" s="1"/>
  <c r="G867" i="20" a="1"/>
  <c r="G867" i="20" s="1"/>
  <c r="G851" i="20" a="1"/>
  <c r="G851" i="20" s="1"/>
  <c r="G835" i="20" a="1"/>
  <c r="G835" i="20" s="1"/>
  <c r="G827" i="20" a="1"/>
  <c r="G827" i="20" s="1"/>
  <c r="G819" i="20" a="1"/>
  <c r="G819" i="20" s="1"/>
  <c r="G811" i="20" a="1"/>
  <c r="G811" i="20" s="1"/>
  <c r="G803" i="20" a="1"/>
  <c r="G803" i="20" s="1"/>
  <c r="G795" i="20" a="1"/>
  <c r="G795" i="20" s="1"/>
  <c r="G787" i="20" a="1"/>
  <c r="G787" i="20" s="1"/>
  <c r="G778" i="20" a="1"/>
  <c r="G778" i="20" s="1"/>
  <c r="G770" i="20" a="1"/>
  <c r="G770" i="20" s="1"/>
  <c r="G762" i="20" a="1"/>
  <c r="G762" i="20" s="1"/>
  <c r="G754" i="20" a="1"/>
  <c r="G754" i="20" s="1"/>
  <c r="G746" i="20" a="1"/>
  <c r="G746" i="20" s="1"/>
  <c r="G738" i="20" a="1"/>
  <c r="G738" i="20" s="1"/>
  <c r="G730" i="20" a="1"/>
  <c r="G730" i="20" s="1"/>
  <c r="G722" i="20" a="1"/>
  <c r="G722" i="20" s="1"/>
  <c r="G362" i="20" a="1"/>
  <c r="G362" i="20" s="1"/>
  <c r="G358" i="20" a="1"/>
  <c r="G358" i="20" s="1"/>
  <c r="G354" i="20" a="1"/>
  <c r="G354" i="20" s="1"/>
  <c r="G350" i="20" a="1"/>
  <c r="G350" i="20" s="1"/>
  <c r="G346" i="20" a="1"/>
  <c r="G346" i="20" s="1"/>
  <c r="G342" i="20" a="1"/>
  <c r="G342" i="20" s="1"/>
  <c r="G338" i="20" a="1"/>
  <c r="G338" i="20" s="1"/>
  <c r="G334" i="20" a="1"/>
  <c r="G334" i="20" s="1"/>
  <c r="G330" i="20" a="1"/>
  <c r="G330" i="20" s="1"/>
  <c r="G326" i="20" a="1"/>
  <c r="G326" i="20" s="1"/>
  <c r="G322" i="20" a="1"/>
  <c r="G322" i="20" s="1"/>
  <c r="G318" i="20" a="1"/>
  <c r="G318" i="20" s="1"/>
  <c r="G314" i="20" a="1"/>
  <c r="G314" i="20" s="1"/>
  <c r="G307" i="20" a="1"/>
  <c r="G307" i="20" s="1"/>
  <c r="G299" i="20" a="1"/>
  <c r="G299" i="20" s="1"/>
  <c r="G291" i="20" a="1"/>
  <c r="G291" i="20" s="1"/>
  <c r="G283" i="20" a="1"/>
  <c r="G283" i="20" s="1"/>
  <c r="G275" i="20" a="1"/>
  <c r="G275" i="20" s="1"/>
  <c r="G267" i="20" a="1"/>
  <c r="G267" i="20" s="1"/>
  <c r="G206" i="20" a="1"/>
  <c r="G206" i="20" s="1"/>
  <c r="G190" i="20" a="1"/>
  <c r="G190" i="20" s="1"/>
  <c r="G174" i="20" a="1"/>
  <c r="G174" i="20" s="1"/>
  <c r="G158" i="20" a="1"/>
  <c r="G158" i="20" s="1"/>
  <c r="G91" i="20" a="1"/>
  <c r="G91" i="20" s="1"/>
  <c r="G75" i="20" a="1"/>
  <c r="G75" i="20" s="1"/>
  <c r="G59" i="20" a="1"/>
  <c r="G59" i="20" s="1"/>
  <c r="G997" i="20" a="1"/>
  <c r="G997" i="20" s="1"/>
  <c r="G961" i="20" a="1"/>
  <c r="G961" i="20" s="1"/>
  <c r="G953" i="20" a="1"/>
  <c r="G953" i="20" s="1"/>
  <c r="G945" i="20" a="1"/>
  <c r="G945" i="20" s="1"/>
  <c r="G937" i="20" a="1"/>
  <c r="G937" i="20" s="1"/>
  <c r="H937" i="20" s="1"/>
  <c r="G921" i="20" a="1"/>
  <c r="G921" i="20" s="1"/>
  <c r="G905" i="20" a="1"/>
  <c r="G905" i="20" s="1"/>
  <c r="G889" i="20" a="1"/>
  <c r="G889" i="20" s="1"/>
  <c r="G868" i="20" a="1"/>
  <c r="G868" i="20" s="1"/>
  <c r="G852" i="20" a="1"/>
  <c r="G852" i="20" s="1"/>
  <c r="G836" i="20" a="1"/>
  <c r="G836" i="20" s="1"/>
  <c r="G712" i="20" a="1"/>
  <c r="G712" i="20" s="1"/>
  <c r="G704" i="20" a="1"/>
  <c r="G704" i="20" s="1"/>
  <c r="G696" i="20" a="1"/>
  <c r="G696" i="20" s="1"/>
  <c r="G688" i="20" a="1"/>
  <c r="G688" i="20" s="1"/>
  <c r="G680" i="20" a="1"/>
  <c r="G680" i="20" s="1"/>
  <c r="G674" i="20" a="1"/>
  <c r="G674" i="20" s="1"/>
  <c r="G670" i="20" a="1"/>
  <c r="G670" i="20" s="1"/>
  <c r="G666" i="20" a="1"/>
  <c r="G666" i="20" s="1"/>
  <c r="G662" i="20" a="1"/>
  <c r="G662" i="20" s="1"/>
  <c r="G658" i="20" a="1"/>
  <c r="G658" i="20" s="1"/>
  <c r="G654" i="20" a="1"/>
  <c r="G654" i="20" s="1"/>
  <c r="G650" i="20" a="1"/>
  <c r="G650" i="20" s="1"/>
  <c r="G646" i="20" a="1"/>
  <c r="G646" i="20" s="1"/>
  <c r="G642" i="20" a="1"/>
  <c r="G642" i="20" s="1"/>
  <c r="G638" i="20" a="1"/>
  <c r="G638" i="20" s="1"/>
  <c r="G634" i="20" a="1"/>
  <c r="G634" i="20" s="1"/>
  <c r="G630" i="20" a="1"/>
  <c r="G630" i="20" s="1"/>
  <c r="G626" i="20" a="1"/>
  <c r="G626" i="20" s="1"/>
  <c r="G619" i="20" a="1"/>
  <c r="G619" i="20" s="1"/>
  <c r="G611" i="20" a="1"/>
  <c r="G611" i="20" s="1"/>
  <c r="G603" i="20" a="1"/>
  <c r="G603" i="20" s="1"/>
  <c r="G595" i="20" a="1"/>
  <c r="G595" i="20" s="1"/>
  <c r="G587" i="20" a="1"/>
  <c r="G587" i="20" s="1"/>
  <c r="G579" i="20" a="1"/>
  <c r="G579" i="20" s="1"/>
  <c r="G520" i="20" a="1"/>
  <c r="G520" i="20" s="1"/>
  <c r="G512" i="20" a="1"/>
  <c r="G512" i="20" s="1"/>
  <c r="G504" i="20" a="1"/>
  <c r="G504" i="20" s="1"/>
  <c r="G496" i="20" a="1"/>
  <c r="G496" i="20" s="1"/>
  <c r="G488" i="20" a="1"/>
  <c r="G488" i="20" s="1"/>
  <c r="G480" i="20" a="1"/>
  <c r="G480" i="20" s="1"/>
  <c r="G1063" i="20" a="1"/>
  <c r="G1063" i="20" s="1"/>
  <c r="G1059" i="20" a="1"/>
  <c r="G1059" i="20" s="1"/>
  <c r="G1055" i="20" a="1"/>
  <c r="G1055" i="20" s="1"/>
  <c r="G1051" i="20" a="1"/>
  <c r="G1051" i="20" s="1"/>
  <c r="G1047" i="20" a="1"/>
  <c r="G1047" i="20" s="1"/>
  <c r="G1043" i="20" a="1"/>
  <c r="G1043" i="20" s="1"/>
  <c r="G1009" i="20" a="1"/>
  <c r="G1009" i="20" s="1"/>
  <c r="G869" i="20" a="1"/>
  <c r="G869" i="20" s="1"/>
  <c r="G853" i="20" a="1"/>
  <c r="G853" i="20" s="1"/>
  <c r="G837" i="20" a="1"/>
  <c r="G837" i="20" s="1"/>
  <c r="G826" i="20" a="1"/>
  <c r="G826" i="20" s="1"/>
  <c r="G818" i="20" a="1"/>
  <c r="G818" i="20" s="1"/>
  <c r="G810" i="20" a="1"/>
  <c r="G810" i="20" s="1"/>
  <c r="G802" i="20" a="1"/>
  <c r="G802" i="20" s="1"/>
  <c r="G794" i="20" a="1"/>
  <c r="G794" i="20" s="1"/>
  <c r="G786" i="20" a="1"/>
  <c r="G786" i="20" s="1"/>
  <c r="G779" i="20" a="1"/>
  <c r="G779" i="20" s="1"/>
  <c r="G771" i="20" a="1"/>
  <c r="G771" i="20" s="1"/>
  <c r="G763" i="20" a="1"/>
  <c r="G763" i="20" s="1"/>
  <c r="G755" i="20" a="1"/>
  <c r="G755" i="20" s="1"/>
  <c r="G747" i="20" a="1"/>
  <c r="G747" i="20" s="1"/>
  <c r="G739" i="20" a="1"/>
  <c r="G739" i="20" s="1"/>
  <c r="G731" i="20" a="1"/>
  <c r="G731" i="20" s="1"/>
  <c r="G724" i="20" a="1"/>
  <c r="G724" i="20" s="1"/>
  <c r="G310" i="20" a="1"/>
  <c r="G310" i="20" s="1"/>
  <c r="G302" i="20" a="1"/>
  <c r="G302" i="20" s="1"/>
  <c r="G294" i="20" a="1"/>
  <c r="G294" i="20" s="1"/>
  <c r="G286" i="20" a="1"/>
  <c r="G286" i="20" s="1"/>
  <c r="G278" i="20" a="1"/>
  <c r="G278" i="20" s="1"/>
  <c r="G270" i="20" a="1"/>
  <c r="G270" i="20" s="1"/>
  <c r="G262" i="20" a="1"/>
  <c r="G262" i="20" s="1"/>
  <c r="G196" i="20" a="1"/>
  <c r="G196" i="20" s="1"/>
  <c r="G180" i="20" a="1"/>
  <c r="G180" i="20" s="1"/>
  <c r="G164" i="20" a="1"/>
  <c r="G164" i="20" s="1"/>
  <c r="G97" i="20" a="1"/>
  <c r="G97" i="20" s="1"/>
  <c r="G81" i="20" a="1"/>
  <c r="G81" i="20" s="1"/>
  <c r="G65" i="20" a="1"/>
  <c r="G65" i="20" s="1"/>
  <c r="G52" i="20" a="1"/>
  <c r="G52" i="20" s="1"/>
  <c r="G48" i="20" a="1"/>
  <c r="G48" i="20" s="1"/>
  <c r="G44" i="20" a="1"/>
  <c r="G44" i="20" s="1"/>
  <c r="G40" i="20" a="1"/>
  <c r="G40" i="20" s="1"/>
  <c r="G36" i="20" a="1"/>
  <c r="G36" i="20" s="1"/>
  <c r="G32" i="20" a="1"/>
  <c r="G32" i="20" s="1"/>
  <c r="G989" i="20" a="1"/>
  <c r="G989" i="20" s="1"/>
  <c r="G962" i="20" a="1"/>
  <c r="G962" i="20" s="1"/>
  <c r="G954" i="20" a="1"/>
  <c r="G954" i="20" s="1"/>
  <c r="G946" i="20" a="1"/>
  <c r="G946" i="20" s="1"/>
  <c r="G938" i="20" a="1"/>
  <c r="G938" i="20" s="1"/>
  <c r="H938" i="20" s="1"/>
  <c r="G925" i="20" a="1"/>
  <c r="G925" i="20" s="1"/>
  <c r="G909" i="20" a="1"/>
  <c r="G909" i="20" s="1"/>
  <c r="G893" i="20" a="1"/>
  <c r="G893" i="20" s="1"/>
  <c r="G874" i="20" a="1"/>
  <c r="G874" i="20" s="1"/>
  <c r="G858" i="20" a="1"/>
  <c r="G858" i="20" s="1"/>
  <c r="G842" i="20" a="1"/>
  <c r="G842" i="20" s="1"/>
  <c r="G715" i="20" a="1"/>
  <c r="G715" i="20" s="1"/>
  <c r="G707" i="20" a="1"/>
  <c r="G707" i="20" s="1"/>
  <c r="G699" i="20" a="1"/>
  <c r="G699" i="20" s="1"/>
  <c r="G691" i="20" a="1"/>
  <c r="G691" i="20" s="1"/>
  <c r="G683" i="20" a="1"/>
  <c r="G683" i="20" s="1"/>
  <c r="G624" i="20" a="1"/>
  <c r="G624" i="20" s="1"/>
  <c r="G616" i="20" a="1"/>
  <c r="G616" i="20" s="1"/>
  <c r="G608" i="20" a="1"/>
  <c r="G608" i="20" s="1"/>
  <c r="G600" i="20" a="1"/>
  <c r="G600" i="20" s="1"/>
  <c r="G592" i="20" a="1"/>
  <c r="G592" i="20" s="1"/>
  <c r="G584" i="20" a="1"/>
  <c r="G584" i="20" s="1"/>
  <c r="G576" i="20" a="1"/>
  <c r="G576" i="20" s="1"/>
  <c r="G570" i="20" a="1"/>
  <c r="G570" i="20" s="1"/>
  <c r="G566" i="20" a="1"/>
  <c r="G566" i="20" s="1"/>
  <c r="G562" i="20" a="1"/>
  <c r="G562" i="20" s="1"/>
  <c r="G558" i="20" a="1"/>
  <c r="G558" i="20" s="1"/>
  <c r="G554" i="20" a="1"/>
  <c r="G554" i="20" s="1"/>
  <c r="G550" i="20" a="1"/>
  <c r="G550" i="20" s="1"/>
  <c r="G546" i="20" a="1"/>
  <c r="G546" i="20" s="1"/>
  <c r="G542" i="20" a="1"/>
  <c r="G542" i="20" s="1"/>
  <c r="G538" i="20" a="1"/>
  <c r="G538" i="20" s="1"/>
  <c r="G534" i="20" a="1"/>
  <c r="G534" i="20" s="1"/>
  <c r="G530" i="20" a="1"/>
  <c r="G530" i="20" s="1"/>
  <c r="G526" i="20" a="1"/>
  <c r="G526" i="20" s="1"/>
  <c r="G522" i="20" a="1"/>
  <c r="G522" i="20" s="1"/>
  <c r="G515" i="20" a="1"/>
  <c r="G515" i="20" s="1"/>
  <c r="G507" i="20" a="1"/>
  <c r="G507" i="20" s="1"/>
  <c r="G499" i="20" a="1"/>
  <c r="G499" i="20" s="1"/>
  <c r="G491" i="20" a="1"/>
  <c r="G491" i="20" s="1"/>
  <c r="G483" i="20" a="1"/>
  <c r="G483" i="20" s="1"/>
  <c r="G475" i="20" a="1"/>
  <c r="G475" i="20" s="1"/>
  <c r="G470" i="20" a="1"/>
  <c r="G470" i="20" s="1"/>
  <c r="G455" i="20" a="1"/>
  <c r="G455" i="20" s="1"/>
  <c r="G439" i="20" a="1"/>
  <c r="G439" i="20" s="1"/>
  <c r="G423" i="20" a="1"/>
  <c r="G423" i="20" s="1"/>
  <c r="G250" i="20" a="1"/>
  <c r="G250" i="20" s="1"/>
  <c r="G234" i="20" a="1"/>
  <c r="G234" i="20" s="1"/>
  <c r="G218" i="20" a="1"/>
  <c r="G218" i="20" s="1"/>
  <c r="G195" i="20" a="1"/>
  <c r="G195" i="20" s="1"/>
  <c r="G163" i="20" a="1"/>
  <c r="G163" i="20" s="1"/>
  <c r="G144" i="20" a="1"/>
  <c r="G144" i="20" s="1"/>
  <c r="G128" i="20" a="1"/>
  <c r="G128" i="20" s="1"/>
  <c r="G112" i="20" a="1"/>
  <c r="G112" i="20" s="1"/>
  <c r="G86" i="20" a="1"/>
  <c r="G86" i="20" s="1"/>
  <c r="G54" i="20" a="1"/>
  <c r="G54" i="20" s="1"/>
  <c r="G18" i="20" a="1"/>
  <c r="G18" i="20" s="1"/>
  <c r="G2" i="20" a="1"/>
  <c r="G2" i="20" s="1"/>
  <c r="H2" i="20" s="1"/>
  <c r="G454" i="20" a="1"/>
  <c r="G454" i="20" s="1"/>
  <c r="G438" i="20" a="1"/>
  <c r="G438" i="20" s="1"/>
  <c r="G422" i="20" a="1"/>
  <c r="G422" i="20" s="1"/>
  <c r="G249" i="20" a="1"/>
  <c r="G249" i="20" s="1"/>
  <c r="G233" i="20" a="1"/>
  <c r="G233" i="20" s="1"/>
  <c r="G217" i="20" a="1"/>
  <c r="G217" i="20" s="1"/>
  <c r="G193" i="20" a="1"/>
  <c r="G193" i="20" s="1"/>
  <c r="G161" i="20" a="1"/>
  <c r="G161" i="20" s="1"/>
  <c r="G143" i="20" a="1"/>
  <c r="G143" i="20" s="1"/>
  <c r="G127" i="20" a="1"/>
  <c r="G127" i="20" s="1"/>
  <c r="G111" i="20" a="1"/>
  <c r="G111" i="20" s="1"/>
  <c r="G84" i="20" a="1"/>
  <c r="G84" i="20" s="1"/>
  <c r="G31" i="20" a="1"/>
  <c r="G31" i="20" s="1"/>
  <c r="G15" i="20" a="1"/>
  <c r="G15" i="20" s="1"/>
  <c r="G472" i="20" a="1"/>
  <c r="G472" i="20" s="1"/>
  <c r="G453" i="20" a="1"/>
  <c r="G453" i="20" s="1"/>
  <c r="G437" i="20" a="1"/>
  <c r="G437" i="20" s="1"/>
  <c r="G421" i="20" a="1"/>
  <c r="G421" i="20" s="1"/>
  <c r="G414" i="20" a="1"/>
  <c r="G414" i="20" s="1"/>
  <c r="G410" i="20" a="1"/>
  <c r="G410" i="20" s="1"/>
  <c r="G406" i="20" a="1"/>
  <c r="G406" i="20" s="1"/>
  <c r="G402" i="20" a="1"/>
  <c r="G402" i="20" s="1"/>
  <c r="G398" i="20" a="1"/>
  <c r="G398" i="20" s="1"/>
  <c r="G394" i="20" a="1"/>
  <c r="G394" i="20" s="1"/>
  <c r="G390" i="20" a="1"/>
  <c r="G390" i="20" s="1"/>
  <c r="G386" i="20" a="1"/>
  <c r="G386" i="20" s="1"/>
  <c r="G382" i="20" a="1"/>
  <c r="G382" i="20" s="1"/>
  <c r="G378" i="20" a="1"/>
  <c r="G378" i="20" s="1"/>
  <c r="G374" i="20" a="1"/>
  <c r="G374" i="20" s="1"/>
  <c r="G468" i="20" a="1"/>
  <c r="G468" i="20" s="1"/>
  <c r="G452" i="20" a="1"/>
  <c r="G452" i="20" s="1"/>
  <c r="G436" i="20" a="1"/>
  <c r="G436" i="20" s="1"/>
  <c r="G420" i="20" a="1"/>
  <c r="G420" i="20" s="1"/>
  <c r="G247" i="20" a="1"/>
  <c r="G247" i="20" s="1"/>
  <c r="G231" i="20" a="1"/>
  <c r="G231" i="20" s="1"/>
  <c r="G215" i="20" a="1"/>
  <c r="G215" i="20" s="1"/>
  <c r="G189" i="20" a="1"/>
  <c r="G189" i="20" s="1"/>
  <c r="G157" i="20" a="1"/>
  <c r="G157" i="20" s="1"/>
  <c r="G141" i="20" a="1"/>
  <c r="G141" i="20" s="1"/>
  <c r="G125" i="20" a="1"/>
  <c r="G125" i="20" s="1"/>
  <c r="G109" i="20" a="1"/>
  <c r="G109" i="20" s="1"/>
  <c r="G80" i="20" a="1"/>
  <c r="G80" i="20" s="1"/>
  <c r="G29" i="20" a="1"/>
  <c r="G29" i="20" s="1"/>
  <c r="G366" i="20" a="1"/>
  <c r="G366" i="20" s="1"/>
  <c r="G367" i="20" a="1"/>
  <c r="G367" i="20" s="1"/>
  <c r="G236" i="20" a="1"/>
  <c r="G236" i="20" s="1"/>
  <c r="G82" i="20" a="1"/>
  <c r="G82" i="20" s="1"/>
  <c r="G248" i="20" a="1"/>
  <c r="G248" i="20" s="1"/>
  <c r="G142" i="20" a="1"/>
  <c r="G142" i="20" s="1"/>
  <c r="G110" i="20" a="1"/>
  <c r="G110" i="20" s="1"/>
  <c r="G191" i="20" a="1"/>
  <c r="G191" i="20" s="1"/>
  <c r="G146" i="20" a="1"/>
  <c r="G146" i="20" s="1"/>
  <c r="G114" i="20" a="1"/>
  <c r="G114" i="20" s="1"/>
  <c r="G159" i="20" a="1"/>
  <c r="G159" i="20" s="1"/>
  <c r="G74" i="20" a="1"/>
  <c r="G74" i="20" s="1"/>
  <c r="G8" i="20" a="1"/>
  <c r="G8" i="20" s="1"/>
  <c r="G5" i="20" a="1"/>
  <c r="G5" i="20" s="1"/>
  <c r="G1660" i="20" a="1"/>
  <c r="G1660" i="20" s="1"/>
  <c r="G1644" i="20" a="1"/>
  <c r="G1644" i="20" s="1"/>
  <c r="G1628" i="20" a="1"/>
  <c r="G1628" i="20" s="1"/>
  <c r="G1612" i="20" a="1"/>
  <c r="G1612" i="20" s="1"/>
  <c r="G1608" i="20" a="1"/>
  <c r="G1608" i="20" s="1"/>
  <c r="G1604" i="20" a="1"/>
  <c r="G1604" i="20" s="1"/>
  <c r="G1600" i="20" a="1"/>
  <c r="G1600" i="20" s="1"/>
  <c r="G1658" i="20" a="1"/>
  <c r="G1658" i="20" s="1"/>
  <c r="G1642" i="20" a="1"/>
  <c r="G1642" i="20" s="1"/>
  <c r="G1626" i="20" a="1"/>
  <c r="G1626" i="20" s="1"/>
  <c r="G1559" i="20" a="1"/>
  <c r="G1559" i="20" s="1"/>
  <c r="G1543" i="20" a="1"/>
  <c r="G1543" i="20" s="1"/>
  <c r="G1527" i="20" a="1"/>
  <c r="G1527" i="20" s="1"/>
  <c r="G1647" i="20" a="1"/>
  <c r="G1647" i="20" s="1"/>
  <c r="G1615" i="20" a="1"/>
  <c r="G1615" i="20" s="1"/>
  <c r="G1585" i="20" a="1"/>
  <c r="G1585" i="20" s="1"/>
  <c r="G1569" i="20" a="1"/>
  <c r="G1569" i="20" s="1"/>
  <c r="G1550" i="20" a="1"/>
  <c r="G1550" i="20" s="1"/>
  <c r="G1529" i="20" a="1"/>
  <c r="G1529" i="20" s="1"/>
  <c r="G1508" i="20" a="1"/>
  <c r="G1508" i="20" s="1"/>
  <c r="G1504" i="20" a="1"/>
  <c r="G1504" i="20" s="1"/>
  <c r="G1500" i="20" a="1"/>
  <c r="G1500" i="20" s="1"/>
  <c r="G1496" i="20" a="1"/>
  <c r="G1496" i="20" s="1"/>
  <c r="G1492" i="20" a="1"/>
  <c r="G1492" i="20" s="1"/>
  <c r="G1488" i="20" a="1"/>
  <c r="G1488" i="20" s="1"/>
  <c r="G1484" i="20" a="1"/>
  <c r="G1484" i="20" s="1"/>
  <c r="G1480" i="20" a="1"/>
  <c r="G1480" i="20" s="1"/>
  <c r="G1476" i="20" a="1"/>
  <c r="G1476" i="20" s="1"/>
  <c r="G1472" i="20" a="1"/>
  <c r="G1472" i="20" s="1"/>
  <c r="G1468" i="20" a="1"/>
  <c r="G1468" i="20" s="1"/>
  <c r="G1464" i="20" a="1"/>
  <c r="G1464" i="20" s="1"/>
  <c r="G1460" i="20" a="1"/>
  <c r="G1460" i="20" s="1"/>
  <c r="G1453" i="20" a="1"/>
  <c r="G1453" i="20" s="1"/>
  <c r="G1437" i="20" a="1"/>
  <c r="G1437" i="20" s="1"/>
  <c r="G1421" i="20" a="1"/>
  <c r="G1421" i="20" s="1"/>
  <c r="G1405" i="20" a="1"/>
  <c r="G1405" i="20" s="1"/>
  <c r="G1338" i="20" a="1"/>
  <c r="G1338" i="20" s="1"/>
  <c r="G1322" i="20" a="1"/>
  <c r="G1322" i="20" s="1"/>
  <c r="G1306" i="20" a="1"/>
  <c r="G1306" i="20" s="1"/>
  <c r="G1239" i="20" a="1"/>
  <c r="G1239" i="20" s="1"/>
  <c r="G1223" i="20" a="1"/>
  <c r="G1223" i="20" s="1"/>
  <c r="G1653" i="20" a="1"/>
  <c r="G1653" i="20" s="1"/>
  <c r="G1621" i="20" a="1"/>
  <c r="G1621" i="20" s="1"/>
  <c r="G1586" i="20" a="1"/>
  <c r="G1586" i="20" s="1"/>
  <c r="G1570" i="20" a="1"/>
  <c r="G1570" i="20" s="1"/>
  <c r="G1554" i="20" a="1"/>
  <c r="G1554" i="20" s="1"/>
  <c r="G1533" i="20" a="1"/>
  <c r="G1533" i="20" s="1"/>
  <c r="G1513" i="20" a="1"/>
  <c r="G1513" i="20" s="1"/>
  <c r="G1446" i="20" a="1"/>
  <c r="G1446" i="20" s="1"/>
  <c r="G1430" i="20" a="1"/>
  <c r="G1430" i="20" s="1"/>
  <c r="G1414" i="20" a="1"/>
  <c r="G1414" i="20" s="1"/>
  <c r="G1347" i="20" a="1"/>
  <c r="G1347" i="20" s="1"/>
  <c r="G1331" i="20" a="1"/>
  <c r="G1331" i="20" s="1"/>
  <c r="G1315" i="20" a="1"/>
  <c r="G1315" i="20" s="1"/>
  <c r="G1248" i="20" a="1"/>
  <c r="G1248" i="20" s="1"/>
  <c r="G1232" i="20" a="1"/>
  <c r="G1232" i="20" s="1"/>
  <c r="G1216" i="20" a="1"/>
  <c r="G1216" i="20" s="1"/>
  <c r="G1200" i="20" a="1"/>
  <c r="G1200" i="20" s="1"/>
  <c r="G1193" i="20" a="1"/>
  <c r="G1193" i="20" s="1"/>
  <c r="G1189" i="20" a="1"/>
  <c r="G1189" i="20" s="1"/>
  <c r="G1185" i="20" a="1"/>
  <c r="G1185" i="20" s="1"/>
  <c r="G1181" i="20" a="1"/>
  <c r="G1181" i="20" s="1"/>
  <c r="G1177" i="20" a="1"/>
  <c r="G1177" i="20" s="1"/>
  <c r="G1173" i="20" a="1"/>
  <c r="G1173" i="20" s="1"/>
  <c r="G1169" i="20" a="1"/>
  <c r="G1169" i="20" s="1"/>
  <c r="G1165" i="20" a="1"/>
  <c r="G1165" i="20" s="1"/>
  <c r="G1161" i="20" a="1"/>
  <c r="G1161" i="20" s="1"/>
  <c r="G1157" i="20" a="1"/>
  <c r="G1157" i="20" s="1"/>
  <c r="G1153" i="20" a="1"/>
  <c r="G1153" i="20" s="1"/>
  <c r="G1659" i="20" a="1"/>
  <c r="G1659" i="20" s="1"/>
  <c r="G1627" i="20" a="1"/>
  <c r="G1627" i="20" s="1"/>
  <c r="G1587" i="20" a="1"/>
  <c r="G1587" i="20" s="1"/>
  <c r="G1571" i="20" a="1"/>
  <c r="G1571" i="20" s="1"/>
  <c r="G1558" i="20" a="1"/>
  <c r="G1558" i="20" s="1"/>
  <c r="G1537" i="20" a="1"/>
  <c r="G1537" i="20" s="1"/>
  <c r="G1518" i="20" a="1"/>
  <c r="G1518" i="20" s="1"/>
  <c r="G1451" i="20" a="1"/>
  <c r="G1451" i="20" s="1"/>
  <c r="G1435" i="20" a="1"/>
  <c r="G1435" i="20" s="1"/>
  <c r="G1419" i="20" a="1"/>
  <c r="G1419" i="20" s="1"/>
  <c r="G1352" i="20" a="1"/>
  <c r="G1352" i="20" s="1"/>
  <c r="G1336" i="20" a="1"/>
  <c r="G1336" i="20" s="1"/>
  <c r="G1320" i="20" a="1"/>
  <c r="G1320" i="20" s="1"/>
  <c r="G1304" i="20" a="1"/>
  <c r="G1304" i="20" s="1"/>
  <c r="G1297" i="20" a="1"/>
  <c r="G1297" i="20" s="1"/>
  <c r="G1293" i="20" a="1"/>
  <c r="G1293" i="20" s="1"/>
  <c r="G1289" i="20" a="1"/>
  <c r="G1289" i="20" s="1"/>
  <c r="G1285" i="20" a="1"/>
  <c r="G1285" i="20" s="1"/>
  <c r="G1281" i="20" a="1"/>
  <c r="G1281" i="20" s="1"/>
  <c r="G1277" i="20" a="1"/>
  <c r="G1277" i="20" s="1"/>
  <c r="G1273" i="20" a="1"/>
  <c r="G1273" i="20" s="1"/>
  <c r="G1269" i="20" a="1"/>
  <c r="G1269" i="20" s="1"/>
  <c r="G1265" i="20" a="1"/>
  <c r="G1265" i="20" s="1"/>
  <c r="G1261" i="20" a="1"/>
  <c r="G1261" i="20" s="1"/>
  <c r="G1257" i="20" a="1"/>
  <c r="G1257" i="20" s="1"/>
  <c r="G1253" i="20" a="1"/>
  <c r="G1253" i="20" s="1"/>
  <c r="G1249" i="20" a="1"/>
  <c r="G1249" i="20" s="1"/>
  <c r="H1249" i="20" s="1"/>
  <c r="G1657" i="20" a="1"/>
  <c r="G1657" i="20" s="1"/>
  <c r="G1625" i="20" a="1"/>
  <c r="G1625" i="20" s="1"/>
  <c r="G1588" i="20" a="1"/>
  <c r="G1588" i="20" s="1"/>
  <c r="G1572" i="20" a="1"/>
  <c r="G1572" i="20" s="1"/>
  <c r="G1548" i="20" a="1"/>
  <c r="G1548" i="20" s="1"/>
  <c r="G1530" i="20" a="1"/>
  <c r="G1530" i="20" s="1"/>
  <c r="G1511" i="20" a="1"/>
  <c r="G1511" i="20" s="1"/>
  <c r="G1444" i="20" a="1"/>
  <c r="G1444" i="20" s="1"/>
  <c r="G1428" i="20" a="1"/>
  <c r="G1428" i="20" s="1"/>
  <c r="G1412" i="20" a="1"/>
  <c r="G1412" i="20" s="1"/>
  <c r="G1402" i="20" a="1"/>
  <c r="G1402" i="20" s="1"/>
  <c r="G1398" i="20" a="1"/>
  <c r="G1398" i="20" s="1"/>
  <c r="G1394" i="20" a="1"/>
  <c r="G1394" i="20" s="1"/>
  <c r="G1390" i="20" a="1"/>
  <c r="G1390" i="20" s="1"/>
  <c r="G1386" i="20" a="1"/>
  <c r="G1386" i="20" s="1"/>
  <c r="G1382" i="20" a="1"/>
  <c r="G1382" i="20" s="1"/>
  <c r="G1378" i="20" a="1"/>
  <c r="G1378" i="20" s="1"/>
  <c r="G1374" i="20" a="1"/>
  <c r="G1374" i="20" s="1"/>
  <c r="G1370" i="20" a="1"/>
  <c r="G1370" i="20" s="1"/>
  <c r="G1366" i="20" a="1"/>
  <c r="G1366" i="20" s="1"/>
  <c r="G1362" i="20" a="1"/>
  <c r="G1362" i="20" s="1"/>
  <c r="G1358" i="20" a="1"/>
  <c r="G1358" i="20" s="1"/>
  <c r="G1354" i="20" a="1"/>
  <c r="G1354" i="20" s="1"/>
  <c r="G1341" i="20" a="1"/>
  <c r="G1341" i="20" s="1"/>
  <c r="G1325" i="20" a="1"/>
  <c r="G1325" i="20" s="1"/>
  <c r="G1309" i="20" a="1"/>
  <c r="G1309" i="20" s="1"/>
  <c r="G1211" i="20" a="1"/>
  <c r="G1211" i="20" s="1"/>
  <c r="G1148" i="20" a="1"/>
  <c r="G1148" i="20" s="1"/>
  <c r="G1141" i="20" a="1"/>
  <c r="G1141" i="20" s="1"/>
  <c r="G1125" i="20" a="1"/>
  <c r="G1125" i="20" s="1"/>
  <c r="G1109" i="20" a="1"/>
  <c r="G1109" i="20" s="1"/>
  <c r="G1093" i="20" a="1"/>
  <c r="G1093" i="20" s="1"/>
  <c r="G1026" i="20" a="1"/>
  <c r="G1026" i="20" s="1"/>
  <c r="G1010" i="20" a="1"/>
  <c r="G1010" i="20" s="1"/>
  <c r="G994" i="20" a="1"/>
  <c r="G994" i="20" s="1"/>
  <c r="G927" i="20" a="1"/>
  <c r="G927" i="20" s="1"/>
  <c r="G911" i="20" a="1"/>
  <c r="G911" i="20" s="1"/>
  <c r="G895" i="20" a="1"/>
  <c r="G895" i="20" s="1"/>
  <c r="G1230" i="20" a="1"/>
  <c r="G1230" i="20" s="1"/>
  <c r="G1210" i="20" a="1"/>
  <c r="G1210" i="20" s="1"/>
  <c r="G1138" i="20" a="1"/>
  <c r="G1138" i="20" s="1"/>
  <c r="G1122" i="20" a="1"/>
  <c r="G1122" i="20" s="1"/>
  <c r="G1106" i="20" a="1"/>
  <c r="G1106" i="20" s="1"/>
  <c r="G1039" i="20" a="1"/>
  <c r="G1039" i="20" s="1"/>
  <c r="G1023" i="20" a="1"/>
  <c r="G1023" i="20" s="1"/>
  <c r="G1007" i="20" a="1"/>
  <c r="G1007" i="20" s="1"/>
  <c r="G991" i="20" a="1"/>
  <c r="G991" i="20" s="1"/>
  <c r="G924" i="20" a="1"/>
  <c r="G924" i="20" s="1"/>
  <c r="G908" i="20" a="1"/>
  <c r="G908" i="20" s="1"/>
  <c r="G892" i="20" a="1"/>
  <c r="G892" i="20" s="1"/>
  <c r="G882" i="20" a="1"/>
  <c r="G882" i="20" s="1"/>
  <c r="G1205" i="20" a="1"/>
  <c r="G1205" i="20" s="1"/>
  <c r="G1139" i="20" a="1"/>
  <c r="G1139" i="20" s="1"/>
  <c r="G1123" i="20" a="1"/>
  <c r="G1123" i="20" s="1"/>
  <c r="G1107" i="20" a="1"/>
  <c r="G1107" i="20" s="1"/>
  <c r="G1040" i="20" a="1"/>
  <c r="G1040" i="20" s="1"/>
  <c r="G1024" i="20" a="1"/>
  <c r="G1024" i="20" s="1"/>
  <c r="G1008" i="20" a="1"/>
  <c r="G1008" i="20" s="1"/>
  <c r="G992" i="20" a="1"/>
  <c r="G992" i="20" s="1"/>
  <c r="G985" i="20" a="1"/>
  <c r="G985" i="20" s="1"/>
  <c r="G981" i="20" a="1"/>
  <c r="G981" i="20" s="1"/>
  <c r="G977" i="20" a="1"/>
  <c r="G977" i="20" s="1"/>
  <c r="G973" i="20" a="1"/>
  <c r="G973" i="20" s="1"/>
  <c r="G969" i="20" a="1"/>
  <c r="G969" i="20" s="1"/>
  <c r="G1226" i="20" a="1"/>
  <c r="G1226" i="20" s="1"/>
  <c r="G1209" i="20" a="1"/>
  <c r="G1209" i="20" s="1"/>
  <c r="G1140" i="20" a="1"/>
  <c r="G1140" i="20" s="1"/>
  <c r="G1124" i="20" a="1"/>
  <c r="G1124" i="20" s="1"/>
  <c r="G1108" i="20" a="1"/>
  <c r="G1108" i="20" s="1"/>
  <c r="G1092" i="20" a="1"/>
  <c r="G1092" i="20" s="1"/>
  <c r="G1088" i="20" a="1"/>
  <c r="G1088" i="20" s="1"/>
  <c r="G1084" i="20" a="1"/>
  <c r="G1084" i="20" s="1"/>
  <c r="G1080" i="20" a="1"/>
  <c r="G1080" i="20" s="1"/>
  <c r="G1076" i="20" a="1"/>
  <c r="G1076" i="20" s="1"/>
  <c r="G1072" i="20" a="1"/>
  <c r="G1072" i="20" s="1"/>
  <c r="G1068" i="20" a="1"/>
  <c r="G1068" i="20" s="1"/>
  <c r="G1064" i="20" a="1"/>
  <c r="G1064" i="20" s="1"/>
  <c r="G879" i="20" a="1"/>
  <c r="G879" i="20" s="1"/>
  <c r="G863" i="20" a="1"/>
  <c r="G863" i="20" s="1"/>
  <c r="G847" i="20" a="1"/>
  <c r="G847" i="20" s="1"/>
  <c r="G832" i="20" a="1"/>
  <c r="G832" i="20" s="1"/>
  <c r="G824" i="20" a="1"/>
  <c r="G824" i="20" s="1"/>
  <c r="G816" i="20" a="1"/>
  <c r="G816" i="20" s="1"/>
  <c r="G808" i="20" a="1"/>
  <c r="G808" i="20" s="1"/>
  <c r="G800" i="20" a="1"/>
  <c r="G800" i="20" s="1"/>
  <c r="G792" i="20" a="1"/>
  <c r="G792" i="20" s="1"/>
  <c r="G784" i="20" a="1"/>
  <c r="G784" i="20" s="1"/>
  <c r="G776" i="20" a="1"/>
  <c r="G776" i="20" s="1"/>
  <c r="G768" i="20" a="1"/>
  <c r="G768" i="20" s="1"/>
  <c r="G760" i="20" a="1"/>
  <c r="G760" i="20" s="1"/>
  <c r="G752" i="20" a="1"/>
  <c r="G752" i="20" s="1"/>
  <c r="G744" i="20" a="1"/>
  <c r="G744" i="20" s="1"/>
  <c r="G736" i="20" a="1"/>
  <c r="G736" i="20" s="1"/>
  <c r="G727" i="20" a="1"/>
  <c r="G727" i="20" s="1"/>
  <c r="G719" i="20" a="1"/>
  <c r="G719" i="20" s="1"/>
  <c r="G361" i="20" a="1"/>
  <c r="G361" i="20" s="1"/>
  <c r="G357" i="20" a="1"/>
  <c r="G357" i="20" s="1"/>
  <c r="G353" i="20" a="1"/>
  <c r="G353" i="20" s="1"/>
  <c r="G349" i="20" a="1"/>
  <c r="G349" i="20" s="1"/>
  <c r="G345" i="20" a="1"/>
  <c r="G345" i="20" s="1"/>
  <c r="G341" i="20" a="1"/>
  <c r="G341" i="20" s="1"/>
  <c r="G337" i="20" a="1"/>
  <c r="G337" i="20" s="1"/>
  <c r="G333" i="20" a="1"/>
  <c r="G333" i="20" s="1"/>
  <c r="G329" i="20" a="1"/>
  <c r="G329" i="20" s="1"/>
  <c r="G325" i="20" a="1"/>
  <c r="G325" i="20" s="1"/>
  <c r="G321" i="20" a="1"/>
  <c r="G321" i="20" s="1"/>
  <c r="G317" i="20" a="1"/>
  <c r="G317" i="20" s="1"/>
  <c r="G313" i="20" a="1"/>
  <c r="G313" i="20" s="1"/>
  <c r="H313" i="20" s="1"/>
  <c r="G305" i="20" a="1"/>
  <c r="G305" i="20" s="1"/>
  <c r="G297" i="20" a="1"/>
  <c r="G297" i="20" s="1"/>
  <c r="G289" i="20" a="1"/>
  <c r="G289" i="20" s="1"/>
  <c r="G281" i="20" a="1"/>
  <c r="G281" i="20" s="1"/>
  <c r="G273" i="20" a="1"/>
  <c r="G273" i="20" s="1"/>
  <c r="G265" i="20" a="1"/>
  <c r="G265" i="20" s="1"/>
  <c r="G202" i="20" a="1"/>
  <c r="G202" i="20" s="1"/>
  <c r="G186" i="20" a="1"/>
  <c r="G186" i="20" s="1"/>
  <c r="G170" i="20" a="1"/>
  <c r="G170" i="20" s="1"/>
  <c r="G103" i="20" a="1"/>
  <c r="G103" i="20" s="1"/>
  <c r="G87" i="20" a="1"/>
  <c r="G87" i="20" s="1"/>
  <c r="G71" i="20" a="1"/>
  <c r="G71" i="20" s="1"/>
  <c r="G55" i="20" a="1"/>
  <c r="G55" i="20" s="1"/>
  <c r="G967" i="20" a="1"/>
  <c r="G967" i="20" s="1"/>
  <c r="G959" i="20" a="1"/>
  <c r="G959" i="20" s="1"/>
  <c r="G951" i="20" a="1"/>
  <c r="G951" i="20" s="1"/>
  <c r="G943" i="20" a="1"/>
  <c r="G943" i="20" s="1"/>
  <c r="G930" i="20" a="1"/>
  <c r="G930" i="20" s="1"/>
  <c r="G914" i="20" a="1"/>
  <c r="G914" i="20" s="1"/>
  <c r="G898" i="20" a="1"/>
  <c r="G898" i="20" s="1"/>
  <c r="G880" i="20" a="1"/>
  <c r="G880" i="20" s="1"/>
  <c r="G864" i="20" a="1"/>
  <c r="G864" i="20" s="1"/>
  <c r="G848" i="20" a="1"/>
  <c r="G848" i="20" s="1"/>
  <c r="G718" i="20" a="1"/>
  <c r="G718" i="20" s="1"/>
  <c r="G710" i="20" a="1"/>
  <c r="G710" i="20" s="1"/>
  <c r="G702" i="20" a="1"/>
  <c r="G702" i="20" s="1"/>
  <c r="G694" i="20" a="1"/>
  <c r="G694" i="20" s="1"/>
  <c r="G686" i="20" a="1"/>
  <c r="G686" i="20" s="1"/>
  <c r="G678" i="20" a="1"/>
  <c r="G678" i="20" s="1"/>
  <c r="G673" i="20" a="1"/>
  <c r="G673" i="20" s="1"/>
  <c r="G669" i="20" a="1"/>
  <c r="G669" i="20" s="1"/>
  <c r="G665" i="20" a="1"/>
  <c r="G665" i="20" s="1"/>
  <c r="G661" i="20" a="1"/>
  <c r="G661" i="20" s="1"/>
  <c r="G657" i="20" a="1"/>
  <c r="G657" i="20" s="1"/>
  <c r="G653" i="20" a="1"/>
  <c r="G653" i="20" s="1"/>
  <c r="G649" i="20" a="1"/>
  <c r="G649" i="20" s="1"/>
  <c r="G645" i="20" a="1"/>
  <c r="G645" i="20" s="1"/>
  <c r="G641" i="20" a="1"/>
  <c r="G641" i="20" s="1"/>
  <c r="G637" i="20" a="1"/>
  <c r="G637" i="20" s="1"/>
  <c r="G633" i="20" a="1"/>
  <c r="G633" i="20" s="1"/>
  <c r="G629" i="20" a="1"/>
  <c r="G629" i="20" s="1"/>
  <c r="G625" i="20" a="1"/>
  <c r="G625" i="20" s="1"/>
  <c r="H625" i="20" s="1"/>
  <c r="G617" i="20" a="1"/>
  <c r="G617" i="20" s="1"/>
  <c r="G609" i="20" a="1"/>
  <c r="G609" i="20" s="1"/>
  <c r="G601" i="20" a="1"/>
  <c r="G601" i="20" s="1"/>
  <c r="G593" i="20" a="1"/>
  <c r="G593" i="20" s="1"/>
  <c r="G585" i="20" a="1"/>
  <c r="G585" i="20" s="1"/>
  <c r="G577" i="20" a="1"/>
  <c r="G577" i="20" s="1"/>
  <c r="G518" i="20" a="1"/>
  <c r="G518" i="20" s="1"/>
  <c r="G510" i="20" a="1"/>
  <c r="G510" i="20" s="1"/>
  <c r="G502" i="20" a="1"/>
  <c r="G502" i="20" s="1"/>
  <c r="G494" i="20" a="1"/>
  <c r="G494" i="20" s="1"/>
  <c r="G486" i="20" a="1"/>
  <c r="G486" i="20" s="1"/>
  <c r="G478" i="20" a="1"/>
  <c r="G478" i="20" s="1"/>
  <c r="G1062" i="20" a="1"/>
  <c r="G1062" i="20" s="1"/>
  <c r="G1058" i="20" a="1"/>
  <c r="G1058" i="20" s="1"/>
  <c r="G1054" i="20" a="1"/>
  <c r="G1054" i="20" s="1"/>
  <c r="G1050" i="20" a="1"/>
  <c r="G1050" i="20" s="1"/>
  <c r="G1046" i="20" a="1"/>
  <c r="G1046" i="20" s="1"/>
  <c r="G1042" i="20" a="1"/>
  <c r="G1042" i="20" s="1"/>
  <c r="G993" i="20" a="1"/>
  <c r="G993" i="20" s="1"/>
  <c r="G865" i="20" a="1"/>
  <c r="G865" i="20" s="1"/>
  <c r="G849" i="20" a="1"/>
  <c r="G849" i="20" s="1"/>
  <c r="G833" i="20" a="1"/>
  <c r="G833" i="20" s="1"/>
  <c r="H833" i="20" s="1"/>
  <c r="G825" i="20" a="1"/>
  <c r="G825" i="20" s="1"/>
  <c r="G817" i="20" a="1"/>
  <c r="G817" i="20" s="1"/>
  <c r="G809" i="20" a="1"/>
  <c r="G809" i="20" s="1"/>
  <c r="G801" i="20" a="1"/>
  <c r="G801" i="20" s="1"/>
  <c r="G793" i="20" a="1"/>
  <c r="G793" i="20" s="1"/>
  <c r="G785" i="20" a="1"/>
  <c r="G785" i="20" s="1"/>
  <c r="G777" i="20" a="1"/>
  <c r="G777" i="20" s="1"/>
  <c r="G769" i="20" a="1"/>
  <c r="G769" i="20" s="1"/>
  <c r="G761" i="20" a="1"/>
  <c r="G761" i="20" s="1"/>
  <c r="G753" i="20" a="1"/>
  <c r="G753" i="20" s="1"/>
  <c r="G745" i="20" a="1"/>
  <c r="G745" i="20" s="1"/>
  <c r="G737" i="20" a="1"/>
  <c r="G737" i="20" s="1"/>
  <c r="G729" i="20" a="1"/>
  <c r="G729" i="20" s="1"/>
  <c r="H729" i="20" s="1"/>
  <c r="G721" i="20" a="1"/>
  <c r="G721" i="20" s="1"/>
  <c r="G308" i="20" a="1"/>
  <c r="G308" i="20" s="1"/>
  <c r="G300" i="20" a="1"/>
  <c r="G300" i="20" s="1"/>
  <c r="G292" i="20" a="1"/>
  <c r="G292" i="20" s="1"/>
  <c r="G284" i="20" a="1"/>
  <c r="G284" i="20" s="1"/>
  <c r="G276" i="20" a="1"/>
  <c r="G276" i="20" s="1"/>
  <c r="G268" i="20" a="1"/>
  <c r="G268" i="20" s="1"/>
  <c r="G208" i="20" a="1"/>
  <c r="G208" i="20" s="1"/>
  <c r="G192" i="20" a="1"/>
  <c r="G192" i="20" s="1"/>
  <c r="G176" i="20" a="1"/>
  <c r="G176" i="20" s="1"/>
  <c r="G160" i="20" a="1"/>
  <c r="G160" i="20" s="1"/>
  <c r="G93" i="20" a="1"/>
  <c r="G93" i="20" s="1"/>
  <c r="G77" i="20" a="1"/>
  <c r="G77" i="20" s="1"/>
  <c r="G61" i="20" a="1"/>
  <c r="G61" i="20" s="1"/>
  <c r="G51" i="20" a="1"/>
  <c r="G51" i="20" s="1"/>
  <c r="G47" i="20" a="1"/>
  <c r="G47" i="20" s="1"/>
  <c r="G43" i="20" a="1"/>
  <c r="G43" i="20" s="1"/>
  <c r="G39" i="20" a="1"/>
  <c r="G39" i="20" s="1"/>
  <c r="G35" i="20" a="1"/>
  <c r="G35" i="20" s="1"/>
  <c r="G1037" i="20" a="1"/>
  <c r="G1037" i="20" s="1"/>
  <c r="G968" i="20" a="1"/>
  <c r="G968" i="20" s="1"/>
  <c r="G960" i="20" a="1"/>
  <c r="G960" i="20" s="1"/>
  <c r="G952" i="20" a="1"/>
  <c r="G952" i="20" s="1"/>
  <c r="G944" i="20" a="1"/>
  <c r="G944" i="20" s="1"/>
  <c r="G934" i="20" a="1"/>
  <c r="G934" i="20" s="1"/>
  <c r="G918" i="20" a="1"/>
  <c r="G918" i="20" s="1"/>
  <c r="G902" i="20" a="1"/>
  <c r="G902" i="20" s="1"/>
  <c r="G886" i="20" a="1"/>
  <c r="G886" i="20" s="1"/>
  <c r="G870" i="20" a="1"/>
  <c r="G870" i="20" s="1"/>
  <c r="G854" i="20" a="1"/>
  <c r="G854" i="20" s="1"/>
  <c r="G838" i="20" a="1"/>
  <c r="G838" i="20" s="1"/>
  <c r="G713" i="20" a="1"/>
  <c r="G713" i="20" s="1"/>
  <c r="G705" i="20" a="1"/>
  <c r="G705" i="20" s="1"/>
  <c r="G697" i="20" a="1"/>
  <c r="G697" i="20" s="1"/>
  <c r="G689" i="20" a="1"/>
  <c r="G689" i="20" s="1"/>
  <c r="G681" i="20" a="1"/>
  <c r="G681" i="20" s="1"/>
  <c r="G622" i="20" a="1"/>
  <c r="G622" i="20" s="1"/>
  <c r="G614" i="20" a="1"/>
  <c r="G614" i="20" s="1"/>
  <c r="G606" i="20" a="1"/>
  <c r="G606" i="20" s="1"/>
  <c r="G598" i="20" a="1"/>
  <c r="G598" i="20" s="1"/>
  <c r="G590" i="20" a="1"/>
  <c r="G590" i="20" s="1"/>
  <c r="G582" i="20" a="1"/>
  <c r="G582" i="20" s="1"/>
  <c r="G574" i="20" a="1"/>
  <c r="G574" i="20" s="1"/>
  <c r="G569" i="20" a="1"/>
  <c r="G569" i="20" s="1"/>
  <c r="G565" i="20" a="1"/>
  <c r="G565" i="20" s="1"/>
  <c r="G561" i="20" a="1"/>
  <c r="G561" i="20" s="1"/>
  <c r="G557" i="20" a="1"/>
  <c r="G557" i="20" s="1"/>
  <c r="G553" i="20" a="1"/>
  <c r="G553" i="20" s="1"/>
  <c r="G549" i="20" a="1"/>
  <c r="G549" i="20" s="1"/>
  <c r="G545" i="20" a="1"/>
  <c r="G545" i="20" s="1"/>
  <c r="G541" i="20" a="1"/>
  <c r="G541" i="20" s="1"/>
  <c r="G537" i="20" a="1"/>
  <c r="G537" i="20" s="1"/>
  <c r="G533" i="20" a="1"/>
  <c r="G533" i="20" s="1"/>
  <c r="G529" i="20" a="1"/>
  <c r="G529" i="20" s="1"/>
  <c r="G525" i="20" a="1"/>
  <c r="G525" i="20" s="1"/>
  <c r="G521" i="20" a="1"/>
  <c r="G521" i="20" s="1"/>
  <c r="H521" i="20" s="1"/>
  <c r="G513" i="20" a="1"/>
  <c r="G513" i="20" s="1"/>
  <c r="G505" i="20" a="1"/>
  <c r="G505" i="20" s="1"/>
  <c r="G497" i="20" a="1"/>
  <c r="G497" i="20" s="1"/>
  <c r="G489" i="20" a="1"/>
  <c r="G489" i="20" s="1"/>
  <c r="G481" i="20" a="1"/>
  <c r="G481" i="20" s="1"/>
  <c r="G473" i="20" a="1"/>
  <c r="G473" i="20" s="1"/>
  <c r="G467" i="20" a="1"/>
  <c r="G467" i="20" s="1"/>
  <c r="G451" i="20" a="1"/>
  <c r="G451" i="20" s="1"/>
  <c r="G435" i="20" a="1"/>
  <c r="G435" i="20" s="1"/>
  <c r="G419" i="20" a="1"/>
  <c r="G419" i="20" s="1"/>
  <c r="G246" i="20" a="1"/>
  <c r="G246" i="20" s="1"/>
  <c r="G230" i="20" a="1"/>
  <c r="G230" i="20" s="1"/>
  <c r="G214" i="20" a="1"/>
  <c r="G214" i="20" s="1"/>
  <c r="G187" i="20" a="1"/>
  <c r="G187" i="20" s="1"/>
  <c r="G156" i="20" a="1"/>
  <c r="G156" i="20" s="1"/>
  <c r="G140" i="20" a="1"/>
  <c r="G140" i="20" s="1"/>
  <c r="G124" i="20" a="1"/>
  <c r="G124" i="20" s="1"/>
  <c r="G108" i="20" a="1"/>
  <c r="G108" i="20" s="1"/>
  <c r="G78" i="20" a="1"/>
  <c r="G78" i="20" s="1"/>
  <c r="G30" i="20" a="1"/>
  <c r="G30" i="20" s="1"/>
  <c r="G14" i="20" a="1"/>
  <c r="G14" i="20" s="1"/>
  <c r="G466" i="20" a="1"/>
  <c r="G466" i="20" s="1"/>
  <c r="G450" i="20" a="1"/>
  <c r="G450" i="20" s="1"/>
  <c r="G434" i="20" a="1"/>
  <c r="G434" i="20" s="1"/>
  <c r="G418" i="20" a="1"/>
  <c r="G418" i="20" s="1"/>
  <c r="G245" i="20" a="1"/>
  <c r="G245" i="20" s="1"/>
  <c r="G229" i="20" a="1"/>
  <c r="G229" i="20" s="1"/>
  <c r="G213" i="20" a="1"/>
  <c r="G213" i="20" s="1"/>
  <c r="G185" i="20" a="1"/>
  <c r="G185" i="20" s="1"/>
  <c r="G155" i="20" a="1"/>
  <c r="G155" i="20" s="1"/>
  <c r="G139" i="20" a="1"/>
  <c r="G139" i="20" s="1"/>
  <c r="G123" i="20" a="1"/>
  <c r="G123" i="20" s="1"/>
  <c r="G107" i="20" a="1"/>
  <c r="G107" i="20" s="1"/>
  <c r="G76" i="20" a="1"/>
  <c r="G76" i="20" s="1"/>
  <c r="G27" i="20" a="1"/>
  <c r="G27" i="20" s="1"/>
  <c r="G11" i="20" a="1"/>
  <c r="G11" i="20" s="1"/>
  <c r="G465" i="20" a="1"/>
  <c r="G465" i="20" s="1"/>
  <c r="G449" i="20" a="1"/>
  <c r="G449" i="20" s="1"/>
  <c r="G433" i="20" a="1"/>
  <c r="G433" i="20" s="1"/>
  <c r="G417" i="20" a="1"/>
  <c r="G417" i="20" s="1"/>
  <c r="H417" i="20" s="1"/>
  <c r="G413" i="20" a="1"/>
  <c r="G413" i="20" s="1"/>
  <c r="G409" i="20" a="1"/>
  <c r="G409" i="20" s="1"/>
  <c r="G405" i="20" a="1"/>
  <c r="G405" i="20" s="1"/>
  <c r="G401" i="20" a="1"/>
  <c r="G401" i="20" s="1"/>
  <c r="G397" i="20" a="1"/>
  <c r="G397" i="20" s="1"/>
  <c r="G393" i="20" a="1"/>
  <c r="G393" i="20" s="1"/>
  <c r="G389" i="20" a="1"/>
  <c r="G389" i="20" s="1"/>
  <c r="G385" i="20" a="1"/>
  <c r="G385" i="20" s="1"/>
  <c r="G381" i="20" a="1"/>
  <c r="G381" i="20" s="1"/>
  <c r="G377" i="20" a="1"/>
  <c r="G377" i="20" s="1"/>
  <c r="G373" i="20" a="1"/>
  <c r="G373" i="20" s="1"/>
  <c r="G464" i="20" a="1"/>
  <c r="G464" i="20" s="1"/>
  <c r="G448" i="20" a="1"/>
  <c r="G448" i="20" s="1"/>
  <c r="G432" i="20" a="1"/>
  <c r="G432" i="20" s="1"/>
  <c r="G259" i="20" a="1"/>
  <c r="G259" i="20" s="1"/>
  <c r="G243" i="20" a="1"/>
  <c r="G243" i="20" s="1"/>
  <c r="G227" i="20" a="1"/>
  <c r="G227" i="20" s="1"/>
  <c r="G211" i="20" a="1"/>
  <c r="G211" i="20" s="1"/>
  <c r="G181" i="20" a="1"/>
  <c r="G181" i="20" s="1"/>
  <c r="G153" i="20" a="1"/>
  <c r="G153" i="20" s="1"/>
  <c r="G137" i="20" a="1"/>
  <c r="G137" i="20" s="1"/>
  <c r="G121" i="20" a="1"/>
  <c r="G121" i="20" s="1"/>
  <c r="G104" i="20" a="1"/>
  <c r="G104" i="20" s="1"/>
  <c r="G72" i="20" a="1"/>
  <c r="G72" i="20" s="1"/>
  <c r="G25" i="20" a="1"/>
  <c r="G25" i="20" s="1"/>
  <c r="G183" i="20" a="1"/>
  <c r="G183" i="20" s="1"/>
  <c r="G260" i="20" a="1"/>
  <c r="G260" i="20" s="1"/>
  <c r="G368" i="20" a="1"/>
  <c r="G368" i="20" s="1"/>
  <c r="G369" i="20" a="1"/>
  <c r="G369" i="20" s="1"/>
  <c r="G240" i="20" a="1"/>
  <c r="G240" i="20" s="1"/>
  <c r="G134" i="20" a="1"/>
  <c r="G134" i="20" s="1"/>
  <c r="G228" i="20" a="1"/>
  <c r="G228" i="20" s="1"/>
  <c r="G58" i="20" a="1"/>
  <c r="G58" i="20" s="1"/>
  <c r="G138" i="20" a="1"/>
  <c r="G138" i="20" s="1"/>
  <c r="G232" i="20" a="1"/>
  <c r="G232" i="20" s="1"/>
  <c r="G90" i="20" a="1"/>
  <c r="G90" i="20" s="1"/>
  <c r="G17" i="20" a="1"/>
  <c r="G17" i="20" s="1"/>
  <c r="G4" i="20" a="1"/>
  <c r="G4" i="20" s="1"/>
  <c r="G1656" i="20" a="1"/>
  <c r="G1656" i="20" s="1"/>
  <c r="G1640" i="20" a="1"/>
  <c r="G1640" i="20" s="1"/>
  <c r="G1624" i="20" a="1"/>
  <c r="G1624" i="20" s="1"/>
  <c r="G1611" i="20" a="1"/>
  <c r="G1611" i="20" s="1"/>
  <c r="G1607" i="20" a="1"/>
  <c r="G1607" i="20" s="1"/>
  <c r="G1603" i="20" a="1"/>
  <c r="G1603" i="20" s="1"/>
  <c r="G1599" i="20" a="1"/>
  <c r="G1599" i="20" s="1"/>
  <c r="G1654" i="20" a="1"/>
  <c r="G1654" i="20" s="1"/>
  <c r="G1638" i="20" a="1"/>
  <c r="G1638" i="20" s="1"/>
  <c r="G1622" i="20" a="1"/>
  <c r="G1622" i="20" s="1"/>
  <c r="G1555" i="20" a="1"/>
  <c r="G1555" i="20" s="1"/>
  <c r="G1539" i="20" a="1"/>
  <c r="G1539" i="20" s="1"/>
  <c r="G1523" i="20" a="1"/>
  <c r="G1523" i="20" s="1"/>
  <c r="G1639" i="20" a="1"/>
  <c r="G1639" i="20" s="1"/>
  <c r="G1597" i="20" a="1"/>
  <c r="G1597" i="20" s="1"/>
  <c r="G1581" i="20" a="1"/>
  <c r="G1581" i="20" s="1"/>
  <c r="G1565" i="20" a="1"/>
  <c r="G1565" i="20" s="1"/>
  <c r="G1545" i="20" a="1"/>
  <c r="G1545" i="20" s="1"/>
  <c r="G1520" i="20" a="1"/>
  <c r="G1520" i="20" s="1"/>
  <c r="G1507" i="20" a="1"/>
  <c r="G1507" i="20" s="1"/>
  <c r="G1503" i="20" a="1"/>
  <c r="G1503" i="20" s="1"/>
  <c r="G1499" i="20" a="1"/>
  <c r="G1499" i="20" s="1"/>
  <c r="G1495" i="20" a="1"/>
  <c r="G1495" i="20" s="1"/>
  <c r="G1491" i="20" a="1"/>
  <c r="G1491" i="20" s="1"/>
  <c r="G1487" i="20" a="1"/>
  <c r="G1487" i="20" s="1"/>
  <c r="G1483" i="20" a="1"/>
  <c r="G1483" i="20" s="1"/>
  <c r="G1479" i="20" a="1"/>
  <c r="G1479" i="20" s="1"/>
  <c r="G1475" i="20" a="1"/>
  <c r="G1475" i="20" s="1"/>
  <c r="G1471" i="20" a="1"/>
  <c r="G1471" i="20" s="1"/>
  <c r="G1467" i="20" a="1"/>
  <c r="G1467" i="20" s="1"/>
  <c r="G1463" i="20" a="1"/>
  <c r="G1463" i="20" s="1"/>
  <c r="G1459" i="20" a="1"/>
  <c r="G1459" i="20" s="1"/>
  <c r="G1449" i="20" a="1"/>
  <c r="G1449" i="20" s="1"/>
  <c r="G1433" i="20" a="1"/>
  <c r="G1433" i="20" s="1"/>
  <c r="G1417" i="20" a="1"/>
  <c r="G1417" i="20" s="1"/>
  <c r="G1350" i="20" a="1"/>
  <c r="G1350" i="20" s="1"/>
  <c r="G1334" i="20" a="1"/>
  <c r="G1334" i="20" s="1"/>
  <c r="G1318" i="20" a="1"/>
  <c r="G1318" i="20" s="1"/>
  <c r="G1302" i="20" a="1"/>
  <c r="G1302" i="20" s="1"/>
  <c r="G1235" i="20" a="1"/>
  <c r="G1235" i="20" s="1"/>
  <c r="G1219" i="20" a="1"/>
  <c r="G1219" i="20" s="1"/>
  <c r="G1645" i="20" a="1"/>
  <c r="G1645" i="20" s="1"/>
  <c r="G1613" i="20" a="1"/>
  <c r="G1613" i="20" s="1"/>
  <c r="G1582" i="20" a="1"/>
  <c r="G1582" i="20" s="1"/>
  <c r="G1566" i="20" a="1"/>
  <c r="G1566" i="20" s="1"/>
  <c r="G1549" i="20" a="1"/>
  <c r="G1549" i="20" s="1"/>
  <c r="G1524" i="20" a="1"/>
  <c r="G1524" i="20" s="1"/>
  <c r="G1509" i="20" a="1"/>
  <c r="G1509" i="20" s="1"/>
  <c r="G1442" i="20" a="1"/>
  <c r="G1442" i="20" s="1"/>
  <c r="G1426" i="20" a="1"/>
  <c r="G1426" i="20" s="1"/>
  <c r="G1410" i="20" a="1"/>
  <c r="G1410" i="20" s="1"/>
  <c r="G1343" i="20" a="1"/>
  <c r="G1343" i="20" s="1"/>
  <c r="G1327" i="20" a="1"/>
  <c r="G1327" i="20" s="1"/>
  <c r="G1311" i="20" a="1"/>
  <c r="G1311" i="20" s="1"/>
  <c r="G1244" i="20" a="1"/>
  <c r="G1244" i="20" s="1"/>
  <c r="G1228" i="20" a="1"/>
  <c r="G1228" i="20" s="1"/>
  <c r="G1212" i="20" a="1"/>
  <c r="G1212" i="20" s="1"/>
  <c r="G1196" i="20" a="1"/>
  <c r="G1196" i="20" s="1"/>
  <c r="G1192" i="20" a="1"/>
  <c r="G1192" i="20" s="1"/>
  <c r="G1188" i="20" a="1"/>
  <c r="G1188" i="20" s="1"/>
  <c r="G1184" i="20" a="1"/>
  <c r="G1184" i="20" s="1"/>
  <c r="G1180" i="20" a="1"/>
  <c r="G1180" i="20" s="1"/>
  <c r="G1176" i="20" a="1"/>
  <c r="G1176" i="20" s="1"/>
  <c r="G1172" i="20" a="1"/>
  <c r="G1172" i="20" s="1"/>
  <c r="G1168" i="20" a="1"/>
  <c r="G1168" i="20" s="1"/>
  <c r="G1164" i="20" a="1"/>
  <c r="G1164" i="20" s="1"/>
  <c r="G1160" i="20" a="1"/>
  <c r="G1160" i="20" s="1"/>
  <c r="G1156" i="20" a="1"/>
  <c r="G1156" i="20" s="1"/>
  <c r="G1152" i="20" a="1"/>
  <c r="G1152" i="20" s="1"/>
  <c r="G1651" i="20" a="1"/>
  <c r="G1651" i="20" s="1"/>
  <c r="G1619" i="20" a="1"/>
  <c r="G1619" i="20" s="1"/>
  <c r="G1583" i="20" a="1"/>
  <c r="G1583" i="20" s="1"/>
  <c r="G1567" i="20" a="1"/>
  <c r="G1567" i="20" s="1"/>
  <c r="G1553" i="20" a="1"/>
  <c r="G1553" i="20" s="1"/>
  <c r="G1528" i="20" a="1"/>
  <c r="G1528" i="20" s="1"/>
  <c r="G1514" i="20" a="1"/>
  <c r="G1514" i="20" s="1"/>
  <c r="G1447" i="20" a="1"/>
  <c r="G1447" i="20" s="1"/>
  <c r="G1431" i="20" a="1"/>
  <c r="G1431" i="20" s="1"/>
  <c r="G1415" i="20" a="1"/>
  <c r="G1415" i="20" s="1"/>
  <c r="G1348" i="20" a="1"/>
  <c r="G1348" i="20" s="1"/>
  <c r="G1332" i="20" a="1"/>
  <c r="G1332" i="20" s="1"/>
  <c r="G1316" i="20" a="1"/>
  <c r="G1316" i="20" s="1"/>
  <c r="G1300" i="20" a="1"/>
  <c r="G1300" i="20" s="1"/>
  <c r="G1296" i="20" a="1"/>
  <c r="G1296" i="20" s="1"/>
  <c r="G1292" i="20" a="1"/>
  <c r="G1292" i="20" s="1"/>
  <c r="G1288" i="20" a="1"/>
  <c r="G1288" i="20" s="1"/>
  <c r="G1284" i="20" a="1"/>
  <c r="G1284" i="20" s="1"/>
  <c r="G1280" i="20" a="1"/>
  <c r="G1280" i="20" s="1"/>
  <c r="G1276" i="20" a="1"/>
  <c r="G1276" i="20" s="1"/>
  <c r="G1272" i="20" a="1"/>
  <c r="G1272" i="20" s="1"/>
  <c r="G1268" i="20" a="1"/>
  <c r="G1268" i="20" s="1"/>
  <c r="G1264" i="20" a="1"/>
  <c r="G1264" i="20" s="1"/>
  <c r="G1260" i="20" a="1"/>
  <c r="G1260" i="20" s="1"/>
  <c r="G1256" i="20" a="1"/>
  <c r="G1256" i="20" s="1"/>
  <c r="G1252" i="20" a="1"/>
  <c r="G1252" i="20" s="1"/>
  <c r="G1245" i="20" a="1"/>
  <c r="G1245" i="20" s="1"/>
  <c r="G1649" i="20" a="1"/>
  <c r="G1649" i="20" s="1"/>
  <c r="G1617" i="20" a="1"/>
  <c r="G1617" i="20" s="1"/>
  <c r="G1584" i="20" a="1"/>
  <c r="G1584" i="20" s="1"/>
  <c r="G1568" i="20" a="1"/>
  <c r="G1568" i="20" s="1"/>
  <c r="G1546" i="20" a="1"/>
  <c r="G1546" i="20" s="1"/>
  <c r="G1525" i="20" a="1"/>
  <c r="G1525" i="20" s="1"/>
  <c r="G1456" i="20" a="1"/>
  <c r="G1456" i="20" s="1"/>
  <c r="G1440" i="20" a="1"/>
  <c r="G1440" i="20" s="1"/>
  <c r="G1424" i="20" a="1"/>
  <c r="G1424" i="20" s="1"/>
  <c r="G1408" i="20" a="1"/>
  <c r="G1408" i="20" s="1"/>
  <c r="G1401" i="20" a="1"/>
  <c r="G1401" i="20" s="1"/>
  <c r="G1397" i="20" a="1"/>
  <c r="G1397" i="20" s="1"/>
  <c r="G1393" i="20" a="1"/>
  <c r="G1393" i="20" s="1"/>
  <c r="G1389" i="20" a="1"/>
  <c r="G1389" i="20" s="1"/>
  <c r="G1385" i="20" a="1"/>
  <c r="G1385" i="20" s="1"/>
  <c r="G1381" i="20" a="1"/>
  <c r="G1381" i="20" s="1"/>
  <c r="G1377" i="20" a="1"/>
  <c r="G1377" i="20" s="1"/>
  <c r="G1373" i="20" a="1"/>
  <c r="G1373" i="20" s="1"/>
  <c r="G1369" i="20" a="1"/>
  <c r="G1369" i="20" s="1"/>
  <c r="G1365" i="20" a="1"/>
  <c r="G1365" i="20" s="1"/>
  <c r="G1361" i="20" a="1"/>
  <c r="G1361" i="20" s="1"/>
  <c r="G1357" i="20" a="1"/>
  <c r="G1357" i="20" s="1"/>
  <c r="G1353" i="20" a="1"/>
  <c r="G1353" i="20" s="1"/>
  <c r="H1353" i="20" s="1"/>
  <c r="G1337" i="20" a="1"/>
  <c r="G1337" i="20" s="1"/>
  <c r="G1321" i="20" a="1"/>
  <c r="G1321" i="20" s="1"/>
  <c r="G1301" i="20" a="1"/>
  <c r="G1301" i="20" s="1"/>
  <c r="G1206" i="20" a="1"/>
  <c r="G1206" i="20" s="1"/>
  <c r="G1147" i="20" a="1"/>
  <c r="G1147" i="20" s="1"/>
  <c r="G1137" i="20" a="1"/>
  <c r="G1137" i="20" s="1"/>
  <c r="G1121" i="20" a="1"/>
  <c r="G1121" i="20" s="1"/>
  <c r="G1105" i="20" a="1"/>
  <c r="G1105" i="20" s="1"/>
  <c r="G1038" i="20" a="1"/>
  <c r="G1038" i="20" s="1"/>
  <c r="G1022" i="20" a="1"/>
  <c r="G1022" i="20" s="1"/>
  <c r="G1006" i="20" a="1"/>
  <c r="G1006" i="20" s="1"/>
  <c r="G990" i="20" a="1"/>
  <c r="G990" i="20" s="1"/>
  <c r="G923" i="20" a="1"/>
  <c r="G923" i="20" s="1"/>
  <c r="G907" i="20" a="1"/>
  <c r="G907" i="20" s="1"/>
  <c r="G891" i="20" a="1"/>
  <c r="G891" i="20" s="1"/>
  <c r="G1229" i="20" a="1"/>
  <c r="G1229" i="20" s="1"/>
  <c r="G1201" i="20" a="1"/>
  <c r="G1201" i="20" s="1"/>
  <c r="G1134" i="20" a="1"/>
  <c r="G1134" i="20" s="1"/>
  <c r="G1118" i="20" a="1"/>
  <c r="G1118" i="20" s="1"/>
  <c r="G1102" i="20" a="1"/>
  <c r="G1102" i="20" s="1"/>
  <c r="G1035" i="20" a="1"/>
  <c r="G1035" i="20" s="1"/>
  <c r="G1019" i="20" a="1"/>
  <c r="G1019" i="20" s="1"/>
  <c r="G1003" i="20" a="1"/>
  <c r="G1003" i="20" s="1"/>
  <c r="G936" i="20" a="1"/>
  <c r="G936" i="20" s="1"/>
  <c r="G920" i="20" a="1"/>
  <c r="G920" i="20" s="1"/>
  <c r="G904" i="20" a="1"/>
  <c r="G904" i="20" s="1"/>
  <c r="G888" i="20" a="1"/>
  <c r="G888" i="20" s="1"/>
  <c r="G881" i="20" a="1"/>
  <c r="G881" i="20" s="1"/>
  <c r="G1203" i="20" a="1"/>
  <c r="G1203" i="20" s="1"/>
  <c r="G1135" i="20" a="1"/>
  <c r="G1135" i="20" s="1"/>
  <c r="G1119" i="20" a="1"/>
  <c r="G1119" i="20" s="1"/>
  <c r="G1103" i="20" a="1"/>
  <c r="G1103" i="20" s="1"/>
  <c r="G1036" i="20" a="1"/>
  <c r="G1036" i="20" s="1"/>
  <c r="G1020" i="20" a="1"/>
  <c r="G1020" i="20" s="1"/>
  <c r="G1004" i="20" a="1"/>
  <c r="G1004" i="20" s="1"/>
  <c r="G988" i="20" a="1"/>
  <c r="G988" i="20" s="1"/>
  <c r="G984" i="20" a="1"/>
  <c r="G984" i="20" s="1"/>
  <c r="G980" i="20" a="1"/>
  <c r="G980" i="20" s="1"/>
  <c r="G976" i="20" a="1"/>
  <c r="G976" i="20" s="1"/>
  <c r="G972" i="20" a="1"/>
  <c r="G972" i="20" s="1"/>
  <c r="G1305" i="20" a="1"/>
  <c r="G1305" i="20" s="1"/>
  <c r="G1225" i="20" a="1"/>
  <c r="G1225" i="20" s="1"/>
  <c r="G1207" i="20" a="1"/>
  <c r="G1207" i="20" s="1"/>
  <c r="G1136" i="20" a="1"/>
  <c r="G1136" i="20" s="1"/>
  <c r="G1120" i="20" a="1"/>
  <c r="G1120" i="20" s="1"/>
  <c r="G1104" i="20" a="1"/>
  <c r="G1104" i="20" s="1"/>
  <c r="G1091" i="20" a="1"/>
  <c r="G1091" i="20" s="1"/>
  <c r="G1087" i="20" a="1"/>
  <c r="G1087" i="20" s="1"/>
  <c r="G1083" i="20" a="1"/>
  <c r="G1083" i="20" s="1"/>
  <c r="G1079" i="20" a="1"/>
  <c r="G1079" i="20" s="1"/>
  <c r="G1075" i="20" a="1"/>
  <c r="G1075" i="20" s="1"/>
  <c r="G1071" i="20" a="1"/>
  <c r="G1071" i="20" s="1"/>
  <c r="G1067" i="20" a="1"/>
  <c r="G1067" i="20" s="1"/>
  <c r="G1033" i="20" a="1"/>
  <c r="G1033" i="20" s="1"/>
  <c r="G875" i="20" a="1"/>
  <c r="G875" i="20" s="1"/>
  <c r="G859" i="20" a="1"/>
  <c r="G859" i="20" s="1"/>
  <c r="G843" i="20" a="1"/>
  <c r="G843" i="20" s="1"/>
  <c r="G831" i="20" a="1"/>
  <c r="G831" i="20" s="1"/>
  <c r="G823" i="20" a="1"/>
  <c r="G823" i="20" s="1"/>
  <c r="G815" i="20" a="1"/>
  <c r="G815" i="20" s="1"/>
  <c r="G807" i="20" a="1"/>
  <c r="G807" i="20" s="1"/>
  <c r="G799" i="20" a="1"/>
  <c r="G799" i="20" s="1"/>
  <c r="G791" i="20" a="1"/>
  <c r="G791" i="20" s="1"/>
  <c r="G783" i="20" a="1"/>
  <c r="G783" i="20" s="1"/>
  <c r="G774" i="20" a="1"/>
  <c r="G774" i="20" s="1"/>
  <c r="G766" i="20" a="1"/>
  <c r="G766" i="20" s="1"/>
  <c r="G758" i="20" a="1"/>
  <c r="G758" i="20" s="1"/>
  <c r="G750" i="20" a="1"/>
  <c r="G750" i="20" s="1"/>
  <c r="G742" i="20" a="1"/>
  <c r="G742" i="20" s="1"/>
  <c r="G734" i="20" a="1"/>
  <c r="G734" i="20" s="1"/>
  <c r="G726" i="20" a="1"/>
  <c r="G726" i="20" s="1"/>
  <c r="G364" i="20" a="1"/>
  <c r="G364" i="20" s="1"/>
  <c r="G360" i="20" a="1"/>
  <c r="G360" i="20" s="1"/>
  <c r="G356" i="20" a="1"/>
  <c r="G356" i="20" s="1"/>
  <c r="G352" i="20" a="1"/>
  <c r="G352" i="20" s="1"/>
  <c r="G348" i="20" a="1"/>
  <c r="G348" i="20" s="1"/>
  <c r="G344" i="20" a="1"/>
  <c r="G344" i="20" s="1"/>
  <c r="G340" i="20" a="1"/>
  <c r="G340" i="20" s="1"/>
  <c r="G336" i="20" a="1"/>
  <c r="G336" i="20" s="1"/>
  <c r="G332" i="20" a="1"/>
  <c r="G332" i="20" s="1"/>
  <c r="G328" i="20" a="1"/>
  <c r="G328" i="20" s="1"/>
  <c r="G324" i="20" a="1"/>
  <c r="G324" i="20" s="1"/>
  <c r="G320" i="20" a="1"/>
  <c r="G320" i="20" s="1"/>
  <c r="G316" i="20" a="1"/>
  <c r="G316" i="20" s="1"/>
  <c r="G311" i="20" a="1"/>
  <c r="G311" i="20" s="1"/>
  <c r="G303" i="20" a="1"/>
  <c r="G303" i="20" s="1"/>
  <c r="G295" i="20" a="1"/>
  <c r="G295" i="20" s="1"/>
  <c r="G287" i="20" a="1"/>
  <c r="G287" i="20" s="1"/>
  <c r="G279" i="20" a="1"/>
  <c r="G279" i="20" s="1"/>
  <c r="G271" i="20" a="1"/>
  <c r="G271" i="20" s="1"/>
  <c r="G263" i="20" a="1"/>
  <c r="G263" i="20" s="1"/>
  <c r="G198" i="20" a="1"/>
  <c r="G198" i="20" s="1"/>
  <c r="G182" i="20" a="1"/>
  <c r="G182" i="20" s="1"/>
  <c r="G166" i="20" a="1"/>
  <c r="G166" i="20" s="1"/>
  <c r="G99" i="20" a="1"/>
  <c r="G99" i="20" s="1"/>
  <c r="G83" i="20" a="1"/>
  <c r="G83" i="20" s="1"/>
  <c r="G67" i="20" a="1"/>
  <c r="G67" i="20" s="1"/>
  <c r="G1029" i="20" a="1"/>
  <c r="G1029" i="20" s="1"/>
  <c r="G965" i="20" a="1"/>
  <c r="G965" i="20" s="1"/>
  <c r="G957" i="20" a="1"/>
  <c r="G957" i="20" s="1"/>
  <c r="G949" i="20" a="1"/>
  <c r="G949" i="20" s="1"/>
  <c r="G941" i="20" a="1"/>
  <c r="G941" i="20" s="1"/>
  <c r="G929" i="20" a="1"/>
  <c r="G929" i="20" s="1"/>
  <c r="G913" i="20" a="1"/>
  <c r="G913" i="20" s="1"/>
  <c r="G897" i="20" a="1"/>
  <c r="G897" i="20" s="1"/>
  <c r="G876" i="20" a="1"/>
  <c r="G876" i="20" s="1"/>
  <c r="G860" i="20" a="1"/>
  <c r="G860" i="20" s="1"/>
  <c r="G844" i="20" a="1"/>
  <c r="G844" i="20" s="1"/>
  <c r="G716" i="20" a="1"/>
  <c r="G716" i="20" s="1"/>
  <c r="G708" i="20" a="1"/>
  <c r="G708" i="20" s="1"/>
  <c r="G700" i="20" a="1"/>
  <c r="G700" i="20" s="1"/>
  <c r="G692" i="20" a="1"/>
  <c r="G692" i="20" s="1"/>
  <c r="G684" i="20" a="1"/>
  <c r="G684" i="20" s="1"/>
  <c r="G676" i="20" a="1"/>
  <c r="G676" i="20" s="1"/>
  <c r="G672" i="20" a="1"/>
  <c r="G672" i="20" s="1"/>
  <c r="G668" i="20" a="1"/>
  <c r="G668" i="20" s="1"/>
  <c r="G664" i="20" a="1"/>
  <c r="G664" i="20" s="1"/>
  <c r="G660" i="20" a="1"/>
  <c r="G660" i="20" s="1"/>
  <c r="G656" i="20" a="1"/>
  <c r="G656" i="20" s="1"/>
  <c r="G652" i="20" a="1"/>
  <c r="G652" i="20" s="1"/>
  <c r="G648" i="20" a="1"/>
  <c r="G648" i="20" s="1"/>
  <c r="G644" i="20" a="1"/>
  <c r="G644" i="20" s="1"/>
  <c r="G640" i="20" a="1"/>
  <c r="G640" i="20" s="1"/>
  <c r="G636" i="20" a="1"/>
  <c r="G636" i="20" s="1"/>
  <c r="G632" i="20" a="1"/>
  <c r="G632" i="20" s="1"/>
  <c r="G628" i="20" a="1"/>
  <c r="G628" i="20" s="1"/>
  <c r="G623" i="20" a="1"/>
  <c r="G623" i="20" s="1"/>
  <c r="G615" i="20" a="1"/>
  <c r="G615" i="20" s="1"/>
  <c r="G607" i="20" a="1"/>
  <c r="G607" i="20" s="1"/>
  <c r="G599" i="20" a="1"/>
  <c r="G599" i="20" s="1"/>
  <c r="G591" i="20" a="1"/>
  <c r="G591" i="20" s="1"/>
  <c r="G583" i="20" a="1"/>
  <c r="G583" i="20" s="1"/>
  <c r="G575" i="20" a="1"/>
  <c r="G575" i="20" s="1"/>
  <c r="G516" i="20" a="1"/>
  <c r="G516" i="20" s="1"/>
  <c r="G508" i="20" a="1"/>
  <c r="G508" i="20" s="1"/>
  <c r="G500" i="20" a="1"/>
  <c r="G500" i="20" s="1"/>
  <c r="G492" i="20" a="1"/>
  <c r="G492" i="20" s="1"/>
  <c r="G484" i="20" a="1"/>
  <c r="G484" i="20" s="1"/>
  <c r="G476" i="20" a="1"/>
  <c r="G476" i="20" s="1"/>
  <c r="G1061" i="20" a="1"/>
  <c r="G1061" i="20" s="1"/>
  <c r="G1057" i="20" a="1"/>
  <c r="G1057" i="20" s="1"/>
  <c r="G1053" i="20" a="1"/>
  <c r="G1053" i="20" s="1"/>
  <c r="G1049" i="20" a="1"/>
  <c r="G1049" i="20" s="1"/>
  <c r="G1045" i="20" a="1"/>
  <c r="G1045" i="20" s="1"/>
  <c r="G1041" i="20" a="1"/>
  <c r="G1041" i="20" s="1"/>
  <c r="H1041" i="20" s="1"/>
  <c r="G877" i="20" a="1"/>
  <c r="G877" i="20" s="1"/>
  <c r="G861" i="20" a="1"/>
  <c r="G861" i="20" s="1"/>
  <c r="G845" i="20" a="1"/>
  <c r="G845" i="20" s="1"/>
  <c r="G830" i="20" a="1"/>
  <c r="G830" i="20" s="1"/>
  <c r="G822" i="20" a="1"/>
  <c r="G822" i="20" s="1"/>
  <c r="G814" i="20" a="1"/>
  <c r="G814" i="20" s="1"/>
  <c r="G806" i="20" a="1"/>
  <c r="G806" i="20" s="1"/>
  <c r="G798" i="20" a="1"/>
  <c r="G798" i="20" s="1"/>
  <c r="G790" i="20" a="1"/>
  <c r="G790" i="20" s="1"/>
  <c r="G782" i="20" a="1"/>
  <c r="G782" i="20" s="1"/>
  <c r="G775" i="20" a="1"/>
  <c r="G775" i="20" s="1"/>
  <c r="G767" i="20" a="1"/>
  <c r="G767" i="20" s="1"/>
  <c r="G759" i="20" a="1"/>
  <c r="G759" i="20" s="1"/>
  <c r="G751" i="20" a="1"/>
  <c r="G751" i="20" s="1"/>
  <c r="G743" i="20" a="1"/>
  <c r="G743" i="20" s="1"/>
  <c r="G735" i="20" a="1"/>
  <c r="G735" i="20" s="1"/>
  <c r="G728" i="20" a="1"/>
  <c r="G728" i="20" s="1"/>
  <c r="G720" i="20" a="1"/>
  <c r="G720" i="20" s="1"/>
  <c r="G306" i="20" a="1"/>
  <c r="G306" i="20" s="1"/>
  <c r="G298" i="20" a="1"/>
  <c r="G298" i="20" s="1"/>
  <c r="G290" i="20" a="1"/>
  <c r="G290" i="20" s="1"/>
  <c r="G282" i="20" a="1"/>
  <c r="G282" i="20" s="1"/>
  <c r="G274" i="20" a="1"/>
  <c r="G274" i="20" s="1"/>
  <c r="G266" i="20" a="1"/>
  <c r="G266" i="20" s="1"/>
  <c r="G204" i="20" a="1"/>
  <c r="G204" i="20" s="1"/>
  <c r="G188" i="20" a="1"/>
  <c r="G188" i="20" s="1"/>
  <c r="G172" i="20" a="1"/>
  <c r="G172" i="20" s="1"/>
  <c r="G105" i="20" a="1"/>
  <c r="G105" i="20" s="1"/>
  <c r="G89" i="20" a="1"/>
  <c r="G89" i="20" s="1"/>
  <c r="G73" i="20" a="1"/>
  <c r="G73" i="20" s="1"/>
  <c r="G57" i="20" a="1"/>
  <c r="G57" i="20" s="1"/>
  <c r="G50" i="20" a="1"/>
  <c r="G50" i="20" s="1"/>
  <c r="G46" i="20" a="1"/>
  <c r="G46" i="20" s="1"/>
  <c r="G42" i="20" a="1"/>
  <c r="G42" i="20" s="1"/>
  <c r="G38" i="20" a="1"/>
  <c r="G38" i="20" s="1"/>
  <c r="G34" i="20" a="1"/>
  <c r="G34" i="20" s="1"/>
  <c r="G1021" i="20" a="1"/>
  <c r="G1021" i="20" s="1"/>
  <c r="G966" i="20" a="1"/>
  <c r="G966" i="20" s="1"/>
  <c r="G958" i="20" a="1"/>
  <c r="G958" i="20" s="1"/>
  <c r="G950" i="20" a="1"/>
  <c r="G950" i="20" s="1"/>
  <c r="G942" i="20" a="1"/>
  <c r="G942" i="20" s="1"/>
  <c r="G933" i="20" a="1"/>
  <c r="G933" i="20" s="1"/>
  <c r="G917" i="20" a="1"/>
  <c r="G917" i="20" s="1"/>
  <c r="G901" i="20" a="1"/>
  <c r="G901" i="20" s="1"/>
  <c r="G885" i="20" a="1"/>
  <c r="G885" i="20" s="1"/>
  <c r="G866" i="20" a="1"/>
  <c r="G866" i="20" s="1"/>
  <c r="G850" i="20" a="1"/>
  <c r="G850" i="20" s="1"/>
  <c r="G834" i="20" a="1"/>
  <c r="G834" i="20" s="1"/>
  <c r="H834" i="20" s="1"/>
  <c r="G711" i="20" a="1"/>
  <c r="G711" i="20" s="1"/>
  <c r="G703" i="20" a="1"/>
  <c r="G703" i="20" s="1"/>
  <c r="G695" i="20" a="1"/>
  <c r="G695" i="20" s="1"/>
  <c r="G687" i="20" a="1"/>
  <c r="G687" i="20" s="1"/>
  <c r="G679" i="20" a="1"/>
  <c r="G679" i="20" s="1"/>
  <c r="G620" i="20" a="1"/>
  <c r="G620" i="20" s="1"/>
  <c r="G612" i="20" a="1"/>
  <c r="G612" i="20" s="1"/>
  <c r="G604" i="20" a="1"/>
  <c r="G604" i="20" s="1"/>
  <c r="G596" i="20" a="1"/>
  <c r="G596" i="20" s="1"/>
  <c r="G588" i="20" a="1"/>
  <c r="G588" i="20" s="1"/>
  <c r="G580" i="20" a="1"/>
  <c r="G580" i="20" s="1"/>
  <c r="G572" i="20" a="1"/>
  <c r="G572" i="20" s="1"/>
  <c r="G568" i="20" a="1"/>
  <c r="G568" i="20" s="1"/>
  <c r="G564" i="20" a="1"/>
  <c r="G564" i="20" s="1"/>
  <c r="G560" i="20" a="1"/>
  <c r="G560" i="20" s="1"/>
  <c r="G556" i="20" a="1"/>
  <c r="G556" i="20" s="1"/>
  <c r="G552" i="20" a="1"/>
  <c r="G552" i="20" s="1"/>
  <c r="G548" i="20" a="1"/>
  <c r="G548" i="20" s="1"/>
  <c r="G544" i="20" a="1"/>
  <c r="G544" i="20" s="1"/>
  <c r="G540" i="20" a="1"/>
  <c r="G540" i="20" s="1"/>
  <c r="G536" i="20" a="1"/>
  <c r="G536" i="20" s="1"/>
  <c r="G532" i="20" a="1"/>
  <c r="G532" i="20" s="1"/>
  <c r="G528" i="20" a="1"/>
  <c r="G528" i="20" s="1"/>
  <c r="G524" i="20" a="1"/>
  <c r="G524" i="20" s="1"/>
  <c r="G519" i="20" a="1"/>
  <c r="G519" i="20" s="1"/>
  <c r="G511" i="20" a="1"/>
  <c r="G511" i="20" s="1"/>
  <c r="G503" i="20" a="1"/>
  <c r="G503" i="20" s="1"/>
  <c r="G495" i="20" a="1"/>
  <c r="G495" i="20" s="1"/>
  <c r="G487" i="20" a="1"/>
  <c r="G487" i="20" s="1"/>
  <c r="G479" i="20" a="1"/>
  <c r="G479" i="20" s="1"/>
  <c r="G471" i="20" a="1"/>
  <c r="G471" i="20" s="1"/>
  <c r="G463" i="20" a="1"/>
  <c r="G463" i="20" s="1"/>
  <c r="G447" i="20" a="1"/>
  <c r="G447" i="20" s="1"/>
  <c r="G431" i="20" a="1"/>
  <c r="G431" i="20" s="1"/>
  <c r="G258" i="20" a="1"/>
  <c r="G258" i="20" s="1"/>
  <c r="G242" i="20" a="1"/>
  <c r="G242" i="20" s="1"/>
  <c r="G226" i="20" a="1"/>
  <c r="G226" i="20" s="1"/>
  <c r="G210" i="20" a="1"/>
  <c r="G210" i="20" s="1"/>
  <c r="G179" i="20" a="1"/>
  <c r="G179" i="20" s="1"/>
  <c r="G152" i="20" a="1"/>
  <c r="G152" i="20" s="1"/>
  <c r="G136" i="20" a="1"/>
  <c r="G136" i="20" s="1"/>
  <c r="G120" i="20" a="1"/>
  <c r="G120" i="20" s="1"/>
  <c r="G102" i="20" a="1"/>
  <c r="G102" i="20" s="1"/>
  <c r="G70" i="20" a="1"/>
  <c r="G70" i="20" s="1"/>
  <c r="G26" i="20" a="1"/>
  <c r="G26" i="20" s="1"/>
  <c r="G10" i="20" a="1"/>
  <c r="G10" i="20" s="1"/>
  <c r="G462" i="20" a="1"/>
  <c r="G462" i="20" s="1"/>
  <c r="G446" i="20" a="1"/>
  <c r="G446" i="20" s="1"/>
  <c r="G430" i="20" a="1"/>
  <c r="G430" i="20" s="1"/>
  <c r="G257" i="20" a="1"/>
  <c r="G257" i="20" s="1"/>
  <c r="G241" i="20" a="1"/>
  <c r="G241" i="20" s="1"/>
  <c r="G225" i="20" a="1"/>
  <c r="G225" i="20" s="1"/>
  <c r="G209" i="20" a="1"/>
  <c r="G209" i="20" s="1"/>
  <c r="H209" i="20" s="1"/>
  <c r="G177" i="20" a="1"/>
  <c r="G177" i="20" s="1"/>
  <c r="G151" i="20" a="1"/>
  <c r="G151" i="20" s="1"/>
  <c r="G135" i="20" a="1"/>
  <c r="G135" i="20" s="1"/>
  <c r="G119" i="20" a="1"/>
  <c r="G119" i="20" s="1"/>
  <c r="G100" i="20" a="1"/>
  <c r="G100" i="20" s="1"/>
  <c r="G68" i="20" a="1"/>
  <c r="G68" i="20" s="1"/>
  <c r="G23" i="20" a="1"/>
  <c r="G23" i="20" s="1"/>
  <c r="G7" i="20" a="1"/>
  <c r="G7" i="20" s="1"/>
  <c r="G461" i="20" a="1"/>
  <c r="G461" i="20" s="1"/>
  <c r="G445" i="20" a="1"/>
  <c r="G445" i="20" s="1"/>
  <c r="G429" i="20" a="1"/>
  <c r="G429" i="20" s="1"/>
  <c r="G416" i="20" a="1"/>
  <c r="G416" i="20" s="1"/>
  <c r="G412" i="20" a="1"/>
  <c r="G412" i="20" s="1"/>
  <c r="G408" i="20" a="1"/>
  <c r="G408" i="20" s="1"/>
  <c r="G404" i="20" a="1"/>
  <c r="G404" i="20" s="1"/>
  <c r="G400" i="20" a="1"/>
  <c r="G400" i="20" s="1"/>
  <c r="G396" i="20" a="1"/>
  <c r="G396" i="20" s="1"/>
  <c r="G392" i="20" a="1"/>
  <c r="G392" i="20" s="1"/>
  <c r="G388" i="20" a="1"/>
  <c r="G388" i="20" s="1"/>
  <c r="G384" i="20" a="1"/>
  <c r="G384" i="20" s="1"/>
  <c r="G380" i="20" a="1"/>
  <c r="G380" i="20" s="1"/>
  <c r="G376" i="20" a="1"/>
  <c r="G376" i="20" s="1"/>
  <c r="G372" i="20" a="1"/>
  <c r="G372" i="20" s="1"/>
  <c r="G460" i="20" a="1"/>
  <c r="G460" i="20" s="1"/>
  <c r="G444" i="20" a="1"/>
  <c r="G444" i="20" s="1"/>
  <c r="G428" i="20" a="1"/>
  <c r="G428" i="20" s="1"/>
  <c r="G255" i="20" a="1"/>
  <c r="G255" i="20" s="1"/>
  <c r="G239" i="20" a="1"/>
  <c r="G239" i="20" s="1"/>
  <c r="G223" i="20" a="1"/>
  <c r="G223" i="20" s="1"/>
  <c r="G205" i="20" a="1"/>
  <c r="G205" i="20" s="1"/>
  <c r="G173" i="20" a="1"/>
  <c r="G173" i="20" s="1"/>
  <c r="G149" i="20" a="1"/>
  <c r="G149" i="20" s="1"/>
  <c r="G133" i="20" a="1"/>
  <c r="G133" i="20" s="1"/>
  <c r="G117" i="20" a="1"/>
  <c r="G117" i="20" s="1"/>
  <c r="G96" i="20" a="1"/>
  <c r="G96" i="20" s="1"/>
  <c r="G64" i="20" a="1"/>
  <c r="G64" i="20" s="1"/>
  <c r="G21" i="20" a="1"/>
  <c r="G21" i="20" s="1"/>
  <c r="G98" i="20" a="1"/>
  <c r="G98" i="20" s="1"/>
  <c r="G252" i="20" a="1"/>
  <c r="G252" i="20" s="1"/>
  <c r="G199" i="20" a="1"/>
  <c r="G199" i="20" s="1"/>
  <c r="G365" i="20" a="1"/>
  <c r="G365" i="20" s="1"/>
  <c r="G207" i="20" a="1"/>
  <c r="G207" i="20" s="1"/>
  <c r="G126" i="20" a="1"/>
  <c r="G126" i="20" s="1"/>
  <c r="G220" i="20" a="1"/>
  <c r="G220" i="20" s="1"/>
  <c r="G175" i="20" a="1"/>
  <c r="G175" i="20" s="1"/>
  <c r="G130" i="20" a="1"/>
  <c r="G130" i="20" s="1"/>
  <c r="G224" i="20" a="1"/>
  <c r="G224" i="20" s="1"/>
  <c r="G106" i="20" a="1"/>
  <c r="G106" i="20" s="1"/>
  <c r="H106" i="20" s="1"/>
  <c r="G16" i="20" a="1"/>
  <c r="G16" i="20" s="1"/>
  <c r="G13" i="20" a="1"/>
  <c r="G13" i="20" s="1"/>
  <c r="G24" i="20" a="1"/>
  <c r="G24" i="20" s="1"/>
  <c r="G1652" i="20" a="1"/>
  <c r="G1652" i="20" s="1"/>
  <c r="G1636" i="20" a="1"/>
  <c r="G1636" i="20" s="1"/>
  <c r="G1620" i="20" a="1"/>
  <c r="G1620" i="20" s="1"/>
  <c r="G1610" i="20" a="1"/>
  <c r="G1610" i="20" s="1"/>
  <c r="G1606" i="20" a="1"/>
  <c r="G1606" i="20" s="1"/>
  <c r="G1602" i="20" a="1"/>
  <c r="G1602" i="20" s="1"/>
  <c r="G1598" i="20" a="1"/>
  <c r="G1598" i="20" s="1"/>
  <c r="G1650" i="20" a="1"/>
  <c r="G1650" i="20" s="1"/>
  <c r="G1634" i="20" a="1"/>
  <c r="G1634" i="20" s="1"/>
  <c r="G1618" i="20" a="1"/>
  <c r="G1618" i="20" s="1"/>
  <c r="G1551" i="20" a="1"/>
  <c r="G1551" i="20" s="1"/>
  <c r="G1535" i="20" a="1"/>
  <c r="G1535" i="20" s="1"/>
  <c r="G1663" i="20" a="1"/>
  <c r="G1663" i="20" s="1"/>
  <c r="G1631" i="20" a="1"/>
  <c r="G1631" i="20" s="1"/>
  <c r="G1593" i="20" a="1"/>
  <c r="G1593" i="20" s="1"/>
  <c r="G1577" i="20" a="1"/>
  <c r="G1577" i="20" s="1"/>
  <c r="G1561" i="20" a="1"/>
  <c r="G1561" i="20" s="1"/>
  <c r="H1561" i="20" s="1"/>
  <c r="G1536" i="20" a="1"/>
  <c r="G1536" i="20" s="1"/>
  <c r="G1516" i="20" a="1"/>
  <c r="G1516" i="20" s="1"/>
  <c r="G1506" i="20" a="1"/>
  <c r="G1506" i="20" s="1"/>
  <c r="G1502" i="20" a="1"/>
  <c r="G1502" i="20" s="1"/>
  <c r="G1498" i="20" a="1"/>
  <c r="G1498" i="20" s="1"/>
  <c r="G1494" i="20" a="1"/>
  <c r="G1494" i="20" s="1"/>
  <c r="G1490" i="20" a="1"/>
  <c r="G1490" i="20" s="1"/>
  <c r="G1486" i="20" a="1"/>
  <c r="G1486" i="20" s="1"/>
  <c r="G1482" i="20" a="1"/>
  <c r="G1482" i="20" s="1"/>
  <c r="G1478" i="20" a="1"/>
  <c r="G1478" i="20" s="1"/>
  <c r="G1474" i="20" a="1"/>
  <c r="G1474" i="20" s="1"/>
  <c r="G1470" i="20" a="1"/>
  <c r="G1470" i="20" s="1"/>
  <c r="G1466" i="20" a="1"/>
  <c r="G1466" i="20" s="1"/>
  <c r="G1462" i="20" a="1"/>
  <c r="G1462" i="20" s="1"/>
  <c r="G1458" i="20" a="1"/>
  <c r="G1458" i="20" s="1"/>
  <c r="H1458" i="20" s="1"/>
  <c r="G1445" i="20" a="1"/>
  <c r="G1445" i="20" s="1"/>
  <c r="G1429" i="20" a="1"/>
  <c r="G1429" i="20" s="1"/>
  <c r="G1413" i="20" a="1"/>
  <c r="G1413" i="20" s="1"/>
  <c r="G1346" i="20" a="1"/>
  <c r="G1346" i="20" s="1"/>
  <c r="G1330" i="20" a="1"/>
  <c r="G1330" i="20" s="1"/>
  <c r="G1314" i="20" a="1"/>
  <c r="G1314" i="20" s="1"/>
  <c r="G1247" i="20" a="1"/>
  <c r="G1247" i="20" s="1"/>
  <c r="G1231" i="20" a="1"/>
  <c r="G1231" i="20" s="1"/>
  <c r="G1215" i="20" a="1"/>
  <c r="G1215" i="20" s="1"/>
  <c r="G1637" i="20" a="1"/>
  <c r="G1637" i="20" s="1"/>
  <c r="G1594" i="20" a="1"/>
  <c r="G1594" i="20" s="1"/>
  <c r="G1578" i="20" a="1"/>
  <c r="G1578" i="20" s="1"/>
  <c r="G1562" i="20" a="1"/>
  <c r="G1562" i="20" s="1"/>
  <c r="H1562" i="20" s="1"/>
  <c r="G1540" i="20" a="1"/>
  <c r="G1540" i="20" s="1"/>
  <c r="G1521" i="20" a="1"/>
  <c r="G1521" i="20" s="1"/>
  <c r="G1454" i="20" a="1"/>
  <c r="G1454" i="20" s="1"/>
  <c r="G1438" i="20" a="1"/>
  <c r="G1438" i="20" s="1"/>
  <c r="G1422" i="20" a="1"/>
  <c r="G1422" i="20" s="1"/>
  <c r="G1406" i="20" a="1"/>
  <c r="G1406" i="20" s="1"/>
  <c r="G1339" i="20" a="1"/>
  <c r="G1339" i="20" s="1"/>
  <c r="G1323" i="20" a="1"/>
  <c r="G1323" i="20" s="1"/>
  <c r="G1307" i="20" a="1"/>
  <c r="G1307" i="20" s="1"/>
  <c r="G1240" i="20" a="1"/>
  <c r="G1240" i="20" s="1"/>
  <c r="G1224" i="20" a="1"/>
  <c r="G1224" i="20" s="1"/>
  <c r="G1208" i="20" a="1"/>
  <c r="G1208" i="20" s="1"/>
  <c r="G1195" i="20" a="1"/>
  <c r="G1195" i="20" s="1"/>
  <c r="G1191" i="20" a="1"/>
  <c r="G1191" i="20" s="1"/>
  <c r="G1187" i="20" a="1"/>
  <c r="G1187" i="20" s="1"/>
  <c r="G1183" i="20" a="1"/>
  <c r="G1183" i="20" s="1"/>
  <c r="G1179" i="20" a="1"/>
  <c r="G1179" i="20" s="1"/>
  <c r="G1175" i="20" a="1"/>
  <c r="G1175" i="20" s="1"/>
  <c r="G1171" i="20" a="1"/>
  <c r="G1171" i="20" s="1"/>
  <c r="G1167" i="20" a="1"/>
  <c r="G1167" i="20" s="1"/>
  <c r="G1163" i="20" a="1"/>
  <c r="G1163" i="20" s="1"/>
  <c r="G1159" i="20" a="1"/>
  <c r="G1159" i="20" s="1"/>
  <c r="G1155" i="20" a="1"/>
  <c r="G1155" i="20" s="1"/>
  <c r="G1151" i="20" a="1"/>
  <c r="G1151" i="20" s="1"/>
  <c r="G1643" i="20" a="1"/>
  <c r="G1643" i="20" s="1"/>
  <c r="G1595" i="20" a="1"/>
  <c r="G1595" i="20" s="1"/>
  <c r="G1579" i="20" a="1"/>
  <c r="G1579" i="20" s="1"/>
  <c r="G1563" i="20" a="1"/>
  <c r="G1563" i="20" s="1"/>
  <c r="H1563" i="20" s="1"/>
  <c r="G1544" i="20" a="1"/>
  <c r="G1544" i="20" s="1"/>
  <c r="G1526" i="20" a="1"/>
  <c r="G1526" i="20" s="1"/>
  <c r="G1510" i="20" a="1"/>
  <c r="G1510" i="20" s="1"/>
  <c r="G1443" i="20" a="1"/>
  <c r="G1443" i="20" s="1"/>
  <c r="G1427" i="20" a="1"/>
  <c r="G1427" i="20" s="1"/>
  <c r="G1411" i="20" a="1"/>
  <c r="G1411" i="20" s="1"/>
  <c r="G1344" i="20" a="1"/>
  <c r="G1344" i="20" s="1"/>
  <c r="G1328" i="20" a="1"/>
  <c r="G1328" i="20" s="1"/>
  <c r="G1312" i="20" a="1"/>
  <c r="G1312" i="20" s="1"/>
  <c r="G1299" i="20" a="1"/>
  <c r="G1299" i="20" s="1"/>
  <c r="G1295" i="20" a="1"/>
  <c r="G1295" i="20" s="1"/>
  <c r="G1291" i="20" a="1"/>
  <c r="G1291" i="20" s="1"/>
  <c r="G1287" i="20" a="1"/>
  <c r="G1287" i="20" s="1"/>
  <c r="G1283" i="20" a="1"/>
  <c r="G1283" i="20" s="1"/>
  <c r="G1279" i="20" a="1"/>
  <c r="G1279" i="20" s="1"/>
  <c r="G1275" i="20" a="1"/>
  <c r="G1275" i="20" s="1"/>
  <c r="G1271" i="20" a="1"/>
  <c r="G1271" i="20" s="1"/>
  <c r="G1267" i="20" a="1"/>
  <c r="G1267" i="20" s="1"/>
  <c r="G1263" i="20" a="1"/>
  <c r="G1263" i="20" s="1"/>
  <c r="G1259" i="20" a="1"/>
  <c r="G1259" i="20" s="1"/>
  <c r="G1255" i="20" a="1"/>
  <c r="G1255" i="20" s="1"/>
  <c r="G1251" i="20" a="1"/>
  <c r="G1251" i="20" s="1"/>
  <c r="G1241" i="20" a="1"/>
  <c r="G1241" i="20" s="1"/>
  <c r="G1641" i="20" a="1"/>
  <c r="G1641" i="20" s="1"/>
  <c r="G1596" i="20" a="1"/>
  <c r="G1596" i="20" s="1"/>
  <c r="G1580" i="20" a="1"/>
  <c r="G1580" i="20" s="1"/>
  <c r="G1564" i="20" a="1"/>
  <c r="G1564" i="20" s="1"/>
  <c r="H1564" i="20" s="1"/>
  <c r="G1541" i="20" a="1"/>
  <c r="G1541" i="20" s="1"/>
  <c r="G1519" i="20" a="1"/>
  <c r="G1519" i="20" s="1"/>
  <c r="G1452" i="20" a="1"/>
  <c r="G1452" i="20" s="1"/>
  <c r="G1436" i="20" a="1"/>
  <c r="G1436" i="20" s="1"/>
  <c r="G1420" i="20" a="1"/>
  <c r="G1420" i="20" s="1"/>
  <c r="G1404" i="20" a="1"/>
  <c r="G1404" i="20" s="1"/>
  <c r="G1400" i="20" a="1"/>
  <c r="G1400" i="20" s="1"/>
  <c r="G1396" i="20" a="1"/>
  <c r="G1396" i="20" s="1"/>
  <c r="G1392" i="20" a="1"/>
  <c r="G1392" i="20" s="1"/>
  <c r="G1388" i="20" a="1"/>
  <c r="G1388" i="20" s="1"/>
  <c r="G1384" i="20" a="1"/>
  <c r="G1384" i="20" s="1"/>
  <c r="G1380" i="20" a="1"/>
  <c r="G1380" i="20" s="1"/>
  <c r="G1376" i="20" a="1"/>
  <c r="G1376" i="20" s="1"/>
  <c r="G1372" i="20" a="1"/>
  <c r="G1372" i="20" s="1"/>
  <c r="G1368" i="20" a="1"/>
  <c r="G1368" i="20" s="1"/>
  <c r="G1364" i="20" a="1"/>
  <c r="G1364" i="20" s="1"/>
  <c r="G1360" i="20" a="1"/>
  <c r="G1360" i="20" s="1"/>
  <c r="G1356" i="20" a="1"/>
  <c r="G1356" i="20" s="1"/>
  <c r="G1349" i="20" a="1"/>
  <c r="G1349" i="20" s="1"/>
  <c r="G1333" i="20" a="1"/>
  <c r="G1333" i="20" s="1"/>
  <c r="G1317" i="20" a="1"/>
  <c r="G1317" i="20" s="1"/>
  <c r="G1246" i="20" a="1"/>
  <c r="G1246" i="20" s="1"/>
  <c r="G1197" i="20" a="1"/>
  <c r="G1197" i="20" s="1"/>
  <c r="G1146" i="20" a="1"/>
  <c r="G1146" i="20" s="1"/>
  <c r="H1146" i="20" s="1"/>
  <c r="G1133" i="20" a="1"/>
  <c r="G1133" i="20" s="1"/>
  <c r="G1117" i="20" a="1"/>
  <c r="G1117" i="20" s="1"/>
  <c r="G1101" i="20" a="1"/>
  <c r="G1101" i="20" s="1"/>
  <c r="G1034" i="20" a="1"/>
  <c r="G1034" i="20" s="1"/>
  <c r="G1018" i="20" a="1"/>
  <c r="G1018" i="20" s="1"/>
  <c r="G1002" i="20" a="1"/>
  <c r="G1002" i="20" s="1"/>
  <c r="G935" i="20" a="1"/>
  <c r="G935" i="20" s="1"/>
  <c r="G919" i="20" a="1"/>
  <c r="G919" i="20" s="1"/>
  <c r="G903" i="20" a="1"/>
  <c r="G903" i="20" s="1"/>
  <c r="G887" i="20" a="1"/>
  <c r="G887" i="20" s="1"/>
  <c r="G1222" i="20" a="1"/>
  <c r="G1222" i="20" s="1"/>
  <c r="G1199" i="20" a="1"/>
  <c r="G1199" i="20" s="1"/>
  <c r="G1130" i="20" a="1"/>
  <c r="G1130" i="20" s="1"/>
  <c r="G1114" i="20" a="1"/>
  <c r="G1114" i="20" s="1"/>
  <c r="G1098" i="20" a="1"/>
  <c r="G1098" i="20" s="1"/>
  <c r="G1031" i="20" a="1"/>
  <c r="G1031" i="20" s="1"/>
  <c r="G1015" i="20" a="1"/>
  <c r="G1015" i="20" s="1"/>
  <c r="G999" i="20" a="1"/>
  <c r="G999" i="20" s="1"/>
  <c r="G932" i="20" a="1"/>
  <c r="G932" i="20" s="1"/>
  <c r="G916" i="20" a="1"/>
  <c r="G916" i="20" s="1"/>
  <c r="G900" i="20" a="1"/>
  <c r="G900" i="20" s="1"/>
  <c r="G884" i="20" a="1"/>
  <c r="G884" i="20" s="1"/>
  <c r="G1238" i="20" a="1"/>
  <c r="G1238" i="20" s="1"/>
  <c r="G1198" i="20" a="1"/>
  <c r="G1198" i="20" s="1"/>
  <c r="G1131" i="20" a="1"/>
  <c r="G1131" i="20" s="1"/>
  <c r="G1115" i="20" a="1"/>
  <c r="G1115" i="20" s="1"/>
  <c r="G1099" i="20" a="1"/>
  <c r="G1099" i="20" s="1"/>
  <c r="G1032" i="20" a="1"/>
  <c r="G1032" i="20" s="1"/>
  <c r="G1016" i="20" a="1"/>
  <c r="G1016" i="20" s="1"/>
  <c r="G1000" i="20" a="1"/>
  <c r="G1000" i="20" s="1"/>
  <c r="G987" i="20" a="1"/>
  <c r="G987" i="20" s="1"/>
  <c r="G983" i="20" a="1"/>
  <c r="G983" i="20" s="1"/>
  <c r="G979" i="20" a="1"/>
  <c r="G979" i="20" s="1"/>
  <c r="G975" i="20" a="1"/>
  <c r="G975" i="20" s="1"/>
  <c r="G971" i="20" a="1"/>
  <c r="G971" i="20" s="1"/>
  <c r="G1234" i="20" a="1"/>
  <c r="G1234" i="20" s="1"/>
  <c r="G1218" i="20" a="1"/>
  <c r="G1218" i="20" s="1"/>
  <c r="G1202" i="20" a="1"/>
  <c r="G1202" i="20" s="1"/>
  <c r="G1132" i="20" a="1"/>
  <c r="G1132" i="20" s="1"/>
  <c r="G1116" i="20" a="1"/>
  <c r="G1116" i="20" s="1"/>
  <c r="G1100" i="20" a="1"/>
  <c r="G1100" i="20" s="1"/>
  <c r="G1090" i="20" a="1"/>
  <c r="G1090" i="20" s="1"/>
  <c r="G1086" i="20" a="1"/>
  <c r="G1086" i="20" s="1"/>
  <c r="G1082" i="20" a="1"/>
  <c r="G1082" i="20" s="1"/>
  <c r="G1078" i="20" a="1"/>
  <c r="G1078" i="20" s="1"/>
  <c r="G1074" i="20" a="1"/>
  <c r="G1074" i="20" s="1"/>
  <c r="G1070" i="20" a="1"/>
  <c r="G1070" i="20" s="1"/>
  <c r="G1066" i="20" a="1"/>
  <c r="G1066" i="20" s="1"/>
  <c r="G1017" i="20" a="1"/>
  <c r="G1017" i="20" s="1"/>
  <c r="G871" i="20" a="1"/>
  <c r="G871" i="20" s="1"/>
  <c r="G855" i="20" a="1"/>
  <c r="G855" i="20" s="1"/>
  <c r="G839" i="20" a="1"/>
  <c r="G839" i="20" s="1"/>
  <c r="G828" i="20" a="1"/>
  <c r="G828" i="20" s="1"/>
  <c r="G820" i="20" a="1"/>
  <c r="G820" i="20" s="1"/>
  <c r="G812" i="20" a="1"/>
  <c r="G812" i="20" s="1"/>
  <c r="G804" i="20" a="1"/>
  <c r="G804" i="20" s="1"/>
  <c r="G796" i="20" a="1"/>
  <c r="G796" i="20" s="1"/>
  <c r="G788" i="20" a="1"/>
  <c r="G788" i="20" s="1"/>
  <c r="G780" i="20" a="1"/>
  <c r="G780" i="20" s="1"/>
  <c r="G772" i="20" a="1"/>
  <c r="G772" i="20" s="1"/>
  <c r="G764" i="20" a="1"/>
  <c r="G764" i="20" s="1"/>
  <c r="G756" i="20" a="1"/>
  <c r="G756" i="20" s="1"/>
  <c r="G748" i="20" a="1"/>
  <c r="G748" i="20" s="1"/>
  <c r="G740" i="20" a="1"/>
  <c r="G740" i="20" s="1"/>
  <c r="G732" i="20" a="1"/>
  <c r="G732" i="20" s="1"/>
  <c r="G723" i="20" a="1"/>
  <c r="G723" i="20" s="1"/>
  <c r="G363" i="20" a="1"/>
  <c r="G363" i="20" s="1"/>
  <c r="G359" i="20" a="1"/>
  <c r="G359" i="20" s="1"/>
  <c r="G355" i="20" a="1"/>
  <c r="G355" i="20" s="1"/>
  <c r="G351" i="20" a="1"/>
  <c r="G351" i="20" s="1"/>
  <c r="G347" i="20" a="1"/>
  <c r="G347" i="20" s="1"/>
  <c r="G343" i="20" a="1"/>
  <c r="G343" i="20" s="1"/>
  <c r="G339" i="20" a="1"/>
  <c r="G339" i="20" s="1"/>
  <c r="G335" i="20" a="1"/>
  <c r="G335" i="20" s="1"/>
  <c r="G331" i="20" a="1"/>
  <c r="G331" i="20" s="1"/>
  <c r="G327" i="20" a="1"/>
  <c r="G327" i="20" s="1"/>
  <c r="G323" i="20" a="1"/>
  <c r="G323" i="20" s="1"/>
  <c r="G319" i="20" a="1"/>
  <c r="G319" i="20" s="1"/>
  <c r="G315" i="20" a="1"/>
  <c r="G315" i="20" s="1"/>
  <c r="G309" i="20" a="1"/>
  <c r="G309" i="20" s="1"/>
  <c r="G301" i="20" a="1"/>
  <c r="G301" i="20" s="1"/>
  <c r="G293" i="20" a="1"/>
  <c r="G293" i="20" s="1"/>
  <c r="G285" i="20" a="1"/>
  <c r="G285" i="20" s="1"/>
  <c r="G277" i="20" a="1"/>
  <c r="G277" i="20" s="1"/>
  <c r="G269" i="20" a="1"/>
  <c r="G269" i="20" s="1"/>
  <c r="G261" i="20" a="1"/>
  <c r="G261" i="20" s="1"/>
  <c r="G194" i="20" a="1"/>
  <c r="G194" i="20" s="1"/>
  <c r="G178" i="20" a="1"/>
  <c r="G178" i="20" s="1"/>
  <c r="G162" i="20" a="1"/>
  <c r="G162" i="20" s="1"/>
  <c r="G95" i="20" a="1"/>
  <c r="G95" i="20" s="1"/>
  <c r="G79" i="20" a="1"/>
  <c r="G79" i="20" s="1"/>
  <c r="G63" i="20" a="1"/>
  <c r="G63" i="20" s="1"/>
  <c r="G1013" i="20" a="1"/>
  <c r="G1013" i="20" s="1"/>
  <c r="G963" i="20" a="1"/>
  <c r="G963" i="20" s="1"/>
  <c r="G955" i="20" a="1"/>
  <c r="G955" i="20" s="1"/>
  <c r="G947" i="20" a="1"/>
  <c r="G947" i="20" s="1"/>
  <c r="G939" i="20" a="1"/>
  <c r="G939" i="20" s="1"/>
  <c r="H939" i="20" s="1"/>
  <c r="G922" i="20" a="1"/>
  <c r="G922" i="20" s="1"/>
  <c r="G906" i="20" a="1"/>
  <c r="G906" i="20" s="1"/>
  <c r="G890" i="20" a="1"/>
  <c r="G890" i="20" s="1"/>
  <c r="G872" i="20" a="1"/>
  <c r="G872" i="20" s="1"/>
  <c r="G856" i="20" a="1"/>
  <c r="G856" i="20" s="1"/>
  <c r="G840" i="20" a="1"/>
  <c r="G840" i="20" s="1"/>
  <c r="G714" i="20" a="1"/>
  <c r="G714" i="20" s="1"/>
  <c r="G706" i="20" a="1"/>
  <c r="G706" i="20" s="1"/>
  <c r="G698" i="20" a="1"/>
  <c r="G698" i="20" s="1"/>
  <c r="G690" i="20" a="1"/>
  <c r="G690" i="20" s="1"/>
  <c r="G682" i="20" a="1"/>
  <c r="G682" i="20" s="1"/>
  <c r="G675" i="20" a="1"/>
  <c r="G675" i="20" s="1"/>
  <c r="G671" i="20" a="1"/>
  <c r="G671" i="20" s="1"/>
  <c r="G667" i="20" a="1"/>
  <c r="G667" i="20" s="1"/>
  <c r="G663" i="20" a="1"/>
  <c r="G663" i="20" s="1"/>
  <c r="G659" i="20" a="1"/>
  <c r="G659" i="20" s="1"/>
  <c r="G655" i="20" a="1"/>
  <c r="G655" i="20" s="1"/>
  <c r="G651" i="20" a="1"/>
  <c r="G651" i="20" s="1"/>
  <c r="G647" i="20" a="1"/>
  <c r="G647" i="20" s="1"/>
  <c r="G643" i="20" a="1"/>
  <c r="G643" i="20" s="1"/>
  <c r="G639" i="20" a="1"/>
  <c r="G639" i="20" s="1"/>
  <c r="G635" i="20" a="1"/>
  <c r="G635" i="20" s="1"/>
  <c r="G631" i="20" a="1"/>
  <c r="G631" i="20" s="1"/>
  <c r="G627" i="20" a="1"/>
  <c r="G627" i="20" s="1"/>
  <c r="G621" i="20" a="1"/>
  <c r="G621" i="20" s="1"/>
  <c r="G613" i="20" a="1"/>
  <c r="G613" i="20" s="1"/>
  <c r="G605" i="20" a="1"/>
  <c r="G605" i="20" s="1"/>
  <c r="G597" i="20" a="1"/>
  <c r="G597" i="20" s="1"/>
  <c r="G589" i="20" a="1"/>
  <c r="G589" i="20" s="1"/>
  <c r="G581" i="20" a="1"/>
  <c r="G581" i="20" s="1"/>
  <c r="G573" i="20" a="1"/>
  <c r="G573" i="20" s="1"/>
  <c r="G514" i="20" a="1"/>
  <c r="G514" i="20" s="1"/>
  <c r="G506" i="20" a="1"/>
  <c r="G506" i="20" s="1"/>
  <c r="G498" i="20" a="1"/>
  <c r="G498" i="20" s="1"/>
  <c r="G490" i="20" a="1"/>
  <c r="G490" i="20" s="1"/>
  <c r="G482" i="20" a="1"/>
  <c r="G482" i="20" s="1"/>
  <c r="G474" i="20" a="1"/>
  <c r="G474" i="20" s="1"/>
  <c r="G1060" i="20" a="1"/>
  <c r="G1060" i="20" s="1"/>
  <c r="G1056" i="20" a="1"/>
  <c r="G1056" i="20" s="1"/>
  <c r="G1052" i="20" a="1"/>
  <c r="G1052" i="20" s="1"/>
  <c r="G1048" i="20" a="1"/>
  <c r="G1048" i="20" s="1"/>
  <c r="G1044" i="20" a="1"/>
  <c r="G1044" i="20" s="1"/>
  <c r="G1025" i="20" a="1"/>
  <c r="G1025" i="20" s="1"/>
  <c r="G873" i="20" a="1"/>
  <c r="G873" i="20" s="1"/>
  <c r="G857" i="20" a="1"/>
  <c r="G857" i="20" s="1"/>
  <c r="G841" i="20" a="1"/>
  <c r="G841" i="20" s="1"/>
  <c r="G829" i="20" a="1"/>
  <c r="G829" i="20" s="1"/>
  <c r="G821" i="20" a="1"/>
  <c r="G821" i="20" s="1"/>
  <c r="G813" i="20" a="1"/>
  <c r="G813" i="20" s="1"/>
  <c r="G805" i="20" a="1"/>
  <c r="G805" i="20" s="1"/>
  <c r="G797" i="20" a="1"/>
  <c r="G797" i="20" s="1"/>
  <c r="G789" i="20" a="1"/>
  <c r="G789" i="20" s="1"/>
  <c r="G781" i="20" a="1"/>
  <c r="G781" i="20" s="1"/>
  <c r="G773" i="20" a="1"/>
  <c r="G773" i="20" s="1"/>
  <c r="G765" i="20" a="1"/>
  <c r="G765" i="20" s="1"/>
  <c r="G757" i="20" a="1"/>
  <c r="G757" i="20" s="1"/>
  <c r="G749" i="20" a="1"/>
  <c r="G749" i="20" s="1"/>
  <c r="G741" i="20" a="1"/>
  <c r="G741" i="20" s="1"/>
  <c r="G733" i="20" a="1"/>
  <c r="G733" i="20" s="1"/>
  <c r="G725" i="20" a="1"/>
  <c r="G725" i="20" s="1"/>
  <c r="G312" i="20" a="1"/>
  <c r="G312" i="20" s="1"/>
  <c r="G304" i="20" a="1"/>
  <c r="G304" i="20" s="1"/>
  <c r="G296" i="20" a="1"/>
  <c r="G296" i="20" s="1"/>
  <c r="G288" i="20" a="1"/>
  <c r="G288" i="20" s="1"/>
  <c r="G280" i="20" a="1"/>
  <c r="G280" i="20" s="1"/>
  <c r="G272" i="20" a="1"/>
  <c r="G272" i="20" s="1"/>
  <c r="G264" i="20" a="1"/>
  <c r="G264" i="20" s="1"/>
  <c r="G200" i="20" a="1"/>
  <c r="G200" i="20" s="1"/>
  <c r="G184" i="20" a="1"/>
  <c r="G184" i="20" s="1"/>
  <c r="G168" i="20" a="1"/>
  <c r="G168" i="20" s="1"/>
  <c r="G101" i="20" a="1"/>
  <c r="G101" i="20" s="1"/>
  <c r="G85" i="20" a="1"/>
  <c r="G85" i="20" s="1"/>
  <c r="G69" i="20" a="1"/>
  <c r="G69" i="20" s="1"/>
  <c r="G53" i="20" a="1"/>
  <c r="G53" i="20" s="1"/>
  <c r="G49" i="20" a="1"/>
  <c r="G49" i="20" s="1"/>
  <c r="G45" i="20" a="1"/>
  <c r="G45" i="20" s="1"/>
  <c r="G41" i="20" a="1"/>
  <c r="G41" i="20" s="1"/>
  <c r="G37" i="20" a="1"/>
  <c r="G37" i="20" s="1"/>
  <c r="G33" i="20" a="1"/>
  <c r="G33" i="20" s="1"/>
  <c r="G1005" i="20" a="1"/>
  <c r="G1005" i="20" s="1"/>
  <c r="G964" i="20" a="1"/>
  <c r="G964" i="20" s="1"/>
  <c r="G956" i="20" a="1"/>
  <c r="G956" i="20" s="1"/>
  <c r="G948" i="20" a="1"/>
  <c r="G948" i="20" s="1"/>
  <c r="G940" i="20" a="1"/>
  <c r="G940" i="20" s="1"/>
  <c r="H940" i="20" s="1"/>
  <c r="G926" i="20" a="1"/>
  <c r="G926" i="20" s="1"/>
  <c r="G910" i="20" a="1"/>
  <c r="G910" i="20" s="1"/>
  <c r="G894" i="20" a="1"/>
  <c r="G894" i="20" s="1"/>
  <c r="G878" i="20" a="1"/>
  <c r="G878" i="20" s="1"/>
  <c r="G862" i="20" a="1"/>
  <c r="G862" i="20" s="1"/>
  <c r="G846" i="20" a="1"/>
  <c r="G846" i="20" s="1"/>
  <c r="G717" i="20" a="1"/>
  <c r="G717" i="20" s="1"/>
  <c r="G709" i="20" a="1"/>
  <c r="G709" i="20" s="1"/>
  <c r="G701" i="20" a="1"/>
  <c r="G701" i="20" s="1"/>
  <c r="G693" i="20" a="1"/>
  <c r="G693" i="20" s="1"/>
  <c r="G685" i="20" a="1"/>
  <c r="G685" i="20" s="1"/>
  <c r="G677" i="20" a="1"/>
  <c r="G677" i="20" s="1"/>
  <c r="G618" i="20" a="1"/>
  <c r="G618" i="20" s="1"/>
  <c r="G610" i="20" a="1"/>
  <c r="G610" i="20" s="1"/>
  <c r="G602" i="20" a="1"/>
  <c r="G602" i="20" s="1"/>
  <c r="G594" i="20" a="1"/>
  <c r="G594" i="20" s="1"/>
  <c r="G586" i="20" a="1"/>
  <c r="G586" i="20" s="1"/>
  <c r="G578" i="20" a="1"/>
  <c r="G578" i="20" s="1"/>
  <c r="G571" i="20" a="1"/>
  <c r="G571" i="20" s="1"/>
  <c r="G567" i="20" a="1"/>
  <c r="G567" i="20" s="1"/>
  <c r="G563" i="20" a="1"/>
  <c r="G563" i="20" s="1"/>
  <c r="G559" i="20" a="1"/>
  <c r="G559" i="20" s="1"/>
  <c r="G555" i="20" a="1"/>
  <c r="G555" i="20" s="1"/>
  <c r="G551" i="20" a="1"/>
  <c r="G551" i="20" s="1"/>
  <c r="G547" i="20" a="1"/>
  <c r="G547" i="20" s="1"/>
  <c r="G543" i="20" a="1"/>
  <c r="G543" i="20" s="1"/>
  <c r="G539" i="20" a="1"/>
  <c r="G539" i="20" s="1"/>
  <c r="G535" i="20" a="1"/>
  <c r="G535" i="20" s="1"/>
  <c r="G531" i="20" a="1"/>
  <c r="G531" i="20" s="1"/>
  <c r="G527" i="20" a="1"/>
  <c r="G527" i="20" s="1"/>
  <c r="G523" i="20" a="1"/>
  <c r="G523" i="20" s="1"/>
  <c r="G517" i="20" a="1"/>
  <c r="G517" i="20" s="1"/>
  <c r="G509" i="20" a="1"/>
  <c r="G509" i="20" s="1"/>
  <c r="G501" i="20" a="1"/>
  <c r="G501" i="20" s="1"/>
  <c r="G493" i="20" a="1"/>
  <c r="G493" i="20" s="1"/>
  <c r="G485" i="20" a="1"/>
  <c r="G485" i="20" s="1"/>
  <c r="G477" i="20" a="1"/>
  <c r="G477" i="20" s="1"/>
  <c r="G469" i="20" a="1"/>
  <c r="G469" i="20" s="1"/>
  <c r="G459" i="20" a="1"/>
  <c r="G459" i="20" s="1"/>
  <c r="G443" i="20" a="1"/>
  <c r="G443" i="20" s="1"/>
  <c r="G427" i="20" a="1"/>
  <c r="G427" i="20" s="1"/>
  <c r="G254" i="20" a="1"/>
  <c r="G254" i="20" s="1"/>
  <c r="G238" i="20" a="1"/>
  <c r="G238" i="20" s="1"/>
  <c r="G222" i="20" a="1"/>
  <c r="G222" i="20" s="1"/>
  <c r="G203" i="20" a="1"/>
  <c r="G203" i="20" s="1"/>
  <c r="G171" i="20" a="1"/>
  <c r="G171" i="20" s="1"/>
  <c r="G148" i="20" a="1"/>
  <c r="G148" i="20" s="1"/>
  <c r="G132" i="20" a="1"/>
  <c r="G132" i="20" s="1"/>
  <c r="G116" i="20" a="1"/>
  <c r="G116" i="20" s="1"/>
  <c r="G94" i="20" a="1"/>
  <c r="G94" i="20" s="1"/>
  <c r="G62" i="20" a="1"/>
  <c r="G62" i="20" s="1"/>
  <c r="G22" i="20" a="1"/>
  <c r="G22" i="20" s="1"/>
  <c r="G6" i="20" a="1"/>
  <c r="G6" i="20" s="1"/>
  <c r="G458" i="20" a="1"/>
  <c r="G458" i="20" s="1"/>
  <c r="G442" i="20" a="1"/>
  <c r="G442" i="20" s="1"/>
  <c r="G426" i="20" a="1"/>
  <c r="G426" i="20" s="1"/>
  <c r="G253" i="20" a="1"/>
  <c r="G253" i="20" s="1"/>
  <c r="G237" i="20" a="1"/>
  <c r="G237" i="20" s="1"/>
  <c r="G221" i="20" a="1"/>
  <c r="G221" i="20" s="1"/>
  <c r="G201" i="20" a="1"/>
  <c r="G201" i="20" s="1"/>
  <c r="G169" i="20" a="1"/>
  <c r="G169" i="20" s="1"/>
  <c r="G147" i="20" a="1"/>
  <c r="G147" i="20" s="1"/>
  <c r="G131" i="20" a="1"/>
  <c r="G131" i="20" s="1"/>
  <c r="G115" i="20" a="1"/>
  <c r="G115" i="20" s="1"/>
  <c r="G92" i="20" a="1"/>
  <c r="G92" i="20" s="1"/>
  <c r="G60" i="20" a="1"/>
  <c r="G60" i="20" s="1"/>
  <c r="G19" i="20" a="1"/>
  <c r="G19" i="20" s="1"/>
  <c r="G3" i="20" a="1"/>
  <c r="G3" i="20" s="1"/>
  <c r="H3" i="20" s="1"/>
  <c r="G457" i="20" a="1"/>
  <c r="G457" i="20" s="1"/>
  <c r="G441" i="20" a="1"/>
  <c r="G441" i="20" s="1"/>
  <c r="G425" i="20" a="1"/>
  <c r="G425" i="20" s="1"/>
  <c r="G415" i="20" a="1"/>
  <c r="G415" i="20" s="1"/>
  <c r="G411" i="20" a="1"/>
  <c r="G411" i="20" s="1"/>
  <c r="G407" i="20" a="1"/>
  <c r="G407" i="20" s="1"/>
  <c r="G403" i="20" a="1"/>
  <c r="G403" i="20" s="1"/>
  <c r="G399" i="20" a="1"/>
  <c r="G399" i="20" s="1"/>
  <c r="G395" i="20" a="1"/>
  <c r="G395" i="20" s="1"/>
  <c r="G391" i="20" a="1"/>
  <c r="G391" i="20" s="1"/>
  <c r="G387" i="20" a="1"/>
  <c r="G387" i="20" s="1"/>
  <c r="G383" i="20" a="1"/>
  <c r="G383" i="20" s="1"/>
  <c r="G379" i="20" a="1"/>
  <c r="G379" i="20" s="1"/>
  <c r="G375" i="20" a="1"/>
  <c r="G375" i="20" s="1"/>
  <c r="G371" i="20" a="1"/>
  <c r="G371" i="20" s="1"/>
  <c r="G456" i="20" a="1"/>
  <c r="G456" i="20" s="1"/>
  <c r="G440" i="20" a="1"/>
  <c r="G440" i="20" s="1"/>
  <c r="G424" i="20" a="1"/>
  <c r="G424" i="20" s="1"/>
  <c r="G251" i="20" a="1"/>
  <c r="G251" i="20" s="1"/>
  <c r="G235" i="20" a="1"/>
  <c r="G235" i="20" s="1"/>
  <c r="G219" i="20" a="1"/>
  <c r="G219" i="20" s="1"/>
  <c r="G197" i="20" a="1"/>
  <c r="G197" i="20" s="1"/>
  <c r="G165" i="20" a="1"/>
  <c r="G165" i="20" s="1"/>
  <c r="G145" i="20" a="1"/>
  <c r="G145" i="20" s="1"/>
  <c r="G129" i="20" a="1"/>
  <c r="G129" i="20" s="1"/>
  <c r="G113" i="20" a="1"/>
  <c r="G113" i="20" s="1"/>
  <c r="G88" i="20" a="1"/>
  <c r="G88" i="20" s="1"/>
  <c r="G56" i="20" a="1"/>
  <c r="G56" i="20" s="1"/>
  <c r="G370" i="20" a="1"/>
  <c r="G370" i="20" s="1"/>
  <c r="G66" i="20" a="1"/>
  <c r="G66" i="20" s="1"/>
  <c r="G244" i="20" a="1"/>
  <c r="G244" i="20" s="1"/>
  <c r="G167" i="20" a="1"/>
  <c r="G167" i="20" s="1"/>
  <c r="G256" i="20" a="1"/>
  <c r="G256" i="20" s="1"/>
  <c r="G150" i="20" a="1"/>
  <c r="G150" i="20" s="1"/>
  <c r="G118" i="20" a="1"/>
  <c r="G118" i="20" s="1"/>
  <c r="G212" i="20" a="1"/>
  <c r="G212" i="20" s="1"/>
  <c r="G154" i="20" a="1"/>
  <c r="G154" i="20" s="1"/>
  <c r="G122" i="20" a="1"/>
  <c r="G122" i="20" s="1"/>
  <c r="G216" i="20" a="1"/>
  <c r="G216" i="20" s="1"/>
  <c r="G28" i="20" a="1"/>
  <c r="G28" i="20" s="1"/>
  <c r="G9" i="20" a="1"/>
  <c r="G9" i="20" s="1"/>
  <c r="G12" i="20" a="1"/>
  <c r="G12" i="20" s="1"/>
  <c r="G20" i="20" a="1"/>
  <c r="G20" i="20" s="1"/>
  <c r="I42" i="35"/>
  <c r="H47" i="35"/>
  <c r="I1460" i="19"/>
  <c r="J1460" i="19"/>
  <c r="H1566" i="19"/>
  <c r="I1564" i="19"/>
  <c r="J1564" i="19"/>
  <c r="H5" i="15"/>
  <c r="G6" i="15"/>
  <c r="X51" i="10"/>
  <c r="F32" i="35"/>
  <c r="G27" i="35"/>
  <c r="P58" i="9"/>
  <c r="V57" i="9"/>
  <c r="V66" i="10"/>
  <c r="P67" i="10"/>
  <c r="F101" i="37"/>
  <c r="G96" i="37"/>
  <c r="F117" i="35"/>
  <c r="G112" i="35"/>
  <c r="F63" i="37"/>
  <c r="G58" i="37"/>
  <c r="J524" i="19"/>
  <c r="H525" i="19"/>
  <c r="I524" i="19"/>
  <c r="U160" i="9"/>
  <c r="O161" i="9"/>
  <c r="J58" i="26"/>
  <c r="J54" i="26"/>
  <c r="J50" i="26"/>
  <c r="J57" i="26"/>
  <c r="J53" i="26"/>
  <c r="J49" i="26"/>
  <c r="G48" i="26"/>
  <c r="H48" i="26" s="1"/>
  <c r="I48" i="26" s="1"/>
  <c r="J56" i="26"/>
  <c r="J52" i="26"/>
  <c r="J48" i="26"/>
  <c r="J59" i="26"/>
  <c r="J55" i="26"/>
  <c r="J51" i="26"/>
  <c r="F207" i="17"/>
  <c r="F191" i="17"/>
  <c r="F175" i="17"/>
  <c r="G335" i="15"/>
  <c r="H335" i="15" s="1"/>
  <c r="X2" i="11"/>
  <c r="R6" i="10"/>
  <c r="S67" i="10"/>
  <c r="M68" i="10"/>
  <c r="L73" i="26"/>
  <c r="H73" i="26"/>
  <c r="D73" i="26"/>
  <c r="K73" i="26"/>
  <c r="G73" i="26"/>
  <c r="J73" i="26"/>
  <c r="C73" i="26"/>
  <c r="I73" i="26"/>
  <c r="N73" i="26"/>
  <c r="F73" i="26"/>
  <c r="M73" i="26"/>
  <c r="E73" i="26"/>
  <c r="P162" i="9"/>
  <c r="V161" i="9"/>
  <c r="Q44" i="10"/>
  <c r="W43" i="10"/>
  <c r="I213" i="18"/>
  <c r="J213" i="18"/>
  <c r="H214" i="18"/>
  <c r="H113" i="15"/>
  <c r="G114" i="15"/>
  <c r="I10" i="35"/>
  <c r="H15" i="35"/>
  <c r="H25" i="26"/>
  <c r="P212" i="9"/>
  <c r="V211" i="9"/>
  <c r="F206" i="17"/>
  <c r="G334" i="15"/>
  <c r="H334" i="15" s="1"/>
  <c r="H166" i="35"/>
  <c r="G171" i="35"/>
  <c r="X16" i="10"/>
  <c r="N59" i="9"/>
  <c r="T58" i="9"/>
  <c r="I942" i="18"/>
  <c r="J942" i="18"/>
  <c r="H943" i="18"/>
  <c r="I1045" i="19"/>
  <c r="J1045" i="19"/>
  <c r="H1046" i="19"/>
  <c r="R160" i="9"/>
  <c r="L161" i="9"/>
  <c r="G187" i="37"/>
  <c r="H182" i="37"/>
  <c r="H113" i="16"/>
  <c r="G114" i="16"/>
  <c r="F85" i="37"/>
  <c r="G80" i="37"/>
  <c r="F117" i="37"/>
  <c r="G112" i="37"/>
  <c r="H52" i="13"/>
  <c r="I52" i="13" s="1"/>
  <c r="F205" i="17"/>
  <c r="F189" i="17"/>
  <c r="F173" i="17"/>
  <c r="P263" i="9"/>
  <c r="V262" i="9"/>
  <c r="Q332" i="15"/>
  <c r="J1458" i="18"/>
  <c r="I1458" i="18"/>
  <c r="M159" i="9"/>
  <c r="S158" i="9"/>
  <c r="Q158" i="9"/>
  <c r="W158" i="9" s="1"/>
  <c r="H421" i="19"/>
  <c r="J420" i="19"/>
  <c r="I420" i="19"/>
  <c r="S29" i="10"/>
  <c r="X29" i="10" s="1"/>
  <c r="M30" i="10"/>
  <c r="R29" i="10"/>
  <c r="C71" i="26" a="1"/>
  <c r="G59" i="37"/>
  <c r="F64" i="37"/>
  <c r="I48" i="37"/>
  <c r="J43" i="37"/>
  <c r="F156" i="40"/>
  <c r="G151" i="40"/>
  <c r="G86" i="37"/>
  <c r="H81" i="37"/>
  <c r="H171" i="37"/>
  <c r="I166" i="37"/>
  <c r="G182" i="40"/>
  <c r="F187" i="40"/>
  <c r="S56" i="9"/>
  <c r="M57" i="9"/>
  <c r="Q56" i="9"/>
  <c r="W56" i="9" s="1"/>
  <c r="J19" i="12"/>
  <c r="K19" i="12" s="1"/>
  <c r="E19" i="12"/>
  <c r="J730" i="19"/>
  <c r="I730" i="19"/>
  <c r="H732" i="19"/>
  <c r="F208" i="17"/>
  <c r="E9" i="12"/>
  <c r="J9" i="12"/>
  <c r="D29" i="12"/>
  <c r="E29" i="12" s="1"/>
  <c r="J730" i="18"/>
  <c r="I730" i="18"/>
  <c r="O31" i="10"/>
  <c r="U30" i="10"/>
  <c r="T158" i="9"/>
  <c r="N159" i="9"/>
  <c r="V44" i="10"/>
  <c r="P45" i="10"/>
  <c r="T52" i="10"/>
  <c r="N53" i="10"/>
  <c r="R52" i="10"/>
  <c r="S52" i="10"/>
  <c r="M53" i="10"/>
  <c r="H102" i="35"/>
  <c r="I97" i="35"/>
  <c r="R107" i="11"/>
  <c r="X107" i="11" s="1"/>
  <c r="M108" i="11"/>
  <c r="S107" i="11"/>
  <c r="F219" i="17"/>
  <c r="F203" i="17"/>
  <c r="F187" i="17"/>
  <c r="N171" i="17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F171" i="17"/>
  <c r="G171" i="17" s="1"/>
  <c r="H171" i="17" s="1"/>
  <c r="R3" i="11"/>
  <c r="M4" i="11"/>
  <c r="S3" i="11"/>
  <c r="R58" i="9"/>
  <c r="L59" i="9"/>
  <c r="H1563" i="18"/>
  <c r="V3" i="11"/>
  <c r="P4" i="11"/>
  <c r="I4" i="14"/>
  <c r="H5" i="14"/>
  <c r="O59" i="9"/>
  <c r="U58" i="9"/>
  <c r="F151" i="37"/>
  <c r="E156" i="37"/>
  <c r="F151" i="35"/>
  <c r="E156" i="35"/>
  <c r="H37" i="26"/>
  <c r="I4" i="27"/>
  <c r="H5" i="27"/>
  <c r="F198" i="37"/>
  <c r="E203" i="37"/>
  <c r="I22" i="14"/>
  <c r="H23" i="14"/>
  <c r="F218" i="17"/>
  <c r="F202" i="17"/>
  <c r="F186" i="17"/>
  <c r="F182" i="17"/>
  <c r="F170" i="17"/>
  <c r="G170" i="17" s="1"/>
  <c r="H170" i="17" s="1"/>
  <c r="N170" i="17"/>
  <c r="H1461" i="19"/>
  <c r="T66" i="10"/>
  <c r="N67" i="10"/>
  <c r="W19" i="10"/>
  <c r="Q20" i="10"/>
  <c r="H224" i="15"/>
  <c r="G225" i="15"/>
  <c r="I1045" i="18"/>
  <c r="J1045" i="18"/>
  <c r="H1046" i="18"/>
  <c r="I9" i="12"/>
  <c r="H29" i="12"/>
  <c r="I29" i="12" s="1"/>
  <c r="F215" i="17"/>
  <c r="F199" i="17"/>
  <c r="F183" i="17"/>
  <c r="J1563" i="19"/>
  <c r="I1563" i="19"/>
  <c r="I1562" i="19"/>
  <c r="J1562" i="19"/>
  <c r="H52" i="14"/>
  <c r="P109" i="11"/>
  <c r="V108" i="11"/>
  <c r="G116" i="17"/>
  <c r="I37" i="13"/>
  <c r="H38" i="13"/>
  <c r="W108" i="11"/>
  <c r="Q109" i="11"/>
  <c r="G16" i="40"/>
  <c r="H11" i="40"/>
  <c r="H15" i="37"/>
  <c r="I10" i="37"/>
  <c r="F187" i="35"/>
  <c r="G182" i="35"/>
  <c r="G58" i="40"/>
  <c r="F63" i="40"/>
  <c r="T31" i="10"/>
  <c r="N32" i="10"/>
  <c r="F214" i="17"/>
  <c r="F198" i="17"/>
  <c r="Q56" i="10"/>
  <c r="W55" i="10"/>
  <c r="G60" i="17"/>
  <c r="J1459" i="19"/>
  <c r="I1459" i="19"/>
  <c r="H1459" i="18"/>
  <c r="I1458" i="19"/>
  <c r="J1458" i="19"/>
  <c r="AY236" i="17"/>
  <c r="AU236" i="17"/>
  <c r="AQ236" i="17"/>
  <c r="AM236" i="17"/>
  <c r="AI236" i="17"/>
  <c r="AE236" i="17"/>
  <c r="AA236" i="17"/>
  <c r="W236" i="17"/>
  <c r="S236" i="17"/>
  <c r="O236" i="17"/>
  <c r="K236" i="17"/>
  <c r="G236" i="17"/>
  <c r="BB236" i="17"/>
  <c r="AW236" i="17"/>
  <c r="AR236" i="17"/>
  <c r="AL236" i="17"/>
  <c r="AG236" i="17"/>
  <c r="AB236" i="17"/>
  <c r="V236" i="17"/>
  <c r="Q236" i="17"/>
  <c r="L236" i="17"/>
  <c r="F236" i="17"/>
  <c r="BA236" i="17"/>
  <c r="AV236" i="17"/>
  <c r="AP236" i="17"/>
  <c r="AK236" i="17"/>
  <c r="AF236" i="17"/>
  <c r="Z236" i="17"/>
  <c r="U236" i="17"/>
  <c r="P236" i="17"/>
  <c r="J236" i="17"/>
  <c r="E236" i="17"/>
  <c r="AZ236" i="17"/>
  <c r="AT236" i="17"/>
  <c r="AO236" i="17"/>
  <c r="AJ236" i="17"/>
  <c r="AD236" i="17"/>
  <c r="Y236" i="17"/>
  <c r="T236" i="17"/>
  <c r="N236" i="17"/>
  <c r="I236" i="17"/>
  <c r="D236" i="17"/>
  <c r="AN236" i="17"/>
  <c r="R236" i="17"/>
  <c r="AH236" i="17"/>
  <c r="M236" i="17"/>
  <c r="AX236" i="17"/>
  <c r="AC236" i="17"/>
  <c r="H236" i="17"/>
  <c r="AS236" i="17"/>
  <c r="X236" i="17"/>
  <c r="C236" i="17"/>
  <c r="U53" i="10"/>
  <c r="O54" i="10"/>
  <c r="J285" i="17" a="1"/>
  <c r="J285" i="17" s="1"/>
  <c r="J317" i="19"/>
  <c r="I317" i="19"/>
  <c r="H318" i="19"/>
  <c r="H210" i="20" l="1"/>
  <c r="O55" i="10"/>
  <c r="U54" i="10"/>
  <c r="H60" i="17"/>
  <c r="G61" i="17"/>
  <c r="I5" i="27"/>
  <c r="H6" i="27"/>
  <c r="U59" i="9"/>
  <c r="O60" i="9"/>
  <c r="P5" i="11"/>
  <c r="V4" i="11"/>
  <c r="J97" i="35"/>
  <c r="I102" i="35"/>
  <c r="I171" i="37"/>
  <c r="J166" i="37"/>
  <c r="H151" i="40"/>
  <c r="G156" i="40"/>
  <c r="M31" i="10"/>
  <c r="R30" i="10"/>
  <c r="S30" i="10"/>
  <c r="X30" i="10" s="1"/>
  <c r="S159" i="9"/>
  <c r="M160" i="9"/>
  <c r="Q159" i="9"/>
  <c r="W159" i="9" s="1"/>
  <c r="P264" i="9"/>
  <c r="V263" i="9"/>
  <c r="G117" i="37"/>
  <c r="H112" i="37"/>
  <c r="H114" i="16"/>
  <c r="G115" i="16"/>
  <c r="N60" i="9"/>
  <c r="T59" i="9"/>
  <c r="I25" i="26"/>
  <c r="H26" i="26"/>
  <c r="I15" i="35"/>
  <c r="J10" i="35"/>
  <c r="H526" i="19"/>
  <c r="I525" i="19"/>
  <c r="J525" i="19"/>
  <c r="G117" i="35"/>
  <c r="H112" i="35"/>
  <c r="G32" i="35"/>
  <c r="H27" i="35"/>
  <c r="H6" i="15"/>
  <c r="G7" i="15"/>
  <c r="I47" i="35"/>
  <c r="J42" i="35"/>
  <c r="G63" i="40"/>
  <c r="H58" i="40"/>
  <c r="G187" i="35"/>
  <c r="H182" i="35"/>
  <c r="H16" i="40"/>
  <c r="I11" i="40"/>
  <c r="I38" i="13"/>
  <c r="H39" i="13"/>
  <c r="P110" i="11"/>
  <c r="V109" i="11"/>
  <c r="W20" i="10"/>
  <c r="Q21" i="10"/>
  <c r="I23" i="14"/>
  <c r="H24" i="14"/>
  <c r="I37" i="26"/>
  <c r="H38" i="26"/>
  <c r="I5" i="14"/>
  <c r="H6" i="14"/>
  <c r="X3" i="11"/>
  <c r="S108" i="11"/>
  <c r="M109" i="11"/>
  <c r="R108" i="11"/>
  <c r="X108" i="11" s="1"/>
  <c r="N54" i="10"/>
  <c r="T53" i="10"/>
  <c r="N160" i="9"/>
  <c r="T159" i="9"/>
  <c r="U31" i="10"/>
  <c r="O32" i="10"/>
  <c r="K9" i="12"/>
  <c r="J29" i="12"/>
  <c r="K29" i="12" s="1"/>
  <c r="G64" i="37"/>
  <c r="H59" i="37"/>
  <c r="J421" i="19"/>
  <c r="H422" i="19"/>
  <c r="I421" i="19"/>
  <c r="L162" i="9"/>
  <c r="R161" i="9"/>
  <c r="J943" i="18"/>
  <c r="I943" i="18"/>
  <c r="H944" i="18"/>
  <c r="H114" i="15"/>
  <c r="G115" i="15"/>
  <c r="V162" i="9"/>
  <c r="P163" i="9"/>
  <c r="U161" i="9"/>
  <c r="O162" i="9"/>
  <c r="G101" i="37"/>
  <c r="H96" i="37"/>
  <c r="W56" i="10"/>
  <c r="Q57" i="10"/>
  <c r="I52" i="14"/>
  <c r="H53" i="14"/>
  <c r="I1461" i="19"/>
  <c r="J1461" i="19"/>
  <c r="H1462" i="19"/>
  <c r="G151" i="37"/>
  <c r="F156" i="37"/>
  <c r="I1563" i="18"/>
  <c r="J1563" i="18"/>
  <c r="L60" i="9"/>
  <c r="R59" i="9"/>
  <c r="S4" i="11"/>
  <c r="M5" i="11"/>
  <c r="R4" i="11"/>
  <c r="M54" i="10"/>
  <c r="S53" i="10"/>
  <c r="X53" i="10" s="1"/>
  <c r="R53" i="10"/>
  <c r="G187" i="40"/>
  <c r="H182" i="40"/>
  <c r="H86" i="37"/>
  <c r="I81" i="37"/>
  <c r="J48" i="37"/>
  <c r="K43" i="37"/>
  <c r="N71" i="26"/>
  <c r="J71" i="26"/>
  <c r="F71" i="26"/>
  <c r="C71" i="26"/>
  <c r="M71" i="26"/>
  <c r="I71" i="26"/>
  <c r="E71" i="26"/>
  <c r="L71" i="26"/>
  <c r="D71" i="26"/>
  <c r="K71" i="26"/>
  <c r="H71" i="26"/>
  <c r="G71" i="26"/>
  <c r="G85" i="37"/>
  <c r="H80" i="37"/>
  <c r="H187" i="37"/>
  <c r="I182" i="37"/>
  <c r="J1046" i="19"/>
  <c r="I1046" i="19"/>
  <c r="H1047" i="19"/>
  <c r="H171" i="35"/>
  <c r="I166" i="35"/>
  <c r="C74" i="26" a="1"/>
  <c r="G63" i="37"/>
  <c r="H58" i="37"/>
  <c r="V58" i="9"/>
  <c r="P59" i="9"/>
  <c r="H1564" i="18"/>
  <c r="I318" i="19"/>
  <c r="J318" i="19"/>
  <c r="H319" i="19"/>
  <c r="I1459" i="18"/>
  <c r="J1459" i="18"/>
  <c r="T32" i="10"/>
  <c r="N33" i="10"/>
  <c r="I15" i="37"/>
  <c r="J10" i="37"/>
  <c r="Q110" i="11"/>
  <c r="W109" i="11"/>
  <c r="H116" i="17"/>
  <c r="G117" i="17"/>
  <c r="J1046" i="18"/>
  <c r="I1046" i="18"/>
  <c r="H1047" i="18"/>
  <c r="H225" i="15"/>
  <c r="G226" i="15"/>
  <c r="N68" i="10"/>
  <c r="T67" i="10"/>
  <c r="F203" i="37"/>
  <c r="G198" i="37"/>
  <c r="G151" i="35"/>
  <c r="F156" i="35"/>
  <c r="X52" i="10"/>
  <c r="P46" i="10"/>
  <c r="V45" i="10"/>
  <c r="I732" i="19"/>
  <c r="J732" i="19"/>
  <c r="S57" i="9"/>
  <c r="M58" i="9"/>
  <c r="Q57" i="9"/>
  <c r="W57" i="9" s="1"/>
  <c r="V212" i="9"/>
  <c r="P213" i="9"/>
  <c r="J214" i="18"/>
  <c r="I214" i="18"/>
  <c r="H215" i="18"/>
  <c r="W44" i="10"/>
  <c r="Q45" i="10"/>
  <c r="M69" i="10"/>
  <c r="S68" i="10"/>
  <c r="P68" i="10"/>
  <c r="V67" i="10"/>
  <c r="I1566" i="19"/>
  <c r="J1566" i="19"/>
  <c r="H1567" i="19"/>
  <c r="J210" i="20"/>
  <c r="I210" i="20"/>
  <c r="H418" i="20"/>
  <c r="J417" i="20"/>
  <c r="I417" i="20"/>
  <c r="J521" i="20"/>
  <c r="I521" i="20"/>
  <c r="H522" i="20"/>
  <c r="J729" i="20"/>
  <c r="I729" i="20"/>
  <c r="H835" i="20"/>
  <c r="J1145" i="20"/>
  <c r="I1145" i="20"/>
  <c r="J1457" i="20"/>
  <c r="I1457" i="20"/>
  <c r="P333" i="15"/>
  <c r="N334" i="15"/>
  <c r="H97" i="40"/>
  <c r="G102" i="40"/>
  <c r="G63" i="35"/>
  <c r="H58" i="35"/>
  <c r="I4" i="18"/>
  <c r="J4" i="18"/>
  <c r="H5" i="18"/>
  <c r="N5" i="11"/>
  <c r="T4" i="11"/>
  <c r="V18" i="10"/>
  <c r="P19" i="10"/>
  <c r="I4" i="26"/>
  <c r="H5" i="26"/>
  <c r="M43" i="10"/>
  <c r="R42" i="10"/>
  <c r="S42" i="10"/>
  <c r="X42" i="10" s="1"/>
  <c r="G47" i="40"/>
  <c r="H42" i="40"/>
  <c r="W32" i="10"/>
  <c r="Q33" i="10"/>
  <c r="I1253" i="19"/>
  <c r="J1253" i="19"/>
  <c r="H1254" i="19"/>
  <c r="O67" i="10"/>
  <c r="U66" i="10"/>
  <c r="X66" i="10" s="1"/>
  <c r="R66" i="10"/>
  <c r="J111" i="18"/>
  <c r="I111" i="18"/>
  <c r="H112" i="18"/>
  <c r="X17" i="10"/>
  <c r="J732" i="18"/>
  <c r="I732" i="18"/>
  <c r="H129" i="37"/>
  <c r="G134" i="37"/>
  <c r="N8" i="9"/>
  <c r="T7" i="9"/>
  <c r="H1460" i="18"/>
  <c r="U19" i="10"/>
  <c r="O20" i="10"/>
  <c r="H101" i="35"/>
  <c r="I96" i="35"/>
  <c r="T109" i="11"/>
  <c r="N110" i="11"/>
  <c r="H59" i="40"/>
  <c r="G64" i="40"/>
  <c r="G155" i="35"/>
  <c r="H150" i="35"/>
  <c r="G31" i="40"/>
  <c r="H26" i="40"/>
  <c r="T262" i="9"/>
  <c r="N263" i="9"/>
  <c r="G198" i="35"/>
  <c r="F203" i="35"/>
  <c r="H85" i="35"/>
  <c r="I80" i="35"/>
  <c r="G48" i="35"/>
  <c r="H43" i="35"/>
  <c r="H118" i="37"/>
  <c r="I113" i="37"/>
  <c r="J1358" i="19"/>
  <c r="H1359" i="19"/>
  <c r="I1358" i="19"/>
  <c r="H6" i="16"/>
  <c r="G7" i="16"/>
  <c r="U110" i="9"/>
  <c r="O111" i="9"/>
  <c r="J26" i="37"/>
  <c r="I31" i="37"/>
  <c r="I3" i="20"/>
  <c r="J3" i="20"/>
  <c r="I940" i="20"/>
  <c r="J940" i="20"/>
  <c r="I939" i="20"/>
  <c r="J939" i="20"/>
  <c r="I1563" i="20"/>
  <c r="J1563" i="20"/>
  <c r="I1562" i="20"/>
  <c r="J1562" i="20"/>
  <c r="I1561" i="20"/>
  <c r="J1561" i="20"/>
  <c r="J106" i="20"/>
  <c r="I106" i="20"/>
  <c r="J209" i="20"/>
  <c r="I209" i="20"/>
  <c r="H941" i="20"/>
  <c r="H942" i="20" s="1"/>
  <c r="H1565" i="20"/>
  <c r="J833" i="20"/>
  <c r="I833" i="20"/>
  <c r="H1042" i="20"/>
  <c r="H1043" i="20" s="1"/>
  <c r="H1044" i="20" s="1"/>
  <c r="I313" i="20"/>
  <c r="J313" i="20"/>
  <c r="I1249" i="20"/>
  <c r="H1250" i="20"/>
  <c r="J1249" i="20"/>
  <c r="H836" i="20"/>
  <c r="H837" i="20" s="1"/>
  <c r="H838" i="20" s="1"/>
  <c r="H314" i="20"/>
  <c r="H315" i="20" s="1"/>
  <c r="J626" i="18"/>
  <c r="I626" i="18"/>
  <c r="G172" i="17"/>
  <c r="H172" i="17" s="1"/>
  <c r="J628" i="19"/>
  <c r="I628" i="19"/>
  <c r="H86" i="35"/>
  <c r="I81" i="35"/>
  <c r="I16" i="37"/>
  <c r="J11" i="37"/>
  <c r="T20" i="10"/>
  <c r="N21" i="10"/>
  <c r="H53" i="13"/>
  <c r="H422" i="18"/>
  <c r="I421" i="18"/>
  <c r="J421" i="18"/>
  <c r="F203" i="40"/>
  <c r="G198" i="40"/>
  <c r="H167" i="37"/>
  <c r="G172" i="37"/>
  <c r="S8" i="9"/>
  <c r="M9" i="9"/>
  <c r="J1150" i="19"/>
  <c r="I1150" i="19"/>
  <c r="H1151" i="19"/>
  <c r="H48" i="40"/>
  <c r="I43" i="40"/>
  <c r="R110" i="9"/>
  <c r="L111" i="9"/>
  <c r="J47" i="37"/>
  <c r="K42" i="37"/>
  <c r="H199" i="40"/>
  <c r="G204" i="40"/>
  <c r="H102" i="37"/>
  <c r="I97" i="37"/>
  <c r="I1150" i="18"/>
  <c r="J1150" i="18"/>
  <c r="H1151" i="18"/>
  <c r="H1254" i="18"/>
  <c r="I1253" i="18"/>
  <c r="J1253" i="18"/>
  <c r="J6" i="19"/>
  <c r="I6" i="19"/>
  <c r="H7" i="19"/>
  <c r="J112" i="19"/>
  <c r="I112" i="19"/>
  <c r="H113" i="19"/>
  <c r="H81" i="40"/>
  <c r="G86" i="40"/>
  <c r="H5" i="17"/>
  <c r="G6" i="17"/>
  <c r="S109" i="9"/>
  <c r="M110" i="9"/>
  <c r="H49" i="26"/>
  <c r="G171" i="40"/>
  <c r="H166" i="40"/>
  <c r="H128" i="37"/>
  <c r="G133" i="37"/>
  <c r="W8" i="10"/>
  <c r="Q9" i="10"/>
  <c r="R212" i="9"/>
  <c r="L213" i="9"/>
  <c r="V110" i="9"/>
  <c r="P111" i="9"/>
  <c r="H733" i="19"/>
  <c r="Q6" i="11"/>
  <c r="W5" i="11"/>
  <c r="G155" i="40"/>
  <c r="H150" i="40"/>
  <c r="O265" i="9"/>
  <c r="U264" i="9"/>
  <c r="I31" i="35"/>
  <c r="J26" i="35"/>
  <c r="J1146" i="20"/>
  <c r="I1146" i="20"/>
  <c r="I1564" i="20"/>
  <c r="J1564" i="20"/>
  <c r="J1458" i="20"/>
  <c r="I1458" i="20"/>
  <c r="J834" i="20"/>
  <c r="I834" i="20"/>
  <c r="J1041" i="20"/>
  <c r="I1041" i="20"/>
  <c r="H1147" i="20"/>
  <c r="H1459" i="20"/>
  <c r="H4" i="20"/>
  <c r="H211" i="20"/>
  <c r="I2" i="20"/>
  <c r="J2" i="20"/>
  <c r="W67" i="10"/>
  <c r="Q68" i="10"/>
  <c r="T210" i="9"/>
  <c r="N211" i="9"/>
  <c r="J1357" i="18"/>
  <c r="H1358" i="18"/>
  <c r="I1357" i="18"/>
  <c r="I101" i="40"/>
  <c r="J96" i="40"/>
  <c r="H32" i="40"/>
  <c r="I27" i="40"/>
  <c r="G336" i="15"/>
  <c r="AZ456" i="16"/>
  <c r="AV456" i="16"/>
  <c r="AR456" i="16"/>
  <c r="AN456" i="16"/>
  <c r="AJ456" i="16"/>
  <c r="AF456" i="16"/>
  <c r="AB456" i="16"/>
  <c r="X456" i="16"/>
  <c r="T456" i="16"/>
  <c r="P456" i="16"/>
  <c r="L456" i="16"/>
  <c r="H456" i="16"/>
  <c r="D456" i="16"/>
  <c r="AY456" i="16"/>
  <c r="AU456" i="16"/>
  <c r="AQ456" i="16"/>
  <c r="AM456" i="16"/>
  <c r="AI456" i="16"/>
  <c r="AE456" i="16"/>
  <c r="AA456" i="16"/>
  <c r="W456" i="16"/>
  <c r="S456" i="16"/>
  <c r="O456" i="16"/>
  <c r="K456" i="16"/>
  <c r="G456" i="16"/>
  <c r="BB456" i="16"/>
  <c r="AX456" i="16"/>
  <c r="AT456" i="16"/>
  <c r="AP456" i="16"/>
  <c r="AL456" i="16"/>
  <c r="AH456" i="16"/>
  <c r="AD456" i="16"/>
  <c r="Z456" i="16"/>
  <c r="V456" i="16"/>
  <c r="R456" i="16"/>
  <c r="N456" i="16"/>
  <c r="J456" i="16"/>
  <c r="F456" i="16"/>
  <c r="C456" i="16"/>
  <c r="BA456" i="16"/>
  <c r="AK456" i="16"/>
  <c r="U456" i="16"/>
  <c r="E456" i="16"/>
  <c r="AW456" i="16"/>
  <c r="AG456" i="16"/>
  <c r="Q456" i="16"/>
  <c r="AS456" i="16"/>
  <c r="AC456" i="16"/>
  <c r="M456" i="16"/>
  <c r="AO456" i="16"/>
  <c r="Y456" i="16"/>
  <c r="I456" i="16"/>
  <c r="K39" i="27"/>
  <c r="G39" i="27"/>
  <c r="M39" i="27"/>
  <c r="I39" i="27"/>
  <c r="E39" i="27"/>
  <c r="L39" i="27"/>
  <c r="H39" i="27"/>
  <c r="D39" i="27"/>
  <c r="N39" i="27"/>
  <c r="J39" i="27"/>
  <c r="F39" i="27"/>
  <c r="C39" i="27"/>
  <c r="H188" i="35"/>
  <c r="I183" i="35"/>
  <c r="V32" i="10"/>
  <c r="P33" i="10"/>
  <c r="H129" i="35"/>
  <c r="G134" i="35"/>
  <c r="J32" i="37"/>
  <c r="K27" i="37"/>
  <c r="S210" i="9"/>
  <c r="M211" i="9"/>
  <c r="Q210" i="9"/>
  <c r="W210" i="9" s="1"/>
  <c r="I128" i="40"/>
  <c r="H133" i="40"/>
  <c r="I733" i="18"/>
  <c r="J733" i="18"/>
  <c r="H526" i="18"/>
  <c r="I525" i="18"/>
  <c r="J525" i="18"/>
  <c r="H129" i="40"/>
  <c r="G134" i="40"/>
  <c r="I22" i="13"/>
  <c r="H23" i="13"/>
  <c r="T7" i="10"/>
  <c r="N8" i="10"/>
  <c r="I64" i="35"/>
  <c r="J59" i="35"/>
  <c r="I839" i="18"/>
  <c r="J839" i="18"/>
  <c r="H840" i="18"/>
  <c r="U4" i="11"/>
  <c r="O5" i="11"/>
  <c r="O213" i="9"/>
  <c r="U212" i="9"/>
  <c r="H627" i="18"/>
  <c r="G155" i="37"/>
  <c r="H150" i="37"/>
  <c r="G273" i="17"/>
  <c r="G283" i="17" s="1"/>
  <c r="G490" i="16"/>
  <c r="G500" i="16" s="1"/>
  <c r="G496" i="15"/>
  <c r="H183" i="37"/>
  <c r="G188" i="37"/>
  <c r="H118" i="35"/>
  <c r="I113" i="35"/>
  <c r="H172" i="40"/>
  <c r="I167" i="40"/>
  <c r="G204" i="37"/>
  <c r="H199" i="37"/>
  <c r="S266" i="9"/>
  <c r="M267" i="9"/>
  <c r="I133" i="35"/>
  <c r="J128" i="35"/>
  <c r="L262" i="9"/>
  <c r="Q261" i="9"/>
  <c r="W261" i="9" s="1"/>
  <c r="R261" i="9"/>
  <c r="H113" i="40"/>
  <c r="G118" i="40"/>
  <c r="Q334" i="15"/>
  <c r="O335" i="15"/>
  <c r="J1353" i="20"/>
  <c r="I1353" i="20"/>
  <c r="H1354" i="20"/>
  <c r="H107" i="20"/>
  <c r="H108" i="20" s="1"/>
  <c r="J625" i="20"/>
  <c r="I625" i="20"/>
  <c r="I938" i="20"/>
  <c r="J938" i="20"/>
  <c r="H626" i="20"/>
  <c r="H627" i="20" s="1"/>
  <c r="I937" i="20"/>
  <c r="J937" i="20"/>
  <c r="H730" i="20"/>
  <c r="J734" i="18"/>
  <c r="I734" i="18"/>
  <c r="H167" i="35"/>
  <c r="G172" i="35"/>
  <c r="T47" i="10"/>
  <c r="N48" i="10"/>
  <c r="R6" i="9"/>
  <c r="L7" i="9"/>
  <c r="Q6" i="9"/>
  <c r="W6" i="9" s="1"/>
  <c r="H629" i="19"/>
  <c r="H199" i="35"/>
  <c r="G204" i="35"/>
  <c r="O110" i="11"/>
  <c r="U109" i="11"/>
  <c r="I36" i="14"/>
  <c r="H37" i="14"/>
  <c r="G333" i="16"/>
  <c r="I8" i="13"/>
  <c r="H9" i="13"/>
  <c r="K80" i="40"/>
  <c r="J85" i="40"/>
  <c r="J320" i="18"/>
  <c r="I320" i="18"/>
  <c r="H321" i="18"/>
  <c r="K183" i="40"/>
  <c r="J188" i="40"/>
  <c r="H224" i="16"/>
  <c r="G225" i="16"/>
  <c r="T108" i="9"/>
  <c r="N109" i="9"/>
  <c r="Q108" i="9"/>
  <c r="W108" i="9" s="1"/>
  <c r="I21" i="27"/>
  <c r="H22" i="27"/>
  <c r="M19" i="10"/>
  <c r="R18" i="10"/>
  <c r="S18" i="10"/>
  <c r="X18" i="10" s="1"/>
  <c r="U43" i="10"/>
  <c r="O44" i="10"/>
  <c r="U6" i="10"/>
  <c r="X6" i="10" s="1"/>
  <c r="O7" i="10"/>
  <c r="J946" i="19"/>
  <c r="I946" i="19"/>
  <c r="H947" i="19"/>
  <c r="S8" i="10"/>
  <c r="M9" i="10"/>
  <c r="V56" i="10"/>
  <c r="P57" i="10"/>
  <c r="U7" i="9"/>
  <c r="O8" i="9"/>
  <c r="P8" i="10"/>
  <c r="V7" i="10"/>
  <c r="O287" i="17" a="1"/>
  <c r="O287" i="17" s="1"/>
  <c r="P287" i="17" s="1"/>
  <c r="N287" i="17" a="1"/>
  <c r="N287" i="17" s="1"/>
  <c r="I287" i="17" a="1"/>
  <c r="I287" i="17" s="1"/>
  <c r="K287" i="17" a="1"/>
  <c r="K287" i="17" s="1"/>
  <c r="F287" i="17" a="1"/>
  <c r="F287" i="17" s="1"/>
  <c r="M287" i="17" a="1"/>
  <c r="M287" i="17" s="1"/>
  <c r="H287" i="17" a="1"/>
  <c r="H287" i="17" s="1"/>
  <c r="D287" i="17" a="1"/>
  <c r="D287" i="17" s="1"/>
  <c r="L287" i="17" a="1"/>
  <c r="L287" i="17" s="1"/>
  <c r="E287" i="17" a="1"/>
  <c r="E287" i="17" s="1"/>
  <c r="G287" i="17" a="1"/>
  <c r="G287" i="17" s="1"/>
  <c r="J287" i="17" a="1"/>
  <c r="J287" i="17" s="1"/>
  <c r="C239" i="17" a="1"/>
  <c r="I837" i="19"/>
  <c r="J837" i="19"/>
  <c r="H838" i="19"/>
  <c r="J216" i="19"/>
  <c r="I216" i="19"/>
  <c r="H217" i="19"/>
  <c r="H735" i="18"/>
  <c r="I117" i="40"/>
  <c r="J112" i="40"/>
  <c r="H486" i="15"/>
  <c r="W441" i="15"/>
  <c r="X441" i="15" s="1"/>
  <c r="Y441" i="15" s="1"/>
  <c r="Z441" i="15" s="1"/>
  <c r="G16" i="35"/>
  <c r="H11" i="35"/>
  <c r="G15" i="40"/>
  <c r="H10" i="40"/>
  <c r="V6" i="9"/>
  <c r="P7" i="9"/>
  <c r="J108" i="20" l="1"/>
  <c r="I108" i="20"/>
  <c r="H109" i="20"/>
  <c r="J1044" i="20"/>
  <c r="I1044" i="20"/>
  <c r="H1045" i="20"/>
  <c r="J838" i="20"/>
  <c r="I838" i="20"/>
  <c r="H839" i="20"/>
  <c r="I315" i="20"/>
  <c r="J315" i="20"/>
  <c r="H316" i="20"/>
  <c r="J627" i="20"/>
  <c r="I627" i="20"/>
  <c r="H628" i="20"/>
  <c r="X7" i="10"/>
  <c r="I942" i="20"/>
  <c r="J942" i="20"/>
  <c r="H943" i="20"/>
  <c r="AA441" i="15"/>
  <c r="AB441" i="15" s="1"/>
  <c r="AC441" i="15" s="1"/>
  <c r="AD441" i="15" s="1"/>
  <c r="AE441" i="15" s="1"/>
  <c r="I486" i="15"/>
  <c r="O9" i="9"/>
  <c r="U8" i="9"/>
  <c r="O8" i="10"/>
  <c r="U7" i="10"/>
  <c r="R7" i="10"/>
  <c r="V57" i="10"/>
  <c r="P58" i="10"/>
  <c r="J947" i="19"/>
  <c r="I947" i="19"/>
  <c r="H948" i="19"/>
  <c r="K188" i="40"/>
  <c r="L183" i="40"/>
  <c r="H333" i="16"/>
  <c r="G334" i="16"/>
  <c r="U110" i="11"/>
  <c r="O111" i="11"/>
  <c r="J730" i="20"/>
  <c r="I730" i="20"/>
  <c r="P9" i="10"/>
  <c r="V8" i="10"/>
  <c r="M10" i="10"/>
  <c r="S9" i="10"/>
  <c r="O45" i="10"/>
  <c r="U44" i="10"/>
  <c r="H225" i="16"/>
  <c r="G226" i="16"/>
  <c r="I321" i="18"/>
  <c r="J321" i="18"/>
  <c r="H322" i="18"/>
  <c r="K85" i="40"/>
  <c r="L80" i="40"/>
  <c r="I37" i="14"/>
  <c r="H38" i="14"/>
  <c r="I629" i="19"/>
  <c r="J629" i="19"/>
  <c r="H630" i="19"/>
  <c r="R262" i="9"/>
  <c r="Q262" i="9"/>
  <c r="W262" i="9" s="1"/>
  <c r="L263" i="9"/>
  <c r="S267" i="9"/>
  <c r="M268" i="9"/>
  <c r="J167" i="40"/>
  <c r="I172" i="40"/>
  <c r="J840" i="18"/>
  <c r="I840" i="18"/>
  <c r="H841" i="18"/>
  <c r="S211" i="9"/>
  <c r="M212" i="9"/>
  <c r="Q211" i="9"/>
  <c r="W211" i="9" s="1"/>
  <c r="V33" i="10"/>
  <c r="P34" i="10"/>
  <c r="I1358" i="18"/>
  <c r="H1359" i="18"/>
  <c r="J1358" i="18"/>
  <c r="J211" i="20"/>
  <c r="I211" i="20"/>
  <c r="Q7" i="11"/>
  <c r="W6" i="11"/>
  <c r="Q10" i="10"/>
  <c r="W9" i="10"/>
  <c r="H171" i="40"/>
  <c r="I166" i="40"/>
  <c r="I7" i="19"/>
  <c r="J7" i="19"/>
  <c r="H8" i="19"/>
  <c r="H204" i="40"/>
  <c r="I199" i="40"/>
  <c r="L112" i="9"/>
  <c r="R111" i="9"/>
  <c r="S9" i="9"/>
  <c r="M10" i="9"/>
  <c r="I167" i="37"/>
  <c r="H172" i="37"/>
  <c r="N22" i="10"/>
  <c r="T21" i="10"/>
  <c r="I86" i="35"/>
  <c r="J81" i="35"/>
  <c r="I1250" i="20"/>
  <c r="H1251" i="20"/>
  <c r="J1250" i="20"/>
  <c r="J1042" i="20"/>
  <c r="I1042" i="20"/>
  <c r="H212" i="20"/>
  <c r="J1460" i="18"/>
  <c r="I1460" i="18"/>
  <c r="H1461" i="18"/>
  <c r="I129" i="37"/>
  <c r="H134" i="37"/>
  <c r="I112" i="18"/>
  <c r="J112" i="18"/>
  <c r="H113" i="18"/>
  <c r="I42" i="40"/>
  <c r="H47" i="40"/>
  <c r="J1567" i="19"/>
  <c r="I1567" i="19"/>
  <c r="H1568" i="19"/>
  <c r="V68" i="10"/>
  <c r="P69" i="10"/>
  <c r="I215" i="18"/>
  <c r="J215" i="18"/>
  <c r="H216" i="18"/>
  <c r="P214" i="9"/>
  <c r="V213" i="9"/>
  <c r="M59" i="9"/>
  <c r="S58" i="9"/>
  <c r="Q58" i="9"/>
  <c r="W58" i="9" s="1"/>
  <c r="P60" i="9"/>
  <c r="V59" i="9"/>
  <c r="I171" i="35"/>
  <c r="J166" i="35"/>
  <c r="M55" i="10"/>
  <c r="R54" i="10"/>
  <c r="S54" i="10"/>
  <c r="X4" i="11"/>
  <c r="G156" i="37"/>
  <c r="H151" i="37"/>
  <c r="I1462" i="19"/>
  <c r="J1462" i="19"/>
  <c r="H1463" i="19"/>
  <c r="O163" i="9"/>
  <c r="U162" i="9"/>
  <c r="P164" i="9"/>
  <c r="V163" i="9"/>
  <c r="I944" i="18"/>
  <c r="J944" i="18"/>
  <c r="H945" i="18"/>
  <c r="N55" i="10"/>
  <c r="T54" i="10"/>
  <c r="I38" i="26"/>
  <c r="H39" i="26"/>
  <c r="J15" i="35"/>
  <c r="K10" i="35"/>
  <c r="P6" i="11"/>
  <c r="V5" i="11"/>
  <c r="I9" i="13"/>
  <c r="H10" i="13"/>
  <c r="T48" i="10"/>
  <c r="N49" i="10"/>
  <c r="T49" i="10" s="1"/>
  <c r="I167" i="35"/>
  <c r="H172" i="35"/>
  <c r="K128" i="35"/>
  <c r="J133" i="35"/>
  <c r="I183" i="37"/>
  <c r="H188" i="37"/>
  <c r="I150" i="37"/>
  <c r="H155" i="37"/>
  <c r="U213" i="9"/>
  <c r="O214" i="9"/>
  <c r="I129" i="40"/>
  <c r="H134" i="40"/>
  <c r="J526" i="18"/>
  <c r="H527" i="18"/>
  <c r="I526" i="18"/>
  <c r="I129" i="35"/>
  <c r="H134" i="35"/>
  <c r="K96" i="40"/>
  <c r="J101" i="40"/>
  <c r="I4" i="20"/>
  <c r="J4" i="20"/>
  <c r="J1459" i="20"/>
  <c r="I1459" i="20"/>
  <c r="J1147" i="20"/>
  <c r="I1147" i="20"/>
  <c r="I150" i="40"/>
  <c r="H155" i="40"/>
  <c r="I733" i="19"/>
  <c r="J733" i="19"/>
  <c r="H734" i="19"/>
  <c r="L214" i="9"/>
  <c r="R213" i="9"/>
  <c r="I113" i="19"/>
  <c r="J113" i="19"/>
  <c r="H114" i="19"/>
  <c r="J1254" i="18"/>
  <c r="H1255" i="18"/>
  <c r="I1254" i="18"/>
  <c r="J97" i="37"/>
  <c r="I102" i="37"/>
  <c r="L42" i="37"/>
  <c r="K47" i="37"/>
  <c r="J1151" i="19"/>
  <c r="I1151" i="19"/>
  <c r="H1152" i="19"/>
  <c r="G203" i="40"/>
  <c r="H198" i="40"/>
  <c r="J422" i="18"/>
  <c r="H423" i="18"/>
  <c r="I422" i="18"/>
  <c r="I314" i="20"/>
  <c r="J314" i="20"/>
  <c r="J1043" i="20"/>
  <c r="I1043" i="20"/>
  <c r="H5" i="20"/>
  <c r="H1460" i="20"/>
  <c r="H7" i="16"/>
  <c r="G8" i="16"/>
  <c r="H1360" i="19"/>
  <c r="J1359" i="19"/>
  <c r="I1359" i="19"/>
  <c r="I43" i="35"/>
  <c r="H48" i="35"/>
  <c r="I26" i="40"/>
  <c r="H31" i="40"/>
  <c r="N111" i="11"/>
  <c r="T110" i="11"/>
  <c r="O21" i="10"/>
  <c r="U20" i="10"/>
  <c r="U67" i="10"/>
  <c r="X67" i="10" s="1"/>
  <c r="O68" i="10"/>
  <c r="R68" i="10" s="1"/>
  <c r="R67" i="10"/>
  <c r="S43" i="10"/>
  <c r="X43" i="10" s="1"/>
  <c r="M44" i="10"/>
  <c r="R43" i="10"/>
  <c r="P20" i="10"/>
  <c r="V19" i="10"/>
  <c r="H102" i="40"/>
  <c r="I97" i="40"/>
  <c r="H419" i="20"/>
  <c r="J418" i="20"/>
  <c r="I418" i="20"/>
  <c r="M70" i="10"/>
  <c r="S69" i="10"/>
  <c r="V46" i="10"/>
  <c r="P47" i="10"/>
  <c r="G203" i="37"/>
  <c r="H198" i="37"/>
  <c r="I1047" i="18"/>
  <c r="J1047" i="18"/>
  <c r="H1048" i="18"/>
  <c r="Q111" i="11"/>
  <c r="W110" i="11"/>
  <c r="K74" i="26"/>
  <c r="G74" i="26"/>
  <c r="N74" i="26"/>
  <c r="J74" i="26"/>
  <c r="F74" i="26"/>
  <c r="C74" i="26"/>
  <c r="M74" i="26"/>
  <c r="E74" i="26"/>
  <c r="L74" i="26"/>
  <c r="D74" i="26"/>
  <c r="I74" i="26"/>
  <c r="H74" i="26"/>
  <c r="I187" i="37"/>
  <c r="J182" i="37"/>
  <c r="J81" i="37"/>
  <c r="I86" i="37"/>
  <c r="I53" i="14"/>
  <c r="H54" i="14"/>
  <c r="L163" i="9"/>
  <c r="R162" i="9"/>
  <c r="I422" i="19"/>
  <c r="J422" i="19"/>
  <c r="H423" i="19"/>
  <c r="J11" i="40"/>
  <c r="I16" i="40"/>
  <c r="H63" i="40"/>
  <c r="I58" i="40"/>
  <c r="H7" i="15"/>
  <c r="G8" i="15"/>
  <c r="I112" i="37"/>
  <c r="H117" i="37"/>
  <c r="V264" i="9"/>
  <c r="P265" i="9"/>
  <c r="H156" i="40"/>
  <c r="I151" i="40"/>
  <c r="K97" i="35"/>
  <c r="J102" i="35"/>
  <c r="O61" i="9"/>
  <c r="U60" i="9"/>
  <c r="U55" i="10"/>
  <c r="O56" i="10"/>
  <c r="I10" i="40"/>
  <c r="H15" i="40"/>
  <c r="H273" i="17"/>
  <c r="H283" i="17" s="1"/>
  <c r="H490" i="16"/>
  <c r="H500" i="16" s="1"/>
  <c r="H496" i="15"/>
  <c r="I735" i="18"/>
  <c r="J735" i="18"/>
  <c r="H736" i="18"/>
  <c r="J838" i="19"/>
  <c r="I838" i="19"/>
  <c r="H839" i="19"/>
  <c r="M20" i="10"/>
  <c r="S19" i="10"/>
  <c r="X19" i="10" s="1"/>
  <c r="R19" i="10"/>
  <c r="N110" i="9"/>
  <c r="T109" i="9"/>
  <c r="Q109" i="9"/>
  <c r="W109" i="9" s="1"/>
  <c r="I199" i="35"/>
  <c r="H204" i="35"/>
  <c r="J626" i="20"/>
  <c r="I626" i="20"/>
  <c r="J1354" i="20"/>
  <c r="I1354" i="20"/>
  <c r="H1355" i="20"/>
  <c r="Q335" i="15"/>
  <c r="O336" i="15"/>
  <c r="H118" i="40"/>
  <c r="I113" i="40"/>
  <c r="H204" i="37"/>
  <c r="I199" i="37"/>
  <c r="J113" i="35"/>
  <c r="I118" i="35"/>
  <c r="O6" i="11"/>
  <c r="U5" i="11"/>
  <c r="N9" i="10"/>
  <c r="T8" i="10"/>
  <c r="I23" i="13"/>
  <c r="H24" i="13"/>
  <c r="I133" i="40"/>
  <c r="J128" i="40"/>
  <c r="K32" i="37"/>
  <c r="L27" i="37"/>
  <c r="J183" i="35"/>
  <c r="I188" i="35"/>
  <c r="H336" i="15"/>
  <c r="G337" i="15"/>
  <c r="Q69" i="10"/>
  <c r="W68" i="10"/>
  <c r="J31" i="35"/>
  <c r="K26" i="35"/>
  <c r="I49" i="26"/>
  <c r="H50" i="26"/>
  <c r="J1151" i="18"/>
  <c r="I1151" i="18"/>
  <c r="H1152" i="18"/>
  <c r="I53" i="13"/>
  <c r="H54" i="13"/>
  <c r="J16" i="37"/>
  <c r="K11" i="37"/>
  <c r="J837" i="20"/>
  <c r="I837" i="20"/>
  <c r="I1565" i="20"/>
  <c r="J1565" i="20"/>
  <c r="H198" i="35"/>
  <c r="G203" i="35"/>
  <c r="T8" i="9"/>
  <c r="N9" i="9"/>
  <c r="J1254" i="19"/>
  <c r="H1255" i="19"/>
  <c r="I1254" i="19"/>
  <c r="W33" i="10"/>
  <c r="Q34" i="10"/>
  <c r="T5" i="11"/>
  <c r="N6" i="11"/>
  <c r="H63" i="35"/>
  <c r="I58" i="35"/>
  <c r="P334" i="15"/>
  <c r="N335" i="15"/>
  <c r="H731" i="20"/>
  <c r="J522" i="20"/>
  <c r="I522" i="20"/>
  <c r="H523" i="20"/>
  <c r="W45" i="10"/>
  <c r="Q46" i="10"/>
  <c r="N69" i="10"/>
  <c r="T68" i="10"/>
  <c r="H117" i="17"/>
  <c r="G118" i="17"/>
  <c r="K10" i="37"/>
  <c r="J15" i="37"/>
  <c r="N34" i="10"/>
  <c r="T33" i="10"/>
  <c r="J1564" i="18"/>
  <c r="I1564" i="18"/>
  <c r="H1565" i="18"/>
  <c r="J1047" i="19"/>
  <c r="I1047" i="19"/>
  <c r="H1048" i="19"/>
  <c r="Q58" i="10"/>
  <c r="W57" i="10"/>
  <c r="I96" i="37"/>
  <c r="H101" i="37"/>
  <c r="H115" i="15"/>
  <c r="G116" i="15"/>
  <c r="N161" i="9"/>
  <c r="T160" i="9"/>
  <c r="M110" i="11"/>
  <c r="R109" i="11"/>
  <c r="X109" i="11" s="1"/>
  <c r="S109" i="11"/>
  <c r="I6" i="14"/>
  <c r="H7" i="14"/>
  <c r="V110" i="11"/>
  <c r="P111" i="11"/>
  <c r="I112" i="35"/>
  <c r="H117" i="35"/>
  <c r="I526" i="19"/>
  <c r="J526" i="19"/>
  <c r="H527" i="19"/>
  <c r="I26" i="26"/>
  <c r="H27" i="26"/>
  <c r="T60" i="9"/>
  <c r="N61" i="9"/>
  <c r="K166" i="37"/>
  <c r="J171" i="37"/>
  <c r="H61" i="17"/>
  <c r="G62" i="17"/>
  <c r="AZ239" i="17"/>
  <c r="AV239" i="17"/>
  <c r="AR239" i="17"/>
  <c r="AN239" i="17"/>
  <c r="AJ239" i="17"/>
  <c r="AF239" i="17"/>
  <c r="AB239" i="17"/>
  <c r="X239" i="17"/>
  <c r="T239" i="17"/>
  <c r="P239" i="17"/>
  <c r="L239" i="17"/>
  <c r="H239" i="17"/>
  <c r="D239" i="17"/>
  <c r="AX239" i="17"/>
  <c r="AS239" i="17"/>
  <c r="AM239" i="17"/>
  <c r="AH239" i="17"/>
  <c r="AC239" i="17"/>
  <c r="W239" i="17"/>
  <c r="R239" i="17"/>
  <c r="M239" i="17"/>
  <c r="G239" i="17"/>
  <c r="C239" i="17"/>
  <c r="BB239" i="17"/>
  <c r="AW239" i="17"/>
  <c r="AQ239" i="17"/>
  <c r="AL239" i="17"/>
  <c r="AG239" i="17"/>
  <c r="AA239" i="17"/>
  <c r="V239" i="17"/>
  <c r="Q239" i="17"/>
  <c r="K239" i="17"/>
  <c r="F239" i="17"/>
  <c r="BA239" i="17"/>
  <c r="AU239" i="17"/>
  <c r="AP239" i="17"/>
  <c r="AK239" i="17"/>
  <c r="AE239" i="17"/>
  <c r="Z239" i="17"/>
  <c r="U239" i="17"/>
  <c r="O239" i="17"/>
  <c r="J239" i="17"/>
  <c r="E239" i="17"/>
  <c r="AY239" i="17"/>
  <c r="AD239" i="17"/>
  <c r="I239" i="17"/>
  <c r="AT239" i="17"/>
  <c r="Y239" i="17"/>
  <c r="AO239" i="17"/>
  <c r="S239" i="17"/>
  <c r="AI239" i="17"/>
  <c r="N239" i="17"/>
  <c r="P8" i="9"/>
  <c r="V7" i="9"/>
  <c r="I11" i="35"/>
  <c r="H16" i="35"/>
  <c r="K112" i="40"/>
  <c r="J117" i="40"/>
  <c r="J217" i="19"/>
  <c r="I217" i="19"/>
  <c r="H218" i="19"/>
  <c r="I22" i="27"/>
  <c r="H23" i="27"/>
  <c r="L8" i="9"/>
  <c r="Q7" i="9"/>
  <c r="W7" i="9" s="1"/>
  <c r="R7" i="9"/>
  <c r="J107" i="20"/>
  <c r="I107" i="20"/>
  <c r="I627" i="18"/>
  <c r="J627" i="18"/>
  <c r="H628" i="18"/>
  <c r="K59" i="35"/>
  <c r="J64" i="35"/>
  <c r="J27" i="40"/>
  <c r="I32" i="40"/>
  <c r="N212" i="9"/>
  <c r="T211" i="9"/>
  <c r="U265" i="9"/>
  <c r="O266" i="9"/>
  <c r="P112" i="9"/>
  <c r="V111" i="9"/>
  <c r="H133" i="37"/>
  <c r="I128" i="37"/>
  <c r="M111" i="9"/>
  <c r="S110" i="9"/>
  <c r="H6" i="17"/>
  <c r="G7" i="17"/>
  <c r="H86" i="40"/>
  <c r="I81" i="40"/>
  <c r="Q110" i="9"/>
  <c r="W110" i="9" s="1"/>
  <c r="J43" i="40"/>
  <c r="I48" i="40"/>
  <c r="I836" i="20"/>
  <c r="J836" i="20"/>
  <c r="H1148" i="20"/>
  <c r="H1566" i="20"/>
  <c r="I941" i="20"/>
  <c r="J941" i="20"/>
  <c r="J31" i="37"/>
  <c r="K26" i="37"/>
  <c r="U111" i="9"/>
  <c r="O112" i="9"/>
  <c r="J113" i="37"/>
  <c r="I118" i="37"/>
  <c r="J80" i="35"/>
  <c r="I85" i="35"/>
  <c r="N264" i="9"/>
  <c r="T263" i="9"/>
  <c r="I150" i="35"/>
  <c r="H155" i="35"/>
  <c r="I59" i="40"/>
  <c r="H64" i="40"/>
  <c r="J96" i="35"/>
  <c r="I101" i="35"/>
  <c r="I5" i="26"/>
  <c r="H6" i="26"/>
  <c r="I5" i="18"/>
  <c r="J5" i="18"/>
  <c r="H6" i="18"/>
  <c r="J835" i="20"/>
  <c r="I835" i="20"/>
  <c r="G156" i="35"/>
  <c r="H151" i="35"/>
  <c r="H226" i="15"/>
  <c r="G227" i="15"/>
  <c r="J319" i="19"/>
  <c r="I319" i="19"/>
  <c r="H320" i="19"/>
  <c r="I58" i="37"/>
  <c r="H63" i="37"/>
  <c r="I80" i="37"/>
  <c r="H85" i="37"/>
  <c r="K48" i="37"/>
  <c r="L43" i="37"/>
  <c r="I182" i="40"/>
  <c r="H187" i="40"/>
  <c r="M6" i="11"/>
  <c r="S5" i="11"/>
  <c r="X5" i="11" s="1"/>
  <c r="R5" i="11"/>
  <c r="R60" i="9"/>
  <c r="L61" i="9"/>
  <c r="G173" i="17"/>
  <c r="H64" i="37"/>
  <c r="I59" i="37"/>
  <c r="O33" i="10"/>
  <c r="U32" i="10"/>
  <c r="I24" i="14"/>
  <c r="H25" i="14"/>
  <c r="W21" i="10"/>
  <c r="Q22" i="10"/>
  <c r="I39" i="13"/>
  <c r="H40" i="13"/>
  <c r="I182" i="35"/>
  <c r="H187" i="35"/>
  <c r="J47" i="35"/>
  <c r="K42" i="35"/>
  <c r="I27" i="35"/>
  <c r="H32" i="35"/>
  <c r="H115" i="16"/>
  <c r="G116" i="16"/>
  <c r="M161" i="9"/>
  <c r="S160" i="9"/>
  <c r="Q160" i="9"/>
  <c r="W160" i="9" s="1"/>
  <c r="M32" i="10"/>
  <c r="S31" i="10"/>
  <c r="X31" i="10" s="1"/>
  <c r="R31" i="10"/>
  <c r="I6" i="27"/>
  <c r="H7" i="27"/>
  <c r="I7" i="27" l="1"/>
  <c r="H8" i="27"/>
  <c r="R32" i="10"/>
  <c r="M33" i="10"/>
  <c r="S32" i="10"/>
  <c r="X32" i="10" s="1"/>
  <c r="L42" i="35"/>
  <c r="K47" i="35"/>
  <c r="I40" i="13"/>
  <c r="H41" i="13"/>
  <c r="I25" i="14"/>
  <c r="H26" i="14"/>
  <c r="J59" i="37"/>
  <c r="I64" i="37"/>
  <c r="V112" i="9"/>
  <c r="P113" i="9"/>
  <c r="L59" i="35"/>
  <c r="K64" i="35"/>
  <c r="L9" i="9"/>
  <c r="R8" i="9"/>
  <c r="Q8" i="9"/>
  <c r="W8" i="9" s="1"/>
  <c r="S161" i="9"/>
  <c r="M162" i="9"/>
  <c r="Q161" i="9"/>
  <c r="W161" i="9" s="1"/>
  <c r="R61" i="9"/>
  <c r="L62" i="9"/>
  <c r="M43" i="37"/>
  <c r="L48" i="37"/>
  <c r="O113" i="9"/>
  <c r="U112" i="9"/>
  <c r="H7" i="17"/>
  <c r="G8" i="17"/>
  <c r="I133" i="37"/>
  <c r="J128" i="37"/>
  <c r="O267" i="9"/>
  <c r="U266" i="9"/>
  <c r="J628" i="18"/>
  <c r="I628" i="18"/>
  <c r="H629" i="18"/>
  <c r="I23" i="27"/>
  <c r="H24" i="27"/>
  <c r="J11" i="35"/>
  <c r="I16" i="35"/>
  <c r="V111" i="11"/>
  <c r="P112" i="11"/>
  <c r="T161" i="9"/>
  <c r="N162" i="9"/>
  <c r="H116" i="15"/>
  <c r="G117" i="15"/>
  <c r="L10" i="37"/>
  <c r="K15" i="37"/>
  <c r="J523" i="20"/>
  <c r="I523" i="20"/>
  <c r="H524" i="20"/>
  <c r="P335" i="15"/>
  <c r="N336" i="15"/>
  <c r="N7" i="11"/>
  <c r="T6" i="11"/>
  <c r="L26" i="35"/>
  <c r="K31" i="35"/>
  <c r="H337" i="15"/>
  <c r="G338" i="15"/>
  <c r="M27" i="37"/>
  <c r="L32" i="37"/>
  <c r="I24" i="13"/>
  <c r="H25" i="13"/>
  <c r="J199" i="37"/>
  <c r="I204" i="37"/>
  <c r="Q336" i="15"/>
  <c r="O337" i="15"/>
  <c r="I204" i="35"/>
  <c r="J199" i="35"/>
  <c r="J151" i="40"/>
  <c r="I156" i="40"/>
  <c r="I63" i="40"/>
  <c r="J58" i="40"/>
  <c r="J187" i="37"/>
  <c r="K182" i="37"/>
  <c r="J1048" i="18"/>
  <c r="I1048" i="18"/>
  <c r="H1049" i="18"/>
  <c r="I198" i="37"/>
  <c r="H203" i="37"/>
  <c r="I423" i="18"/>
  <c r="H424" i="18"/>
  <c r="J423" i="18"/>
  <c r="I1152" i="19"/>
  <c r="J1152" i="19"/>
  <c r="H1153" i="19"/>
  <c r="L47" i="37"/>
  <c r="M42" i="37"/>
  <c r="I1255" i="18"/>
  <c r="H1256" i="18"/>
  <c r="J1255" i="18"/>
  <c r="J734" i="19"/>
  <c r="I734" i="19"/>
  <c r="H735" i="19"/>
  <c r="I155" i="40"/>
  <c r="J150" i="40"/>
  <c r="L96" i="40"/>
  <c r="K101" i="40"/>
  <c r="I527" i="18"/>
  <c r="H528" i="18"/>
  <c r="J527" i="18"/>
  <c r="O215" i="9"/>
  <c r="U214" i="9"/>
  <c r="I10" i="13"/>
  <c r="H11" i="13"/>
  <c r="K15" i="35"/>
  <c r="L10" i="35"/>
  <c r="O164" i="9"/>
  <c r="U163" i="9"/>
  <c r="X54" i="10"/>
  <c r="P215" i="9"/>
  <c r="V214" i="9"/>
  <c r="P70" i="10"/>
  <c r="V69" i="10"/>
  <c r="I1461" i="18"/>
  <c r="J1461" i="18"/>
  <c r="H1462" i="18"/>
  <c r="J212" i="20"/>
  <c r="I212" i="20"/>
  <c r="H213" i="20"/>
  <c r="I1251" i="20"/>
  <c r="H1252" i="20"/>
  <c r="J1251" i="20"/>
  <c r="M11" i="9"/>
  <c r="S10" i="9"/>
  <c r="L113" i="9"/>
  <c r="R112" i="9"/>
  <c r="J1359" i="18"/>
  <c r="H1360" i="18"/>
  <c r="I1359" i="18"/>
  <c r="S268" i="9"/>
  <c r="M269" i="9"/>
  <c r="H226" i="16"/>
  <c r="G227" i="16"/>
  <c r="U45" i="10"/>
  <c r="O46" i="10"/>
  <c r="O112" i="11"/>
  <c r="U111" i="11"/>
  <c r="L188" i="40"/>
  <c r="M183" i="40"/>
  <c r="O10" i="9"/>
  <c r="U9" i="9"/>
  <c r="I943" i="20"/>
  <c r="J943" i="20"/>
  <c r="H944" i="20"/>
  <c r="J628" i="20"/>
  <c r="I628" i="20"/>
  <c r="H629" i="20"/>
  <c r="I316" i="20"/>
  <c r="J316" i="20"/>
  <c r="H317" i="20"/>
  <c r="J839" i="20"/>
  <c r="I839" i="20"/>
  <c r="H840" i="20"/>
  <c r="J150" i="35"/>
  <c r="I155" i="35"/>
  <c r="I86" i="40"/>
  <c r="J81" i="40"/>
  <c r="I27" i="26"/>
  <c r="H28" i="26"/>
  <c r="Q59" i="10"/>
  <c r="W58" i="10"/>
  <c r="T69" i="10"/>
  <c r="N70" i="10"/>
  <c r="H1256" i="19"/>
  <c r="J1255" i="19"/>
  <c r="I1255" i="19"/>
  <c r="I54" i="13"/>
  <c r="H55" i="13"/>
  <c r="U6" i="11"/>
  <c r="O7" i="11"/>
  <c r="J10" i="40"/>
  <c r="I15" i="40"/>
  <c r="U61" i="9"/>
  <c r="O62" i="9"/>
  <c r="J112" i="37"/>
  <c r="I117" i="37"/>
  <c r="J423" i="19"/>
  <c r="H424" i="19"/>
  <c r="I423" i="19"/>
  <c r="R163" i="9"/>
  <c r="L164" i="9"/>
  <c r="H420" i="20"/>
  <c r="J419" i="20"/>
  <c r="I419" i="20"/>
  <c r="P21" i="10"/>
  <c r="V20" i="10"/>
  <c r="U21" i="10"/>
  <c r="O22" i="10"/>
  <c r="I31" i="40"/>
  <c r="J26" i="40"/>
  <c r="J1460" i="20"/>
  <c r="I1460" i="20"/>
  <c r="H1461" i="20"/>
  <c r="I188" i="37"/>
  <c r="J183" i="37"/>
  <c r="I172" i="35"/>
  <c r="J167" i="35"/>
  <c r="T55" i="10"/>
  <c r="N56" i="10"/>
  <c r="H156" i="37"/>
  <c r="I151" i="37"/>
  <c r="J216" i="18"/>
  <c r="I216" i="18"/>
  <c r="H217" i="18"/>
  <c r="N23" i="10"/>
  <c r="T22" i="10"/>
  <c r="I204" i="40"/>
  <c r="J199" i="40"/>
  <c r="Q11" i="10"/>
  <c r="W10" i="10"/>
  <c r="M213" i="9"/>
  <c r="S212" i="9"/>
  <c r="Q212" i="9"/>
  <c r="W212" i="9" s="1"/>
  <c r="I38" i="14"/>
  <c r="H39" i="14"/>
  <c r="J322" i="18"/>
  <c r="I322" i="18"/>
  <c r="H323" i="18"/>
  <c r="V9" i="10"/>
  <c r="P10" i="10"/>
  <c r="P59" i="10"/>
  <c r="V58" i="10"/>
  <c r="O9" i="10"/>
  <c r="U8" i="10"/>
  <c r="X8" i="10" s="1"/>
  <c r="R8" i="10"/>
  <c r="I273" i="17"/>
  <c r="I283" i="17" s="1"/>
  <c r="I490" i="16"/>
  <c r="I500" i="16" s="1"/>
  <c r="I496" i="15"/>
  <c r="J109" i="20"/>
  <c r="I109" i="20"/>
  <c r="H110" i="20"/>
  <c r="Q23" i="10"/>
  <c r="W22" i="10"/>
  <c r="H173" i="17"/>
  <c r="G174" i="17"/>
  <c r="S6" i="11"/>
  <c r="M7" i="11"/>
  <c r="R6" i="11"/>
  <c r="J101" i="35"/>
  <c r="K96" i="35"/>
  <c r="K80" i="35"/>
  <c r="J85" i="35"/>
  <c r="K27" i="40"/>
  <c r="J32" i="40"/>
  <c r="H116" i="16"/>
  <c r="G117" i="16"/>
  <c r="J27" i="35"/>
  <c r="I32" i="35"/>
  <c r="J182" i="35"/>
  <c r="I187" i="35"/>
  <c r="U33" i="10"/>
  <c r="O34" i="10"/>
  <c r="J58" i="37"/>
  <c r="I63" i="37"/>
  <c r="H156" i="35"/>
  <c r="I151" i="35"/>
  <c r="I6" i="26"/>
  <c r="H7" i="26"/>
  <c r="K31" i="37"/>
  <c r="L26" i="37"/>
  <c r="I1566" i="20"/>
  <c r="J1566" i="20"/>
  <c r="H1567" i="20"/>
  <c r="I218" i="19"/>
  <c r="J218" i="19"/>
  <c r="H219" i="19"/>
  <c r="K117" i="40"/>
  <c r="L112" i="40"/>
  <c r="P9" i="9"/>
  <c r="V8" i="9"/>
  <c r="L166" i="37"/>
  <c r="K171" i="37"/>
  <c r="I7" i="14"/>
  <c r="H8" i="14"/>
  <c r="M111" i="11"/>
  <c r="S110" i="11"/>
  <c r="R110" i="11"/>
  <c r="X110" i="11" s="1"/>
  <c r="I1565" i="18"/>
  <c r="J1565" i="18"/>
  <c r="H1566" i="18"/>
  <c r="T34" i="10"/>
  <c r="N35" i="10"/>
  <c r="H118" i="17"/>
  <c r="G119" i="17"/>
  <c r="Q47" i="10"/>
  <c r="W46" i="10"/>
  <c r="J58" i="35"/>
  <c r="I63" i="35"/>
  <c r="Q35" i="10"/>
  <c r="W34" i="10"/>
  <c r="H203" i="35"/>
  <c r="I198" i="35"/>
  <c r="I50" i="26"/>
  <c r="H51" i="26"/>
  <c r="J133" i="40"/>
  <c r="K128" i="40"/>
  <c r="I118" i="40"/>
  <c r="J113" i="40"/>
  <c r="J1355" i="20"/>
  <c r="I1355" i="20"/>
  <c r="H1356" i="20"/>
  <c r="R20" i="10"/>
  <c r="S20" i="10"/>
  <c r="X20" i="10" s="1"/>
  <c r="M21" i="10"/>
  <c r="J736" i="18"/>
  <c r="I736" i="18"/>
  <c r="H737" i="18"/>
  <c r="O57" i="10"/>
  <c r="U56" i="10"/>
  <c r="P266" i="9"/>
  <c r="V265" i="9"/>
  <c r="H8" i="15"/>
  <c r="G9" i="15"/>
  <c r="P48" i="10"/>
  <c r="V47" i="10"/>
  <c r="M71" i="10"/>
  <c r="S70" i="10"/>
  <c r="J97" i="40"/>
  <c r="I102" i="40"/>
  <c r="O69" i="10"/>
  <c r="U68" i="10"/>
  <c r="X68" i="10" s="1"/>
  <c r="J1360" i="19"/>
  <c r="H1361" i="19"/>
  <c r="I1360" i="19"/>
  <c r="I5" i="20"/>
  <c r="J5" i="20"/>
  <c r="H6" i="20"/>
  <c r="I198" i="40"/>
  <c r="H203" i="40"/>
  <c r="K97" i="37"/>
  <c r="J102" i="37"/>
  <c r="J114" i="19"/>
  <c r="I114" i="19"/>
  <c r="H115" i="19"/>
  <c r="I134" i="35"/>
  <c r="J129" i="35"/>
  <c r="I39" i="26"/>
  <c r="H40" i="26"/>
  <c r="J945" i="18"/>
  <c r="I945" i="18"/>
  <c r="H946" i="18"/>
  <c r="V164" i="9"/>
  <c r="P165" i="9"/>
  <c r="J1463" i="19"/>
  <c r="I1463" i="19"/>
  <c r="H1464" i="19"/>
  <c r="R55" i="10"/>
  <c r="M56" i="10"/>
  <c r="S55" i="10"/>
  <c r="X55" i="10" s="1"/>
  <c r="P61" i="9"/>
  <c r="V60" i="9"/>
  <c r="M60" i="9"/>
  <c r="S59" i="9"/>
  <c r="Q59" i="9"/>
  <c r="W59" i="9" s="1"/>
  <c r="J1568" i="19"/>
  <c r="I1568" i="19"/>
  <c r="H1569" i="19"/>
  <c r="I47" i="40"/>
  <c r="J42" i="40"/>
  <c r="K81" i="35"/>
  <c r="J86" i="35"/>
  <c r="I171" i="40"/>
  <c r="J166" i="40"/>
  <c r="V34" i="10"/>
  <c r="P35" i="10"/>
  <c r="L264" i="9"/>
  <c r="Q263" i="9"/>
  <c r="W263" i="9" s="1"/>
  <c r="R263" i="9"/>
  <c r="J630" i="19"/>
  <c r="I630" i="19"/>
  <c r="H631" i="19"/>
  <c r="H334" i="16"/>
  <c r="G335" i="16"/>
  <c r="I948" i="19"/>
  <c r="J948" i="19"/>
  <c r="H949" i="19"/>
  <c r="J486" i="15"/>
  <c r="AF441" i="15"/>
  <c r="AG441" i="15" s="1"/>
  <c r="AH441" i="15" s="1"/>
  <c r="AI441" i="15" s="1"/>
  <c r="J1045" i="20"/>
  <c r="I1045" i="20"/>
  <c r="H1046" i="20"/>
  <c r="I187" i="40"/>
  <c r="J182" i="40"/>
  <c r="J80" i="37"/>
  <c r="I85" i="37"/>
  <c r="J320" i="19"/>
  <c r="I320" i="19"/>
  <c r="H321" i="19"/>
  <c r="H227" i="15"/>
  <c r="G228" i="15"/>
  <c r="J6" i="18"/>
  <c r="I6" i="18"/>
  <c r="H7" i="18"/>
  <c r="J59" i="40"/>
  <c r="I64" i="40"/>
  <c r="T264" i="9"/>
  <c r="N265" i="9"/>
  <c r="K113" i="37"/>
  <c r="J118" i="37"/>
  <c r="J1148" i="20"/>
  <c r="I1148" i="20"/>
  <c r="H1149" i="20"/>
  <c r="K43" i="40"/>
  <c r="J48" i="40"/>
  <c r="S111" i="9"/>
  <c r="M112" i="9"/>
  <c r="N213" i="9"/>
  <c r="T212" i="9"/>
  <c r="H62" i="17"/>
  <c r="G63" i="17"/>
  <c r="N62" i="9"/>
  <c r="T61" i="9"/>
  <c r="I527" i="19"/>
  <c r="H528" i="19"/>
  <c r="J527" i="19"/>
  <c r="J112" i="35"/>
  <c r="I117" i="35"/>
  <c r="J96" i="37"/>
  <c r="I101" i="37"/>
  <c r="J1048" i="19"/>
  <c r="I1048" i="19"/>
  <c r="H1049" i="19"/>
  <c r="J731" i="20"/>
  <c r="I731" i="20"/>
  <c r="H732" i="20"/>
  <c r="N10" i="9"/>
  <c r="T9" i="9"/>
  <c r="L11" i="37"/>
  <c r="K16" i="37"/>
  <c r="I1152" i="18"/>
  <c r="J1152" i="18"/>
  <c r="H1153" i="18"/>
  <c r="Q70" i="10"/>
  <c r="W69" i="10"/>
  <c r="K183" i="35"/>
  <c r="J188" i="35"/>
  <c r="N10" i="10"/>
  <c r="T9" i="10"/>
  <c r="K113" i="35"/>
  <c r="J118" i="35"/>
  <c r="N111" i="9"/>
  <c r="T110" i="9"/>
  <c r="J839" i="19"/>
  <c r="I839" i="19"/>
  <c r="H840" i="19"/>
  <c r="K102" i="35"/>
  <c r="L97" i="35"/>
  <c r="K11" i="40"/>
  <c r="J16" i="40"/>
  <c r="I54" i="14"/>
  <c r="H55" i="14"/>
  <c r="K81" i="37"/>
  <c r="J86" i="37"/>
  <c r="Q112" i="11"/>
  <c r="W111" i="11"/>
  <c r="M45" i="10"/>
  <c r="S44" i="10"/>
  <c r="X44" i="10" s="1"/>
  <c r="R44" i="10"/>
  <c r="T111" i="11"/>
  <c r="N112" i="11"/>
  <c r="J43" i="35"/>
  <c r="I48" i="35"/>
  <c r="H8" i="16"/>
  <c r="G9" i="16"/>
  <c r="R214" i="9"/>
  <c r="L215" i="9"/>
  <c r="I134" i="40"/>
  <c r="J129" i="40"/>
  <c r="J150" i="37"/>
  <c r="I155" i="37"/>
  <c r="L128" i="35"/>
  <c r="K133" i="35"/>
  <c r="V6" i="11"/>
  <c r="P7" i="11"/>
  <c r="K166" i="35"/>
  <c r="J171" i="35"/>
  <c r="I113" i="18"/>
  <c r="J113" i="18"/>
  <c r="H114" i="18"/>
  <c r="I134" i="37"/>
  <c r="J129" i="37"/>
  <c r="I172" i="37"/>
  <c r="J167" i="37"/>
  <c r="Q111" i="9"/>
  <c r="W111" i="9" s="1"/>
  <c r="J8" i="19"/>
  <c r="I8" i="19"/>
  <c r="H9" i="19"/>
  <c r="W7" i="11"/>
  <c r="Q8" i="11"/>
  <c r="I841" i="18"/>
  <c r="J841" i="18"/>
  <c r="H842" i="18"/>
  <c r="J172" i="40"/>
  <c r="K167" i="40"/>
  <c r="L85" i="40"/>
  <c r="M80" i="40"/>
  <c r="S10" i="10"/>
  <c r="M11" i="10"/>
  <c r="X69" i="10" l="1"/>
  <c r="I9" i="19"/>
  <c r="J9" i="19"/>
  <c r="H10" i="19"/>
  <c r="J172" i="37"/>
  <c r="K167" i="37"/>
  <c r="V7" i="11"/>
  <c r="P8" i="11"/>
  <c r="M85" i="40"/>
  <c r="N80" i="40"/>
  <c r="J842" i="18"/>
  <c r="I842" i="18"/>
  <c r="H843" i="18"/>
  <c r="J134" i="37"/>
  <c r="K129" i="37"/>
  <c r="L166" i="35"/>
  <c r="K171" i="35"/>
  <c r="L133" i="35"/>
  <c r="M128" i="35"/>
  <c r="H9" i="16"/>
  <c r="G10" i="16"/>
  <c r="N113" i="11"/>
  <c r="T112" i="11"/>
  <c r="S45" i="10"/>
  <c r="X45" i="10" s="1"/>
  <c r="R45" i="10"/>
  <c r="M46" i="10"/>
  <c r="J840" i="19"/>
  <c r="I840" i="19"/>
  <c r="H841" i="19"/>
  <c r="N112" i="9"/>
  <c r="T111" i="9"/>
  <c r="T10" i="10"/>
  <c r="N11" i="10"/>
  <c r="W70" i="10"/>
  <c r="Q71" i="10"/>
  <c r="T10" i="9"/>
  <c r="N11" i="9"/>
  <c r="I1049" i="19"/>
  <c r="J1049" i="19"/>
  <c r="H1050" i="19"/>
  <c r="J101" i="37"/>
  <c r="K96" i="37"/>
  <c r="J528" i="19"/>
  <c r="H529" i="19"/>
  <c r="I528" i="19"/>
  <c r="T265" i="9"/>
  <c r="N266" i="9"/>
  <c r="J1046" i="20"/>
  <c r="I1046" i="20"/>
  <c r="H1047" i="20"/>
  <c r="AJ441" i="15"/>
  <c r="AK441" i="15" s="1"/>
  <c r="AL441" i="15" s="1"/>
  <c r="AM441" i="15" s="1"/>
  <c r="K486" i="15"/>
  <c r="R264" i="9"/>
  <c r="Q264" i="9"/>
  <c r="W264" i="9" s="1"/>
  <c r="L265" i="9"/>
  <c r="V61" i="9"/>
  <c r="P62" i="9"/>
  <c r="I1464" i="19"/>
  <c r="J1464" i="19"/>
  <c r="H1465" i="19"/>
  <c r="I40" i="26"/>
  <c r="H41" i="26"/>
  <c r="I115" i="19"/>
  <c r="J115" i="19"/>
  <c r="H116" i="19"/>
  <c r="K102" i="37"/>
  <c r="L97" i="37"/>
  <c r="U69" i="10"/>
  <c r="O70" i="10"/>
  <c r="S71" i="10"/>
  <c r="M72" i="10"/>
  <c r="O58" i="10"/>
  <c r="U57" i="10"/>
  <c r="S21" i="10"/>
  <c r="X21" i="10" s="1"/>
  <c r="M22" i="10"/>
  <c r="R21" i="10"/>
  <c r="K133" i="40"/>
  <c r="L128" i="40"/>
  <c r="I203" i="35"/>
  <c r="J198" i="35"/>
  <c r="R111" i="11"/>
  <c r="X111" i="11" s="1"/>
  <c r="M112" i="11"/>
  <c r="S111" i="11"/>
  <c r="L171" i="37"/>
  <c r="M166" i="37"/>
  <c r="I1567" i="20"/>
  <c r="J1567" i="20"/>
  <c r="H1568" i="20"/>
  <c r="J32" i="35"/>
  <c r="K27" i="35"/>
  <c r="H117" i="16"/>
  <c r="G118" i="16"/>
  <c r="K32" i="40"/>
  <c r="L27" i="40"/>
  <c r="H174" i="17"/>
  <c r="G175" i="17"/>
  <c r="J110" i="20"/>
  <c r="I110" i="20"/>
  <c r="H111" i="20"/>
  <c r="P11" i="10"/>
  <c r="V10" i="10"/>
  <c r="V21" i="10"/>
  <c r="P22" i="10"/>
  <c r="J117" i="37"/>
  <c r="K112" i="37"/>
  <c r="J15" i="40"/>
  <c r="K10" i="40"/>
  <c r="I55" i="13"/>
  <c r="H56" i="13"/>
  <c r="H1257" i="19"/>
  <c r="I1256" i="19"/>
  <c r="J1256" i="19"/>
  <c r="Q60" i="10"/>
  <c r="W59" i="10"/>
  <c r="I944" i="20"/>
  <c r="J944" i="20"/>
  <c r="H945" i="20"/>
  <c r="U10" i="9"/>
  <c r="O11" i="9"/>
  <c r="O113" i="11"/>
  <c r="U112" i="11"/>
  <c r="H1361" i="18"/>
  <c r="I1360" i="18"/>
  <c r="J1360" i="18"/>
  <c r="R113" i="9"/>
  <c r="L114" i="9"/>
  <c r="V215" i="9"/>
  <c r="P216" i="9"/>
  <c r="U164" i="9"/>
  <c r="O165" i="9"/>
  <c r="J528" i="18"/>
  <c r="H529" i="18"/>
  <c r="I528" i="18"/>
  <c r="K150" i="40"/>
  <c r="J155" i="40"/>
  <c r="N42" i="37"/>
  <c r="M47" i="37"/>
  <c r="K199" i="37"/>
  <c r="J204" i="37"/>
  <c r="N27" i="37"/>
  <c r="M32" i="37"/>
  <c r="M26" i="35"/>
  <c r="L31" i="35"/>
  <c r="T162" i="9"/>
  <c r="N163" i="9"/>
  <c r="I629" i="18"/>
  <c r="J629" i="18"/>
  <c r="H630" i="18"/>
  <c r="U267" i="9"/>
  <c r="O268" i="9"/>
  <c r="H8" i="17"/>
  <c r="G9" i="17"/>
  <c r="M163" i="9"/>
  <c r="S162" i="9"/>
  <c r="Q162" i="9"/>
  <c r="W162" i="9" s="1"/>
  <c r="P114" i="9"/>
  <c r="V113" i="9"/>
  <c r="I26" i="14"/>
  <c r="H27" i="14"/>
  <c r="S33" i="10"/>
  <c r="X33" i="10" s="1"/>
  <c r="M34" i="10"/>
  <c r="R33" i="10"/>
  <c r="K86" i="37"/>
  <c r="L81" i="37"/>
  <c r="K16" i="40"/>
  <c r="L11" i="40"/>
  <c r="J732" i="20"/>
  <c r="I732" i="20"/>
  <c r="H733" i="20"/>
  <c r="J7" i="18"/>
  <c r="I7" i="18"/>
  <c r="H8" i="18"/>
  <c r="J321" i="19"/>
  <c r="I321" i="19"/>
  <c r="H322" i="19"/>
  <c r="J85" i="37"/>
  <c r="K80" i="37"/>
  <c r="J273" i="17"/>
  <c r="J283" i="17" s="1"/>
  <c r="J490" i="16"/>
  <c r="J500" i="16" s="1"/>
  <c r="J496" i="15"/>
  <c r="H335" i="16"/>
  <c r="G336" i="16"/>
  <c r="P36" i="10"/>
  <c r="V35" i="10"/>
  <c r="I1569" i="19"/>
  <c r="J1569" i="19"/>
  <c r="H1570" i="19"/>
  <c r="I946" i="18"/>
  <c r="J946" i="18"/>
  <c r="H947" i="18"/>
  <c r="I1361" i="19"/>
  <c r="J1361" i="19"/>
  <c r="H1362" i="19"/>
  <c r="I737" i="18"/>
  <c r="J737" i="18"/>
  <c r="H738" i="18"/>
  <c r="K58" i="35"/>
  <c r="J63" i="35"/>
  <c r="T35" i="10"/>
  <c r="N36" i="10"/>
  <c r="I8" i="14"/>
  <c r="H9" i="14"/>
  <c r="J219" i="19"/>
  <c r="I219" i="19"/>
  <c r="H220" i="19"/>
  <c r="I7" i="26"/>
  <c r="H8" i="26"/>
  <c r="U9" i="10"/>
  <c r="X9" i="10" s="1"/>
  <c r="O10" i="10"/>
  <c r="Q12" i="10"/>
  <c r="W11" i="10"/>
  <c r="N24" i="10"/>
  <c r="T23" i="10"/>
  <c r="N57" i="10"/>
  <c r="T56" i="10"/>
  <c r="J188" i="37"/>
  <c r="K183" i="37"/>
  <c r="O23" i="10"/>
  <c r="U22" i="10"/>
  <c r="R164" i="9"/>
  <c r="L165" i="9"/>
  <c r="H425" i="19"/>
  <c r="J424" i="19"/>
  <c r="I424" i="19"/>
  <c r="U62" i="9"/>
  <c r="O63" i="9"/>
  <c r="O8" i="11"/>
  <c r="U7" i="11"/>
  <c r="T70" i="10"/>
  <c r="N71" i="10"/>
  <c r="I28" i="26"/>
  <c r="H29" i="26"/>
  <c r="I29" i="26" s="1"/>
  <c r="C65" i="26" s="1" a="1"/>
  <c r="J629" i="20"/>
  <c r="I629" i="20"/>
  <c r="H630" i="20"/>
  <c r="N183" i="40"/>
  <c r="M188" i="40"/>
  <c r="U46" i="10"/>
  <c r="O47" i="10"/>
  <c r="S269" i="9"/>
  <c r="M270" i="9"/>
  <c r="I1252" i="20"/>
  <c r="H1253" i="20"/>
  <c r="J1252" i="20"/>
  <c r="M10" i="35"/>
  <c r="L15" i="35"/>
  <c r="J198" i="37"/>
  <c r="I203" i="37"/>
  <c r="K187" i="37"/>
  <c r="L182" i="37"/>
  <c r="Q337" i="15"/>
  <c r="O338" i="15"/>
  <c r="I25" i="13"/>
  <c r="H26" i="13"/>
  <c r="H338" i="15"/>
  <c r="G339" i="15"/>
  <c r="J524" i="20"/>
  <c r="I524" i="20"/>
  <c r="H525" i="20"/>
  <c r="L15" i="37"/>
  <c r="M10" i="37"/>
  <c r="J16" i="35"/>
  <c r="K11" i="35"/>
  <c r="K128" i="37"/>
  <c r="J133" i="37"/>
  <c r="M48" i="37"/>
  <c r="N43" i="37"/>
  <c r="Q9" i="9"/>
  <c r="W9" i="9" s="1"/>
  <c r="R9" i="9"/>
  <c r="L10" i="9"/>
  <c r="M42" i="35"/>
  <c r="L47" i="35"/>
  <c r="L216" i="9"/>
  <c r="R215" i="9"/>
  <c r="J155" i="37"/>
  <c r="K150" i="37"/>
  <c r="I55" i="14"/>
  <c r="H56" i="14"/>
  <c r="L102" i="35"/>
  <c r="M97" i="35"/>
  <c r="K118" i="35"/>
  <c r="L113" i="35"/>
  <c r="K188" i="35"/>
  <c r="L183" i="35"/>
  <c r="J1153" i="18"/>
  <c r="I1153" i="18"/>
  <c r="H1154" i="18"/>
  <c r="M11" i="37"/>
  <c r="L16" i="37"/>
  <c r="J117" i="35"/>
  <c r="K112" i="35"/>
  <c r="N214" i="9"/>
  <c r="T213" i="9"/>
  <c r="K48" i="40"/>
  <c r="L43" i="40"/>
  <c r="K182" i="40"/>
  <c r="J187" i="40"/>
  <c r="I949" i="19"/>
  <c r="J949" i="19"/>
  <c r="H950" i="19"/>
  <c r="L81" i="35"/>
  <c r="K86" i="35"/>
  <c r="S60" i="9"/>
  <c r="M61" i="9"/>
  <c r="Q60" i="9"/>
  <c r="W60" i="9" s="1"/>
  <c r="M57" i="10"/>
  <c r="S56" i="10"/>
  <c r="X56" i="10" s="1"/>
  <c r="R56" i="10"/>
  <c r="J134" i="35"/>
  <c r="K129" i="35"/>
  <c r="J198" i="40"/>
  <c r="I203" i="40"/>
  <c r="J102" i="40"/>
  <c r="K97" i="40"/>
  <c r="P267" i="9"/>
  <c r="V266" i="9"/>
  <c r="J118" i="40"/>
  <c r="K113" i="40"/>
  <c r="I51" i="26"/>
  <c r="H52" i="26"/>
  <c r="V9" i="9"/>
  <c r="P10" i="9"/>
  <c r="J63" i="37"/>
  <c r="K58" i="37"/>
  <c r="J187" i="35"/>
  <c r="K182" i="35"/>
  <c r="K85" i="35"/>
  <c r="L80" i="35"/>
  <c r="R7" i="11"/>
  <c r="M8" i="11"/>
  <c r="S7" i="11"/>
  <c r="I39" i="14"/>
  <c r="H40" i="14"/>
  <c r="J204" i="40"/>
  <c r="K199" i="40"/>
  <c r="I217" i="18"/>
  <c r="J217" i="18"/>
  <c r="H218" i="18"/>
  <c r="J151" i="37"/>
  <c r="I156" i="37"/>
  <c r="J155" i="35"/>
  <c r="K150" i="35"/>
  <c r="I317" i="20"/>
  <c r="J317" i="20"/>
  <c r="H318" i="20"/>
  <c r="J1462" i="18"/>
  <c r="I1462" i="18"/>
  <c r="H1463" i="18"/>
  <c r="V70" i="10"/>
  <c r="P71" i="10"/>
  <c r="U215" i="9"/>
  <c r="O216" i="9"/>
  <c r="J735" i="19"/>
  <c r="I735" i="19"/>
  <c r="H736" i="19"/>
  <c r="J1256" i="18"/>
  <c r="H1257" i="18"/>
  <c r="I1256" i="18"/>
  <c r="I1153" i="19"/>
  <c r="J1153" i="19"/>
  <c r="H1154" i="19"/>
  <c r="J424" i="18"/>
  <c r="H425" i="18"/>
  <c r="I424" i="18"/>
  <c r="I1049" i="18"/>
  <c r="J1049" i="18"/>
  <c r="H1050" i="18"/>
  <c r="J156" i="40"/>
  <c r="K151" i="40"/>
  <c r="N8" i="11"/>
  <c r="T7" i="11"/>
  <c r="H117" i="15"/>
  <c r="G118" i="15"/>
  <c r="P113" i="11"/>
  <c r="V112" i="11"/>
  <c r="I24" i="27"/>
  <c r="H25" i="27"/>
  <c r="I41" i="13"/>
  <c r="H42" i="13"/>
  <c r="I8" i="27"/>
  <c r="H9" i="27"/>
  <c r="R69" i="10"/>
  <c r="R9" i="10"/>
  <c r="M12" i="10"/>
  <c r="S11" i="10"/>
  <c r="L167" i="40"/>
  <c r="K172" i="40"/>
  <c r="J114" i="18"/>
  <c r="I114" i="18"/>
  <c r="H115" i="18"/>
  <c r="W8" i="11"/>
  <c r="Q9" i="11"/>
  <c r="J134" i="40"/>
  <c r="K129" i="40"/>
  <c r="J48" i="35"/>
  <c r="K43" i="35"/>
  <c r="W112" i="11"/>
  <c r="Q113" i="11"/>
  <c r="N63" i="9"/>
  <c r="T62" i="9"/>
  <c r="H63" i="17"/>
  <c r="G64" i="17"/>
  <c r="M113" i="9"/>
  <c r="S112" i="9"/>
  <c r="J1149" i="20"/>
  <c r="I1149" i="20"/>
  <c r="H1150" i="20"/>
  <c r="K118" i="37"/>
  <c r="L113" i="37"/>
  <c r="J64" i="40"/>
  <c r="K59" i="40"/>
  <c r="H228" i="15"/>
  <c r="G229" i="15"/>
  <c r="J631" i="19"/>
  <c r="I631" i="19"/>
  <c r="H632" i="19"/>
  <c r="K166" i="40"/>
  <c r="J171" i="40"/>
  <c r="J47" i="40"/>
  <c r="K42" i="40"/>
  <c r="P166" i="9"/>
  <c r="V165" i="9"/>
  <c r="I6" i="20"/>
  <c r="J6" i="20"/>
  <c r="H7" i="20"/>
  <c r="P49" i="10"/>
  <c r="V49" i="10" s="1"/>
  <c r="V48" i="10"/>
  <c r="H9" i="15"/>
  <c r="G10" i="15"/>
  <c r="J1356" i="20"/>
  <c r="I1356" i="20"/>
  <c r="H1357" i="20"/>
  <c r="Q36" i="10"/>
  <c r="W35" i="10"/>
  <c r="Q48" i="10"/>
  <c r="W47" i="10"/>
  <c r="H119" i="17"/>
  <c r="G120" i="17"/>
  <c r="J1566" i="18"/>
  <c r="I1566" i="18"/>
  <c r="H1567" i="18"/>
  <c r="M112" i="40"/>
  <c r="L117" i="40"/>
  <c r="L31" i="37"/>
  <c r="M26" i="37"/>
  <c r="J151" i="35"/>
  <c r="I156" i="35"/>
  <c r="O35" i="10"/>
  <c r="U34" i="10"/>
  <c r="K101" i="35"/>
  <c r="L96" i="35"/>
  <c r="X6" i="11"/>
  <c r="W23" i="10"/>
  <c r="Q24" i="10"/>
  <c r="P60" i="10"/>
  <c r="V59" i="10"/>
  <c r="I323" i="18"/>
  <c r="J323" i="18"/>
  <c r="H324" i="18"/>
  <c r="S213" i="9"/>
  <c r="M214" i="9"/>
  <c r="Q213" i="9"/>
  <c r="W213" i="9" s="1"/>
  <c r="J172" i="35"/>
  <c r="K167" i="35"/>
  <c r="J1461" i="20"/>
  <c r="I1461" i="20"/>
  <c r="H1462" i="20"/>
  <c r="J31" i="40"/>
  <c r="K26" i="40"/>
  <c r="H421" i="20"/>
  <c r="J420" i="20"/>
  <c r="I420" i="20"/>
  <c r="J86" i="40"/>
  <c r="K81" i="40"/>
  <c r="I840" i="20"/>
  <c r="J840" i="20"/>
  <c r="H841" i="20"/>
  <c r="H227" i="16"/>
  <c r="G228" i="16"/>
  <c r="M12" i="9"/>
  <c r="S11" i="9"/>
  <c r="J213" i="20"/>
  <c r="I213" i="20"/>
  <c r="H214" i="20"/>
  <c r="I11" i="13"/>
  <c r="H12" i="13"/>
  <c r="M96" i="40"/>
  <c r="L101" i="40"/>
  <c r="K58" i="40"/>
  <c r="J63" i="40"/>
  <c r="J204" i="35"/>
  <c r="K199" i="35"/>
  <c r="P336" i="15"/>
  <c r="N337" i="15"/>
  <c r="U113" i="9"/>
  <c r="O114" i="9"/>
  <c r="R62" i="9"/>
  <c r="L63" i="9"/>
  <c r="L64" i="35"/>
  <c r="M59" i="35"/>
  <c r="K59" i="37"/>
  <c r="J64" i="37"/>
  <c r="J841" i="20" l="1"/>
  <c r="I841" i="20"/>
  <c r="H842" i="20"/>
  <c r="K31" i="40"/>
  <c r="L26" i="40"/>
  <c r="S214" i="9"/>
  <c r="M215" i="9"/>
  <c r="Q214" i="9"/>
  <c r="W214" i="9" s="1"/>
  <c r="K151" i="35"/>
  <c r="J156" i="35"/>
  <c r="M64" i="35"/>
  <c r="N59" i="35"/>
  <c r="J214" i="20"/>
  <c r="I214" i="20"/>
  <c r="H215" i="20"/>
  <c r="S12" i="9"/>
  <c r="M13" i="9"/>
  <c r="L167" i="35"/>
  <c r="K172" i="35"/>
  <c r="N26" i="37"/>
  <c r="M31" i="37"/>
  <c r="I1567" i="18"/>
  <c r="J1567" i="18"/>
  <c r="H1568" i="18"/>
  <c r="Q49" i="10"/>
  <c r="W49" i="10" s="1"/>
  <c r="W48" i="10"/>
  <c r="I7" i="20"/>
  <c r="J7" i="20"/>
  <c r="H8" i="20"/>
  <c r="V166" i="9"/>
  <c r="P167" i="9"/>
  <c r="L166" i="40"/>
  <c r="K171" i="40"/>
  <c r="H229" i="15"/>
  <c r="G230" i="15"/>
  <c r="L118" i="37"/>
  <c r="M113" i="37"/>
  <c r="H64" i="17"/>
  <c r="G65" i="17"/>
  <c r="I9" i="27"/>
  <c r="H10" i="27"/>
  <c r="I25" i="27"/>
  <c r="H26" i="27"/>
  <c r="H118" i="15"/>
  <c r="G119" i="15"/>
  <c r="T8" i="11"/>
  <c r="N9" i="11"/>
  <c r="H426" i="18"/>
  <c r="I425" i="18"/>
  <c r="J425" i="18"/>
  <c r="I736" i="19"/>
  <c r="J736" i="19"/>
  <c r="H737" i="19"/>
  <c r="L85" i="35"/>
  <c r="M80" i="35"/>
  <c r="L129" i="35"/>
  <c r="K134" i="35"/>
  <c r="R57" i="10"/>
  <c r="M58" i="10"/>
  <c r="S57" i="10"/>
  <c r="X57" i="10" s="1"/>
  <c r="L118" i="35"/>
  <c r="M113" i="35"/>
  <c r="I56" i="14"/>
  <c r="H57" i="14"/>
  <c r="M47" i="35"/>
  <c r="N42" i="35"/>
  <c r="N48" i="37"/>
  <c r="O43" i="37"/>
  <c r="K16" i="35"/>
  <c r="L11" i="35"/>
  <c r="J525" i="20"/>
  <c r="I525" i="20"/>
  <c r="H526" i="20"/>
  <c r="H339" i="15"/>
  <c r="G340" i="15"/>
  <c r="Q338" i="15"/>
  <c r="O339" i="15"/>
  <c r="M15" i="35"/>
  <c r="N10" i="35"/>
  <c r="S270" i="9"/>
  <c r="M271" i="9"/>
  <c r="U23" i="10"/>
  <c r="O24" i="10"/>
  <c r="N58" i="10"/>
  <c r="T57" i="10"/>
  <c r="T36" i="10"/>
  <c r="N37" i="10"/>
  <c r="T37" i="10" s="1"/>
  <c r="J738" i="18"/>
  <c r="I738" i="18"/>
  <c r="H739" i="18"/>
  <c r="K85" i="37"/>
  <c r="L80" i="37"/>
  <c r="J733" i="20"/>
  <c r="I733" i="20"/>
  <c r="H734" i="20"/>
  <c r="O114" i="11"/>
  <c r="U113" i="11"/>
  <c r="P12" i="10"/>
  <c r="V12" i="10" s="1"/>
  <c r="V11" i="10"/>
  <c r="H175" i="17"/>
  <c r="G176" i="17"/>
  <c r="M171" i="37"/>
  <c r="N166" i="37"/>
  <c r="L133" i="40"/>
  <c r="M128" i="40"/>
  <c r="S72" i="10"/>
  <c r="M73" i="10"/>
  <c r="L102" i="37"/>
  <c r="M97" i="37"/>
  <c r="L266" i="9"/>
  <c r="Q265" i="9"/>
  <c r="W265" i="9" s="1"/>
  <c r="R265" i="9"/>
  <c r="L486" i="15"/>
  <c r="AN441" i="15"/>
  <c r="AO441" i="15" s="1"/>
  <c r="AP441" i="15" s="1"/>
  <c r="AQ441" i="15" s="1"/>
  <c r="AR441" i="15" s="1"/>
  <c r="T266" i="9"/>
  <c r="N267" i="9"/>
  <c r="H530" i="19"/>
  <c r="I529" i="19"/>
  <c r="J529" i="19"/>
  <c r="J1050" i="19"/>
  <c r="I1050" i="19"/>
  <c r="H1051" i="19"/>
  <c r="H10" i="16"/>
  <c r="G11" i="16"/>
  <c r="I843" i="18"/>
  <c r="J843" i="18"/>
  <c r="H844" i="18"/>
  <c r="M117" i="40"/>
  <c r="N112" i="40"/>
  <c r="U114" i="9"/>
  <c r="O115" i="9"/>
  <c r="P337" i="15"/>
  <c r="N338" i="15"/>
  <c r="M101" i="40"/>
  <c r="N96" i="40"/>
  <c r="H228" i="16"/>
  <c r="G229" i="16"/>
  <c r="J1462" i="20"/>
  <c r="I1462" i="20"/>
  <c r="H1463" i="20"/>
  <c r="J324" i="18"/>
  <c r="I324" i="18"/>
  <c r="H325" i="18"/>
  <c r="V60" i="10"/>
  <c r="P61" i="10"/>
  <c r="V61" i="10" s="1"/>
  <c r="L101" i="35"/>
  <c r="M96" i="35"/>
  <c r="U35" i="10"/>
  <c r="O36" i="10"/>
  <c r="H120" i="17"/>
  <c r="G121" i="17"/>
  <c r="K47" i="40"/>
  <c r="L42" i="40"/>
  <c r="J632" i="19"/>
  <c r="I632" i="19"/>
  <c r="H633" i="19"/>
  <c r="Q114" i="11"/>
  <c r="W113" i="11"/>
  <c r="L129" i="40"/>
  <c r="K134" i="40"/>
  <c r="S12" i="10"/>
  <c r="M13" i="10"/>
  <c r="L151" i="40"/>
  <c r="K156" i="40"/>
  <c r="P72" i="10"/>
  <c r="V71" i="10"/>
  <c r="K155" i="35"/>
  <c r="L150" i="35"/>
  <c r="K151" i="37"/>
  <c r="J156" i="37"/>
  <c r="L199" i="40"/>
  <c r="K204" i="40"/>
  <c r="X7" i="11"/>
  <c r="K63" i="37"/>
  <c r="L58" i="37"/>
  <c r="I52" i="26"/>
  <c r="H53" i="26"/>
  <c r="L86" i="35"/>
  <c r="M81" i="35"/>
  <c r="R216" i="9"/>
  <c r="L217" i="9"/>
  <c r="R10" i="9"/>
  <c r="L11" i="9"/>
  <c r="Q10" i="9"/>
  <c r="W10" i="9" s="1"/>
  <c r="J203" i="37"/>
  <c r="K198" i="37"/>
  <c r="N188" i="40"/>
  <c r="O183" i="40"/>
  <c r="N65" i="26"/>
  <c r="J65" i="26"/>
  <c r="F65" i="26"/>
  <c r="C65" i="26"/>
  <c r="M65" i="26"/>
  <c r="I65" i="26"/>
  <c r="E65" i="26"/>
  <c r="L65" i="26"/>
  <c r="H65" i="26"/>
  <c r="D65" i="26"/>
  <c r="K65" i="26"/>
  <c r="G65" i="26"/>
  <c r="L166" i="9"/>
  <c r="R165" i="9"/>
  <c r="L183" i="37"/>
  <c r="K188" i="37"/>
  <c r="W12" i="10"/>
  <c r="Q13" i="10"/>
  <c r="W13" i="10" s="1"/>
  <c r="I8" i="26"/>
  <c r="H9" i="26"/>
  <c r="I8" i="18"/>
  <c r="J8" i="18"/>
  <c r="H9" i="18"/>
  <c r="L86" i="37"/>
  <c r="M81" i="37"/>
  <c r="M35" i="10"/>
  <c r="R34" i="10"/>
  <c r="S34" i="10"/>
  <c r="X34" i="10" s="1"/>
  <c r="S163" i="9"/>
  <c r="M164" i="9"/>
  <c r="Q163" i="9"/>
  <c r="W163" i="9" s="1"/>
  <c r="O269" i="9"/>
  <c r="U268" i="9"/>
  <c r="M31" i="35"/>
  <c r="N26" i="35"/>
  <c r="K204" i="37"/>
  <c r="L199" i="37"/>
  <c r="K155" i="40"/>
  <c r="L150" i="40"/>
  <c r="U165" i="9"/>
  <c r="O166" i="9"/>
  <c r="R114" i="9"/>
  <c r="L115" i="9"/>
  <c r="U11" i="9"/>
  <c r="O12" i="9"/>
  <c r="K15" i="40"/>
  <c r="L10" i="40"/>
  <c r="V22" i="10"/>
  <c r="P23" i="10"/>
  <c r="J111" i="20"/>
  <c r="I111" i="20"/>
  <c r="H112" i="20"/>
  <c r="H118" i="16"/>
  <c r="G119" i="16"/>
  <c r="I1568" i="20"/>
  <c r="J1568" i="20"/>
  <c r="H1569" i="20"/>
  <c r="I41" i="26"/>
  <c r="H42" i="26"/>
  <c r="J1047" i="20"/>
  <c r="I1047" i="20"/>
  <c r="H1048" i="20"/>
  <c r="W71" i="10"/>
  <c r="Q72" i="10"/>
  <c r="L171" i="35"/>
  <c r="M166" i="35"/>
  <c r="P9" i="11"/>
  <c r="V8" i="11"/>
  <c r="J10" i="19"/>
  <c r="I10" i="19"/>
  <c r="H11" i="19"/>
  <c r="K64" i="37"/>
  <c r="L59" i="37"/>
  <c r="L64" i="9"/>
  <c r="R63" i="9"/>
  <c r="K63" i="40"/>
  <c r="L58" i="40"/>
  <c r="I12" i="13"/>
  <c r="H13" i="13"/>
  <c r="L81" i="40"/>
  <c r="K86" i="40"/>
  <c r="H422" i="20"/>
  <c r="J421" i="20"/>
  <c r="I421" i="20"/>
  <c r="W24" i="10"/>
  <c r="Q25" i="10"/>
  <c r="W25" i="10" s="1"/>
  <c r="Q37" i="10"/>
  <c r="W37" i="10" s="1"/>
  <c r="W36" i="10"/>
  <c r="H10" i="15"/>
  <c r="G11" i="15"/>
  <c r="L59" i="40"/>
  <c r="K64" i="40"/>
  <c r="J1150" i="20"/>
  <c r="I1150" i="20"/>
  <c r="H1151" i="20"/>
  <c r="S113" i="9"/>
  <c r="M114" i="9"/>
  <c r="J115" i="18"/>
  <c r="I115" i="18"/>
  <c r="H116" i="18"/>
  <c r="L172" i="40"/>
  <c r="M167" i="40"/>
  <c r="I42" i="13"/>
  <c r="H43" i="13"/>
  <c r="J1154" i="19"/>
  <c r="I1154" i="19"/>
  <c r="H1155" i="19"/>
  <c r="H1258" i="18"/>
  <c r="I1257" i="18"/>
  <c r="J1257" i="18"/>
  <c r="I318" i="20"/>
  <c r="J318" i="20"/>
  <c r="H319" i="20"/>
  <c r="J218" i="18"/>
  <c r="I218" i="18"/>
  <c r="H219" i="18"/>
  <c r="S8" i="11"/>
  <c r="M9" i="11"/>
  <c r="R8" i="11"/>
  <c r="V267" i="9"/>
  <c r="P268" i="9"/>
  <c r="S61" i="9"/>
  <c r="M62" i="9"/>
  <c r="Q61" i="9"/>
  <c r="W61" i="9" s="1"/>
  <c r="J950" i="19"/>
  <c r="I950" i="19"/>
  <c r="H951" i="19"/>
  <c r="K187" i="40"/>
  <c r="L182" i="40"/>
  <c r="T214" i="9"/>
  <c r="N215" i="9"/>
  <c r="M16" i="37"/>
  <c r="N11" i="37"/>
  <c r="L188" i="35"/>
  <c r="M183" i="35"/>
  <c r="N97" i="35"/>
  <c r="M102" i="35"/>
  <c r="K155" i="37"/>
  <c r="L150" i="37"/>
  <c r="M15" i="37"/>
  <c r="N10" i="37"/>
  <c r="I26" i="13"/>
  <c r="H27" i="13"/>
  <c r="L187" i="37"/>
  <c r="M182" i="37"/>
  <c r="I1253" i="20"/>
  <c r="H1254" i="20"/>
  <c r="J1253" i="20"/>
  <c r="U47" i="10"/>
  <c r="O48" i="10"/>
  <c r="J630" i="20"/>
  <c r="I630" i="20"/>
  <c r="H631" i="20"/>
  <c r="O9" i="11"/>
  <c r="U8" i="11"/>
  <c r="U10" i="10"/>
  <c r="X10" i="10" s="1"/>
  <c r="O11" i="10"/>
  <c r="R10" i="10"/>
  <c r="I9" i="14"/>
  <c r="H10" i="14"/>
  <c r="I1570" i="19"/>
  <c r="J1570" i="19"/>
  <c r="H1571" i="19"/>
  <c r="V36" i="10"/>
  <c r="P37" i="10"/>
  <c r="V37" i="10" s="1"/>
  <c r="I322" i="19"/>
  <c r="J322" i="19"/>
  <c r="H323" i="19"/>
  <c r="V114" i="9"/>
  <c r="P115" i="9"/>
  <c r="N164" i="9"/>
  <c r="T163" i="9"/>
  <c r="J1361" i="18"/>
  <c r="H1362" i="18"/>
  <c r="I1361" i="18"/>
  <c r="I1257" i="19"/>
  <c r="J1257" i="19"/>
  <c r="H1258" i="19"/>
  <c r="L32" i="40"/>
  <c r="M27" i="40"/>
  <c r="K198" i="35"/>
  <c r="J203" i="35"/>
  <c r="O59" i="10"/>
  <c r="U58" i="10"/>
  <c r="O71" i="10"/>
  <c r="R71" i="10" s="1"/>
  <c r="U70" i="10"/>
  <c r="X70" i="10" s="1"/>
  <c r="R70" i="10"/>
  <c r="J116" i="19"/>
  <c r="I116" i="19"/>
  <c r="H117" i="19"/>
  <c r="V62" i="9"/>
  <c r="P63" i="9"/>
  <c r="K101" i="37"/>
  <c r="L96" i="37"/>
  <c r="T112" i="9"/>
  <c r="N113" i="9"/>
  <c r="M47" i="10"/>
  <c r="R46" i="10"/>
  <c r="S46" i="10"/>
  <c r="X46" i="10" s="1"/>
  <c r="T113" i="11"/>
  <c r="N114" i="11"/>
  <c r="M133" i="35"/>
  <c r="N128" i="35"/>
  <c r="L129" i="37"/>
  <c r="K134" i="37"/>
  <c r="Q112" i="9"/>
  <c r="W112" i="9" s="1"/>
  <c r="L199" i="35"/>
  <c r="K204" i="35"/>
  <c r="J1357" i="20"/>
  <c r="I1357" i="20"/>
  <c r="H1358" i="20"/>
  <c r="N64" i="9"/>
  <c r="T63" i="9"/>
  <c r="K48" i="35"/>
  <c r="L43" i="35"/>
  <c r="Q10" i="11"/>
  <c r="W9" i="11"/>
  <c r="V113" i="11"/>
  <c r="P114" i="11"/>
  <c r="J1050" i="18"/>
  <c r="I1050" i="18"/>
  <c r="H1051" i="18"/>
  <c r="U216" i="9"/>
  <c r="O217" i="9"/>
  <c r="I1463" i="18"/>
  <c r="J1463" i="18"/>
  <c r="H1464" i="18"/>
  <c r="I40" i="14"/>
  <c r="H41" i="14"/>
  <c r="K187" i="35"/>
  <c r="L182" i="35"/>
  <c r="V10" i="9"/>
  <c r="P11" i="9"/>
  <c r="L113" i="40"/>
  <c r="K118" i="40"/>
  <c r="L97" i="40"/>
  <c r="K102" i="40"/>
  <c r="K198" i="40"/>
  <c r="J203" i="40"/>
  <c r="L48" i="40"/>
  <c r="M43" i="40"/>
  <c r="K117" i="35"/>
  <c r="L112" i="35"/>
  <c r="I1154" i="18"/>
  <c r="J1154" i="18"/>
  <c r="H1155" i="18"/>
  <c r="L128" i="37"/>
  <c r="K133" i="37"/>
  <c r="N72" i="10"/>
  <c r="T71" i="10"/>
  <c r="U63" i="9"/>
  <c r="O64" i="9"/>
  <c r="J425" i="19"/>
  <c r="H426" i="19"/>
  <c r="I425" i="19"/>
  <c r="T24" i="10"/>
  <c r="N25" i="10"/>
  <c r="T25" i="10" s="1"/>
  <c r="J220" i="19"/>
  <c r="I220" i="19"/>
  <c r="H221" i="19"/>
  <c r="K63" i="35"/>
  <c r="L58" i="35"/>
  <c r="J1362" i="19"/>
  <c r="H1363" i="19"/>
  <c r="I1362" i="19"/>
  <c r="J947" i="18"/>
  <c r="I947" i="18"/>
  <c r="H948" i="18"/>
  <c r="H336" i="16"/>
  <c r="G337" i="16"/>
  <c r="L16" i="40"/>
  <c r="M11" i="40"/>
  <c r="I27" i="14"/>
  <c r="H28" i="14"/>
  <c r="H9" i="17"/>
  <c r="G10" i="17"/>
  <c r="J630" i="18"/>
  <c r="I630" i="18"/>
  <c r="H631" i="18"/>
  <c r="N32" i="37"/>
  <c r="O27" i="37"/>
  <c r="N47" i="37"/>
  <c r="O42" i="37"/>
  <c r="H530" i="18"/>
  <c r="I529" i="18"/>
  <c r="J529" i="18"/>
  <c r="V216" i="9"/>
  <c r="P217" i="9"/>
  <c r="I945" i="20"/>
  <c r="J945" i="20"/>
  <c r="H946" i="20"/>
  <c r="Q61" i="10"/>
  <c r="W61" i="10" s="1"/>
  <c r="W60" i="10"/>
  <c r="I56" i="13"/>
  <c r="H57" i="13"/>
  <c r="K117" i="37"/>
  <c r="L112" i="37"/>
  <c r="K32" i="35"/>
  <c r="L27" i="35"/>
  <c r="S112" i="11"/>
  <c r="R112" i="11"/>
  <c r="X112" i="11" s="1"/>
  <c r="M113" i="11"/>
  <c r="M23" i="10"/>
  <c r="R22" i="10"/>
  <c r="S22" i="10"/>
  <c r="X22" i="10" s="1"/>
  <c r="I1465" i="19"/>
  <c r="J1465" i="19"/>
  <c r="H1466" i="19"/>
  <c r="K273" i="17"/>
  <c r="K283" i="17" s="1"/>
  <c r="K490" i="16"/>
  <c r="K500" i="16" s="1"/>
  <c r="K496" i="15"/>
  <c r="T11" i="9"/>
  <c r="N12" i="9"/>
  <c r="T11" i="10"/>
  <c r="N12" i="10"/>
  <c r="I841" i="19"/>
  <c r="J841" i="19"/>
  <c r="H842" i="19"/>
  <c r="O80" i="40"/>
  <c r="N85" i="40"/>
  <c r="L167" i="37"/>
  <c r="K172" i="37"/>
  <c r="I13" i="13" l="1"/>
  <c r="H14" i="13"/>
  <c r="I14" i="13" s="1"/>
  <c r="C64" i="13" s="1" a="1"/>
  <c r="M171" i="35"/>
  <c r="N166" i="35"/>
  <c r="I42" i="26"/>
  <c r="H43" i="26"/>
  <c r="P24" i="10"/>
  <c r="V23" i="10"/>
  <c r="O13" i="9"/>
  <c r="U12" i="9"/>
  <c r="M165" i="9"/>
  <c r="S164" i="9"/>
  <c r="Q164" i="9"/>
  <c r="W164" i="9" s="1"/>
  <c r="R35" i="10"/>
  <c r="M36" i="10"/>
  <c r="S35" i="10"/>
  <c r="X35" i="10" s="1"/>
  <c r="M183" i="37"/>
  <c r="L188" i="37"/>
  <c r="O188" i="40"/>
  <c r="P183" i="40"/>
  <c r="L12" i="9"/>
  <c r="Q11" i="9"/>
  <c r="W11" i="9" s="1"/>
  <c r="R11" i="9"/>
  <c r="M150" i="35"/>
  <c r="L155" i="35"/>
  <c r="O37" i="10"/>
  <c r="U37" i="10" s="1"/>
  <c r="U36" i="10"/>
  <c r="P338" i="15"/>
  <c r="N339" i="15"/>
  <c r="O112" i="40"/>
  <c r="N117" i="40"/>
  <c r="J1051" i="19"/>
  <c r="I1051" i="19"/>
  <c r="H1052" i="19"/>
  <c r="M486" i="15"/>
  <c r="AS441" i="15"/>
  <c r="AT441" i="15" s="1"/>
  <c r="AU441" i="15" s="1"/>
  <c r="AV441" i="15" s="1"/>
  <c r="R266" i="9"/>
  <c r="Q266" i="9"/>
  <c r="W266" i="9" s="1"/>
  <c r="L267" i="9"/>
  <c r="O166" i="37"/>
  <c r="N171" i="37"/>
  <c r="J734" i="20"/>
  <c r="I734" i="20"/>
  <c r="H735" i="20"/>
  <c r="O25" i="10"/>
  <c r="U25" i="10" s="1"/>
  <c r="U24" i="10"/>
  <c r="N15" i="35"/>
  <c r="O10" i="35"/>
  <c r="H340" i="15"/>
  <c r="G341" i="15"/>
  <c r="M59" i="10"/>
  <c r="S58" i="10"/>
  <c r="R58" i="10"/>
  <c r="N80" i="35"/>
  <c r="M85" i="35"/>
  <c r="T9" i="11"/>
  <c r="N10" i="11"/>
  <c r="I26" i="27"/>
  <c r="H27" i="27"/>
  <c r="H65" i="17"/>
  <c r="G66" i="17"/>
  <c r="L171" i="40"/>
  <c r="M166" i="40"/>
  <c r="J1568" i="18"/>
  <c r="I1568" i="18"/>
  <c r="H1569" i="18"/>
  <c r="N31" i="37"/>
  <c r="O26" i="37"/>
  <c r="O59" i="35"/>
  <c r="N64" i="35"/>
  <c r="M167" i="37"/>
  <c r="L172" i="37"/>
  <c r="P218" i="9"/>
  <c r="V217" i="9"/>
  <c r="H10" i="17"/>
  <c r="G11" i="17"/>
  <c r="O10" i="37"/>
  <c r="N15" i="37"/>
  <c r="N16" i="37"/>
  <c r="O11" i="37"/>
  <c r="L187" i="40"/>
  <c r="M182" i="40"/>
  <c r="P269" i="9"/>
  <c r="V268" i="9"/>
  <c r="M10" i="11"/>
  <c r="R9" i="11"/>
  <c r="S9" i="11"/>
  <c r="I1151" i="20"/>
  <c r="J1151" i="20"/>
  <c r="H1152" i="20"/>
  <c r="L64" i="40"/>
  <c r="M59" i="40"/>
  <c r="J842" i="19"/>
  <c r="I842" i="19"/>
  <c r="H843" i="19"/>
  <c r="M24" i="10"/>
  <c r="R23" i="10"/>
  <c r="S23" i="10"/>
  <c r="X23" i="10" s="1"/>
  <c r="M27" i="35"/>
  <c r="L32" i="35"/>
  <c r="I57" i="13"/>
  <c r="H58" i="13"/>
  <c r="I946" i="20"/>
  <c r="J946" i="20"/>
  <c r="H947" i="20"/>
  <c r="P42" i="37"/>
  <c r="O47" i="37"/>
  <c r="I631" i="18"/>
  <c r="J631" i="18"/>
  <c r="H632" i="18"/>
  <c r="L133" i="37"/>
  <c r="M128" i="37"/>
  <c r="M112" i="35"/>
  <c r="L117" i="35"/>
  <c r="M182" i="35"/>
  <c r="L187" i="35"/>
  <c r="J1464" i="18"/>
  <c r="I1464" i="18"/>
  <c r="H1465" i="18"/>
  <c r="O128" i="35"/>
  <c r="N133" i="35"/>
  <c r="N114" i="9"/>
  <c r="T113" i="9"/>
  <c r="P64" i="9"/>
  <c r="V63" i="9"/>
  <c r="M32" i="40"/>
  <c r="N27" i="40"/>
  <c r="Q113" i="9"/>
  <c r="W113" i="9" s="1"/>
  <c r="O10" i="11"/>
  <c r="U9" i="11"/>
  <c r="O49" i="10"/>
  <c r="U49" i="10" s="1"/>
  <c r="U48" i="10"/>
  <c r="O97" i="35"/>
  <c r="N102" i="35"/>
  <c r="X8" i="11"/>
  <c r="I319" i="20"/>
  <c r="J319" i="20"/>
  <c r="H320" i="20"/>
  <c r="N167" i="40"/>
  <c r="M172" i="40"/>
  <c r="H11" i="15"/>
  <c r="G12" i="15"/>
  <c r="H423" i="20"/>
  <c r="J422" i="20"/>
  <c r="I422" i="20"/>
  <c r="J1048" i="20"/>
  <c r="I1048" i="20"/>
  <c r="H1049" i="20"/>
  <c r="J112" i="20"/>
  <c r="I112" i="20"/>
  <c r="H113" i="20"/>
  <c r="O167" i="9"/>
  <c r="U166" i="9"/>
  <c r="L204" i="37"/>
  <c r="M199" i="37"/>
  <c r="N81" i="37"/>
  <c r="M86" i="37"/>
  <c r="M86" i="35"/>
  <c r="N81" i="35"/>
  <c r="M58" i="37"/>
  <c r="L63" i="37"/>
  <c r="M199" i="40"/>
  <c r="L204" i="40"/>
  <c r="L156" i="40"/>
  <c r="M151" i="40"/>
  <c r="Q115" i="11"/>
  <c r="W114" i="11"/>
  <c r="M42" i="40"/>
  <c r="L47" i="40"/>
  <c r="J1463" i="20"/>
  <c r="I1463" i="20"/>
  <c r="H1464" i="20"/>
  <c r="O96" i="40"/>
  <c r="N101" i="40"/>
  <c r="I530" i="19"/>
  <c r="J530" i="19"/>
  <c r="H531" i="19"/>
  <c r="L496" i="15"/>
  <c r="L273" i="17"/>
  <c r="L283" i="17" s="1"/>
  <c r="L490" i="16"/>
  <c r="L500" i="16" s="1"/>
  <c r="N97" i="37"/>
  <c r="M102" i="37"/>
  <c r="I739" i="18"/>
  <c r="J739" i="18"/>
  <c r="H740" i="18"/>
  <c r="M11" i="35"/>
  <c r="L16" i="35"/>
  <c r="N47" i="35"/>
  <c r="O42" i="35"/>
  <c r="N113" i="35"/>
  <c r="M118" i="35"/>
  <c r="H230" i="15"/>
  <c r="G231" i="15"/>
  <c r="P168" i="9"/>
  <c r="V167" i="9"/>
  <c r="J215" i="20"/>
  <c r="I215" i="20"/>
  <c r="H216" i="20"/>
  <c r="S215" i="9"/>
  <c r="M216" i="9"/>
  <c r="Q215" i="9"/>
  <c r="W215" i="9" s="1"/>
  <c r="J842" i="20"/>
  <c r="I842" i="20"/>
  <c r="H843" i="20"/>
  <c r="N13" i="10"/>
  <c r="T13" i="10" s="1"/>
  <c r="T12" i="10"/>
  <c r="J530" i="18"/>
  <c r="H531" i="18"/>
  <c r="I530" i="18"/>
  <c r="N11" i="40"/>
  <c r="M16" i="40"/>
  <c r="I948" i="18"/>
  <c r="J948" i="18"/>
  <c r="H949" i="18"/>
  <c r="H1364" i="19"/>
  <c r="J1363" i="19"/>
  <c r="I1363" i="19"/>
  <c r="J221" i="19"/>
  <c r="I221" i="19"/>
  <c r="H222" i="19"/>
  <c r="O65" i="9"/>
  <c r="U64" i="9"/>
  <c r="L102" i="40"/>
  <c r="M97" i="40"/>
  <c r="J1358" i="20"/>
  <c r="I1358" i="20"/>
  <c r="H1359" i="20"/>
  <c r="S47" i="10"/>
  <c r="X47" i="10" s="1"/>
  <c r="M48" i="10"/>
  <c r="R47" i="10"/>
  <c r="O85" i="40"/>
  <c r="P80" i="40"/>
  <c r="T12" i="9"/>
  <c r="N13" i="9"/>
  <c r="M114" i="11"/>
  <c r="S113" i="11"/>
  <c r="R113" i="11"/>
  <c r="X113" i="11" s="1"/>
  <c r="I28" i="14"/>
  <c r="H29" i="14"/>
  <c r="I29" i="14" s="1"/>
  <c r="H337" i="16"/>
  <c r="G338" i="16"/>
  <c r="L63" i="35"/>
  <c r="M58" i="35"/>
  <c r="I426" i="19"/>
  <c r="J426" i="19"/>
  <c r="H427" i="19"/>
  <c r="J1155" i="18"/>
  <c r="I1155" i="18"/>
  <c r="H1156" i="18"/>
  <c r="K203" i="40"/>
  <c r="L198" i="40"/>
  <c r="P115" i="11"/>
  <c r="V114" i="11"/>
  <c r="U59" i="10"/>
  <c r="O60" i="10"/>
  <c r="J323" i="19"/>
  <c r="I323" i="19"/>
  <c r="H324" i="19"/>
  <c r="I10" i="14"/>
  <c r="H11" i="14"/>
  <c r="O12" i="10"/>
  <c r="U11" i="10"/>
  <c r="X11" i="10" s="1"/>
  <c r="R11" i="10"/>
  <c r="J631" i="20"/>
  <c r="I631" i="20"/>
  <c r="H632" i="20"/>
  <c r="M187" i="37"/>
  <c r="N182" i="37"/>
  <c r="I27" i="13"/>
  <c r="H28" i="13"/>
  <c r="M150" i="37"/>
  <c r="L155" i="37"/>
  <c r="N183" i="35"/>
  <c r="M188" i="35"/>
  <c r="N216" i="9"/>
  <c r="T215" i="9"/>
  <c r="J951" i="19"/>
  <c r="I951" i="19"/>
  <c r="H952" i="19"/>
  <c r="M63" i="9"/>
  <c r="S62" i="9"/>
  <c r="Q62" i="9"/>
  <c r="W62" i="9" s="1"/>
  <c r="I219" i="18"/>
  <c r="J219" i="18"/>
  <c r="H220" i="18"/>
  <c r="J1258" i="18"/>
  <c r="H1259" i="18"/>
  <c r="I1258" i="18"/>
  <c r="M115" i="9"/>
  <c r="S114" i="9"/>
  <c r="L63" i="40"/>
  <c r="M58" i="40"/>
  <c r="R64" i="9"/>
  <c r="L65" i="9"/>
  <c r="M10" i="40"/>
  <c r="L15" i="40"/>
  <c r="Q114" i="9"/>
  <c r="W114" i="9" s="1"/>
  <c r="O270" i="9"/>
  <c r="U269" i="9"/>
  <c r="I9" i="26"/>
  <c r="H10" i="26"/>
  <c r="K203" i="37"/>
  <c r="L198" i="37"/>
  <c r="I633" i="19"/>
  <c r="J633" i="19"/>
  <c r="H634" i="19"/>
  <c r="H121" i="17"/>
  <c r="G122" i="17"/>
  <c r="N96" i="35"/>
  <c r="M101" i="35"/>
  <c r="I325" i="18"/>
  <c r="J325" i="18"/>
  <c r="H326" i="18"/>
  <c r="U115" i="9"/>
  <c r="O116" i="9"/>
  <c r="H11" i="16"/>
  <c r="G12" i="16"/>
  <c r="N268" i="9"/>
  <c r="T267" i="9"/>
  <c r="M133" i="40"/>
  <c r="N128" i="40"/>
  <c r="H176" i="17"/>
  <c r="G177" i="17"/>
  <c r="M272" i="9"/>
  <c r="S271" i="9"/>
  <c r="Q339" i="15"/>
  <c r="O340" i="15"/>
  <c r="J526" i="20"/>
  <c r="I526" i="20"/>
  <c r="H527" i="20"/>
  <c r="I737" i="19"/>
  <c r="J737" i="19"/>
  <c r="H738" i="19"/>
  <c r="H119" i="15"/>
  <c r="G120" i="15"/>
  <c r="I10" i="27"/>
  <c r="H11" i="27"/>
  <c r="N113" i="37"/>
  <c r="M118" i="37"/>
  <c r="M167" i="35"/>
  <c r="L172" i="35"/>
  <c r="U217" i="9"/>
  <c r="O218" i="9"/>
  <c r="M199" i="35"/>
  <c r="L204" i="35"/>
  <c r="M129" i="37"/>
  <c r="L134" i="37"/>
  <c r="T114" i="11"/>
  <c r="N115" i="11"/>
  <c r="U71" i="10"/>
  <c r="X71" i="10" s="1"/>
  <c r="O72" i="10"/>
  <c r="L198" i="35"/>
  <c r="K203" i="35"/>
  <c r="P116" i="9"/>
  <c r="V115" i="9"/>
  <c r="I1254" i="20"/>
  <c r="H1255" i="20"/>
  <c r="J1254" i="20"/>
  <c r="M113" i="40"/>
  <c r="L118" i="40"/>
  <c r="I1051" i="18"/>
  <c r="J1051" i="18"/>
  <c r="H1052" i="18"/>
  <c r="Q11" i="11"/>
  <c r="W10" i="11"/>
  <c r="T64" i="9"/>
  <c r="N65" i="9"/>
  <c r="I1466" i="19"/>
  <c r="J1466" i="19"/>
  <c r="H1467" i="19"/>
  <c r="M112" i="37"/>
  <c r="L117" i="37"/>
  <c r="O32" i="37"/>
  <c r="P27" i="37"/>
  <c r="N73" i="10"/>
  <c r="T73" i="10" s="1"/>
  <c r="T72" i="10"/>
  <c r="N43" i="40"/>
  <c r="M48" i="40"/>
  <c r="P12" i="9"/>
  <c r="V11" i="9"/>
  <c r="I41" i="14"/>
  <c r="H42" i="14"/>
  <c r="M43" i="35"/>
  <c r="L48" i="35"/>
  <c r="M96" i="37"/>
  <c r="L101" i="37"/>
  <c r="I117" i="19"/>
  <c r="J117" i="19"/>
  <c r="H118" i="19"/>
  <c r="J1258" i="19"/>
  <c r="H1259" i="19"/>
  <c r="I1258" i="19"/>
  <c r="I1362" i="18"/>
  <c r="H1363" i="18"/>
  <c r="J1362" i="18"/>
  <c r="N165" i="9"/>
  <c r="T164" i="9"/>
  <c r="J1571" i="19"/>
  <c r="I1571" i="19"/>
  <c r="H1572" i="19"/>
  <c r="J1155" i="19"/>
  <c r="I1155" i="19"/>
  <c r="H1156" i="19"/>
  <c r="I43" i="13"/>
  <c r="H44" i="13"/>
  <c r="I44" i="13" s="1"/>
  <c r="C66" i="13" s="1" a="1"/>
  <c r="I116" i="18"/>
  <c r="J116" i="18"/>
  <c r="H117" i="18"/>
  <c r="M81" i="40"/>
  <c r="L86" i="40"/>
  <c r="L64" i="37"/>
  <c r="M59" i="37"/>
  <c r="I11" i="19"/>
  <c r="J11" i="19"/>
  <c r="H12" i="19"/>
  <c r="V9" i="11"/>
  <c r="P10" i="11"/>
  <c r="W72" i="10"/>
  <c r="Q73" i="10"/>
  <c r="W73" i="10" s="1"/>
  <c r="I1569" i="20"/>
  <c r="J1569" i="20"/>
  <c r="H1570" i="20"/>
  <c r="H119" i="16"/>
  <c r="G120" i="16"/>
  <c r="L116" i="9"/>
  <c r="R115" i="9"/>
  <c r="M150" i="40"/>
  <c r="L155" i="40"/>
  <c r="N31" i="35"/>
  <c r="O26" i="35"/>
  <c r="I9" i="18"/>
  <c r="J9" i="18"/>
  <c r="H10" i="18"/>
  <c r="L167" i="9"/>
  <c r="R166" i="9"/>
  <c r="L218" i="9"/>
  <c r="R217" i="9"/>
  <c r="I53" i="26"/>
  <c r="H54" i="26"/>
  <c r="K156" i="37"/>
  <c r="L151" i="37"/>
  <c r="P73" i="10"/>
  <c r="V73" i="10" s="1"/>
  <c r="V72" i="10"/>
  <c r="S13" i="10"/>
  <c r="L134" i="40"/>
  <c r="M129" i="40"/>
  <c r="H229" i="16"/>
  <c r="G230" i="16"/>
  <c r="J844" i="18"/>
  <c r="I844" i="18"/>
  <c r="H845" i="18"/>
  <c r="S73" i="10"/>
  <c r="U114" i="11"/>
  <c r="O115" i="11"/>
  <c r="M80" i="37"/>
  <c r="L85" i="37"/>
  <c r="T58" i="10"/>
  <c r="N59" i="10"/>
  <c r="O48" i="37"/>
  <c r="P43" i="37"/>
  <c r="I57" i="14"/>
  <c r="H58" i="14"/>
  <c r="M129" i="35"/>
  <c r="L134" i="35"/>
  <c r="J426" i="18"/>
  <c r="H427" i="18"/>
  <c r="I426" i="18"/>
  <c r="I8" i="20"/>
  <c r="J8" i="20"/>
  <c r="H9" i="20"/>
  <c r="S13" i="9"/>
  <c r="M14" i="9"/>
  <c r="K156" i="35"/>
  <c r="L151" i="35"/>
  <c r="M26" i="40"/>
  <c r="L31" i="40"/>
  <c r="I845" i="18" l="1"/>
  <c r="J845" i="18"/>
  <c r="H846" i="18"/>
  <c r="M15" i="9"/>
  <c r="S14" i="9"/>
  <c r="Q43" i="37"/>
  <c r="P48" i="37"/>
  <c r="I54" i="26"/>
  <c r="H55" i="26"/>
  <c r="L156" i="35"/>
  <c r="M151" i="35"/>
  <c r="I9" i="20"/>
  <c r="J9" i="20"/>
  <c r="H10" i="20"/>
  <c r="I427" i="18"/>
  <c r="H428" i="18"/>
  <c r="J427" i="18"/>
  <c r="I58" i="14"/>
  <c r="H59" i="14"/>
  <c r="I59" i="14" s="1"/>
  <c r="C67" i="14" s="1" a="1"/>
  <c r="N60" i="10"/>
  <c r="T59" i="10"/>
  <c r="U115" i="11"/>
  <c r="O116" i="11"/>
  <c r="H230" i="16"/>
  <c r="G231" i="16"/>
  <c r="L156" i="37"/>
  <c r="M151" i="37"/>
  <c r="R167" i="9"/>
  <c r="L168" i="9"/>
  <c r="M155" i="40"/>
  <c r="N150" i="40"/>
  <c r="J12" i="19"/>
  <c r="I12" i="19"/>
  <c r="H13" i="19"/>
  <c r="I1156" i="19"/>
  <c r="J1156" i="19"/>
  <c r="H1157" i="19"/>
  <c r="H1260" i="19"/>
  <c r="J1259" i="19"/>
  <c r="I1259" i="19"/>
  <c r="N43" i="35"/>
  <c r="M48" i="35"/>
  <c r="P13" i="9"/>
  <c r="V12" i="9"/>
  <c r="N112" i="37"/>
  <c r="M117" i="37"/>
  <c r="N66" i="9"/>
  <c r="T65" i="9"/>
  <c r="J1052" i="18"/>
  <c r="I1052" i="18"/>
  <c r="H1053" i="18"/>
  <c r="M118" i="40"/>
  <c r="N113" i="40"/>
  <c r="O73" i="10"/>
  <c r="U72" i="10"/>
  <c r="X72" i="10" s="1"/>
  <c r="O219" i="9"/>
  <c r="U218" i="9"/>
  <c r="J527" i="20"/>
  <c r="I527" i="20"/>
  <c r="H528" i="20"/>
  <c r="N269" i="9"/>
  <c r="T268" i="9"/>
  <c r="I10" i="26"/>
  <c r="H11" i="26"/>
  <c r="I28" i="13"/>
  <c r="H29" i="13"/>
  <c r="I29" i="13" s="1"/>
  <c r="C65" i="13" s="1" a="1"/>
  <c r="J632" i="20"/>
  <c r="I632" i="20"/>
  <c r="H633" i="20"/>
  <c r="J324" i="19"/>
  <c r="I324" i="19"/>
  <c r="H325" i="19"/>
  <c r="J427" i="19"/>
  <c r="H428" i="19"/>
  <c r="I427" i="19"/>
  <c r="N14" i="9"/>
  <c r="T13" i="9"/>
  <c r="J949" i="18"/>
  <c r="I949" i="18"/>
  <c r="H950" i="18"/>
  <c r="O11" i="40"/>
  <c r="N16" i="40"/>
  <c r="J216" i="20"/>
  <c r="I216" i="20"/>
  <c r="H217" i="20"/>
  <c r="V168" i="9"/>
  <c r="P169" i="9"/>
  <c r="N58" i="37"/>
  <c r="M63" i="37"/>
  <c r="O81" i="37"/>
  <c r="N86" i="37"/>
  <c r="U167" i="9"/>
  <c r="O168" i="9"/>
  <c r="O102" i="35"/>
  <c r="P97" i="35"/>
  <c r="U10" i="11"/>
  <c r="O11" i="11"/>
  <c r="N112" i="35"/>
  <c r="M117" i="35"/>
  <c r="I947" i="20"/>
  <c r="J947" i="20"/>
  <c r="H948" i="20"/>
  <c r="M11" i="11"/>
  <c r="S10" i="11"/>
  <c r="R10" i="11"/>
  <c r="P10" i="37"/>
  <c r="O15" i="37"/>
  <c r="M172" i="37"/>
  <c r="N167" i="37"/>
  <c r="M171" i="40"/>
  <c r="N166" i="40"/>
  <c r="I27" i="27"/>
  <c r="H28" i="27"/>
  <c r="M60" i="10"/>
  <c r="S59" i="10"/>
  <c r="X59" i="10" s="1"/>
  <c r="R59" i="10"/>
  <c r="N486" i="15"/>
  <c r="AW441" i="15"/>
  <c r="AX441" i="15" s="1"/>
  <c r="AY441" i="15" s="1"/>
  <c r="AZ441" i="15" s="1"/>
  <c r="BA441" i="15" s="1"/>
  <c r="BB441" i="15" s="1"/>
  <c r="O486" i="15" s="1"/>
  <c r="N150" i="35"/>
  <c r="M155" i="35"/>
  <c r="P188" i="40"/>
  <c r="Q183" i="40"/>
  <c r="I43" i="26"/>
  <c r="H44" i="26"/>
  <c r="I44" i="26" s="1"/>
  <c r="M64" i="13"/>
  <c r="I64" i="13"/>
  <c r="E64" i="13"/>
  <c r="K64" i="13"/>
  <c r="G64" i="13"/>
  <c r="N64" i="13"/>
  <c r="F64" i="13"/>
  <c r="H64" i="13"/>
  <c r="J64" i="13"/>
  <c r="D64" i="13"/>
  <c r="C64" i="13"/>
  <c r="L64" i="13"/>
  <c r="P26" i="35"/>
  <c r="O31" i="35"/>
  <c r="I1570" i="20"/>
  <c r="J1570" i="20"/>
  <c r="H1571" i="20"/>
  <c r="J1363" i="18"/>
  <c r="H1364" i="18"/>
  <c r="I1363" i="18"/>
  <c r="I42" i="14"/>
  <c r="H43" i="14"/>
  <c r="Q27" i="37"/>
  <c r="P32" i="37"/>
  <c r="J1467" i="19"/>
  <c r="I1467" i="19"/>
  <c r="H1468" i="19"/>
  <c r="V116" i="9"/>
  <c r="P117" i="9"/>
  <c r="M134" i="37"/>
  <c r="N129" i="37"/>
  <c r="O113" i="37"/>
  <c r="N118" i="37"/>
  <c r="J738" i="19"/>
  <c r="I738" i="19"/>
  <c r="H739" i="19"/>
  <c r="N133" i="40"/>
  <c r="O128" i="40"/>
  <c r="H12" i="16"/>
  <c r="G13" i="16"/>
  <c r="H122" i="17"/>
  <c r="G123" i="17"/>
  <c r="S115" i="9"/>
  <c r="M116" i="9"/>
  <c r="J220" i="18"/>
  <c r="I220" i="18"/>
  <c r="H221" i="18"/>
  <c r="O183" i="35"/>
  <c r="N188" i="35"/>
  <c r="O13" i="10"/>
  <c r="U12" i="10"/>
  <c r="X12" i="10" s="1"/>
  <c r="I1156" i="18"/>
  <c r="J1156" i="18"/>
  <c r="H1157" i="18"/>
  <c r="H338" i="16"/>
  <c r="G339" i="16"/>
  <c r="M49" i="10"/>
  <c r="S48" i="10"/>
  <c r="X48" i="10" s="1"/>
  <c r="R48" i="10"/>
  <c r="U65" i="9"/>
  <c r="O66" i="9"/>
  <c r="W115" i="11"/>
  <c r="Q116" i="11"/>
  <c r="O81" i="35"/>
  <c r="N86" i="35"/>
  <c r="N199" i="37"/>
  <c r="M204" i="37"/>
  <c r="J113" i="20"/>
  <c r="I113" i="20"/>
  <c r="H114" i="20"/>
  <c r="J1049" i="20"/>
  <c r="I1049" i="20"/>
  <c r="H1050" i="20"/>
  <c r="P65" i="9"/>
  <c r="V64" i="9"/>
  <c r="P128" i="35"/>
  <c r="O133" i="35"/>
  <c r="M133" i="37"/>
  <c r="N128" i="37"/>
  <c r="R24" i="10"/>
  <c r="M25" i="10"/>
  <c r="S24" i="10"/>
  <c r="M64" i="40"/>
  <c r="N59" i="40"/>
  <c r="P11" i="37"/>
  <c r="O16" i="37"/>
  <c r="I1569" i="18"/>
  <c r="J1569" i="18"/>
  <c r="H1570" i="18"/>
  <c r="O80" i="35"/>
  <c r="N85" i="35"/>
  <c r="H341" i="15"/>
  <c r="G342" i="15"/>
  <c r="L268" i="9"/>
  <c r="R267" i="9"/>
  <c r="Q267" i="9"/>
  <c r="W267" i="9" s="1"/>
  <c r="M273" i="17"/>
  <c r="M283" i="17" s="1"/>
  <c r="M490" i="16"/>
  <c r="M500" i="16" s="1"/>
  <c r="M496" i="15"/>
  <c r="S36" i="10"/>
  <c r="X36" i="10" s="1"/>
  <c r="R36" i="10"/>
  <c r="M37" i="10"/>
  <c r="S165" i="9"/>
  <c r="M166" i="9"/>
  <c r="Q165" i="9"/>
  <c r="W165" i="9" s="1"/>
  <c r="P25" i="10"/>
  <c r="V25" i="10" s="1"/>
  <c r="V24" i="10"/>
  <c r="R72" i="10"/>
  <c r="N129" i="40"/>
  <c r="M134" i="40"/>
  <c r="L219" i="9"/>
  <c r="R218" i="9"/>
  <c r="J10" i="18"/>
  <c r="I10" i="18"/>
  <c r="H11" i="18"/>
  <c r="K66" i="13"/>
  <c r="G66" i="13"/>
  <c r="M66" i="13"/>
  <c r="I66" i="13"/>
  <c r="E66" i="13"/>
  <c r="L66" i="13"/>
  <c r="D66" i="13"/>
  <c r="N66" i="13"/>
  <c r="F66" i="13"/>
  <c r="J66" i="13"/>
  <c r="H66" i="13"/>
  <c r="C66" i="13"/>
  <c r="J118" i="19"/>
  <c r="I118" i="19"/>
  <c r="H119" i="19"/>
  <c r="N48" i="40"/>
  <c r="O43" i="40"/>
  <c r="I1255" i="20"/>
  <c r="H1256" i="20"/>
  <c r="J1255" i="20"/>
  <c r="N116" i="11"/>
  <c r="T115" i="11"/>
  <c r="M273" i="9"/>
  <c r="S272" i="9"/>
  <c r="J326" i="18"/>
  <c r="I326" i="18"/>
  <c r="H327" i="18"/>
  <c r="N101" i="35"/>
  <c r="O96" i="35"/>
  <c r="M198" i="37"/>
  <c r="L203" i="37"/>
  <c r="N10" i="40"/>
  <c r="M15" i="40"/>
  <c r="M63" i="40"/>
  <c r="N58" i="40"/>
  <c r="M64" i="9"/>
  <c r="S63" i="9"/>
  <c r="Q63" i="9"/>
  <c r="W63" i="9" s="1"/>
  <c r="N187" i="37"/>
  <c r="O182" i="37"/>
  <c r="I11" i="14"/>
  <c r="H12" i="14"/>
  <c r="P116" i="11"/>
  <c r="V115" i="11"/>
  <c r="P85" i="40"/>
  <c r="Q80" i="40"/>
  <c r="M102" i="40"/>
  <c r="N97" i="40"/>
  <c r="I222" i="19"/>
  <c r="J222" i="19"/>
  <c r="H223" i="19"/>
  <c r="I531" i="18"/>
  <c r="H532" i="18"/>
  <c r="J531" i="18"/>
  <c r="J843" i="20"/>
  <c r="I843" i="20"/>
  <c r="H844" i="20"/>
  <c r="M217" i="9"/>
  <c r="S216" i="9"/>
  <c r="Q216" i="9"/>
  <c r="W216" i="9" s="1"/>
  <c r="H231" i="15"/>
  <c r="G232" i="15"/>
  <c r="O113" i="35"/>
  <c r="N118" i="35"/>
  <c r="N11" i="35"/>
  <c r="M16" i="35"/>
  <c r="N199" i="40"/>
  <c r="M204" i="40"/>
  <c r="H424" i="20"/>
  <c r="J423" i="20"/>
  <c r="I423" i="20"/>
  <c r="O167" i="40"/>
  <c r="N172" i="40"/>
  <c r="N32" i="40"/>
  <c r="O27" i="40"/>
  <c r="I1465" i="18"/>
  <c r="J1465" i="18"/>
  <c r="H1466" i="18"/>
  <c r="N182" i="35"/>
  <c r="M187" i="35"/>
  <c r="N27" i="35"/>
  <c r="M32" i="35"/>
  <c r="J843" i="19"/>
  <c r="I843" i="19"/>
  <c r="H844" i="19"/>
  <c r="X9" i="11"/>
  <c r="P270" i="9"/>
  <c r="V269" i="9"/>
  <c r="P219" i="9"/>
  <c r="V218" i="9"/>
  <c r="P59" i="35"/>
  <c r="O64" i="35"/>
  <c r="H66" i="17"/>
  <c r="G67" i="17"/>
  <c r="N11" i="11"/>
  <c r="T10" i="11"/>
  <c r="J1052" i="19"/>
  <c r="I1052" i="19"/>
  <c r="H1053" i="19"/>
  <c r="O117" i="40"/>
  <c r="P112" i="40"/>
  <c r="O166" i="35"/>
  <c r="N171" i="35"/>
  <c r="P11" i="11"/>
  <c r="V10" i="11"/>
  <c r="M86" i="40"/>
  <c r="N81" i="40"/>
  <c r="N96" i="37"/>
  <c r="M101" i="37"/>
  <c r="M31" i="40"/>
  <c r="N26" i="40"/>
  <c r="M134" i="35"/>
  <c r="N129" i="35"/>
  <c r="N80" i="37"/>
  <c r="M85" i="37"/>
  <c r="L117" i="9"/>
  <c r="R116" i="9"/>
  <c r="H120" i="16"/>
  <c r="G121" i="16"/>
  <c r="N59" i="37"/>
  <c r="M64" i="37"/>
  <c r="I117" i="18"/>
  <c r="J117" i="18"/>
  <c r="H118" i="18"/>
  <c r="J1572" i="19"/>
  <c r="I1572" i="19"/>
  <c r="H1573" i="19"/>
  <c r="N166" i="9"/>
  <c r="T165" i="9"/>
  <c r="Q12" i="11"/>
  <c r="W11" i="11"/>
  <c r="L203" i="35"/>
  <c r="M198" i="35"/>
  <c r="M204" i="35"/>
  <c r="N199" i="35"/>
  <c r="M172" i="35"/>
  <c r="N167" i="35"/>
  <c r="I11" i="27"/>
  <c r="H12" i="27"/>
  <c r="H120" i="15"/>
  <c r="G121" i="15"/>
  <c r="Q340" i="15"/>
  <c r="O341" i="15"/>
  <c r="H177" i="17"/>
  <c r="G178" i="17"/>
  <c r="O117" i="9"/>
  <c r="U116" i="9"/>
  <c r="J634" i="19"/>
  <c r="I634" i="19"/>
  <c r="H635" i="19"/>
  <c r="U270" i="9"/>
  <c r="O271" i="9"/>
  <c r="R65" i="9"/>
  <c r="L66" i="9"/>
  <c r="I1259" i="18"/>
  <c r="H1260" i="18"/>
  <c r="J1259" i="18"/>
  <c r="I952" i="19"/>
  <c r="J952" i="19"/>
  <c r="H953" i="19"/>
  <c r="N217" i="9"/>
  <c r="T216" i="9"/>
  <c r="N150" i="37"/>
  <c r="M155" i="37"/>
  <c r="O61" i="10"/>
  <c r="U61" i="10" s="1"/>
  <c r="U60" i="10"/>
  <c r="M198" i="40"/>
  <c r="L203" i="40"/>
  <c r="N58" i="35"/>
  <c r="M63" i="35"/>
  <c r="C65" i="14" a="1"/>
  <c r="M115" i="11"/>
  <c r="S114" i="11"/>
  <c r="R114" i="11"/>
  <c r="X114" i="11" s="1"/>
  <c r="J1359" i="20"/>
  <c r="I1359" i="20"/>
  <c r="H1360" i="20"/>
  <c r="J1364" i="19"/>
  <c r="H1365" i="19"/>
  <c r="I1364" i="19"/>
  <c r="P42" i="35"/>
  <c r="O47" i="35"/>
  <c r="J740" i="18"/>
  <c r="I740" i="18"/>
  <c r="H741" i="18"/>
  <c r="O97" i="37"/>
  <c r="N102" i="37"/>
  <c r="I531" i="19"/>
  <c r="H532" i="19"/>
  <c r="J531" i="19"/>
  <c r="O101" i="40"/>
  <c r="P96" i="40"/>
  <c r="J1464" i="20"/>
  <c r="I1464" i="20"/>
  <c r="H1465" i="20"/>
  <c r="N42" i="40"/>
  <c r="M47" i="40"/>
  <c r="M156" i="40"/>
  <c r="N151" i="40"/>
  <c r="H12" i="15"/>
  <c r="G13" i="15"/>
  <c r="I320" i="20"/>
  <c r="J320" i="20"/>
  <c r="H321" i="20"/>
  <c r="N115" i="9"/>
  <c r="T114" i="9"/>
  <c r="J632" i="18"/>
  <c r="I632" i="18"/>
  <c r="H633" i="18"/>
  <c r="P47" i="37"/>
  <c r="Q42" i="37"/>
  <c r="I58" i="13"/>
  <c r="H59" i="13"/>
  <c r="I59" i="13" s="1"/>
  <c r="J1152" i="20"/>
  <c r="I1152" i="20"/>
  <c r="H1153" i="20"/>
  <c r="M187" i="40"/>
  <c r="N182" i="40"/>
  <c r="H11" i="17"/>
  <c r="G12" i="17"/>
  <c r="P26" i="37"/>
  <c r="O31" i="37"/>
  <c r="X58" i="10"/>
  <c r="P10" i="35"/>
  <c r="O15" i="35"/>
  <c r="J735" i="20"/>
  <c r="I735" i="20"/>
  <c r="H736" i="20"/>
  <c r="P166" i="37"/>
  <c r="O171" i="37"/>
  <c r="P339" i="15"/>
  <c r="N340" i="15"/>
  <c r="L13" i="9"/>
  <c r="Q12" i="9"/>
  <c r="W12" i="9" s="1"/>
  <c r="R12" i="9"/>
  <c r="M188" i="37"/>
  <c r="N183" i="37"/>
  <c r="O14" i="9"/>
  <c r="U13" i="9"/>
  <c r="R12" i="10"/>
  <c r="P171" i="37" l="1"/>
  <c r="Q166" i="37"/>
  <c r="P31" i="37"/>
  <c r="Q26" i="37"/>
  <c r="I633" i="18"/>
  <c r="J633" i="18"/>
  <c r="H634" i="18"/>
  <c r="N116" i="9"/>
  <c r="T115" i="9"/>
  <c r="Q115" i="9"/>
  <c r="W115" i="9" s="1"/>
  <c r="P340" i="15"/>
  <c r="N341" i="15"/>
  <c r="J736" i="20"/>
  <c r="I736" i="20"/>
  <c r="H737" i="20"/>
  <c r="Q10" i="35"/>
  <c r="P15" i="35"/>
  <c r="H12" i="17"/>
  <c r="G13" i="17"/>
  <c r="J1153" i="20"/>
  <c r="I1153" i="20"/>
  <c r="H1154" i="20"/>
  <c r="I321" i="20"/>
  <c r="J321" i="20"/>
  <c r="H322" i="20"/>
  <c r="N47" i="40"/>
  <c r="O42" i="40"/>
  <c r="Q96" i="40"/>
  <c r="P101" i="40"/>
  <c r="R115" i="11"/>
  <c r="X115" i="11" s="1"/>
  <c r="M116" i="11"/>
  <c r="S115" i="11"/>
  <c r="I953" i="19"/>
  <c r="J953" i="19"/>
  <c r="H954" i="19"/>
  <c r="J1260" i="18"/>
  <c r="H1261" i="18"/>
  <c r="I1260" i="18"/>
  <c r="U117" i="9"/>
  <c r="O118" i="9"/>
  <c r="Q341" i="15"/>
  <c r="O342" i="15"/>
  <c r="H121" i="15"/>
  <c r="G122" i="15"/>
  <c r="N172" i="35"/>
  <c r="O167" i="35"/>
  <c r="M203" i="35"/>
  <c r="N198" i="35"/>
  <c r="N31" i="40"/>
  <c r="O26" i="40"/>
  <c r="N86" i="40"/>
  <c r="O81" i="40"/>
  <c r="H67" i="17"/>
  <c r="G68" i="17"/>
  <c r="J1466" i="18"/>
  <c r="I1466" i="18"/>
  <c r="H1467" i="18"/>
  <c r="O118" i="35"/>
  <c r="P113" i="35"/>
  <c r="H232" i="15"/>
  <c r="G233" i="15"/>
  <c r="M218" i="9"/>
  <c r="S217" i="9"/>
  <c r="Q217" i="9"/>
  <c r="W217" i="9" s="1"/>
  <c r="Q85" i="40"/>
  <c r="R80" i="40"/>
  <c r="I12" i="14"/>
  <c r="H13" i="14"/>
  <c r="N198" i="37"/>
  <c r="M203" i="37"/>
  <c r="S37" i="10"/>
  <c r="X37" i="10" s="1"/>
  <c r="R37" i="10"/>
  <c r="N64" i="40"/>
  <c r="O59" i="40"/>
  <c r="P133" i="35"/>
  <c r="Q128" i="35"/>
  <c r="P81" i="35"/>
  <c r="O86" i="35"/>
  <c r="U66" i="9"/>
  <c r="O67" i="9"/>
  <c r="S49" i="10"/>
  <c r="X49" i="10" s="1"/>
  <c r="R49" i="10"/>
  <c r="H13" i="16"/>
  <c r="G14" i="16"/>
  <c r="J739" i="19"/>
  <c r="I739" i="19"/>
  <c r="H740" i="19"/>
  <c r="O118" i="37"/>
  <c r="P113" i="37"/>
  <c r="N273" i="17"/>
  <c r="N283" i="17" s="1"/>
  <c r="N490" i="16"/>
  <c r="N500" i="16" s="1"/>
  <c r="N496" i="15"/>
  <c r="I28" i="27"/>
  <c r="H29" i="27"/>
  <c r="I29" i="27" s="1"/>
  <c r="N172" i="37"/>
  <c r="O167" i="37"/>
  <c r="R11" i="11"/>
  <c r="M12" i="11"/>
  <c r="S11" i="11"/>
  <c r="P102" i="35"/>
  <c r="Q97" i="35"/>
  <c r="N63" i="37"/>
  <c r="O58" i="37"/>
  <c r="J217" i="20"/>
  <c r="I217" i="20"/>
  <c r="H218" i="20"/>
  <c r="O16" i="40"/>
  <c r="P11" i="40"/>
  <c r="J633" i="20"/>
  <c r="I633" i="20"/>
  <c r="H634" i="20"/>
  <c r="T269" i="9"/>
  <c r="N270" i="9"/>
  <c r="N118" i="40"/>
  <c r="O113" i="40"/>
  <c r="N117" i="37"/>
  <c r="O112" i="37"/>
  <c r="N48" i="35"/>
  <c r="O43" i="35"/>
  <c r="I1157" i="19"/>
  <c r="J1157" i="19"/>
  <c r="H1158" i="19"/>
  <c r="R168" i="9"/>
  <c r="L169" i="9"/>
  <c r="O117" i="11"/>
  <c r="U116" i="11"/>
  <c r="L67" i="14"/>
  <c r="H67" i="14"/>
  <c r="D67" i="14"/>
  <c r="N67" i="14"/>
  <c r="J67" i="14"/>
  <c r="F67" i="14"/>
  <c r="C67" i="14"/>
  <c r="G67" i="14"/>
  <c r="I67" i="14"/>
  <c r="E67" i="14"/>
  <c r="M67" i="14"/>
  <c r="K67" i="14"/>
  <c r="N151" i="35"/>
  <c r="M156" i="35"/>
  <c r="J846" i="18"/>
  <c r="I846" i="18"/>
  <c r="H847" i="18"/>
  <c r="N188" i="37"/>
  <c r="O183" i="37"/>
  <c r="Q13" i="9"/>
  <c r="W13" i="9" s="1"/>
  <c r="L14" i="9"/>
  <c r="R13" i="9"/>
  <c r="O15" i="9"/>
  <c r="U14" i="9"/>
  <c r="Q47" i="37"/>
  <c r="R42" i="37"/>
  <c r="N156" i="40"/>
  <c r="O151" i="40"/>
  <c r="J1465" i="20"/>
  <c r="I1465" i="20"/>
  <c r="H1466" i="20"/>
  <c r="I1365" i="19"/>
  <c r="J1365" i="19"/>
  <c r="H1366" i="19"/>
  <c r="N65" i="14"/>
  <c r="J65" i="14"/>
  <c r="F65" i="14"/>
  <c r="C65" i="14"/>
  <c r="L65" i="14"/>
  <c r="H65" i="14"/>
  <c r="D65" i="14"/>
  <c r="I65" i="14"/>
  <c r="K65" i="14"/>
  <c r="M65" i="14"/>
  <c r="G65" i="14"/>
  <c r="E65" i="14"/>
  <c r="N198" i="40"/>
  <c r="M203" i="40"/>
  <c r="N155" i="37"/>
  <c r="O150" i="37"/>
  <c r="U271" i="9"/>
  <c r="O272" i="9"/>
  <c r="T166" i="9"/>
  <c r="N167" i="9"/>
  <c r="J118" i="18"/>
  <c r="I118" i="18"/>
  <c r="H119" i="18"/>
  <c r="O59" i="37"/>
  <c r="N64" i="37"/>
  <c r="N85" i="37"/>
  <c r="O80" i="37"/>
  <c r="P117" i="40"/>
  <c r="Q112" i="40"/>
  <c r="V219" i="9"/>
  <c r="P220" i="9"/>
  <c r="J844" i="19"/>
  <c r="I844" i="19"/>
  <c r="H845" i="19"/>
  <c r="N32" i="35"/>
  <c r="O27" i="35"/>
  <c r="H425" i="20"/>
  <c r="J424" i="20"/>
  <c r="I424" i="20"/>
  <c r="I844" i="20"/>
  <c r="J844" i="20"/>
  <c r="H845" i="20"/>
  <c r="J532" i="18"/>
  <c r="H533" i="18"/>
  <c r="I532" i="18"/>
  <c r="O101" i="35"/>
  <c r="P96" i="35"/>
  <c r="N117" i="11"/>
  <c r="T116" i="11"/>
  <c r="P43" i="40"/>
  <c r="O48" i="40"/>
  <c r="N134" i="40"/>
  <c r="O129" i="40"/>
  <c r="L269" i="9"/>
  <c r="R268" i="9"/>
  <c r="Q268" i="9"/>
  <c r="W268" i="9" s="1"/>
  <c r="O85" i="35"/>
  <c r="P80" i="35"/>
  <c r="O128" i="37"/>
  <c r="N133" i="37"/>
  <c r="W116" i="11"/>
  <c r="Q117" i="11"/>
  <c r="H339" i="16"/>
  <c r="G340" i="16"/>
  <c r="O188" i="35"/>
  <c r="P183" i="35"/>
  <c r="M117" i="9"/>
  <c r="S116" i="9"/>
  <c r="H123" i="17"/>
  <c r="G124" i="17"/>
  <c r="N134" i="37"/>
  <c r="O129" i="37"/>
  <c r="I1468" i="19"/>
  <c r="J1468" i="19"/>
  <c r="H1469" i="19"/>
  <c r="R27" i="37"/>
  <c r="Q32" i="37"/>
  <c r="H1365" i="18"/>
  <c r="I1364" i="18"/>
  <c r="J1364" i="18"/>
  <c r="C66" i="26" a="1"/>
  <c r="P15" i="37"/>
  <c r="Q10" i="37"/>
  <c r="I948" i="20"/>
  <c r="J948" i="20"/>
  <c r="H949" i="20"/>
  <c r="N117" i="35"/>
  <c r="O112" i="35"/>
  <c r="I950" i="18"/>
  <c r="J950" i="18"/>
  <c r="H951" i="18"/>
  <c r="T14" i="9"/>
  <c r="N15" i="9"/>
  <c r="J325" i="19"/>
  <c r="I325" i="19"/>
  <c r="H326" i="19"/>
  <c r="I11" i="26"/>
  <c r="H12" i="26"/>
  <c r="J528" i="20"/>
  <c r="I528" i="20"/>
  <c r="H529" i="20"/>
  <c r="U219" i="9"/>
  <c r="O220" i="9"/>
  <c r="H231" i="16"/>
  <c r="G232" i="16"/>
  <c r="I10" i="20"/>
  <c r="J10" i="20"/>
  <c r="H11" i="20"/>
  <c r="Q48" i="37"/>
  <c r="R43" i="37"/>
  <c r="O182" i="40"/>
  <c r="N187" i="40"/>
  <c r="O102" i="37"/>
  <c r="P97" i="37"/>
  <c r="H178" i="17"/>
  <c r="G179" i="17"/>
  <c r="I12" i="27"/>
  <c r="H13" i="27"/>
  <c r="N204" i="35"/>
  <c r="O199" i="35"/>
  <c r="I1573" i="19"/>
  <c r="J1573" i="19"/>
  <c r="H1574" i="19"/>
  <c r="R117" i="9"/>
  <c r="L118" i="9"/>
  <c r="N134" i="35"/>
  <c r="O129" i="35"/>
  <c r="P166" i="35"/>
  <c r="O171" i="35"/>
  <c r="O172" i="40"/>
  <c r="P167" i="40"/>
  <c r="N16" i="35"/>
  <c r="O11" i="35"/>
  <c r="N102" i="40"/>
  <c r="O97" i="40"/>
  <c r="P182" i="37"/>
  <c r="O187" i="37"/>
  <c r="S64" i="9"/>
  <c r="M65" i="9"/>
  <c r="Q64" i="9"/>
  <c r="W64" i="9" s="1"/>
  <c r="N15" i="40"/>
  <c r="O10" i="40"/>
  <c r="J11" i="18"/>
  <c r="I11" i="18"/>
  <c r="H12" i="18"/>
  <c r="M167" i="9"/>
  <c r="S166" i="9"/>
  <c r="Q166" i="9"/>
  <c r="W166" i="9" s="1"/>
  <c r="H342" i="15"/>
  <c r="G343" i="15"/>
  <c r="J1570" i="18"/>
  <c r="I1570" i="18"/>
  <c r="H1571" i="18"/>
  <c r="X24" i="10"/>
  <c r="V65" i="9"/>
  <c r="P66" i="9"/>
  <c r="J114" i="20"/>
  <c r="I114" i="20"/>
  <c r="H115" i="20"/>
  <c r="O199" i="37"/>
  <c r="N204" i="37"/>
  <c r="I221" i="18"/>
  <c r="J221" i="18"/>
  <c r="H222" i="18"/>
  <c r="O133" i="40"/>
  <c r="P128" i="40"/>
  <c r="I43" i="14"/>
  <c r="H44" i="14"/>
  <c r="I44" i="14" s="1"/>
  <c r="N155" i="35"/>
  <c r="O150" i="35"/>
  <c r="O166" i="40"/>
  <c r="N171" i="40"/>
  <c r="O12" i="11"/>
  <c r="U11" i="11"/>
  <c r="O86" i="37"/>
  <c r="P81" i="37"/>
  <c r="P170" i="9"/>
  <c r="V169" i="9"/>
  <c r="I1053" i="18"/>
  <c r="J1053" i="18"/>
  <c r="H1054" i="18"/>
  <c r="T66" i="9"/>
  <c r="N67" i="9"/>
  <c r="V13" i="9"/>
  <c r="P14" i="9"/>
  <c r="N155" i="40"/>
  <c r="O150" i="40"/>
  <c r="I55" i="26"/>
  <c r="H56" i="26"/>
  <c r="H13" i="15"/>
  <c r="G14" i="15"/>
  <c r="J532" i="19"/>
  <c r="H533" i="19"/>
  <c r="I532" i="19"/>
  <c r="I741" i="18"/>
  <c r="J741" i="18"/>
  <c r="H742" i="18"/>
  <c r="Q42" i="35"/>
  <c r="P47" i="35"/>
  <c r="J1360" i="20"/>
  <c r="I1360" i="20"/>
  <c r="H1361" i="20"/>
  <c r="O58" i="35"/>
  <c r="N63" i="35"/>
  <c r="N218" i="9"/>
  <c r="T217" i="9"/>
  <c r="R66" i="9"/>
  <c r="L67" i="9"/>
  <c r="J635" i="19"/>
  <c r="I635" i="19"/>
  <c r="H636" i="19"/>
  <c r="W12" i="11"/>
  <c r="Q13" i="11"/>
  <c r="H121" i="16"/>
  <c r="G122" i="16"/>
  <c r="N101" i="37"/>
  <c r="O96" i="37"/>
  <c r="V11" i="11"/>
  <c r="P12" i="11"/>
  <c r="I1053" i="19"/>
  <c r="J1053" i="19"/>
  <c r="H1054" i="19"/>
  <c r="T11" i="11"/>
  <c r="N12" i="11"/>
  <c r="P64" i="35"/>
  <c r="Q59" i="35"/>
  <c r="V270" i="9"/>
  <c r="P271" i="9"/>
  <c r="N187" i="35"/>
  <c r="O182" i="35"/>
  <c r="O32" i="40"/>
  <c r="P27" i="40"/>
  <c r="N204" i="40"/>
  <c r="O199" i="40"/>
  <c r="J223" i="19"/>
  <c r="I223" i="19"/>
  <c r="H224" i="19"/>
  <c r="V116" i="11"/>
  <c r="P117" i="11"/>
  <c r="O58" i="40"/>
  <c r="N63" i="40"/>
  <c r="I327" i="18"/>
  <c r="J327" i="18"/>
  <c r="H328" i="18"/>
  <c r="S273" i="9"/>
  <c r="M274" i="9"/>
  <c r="I1256" i="20"/>
  <c r="H1257" i="20"/>
  <c r="J1256" i="20"/>
  <c r="I119" i="19"/>
  <c r="J119" i="19"/>
  <c r="H120" i="19"/>
  <c r="R219" i="9"/>
  <c r="L220" i="9"/>
  <c r="Q11" i="37"/>
  <c r="P16" i="37"/>
  <c r="S25" i="10"/>
  <c r="X25" i="10" s="1"/>
  <c r="R25" i="10"/>
  <c r="J1050" i="20"/>
  <c r="I1050" i="20"/>
  <c r="H1051" i="20"/>
  <c r="J1157" i="18"/>
  <c r="I1157" i="18"/>
  <c r="H1158" i="18"/>
  <c r="U13" i="10"/>
  <c r="X13" i="10" s="1"/>
  <c r="R13" i="10"/>
  <c r="P118" i="9"/>
  <c r="V117" i="9"/>
  <c r="I1571" i="20"/>
  <c r="J1571" i="20"/>
  <c r="H1572" i="20"/>
  <c r="Q26" i="35"/>
  <c r="P31" i="35"/>
  <c r="R183" i="40"/>
  <c r="Q188" i="40"/>
  <c r="O273" i="17"/>
  <c r="O283" i="17" s="1"/>
  <c r="O496" i="15"/>
  <c r="R60" i="10"/>
  <c r="M61" i="10"/>
  <c r="S60" i="10"/>
  <c r="X10" i="11"/>
  <c r="U168" i="9"/>
  <c r="O169" i="9"/>
  <c r="H429" i="19"/>
  <c r="J428" i="19"/>
  <c r="I428" i="19"/>
  <c r="L65" i="13"/>
  <c r="H65" i="13"/>
  <c r="D65" i="13"/>
  <c r="N65" i="13"/>
  <c r="J65" i="13"/>
  <c r="F65" i="13"/>
  <c r="C65" i="13"/>
  <c r="I65" i="13"/>
  <c r="K65" i="13"/>
  <c r="M65" i="13"/>
  <c r="G65" i="13"/>
  <c r="E65" i="13"/>
  <c r="U73" i="10"/>
  <c r="X73" i="10" s="1"/>
  <c r="R73" i="10"/>
  <c r="I1260" i="19"/>
  <c r="H1261" i="19"/>
  <c r="J1260" i="19"/>
  <c r="I13" i="19"/>
  <c r="J13" i="19"/>
  <c r="H14" i="19"/>
  <c r="N151" i="37"/>
  <c r="M156" i="37"/>
  <c r="N61" i="10"/>
  <c r="T61" i="10" s="1"/>
  <c r="T60" i="10"/>
  <c r="J428" i="18"/>
  <c r="H429" i="18"/>
  <c r="I428" i="18"/>
  <c r="S15" i="9"/>
  <c r="M16" i="9"/>
  <c r="S274" i="9" l="1"/>
  <c r="M275" i="9"/>
  <c r="P199" i="40"/>
  <c r="O204" i="40"/>
  <c r="O187" i="35"/>
  <c r="P182" i="35"/>
  <c r="Q64" i="35"/>
  <c r="R59" i="35"/>
  <c r="J1054" i="19"/>
  <c r="I1054" i="19"/>
  <c r="H1055" i="19"/>
  <c r="Q14" i="11"/>
  <c r="W13" i="11"/>
  <c r="J1361" i="20"/>
  <c r="I1361" i="20"/>
  <c r="H1362" i="20"/>
  <c r="Q47" i="35"/>
  <c r="R42" i="35"/>
  <c r="C66" i="14" a="1"/>
  <c r="J222" i="18"/>
  <c r="I222" i="18"/>
  <c r="H223" i="18"/>
  <c r="O204" i="37"/>
  <c r="P199" i="37"/>
  <c r="V66" i="9"/>
  <c r="P67" i="9"/>
  <c r="P187" i="37"/>
  <c r="Q182" i="37"/>
  <c r="P171" i="35"/>
  <c r="Q166" i="35"/>
  <c r="I1574" i="19"/>
  <c r="J1574" i="19"/>
  <c r="H1575" i="19"/>
  <c r="H232" i="16"/>
  <c r="G233" i="16"/>
  <c r="J529" i="20"/>
  <c r="I529" i="20"/>
  <c r="H530" i="20"/>
  <c r="N16" i="9"/>
  <c r="T15" i="9"/>
  <c r="L66" i="26"/>
  <c r="H66" i="26"/>
  <c r="D66" i="26"/>
  <c r="K66" i="26"/>
  <c r="F66" i="26"/>
  <c r="J66" i="26"/>
  <c r="E66" i="26"/>
  <c r="N66" i="26"/>
  <c r="I66" i="26"/>
  <c r="M66" i="26"/>
  <c r="G66" i="26"/>
  <c r="C66" i="26"/>
  <c r="H124" i="17"/>
  <c r="G125" i="17"/>
  <c r="P188" i="35"/>
  <c r="Q183" i="35"/>
  <c r="W117" i="11"/>
  <c r="Q118" i="11"/>
  <c r="P101" i="35"/>
  <c r="Q96" i="35"/>
  <c r="V220" i="9"/>
  <c r="P221" i="9"/>
  <c r="O85" i="37"/>
  <c r="P80" i="37"/>
  <c r="O64" i="37"/>
  <c r="P59" i="37"/>
  <c r="N168" i="9"/>
  <c r="T167" i="9"/>
  <c r="O155" i="37"/>
  <c r="P150" i="37"/>
  <c r="J1366" i="19"/>
  <c r="H1367" i="19"/>
  <c r="I1366" i="19"/>
  <c r="R14" i="9"/>
  <c r="L15" i="9"/>
  <c r="Q14" i="9"/>
  <c r="W14" i="9" s="1"/>
  <c r="I847" i="18"/>
  <c r="J847" i="18"/>
  <c r="H848" i="18"/>
  <c r="O151" i="35"/>
  <c r="N156" i="35"/>
  <c r="L170" i="9"/>
  <c r="R169" i="9"/>
  <c r="P16" i="40"/>
  <c r="Q11" i="40"/>
  <c r="P167" i="37"/>
  <c r="O172" i="37"/>
  <c r="P118" i="35"/>
  <c r="Q113" i="35"/>
  <c r="P167" i="35"/>
  <c r="O172" i="35"/>
  <c r="H122" i="15"/>
  <c r="G123" i="15"/>
  <c r="U118" i="9"/>
  <c r="O119" i="9"/>
  <c r="Q101" i="40"/>
  <c r="R96" i="40"/>
  <c r="J429" i="19"/>
  <c r="H430" i="19"/>
  <c r="I429" i="19"/>
  <c r="J1051" i="20"/>
  <c r="I1051" i="20"/>
  <c r="H1052" i="20"/>
  <c r="S16" i="9"/>
  <c r="M17" i="9"/>
  <c r="O151" i="37"/>
  <c r="N156" i="37"/>
  <c r="U169" i="9"/>
  <c r="O170" i="9"/>
  <c r="X60" i="10"/>
  <c r="Q31" i="35"/>
  <c r="R26" i="35"/>
  <c r="I1158" i="18"/>
  <c r="J1158" i="18"/>
  <c r="H1159" i="18"/>
  <c r="J224" i="19"/>
  <c r="I224" i="19"/>
  <c r="H225" i="19"/>
  <c r="O101" i="37"/>
  <c r="P96" i="37"/>
  <c r="L68" i="9"/>
  <c r="R67" i="9"/>
  <c r="T218" i="9"/>
  <c r="N219" i="9"/>
  <c r="J742" i="18"/>
  <c r="I742" i="18"/>
  <c r="H743" i="18"/>
  <c r="H534" i="19"/>
  <c r="I533" i="19"/>
  <c r="J533" i="19"/>
  <c r="I56" i="26"/>
  <c r="H57" i="26"/>
  <c r="V14" i="9"/>
  <c r="P15" i="9"/>
  <c r="J1054" i="18"/>
  <c r="I1054" i="18"/>
  <c r="H1055" i="18"/>
  <c r="V170" i="9"/>
  <c r="P171" i="9"/>
  <c r="P166" i="40"/>
  <c r="O171" i="40"/>
  <c r="J115" i="20"/>
  <c r="I115" i="20"/>
  <c r="H116" i="20"/>
  <c r="S65" i="9"/>
  <c r="M66" i="9"/>
  <c r="Q65" i="9"/>
  <c r="W65" i="9" s="1"/>
  <c r="P97" i="40"/>
  <c r="O102" i="40"/>
  <c r="P172" i="40"/>
  <c r="Q167" i="40"/>
  <c r="P129" i="35"/>
  <c r="O134" i="35"/>
  <c r="I13" i="27"/>
  <c r="H14" i="27"/>
  <c r="I14" i="27" s="1"/>
  <c r="C34" i="27" s="1" a="1"/>
  <c r="P102" i="37"/>
  <c r="Q97" i="37"/>
  <c r="I11" i="20"/>
  <c r="J11" i="20"/>
  <c r="H12" i="20"/>
  <c r="I326" i="19"/>
  <c r="J326" i="19"/>
  <c r="H327" i="19"/>
  <c r="O117" i="35"/>
  <c r="P112" i="35"/>
  <c r="S27" i="37"/>
  <c r="R32" i="37"/>
  <c r="P129" i="37"/>
  <c r="O134" i="37"/>
  <c r="P85" i="35"/>
  <c r="Q80" i="35"/>
  <c r="Q269" i="9"/>
  <c r="W269" i="9" s="1"/>
  <c r="L270" i="9"/>
  <c r="R269" i="9"/>
  <c r="P48" i="40"/>
  <c r="Q43" i="40"/>
  <c r="J845" i="20"/>
  <c r="I845" i="20"/>
  <c r="H846" i="20"/>
  <c r="I845" i="19"/>
  <c r="J845" i="19"/>
  <c r="H846" i="19"/>
  <c r="J119" i="18"/>
  <c r="I119" i="18"/>
  <c r="H120" i="18"/>
  <c r="O48" i="35"/>
  <c r="P43" i="35"/>
  <c r="P113" i="40"/>
  <c r="O118" i="40"/>
  <c r="J634" i="20"/>
  <c r="I634" i="20"/>
  <c r="H635" i="20"/>
  <c r="O63" i="37"/>
  <c r="P58" i="37"/>
  <c r="X11" i="11"/>
  <c r="I740" i="19"/>
  <c r="J740" i="19"/>
  <c r="H741" i="19"/>
  <c r="P59" i="40"/>
  <c r="O64" i="40"/>
  <c r="S80" i="40"/>
  <c r="R85" i="40"/>
  <c r="S218" i="9"/>
  <c r="M219" i="9"/>
  <c r="Q218" i="9"/>
  <c r="W218" i="9" s="1"/>
  <c r="P81" i="40"/>
  <c r="O86" i="40"/>
  <c r="J954" i="19"/>
  <c r="I954" i="19"/>
  <c r="H955" i="19"/>
  <c r="R116" i="11"/>
  <c r="X116" i="11" s="1"/>
  <c r="M117" i="11"/>
  <c r="S116" i="11"/>
  <c r="O47" i="40"/>
  <c r="P42" i="40"/>
  <c r="J1154" i="20"/>
  <c r="I1154" i="20"/>
  <c r="H1155" i="20"/>
  <c r="Q15" i="35"/>
  <c r="R10" i="35"/>
  <c r="P341" i="15"/>
  <c r="N342" i="15"/>
  <c r="T116" i="9"/>
  <c r="N117" i="9"/>
  <c r="Q116" i="9"/>
  <c r="W116" i="9" s="1"/>
  <c r="Q31" i="37"/>
  <c r="R26" i="37"/>
  <c r="H430" i="18"/>
  <c r="I429" i="18"/>
  <c r="J429" i="18"/>
  <c r="J14" i="19"/>
  <c r="I14" i="19"/>
  <c r="H15" i="19"/>
  <c r="I1261" i="19"/>
  <c r="J1261" i="19"/>
  <c r="H1262" i="19"/>
  <c r="R61" i="10"/>
  <c r="S61" i="10"/>
  <c r="X61" i="10" s="1"/>
  <c r="I1572" i="20"/>
  <c r="J1572" i="20"/>
  <c r="H1573" i="20"/>
  <c r="V118" i="9"/>
  <c r="P119" i="9"/>
  <c r="Q16" i="37"/>
  <c r="R11" i="37"/>
  <c r="J120" i="19"/>
  <c r="I120" i="19"/>
  <c r="H121" i="19"/>
  <c r="I1257" i="20"/>
  <c r="H1258" i="20"/>
  <c r="J1257" i="20"/>
  <c r="J328" i="18"/>
  <c r="I328" i="18"/>
  <c r="H329" i="18"/>
  <c r="O63" i="40"/>
  <c r="P58" i="40"/>
  <c r="P32" i="40"/>
  <c r="Q27" i="40"/>
  <c r="V271" i="9"/>
  <c r="P272" i="9"/>
  <c r="N13" i="11"/>
  <c r="T12" i="11"/>
  <c r="H122" i="16"/>
  <c r="G123" i="16"/>
  <c r="J636" i="19"/>
  <c r="I636" i="19"/>
  <c r="H637" i="19"/>
  <c r="P86" i="37"/>
  <c r="Q81" i="37"/>
  <c r="O13" i="11"/>
  <c r="U12" i="11"/>
  <c r="O155" i="35"/>
  <c r="P150" i="35"/>
  <c r="Q128" i="40"/>
  <c r="P133" i="40"/>
  <c r="H343" i="15"/>
  <c r="G344" i="15"/>
  <c r="S167" i="9"/>
  <c r="M168" i="9"/>
  <c r="Q167" i="9"/>
  <c r="W167" i="9" s="1"/>
  <c r="O15" i="40"/>
  <c r="P10" i="40"/>
  <c r="P182" i="40"/>
  <c r="O187" i="40"/>
  <c r="U220" i="9"/>
  <c r="O221" i="9"/>
  <c r="J951" i="18"/>
  <c r="I951" i="18"/>
  <c r="H952" i="18"/>
  <c r="Q15" i="37"/>
  <c r="R10" i="37"/>
  <c r="I1469" i="19"/>
  <c r="J1469" i="19"/>
  <c r="H1470" i="19"/>
  <c r="H340" i="16"/>
  <c r="G341" i="16"/>
  <c r="P129" i="40"/>
  <c r="O134" i="40"/>
  <c r="H426" i="20"/>
  <c r="J425" i="20"/>
  <c r="I425" i="20"/>
  <c r="Q117" i="40"/>
  <c r="R112" i="40"/>
  <c r="U272" i="9"/>
  <c r="O273" i="9"/>
  <c r="P151" i="40"/>
  <c r="O156" i="40"/>
  <c r="U15" i="9"/>
  <c r="O16" i="9"/>
  <c r="P183" i="37"/>
  <c r="O188" i="37"/>
  <c r="U117" i="11"/>
  <c r="O118" i="11"/>
  <c r="J1158" i="19"/>
  <c r="I1158" i="19"/>
  <c r="H1159" i="19"/>
  <c r="J218" i="20"/>
  <c r="I218" i="20"/>
  <c r="H219" i="20"/>
  <c r="S12" i="11"/>
  <c r="R12" i="11"/>
  <c r="M13" i="11"/>
  <c r="I46" i="28"/>
  <c r="J46" i="28" s="1"/>
  <c r="C35" i="27" a="1"/>
  <c r="P86" i="35"/>
  <c r="Q81" i="35"/>
  <c r="N203" i="37"/>
  <c r="O198" i="37"/>
  <c r="H233" i="15"/>
  <c r="G234" i="15"/>
  <c r="I1467" i="18"/>
  <c r="J1467" i="18"/>
  <c r="H1468" i="18"/>
  <c r="O198" i="35"/>
  <c r="N203" i="35"/>
  <c r="Q342" i="15"/>
  <c r="O343" i="15"/>
  <c r="I322" i="20"/>
  <c r="J322" i="20"/>
  <c r="H323" i="20"/>
  <c r="H13" i="17"/>
  <c r="G14" i="17"/>
  <c r="J737" i="20"/>
  <c r="I737" i="20"/>
  <c r="H738" i="20"/>
  <c r="J634" i="18"/>
  <c r="I634" i="18"/>
  <c r="H635" i="18"/>
  <c r="S183" i="40"/>
  <c r="R188" i="40"/>
  <c r="R220" i="9"/>
  <c r="L221" i="9"/>
  <c r="P118" i="11"/>
  <c r="V117" i="11"/>
  <c r="P13" i="11"/>
  <c r="V12" i="11"/>
  <c r="O63" i="35"/>
  <c r="P58" i="35"/>
  <c r="H14" i="15"/>
  <c r="G15" i="15"/>
  <c r="O155" i="40"/>
  <c r="P150" i="40"/>
  <c r="N68" i="9"/>
  <c r="T67" i="9"/>
  <c r="I1571" i="18"/>
  <c r="J1571" i="18"/>
  <c r="H1572" i="18"/>
  <c r="I12" i="18"/>
  <c r="J12" i="18"/>
  <c r="H13" i="18"/>
  <c r="O16" i="35"/>
  <c r="P11" i="35"/>
  <c r="R118" i="9"/>
  <c r="L119" i="9"/>
  <c r="P199" i="35"/>
  <c r="O204" i="35"/>
  <c r="H179" i="17"/>
  <c r="G180" i="17"/>
  <c r="R48" i="37"/>
  <c r="S43" i="37"/>
  <c r="I12" i="26"/>
  <c r="H13" i="26"/>
  <c r="I949" i="20"/>
  <c r="J949" i="20"/>
  <c r="H950" i="20"/>
  <c r="J1365" i="18"/>
  <c r="H1366" i="18"/>
  <c r="I1365" i="18"/>
  <c r="S117" i="9"/>
  <c r="M118" i="9"/>
  <c r="P128" i="37"/>
  <c r="O133" i="37"/>
  <c r="T117" i="11"/>
  <c r="N118" i="11"/>
  <c r="H534" i="18"/>
  <c r="I533" i="18"/>
  <c r="J533" i="18"/>
  <c r="O32" i="35"/>
  <c r="P27" i="35"/>
  <c r="N203" i="40"/>
  <c r="O198" i="40"/>
  <c r="J1466" i="20"/>
  <c r="I1466" i="20"/>
  <c r="H1467" i="20"/>
  <c r="R47" i="37"/>
  <c r="S42" i="37"/>
  <c r="O117" i="37"/>
  <c r="P112" i="37"/>
  <c r="N271" i="9"/>
  <c r="T270" i="9"/>
  <c r="R97" i="35"/>
  <c r="Q102" i="35"/>
  <c r="P118" i="37"/>
  <c r="Q113" i="37"/>
  <c r="H14" i="16"/>
  <c r="G15" i="16"/>
  <c r="U67" i="9"/>
  <c r="O68" i="9"/>
  <c r="Q133" i="35"/>
  <c r="R128" i="35"/>
  <c r="I13" i="14"/>
  <c r="H14" i="14"/>
  <c r="I14" i="14" s="1"/>
  <c r="H68" i="17"/>
  <c r="G69" i="17"/>
  <c r="O31" i="40"/>
  <c r="P26" i="40"/>
  <c r="H1262" i="18"/>
  <c r="I1261" i="18"/>
  <c r="J1261" i="18"/>
  <c r="Q171" i="37"/>
  <c r="R166" i="37"/>
  <c r="J1262" i="18" l="1"/>
  <c r="H1263" i="18"/>
  <c r="I1262" i="18"/>
  <c r="H15" i="16"/>
  <c r="G16" i="16"/>
  <c r="Q112" i="37"/>
  <c r="P117" i="37"/>
  <c r="J1467" i="20"/>
  <c r="I1467" i="20"/>
  <c r="H1468" i="20"/>
  <c r="I13" i="26"/>
  <c r="H14" i="26"/>
  <c r="I14" i="26" s="1"/>
  <c r="C64" i="26" s="1" a="1"/>
  <c r="Q199" i="35"/>
  <c r="P204" i="35"/>
  <c r="H15" i="15"/>
  <c r="G16" i="15"/>
  <c r="P119" i="11"/>
  <c r="V118" i="11"/>
  <c r="Q343" i="15"/>
  <c r="O344" i="15"/>
  <c r="J1468" i="18"/>
  <c r="I1468" i="18"/>
  <c r="H1469" i="18"/>
  <c r="O203" i="37"/>
  <c r="P198" i="37"/>
  <c r="L35" i="27"/>
  <c r="H35" i="27"/>
  <c r="D35" i="27"/>
  <c r="N35" i="27"/>
  <c r="J35" i="27"/>
  <c r="F35" i="27"/>
  <c r="C35" i="27"/>
  <c r="M35" i="27"/>
  <c r="I35" i="27"/>
  <c r="E35" i="27"/>
  <c r="K35" i="27"/>
  <c r="G35" i="27"/>
  <c r="X12" i="11"/>
  <c r="J1159" i="19"/>
  <c r="I1159" i="19"/>
  <c r="H1160" i="19"/>
  <c r="P134" i="40"/>
  <c r="Q129" i="40"/>
  <c r="I952" i="18"/>
  <c r="J952" i="18"/>
  <c r="H953" i="18"/>
  <c r="Q10" i="40"/>
  <c r="P15" i="40"/>
  <c r="Q133" i="40"/>
  <c r="R128" i="40"/>
  <c r="U13" i="11"/>
  <c r="O14" i="11"/>
  <c r="T13" i="11"/>
  <c r="N14" i="11"/>
  <c r="R16" i="37"/>
  <c r="S11" i="37"/>
  <c r="I1573" i="20"/>
  <c r="J1573" i="20"/>
  <c r="H1574" i="20"/>
  <c r="I15" i="19"/>
  <c r="J15" i="19"/>
  <c r="H16" i="19"/>
  <c r="P342" i="15"/>
  <c r="N343" i="15"/>
  <c r="I1155" i="20"/>
  <c r="J1155" i="20"/>
  <c r="H1156" i="20"/>
  <c r="Q42" i="40"/>
  <c r="P47" i="40"/>
  <c r="P64" i="40"/>
  <c r="Q59" i="40"/>
  <c r="Q43" i="35"/>
  <c r="P48" i="35"/>
  <c r="R43" i="40"/>
  <c r="Q48" i="40"/>
  <c r="Q129" i="37"/>
  <c r="P134" i="37"/>
  <c r="I12" i="20"/>
  <c r="J12" i="20"/>
  <c r="H13" i="20"/>
  <c r="Q129" i="35"/>
  <c r="P134" i="35"/>
  <c r="Q97" i="40"/>
  <c r="P102" i="40"/>
  <c r="J116" i="20"/>
  <c r="I116" i="20"/>
  <c r="H117" i="20"/>
  <c r="Q166" i="40"/>
  <c r="P171" i="40"/>
  <c r="I57" i="26"/>
  <c r="H58" i="26"/>
  <c r="I534" i="19"/>
  <c r="J534" i="19"/>
  <c r="H535" i="19"/>
  <c r="N220" i="9"/>
  <c r="T219" i="9"/>
  <c r="R68" i="9"/>
  <c r="L69" i="9"/>
  <c r="J225" i="19"/>
  <c r="I225" i="19"/>
  <c r="H226" i="19"/>
  <c r="O156" i="37"/>
  <c r="P151" i="37"/>
  <c r="U119" i="9"/>
  <c r="O120" i="9"/>
  <c r="O156" i="35"/>
  <c r="P151" i="35"/>
  <c r="Q171" i="35"/>
  <c r="R166" i="35"/>
  <c r="P68" i="9"/>
  <c r="V67" i="9"/>
  <c r="I223" i="18"/>
  <c r="J223" i="18"/>
  <c r="H224" i="18"/>
  <c r="S59" i="35"/>
  <c r="R64" i="35"/>
  <c r="Q26" i="40"/>
  <c r="P31" i="40"/>
  <c r="C64" i="14" a="1"/>
  <c r="O69" i="9"/>
  <c r="U68" i="9"/>
  <c r="S97" i="35"/>
  <c r="R102" i="35"/>
  <c r="Q27" i="35"/>
  <c r="P32" i="35"/>
  <c r="J534" i="18"/>
  <c r="H535" i="18"/>
  <c r="I534" i="18"/>
  <c r="P133" i="37"/>
  <c r="Q128" i="37"/>
  <c r="I950" i="20"/>
  <c r="J950" i="20"/>
  <c r="H951" i="20"/>
  <c r="H180" i="17"/>
  <c r="G181" i="17"/>
  <c r="Q11" i="35"/>
  <c r="P16" i="35"/>
  <c r="S188" i="40"/>
  <c r="T183" i="40"/>
  <c r="H14" i="17"/>
  <c r="G15" i="17"/>
  <c r="J219" i="20"/>
  <c r="I219" i="20"/>
  <c r="H220" i="20"/>
  <c r="H341" i="16"/>
  <c r="G342" i="16"/>
  <c r="H344" i="15"/>
  <c r="G345" i="15"/>
  <c r="Q150" i="35"/>
  <c r="P155" i="35"/>
  <c r="R81" i="37"/>
  <c r="Q86" i="37"/>
  <c r="H123" i="16"/>
  <c r="G124" i="16"/>
  <c r="P273" i="9"/>
  <c r="V272" i="9"/>
  <c r="Q58" i="40"/>
  <c r="P63" i="40"/>
  <c r="I121" i="19"/>
  <c r="J121" i="19"/>
  <c r="H122" i="19"/>
  <c r="J1262" i="19"/>
  <c r="H1263" i="19"/>
  <c r="I1262" i="19"/>
  <c r="J430" i="18"/>
  <c r="H431" i="18"/>
  <c r="I430" i="18"/>
  <c r="J955" i="19"/>
  <c r="I955" i="19"/>
  <c r="H956" i="19"/>
  <c r="P86" i="40"/>
  <c r="Q81" i="40"/>
  <c r="I741" i="19"/>
  <c r="J741" i="19"/>
  <c r="H742" i="19"/>
  <c r="Q58" i="37"/>
  <c r="P63" i="37"/>
  <c r="J846" i="20"/>
  <c r="I846" i="20"/>
  <c r="H847" i="20"/>
  <c r="R80" i="35"/>
  <c r="Q85" i="35"/>
  <c r="J327" i="19"/>
  <c r="I327" i="19"/>
  <c r="H328" i="19"/>
  <c r="M34" i="27"/>
  <c r="I34" i="27"/>
  <c r="E34" i="27"/>
  <c r="K34" i="27"/>
  <c r="G34" i="27"/>
  <c r="N34" i="27"/>
  <c r="J34" i="27"/>
  <c r="F34" i="27"/>
  <c r="C34" i="27"/>
  <c r="H34" i="27"/>
  <c r="D34" i="27"/>
  <c r="L34" i="27"/>
  <c r="R167" i="40"/>
  <c r="Q172" i="40"/>
  <c r="P172" i="9"/>
  <c r="V171" i="9"/>
  <c r="I743" i="18"/>
  <c r="J743" i="18"/>
  <c r="H744" i="18"/>
  <c r="O171" i="9"/>
  <c r="U170" i="9"/>
  <c r="S17" i="9"/>
  <c r="M18" i="9"/>
  <c r="Q167" i="35"/>
  <c r="P172" i="35"/>
  <c r="Q167" i="37"/>
  <c r="P172" i="37"/>
  <c r="J848" i="18"/>
  <c r="I848" i="18"/>
  <c r="H849" i="18"/>
  <c r="L16" i="9"/>
  <c r="Q15" i="9"/>
  <c r="W15" i="9" s="1"/>
  <c r="R15" i="9"/>
  <c r="H1368" i="19"/>
  <c r="J1367" i="19"/>
  <c r="I1367" i="19"/>
  <c r="Q80" i="37"/>
  <c r="P85" i="37"/>
  <c r="Q101" i="35"/>
  <c r="R96" i="35"/>
  <c r="R183" i="35"/>
  <c r="Q188" i="35"/>
  <c r="J1575" i="19"/>
  <c r="I1575" i="19"/>
  <c r="H1576" i="19"/>
  <c r="R47" i="35"/>
  <c r="S42" i="35"/>
  <c r="J1055" i="19"/>
  <c r="I1055" i="19"/>
  <c r="H1056" i="19"/>
  <c r="P204" i="40"/>
  <c r="Q199" i="40"/>
  <c r="R113" i="37"/>
  <c r="Q118" i="37"/>
  <c r="T42" i="37"/>
  <c r="S47" i="37"/>
  <c r="T118" i="11"/>
  <c r="N119" i="11"/>
  <c r="M119" i="9"/>
  <c r="S118" i="9"/>
  <c r="S48" i="37"/>
  <c r="T43" i="37"/>
  <c r="J1572" i="18"/>
  <c r="I1572" i="18"/>
  <c r="H1573" i="18"/>
  <c r="T68" i="9"/>
  <c r="N69" i="9"/>
  <c r="P63" i="35"/>
  <c r="Q58" i="35"/>
  <c r="P14" i="11"/>
  <c r="V13" i="11"/>
  <c r="L222" i="9"/>
  <c r="R221" i="9"/>
  <c r="J738" i="20"/>
  <c r="I738" i="20"/>
  <c r="H739" i="20"/>
  <c r="H234" i="15"/>
  <c r="G235" i="15"/>
  <c r="Q86" i="35"/>
  <c r="R81" i="35"/>
  <c r="M14" i="11"/>
  <c r="S13" i="11"/>
  <c r="R13" i="11"/>
  <c r="Q183" i="37"/>
  <c r="P188" i="37"/>
  <c r="P156" i="40"/>
  <c r="Q151" i="40"/>
  <c r="S112" i="40"/>
  <c r="R117" i="40"/>
  <c r="H427" i="20"/>
  <c r="J426" i="20"/>
  <c r="I426" i="20"/>
  <c r="S10" i="37"/>
  <c r="R15" i="37"/>
  <c r="P187" i="40"/>
  <c r="Q182" i="40"/>
  <c r="P120" i="9"/>
  <c r="V119" i="9"/>
  <c r="N118" i="9"/>
  <c r="T117" i="9"/>
  <c r="Q117" i="9"/>
  <c r="W117" i="9" s="1"/>
  <c r="R15" i="35"/>
  <c r="S10" i="35"/>
  <c r="T80" i="40"/>
  <c r="S85" i="40"/>
  <c r="J846" i="19"/>
  <c r="I846" i="19"/>
  <c r="H847" i="19"/>
  <c r="S32" i="37"/>
  <c r="T27" i="37"/>
  <c r="M67" i="9"/>
  <c r="S66" i="9"/>
  <c r="Q66" i="9"/>
  <c r="W66" i="9" s="1"/>
  <c r="P16" i="9"/>
  <c r="V15" i="9"/>
  <c r="Q96" i="37"/>
  <c r="P101" i="37"/>
  <c r="R31" i="35"/>
  <c r="S26" i="35"/>
  <c r="S96" i="40"/>
  <c r="R101" i="40"/>
  <c r="H123" i="15"/>
  <c r="G124" i="15"/>
  <c r="R113" i="35"/>
  <c r="Q118" i="35"/>
  <c r="R11" i="40"/>
  <c r="Q16" i="40"/>
  <c r="L171" i="9"/>
  <c r="R170" i="9"/>
  <c r="N169" i="9"/>
  <c r="T168" i="9"/>
  <c r="T16" i="9"/>
  <c r="N17" i="9"/>
  <c r="H233" i="16"/>
  <c r="G234" i="16"/>
  <c r="Q187" i="37"/>
  <c r="R182" i="37"/>
  <c r="P204" i="37"/>
  <c r="Q199" i="37"/>
  <c r="Q182" i="35"/>
  <c r="P187" i="35"/>
  <c r="M276" i="9"/>
  <c r="S275" i="9"/>
  <c r="S166" i="37"/>
  <c r="R171" i="37"/>
  <c r="H69" i="17"/>
  <c r="G70" i="17"/>
  <c r="S128" i="35"/>
  <c r="R133" i="35"/>
  <c r="T271" i="9"/>
  <c r="N272" i="9"/>
  <c r="O203" i="40"/>
  <c r="P198" i="40"/>
  <c r="I1366" i="18"/>
  <c r="H1367" i="18"/>
  <c r="J1366" i="18"/>
  <c r="L120" i="9"/>
  <c r="R119" i="9"/>
  <c r="I13" i="18"/>
  <c r="J13" i="18"/>
  <c r="H14" i="18"/>
  <c r="Q150" i="40"/>
  <c r="P155" i="40"/>
  <c r="I635" i="18"/>
  <c r="J635" i="18"/>
  <c r="H636" i="18"/>
  <c r="I323" i="20"/>
  <c r="J323" i="20"/>
  <c r="H324" i="20"/>
  <c r="P198" i="35"/>
  <c r="O203" i="35"/>
  <c r="O119" i="11"/>
  <c r="U118" i="11"/>
  <c r="O17" i="9"/>
  <c r="U16" i="9"/>
  <c r="O274" i="9"/>
  <c r="U273" i="9"/>
  <c r="I1470" i="19"/>
  <c r="J1470" i="19"/>
  <c r="H1471" i="19"/>
  <c r="U221" i="9"/>
  <c r="O222" i="9"/>
  <c r="M169" i="9"/>
  <c r="S168" i="9"/>
  <c r="Q168" i="9"/>
  <c r="W168" i="9" s="1"/>
  <c r="I637" i="19"/>
  <c r="J637" i="19"/>
  <c r="H638" i="19"/>
  <c r="R27" i="40"/>
  <c r="Q32" i="40"/>
  <c r="I329" i="18"/>
  <c r="J329" i="18"/>
  <c r="H330" i="18"/>
  <c r="I1258" i="20"/>
  <c r="H1259" i="20"/>
  <c r="J1258" i="20"/>
  <c r="R31" i="37"/>
  <c r="S26" i="37"/>
  <c r="S117" i="11"/>
  <c r="M118" i="11"/>
  <c r="R117" i="11"/>
  <c r="X117" i="11" s="1"/>
  <c r="S219" i="9"/>
  <c r="M220" i="9"/>
  <c r="Q219" i="9"/>
  <c r="W219" i="9" s="1"/>
  <c r="J635" i="20"/>
  <c r="I635" i="20"/>
  <c r="H636" i="20"/>
  <c r="Q113" i="40"/>
  <c r="P118" i="40"/>
  <c r="I120" i="18"/>
  <c r="J120" i="18"/>
  <c r="H121" i="18"/>
  <c r="Q270" i="9"/>
  <c r="W270" i="9" s="1"/>
  <c r="L271" i="9"/>
  <c r="R270" i="9"/>
  <c r="Q112" i="35"/>
  <c r="P117" i="35"/>
  <c r="R97" i="37"/>
  <c r="Q102" i="37"/>
  <c r="I1055" i="18"/>
  <c r="J1055" i="18"/>
  <c r="H1056" i="18"/>
  <c r="J1159" i="18"/>
  <c r="I1159" i="18"/>
  <c r="H1160" i="18"/>
  <c r="J1052" i="20"/>
  <c r="I1052" i="20"/>
  <c r="H1053" i="20"/>
  <c r="I430" i="19"/>
  <c r="J430" i="19"/>
  <c r="H431" i="19"/>
  <c r="Q150" i="37"/>
  <c r="P155" i="37"/>
  <c r="P64" i="37"/>
  <c r="Q59" i="37"/>
  <c r="P222" i="9"/>
  <c r="V221" i="9"/>
  <c r="Q119" i="11"/>
  <c r="W118" i="11"/>
  <c r="H125" i="17"/>
  <c r="G126" i="17"/>
  <c r="J530" i="20"/>
  <c r="I530" i="20"/>
  <c r="H531" i="20"/>
  <c r="M66" i="14"/>
  <c r="I66" i="14"/>
  <c r="E66" i="14"/>
  <c r="K66" i="14"/>
  <c r="G66" i="14"/>
  <c r="L66" i="14"/>
  <c r="D66" i="14"/>
  <c r="N66" i="14"/>
  <c r="F66" i="14"/>
  <c r="C66" i="14"/>
  <c r="J66" i="14"/>
  <c r="H66" i="14"/>
  <c r="J1362" i="20"/>
  <c r="I1362" i="20"/>
  <c r="H1363" i="20"/>
  <c r="Q15" i="11"/>
  <c r="W14" i="11"/>
  <c r="Q16" i="11" l="1"/>
  <c r="W15" i="11"/>
  <c r="R59" i="37"/>
  <c r="Q64" i="37"/>
  <c r="W119" i="11"/>
  <c r="Q120" i="11"/>
  <c r="I1259" i="20"/>
  <c r="H1260" i="20"/>
  <c r="J1259" i="20"/>
  <c r="S169" i="9"/>
  <c r="M170" i="9"/>
  <c r="Q169" i="9"/>
  <c r="W169" i="9" s="1"/>
  <c r="R182" i="35"/>
  <c r="Q187" i="35"/>
  <c r="R171" i="9"/>
  <c r="L172" i="9"/>
  <c r="N119" i="9"/>
  <c r="T118" i="9"/>
  <c r="R151" i="40"/>
  <c r="Q156" i="40"/>
  <c r="V14" i="11"/>
  <c r="P15" i="11"/>
  <c r="Q118" i="9"/>
  <c r="W118" i="9" s="1"/>
  <c r="S119" i="9"/>
  <c r="M120" i="9"/>
  <c r="T47" i="37"/>
  <c r="U42" i="37"/>
  <c r="J1576" i="19"/>
  <c r="I1576" i="19"/>
  <c r="H1577" i="19"/>
  <c r="S183" i="35"/>
  <c r="R188" i="35"/>
  <c r="R80" i="37"/>
  <c r="Q85" i="37"/>
  <c r="M19" i="9"/>
  <c r="S18" i="9"/>
  <c r="J328" i="19"/>
  <c r="I328" i="19"/>
  <c r="H329" i="19"/>
  <c r="S80" i="35"/>
  <c r="R85" i="35"/>
  <c r="H1264" i="19"/>
  <c r="J1263" i="19"/>
  <c r="I1263" i="19"/>
  <c r="P274" i="9"/>
  <c r="V273" i="9"/>
  <c r="S81" i="37"/>
  <c r="R86" i="37"/>
  <c r="H181" i="17"/>
  <c r="G182" i="17"/>
  <c r="I535" i="18"/>
  <c r="H536" i="18"/>
  <c r="J535" i="18"/>
  <c r="U69" i="9"/>
  <c r="O70" i="9"/>
  <c r="J224" i="18"/>
  <c r="I224" i="18"/>
  <c r="H225" i="18"/>
  <c r="P69" i="9"/>
  <c r="V68" i="9"/>
  <c r="P156" i="35"/>
  <c r="Q151" i="35"/>
  <c r="P156" i="37"/>
  <c r="Q151" i="37"/>
  <c r="Q171" i="40"/>
  <c r="R166" i="40"/>
  <c r="I13" i="20"/>
  <c r="J13" i="20"/>
  <c r="H14" i="20"/>
  <c r="Q134" i="37"/>
  <c r="R129" i="37"/>
  <c r="R43" i="35"/>
  <c r="Q48" i="35"/>
  <c r="R42" i="40"/>
  <c r="Q47" i="40"/>
  <c r="P343" i="15"/>
  <c r="N344" i="15"/>
  <c r="T11" i="37"/>
  <c r="S16" i="37"/>
  <c r="U14" i="11"/>
  <c r="O15" i="11"/>
  <c r="J1468" i="20"/>
  <c r="I1468" i="20"/>
  <c r="H1469" i="20"/>
  <c r="R112" i="37"/>
  <c r="Q117" i="37"/>
  <c r="R150" i="37"/>
  <c r="Q155" i="37"/>
  <c r="S97" i="37"/>
  <c r="R102" i="37"/>
  <c r="I1160" i="18"/>
  <c r="J1160" i="18"/>
  <c r="H1161" i="18"/>
  <c r="J1053" i="20"/>
  <c r="I1053" i="20"/>
  <c r="H1054" i="20"/>
  <c r="R112" i="35"/>
  <c r="Q117" i="35"/>
  <c r="I121" i="18"/>
  <c r="J121" i="18"/>
  <c r="H122" i="18"/>
  <c r="R113" i="40"/>
  <c r="Q118" i="40"/>
  <c r="M119" i="11"/>
  <c r="R118" i="11"/>
  <c r="X118" i="11" s="1"/>
  <c r="S118" i="11"/>
  <c r="I324" i="20"/>
  <c r="J324" i="20"/>
  <c r="H325" i="20"/>
  <c r="Q155" i="40"/>
  <c r="R150" i="40"/>
  <c r="J1367" i="18"/>
  <c r="H1368" i="18"/>
  <c r="I1367" i="18"/>
  <c r="N273" i="9"/>
  <c r="T272" i="9"/>
  <c r="H70" i="17"/>
  <c r="G71" i="17"/>
  <c r="H126" i="17"/>
  <c r="G127" i="17"/>
  <c r="J431" i="19"/>
  <c r="H432" i="19"/>
  <c r="I431" i="19"/>
  <c r="J636" i="20"/>
  <c r="I636" i="20"/>
  <c r="H637" i="20"/>
  <c r="M221" i="9"/>
  <c r="S220" i="9"/>
  <c r="Q220" i="9"/>
  <c r="W220" i="9" s="1"/>
  <c r="S31" i="37"/>
  <c r="T26" i="37"/>
  <c r="O223" i="9"/>
  <c r="U222" i="9"/>
  <c r="O18" i="9"/>
  <c r="U17" i="9"/>
  <c r="J14" i="18"/>
  <c r="I14" i="18"/>
  <c r="H15" i="18"/>
  <c r="T128" i="35"/>
  <c r="S133" i="35"/>
  <c r="R199" i="37"/>
  <c r="Q204" i="37"/>
  <c r="H234" i="16"/>
  <c r="G235" i="16"/>
  <c r="S113" i="35"/>
  <c r="R118" i="35"/>
  <c r="S101" i="40"/>
  <c r="T96" i="40"/>
  <c r="R96" i="37"/>
  <c r="Q101" i="37"/>
  <c r="J847" i="19"/>
  <c r="I847" i="19"/>
  <c r="H848" i="19"/>
  <c r="H428" i="20"/>
  <c r="J427" i="20"/>
  <c r="I427" i="20"/>
  <c r="X13" i="11"/>
  <c r="J739" i="20"/>
  <c r="I739" i="20"/>
  <c r="H740" i="20"/>
  <c r="R58" i="35"/>
  <c r="Q63" i="35"/>
  <c r="I1573" i="18"/>
  <c r="J1573" i="18"/>
  <c r="H1574" i="18"/>
  <c r="U43" i="37"/>
  <c r="T48" i="37"/>
  <c r="N120" i="11"/>
  <c r="T119" i="11"/>
  <c r="R199" i="40"/>
  <c r="Q204" i="40"/>
  <c r="R101" i="35"/>
  <c r="S96" i="35"/>
  <c r="Q172" i="35"/>
  <c r="R167" i="35"/>
  <c r="J744" i="18"/>
  <c r="I744" i="18"/>
  <c r="H745" i="18"/>
  <c r="V172" i="9"/>
  <c r="P173" i="9"/>
  <c r="J847" i="20"/>
  <c r="I847" i="20"/>
  <c r="H848" i="20"/>
  <c r="R58" i="37"/>
  <c r="Q63" i="37"/>
  <c r="R81" i="40"/>
  <c r="Q86" i="40"/>
  <c r="I431" i="18"/>
  <c r="H432" i="18"/>
  <c r="J431" i="18"/>
  <c r="H124" i="16"/>
  <c r="G125" i="16"/>
  <c r="H342" i="16"/>
  <c r="G343" i="16"/>
  <c r="H15" i="17"/>
  <c r="G16" i="17"/>
  <c r="Q133" i="37"/>
  <c r="R128" i="37"/>
  <c r="S102" i="35"/>
  <c r="T97" i="35"/>
  <c r="K64" i="14"/>
  <c r="G64" i="14"/>
  <c r="M64" i="14"/>
  <c r="I64" i="14"/>
  <c r="E64" i="14"/>
  <c r="N64" i="14"/>
  <c r="F64" i="14"/>
  <c r="H64" i="14"/>
  <c r="L64" i="14"/>
  <c r="J64" i="14"/>
  <c r="D64" i="14"/>
  <c r="C64" i="14"/>
  <c r="T59" i="35"/>
  <c r="S64" i="35"/>
  <c r="S166" i="35"/>
  <c r="R171" i="35"/>
  <c r="L70" i="9"/>
  <c r="R69" i="9"/>
  <c r="T220" i="9"/>
  <c r="N221" i="9"/>
  <c r="I58" i="26"/>
  <c r="H59" i="26"/>
  <c r="I59" i="26" s="1"/>
  <c r="C67" i="26" s="1" a="1"/>
  <c r="J117" i="20"/>
  <c r="I117" i="20"/>
  <c r="H118" i="20"/>
  <c r="Q102" i="40"/>
  <c r="R97" i="40"/>
  <c r="Q64" i="40"/>
  <c r="R59" i="40"/>
  <c r="J1156" i="20"/>
  <c r="I1156" i="20"/>
  <c r="H1157" i="20"/>
  <c r="I1574" i="20"/>
  <c r="J1574" i="20"/>
  <c r="H1575" i="20"/>
  <c r="R10" i="40"/>
  <c r="Q15" i="40"/>
  <c r="Q134" i="40"/>
  <c r="R129" i="40"/>
  <c r="I1469" i="18"/>
  <c r="J1469" i="18"/>
  <c r="H1470" i="18"/>
  <c r="V119" i="11"/>
  <c r="P120" i="11"/>
  <c r="Q204" i="35"/>
  <c r="R199" i="35"/>
  <c r="J330" i="18"/>
  <c r="I330" i="18"/>
  <c r="H331" i="18"/>
  <c r="R32" i="40"/>
  <c r="S27" i="40"/>
  <c r="P203" i="35"/>
  <c r="Q198" i="35"/>
  <c r="L121" i="9"/>
  <c r="R120" i="9"/>
  <c r="Q198" i="40"/>
  <c r="P203" i="40"/>
  <c r="S276" i="9"/>
  <c r="M277" i="9"/>
  <c r="N170" i="9"/>
  <c r="T169" i="9"/>
  <c r="H124" i="15"/>
  <c r="G125" i="15"/>
  <c r="T26" i="35"/>
  <c r="S31" i="35"/>
  <c r="M68" i="9"/>
  <c r="S67" i="9"/>
  <c r="Q67" i="9"/>
  <c r="W67" i="9" s="1"/>
  <c r="T85" i="40"/>
  <c r="U80" i="40"/>
  <c r="V120" i="9"/>
  <c r="P121" i="9"/>
  <c r="T10" i="37"/>
  <c r="S15" i="37"/>
  <c r="M15" i="11"/>
  <c r="S14" i="11"/>
  <c r="R14" i="11"/>
  <c r="H235" i="15"/>
  <c r="G236" i="15"/>
  <c r="L223" i="9"/>
  <c r="R222" i="9"/>
  <c r="S113" i="37"/>
  <c r="R118" i="37"/>
  <c r="T42" i="35"/>
  <c r="S47" i="35"/>
  <c r="L17" i="9"/>
  <c r="R16" i="9"/>
  <c r="Q16" i="9"/>
  <c r="W16" i="9" s="1"/>
  <c r="J742" i="19"/>
  <c r="I742" i="19"/>
  <c r="H743" i="19"/>
  <c r="J122" i="19"/>
  <c r="I122" i="19"/>
  <c r="H123" i="19"/>
  <c r="Q63" i="40"/>
  <c r="R58" i="40"/>
  <c r="R150" i="35"/>
  <c r="Q155" i="35"/>
  <c r="I951" i="20"/>
  <c r="J951" i="20"/>
  <c r="H952" i="20"/>
  <c r="O121" i="9"/>
  <c r="U120" i="9"/>
  <c r="I226" i="19"/>
  <c r="J226" i="19"/>
  <c r="H227" i="19"/>
  <c r="I535" i="19"/>
  <c r="H536" i="19"/>
  <c r="J535" i="19"/>
  <c r="R48" i="40"/>
  <c r="S43" i="40"/>
  <c r="J16" i="19"/>
  <c r="I16" i="19"/>
  <c r="H17" i="19"/>
  <c r="N15" i="11"/>
  <c r="T14" i="11"/>
  <c r="R133" i="40"/>
  <c r="S128" i="40"/>
  <c r="J953" i="18"/>
  <c r="I953" i="18"/>
  <c r="H954" i="18"/>
  <c r="Q344" i="15"/>
  <c r="O345" i="15"/>
  <c r="H16" i="15"/>
  <c r="G17" i="15"/>
  <c r="K64" i="26"/>
  <c r="G64" i="26"/>
  <c r="N64" i="26"/>
  <c r="J64" i="26"/>
  <c r="F64" i="26"/>
  <c r="C64" i="26"/>
  <c r="M64" i="26"/>
  <c r="I64" i="26"/>
  <c r="E64" i="26"/>
  <c r="L64" i="26"/>
  <c r="H64" i="26"/>
  <c r="D64" i="26"/>
  <c r="I1263" i="18"/>
  <c r="H1264" i="18"/>
  <c r="J1263" i="18"/>
  <c r="P223" i="9"/>
  <c r="V222" i="9"/>
  <c r="J1056" i="18"/>
  <c r="I1056" i="18"/>
  <c r="H1057" i="18"/>
  <c r="R271" i="9"/>
  <c r="L272" i="9"/>
  <c r="Q271" i="9"/>
  <c r="W271" i="9" s="1"/>
  <c r="J1363" i="20"/>
  <c r="I1363" i="20"/>
  <c r="H1364" i="20"/>
  <c r="J531" i="20"/>
  <c r="I531" i="20"/>
  <c r="H532" i="20"/>
  <c r="J638" i="19"/>
  <c r="I638" i="19"/>
  <c r="H639" i="19"/>
  <c r="J1471" i="19"/>
  <c r="I1471" i="19"/>
  <c r="H1472" i="19"/>
  <c r="U274" i="9"/>
  <c r="O275" i="9"/>
  <c r="U119" i="11"/>
  <c r="O120" i="11"/>
  <c r="J636" i="18"/>
  <c r="I636" i="18"/>
  <c r="H637" i="18"/>
  <c r="T166" i="37"/>
  <c r="S171" i="37"/>
  <c r="S182" i="37"/>
  <c r="R187" i="37"/>
  <c r="N18" i="9"/>
  <c r="T17" i="9"/>
  <c r="S11" i="40"/>
  <c r="R16" i="40"/>
  <c r="P17" i="9"/>
  <c r="V16" i="9"/>
  <c r="U27" i="37"/>
  <c r="T32" i="37"/>
  <c r="T10" i="35"/>
  <c r="S15" i="35"/>
  <c r="Q187" i="40"/>
  <c r="R182" i="40"/>
  <c r="T112" i="40"/>
  <c r="S117" i="40"/>
  <c r="Q188" i="37"/>
  <c r="R183" i="37"/>
  <c r="S81" i="35"/>
  <c r="R86" i="35"/>
  <c r="N70" i="9"/>
  <c r="T69" i="9"/>
  <c r="J1056" i="19"/>
  <c r="I1056" i="19"/>
  <c r="H1057" i="19"/>
  <c r="J1368" i="19"/>
  <c r="H1369" i="19"/>
  <c r="I1368" i="19"/>
  <c r="I849" i="18"/>
  <c r="J849" i="18"/>
  <c r="H850" i="18"/>
  <c r="Q172" i="37"/>
  <c r="R167" i="37"/>
  <c r="U171" i="9"/>
  <c r="O172" i="9"/>
  <c r="R172" i="40"/>
  <c r="S167" i="40"/>
  <c r="I956" i="19"/>
  <c r="J956" i="19"/>
  <c r="H957" i="19"/>
  <c r="H345" i="15"/>
  <c r="G346" i="15"/>
  <c r="J220" i="20"/>
  <c r="I220" i="20"/>
  <c r="H221" i="20"/>
  <c r="T188" i="40"/>
  <c r="U183" i="40"/>
  <c r="R11" i="35"/>
  <c r="Q16" i="35"/>
  <c r="R27" i="35"/>
  <c r="Q32" i="35"/>
  <c r="R26" i="40"/>
  <c r="Q31" i="40"/>
  <c r="Q134" i="35"/>
  <c r="R129" i="35"/>
  <c r="I1160" i="19"/>
  <c r="J1160" i="19"/>
  <c r="H1161" i="19"/>
  <c r="Q198" i="37"/>
  <c r="P203" i="37"/>
  <c r="H16" i="16"/>
  <c r="G17" i="16"/>
  <c r="H346" i="15" l="1"/>
  <c r="G347" i="15"/>
  <c r="R188" i="37"/>
  <c r="S183" i="37"/>
  <c r="S182" i="40"/>
  <c r="R187" i="40"/>
  <c r="I637" i="18"/>
  <c r="J637" i="18"/>
  <c r="H638" i="18"/>
  <c r="J1364" i="20"/>
  <c r="I1364" i="20"/>
  <c r="H1365" i="20"/>
  <c r="L273" i="9"/>
  <c r="Q272" i="9"/>
  <c r="W272" i="9" s="1"/>
  <c r="R272" i="9"/>
  <c r="Q345" i="15"/>
  <c r="O346" i="15"/>
  <c r="N16" i="11"/>
  <c r="T15" i="11"/>
  <c r="T43" i="40"/>
  <c r="S48" i="40"/>
  <c r="R155" i="35"/>
  <c r="S150" i="35"/>
  <c r="Q17" i="9"/>
  <c r="W17" i="9" s="1"/>
  <c r="L18" i="9"/>
  <c r="R17" i="9"/>
  <c r="S118" i="37"/>
  <c r="T113" i="37"/>
  <c r="H236" i="15"/>
  <c r="G237" i="15"/>
  <c r="R15" i="11"/>
  <c r="S15" i="11"/>
  <c r="M16" i="11"/>
  <c r="T170" i="9"/>
  <c r="N171" i="9"/>
  <c r="Q203" i="40"/>
  <c r="R198" i="40"/>
  <c r="Q203" i="35"/>
  <c r="R198" i="35"/>
  <c r="I331" i="18"/>
  <c r="J331" i="18"/>
  <c r="H332" i="18"/>
  <c r="R64" i="40"/>
  <c r="S59" i="40"/>
  <c r="J118" i="20"/>
  <c r="I118" i="20"/>
  <c r="H119" i="20"/>
  <c r="S128" i="37"/>
  <c r="R133" i="37"/>
  <c r="H343" i="16"/>
  <c r="G344" i="16"/>
  <c r="R86" i="40"/>
  <c r="S81" i="40"/>
  <c r="I745" i="18"/>
  <c r="J745" i="18"/>
  <c r="H746" i="18"/>
  <c r="R204" i="40"/>
  <c r="S199" i="40"/>
  <c r="U48" i="37"/>
  <c r="V43" i="37"/>
  <c r="S199" i="37"/>
  <c r="R204" i="37"/>
  <c r="H127" i="17"/>
  <c r="G128" i="17"/>
  <c r="R119" i="11"/>
  <c r="X119" i="11" s="1"/>
  <c r="M120" i="11"/>
  <c r="S119" i="11"/>
  <c r="J1054" i="20"/>
  <c r="I1054" i="20"/>
  <c r="H1055" i="20"/>
  <c r="R117" i="37"/>
  <c r="S112" i="37"/>
  <c r="O16" i="11"/>
  <c r="U15" i="11"/>
  <c r="R48" i="35"/>
  <c r="S43" i="35"/>
  <c r="R151" i="37"/>
  <c r="Q156" i="37"/>
  <c r="J536" i="18"/>
  <c r="H537" i="18"/>
  <c r="I536" i="18"/>
  <c r="V274" i="9"/>
  <c r="P275" i="9"/>
  <c r="R85" i="37"/>
  <c r="S80" i="37"/>
  <c r="M121" i="9"/>
  <c r="S120" i="9"/>
  <c r="N120" i="9"/>
  <c r="T119" i="9"/>
  <c r="Q119" i="9"/>
  <c r="W119" i="9" s="1"/>
  <c r="M171" i="9"/>
  <c r="S170" i="9"/>
  <c r="Q170" i="9"/>
  <c r="W170" i="9" s="1"/>
  <c r="S59" i="37"/>
  <c r="R64" i="37"/>
  <c r="H17" i="16"/>
  <c r="G18" i="16"/>
  <c r="R198" i="37"/>
  <c r="Q203" i="37"/>
  <c r="R134" i="35"/>
  <c r="S129" i="35"/>
  <c r="R31" i="40"/>
  <c r="S26" i="40"/>
  <c r="R16" i="35"/>
  <c r="S11" i="35"/>
  <c r="J221" i="20"/>
  <c r="I221" i="20"/>
  <c r="H222" i="20"/>
  <c r="T167" i="40"/>
  <c r="S172" i="40"/>
  <c r="R172" i="37"/>
  <c r="S167" i="37"/>
  <c r="I1057" i="19"/>
  <c r="J1057" i="19"/>
  <c r="H1058" i="19"/>
  <c r="N71" i="9"/>
  <c r="T70" i="9"/>
  <c r="U32" i="37"/>
  <c r="V27" i="37"/>
  <c r="S16" i="40"/>
  <c r="T11" i="40"/>
  <c r="T182" i="37"/>
  <c r="S187" i="37"/>
  <c r="U275" i="9"/>
  <c r="O276" i="9"/>
  <c r="J532" i="20"/>
  <c r="I532" i="20"/>
  <c r="H533" i="20"/>
  <c r="J1264" i="18"/>
  <c r="H1265" i="18"/>
  <c r="I1264" i="18"/>
  <c r="T128" i="40"/>
  <c r="S133" i="40"/>
  <c r="I17" i="19"/>
  <c r="J17" i="19"/>
  <c r="H18" i="19"/>
  <c r="J227" i="19"/>
  <c r="I227" i="19"/>
  <c r="H228" i="19"/>
  <c r="O122" i="9"/>
  <c r="U121" i="9"/>
  <c r="S58" i="40"/>
  <c r="R63" i="40"/>
  <c r="U85" i="40"/>
  <c r="V80" i="40"/>
  <c r="S68" i="9"/>
  <c r="M69" i="9"/>
  <c r="Q68" i="9"/>
  <c r="W68" i="9" s="1"/>
  <c r="H125" i="15"/>
  <c r="G126" i="15"/>
  <c r="S277" i="9"/>
  <c r="M278" i="9"/>
  <c r="V120" i="11"/>
  <c r="P121" i="11"/>
  <c r="R15" i="40"/>
  <c r="S10" i="40"/>
  <c r="J1157" i="20"/>
  <c r="I1157" i="20"/>
  <c r="H1158" i="20"/>
  <c r="N222" i="9"/>
  <c r="T221" i="9"/>
  <c r="R70" i="9"/>
  <c r="L71" i="9"/>
  <c r="T64" i="35"/>
  <c r="U59" i="35"/>
  <c r="J432" i="18"/>
  <c r="H433" i="18"/>
  <c r="I432" i="18"/>
  <c r="S101" i="35"/>
  <c r="T96" i="35"/>
  <c r="J1574" i="18"/>
  <c r="I1574" i="18"/>
  <c r="H1575" i="18"/>
  <c r="S58" i="35"/>
  <c r="R63" i="35"/>
  <c r="H429" i="20"/>
  <c r="J428" i="20"/>
  <c r="I428" i="20"/>
  <c r="H235" i="16"/>
  <c r="G236" i="16"/>
  <c r="U223" i="9"/>
  <c r="O224" i="9"/>
  <c r="T273" i="9"/>
  <c r="N274" i="9"/>
  <c r="S150" i="40"/>
  <c r="R155" i="40"/>
  <c r="R155" i="37"/>
  <c r="S150" i="37"/>
  <c r="J1469" i="20"/>
  <c r="I1469" i="20"/>
  <c r="H1470" i="20"/>
  <c r="R134" i="37"/>
  <c r="S129" i="37"/>
  <c r="P70" i="9"/>
  <c r="V69" i="9"/>
  <c r="O71" i="9"/>
  <c r="U70" i="9"/>
  <c r="S85" i="35"/>
  <c r="T80" i="35"/>
  <c r="W120" i="11"/>
  <c r="Q121" i="11"/>
  <c r="I1161" i="19"/>
  <c r="J1161" i="19"/>
  <c r="H1162" i="19"/>
  <c r="V183" i="40"/>
  <c r="U188" i="40"/>
  <c r="I957" i="19"/>
  <c r="J957" i="19"/>
  <c r="H958" i="19"/>
  <c r="J639" i="19"/>
  <c r="I639" i="19"/>
  <c r="H640" i="19"/>
  <c r="I1057" i="18"/>
  <c r="J1057" i="18"/>
  <c r="H1058" i="18"/>
  <c r="V223" i="9"/>
  <c r="P224" i="9"/>
  <c r="I954" i="18"/>
  <c r="J954" i="18"/>
  <c r="H955" i="18"/>
  <c r="J743" i="19"/>
  <c r="I743" i="19"/>
  <c r="H744" i="19"/>
  <c r="U42" i="35"/>
  <c r="T47" i="35"/>
  <c r="T15" i="37"/>
  <c r="U10" i="37"/>
  <c r="R121" i="9"/>
  <c r="L122" i="9"/>
  <c r="S32" i="40"/>
  <c r="T27" i="40"/>
  <c r="R134" i="40"/>
  <c r="S129" i="40"/>
  <c r="I1575" i="20"/>
  <c r="J1575" i="20"/>
  <c r="H1576" i="20"/>
  <c r="R102" i="40"/>
  <c r="S97" i="40"/>
  <c r="T102" i="35"/>
  <c r="U97" i="35"/>
  <c r="H16" i="17"/>
  <c r="G17" i="17"/>
  <c r="H125" i="16"/>
  <c r="G126" i="16"/>
  <c r="R63" i="37"/>
  <c r="S58" i="37"/>
  <c r="P174" i="9"/>
  <c r="V173" i="9"/>
  <c r="T120" i="11"/>
  <c r="N121" i="11"/>
  <c r="J740" i="20"/>
  <c r="I740" i="20"/>
  <c r="H741" i="20"/>
  <c r="J848" i="19"/>
  <c r="I848" i="19"/>
  <c r="H849" i="19"/>
  <c r="R101" i="37"/>
  <c r="S96" i="37"/>
  <c r="S118" i="35"/>
  <c r="T113" i="35"/>
  <c r="T133" i="35"/>
  <c r="U128" i="35"/>
  <c r="T31" i="37"/>
  <c r="U26" i="37"/>
  <c r="M222" i="9"/>
  <c r="S221" i="9"/>
  <c r="Q221" i="9"/>
  <c r="W221" i="9" s="1"/>
  <c r="H71" i="17"/>
  <c r="G72" i="17"/>
  <c r="R118" i="40"/>
  <c r="S113" i="40"/>
  <c r="R47" i="40"/>
  <c r="S42" i="40"/>
  <c r="S166" i="40"/>
  <c r="R171" i="40"/>
  <c r="R151" i="35"/>
  <c r="Q156" i="35"/>
  <c r="I225" i="18"/>
  <c r="J225" i="18"/>
  <c r="H226" i="18"/>
  <c r="H182" i="17"/>
  <c r="G183" i="17"/>
  <c r="S86" i="37"/>
  <c r="T81" i="37"/>
  <c r="J329" i="19"/>
  <c r="I329" i="19"/>
  <c r="H330" i="19"/>
  <c r="S19" i="9"/>
  <c r="M20" i="9"/>
  <c r="S188" i="35"/>
  <c r="T183" i="35"/>
  <c r="U47" i="37"/>
  <c r="V42" i="37"/>
  <c r="R156" i="40"/>
  <c r="S151" i="40"/>
  <c r="R172" i="9"/>
  <c r="L173" i="9"/>
  <c r="R187" i="35"/>
  <c r="S182" i="35"/>
  <c r="W16" i="11"/>
  <c r="Q17" i="11"/>
  <c r="R32" i="35"/>
  <c r="S27" i="35"/>
  <c r="U172" i="9"/>
  <c r="O173" i="9"/>
  <c r="J850" i="18"/>
  <c r="I850" i="18"/>
  <c r="H851" i="18"/>
  <c r="I1369" i="19"/>
  <c r="J1369" i="19"/>
  <c r="H1370" i="19"/>
  <c r="T81" i="35"/>
  <c r="S86" i="35"/>
  <c r="T117" i="40"/>
  <c r="U112" i="40"/>
  <c r="U10" i="35"/>
  <c r="T15" i="35"/>
  <c r="V17" i="9"/>
  <c r="P18" i="9"/>
  <c r="T18" i="9"/>
  <c r="N19" i="9"/>
  <c r="T171" i="37"/>
  <c r="U166" i="37"/>
  <c r="U171" i="37" s="1"/>
  <c r="O121" i="11"/>
  <c r="U120" i="11"/>
  <c r="I1472" i="19"/>
  <c r="J1472" i="19"/>
  <c r="H1473" i="19"/>
  <c r="H17" i="15"/>
  <c r="G18" i="15"/>
  <c r="J536" i="19"/>
  <c r="H537" i="19"/>
  <c r="I536" i="19"/>
  <c r="I952" i="20"/>
  <c r="J952" i="20"/>
  <c r="H953" i="20"/>
  <c r="I123" i="19"/>
  <c r="J123" i="19"/>
  <c r="H124" i="19"/>
  <c r="R223" i="9"/>
  <c r="L224" i="9"/>
  <c r="X14" i="11"/>
  <c r="P122" i="9"/>
  <c r="V121" i="9"/>
  <c r="U26" i="35"/>
  <c r="T31" i="35"/>
  <c r="R204" i="35"/>
  <c r="S199" i="35"/>
  <c r="J1470" i="18"/>
  <c r="I1470" i="18"/>
  <c r="H1471" i="18"/>
  <c r="K67" i="26"/>
  <c r="G67" i="26"/>
  <c r="N67" i="26"/>
  <c r="J67" i="26"/>
  <c r="I67" i="26"/>
  <c r="D67" i="26"/>
  <c r="H67" i="26"/>
  <c r="C67" i="26"/>
  <c r="M67" i="26"/>
  <c r="F67" i="26"/>
  <c r="L67" i="26"/>
  <c r="E67" i="26"/>
  <c r="T166" i="35"/>
  <c r="S171" i="35"/>
  <c r="I848" i="20"/>
  <c r="J848" i="20"/>
  <c r="H849" i="20"/>
  <c r="R172" i="35"/>
  <c r="S167" i="35"/>
  <c r="T101" i="40"/>
  <c r="U96" i="40"/>
  <c r="J15" i="18"/>
  <c r="I15" i="18"/>
  <c r="H16" i="18"/>
  <c r="O19" i="9"/>
  <c r="U18" i="9"/>
  <c r="J637" i="20"/>
  <c r="I637" i="20"/>
  <c r="H638" i="20"/>
  <c r="H433" i="19"/>
  <c r="J432" i="19"/>
  <c r="I432" i="19"/>
  <c r="H1369" i="18"/>
  <c r="I1368" i="18"/>
  <c r="J1368" i="18"/>
  <c r="I325" i="20"/>
  <c r="J325" i="20"/>
  <c r="H326" i="20"/>
  <c r="J122" i="18"/>
  <c r="I122" i="18"/>
  <c r="H123" i="18"/>
  <c r="R117" i="35"/>
  <c r="S112" i="35"/>
  <c r="J1161" i="18"/>
  <c r="I1161" i="18"/>
  <c r="H1162" i="18"/>
  <c r="S102" i="37"/>
  <c r="T97" i="37"/>
  <c r="U11" i="37"/>
  <c r="T16" i="37"/>
  <c r="P344" i="15"/>
  <c r="N345" i="15"/>
  <c r="I14" i="20"/>
  <c r="J14" i="20"/>
  <c r="H15" i="20"/>
  <c r="H1265" i="19"/>
  <c r="I1264" i="19"/>
  <c r="J1264" i="19"/>
  <c r="I1577" i="19"/>
  <c r="J1577" i="19"/>
  <c r="H1578" i="19"/>
  <c r="V15" i="11"/>
  <c r="P16" i="11"/>
  <c r="I1260" i="20"/>
  <c r="H1261" i="20"/>
  <c r="J1260" i="20"/>
  <c r="S117" i="35" l="1"/>
  <c r="T112" i="35"/>
  <c r="J638" i="20"/>
  <c r="I638" i="20"/>
  <c r="H639" i="20"/>
  <c r="I1265" i="19"/>
  <c r="J1265" i="19"/>
  <c r="H1266" i="19"/>
  <c r="U16" i="37"/>
  <c r="V11" i="37"/>
  <c r="J123" i="18"/>
  <c r="I123" i="18"/>
  <c r="H124" i="18"/>
  <c r="J1369" i="18"/>
  <c r="H1370" i="18"/>
  <c r="I1369" i="18"/>
  <c r="T171" i="35"/>
  <c r="U166" i="35"/>
  <c r="U171" i="35" s="1"/>
  <c r="T199" i="35"/>
  <c r="S204" i="35"/>
  <c r="U31" i="35"/>
  <c r="V26" i="35"/>
  <c r="J124" i="19"/>
  <c r="I124" i="19"/>
  <c r="H125" i="19"/>
  <c r="I1473" i="19"/>
  <c r="J1473" i="19"/>
  <c r="H1474" i="19"/>
  <c r="U121" i="11"/>
  <c r="O122" i="11"/>
  <c r="U15" i="35"/>
  <c r="V10" i="35"/>
  <c r="T86" i="35"/>
  <c r="U81" i="35"/>
  <c r="I851" i="18"/>
  <c r="J851" i="18"/>
  <c r="H852" i="18"/>
  <c r="Q18" i="11"/>
  <c r="W17" i="11"/>
  <c r="H183" i="17"/>
  <c r="G184" i="17"/>
  <c r="S171" i="40"/>
  <c r="T166" i="40"/>
  <c r="T113" i="40"/>
  <c r="S118" i="40"/>
  <c r="H72" i="17"/>
  <c r="G73" i="17"/>
  <c r="S222" i="9"/>
  <c r="M223" i="9"/>
  <c r="Q222" i="9"/>
  <c r="W222" i="9" s="1"/>
  <c r="J741" i="20"/>
  <c r="I741" i="20"/>
  <c r="H742" i="20"/>
  <c r="V97" i="35"/>
  <c r="U102" i="35"/>
  <c r="I1576" i="20"/>
  <c r="J1576" i="20"/>
  <c r="H1577" i="20"/>
  <c r="U71" i="9"/>
  <c r="O72" i="9"/>
  <c r="S155" i="37"/>
  <c r="T150" i="37"/>
  <c r="N275" i="9"/>
  <c r="T274" i="9"/>
  <c r="S63" i="35"/>
  <c r="T58" i="35"/>
  <c r="T101" i="35"/>
  <c r="U96" i="35"/>
  <c r="J1158" i="20"/>
  <c r="I1158" i="20"/>
  <c r="H1159" i="20"/>
  <c r="H126" i="15"/>
  <c r="G127" i="15"/>
  <c r="S63" i="40"/>
  <c r="T58" i="40"/>
  <c r="H1266" i="18"/>
  <c r="I1265" i="18"/>
  <c r="J1265" i="18"/>
  <c r="T187" i="37"/>
  <c r="U182" i="37"/>
  <c r="U187" i="37" s="1"/>
  <c r="R203" i="37"/>
  <c r="S198" i="37"/>
  <c r="H18" i="16"/>
  <c r="G19" i="16"/>
  <c r="S85" i="37"/>
  <c r="T80" i="37"/>
  <c r="S151" i="37"/>
  <c r="R156" i="37"/>
  <c r="U16" i="11"/>
  <c r="O17" i="11"/>
  <c r="H128" i="17"/>
  <c r="G129" i="17"/>
  <c r="V48" i="37"/>
  <c r="W43" i="37"/>
  <c r="J746" i="18"/>
  <c r="I746" i="18"/>
  <c r="H747" i="18"/>
  <c r="S198" i="40"/>
  <c r="R203" i="40"/>
  <c r="S155" i="35"/>
  <c r="T150" i="35"/>
  <c r="H347" i="15"/>
  <c r="G348" i="15"/>
  <c r="P17" i="11"/>
  <c r="V16" i="11"/>
  <c r="I15" i="20"/>
  <c r="J15" i="20"/>
  <c r="H16" i="20"/>
  <c r="P345" i="15"/>
  <c r="N346" i="15"/>
  <c r="T102" i="37"/>
  <c r="U97" i="37"/>
  <c r="J433" i="19"/>
  <c r="H434" i="19"/>
  <c r="I433" i="19"/>
  <c r="T167" i="35"/>
  <c r="S172" i="35"/>
  <c r="I1471" i="18"/>
  <c r="J1471" i="18"/>
  <c r="H1472" i="18"/>
  <c r="R224" i="9"/>
  <c r="L225" i="9"/>
  <c r="V18" i="9"/>
  <c r="P19" i="9"/>
  <c r="U117" i="40"/>
  <c r="V112" i="40"/>
  <c r="J1370" i="19"/>
  <c r="H1371" i="19"/>
  <c r="I1370" i="19"/>
  <c r="S32" i="35"/>
  <c r="T27" i="35"/>
  <c r="L174" i="9"/>
  <c r="R173" i="9"/>
  <c r="V47" i="37"/>
  <c r="W42" i="37"/>
  <c r="S20" i="9"/>
  <c r="M21" i="9"/>
  <c r="S47" i="40"/>
  <c r="T42" i="40"/>
  <c r="U31" i="37"/>
  <c r="V26" i="37"/>
  <c r="T118" i="35"/>
  <c r="U113" i="35"/>
  <c r="I849" i="19"/>
  <c r="J849" i="19"/>
  <c r="H850" i="19"/>
  <c r="H126" i="16"/>
  <c r="G127" i="16"/>
  <c r="T32" i="40"/>
  <c r="U27" i="40"/>
  <c r="V224" i="9"/>
  <c r="P225" i="9"/>
  <c r="J958" i="19"/>
  <c r="I958" i="19"/>
  <c r="H959" i="19"/>
  <c r="V188" i="40"/>
  <c r="W183" i="40"/>
  <c r="T85" i="35"/>
  <c r="U80" i="35"/>
  <c r="J1470" i="20"/>
  <c r="I1470" i="20"/>
  <c r="H1471" i="20"/>
  <c r="H236" i="16"/>
  <c r="G237" i="16"/>
  <c r="H430" i="20"/>
  <c r="J429" i="20"/>
  <c r="I429" i="20"/>
  <c r="I1575" i="18"/>
  <c r="J1575" i="18"/>
  <c r="H1576" i="18"/>
  <c r="U64" i="35"/>
  <c r="V59" i="35"/>
  <c r="P122" i="11"/>
  <c r="V121" i="11"/>
  <c r="W80" i="40"/>
  <c r="V85" i="40"/>
  <c r="U276" i="9"/>
  <c r="O277" i="9"/>
  <c r="T16" i="40"/>
  <c r="U11" i="40"/>
  <c r="T172" i="40"/>
  <c r="U167" i="40"/>
  <c r="S16" i="35"/>
  <c r="T11" i="35"/>
  <c r="T129" i="35"/>
  <c r="S134" i="35"/>
  <c r="T120" i="9"/>
  <c r="N121" i="9"/>
  <c r="Q120" i="9"/>
  <c r="W120" i="9" s="1"/>
  <c r="H538" i="18"/>
  <c r="I537" i="18"/>
  <c r="J537" i="18"/>
  <c r="S48" i="35"/>
  <c r="T43" i="35"/>
  <c r="S117" i="37"/>
  <c r="T112" i="37"/>
  <c r="T128" i="37"/>
  <c r="S133" i="37"/>
  <c r="T59" i="40"/>
  <c r="S64" i="40"/>
  <c r="S16" i="11"/>
  <c r="M17" i="11"/>
  <c r="R16" i="11"/>
  <c r="H237" i="15"/>
  <c r="G238" i="15"/>
  <c r="N17" i="11"/>
  <c r="T16" i="11"/>
  <c r="Q346" i="15"/>
  <c r="O347" i="15"/>
  <c r="L274" i="9"/>
  <c r="R273" i="9"/>
  <c r="Q273" i="9"/>
  <c r="W273" i="9" s="1"/>
  <c r="J638" i="18"/>
  <c r="I638" i="18"/>
  <c r="H639" i="18"/>
  <c r="T182" i="40"/>
  <c r="S187" i="40"/>
  <c r="V122" i="9"/>
  <c r="P123" i="9"/>
  <c r="H18" i="15"/>
  <c r="G19" i="15"/>
  <c r="S187" i="35"/>
  <c r="T182" i="35"/>
  <c r="T86" i="37"/>
  <c r="U81" i="37"/>
  <c r="J226" i="18"/>
  <c r="I226" i="18"/>
  <c r="H227" i="18"/>
  <c r="S151" i="35"/>
  <c r="R156" i="35"/>
  <c r="V174" i="9"/>
  <c r="P175" i="9"/>
  <c r="H17" i="17"/>
  <c r="G18" i="17"/>
  <c r="T97" i="40"/>
  <c r="S102" i="40"/>
  <c r="U47" i="35"/>
  <c r="V42" i="35"/>
  <c r="J955" i="18"/>
  <c r="I955" i="18"/>
  <c r="H956" i="18"/>
  <c r="J640" i="19"/>
  <c r="I640" i="19"/>
  <c r="H641" i="19"/>
  <c r="J1162" i="19"/>
  <c r="I1162" i="19"/>
  <c r="H1163" i="19"/>
  <c r="W121" i="11"/>
  <c r="Q122" i="11"/>
  <c r="V70" i="9"/>
  <c r="P71" i="9"/>
  <c r="U224" i="9"/>
  <c r="O225" i="9"/>
  <c r="U122" i="9"/>
  <c r="O123" i="9"/>
  <c r="J18" i="19"/>
  <c r="I18" i="19"/>
  <c r="H19" i="19"/>
  <c r="U128" i="40"/>
  <c r="T133" i="40"/>
  <c r="J533" i="20"/>
  <c r="I533" i="20"/>
  <c r="H534" i="20"/>
  <c r="N72" i="9"/>
  <c r="T71" i="9"/>
  <c r="T167" i="37"/>
  <c r="S172" i="37"/>
  <c r="J222" i="20"/>
  <c r="I222" i="20"/>
  <c r="H223" i="20"/>
  <c r="S171" i="9"/>
  <c r="M172" i="9"/>
  <c r="Q171" i="9"/>
  <c r="W171" i="9" s="1"/>
  <c r="V275" i="9"/>
  <c r="P276" i="9"/>
  <c r="T199" i="40"/>
  <c r="S204" i="40"/>
  <c r="H344" i="16"/>
  <c r="G345" i="16"/>
  <c r="J119" i="20"/>
  <c r="I119" i="20"/>
  <c r="H120" i="20"/>
  <c r="S198" i="35"/>
  <c r="R203" i="35"/>
  <c r="N172" i="9"/>
  <c r="T171" i="9"/>
  <c r="X15" i="11"/>
  <c r="R18" i="9"/>
  <c r="L19" i="9"/>
  <c r="Q18" i="9"/>
  <c r="W18" i="9" s="1"/>
  <c r="J1365" i="20"/>
  <c r="I1365" i="20"/>
  <c r="H1366" i="20"/>
  <c r="T183" i="37"/>
  <c r="S188" i="37"/>
  <c r="U19" i="9"/>
  <c r="O20" i="9"/>
  <c r="I1261" i="20"/>
  <c r="H1262" i="20"/>
  <c r="J1261" i="20"/>
  <c r="I1578" i="19"/>
  <c r="J1578" i="19"/>
  <c r="H1579" i="19"/>
  <c r="I1162" i="18"/>
  <c r="J1162" i="18"/>
  <c r="H1163" i="18"/>
  <c r="I326" i="20"/>
  <c r="J326" i="20"/>
  <c r="H327" i="20"/>
  <c r="I16" i="18"/>
  <c r="J16" i="18"/>
  <c r="H17" i="18"/>
  <c r="U101" i="40"/>
  <c r="V96" i="40"/>
  <c r="J849" i="20"/>
  <c r="I849" i="20"/>
  <c r="H850" i="20"/>
  <c r="I953" i="20"/>
  <c r="J953" i="20"/>
  <c r="H954" i="20"/>
  <c r="H538" i="19"/>
  <c r="I537" i="19"/>
  <c r="J537" i="19"/>
  <c r="N20" i="9"/>
  <c r="T19" i="9"/>
  <c r="U173" i="9"/>
  <c r="O174" i="9"/>
  <c r="T151" i="40"/>
  <c r="S156" i="40"/>
  <c r="T188" i="35"/>
  <c r="U183" i="35"/>
  <c r="U188" i="35" s="1"/>
  <c r="I330" i="19"/>
  <c r="J330" i="19"/>
  <c r="H331" i="19"/>
  <c r="U133" i="35"/>
  <c r="V128" i="35"/>
  <c r="S101" i="37"/>
  <c r="T96" i="37"/>
  <c r="T121" i="11"/>
  <c r="N122" i="11"/>
  <c r="S63" i="37"/>
  <c r="T58" i="37"/>
  <c r="T129" i="40"/>
  <c r="S134" i="40"/>
  <c r="R122" i="9"/>
  <c r="L123" i="9"/>
  <c r="U15" i="37"/>
  <c r="V10" i="37"/>
  <c r="I744" i="19"/>
  <c r="J744" i="19"/>
  <c r="H745" i="19"/>
  <c r="J1058" i="18"/>
  <c r="I1058" i="18"/>
  <c r="H1059" i="18"/>
  <c r="T129" i="37"/>
  <c r="S134" i="37"/>
  <c r="S155" i="40"/>
  <c r="T150" i="40"/>
  <c r="H434" i="18"/>
  <c r="I433" i="18"/>
  <c r="J433" i="18"/>
  <c r="L72" i="9"/>
  <c r="R71" i="9"/>
  <c r="T222" i="9"/>
  <c r="N223" i="9"/>
  <c r="S15" i="40"/>
  <c r="T10" i="40"/>
  <c r="S278" i="9"/>
  <c r="M279" i="9"/>
  <c r="S69" i="9"/>
  <c r="M70" i="9"/>
  <c r="Q69" i="9"/>
  <c r="W69" i="9" s="1"/>
  <c r="J228" i="19"/>
  <c r="I228" i="19"/>
  <c r="H229" i="19"/>
  <c r="W27" i="37"/>
  <c r="V32" i="37"/>
  <c r="J1058" i="19"/>
  <c r="I1058" i="19"/>
  <c r="H1059" i="19"/>
  <c r="S31" i="40"/>
  <c r="T26" i="40"/>
  <c r="S64" i="37"/>
  <c r="T59" i="37"/>
  <c r="S121" i="9"/>
  <c r="M122" i="9"/>
  <c r="J1055" i="20"/>
  <c r="I1055" i="20"/>
  <c r="H1056" i="20"/>
  <c r="R120" i="11"/>
  <c r="X120" i="11" s="1"/>
  <c r="M121" i="11"/>
  <c r="S120" i="11"/>
  <c r="S204" i="37"/>
  <c r="T199" i="37"/>
  <c r="T81" i="40"/>
  <c r="S86" i="40"/>
  <c r="J332" i="18"/>
  <c r="I332" i="18"/>
  <c r="H333" i="18"/>
  <c r="T118" i="37"/>
  <c r="U113" i="37"/>
  <c r="T48" i="40"/>
  <c r="U43" i="40"/>
  <c r="T204" i="37" l="1"/>
  <c r="U199" i="37"/>
  <c r="U204" i="37" s="1"/>
  <c r="V43" i="40"/>
  <c r="U48" i="40"/>
  <c r="I333" i="18"/>
  <c r="J333" i="18"/>
  <c r="H334" i="18"/>
  <c r="T86" i="40"/>
  <c r="U81" i="40"/>
  <c r="T64" i="37"/>
  <c r="U59" i="37"/>
  <c r="J1059" i="19"/>
  <c r="I1059" i="19"/>
  <c r="H1060" i="19"/>
  <c r="W32" i="37"/>
  <c r="X27" i="37"/>
  <c r="L124" i="9"/>
  <c r="R123" i="9"/>
  <c r="T122" i="11"/>
  <c r="N123" i="11"/>
  <c r="W128" i="35"/>
  <c r="V133" i="35"/>
  <c r="U151" i="40"/>
  <c r="T156" i="40"/>
  <c r="T20" i="9"/>
  <c r="N21" i="9"/>
  <c r="I954" i="20"/>
  <c r="J954" i="20"/>
  <c r="H955" i="20"/>
  <c r="I17" i="18"/>
  <c r="J17" i="18"/>
  <c r="H18" i="18"/>
  <c r="U183" i="37"/>
  <c r="U188" i="37" s="1"/>
  <c r="T188" i="37"/>
  <c r="J120" i="20"/>
  <c r="I120" i="20"/>
  <c r="H121" i="20"/>
  <c r="P277" i="9"/>
  <c r="V276" i="9"/>
  <c r="J534" i="20"/>
  <c r="I534" i="20"/>
  <c r="H535" i="20"/>
  <c r="U133" i="40"/>
  <c r="V128" i="40"/>
  <c r="U123" i="9"/>
  <c r="O124" i="9"/>
  <c r="P72" i="9"/>
  <c r="V71" i="9"/>
  <c r="J1163" i="19"/>
  <c r="I1163" i="19"/>
  <c r="H1164" i="19"/>
  <c r="U97" i="40"/>
  <c r="T102" i="40"/>
  <c r="P176" i="9"/>
  <c r="V175" i="9"/>
  <c r="I227" i="18"/>
  <c r="J227" i="18"/>
  <c r="H228" i="18"/>
  <c r="U43" i="35"/>
  <c r="T48" i="35"/>
  <c r="J538" i="18"/>
  <c r="H539" i="18"/>
  <c r="I538" i="18"/>
  <c r="X80" i="40"/>
  <c r="W85" i="40"/>
  <c r="H237" i="16"/>
  <c r="G238" i="16"/>
  <c r="P226" i="9"/>
  <c r="V225" i="9"/>
  <c r="J850" i="19"/>
  <c r="I850" i="19"/>
  <c r="H851" i="19"/>
  <c r="U27" i="35"/>
  <c r="T32" i="35"/>
  <c r="I747" i="18"/>
  <c r="J747" i="18"/>
  <c r="H748" i="18"/>
  <c r="S156" i="37"/>
  <c r="T151" i="37"/>
  <c r="T63" i="40"/>
  <c r="U58" i="40"/>
  <c r="H127" i="15"/>
  <c r="G128" i="15"/>
  <c r="W18" i="11"/>
  <c r="Q19" i="11"/>
  <c r="U86" i="35"/>
  <c r="V81" i="35"/>
  <c r="O123" i="11"/>
  <c r="U122" i="11"/>
  <c r="J1266" i="19"/>
  <c r="H1267" i="19"/>
  <c r="I1266" i="19"/>
  <c r="S121" i="11"/>
  <c r="R121" i="11"/>
  <c r="X121" i="11" s="1"/>
  <c r="M122" i="11"/>
  <c r="J229" i="19"/>
  <c r="I229" i="19"/>
  <c r="H230" i="19"/>
  <c r="M71" i="9"/>
  <c r="S70" i="9"/>
  <c r="Q70" i="9"/>
  <c r="W70" i="9" s="1"/>
  <c r="U10" i="40"/>
  <c r="T15" i="40"/>
  <c r="W10" i="37"/>
  <c r="V15" i="37"/>
  <c r="P124" i="9"/>
  <c r="V123" i="9"/>
  <c r="T187" i="40"/>
  <c r="U182" i="40"/>
  <c r="U59" i="40"/>
  <c r="T64" i="40"/>
  <c r="V167" i="40"/>
  <c r="U172" i="40"/>
  <c r="O278" i="9"/>
  <c r="U277" i="9"/>
  <c r="J1576" i="18"/>
  <c r="I1576" i="18"/>
  <c r="H1577" i="18"/>
  <c r="V80" i="35"/>
  <c r="U85" i="35"/>
  <c r="J959" i="19"/>
  <c r="I959" i="19"/>
  <c r="H960" i="19"/>
  <c r="V31" i="37"/>
  <c r="W26" i="37"/>
  <c r="S21" i="9"/>
  <c r="M22" i="9"/>
  <c r="W112" i="40"/>
  <c r="V117" i="40"/>
  <c r="J1472" i="18"/>
  <c r="I1472" i="18"/>
  <c r="H1473" i="18"/>
  <c r="U167" i="35"/>
  <c r="U172" i="35" s="1"/>
  <c r="T172" i="35"/>
  <c r="V97" i="37"/>
  <c r="U102" i="37"/>
  <c r="P346" i="15"/>
  <c r="N347" i="15"/>
  <c r="H348" i="15"/>
  <c r="G349" i="15"/>
  <c r="O18" i="11"/>
  <c r="U17" i="11"/>
  <c r="U80" i="37"/>
  <c r="T85" i="37"/>
  <c r="S203" i="37"/>
  <c r="T198" i="37"/>
  <c r="V96" i="35"/>
  <c r="U101" i="35"/>
  <c r="O73" i="9"/>
  <c r="U72" i="9"/>
  <c r="H184" i="17"/>
  <c r="G185" i="17"/>
  <c r="J852" i="18"/>
  <c r="I852" i="18"/>
  <c r="H853" i="18"/>
  <c r="U199" i="35"/>
  <c r="U204" i="35" s="1"/>
  <c r="T204" i="35"/>
  <c r="I1370" i="18"/>
  <c r="H1371" i="18"/>
  <c r="J1370" i="18"/>
  <c r="L20" i="9"/>
  <c r="Q19" i="9"/>
  <c r="W19" i="9" s="1"/>
  <c r="R19" i="9"/>
  <c r="J223" i="20"/>
  <c r="I223" i="20"/>
  <c r="H224" i="20"/>
  <c r="U167" i="37"/>
  <c r="U172" i="37" s="1"/>
  <c r="T172" i="37"/>
  <c r="I19" i="19"/>
  <c r="J19" i="19"/>
  <c r="H20" i="19"/>
  <c r="V47" i="35"/>
  <c r="W42" i="35"/>
  <c r="U182" i="35"/>
  <c r="U187" i="35" s="1"/>
  <c r="T187" i="35"/>
  <c r="V113" i="37"/>
  <c r="U118" i="37"/>
  <c r="M123" i="9"/>
  <c r="S122" i="9"/>
  <c r="T31" i="40"/>
  <c r="U26" i="40"/>
  <c r="J434" i="18"/>
  <c r="H435" i="18"/>
  <c r="I434" i="18"/>
  <c r="U129" i="37"/>
  <c r="T134" i="37"/>
  <c r="I745" i="19"/>
  <c r="J745" i="19"/>
  <c r="H746" i="19"/>
  <c r="U58" i="37"/>
  <c r="T63" i="37"/>
  <c r="U96" i="37"/>
  <c r="T101" i="37"/>
  <c r="J331" i="19"/>
  <c r="I331" i="19"/>
  <c r="H332" i="19"/>
  <c r="W96" i="40"/>
  <c r="V101" i="40"/>
  <c r="J1163" i="18"/>
  <c r="I1163" i="18"/>
  <c r="H1164" i="18"/>
  <c r="T204" i="40"/>
  <c r="U199" i="40"/>
  <c r="U225" i="9"/>
  <c r="O226" i="9"/>
  <c r="Q123" i="11"/>
  <c r="W122" i="11"/>
  <c r="I956" i="18"/>
  <c r="J956" i="18"/>
  <c r="H957" i="18"/>
  <c r="H18" i="17"/>
  <c r="G19" i="17"/>
  <c r="I639" i="18"/>
  <c r="J639" i="18"/>
  <c r="H640" i="18"/>
  <c r="T17" i="11"/>
  <c r="N18" i="11"/>
  <c r="M18" i="11"/>
  <c r="S17" i="11"/>
  <c r="R17" i="11"/>
  <c r="U112" i="37"/>
  <c r="T117" i="37"/>
  <c r="N122" i="9"/>
  <c r="T121" i="9"/>
  <c r="Q121" i="9"/>
  <c r="W121" i="9" s="1"/>
  <c r="U129" i="35"/>
  <c r="T134" i="35"/>
  <c r="V122" i="11"/>
  <c r="P123" i="11"/>
  <c r="H431" i="20"/>
  <c r="J430" i="20"/>
  <c r="I430" i="20"/>
  <c r="J1471" i="20"/>
  <c r="I1471" i="20"/>
  <c r="H1472" i="20"/>
  <c r="U32" i="40"/>
  <c r="V27" i="40"/>
  <c r="H127" i="16"/>
  <c r="G128" i="16"/>
  <c r="I1159" i="20"/>
  <c r="J1159" i="20"/>
  <c r="H1160" i="20"/>
  <c r="T275" i="9"/>
  <c r="N276" i="9"/>
  <c r="J742" i="20"/>
  <c r="I742" i="20"/>
  <c r="H743" i="20"/>
  <c r="S223" i="9"/>
  <c r="M224" i="9"/>
  <c r="Q223" i="9"/>
  <c r="W223" i="9" s="1"/>
  <c r="T118" i="40"/>
  <c r="U113" i="40"/>
  <c r="V15" i="35"/>
  <c r="W10" i="35"/>
  <c r="I1474" i="19"/>
  <c r="J1474" i="19"/>
  <c r="H1475" i="19"/>
  <c r="V31" i="35"/>
  <c r="W26" i="35"/>
  <c r="V16" i="37"/>
  <c r="W11" i="37"/>
  <c r="U112" i="35"/>
  <c r="T117" i="35"/>
  <c r="O175" i="9"/>
  <c r="U174" i="9"/>
  <c r="J1579" i="19"/>
  <c r="I1579" i="19"/>
  <c r="H1580" i="19"/>
  <c r="I1262" i="20"/>
  <c r="H1263" i="20"/>
  <c r="J1262" i="20"/>
  <c r="J1366" i="20"/>
  <c r="I1366" i="20"/>
  <c r="H1367" i="20"/>
  <c r="N173" i="9"/>
  <c r="T172" i="9"/>
  <c r="J1056" i="20"/>
  <c r="I1056" i="20"/>
  <c r="H1057" i="20"/>
  <c r="M280" i="9"/>
  <c r="S279" i="9"/>
  <c r="N224" i="9"/>
  <c r="T223" i="9"/>
  <c r="R72" i="9"/>
  <c r="L73" i="9"/>
  <c r="U150" i="40"/>
  <c r="T155" i="40"/>
  <c r="I1059" i="18"/>
  <c r="J1059" i="18"/>
  <c r="H1060" i="18"/>
  <c r="Q122" i="9"/>
  <c r="W122" i="9" s="1"/>
  <c r="U129" i="40"/>
  <c r="T134" i="40"/>
  <c r="I538" i="19"/>
  <c r="J538" i="19"/>
  <c r="H539" i="19"/>
  <c r="J850" i="20"/>
  <c r="I850" i="20"/>
  <c r="H851" i="20"/>
  <c r="I327" i="20"/>
  <c r="J327" i="20"/>
  <c r="H328" i="20"/>
  <c r="O21" i="9"/>
  <c r="U20" i="9"/>
  <c r="T198" i="35"/>
  <c r="S203" i="35"/>
  <c r="H345" i="16"/>
  <c r="G346" i="16"/>
  <c r="M173" i="9"/>
  <c r="S172" i="9"/>
  <c r="Q172" i="9"/>
  <c r="W172" i="9" s="1"/>
  <c r="T72" i="9"/>
  <c r="N73" i="9"/>
  <c r="I641" i="19"/>
  <c r="J641" i="19"/>
  <c r="H642" i="19"/>
  <c r="S156" i="35"/>
  <c r="T151" i="35"/>
  <c r="V81" i="37"/>
  <c r="U86" i="37"/>
  <c r="H19" i="15"/>
  <c r="G20" i="15"/>
  <c r="Q274" i="9"/>
  <c r="W274" i="9" s="1"/>
  <c r="L275" i="9"/>
  <c r="R274" i="9"/>
  <c r="Q347" i="15"/>
  <c r="O348" i="15"/>
  <c r="H238" i="15"/>
  <c r="G239" i="15"/>
  <c r="X16" i="11"/>
  <c r="T133" i="37"/>
  <c r="U128" i="37"/>
  <c r="U11" i="35"/>
  <c r="T16" i="35"/>
  <c r="V11" i="40"/>
  <c r="U16" i="40"/>
  <c r="W59" i="35"/>
  <c r="V64" i="35"/>
  <c r="X183" i="40"/>
  <c r="W188" i="40"/>
  <c r="V113" i="35"/>
  <c r="U118" i="35"/>
  <c r="U42" i="40"/>
  <c r="T47" i="40"/>
  <c r="X42" i="37"/>
  <c r="W47" i="37"/>
  <c r="L175" i="9"/>
  <c r="R174" i="9"/>
  <c r="H1372" i="19"/>
  <c r="J1371" i="19"/>
  <c r="I1371" i="19"/>
  <c r="P20" i="9"/>
  <c r="V19" i="9"/>
  <c r="L226" i="9"/>
  <c r="R225" i="9"/>
  <c r="I434" i="19"/>
  <c r="J434" i="19"/>
  <c r="H435" i="19"/>
  <c r="I16" i="20"/>
  <c r="J16" i="20"/>
  <c r="H17" i="20"/>
  <c r="V17" i="11"/>
  <c r="P18" i="11"/>
  <c r="U150" i="35"/>
  <c r="U155" i="35" s="1"/>
  <c r="T155" i="35"/>
  <c r="S203" i="40"/>
  <c r="T198" i="40"/>
  <c r="W48" i="37"/>
  <c r="X43" i="37"/>
  <c r="H129" i="17"/>
  <c r="G130" i="17"/>
  <c r="H19" i="16"/>
  <c r="G20" i="16"/>
  <c r="J1266" i="18"/>
  <c r="H1267" i="18"/>
  <c r="I1266" i="18"/>
  <c r="T63" i="35"/>
  <c r="U58" i="35"/>
  <c r="U150" i="37"/>
  <c r="U155" i="37" s="1"/>
  <c r="T155" i="37"/>
  <c r="I1577" i="20"/>
  <c r="J1577" i="20"/>
  <c r="H1578" i="20"/>
  <c r="W97" i="35"/>
  <c r="V102" i="35"/>
  <c r="H73" i="17"/>
  <c r="G74" i="17"/>
  <c r="U166" i="40"/>
  <c r="T171" i="40"/>
  <c r="I125" i="19"/>
  <c r="J125" i="19"/>
  <c r="H126" i="19"/>
  <c r="I124" i="18"/>
  <c r="J124" i="18"/>
  <c r="H125" i="18"/>
  <c r="J639" i="20"/>
  <c r="I639" i="20"/>
  <c r="H640" i="20"/>
  <c r="W102" i="35" l="1"/>
  <c r="X97" i="35"/>
  <c r="J126" i="19"/>
  <c r="I126" i="19"/>
  <c r="H127" i="19"/>
  <c r="H74" i="17"/>
  <c r="G75" i="17"/>
  <c r="I125" i="18"/>
  <c r="J125" i="18"/>
  <c r="H126" i="18"/>
  <c r="V58" i="35"/>
  <c r="U63" i="35"/>
  <c r="I1267" i="18"/>
  <c r="H1268" i="18"/>
  <c r="J1267" i="18"/>
  <c r="J640" i="20"/>
  <c r="I640" i="20"/>
  <c r="H641" i="20"/>
  <c r="Y43" i="37"/>
  <c r="X48" i="37"/>
  <c r="I17" i="20"/>
  <c r="J17" i="20"/>
  <c r="H18" i="20"/>
  <c r="P21" i="9"/>
  <c r="V20" i="9"/>
  <c r="X47" i="37"/>
  <c r="Y42" i="37"/>
  <c r="W113" i="35"/>
  <c r="V118" i="35"/>
  <c r="X188" i="40"/>
  <c r="Y183" i="40"/>
  <c r="X59" i="35"/>
  <c r="W64" i="35"/>
  <c r="V11" i="35"/>
  <c r="U16" i="35"/>
  <c r="H239" i="15"/>
  <c r="G240" i="15"/>
  <c r="H20" i="15"/>
  <c r="G21" i="15"/>
  <c r="T156" i="35"/>
  <c r="U151" i="35"/>
  <c r="U156" i="35" s="1"/>
  <c r="I328" i="20"/>
  <c r="J328" i="20"/>
  <c r="H329" i="20"/>
  <c r="J1060" i="18"/>
  <c r="I1060" i="18"/>
  <c r="H1061" i="18"/>
  <c r="V150" i="40"/>
  <c r="U155" i="40"/>
  <c r="J1057" i="20"/>
  <c r="I1057" i="20"/>
  <c r="H1058" i="20"/>
  <c r="T173" i="9"/>
  <c r="N174" i="9"/>
  <c r="U118" i="40"/>
  <c r="V113" i="40"/>
  <c r="N277" i="9"/>
  <c r="T276" i="9"/>
  <c r="H432" i="20"/>
  <c r="J431" i="20"/>
  <c r="I431" i="20"/>
  <c r="U134" i="35"/>
  <c r="V129" i="35"/>
  <c r="R18" i="11"/>
  <c r="S18" i="11"/>
  <c r="M19" i="11"/>
  <c r="H19" i="17"/>
  <c r="G20" i="17"/>
  <c r="J332" i="19"/>
  <c r="I332" i="19"/>
  <c r="H333" i="19"/>
  <c r="V96" i="37"/>
  <c r="U101" i="37"/>
  <c r="W113" i="37"/>
  <c r="V118" i="37"/>
  <c r="U198" i="37"/>
  <c r="U203" i="37" s="1"/>
  <c r="T203" i="37"/>
  <c r="P347" i="15"/>
  <c r="N348" i="15"/>
  <c r="M23" i="9"/>
  <c r="S22" i="9"/>
  <c r="I960" i="19"/>
  <c r="J960" i="19"/>
  <c r="H961" i="19"/>
  <c r="W80" i="35"/>
  <c r="V85" i="35"/>
  <c r="M72" i="9"/>
  <c r="S71" i="9"/>
  <c r="Q71" i="9"/>
  <c r="W71" i="9" s="1"/>
  <c r="M123" i="11"/>
  <c r="S122" i="11"/>
  <c r="R122" i="11"/>
  <c r="X122" i="11" s="1"/>
  <c r="U123" i="11"/>
  <c r="O124" i="11"/>
  <c r="U63" i="40"/>
  <c r="V58" i="40"/>
  <c r="J748" i="18"/>
  <c r="I748" i="18"/>
  <c r="H749" i="18"/>
  <c r="Y80" i="40"/>
  <c r="X85" i="40"/>
  <c r="V97" i="40"/>
  <c r="U102" i="40"/>
  <c r="W128" i="40"/>
  <c r="V133" i="40"/>
  <c r="J18" i="18"/>
  <c r="I18" i="18"/>
  <c r="H19" i="18"/>
  <c r="N124" i="11"/>
  <c r="T123" i="11"/>
  <c r="L125" i="9"/>
  <c r="R124" i="9"/>
  <c r="V81" i="40"/>
  <c r="U86" i="40"/>
  <c r="J435" i="19"/>
  <c r="H436" i="19"/>
  <c r="I435" i="19"/>
  <c r="R175" i="9"/>
  <c r="L176" i="9"/>
  <c r="U133" i="37"/>
  <c r="V128" i="37"/>
  <c r="N74" i="9"/>
  <c r="T73" i="9"/>
  <c r="S173" i="9"/>
  <c r="M174" i="9"/>
  <c r="Q173" i="9"/>
  <c r="W173" i="9" s="1"/>
  <c r="T203" i="35"/>
  <c r="U198" i="35"/>
  <c r="U203" i="35" s="1"/>
  <c r="R73" i="9"/>
  <c r="L74" i="9"/>
  <c r="T224" i="9"/>
  <c r="N225" i="9"/>
  <c r="J1367" i="20"/>
  <c r="I1367" i="20"/>
  <c r="H1368" i="20"/>
  <c r="I1263" i="20"/>
  <c r="H1264" i="20"/>
  <c r="J1263" i="20"/>
  <c r="X26" i="35"/>
  <c r="W31" i="35"/>
  <c r="J743" i="20"/>
  <c r="I743" i="20"/>
  <c r="H744" i="20"/>
  <c r="V32" i="40"/>
  <c r="W27" i="40"/>
  <c r="P124" i="11"/>
  <c r="V123" i="11"/>
  <c r="V112" i="37"/>
  <c r="U117" i="37"/>
  <c r="N19" i="11"/>
  <c r="T18" i="11"/>
  <c r="U204" i="40"/>
  <c r="V199" i="40"/>
  <c r="I435" i="18"/>
  <c r="H436" i="18"/>
  <c r="J435" i="18"/>
  <c r="J20" i="19"/>
  <c r="I20" i="19"/>
  <c r="H21" i="19"/>
  <c r="J1371" i="18"/>
  <c r="H1372" i="18"/>
  <c r="I1371" i="18"/>
  <c r="H185" i="17"/>
  <c r="G186" i="17"/>
  <c r="U73" i="9"/>
  <c r="O74" i="9"/>
  <c r="U18" i="11"/>
  <c r="O19" i="11"/>
  <c r="I1577" i="18"/>
  <c r="J1577" i="18"/>
  <c r="H1578" i="18"/>
  <c r="U278" i="9"/>
  <c r="O279" i="9"/>
  <c r="U64" i="40"/>
  <c r="V59" i="40"/>
  <c r="V124" i="9"/>
  <c r="P125" i="9"/>
  <c r="V10" i="40"/>
  <c r="U15" i="40"/>
  <c r="I230" i="19"/>
  <c r="J230" i="19"/>
  <c r="H231" i="19"/>
  <c r="H1268" i="19"/>
  <c r="J1267" i="19"/>
  <c r="I1267" i="19"/>
  <c r="W81" i="35"/>
  <c r="V86" i="35"/>
  <c r="V27" i="35"/>
  <c r="U32" i="35"/>
  <c r="H238" i="16"/>
  <c r="G239" i="16"/>
  <c r="V43" i="35"/>
  <c r="U48" i="35"/>
  <c r="I1164" i="19"/>
  <c r="J1164" i="19"/>
  <c r="H1165" i="19"/>
  <c r="P73" i="9"/>
  <c r="V72" i="9"/>
  <c r="U156" i="40"/>
  <c r="V151" i="40"/>
  <c r="Y27" i="37"/>
  <c r="X32" i="37"/>
  <c r="H130" i="17"/>
  <c r="G131" i="17"/>
  <c r="U198" i="40"/>
  <c r="T203" i="40"/>
  <c r="P19" i="11"/>
  <c r="V18" i="11"/>
  <c r="L227" i="9"/>
  <c r="R226" i="9"/>
  <c r="V42" i="40"/>
  <c r="U47" i="40"/>
  <c r="W11" i="40"/>
  <c r="V16" i="40"/>
  <c r="R275" i="9"/>
  <c r="L276" i="9"/>
  <c r="Q275" i="9"/>
  <c r="W275" i="9" s="1"/>
  <c r="J642" i="19"/>
  <c r="I642" i="19"/>
  <c r="H643" i="19"/>
  <c r="H346" i="16"/>
  <c r="G347" i="16"/>
  <c r="I539" i="19"/>
  <c r="H540" i="19"/>
  <c r="J539" i="19"/>
  <c r="U134" i="40"/>
  <c r="V129" i="40"/>
  <c r="V112" i="35"/>
  <c r="U117" i="35"/>
  <c r="X10" i="35"/>
  <c r="W15" i="35"/>
  <c r="J1160" i="20"/>
  <c r="I1160" i="20"/>
  <c r="H1161" i="20"/>
  <c r="J957" i="18"/>
  <c r="I957" i="18"/>
  <c r="H958" i="18"/>
  <c r="W123" i="11"/>
  <c r="Q124" i="11"/>
  <c r="V58" i="37"/>
  <c r="U63" i="37"/>
  <c r="S123" i="9"/>
  <c r="M124" i="9"/>
  <c r="J224" i="20"/>
  <c r="I224" i="20"/>
  <c r="H225" i="20"/>
  <c r="I853" i="18"/>
  <c r="J853" i="18"/>
  <c r="H854" i="18"/>
  <c r="H349" i="15"/>
  <c r="G350" i="15"/>
  <c r="I1473" i="18"/>
  <c r="J1473" i="18"/>
  <c r="H1474" i="18"/>
  <c r="W31" i="37"/>
  <c r="X26" i="37"/>
  <c r="U187" i="40"/>
  <c r="V182" i="40"/>
  <c r="H128" i="15"/>
  <c r="G129" i="15"/>
  <c r="T156" i="37"/>
  <c r="U151" i="37"/>
  <c r="U156" i="37" s="1"/>
  <c r="J851" i="19"/>
  <c r="I851" i="19"/>
  <c r="H852" i="19"/>
  <c r="I539" i="18"/>
  <c r="H540" i="18"/>
  <c r="J539" i="18"/>
  <c r="J228" i="18"/>
  <c r="I228" i="18"/>
  <c r="H229" i="18"/>
  <c r="V176" i="9"/>
  <c r="P177" i="9"/>
  <c r="O125" i="9"/>
  <c r="U124" i="9"/>
  <c r="J535" i="20"/>
  <c r="I535" i="20"/>
  <c r="H536" i="20"/>
  <c r="P278" i="9"/>
  <c r="V277" i="9"/>
  <c r="N22" i="9"/>
  <c r="T21" i="9"/>
  <c r="V59" i="37"/>
  <c r="U64" i="37"/>
  <c r="J334" i="18"/>
  <c r="I334" i="18"/>
  <c r="H335" i="18"/>
  <c r="V48" i="40"/>
  <c r="W43" i="40"/>
  <c r="U171" i="40"/>
  <c r="V166" i="40"/>
  <c r="I1578" i="20"/>
  <c r="J1578" i="20"/>
  <c r="H1579" i="20"/>
  <c r="H20" i="16"/>
  <c r="G21" i="16"/>
  <c r="J1372" i="19"/>
  <c r="H1373" i="19"/>
  <c r="I1372" i="19"/>
  <c r="Q348" i="15"/>
  <c r="O349" i="15"/>
  <c r="W81" i="37"/>
  <c r="V86" i="37"/>
  <c r="O22" i="9"/>
  <c r="U21" i="9"/>
  <c r="J851" i="20"/>
  <c r="I851" i="20"/>
  <c r="H852" i="20"/>
  <c r="M281" i="9"/>
  <c r="S280" i="9"/>
  <c r="J1580" i="19"/>
  <c r="I1580" i="19"/>
  <c r="H1581" i="19"/>
  <c r="O176" i="9"/>
  <c r="U175" i="9"/>
  <c r="X11" i="37"/>
  <c r="W16" i="37"/>
  <c r="J1475" i="19"/>
  <c r="I1475" i="19"/>
  <c r="H1476" i="19"/>
  <c r="M225" i="9"/>
  <c r="S224" i="9"/>
  <c r="Q224" i="9"/>
  <c r="W224" i="9" s="1"/>
  <c r="H128" i="16"/>
  <c r="G129" i="16"/>
  <c r="J1472" i="20"/>
  <c r="I1472" i="20"/>
  <c r="H1473" i="20"/>
  <c r="N123" i="9"/>
  <c r="T122" i="9"/>
  <c r="X17" i="11"/>
  <c r="J640" i="18"/>
  <c r="I640" i="18"/>
  <c r="H641" i="18"/>
  <c r="O227" i="9"/>
  <c r="U226" i="9"/>
  <c r="I1164" i="18"/>
  <c r="J1164" i="18"/>
  <c r="H1165" i="18"/>
  <c r="W101" i="40"/>
  <c r="X96" i="40"/>
  <c r="J746" i="19"/>
  <c r="I746" i="19"/>
  <c r="H747" i="19"/>
  <c r="U134" i="37"/>
  <c r="V129" i="37"/>
  <c r="U31" i="40"/>
  <c r="V26" i="40"/>
  <c r="X42" i="35"/>
  <c r="W47" i="35"/>
  <c r="L21" i="9"/>
  <c r="R20" i="9"/>
  <c r="Q20" i="9"/>
  <c r="W20" i="9" s="1"/>
  <c r="V101" i="35"/>
  <c r="W96" i="35"/>
  <c r="V80" i="37"/>
  <c r="U85" i="37"/>
  <c r="W97" i="37"/>
  <c r="V102" i="37"/>
  <c r="W117" i="40"/>
  <c r="X112" i="40"/>
  <c r="V172" i="40"/>
  <c r="W167" i="40"/>
  <c r="X10" i="37"/>
  <c r="W15" i="37"/>
  <c r="Q20" i="11"/>
  <c r="W19" i="11"/>
  <c r="P227" i="9"/>
  <c r="V226" i="9"/>
  <c r="J121" i="20"/>
  <c r="I121" i="20"/>
  <c r="H122" i="20"/>
  <c r="I955" i="20"/>
  <c r="J955" i="20"/>
  <c r="H956" i="20"/>
  <c r="X128" i="35"/>
  <c r="W133" i="35"/>
  <c r="Q123" i="9"/>
  <c r="W123" i="9" s="1"/>
  <c r="J1060" i="19"/>
  <c r="I1060" i="19"/>
  <c r="H1061" i="19"/>
  <c r="I1061" i="19" l="1"/>
  <c r="J1061" i="19"/>
  <c r="H1062" i="19"/>
  <c r="W20" i="11"/>
  <c r="Q21" i="11"/>
  <c r="W172" i="40"/>
  <c r="X167" i="40"/>
  <c r="W101" i="35"/>
  <c r="X96" i="35"/>
  <c r="Q21" i="9"/>
  <c r="W21" i="9" s="1"/>
  <c r="L22" i="9"/>
  <c r="R21" i="9"/>
  <c r="J1165" i="18"/>
  <c r="I1165" i="18"/>
  <c r="H1166" i="18"/>
  <c r="U227" i="9"/>
  <c r="O228" i="9"/>
  <c r="W102" i="37"/>
  <c r="X97" i="37"/>
  <c r="V134" i="37"/>
  <c r="W129" i="37"/>
  <c r="I641" i="18"/>
  <c r="J641" i="18"/>
  <c r="H642" i="18"/>
  <c r="I1373" i="19"/>
  <c r="J1373" i="19"/>
  <c r="H1374" i="19"/>
  <c r="H21" i="16"/>
  <c r="G22" i="16"/>
  <c r="J536" i="20"/>
  <c r="I536" i="20"/>
  <c r="H537" i="20"/>
  <c r="O126" i="9"/>
  <c r="U125" i="9"/>
  <c r="J854" i="18"/>
  <c r="I854" i="18"/>
  <c r="H855" i="18"/>
  <c r="I958" i="18"/>
  <c r="J958" i="18"/>
  <c r="H959" i="18"/>
  <c r="V19" i="11"/>
  <c r="P20" i="11"/>
  <c r="H131" i="17"/>
  <c r="G132" i="17"/>
  <c r="Y32" i="37"/>
  <c r="Z27" i="37"/>
  <c r="P74" i="9"/>
  <c r="V73" i="9"/>
  <c r="I1268" i="19"/>
  <c r="H1269" i="19"/>
  <c r="J1268" i="19"/>
  <c r="V64" i="40"/>
  <c r="W59" i="40"/>
  <c r="J1578" i="18"/>
  <c r="I1578" i="18"/>
  <c r="H1579" i="18"/>
  <c r="O20" i="11"/>
  <c r="U19" i="11"/>
  <c r="H186" i="17"/>
  <c r="G187" i="17"/>
  <c r="V117" i="37"/>
  <c r="W112" i="37"/>
  <c r="N226" i="9"/>
  <c r="T225" i="9"/>
  <c r="M175" i="9"/>
  <c r="S174" i="9"/>
  <c r="Q174" i="9"/>
  <c r="W174" i="9" s="1"/>
  <c r="W128" i="37"/>
  <c r="V133" i="37"/>
  <c r="I749" i="18"/>
  <c r="J749" i="18"/>
  <c r="H750" i="18"/>
  <c r="S72" i="9"/>
  <c r="M73" i="9"/>
  <c r="Q72" i="9"/>
  <c r="W72" i="9" s="1"/>
  <c r="X18" i="11"/>
  <c r="T277" i="9"/>
  <c r="N278" i="9"/>
  <c r="Z183" i="40"/>
  <c r="Y188" i="40"/>
  <c r="Y47" i="37"/>
  <c r="Z42" i="37"/>
  <c r="I18" i="20"/>
  <c r="J18" i="20"/>
  <c r="H19" i="20"/>
  <c r="Y48" i="37"/>
  <c r="Z43" i="37"/>
  <c r="X133" i="35"/>
  <c r="Y128" i="35"/>
  <c r="J122" i="20"/>
  <c r="I122" i="20"/>
  <c r="H123" i="20"/>
  <c r="P228" i="9"/>
  <c r="V227" i="9"/>
  <c r="I956" i="20"/>
  <c r="J956" i="20"/>
  <c r="H957" i="20"/>
  <c r="Y112" i="40"/>
  <c r="X117" i="40"/>
  <c r="Y42" i="35"/>
  <c r="X47" i="35"/>
  <c r="X101" i="40"/>
  <c r="Y96" i="40"/>
  <c r="N124" i="9"/>
  <c r="Q124" i="9" s="1"/>
  <c r="W124" i="9" s="1"/>
  <c r="T123" i="9"/>
  <c r="U176" i="9"/>
  <c r="O177" i="9"/>
  <c r="W86" i="37"/>
  <c r="X81" i="37"/>
  <c r="Q349" i="15"/>
  <c r="O350" i="15"/>
  <c r="W48" i="40"/>
  <c r="X43" i="40"/>
  <c r="T22" i="9"/>
  <c r="N23" i="9"/>
  <c r="P178" i="9"/>
  <c r="V177" i="9"/>
  <c r="J852" i="19"/>
  <c r="I852" i="19"/>
  <c r="H853" i="19"/>
  <c r="H129" i="15"/>
  <c r="G130" i="15"/>
  <c r="X31" i="37"/>
  <c r="Y26" i="37"/>
  <c r="V63" i="37"/>
  <c r="W58" i="37"/>
  <c r="V117" i="35"/>
  <c r="W112" i="35"/>
  <c r="J540" i="19"/>
  <c r="H541" i="19"/>
  <c r="I540" i="19"/>
  <c r="J643" i="19"/>
  <c r="I643" i="19"/>
  <c r="H644" i="19"/>
  <c r="L277" i="9"/>
  <c r="Q276" i="9"/>
  <c r="W276" i="9" s="1"/>
  <c r="R276" i="9"/>
  <c r="W16" i="40"/>
  <c r="X11" i="40"/>
  <c r="V156" i="40"/>
  <c r="W151" i="40"/>
  <c r="I1165" i="19"/>
  <c r="J1165" i="19"/>
  <c r="H1166" i="19"/>
  <c r="V48" i="35"/>
  <c r="W43" i="35"/>
  <c r="X81" i="35"/>
  <c r="W86" i="35"/>
  <c r="J231" i="19"/>
  <c r="I231" i="19"/>
  <c r="H232" i="19"/>
  <c r="V15" i="40"/>
  <c r="W10" i="40"/>
  <c r="I21" i="19"/>
  <c r="J21" i="19"/>
  <c r="H22" i="19"/>
  <c r="J436" i="18"/>
  <c r="H437" i="18"/>
  <c r="I436" i="18"/>
  <c r="J744" i="20"/>
  <c r="I744" i="20"/>
  <c r="H745" i="20"/>
  <c r="Y26" i="35"/>
  <c r="X31" i="35"/>
  <c r="J1368" i="20"/>
  <c r="I1368" i="20"/>
  <c r="H1369" i="20"/>
  <c r="V86" i="40"/>
  <c r="W81" i="40"/>
  <c r="V102" i="40"/>
  <c r="W97" i="40"/>
  <c r="O125" i="11"/>
  <c r="U124" i="11"/>
  <c r="M124" i="11"/>
  <c r="R123" i="11"/>
  <c r="X123" i="11" s="1"/>
  <c r="S123" i="11"/>
  <c r="V101" i="37"/>
  <c r="W96" i="37"/>
  <c r="H20" i="17"/>
  <c r="G21" i="17"/>
  <c r="V118" i="40"/>
  <c r="W113" i="40"/>
  <c r="J1058" i="20"/>
  <c r="I1058" i="20"/>
  <c r="H1059" i="20"/>
  <c r="W150" i="40"/>
  <c r="V155" i="40"/>
  <c r="I329" i="20"/>
  <c r="J329" i="20"/>
  <c r="H330" i="20"/>
  <c r="V16" i="35"/>
  <c r="W11" i="35"/>
  <c r="H75" i="17"/>
  <c r="G76" i="17"/>
  <c r="X15" i="37"/>
  <c r="Y10" i="37"/>
  <c r="V85" i="37"/>
  <c r="W80" i="37"/>
  <c r="V31" i="40"/>
  <c r="W26" i="40"/>
  <c r="J747" i="19"/>
  <c r="I747" i="19"/>
  <c r="H748" i="19"/>
  <c r="J1473" i="20"/>
  <c r="I1473" i="20"/>
  <c r="H1474" i="20"/>
  <c r="H129" i="16"/>
  <c r="G130" i="16"/>
  <c r="S225" i="9"/>
  <c r="M226" i="9"/>
  <c r="Q225" i="9"/>
  <c r="W225" i="9" s="1"/>
  <c r="I1581" i="19"/>
  <c r="J1581" i="19"/>
  <c r="H1582" i="19"/>
  <c r="S281" i="9"/>
  <c r="M282" i="9"/>
  <c r="W166" i="40"/>
  <c r="V171" i="40"/>
  <c r="H350" i="15"/>
  <c r="G351" i="15"/>
  <c r="M125" i="9"/>
  <c r="S124" i="9"/>
  <c r="Q125" i="11"/>
  <c r="W124" i="11"/>
  <c r="V134" i="40"/>
  <c r="W129" i="40"/>
  <c r="R227" i="9"/>
  <c r="L228" i="9"/>
  <c r="U203" i="40"/>
  <c r="V198" i="40"/>
  <c r="H239" i="16"/>
  <c r="G240" i="16"/>
  <c r="V32" i="35"/>
  <c r="W27" i="35"/>
  <c r="P126" i="9"/>
  <c r="V125" i="9"/>
  <c r="O280" i="9"/>
  <c r="U279" i="9"/>
  <c r="O75" i="9"/>
  <c r="U74" i="9"/>
  <c r="N20" i="11"/>
  <c r="T19" i="11"/>
  <c r="V124" i="11"/>
  <c r="P125" i="11"/>
  <c r="R176" i="9"/>
  <c r="L177" i="9"/>
  <c r="H437" i="19"/>
  <c r="J436" i="19"/>
  <c r="I436" i="19"/>
  <c r="N125" i="11"/>
  <c r="T124" i="11"/>
  <c r="W85" i="35"/>
  <c r="X80" i="35"/>
  <c r="P348" i="15"/>
  <c r="N349" i="15"/>
  <c r="J333" i="19"/>
  <c r="I333" i="19"/>
  <c r="H334" i="19"/>
  <c r="V134" i="35"/>
  <c r="W129" i="35"/>
  <c r="H433" i="20"/>
  <c r="J432" i="20"/>
  <c r="I432" i="20"/>
  <c r="I1061" i="18"/>
  <c r="J1061" i="18"/>
  <c r="H1062" i="18"/>
  <c r="H21" i="15"/>
  <c r="G22" i="15"/>
  <c r="H240" i="15"/>
  <c r="G241" i="15"/>
  <c r="W58" i="35"/>
  <c r="V63" i="35"/>
  <c r="X102" i="35"/>
  <c r="Y97" i="35"/>
  <c r="I1476" i="19"/>
  <c r="J1476" i="19"/>
  <c r="H1477" i="19"/>
  <c r="Y11" i="37"/>
  <c r="X16" i="37"/>
  <c r="I852" i="20"/>
  <c r="J852" i="20"/>
  <c r="H853" i="20"/>
  <c r="O23" i="9"/>
  <c r="U22" i="9"/>
  <c r="I1579" i="20"/>
  <c r="J1579" i="20"/>
  <c r="H1580" i="20"/>
  <c r="I335" i="18"/>
  <c r="J335" i="18"/>
  <c r="H336" i="18"/>
  <c r="W59" i="37"/>
  <c r="V64" i="37"/>
  <c r="P279" i="9"/>
  <c r="V278" i="9"/>
  <c r="I229" i="18"/>
  <c r="J229" i="18"/>
  <c r="H230" i="18"/>
  <c r="J540" i="18"/>
  <c r="H541" i="18"/>
  <c r="I540" i="18"/>
  <c r="W182" i="40"/>
  <c r="V187" i="40"/>
  <c r="J1474" i="18"/>
  <c r="I1474" i="18"/>
  <c r="H1475" i="18"/>
  <c r="J225" i="20"/>
  <c r="I225" i="20"/>
  <c r="H226" i="20"/>
  <c r="J1161" i="20"/>
  <c r="I1161" i="20"/>
  <c r="H1162" i="20"/>
  <c r="Y10" i="35"/>
  <c r="X15" i="35"/>
  <c r="H347" i="16"/>
  <c r="G348" i="16"/>
  <c r="W42" i="40"/>
  <c r="V47" i="40"/>
  <c r="H1373" i="18"/>
  <c r="I1372" i="18"/>
  <c r="J1372" i="18"/>
  <c r="V204" i="40"/>
  <c r="W199" i="40"/>
  <c r="X27" i="40"/>
  <c r="W32" i="40"/>
  <c r="I1264" i="20"/>
  <c r="H1265" i="20"/>
  <c r="J1264" i="20"/>
  <c r="R74" i="9"/>
  <c r="L75" i="9"/>
  <c r="T74" i="9"/>
  <c r="N75" i="9"/>
  <c r="R125" i="9"/>
  <c r="L126" i="9"/>
  <c r="J19" i="18"/>
  <c r="I19" i="18"/>
  <c r="H20" i="18"/>
  <c r="W133" i="40"/>
  <c r="X128" i="40"/>
  <c r="Y85" i="40"/>
  <c r="Z80" i="40"/>
  <c r="W58" i="40"/>
  <c r="V63" i="40"/>
  <c r="I961" i="19"/>
  <c r="J961" i="19"/>
  <c r="H962" i="19"/>
  <c r="M24" i="9"/>
  <c r="S23" i="9"/>
  <c r="W118" i="37"/>
  <c r="X113" i="37"/>
  <c r="R19" i="11"/>
  <c r="M20" i="11"/>
  <c r="S19" i="11"/>
  <c r="X19" i="11" s="1"/>
  <c r="T174" i="9"/>
  <c r="N175" i="9"/>
  <c r="X64" i="35"/>
  <c r="Y59" i="35"/>
  <c r="W118" i="35"/>
  <c r="X113" i="35"/>
  <c r="V21" i="9"/>
  <c r="P22" i="9"/>
  <c r="J641" i="20"/>
  <c r="I641" i="20"/>
  <c r="H642" i="20"/>
  <c r="J1268" i="18"/>
  <c r="H1269" i="18"/>
  <c r="I1268" i="18"/>
  <c r="J126" i="18"/>
  <c r="I126" i="18"/>
  <c r="H127" i="18"/>
  <c r="I127" i="19"/>
  <c r="J127" i="19"/>
  <c r="H128" i="19"/>
  <c r="S24" i="9" l="1"/>
  <c r="M25" i="9"/>
  <c r="Y128" i="40"/>
  <c r="X133" i="40"/>
  <c r="W47" i="40"/>
  <c r="X42" i="40"/>
  <c r="Y15" i="35"/>
  <c r="Z10" i="35"/>
  <c r="J226" i="20"/>
  <c r="I226" i="20"/>
  <c r="H227" i="20"/>
  <c r="J1062" i="18"/>
  <c r="I1062" i="18"/>
  <c r="H1063" i="18"/>
  <c r="I334" i="19"/>
  <c r="J334" i="19"/>
  <c r="H335" i="19"/>
  <c r="J642" i="20"/>
  <c r="I642" i="20"/>
  <c r="H643" i="20"/>
  <c r="X118" i="37"/>
  <c r="Y113" i="37"/>
  <c r="J962" i="19"/>
  <c r="I962" i="19"/>
  <c r="H963" i="19"/>
  <c r="X58" i="40"/>
  <c r="W63" i="40"/>
  <c r="R126" i="9"/>
  <c r="L127" i="9"/>
  <c r="X32" i="40"/>
  <c r="Y27" i="40"/>
  <c r="H348" i="16"/>
  <c r="G349" i="16"/>
  <c r="J1162" i="20"/>
  <c r="I1162" i="20"/>
  <c r="H1163" i="20"/>
  <c r="H542" i="18"/>
  <c r="I541" i="18"/>
  <c r="J541" i="18"/>
  <c r="W64" i="37"/>
  <c r="X59" i="37"/>
  <c r="I1580" i="20"/>
  <c r="J1580" i="20"/>
  <c r="H1581" i="20"/>
  <c r="U23" i="9"/>
  <c r="O24" i="9"/>
  <c r="H434" i="20"/>
  <c r="J433" i="20"/>
  <c r="I433" i="20"/>
  <c r="X85" i="35"/>
  <c r="Y80" i="35"/>
  <c r="L178" i="9"/>
  <c r="R177" i="9"/>
  <c r="W32" i="35"/>
  <c r="X27" i="35"/>
  <c r="X129" i="40"/>
  <c r="W134" i="40"/>
  <c r="H76" i="17"/>
  <c r="G77" i="17"/>
  <c r="X97" i="40"/>
  <c r="W102" i="40"/>
  <c r="J1369" i="20"/>
  <c r="I1369" i="20"/>
  <c r="H1370" i="20"/>
  <c r="Y31" i="35"/>
  <c r="Z26" i="35"/>
  <c r="J232" i="19"/>
  <c r="I232" i="19"/>
  <c r="H233" i="19"/>
  <c r="X86" i="35"/>
  <c r="Y81" i="35"/>
  <c r="X16" i="40"/>
  <c r="Y11" i="40"/>
  <c r="L278" i="9"/>
  <c r="R277" i="9"/>
  <c r="Q277" i="9"/>
  <c r="W277" i="9" s="1"/>
  <c r="I853" i="19"/>
  <c r="J853" i="19"/>
  <c r="H854" i="19"/>
  <c r="V178" i="9"/>
  <c r="P179" i="9"/>
  <c r="X86" i="37"/>
  <c r="Y81" i="37"/>
  <c r="Y101" i="40"/>
  <c r="Z96" i="40"/>
  <c r="Z48" i="37"/>
  <c r="AA43" i="37"/>
  <c r="Z188" i="40"/>
  <c r="AA183" i="40"/>
  <c r="S175" i="9"/>
  <c r="M176" i="9"/>
  <c r="Q175" i="9"/>
  <c r="W175" i="9" s="1"/>
  <c r="U20" i="11"/>
  <c r="O21" i="11"/>
  <c r="X59" i="40"/>
  <c r="W64" i="40"/>
  <c r="P21" i="11"/>
  <c r="V20" i="11"/>
  <c r="X102" i="37"/>
  <c r="Y97" i="37"/>
  <c r="I1166" i="18"/>
  <c r="J1166" i="18"/>
  <c r="H1167" i="18"/>
  <c r="R22" i="9"/>
  <c r="L23" i="9"/>
  <c r="Q22" i="9"/>
  <c r="W22" i="9" s="1"/>
  <c r="X172" i="40"/>
  <c r="Y167" i="40"/>
  <c r="J1062" i="19"/>
  <c r="I1062" i="19"/>
  <c r="H1063" i="19"/>
  <c r="W63" i="35"/>
  <c r="X58" i="35"/>
  <c r="H22" i="15"/>
  <c r="G23" i="15"/>
  <c r="X129" i="35"/>
  <c r="W134" i="35"/>
  <c r="T20" i="11"/>
  <c r="N21" i="11"/>
  <c r="U280" i="9"/>
  <c r="O281" i="9"/>
  <c r="H240" i="16"/>
  <c r="G241" i="16"/>
  <c r="R228" i="9"/>
  <c r="L229" i="9"/>
  <c r="S125" i="9"/>
  <c r="M126" i="9"/>
  <c r="I1582" i="19"/>
  <c r="J1582" i="19"/>
  <c r="H1583" i="19"/>
  <c r="S226" i="9"/>
  <c r="M227" i="9"/>
  <c r="Q226" i="9"/>
  <c r="W226" i="9" s="1"/>
  <c r="H130" i="16"/>
  <c r="G131" i="16"/>
  <c r="W31" i="40"/>
  <c r="X26" i="40"/>
  <c r="Y15" i="37"/>
  <c r="Z10" i="37"/>
  <c r="W101" i="37"/>
  <c r="X96" i="37"/>
  <c r="R124" i="11"/>
  <c r="X124" i="11" s="1"/>
  <c r="S124" i="11"/>
  <c r="M125" i="11"/>
  <c r="J745" i="20"/>
  <c r="I745" i="20"/>
  <c r="H746" i="20"/>
  <c r="H438" i="18"/>
  <c r="I437" i="18"/>
  <c r="J437" i="18"/>
  <c r="W48" i="35"/>
  <c r="X43" i="35"/>
  <c r="J644" i="19"/>
  <c r="I644" i="19"/>
  <c r="H645" i="19"/>
  <c r="H542" i="19"/>
  <c r="I541" i="19"/>
  <c r="J541" i="19"/>
  <c r="W63" i="37"/>
  <c r="X58" i="37"/>
  <c r="N24" i="9"/>
  <c r="T23" i="9"/>
  <c r="Y117" i="40"/>
  <c r="Z112" i="40"/>
  <c r="Z47" i="37"/>
  <c r="AA42" i="37"/>
  <c r="J750" i="18"/>
  <c r="I750" i="18"/>
  <c r="H751" i="18"/>
  <c r="X128" i="37"/>
  <c r="W133" i="37"/>
  <c r="H187" i="17"/>
  <c r="G188" i="17"/>
  <c r="I1579" i="18"/>
  <c r="J1579" i="18"/>
  <c r="H1580" i="18"/>
  <c r="I855" i="18"/>
  <c r="J855" i="18"/>
  <c r="H856" i="18"/>
  <c r="U126" i="9"/>
  <c r="O127" i="9"/>
  <c r="H22" i="16"/>
  <c r="G23" i="16"/>
  <c r="S20" i="11"/>
  <c r="X20" i="11" s="1"/>
  <c r="M21" i="11"/>
  <c r="R20" i="11"/>
  <c r="AA80" i="40"/>
  <c r="Z85" i="40"/>
  <c r="I20" i="18"/>
  <c r="J20" i="18"/>
  <c r="H21" i="18"/>
  <c r="L76" i="9"/>
  <c r="R75" i="9"/>
  <c r="I1265" i="20"/>
  <c r="H1266" i="20"/>
  <c r="J1265" i="20"/>
  <c r="X199" i="40"/>
  <c r="W204" i="40"/>
  <c r="J1373" i="18"/>
  <c r="H1374" i="18"/>
  <c r="I1373" i="18"/>
  <c r="J336" i="18"/>
  <c r="I336" i="18"/>
  <c r="H337" i="18"/>
  <c r="J853" i="20"/>
  <c r="I853" i="20"/>
  <c r="H854" i="20"/>
  <c r="Y16" i="37"/>
  <c r="Z11" i="37"/>
  <c r="J127" i="18"/>
  <c r="I127" i="18"/>
  <c r="H128" i="18"/>
  <c r="H1270" i="18"/>
  <c r="I1269" i="18"/>
  <c r="J1269" i="18"/>
  <c r="N176" i="9"/>
  <c r="T175" i="9"/>
  <c r="I1475" i="18"/>
  <c r="J1475" i="18"/>
  <c r="H1476" i="18"/>
  <c r="W187" i="40"/>
  <c r="X182" i="40"/>
  <c r="J230" i="18"/>
  <c r="I230" i="18"/>
  <c r="H231" i="18"/>
  <c r="V279" i="9"/>
  <c r="P280" i="9"/>
  <c r="I1477" i="19"/>
  <c r="J1477" i="19"/>
  <c r="H1478" i="19"/>
  <c r="Z97" i="35"/>
  <c r="Y102" i="35"/>
  <c r="H241" i="15"/>
  <c r="G242" i="15"/>
  <c r="P349" i="15"/>
  <c r="N350" i="15"/>
  <c r="J437" i="19"/>
  <c r="H438" i="19"/>
  <c r="I437" i="19"/>
  <c r="P126" i="11"/>
  <c r="V125" i="11"/>
  <c r="H351" i="15"/>
  <c r="G352" i="15"/>
  <c r="X166" i="40"/>
  <c r="W171" i="40"/>
  <c r="I748" i="19"/>
  <c r="J748" i="19"/>
  <c r="H749" i="19"/>
  <c r="I330" i="20"/>
  <c r="J330" i="20"/>
  <c r="H331" i="20"/>
  <c r="W155" i="40"/>
  <c r="X150" i="40"/>
  <c r="X113" i="40"/>
  <c r="W118" i="40"/>
  <c r="X81" i="40"/>
  <c r="W86" i="40"/>
  <c r="W15" i="40"/>
  <c r="X10" i="40"/>
  <c r="X151" i="40"/>
  <c r="W156" i="40"/>
  <c r="H130" i="15"/>
  <c r="G131" i="15"/>
  <c r="Q350" i="15"/>
  <c r="O351" i="15"/>
  <c r="U177" i="9"/>
  <c r="O178" i="9"/>
  <c r="I957" i="20"/>
  <c r="J957" i="20"/>
  <c r="H958" i="20"/>
  <c r="V228" i="9"/>
  <c r="P229" i="9"/>
  <c r="Y133" i="35"/>
  <c r="Z128" i="35"/>
  <c r="I19" i="20"/>
  <c r="J19" i="20"/>
  <c r="H20" i="20"/>
  <c r="T226" i="9"/>
  <c r="N227" i="9"/>
  <c r="V74" i="9"/>
  <c r="P75" i="9"/>
  <c r="H132" i="17"/>
  <c r="G133" i="17"/>
  <c r="J959" i="18"/>
  <c r="I959" i="18"/>
  <c r="H960" i="18"/>
  <c r="J537" i="20"/>
  <c r="I537" i="20"/>
  <c r="H538" i="20"/>
  <c r="X129" i="37"/>
  <c r="W134" i="37"/>
  <c r="O229" i="9"/>
  <c r="U228" i="9"/>
  <c r="X101" i="35"/>
  <c r="Y96" i="35"/>
  <c r="Q22" i="11"/>
  <c r="W21" i="11"/>
  <c r="X118" i="35"/>
  <c r="Y113" i="35"/>
  <c r="J128" i="19"/>
  <c r="I128" i="19"/>
  <c r="H129" i="19"/>
  <c r="V22" i="9"/>
  <c r="P23" i="9"/>
  <c r="Y64" i="35"/>
  <c r="Z59" i="35"/>
  <c r="N76" i="9"/>
  <c r="T75" i="9"/>
  <c r="T125" i="11"/>
  <c r="N126" i="11"/>
  <c r="U75" i="9"/>
  <c r="O76" i="9"/>
  <c r="V126" i="9"/>
  <c r="P127" i="9"/>
  <c r="V203" i="40"/>
  <c r="W198" i="40"/>
  <c r="W125" i="11"/>
  <c r="Q126" i="11"/>
  <c r="S282" i="9"/>
  <c r="M283" i="9"/>
  <c r="J1474" i="20"/>
  <c r="I1474" i="20"/>
  <c r="H1475" i="20"/>
  <c r="W85" i="37"/>
  <c r="X80" i="37"/>
  <c r="W16" i="35"/>
  <c r="X11" i="35"/>
  <c r="J1059" i="20"/>
  <c r="I1059" i="20"/>
  <c r="H1060" i="20"/>
  <c r="H21" i="17"/>
  <c r="G22" i="17"/>
  <c r="O126" i="11"/>
  <c r="U125" i="11"/>
  <c r="J22" i="19"/>
  <c r="I22" i="19"/>
  <c r="H23" i="19"/>
  <c r="J1166" i="19"/>
  <c r="I1166" i="19"/>
  <c r="H1167" i="19"/>
  <c r="W117" i="35"/>
  <c r="X112" i="35"/>
  <c r="Z26" i="37"/>
  <c r="Y31" i="37"/>
  <c r="X48" i="40"/>
  <c r="Y43" i="40"/>
  <c r="T124" i="9"/>
  <c r="N125" i="9"/>
  <c r="Y47" i="35"/>
  <c r="Z42" i="35"/>
  <c r="J123" i="20"/>
  <c r="I123" i="20"/>
  <c r="H124" i="20"/>
  <c r="N279" i="9"/>
  <c r="T278" i="9"/>
  <c r="S73" i="9"/>
  <c r="M74" i="9"/>
  <c r="Q73" i="9"/>
  <c r="W73" i="9" s="1"/>
  <c r="W117" i="37"/>
  <c r="X112" i="37"/>
  <c r="I1269" i="19"/>
  <c r="J1269" i="19"/>
  <c r="H1270" i="19"/>
  <c r="Z32" i="37"/>
  <c r="AA27" i="37"/>
  <c r="J1374" i="19"/>
  <c r="H1375" i="19"/>
  <c r="I1374" i="19"/>
  <c r="J642" i="18"/>
  <c r="I642" i="18"/>
  <c r="H643" i="18"/>
  <c r="H1376" i="19" l="1"/>
  <c r="J1375" i="19"/>
  <c r="I1375" i="19"/>
  <c r="N280" i="9"/>
  <c r="T279" i="9"/>
  <c r="Z47" i="35"/>
  <c r="AA42" i="35"/>
  <c r="Y112" i="37"/>
  <c r="X117" i="37"/>
  <c r="N126" i="9"/>
  <c r="T125" i="9"/>
  <c r="Q125" i="9"/>
  <c r="W125" i="9" s="1"/>
  <c r="I23" i="19"/>
  <c r="J23" i="19"/>
  <c r="H24" i="19"/>
  <c r="U126" i="11"/>
  <c r="O127" i="11"/>
  <c r="Y11" i="35"/>
  <c r="X16" i="35"/>
  <c r="J1475" i="20"/>
  <c r="I1475" i="20"/>
  <c r="H1476" i="20"/>
  <c r="M284" i="9"/>
  <c r="S283" i="9"/>
  <c r="W203" i="40"/>
  <c r="X198" i="40"/>
  <c r="Y129" i="37"/>
  <c r="X134" i="37"/>
  <c r="I20" i="20"/>
  <c r="J20" i="20"/>
  <c r="H21" i="20"/>
  <c r="Q351" i="15"/>
  <c r="O352" i="15"/>
  <c r="X118" i="40"/>
  <c r="Y113" i="40"/>
  <c r="I231" i="18"/>
  <c r="J231" i="18"/>
  <c r="H232" i="18"/>
  <c r="J1270" i="18"/>
  <c r="H1271" i="18"/>
  <c r="I1270" i="18"/>
  <c r="Z16" i="37"/>
  <c r="AA11" i="37"/>
  <c r="X204" i="40"/>
  <c r="Y199" i="40"/>
  <c r="J1580" i="18"/>
  <c r="I1580" i="18"/>
  <c r="H1581" i="18"/>
  <c r="AA112" i="40"/>
  <c r="Z117" i="40"/>
  <c r="T24" i="9"/>
  <c r="N25" i="9"/>
  <c r="Y96" i="37"/>
  <c r="X101" i="37"/>
  <c r="Y26" i="40"/>
  <c r="X31" i="40"/>
  <c r="H131" i="16"/>
  <c r="G132" i="16"/>
  <c r="M127" i="9"/>
  <c r="S126" i="9"/>
  <c r="Y129" i="35"/>
  <c r="X134" i="35"/>
  <c r="H23" i="15"/>
  <c r="G24" i="15"/>
  <c r="J1063" i="19"/>
  <c r="I1063" i="19"/>
  <c r="H1064" i="19"/>
  <c r="J1167" i="18"/>
  <c r="I1167" i="18"/>
  <c r="H1168" i="18"/>
  <c r="Y59" i="40"/>
  <c r="X64" i="40"/>
  <c r="M177" i="9"/>
  <c r="S176" i="9"/>
  <c r="Q176" i="9"/>
  <c r="W176" i="9" s="1"/>
  <c r="AA48" i="37"/>
  <c r="AB43" i="37"/>
  <c r="Z81" i="37"/>
  <c r="Y86" i="37"/>
  <c r="J1370" i="20"/>
  <c r="I1370" i="20"/>
  <c r="H1371" i="20"/>
  <c r="Y97" i="40"/>
  <c r="X102" i="40"/>
  <c r="Z80" i="35"/>
  <c r="Y85" i="35"/>
  <c r="H435" i="20"/>
  <c r="J434" i="20"/>
  <c r="I434" i="20"/>
  <c r="I1581" i="20"/>
  <c r="J1581" i="20"/>
  <c r="H1582" i="20"/>
  <c r="I1163" i="20"/>
  <c r="J1163" i="20"/>
  <c r="H1164" i="20"/>
  <c r="L128" i="9"/>
  <c r="R127" i="9"/>
  <c r="J963" i="19"/>
  <c r="I963" i="19"/>
  <c r="H964" i="19"/>
  <c r="J335" i="19"/>
  <c r="I335" i="19"/>
  <c r="H336" i="19"/>
  <c r="J1060" i="20"/>
  <c r="I1060" i="20"/>
  <c r="H1061" i="20"/>
  <c r="O77" i="9"/>
  <c r="U76" i="9"/>
  <c r="P24" i="9"/>
  <c r="V23" i="9"/>
  <c r="I960" i="18"/>
  <c r="J960" i="18"/>
  <c r="H961" i="18"/>
  <c r="H133" i="17"/>
  <c r="G134" i="17"/>
  <c r="N228" i="9"/>
  <c r="T227" i="9"/>
  <c r="P230" i="9"/>
  <c r="V229" i="9"/>
  <c r="Y150" i="40"/>
  <c r="X155" i="40"/>
  <c r="I438" i="19"/>
  <c r="J438" i="19"/>
  <c r="H439" i="19"/>
  <c r="J1476" i="18"/>
  <c r="I1476" i="18"/>
  <c r="H1477" i="18"/>
  <c r="N177" i="9"/>
  <c r="T176" i="9"/>
  <c r="I128" i="18"/>
  <c r="J128" i="18"/>
  <c r="H129" i="18"/>
  <c r="I337" i="18"/>
  <c r="J337" i="18"/>
  <c r="H338" i="18"/>
  <c r="I1374" i="18"/>
  <c r="H1375" i="18"/>
  <c r="J1374" i="18"/>
  <c r="M22" i="11"/>
  <c r="R21" i="11"/>
  <c r="S21" i="11"/>
  <c r="H23" i="16"/>
  <c r="G24" i="16"/>
  <c r="J856" i="18"/>
  <c r="I856" i="18"/>
  <c r="H857" i="18"/>
  <c r="Y58" i="37"/>
  <c r="X63" i="37"/>
  <c r="I542" i="19"/>
  <c r="J542" i="19"/>
  <c r="H543" i="19"/>
  <c r="Y43" i="35"/>
  <c r="X48" i="35"/>
  <c r="J438" i="18"/>
  <c r="H439" i="18"/>
  <c r="I438" i="18"/>
  <c r="S125" i="11"/>
  <c r="M126" i="11"/>
  <c r="R125" i="11"/>
  <c r="X125" i="11" s="1"/>
  <c r="J1583" i="19"/>
  <c r="I1583" i="19"/>
  <c r="H1584" i="19"/>
  <c r="H241" i="16"/>
  <c r="G242" i="16"/>
  <c r="T21" i="11"/>
  <c r="N22" i="11"/>
  <c r="U21" i="11"/>
  <c r="O22" i="11"/>
  <c r="J854" i="19"/>
  <c r="I854" i="19"/>
  <c r="H855" i="19"/>
  <c r="Y86" i="35"/>
  <c r="Z81" i="35"/>
  <c r="Y32" i="40"/>
  <c r="Z27" i="40"/>
  <c r="J643" i="20"/>
  <c r="I643" i="20"/>
  <c r="H644" i="20"/>
  <c r="Z15" i="35"/>
  <c r="AA10" i="35"/>
  <c r="Z31" i="37"/>
  <c r="AA26" i="37"/>
  <c r="Y80" i="37"/>
  <c r="X85" i="37"/>
  <c r="Q127" i="11"/>
  <c r="W126" i="11"/>
  <c r="T76" i="9"/>
  <c r="N77" i="9"/>
  <c r="Z113" i="35"/>
  <c r="Y118" i="35"/>
  <c r="Q23" i="11"/>
  <c r="W22" i="11"/>
  <c r="U229" i="9"/>
  <c r="O230" i="9"/>
  <c r="J538" i="20"/>
  <c r="I538" i="20"/>
  <c r="H539" i="20"/>
  <c r="O179" i="9"/>
  <c r="U178" i="9"/>
  <c r="X156" i="40"/>
  <c r="Y151" i="40"/>
  <c r="X86" i="40"/>
  <c r="Y81" i="40"/>
  <c r="I749" i="19"/>
  <c r="J749" i="19"/>
  <c r="H750" i="19"/>
  <c r="X171" i="40"/>
  <c r="Y166" i="40"/>
  <c r="AA97" i="35"/>
  <c r="Z102" i="35"/>
  <c r="P281" i="9"/>
  <c r="V280" i="9"/>
  <c r="J854" i="20"/>
  <c r="I854" i="20"/>
  <c r="H855" i="20"/>
  <c r="I1266" i="20"/>
  <c r="H1267" i="20"/>
  <c r="J1266" i="20"/>
  <c r="R76" i="9"/>
  <c r="L77" i="9"/>
  <c r="X133" i="37"/>
  <c r="Y128" i="37"/>
  <c r="AB42" i="37"/>
  <c r="AA47" i="37"/>
  <c r="I645" i="19"/>
  <c r="J645" i="19"/>
  <c r="H646" i="19"/>
  <c r="J746" i="20"/>
  <c r="I746" i="20"/>
  <c r="H747" i="20"/>
  <c r="AA10" i="37"/>
  <c r="Z15" i="37"/>
  <c r="X63" i="35"/>
  <c r="Y58" i="35"/>
  <c r="L24" i="9"/>
  <c r="Q23" i="9"/>
  <c r="W23" i="9" s="1"/>
  <c r="R23" i="9"/>
  <c r="P22" i="11"/>
  <c r="V21" i="11"/>
  <c r="AA188" i="40"/>
  <c r="AB183" i="40"/>
  <c r="AA96" i="40"/>
  <c r="Z101" i="40"/>
  <c r="Q278" i="9"/>
  <c r="W278" i="9" s="1"/>
  <c r="L279" i="9"/>
  <c r="R278" i="9"/>
  <c r="Z31" i="35"/>
  <c r="AA26" i="35"/>
  <c r="H77" i="17"/>
  <c r="G78" i="17"/>
  <c r="Y129" i="40"/>
  <c r="X134" i="40"/>
  <c r="O25" i="9"/>
  <c r="U24" i="9"/>
  <c r="J227" i="20"/>
  <c r="I227" i="20"/>
  <c r="H228" i="20"/>
  <c r="Y133" i="40"/>
  <c r="Z128" i="40"/>
  <c r="I643" i="18"/>
  <c r="J643" i="18"/>
  <c r="H644" i="18"/>
  <c r="J1270" i="19"/>
  <c r="H1271" i="19"/>
  <c r="I1270" i="19"/>
  <c r="J1167" i="19"/>
  <c r="I1167" i="19"/>
  <c r="H1168" i="19"/>
  <c r="AA32" i="37"/>
  <c r="AB27" i="37"/>
  <c r="M75" i="9"/>
  <c r="S74" i="9"/>
  <c r="Q74" i="9"/>
  <c r="W74" i="9" s="1"/>
  <c r="J124" i="20"/>
  <c r="I124" i="20"/>
  <c r="H125" i="20"/>
  <c r="Z43" i="40"/>
  <c r="Y48" i="40"/>
  <c r="Y112" i="35"/>
  <c r="X117" i="35"/>
  <c r="H22" i="17"/>
  <c r="G23" i="17"/>
  <c r="P128" i="9"/>
  <c r="V127" i="9"/>
  <c r="T126" i="11"/>
  <c r="N127" i="11"/>
  <c r="AA59" i="35"/>
  <c r="Z64" i="35"/>
  <c r="J129" i="19"/>
  <c r="I129" i="19"/>
  <c r="H130" i="19"/>
  <c r="Z96" i="35"/>
  <c r="Y101" i="35"/>
  <c r="P76" i="9"/>
  <c r="V75" i="9"/>
  <c r="AA128" i="35"/>
  <c r="Z133" i="35"/>
  <c r="I958" i="20"/>
  <c r="J958" i="20"/>
  <c r="H959" i="20"/>
  <c r="H131" i="15"/>
  <c r="G132" i="15"/>
  <c r="Y10" i="40"/>
  <c r="X15" i="40"/>
  <c r="I331" i="20"/>
  <c r="J331" i="20"/>
  <c r="H332" i="20"/>
  <c r="H352" i="15"/>
  <c r="G353" i="15"/>
  <c r="P127" i="11"/>
  <c r="V126" i="11"/>
  <c r="P350" i="15"/>
  <c r="N351" i="15"/>
  <c r="H242" i="15"/>
  <c r="G243" i="15"/>
  <c r="I1478" i="19"/>
  <c r="J1478" i="19"/>
  <c r="H1479" i="19"/>
  <c r="Y182" i="40"/>
  <c r="X187" i="40"/>
  <c r="I21" i="18"/>
  <c r="J21" i="18"/>
  <c r="H22" i="18"/>
  <c r="AA85" i="40"/>
  <c r="AB80" i="40"/>
  <c r="U127" i="9"/>
  <c r="O128" i="9"/>
  <c r="H188" i="17"/>
  <c r="G189" i="17"/>
  <c r="I751" i="18"/>
  <c r="J751" i="18"/>
  <c r="H752" i="18"/>
  <c r="S227" i="9"/>
  <c r="M228" i="9"/>
  <c r="Q227" i="9"/>
  <c r="W227" i="9" s="1"/>
  <c r="L230" i="9"/>
  <c r="R229" i="9"/>
  <c r="O282" i="9"/>
  <c r="U281" i="9"/>
  <c r="Z167" i="40"/>
  <c r="Y172" i="40"/>
  <c r="Z97" i="37"/>
  <c r="Y102" i="37"/>
  <c r="P180" i="9"/>
  <c r="V179" i="9"/>
  <c r="Z11" i="40"/>
  <c r="Y16" i="40"/>
  <c r="J233" i="19"/>
  <c r="I233" i="19"/>
  <c r="H234" i="19"/>
  <c r="Y27" i="35"/>
  <c r="X32" i="35"/>
  <c r="L179" i="9"/>
  <c r="R178" i="9"/>
  <c r="X64" i="37"/>
  <c r="Y59" i="37"/>
  <c r="J542" i="18"/>
  <c r="H543" i="18"/>
  <c r="I542" i="18"/>
  <c r="H349" i="16"/>
  <c r="G350" i="16"/>
  <c r="Q126" i="9"/>
  <c r="W126" i="9" s="1"/>
  <c r="X63" i="40"/>
  <c r="Y58" i="40"/>
  <c r="Z113" i="37"/>
  <c r="Y118" i="37"/>
  <c r="I1063" i="18"/>
  <c r="J1063" i="18"/>
  <c r="H1064" i="18"/>
  <c r="Y42" i="40"/>
  <c r="X47" i="40"/>
  <c r="S25" i="9"/>
  <c r="M26" i="9"/>
  <c r="H189" i="17" l="1"/>
  <c r="G190" i="17"/>
  <c r="I332" i="20"/>
  <c r="J332" i="20"/>
  <c r="H333" i="20"/>
  <c r="Z10" i="40"/>
  <c r="Y15" i="40"/>
  <c r="I959" i="20"/>
  <c r="J959" i="20"/>
  <c r="H960" i="20"/>
  <c r="AB128" i="35"/>
  <c r="AA133" i="35"/>
  <c r="N128" i="11"/>
  <c r="T127" i="11"/>
  <c r="AA43" i="40"/>
  <c r="Z48" i="40"/>
  <c r="J750" i="19"/>
  <c r="I750" i="19"/>
  <c r="H751" i="19"/>
  <c r="O180" i="9"/>
  <c r="U179" i="9"/>
  <c r="O231" i="9"/>
  <c r="U230" i="9"/>
  <c r="AA31" i="37"/>
  <c r="AB26" i="37"/>
  <c r="Z32" i="40"/>
  <c r="AA27" i="40"/>
  <c r="U22" i="11"/>
  <c r="O23" i="11"/>
  <c r="H24" i="16"/>
  <c r="G25" i="16"/>
  <c r="M23" i="11"/>
  <c r="S22" i="11"/>
  <c r="R22" i="11"/>
  <c r="J338" i="18"/>
  <c r="I338" i="18"/>
  <c r="H339" i="18"/>
  <c r="I1477" i="18"/>
  <c r="J1477" i="18"/>
  <c r="H1478" i="18"/>
  <c r="Z97" i="40"/>
  <c r="Y102" i="40"/>
  <c r="Z59" i="40"/>
  <c r="Y64" i="40"/>
  <c r="J1064" i="19"/>
  <c r="I1064" i="19"/>
  <c r="H1065" i="19"/>
  <c r="Y134" i="35"/>
  <c r="Z129" i="35"/>
  <c r="H132" i="16"/>
  <c r="G133" i="16"/>
  <c r="J232" i="18"/>
  <c r="I232" i="18"/>
  <c r="H233" i="18"/>
  <c r="Y134" i="37"/>
  <c r="Z129" i="37"/>
  <c r="S284" i="9"/>
  <c r="M285" i="9"/>
  <c r="J24" i="19"/>
  <c r="I24" i="19"/>
  <c r="H25" i="19"/>
  <c r="AB42" i="35"/>
  <c r="AA47" i="35"/>
  <c r="L231" i="9"/>
  <c r="R230" i="9"/>
  <c r="H243" i="15"/>
  <c r="G244" i="15"/>
  <c r="V180" i="9"/>
  <c r="P181" i="9"/>
  <c r="AA167" i="40"/>
  <c r="Z172" i="40"/>
  <c r="J752" i="18"/>
  <c r="I752" i="18"/>
  <c r="H753" i="18"/>
  <c r="AB85" i="40"/>
  <c r="AC80" i="40"/>
  <c r="P128" i="11"/>
  <c r="V127" i="11"/>
  <c r="J125" i="20"/>
  <c r="I125" i="20"/>
  <c r="H126" i="20"/>
  <c r="I1168" i="19"/>
  <c r="J1168" i="19"/>
  <c r="H1169" i="19"/>
  <c r="H1272" i="19"/>
  <c r="J1271" i="19"/>
  <c r="I1271" i="19"/>
  <c r="J228" i="20"/>
  <c r="I228" i="20"/>
  <c r="H229" i="20"/>
  <c r="O26" i="9"/>
  <c r="U25" i="9"/>
  <c r="H78" i="17"/>
  <c r="G79" i="17"/>
  <c r="L25" i="9"/>
  <c r="R24" i="9"/>
  <c r="Q24" i="9"/>
  <c r="W24" i="9" s="1"/>
  <c r="I1267" i="20"/>
  <c r="H1268" i="20"/>
  <c r="J1267" i="20"/>
  <c r="AA102" i="35"/>
  <c r="AB97" i="35"/>
  <c r="Z151" i="40"/>
  <c r="Y156" i="40"/>
  <c r="J539" i="20"/>
  <c r="I539" i="20"/>
  <c r="H540" i="20"/>
  <c r="AA113" i="35"/>
  <c r="Z118" i="35"/>
  <c r="Q128" i="11"/>
  <c r="W127" i="11"/>
  <c r="J644" i="20"/>
  <c r="I644" i="20"/>
  <c r="H645" i="20"/>
  <c r="J855" i="19"/>
  <c r="I855" i="19"/>
  <c r="H856" i="19"/>
  <c r="H242" i="16"/>
  <c r="G243" i="16"/>
  <c r="Z43" i="35"/>
  <c r="Y48" i="35"/>
  <c r="P231" i="9"/>
  <c r="V230" i="9"/>
  <c r="H134" i="17"/>
  <c r="G135" i="17"/>
  <c r="U77" i="9"/>
  <c r="O78" i="9"/>
  <c r="I964" i="19"/>
  <c r="J964" i="19"/>
  <c r="H965" i="19"/>
  <c r="AA80" i="35"/>
  <c r="Z85" i="35"/>
  <c r="J1371" i="20"/>
  <c r="I1371" i="20"/>
  <c r="H1372" i="20"/>
  <c r="AA81" i="37"/>
  <c r="Z86" i="37"/>
  <c r="I1168" i="18"/>
  <c r="J1168" i="18"/>
  <c r="H1169" i="18"/>
  <c r="H24" i="15"/>
  <c r="G25" i="15"/>
  <c r="Z96" i="37"/>
  <c r="Y101" i="37"/>
  <c r="AA117" i="40"/>
  <c r="AB112" i="40"/>
  <c r="Z199" i="40"/>
  <c r="Y204" i="40"/>
  <c r="Q352" i="15"/>
  <c r="O353" i="15"/>
  <c r="Y198" i="40"/>
  <c r="X203" i="40"/>
  <c r="J1476" i="20"/>
  <c r="I1476" i="20"/>
  <c r="H1477" i="20"/>
  <c r="Z11" i="35"/>
  <c r="Y16" i="35"/>
  <c r="N127" i="9"/>
  <c r="T126" i="9"/>
  <c r="I543" i="18"/>
  <c r="H544" i="18"/>
  <c r="J543" i="18"/>
  <c r="P351" i="15"/>
  <c r="N352" i="15"/>
  <c r="H353" i="15"/>
  <c r="G354" i="15"/>
  <c r="H132" i="15"/>
  <c r="G133" i="15"/>
  <c r="P77" i="9"/>
  <c r="V76" i="9"/>
  <c r="Z101" i="35"/>
  <c r="AA96" i="35"/>
  <c r="Z112" i="35"/>
  <c r="Y117" i="35"/>
  <c r="S75" i="9"/>
  <c r="M76" i="9"/>
  <c r="Q75" i="9"/>
  <c r="W75" i="9" s="1"/>
  <c r="R279" i="9"/>
  <c r="L280" i="9"/>
  <c r="Q279" i="9"/>
  <c r="W279" i="9" s="1"/>
  <c r="AB96" i="40"/>
  <c r="AA101" i="40"/>
  <c r="V22" i="11"/>
  <c r="P23" i="11"/>
  <c r="Z58" i="35"/>
  <c r="Y63" i="35"/>
  <c r="AB10" i="37"/>
  <c r="AA15" i="37"/>
  <c r="J646" i="19"/>
  <c r="I646" i="19"/>
  <c r="H647" i="19"/>
  <c r="AB47" i="37"/>
  <c r="AC42" i="37"/>
  <c r="L78" i="9"/>
  <c r="R77" i="9"/>
  <c r="Y171" i="40"/>
  <c r="Z166" i="40"/>
  <c r="N78" i="9"/>
  <c r="T77" i="9"/>
  <c r="N23" i="11"/>
  <c r="T22" i="11"/>
  <c r="I439" i="18"/>
  <c r="H440" i="18"/>
  <c r="J439" i="18"/>
  <c r="I543" i="19"/>
  <c r="H544" i="19"/>
  <c r="J543" i="19"/>
  <c r="Z58" i="37"/>
  <c r="Y63" i="37"/>
  <c r="X21" i="11"/>
  <c r="J1375" i="18"/>
  <c r="H1376" i="18"/>
  <c r="I1375" i="18"/>
  <c r="J1061" i="20"/>
  <c r="I1061" i="20"/>
  <c r="H1062" i="20"/>
  <c r="J336" i="19"/>
  <c r="I336" i="19"/>
  <c r="H337" i="19"/>
  <c r="L129" i="9"/>
  <c r="R128" i="9"/>
  <c r="I1582" i="20"/>
  <c r="J1582" i="20"/>
  <c r="H1583" i="20"/>
  <c r="AC43" i="37"/>
  <c r="AB48" i="37"/>
  <c r="S177" i="9"/>
  <c r="M178" i="9"/>
  <c r="Q177" i="9"/>
  <c r="W177" i="9" s="1"/>
  <c r="N26" i="9"/>
  <c r="T25" i="9"/>
  <c r="I1581" i="18"/>
  <c r="J1581" i="18"/>
  <c r="H1582" i="18"/>
  <c r="I1271" i="18"/>
  <c r="H1272" i="18"/>
  <c r="J1271" i="18"/>
  <c r="U127" i="11"/>
  <c r="O128" i="11"/>
  <c r="J1376" i="19"/>
  <c r="H1377" i="19"/>
  <c r="I1376" i="19"/>
  <c r="Y63" i="40"/>
  <c r="Z58" i="40"/>
  <c r="Z59" i="37"/>
  <c r="Y64" i="37"/>
  <c r="J1479" i="19"/>
  <c r="I1479" i="19"/>
  <c r="H1480" i="19"/>
  <c r="Y47" i="40"/>
  <c r="Z42" i="40"/>
  <c r="Z27" i="35"/>
  <c r="Y32" i="35"/>
  <c r="M229" i="9"/>
  <c r="S228" i="9"/>
  <c r="Q228" i="9"/>
  <c r="W228" i="9" s="1"/>
  <c r="O129" i="9"/>
  <c r="U128" i="9"/>
  <c r="M27" i="9"/>
  <c r="S26" i="9"/>
  <c r="J1064" i="18"/>
  <c r="I1064" i="18"/>
  <c r="H1065" i="18"/>
  <c r="AA113" i="37"/>
  <c r="Z118" i="37"/>
  <c r="H350" i="16"/>
  <c r="G351" i="16"/>
  <c r="R179" i="9"/>
  <c r="L180" i="9"/>
  <c r="I234" i="19"/>
  <c r="J234" i="19"/>
  <c r="H235" i="19"/>
  <c r="AA11" i="40"/>
  <c r="Z16" i="40"/>
  <c r="AA97" i="37"/>
  <c r="Z102" i="37"/>
  <c r="U282" i="9"/>
  <c r="O283" i="9"/>
  <c r="J22" i="18"/>
  <c r="I22" i="18"/>
  <c r="H23" i="18"/>
  <c r="Y187" i="40"/>
  <c r="Z182" i="40"/>
  <c r="I130" i="19"/>
  <c r="J130" i="19"/>
  <c r="H131" i="19"/>
  <c r="AB59" i="35"/>
  <c r="AA64" i="35"/>
  <c r="V128" i="9"/>
  <c r="P129" i="9"/>
  <c r="H23" i="17"/>
  <c r="G24" i="17"/>
  <c r="AC27" i="37"/>
  <c r="AB32" i="37"/>
  <c r="J644" i="18"/>
  <c r="I644" i="18"/>
  <c r="H645" i="18"/>
  <c r="Z133" i="40"/>
  <c r="AA128" i="40"/>
  <c r="Y134" i="40"/>
  <c r="Z129" i="40"/>
  <c r="AB26" i="35"/>
  <c r="AA31" i="35"/>
  <c r="AB188" i="40"/>
  <c r="AC183" i="40"/>
  <c r="J747" i="20"/>
  <c r="I747" i="20"/>
  <c r="H748" i="20"/>
  <c r="Y133" i="37"/>
  <c r="Z128" i="37"/>
  <c r="J855" i="20"/>
  <c r="I855" i="20"/>
  <c r="H856" i="20"/>
  <c r="P282" i="9"/>
  <c r="V281" i="9"/>
  <c r="Y86" i="40"/>
  <c r="Z81" i="40"/>
  <c r="Q24" i="11"/>
  <c r="W23" i="11"/>
  <c r="Z80" i="37"/>
  <c r="Y85" i="37"/>
  <c r="AB10" i="35"/>
  <c r="AA15" i="35"/>
  <c r="AA81" i="35"/>
  <c r="Z86" i="35"/>
  <c r="J1584" i="19"/>
  <c r="I1584" i="19"/>
  <c r="H1585" i="19"/>
  <c r="M127" i="11"/>
  <c r="S126" i="11"/>
  <c r="R126" i="11"/>
  <c r="X126" i="11" s="1"/>
  <c r="I857" i="18"/>
  <c r="J857" i="18"/>
  <c r="H858" i="18"/>
  <c r="I129" i="18"/>
  <c r="J129" i="18"/>
  <c r="H130" i="18"/>
  <c r="N178" i="9"/>
  <c r="T177" i="9"/>
  <c r="J439" i="19"/>
  <c r="H440" i="19"/>
  <c r="I439" i="19"/>
  <c r="Y155" i="40"/>
  <c r="Z150" i="40"/>
  <c r="T228" i="9"/>
  <c r="N229" i="9"/>
  <c r="J961" i="18"/>
  <c r="I961" i="18"/>
  <c r="H962" i="18"/>
  <c r="P25" i="9"/>
  <c r="V24" i="9"/>
  <c r="J1164" i="20"/>
  <c r="I1164" i="20"/>
  <c r="H1165" i="20"/>
  <c r="H436" i="20"/>
  <c r="J435" i="20"/>
  <c r="I435" i="20"/>
  <c r="S127" i="9"/>
  <c r="M128" i="9"/>
  <c r="Y31" i="40"/>
  <c r="Z26" i="40"/>
  <c r="AB11" i="37"/>
  <c r="AA16" i="37"/>
  <c r="Y118" i="40"/>
  <c r="Z113" i="40"/>
  <c r="I21" i="20"/>
  <c r="J21" i="20"/>
  <c r="H22" i="20"/>
  <c r="Z112" i="37"/>
  <c r="Y117" i="37"/>
  <c r="N281" i="9"/>
  <c r="T280" i="9"/>
  <c r="Z118" i="40" l="1"/>
  <c r="AA113" i="40"/>
  <c r="Z31" i="40"/>
  <c r="AA26" i="40"/>
  <c r="J130" i="18"/>
  <c r="I130" i="18"/>
  <c r="H131" i="18"/>
  <c r="S127" i="11"/>
  <c r="R127" i="11"/>
  <c r="X127" i="11" s="1"/>
  <c r="M128" i="11"/>
  <c r="Z86" i="40"/>
  <c r="AA81" i="40"/>
  <c r="I856" i="20"/>
  <c r="J856" i="20"/>
  <c r="H857" i="20"/>
  <c r="AD183" i="40"/>
  <c r="AC188" i="40"/>
  <c r="Z134" i="40"/>
  <c r="AA129" i="40"/>
  <c r="I645" i="18"/>
  <c r="J645" i="18"/>
  <c r="H646" i="18"/>
  <c r="AD27" i="37"/>
  <c r="AC32" i="37"/>
  <c r="I22" i="20"/>
  <c r="J22" i="20"/>
  <c r="H23" i="20"/>
  <c r="AA150" i="40"/>
  <c r="Z155" i="40"/>
  <c r="I1585" i="19"/>
  <c r="J1585" i="19"/>
  <c r="H1586" i="19"/>
  <c r="AB81" i="35"/>
  <c r="AA86" i="35"/>
  <c r="Z85" i="37"/>
  <c r="AA80" i="37"/>
  <c r="J748" i="20"/>
  <c r="I748" i="20"/>
  <c r="H749" i="20"/>
  <c r="P130" i="9"/>
  <c r="V129" i="9"/>
  <c r="J131" i="19"/>
  <c r="I131" i="19"/>
  <c r="H132" i="19"/>
  <c r="J235" i="19"/>
  <c r="I235" i="19"/>
  <c r="H236" i="19"/>
  <c r="U129" i="9"/>
  <c r="O130" i="9"/>
  <c r="I1480" i="19"/>
  <c r="J1480" i="19"/>
  <c r="H1481" i="19"/>
  <c r="AA59" i="37"/>
  <c r="Z64" i="37"/>
  <c r="J1062" i="20"/>
  <c r="I1062" i="20"/>
  <c r="H1063" i="20"/>
  <c r="H1377" i="18"/>
  <c r="I1376" i="18"/>
  <c r="J1376" i="18"/>
  <c r="Z63" i="37"/>
  <c r="AA58" i="37"/>
  <c r="T23" i="11"/>
  <c r="N24" i="11"/>
  <c r="AC47" i="37"/>
  <c r="AD42" i="37"/>
  <c r="AA58" i="35"/>
  <c r="Z63" i="35"/>
  <c r="AB101" i="40"/>
  <c r="AC96" i="40"/>
  <c r="Z117" i="35"/>
  <c r="AA112" i="35"/>
  <c r="V77" i="9"/>
  <c r="P78" i="9"/>
  <c r="Z204" i="40"/>
  <c r="AA199" i="40"/>
  <c r="Z101" i="37"/>
  <c r="AA96" i="37"/>
  <c r="J1169" i="18"/>
  <c r="I1169" i="18"/>
  <c r="H1170" i="18"/>
  <c r="AA86" i="37"/>
  <c r="AB81" i="37"/>
  <c r="H135" i="17"/>
  <c r="G136" i="17"/>
  <c r="J645" i="20"/>
  <c r="I645" i="20"/>
  <c r="H646" i="20"/>
  <c r="W128" i="11"/>
  <c r="Q129" i="11"/>
  <c r="AB102" i="35"/>
  <c r="AC97" i="35"/>
  <c r="U26" i="9"/>
  <c r="O27" i="9"/>
  <c r="V128" i="11"/>
  <c r="P129" i="11"/>
  <c r="J1478" i="18"/>
  <c r="I1478" i="18"/>
  <c r="H1479" i="18"/>
  <c r="R23" i="11"/>
  <c r="M24" i="11"/>
  <c r="S23" i="11"/>
  <c r="U180" i="9"/>
  <c r="O181" i="9"/>
  <c r="AA182" i="40"/>
  <c r="Z187" i="40"/>
  <c r="AA102" i="37"/>
  <c r="AB97" i="37"/>
  <c r="AA118" i="37"/>
  <c r="AB113" i="37"/>
  <c r="Z32" i="35"/>
  <c r="AA27" i="35"/>
  <c r="AA58" i="40"/>
  <c r="Z63" i="40"/>
  <c r="I1377" i="19"/>
  <c r="J1377" i="19"/>
  <c r="H1378" i="19"/>
  <c r="J1582" i="18"/>
  <c r="I1582" i="18"/>
  <c r="H1583" i="18"/>
  <c r="T26" i="9"/>
  <c r="N27" i="9"/>
  <c r="J337" i="19"/>
  <c r="I337" i="19"/>
  <c r="H338" i="19"/>
  <c r="J440" i="18"/>
  <c r="H441" i="18"/>
  <c r="I440" i="18"/>
  <c r="V23" i="11"/>
  <c r="P24" i="11"/>
  <c r="S76" i="9"/>
  <c r="M77" i="9"/>
  <c r="Q76" i="9"/>
  <c r="W76" i="9" s="1"/>
  <c r="AA101" i="35"/>
  <c r="AB96" i="35"/>
  <c r="H354" i="15"/>
  <c r="G355" i="15"/>
  <c r="Z16" i="35"/>
  <c r="AA11" i="35"/>
  <c r="Q353" i="15"/>
  <c r="O354" i="15"/>
  <c r="AB117" i="40"/>
  <c r="AC112" i="40"/>
  <c r="J1372" i="20"/>
  <c r="I1372" i="20"/>
  <c r="H1373" i="20"/>
  <c r="AA85" i="35"/>
  <c r="AB80" i="35"/>
  <c r="U78" i="9"/>
  <c r="O79" i="9"/>
  <c r="Z48" i="35"/>
  <c r="AA43" i="35"/>
  <c r="J856" i="19"/>
  <c r="I856" i="19"/>
  <c r="H857" i="19"/>
  <c r="H79" i="17"/>
  <c r="G80" i="17"/>
  <c r="J229" i="20"/>
  <c r="I229" i="20"/>
  <c r="H230" i="20"/>
  <c r="I753" i="18"/>
  <c r="J753" i="18"/>
  <c r="H754" i="18"/>
  <c r="AA172" i="40"/>
  <c r="AB167" i="40"/>
  <c r="AC42" i="35"/>
  <c r="AB47" i="35"/>
  <c r="S285" i="9"/>
  <c r="M286" i="9"/>
  <c r="I233" i="18"/>
  <c r="J233" i="18"/>
  <c r="H234" i="18"/>
  <c r="H133" i="16"/>
  <c r="G134" i="16"/>
  <c r="I1065" i="19"/>
  <c r="J1065" i="19"/>
  <c r="H1066" i="19"/>
  <c r="Z64" i="40"/>
  <c r="AA59" i="40"/>
  <c r="H25" i="16"/>
  <c r="G26" i="16"/>
  <c r="AA32" i="40"/>
  <c r="AB27" i="40"/>
  <c r="J751" i="19"/>
  <c r="I751" i="19"/>
  <c r="H752" i="19"/>
  <c r="AA48" i="40"/>
  <c r="AB43" i="40"/>
  <c r="AB133" i="35"/>
  <c r="AC128" i="35"/>
  <c r="T281" i="9"/>
  <c r="N282" i="9"/>
  <c r="M129" i="9"/>
  <c r="S128" i="9"/>
  <c r="H437" i="20"/>
  <c r="J436" i="20"/>
  <c r="I436" i="20"/>
  <c r="AA133" i="40"/>
  <c r="AB128" i="40"/>
  <c r="AC11" i="37"/>
  <c r="AB16" i="37"/>
  <c r="J1165" i="20"/>
  <c r="I1165" i="20"/>
  <c r="H1166" i="20"/>
  <c r="V25" i="9"/>
  <c r="P26" i="9"/>
  <c r="N230" i="9"/>
  <c r="T229" i="9"/>
  <c r="T178" i="9"/>
  <c r="N179" i="9"/>
  <c r="J858" i="18"/>
  <c r="I858" i="18"/>
  <c r="H859" i="18"/>
  <c r="AC10" i="35"/>
  <c r="AB15" i="35"/>
  <c r="W24" i="11"/>
  <c r="Q25" i="11"/>
  <c r="V282" i="9"/>
  <c r="P283" i="9"/>
  <c r="AA128" i="37"/>
  <c r="Z133" i="37"/>
  <c r="AC26" i="35"/>
  <c r="AB31" i="35"/>
  <c r="H24" i="17"/>
  <c r="G25" i="17"/>
  <c r="U283" i="9"/>
  <c r="O284" i="9"/>
  <c r="H351" i="16"/>
  <c r="G352" i="16"/>
  <c r="I1065" i="18"/>
  <c r="J1065" i="18"/>
  <c r="H1066" i="18"/>
  <c r="M28" i="9"/>
  <c r="S27" i="9"/>
  <c r="Z47" i="40"/>
  <c r="AA42" i="40"/>
  <c r="AC48" i="37"/>
  <c r="AD43" i="37"/>
  <c r="J544" i="19"/>
  <c r="H545" i="19"/>
  <c r="I544" i="19"/>
  <c r="N79" i="9"/>
  <c r="T78" i="9"/>
  <c r="J647" i="19"/>
  <c r="I647" i="19"/>
  <c r="H648" i="19"/>
  <c r="AB15" i="37"/>
  <c r="AC10" i="37"/>
  <c r="L281" i="9"/>
  <c r="Q280" i="9"/>
  <c r="W280" i="9" s="1"/>
  <c r="R280" i="9"/>
  <c r="J1477" i="20"/>
  <c r="I1477" i="20"/>
  <c r="H1478" i="20"/>
  <c r="Y203" i="40"/>
  <c r="Z198" i="40"/>
  <c r="H25" i="15"/>
  <c r="G26" i="15"/>
  <c r="I965" i="19"/>
  <c r="J965" i="19"/>
  <c r="H966" i="19"/>
  <c r="AA118" i="35"/>
  <c r="AB113" i="35"/>
  <c r="H1273" i="19"/>
  <c r="I1272" i="19"/>
  <c r="J1272" i="19"/>
  <c r="J126" i="20"/>
  <c r="I126" i="20"/>
  <c r="H127" i="20"/>
  <c r="P182" i="9"/>
  <c r="V181" i="9"/>
  <c r="H244" i="15"/>
  <c r="G245" i="15"/>
  <c r="L232" i="9"/>
  <c r="R231" i="9"/>
  <c r="I25" i="19"/>
  <c r="J25" i="19"/>
  <c r="H26" i="19"/>
  <c r="U231" i="9"/>
  <c r="O232" i="9"/>
  <c r="I960" i="20"/>
  <c r="J960" i="20"/>
  <c r="H961" i="20"/>
  <c r="Z15" i="40"/>
  <c r="AA10" i="40"/>
  <c r="H190" i="17"/>
  <c r="G191" i="17"/>
  <c r="Z117" i="37"/>
  <c r="AA112" i="37"/>
  <c r="I962" i="18"/>
  <c r="J962" i="18"/>
  <c r="H963" i="18"/>
  <c r="H441" i="19"/>
  <c r="J440" i="19"/>
  <c r="I440" i="19"/>
  <c r="AB64" i="35"/>
  <c r="AC59" i="35"/>
  <c r="J23" i="18"/>
  <c r="I23" i="18"/>
  <c r="H24" i="18"/>
  <c r="AA16" i="40"/>
  <c r="AB11" i="40"/>
  <c r="R180" i="9"/>
  <c r="L181" i="9"/>
  <c r="M230" i="9"/>
  <c r="S229" i="9"/>
  <c r="Q229" i="9"/>
  <c r="W229" i="9" s="1"/>
  <c r="O129" i="11"/>
  <c r="U128" i="11"/>
  <c r="J1272" i="18"/>
  <c r="H1273" i="18"/>
  <c r="I1272" i="18"/>
  <c r="M179" i="9"/>
  <c r="S178" i="9"/>
  <c r="Q178" i="9"/>
  <c r="W178" i="9" s="1"/>
  <c r="I1583" i="20"/>
  <c r="J1583" i="20"/>
  <c r="H1584" i="20"/>
  <c r="R129" i="9"/>
  <c r="L130" i="9"/>
  <c r="AA166" i="40"/>
  <c r="Z171" i="40"/>
  <c r="R78" i="9"/>
  <c r="L79" i="9"/>
  <c r="H133" i="15"/>
  <c r="G134" i="15"/>
  <c r="P352" i="15"/>
  <c r="N353" i="15"/>
  <c r="J544" i="18"/>
  <c r="H545" i="18"/>
  <c r="I544" i="18"/>
  <c r="N128" i="9"/>
  <c r="Q128" i="9" s="1"/>
  <c r="W128" i="9" s="1"/>
  <c r="T127" i="9"/>
  <c r="Q127" i="9"/>
  <c r="W127" i="9" s="1"/>
  <c r="P232" i="9"/>
  <c r="V231" i="9"/>
  <c r="H243" i="16"/>
  <c r="G244" i="16"/>
  <c r="J540" i="20"/>
  <c r="I540" i="20"/>
  <c r="H541" i="20"/>
  <c r="Z156" i="40"/>
  <c r="AA151" i="40"/>
  <c r="I1268" i="20"/>
  <c r="H1269" i="20"/>
  <c r="J1268" i="20"/>
  <c r="Q25" i="9"/>
  <c r="W25" i="9" s="1"/>
  <c r="R25" i="9"/>
  <c r="L26" i="9"/>
  <c r="I1169" i="19"/>
  <c r="J1169" i="19"/>
  <c r="H1170" i="19"/>
  <c r="AC85" i="40"/>
  <c r="AD80" i="40"/>
  <c r="Z134" i="37"/>
  <c r="AA129" i="37"/>
  <c r="Z134" i="35"/>
  <c r="AA129" i="35"/>
  <c r="Z102" i="40"/>
  <c r="AA97" i="40"/>
  <c r="I339" i="18"/>
  <c r="J339" i="18"/>
  <c r="H340" i="18"/>
  <c r="X22" i="11"/>
  <c r="O24" i="11"/>
  <c r="U23" i="11"/>
  <c r="AB31" i="37"/>
  <c r="AC26" i="37"/>
  <c r="N129" i="11"/>
  <c r="T128" i="11"/>
  <c r="I333" i="20"/>
  <c r="J333" i="20"/>
  <c r="H334" i="20"/>
  <c r="L80" i="9" l="1"/>
  <c r="R79" i="9"/>
  <c r="AA171" i="40"/>
  <c r="AB166" i="40"/>
  <c r="I1584" i="20"/>
  <c r="J1584" i="20"/>
  <c r="H1585" i="20"/>
  <c r="O233" i="9"/>
  <c r="U232" i="9"/>
  <c r="I334" i="20"/>
  <c r="J334" i="20"/>
  <c r="H335" i="20"/>
  <c r="V232" i="9"/>
  <c r="P233" i="9"/>
  <c r="H546" i="18"/>
  <c r="I545" i="18"/>
  <c r="J545" i="18"/>
  <c r="R130" i="9"/>
  <c r="L131" i="9"/>
  <c r="S179" i="9"/>
  <c r="M180" i="9"/>
  <c r="Q179" i="9"/>
  <c r="W179" i="9" s="1"/>
  <c r="S230" i="9"/>
  <c r="M231" i="9"/>
  <c r="Q230" i="9"/>
  <c r="W230" i="9" s="1"/>
  <c r="AB16" i="40"/>
  <c r="AC11" i="40"/>
  <c r="H191" i="17"/>
  <c r="G192" i="17"/>
  <c r="I961" i="20"/>
  <c r="J961" i="20"/>
  <c r="H962" i="20"/>
  <c r="H245" i="15"/>
  <c r="G246" i="15"/>
  <c r="J127" i="20"/>
  <c r="I127" i="20"/>
  <c r="H128" i="20"/>
  <c r="J966" i="19"/>
  <c r="I966" i="19"/>
  <c r="H967" i="19"/>
  <c r="AA198" i="40"/>
  <c r="Z203" i="40"/>
  <c r="AC15" i="37"/>
  <c r="AD10" i="37"/>
  <c r="H546" i="19"/>
  <c r="I545" i="19"/>
  <c r="J545" i="19"/>
  <c r="AA47" i="40"/>
  <c r="AB42" i="40"/>
  <c r="J1066" i="18"/>
  <c r="I1066" i="18"/>
  <c r="H1067" i="18"/>
  <c r="V283" i="9"/>
  <c r="P284" i="9"/>
  <c r="T230" i="9"/>
  <c r="N231" i="9"/>
  <c r="AB133" i="40"/>
  <c r="AC128" i="40"/>
  <c r="H438" i="20"/>
  <c r="J437" i="20"/>
  <c r="I437" i="20"/>
  <c r="AB48" i="40"/>
  <c r="AC43" i="40"/>
  <c r="AB59" i="40"/>
  <c r="AA64" i="40"/>
  <c r="H134" i="16"/>
  <c r="G135" i="16"/>
  <c r="AC47" i="35"/>
  <c r="AD42" i="35"/>
  <c r="AA48" i="35"/>
  <c r="AB43" i="35"/>
  <c r="AB85" i="35"/>
  <c r="AC80" i="35"/>
  <c r="P25" i="11"/>
  <c r="V24" i="11"/>
  <c r="T27" i="9"/>
  <c r="N28" i="9"/>
  <c r="AB118" i="37"/>
  <c r="AC113" i="37"/>
  <c r="I1479" i="18"/>
  <c r="J1479" i="18"/>
  <c r="H1480" i="18"/>
  <c r="H136" i="17"/>
  <c r="G137" i="17"/>
  <c r="I1170" i="18"/>
  <c r="J1170" i="18"/>
  <c r="H1171" i="18"/>
  <c r="AA101" i="37"/>
  <c r="AB96" i="37"/>
  <c r="V78" i="9"/>
  <c r="P79" i="9"/>
  <c r="AC101" i="40"/>
  <c r="AD96" i="40"/>
  <c r="AD47" i="37"/>
  <c r="AE42" i="37"/>
  <c r="AA63" i="37"/>
  <c r="AB58" i="37"/>
  <c r="J1377" i="18"/>
  <c r="H1378" i="18"/>
  <c r="I1377" i="18"/>
  <c r="J646" i="18"/>
  <c r="I646" i="18"/>
  <c r="H647" i="18"/>
  <c r="R128" i="11"/>
  <c r="X128" i="11" s="1"/>
  <c r="M129" i="11"/>
  <c r="S128" i="11"/>
  <c r="AB113" i="40"/>
  <c r="AA118" i="40"/>
  <c r="J340" i="18"/>
  <c r="I340" i="18"/>
  <c r="H341" i="18"/>
  <c r="N130" i="11"/>
  <c r="T129" i="11"/>
  <c r="U24" i="11"/>
  <c r="O25" i="11"/>
  <c r="AD26" i="37"/>
  <c r="AC31" i="37"/>
  <c r="AB97" i="40"/>
  <c r="AA102" i="40"/>
  <c r="AB129" i="37"/>
  <c r="AA134" i="37"/>
  <c r="J1170" i="19"/>
  <c r="I1170" i="19"/>
  <c r="H1171" i="19"/>
  <c r="R26" i="9"/>
  <c r="L27" i="9"/>
  <c r="Q26" i="9"/>
  <c r="W26" i="9" s="1"/>
  <c r="I1269" i="20"/>
  <c r="H1270" i="20"/>
  <c r="J1269" i="20"/>
  <c r="J541" i="20"/>
  <c r="I541" i="20"/>
  <c r="H542" i="20"/>
  <c r="H244" i="16"/>
  <c r="G245" i="16"/>
  <c r="H134" i="15"/>
  <c r="G135" i="15"/>
  <c r="U129" i="11"/>
  <c r="O130" i="11"/>
  <c r="AC64" i="35"/>
  <c r="AD59" i="35"/>
  <c r="H442" i="19"/>
  <c r="I441" i="19"/>
  <c r="J441" i="19"/>
  <c r="AA117" i="37"/>
  <c r="AB112" i="37"/>
  <c r="J26" i="19"/>
  <c r="I26" i="19"/>
  <c r="H27" i="19"/>
  <c r="R232" i="9"/>
  <c r="L233" i="9"/>
  <c r="I1273" i="19"/>
  <c r="J1273" i="19"/>
  <c r="H1274" i="19"/>
  <c r="U284" i="9"/>
  <c r="O285" i="9"/>
  <c r="AC31" i="35"/>
  <c r="AD26" i="35"/>
  <c r="AC15" i="35"/>
  <c r="AD10" i="35"/>
  <c r="N180" i="9"/>
  <c r="T179" i="9"/>
  <c r="V26" i="9"/>
  <c r="P27" i="9"/>
  <c r="AB32" i="40"/>
  <c r="AC27" i="40"/>
  <c r="S286" i="9"/>
  <c r="M287" i="9"/>
  <c r="AB172" i="40"/>
  <c r="AC167" i="40"/>
  <c r="I857" i="19"/>
  <c r="J857" i="19"/>
  <c r="H858" i="19"/>
  <c r="AC117" i="40"/>
  <c r="AD112" i="40"/>
  <c r="Q354" i="15"/>
  <c r="O355" i="15"/>
  <c r="H355" i="15"/>
  <c r="G356" i="15"/>
  <c r="I338" i="19"/>
  <c r="J338" i="19"/>
  <c r="H339" i="19"/>
  <c r="J1378" i="19"/>
  <c r="H1379" i="19"/>
  <c r="I1378" i="19"/>
  <c r="AA63" i="40"/>
  <c r="AB58" i="40"/>
  <c r="AA187" i="40"/>
  <c r="AB182" i="40"/>
  <c r="X23" i="11"/>
  <c r="U27" i="9"/>
  <c r="O28" i="9"/>
  <c r="W129" i="11"/>
  <c r="Q130" i="11"/>
  <c r="J1063" i="20"/>
  <c r="I1063" i="20"/>
  <c r="H1064" i="20"/>
  <c r="AA64" i="37"/>
  <c r="AB59" i="37"/>
  <c r="U130" i="9"/>
  <c r="O131" i="9"/>
  <c r="AB86" i="35"/>
  <c r="AC81" i="35"/>
  <c r="T128" i="9"/>
  <c r="N129" i="9"/>
  <c r="P353" i="15"/>
  <c r="N354" i="15"/>
  <c r="H1274" i="18"/>
  <c r="I1273" i="18"/>
  <c r="J1273" i="18"/>
  <c r="L182" i="9"/>
  <c r="R181" i="9"/>
  <c r="I24" i="18"/>
  <c r="J24" i="18"/>
  <c r="H25" i="18"/>
  <c r="J963" i="18"/>
  <c r="I963" i="18"/>
  <c r="H964" i="18"/>
  <c r="AA15" i="40"/>
  <c r="AB10" i="40"/>
  <c r="AB118" i="35"/>
  <c r="AC113" i="35"/>
  <c r="H26" i="15"/>
  <c r="G27" i="15"/>
  <c r="J1478" i="20"/>
  <c r="I1478" i="20"/>
  <c r="H1479" i="20"/>
  <c r="J648" i="19"/>
  <c r="I648" i="19"/>
  <c r="H649" i="19"/>
  <c r="N80" i="9"/>
  <c r="T79" i="9"/>
  <c r="AD48" i="37"/>
  <c r="AE43" i="37"/>
  <c r="H25" i="17"/>
  <c r="G26" i="17"/>
  <c r="Q26" i="11"/>
  <c r="W25" i="11"/>
  <c r="I859" i="18"/>
  <c r="J859" i="18"/>
  <c r="H860" i="18"/>
  <c r="S129" i="9"/>
  <c r="M130" i="9"/>
  <c r="AC133" i="35"/>
  <c r="AD128" i="35"/>
  <c r="I752" i="19"/>
  <c r="J752" i="19"/>
  <c r="H753" i="19"/>
  <c r="H26" i="16"/>
  <c r="G27" i="16"/>
  <c r="J1066" i="19"/>
  <c r="I1066" i="19"/>
  <c r="H1067" i="19"/>
  <c r="J234" i="18"/>
  <c r="I234" i="18"/>
  <c r="H235" i="18"/>
  <c r="U79" i="9"/>
  <c r="O80" i="9"/>
  <c r="J1373" i="20"/>
  <c r="I1373" i="20"/>
  <c r="H1374" i="20"/>
  <c r="S77" i="9"/>
  <c r="M78" i="9"/>
  <c r="Q77" i="9"/>
  <c r="W77" i="9" s="1"/>
  <c r="I1583" i="18"/>
  <c r="J1583" i="18"/>
  <c r="H1584" i="18"/>
  <c r="AA32" i="35"/>
  <c r="AB27" i="35"/>
  <c r="AB102" i="37"/>
  <c r="AC97" i="37"/>
  <c r="S24" i="11"/>
  <c r="M25" i="11"/>
  <c r="R24" i="11"/>
  <c r="AB86" i="37"/>
  <c r="AC81" i="37"/>
  <c r="AB199" i="40"/>
  <c r="AA204" i="40"/>
  <c r="AA117" i="35"/>
  <c r="AB112" i="35"/>
  <c r="N25" i="11"/>
  <c r="T24" i="11"/>
  <c r="I1481" i="19"/>
  <c r="J1481" i="19"/>
  <c r="H1482" i="19"/>
  <c r="J132" i="19"/>
  <c r="I132" i="19"/>
  <c r="H133" i="19"/>
  <c r="V130" i="9"/>
  <c r="P131" i="9"/>
  <c r="AA85" i="37"/>
  <c r="AB80" i="37"/>
  <c r="I1586" i="19"/>
  <c r="J1586" i="19"/>
  <c r="H1587" i="19"/>
  <c r="AA155" i="40"/>
  <c r="AB150" i="40"/>
  <c r="AD188" i="40"/>
  <c r="AE183" i="40"/>
  <c r="AB81" i="40"/>
  <c r="AA86" i="40"/>
  <c r="AA31" i="40"/>
  <c r="AB26" i="40"/>
  <c r="AB129" i="35"/>
  <c r="AA134" i="35"/>
  <c r="AE80" i="40"/>
  <c r="AD85" i="40"/>
  <c r="AB151" i="40"/>
  <c r="AA156" i="40"/>
  <c r="V182" i="9"/>
  <c r="P183" i="9"/>
  <c r="Q281" i="9"/>
  <c r="W281" i="9" s="1"/>
  <c r="L282" i="9"/>
  <c r="R281" i="9"/>
  <c r="S28" i="9"/>
  <c r="M29" i="9"/>
  <c r="H352" i="16"/>
  <c r="G353" i="16"/>
  <c r="AB128" i="37"/>
  <c r="AA133" i="37"/>
  <c r="J1166" i="20"/>
  <c r="I1166" i="20"/>
  <c r="H1167" i="20"/>
  <c r="AC16" i="37"/>
  <c r="AD11" i="37"/>
  <c r="N283" i="9"/>
  <c r="T282" i="9"/>
  <c r="J754" i="18"/>
  <c r="I754" i="18"/>
  <c r="H755" i="18"/>
  <c r="J230" i="20"/>
  <c r="I230" i="20"/>
  <c r="H231" i="20"/>
  <c r="H80" i="17"/>
  <c r="G81" i="17"/>
  <c r="AA16" i="35"/>
  <c r="AB11" i="35"/>
  <c r="AB101" i="35"/>
  <c r="AC96" i="35"/>
  <c r="H442" i="18"/>
  <c r="I441" i="18"/>
  <c r="J441" i="18"/>
  <c r="U181" i="9"/>
  <c r="O182" i="9"/>
  <c r="P130" i="11"/>
  <c r="V129" i="11"/>
  <c r="AD97" i="35"/>
  <c r="AC102" i="35"/>
  <c r="J646" i="20"/>
  <c r="I646" i="20"/>
  <c r="H647" i="20"/>
  <c r="AA63" i="35"/>
  <c r="AB58" i="35"/>
  <c r="J236" i="19"/>
  <c r="I236" i="19"/>
  <c r="H237" i="19"/>
  <c r="J749" i="20"/>
  <c r="I749" i="20"/>
  <c r="H750" i="20"/>
  <c r="I23" i="20"/>
  <c r="J23" i="20"/>
  <c r="H24" i="20"/>
  <c r="AD32" i="37"/>
  <c r="AE27" i="37"/>
  <c r="AB129" i="40"/>
  <c r="AA134" i="40"/>
  <c r="J857" i="20"/>
  <c r="I857" i="20"/>
  <c r="H858" i="20"/>
  <c r="J131" i="18"/>
  <c r="I131" i="18"/>
  <c r="H132" i="18"/>
  <c r="J858" i="20" l="1"/>
  <c r="I858" i="20"/>
  <c r="H859" i="20"/>
  <c r="AB134" i="40"/>
  <c r="AC129" i="40"/>
  <c r="I132" i="18"/>
  <c r="J132" i="18"/>
  <c r="H133" i="18"/>
  <c r="AE32" i="37"/>
  <c r="AF27" i="37"/>
  <c r="J237" i="19"/>
  <c r="I237" i="19"/>
  <c r="H238" i="19"/>
  <c r="P131" i="11"/>
  <c r="V130" i="11"/>
  <c r="AC11" i="35"/>
  <c r="AB16" i="35"/>
  <c r="J750" i="20"/>
  <c r="I750" i="20"/>
  <c r="H751" i="20"/>
  <c r="H81" i="17"/>
  <c r="G82" i="17"/>
  <c r="I24" i="20"/>
  <c r="J24" i="20"/>
  <c r="H25" i="20"/>
  <c r="J647" i="20"/>
  <c r="I647" i="20"/>
  <c r="H648" i="20"/>
  <c r="AE97" i="35"/>
  <c r="AD102" i="35"/>
  <c r="AD96" i="35"/>
  <c r="AC101" i="35"/>
  <c r="I755" i="18"/>
  <c r="J755" i="18"/>
  <c r="H756" i="18"/>
  <c r="I1167" i="20"/>
  <c r="J1167" i="20"/>
  <c r="H1168" i="20"/>
  <c r="AB133" i="37"/>
  <c r="AC128" i="37"/>
  <c r="P184" i="9"/>
  <c r="V183" i="9"/>
  <c r="AC81" i="40"/>
  <c r="AB86" i="40"/>
  <c r="AC80" i="37"/>
  <c r="AB85" i="37"/>
  <c r="J133" i="19"/>
  <c r="I133" i="19"/>
  <c r="H134" i="19"/>
  <c r="AC112" i="35"/>
  <c r="AB117" i="35"/>
  <c r="AD81" i="37"/>
  <c r="AC86" i="37"/>
  <c r="X24" i="11"/>
  <c r="AC27" i="35"/>
  <c r="AB32" i="35"/>
  <c r="J1374" i="20"/>
  <c r="I1374" i="20"/>
  <c r="H1375" i="20"/>
  <c r="I753" i="19"/>
  <c r="J753" i="19"/>
  <c r="H754" i="19"/>
  <c r="T80" i="9"/>
  <c r="N81" i="9"/>
  <c r="J1479" i="20"/>
  <c r="I1479" i="20"/>
  <c r="H1480" i="20"/>
  <c r="H27" i="15"/>
  <c r="G28" i="15"/>
  <c r="AC10" i="40"/>
  <c r="AB15" i="40"/>
  <c r="P354" i="15"/>
  <c r="N355" i="15"/>
  <c r="O29" i="9"/>
  <c r="U28" i="9"/>
  <c r="H1380" i="19"/>
  <c r="J1379" i="19"/>
  <c r="I1379" i="19"/>
  <c r="M288" i="9"/>
  <c r="S287" i="9"/>
  <c r="AD27" i="40"/>
  <c r="AC32" i="40"/>
  <c r="H245" i="16"/>
  <c r="G246" i="16"/>
  <c r="O26" i="11"/>
  <c r="U25" i="11"/>
  <c r="I341" i="18"/>
  <c r="J341" i="18"/>
  <c r="H342" i="18"/>
  <c r="AC113" i="40"/>
  <c r="AB118" i="40"/>
  <c r="I647" i="18"/>
  <c r="J647" i="18"/>
  <c r="H648" i="18"/>
  <c r="I1378" i="18"/>
  <c r="H1379" i="18"/>
  <c r="J1378" i="18"/>
  <c r="AF42" i="37"/>
  <c r="AE47" i="37"/>
  <c r="P80" i="9"/>
  <c r="V79" i="9"/>
  <c r="J1171" i="18"/>
  <c r="I1171" i="18"/>
  <c r="H1172" i="18"/>
  <c r="T28" i="9"/>
  <c r="N29" i="9"/>
  <c r="AD80" i="35"/>
  <c r="AC85" i="35"/>
  <c r="AD47" i="35"/>
  <c r="AE42" i="35"/>
  <c r="H246" i="15"/>
  <c r="G247" i="15"/>
  <c r="L132" i="9"/>
  <c r="R131" i="9"/>
  <c r="AB63" i="35"/>
  <c r="AC58" i="35"/>
  <c r="J231" i="20"/>
  <c r="I231" i="20"/>
  <c r="H232" i="20"/>
  <c r="T283" i="9"/>
  <c r="N284" i="9"/>
  <c r="H353" i="16"/>
  <c r="C449" i="16" s="1" a="1"/>
  <c r="G354" i="16"/>
  <c r="AE85" i="40"/>
  <c r="AF80" i="40"/>
  <c r="AC26" i="40"/>
  <c r="AB31" i="40"/>
  <c r="AF183" i="40"/>
  <c r="AE188" i="40"/>
  <c r="J1587" i="19"/>
  <c r="I1587" i="19"/>
  <c r="H1588" i="19"/>
  <c r="M131" i="9"/>
  <c r="S130" i="9"/>
  <c r="AE48" i="37"/>
  <c r="AF43" i="37"/>
  <c r="I649" i="19"/>
  <c r="J649" i="19"/>
  <c r="H650" i="19"/>
  <c r="I25" i="18"/>
  <c r="J25" i="18"/>
  <c r="H26" i="18"/>
  <c r="J1274" i="18"/>
  <c r="H1275" i="18"/>
  <c r="I1274" i="18"/>
  <c r="AC86" i="35"/>
  <c r="AD81" i="35"/>
  <c r="AB64" i="37"/>
  <c r="AC59" i="37"/>
  <c r="AB63" i="40"/>
  <c r="AC58" i="40"/>
  <c r="H356" i="15"/>
  <c r="G357" i="15"/>
  <c r="AE112" i="40"/>
  <c r="AD117" i="40"/>
  <c r="AD31" i="35"/>
  <c r="AE26" i="35"/>
  <c r="J1274" i="19"/>
  <c r="H1275" i="19"/>
  <c r="I1274" i="19"/>
  <c r="L234" i="9"/>
  <c r="R233" i="9"/>
  <c r="U130" i="11"/>
  <c r="O131" i="11"/>
  <c r="L28" i="9"/>
  <c r="Q27" i="9"/>
  <c r="W27" i="9" s="1"/>
  <c r="R27" i="9"/>
  <c r="AB102" i="40"/>
  <c r="AC97" i="40"/>
  <c r="H137" i="17"/>
  <c r="G138" i="17"/>
  <c r="N232" i="9"/>
  <c r="T231" i="9"/>
  <c r="AC42" i="40"/>
  <c r="AB47" i="40"/>
  <c r="I546" i="19"/>
  <c r="J546" i="19"/>
  <c r="H547" i="19"/>
  <c r="AA203" i="40"/>
  <c r="AB198" i="40"/>
  <c r="H192" i="17"/>
  <c r="G193" i="17"/>
  <c r="M181" i="9"/>
  <c r="S180" i="9"/>
  <c r="Q180" i="9"/>
  <c r="W180" i="9" s="1"/>
  <c r="AD16" i="37"/>
  <c r="AE11" i="37"/>
  <c r="R282" i="9"/>
  <c r="Q282" i="9"/>
  <c r="W282" i="9" s="1"/>
  <c r="L283" i="9"/>
  <c r="P132" i="9"/>
  <c r="V131" i="9"/>
  <c r="AD97" i="37"/>
  <c r="AC102" i="37"/>
  <c r="J1584" i="18"/>
  <c r="I1584" i="18"/>
  <c r="H1585" i="18"/>
  <c r="M79" i="9"/>
  <c r="S78" i="9"/>
  <c r="Q78" i="9"/>
  <c r="W78" i="9" s="1"/>
  <c r="J1067" i="19"/>
  <c r="I1067" i="19"/>
  <c r="H1068" i="19"/>
  <c r="H27" i="16"/>
  <c r="G28" i="16"/>
  <c r="AD113" i="35"/>
  <c r="AC118" i="35"/>
  <c r="I964" i="18"/>
  <c r="J964" i="18"/>
  <c r="H965" i="18"/>
  <c r="L183" i="9"/>
  <c r="R182" i="9"/>
  <c r="N130" i="9"/>
  <c r="T129" i="9"/>
  <c r="Q131" i="11"/>
  <c r="W130" i="11"/>
  <c r="J339" i="19"/>
  <c r="I339" i="19"/>
  <c r="H340" i="19"/>
  <c r="AD167" i="40"/>
  <c r="AC172" i="40"/>
  <c r="N181" i="9"/>
  <c r="T180" i="9"/>
  <c r="AC112" i="37"/>
  <c r="AB117" i="37"/>
  <c r="I442" i="19"/>
  <c r="J442" i="19"/>
  <c r="H443" i="19"/>
  <c r="J542" i="20"/>
  <c r="I542" i="20"/>
  <c r="H543" i="20"/>
  <c r="I1270" i="20"/>
  <c r="H1271" i="20"/>
  <c r="J1270" i="20"/>
  <c r="S129" i="11"/>
  <c r="M130" i="11"/>
  <c r="R129" i="11"/>
  <c r="X129" i="11" s="1"/>
  <c r="AC58" i="37"/>
  <c r="AB63" i="37"/>
  <c r="AE96" i="40"/>
  <c r="AD101" i="40"/>
  <c r="AC96" i="37"/>
  <c r="AB101" i="37"/>
  <c r="AD113" i="37"/>
  <c r="AC118" i="37"/>
  <c r="AC43" i="35"/>
  <c r="AB48" i="35"/>
  <c r="AB64" i="40"/>
  <c r="AC59" i="40"/>
  <c r="AD43" i="40"/>
  <c r="AC48" i="40"/>
  <c r="H439" i="20"/>
  <c r="J438" i="20"/>
  <c r="I438" i="20"/>
  <c r="I1067" i="18"/>
  <c r="J1067" i="18"/>
  <c r="H1068" i="18"/>
  <c r="AE10" i="37"/>
  <c r="AD15" i="37"/>
  <c r="J128" i="20"/>
  <c r="I128" i="20"/>
  <c r="H129" i="20"/>
  <c r="I962" i="20"/>
  <c r="J962" i="20"/>
  <c r="H963" i="20"/>
  <c r="S231" i="9"/>
  <c r="M232" i="9"/>
  <c r="Q231" i="9"/>
  <c r="W231" i="9" s="1"/>
  <c r="J546" i="18"/>
  <c r="H547" i="18"/>
  <c r="I546" i="18"/>
  <c r="I335" i="20"/>
  <c r="J335" i="20"/>
  <c r="H336" i="20"/>
  <c r="U233" i="9"/>
  <c r="O234" i="9"/>
  <c r="AB171" i="40"/>
  <c r="AC166" i="40"/>
  <c r="R80" i="9"/>
  <c r="L81" i="9"/>
  <c r="Q129" i="9"/>
  <c r="W129" i="9" s="1"/>
  <c r="O183" i="9"/>
  <c r="U182" i="9"/>
  <c r="J442" i="18"/>
  <c r="H443" i="18"/>
  <c r="I442" i="18"/>
  <c r="S29" i="9"/>
  <c r="M30" i="9"/>
  <c r="AB156" i="40"/>
  <c r="AC151" i="40"/>
  <c r="AC129" i="35"/>
  <c r="AB134" i="35"/>
  <c r="AC150" i="40"/>
  <c r="AB155" i="40"/>
  <c r="I1482" i="19"/>
  <c r="J1482" i="19"/>
  <c r="H1483" i="19"/>
  <c r="T25" i="11"/>
  <c r="N26" i="11"/>
  <c r="AC199" i="40"/>
  <c r="AB204" i="40"/>
  <c r="M26" i="11"/>
  <c r="R25" i="11"/>
  <c r="S25" i="11"/>
  <c r="O81" i="9"/>
  <c r="U80" i="9"/>
  <c r="I235" i="18"/>
  <c r="J235" i="18"/>
  <c r="H236" i="18"/>
  <c r="AE128" i="35"/>
  <c r="AD133" i="35"/>
  <c r="J860" i="18"/>
  <c r="I860" i="18"/>
  <c r="H861" i="18"/>
  <c r="Q27" i="11"/>
  <c r="W26" i="11"/>
  <c r="H26" i="17"/>
  <c r="G27" i="17"/>
  <c r="U131" i="9"/>
  <c r="O132" i="9"/>
  <c r="J1064" i="20"/>
  <c r="I1064" i="20"/>
  <c r="H1065" i="20"/>
  <c r="AB187" i="40"/>
  <c r="AC182" i="40"/>
  <c r="Q355" i="15"/>
  <c r="O356" i="15"/>
  <c r="J858" i="19"/>
  <c r="I858" i="19"/>
  <c r="H859" i="19"/>
  <c r="P28" i="9"/>
  <c r="V27" i="9"/>
  <c r="AD15" i="35"/>
  <c r="AE10" i="35"/>
  <c r="O286" i="9"/>
  <c r="U285" i="9"/>
  <c r="I27" i="19"/>
  <c r="J27" i="19"/>
  <c r="H28" i="19"/>
  <c r="AE59" i="35"/>
  <c r="AD64" i="35"/>
  <c r="H135" i="15"/>
  <c r="G136" i="15"/>
  <c r="J1171" i="19"/>
  <c r="I1171" i="19"/>
  <c r="H1172" i="19"/>
  <c r="AC129" i="37"/>
  <c r="AB134" i="37"/>
  <c r="AD31" i="37"/>
  <c r="AE26" i="37"/>
  <c r="T130" i="11"/>
  <c r="N131" i="11"/>
  <c r="J1480" i="18"/>
  <c r="I1480" i="18"/>
  <c r="H1481" i="18"/>
  <c r="V25" i="11"/>
  <c r="P26" i="11"/>
  <c r="H135" i="16"/>
  <c r="G136" i="16"/>
  <c r="AC133" i="40"/>
  <c r="AD128" i="40"/>
  <c r="P285" i="9"/>
  <c r="V284" i="9"/>
  <c r="J967" i="19"/>
  <c r="I967" i="19"/>
  <c r="H968" i="19"/>
  <c r="AD11" i="40"/>
  <c r="AC16" i="40"/>
  <c r="Q130" i="9"/>
  <c r="W130" i="9" s="1"/>
  <c r="P234" i="9"/>
  <c r="V233" i="9"/>
  <c r="I1585" i="20"/>
  <c r="J1585" i="20"/>
  <c r="H1586" i="20"/>
  <c r="M80" i="9" l="1"/>
  <c r="S79" i="9"/>
  <c r="Q79" i="9"/>
  <c r="W79" i="9" s="1"/>
  <c r="R283" i="9"/>
  <c r="L284" i="9"/>
  <c r="Q283" i="9"/>
  <c r="W283" i="9" s="1"/>
  <c r="H1276" i="19"/>
  <c r="J1275" i="19"/>
  <c r="I1275" i="19"/>
  <c r="AC63" i="40"/>
  <c r="AD58" i="40"/>
  <c r="AE81" i="35"/>
  <c r="AD86" i="35"/>
  <c r="J650" i="19"/>
  <c r="I650" i="19"/>
  <c r="H651" i="19"/>
  <c r="S131" i="9"/>
  <c r="M132" i="9"/>
  <c r="H354" i="16"/>
  <c r="G355" i="16"/>
  <c r="J232" i="20"/>
  <c r="I232" i="20"/>
  <c r="H233" i="20"/>
  <c r="AF42" i="35"/>
  <c r="AE47" i="35"/>
  <c r="N30" i="9"/>
  <c r="T29" i="9"/>
  <c r="M289" i="9"/>
  <c r="S288" i="9"/>
  <c r="J1380" i="19"/>
  <c r="H1381" i="19"/>
  <c r="I1380" i="19"/>
  <c r="AD10" i="40"/>
  <c r="AC15" i="40"/>
  <c r="H28" i="15"/>
  <c r="G29" i="15"/>
  <c r="J1375" i="20"/>
  <c r="I1375" i="20"/>
  <c r="H1376" i="20"/>
  <c r="AD27" i="35"/>
  <c r="AC32" i="35"/>
  <c r="AC86" i="40"/>
  <c r="AD81" i="40"/>
  <c r="J756" i="18"/>
  <c r="I756" i="18"/>
  <c r="H757" i="18"/>
  <c r="AE102" i="35"/>
  <c r="AF97" i="35"/>
  <c r="I25" i="20"/>
  <c r="J25" i="20"/>
  <c r="H26" i="20"/>
  <c r="H82" i="17"/>
  <c r="G83" i="17"/>
  <c r="P132" i="11"/>
  <c r="V131" i="11"/>
  <c r="AG27" i="37"/>
  <c r="AF32" i="37"/>
  <c r="I968" i="19"/>
  <c r="J968" i="19"/>
  <c r="H969" i="19"/>
  <c r="P286" i="9"/>
  <c r="V285" i="9"/>
  <c r="AE128" i="40"/>
  <c r="AD133" i="40"/>
  <c r="O133" i="9"/>
  <c r="U132" i="9"/>
  <c r="U81" i="9"/>
  <c r="O82" i="9"/>
  <c r="AD150" i="40"/>
  <c r="AC155" i="40"/>
  <c r="I443" i="18"/>
  <c r="H444" i="18"/>
  <c r="J443" i="18"/>
  <c r="AC171" i="40"/>
  <c r="AD166" i="40"/>
  <c r="I547" i="18"/>
  <c r="H548" i="18"/>
  <c r="J547" i="18"/>
  <c r="J1068" i="18"/>
  <c r="I1068" i="18"/>
  <c r="H1069" i="18"/>
  <c r="AD59" i="40"/>
  <c r="AC64" i="40"/>
  <c r="J543" i="20"/>
  <c r="I543" i="20"/>
  <c r="H544" i="20"/>
  <c r="AF59" i="35"/>
  <c r="AE64" i="35"/>
  <c r="Q356" i="15"/>
  <c r="O357" i="15"/>
  <c r="J1065" i="20"/>
  <c r="I1065" i="20"/>
  <c r="H1066" i="20"/>
  <c r="X25" i="11"/>
  <c r="AC204" i="40"/>
  <c r="AD199" i="40"/>
  <c r="M31" i="9"/>
  <c r="S30" i="9"/>
  <c r="L82" i="9"/>
  <c r="R81" i="9"/>
  <c r="H440" i="20"/>
  <c r="J439" i="20"/>
  <c r="I439" i="20"/>
  <c r="AD96" i="37"/>
  <c r="AC101" i="37"/>
  <c r="AD58" i="37"/>
  <c r="AC63" i="37"/>
  <c r="AD172" i="40"/>
  <c r="AE167" i="40"/>
  <c r="H28" i="16"/>
  <c r="G29" i="16"/>
  <c r="I1585" i="18"/>
  <c r="J1585" i="18"/>
  <c r="H1586" i="18"/>
  <c r="AE97" i="37"/>
  <c r="AD102" i="37"/>
  <c r="AC198" i="40"/>
  <c r="AB203" i="40"/>
  <c r="AC102" i="40"/>
  <c r="AD97" i="40"/>
  <c r="L29" i="9"/>
  <c r="Q28" i="9"/>
  <c r="W28" i="9" s="1"/>
  <c r="R28" i="9"/>
  <c r="AE117" i="40"/>
  <c r="AF112" i="40"/>
  <c r="J26" i="18"/>
  <c r="I26" i="18"/>
  <c r="H27" i="18"/>
  <c r="AC31" i="40"/>
  <c r="AD26" i="40"/>
  <c r="W449" i="16"/>
  <c r="S449" i="16"/>
  <c r="O449" i="16"/>
  <c r="K449" i="16"/>
  <c r="G449" i="16"/>
  <c r="Z449" i="16"/>
  <c r="V449" i="16"/>
  <c r="R449" i="16"/>
  <c r="N449" i="16"/>
  <c r="J449" i="16"/>
  <c r="F449" i="16"/>
  <c r="C449" i="16"/>
  <c r="Y449" i="16"/>
  <c r="U449" i="16"/>
  <c r="Q449" i="16"/>
  <c r="M449" i="16"/>
  <c r="I449" i="16"/>
  <c r="E449" i="16"/>
  <c r="T449" i="16"/>
  <c r="D449" i="16"/>
  <c r="P449" i="16"/>
  <c r="L449" i="16"/>
  <c r="X449" i="16"/>
  <c r="H449" i="16"/>
  <c r="L133" i="9"/>
  <c r="R132" i="9"/>
  <c r="AF47" i="37"/>
  <c r="AG42" i="37"/>
  <c r="J648" i="18"/>
  <c r="I648" i="18"/>
  <c r="H649" i="18"/>
  <c r="AC118" i="40"/>
  <c r="AD113" i="40"/>
  <c r="P355" i="15"/>
  <c r="N356" i="15"/>
  <c r="N82" i="9"/>
  <c r="T81" i="9"/>
  <c r="J754" i="19"/>
  <c r="I754" i="19"/>
  <c r="H755" i="19"/>
  <c r="AD112" i="35"/>
  <c r="AC117" i="35"/>
  <c r="J1168" i="20"/>
  <c r="I1168" i="20"/>
  <c r="H1169" i="20"/>
  <c r="J648" i="20"/>
  <c r="I648" i="20"/>
  <c r="H649" i="20"/>
  <c r="I238" i="19"/>
  <c r="J238" i="19"/>
  <c r="H239" i="19"/>
  <c r="AD129" i="40"/>
  <c r="AC134" i="40"/>
  <c r="AF10" i="35"/>
  <c r="AE15" i="35"/>
  <c r="P27" i="11"/>
  <c r="V26" i="11"/>
  <c r="AF26" i="37"/>
  <c r="AE31" i="37"/>
  <c r="I1172" i="19"/>
  <c r="J1172" i="19"/>
  <c r="H1173" i="19"/>
  <c r="J859" i="19"/>
  <c r="I859" i="19"/>
  <c r="H860" i="19"/>
  <c r="J236" i="18"/>
  <c r="I236" i="18"/>
  <c r="H237" i="18"/>
  <c r="J1483" i="19"/>
  <c r="I1483" i="19"/>
  <c r="H1484" i="19"/>
  <c r="I336" i="20"/>
  <c r="J336" i="20"/>
  <c r="H337" i="20"/>
  <c r="M233" i="9"/>
  <c r="S232" i="9"/>
  <c r="Q232" i="9"/>
  <c r="W232" i="9" s="1"/>
  <c r="AD43" i="35"/>
  <c r="AC48" i="35"/>
  <c r="J443" i="19"/>
  <c r="H444" i="19"/>
  <c r="I443" i="19"/>
  <c r="AD112" i="37"/>
  <c r="AC117" i="37"/>
  <c r="N131" i="9"/>
  <c r="Q131" i="9" s="1"/>
  <c r="W131" i="9" s="1"/>
  <c r="T130" i="9"/>
  <c r="J965" i="18"/>
  <c r="I965" i="18"/>
  <c r="H966" i="18"/>
  <c r="AE113" i="35"/>
  <c r="AD118" i="35"/>
  <c r="I1586" i="20"/>
  <c r="J1586" i="20"/>
  <c r="H1587" i="20"/>
  <c r="P235" i="9"/>
  <c r="V234" i="9"/>
  <c r="AE11" i="40"/>
  <c r="AD16" i="40"/>
  <c r="H136" i="16"/>
  <c r="G137" i="16"/>
  <c r="I1481" i="18"/>
  <c r="J1481" i="18"/>
  <c r="H1482" i="18"/>
  <c r="N132" i="11"/>
  <c r="T131" i="11"/>
  <c r="H136" i="15"/>
  <c r="G137" i="15"/>
  <c r="J28" i="19"/>
  <c r="I28" i="19"/>
  <c r="H29" i="19"/>
  <c r="U286" i="9"/>
  <c r="O287" i="9"/>
  <c r="P29" i="9"/>
  <c r="V28" i="9"/>
  <c r="Q28" i="11"/>
  <c r="W27" i="11"/>
  <c r="N27" i="11"/>
  <c r="T26" i="11"/>
  <c r="AC134" i="35"/>
  <c r="AD129" i="35"/>
  <c r="O235" i="9"/>
  <c r="U234" i="9"/>
  <c r="I963" i="20"/>
  <c r="J963" i="20"/>
  <c r="H964" i="20"/>
  <c r="J129" i="20"/>
  <c r="I129" i="20"/>
  <c r="H130" i="20"/>
  <c r="AE113" i="37"/>
  <c r="AD118" i="37"/>
  <c r="I1271" i="20"/>
  <c r="H1272" i="20"/>
  <c r="J1271" i="20"/>
  <c r="N182" i="9"/>
  <c r="T181" i="9"/>
  <c r="J340" i="19"/>
  <c r="I340" i="19"/>
  <c r="H341" i="19"/>
  <c r="W131" i="11"/>
  <c r="Q132" i="11"/>
  <c r="R183" i="9"/>
  <c r="L184" i="9"/>
  <c r="S181" i="9"/>
  <c r="M182" i="9"/>
  <c r="Q181" i="9"/>
  <c r="W181" i="9" s="1"/>
  <c r="T232" i="9"/>
  <c r="N233" i="9"/>
  <c r="U131" i="11"/>
  <c r="O132" i="11"/>
  <c r="L235" i="9"/>
  <c r="R234" i="9"/>
  <c r="AF26" i="35"/>
  <c r="AE31" i="35"/>
  <c r="H357" i="15"/>
  <c r="G358" i="15"/>
  <c r="AD59" i="37"/>
  <c r="AC64" i="37"/>
  <c r="AF85" i="40"/>
  <c r="AG80" i="40"/>
  <c r="N285" i="9"/>
  <c r="T284" i="9"/>
  <c r="J342" i="18"/>
  <c r="I342" i="18"/>
  <c r="H343" i="18"/>
  <c r="U26" i="11"/>
  <c r="O27" i="11"/>
  <c r="H246" i="16"/>
  <c r="G247" i="16"/>
  <c r="AD32" i="40"/>
  <c r="AE27" i="40"/>
  <c r="O30" i="9"/>
  <c r="U29" i="9"/>
  <c r="J1480" i="20"/>
  <c r="I1480" i="20"/>
  <c r="H1481" i="20"/>
  <c r="I134" i="19"/>
  <c r="J134" i="19"/>
  <c r="H135" i="19"/>
  <c r="AD80" i="37"/>
  <c r="AC85" i="37"/>
  <c r="V184" i="9"/>
  <c r="P185" i="9"/>
  <c r="AD101" i="35"/>
  <c r="AE96" i="35"/>
  <c r="J751" i="20"/>
  <c r="I751" i="20"/>
  <c r="H752" i="20"/>
  <c r="AD11" i="35"/>
  <c r="AC16" i="35"/>
  <c r="I133" i="18"/>
  <c r="J133" i="18"/>
  <c r="H134" i="18"/>
  <c r="AC134" i="37"/>
  <c r="AD129" i="37"/>
  <c r="AC187" i="40"/>
  <c r="AD182" i="40"/>
  <c r="H27" i="17"/>
  <c r="G28" i="17"/>
  <c r="I861" i="18"/>
  <c r="J861" i="18"/>
  <c r="H862" i="18"/>
  <c r="AF128" i="35"/>
  <c r="AE133" i="35"/>
  <c r="M27" i="11"/>
  <c r="S26" i="11"/>
  <c r="X26" i="11" s="1"/>
  <c r="R26" i="11"/>
  <c r="AC156" i="40"/>
  <c r="AD151" i="40"/>
  <c r="O184" i="9"/>
  <c r="U183" i="9"/>
  <c r="AF10" i="37"/>
  <c r="AE15" i="37"/>
  <c r="AD48" i="40"/>
  <c r="AE43" i="40"/>
  <c r="AE101" i="40"/>
  <c r="AF96" i="40"/>
  <c r="M131" i="11"/>
  <c r="S130" i="11"/>
  <c r="R130" i="11"/>
  <c r="X130" i="11" s="1"/>
  <c r="J1068" i="19"/>
  <c r="I1068" i="19"/>
  <c r="H1069" i="19"/>
  <c r="V132" i="9"/>
  <c r="P133" i="9"/>
  <c r="AF11" i="37"/>
  <c r="AE16" i="37"/>
  <c r="H193" i="17"/>
  <c r="G194" i="17"/>
  <c r="I547" i="19"/>
  <c r="H548" i="19"/>
  <c r="J547" i="19"/>
  <c r="AC47" i="40"/>
  <c r="AD42" i="40"/>
  <c r="H138" i="17"/>
  <c r="G139" i="17"/>
  <c r="I1275" i="18"/>
  <c r="H1276" i="18"/>
  <c r="J1275" i="18"/>
  <c r="AG43" i="37"/>
  <c r="AF48" i="37"/>
  <c r="J1588" i="19"/>
  <c r="I1588" i="19"/>
  <c r="H1589" i="19"/>
  <c r="AF188" i="40"/>
  <c r="AG183" i="40"/>
  <c r="AD58" i="35"/>
  <c r="AC63" i="35"/>
  <c r="H247" i="15"/>
  <c r="G248" i="15"/>
  <c r="AE80" i="35"/>
  <c r="AD85" i="35"/>
  <c r="I1172" i="18"/>
  <c r="J1172" i="18"/>
  <c r="H1173" i="18"/>
  <c r="P81" i="9"/>
  <c r="V80" i="9"/>
  <c r="J1379" i="18"/>
  <c r="H1380" i="18"/>
  <c r="I1379" i="18"/>
  <c r="AE81" i="37"/>
  <c r="AD86" i="37"/>
  <c r="AC133" i="37"/>
  <c r="AD128" i="37"/>
  <c r="J859" i="20"/>
  <c r="I859" i="20"/>
  <c r="H860" i="20"/>
  <c r="H194" i="17" l="1"/>
  <c r="G195" i="17"/>
  <c r="P134" i="9"/>
  <c r="V133" i="9"/>
  <c r="R131" i="11"/>
  <c r="X131" i="11" s="1"/>
  <c r="S131" i="11"/>
  <c r="M132" i="11"/>
  <c r="U184" i="9"/>
  <c r="O185" i="9"/>
  <c r="J862" i="18"/>
  <c r="I862" i="18"/>
  <c r="H863" i="18"/>
  <c r="H1381" i="18"/>
  <c r="I1380" i="18"/>
  <c r="J1380" i="18"/>
  <c r="J1173" i="18"/>
  <c r="I1173" i="18"/>
  <c r="H1174" i="18"/>
  <c r="AE85" i="35"/>
  <c r="AF80" i="35"/>
  <c r="H248" i="15"/>
  <c r="G249" i="15"/>
  <c r="AH183" i="40"/>
  <c r="AG188" i="40"/>
  <c r="J1276" i="18"/>
  <c r="H1277" i="18"/>
  <c r="I1276" i="18"/>
  <c r="H139" i="17"/>
  <c r="G140" i="17"/>
  <c r="AE86" i="37"/>
  <c r="AF81" i="37"/>
  <c r="J548" i="19"/>
  <c r="H549" i="19"/>
  <c r="I548" i="19"/>
  <c r="I1069" i="19"/>
  <c r="J1069" i="19"/>
  <c r="H1070" i="19"/>
  <c r="AF15" i="37"/>
  <c r="AG10" i="37"/>
  <c r="P186" i="9"/>
  <c r="V185" i="9"/>
  <c r="J135" i="19"/>
  <c r="I135" i="19"/>
  <c r="H136" i="19"/>
  <c r="O31" i="9"/>
  <c r="U30" i="9"/>
  <c r="O28" i="11"/>
  <c r="U27" i="11"/>
  <c r="L236" i="9"/>
  <c r="R235" i="9"/>
  <c r="R184" i="9"/>
  <c r="L185" i="9"/>
  <c r="J130" i="20"/>
  <c r="I130" i="20"/>
  <c r="H131" i="20"/>
  <c r="U235" i="9"/>
  <c r="O236" i="9"/>
  <c r="T27" i="11"/>
  <c r="N28" i="11"/>
  <c r="I29" i="19"/>
  <c r="J29" i="19"/>
  <c r="H30" i="19"/>
  <c r="H137" i="15"/>
  <c r="G138" i="15"/>
  <c r="J1482" i="18"/>
  <c r="I1482" i="18"/>
  <c r="H1483" i="18"/>
  <c r="H137" i="16"/>
  <c r="G138" i="16"/>
  <c r="I237" i="18"/>
  <c r="J237" i="18"/>
  <c r="H238" i="18"/>
  <c r="V27" i="11"/>
  <c r="P28" i="11"/>
  <c r="AD134" i="40"/>
  <c r="AE129" i="40"/>
  <c r="J649" i="20"/>
  <c r="I649" i="20"/>
  <c r="H650" i="20"/>
  <c r="J755" i="19"/>
  <c r="I755" i="19"/>
  <c r="H756" i="19"/>
  <c r="T82" i="9"/>
  <c r="N83" i="9"/>
  <c r="AD31" i="40"/>
  <c r="AE26" i="40"/>
  <c r="J27" i="18"/>
  <c r="I27" i="18"/>
  <c r="H28" i="18"/>
  <c r="AD102" i="40"/>
  <c r="AE97" i="40"/>
  <c r="AD198" i="40"/>
  <c r="AC203" i="40"/>
  <c r="AD63" i="37"/>
  <c r="AE58" i="37"/>
  <c r="R82" i="9"/>
  <c r="L83" i="9"/>
  <c r="Q357" i="15"/>
  <c r="O358" i="15"/>
  <c r="J544" i="20"/>
  <c r="I544" i="20"/>
  <c r="H545" i="20"/>
  <c r="AD64" i="40"/>
  <c r="AE59" i="40"/>
  <c r="V132" i="11"/>
  <c r="P133" i="11"/>
  <c r="I26" i="20"/>
  <c r="J26" i="20"/>
  <c r="H27" i="20"/>
  <c r="AD86" i="40"/>
  <c r="AE81" i="40"/>
  <c r="J1376" i="20"/>
  <c r="I1376" i="20"/>
  <c r="H1377" i="20"/>
  <c r="I1381" i="19"/>
  <c r="J1381" i="19"/>
  <c r="H1382" i="19"/>
  <c r="H355" i="16"/>
  <c r="G356" i="16"/>
  <c r="J651" i="19"/>
  <c r="I651" i="19"/>
  <c r="H652" i="19"/>
  <c r="AF81" i="35"/>
  <c r="AE86" i="35"/>
  <c r="I1589" i="19"/>
  <c r="J1589" i="19"/>
  <c r="H1590" i="19"/>
  <c r="AG48" i="37"/>
  <c r="AH43" i="37"/>
  <c r="AD47" i="40"/>
  <c r="AE42" i="40"/>
  <c r="AG11" i="37"/>
  <c r="AF16" i="37"/>
  <c r="AF43" i="40"/>
  <c r="AE48" i="40"/>
  <c r="AF133" i="35"/>
  <c r="AG128" i="35"/>
  <c r="AE182" i="40"/>
  <c r="AD187" i="40"/>
  <c r="AE32" i="40"/>
  <c r="AF27" i="40"/>
  <c r="T285" i="9"/>
  <c r="N286" i="9"/>
  <c r="AE59" i="37"/>
  <c r="AD64" i="37"/>
  <c r="AG26" i="35"/>
  <c r="AF31" i="35"/>
  <c r="O133" i="11"/>
  <c r="U132" i="11"/>
  <c r="J341" i="19"/>
  <c r="I341" i="19"/>
  <c r="H342" i="19"/>
  <c r="T182" i="9"/>
  <c r="N183" i="9"/>
  <c r="AD134" i="35"/>
  <c r="AE129" i="35"/>
  <c r="V29" i="9"/>
  <c r="P30" i="9"/>
  <c r="P236" i="9"/>
  <c r="V235" i="9"/>
  <c r="AD117" i="37"/>
  <c r="AE112" i="37"/>
  <c r="M234" i="9"/>
  <c r="S233" i="9"/>
  <c r="Q233" i="9"/>
  <c r="W233" i="9" s="1"/>
  <c r="J1484" i="19"/>
  <c r="I1484" i="19"/>
  <c r="H1485" i="19"/>
  <c r="J239" i="19"/>
  <c r="I239" i="19"/>
  <c r="H240" i="19"/>
  <c r="AD118" i="40"/>
  <c r="AE113" i="40"/>
  <c r="AE172" i="40"/>
  <c r="AF167" i="40"/>
  <c r="H441" i="20"/>
  <c r="J440" i="20"/>
  <c r="I440" i="20"/>
  <c r="I1069" i="18"/>
  <c r="J1069" i="18"/>
  <c r="H1070" i="18"/>
  <c r="J548" i="18"/>
  <c r="H549" i="18"/>
  <c r="I548" i="18"/>
  <c r="AD155" i="40"/>
  <c r="AE150" i="40"/>
  <c r="O134" i="9"/>
  <c r="U133" i="9"/>
  <c r="V286" i="9"/>
  <c r="P287" i="9"/>
  <c r="I757" i="18"/>
  <c r="J757" i="18"/>
  <c r="H758" i="18"/>
  <c r="T30" i="9"/>
  <c r="N31" i="9"/>
  <c r="J233" i="20"/>
  <c r="I233" i="20"/>
  <c r="H234" i="20"/>
  <c r="AE58" i="40"/>
  <c r="AD63" i="40"/>
  <c r="I1276" i="19"/>
  <c r="H1277" i="19"/>
  <c r="J1276" i="19"/>
  <c r="L285" i="9"/>
  <c r="Q284" i="9"/>
  <c r="W284" i="9" s="1"/>
  <c r="R284" i="9"/>
  <c r="S80" i="9"/>
  <c r="M81" i="9"/>
  <c r="Q80" i="9"/>
  <c r="W80" i="9" s="1"/>
  <c r="AE128" i="37"/>
  <c r="AD133" i="37"/>
  <c r="J134" i="18"/>
  <c r="I134" i="18"/>
  <c r="H135" i="18"/>
  <c r="AD16" i="35"/>
  <c r="AE11" i="35"/>
  <c r="AE101" i="35"/>
  <c r="AF96" i="35"/>
  <c r="H247" i="16"/>
  <c r="G248" i="16"/>
  <c r="I343" i="18"/>
  <c r="J343" i="18"/>
  <c r="H344" i="18"/>
  <c r="AG85" i="40"/>
  <c r="AH80" i="40"/>
  <c r="H358" i="15"/>
  <c r="G359" i="15"/>
  <c r="M183" i="9"/>
  <c r="S182" i="9"/>
  <c r="Q182" i="9"/>
  <c r="W182" i="9" s="1"/>
  <c r="AE118" i="37"/>
  <c r="AF113" i="37"/>
  <c r="W28" i="11"/>
  <c r="Q29" i="11"/>
  <c r="O288" i="9"/>
  <c r="U287" i="9"/>
  <c r="I1587" i="20"/>
  <c r="J1587" i="20"/>
  <c r="H1588" i="20"/>
  <c r="AE118" i="35"/>
  <c r="AF113" i="35"/>
  <c r="AD48" i="35"/>
  <c r="AE43" i="35"/>
  <c r="I337" i="20"/>
  <c r="J337" i="20"/>
  <c r="H338" i="20"/>
  <c r="I1173" i="19"/>
  <c r="J1173" i="19"/>
  <c r="H1174" i="19"/>
  <c r="AF31" i="37"/>
  <c r="AG26" i="37"/>
  <c r="AG10" i="35"/>
  <c r="AF15" i="35"/>
  <c r="P356" i="15"/>
  <c r="N357" i="15"/>
  <c r="AG47" i="37"/>
  <c r="AH42" i="37"/>
  <c r="R133" i="9"/>
  <c r="L134" i="9"/>
  <c r="AE102" i="37"/>
  <c r="AF97" i="37"/>
  <c r="AD101" i="37"/>
  <c r="AE96" i="37"/>
  <c r="S31" i="9"/>
  <c r="M32" i="9"/>
  <c r="J1066" i="20"/>
  <c r="I1066" i="20"/>
  <c r="H1067" i="20"/>
  <c r="J444" i="18"/>
  <c r="H445" i="18"/>
  <c r="I444" i="18"/>
  <c r="O83" i="9"/>
  <c r="U82" i="9"/>
  <c r="I969" i="19"/>
  <c r="J969" i="19"/>
  <c r="H970" i="19"/>
  <c r="AH27" i="37"/>
  <c r="AG32" i="37"/>
  <c r="H83" i="17"/>
  <c r="G84" i="17"/>
  <c r="AD15" i="40"/>
  <c r="AE10" i="40"/>
  <c r="M133" i="9"/>
  <c r="S132" i="9"/>
  <c r="I860" i="20"/>
  <c r="J860" i="20"/>
  <c r="H861" i="20"/>
  <c r="V81" i="9"/>
  <c r="P82" i="9"/>
  <c r="AE58" i="35"/>
  <c r="AD63" i="35"/>
  <c r="AG96" i="40"/>
  <c r="AF101" i="40"/>
  <c r="AD156" i="40"/>
  <c r="AE151" i="40"/>
  <c r="R27" i="11"/>
  <c r="S27" i="11"/>
  <c r="X27" i="11" s="1"/>
  <c r="M28" i="11"/>
  <c r="H28" i="17"/>
  <c r="G29" i="17"/>
  <c r="AD134" i="37"/>
  <c r="AE129" i="37"/>
  <c r="J752" i="20"/>
  <c r="I752" i="20"/>
  <c r="H753" i="20"/>
  <c r="AD85" i="37"/>
  <c r="AE80" i="37"/>
  <c r="J1481" i="20"/>
  <c r="I1481" i="20"/>
  <c r="H1482" i="20"/>
  <c r="N234" i="9"/>
  <c r="T233" i="9"/>
  <c r="W132" i="11"/>
  <c r="Q133" i="11"/>
  <c r="I1272" i="20"/>
  <c r="H1273" i="20"/>
  <c r="J1272" i="20"/>
  <c r="I964" i="20"/>
  <c r="J964" i="20"/>
  <c r="H965" i="20"/>
  <c r="N133" i="11"/>
  <c r="T132" i="11"/>
  <c r="AE16" i="40"/>
  <c r="AF11" i="40"/>
  <c r="I966" i="18"/>
  <c r="J966" i="18"/>
  <c r="H967" i="18"/>
  <c r="N132" i="9"/>
  <c r="T131" i="9"/>
  <c r="H445" i="19"/>
  <c r="J444" i="19"/>
  <c r="I444" i="19"/>
  <c r="J860" i="19"/>
  <c r="I860" i="19"/>
  <c r="H861" i="19"/>
  <c r="J1169" i="20"/>
  <c r="I1169" i="20"/>
  <c r="H1170" i="20"/>
  <c r="AD117" i="35"/>
  <c r="AE112" i="35"/>
  <c r="I649" i="18"/>
  <c r="J649" i="18"/>
  <c r="H650" i="18"/>
  <c r="AF117" i="40"/>
  <c r="AG112" i="40"/>
  <c r="Q29" i="9"/>
  <c r="W29" i="9" s="1"/>
  <c r="L30" i="9"/>
  <c r="R29" i="9"/>
  <c r="J1586" i="18"/>
  <c r="I1586" i="18"/>
  <c r="H1587" i="18"/>
  <c r="H29" i="16"/>
  <c r="G30" i="16"/>
  <c r="AD204" i="40"/>
  <c r="AE199" i="40"/>
  <c r="AF64" i="35"/>
  <c r="AG59" i="35"/>
  <c r="AE166" i="40"/>
  <c r="AD171" i="40"/>
  <c r="AE133" i="40"/>
  <c r="AF128" i="40"/>
  <c r="AF102" i="35"/>
  <c r="AG97" i="35"/>
  <c r="AD32" i="35"/>
  <c r="AE27" i="35"/>
  <c r="H29" i="15"/>
  <c r="G30" i="15"/>
  <c r="S289" i="9"/>
  <c r="M290" i="9"/>
  <c r="AG42" i="35"/>
  <c r="AF47" i="35"/>
  <c r="I1587" i="18" l="1"/>
  <c r="J1587" i="18"/>
  <c r="H1588" i="18"/>
  <c r="AG47" i="35"/>
  <c r="AH42" i="35"/>
  <c r="T133" i="11"/>
  <c r="N134" i="11"/>
  <c r="W133" i="11"/>
  <c r="Q134" i="11"/>
  <c r="J1482" i="20"/>
  <c r="I1482" i="20"/>
  <c r="H1483" i="20"/>
  <c r="AF129" i="37"/>
  <c r="AE134" i="37"/>
  <c r="AF151" i="40"/>
  <c r="AE156" i="40"/>
  <c r="J861" i="20"/>
  <c r="I861" i="20"/>
  <c r="H862" i="20"/>
  <c r="H446" i="18"/>
  <c r="I445" i="18"/>
  <c r="J445" i="18"/>
  <c r="R134" i="9"/>
  <c r="L135" i="9"/>
  <c r="AG15" i="35"/>
  <c r="AH10" i="35"/>
  <c r="AF118" i="37"/>
  <c r="AG113" i="37"/>
  <c r="S183" i="9"/>
  <c r="M184" i="9"/>
  <c r="Q183" i="9"/>
  <c r="W183" i="9" s="1"/>
  <c r="I1277" i="19"/>
  <c r="J1277" i="19"/>
  <c r="H1278" i="19"/>
  <c r="J234" i="20"/>
  <c r="I234" i="20"/>
  <c r="H235" i="20"/>
  <c r="U134" i="9"/>
  <c r="O135" i="9"/>
  <c r="H550" i="18"/>
  <c r="I549" i="18"/>
  <c r="J549" i="18"/>
  <c r="AF172" i="40"/>
  <c r="AG167" i="40"/>
  <c r="I1485" i="19"/>
  <c r="J1485" i="19"/>
  <c r="H1486" i="19"/>
  <c r="AF129" i="35"/>
  <c r="AE134" i="35"/>
  <c r="I342" i="19"/>
  <c r="J342" i="19"/>
  <c r="H343" i="19"/>
  <c r="U133" i="11"/>
  <c r="O134" i="11"/>
  <c r="AE64" i="37"/>
  <c r="AF59" i="37"/>
  <c r="AE187" i="40"/>
  <c r="AF182" i="40"/>
  <c r="AF48" i="40"/>
  <c r="AG43" i="40"/>
  <c r="AF86" i="35"/>
  <c r="AG81" i="35"/>
  <c r="H356" i="16"/>
  <c r="G357" i="16"/>
  <c r="I28" i="18"/>
  <c r="J28" i="18"/>
  <c r="H29" i="18"/>
  <c r="N84" i="9"/>
  <c r="T83" i="9"/>
  <c r="AF129" i="40"/>
  <c r="AE134" i="40"/>
  <c r="J238" i="18"/>
  <c r="I238" i="18"/>
  <c r="H239" i="18"/>
  <c r="I1483" i="18"/>
  <c r="J1483" i="18"/>
  <c r="H1484" i="18"/>
  <c r="J30" i="19"/>
  <c r="I30" i="19"/>
  <c r="H31" i="19"/>
  <c r="H140" i="17"/>
  <c r="G141" i="17"/>
  <c r="H249" i="15"/>
  <c r="G250" i="15"/>
  <c r="I1174" i="18"/>
  <c r="J1174" i="18"/>
  <c r="H1175" i="18"/>
  <c r="H195" i="17"/>
  <c r="G196" i="17"/>
  <c r="R30" i="9"/>
  <c r="L31" i="9"/>
  <c r="Q30" i="9"/>
  <c r="W30" i="9" s="1"/>
  <c r="J650" i="18"/>
  <c r="I650" i="18"/>
  <c r="H651" i="18"/>
  <c r="S290" i="9"/>
  <c r="M291" i="9"/>
  <c r="AE32" i="35"/>
  <c r="AF27" i="35"/>
  <c r="AF166" i="40"/>
  <c r="AE171" i="40"/>
  <c r="H30" i="16"/>
  <c r="G31" i="16"/>
  <c r="AG117" i="40"/>
  <c r="AH112" i="40"/>
  <c r="AE117" i="35"/>
  <c r="AF112" i="35"/>
  <c r="T132" i="9"/>
  <c r="N133" i="9"/>
  <c r="Q132" i="9"/>
  <c r="W132" i="9" s="1"/>
  <c r="AF16" i="40"/>
  <c r="AG11" i="40"/>
  <c r="J753" i="20"/>
  <c r="I753" i="20"/>
  <c r="H754" i="20"/>
  <c r="S28" i="11"/>
  <c r="R28" i="11"/>
  <c r="M29" i="11"/>
  <c r="AE63" i="35"/>
  <c r="AF58" i="35"/>
  <c r="AI27" i="37"/>
  <c r="AH32" i="37"/>
  <c r="S32" i="9"/>
  <c r="M33" i="9"/>
  <c r="AF102" i="37"/>
  <c r="AG97" i="37"/>
  <c r="P357" i="15"/>
  <c r="N358" i="15"/>
  <c r="AG31" i="37"/>
  <c r="AH26" i="37"/>
  <c r="AE48" i="35"/>
  <c r="AF43" i="35"/>
  <c r="I1588" i="20"/>
  <c r="J1588" i="20"/>
  <c r="H1589" i="20"/>
  <c r="U288" i="9"/>
  <c r="O289" i="9"/>
  <c r="H359" i="15"/>
  <c r="G360" i="15"/>
  <c r="J344" i="18"/>
  <c r="I344" i="18"/>
  <c r="H345" i="18"/>
  <c r="H248" i="16"/>
  <c r="G249" i="16"/>
  <c r="AE16" i="35"/>
  <c r="AF11" i="35"/>
  <c r="J758" i="18"/>
  <c r="I758" i="18"/>
  <c r="H759" i="18"/>
  <c r="V287" i="9"/>
  <c r="P288" i="9"/>
  <c r="AE155" i="40"/>
  <c r="AF150" i="40"/>
  <c r="J240" i="19"/>
  <c r="I240" i="19"/>
  <c r="H241" i="19"/>
  <c r="S234" i="9"/>
  <c r="M235" i="9"/>
  <c r="Q234" i="9"/>
  <c r="W234" i="9" s="1"/>
  <c r="V236" i="9"/>
  <c r="P237" i="9"/>
  <c r="N287" i="9"/>
  <c r="T286" i="9"/>
  <c r="AF32" i="40"/>
  <c r="AG27" i="40"/>
  <c r="AG133" i="35"/>
  <c r="AH128" i="35"/>
  <c r="AH48" i="37"/>
  <c r="AI43" i="37"/>
  <c r="J652" i="19"/>
  <c r="I652" i="19"/>
  <c r="H653" i="19"/>
  <c r="AF81" i="40"/>
  <c r="AE86" i="40"/>
  <c r="AF59" i="40"/>
  <c r="AE64" i="40"/>
  <c r="Q358" i="15"/>
  <c r="O359" i="15"/>
  <c r="AE198" i="40"/>
  <c r="AD203" i="40"/>
  <c r="J650" i="20"/>
  <c r="I650" i="20"/>
  <c r="H651" i="20"/>
  <c r="O237" i="9"/>
  <c r="U236" i="9"/>
  <c r="O29" i="11"/>
  <c r="U28" i="11"/>
  <c r="U31" i="9"/>
  <c r="O32" i="9"/>
  <c r="J1070" i="19"/>
  <c r="I1070" i="19"/>
  <c r="H1071" i="19"/>
  <c r="H550" i="19"/>
  <c r="I549" i="19"/>
  <c r="J549" i="19"/>
  <c r="AF86" i="37"/>
  <c r="AG81" i="37"/>
  <c r="J1381" i="18"/>
  <c r="H1382" i="18"/>
  <c r="I1381" i="18"/>
  <c r="U185" i="9"/>
  <c r="O186" i="9"/>
  <c r="AH97" i="35"/>
  <c r="AG102" i="35"/>
  <c r="J1170" i="20"/>
  <c r="I1170" i="20"/>
  <c r="H1171" i="20"/>
  <c r="AF199" i="40"/>
  <c r="AE204" i="40"/>
  <c r="H30" i="15"/>
  <c r="G31" i="15"/>
  <c r="AG128" i="40"/>
  <c r="AF133" i="40"/>
  <c r="AG64" i="35"/>
  <c r="AH59" i="35"/>
  <c r="I861" i="19"/>
  <c r="J861" i="19"/>
  <c r="H862" i="19"/>
  <c r="J967" i="18"/>
  <c r="I967" i="18"/>
  <c r="H968" i="18"/>
  <c r="I965" i="20"/>
  <c r="J965" i="20"/>
  <c r="H966" i="20"/>
  <c r="I1273" i="20"/>
  <c r="H1274" i="20"/>
  <c r="J1273" i="20"/>
  <c r="V82" i="9"/>
  <c r="P83" i="9"/>
  <c r="S133" i="9"/>
  <c r="M134" i="9"/>
  <c r="H84" i="17"/>
  <c r="G85" i="17"/>
  <c r="J970" i="19"/>
  <c r="I970" i="19"/>
  <c r="H971" i="19"/>
  <c r="U83" i="9"/>
  <c r="O84" i="9"/>
  <c r="J1067" i="20"/>
  <c r="I1067" i="20"/>
  <c r="H1068" i="20"/>
  <c r="I338" i="20"/>
  <c r="J338" i="20"/>
  <c r="H339" i="20"/>
  <c r="Q30" i="11"/>
  <c r="W29" i="11"/>
  <c r="S81" i="9"/>
  <c r="M82" i="9"/>
  <c r="Q81" i="9"/>
  <c r="W81" i="9" s="1"/>
  <c r="L286" i="9"/>
  <c r="R285" i="9"/>
  <c r="Q285" i="9"/>
  <c r="W285" i="9" s="1"/>
  <c r="J1070" i="18"/>
  <c r="I1070" i="18"/>
  <c r="H1071" i="18"/>
  <c r="AF113" i="40"/>
  <c r="AE118" i="40"/>
  <c r="AE117" i="37"/>
  <c r="AF112" i="37"/>
  <c r="V30" i="9"/>
  <c r="P31" i="9"/>
  <c r="N184" i="9"/>
  <c r="T183" i="9"/>
  <c r="AG31" i="35"/>
  <c r="AH26" i="35"/>
  <c r="AG16" i="37"/>
  <c r="AH11" i="37"/>
  <c r="J1382" i="19"/>
  <c r="H1383" i="19"/>
  <c r="I1382" i="19"/>
  <c r="J1377" i="20"/>
  <c r="I1377" i="20"/>
  <c r="H1378" i="20"/>
  <c r="AE63" i="37"/>
  <c r="AF58" i="37"/>
  <c r="AF97" i="40"/>
  <c r="AE102" i="40"/>
  <c r="I756" i="19"/>
  <c r="J756" i="19"/>
  <c r="H757" i="19"/>
  <c r="P29" i="11"/>
  <c r="V28" i="11"/>
  <c r="H138" i="16"/>
  <c r="G139" i="16"/>
  <c r="H138" i="15"/>
  <c r="G139" i="15"/>
  <c r="R236" i="9"/>
  <c r="L237" i="9"/>
  <c r="J136" i="19"/>
  <c r="I136" i="19"/>
  <c r="H137" i="19"/>
  <c r="V186" i="9"/>
  <c r="P187" i="9"/>
  <c r="AI183" i="40"/>
  <c r="AI188" i="40" s="1"/>
  <c r="AH188" i="40"/>
  <c r="AF85" i="35"/>
  <c r="AG80" i="35"/>
  <c r="I863" i="18"/>
  <c r="J863" i="18"/>
  <c r="H864" i="18"/>
  <c r="H446" i="19"/>
  <c r="I445" i="19"/>
  <c r="J445" i="19"/>
  <c r="T234" i="9"/>
  <c r="N235" i="9"/>
  <c r="AE85" i="37"/>
  <c r="AF80" i="37"/>
  <c r="H29" i="17"/>
  <c r="G30" i="17"/>
  <c r="AG101" i="40"/>
  <c r="AH96" i="40"/>
  <c r="AE15" i="40"/>
  <c r="AF10" i="40"/>
  <c r="AE101" i="37"/>
  <c r="AF96" i="37"/>
  <c r="AH47" i="37"/>
  <c r="AI42" i="37"/>
  <c r="J1174" i="19"/>
  <c r="I1174" i="19"/>
  <c r="H1175" i="19"/>
  <c r="AF118" i="35"/>
  <c r="AG113" i="35"/>
  <c r="AI80" i="40"/>
  <c r="AH85" i="40"/>
  <c r="AF101" i="35"/>
  <c r="AG96" i="35"/>
  <c r="J135" i="18"/>
  <c r="I135" i="18"/>
  <c r="H136" i="18"/>
  <c r="AF128" i="37"/>
  <c r="AE133" i="37"/>
  <c r="AF58" i="40"/>
  <c r="AE63" i="40"/>
  <c r="N32" i="9"/>
  <c r="T31" i="9"/>
  <c r="H442" i="20"/>
  <c r="J441" i="20"/>
  <c r="I441" i="20"/>
  <c r="AE47" i="40"/>
  <c r="AF42" i="40"/>
  <c r="I1590" i="19"/>
  <c r="J1590" i="19"/>
  <c r="H1591" i="19"/>
  <c r="I27" i="20"/>
  <c r="J27" i="20"/>
  <c r="H28" i="20"/>
  <c r="P134" i="11"/>
  <c r="V133" i="11"/>
  <c r="J545" i="20"/>
  <c r="I545" i="20"/>
  <c r="H546" i="20"/>
  <c r="L84" i="9"/>
  <c r="R83" i="9"/>
  <c r="AE31" i="40"/>
  <c r="AF26" i="40"/>
  <c r="N29" i="11"/>
  <c r="T28" i="11"/>
  <c r="J131" i="20"/>
  <c r="I131" i="20"/>
  <c r="H132" i="20"/>
  <c r="L186" i="9"/>
  <c r="R185" i="9"/>
  <c r="AG15" i="37"/>
  <c r="AH10" i="37"/>
  <c r="H1278" i="18"/>
  <c r="I1277" i="18"/>
  <c r="J1277" i="18"/>
  <c r="R132" i="11"/>
  <c r="X132" i="11" s="1"/>
  <c r="M133" i="11"/>
  <c r="S132" i="11"/>
  <c r="V134" i="9"/>
  <c r="P135" i="9"/>
  <c r="L187" i="9" l="1"/>
  <c r="R186" i="9"/>
  <c r="I28" i="20"/>
  <c r="J28" i="20"/>
  <c r="H29" i="20"/>
  <c r="T32" i="9"/>
  <c r="N33" i="9"/>
  <c r="AF133" i="37"/>
  <c r="AG128" i="37"/>
  <c r="AG101" i="35"/>
  <c r="AH96" i="35"/>
  <c r="AH113" i="35"/>
  <c r="AG118" i="35"/>
  <c r="AG80" i="37"/>
  <c r="AF85" i="37"/>
  <c r="AF102" i="40"/>
  <c r="AG97" i="40"/>
  <c r="J1378" i="20"/>
  <c r="I1378" i="20"/>
  <c r="H1379" i="20"/>
  <c r="H1384" i="19"/>
  <c r="J1383" i="19"/>
  <c r="I1383" i="19"/>
  <c r="AH31" i="35"/>
  <c r="AI26" i="35"/>
  <c r="P32" i="9"/>
  <c r="V31" i="9"/>
  <c r="Q31" i="11"/>
  <c r="W30" i="11"/>
  <c r="J1068" i="20"/>
  <c r="I1068" i="20"/>
  <c r="H1069" i="20"/>
  <c r="I1274" i="20"/>
  <c r="H1275" i="20"/>
  <c r="J1274" i="20"/>
  <c r="J862" i="19"/>
  <c r="I862" i="19"/>
  <c r="H863" i="19"/>
  <c r="I1171" i="20"/>
  <c r="J1171" i="20"/>
  <c r="H1172" i="20"/>
  <c r="AI97" i="35"/>
  <c r="AH102" i="35"/>
  <c r="J1071" i="19"/>
  <c r="I1071" i="19"/>
  <c r="H1072" i="19"/>
  <c r="U237" i="9"/>
  <c r="O238" i="9"/>
  <c r="Q359" i="15"/>
  <c r="O360" i="15"/>
  <c r="N288" i="9"/>
  <c r="T287" i="9"/>
  <c r="S235" i="9"/>
  <c r="M236" i="9"/>
  <c r="Q235" i="9"/>
  <c r="W235" i="9" s="1"/>
  <c r="AG11" i="35"/>
  <c r="AF16" i="35"/>
  <c r="O290" i="9"/>
  <c r="U289" i="9"/>
  <c r="AF63" i="35"/>
  <c r="AG58" i="35"/>
  <c r="X28" i="11"/>
  <c r="N134" i="9"/>
  <c r="T133" i="9"/>
  <c r="AI112" i="40"/>
  <c r="AH117" i="40"/>
  <c r="AF171" i="40"/>
  <c r="AG166" i="40"/>
  <c r="M292" i="9"/>
  <c r="S291" i="9"/>
  <c r="I31" i="19"/>
  <c r="J31" i="19"/>
  <c r="H32" i="19"/>
  <c r="J1484" i="18"/>
  <c r="I1484" i="18"/>
  <c r="H1485" i="18"/>
  <c r="U134" i="11"/>
  <c r="O135" i="11"/>
  <c r="L136" i="9"/>
  <c r="R135" i="9"/>
  <c r="J446" i="18"/>
  <c r="H447" i="18"/>
  <c r="I446" i="18"/>
  <c r="J1483" i="20"/>
  <c r="I1483" i="20"/>
  <c r="H1484" i="20"/>
  <c r="J132" i="20"/>
  <c r="I132" i="20"/>
  <c r="H133" i="20"/>
  <c r="I136" i="18"/>
  <c r="J136" i="18"/>
  <c r="H137" i="18"/>
  <c r="AJ42" i="37"/>
  <c r="AI47" i="37"/>
  <c r="AG10" i="40"/>
  <c r="AF15" i="40"/>
  <c r="AG26" i="40"/>
  <c r="AF31" i="40"/>
  <c r="R84" i="9"/>
  <c r="L85" i="9"/>
  <c r="AG42" i="40"/>
  <c r="AF47" i="40"/>
  <c r="H443" i="20"/>
  <c r="J442" i="20"/>
  <c r="I442" i="20"/>
  <c r="AF63" i="40"/>
  <c r="AG58" i="40"/>
  <c r="J1175" i="19"/>
  <c r="I1175" i="19"/>
  <c r="H1176" i="19"/>
  <c r="H139" i="15"/>
  <c r="G140" i="15"/>
  <c r="AG58" i="37"/>
  <c r="AF63" i="37"/>
  <c r="AF118" i="40"/>
  <c r="AG113" i="40"/>
  <c r="M83" i="9"/>
  <c r="S82" i="9"/>
  <c r="Q82" i="9"/>
  <c r="W82" i="9" s="1"/>
  <c r="I339" i="20"/>
  <c r="J339" i="20"/>
  <c r="H340" i="20"/>
  <c r="J971" i="19"/>
  <c r="I971" i="19"/>
  <c r="H972" i="19"/>
  <c r="H85" i="17"/>
  <c r="G86" i="17"/>
  <c r="P84" i="9"/>
  <c r="V83" i="9"/>
  <c r="I968" i="18"/>
  <c r="J968" i="18"/>
  <c r="H969" i="18"/>
  <c r="I1382" i="18"/>
  <c r="H1383" i="18"/>
  <c r="J1382" i="18"/>
  <c r="J651" i="20"/>
  <c r="I651" i="20"/>
  <c r="H652" i="20"/>
  <c r="AF86" i="40"/>
  <c r="AG81" i="40"/>
  <c r="AI48" i="37"/>
  <c r="AJ43" i="37"/>
  <c r="AH27" i="40"/>
  <c r="AG32" i="40"/>
  <c r="P238" i="9"/>
  <c r="V237" i="9"/>
  <c r="AG150" i="40"/>
  <c r="AF155" i="40"/>
  <c r="I759" i="18"/>
  <c r="J759" i="18"/>
  <c r="H760" i="18"/>
  <c r="H249" i="16"/>
  <c r="G250" i="16"/>
  <c r="AG43" i="35"/>
  <c r="AF48" i="35"/>
  <c r="AH97" i="37"/>
  <c r="AG102" i="37"/>
  <c r="J754" i="20"/>
  <c r="I754" i="20"/>
  <c r="H755" i="20"/>
  <c r="AH11" i="40"/>
  <c r="AG16" i="40"/>
  <c r="H31" i="16"/>
  <c r="G32" i="16"/>
  <c r="AG27" i="35"/>
  <c r="AF32" i="35"/>
  <c r="H196" i="17"/>
  <c r="G197" i="17"/>
  <c r="T84" i="9"/>
  <c r="N85" i="9"/>
  <c r="H357" i="16"/>
  <c r="G358" i="16"/>
  <c r="AH43" i="40"/>
  <c r="AG48" i="40"/>
  <c r="J1278" i="19"/>
  <c r="H1279" i="19"/>
  <c r="I1278" i="19"/>
  <c r="M185" i="9"/>
  <c r="S184" i="9"/>
  <c r="Q184" i="9"/>
  <c r="W184" i="9" s="1"/>
  <c r="AH15" i="35"/>
  <c r="AI10" i="35"/>
  <c r="J862" i="20"/>
  <c r="I862" i="20"/>
  <c r="H863" i="20"/>
  <c r="AG151" i="40"/>
  <c r="AF156" i="40"/>
  <c r="T134" i="11"/>
  <c r="N135" i="11"/>
  <c r="J1588" i="18"/>
  <c r="I1588" i="18"/>
  <c r="H1589" i="18"/>
  <c r="S133" i="11"/>
  <c r="M134" i="11"/>
  <c r="R133" i="11"/>
  <c r="X133" i="11" s="1"/>
  <c r="J1278" i="18"/>
  <c r="H1279" i="18"/>
  <c r="I1278" i="18"/>
  <c r="T29" i="11"/>
  <c r="N30" i="11"/>
  <c r="AH80" i="35"/>
  <c r="AG85" i="35"/>
  <c r="P188" i="9"/>
  <c r="V187" i="9"/>
  <c r="P136" i="9"/>
  <c r="V135" i="9"/>
  <c r="J864" i="18"/>
  <c r="I864" i="18"/>
  <c r="H865" i="18"/>
  <c r="AI10" i="37"/>
  <c r="AH15" i="37"/>
  <c r="J546" i="20"/>
  <c r="I546" i="20"/>
  <c r="H547" i="20"/>
  <c r="P135" i="11"/>
  <c r="V134" i="11"/>
  <c r="J1591" i="19"/>
  <c r="I1591" i="19"/>
  <c r="H1592" i="19"/>
  <c r="AJ80" i="40"/>
  <c r="AI85" i="40"/>
  <c r="AG96" i="37"/>
  <c r="AF101" i="37"/>
  <c r="AI96" i="40"/>
  <c r="AH101" i="40"/>
  <c r="H30" i="17"/>
  <c r="G31" i="17"/>
  <c r="N236" i="9"/>
  <c r="T235" i="9"/>
  <c r="I446" i="19"/>
  <c r="J446" i="19"/>
  <c r="H447" i="19"/>
  <c r="J137" i="19"/>
  <c r="I137" i="19"/>
  <c r="H138" i="19"/>
  <c r="V29" i="11"/>
  <c r="P30" i="11"/>
  <c r="AH16" i="37"/>
  <c r="AI11" i="37"/>
  <c r="AG112" i="37"/>
  <c r="AF117" i="37"/>
  <c r="I1071" i="18"/>
  <c r="J1071" i="18"/>
  <c r="H1072" i="18"/>
  <c r="I966" i="20"/>
  <c r="J966" i="20"/>
  <c r="H967" i="20"/>
  <c r="AG133" i="40"/>
  <c r="AH128" i="40"/>
  <c r="H31" i="15"/>
  <c r="G32" i="15"/>
  <c r="AF204" i="40"/>
  <c r="AG199" i="40"/>
  <c r="O187" i="9"/>
  <c r="U186" i="9"/>
  <c r="U29" i="11"/>
  <c r="O30" i="11"/>
  <c r="AE203" i="40"/>
  <c r="AF198" i="40"/>
  <c r="I653" i="19"/>
  <c r="J653" i="19"/>
  <c r="H654" i="19"/>
  <c r="J241" i="19"/>
  <c r="I241" i="19"/>
  <c r="H242" i="19"/>
  <c r="H360" i="15"/>
  <c r="G361" i="15"/>
  <c r="I1589" i="20"/>
  <c r="J1589" i="20"/>
  <c r="H1590" i="20"/>
  <c r="AI32" i="37"/>
  <c r="AJ27" i="37"/>
  <c r="M30" i="11"/>
  <c r="S29" i="11"/>
  <c r="R29" i="11"/>
  <c r="AG112" i="35"/>
  <c r="AF117" i="35"/>
  <c r="H250" i="15"/>
  <c r="G251" i="15"/>
  <c r="H141" i="17"/>
  <c r="G142" i="17"/>
  <c r="I29" i="18"/>
  <c r="J29" i="18"/>
  <c r="H30" i="18"/>
  <c r="AF64" i="37"/>
  <c r="AG59" i="37"/>
  <c r="J343" i="19"/>
  <c r="I343" i="19"/>
  <c r="H344" i="19"/>
  <c r="AG129" i="35"/>
  <c r="AF134" i="35"/>
  <c r="AG172" i="40"/>
  <c r="AH167" i="40"/>
  <c r="J550" i="18"/>
  <c r="H551" i="18"/>
  <c r="I550" i="18"/>
  <c r="J235" i="20"/>
  <c r="I235" i="20"/>
  <c r="H236" i="20"/>
  <c r="Q133" i="9"/>
  <c r="W133" i="9" s="1"/>
  <c r="L238" i="9"/>
  <c r="R237" i="9"/>
  <c r="H139" i="16"/>
  <c r="G140" i="16"/>
  <c r="I757" i="19"/>
  <c r="J757" i="19"/>
  <c r="H758" i="19"/>
  <c r="N185" i="9"/>
  <c r="T184" i="9"/>
  <c r="Q286" i="9"/>
  <c r="W286" i="9" s="1"/>
  <c r="L287" i="9"/>
  <c r="R286" i="9"/>
  <c r="O85" i="9"/>
  <c r="U84" i="9"/>
  <c r="M135" i="9"/>
  <c r="S134" i="9"/>
  <c r="AI59" i="35"/>
  <c r="AH64" i="35"/>
  <c r="AH81" i="37"/>
  <c r="AG86" i="37"/>
  <c r="I550" i="19"/>
  <c r="J550" i="19"/>
  <c r="H551" i="19"/>
  <c r="O33" i="9"/>
  <c r="U32" i="9"/>
  <c r="AF64" i="40"/>
  <c r="AG59" i="40"/>
  <c r="AI128" i="35"/>
  <c r="AH133" i="35"/>
  <c r="P289" i="9"/>
  <c r="V288" i="9"/>
  <c r="I345" i="18"/>
  <c r="J345" i="18"/>
  <c r="H346" i="18"/>
  <c r="AH31" i="37"/>
  <c r="AI26" i="37"/>
  <c r="P358" i="15"/>
  <c r="N359" i="15"/>
  <c r="S33" i="9"/>
  <c r="M34" i="9"/>
  <c r="I651" i="18"/>
  <c r="J651" i="18"/>
  <c r="H652" i="18"/>
  <c r="L32" i="9"/>
  <c r="Q31" i="9"/>
  <c r="W31" i="9" s="1"/>
  <c r="R31" i="9"/>
  <c r="J1175" i="18"/>
  <c r="I1175" i="18"/>
  <c r="H1176" i="18"/>
  <c r="I239" i="18"/>
  <c r="J239" i="18"/>
  <c r="H240" i="18"/>
  <c r="AF134" i="40"/>
  <c r="AG129" i="40"/>
  <c r="AG86" i="35"/>
  <c r="AH81" i="35"/>
  <c r="AF187" i="40"/>
  <c r="AG182" i="40"/>
  <c r="I1486" i="19"/>
  <c r="J1486" i="19"/>
  <c r="H1487" i="19"/>
  <c r="U135" i="9"/>
  <c r="O136" i="9"/>
  <c r="AH113" i="37"/>
  <c r="AG118" i="37"/>
  <c r="Q134" i="9"/>
  <c r="W134" i="9" s="1"/>
  <c r="AG129" i="37"/>
  <c r="AF134" i="37"/>
  <c r="Q135" i="11"/>
  <c r="W134" i="11"/>
  <c r="AH47" i="35"/>
  <c r="AI42" i="35"/>
  <c r="J346" i="18" l="1"/>
  <c r="I346" i="18"/>
  <c r="H347" i="18"/>
  <c r="AG64" i="40"/>
  <c r="AH59" i="40"/>
  <c r="P290" i="9"/>
  <c r="V289" i="9"/>
  <c r="S135" i="9"/>
  <c r="M136" i="9"/>
  <c r="R287" i="9"/>
  <c r="L288" i="9"/>
  <c r="Q287" i="9"/>
  <c r="W287" i="9" s="1"/>
  <c r="J758" i="19"/>
  <c r="I758" i="19"/>
  <c r="H759" i="19"/>
  <c r="J30" i="18"/>
  <c r="I30" i="18"/>
  <c r="H31" i="18"/>
  <c r="X29" i="11"/>
  <c r="I1590" i="20"/>
  <c r="J1590" i="20"/>
  <c r="H1591" i="20"/>
  <c r="AH96" i="37"/>
  <c r="AG101" i="37"/>
  <c r="J547" i="20"/>
  <c r="I547" i="20"/>
  <c r="H548" i="20"/>
  <c r="AJ10" i="37"/>
  <c r="AI15" i="37"/>
  <c r="M135" i="11"/>
  <c r="R134" i="11"/>
  <c r="X134" i="11" s="1"/>
  <c r="S134" i="11"/>
  <c r="AH48" i="40"/>
  <c r="AI43" i="40"/>
  <c r="AH27" i="35"/>
  <c r="AG32" i="35"/>
  <c r="H32" i="16"/>
  <c r="G33" i="16"/>
  <c r="J755" i="20"/>
  <c r="I755" i="20"/>
  <c r="H756" i="20"/>
  <c r="AI97" i="37"/>
  <c r="AH102" i="37"/>
  <c r="H250" i="16"/>
  <c r="G251" i="16"/>
  <c r="P239" i="9"/>
  <c r="V238" i="9"/>
  <c r="I972" i="19"/>
  <c r="J972" i="19"/>
  <c r="H973" i="19"/>
  <c r="S83" i="9"/>
  <c r="M84" i="9"/>
  <c r="Q83" i="9"/>
  <c r="W83" i="9" s="1"/>
  <c r="AH58" i="37"/>
  <c r="AG63" i="37"/>
  <c r="AH42" i="40"/>
  <c r="AG47" i="40"/>
  <c r="J32" i="19"/>
  <c r="I32" i="19"/>
  <c r="H33" i="19"/>
  <c r="M293" i="9"/>
  <c r="S292" i="9"/>
  <c r="AJ112" i="40"/>
  <c r="AI117" i="40"/>
  <c r="U290" i="9"/>
  <c r="O291" i="9"/>
  <c r="M237" i="9"/>
  <c r="S236" i="9"/>
  <c r="Q236" i="9"/>
  <c r="W236" i="9" s="1"/>
  <c r="J1172" i="20"/>
  <c r="I1172" i="20"/>
  <c r="H1173" i="20"/>
  <c r="J863" i="19"/>
  <c r="I863" i="19"/>
  <c r="H864" i="19"/>
  <c r="I1275" i="20"/>
  <c r="H1276" i="20"/>
  <c r="J1275" i="20"/>
  <c r="P33" i="9"/>
  <c r="V32" i="9"/>
  <c r="AH80" i="37"/>
  <c r="AG85" i="37"/>
  <c r="AG134" i="37"/>
  <c r="AH129" i="37"/>
  <c r="O137" i="9"/>
  <c r="U136" i="9"/>
  <c r="L33" i="9"/>
  <c r="R32" i="9"/>
  <c r="Q32" i="9"/>
  <c r="W32" i="9" s="1"/>
  <c r="AG187" i="40"/>
  <c r="AH182" i="40"/>
  <c r="AG134" i="40"/>
  <c r="AH129" i="40"/>
  <c r="J652" i="18"/>
  <c r="I652" i="18"/>
  <c r="H653" i="18"/>
  <c r="AI31" i="37"/>
  <c r="AJ26" i="37"/>
  <c r="J236" i="20"/>
  <c r="I236" i="20"/>
  <c r="H237" i="20"/>
  <c r="I551" i="18"/>
  <c r="H552" i="18"/>
  <c r="J551" i="18"/>
  <c r="H251" i="15"/>
  <c r="G252" i="15"/>
  <c r="M31" i="11"/>
  <c r="S30" i="11"/>
  <c r="X30" i="11" s="1"/>
  <c r="R30" i="11"/>
  <c r="J654" i="19"/>
  <c r="I654" i="19"/>
  <c r="H655" i="19"/>
  <c r="AG198" i="40"/>
  <c r="AF203" i="40"/>
  <c r="AH133" i="40"/>
  <c r="AI128" i="40"/>
  <c r="P31" i="11"/>
  <c r="V30" i="11"/>
  <c r="J447" i="19"/>
  <c r="H448" i="19"/>
  <c r="I447" i="19"/>
  <c r="N237" i="9"/>
  <c r="T236" i="9"/>
  <c r="I865" i="18"/>
  <c r="J865" i="18"/>
  <c r="H866" i="18"/>
  <c r="V136" i="9"/>
  <c r="P137" i="9"/>
  <c r="AI80" i="35"/>
  <c r="AH85" i="35"/>
  <c r="I1279" i="18"/>
  <c r="H1280" i="18"/>
  <c r="J1279" i="18"/>
  <c r="AG156" i="40"/>
  <c r="AH151" i="40"/>
  <c r="AJ10" i="35"/>
  <c r="AI15" i="35"/>
  <c r="S185" i="9"/>
  <c r="M186" i="9"/>
  <c r="Q185" i="9"/>
  <c r="W185" i="9" s="1"/>
  <c r="H358" i="16"/>
  <c r="G359" i="16"/>
  <c r="H197" i="17"/>
  <c r="G198" i="17"/>
  <c r="AH81" i="40"/>
  <c r="AG86" i="40"/>
  <c r="J969" i="18"/>
  <c r="I969" i="18"/>
  <c r="H970" i="18"/>
  <c r="P85" i="9"/>
  <c r="V84" i="9"/>
  <c r="AH113" i="40"/>
  <c r="AG118" i="40"/>
  <c r="H140" i="15"/>
  <c r="G141" i="15"/>
  <c r="AH26" i="40"/>
  <c r="AG31" i="40"/>
  <c r="AJ47" i="37"/>
  <c r="AK42" i="37"/>
  <c r="J133" i="20"/>
  <c r="I133" i="20"/>
  <c r="H134" i="20"/>
  <c r="I1485" i="18"/>
  <c r="J1485" i="18"/>
  <c r="H1486" i="18"/>
  <c r="AG171" i="40"/>
  <c r="AH166" i="40"/>
  <c r="AH58" i="35"/>
  <c r="AG63" i="35"/>
  <c r="O239" i="9"/>
  <c r="U238" i="9"/>
  <c r="AJ26" i="35"/>
  <c r="AI31" i="35"/>
  <c r="J1384" i="19"/>
  <c r="H1385" i="19"/>
  <c r="I1384" i="19"/>
  <c r="AG102" i="40"/>
  <c r="AH97" i="40"/>
  <c r="AG133" i="37"/>
  <c r="AH128" i="37"/>
  <c r="I29" i="20"/>
  <c r="J29" i="20"/>
  <c r="H30" i="20"/>
  <c r="R187" i="9"/>
  <c r="L188" i="9"/>
  <c r="P359" i="15"/>
  <c r="N360" i="15"/>
  <c r="I551" i="19"/>
  <c r="H552" i="19"/>
  <c r="J551" i="19"/>
  <c r="AI81" i="37"/>
  <c r="AH86" i="37"/>
  <c r="N186" i="9"/>
  <c r="T185" i="9"/>
  <c r="AH172" i="40"/>
  <c r="AI167" i="40"/>
  <c r="AI172" i="40" s="1"/>
  <c r="J344" i="19"/>
  <c r="I344" i="19"/>
  <c r="H345" i="19"/>
  <c r="Q136" i="11"/>
  <c r="W135" i="11"/>
  <c r="J1487" i="19"/>
  <c r="I1487" i="19"/>
  <c r="H1488" i="19"/>
  <c r="AJ42" i="35"/>
  <c r="AI47" i="35"/>
  <c r="AI113" i="37"/>
  <c r="AH118" i="37"/>
  <c r="AI81" i="35"/>
  <c r="AH86" i="35"/>
  <c r="J240" i="18"/>
  <c r="I240" i="18"/>
  <c r="H241" i="18"/>
  <c r="I1176" i="18"/>
  <c r="J1176" i="18"/>
  <c r="H1177" i="18"/>
  <c r="M35" i="9"/>
  <c r="S34" i="9"/>
  <c r="AJ128" i="35"/>
  <c r="AI133" i="35"/>
  <c r="O34" i="9"/>
  <c r="U33" i="9"/>
  <c r="AJ59" i="35"/>
  <c r="AI64" i="35"/>
  <c r="U85" i="9"/>
  <c r="O86" i="9"/>
  <c r="H140" i="16"/>
  <c r="G141" i="16"/>
  <c r="L239" i="9"/>
  <c r="R238" i="9"/>
  <c r="AG134" i="35"/>
  <c r="AH129" i="35"/>
  <c r="AH59" i="37"/>
  <c r="AG64" i="37"/>
  <c r="AH112" i="35"/>
  <c r="AG117" i="35"/>
  <c r="AK27" i="37"/>
  <c r="AJ32" i="37"/>
  <c r="I242" i="19"/>
  <c r="J242" i="19"/>
  <c r="H243" i="19"/>
  <c r="O188" i="9"/>
  <c r="U187" i="9"/>
  <c r="J1072" i="18"/>
  <c r="I1072" i="18"/>
  <c r="H1073" i="18"/>
  <c r="AH112" i="37"/>
  <c r="AG117" i="37"/>
  <c r="I138" i="19"/>
  <c r="J138" i="19"/>
  <c r="H139" i="19"/>
  <c r="AI101" i="40"/>
  <c r="AJ96" i="40"/>
  <c r="AJ85" i="40"/>
  <c r="AK80" i="40"/>
  <c r="N31" i="11"/>
  <c r="T30" i="11"/>
  <c r="N136" i="11"/>
  <c r="T135" i="11"/>
  <c r="J863" i="20"/>
  <c r="I863" i="20"/>
  <c r="H864" i="20"/>
  <c r="AH43" i="35"/>
  <c r="AG48" i="35"/>
  <c r="J760" i="18"/>
  <c r="I760" i="18"/>
  <c r="H761" i="18"/>
  <c r="AG155" i="40"/>
  <c r="AH150" i="40"/>
  <c r="AH32" i="40"/>
  <c r="AI27" i="40"/>
  <c r="H86" i="17"/>
  <c r="G87" i="17"/>
  <c r="AG63" i="40"/>
  <c r="AH58" i="40"/>
  <c r="H444" i="20"/>
  <c r="J443" i="20"/>
  <c r="I443" i="20"/>
  <c r="R85" i="9"/>
  <c r="L86" i="9"/>
  <c r="I137" i="18"/>
  <c r="J137" i="18"/>
  <c r="H138" i="18"/>
  <c r="J1484" i="20"/>
  <c r="I1484" i="20"/>
  <c r="H1485" i="20"/>
  <c r="I447" i="18"/>
  <c r="H448" i="18"/>
  <c r="J447" i="18"/>
  <c r="L137" i="9"/>
  <c r="R136" i="9"/>
  <c r="N135" i="9"/>
  <c r="T134" i="9"/>
  <c r="AH11" i="35"/>
  <c r="AG16" i="35"/>
  <c r="J1069" i="20"/>
  <c r="I1069" i="20"/>
  <c r="H1070" i="20"/>
  <c r="Q32" i="11"/>
  <c r="W31" i="11"/>
  <c r="J1379" i="20"/>
  <c r="I1379" i="20"/>
  <c r="H1380" i="20"/>
  <c r="AI113" i="35"/>
  <c r="AH118" i="35"/>
  <c r="H142" i="17"/>
  <c r="G143" i="17"/>
  <c r="H361" i="15"/>
  <c r="G362" i="15"/>
  <c r="U30" i="11"/>
  <c r="O31" i="11"/>
  <c r="AG204" i="40"/>
  <c r="AH199" i="40"/>
  <c r="H32" i="15"/>
  <c r="G33" i="15"/>
  <c r="I967" i="20"/>
  <c r="J967" i="20"/>
  <c r="H968" i="20"/>
  <c r="AJ11" i="37"/>
  <c r="AI16" i="37"/>
  <c r="H31" i="17"/>
  <c r="G32" i="17"/>
  <c r="J1592" i="19"/>
  <c r="I1592" i="19"/>
  <c r="H1593" i="19"/>
  <c r="V135" i="11"/>
  <c r="P136" i="11"/>
  <c r="V188" i="9"/>
  <c r="P189" i="9"/>
  <c r="I1589" i="18"/>
  <c r="J1589" i="18"/>
  <c r="H1590" i="18"/>
  <c r="H1280" i="19"/>
  <c r="J1279" i="19"/>
  <c r="I1279" i="19"/>
  <c r="N86" i="9"/>
  <c r="T85" i="9"/>
  <c r="AI11" i="40"/>
  <c r="AH16" i="40"/>
  <c r="AK43" i="37"/>
  <c r="AJ48" i="37"/>
  <c r="J652" i="20"/>
  <c r="I652" i="20"/>
  <c r="H653" i="20"/>
  <c r="J1383" i="18"/>
  <c r="H1384" i="18"/>
  <c r="I1383" i="18"/>
  <c r="I340" i="20"/>
  <c r="J340" i="20"/>
  <c r="H341" i="20"/>
  <c r="I1176" i="19"/>
  <c r="J1176" i="19"/>
  <c r="H1177" i="19"/>
  <c r="AH10" i="40"/>
  <c r="AG15" i="40"/>
  <c r="U135" i="11"/>
  <c r="O136" i="11"/>
  <c r="N289" i="9"/>
  <c r="T288" i="9"/>
  <c r="Q360" i="15"/>
  <c r="O361" i="15"/>
  <c r="J1072" i="19"/>
  <c r="I1072" i="19"/>
  <c r="H1073" i="19"/>
  <c r="AI102" i="35"/>
  <c r="AJ97" i="35"/>
  <c r="AH101" i="35"/>
  <c r="AI96" i="35"/>
  <c r="N34" i="9"/>
  <c r="T33" i="9"/>
  <c r="V136" i="11" l="1"/>
  <c r="P137" i="11"/>
  <c r="N136" i="9"/>
  <c r="T135" i="9"/>
  <c r="H141" i="16"/>
  <c r="G142" i="16"/>
  <c r="I30" i="20"/>
  <c r="J30" i="20"/>
  <c r="H31" i="20"/>
  <c r="H141" i="15"/>
  <c r="G142" i="15"/>
  <c r="AK10" i="35"/>
  <c r="AJ15" i="35"/>
  <c r="AI133" i="40"/>
  <c r="AJ128" i="40"/>
  <c r="AH134" i="40"/>
  <c r="AI129" i="40"/>
  <c r="AJ15" i="37"/>
  <c r="AK10" i="37"/>
  <c r="AI101" i="35"/>
  <c r="AJ96" i="35"/>
  <c r="Q361" i="15"/>
  <c r="O362" i="15"/>
  <c r="AH15" i="40"/>
  <c r="AI10" i="40"/>
  <c r="I341" i="20"/>
  <c r="J341" i="20"/>
  <c r="H342" i="20"/>
  <c r="H1385" i="18"/>
  <c r="I1384" i="18"/>
  <c r="J1384" i="18"/>
  <c r="AI16" i="40"/>
  <c r="AJ11" i="40"/>
  <c r="H32" i="17"/>
  <c r="G33" i="17"/>
  <c r="AK11" i="37"/>
  <c r="AJ16" i="37"/>
  <c r="H33" i="15"/>
  <c r="G34" i="15"/>
  <c r="O32" i="11"/>
  <c r="U31" i="11"/>
  <c r="J1380" i="20"/>
  <c r="I1380" i="20"/>
  <c r="H1381" i="20"/>
  <c r="W32" i="11"/>
  <c r="Q33" i="11"/>
  <c r="J448" i="18"/>
  <c r="H449" i="18"/>
  <c r="I448" i="18"/>
  <c r="H87" i="17"/>
  <c r="G88" i="17"/>
  <c r="AH155" i="40"/>
  <c r="AI150" i="40"/>
  <c r="AI155" i="40" s="1"/>
  <c r="AJ101" i="40"/>
  <c r="AK96" i="40"/>
  <c r="J243" i="19"/>
  <c r="I243" i="19"/>
  <c r="H244" i="19"/>
  <c r="AK32" i="37"/>
  <c r="AL27" i="37"/>
  <c r="AJ64" i="35"/>
  <c r="AK59" i="35"/>
  <c r="AJ133" i="35"/>
  <c r="AK128" i="35"/>
  <c r="S35" i="9"/>
  <c r="M36" i="9"/>
  <c r="I241" i="18"/>
  <c r="J241" i="18"/>
  <c r="H242" i="18"/>
  <c r="AJ81" i="35"/>
  <c r="AI86" i="35"/>
  <c r="AK42" i="35"/>
  <c r="AJ47" i="35"/>
  <c r="T186" i="9"/>
  <c r="N187" i="9"/>
  <c r="J552" i="19"/>
  <c r="H553" i="19"/>
  <c r="I552" i="19"/>
  <c r="R188" i="9"/>
  <c r="L189" i="9"/>
  <c r="AH102" i="40"/>
  <c r="AI97" i="40"/>
  <c r="U239" i="9"/>
  <c r="O240" i="9"/>
  <c r="AI166" i="40"/>
  <c r="AI171" i="40" s="1"/>
  <c r="AH171" i="40"/>
  <c r="AH31" i="40"/>
  <c r="AI26" i="40"/>
  <c r="M187" i="9"/>
  <c r="S186" i="9"/>
  <c r="Q186" i="9"/>
  <c r="W186" i="9" s="1"/>
  <c r="AH156" i="40"/>
  <c r="AI151" i="40"/>
  <c r="AI156" i="40" s="1"/>
  <c r="R31" i="11"/>
  <c r="S31" i="11"/>
  <c r="M32" i="11"/>
  <c r="J552" i="18"/>
  <c r="H553" i="18"/>
  <c r="I552" i="18"/>
  <c r="I653" i="18"/>
  <c r="J653" i="18"/>
  <c r="H654" i="18"/>
  <c r="AH134" i="37"/>
  <c r="AI129" i="37"/>
  <c r="AH85" i="37"/>
  <c r="AI80" i="37"/>
  <c r="I1276" i="20"/>
  <c r="H1277" i="20"/>
  <c r="J1276" i="20"/>
  <c r="O292" i="9"/>
  <c r="U291" i="9"/>
  <c r="H251" i="16"/>
  <c r="G252" i="16"/>
  <c r="J756" i="20"/>
  <c r="I756" i="20"/>
  <c r="H757" i="20"/>
  <c r="AH32" i="35"/>
  <c r="AI27" i="35"/>
  <c r="J548" i="20"/>
  <c r="I548" i="20"/>
  <c r="H549" i="20"/>
  <c r="AH101" i="37"/>
  <c r="AI96" i="37"/>
  <c r="AJ102" i="35"/>
  <c r="AK97" i="35"/>
  <c r="T289" i="9"/>
  <c r="N290" i="9"/>
  <c r="H143" i="17"/>
  <c r="G144" i="17"/>
  <c r="AI118" i="35"/>
  <c r="AJ113" i="35"/>
  <c r="AH118" i="40"/>
  <c r="AI113" i="40"/>
  <c r="H198" i="17"/>
  <c r="G199" i="17"/>
  <c r="J1280" i="18"/>
  <c r="H1281" i="18"/>
  <c r="I1280" i="18"/>
  <c r="H449" i="19"/>
  <c r="J448" i="19"/>
  <c r="I448" i="19"/>
  <c r="J655" i="19"/>
  <c r="I655" i="19"/>
  <c r="H656" i="19"/>
  <c r="U137" i="9"/>
  <c r="O138" i="9"/>
  <c r="M238" i="9"/>
  <c r="S237" i="9"/>
  <c r="Q237" i="9"/>
  <c r="W237" i="9" s="1"/>
  <c r="AJ117" i="40"/>
  <c r="AK112" i="40"/>
  <c r="AI42" i="40"/>
  <c r="AH47" i="40"/>
  <c r="S84" i="9"/>
  <c r="M85" i="9"/>
  <c r="Q84" i="9"/>
  <c r="W84" i="9" s="1"/>
  <c r="I347" i="18"/>
  <c r="J347" i="18"/>
  <c r="H348" i="18"/>
  <c r="I1073" i="19"/>
  <c r="J1073" i="19"/>
  <c r="H1074" i="19"/>
  <c r="O137" i="11"/>
  <c r="U136" i="11"/>
  <c r="I1177" i="19"/>
  <c r="J1177" i="19"/>
  <c r="H1178" i="19"/>
  <c r="H1281" i="19"/>
  <c r="I1280" i="19"/>
  <c r="J1280" i="19"/>
  <c r="P190" i="9"/>
  <c r="V189" i="9"/>
  <c r="I1593" i="19"/>
  <c r="J1593" i="19"/>
  <c r="H1594" i="19"/>
  <c r="I968" i="20"/>
  <c r="J968" i="20"/>
  <c r="H969" i="20"/>
  <c r="J1070" i="20"/>
  <c r="I1070" i="20"/>
  <c r="H1071" i="20"/>
  <c r="AH16" i="35"/>
  <c r="AI11" i="35"/>
  <c r="R137" i="9"/>
  <c r="L138" i="9"/>
  <c r="J138" i="18"/>
  <c r="I138" i="18"/>
  <c r="H139" i="18"/>
  <c r="R86" i="9"/>
  <c r="L87" i="9"/>
  <c r="H445" i="20"/>
  <c r="J444" i="20"/>
  <c r="I444" i="20"/>
  <c r="N32" i="11"/>
  <c r="T31" i="11"/>
  <c r="AI59" i="37"/>
  <c r="AH64" i="37"/>
  <c r="R239" i="9"/>
  <c r="L240" i="9"/>
  <c r="U86" i="9"/>
  <c r="O87" i="9"/>
  <c r="J1177" i="18"/>
  <c r="I1177" i="18"/>
  <c r="H1178" i="18"/>
  <c r="I1488" i="19"/>
  <c r="J1488" i="19"/>
  <c r="H1489" i="19"/>
  <c r="W136" i="11"/>
  <c r="Q137" i="11"/>
  <c r="P360" i="15"/>
  <c r="N361" i="15"/>
  <c r="Q135" i="9"/>
  <c r="W135" i="9" s="1"/>
  <c r="AK47" i="37"/>
  <c r="AL42" i="37"/>
  <c r="V85" i="9"/>
  <c r="P86" i="9"/>
  <c r="H359" i="16"/>
  <c r="G360" i="16"/>
  <c r="J866" i="18"/>
  <c r="I866" i="18"/>
  <c r="H867" i="18"/>
  <c r="N238" i="9"/>
  <c r="T237" i="9"/>
  <c r="H252" i="15"/>
  <c r="G253" i="15"/>
  <c r="AK26" i="37"/>
  <c r="AJ31" i="37"/>
  <c r="AI182" i="40"/>
  <c r="AI187" i="40" s="1"/>
  <c r="AH187" i="40"/>
  <c r="Q33" i="9"/>
  <c r="W33" i="9" s="1"/>
  <c r="L34" i="9"/>
  <c r="R33" i="9"/>
  <c r="J1173" i="20"/>
  <c r="I1173" i="20"/>
  <c r="H1174" i="20"/>
  <c r="S293" i="9"/>
  <c r="M294" i="9"/>
  <c r="AH63" i="37"/>
  <c r="AI58" i="37"/>
  <c r="I973" i="19"/>
  <c r="J973" i="19"/>
  <c r="H974" i="19"/>
  <c r="P240" i="9"/>
  <c r="V239" i="9"/>
  <c r="H33" i="16"/>
  <c r="G34" i="16"/>
  <c r="AI48" i="40"/>
  <c r="AJ43" i="40"/>
  <c r="S135" i="11"/>
  <c r="R135" i="11"/>
  <c r="X135" i="11" s="1"/>
  <c r="M136" i="11"/>
  <c r="I1591" i="20"/>
  <c r="J1591" i="20"/>
  <c r="H1592" i="20"/>
  <c r="J31" i="18"/>
  <c r="I31" i="18"/>
  <c r="H32" i="18"/>
  <c r="J759" i="19"/>
  <c r="I759" i="19"/>
  <c r="H760" i="19"/>
  <c r="L289" i="9"/>
  <c r="Q288" i="9"/>
  <c r="W288" i="9" s="1"/>
  <c r="R288" i="9"/>
  <c r="AH64" i="40"/>
  <c r="AI59" i="40"/>
  <c r="T34" i="9"/>
  <c r="N35" i="9"/>
  <c r="I864" i="20"/>
  <c r="J864" i="20"/>
  <c r="H865" i="20"/>
  <c r="T136" i="11"/>
  <c r="N137" i="11"/>
  <c r="I1073" i="18"/>
  <c r="J1073" i="18"/>
  <c r="H1074" i="18"/>
  <c r="U188" i="9"/>
  <c r="O189" i="9"/>
  <c r="I1385" i="19"/>
  <c r="J1385" i="19"/>
  <c r="H1386" i="19"/>
  <c r="AI58" i="35"/>
  <c r="AH63" i="35"/>
  <c r="P138" i="9"/>
  <c r="V137" i="9"/>
  <c r="AI102" i="37"/>
  <c r="AJ97" i="37"/>
  <c r="M137" i="9"/>
  <c r="S136" i="9"/>
  <c r="J653" i="20"/>
  <c r="I653" i="20"/>
  <c r="H654" i="20"/>
  <c r="AK48" i="37"/>
  <c r="AL43" i="37"/>
  <c r="N87" i="9"/>
  <c r="T86" i="9"/>
  <c r="J1590" i="18"/>
  <c r="I1590" i="18"/>
  <c r="H1591" i="18"/>
  <c r="AH204" i="40"/>
  <c r="AI199" i="40"/>
  <c r="AI204" i="40" s="1"/>
  <c r="H362" i="15"/>
  <c r="G363" i="15"/>
  <c r="J1485" i="20"/>
  <c r="I1485" i="20"/>
  <c r="H1486" i="20"/>
  <c r="AI58" i="40"/>
  <c r="AH63" i="40"/>
  <c r="AI32" i="40"/>
  <c r="AJ27" i="40"/>
  <c r="I761" i="18"/>
  <c r="J761" i="18"/>
  <c r="H762" i="18"/>
  <c r="AH48" i="35"/>
  <c r="AI43" i="35"/>
  <c r="AK85" i="40"/>
  <c r="AL80" i="40"/>
  <c r="J139" i="19"/>
  <c r="I139" i="19"/>
  <c r="H140" i="19"/>
  <c r="AH117" i="37"/>
  <c r="AI112" i="37"/>
  <c r="AH117" i="35"/>
  <c r="AI112" i="35"/>
  <c r="AH134" i="35"/>
  <c r="AI129" i="35"/>
  <c r="O35" i="9"/>
  <c r="U34" i="9"/>
  <c r="AI118" i="37"/>
  <c r="AJ113" i="37"/>
  <c r="J345" i="19"/>
  <c r="I345" i="19"/>
  <c r="H346" i="19"/>
  <c r="AI86" i="37"/>
  <c r="AJ81" i="37"/>
  <c r="AI128" i="37"/>
  <c r="AH133" i="37"/>
  <c r="AK26" i="35"/>
  <c r="AJ31" i="35"/>
  <c r="J1486" i="18"/>
  <c r="I1486" i="18"/>
  <c r="H1487" i="18"/>
  <c r="J134" i="20"/>
  <c r="I134" i="20"/>
  <c r="H135" i="20"/>
  <c r="I970" i="18"/>
  <c r="J970" i="18"/>
  <c r="H971" i="18"/>
  <c r="AH86" i="40"/>
  <c r="AI81" i="40"/>
  <c r="AI85" i="35"/>
  <c r="AJ80" i="35"/>
  <c r="V31" i="11"/>
  <c r="P32" i="11"/>
  <c r="AG203" i="40"/>
  <c r="AH198" i="40"/>
  <c r="J237" i="20"/>
  <c r="I237" i="20"/>
  <c r="H238" i="20"/>
  <c r="V33" i="9"/>
  <c r="P34" i="9"/>
  <c r="J864" i="19"/>
  <c r="I864" i="19"/>
  <c r="H865" i="19"/>
  <c r="I33" i="19"/>
  <c r="J33" i="19"/>
  <c r="H34" i="19"/>
  <c r="P291" i="9"/>
  <c r="V290" i="9"/>
  <c r="AJ86" i="37" l="1"/>
  <c r="AK81" i="37"/>
  <c r="AI117" i="35"/>
  <c r="AJ112" i="35"/>
  <c r="I1591" i="18"/>
  <c r="J1591" i="18"/>
  <c r="H1592" i="18"/>
  <c r="N88" i="9"/>
  <c r="T87" i="9"/>
  <c r="AJ102" i="37"/>
  <c r="AK97" i="37"/>
  <c r="J865" i="20"/>
  <c r="I865" i="20"/>
  <c r="H866" i="20"/>
  <c r="R136" i="11"/>
  <c r="X136" i="11" s="1"/>
  <c r="M137" i="11"/>
  <c r="S136" i="11"/>
  <c r="T238" i="9"/>
  <c r="N239" i="9"/>
  <c r="H360" i="16"/>
  <c r="G361" i="16"/>
  <c r="I1277" i="20"/>
  <c r="H1278" i="20"/>
  <c r="J1277" i="20"/>
  <c r="AJ129" i="37"/>
  <c r="AI134" i="37"/>
  <c r="S32" i="11"/>
  <c r="M33" i="11"/>
  <c r="R32" i="11"/>
  <c r="Q362" i="15"/>
  <c r="O363" i="15"/>
  <c r="AK15" i="37"/>
  <c r="AL10" i="37"/>
  <c r="AK128" i="40"/>
  <c r="AJ133" i="40"/>
  <c r="T136" i="9"/>
  <c r="N137" i="9"/>
  <c r="Q137" i="9" s="1"/>
  <c r="W137" i="9" s="1"/>
  <c r="I1487" i="18"/>
  <c r="J1487" i="18"/>
  <c r="H1488" i="18"/>
  <c r="AK31" i="35"/>
  <c r="AL26" i="35"/>
  <c r="AJ118" i="37"/>
  <c r="AK113" i="37"/>
  <c r="Q136" i="9"/>
  <c r="W136" i="9" s="1"/>
  <c r="V240" i="9"/>
  <c r="P241" i="9"/>
  <c r="AI63" i="37"/>
  <c r="AJ58" i="37"/>
  <c r="H253" i="15"/>
  <c r="G254" i="15"/>
  <c r="I867" i="18"/>
  <c r="J867" i="18"/>
  <c r="H868" i="18"/>
  <c r="R240" i="9"/>
  <c r="L241" i="9"/>
  <c r="AI64" i="37"/>
  <c r="AJ59" i="37"/>
  <c r="R138" i="9"/>
  <c r="L139" i="9"/>
  <c r="I1281" i="19"/>
  <c r="J1281" i="19"/>
  <c r="H1282" i="19"/>
  <c r="AI47" i="40"/>
  <c r="AJ42" i="40"/>
  <c r="J656" i="19"/>
  <c r="I656" i="19"/>
  <c r="H657" i="19"/>
  <c r="N291" i="9"/>
  <c r="T290" i="9"/>
  <c r="J549" i="20"/>
  <c r="I549" i="20"/>
  <c r="H550" i="20"/>
  <c r="U292" i="9"/>
  <c r="O293" i="9"/>
  <c r="X31" i="11"/>
  <c r="AI31" i="40"/>
  <c r="AJ26" i="40"/>
  <c r="O241" i="9"/>
  <c r="U240" i="9"/>
  <c r="H554" i="19"/>
  <c r="I553" i="19"/>
  <c r="J553" i="19"/>
  <c r="J242" i="18"/>
  <c r="I242" i="18"/>
  <c r="H243" i="18"/>
  <c r="J244" i="19"/>
  <c r="I244" i="19"/>
  <c r="H245" i="19"/>
  <c r="Q34" i="11"/>
  <c r="W33" i="11"/>
  <c r="AJ16" i="40"/>
  <c r="AK11" i="40"/>
  <c r="J1385" i="18"/>
  <c r="H1386" i="18"/>
  <c r="I1385" i="18"/>
  <c r="AI15" i="40"/>
  <c r="AJ10" i="40"/>
  <c r="H142" i="16"/>
  <c r="G143" i="16"/>
  <c r="P138" i="11"/>
  <c r="V137" i="11"/>
  <c r="V34" i="9"/>
  <c r="P35" i="9"/>
  <c r="U35" i="9"/>
  <c r="O36" i="9"/>
  <c r="P361" i="15"/>
  <c r="N362" i="15"/>
  <c r="I1489" i="19"/>
  <c r="J1489" i="19"/>
  <c r="H1490" i="19"/>
  <c r="AI32" i="35"/>
  <c r="AJ27" i="35"/>
  <c r="AJ86" i="35"/>
  <c r="AK81" i="35"/>
  <c r="S36" i="9"/>
  <c r="M37" i="9"/>
  <c r="AK64" i="35"/>
  <c r="AL59" i="35"/>
  <c r="AK101" i="40"/>
  <c r="AL96" i="40"/>
  <c r="H34" i="15"/>
  <c r="G35" i="15"/>
  <c r="AI48" i="35"/>
  <c r="AJ43" i="35"/>
  <c r="AI63" i="40"/>
  <c r="AJ58" i="40"/>
  <c r="AL48" i="37"/>
  <c r="AM43" i="37"/>
  <c r="AI63" i="35"/>
  <c r="AJ58" i="35"/>
  <c r="U189" i="9"/>
  <c r="O190" i="9"/>
  <c r="J34" i="19"/>
  <c r="I34" i="19"/>
  <c r="H35" i="19"/>
  <c r="J238" i="20"/>
  <c r="I238" i="20"/>
  <c r="H239" i="20"/>
  <c r="J135" i="20"/>
  <c r="I135" i="20"/>
  <c r="H136" i="20"/>
  <c r="I346" i="19"/>
  <c r="J346" i="19"/>
  <c r="H347" i="19"/>
  <c r="AJ129" i="35"/>
  <c r="AI134" i="35"/>
  <c r="AI117" i="37"/>
  <c r="AJ112" i="37"/>
  <c r="AJ32" i="40"/>
  <c r="AK27" i="40"/>
  <c r="J1486" i="20"/>
  <c r="I1486" i="20"/>
  <c r="H1487" i="20"/>
  <c r="N138" i="11"/>
  <c r="T137" i="11"/>
  <c r="AJ59" i="40"/>
  <c r="AI64" i="40"/>
  <c r="Q289" i="9"/>
  <c r="W289" i="9" s="1"/>
  <c r="L290" i="9"/>
  <c r="R289" i="9"/>
  <c r="I32" i="18"/>
  <c r="J32" i="18"/>
  <c r="H33" i="18"/>
  <c r="H34" i="16"/>
  <c r="G35" i="16"/>
  <c r="J974" i="19"/>
  <c r="I974" i="19"/>
  <c r="H975" i="19"/>
  <c r="J1174" i="20"/>
  <c r="I1174" i="20"/>
  <c r="H1175" i="20"/>
  <c r="R34" i="9"/>
  <c r="L35" i="9"/>
  <c r="Q34" i="9"/>
  <c r="W34" i="9" s="1"/>
  <c r="V86" i="9"/>
  <c r="P87" i="9"/>
  <c r="W137" i="11"/>
  <c r="Q138" i="11"/>
  <c r="U87" i="9"/>
  <c r="O88" i="9"/>
  <c r="H446" i="20"/>
  <c r="J445" i="20"/>
  <c r="I445" i="20"/>
  <c r="J139" i="18"/>
  <c r="I139" i="18"/>
  <c r="H140" i="18"/>
  <c r="J1071" i="20"/>
  <c r="I1071" i="20"/>
  <c r="H1072" i="20"/>
  <c r="I1594" i="19"/>
  <c r="J1594" i="19"/>
  <c r="H1595" i="19"/>
  <c r="V190" i="9"/>
  <c r="P191" i="9"/>
  <c r="J1178" i="19"/>
  <c r="I1178" i="19"/>
  <c r="H1179" i="19"/>
  <c r="U137" i="11"/>
  <c r="O138" i="11"/>
  <c r="J348" i="18"/>
  <c r="I348" i="18"/>
  <c r="H349" i="18"/>
  <c r="S85" i="9"/>
  <c r="M86" i="9"/>
  <c r="Q85" i="9"/>
  <c r="W85" i="9" s="1"/>
  <c r="AK117" i="40"/>
  <c r="AL112" i="40"/>
  <c r="S238" i="9"/>
  <c r="M239" i="9"/>
  <c r="Q238" i="9"/>
  <c r="W238" i="9" s="1"/>
  <c r="H450" i="19"/>
  <c r="I449" i="19"/>
  <c r="J449" i="19"/>
  <c r="H199" i="17"/>
  <c r="G200" i="17"/>
  <c r="AJ118" i="35"/>
  <c r="AK113" i="35"/>
  <c r="J757" i="20"/>
  <c r="I757" i="20"/>
  <c r="H758" i="20"/>
  <c r="H252" i="16"/>
  <c r="G253" i="16"/>
  <c r="AI85" i="37"/>
  <c r="AJ80" i="37"/>
  <c r="J654" i="18"/>
  <c r="I654" i="18"/>
  <c r="H655" i="18"/>
  <c r="H554" i="18"/>
  <c r="I553" i="18"/>
  <c r="J553" i="18"/>
  <c r="L190" i="9"/>
  <c r="R189" i="9"/>
  <c r="AK47" i="35"/>
  <c r="AL42" i="35"/>
  <c r="AK133" i="35"/>
  <c r="AL128" i="35"/>
  <c r="I342" i="20"/>
  <c r="J342" i="20"/>
  <c r="H343" i="20"/>
  <c r="AJ101" i="35"/>
  <c r="AK96" i="35"/>
  <c r="AJ129" i="40"/>
  <c r="AI134" i="40"/>
  <c r="H142" i="15"/>
  <c r="G143" i="15"/>
  <c r="V291" i="9"/>
  <c r="P292" i="9"/>
  <c r="J140" i="19"/>
  <c r="I140" i="19"/>
  <c r="H141" i="19"/>
  <c r="S294" i="9"/>
  <c r="M295" i="9"/>
  <c r="AI16" i="35"/>
  <c r="AJ11" i="35"/>
  <c r="H1282" i="18"/>
  <c r="I1281" i="18"/>
  <c r="J1281" i="18"/>
  <c r="AJ113" i="40"/>
  <c r="AI118" i="40"/>
  <c r="I31" i="20"/>
  <c r="J31" i="20"/>
  <c r="H32" i="20"/>
  <c r="I865" i="19"/>
  <c r="J865" i="19"/>
  <c r="H866" i="19"/>
  <c r="AI198" i="40"/>
  <c r="AI203" i="40" s="1"/>
  <c r="AH203" i="40"/>
  <c r="AJ85" i="35"/>
  <c r="AK80" i="35"/>
  <c r="J971" i="18"/>
  <c r="I971" i="18"/>
  <c r="H972" i="18"/>
  <c r="I1592" i="20"/>
  <c r="J1592" i="20"/>
  <c r="H1593" i="20"/>
  <c r="J1386" i="19"/>
  <c r="H1387" i="19"/>
  <c r="I1386" i="19"/>
  <c r="P33" i="11"/>
  <c r="V32" i="11"/>
  <c r="AJ81" i="40"/>
  <c r="AI86" i="40"/>
  <c r="AJ128" i="37"/>
  <c r="AI133" i="37"/>
  <c r="AM80" i="40"/>
  <c r="AL85" i="40"/>
  <c r="J762" i="18"/>
  <c r="I762" i="18"/>
  <c r="H763" i="18"/>
  <c r="H363" i="15"/>
  <c r="G364" i="15"/>
  <c r="J654" i="20"/>
  <c r="I654" i="20"/>
  <c r="H655" i="20"/>
  <c r="S137" i="9"/>
  <c r="M138" i="9"/>
  <c r="V138" i="9"/>
  <c r="P139" i="9"/>
  <c r="J1074" i="18"/>
  <c r="I1074" i="18"/>
  <c r="H1075" i="18"/>
  <c r="T35" i="9"/>
  <c r="N36" i="9"/>
  <c r="I760" i="19"/>
  <c r="J760" i="19"/>
  <c r="H761" i="19"/>
  <c r="AJ48" i="40"/>
  <c r="AK43" i="40"/>
  <c r="AK31" i="37"/>
  <c r="AL26" i="37"/>
  <c r="AL47" i="37"/>
  <c r="AM42" i="37"/>
  <c r="I1178" i="18"/>
  <c r="J1178" i="18"/>
  <c r="H1179" i="18"/>
  <c r="N33" i="11"/>
  <c r="T32" i="11"/>
  <c r="L88" i="9"/>
  <c r="R87" i="9"/>
  <c r="I969" i="20"/>
  <c r="J969" i="20"/>
  <c r="H970" i="20"/>
  <c r="J1074" i="19"/>
  <c r="I1074" i="19"/>
  <c r="H1075" i="19"/>
  <c r="U138" i="9"/>
  <c r="O139" i="9"/>
  <c r="H144" i="17"/>
  <c r="G145" i="17"/>
  <c r="AL97" i="35"/>
  <c r="AK102" i="35"/>
  <c r="AI101" i="37"/>
  <c r="AJ96" i="37"/>
  <c r="S187" i="9"/>
  <c r="M188" i="9"/>
  <c r="Q187" i="9"/>
  <c r="W187" i="9" s="1"/>
  <c r="AJ97" i="40"/>
  <c r="AI102" i="40"/>
  <c r="N188" i="9"/>
  <c r="T187" i="9"/>
  <c r="AM27" i="37"/>
  <c r="AL32" i="37"/>
  <c r="H88" i="17"/>
  <c r="G89" i="17"/>
  <c r="H450" i="18"/>
  <c r="I449" i="18"/>
  <c r="J449" i="18"/>
  <c r="J1381" i="20"/>
  <c r="I1381" i="20"/>
  <c r="H1382" i="20"/>
  <c r="U32" i="11"/>
  <c r="O33" i="11"/>
  <c r="AK16" i="37"/>
  <c r="AL11" i="37"/>
  <c r="H33" i="17"/>
  <c r="G34" i="17"/>
  <c r="AK15" i="35"/>
  <c r="AL10" i="35"/>
  <c r="I761" i="19" l="1"/>
  <c r="J761" i="19"/>
  <c r="H762" i="19"/>
  <c r="P140" i="9"/>
  <c r="V139" i="9"/>
  <c r="J655" i="20"/>
  <c r="I655" i="20"/>
  <c r="H656" i="20"/>
  <c r="I32" i="20"/>
  <c r="J32" i="20"/>
  <c r="H33" i="20"/>
  <c r="AK11" i="35"/>
  <c r="AJ16" i="35"/>
  <c r="J141" i="19"/>
  <c r="I141" i="19"/>
  <c r="H142" i="19"/>
  <c r="AL47" i="35"/>
  <c r="AM42" i="35"/>
  <c r="I655" i="18"/>
  <c r="J655" i="18"/>
  <c r="H656" i="18"/>
  <c r="H253" i="16"/>
  <c r="G254" i="16"/>
  <c r="I349" i="18"/>
  <c r="J349" i="18"/>
  <c r="H350" i="18"/>
  <c r="P192" i="9"/>
  <c r="V191" i="9"/>
  <c r="I140" i="18"/>
  <c r="J140" i="18"/>
  <c r="H141" i="18"/>
  <c r="Q139" i="1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W138" i="11"/>
  <c r="I1175" i="20"/>
  <c r="J1175" i="20"/>
  <c r="H1176" i="20"/>
  <c r="O294" i="9"/>
  <c r="U293" i="9"/>
  <c r="AL113" i="37"/>
  <c r="AK118" i="37"/>
  <c r="J1488" i="18"/>
  <c r="I1488" i="18"/>
  <c r="H1489" i="18"/>
  <c r="AL15" i="35"/>
  <c r="AM10" i="35"/>
  <c r="U33" i="11"/>
  <c r="O34" i="11"/>
  <c r="I1075" i="18"/>
  <c r="J1075" i="18"/>
  <c r="H1076" i="18"/>
  <c r="I763" i="18"/>
  <c r="J763" i="18"/>
  <c r="H764" i="18"/>
  <c r="AN80" i="40"/>
  <c r="AM85" i="40"/>
  <c r="AJ86" i="40"/>
  <c r="AK81" i="40"/>
  <c r="H1388" i="19"/>
  <c r="J1387" i="19"/>
  <c r="I1387" i="19"/>
  <c r="AL80" i="35"/>
  <c r="AK85" i="35"/>
  <c r="J866" i="19"/>
  <c r="I866" i="19"/>
  <c r="H867" i="19"/>
  <c r="H35" i="16"/>
  <c r="G36" i="16"/>
  <c r="J1487" i="20"/>
  <c r="I1487" i="20"/>
  <c r="H1488" i="20"/>
  <c r="AK129" i="35"/>
  <c r="AJ134" i="35"/>
  <c r="J136" i="20"/>
  <c r="I136" i="20"/>
  <c r="H137" i="20"/>
  <c r="H143" i="16"/>
  <c r="G144" i="16"/>
  <c r="AL11" i="40"/>
  <c r="AK16" i="40"/>
  <c r="W34" i="11"/>
  <c r="Q35" i="1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I243" i="18"/>
  <c r="J243" i="18"/>
  <c r="H244" i="18"/>
  <c r="AJ31" i="40"/>
  <c r="AK26" i="40"/>
  <c r="J1282" i="19"/>
  <c r="H1283" i="19"/>
  <c r="I1282" i="19"/>
  <c r="L140" i="9"/>
  <c r="R139" i="9"/>
  <c r="H254" i="15"/>
  <c r="G255" i="15"/>
  <c r="P242" i="9"/>
  <c r="V241" i="9"/>
  <c r="Q363" i="15"/>
  <c r="O364" i="15"/>
  <c r="X32" i="11"/>
  <c r="I1278" i="20"/>
  <c r="H1279" i="20"/>
  <c r="J1278" i="20"/>
  <c r="N240" i="9"/>
  <c r="T239" i="9"/>
  <c r="AL97" i="37"/>
  <c r="AK102" i="37"/>
  <c r="J1592" i="18"/>
  <c r="I1592" i="18"/>
  <c r="H1593" i="18"/>
  <c r="AL16" i="37"/>
  <c r="AM11" i="37"/>
  <c r="U139" i="9"/>
  <c r="O140" i="9"/>
  <c r="T33" i="11"/>
  <c r="N34" i="11"/>
  <c r="AL43" i="40"/>
  <c r="AK48" i="40"/>
  <c r="M139" i="9"/>
  <c r="S138" i="9"/>
  <c r="I972" i="18"/>
  <c r="J972" i="18"/>
  <c r="H973" i="18"/>
  <c r="M296" i="9"/>
  <c r="S295" i="9"/>
  <c r="H143" i="15"/>
  <c r="G144" i="15"/>
  <c r="AL96" i="35"/>
  <c r="AK101" i="35"/>
  <c r="AM128" i="35"/>
  <c r="AL133" i="35"/>
  <c r="J758" i="20"/>
  <c r="I758" i="20"/>
  <c r="H759" i="20"/>
  <c r="M87" i="9"/>
  <c r="S86" i="9"/>
  <c r="Q86" i="9"/>
  <c r="W86" i="9" s="1"/>
  <c r="J1595" i="19"/>
  <c r="I1595" i="19"/>
  <c r="H1596" i="19"/>
  <c r="O89" i="9"/>
  <c r="U88" i="9"/>
  <c r="L36" i="9"/>
  <c r="Q35" i="9"/>
  <c r="W35" i="9" s="1"/>
  <c r="R35" i="9"/>
  <c r="AK59" i="40"/>
  <c r="AJ64" i="40"/>
  <c r="AK112" i="37"/>
  <c r="AJ117" i="37"/>
  <c r="J347" i="19"/>
  <c r="I347" i="19"/>
  <c r="H348" i="19"/>
  <c r="O191" i="9"/>
  <c r="U190" i="9"/>
  <c r="AM48" i="37"/>
  <c r="AN43" i="37"/>
  <c r="AK43" i="35"/>
  <c r="AJ48" i="35"/>
  <c r="AM96" i="40"/>
  <c r="AL101" i="40"/>
  <c r="S37" i="9"/>
  <c r="M38" i="9"/>
  <c r="AK27" i="35"/>
  <c r="AJ32" i="35"/>
  <c r="O37" i="9"/>
  <c r="U36" i="9"/>
  <c r="J245" i="19"/>
  <c r="I245" i="19"/>
  <c r="H246" i="19"/>
  <c r="I554" i="19"/>
  <c r="J554" i="19"/>
  <c r="H555" i="19"/>
  <c r="J550" i="20"/>
  <c r="I550" i="20"/>
  <c r="H551" i="20"/>
  <c r="L242" i="9"/>
  <c r="R241" i="9"/>
  <c r="AL31" i="35"/>
  <c r="AM26" i="35"/>
  <c r="AK133" i="40"/>
  <c r="AL128" i="40"/>
  <c r="J866" i="20"/>
  <c r="I866" i="20"/>
  <c r="H867" i="20"/>
  <c r="AL81" i="37"/>
  <c r="AK86" i="37"/>
  <c r="H34" i="17"/>
  <c r="G35" i="17"/>
  <c r="J450" i="18"/>
  <c r="H451" i="18"/>
  <c r="I450" i="18"/>
  <c r="H89" i="17"/>
  <c r="G90" i="17"/>
  <c r="AK96" i="37"/>
  <c r="AJ101" i="37"/>
  <c r="H145" i="17"/>
  <c r="G146" i="17"/>
  <c r="J1075" i="19"/>
  <c r="I1075" i="19"/>
  <c r="H1076" i="19"/>
  <c r="R88" i="9"/>
  <c r="L89" i="9"/>
  <c r="AJ118" i="40"/>
  <c r="AK113" i="40"/>
  <c r="L191" i="9"/>
  <c r="R190" i="9"/>
  <c r="T138" i="11"/>
  <c r="N139" i="1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AL27" i="40"/>
  <c r="AK32" i="40"/>
  <c r="J239" i="20"/>
  <c r="I239" i="20"/>
  <c r="H240" i="20"/>
  <c r="AJ63" i="35"/>
  <c r="AK58" i="35"/>
  <c r="AJ63" i="40"/>
  <c r="AK58" i="40"/>
  <c r="H35" i="15"/>
  <c r="G36" i="15"/>
  <c r="AM59" i="35"/>
  <c r="AL64" i="35"/>
  <c r="AK86" i="35"/>
  <c r="AL81" i="35"/>
  <c r="I1490" i="19"/>
  <c r="J1490" i="19"/>
  <c r="H1491" i="19"/>
  <c r="P362" i="15"/>
  <c r="N363" i="15"/>
  <c r="P36" i="9"/>
  <c r="V35" i="9"/>
  <c r="AK10" i="40"/>
  <c r="AJ15" i="40"/>
  <c r="U241" i="9"/>
  <c r="O242" i="9"/>
  <c r="I657" i="19"/>
  <c r="J657" i="19"/>
  <c r="H658" i="19"/>
  <c r="J868" i="18"/>
  <c r="I868" i="18"/>
  <c r="H869" i="18"/>
  <c r="M34" i="11"/>
  <c r="S33" i="11"/>
  <c r="R33" i="11"/>
  <c r="S137" i="11"/>
  <c r="R137" i="11"/>
  <c r="X137" i="11" s="1"/>
  <c r="M138" i="11"/>
  <c r="T88" i="9"/>
  <c r="N89" i="9"/>
  <c r="AK112" i="35"/>
  <c r="AJ117" i="35"/>
  <c r="N189" i="9"/>
  <c r="T188" i="9"/>
  <c r="M189" i="9"/>
  <c r="S188" i="9"/>
  <c r="Q188" i="9"/>
  <c r="W188" i="9" s="1"/>
  <c r="AL31" i="37"/>
  <c r="AM26" i="37"/>
  <c r="AK129" i="40"/>
  <c r="AJ134" i="40"/>
  <c r="I343" i="20"/>
  <c r="J343" i="20"/>
  <c r="H344" i="20"/>
  <c r="AL113" i="35"/>
  <c r="AK118" i="35"/>
  <c r="S239" i="9"/>
  <c r="M240" i="9"/>
  <c r="Q239" i="9"/>
  <c r="W239" i="9" s="1"/>
  <c r="J1179" i="19"/>
  <c r="I1179" i="19"/>
  <c r="H1180" i="19"/>
  <c r="J1072" i="20"/>
  <c r="I1072" i="20"/>
  <c r="H1073" i="20"/>
  <c r="H447" i="20"/>
  <c r="J446" i="20"/>
  <c r="I446" i="20"/>
  <c r="J1382" i="20"/>
  <c r="I1382" i="20"/>
  <c r="H1383" i="20"/>
  <c r="AM32" i="37"/>
  <c r="AN27" i="37"/>
  <c r="AK97" i="40"/>
  <c r="AJ102" i="40"/>
  <c r="AM97" i="35"/>
  <c r="AL102" i="35"/>
  <c r="I970" i="20"/>
  <c r="J970" i="20"/>
  <c r="H971" i="20"/>
  <c r="J1179" i="18"/>
  <c r="I1179" i="18"/>
  <c r="H1180" i="18"/>
  <c r="AN42" i="37"/>
  <c r="AM47" i="37"/>
  <c r="T36" i="9"/>
  <c r="N37" i="9"/>
  <c r="H364" i="15"/>
  <c r="G365" i="15"/>
  <c r="AJ133" i="37"/>
  <c r="AK128" i="37"/>
  <c r="P34" i="11"/>
  <c r="V33" i="11"/>
  <c r="I1593" i="20"/>
  <c r="J1593" i="20"/>
  <c r="H1594" i="20"/>
  <c r="J1282" i="18"/>
  <c r="H1283" i="18"/>
  <c r="I1282" i="18"/>
  <c r="P293" i="9"/>
  <c r="V292" i="9"/>
  <c r="J554" i="18"/>
  <c r="H555" i="18"/>
  <c r="I554" i="18"/>
  <c r="AK80" i="37"/>
  <c r="AJ85" i="37"/>
  <c r="H200" i="17"/>
  <c r="G201" i="17"/>
  <c r="I450" i="19"/>
  <c r="J450" i="19"/>
  <c r="H451" i="19"/>
  <c r="AM112" i="40"/>
  <c r="AL117" i="40"/>
  <c r="O139" i="1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1" i="11" s="1"/>
  <c r="O202" i="11" s="1"/>
  <c r="O203" i="11" s="1"/>
  <c r="O204" i="11" s="1"/>
  <c r="O205" i="11" s="1"/>
  <c r="O206" i="11" s="1"/>
  <c r="O207" i="11" s="1"/>
  <c r="O208" i="11" s="1"/>
  <c r="O209" i="11" s="1"/>
  <c r="U138" i="11"/>
  <c r="P88" i="9"/>
  <c r="V87" i="9"/>
  <c r="J975" i="19"/>
  <c r="I975" i="19"/>
  <c r="H976" i="19"/>
  <c r="I33" i="18"/>
  <c r="J33" i="18"/>
  <c r="H34" i="18"/>
  <c r="R290" i="9"/>
  <c r="Q290" i="9"/>
  <c r="W290" i="9" s="1"/>
  <c r="L291" i="9"/>
  <c r="I35" i="19"/>
  <c r="J35" i="19"/>
  <c r="H36" i="19"/>
  <c r="V138" i="11"/>
  <c r="P139" i="1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I1386" i="18"/>
  <c r="H1387" i="18"/>
  <c r="J1386" i="18"/>
  <c r="T291" i="9"/>
  <c r="N292" i="9"/>
  <c r="AK42" i="40"/>
  <c r="AJ47" i="40"/>
  <c r="AJ64" i="37"/>
  <c r="AK59" i="37"/>
  <c r="AK58" i="37"/>
  <c r="AJ63" i="37"/>
  <c r="N138" i="9"/>
  <c r="T137" i="9"/>
  <c r="AM10" i="37"/>
  <c r="AL15" i="37"/>
  <c r="AK129" i="37"/>
  <c r="AJ134" i="37"/>
  <c r="H361" i="16"/>
  <c r="G362" i="16"/>
  <c r="N139" i="9" l="1"/>
  <c r="T138" i="9"/>
  <c r="Q138" i="9"/>
  <c r="W138" i="9" s="1"/>
  <c r="J36" i="19"/>
  <c r="I36" i="19"/>
  <c r="H37" i="19"/>
  <c r="AK133" i="37"/>
  <c r="AL128" i="37"/>
  <c r="H448" i="20"/>
  <c r="J447" i="20"/>
  <c r="I447" i="20"/>
  <c r="I1180" i="19"/>
  <c r="J1180" i="19"/>
  <c r="H1181" i="19"/>
  <c r="M241" i="9"/>
  <c r="S240" i="9"/>
  <c r="Q240" i="9"/>
  <c r="W240" i="9" s="1"/>
  <c r="I344" i="20"/>
  <c r="J344" i="20"/>
  <c r="H345" i="20"/>
  <c r="AK134" i="40"/>
  <c r="AL129" i="40"/>
  <c r="J240" i="20"/>
  <c r="I240" i="20"/>
  <c r="H241" i="20"/>
  <c r="H146" i="17"/>
  <c r="G147" i="17"/>
  <c r="I451" i="18"/>
  <c r="H452" i="18"/>
  <c r="J451" i="18"/>
  <c r="AL101" i="35"/>
  <c r="AM96" i="35"/>
  <c r="H144" i="15"/>
  <c r="G145" i="15"/>
  <c r="J973" i="18"/>
  <c r="I973" i="18"/>
  <c r="H974" i="18"/>
  <c r="S139" i="9"/>
  <c r="M140" i="9"/>
  <c r="N35" i="1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T34" i="11"/>
  <c r="AN11" i="37"/>
  <c r="AM16" i="37"/>
  <c r="I1593" i="18"/>
  <c r="J1593" i="18"/>
  <c r="H1594" i="18"/>
  <c r="AM97" i="37"/>
  <c r="AL102" i="37"/>
  <c r="I1279" i="20"/>
  <c r="H1280" i="20"/>
  <c r="J1279" i="20"/>
  <c r="Q364" i="15"/>
  <c r="O365" i="15"/>
  <c r="I1489" i="18"/>
  <c r="J1489" i="18"/>
  <c r="H1490" i="18"/>
  <c r="AM113" i="37"/>
  <c r="AL118" i="37"/>
  <c r="I141" i="18"/>
  <c r="J141" i="18"/>
  <c r="H142" i="18"/>
  <c r="V192" i="9"/>
  <c r="P193" i="9"/>
  <c r="I1283" i="18"/>
  <c r="H1284" i="18"/>
  <c r="J1283" i="18"/>
  <c r="I1180" i="18"/>
  <c r="J1180" i="18"/>
  <c r="H1181" i="18"/>
  <c r="J1073" i="20"/>
  <c r="I1073" i="20"/>
  <c r="H1074" i="20"/>
  <c r="AM31" i="37"/>
  <c r="AN26" i="37"/>
  <c r="S189" i="9"/>
  <c r="M190" i="9"/>
  <c r="Q189" i="9"/>
  <c r="W189" i="9" s="1"/>
  <c r="AN26" i="35"/>
  <c r="AM31" i="35"/>
  <c r="AL27" i="35"/>
  <c r="AK32" i="35"/>
  <c r="AN96" i="40"/>
  <c r="AM101" i="40"/>
  <c r="AO43" i="37"/>
  <c r="AO48" i="37" s="1"/>
  <c r="AN48" i="37"/>
  <c r="J348" i="19"/>
  <c r="I348" i="19"/>
  <c r="H349" i="19"/>
  <c r="AL112" i="37"/>
  <c r="AK117" i="37"/>
  <c r="J759" i="20"/>
  <c r="I759" i="20"/>
  <c r="H760" i="20"/>
  <c r="H36" i="16"/>
  <c r="G37" i="16"/>
  <c r="AN10" i="35"/>
  <c r="AM15" i="35"/>
  <c r="J350" i="18"/>
  <c r="I350" i="18"/>
  <c r="H351" i="18"/>
  <c r="H254" i="16"/>
  <c r="G255" i="16"/>
  <c r="I33" i="20"/>
  <c r="J33" i="20"/>
  <c r="H34" i="20"/>
  <c r="J762" i="19"/>
  <c r="I762" i="19"/>
  <c r="H763" i="19"/>
  <c r="AN10" i="37"/>
  <c r="AM15" i="37"/>
  <c r="AL58" i="37"/>
  <c r="AK63" i="37"/>
  <c r="AL59" i="37"/>
  <c r="AK64" i="37"/>
  <c r="N293" i="9"/>
  <c r="T292" i="9"/>
  <c r="J1387" i="18"/>
  <c r="H1388" i="18"/>
  <c r="I1387" i="18"/>
  <c r="J34" i="18"/>
  <c r="I34" i="18"/>
  <c r="H35" i="18"/>
  <c r="I976" i="19"/>
  <c r="J976" i="19"/>
  <c r="H977" i="19"/>
  <c r="P89" i="9"/>
  <c r="V88" i="9"/>
  <c r="AM117" i="40"/>
  <c r="AN112" i="40"/>
  <c r="H201" i="17"/>
  <c r="G202" i="17"/>
  <c r="AL80" i="37"/>
  <c r="AK85" i="37"/>
  <c r="H365" i="15"/>
  <c r="G366" i="15"/>
  <c r="M139" i="11"/>
  <c r="S138" i="11"/>
  <c r="R138" i="11"/>
  <c r="X138" i="11" s="1"/>
  <c r="X33" i="11"/>
  <c r="O243" i="9"/>
  <c r="U242" i="9"/>
  <c r="J1491" i="19"/>
  <c r="I1491" i="19"/>
  <c r="H1492" i="19"/>
  <c r="H36" i="15"/>
  <c r="G37" i="15"/>
  <c r="AL58" i="35"/>
  <c r="AK63" i="35"/>
  <c r="AL113" i="40"/>
  <c r="AK118" i="40"/>
  <c r="AM81" i="37"/>
  <c r="AL86" i="37"/>
  <c r="I246" i="19"/>
  <c r="J246" i="19"/>
  <c r="H247" i="19"/>
  <c r="O38" i="9"/>
  <c r="U37" i="9"/>
  <c r="M39" i="9"/>
  <c r="S38" i="9"/>
  <c r="U89" i="9"/>
  <c r="O90" i="9"/>
  <c r="AN128" i="35"/>
  <c r="AM133" i="35"/>
  <c r="AL48" i="40"/>
  <c r="AM43" i="40"/>
  <c r="O141" i="9"/>
  <c r="U140" i="9"/>
  <c r="T240" i="9"/>
  <c r="N241" i="9"/>
  <c r="H255" i="15"/>
  <c r="G256" i="15"/>
  <c r="L141" i="9"/>
  <c r="R140" i="9"/>
  <c r="AK31" i="40"/>
  <c r="AL26" i="40"/>
  <c r="AM11" i="40"/>
  <c r="AL16" i="40"/>
  <c r="H144" i="16"/>
  <c r="G145" i="16"/>
  <c r="J137" i="20"/>
  <c r="I137" i="20"/>
  <c r="H138" i="20"/>
  <c r="AK134" i="35"/>
  <c r="AL129" i="35"/>
  <c r="U34" i="11"/>
  <c r="O35" i="1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U294" i="9"/>
  <c r="O295" i="9"/>
  <c r="AN42" i="35"/>
  <c r="AM47" i="35"/>
  <c r="H362" i="16"/>
  <c r="G363" i="16"/>
  <c r="I555" i="18"/>
  <c r="H556" i="18"/>
  <c r="J555" i="18"/>
  <c r="N38" i="9"/>
  <c r="T37" i="9"/>
  <c r="AN47" i="37"/>
  <c r="AO42" i="37"/>
  <c r="AO47" i="37" s="1"/>
  <c r="I971" i="20"/>
  <c r="J971" i="20"/>
  <c r="H972" i="20"/>
  <c r="AM102" i="35"/>
  <c r="AN97" i="35"/>
  <c r="AO27" i="37"/>
  <c r="AO32" i="37" s="1"/>
  <c r="AN32" i="37"/>
  <c r="N90" i="9"/>
  <c r="T89" i="9"/>
  <c r="I869" i="18"/>
  <c r="J869" i="18"/>
  <c r="H870" i="18"/>
  <c r="P363" i="15"/>
  <c r="N364" i="15"/>
  <c r="AN59" i="35"/>
  <c r="AM64" i="35"/>
  <c r="AK63" i="40"/>
  <c r="AL58" i="40"/>
  <c r="AM27" i="40"/>
  <c r="AL32" i="40"/>
  <c r="R191" i="9"/>
  <c r="L192" i="9"/>
  <c r="R89" i="9"/>
  <c r="L90" i="9"/>
  <c r="J551" i="20"/>
  <c r="I551" i="20"/>
  <c r="H552" i="20"/>
  <c r="AL43" i="35"/>
  <c r="AK48" i="35"/>
  <c r="O192" i="9"/>
  <c r="U191" i="9"/>
  <c r="M88" i="9"/>
  <c r="S87" i="9"/>
  <c r="Q87" i="9"/>
  <c r="W87" i="9" s="1"/>
  <c r="H1284" i="19"/>
  <c r="J1283" i="19"/>
  <c r="I1283" i="19"/>
  <c r="J244" i="18"/>
  <c r="I244" i="18"/>
  <c r="H245" i="18"/>
  <c r="J867" i="19"/>
  <c r="I867" i="19"/>
  <c r="H868" i="19"/>
  <c r="AM80" i="35"/>
  <c r="AL85" i="35"/>
  <c r="AK86" i="40"/>
  <c r="AL81" i="40"/>
  <c r="J764" i="18"/>
  <c r="I764" i="18"/>
  <c r="H765" i="18"/>
  <c r="I142" i="19"/>
  <c r="J142" i="19"/>
  <c r="H143" i="19"/>
  <c r="AL11" i="35"/>
  <c r="AK16" i="35"/>
  <c r="J656" i="20"/>
  <c r="I656" i="20"/>
  <c r="H657" i="20"/>
  <c r="V140" i="9"/>
  <c r="P141" i="9"/>
  <c r="AL42" i="40"/>
  <c r="AK47" i="40"/>
  <c r="AL10" i="40"/>
  <c r="AK15" i="40"/>
  <c r="AM81" i="35"/>
  <c r="AL86" i="35"/>
  <c r="H90" i="17"/>
  <c r="G91" i="17"/>
  <c r="AK134" i="37"/>
  <c r="AL129" i="37"/>
  <c r="R291" i="9"/>
  <c r="L292" i="9"/>
  <c r="Q291" i="9"/>
  <c r="W291" i="9" s="1"/>
  <c r="J451" i="19"/>
  <c r="H452" i="19"/>
  <c r="I451" i="19"/>
  <c r="P294" i="9"/>
  <c r="V293" i="9"/>
  <c r="I1594" i="20"/>
  <c r="J1594" i="20"/>
  <c r="H1595" i="20"/>
  <c r="P35" i="1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V34" i="11"/>
  <c r="AL97" i="40"/>
  <c r="AK102" i="40"/>
  <c r="J1383" i="20"/>
  <c r="I1383" i="20"/>
  <c r="H1384" i="20"/>
  <c r="AM113" i="35"/>
  <c r="AL118" i="35"/>
  <c r="N190" i="9"/>
  <c r="T189" i="9"/>
  <c r="AL112" i="35"/>
  <c r="AK117" i="35"/>
  <c r="R34" i="11"/>
  <c r="M35" i="11"/>
  <c r="S34" i="11"/>
  <c r="X34" i="11" s="1"/>
  <c r="J658" i="19"/>
  <c r="I658" i="19"/>
  <c r="H659" i="19"/>
  <c r="P37" i="9"/>
  <c r="V36" i="9"/>
  <c r="J1076" i="19"/>
  <c r="I1076" i="19"/>
  <c r="H1077" i="19"/>
  <c r="AL96" i="37"/>
  <c r="AK101" i="37"/>
  <c r="H35" i="17"/>
  <c r="G36" i="17"/>
  <c r="J867" i="20"/>
  <c r="I867" i="20"/>
  <c r="H868" i="20"/>
  <c r="AM128" i="40"/>
  <c r="AL133" i="40"/>
  <c r="L243" i="9"/>
  <c r="R242" i="9"/>
  <c r="I555" i="19"/>
  <c r="H556" i="19"/>
  <c r="J555" i="19"/>
  <c r="AK64" i="40"/>
  <c r="AL59" i="40"/>
  <c r="L37" i="9"/>
  <c r="R36" i="9"/>
  <c r="Q36" i="9"/>
  <c r="W36" i="9" s="1"/>
  <c r="I1596" i="19"/>
  <c r="J1596" i="19"/>
  <c r="H1597" i="19"/>
  <c r="M297" i="9"/>
  <c r="S296" i="9"/>
  <c r="P243" i="9"/>
  <c r="V242" i="9"/>
  <c r="J1488" i="20"/>
  <c r="I1488" i="20"/>
  <c r="H1489" i="20"/>
  <c r="J1388" i="19"/>
  <c r="H1389" i="19"/>
  <c r="I1388" i="19"/>
  <c r="AO80" i="40"/>
  <c r="AO85" i="40" s="1"/>
  <c r="AN85" i="40"/>
  <c r="J1076" i="18"/>
  <c r="I1076" i="18"/>
  <c r="H1077" i="18"/>
  <c r="J1176" i="20"/>
  <c r="I1176" i="20"/>
  <c r="H1177" i="20"/>
  <c r="J656" i="18"/>
  <c r="I656" i="18"/>
  <c r="H657" i="18"/>
  <c r="S297" i="9" l="1"/>
  <c r="M298" i="9"/>
  <c r="I1597" i="19"/>
  <c r="J1597" i="19"/>
  <c r="H1598" i="19"/>
  <c r="R192" i="9"/>
  <c r="L193" i="9"/>
  <c r="AM32" i="40"/>
  <c r="AN27" i="40"/>
  <c r="AN64" i="35"/>
  <c r="AO59" i="35"/>
  <c r="AO64" i="35" s="1"/>
  <c r="P364" i="15"/>
  <c r="N365" i="15"/>
  <c r="O296" i="9"/>
  <c r="U295" i="9"/>
  <c r="AM48" i="40"/>
  <c r="AN43" i="40"/>
  <c r="H202" i="17"/>
  <c r="G203" i="17"/>
  <c r="AL63" i="37"/>
  <c r="AM58" i="37"/>
  <c r="Q37" i="9"/>
  <c r="W37" i="9" s="1"/>
  <c r="R37" i="9"/>
  <c r="L38" i="9"/>
  <c r="H36" i="17"/>
  <c r="G37" i="17"/>
  <c r="I1077" i="19"/>
  <c r="J1077" i="19"/>
  <c r="H1078" i="19"/>
  <c r="AL117" i="35"/>
  <c r="AM112" i="35"/>
  <c r="AM118" i="35"/>
  <c r="AN113" i="35"/>
  <c r="I1595" i="20"/>
  <c r="J1595" i="20"/>
  <c r="H1596" i="20"/>
  <c r="P295" i="9"/>
  <c r="V294" i="9"/>
  <c r="AL134" i="37"/>
  <c r="AM129" i="37"/>
  <c r="AL86" i="40"/>
  <c r="AM81" i="40"/>
  <c r="J868" i="19"/>
  <c r="I868" i="19"/>
  <c r="H869" i="19"/>
  <c r="I245" i="18"/>
  <c r="J245" i="18"/>
  <c r="H246" i="18"/>
  <c r="S88" i="9"/>
  <c r="M89" i="9"/>
  <c r="Q88" i="9"/>
  <c r="W88" i="9" s="1"/>
  <c r="AL48" i="35"/>
  <c r="AM43" i="35"/>
  <c r="AM58" i="40"/>
  <c r="AL63" i="40"/>
  <c r="AL118" i="40"/>
  <c r="AM113" i="40"/>
  <c r="I1389" i="19"/>
  <c r="J1389" i="19"/>
  <c r="H1390" i="19"/>
  <c r="J659" i="19"/>
  <c r="I659" i="19"/>
  <c r="H660" i="19"/>
  <c r="M36" i="11"/>
  <c r="R35" i="11"/>
  <c r="AL102" i="40"/>
  <c r="AM97" i="40"/>
  <c r="L293" i="9"/>
  <c r="Q292" i="9"/>
  <c r="W292" i="9" s="1"/>
  <c r="R292" i="9"/>
  <c r="J870" i="18"/>
  <c r="I870" i="18"/>
  <c r="H871" i="18"/>
  <c r="T90" i="9"/>
  <c r="N91" i="9"/>
  <c r="AL134" i="35"/>
  <c r="AM129" i="35"/>
  <c r="H256" i="15"/>
  <c r="G257" i="15"/>
  <c r="AN133" i="35"/>
  <c r="AO128" i="35"/>
  <c r="AO133" i="35" s="1"/>
  <c r="J247" i="19"/>
  <c r="I247" i="19"/>
  <c r="H248" i="19"/>
  <c r="J1492" i="19"/>
  <c r="I1492" i="19"/>
  <c r="H1493" i="19"/>
  <c r="U243" i="9"/>
  <c r="O244" i="9"/>
  <c r="R139" i="11"/>
  <c r="M140" i="11"/>
  <c r="AO112" i="40"/>
  <c r="AO117" i="40" s="1"/>
  <c r="AN117" i="40"/>
  <c r="I977" i="19"/>
  <c r="J977" i="19"/>
  <c r="H978" i="19"/>
  <c r="AM59" i="37"/>
  <c r="AL64" i="37"/>
  <c r="AN15" i="37"/>
  <c r="AO10" i="37"/>
  <c r="AO15" i="37" s="1"/>
  <c r="I34" i="20"/>
  <c r="J34" i="20"/>
  <c r="H35" i="20"/>
  <c r="AN101" i="40"/>
  <c r="AO96" i="40"/>
  <c r="AO101" i="40" s="1"/>
  <c r="AO26" i="35"/>
  <c r="AO31" i="35" s="1"/>
  <c r="AN31" i="35"/>
  <c r="P194" i="9"/>
  <c r="V193" i="9"/>
  <c r="I1280" i="20"/>
  <c r="H1281" i="20"/>
  <c r="J1280" i="20"/>
  <c r="J1594" i="18"/>
  <c r="I1594" i="18"/>
  <c r="H1595" i="18"/>
  <c r="AO11" i="37"/>
  <c r="AO16" i="37" s="1"/>
  <c r="AN16" i="37"/>
  <c r="H147" i="17"/>
  <c r="G148" i="17"/>
  <c r="S241" i="9"/>
  <c r="M242" i="9"/>
  <c r="Q241" i="9"/>
  <c r="W241" i="9" s="1"/>
  <c r="J1177" i="20"/>
  <c r="I1177" i="20"/>
  <c r="H1178" i="20"/>
  <c r="I1077" i="18"/>
  <c r="J1077" i="18"/>
  <c r="H1078" i="18"/>
  <c r="AM133" i="40"/>
  <c r="AN128" i="40"/>
  <c r="AL15" i="40"/>
  <c r="AM10" i="40"/>
  <c r="P142" i="9"/>
  <c r="V141" i="9"/>
  <c r="AM85" i="35"/>
  <c r="AN80" i="35"/>
  <c r="J138" i="20"/>
  <c r="I138" i="20"/>
  <c r="H139" i="20"/>
  <c r="H145" i="16"/>
  <c r="G146" i="16"/>
  <c r="AL31" i="40"/>
  <c r="AM26" i="40"/>
  <c r="N242" i="9"/>
  <c r="T241" i="9"/>
  <c r="H37" i="15"/>
  <c r="G38" i="15"/>
  <c r="H366" i="15"/>
  <c r="G367" i="15"/>
  <c r="T293" i="9"/>
  <c r="N294" i="9"/>
  <c r="J349" i="19"/>
  <c r="I349" i="19"/>
  <c r="H350" i="19"/>
  <c r="AL32" i="35"/>
  <c r="AM27" i="35"/>
  <c r="J1181" i="18"/>
  <c r="I1181" i="18"/>
  <c r="H1182" i="18"/>
  <c r="J1284" i="18"/>
  <c r="H1285" i="18"/>
  <c r="I1284" i="18"/>
  <c r="J142" i="18"/>
  <c r="I142" i="18"/>
  <c r="H143" i="18"/>
  <c r="AM118" i="37"/>
  <c r="AN113" i="37"/>
  <c r="J452" i="18"/>
  <c r="H453" i="18"/>
  <c r="I452" i="18"/>
  <c r="J241" i="20"/>
  <c r="I241" i="20"/>
  <c r="H242" i="20"/>
  <c r="H449" i="20"/>
  <c r="J448" i="20"/>
  <c r="I448" i="20"/>
  <c r="N140" i="9"/>
  <c r="T139" i="9"/>
  <c r="I868" i="20"/>
  <c r="J868" i="20"/>
  <c r="H869" i="20"/>
  <c r="AL101" i="37"/>
  <c r="AM96" i="37"/>
  <c r="V37" i="9"/>
  <c r="P38" i="9"/>
  <c r="AN102" i="35"/>
  <c r="AO97" i="35"/>
  <c r="AO102" i="35" s="1"/>
  <c r="T38" i="9"/>
  <c r="N39" i="9"/>
  <c r="H363" i="16"/>
  <c r="G364" i="16"/>
  <c r="AO42" i="35"/>
  <c r="AO47" i="35" s="1"/>
  <c r="AN47" i="35"/>
  <c r="U38" i="9"/>
  <c r="O39" i="9"/>
  <c r="V89" i="9"/>
  <c r="P90" i="9"/>
  <c r="J35" i="18"/>
  <c r="I35" i="18"/>
  <c r="H36" i="18"/>
  <c r="H1389" i="18"/>
  <c r="I1388" i="18"/>
  <c r="J1388" i="18"/>
  <c r="H255" i="16"/>
  <c r="G256" i="16"/>
  <c r="Q139" i="9"/>
  <c r="W139" i="9" s="1"/>
  <c r="M191" i="9"/>
  <c r="S190" i="9"/>
  <c r="Q190" i="9"/>
  <c r="W190" i="9" s="1"/>
  <c r="J1074" i="20"/>
  <c r="I1074" i="20"/>
  <c r="H1075" i="20"/>
  <c r="J1490" i="18"/>
  <c r="I1490" i="18"/>
  <c r="H1491" i="18"/>
  <c r="AM102" i="37"/>
  <c r="AN97" i="37"/>
  <c r="M141" i="9"/>
  <c r="S140" i="9"/>
  <c r="AM101" i="35"/>
  <c r="AN96" i="35"/>
  <c r="I345" i="20"/>
  <c r="J345" i="20"/>
  <c r="H346" i="20"/>
  <c r="AM128" i="37"/>
  <c r="AL133" i="37"/>
  <c r="AL64" i="40"/>
  <c r="AM59" i="40"/>
  <c r="J556" i="19"/>
  <c r="H557" i="19"/>
  <c r="I556" i="19"/>
  <c r="L244" i="9"/>
  <c r="R243" i="9"/>
  <c r="J1384" i="20"/>
  <c r="I1384" i="20"/>
  <c r="H1385" i="20"/>
  <c r="H91" i="17"/>
  <c r="G92" i="17"/>
  <c r="AN81" i="35"/>
  <c r="AM86" i="35"/>
  <c r="J657" i="20"/>
  <c r="I657" i="20"/>
  <c r="H658" i="20"/>
  <c r="AL16" i="35"/>
  <c r="AM11" i="35"/>
  <c r="I765" i="18"/>
  <c r="J765" i="18"/>
  <c r="H766" i="18"/>
  <c r="I1284" i="19"/>
  <c r="H1285" i="19"/>
  <c r="J1284" i="19"/>
  <c r="J552" i="20"/>
  <c r="I552" i="20"/>
  <c r="H553" i="20"/>
  <c r="R90" i="9"/>
  <c r="L91" i="9"/>
  <c r="I657" i="18"/>
  <c r="J657" i="18"/>
  <c r="H658" i="18"/>
  <c r="J1489" i="20"/>
  <c r="I1489" i="20"/>
  <c r="H1490" i="20"/>
  <c r="V243" i="9"/>
  <c r="P244" i="9"/>
  <c r="T190" i="9"/>
  <c r="N191" i="9"/>
  <c r="H453" i="19"/>
  <c r="J452" i="19"/>
  <c r="I452" i="19"/>
  <c r="AM42" i="40"/>
  <c r="AL47" i="40"/>
  <c r="J143" i="19"/>
  <c r="I143" i="19"/>
  <c r="H144" i="19"/>
  <c r="U192" i="9"/>
  <c r="O193" i="9"/>
  <c r="I972" i="20"/>
  <c r="J972" i="20"/>
  <c r="H973" i="20"/>
  <c r="J556" i="18"/>
  <c r="H557" i="18"/>
  <c r="I556" i="18"/>
  <c r="AM16" i="40"/>
  <c r="AN11" i="40"/>
  <c r="R141" i="9"/>
  <c r="L142" i="9"/>
  <c r="U141" i="9"/>
  <c r="O142" i="9"/>
  <c r="U90" i="9"/>
  <c r="O91" i="9"/>
  <c r="M40" i="9"/>
  <c r="S39" i="9"/>
  <c r="AM86" i="37"/>
  <c r="AN81" i="37"/>
  <c r="AM58" i="35"/>
  <c r="AL63" i="35"/>
  <c r="AL85" i="37"/>
  <c r="AM80" i="37"/>
  <c r="J763" i="19"/>
  <c r="I763" i="19"/>
  <c r="H764" i="19"/>
  <c r="I351" i="18"/>
  <c r="J351" i="18"/>
  <c r="H352" i="18"/>
  <c r="AO10" i="35"/>
  <c r="AO15" i="35" s="1"/>
  <c r="AN15" i="35"/>
  <c r="H37" i="16"/>
  <c r="G38" i="16"/>
  <c r="J760" i="20"/>
  <c r="I760" i="20"/>
  <c r="H761" i="20"/>
  <c r="AL117" i="37"/>
  <c r="AM112" i="37"/>
  <c r="AN31" i="37"/>
  <c r="AO26" i="37"/>
  <c r="AO31" i="37" s="1"/>
  <c r="Q365" i="15"/>
  <c r="O366" i="15"/>
  <c r="I974" i="18"/>
  <c r="J974" i="18"/>
  <c r="H975" i="18"/>
  <c r="H145" i="15"/>
  <c r="G146" i="15"/>
  <c r="AL134" i="40"/>
  <c r="AM129" i="40"/>
  <c r="I1181" i="19"/>
  <c r="J1181" i="19"/>
  <c r="H1182" i="19"/>
  <c r="I37" i="19"/>
  <c r="J37" i="19"/>
  <c r="H38" i="19"/>
  <c r="AN129" i="40" l="1"/>
  <c r="AM134" i="40"/>
  <c r="H146" i="15"/>
  <c r="G147" i="15"/>
  <c r="Q366" i="15"/>
  <c r="O367" i="15"/>
  <c r="AM117" i="37"/>
  <c r="AN112" i="37"/>
  <c r="AM85" i="37"/>
  <c r="AN80" i="37"/>
  <c r="U142" i="9"/>
  <c r="O143" i="9"/>
  <c r="H558" i="19"/>
  <c r="I557" i="19"/>
  <c r="J557" i="19"/>
  <c r="AN118" i="37"/>
  <c r="AO113" i="37"/>
  <c r="AO118" i="37" s="1"/>
  <c r="I1182" i="18"/>
  <c r="J1182" i="18"/>
  <c r="H1183" i="18"/>
  <c r="N295" i="9"/>
  <c r="T294" i="9"/>
  <c r="T242" i="9"/>
  <c r="N243" i="9"/>
  <c r="I871" i="18"/>
  <c r="J871" i="18"/>
  <c r="H872" i="18"/>
  <c r="J246" i="18"/>
  <c r="I246" i="18"/>
  <c r="H247" i="18"/>
  <c r="J1182" i="19"/>
  <c r="I1182" i="19"/>
  <c r="H1183" i="19"/>
  <c r="I764" i="19"/>
  <c r="J764" i="19"/>
  <c r="H765" i="19"/>
  <c r="AM63" i="35"/>
  <c r="AN58" i="35"/>
  <c r="S40" i="9"/>
  <c r="M41" i="9"/>
  <c r="N192" i="9"/>
  <c r="T191" i="9"/>
  <c r="J658" i="20"/>
  <c r="I658" i="20"/>
  <c r="H659" i="20"/>
  <c r="AN86" i="35"/>
  <c r="AO81" i="35"/>
  <c r="AO86" i="35" s="1"/>
  <c r="J1385" i="20"/>
  <c r="I1385" i="20"/>
  <c r="H1386" i="20"/>
  <c r="R244" i="9"/>
  <c r="L245" i="9"/>
  <c r="S141" i="9"/>
  <c r="M142" i="9"/>
  <c r="U39" i="9"/>
  <c r="O40" i="9"/>
  <c r="V38" i="9"/>
  <c r="P39" i="9"/>
  <c r="J869" i="20"/>
  <c r="I869" i="20"/>
  <c r="H870" i="20"/>
  <c r="H450" i="20"/>
  <c r="J449" i="20"/>
  <c r="I449" i="20"/>
  <c r="I350" i="19"/>
  <c r="J350" i="19"/>
  <c r="H351" i="19"/>
  <c r="H38" i="15"/>
  <c r="G39" i="15"/>
  <c r="AM31" i="40"/>
  <c r="AN26" i="40"/>
  <c r="AO128" i="40"/>
  <c r="AO133" i="40" s="1"/>
  <c r="AN133" i="40"/>
  <c r="AM64" i="37"/>
  <c r="AN59" i="37"/>
  <c r="O245" i="9"/>
  <c r="U244" i="9"/>
  <c r="AN129" i="37"/>
  <c r="AM134" i="37"/>
  <c r="I1596" i="20"/>
  <c r="J1596" i="20"/>
  <c r="H1597" i="20"/>
  <c r="H37" i="17"/>
  <c r="G38" i="17"/>
  <c r="U296" i="9"/>
  <c r="O297" i="9"/>
  <c r="I1598" i="19"/>
  <c r="J1598" i="19"/>
  <c r="H1599" i="19"/>
  <c r="H558" i="18"/>
  <c r="I557" i="18"/>
  <c r="J557" i="18"/>
  <c r="AM47" i="40"/>
  <c r="AN42" i="40"/>
  <c r="V244" i="9"/>
  <c r="P245" i="9"/>
  <c r="I1491" i="18"/>
  <c r="J1491" i="18"/>
  <c r="H1492" i="18"/>
  <c r="S191" i="9"/>
  <c r="M192" i="9"/>
  <c r="Q191" i="9"/>
  <c r="W191" i="9" s="1"/>
  <c r="T39" i="9"/>
  <c r="N40" i="9"/>
  <c r="AN129" i="35"/>
  <c r="AM134" i="35"/>
  <c r="H203" i="17"/>
  <c r="G204" i="17"/>
  <c r="P365" i="15"/>
  <c r="N366" i="15"/>
  <c r="S298" i="9"/>
  <c r="M299" i="9"/>
  <c r="J38" i="19"/>
  <c r="I38" i="19"/>
  <c r="H39" i="19"/>
  <c r="J761" i="20"/>
  <c r="I761" i="20"/>
  <c r="H762" i="20"/>
  <c r="H38" i="16"/>
  <c r="G39" i="16"/>
  <c r="J352" i="18"/>
  <c r="I352" i="18"/>
  <c r="H353" i="18"/>
  <c r="AN86" i="37"/>
  <c r="AO81" i="37"/>
  <c r="AO86" i="37" s="1"/>
  <c r="U91" i="9"/>
  <c r="O92" i="9"/>
  <c r="AN16" i="40"/>
  <c r="AO11" i="40"/>
  <c r="AO16" i="40" s="1"/>
  <c r="I973" i="20"/>
  <c r="J973" i="20"/>
  <c r="H974" i="20"/>
  <c r="U193" i="9"/>
  <c r="O194" i="9"/>
  <c r="J1490" i="20"/>
  <c r="I1490" i="20"/>
  <c r="H1491" i="20"/>
  <c r="J553" i="20"/>
  <c r="I553" i="20"/>
  <c r="H554" i="20"/>
  <c r="I1285" i="19"/>
  <c r="J1285" i="19"/>
  <c r="H1286" i="19"/>
  <c r="AN59" i="40"/>
  <c r="AM64" i="40"/>
  <c r="AN128" i="37"/>
  <c r="AM133" i="37"/>
  <c r="AN101" i="35"/>
  <c r="AO96" i="35"/>
  <c r="AO101" i="35" s="1"/>
  <c r="AN102" i="37"/>
  <c r="AO97" i="37"/>
  <c r="AO102" i="37" s="1"/>
  <c r="H256" i="16"/>
  <c r="G257" i="16"/>
  <c r="J1389" i="18"/>
  <c r="H1390" i="18"/>
  <c r="I1389" i="18"/>
  <c r="V90" i="9"/>
  <c r="P91" i="9"/>
  <c r="H364" i="16"/>
  <c r="G365" i="16"/>
  <c r="T140" i="9"/>
  <c r="N141" i="9"/>
  <c r="Q140" i="9"/>
  <c r="W140" i="9" s="1"/>
  <c r="J242" i="20"/>
  <c r="I242" i="20"/>
  <c r="H243" i="20"/>
  <c r="H454" i="18"/>
  <c r="I453" i="18"/>
  <c r="J453" i="18"/>
  <c r="J143" i="18"/>
  <c r="I143" i="18"/>
  <c r="H144" i="18"/>
  <c r="H1286" i="18"/>
  <c r="I1285" i="18"/>
  <c r="J1285" i="18"/>
  <c r="H367" i="15"/>
  <c r="G368" i="15"/>
  <c r="H146" i="16"/>
  <c r="G147" i="16"/>
  <c r="V142" i="9"/>
  <c r="P143" i="9"/>
  <c r="J1178" i="20"/>
  <c r="I1178" i="20"/>
  <c r="H1179" i="20"/>
  <c r="V194" i="9"/>
  <c r="P195" i="9"/>
  <c r="J978" i="19"/>
  <c r="I978" i="19"/>
  <c r="H979" i="19"/>
  <c r="J248" i="19"/>
  <c r="I248" i="19"/>
  <c r="H249" i="19"/>
  <c r="H257" i="15"/>
  <c r="G258" i="15"/>
  <c r="N92" i="9"/>
  <c r="T91" i="9"/>
  <c r="L294" i="9"/>
  <c r="R293" i="9"/>
  <c r="Q293" i="9"/>
  <c r="W293" i="9" s="1"/>
  <c r="M37" i="11"/>
  <c r="R36" i="11"/>
  <c r="AN58" i="40"/>
  <c r="AM63" i="40"/>
  <c r="S89" i="9"/>
  <c r="M90" i="9"/>
  <c r="Q89" i="9"/>
  <c r="W89" i="9" s="1"/>
  <c r="AN81" i="40"/>
  <c r="AM86" i="40"/>
  <c r="AM117" i="35"/>
  <c r="AN112" i="35"/>
  <c r="AM63" i="37"/>
  <c r="AN58" i="37"/>
  <c r="AN48" i="40"/>
  <c r="AO43" i="40"/>
  <c r="AO48" i="40" s="1"/>
  <c r="J144" i="19"/>
  <c r="I144" i="19"/>
  <c r="H145" i="19"/>
  <c r="H454" i="19"/>
  <c r="I453" i="19"/>
  <c r="J453" i="19"/>
  <c r="J766" i="18"/>
  <c r="I766" i="18"/>
  <c r="H767" i="18"/>
  <c r="J139" i="20"/>
  <c r="I139" i="20"/>
  <c r="H140" i="20"/>
  <c r="V295" i="9"/>
  <c r="P296" i="9"/>
  <c r="AN118" i="35"/>
  <c r="AO113" i="35"/>
  <c r="AO118" i="35" s="1"/>
  <c r="J1078" i="19"/>
  <c r="I1078" i="19"/>
  <c r="H1079" i="19"/>
  <c r="AN32" i="40"/>
  <c r="AO27" i="40"/>
  <c r="AO32" i="40" s="1"/>
  <c r="J975" i="18"/>
  <c r="I975" i="18"/>
  <c r="H976" i="18"/>
  <c r="R142" i="9"/>
  <c r="L143" i="9"/>
  <c r="J658" i="18"/>
  <c r="I658" i="18"/>
  <c r="H659" i="18"/>
  <c r="L92" i="9"/>
  <c r="R91" i="9"/>
  <c r="AM16" i="35"/>
  <c r="AN11" i="35"/>
  <c r="H92" i="17"/>
  <c r="G93" i="17"/>
  <c r="I346" i="20"/>
  <c r="J346" i="20"/>
  <c r="H347" i="20"/>
  <c r="J1075" i="20"/>
  <c r="I1075" i="20"/>
  <c r="H1076" i="20"/>
  <c r="I36" i="18"/>
  <c r="J36" i="18"/>
  <c r="H37" i="18"/>
  <c r="AM101" i="37"/>
  <c r="AN96" i="37"/>
  <c r="AM32" i="35"/>
  <c r="AN27" i="35"/>
  <c r="AN85" i="35"/>
  <c r="AO80" i="35"/>
  <c r="AO85" i="35" s="1"/>
  <c r="AM15" i="40"/>
  <c r="AN10" i="40"/>
  <c r="J1078" i="18"/>
  <c r="I1078" i="18"/>
  <c r="H1079" i="18"/>
  <c r="S242" i="9"/>
  <c r="M243" i="9"/>
  <c r="Q242" i="9"/>
  <c r="W242" i="9" s="1"/>
  <c r="H148" i="17"/>
  <c r="G149" i="17"/>
  <c r="I1595" i="18"/>
  <c r="J1595" i="18"/>
  <c r="H1596" i="18"/>
  <c r="I1281" i="20"/>
  <c r="H1282" i="20"/>
  <c r="J1281" i="20"/>
  <c r="I35" i="20"/>
  <c r="J35" i="20"/>
  <c r="H36" i="20"/>
  <c r="M141" i="11"/>
  <c r="R140" i="11"/>
  <c r="I1493" i="19"/>
  <c r="J1493" i="19"/>
  <c r="H1494" i="19"/>
  <c r="AN97" i="40"/>
  <c r="AM102" i="40"/>
  <c r="J660" i="19"/>
  <c r="I660" i="19"/>
  <c r="H661" i="19"/>
  <c r="J1390" i="19"/>
  <c r="H1391" i="19"/>
  <c r="I1390" i="19"/>
  <c r="AN113" i="40"/>
  <c r="AM118" i="40"/>
  <c r="AM48" i="35"/>
  <c r="AN43" i="35"/>
  <c r="I869" i="19"/>
  <c r="J869" i="19"/>
  <c r="H870" i="19"/>
  <c r="R38" i="9"/>
  <c r="L39" i="9"/>
  <c r="Q38" i="9"/>
  <c r="W38" i="9" s="1"/>
  <c r="L194" i="9"/>
  <c r="R193" i="9"/>
  <c r="L40" i="9" l="1"/>
  <c r="Q39" i="9"/>
  <c r="W39" i="9" s="1"/>
  <c r="R39" i="9"/>
  <c r="AN118" i="40"/>
  <c r="AO113" i="40"/>
  <c r="AO118" i="40" s="1"/>
  <c r="I661" i="19"/>
  <c r="J661" i="19"/>
  <c r="H662" i="19"/>
  <c r="AN102" i="40"/>
  <c r="AO97" i="40"/>
  <c r="AO102" i="40" s="1"/>
  <c r="AO10" i="40"/>
  <c r="AO15" i="40" s="1"/>
  <c r="AN15" i="40"/>
  <c r="R92" i="9"/>
  <c r="L93" i="9"/>
  <c r="P144" i="9"/>
  <c r="V143" i="9"/>
  <c r="J1491" i="20"/>
  <c r="I1491" i="20"/>
  <c r="H1492" i="20"/>
  <c r="AO129" i="37"/>
  <c r="AO134" i="37" s="1"/>
  <c r="AN134" i="37"/>
  <c r="I1079" i="18"/>
  <c r="J1079" i="18"/>
  <c r="H1080" i="18"/>
  <c r="I659" i="18"/>
  <c r="J659" i="18"/>
  <c r="H660" i="18"/>
  <c r="L144" i="9"/>
  <c r="R143" i="9"/>
  <c r="P297" i="9"/>
  <c r="V296" i="9"/>
  <c r="AO112" i="35"/>
  <c r="AO117" i="35" s="1"/>
  <c r="AN117" i="35"/>
  <c r="AN63" i="40"/>
  <c r="AO58" i="40"/>
  <c r="AO63" i="40" s="1"/>
  <c r="M38" i="11"/>
  <c r="R37" i="11"/>
  <c r="J249" i="19"/>
  <c r="I249" i="19"/>
  <c r="H250" i="19"/>
  <c r="I1179" i="20"/>
  <c r="J1179" i="20"/>
  <c r="H1180" i="20"/>
  <c r="I144" i="18"/>
  <c r="J144" i="18"/>
  <c r="H145" i="18"/>
  <c r="H365" i="16"/>
  <c r="G366" i="16"/>
  <c r="AN64" i="40"/>
  <c r="AO59" i="40"/>
  <c r="AO64" i="40" s="1"/>
  <c r="J554" i="20"/>
  <c r="I554" i="20"/>
  <c r="H555" i="20"/>
  <c r="I974" i="20"/>
  <c r="J974" i="20"/>
  <c r="H975" i="20"/>
  <c r="M300" i="9"/>
  <c r="S299" i="9"/>
  <c r="J1492" i="18"/>
  <c r="I1492" i="18"/>
  <c r="H1493" i="18"/>
  <c r="AO26" i="40"/>
  <c r="AO31" i="40" s="1"/>
  <c r="AN31" i="40"/>
  <c r="O41" i="9"/>
  <c r="U40" i="9"/>
  <c r="AN63" i="35"/>
  <c r="AO58" i="35"/>
  <c r="AO63" i="35" s="1"/>
  <c r="J872" i="18"/>
  <c r="I872" i="18"/>
  <c r="H873" i="18"/>
  <c r="H149" i="17"/>
  <c r="G150" i="17"/>
  <c r="AO27" i="35"/>
  <c r="AO32" i="35" s="1"/>
  <c r="AN32" i="35"/>
  <c r="AO11" i="35"/>
  <c r="AO16" i="35" s="1"/>
  <c r="AN16" i="35"/>
  <c r="AO81" i="40"/>
  <c r="AO86" i="40" s="1"/>
  <c r="AN86" i="40"/>
  <c r="J1286" i="18"/>
  <c r="H1287" i="18"/>
  <c r="I1286" i="18"/>
  <c r="H257" i="16"/>
  <c r="G258" i="16"/>
  <c r="J870" i="20"/>
  <c r="I870" i="20"/>
  <c r="H871" i="20"/>
  <c r="L195" i="9"/>
  <c r="R194" i="9"/>
  <c r="AO43" i="35"/>
  <c r="AO48" i="35" s="1"/>
  <c r="AN48" i="35"/>
  <c r="J870" i="19"/>
  <c r="I870" i="19"/>
  <c r="H871" i="19"/>
  <c r="H1392" i="19"/>
  <c r="J1391" i="19"/>
  <c r="I1391" i="19"/>
  <c r="I1494" i="19"/>
  <c r="J1494" i="19"/>
  <c r="H1495" i="19"/>
  <c r="R141" i="11"/>
  <c r="M142" i="11"/>
  <c r="AO96" i="37"/>
  <c r="AO101" i="37" s="1"/>
  <c r="AN101" i="37"/>
  <c r="I347" i="20"/>
  <c r="J347" i="20"/>
  <c r="H348" i="20"/>
  <c r="H93" i="17"/>
  <c r="G94" i="17"/>
  <c r="I976" i="18"/>
  <c r="J976" i="18"/>
  <c r="H977" i="18"/>
  <c r="I767" i="18"/>
  <c r="J767" i="18"/>
  <c r="H768" i="18"/>
  <c r="M91" i="9"/>
  <c r="S90" i="9"/>
  <c r="Q90" i="9"/>
  <c r="W90" i="9" s="1"/>
  <c r="T92" i="9"/>
  <c r="N93" i="9"/>
  <c r="H147" i="16"/>
  <c r="G148" i="16"/>
  <c r="J454" i="18"/>
  <c r="H455" i="18"/>
  <c r="I454" i="18"/>
  <c r="I1390" i="18"/>
  <c r="H1391" i="18"/>
  <c r="J1390" i="18"/>
  <c r="J1286" i="19"/>
  <c r="H1287" i="19"/>
  <c r="I1286" i="19"/>
  <c r="O93" i="9"/>
  <c r="U92" i="9"/>
  <c r="I353" i="18"/>
  <c r="J353" i="18"/>
  <c r="H354" i="18"/>
  <c r="J762" i="20"/>
  <c r="I762" i="20"/>
  <c r="H763" i="20"/>
  <c r="I39" i="19"/>
  <c r="J39" i="19"/>
  <c r="H40" i="19"/>
  <c r="P366" i="15"/>
  <c r="N367" i="15"/>
  <c r="AO42" i="40"/>
  <c r="AO47" i="40" s="1"/>
  <c r="AN47" i="40"/>
  <c r="J558" i="18"/>
  <c r="H559" i="18"/>
  <c r="I558" i="18"/>
  <c r="O298" i="9"/>
  <c r="U297" i="9"/>
  <c r="H38" i="17"/>
  <c r="G39" i="17"/>
  <c r="J351" i="19"/>
  <c r="I351" i="19"/>
  <c r="H352" i="19"/>
  <c r="L246" i="9"/>
  <c r="R245" i="9"/>
  <c r="J659" i="20"/>
  <c r="I659" i="20"/>
  <c r="H660" i="20"/>
  <c r="N193" i="9"/>
  <c r="T192" i="9"/>
  <c r="I247" i="18"/>
  <c r="J247" i="18"/>
  <c r="H248" i="18"/>
  <c r="AO80" i="37"/>
  <c r="AO85" i="37" s="1"/>
  <c r="AN85" i="37"/>
  <c r="AO129" i="40"/>
  <c r="AO134" i="40" s="1"/>
  <c r="AN134" i="40"/>
  <c r="I37" i="18"/>
  <c r="J37" i="18"/>
  <c r="H38" i="18"/>
  <c r="J1079" i="19"/>
  <c r="I1079" i="19"/>
  <c r="H1080" i="19"/>
  <c r="J145" i="19"/>
  <c r="I145" i="19"/>
  <c r="H146" i="19"/>
  <c r="Q294" i="9"/>
  <c r="W294" i="9" s="1"/>
  <c r="L295" i="9"/>
  <c r="R294" i="9"/>
  <c r="J979" i="19"/>
  <c r="I979" i="19"/>
  <c r="H980" i="19"/>
  <c r="H368" i="15"/>
  <c r="C445" i="15" s="1" a="1"/>
  <c r="G369" i="15"/>
  <c r="H39" i="16"/>
  <c r="G40" i="16"/>
  <c r="H204" i="17"/>
  <c r="G205" i="17"/>
  <c r="T40" i="9"/>
  <c r="N41" i="9"/>
  <c r="P246" i="9"/>
  <c r="V245" i="9"/>
  <c r="I1597" i="20"/>
  <c r="J1597" i="20"/>
  <c r="H1598" i="20"/>
  <c r="AN64" i="37"/>
  <c r="AO59" i="37"/>
  <c r="AO64" i="37" s="1"/>
  <c r="H39" i="15"/>
  <c r="G40" i="15"/>
  <c r="J1386" i="20"/>
  <c r="I1386" i="20"/>
  <c r="H1387" i="20"/>
  <c r="N244" i="9"/>
  <c r="T243" i="9"/>
  <c r="J1183" i="18"/>
  <c r="I1183" i="18"/>
  <c r="H1184" i="18"/>
  <c r="U143" i="9"/>
  <c r="O144" i="9"/>
  <c r="AO112" i="37"/>
  <c r="AO117" i="37" s="1"/>
  <c r="AN117" i="37"/>
  <c r="J1596" i="18"/>
  <c r="I1596" i="18"/>
  <c r="H1597" i="18"/>
  <c r="I36" i="20"/>
  <c r="J36" i="20"/>
  <c r="H37" i="20"/>
  <c r="I1282" i="20"/>
  <c r="H1283" i="20"/>
  <c r="J1282" i="20"/>
  <c r="S243" i="9"/>
  <c r="M244" i="9"/>
  <c r="Q243" i="9"/>
  <c r="W243" i="9" s="1"/>
  <c r="J1076" i="20"/>
  <c r="I1076" i="20"/>
  <c r="H1077" i="20"/>
  <c r="J140" i="20"/>
  <c r="I140" i="20"/>
  <c r="H141" i="20"/>
  <c r="I454" i="19"/>
  <c r="J454" i="19"/>
  <c r="H455" i="19"/>
  <c r="AO58" i="37"/>
  <c r="AO63" i="37" s="1"/>
  <c r="AN63" i="37"/>
  <c r="H258" i="15"/>
  <c r="G259" i="15"/>
  <c r="P196" i="9"/>
  <c r="V195" i="9"/>
  <c r="J243" i="20"/>
  <c r="I243" i="20"/>
  <c r="H244" i="20"/>
  <c r="N142" i="9"/>
  <c r="T141" i="9"/>
  <c r="Q141" i="9"/>
  <c r="W141" i="9" s="1"/>
  <c r="P92" i="9"/>
  <c r="V91" i="9"/>
  <c r="AN133" i="37"/>
  <c r="AO128" i="37"/>
  <c r="AO133" i="37" s="1"/>
  <c r="O195" i="9"/>
  <c r="U194" i="9"/>
  <c r="AO129" i="35"/>
  <c r="AO134" i="35" s="1"/>
  <c r="AN134" i="35"/>
  <c r="M193" i="9"/>
  <c r="S192" i="9"/>
  <c r="Q192" i="9"/>
  <c r="W192" i="9" s="1"/>
  <c r="J1599" i="19"/>
  <c r="I1599" i="19"/>
  <c r="H1600" i="19"/>
  <c r="U245" i="9"/>
  <c r="O246" i="9"/>
  <c r="H451" i="20"/>
  <c r="J450" i="20"/>
  <c r="I450" i="20"/>
  <c r="P40" i="9"/>
  <c r="V39" i="9"/>
  <c r="M143" i="9"/>
  <c r="S142" i="9"/>
  <c r="S41" i="9"/>
  <c r="M42" i="9"/>
  <c r="I765" i="19"/>
  <c r="J765" i="19"/>
  <c r="H766" i="19"/>
  <c r="J1183" i="19"/>
  <c r="I1183" i="19"/>
  <c r="H1184" i="19"/>
  <c r="T295" i="9"/>
  <c r="N296" i="9"/>
  <c r="I558" i="19"/>
  <c r="J558" i="19"/>
  <c r="H559" i="19"/>
  <c r="Q367" i="15"/>
  <c r="O368" i="15"/>
  <c r="H147" i="15"/>
  <c r="G148" i="15"/>
  <c r="H148" i="15" l="1"/>
  <c r="G149" i="15"/>
  <c r="I559" i="19"/>
  <c r="H560" i="19"/>
  <c r="J559" i="19"/>
  <c r="J766" i="19"/>
  <c r="I766" i="19"/>
  <c r="H767" i="19"/>
  <c r="H452" i="20"/>
  <c r="J451" i="20"/>
  <c r="I451" i="20"/>
  <c r="J1600" i="19"/>
  <c r="I1600" i="19"/>
  <c r="H1601" i="19"/>
  <c r="I1184" i="18"/>
  <c r="J1184" i="18"/>
  <c r="H1185" i="18"/>
  <c r="H1288" i="19"/>
  <c r="J1287" i="19"/>
  <c r="I1287" i="19"/>
  <c r="R195" i="9"/>
  <c r="L196" i="9"/>
  <c r="I1184" i="19"/>
  <c r="J1184" i="19"/>
  <c r="H1185" i="19"/>
  <c r="I37" i="20"/>
  <c r="J37" i="20"/>
  <c r="H38" i="20"/>
  <c r="I1597" i="18"/>
  <c r="J1597" i="18"/>
  <c r="H1598" i="18"/>
  <c r="J1387" i="20"/>
  <c r="I1387" i="20"/>
  <c r="H1388" i="20"/>
  <c r="H205" i="17"/>
  <c r="G206" i="17"/>
  <c r="AK445" i="15"/>
  <c r="AG445" i="15"/>
  <c r="AC445" i="15"/>
  <c r="Y445" i="15"/>
  <c r="U445" i="15"/>
  <c r="Q445" i="15"/>
  <c r="M445" i="15"/>
  <c r="I445" i="15"/>
  <c r="E445" i="15"/>
  <c r="AM445" i="15"/>
  <c r="AI445" i="15"/>
  <c r="AE445" i="15"/>
  <c r="AA445" i="15"/>
  <c r="W445" i="15"/>
  <c r="S445" i="15"/>
  <c r="O445" i="15"/>
  <c r="K445" i="15"/>
  <c r="G445" i="15"/>
  <c r="AL445" i="15"/>
  <c r="AH445" i="15"/>
  <c r="AD445" i="15"/>
  <c r="Z445" i="15"/>
  <c r="V445" i="15"/>
  <c r="R445" i="15"/>
  <c r="N445" i="15"/>
  <c r="J445" i="15"/>
  <c r="F445" i="15"/>
  <c r="C445" i="15"/>
  <c r="X445" i="15"/>
  <c r="H445" i="15"/>
  <c r="AJ445" i="15"/>
  <c r="T445" i="15"/>
  <c r="D445" i="15"/>
  <c r="AF445" i="15"/>
  <c r="P445" i="15"/>
  <c r="AB445" i="15"/>
  <c r="L445" i="15"/>
  <c r="J352" i="19"/>
  <c r="I352" i="19"/>
  <c r="H353" i="19"/>
  <c r="H39" i="17"/>
  <c r="G40" i="17"/>
  <c r="P367" i="15"/>
  <c r="N368" i="15"/>
  <c r="M143" i="11"/>
  <c r="R142" i="11"/>
  <c r="J871" i="19"/>
  <c r="I871" i="19"/>
  <c r="H872" i="19"/>
  <c r="H258" i="16"/>
  <c r="G259" i="16"/>
  <c r="J555" i="20"/>
  <c r="I555" i="20"/>
  <c r="H556" i="20"/>
  <c r="L94" i="9"/>
  <c r="R93" i="9"/>
  <c r="I146" i="19"/>
  <c r="J146" i="19"/>
  <c r="H147" i="19"/>
  <c r="L247" i="9"/>
  <c r="R246" i="9"/>
  <c r="U298" i="9"/>
  <c r="O299" i="9"/>
  <c r="H148" i="16"/>
  <c r="G149" i="16"/>
  <c r="H94" i="17"/>
  <c r="G95" i="17"/>
  <c r="J1392" i="19"/>
  <c r="H1393" i="19"/>
  <c r="I1392" i="19"/>
  <c r="I1287" i="18"/>
  <c r="H1288" i="18"/>
  <c r="J1287" i="18"/>
  <c r="H150" i="17"/>
  <c r="G151" i="17"/>
  <c r="O42" i="9"/>
  <c r="U41" i="9"/>
  <c r="I145" i="18"/>
  <c r="J145" i="18"/>
  <c r="H146" i="18"/>
  <c r="P298" i="9"/>
  <c r="V297" i="9"/>
  <c r="J1492" i="20"/>
  <c r="I1492" i="20"/>
  <c r="H1493" i="20"/>
  <c r="V144" i="9"/>
  <c r="P145" i="9"/>
  <c r="Q368" i="15"/>
  <c r="O369" i="15"/>
  <c r="O247" i="9"/>
  <c r="U246" i="9"/>
  <c r="N143" i="9"/>
  <c r="Q143" i="9" s="1"/>
  <c r="W143" i="9" s="1"/>
  <c r="T142" i="9"/>
  <c r="Q142" i="9"/>
  <c r="W142" i="9" s="1"/>
  <c r="H259" i="15"/>
  <c r="G260" i="15"/>
  <c r="J141" i="20"/>
  <c r="I141" i="20"/>
  <c r="H142" i="20"/>
  <c r="J1077" i="20"/>
  <c r="I1077" i="20"/>
  <c r="H1078" i="20"/>
  <c r="M245" i="9"/>
  <c r="S244" i="9"/>
  <c r="Q244" i="9"/>
  <c r="W244" i="9" s="1"/>
  <c r="O145" i="9"/>
  <c r="U144" i="9"/>
  <c r="H40" i="15"/>
  <c r="G41" i="15"/>
  <c r="I1598" i="20"/>
  <c r="J1598" i="20"/>
  <c r="H1599" i="20"/>
  <c r="P247" i="9"/>
  <c r="V246" i="9"/>
  <c r="H40" i="16"/>
  <c r="G41" i="16"/>
  <c r="I980" i="19"/>
  <c r="J980" i="19"/>
  <c r="H981" i="19"/>
  <c r="R295" i="9"/>
  <c r="L296" i="9"/>
  <c r="Q295" i="9"/>
  <c r="W295" i="9" s="1"/>
  <c r="J38" i="18"/>
  <c r="I38" i="18"/>
  <c r="H39" i="18"/>
  <c r="J248" i="18"/>
  <c r="I248" i="18"/>
  <c r="H249" i="18"/>
  <c r="T193" i="9"/>
  <c r="N194" i="9"/>
  <c r="I559" i="18"/>
  <c r="H560" i="18"/>
  <c r="J559" i="18"/>
  <c r="J763" i="20"/>
  <c r="I763" i="20"/>
  <c r="H764" i="20"/>
  <c r="J354" i="18"/>
  <c r="I354" i="18"/>
  <c r="H355" i="18"/>
  <c r="U93" i="9"/>
  <c r="O94" i="9"/>
  <c r="I455" i="18"/>
  <c r="H456" i="18"/>
  <c r="J455" i="18"/>
  <c r="N94" i="9"/>
  <c r="T93" i="9"/>
  <c r="M92" i="9"/>
  <c r="S91" i="9"/>
  <c r="Q91" i="9"/>
  <c r="W91" i="9" s="1"/>
  <c r="J977" i="18"/>
  <c r="I977" i="18"/>
  <c r="H978" i="18"/>
  <c r="I348" i="20"/>
  <c r="J348" i="20"/>
  <c r="H349" i="20"/>
  <c r="I873" i="18"/>
  <c r="J873" i="18"/>
  <c r="H874" i="18"/>
  <c r="I975" i="20"/>
  <c r="J975" i="20"/>
  <c r="H976" i="20"/>
  <c r="H366" i="16"/>
  <c r="G367" i="16"/>
  <c r="I250" i="19"/>
  <c r="J250" i="19"/>
  <c r="H251" i="19"/>
  <c r="R38" i="11"/>
  <c r="M39" i="11"/>
  <c r="N245" i="9"/>
  <c r="T244" i="9"/>
  <c r="H369" i="15"/>
  <c r="G370" i="15"/>
  <c r="J660" i="18"/>
  <c r="I660" i="18"/>
  <c r="H661" i="18"/>
  <c r="J662" i="19"/>
  <c r="I662" i="19"/>
  <c r="H663" i="19"/>
  <c r="P41" i="9"/>
  <c r="V40" i="9"/>
  <c r="S193" i="9"/>
  <c r="M194" i="9"/>
  <c r="Q193" i="9"/>
  <c r="W193" i="9" s="1"/>
  <c r="N297" i="9"/>
  <c r="T296" i="9"/>
  <c r="M43" i="9"/>
  <c r="S42" i="9"/>
  <c r="S143" i="9"/>
  <c r="M144" i="9"/>
  <c r="U195" i="9"/>
  <c r="O196" i="9"/>
  <c r="P93" i="9"/>
  <c r="V92" i="9"/>
  <c r="J244" i="20"/>
  <c r="I244" i="20"/>
  <c r="H245" i="20"/>
  <c r="V196" i="9"/>
  <c r="P197" i="9"/>
  <c r="J455" i="19"/>
  <c r="H456" i="19"/>
  <c r="I455" i="19"/>
  <c r="I1283" i="20"/>
  <c r="H1284" i="20"/>
  <c r="J1283" i="20"/>
  <c r="N42" i="9"/>
  <c r="T41" i="9"/>
  <c r="J1080" i="19"/>
  <c r="I1080" i="19"/>
  <c r="H1081" i="19"/>
  <c r="J660" i="20"/>
  <c r="I660" i="20"/>
  <c r="H661" i="20"/>
  <c r="J40" i="19"/>
  <c r="I40" i="19"/>
  <c r="H41" i="19"/>
  <c r="J1391" i="18"/>
  <c r="H1392" i="18"/>
  <c r="I1391" i="18"/>
  <c r="J768" i="18"/>
  <c r="I768" i="18"/>
  <c r="H769" i="18"/>
  <c r="J1495" i="19"/>
  <c r="I1495" i="19"/>
  <c r="H1496" i="19"/>
  <c r="J871" i="20"/>
  <c r="I871" i="20"/>
  <c r="H872" i="20"/>
  <c r="I1493" i="18"/>
  <c r="J1493" i="18"/>
  <c r="H1494" i="18"/>
  <c r="S300" i="9"/>
  <c r="M301" i="9"/>
  <c r="J1180" i="20"/>
  <c r="I1180" i="20"/>
  <c r="H1181" i="20"/>
  <c r="L145" i="9"/>
  <c r="R144" i="9"/>
  <c r="J1080" i="18"/>
  <c r="I1080" i="18"/>
  <c r="H1081" i="18"/>
  <c r="L41" i="9"/>
  <c r="Q40" i="9"/>
  <c r="W40" i="9" s="1"/>
  <c r="R40" i="9"/>
  <c r="I1081" i="18" l="1"/>
  <c r="J1081" i="18"/>
  <c r="H1082" i="18"/>
  <c r="R145" i="9"/>
  <c r="L146" i="9"/>
  <c r="I769" i="18"/>
  <c r="J769" i="18"/>
  <c r="H770" i="18"/>
  <c r="S92" i="9"/>
  <c r="M93" i="9"/>
  <c r="Q92" i="9"/>
  <c r="W92" i="9" s="1"/>
  <c r="H206" i="17"/>
  <c r="G207" i="17"/>
  <c r="I38" i="20"/>
  <c r="J38" i="20"/>
  <c r="H39" i="20"/>
  <c r="S301" i="9"/>
  <c r="M302" i="9"/>
  <c r="I41" i="19"/>
  <c r="J41" i="19"/>
  <c r="H42" i="19"/>
  <c r="J661" i="20"/>
  <c r="I661" i="20"/>
  <c r="H662" i="20"/>
  <c r="H457" i="19"/>
  <c r="J456" i="19"/>
  <c r="I456" i="19"/>
  <c r="J245" i="20"/>
  <c r="I245" i="20"/>
  <c r="H246" i="20"/>
  <c r="V93" i="9"/>
  <c r="P94" i="9"/>
  <c r="T297" i="9"/>
  <c r="N298" i="9"/>
  <c r="N246" i="9"/>
  <c r="T245" i="9"/>
  <c r="J251" i="19"/>
  <c r="I251" i="19"/>
  <c r="H252" i="19"/>
  <c r="J874" i="18"/>
  <c r="I874" i="18"/>
  <c r="H875" i="18"/>
  <c r="U94" i="9"/>
  <c r="O95" i="9"/>
  <c r="T194" i="9"/>
  <c r="N195" i="9"/>
  <c r="M246" i="9"/>
  <c r="S245" i="9"/>
  <c r="Q245" i="9"/>
  <c r="W245" i="9" s="1"/>
  <c r="J142" i="20"/>
  <c r="I142" i="20"/>
  <c r="H143" i="20"/>
  <c r="P146" i="9"/>
  <c r="V145" i="9"/>
  <c r="I1393" i="19"/>
  <c r="J1393" i="19"/>
  <c r="H1394" i="19"/>
  <c r="J147" i="19"/>
  <c r="I147" i="19"/>
  <c r="H148" i="19"/>
  <c r="P368" i="15"/>
  <c r="N369" i="15"/>
  <c r="H40" i="17"/>
  <c r="G41" i="17"/>
  <c r="J1598" i="18"/>
  <c r="I1598" i="18"/>
  <c r="H1599" i="18"/>
  <c r="H1289" i="19"/>
  <c r="I1288" i="19"/>
  <c r="J1288" i="19"/>
  <c r="I1601" i="19"/>
  <c r="J1601" i="19"/>
  <c r="H1602" i="19"/>
  <c r="H149" i="15"/>
  <c r="G150" i="15"/>
  <c r="T42" i="9"/>
  <c r="N43" i="9"/>
  <c r="I981" i="19"/>
  <c r="J981" i="19"/>
  <c r="H982" i="19"/>
  <c r="H41" i="16"/>
  <c r="G42" i="16"/>
  <c r="I1599" i="20"/>
  <c r="J1599" i="20"/>
  <c r="H1600" i="20"/>
  <c r="H260" i="15"/>
  <c r="G261" i="15"/>
  <c r="H95" i="17"/>
  <c r="G96" i="17"/>
  <c r="M144" i="11"/>
  <c r="R143" i="11"/>
  <c r="R196" i="9"/>
  <c r="L197" i="9"/>
  <c r="J1181" i="20"/>
  <c r="I1181" i="20"/>
  <c r="H1182" i="20"/>
  <c r="I1496" i="19"/>
  <c r="J1496" i="19"/>
  <c r="H1497" i="19"/>
  <c r="I1284" i="20"/>
  <c r="H1285" i="20"/>
  <c r="J1284" i="20"/>
  <c r="U196" i="9"/>
  <c r="O197" i="9"/>
  <c r="V41" i="9"/>
  <c r="P42" i="9"/>
  <c r="H370" i="15"/>
  <c r="G371" i="15"/>
  <c r="I976" i="20"/>
  <c r="J976" i="20"/>
  <c r="H977" i="20"/>
  <c r="I349" i="20"/>
  <c r="J349" i="20"/>
  <c r="H350" i="20"/>
  <c r="N95" i="9"/>
  <c r="T94" i="9"/>
  <c r="J764" i="20"/>
  <c r="I764" i="20"/>
  <c r="H765" i="20"/>
  <c r="J39" i="18"/>
  <c r="I39" i="18"/>
  <c r="H40" i="18"/>
  <c r="L297" i="9"/>
  <c r="Q296" i="9"/>
  <c r="W296" i="9" s="1"/>
  <c r="R296" i="9"/>
  <c r="U145" i="9"/>
  <c r="O146" i="9"/>
  <c r="J1078" i="20"/>
  <c r="I1078" i="20"/>
  <c r="H1079" i="20"/>
  <c r="U247" i="9"/>
  <c r="O248" i="9"/>
  <c r="J1288" i="18"/>
  <c r="H1289" i="18"/>
  <c r="I1288" i="18"/>
  <c r="H149" i="16"/>
  <c r="G150" i="16"/>
  <c r="R94" i="9"/>
  <c r="L95" i="9"/>
  <c r="H259" i="16"/>
  <c r="G260" i="16"/>
  <c r="J1388" i="20"/>
  <c r="I1388" i="20"/>
  <c r="H1389" i="20"/>
  <c r="J1185" i="18"/>
  <c r="I1185" i="18"/>
  <c r="H1186" i="18"/>
  <c r="H453" i="20"/>
  <c r="J452" i="20"/>
  <c r="I452" i="20"/>
  <c r="I1081" i="19"/>
  <c r="J1081" i="19"/>
  <c r="H1082" i="19"/>
  <c r="M145" i="9"/>
  <c r="S144" i="9"/>
  <c r="J663" i="19"/>
  <c r="I663" i="19"/>
  <c r="H664" i="19"/>
  <c r="H367" i="16"/>
  <c r="G368" i="16"/>
  <c r="N144" i="9"/>
  <c r="T143" i="9"/>
  <c r="J146" i="18"/>
  <c r="I146" i="18"/>
  <c r="H147" i="18"/>
  <c r="O43" i="9"/>
  <c r="U42" i="9"/>
  <c r="U299" i="9"/>
  <c r="O300" i="9"/>
  <c r="J872" i="19"/>
  <c r="I872" i="19"/>
  <c r="H873" i="19"/>
  <c r="I1185" i="19"/>
  <c r="J1185" i="19"/>
  <c r="H1186" i="19"/>
  <c r="Q41" i="9"/>
  <c r="W41" i="9" s="1"/>
  <c r="L42" i="9"/>
  <c r="R41" i="9"/>
  <c r="J1494" i="18"/>
  <c r="I1494" i="18"/>
  <c r="H1495" i="18"/>
  <c r="I872" i="20"/>
  <c r="J872" i="20"/>
  <c r="H873" i="20"/>
  <c r="H1393" i="18"/>
  <c r="I1392" i="18"/>
  <c r="J1392" i="18"/>
  <c r="P198" i="9"/>
  <c r="V197" i="9"/>
  <c r="M44" i="9"/>
  <c r="S43" i="9"/>
  <c r="M195" i="9"/>
  <c r="S194" i="9"/>
  <c r="Q194" i="9"/>
  <c r="W194" i="9" s="1"/>
  <c r="I661" i="18"/>
  <c r="J661" i="18"/>
  <c r="H662" i="18"/>
  <c r="R39" i="11"/>
  <c r="M40" i="11"/>
  <c r="I978" i="18"/>
  <c r="J978" i="18"/>
  <c r="H979" i="18"/>
  <c r="J456" i="18"/>
  <c r="H457" i="18"/>
  <c r="I456" i="18"/>
  <c r="I355" i="18"/>
  <c r="J355" i="18"/>
  <c r="H356" i="18"/>
  <c r="J560" i="18"/>
  <c r="H561" i="18"/>
  <c r="I560" i="18"/>
  <c r="I249" i="18"/>
  <c r="J249" i="18"/>
  <c r="H250" i="18"/>
  <c r="V247" i="9"/>
  <c r="P248" i="9"/>
  <c r="H41" i="15"/>
  <c r="G42" i="15"/>
  <c r="Q369" i="15"/>
  <c r="O370" i="15"/>
  <c r="J1493" i="20"/>
  <c r="I1493" i="20"/>
  <c r="H1494" i="20"/>
  <c r="V298" i="9"/>
  <c r="P299" i="9"/>
  <c r="H151" i="17"/>
  <c r="G152" i="17"/>
  <c r="L248" i="9"/>
  <c r="R247" i="9"/>
  <c r="J556" i="20"/>
  <c r="I556" i="20"/>
  <c r="H557" i="20"/>
  <c r="J353" i="19"/>
  <c r="I353" i="19"/>
  <c r="H354" i="19"/>
  <c r="J767" i="19"/>
  <c r="I767" i="19"/>
  <c r="H768" i="19"/>
  <c r="J560" i="19"/>
  <c r="H561" i="19"/>
  <c r="I560" i="19"/>
  <c r="H562" i="19" l="1"/>
  <c r="I561" i="19"/>
  <c r="J561" i="19"/>
  <c r="H562" i="18"/>
  <c r="I561" i="18"/>
  <c r="J561" i="18"/>
  <c r="J979" i="18"/>
  <c r="I979" i="18"/>
  <c r="H980" i="18"/>
  <c r="J873" i="20"/>
  <c r="I873" i="20"/>
  <c r="H874" i="20"/>
  <c r="I873" i="19"/>
  <c r="J873" i="19"/>
  <c r="H874" i="19"/>
  <c r="I1497" i="19"/>
  <c r="J1497" i="19"/>
  <c r="H1498" i="19"/>
  <c r="I1289" i="19"/>
  <c r="J1289" i="19"/>
  <c r="H1290" i="19"/>
  <c r="H152" i="17"/>
  <c r="G153" i="17"/>
  <c r="J1494" i="20"/>
  <c r="I1494" i="20"/>
  <c r="H1495" i="20"/>
  <c r="V248" i="9"/>
  <c r="P249" i="9"/>
  <c r="J662" i="18"/>
  <c r="I662" i="18"/>
  <c r="H663" i="18"/>
  <c r="S44" i="9"/>
  <c r="M45" i="9"/>
  <c r="J1186" i="19"/>
  <c r="I1186" i="19"/>
  <c r="H1187" i="19"/>
  <c r="H454" i="20"/>
  <c r="J453" i="20"/>
  <c r="I453" i="20"/>
  <c r="J1389" i="20"/>
  <c r="I1389" i="20"/>
  <c r="H1390" i="20"/>
  <c r="L96" i="9"/>
  <c r="R95" i="9"/>
  <c r="U146" i="9"/>
  <c r="O147" i="9"/>
  <c r="L298" i="9"/>
  <c r="R297" i="9"/>
  <c r="Q297" i="9"/>
  <c r="W297" i="9" s="1"/>
  <c r="J765" i="20"/>
  <c r="I765" i="20"/>
  <c r="H766" i="20"/>
  <c r="N96" i="9"/>
  <c r="T95" i="9"/>
  <c r="I1285" i="20"/>
  <c r="H1286" i="20"/>
  <c r="J1285" i="20"/>
  <c r="H261" i="15"/>
  <c r="G262" i="15"/>
  <c r="H42" i="16"/>
  <c r="G43" i="16"/>
  <c r="H150" i="15"/>
  <c r="G151" i="15"/>
  <c r="I1599" i="18"/>
  <c r="J1599" i="18"/>
  <c r="H1600" i="18"/>
  <c r="J1394" i="19"/>
  <c r="H1395" i="19"/>
  <c r="I1394" i="19"/>
  <c r="I875" i="18"/>
  <c r="J875" i="18"/>
  <c r="H876" i="18"/>
  <c r="N299" i="9"/>
  <c r="T298" i="9"/>
  <c r="J246" i="20"/>
  <c r="I246" i="20"/>
  <c r="H247" i="20"/>
  <c r="S302" i="9"/>
  <c r="M303" i="9"/>
  <c r="J770" i="18"/>
  <c r="I770" i="18"/>
  <c r="H771" i="18"/>
  <c r="Q370" i="15"/>
  <c r="O371" i="15"/>
  <c r="J250" i="18"/>
  <c r="I250" i="18"/>
  <c r="H251" i="18"/>
  <c r="V42" i="9"/>
  <c r="P43" i="9"/>
  <c r="H96" i="17"/>
  <c r="G97" i="17"/>
  <c r="N196" i="9"/>
  <c r="T195" i="9"/>
  <c r="J252" i="19"/>
  <c r="I252" i="19"/>
  <c r="H253" i="19"/>
  <c r="I768" i="19"/>
  <c r="J768" i="19"/>
  <c r="H769" i="19"/>
  <c r="J356" i="18"/>
  <c r="I356" i="18"/>
  <c r="H357" i="18"/>
  <c r="H458" i="18"/>
  <c r="I457" i="18"/>
  <c r="J457" i="18"/>
  <c r="J1393" i="18"/>
  <c r="H1394" i="18"/>
  <c r="I1393" i="18"/>
  <c r="U43" i="9"/>
  <c r="O44" i="9"/>
  <c r="J664" i="19"/>
  <c r="I664" i="19"/>
  <c r="H665" i="19"/>
  <c r="S145" i="9"/>
  <c r="M146" i="9"/>
  <c r="I1186" i="18"/>
  <c r="J1186" i="18"/>
  <c r="H1187" i="18"/>
  <c r="H1290" i="18"/>
  <c r="I1289" i="18"/>
  <c r="J1289" i="18"/>
  <c r="J1079" i="20"/>
  <c r="I1079" i="20"/>
  <c r="H1080" i="20"/>
  <c r="I40" i="18"/>
  <c r="J40" i="18"/>
  <c r="H41" i="18"/>
  <c r="I977" i="20"/>
  <c r="J977" i="20"/>
  <c r="H978" i="20"/>
  <c r="H371" i="15"/>
  <c r="G372" i="15"/>
  <c r="U197" i="9"/>
  <c r="O198" i="9"/>
  <c r="R144" i="11"/>
  <c r="M145" i="11"/>
  <c r="N44" i="9"/>
  <c r="T43" i="9"/>
  <c r="J148" i="19"/>
  <c r="I148" i="19"/>
  <c r="H149" i="19"/>
  <c r="V146" i="9"/>
  <c r="P147" i="9"/>
  <c r="J143" i="20"/>
  <c r="I143" i="20"/>
  <c r="H144" i="20"/>
  <c r="U95" i="9"/>
  <c r="O96" i="9"/>
  <c r="H458" i="19"/>
  <c r="I457" i="19"/>
  <c r="J457" i="19"/>
  <c r="J42" i="19"/>
  <c r="I42" i="19"/>
  <c r="H43" i="19"/>
  <c r="H368" i="16"/>
  <c r="G369" i="16"/>
  <c r="H41" i="17"/>
  <c r="G42" i="17"/>
  <c r="P369" i="15"/>
  <c r="N370" i="15"/>
  <c r="T246" i="9"/>
  <c r="N247" i="9"/>
  <c r="I39" i="20"/>
  <c r="J39" i="20"/>
  <c r="H40" i="20"/>
  <c r="R146" i="9"/>
  <c r="L147" i="9"/>
  <c r="J557" i="20"/>
  <c r="I557" i="20"/>
  <c r="H558" i="20"/>
  <c r="R248" i="9"/>
  <c r="L249" i="9"/>
  <c r="I354" i="19"/>
  <c r="J354" i="19"/>
  <c r="H355" i="19"/>
  <c r="V299" i="9"/>
  <c r="P300" i="9"/>
  <c r="H42" i="15"/>
  <c r="G43" i="15"/>
  <c r="R40" i="11"/>
  <c r="M41" i="11"/>
  <c r="S195" i="9"/>
  <c r="M196" i="9"/>
  <c r="Q195" i="9"/>
  <c r="W195" i="9" s="1"/>
  <c r="V198" i="9"/>
  <c r="P199" i="9"/>
  <c r="I1495" i="18"/>
  <c r="J1495" i="18"/>
  <c r="H1496" i="18"/>
  <c r="R42" i="9"/>
  <c r="L43" i="9"/>
  <c r="Q42" i="9"/>
  <c r="W42" i="9" s="1"/>
  <c r="U300" i="9"/>
  <c r="O301" i="9"/>
  <c r="J147" i="18"/>
  <c r="I147" i="18"/>
  <c r="H148" i="18"/>
  <c r="T144" i="9"/>
  <c r="N145" i="9"/>
  <c r="Q145" i="9" s="1"/>
  <c r="W145" i="9" s="1"/>
  <c r="J1082" i="19"/>
  <c r="I1082" i="19"/>
  <c r="H1083" i="19"/>
  <c r="H260" i="16"/>
  <c r="G261" i="16"/>
  <c r="H150" i="16"/>
  <c r="G151" i="16"/>
  <c r="U248" i="9"/>
  <c r="O249" i="9"/>
  <c r="I350" i="20"/>
  <c r="J350" i="20"/>
  <c r="H351" i="20"/>
  <c r="J1182" i="20"/>
  <c r="I1182" i="20"/>
  <c r="H1183" i="20"/>
  <c r="L198" i="9"/>
  <c r="R197" i="9"/>
  <c r="I1600" i="20"/>
  <c r="J1600" i="20"/>
  <c r="H1601" i="20"/>
  <c r="J982" i="19"/>
  <c r="I982" i="19"/>
  <c r="H983" i="19"/>
  <c r="I1602" i="19"/>
  <c r="J1602" i="19"/>
  <c r="H1603" i="19"/>
  <c r="S246" i="9"/>
  <c r="M247" i="9"/>
  <c r="Q246" i="9"/>
  <c r="W246" i="9" s="1"/>
  <c r="V94" i="9"/>
  <c r="P95" i="9"/>
  <c r="J662" i="20"/>
  <c r="I662" i="20"/>
  <c r="H663" i="20"/>
  <c r="H207" i="17"/>
  <c r="G208" i="17"/>
  <c r="S93" i="9"/>
  <c r="M94" i="9"/>
  <c r="Q93" i="9"/>
  <c r="W93" i="9" s="1"/>
  <c r="J1082" i="18"/>
  <c r="I1082" i="18"/>
  <c r="H1083" i="18"/>
  <c r="Q144" i="9"/>
  <c r="W144" i="9" s="1"/>
  <c r="M95" i="9" l="1"/>
  <c r="S94" i="9"/>
  <c r="Q94" i="9"/>
  <c r="W94" i="9" s="1"/>
  <c r="M146" i="11"/>
  <c r="R145" i="11"/>
  <c r="H372" i="15"/>
  <c r="G373" i="15"/>
  <c r="J1187" i="18"/>
  <c r="I1187" i="18"/>
  <c r="H1188" i="18"/>
  <c r="J1390" i="20"/>
  <c r="I1390" i="20"/>
  <c r="H1391" i="20"/>
  <c r="J1495" i="20"/>
  <c r="I1495" i="20"/>
  <c r="H1496" i="20"/>
  <c r="H153" i="17"/>
  <c r="G154" i="17"/>
  <c r="J874" i="19"/>
  <c r="I874" i="19"/>
  <c r="H875" i="19"/>
  <c r="J1603" i="19"/>
  <c r="I1603" i="19"/>
  <c r="H1604" i="19"/>
  <c r="I1601" i="20"/>
  <c r="J1601" i="20"/>
  <c r="H1602" i="20"/>
  <c r="U249" i="9"/>
  <c r="O250" i="9"/>
  <c r="H369" i="16"/>
  <c r="G370" i="16"/>
  <c r="I43" i="19"/>
  <c r="J43" i="19"/>
  <c r="H44" i="19"/>
  <c r="J144" i="20"/>
  <c r="I144" i="20"/>
  <c r="H145" i="20"/>
  <c r="J1080" i="20"/>
  <c r="I1080" i="20"/>
  <c r="H1081" i="20"/>
  <c r="I665" i="19"/>
  <c r="J665" i="19"/>
  <c r="H666" i="19"/>
  <c r="J876" i="18"/>
  <c r="I876" i="18"/>
  <c r="H877" i="18"/>
  <c r="H1396" i="19"/>
  <c r="J1395" i="19"/>
  <c r="I1395" i="19"/>
  <c r="J1600" i="18"/>
  <c r="I1600" i="18"/>
  <c r="H1601" i="18"/>
  <c r="H262" i="15"/>
  <c r="G263" i="15"/>
  <c r="R298" i="9"/>
  <c r="Q298" i="9"/>
  <c r="W298" i="9" s="1"/>
  <c r="L299" i="9"/>
  <c r="H455" i="20"/>
  <c r="J454" i="20"/>
  <c r="I454" i="20"/>
  <c r="S45" i="9"/>
  <c r="M46" i="9"/>
  <c r="I1498" i="19"/>
  <c r="J1498" i="19"/>
  <c r="H1499" i="19"/>
  <c r="I1083" i="18"/>
  <c r="J1083" i="18"/>
  <c r="H1084" i="18"/>
  <c r="J983" i="19"/>
  <c r="I983" i="19"/>
  <c r="H984" i="19"/>
  <c r="M197" i="9"/>
  <c r="S196" i="9"/>
  <c r="Q196" i="9"/>
  <c r="W196" i="9" s="1"/>
  <c r="H43" i="15"/>
  <c r="G44" i="15"/>
  <c r="O45" i="9"/>
  <c r="U44" i="9"/>
  <c r="I357" i="18"/>
  <c r="J357" i="18"/>
  <c r="H358" i="18"/>
  <c r="I769" i="19"/>
  <c r="J769" i="19"/>
  <c r="H770" i="19"/>
  <c r="J253" i="19"/>
  <c r="I253" i="19"/>
  <c r="H254" i="19"/>
  <c r="N197" i="9"/>
  <c r="T196" i="9"/>
  <c r="P44" i="9"/>
  <c r="V43" i="9"/>
  <c r="I1286" i="20"/>
  <c r="H1287" i="20"/>
  <c r="J1286" i="20"/>
  <c r="J663" i="20"/>
  <c r="I663" i="20"/>
  <c r="H664" i="20"/>
  <c r="L199" i="9"/>
  <c r="R198" i="9"/>
  <c r="I148" i="18"/>
  <c r="J148" i="18"/>
  <c r="H149" i="18"/>
  <c r="J1496" i="18"/>
  <c r="I1496" i="18"/>
  <c r="H1497" i="18"/>
  <c r="P200" i="9"/>
  <c r="V199" i="9"/>
  <c r="J355" i="19"/>
  <c r="I355" i="19"/>
  <c r="H356" i="19"/>
  <c r="L250" i="9"/>
  <c r="R249" i="9"/>
  <c r="L148" i="9"/>
  <c r="R147" i="9"/>
  <c r="H208" i="17"/>
  <c r="G209" i="17"/>
  <c r="I1183" i="20"/>
  <c r="J1183" i="20"/>
  <c r="H1184" i="20"/>
  <c r="I351" i="20"/>
  <c r="J351" i="20"/>
  <c r="H352" i="20"/>
  <c r="H151" i="16"/>
  <c r="G152" i="16"/>
  <c r="H261" i="16"/>
  <c r="G262" i="16"/>
  <c r="M42" i="11"/>
  <c r="R41" i="11"/>
  <c r="P301" i="9"/>
  <c r="V300" i="9"/>
  <c r="N248" i="9"/>
  <c r="T247" i="9"/>
  <c r="I458" i="19"/>
  <c r="J458" i="19"/>
  <c r="H459" i="19"/>
  <c r="J149" i="19"/>
  <c r="I149" i="19"/>
  <c r="H150" i="19"/>
  <c r="O199" i="9"/>
  <c r="U198" i="9"/>
  <c r="I978" i="20"/>
  <c r="J978" i="20"/>
  <c r="H979" i="20"/>
  <c r="I41" i="18"/>
  <c r="J41" i="18"/>
  <c r="H42" i="18"/>
  <c r="H97" i="17"/>
  <c r="G98" i="17"/>
  <c r="I251" i="18"/>
  <c r="J251" i="18"/>
  <c r="H252" i="18"/>
  <c r="I771" i="18"/>
  <c r="J771" i="18"/>
  <c r="H772" i="18"/>
  <c r="M304" i="9"/>
  <c r="S303" i="9"/>
  <c r="H43" i="16"/>
  <c r="G44" i="16"/>
  <c r="U147" i="9"/>
  <c r="O148" i="9"/>
  <c r="J1187" i="19"/>
  <c r="I1187" i="19"/>
  <c r="H1188" i="19"/>
  <c r="P250" i="9"/>
  <c r="V249" i="9"/>
  <c r="J1290" i="19"/>
  <c r="H1291" i="19"/>
  <c r="I1290" i="19"/>
  <c r="I980" i="18"/>
  <c r="J980" i="18"/>
  <c r="H981" i="18"/>
  <c r="I562" i="19"/>
  <c r="J562" i="19"/>
  <c r="H563" i="19"/>
  <c r="P96" i="9"/>
  <c r="V95" i="9"/>
  <c r="J1083" i="19"/>
  <c r="I1083" i="19"/>
  <c r="H1084" i="19"/>
  <c r="O302" i="9"/>
  <c r="U301" i="9"/>
  <c r="P148" i="9"/>
  <c r="V147" i="9"/>
  <c r="J247" i="20"/>
  <c r="I247" i="20"/>
  <c r="H248" i="20"/>
  <c r="T299" i="9"/>
  <c r="N300" i="9"/>
  <c r="J766" i="20"/>
  <c r="I766" i="20"/>
  <c r="H767" i="20"/>
  <c r="S247" i="9"/>
  <c r="M248" i="9"/>
  <c r="Q247" i="9"/>
  <c r="W247" i="9" s="1"/>
  <c r="N146" i="9"/>
  <c r="T145" i="9"/>
  <c r="L44" i="9"/>
  <c r="Q43" i="9"/>
  <c r="W43" i="9" s="1"/>
  <c r="R43" i="9"/>
  <c r="J558" i="20"/>
  <c r="I558" i="20"/>
  <c r="H559" i="20"/>
  <c r="I40" i="20"/>
  <c r="J40" i="20"/>
  <c r="H41" i="20"/>
  <c r="P370" i="15"/>
  <c r="N371" i="15"/>
  <c r="H42" i="17"/>
  <c r="G43" i="17"/>
  <c r="O97" i="9"/>
  <c r="U96" i="9"/>
  <c r="T44" i="9"/>
  <c r="N45" i="9"/>
  <c r="J1290" i="18"/>
  <c r="H1291" i="18"/>
  <c r="I1290" i="18"/>
  <c r="M147" i="9"/>
  <c r="S146" i="9"/>
  <c r="I1394" i="18"/>
  <c r="H1395" i="18"/>
  <c r="J1394" i="18"/>
  <c r="J458" i="18"/>
  <c r="H459" i="18"/>
  <c r="I458" i="18"/>
  <c r="Q371" i="15"/>
  <c r="O372" i="15"/>
  <c r="H151" i="15"/>
  <c r="G152" i="15"/>
  <c r="T96" i="9"/>
  <c r="N97" i="9"/>
  <c r="R96" i="9"/>
  <c r="L97" i="9"/>
  <c r="I663" i="18"/>
  <c r="J663" i="18"/>
  <c r="H664" i="18"/>
  <c r="J874" i="20"/>
  <c r="I874" i="20"/>
  <c r="H875" i="20"/>
  <c r="J562" i="18"/>
  <c r="H563" i="18"/>
  <c r="I562" i="18"/>
  <c r="J1184" i="20" l="1"/>
  <c r="I1184" i="20"/>
  <c r="H1185" i="20"/>
  <c r="I1497" i="18"/>
  <c r="J1497" i="18"/>
  <c r="H1498" i="18"/>
  <c r="P45" i="9"/>
  <c r="V44" i="9"/>
  <c r="O149" i="9"/>
  <c r="U148" i="9"/>
  <c r="J772" i="18"/>
  <c r="I772" i="18"/>
  <c r="H773" i="18"/>
  <c r="J252" i="18"/>
  <c r="I252" i="18"/>
  <c r="H253" i="18"/>
  <c r="T248" i="9"/>
  <c r="N249" i="9"/>
  <c r="H262" i="16"/>
  <c r="G263" i="16"/>
  <c r="I352" i="20"/>
  <c r="J352" i="20"/>
  <c r="H353" i="20"/>
  <c r="J664" i="20"/>
  <c r="I664" i="20"/>
  <c r="H665" i="20"/>
  <c r="I1287" i="20"/>
  <c r="H1288" i="20"/>
  <c r="J1287" i="20"/>
  <c r="J358" i="18"/>
  <c r="I358" i="18"/>
  <c r="H359" i="18"/>
  <c r="O46" i="9"/>
  <c r="U45" i="9"/>
  <c r="M47" i="9"/>
  <c r="S46" i="9"/>
  <c r="H456" i="20"/>
  <c r="J455" i="20"/>
  <c r="I455" i="20"/>
  <c r="I1601" i="18"/>
  <c r="J1601" i="18"/>
  <c r="H1602" i="18"/>
  <c r="J1081" i="20"/>
  <c r="I1081" i="20"/>
  <c r="H1082" i="20"/>
  <c r="J145" i="20"/>
  <c r="I145" i="20"/>
  <c r="H146" i="20"/>
  <c r="O251" i="9"/>
  <c r="U250" i="9"/>
  <c r="J875" i="19"/>
  <c r="I875" i="19"/>
  <c r="H876" i="19"/>
  <c r="H373" i="15"/>
  <c r="G374" i="15"/>
  <c r="Q372" i="15"/>
  <c r="O373" i="15"/>
  <c r="I459" i="18"/>
  <c r="H460" i="18"/>
  <c r="J459" i="18"/>
  <c r="I1291" i="18"/>
  <c r="H1292" i="18"/>
  <c r="J1291" i="18"/>
  <c r="H43" i="17"/>
  <c r="G44" i="17"/>
  <c r="I41" i="20"/>
  <c r="J41" i="20"/>
  <c r="H42" i="20"/>
  <c r="L45" i="9"/>
  <c r="Q44" i="9"/>
  <c r="W44" i="9" s="1"/>
  <c r="R44" i="9"/>
  <c r="M249" i="9"/>
  <c r="S248" i="9"/>
  <c r="Q248" i="9"/>
  <c r="W248" i="9" s="1"/>
  <c r="J42" i="18"/>
  <c r="I42" i="18"/>
  <c r="H43" i="18"/>
  <c r="I150" i="19"/>
  <c r="J150" i="19"/>
  <c r="H151" i="19"/>
  <c r="J44" i="19"/>
  <c r="I44" i="19"/>
  <c r="H45" i="19"/>
  <c r="H152" i="15"/>
  <c r="G153" i="15"/>
  <c r="N301" i="9"/>
  <c r="T300" i="9"/>
  <c r="U302" i="9"/>
  <c r="O303" i="9"/>
  <c r="P251" i="9"/>
  <c r="V250" i="9"/>
  <c r="I563" i="18"/>
  <c r="H564" i="18"/>
  <c r="J563" i="18"/>
  <c r="N98" i="9"/>
  <c r="T97" i="9"/>
  <c r="S147" i="9"/>
  <c r="M148" i="9"/>
  <c r="N46" i="9"/>
  <c r="T45" i="9"/>
  <c r="P371" i="15"/>
  <c r="N372" i="15"/>
  <c r="N147" i="9"/>
  <c r="T146" i="9"/>
  <c r="Q146" i="9"/>
  <c r="W146" i="9" s="1"/>
  <c r="J767" i="20"/>
  <c r="I767" i="20"/>
  <c r="H768" i="20"/>
  <c r="J1084" i="19"/>
  <c r="I1084" i="19"/>
  <c r="H1085" i="19"/>
  <c r="P97" i="9"/>
  <c r="V96" i="9"/>
  <c r="J981" i="18"/>
  <c r="I981" i="18"/>
  <c r="H982" i="18"/>
  <c r="H1292" i="19"/>
  <c r="J1291" i="19"/>
  <c r="I1291" i="19"/>
  <c r="I1188" i="19"/>
  <c r="J1188" i="19"/>
  <c r="H1189" i="19"/>
  <c r="H98" i="17"/>
  <c r="G99" i="17"/>
  <c r="R42" i="11"/>
  <c r="M43" i="11"/>
  <c r="Q147" i="9"/>
  <c r="W147" i="9" s="1"/>
  <c r="L251" i="9"/>
  <c r="R250" i="9"/>
  <c r="N198" i="9"/>
  <c r="T197" i="9"/>
  <c r="J770" i="19"/>
  <c r="I770" i="19"/>
  <c r="H771" i="19"/>
  <c r="H44" i="15"/>
  <c r="G45" i="15"/>
  <c r="S197" i="9"/>
  <c r="M198" i="9"/>
  <c r="Q197" i="9"/>
  <c r="W197" i="9" s="1"/>
  <c r="J1084" i="18"/>
  <c r="I1084" i="18"/>
  <c r="H1085" i="18"/>
  <c r="J1499" i="19"/>
  <c r="I1499" i="19"/>
  <c r="H1500" i="19"/>
  <c r="R299" i="9"/>
  <c r="L300" i="9"/>
  <c r="Q299" i="9"/>
  <c r="W299" i="9" s="1"/>
  <c r="J1396" i="19"/>
  <c r="H1397" i="19"/>
  <c r="I1396" i="19"/>
  <c r="J666" i="19"/>
  <c r="I666" i="19"/>
  <c r="H667" i="19"/>
  <c r="J1604" i="19"/>
  <c r="I1604" i="19"/>
  <c r="H1605" i="19"/>
  <c r="H154" i="17"/>
  <c r="G155" i="17"/>
  <c r="I1188" i="18"/>
  <c r="J1188" i="18"/>
  <c r="H1189" i="18"/>
  <c r="J875" i="20"/>
  <c r="I875" i="20"/>
  <c r="H876" i="20"/>
  <c r="J664" i="18"/>
  <c r="I664" i="18"/>
  <c r="H665" i="18"/>
  <c r="M305" i="9"/>
  <c r="S304" i="9"/>
  <c r="P302" i="9"/>
  <c r="V301" i="9"/>
  <c r="J1496" i="20"/>
  <c r="I1496" i="20"/>
  <c r="H1497" i="20"/>
  <c r="M147" i="11"/>
  <c r="R146" i="11"/>
  <c r="U97" i="9"/>
  <c r="O98" i="9"/>
  <c r="R97" i="9"/>
  <c r="L98" i="9"/>
  <c r="J1395" i="18"/>
  <c r="H1396" i="18"/>
  <c r="I1395" i="18"/>
  <c r="J559" i="20"/>
  <c r="I559" i="20"/>
  <c r="H560" i="20"/>
  <c r="J248" i="20"/>
  <c r="I248" i="20"/>
  <c r="H249" i="20"/>
  <c r="V148" i="9"/>
  <c r="P149" i="9"/>
  <c r="I563" i="19"/>
  <c r="H564" i="19"/>
  <c r="J563" i="19"/>
  <c r="H44" i="16"/>
  <c r="G45" i="16"/>
  <c r="I979" i="20"/>
  <c r="J979" i="20"/>
  <c r="H980" i="20"/>
  <c r="O200" i="9"/>
  <c r="U199" i="9"/>
  <c r="J459" i="19"/>
  <c r="H460" i="19"/>
  <c r="I459" i="19"/>
  <c r="H152" i="16"/>
  <c r="G153" i="16"/>
  <c r="H209" i="17"/>
  <c r="G210" i="17"/>
  <c r="L149" i="9"/>
  <c r="R148" i="9"/>
  <c r="J356" i="19"/>
  <c r="I356" i="19"/>
  <c r="H357" i="19"/>
  <c r="V200" i="9"/>
  <c r="P201" i="9"/>
  <c r="I149" i="18"/>
  <c r="J149" i="18"/>
  <c r="H150" i="18"/>
  <c r="R199" i="9"/>
  <c r="L200" i="9"/>
  <c r="I254" i="19"/>
  <c r="J254" i="19"/>
  <c r="H255" i="19"/>
  <c r="I984" i="19"/>
  <c r="J984" i="19"/>
  <c r="H985" i="19"/>
  <c r="H263" i="15"/>
  <c r="G264" i="15"/>
  <c r="I877" i="18"/>
  <c r="J877" i="18"/>
  <c r="H878" i="18"/>
  <c r="H370" i="16"/>
  <c r="G371" i="16"/>
  <c r="I1602" i="20"/>
  <c r="J1602" i="20"/>
  <c r="H1603" i="20"/>
  <c r="J1391" i="20"/>
  <c r="I1391" i="20"/>
  <c r="H1392" i="20"/>
  <c r="M96" i="9"/>
  <c r="S95" i="9"/>
  <c r="Q95" i="9"/>
  <c r="W95" i="9" s="1"/>
  <c r="R200" i="9" l="1"/>
  <c r="L201" i="9"/>
  <c r="J357" i="19"/>
  <c r="I357" i="19"/>
  <c r="H358" i="19"/>
  <c r="R149" i="9"/>
  <c r="L150" i="9"/>
  <c r="M149" i="9"/>
  <c r="S148" i="9"/>
  <c r="V251" i="9"/>
  <c r="P252" i="9"/>
  <c r="T301" i="9"/>
  <c r="N302" i="9"/>
  <c r="O150" i="9"/>
  <c r="U149" i="9"/>
  <c r="I985" i="19"/>
  <c r="J985" i="19"/>
  <c r="H986" i="19"/>
  <c r="J255" i="19"/>
  <c r="I255" i="19"/>
  <c r="H256" i="19"/>
  <c r="U200" i="9"/>
  <c r="O201" i="9"/>
  <c r="H45" i="16"/>
  <c r="G46" i="16"/>
  <c r="S305" i="9"/>
  <c r="M306" i="9"/>
  <c r="I876" i="20"/>
  <c r="J876" i="20"/>
  <c r="H877" i="20"/>
  <c r="J1189" i="18"/>
  <c r="I1189" i="18"/>
  <c r="H1190" i="18"/>
  <c r="H155" i="17"/>
  <c r="G156" i="17"/>
  <c r="L301" i="9"/>
  <c r="Q300" i="9"/>
  <c r="W300" i="9" s="1"/>
  <c r="R300" i="9"/>
  <c r="L252" i="9"/>
  <c r="R251" i="9"/>
  <c r="M44" i="11"/>
  <c r="R43" i="11"/>
  <c r="I982" i="18"/>
  <c r="J982" i="18"/>
  <c r="H983" i="18"/>
  <c r="V97" i="9"/>
  <c r="P98" i="9"/>
  <c r="J768" i="20"/>
  <c r="I768" i="20"/>
  <c r="H769" i="20"/>
  <c r="J564" i="18"/>
  <c r="H565" i="18"/>
  <c r="I564" i="18"/>
  <c r="O304" i="9"/>
  <c r="U303" i="9"/>
  <c r="H153" i="15"/>
  <c r="G154" i="15"/>
  <c r="S249" i="9"/>
  <c r="M250" i="9"/>
  <c r="Q249" i="9"/>
  <c r="W249" i="9" s="1"/>
  <c r="I42" i="20"/>
  <c r="J42" i="20"/>
  <c r="H43" i="20"/>
  <c r="J1602" i="18"/>
  <c r="I1602" i="18"/>
  <c r="H1603" i="18"/>
  <c r="J665" i="20"/>
  <c r="I665" i="20"/>
  <c r="H666" i="20"/>
  <c r="H263" i="16"/>
  <c r="G264" i="16"/>
  <c r="I253" i="18"/>
  <c r="J253" i="18"/>
  <c r="H254" i="18"/>
  <c r="J564" i="19"/>
  <c r="H565" i="19"/>
  <c r="I564" i="19"/>
  <c r="J249" i="20"/>
  <c r="I249" i="20"/>
  <c r="H250" i="20"/>
  <c r="H1397" i="18"/>
  <c r="I1396" i="18"/>
  <c r="J1396" i="18"/>
  <c r="R98" i="9"/>
  <c r="L99" i="9"/>
  <c r="I45" i="19"/>
  <c r="J45" i="19"/>
  <c r="H46" i="19"/>
  <c r="J151" i="19"/>
  <c r="I151" i="19"/>
  <c r="H152" i="19"/>
  <c r="Q45" i="9"/>
  <c r="W45" i="9" s="1"/>
  <c r="L46" i="9"/>
  <c r="R45" i="9"/>
  <c r="H44" i="17"/>
  <c r="G45" i="17"/>
  <c r="H374" i="15"/>
  <c r="G375" i="15"/>
  <c r="M48" i="9"/>
  <c r="S47" i="9"/>
  <c r="I353" i="20"/>
  <c r="J353" i="20"/>
  <c r="H354" i="20"/>
  <c r="H461" i="19"/>
  <c r="J460" i="19"/>
  <c r="I460" i="19"/>
  <c r="I980" i="20"/>
  <c r="J980" i="20"/>
  <c r="H981" i="20"/>
  <c r="V149" i="9"/>
  <c r="P150" i="9"/>
  <c r="R147" i="11"/>
  <c r="M148" i="11"/>
  <c r="I665" i="18"/>
  <c r="J665" i="18"/>
  <c r="H666" i="18"/>
  <c r="J667" i="19"/>
  <c r="I667" i="19"/>
  <c r="H668" i="19"/>
  <c r="I1397" i="19"/>
  <c r="J1397" i="19"/>
  <c r="H1398" i="19"/>
  <c r="I1085" i="18"/>
  <c r="J1085" i="18"/>
  <c r="H1086" i="18"/>
  <c r="M199" i="9"/>
  <c r="S198" i="9"/>
  <c r="Q198" i="9"/>
  <c r="W198" i="9" s="1"/>
  <c r="J771" i="19"/>
  <c r="I771" i="19"/>
  <c r="H772" i="19"/>
  <c r="T198" i="9"/>
  <c r="N199" i="9"/>
  <c r="I1085" i="19"/>
  <c r="J1085" i="19"/>
  <c r="H1086" i="19"/>
  <c r="N148" i="9"/>
  <c r="Q148" i="9" s="1"/>
  <c r="W148" i="9" s="1"/>
  <c r="T147" i="9"/>
  <c r="J460" i="18"/>
  <c r="H461" i="18"/>
  <c r="I460" i="18"/>
  <c r="Q373" i="15"/>
  <c r="O374" i="15"/>
  <c r="J876" i="19"/>
  <c r="I876" i="19"/>
  <c r="H877" i="19"/>
  <c r="U251" i="9"/>
  <c r="O252" i="9"/>
  <c r="J1082" i="20"/>
  <c r="I1082" i="20"/>
  <c r="H1083" i="20"/>
  <c r="H457" i="20"/>
  <c r="J456" i="20"/>
  <c r="I456" i="20"/>
  <c r="O47" i="9"/>
  <c r="U46" i="9"/>
  <c r="V45" i="9"/>
  <c r="P46" i="9"/>
  <c r="J1185" i="20"/>
  <c r="I1185" i="20"/>
  <c r="H1186" i="20"/>
  <c r="H371" i="16"/>
  <c r="G372" i="16"/>
  <c r="H45" i="15"/>
  <c r="G46" i="15"/>
  <c r="H99" i="17"/>
  <c r="G100" i="17"/>
  <c r="I1292" i="19"/>
  <c r="H1293" i="19"/>
  <c r="J1292" i="19"/>
  <c r="I773" i="18"/>
  <c r="J773" i="18"/>
  <c r="H774" i="18"/>
  <c r="S96" i="9"/>
  <c r="M97" i="9"/>
  <c r="Q96" i="9"/>
  <c r="W96" i="9" s="1"/>
  <c r="I1603" i="20"/>
  <c r="J1603" i="20"/>
  <c r="H1604" i="20"/>
  <c r="J1392" i="20"/>
  <c r="I1392" i="20"/>
  <c r="H1393" i="20"/>
  <c r="J878" i="18"/>
  <c r="I878" i="18"/>
  <c r="H879" i="18"/>
  <c r="P202" i="9"/>
  <c r="V201" i="9"/>
  <c r="H210" i="17"/>
  <c r="G211" i="17"/>
  <c r="H264" i="15"/>
  <c r="G265" i="15"/>
  <c r="J150" i="18"/>
  <c r="I150" i="18"/>
  <c r="H151" i="18"/>
  <c r="H153" i="16"/>
  <c r="G154" i="16"/>
  <c r="J560" i="20"/>
  <c r="I560" i="20"/>
  <c r="H561" i="20"/>
  <c r="U98" i="9"/>
  <c r="O99" i="9"/>
  <c r="J1497" i="20"/>
  <c r="I1497" i="20"/>
  <c r="H1498" i="20"/>
  <c r="V302" i="9"/>
  <c r="P303" i="9"/>
  <c r="I1605" i="19"/>
  <c r="J1605" i="19"/>
  <c r="H1606" i="19"/>
  <c r="J1500" i="19"/>
  <c r="I1500" i="19"/>
  <c r="H1501" i="19"/>
  <c r="I1189" i="19"/>
  <c r="J1189" i="19"/>
  <c r="H1190" i="19"/>
  <c r="P372" i="15"/>
  <c r="N373" i="15"/>
  <c r="T46" i="9"/>
  <c r="N47" i="9"/>
  <c r="N99" i="9"/>
  <c r="T98" i="9"/>
  <c r="J43" i="18"/>
  <c r="I43" i="18"/>
  <c r="H44" i="18"/>
  <c r="J1292" i="18"/>
  <c r="H1293" i="18"/>
  <c r="I1292" i="18"/>
  <c r="J146" i="20"/>
  <c r="I146" i="20"/>
  <c r="H147" i="20"/>
  <c r="I359" i="18"/>
  <c r="J359" i="18"/>
  <c r="H360" i="18"/>
  <c r="I1288" i="20"/>
  <c r="H1289" i="20"/>
  <c r="J1288" i="20"/>
  <c r="N250" i="9"/>
  <c r="T249" i="9"/>
  <c r="J1498" i="18"/>
  <c r="I1498" i="18"/>
  <c r="H1499" i="18"/>
  <c r="N100" i="9" l="1"/>
  <c r="T99" i="9"/>
  <c r="J1086" i="19"/>
  <c r="I1086" i="19"/>
  <c r="H1087" i="19"/>
  <c r="J1086" i="18"/>
  <c r="I1086" i="18"/>
  <c r="H1087" i="18"/>
  <c r="M149" i="11"/>
  <c r="R148" i="11"/>
  <c r="H154" i="15"/>
  <c r="G155" i="15"/>
  <c r="J769" i="20"/>
  <c r="I769" i="20"/>
  <c r="H770" i="20"/>
  <c r="L151" i="9"/>
  <c r="R150" i="9"/>
  <c r="I1289" i="20"/>
  <c r="H1290" i="20"/>
  <c r="J1289" i="20"/>
  <c r="I44" i="18"/>
  <c r="J44" i="18"/>
  <c r="H45" i="18"/>
  <c r="N48" i="9"/>
  <c r="T47" i="9"/>
  <c r="J1190" i="19"/>
  <c r="I1190" i="19"/>
  <c r="H1191" i="19"/>
  <c r="I1606" i="19"/>
  <c r="J1606" i="19"/>
  <c r="H1607" i="19"/>
  <c r="U99" i="9"/>
  <c r="O100" i="9"/>
  <c r="H154" i="16"/>
  <c r="G155" i="16"/>
  <c r="V202" i="9"/>
  <c r="P203" i="9"/>
  <c r="J1393" i="20"/>
  <c r="I1393" i="20"/>
  <c r="H1394" i="20"/>
  <c r="H372" i="16"/>
  <c r="G373" i="16"/>
  <c r="U47" i="9"/>
  <c r="O48" i="9"/>
  <c r="J1083" i="20"/>
  <c r="I1083" i="20"/>
  <c r="H1084" i="20"/>
  <c r="Q374" i="15"/>
  <c r="O375" i="15"/>
  <c r="J666" i="18"/>
  <c r="I666" i="18"/>
  <c r="H667" i="18"/>
  <c r="P151" i="9"/>
  <c r="V150" i="9"/>
  <c r="H462" i="19"/>
  <c r="I461" i="19"/>
  <c r="J461" i="19"/>
  <c r="H45" i="17"/>
  <c r="G46" i="17"/>
  <c r="J46" i="19"/>
  <c r="I46" i="19"/>
  <c r="H47" i="19"/>
  <c r="J1397" i="18"/>
  <c r="H1398" i="18"/>
  <c r="I1397" i="18"/>
  <c r="I1603" i="18"/>
  <c r="J1603" i="18"/>
  <c r="H1604" i="18"/>
  <c r="I43" i="20"/>
  <c r="J43" i="20"/>
  <c r="H44" i="20"/>
  <c r="S250" i="9"/>
  <c r="M251" i="9"/>
  <c r="Q250" i="9"/>
  <c r="W250" i="9" s="1"/>
  <c r="H566" i="18"/>
  <c r="I565" i="18"/>
  <c r="J565" i="18"/>
  <c r="J983" i="18"/>
  <c r="I983" i="18"/>
  <c r="H984" i="18"/>
  <c r="R252" i="9"/>
  <c r="L253" i="9"/>
  <c r="L302" i="9"/>
  <c r="R301" i="9"/>
  <c r="Q301" i="9"/>
  <c r="W301" i="9" s="1"/>
  <c r="I1190" i="18"/>
  <c r="J1190" i="18"/>
  <c r="H1191" i="18"/>
  <c r="H46" i="16"/>
  <c r="G47" i="16"/>
  <c r="J986" i="19"/>
  <c r="I986" i="19"/>
  <c r="H987" i="19"/>
  <c r="U150" i="9"/>
  <c r="O151" i="9"/>
  <c r="H458" i="20"/>
  <c r="J457" i="20"/>
  <c r="I457" i="20"/>
  <c r="U252" i="9"/>
  <c r="O253" i="9"/>
  <c r="H462" i="18"/>
  <c r="I461" i="18"/>
  <c r="J461" i="18"/>
  <c r="N200" i="9"/>
  <c r="T199" i="9"/>
  <c r="J877" i="20"/>
  <c r="I877" i="20"/>
  <c r="H878" i="20"/>
  <c r="V252" i="9"/>
  <c r="P253" i="9"/>
  <c r="I1499" i="18"/>
  <c r="J1499" i="18"/>
  <c r="H1500" i="18"/>
  <c r="T250" i="9"/>
  <c r="N251" i="9"/>
  <c r="J147" i="20"/>
  <c r="I147" i="20"/>
  <c r="H148" i="20"/>
  <c r="H1294" i="18"/>
  <c r="I1293" i="18"/>
  <c r="J1293" i="18"/>
  <c r="I1501" i="19"/>
  <c r="J1501" i="19"/>
  <c r="H1502" i="19"/>
  <c r="J1498" i="20"/>
  <c r="I1498" i="20"/>
  <c r="H1499" i="20"/>
  <c r="H211" i="17"/>
  <c r="G212" i="17"/>
  <c r="I879" i="18"/>
  <c r="J879" i="18"/>
  <c r="H880" i="18"/>
  <c r="J774" i="18"/>
  <c r="I774" i="18"/>
  <c r="H775" i="18"/>
  <c r="I1293" i="19"/>
  <c r="J1293" i="19"/>
  <c r="H1294" i="19"/>
  <c r="H100" i="17"/>
  <c r="G101" i="17"/>
  <c r="V46" i="9"/>
  <c r="P47" i="9"/>
  <c r="I877" i="19"/>
  <c r="J877" i="19"/>
  <c r="H878" i="19"/>
  <c r="I772" i="19"/>
  <c r="J772" i="19"/>
  <c r="H773" i="19"/>
  <c r="J668" i="19"/>
  <c r="I668" i="19"/>
  <c r="H669" i="19"/>
  <c r="I354" i="20"/>
  <c r="J354" i="20"/>
  <c r="H355" i="20"/>
  <c r="S48" i="9"/>
  <c r="M49" i="9"/>
  <c r="J152" i="19"/>
  <c r="I152" i="19"/>
  <c r="H153" i="19"/>
  <c r="J250" i="20"/>
  <c r="I250" i="20"/>
  <c r="H251" i="20"/>
  <c r="H566" i="19"/>
  <c r="I565" i="19"/>
  <c r="J565" i="19"/>
  <c r="J666" i="20"/>
  <c r="I666" i="20"/>
  <c r="H667" i="20"/>
  <c r="J256" i="19"/>
  <c r="I256" i="19"/>
  <c r="H257" i="19"/>
  <c r="N303" i="9"/>
  <c r="T302" i="9"/>
  <c r="V303" i="9"/>
  <c r="P304" i="9"/>
  <c r="H265" i="15"/>
  <c r="G266" i="15"/>
  <c r="I1604" i="20"/>
  <c r="J1604" i="20"/>
  <c r="H1605" i="20"/>
  <c r="S97" i="9"/>
  <c r="M98" i="9"/>
  <c r="Q97" i="9"/>
  <c r="W97" i="9" s="1"/>
  <c r="I981" i="20"/>
  <c r="J981" i="20"/>
  <c r="H982" i="20"/>
  <c r="R46" i="9"/>
  <c r="L47" i="9"/>
  <c r="Q46" i="9"/>
  <c r="W46" i="9" s="1"/>
  <c r="L100" i="9"/>
  <c r="R99" i="9"/>
  <c r="J254" i="18"/>
  <c r="I254" i="18"/>
  <c r="H255" i="18"/>
  <c r="H264" i="16"/>
  <c r="G265" i="16"/>
  <c r="J360" i="18"/>
  <c r="I360" i="18"/>
  <c r="H361" i="18"/>
  <c r="P373" i="15"/>
  <c r="N374" i="15"/>
  <c r="J561" i="20"/>
  <c r="I561" i="20"/>
  <c r="H562" i="20"/>
  <c r="J151" i="18"/>
  <c r="I151" i="18"/>
  <c r="H152" i="18"/>
  <c r="H46" i="15"/>
  <c r="G47" i="15"/>
  <c r="J1186" i="20"/>
  <c r="I1186" i="20"/>
  <c r="H1187" i="20"/>
  <c r="T148" i="9"/>
  <c r="N149" i="9"/>
  <c r="S199" i="9"/>
  <c r="M200" i="9"/>
  <c r="Q199" i="9"/>
  <c r="W199" i="9" s="1"/>
  <c r="J1398" i="19"/>
  <c r="H1399" i="19"/>
  <c r="I1398" i="19"/>
  <c r="H375" i="15"/>
  <c r="G376" i="15"/>
  <c r="U304" i="9"/>
  <c r="O305" i="9"/>
  <c r="V98" i="9"/>
  <c r="P99" i="9"/>
  <c r="M45" i="11"/>
  <c r="R44" i="11"/>
  <c r="H156" i="17"/>
  <c r="G157" i="17"/>
  <c r="S306" i="9"/>
  <c r="M307" i="9"/>
  <c r="S307" i="9" s="1"/>
  <c r="U201" i="9"/>
  <c r="O202" i="9"/>
  <c r="M150" i="9"/>
  <c r="S149" i="9"/>
  <c r="I358" i="19"/>
  <c r="J358" i="19"/>
  <c r="H359" i="19"/>
  <c r="L202" i="9"/>
  <c r="R201" i="9"/>
  <c r="H212" i="17" l="1"/>
  <c r="G213" i="17"/>
  <c r="J1294" i="18"/>
  <c r="H1295" i="18"/>
  <c r="I1294" i="18"/>
  <c r="N252" i="9"/>
  <c r="T251" i="9"/>
  <c r="I667" i="18"/>
  <c r="J667" i="18"/>
  <c r="H668" i="18"/>
  <c r="Q375" i="15"/>
  <c r="O376" i="15"/>
  <c r="O101" i="9"/>
  <c r="U100" i="9"/>
  <c r="R151" i="9"/>
  <c r="L152" i="9"/>
  <c r="O203" i="9"/>
  <c r="U202" i="9"/>
  <c r="J562" i="20"/>
  <c r="I562" i="20"/>
  <c r="H563" i="20"/>
  <c r="R100" i="9"/>
  <c r="L101" i="9"/>
  <c r="I982" i="20"/>
  <c r="J982" i="20"/>
  <c r="H983" i="20"/>
  <c r="M99" i="9"/>
  <c r="S98" i="9"/>
  <c r="Q98" i="9"/>
  <c r="W98" i="9" s="1"/>
  <c r="N304" i="9"/>
  <c r="T303" i="9"/>
  <c r="J667" i="20"/>
  <c r="I667" i="20"/>
  <c r="H668" i="20"/>
  <c r="S49" i="9"/>
  <c r="M50" i="9"/>
  <c r="I773" i="19"/>
  <c r="J773" i="19"/>
  <c r="H774" i="19"/>
  <c r="H101" i="17"/>
  <c r="G102" i="17"/>
  <c r="J880" i="18"/>
  <c r="I880" i="18"/>
  <c r="H881" i="18"/>
  <c r="J148" i="20"/>
  <c r="I148" i="20"/>
  <c r="H149" i="20"/>
  <c r="P254" i="9"/>
  <c r="V253" i="9"/>
  <c r="O152" i="9"/>
  <c r="U151" i="9"/>
  <c r="J1191" i="18"/>
  <c r="I1191" i="18"/>
  <c r="H1192" i="18"/>
  <c r="S251" i="9"/>
  <c r="M252" i="9"/>
  <c r="Q251" i="9"/>
  <c r="W251" i="9" s="1"/>
  <c r="I47" i="19"/>
  <c r="J47" i="19"/>
  <c r="H48" i="19"/>
  <c r="H46" i="17"/>
  <c r="G47" i="17"/>
  <c r="I462" i="19"/>
  <c r="J462" i="19"/>
  <c r="H463" i="19"/>
  <c r="O49" i="9"/>
  <c r="U48" i="9"/>
  <c r="J1394" i="20"/>
  <c r="I1394" i="20"/>
  <c r="H1395" i="20"/>
  <c r="J1191" i="19"/>
  <c r="I1191" i="19"/>
  <c r="H1192" i="19"/>
  <c r="T48" i="9"/>
  <c r="N49" i="9"/>
  <c r="J770" i="20"/>
  <c r="I770" i="20"/>
  <c r="H771" i="20"/>
  <c r="R149" i="11"/>
  <c r="M150" i="11"/>
  <c r="J1087" i="19"/>
  <c r="I1087" i="19"/>
  <c r="H1088" i="19"/>
  <c r="T100" i="9"/>
  <c r="N101" i="9"/>
  <c r="J359" i="19"/>
  <c r="I359" i="19"/>
  <c r="H360" i="19"/>
  <c r="M151" i="9"/>
  <c r="S150" i="9"/>
  <c r="I361" i="18"/>
  <c r="J361" i="18"/>
  <c r="H362" i="18"/>
  <c r="J878" i="19"/>
  <c r="I878" i="19"/>
  <c r="H879" i="19"/>
  <c r="L254" i="9"/>
  <c r="R253" i="9"/>
  <c r="P204" i="9"/>
  <c r="V203" i="9"/>
  <c r="M46" i="11"/>
  <c r="R45" i="11"/>
  <c r="O306" i="9"/>
  <c r="U305" i="9"/>
  <c r="H157" i="17"/>
  <c r="G158" i="17"/>
  <c r="P100" i="9"/>
  <c r="V99" i="9"/>
  <c r="H376" i="15"/>
  <c r="G377" i="15"/>
  <c r="P374" i="15"/>
  <c r="N375" i="15"/>
  <c r="H265" i="16"/>
  <c r="G266" i="16"/>
  <c r="P305" i="9"/>
  <c r="V304" i="9"/>
  <c r="J257" i="19"/>
  <c r="I257" i="19"/>
  <c r="H258" i="19"/>
  <c r="I566" i="19"/>
  <c r="H567" i="19"/>
  <c r="J566" i="19"/>
  <c r="J153" i="19"/>
  <c r="I153" i="19"/>
  <c r="H154" i="19"/>
  <c r="I669" i="19"/>
  <c r="J669" i="19"/>
  <c r="H670" i="19"/>
  <c r="I775" i="18"/>
  <c r="J775" i="18"/>
  <c r="H776" i="18"/>
  <c r="I1502" i="19"/>
  <c r="J1502" i="19"/>
  <c r="H1503" i="19"/>
  <c r="J1500" i="18"/>
  <c r="I1500" i="18"/>
  <c r="H1501" i="18"/>
  <c r="J462" i="18"/>
  <c r="H463" i="18"/>
  <c r="I462" i="18"/>
  <c r="Q302" i="9"/>
  <c r="W302" i="9" s="1"/>
  <c r="L303" i="9"/>
  <c r="R302" i="9"/>
  <c r="I984" i="18"/>
  <c r="J984" i="18"/>
  <c r="H985" i="18"/>
  <c r="J1604" i="18"/>
  <c r="I1604" i="18"/>
  <c r="H1605" i="18"/>
  <c r="J1084" i="20"/>
  <c r="I1084" i="20"/>
  <c r="H1085" i="20"/>
  <c r="H155" i="16"/>
  <c r="G156" i="16"/>
  <c r="J1607" i="19"/>
  <c r="I1607" i="19"/>
  <c r="H1608" i="19"/>
  <c r="H155" i="15"/>
  <c r="G156" i="15"/>
  <c r="I1087" i="18"/>
  <c r="J1087" i="18"/>
  <c r="H1088" i="18"/>
  <c r="M201" i="9"/>
  <c r="S200" i="9"/>
  <c r="Q200" i="9"/>
  <c r="W200" i="9" s="1"/>
  <c r="I255" i="18"/>
  <c r="J255" i="18"/>
  <c r="H256" i="18"/>
  <c r="H266" i="15"/>
  <c r="G267" i="15"/>
  <c r="H1400" i="19"/>
  <c r="J1399" i="19"/>
  <c r="I1399" i="19"/>
  <c r="I1187" i="20"/>
  <c r="J1187" i="20"/>
  <c r="H1188" i="20"/>
  <c r="H47" i="15"/>
  <c r="G48" i="15"/>
  <c r="I152" i="18"/>
  <c r="J152" i="18"/>
  <c r="H153" i="18"/>
  <c r="L203" i="9"/>
  <c r="R202" i="9"/>
  <c r="N150" i="9"/>
  <c r="T149" i="9"/>
  <c r="L48" i="9"/>
  <c r="Q47" i="9"/>
  <c r="W47" i="9" s="1"/>
  <c r="R47" i="9"/>
  <c r="I1605" i="20"/>
  <c r="J1605" i="20"/>
  <c r="H1606" i="20"/>
  <c r="J251" i="20"/>
  <c r="I251" i="20"/>
  <c r="H252" i="20"/>
  <c r="I355" i="20"/>
  <c r="J355" i="20"/>
  <c r="H356" i="20"/>
  <c r="P48" i="9"/>
  <c r="V47" i="9"/>
  <c r="J1294" i="19"/>
  <c r="H1295" i="19"/>
  <c r="I1294" i="19"/>
  <c r="J1499" i="20"/>
  <c r="I1499" i="20"/>
  <c r="H1500" i="20"/>
  <c r="J878" i="20"/>
  <c r="I878" i="20"/>
  <c r="H879" i="20"/>
  <c r="N201" i="9"/>
  <c r="T200" i="9"/>
  <c r="U253" i="9"/>
  <c r="O254" i="9"/>
  <c r="H459" i="20"/>
  <c r="J458" i="20"/>
  <c r="I458" i="20"/>
  <c r="J987" i="19"/>
  <c r="I987" i="19"/>
  <c r="H988" i="19"/>
  <c r="H47" i="16"/>
  <c r="G48" i="16"/>
  <c r="J566" i="18"/>
  <c r="H567" i="18"/>
  <c r="I566" i="18"/>
  <c r="I44" i="20"/>
  <c r="J44" i="20"/>
  <c r="H45" i="20"/>
  <c r="I1398" i="18"/>
  <c r="H1399" i="18"/>
  <c r="J1398" i="18"/>
  <c r="V151" i="9"/>
  <c r="P152" i="9"/>
  <c r="H373" i="16"/>
  <c r="G374" i="16"/>
  <c r="I45" i="18"/>
  <c r="J45" i="18"/>
  <c r="H46" i="18"/>
  <c r="I1290" i="20"/>
  <c r="H1291" i="20"/>
  <c r="J1290" i="20"/>
  <c r="Q150" i="9"/>
  <c r="W150" i="9" s="1"/>
  <c r="Q149" i="9"/>
  <c r="W149" i="9" s="1"/>
  <c r="I983" i="20" l="1"/>
  <c r="J983" i="20"/>
  <c r="H984" i="20"/>
  <c r="J563" i="20"/>
  <c r="I563" i="20"/>
  <c r="H564" i="20"/>
  <c r="J1399" i="18"/>
  <c r="H1400" i="18"/>
  <c r="I1399" i="18"/>
  <c r="L49" i="9"/>
  <c r="R48" i="9"/>
  <c r="Q48" i="9"/>
  <c r="W48" i="9" s="1"/>
  <c r="R203" i="9"/>
  <c r="L204" i="9"/>
  <c r="J1188" i="20"/>
  <c r="I1188" i="20"/>
  <c r="H1189" i="20"/>
  <c r="J1088" i="18"/>
  <c r="I1088" i="18"/>
  <c r="H1089" i="18"/>
  <c r="H156" i="15"/>
  <c r="G157" i="15"/>
  <c r="H158" i="17"/>
  <c r="G159" i="17"/>
  <c r="M151" i="11"/>
  <c r="R150" i="11"/>
  <c r="J149" i="20"/>
  <c r="I149" i="20"/>
  <c r="H150" i="20"/>
  <c r="M51" i="9"/>
  <c r="S50" i="9"/>
  <c r="O204" i="9"/>
  <c r="U203" i="9"/>
  <c r="J668" i="18"/>
  <c r="I668" i="18"/>
  <c r="H669" i="18"/>
  <c r="T252" i="9"/>
  <c r="N253" i="9"/>
  <c r="H213" i="17"/>
  <c r="G214" i="17"/>
  <c r="H48" i="16"/>
  <c r="G49" i="16"/>
  <c r="O255" i="9"/>
  <c r="U254" i="9"/>
  <c r="J879" i="20"/>
  <c r="I879" i="20"/>
  <c r="H880" i="20"/>
  <c r="I356" i="20"/>
  <c r="J356" i="20"/>
  <c r="H357" i="20"/>
  <c r="I1606" i="20"/>
  <c r="J1606" i="20"/>
  <c r="H1607" i="20"/>
  <c r="I1605" i="18"/>
  <c r="J1605" i="18"/>
  <c r="H1606" i="18"/>
  <c r="I1501" i="18"/>
  <c r="J1501" i="18"/>
  <c r="H1502" i="18"/>
  <c r="I258" i="19"/>
  <c r="J258" i="19"/>
  <c r="H259" i="19"/>
  <c r="H266" i="16"/>
  <c r="G267" i="16"/>
  <c r="V204" i="9"/>
  <c r="P205" i="9"/>
  <c r="V205" i="9" s="1"/>
  <c r="N102" i="9"/>
  <c r="T101" i="9"/>
  <c r="J48" i="19"/>
  <c r="I48" i="19"/>
  <c r="H49" i="19"/>
  <c r="M253" i="9"/>
  <c r="S252" i="9"/>
  <c r="Q252" i="9"/>
  <c r="W252" i="9" s="1"/>
  <c r="P255" i="9"/>
  <c r="V254" i="9"/>
  <c r="I881" i="18"/>
  <c r="J881" i="18"/>
  <c r="H882" i="18"/>
  <c r="P153" i="9"/>
  <c r="V152" i="9"/>
  <c r="I988" i="19"/>
  <c r="J988" i="19"/>
  <c r="H989" i="19"/>
  <c r="J1400" i="19"/>
  <c r="H1401" i="19"/>
  <c r="I1400" i="19"/>
  <c r="J256" i="18"/>
  <c r="I256" i="18"/>
  <c r="H257" i="18"/>
  <c r="J1085" i="20"/>
  <c r="I1085" i="20"/>
  <c r="H1086" i="20"/>
  <c r="I463" i="18"/>
  <c r="H464" i="18"/>
  <c r="J463" i="18"/>
  <c r="I154" i="19"/>
  <c r="J154" i="19"/>
  <c r="H155" i="19"/>
  <c r="H568" i="19"/>
  <c r="J567" i="19"/>
  <c r="I567" i="19"/>
  <c r="P375" i="15"/>
  <c r="N376" i="15"/>
  <c r="M47" i="11"/>
  <c r="R46" i="11"/>
  <c r="J1088" i="19"/>
  <c r="I1088" i="19"/>
  <c r="H1089" i="19"/>
  <c r="N50" i="9"/>
  <c r="T49" i="9"/>
  <c r="H47" i="17"/>
  <c r="G48" i="17"/>
  <c r="I1192" i="18"/>
  <c r="J1192" i="18"/>
  <c r="H1193" i="18"/>
  <c r="U152" i="9"/>
  <c r="O153" i="9"/>
  <c r="J774" i="19"/>
  <c r="I774" i="19"/>
  <c r="H775" i="19"/>
  <c r="L153" i="9"/>
  <c r="R152" i="9"/>
  <c r="U101" i="9"/>
  <c r="O102" i="9"/>
  <c r="I1291" i="20"/>
  <c r="H1292" i="20"/>
  <c r="J1291" i="20"/>
  <c r="H374" i="16"/>
  <c r="G375" i="16"/>
  <c r="H267" i="15"/>
  <c r="G268" i="15"/>
  <c r="P306" i="9"/>
  <c r="V305" i="9"/>
  <c r="H377" i="15"/>
  <c r="G378" i="15"/>
  <c r="U306" i="9"/>
  <c r="O307" i="9"/>
  <c r="U307" i="9" s="1"/>
  <c r="J879" i="19"/>
  <c r="I879" i="19"/>
  <c r="H880" i="19"/>
  <c r="J360" i="19"/>
  <c r="I360" i="19"/>
  <c r="H361" i="19"/>
  <c r="I1192" i="19"/>
  <c r="J1192" i="19"/>
  <c r="H1193" i="19"/>
  <c r="O50" i="9"/>
  <c r="U49" i="9"/>
  <c r="J463" i="19"/>
  <c r="H464" i="19"/>
  <c r="I463" i="19"/>
  <c r="J46" i="18"/>
  <c r="I46" i="18"/>
  <c r="H47" i="18"/>
  <c r="I45" i="20"/>
  <c r="J45" i="20"/>
  <c r="H46" i="20"/>
  <c r="I567" i="18"/>
  <c r="H568" i="18"/>
  <c r="J567" i="18"/>
  <c r="H460" i="20"/>
  <c r="J459" i="20"/>
  <c r="I459" i="20"/>
  <c r="N202" i="9"/>
  <c r="T201" i="9"/>
  <c r="J1500" i="20"/>
  <c r="I1500" i="20"/>
  <c r="H1501" i="20"/>
  <c r="H1296" i="19"/>
  <c r="J1295" i="19"/>
  <c r="I1295" i="19"/>
  <c r="P49" i="9"/>
  <c r="V48" i="9"/>
  <c r="J252" i="20"/>
  <c r="I252" i="20"/>
  <c r="H253" i="20"/>
  <c r="T150" i="9"/>
  <c r="N151" i="9"/>
  <c r="I153" i="18"/>
  <c r="J153" i="18"/>
  <c r="H154" i="18"/>
  <c r="H48" i="15"/>
  <c r="G49" i="15"/>
  <c r="S201" i="9"/>
  <c r="M202" i="9"/>
  <c r="Q201" i="9"/>
  <c r="W201" i="9" s="1"/>
  <c r="J1608" i="19"/>
  <c r="I1608" i="19"/>
  <c r="H1609" i="19"/>
  <c r="H156" i="16"/>
  <c r="G157" i="16"/>
  <c r="J985" i="18"/>
  <c r="I985" i="18"/>
  <c r="H986" i="18"/>
  <c r="R303" i="9"/>
  <c r="L304" i="9"/>
  <c r="Q303" i="9"/>
  <c r="W303" i="9" s="1"/>
  <c r="J1503" i="19"/>
  <c r="I1503" i="19"/>
  <c r="H1504" i="19"/>
  <c r="J776" i="18"/>
  <c r="I776" i="18"/>
  <c r="H777" i="18"/>
  <c r="J670" i="19"/>
  <c r="I670" i="19"/>
  <c r="H671" i="19"/>
  <c r="P101" i="9"/>
  <c r="V100" i="9"/>
  <c r="L255" i="9"/>
  <c r="R254" i="9"/>
  <c r="J362" i="18"/>
  <c r="I362" i="18"/>
  <c r="H363" i="18"/>
  <c r="M152" i="9"/>
  <c r="S151" i="9"/>
  <c r="J771" i="20"/>
  <c r="I771" i="20"/>
  <c r="H772" i="20"/>
  <c r="J1395" i="20"/>
  <c r="I1395" i="20"/>
  <c r="H1396" i="20"/>
  <c r="H102" i="17"/>
  <c r="G103" i="17"/>
  <c r="J668" i="20"/>
  <c r="I668" i="20"/>
  <c r="H669" i="20"/>
  <c r="N305" i="9"/>
  <c r="T304" i="9"/>
  <c r="M100" i="9"/>
  <c r="S99" i="9"/>
  <c r="Q99" i="9"/>
  <c r="W99" i="9" s="1"/>
  <c r="L102" i="9"/>
  <c r="R101" i="9"/>
  <c r="Q151" i="9"/>
  <c r="W151" i="9" s="1"/>
  <c r="Q376" i="15"/>
  <c r="O377" i="15"/>
  <c r="I1295" i="18"/>
  <c r="H1296" i="18"/>
  <c r="J1295" i="18"/>
  <c r="I1089" i="19" l="1"/>
  <c r="J1089" i="19"/>
  <c r="H1090" i="19"/>
  <c r="R47" i="11"/>
  <c r="M48" i="11"/>
  <c r="J564" i="20"/>
  <c r="I564" i="20"/>
  <c r="H565" i="20"/>
  <c r="J1296" i="18"/>
  <c r="H1297" i="18"/>
  <c r="I1296" i="18"/>
  <c r="R102" i="9"/>
  <c r="L103" i="9"/>
  <c r="J1396" i="20"/>
  <c r="I1396" i="20"/>
  <c r="H1397" i="20"/>
  <c r="S152" i="9"/>
  <c r="M153" i="9"/>
  <c r="P102" i="9"/>
  <c r="V101" i="9"/>
  <c r="I1504" i="19"/>
  <c r="J1504" i="19"/>
  <c r="H1505" i="19"/>
  <c r="L305" i="9"/>
  <c r="Q304" i="9"/>
  <c r="W304" i="9" s="1"/>
  <c r="R304" i="9"/>
  <c r="I1609" i="19"/>
  <c r="J1609" i="19"/>
  <c r="H1610" i="19"/>
  <c r="M203" i="9"/>
  <c r="S202" i="9"/>
  <c r="Q202" i="9"/>
  <c r="W202" i="9" s="1"/>
  <c r="H49" i="15"/>
  <c r="G50" i="15"/>
  <c r="H1297" i="19"/>
  <c r="J1296" i="19"/>
  <c r="I1296" i="19"/>
  <c r="H461" i="20"/>
  <c r="J460" i="20"/>
  <c r="I460" i="20"/>
  <c r="J568" i="18"/>
  <c r="H569" i="18"/>
  <c r="I568" i="18"/>
  <c r="U50" i="9"/>
  <c r="O51" i="9"/>
  <c r="J361" i="19"/>
  <c r="I361" i="19"/>
  <c r="H362" i="19"/>
  <c r="H378" i="15"/>
  <c r="G379" i="15"/>
  <c r="H375" i="16"/>
  <c r="G376" i="16"/>
  <c r="J1193" i="18"/>
  <c r="I1193" i="18"/>
  <c r="H1194" i="18"/>
  <c r="J155" i="19"/>
  <c r="I155" i="19"/>
  <c r="H156" i="19"/>
  <c r="J1086" i="20"/>
  <c r="I1086" i="20"/>
  <c r="H1087" i="20"/>
  <c r="J259" i="19"/>
  <c r="I259" i="19"/>
  <c r="H260" i="19"/>
  <c r="I357" i="20"/>
  <c r="J357" i="20"/>
  <c r="H358" i="20"/>
  <c r="H214" i="17"/>
  <c r="G215" i="17"/>
  <c r="I669" i="18"/>
  <c r="J669" i="18"/>
  <c r="H670" i="18"/>
  <c r="U204" i="9"/>
  <c r="O205" i="9"/>
  <c r="U205" i="9" s="1"/>
  <c r="H157" i="15"/>
  <c r="G158" i="15"/>
  <c r="S100" i="9"/>
  <c r="M101" i="9"/>
  <c r="Q100" i="9"/>
  <c r="W100" i="9" s="1"/>
  <c r="P376" i="15"/>
  <c r="N377" i="15"/>
  <c r="H569" i="19"/>
  <c r="J568" i="19"/>
  <c r="I568" i="19"/>
  <c r="J1502" i="18"/>
  <c r="I1502" i="18"/>
  <c r="H1503" i="18"/>
  <c r="I880" i="20"/>
  <c r="J880" i="20"/>
  <c r="H881" i="20"/>
  <c r="U255" i="9"/>
  <c r="O256" i="9"/>
  <c r="U256" i="9" s="1"/>
  <c r="H159" i="17"/>
  <c r="G160" i="17"/>
  <c r="T305" i="9"/>
  <c r="N306" i="9"/>
  <c r="I363" i="18"/>
  <c r="J363" i="18"/>
  <c r="H364" i="18"/>
  <c r="I777" i="18"/>
  <c r="J777" i="18"/>
  <c r="H778" i="18"/>
  <c r="T151" i="9"/>
  <c r="N152" i="9"/>
  <c r="J253" i="20"/>
  <c r="I253" i="20"/>
  <c r="H254" i="20"/>
  <c r="V49" i="9"/>
  <c r="P50" i="9"/>
  <c r="J1501" i="20"/>
  <c r="I1501" i="20"/>
  <c r="H1502" i="20"/>
  <c r="T202" i="9"/>
  <c r="N203" i="9"/>
  <c r="J47" i="18"/>
  <c r="I47" i="18"/>
  <c r="H48" i="18"/>
  <c r="H465" i="19"/>
  <c r="J464" i="19"/>
  <c r="I464" i="19"/>
  <c r="I1193" i="19"/>
  <c r="J1193" i="19"/>
  <c r="H1194" i="19"/>
  <c r="O103" i="9"/>
  <c r="U103" i="9" s="1"/>
  <c r="U102" i="9"/>
  <c r="R153" i="9"/>
  <c r="L154" i="9"/>
  <c r="V153" i="9"/>
  <c r="P154" i="9"/>
  <c r="V154" i="9" s="1"/>
  <c r="S253" i="9"/>
  <c r="M254" i="9"/>
  <c r="Q253" i="9"/>
  <c r="W253" i="9" s="1"/>
  <c r="I1607" i="20"/>
  <c r="J1607" i="20"/>
  <c r="H1608" i="20"/>
  <c r="H49" i="16"/>
  <c r="G50" i="16"/>
  <c r="J150" i="20"/>
  <c r="I150" i="20"/>
  <c r="H151" i="20"/>
  <c r="M152" i="11"/>
  <c r="R151" i="11"/>
  <c r="J1189" i="20"/>
  <c r="I1189" i="20"/>
  <c r="H1190" i="20"/>
  <c r="R204" i="9"/>
  <c r="L205" i="9"/>
  <c r="H1401" i="18"/>
  <c r="I1400" i="18"/>
  <c r="J1400" i="18"/>
  <c r="J772" i="20"/>
  <c r="I772" i="20"/>
  <c r="H773" i="20"/>
  <c r="J880" i="19"/>
  <c r="I880" i="19"/>
  <c r="H881" i="19"/>
  <c r="V306" i="9"/>
  <c r="P307" i="9"/>
  <c r="V307" i="9" s="1"/>
  <c r="I1292" i="20"/>
  <c r="H1293" i="20"/>
  <c r="J1292" i="20"/>
  <c r="J775" i="19"/>
  <c r="I775" i="19"/>
  <c r="H776" i="19"/>
  <c r="I257" i="18"/>
  <c r="J257" i="18"/>
  <c r="H258" i="18"/>
  <c r="I1401" i="19"/>
  <c r="J1401" i="19"/>
  <c r="H1402" i="19"/>
  <c r="I989" i="19"/>
  <c r="J989" i="19"/>
  <c r="H990" i="19"/>
  <c r="Q377" i="15"/>
  <c r="O378" i="15"/>
  <c r="J669" i="20"/>
  <c r="I669" i="20"/>
  <c r="H670" i="20"/>
  <c r="H103" i="17"/>
  <c r="G104" i="17"/>
  <c r="L256" i="9"/>
  <c r="R255" i="9"/>
  <c r="J671" i="19"/>
  <c r="I671" i="19"/>
  <c r="H672" i="19"/>
  <c r="I986" i="18"/>
  <c r="J986" i="18"/>
  <c r="H987" i="18"/>
  <c r="H157" i="16"/>
  <c r="G158" i="16"/>
  <c r="J154" i="18"/>
  <c r="I154" i="18"/>
  <c r="H155" i="18"/>
  <c r="I46" i="20"/>
  <c r="J46" i="20"/>
  <c r="H47" i="20"/>
  <c r="H268" i="15"/>
  <c r="G269" i="15"/>
  <c r="O154" i="9"/>
  <c r="U154" i="9" s="1"/>
  <c r="U153" i="9"/>
  <c r="H48" i="17"/>
  <c r="G49" i="17"/>
  <c r="T50" i="9"/>
  <c r="N51" i="9"/>
  <c r="J464" i="18"/>
  <c r="H465" i="18"/>
  <c r="I464" i="18"/>
  <c r="J882" i="18"/>
  <c r="I882" i="18"/>
  <c r="H883" i="18"/>
  <c r="V255" i="9"/>
  <c r="P256" i="9"/>
  <c r="V256" i="9" s="1"/>
  <c r="I49" i="19"/>
  <c r="J49" i="19"/>
  <c r="H50" i="19"/>
  <c r="N103" i="9"/>
  <c r="T103" i="9" s="1"/>
  <c r="T102" i="9"/>
  <c r="H267" i="16"/>
  <c r="G268" i="16"/>
  <c r="J1606" i="18"/>
  <c r="I1606" i="18"/>
  <c r="H1607" i="18"/>
  <c r="N254" i="9"/>
  <c r="T253" i="9"/>
  <c r="S51" i="9"/>
  <c r="M52" i="9"/>
  <c r="S52" i="9" s="1"/>
  <c r="I1089" i="18"/>
  <c r="J1089" i="18"/>
  <c r="H1090" i="18"/>
  <c r="Q49" i="9"/>
  <c r="W49" i="9" s="1"/>
  <c r="L50" i="9"/>
  <c r="R49" i="9"/>
  <c r="I984" i="20"/>
  <c r="J984" i="20"/>
  <c r="H985" i="20"/>
  <c r="J1090" i="18" l="1"/>
  <c r="I1090" i="18"/>
  <c r="H1091" i="18"/>
  <c r="H49" i="17"/>
  <c r="G50" i="17"/>
  <c r="H269" i="15"/>
  <c r="G270" i="15"/>
  <c r="J1402" i="19"/>
  <c r="H1403" i="19"/>
  <c r="I1402" i="19"/>
  <c r="I48" i="18"/>
  <c r="J48" i="18"/>
  <c r="H49" i="18"/>
  <c r="V50" i="9"/>
  <c r="P51" i="9"/>
  <c r="I358" i="20"/>
  <c r="J358" i="20"/>
  <c r="H359" i="20"/>
  <c r="I1607" i="18"/>
  <c r="J1607" i="18"/>
  <c r="H1608" i="18"/>
  <c r="H268" i="16"/>
  <c r="G269" i="16"/>
  <c r="J50" i="19"/>
  <c r="I50" i="19"/>
  <c r="H51" i="19"/>
  <c r="J155" i="18"/>
  <c r="I155" i="18"/>
  <c r="H156" i="18"/>
  <c r="J990" i="19"/>
  <c r="I990" i="19"/>
  <c r="H991" i="19"/>
  <c r="J773" i="20"/>
  <c r="I773" i="20"/>
  <c r="H774" i="20"/>
  <c r="R205" i="9"/>
  <c r="J151" i="20"/>
  <c r="I151" i="20"/>
  <c r="H152" i="20"/>
  <c r="H50" i="16"/>
  <c r="G51" i="16"/>
  <c r="R154" i="9"/>
  <c r="J1502" i="20"/>
  <c r="I1502" i="20"/>
  <c r="H1503" i="20"/>
  <c r="N153" i="9"/>
  <c r="T152" i="9"/>
  <c r="N307" i="9"/>
  <c r="T307" i="9" s="1"/>
  <c r="T306" i="9"/>
  <c r="S101" i="9"/>
  <c r="M102" i="9"/>
  <c r="Q101" i="9"/>
  <c r="W101" i="9" s="1"/>
  <c r="H379" i="15"/>
  <c r="G380" i="15"/>
  <c r="H570" i="18"/>
  <c r="I569" i="18"/>
  <c r="J569" i="18"/>
  <c r="H462" i="20"/>
  <c r="J461" i="20"/>
  <c r="I461" i="20"/>
  <c r="I1505" i="19"/>
  <c r="J1505" i="19"/>
  <c r="H1506" i="19"/>
  <c r="V102" i="9"/>
  <c r="P103" i="9"/>
  <c r="V103" i="9" s="1"/>
  <c r="M49" i="11"/>
  <c r="R48" i="11"/>
  <c r="T254" i="9"/>
  <c r="N255" i="9"/>
  <c r="J987" i="18"/>
  <c r="I987" i="18"/>
  <c r="H988" i="18"/>
  <c r="H104" i="17"/>
  <c r="G105" i="17"/>
  <c r="R152" i="11"/>
  <c r="M153" i="11"/>
  <c r="I1297" i="19"/>
  <c r="J1297" i="19"/>
  <c r="H1298" i="19"/>
  <c r="I47" i="20"/>
  <c r="J47" i="20"/>
  <c r="H48" i="20"/>
  <c r="H158" i="16"/>
  <c r="G159" i="16"/>
  <c r="J670" i="20"/>
  <c r="I670" i="20"/>
  <c r="H671" i="20"/>
  <c r="I776" i="19"/>
  <c r="J776" i="19"/>
  <c r="H777" i="19"/>
  <c r="I1293" i="20"/>
  <c r="H1294" i="20"/>
  <c r="J1293" i="20"/>
  <c r="I881" i="19"/>
  <c r="J881" i="19"/>
  <c r="H882" i="19"/>
  <c r="J1194" i="19"/>
  <c r="I1194" i="19"/>
  <c r="H1195" i="19"/>
  <c r="J254" i="20"/>
  <c r="I254" i="20"/>
  <c r="H255" i="20"/>
  <c r="J364" i="18"/>
  <c r="I364" i="18"/>
  <c r="H365" i="18"/>
  <c r="P377" i="15"/>
  <c r="N378" i="15"/>
  <c r="H215" i="17"/>
  <c r="G216" i="17"/>
  <c r="J1087" i="20"/>
  <c r="I1087" i="20"/>
  <c r="H1088" i="20"/>
  <c r="J156" i="19"/>
  <c r="I156" i="19"/>
  <c r="H157" i="19"/>
  <c r="Q152" i="9"/>
  <c r="W152" i="9" s="1"/>
  <c r="U51" i="9"/>
  <c r="O52" i="9"/>
  <c r="U52" i="9" s="1"/>
  <c r="H50" i="15"/>
  <c r="G51" i="15"/>
  <c r="S203" i="9"/>
  <c r="M204" i="9"/>
  <c r="Q203" i="9"/>
  <c r="W203" i="9" s="1"/>
  <c r="M154" i="9"/>
  <c r="S154" i="9" s="1"/>
  <c r="S153" i="9"/>
  <c r="J565" i="20"/>
  <c r="I565" i="20"/>
  <c r="H566" i="20"/>
  <c r="H160" i="17"/>
  <c r="G161" i="17"/>
  <c r="J881" i="20"/>
  <c r="I881" i="20"/>
  <c r="H882" i="20"/>
  <c r="I569" i="19"/>
  <c r="J569" i="19"/>
  <c r="H570" i="19"/>
  <c r="Q305" i="9"/>
  <c r="W305" i="9" s="1"/>
  <c r="L306" i="9"/>
  <c r="R305" i="9"/>
  <c r="J1397" i="20"/>
  <c r="I1397" i="20"/>
  <c r="H1398" i="20"/>
  <c r="R103" i="9"/>
  <c r="H1298" i="18"/>
  <c r="I1297" i="18"/>
  <c r="J1297" i="18"/>
  <c r="I985" i="20"/>
  <c r="J985" i="20"/>
  <c r="H986" i="20"/>
  <c r="R50" i="9"/>
  <c r="L51" i="9"/>
  <c r="Q50" i="9"/>
  <c r="W50" i="9" s="1"/>
  <c r="I883" i="18"/>
  <c r="J883" i="18"/>
  <c r="H884" i="18"/>
  <c r="H466" i="18"/>
  <c r="I465" i="18"/>
  <c r="J465" i="18"/>
  <c r="N52" i="9"/>
  <c r="T52" i="9" s="1"/>
  <c r="T51" i="9"/>
  <c r="J672" i="19"/>
  <c r="I672" i="19"/>
  <c r="H673" i="19"/>
  <c r="R256" i="9"/>
  <c r="Q378" i="15"/>
  <c r="O379" i="15"/>
  <c r="J258" i="18"/>
  <c r="I258" i="18"/>
  <c r="H259" i="18"/>
  <c r="J1401" i="18"/>
  <c r="H1402" i="18"/>
  <c r="I1401" i="18"/>
  <c r="J1190" i="20"/>
  <c r="I1190" i="20"/>
  <c r="H1191" i="20"/>
  <c r="I1608" i="20"/>
  <c r="J1608" i="20"/>
  <c r="H1609" i="20"/>
  <c r="S254" i="9"/>
  <c r="M255" i="9"/>
  <c r="Q254" i="9"/>
  <c r="W254" i="9" s="1"/>
  <c r="H466" i="19"/>
  <c r="I465" i="19"/>
  <c r="J465" i="19"/>
  <c r="N204" i="9"/>
  <c r="T203" i="9"/>
  <c r="J778" i="18"/>
  <c r="I778" i="18"/>
  <c r="H779" i="18"/>
  <c r="I1503" i="18"/>
  <c r="J1503" i="18"/>
  <c r="H1504" i="18"/>
  <c r="H158" i="15"/>
  <c r="G159" i="15"/>
  <c r="J670" i="18"/>
  <c r="I670" i="18"/>
  <c r="H671" i="18"/>
  <c r="J260" i="19"/>
  <c r="I260" i="19"/>
  <c r="H261" i="19"/>
  <c r="I1194" i="18"/>
  <c r="J1194" i="18"/>
  <c r="H1195" i="18"/>
  <c r="H376" i="16"/>
  <c r="G377" i="16"/>
  <c r="I362" i="19"/>
  <c r="J362" i="19"/>
  <c r="H363" i="19"/>
  <c r="I1610" i="19"/>
  <c r="J1610" i="19"/>
  <c r="H1611" i="19"/>
  <c r="J1090" i="19"/>
  <c r="I1090" i="19"/>
  <c r="H1091" i="19"/>
  <c r="I1191" i="20" l="1"/>
  <c r="J1191" i="20"/>
  <c r="H1192" i="20"/>
  <c r="I1402" i="18"/>
  <c r="H1403" i="18"/>
  <c r="J1402" i="18"/>
  <c r="N256" i="9"/>
  <c r="T256" i="9" s="1"/>
  <c r="T255" i="9"/>
  <c r="J152" i="20"/>
  <c r="I152" i="20"/>
  <c r="H153" i="20"/>
  <c r="I991" i="19"/>
  <c r="J991" i="19"/>
  <c r="H992" i="19"/>
  <c r="I51" i="19"/>
  <c r="J51" i="19"/>
  <c r="H52" i="19"/>
  <c r="I1091" i="18"/>
  <c r="J1091" i="18"/>
  <c r="H1092" i="18"/>
  <c r="I466" i="19"/>
  <c r="J466" i="19"/>
  <c r="H467" i="19"/>
  <c r="I1609" i="20"/>
  <c r="J1609" i="20"/>
  <c r="H1610" i="20"/>
  <c r="J884" i="18"/>
  <c r="I884" i="18"/>
  <c r="H885" i="18"/>
  <c r="L52" i="9"/>
  <c r="Q51" i="9"/>
  <c r="W51" i="9" s="1"/>
  <c r="R51" i="9"/>
  <c r="J570" i="19"/>
  <c r="H571" i="19"/>
  <c r="I570" i="19"/>
  <c r="H51" i="15"/>
  <c r="G52" i="15"/>
  <c r="J1088" i="20"/>
  <c r="I1088" i="20"/>
  <c r="H1089" i="20"/>
  <c r="J255" i="20"/>
  <c r="I255" i="20"/>
  <c r="H256" i="20"/>
  <c r="J671" i="20"/>
  <c r="I671" i="20"/>
  <c r="H672" i="20"/>
  <c r="H159" i="16"/>
  <c r="G160" i="16"/>
  <c r="D492" i="16" s="1" a="1"/>
  <c r="D492" i="16" s="1"/>
  <c r="H492" i="16" a="1"/>
  <c r="H492" i="16" s="1"/>
  <c r="I492" i="16" a="1"/>
  <c r="I492" i="16" s="1"/>
  <c r="J492" i="16" a="1"/>
  <c r="J492" i="16" s="1"/>
  <c r="N492" i="16" a="1"/>
  <c r="N492" i="16" s="1"/>
  <c r="M154" i="11"/>
  <c r="R153" i="11"/>
  <c r="I988" i="18"/>
  <c r="J988" i="18"/>
  <c r="H989" i="18"/>
  <c r="J774" i="20"/>
  <c r="I774" i="20"/>
  <c r="H775" i="20"/>
  <c r="H269" i="16"/>
  <c r="G270" i="16"/>
  <c r="H493" i="16" a="1"/>
  <c r="H493" i="16" s="1"/>
  <c r="P52" i="9"/>
  <c r="V52" i="9" s="1"/>
  <c r="V51" i="9"/>
  <c r="H270" i="15"/>
  <c r="G271" i="15"/>
  <c r="H377" i="16"/>
  <c r="G378" i="16"/>
  <c r="I671" i="18"/>
  <c r="J671" i="18"/>
  <c r="H672" i="18"/>
  <c r="J1504" i="18"/>
  <c r="I1504" i="18"/>
  <c r="H1505" i="18"/>
  <c r="H216" i="17"/>
  <c r="G217" i="17"/>
  <c r="J363" i="19"/>
  <c r="I363" i="19"/>
  <c r="H364" i="19"/>
  <c r="J261" i="19"/>
  <c r="I261" i="19"/>
  <c r="H262" i="19"/>
  <c r="H159" i="15"/>
  <c r="G160" i="15"/>
  <c r="J1091" i="19"/>
  <c r="I1091" i="19"/>
  <c r="H1092" i="19"/>
  <c r="J1611" i="19"/>
  <c r="I1611" i="19"/>
  <c r="H1612" i="19"/>
  <c r="J1195" i="18"/>
  <c r="I1195" i="18"/>
  <c r="H1196" i="18"/>
  <c r="I779" i="18"/>
  <c r="J779" i="18"/>
  <c r="H780" i="18"/>
  <c r="N205" i="9"/>
  <c r="T205" i="9" s="1"/>
  <c r="T204" i="9"/>
  <c r="I259" i="18"/>
  <c r="J259" i="18"/>
  <c r="H260" i="18"/>
  <c r="Q379" i="15"/>
  <c r="O380" i="15"/>
  <c r="J566" i="20"/>
  <c r="I566" i="20"/>
  <c r="H567" i="20"/>
  <c r="J157" i="19"/>
  <c r="I157" i="19"/>
  <c r="H158" i="19"/>
  <c r="I365" i="18"/>
  <c r="J365" i="18"/>
  <c r="H366" i="18"/>
  <c r="I777" i="19"/>
  <c r="J777" i="19"/>
  <c r="H778" i="19"/>
  <c r="G492" i="16" a="1"/>
  <c r="G492" i="16" s="1"/>
  <c r="J1298" i="19"/>
  <c r="H1299" i="19"/>
  <c r="I1298" i="19"/>
  <c r="I1506" i="19"/>
  <c r="J1506" i="19"/>
  <c r="H1507" i="19"/>
  <c r="J570" i="18"/>
  <c r="H571" i="18"/>
  <c r="I570" i="18"/>
  <c r="T153" i="9"/>
  <c r="N154" i="9"/>
  <c r="T154" i="9" s="1"/>
  <c r="Q153" i="9"/>
  <c r="W153" i="9" s="1"/>
  <c r="H51" i="16"/>
  <c r="G52" i="16"/>
  <c r="N493" i="16" a="1"/>
  <c r="N493" i="16" s="1"/>
  <c r="I359" i="20"/>
  <c r="J359" i="20"/>
  <c r="H360" i="20"/>
  <c r="H50" i="17"/>
  <c r="G51" i="17"/>
  <c r="F492" i="16" a="1"/>
  <c r="F492" i="16" s="1"/>
  <c r="J466" i="18"/>
  <c r="H467" i="18"/>
  <c r="I466" i="18"/>
  <c r="J1298" i="18"/>
  <c r="H1299" i="18"/>
  <c r="I1298" i="18"/>
  <c r="I882" i="20"/>
  <c r="J882" i="20"/>
  <c r="H883" i="20"/>
  <c r="M205" i="9"/>
  <c r="S204" i="9"/>
  <c r="Q204" i="9"/>
  <c r="W204" i="9" s="1"/>
  <c r="J1195" i="19"/>
  <c r="I1195" i="19"/>
  <c r="H1196" i="19"/>
  <c r="J882" i="19"/>
  <c r="I882" i="19"/>
  <c r="H883" i="19"/>
  <c r="I1294" i="20"/>
  <c r="H1295" i="20"/>
  <c r="J1294" i="20"/>
  <c r="S255" i="9"/>
  <c r="M256" i="9"/>
  <c r="Q255" i="9"/>
  <c r="W255" i="9" s="1"/>
  <c r="I673" i="19"/>
  <c r="J673" i="19"/>
  <c r="H674" i="19"/>
  <c r="I986" i="20"/>
  <c r="J986" i="20"/>
  <c r="H987" i="20"/>
  <c r="J1398" i="20"/>
  <c r="I1398" i="20"/>
  <c r="H1399" i="20"/>
  <c r="R306" i="9"/>
  <c r="Q306" i="9"/>
  <c r="W306" i="9" s="1"/>
  <c r="L307" i="9"/>
  <c r="H161" i="17"/>
  <c r="G162" i="17"/>
  <c r="P378" i="15"/>
  <c r="N379" i="15"/>
  <c r="K492" i="16" a="1"/>
  <c r="K492" i="16" s="1"/>
  <c r="I48" i="20"/>
  <c r="J48" i="20"/>
  <c r="H49" i="20"/>
  <c r="H105" i="17"/>
  <c r="G106" i="17"/>
  <c r="M50" i="11"/>
  <c r="R49" i="11"/>
  <c r="H463" i="20"/>
  <c r="J462" i="20"/>
  <c r="I462" i="20"/>
  <c r="H380" i="15"/>
  <c r="G381" i="15"/>
  <c r="M103" i="9"/>
  <c r="S102" i="9"/>
  <c r="Q102" i="9"/>
  <c r="W102" i="9" s="1"/>
  <c r="J1503" i="20"/>
  <c r="I1503" i="20"/>
  <c r="H1504" i="20"/>
  <c r="Q154" i="9"/>
  <c r="W154" i="9" s="1"/>
  <c r="I156" i="18"/>
  <c r="J156" i="18"/>
  <c r="H157" i="18"/>
  <c r="J1608" i="18"/>
  <c r="I1608" i="18"/>
  <c r="H1609" i="18"/>
  <c r="I49" i="18"/>
  <c r="J49" i="18"/>
  <c r="H50" i="18"/>
  <c r="H1404" i="19"/>
  <c r="J1403" i="19"/>
  <c r="I1403" i="19"/>
  <c r="J778" i="19" l="1"/>
  <c r="I778" i="19"/>
  <c r="H779" i="19"/>
  <c r="I262" i="19"/>
  <c r="J262" i="19"/>
  <c r="H263" i="19"/>
  <c r="I1505" i="18"/>
  <c r="J1505" i="18"/>
  <c r="H1506" i="18"/>
  <c r="M155" i="11"/>
  <c r="R154" i="11"/>
  <c r="J52" i="19"/>
  <c r="I52" i="19"/>
  <c r="H53" i="19"/>
  <c r="I157" i="18"/>
  <c r="J157" i="18"/>
  <c r="H158" i="18"/>
  <c r="J1504" i="20"/>
  <c r="I1504" i="20"/>
  <c r="H1505" i="20"/>
  <c r="M51" i="11"/>
  <c r="R50" i="11"/>
  <c r="J1399" i="20"/>
  <c r="I1399" i="20"/>
  <c r="H1400" i="20"/>
  <c r="J883" i="20"/>
  <c r="I883" i="20"/>
  <c r="H884" i="20"/>
  <c r="I1299" i="18"/>
  <c r="H1300" i="18"/>
  <c r="J1299" i="18"/>
  <c r="H52" i="16"/>
  <c r="G53" i="16"/>
  <c r="D491" i="16" a="1"/>
  <c r="D491" i="16" s="1"/>
  <c r="N491" i="16" a="1"/>
  <c r="N491" i="16" s="1"/>
  <c r="J1507" i="19"/>
  <c r="I1507" i="19"/>
  <c r="H1508" i="19"/>
  <c r="H1300" i="19"/>
  <c r="J1299" i="19"/>
  <c r="I1299" i="19"/>
  <c r="J260" i="18"/>
  <c r="I260" i="18"/>
  <c r="H261" i="18"/>
  <c r="J1092" i="19"/>
  <c r="I1092" i="19"/>
  <c r="H1093" i="19"/>
  <c r="H271" i="15"/>
  <c r="G272" i="15"/>
  <c r="J489" i="15" s="1" a="1"/>
  <c r="J489" i="15" s="1"/>
  <c r="L489" i="15" a="1"/>
  <c r="L489" i="15" s="1"/>
  <c r="E489" i="15" a="1"/>
  <c r="E489" i="15" s="1"/>
  <c r="M489" i="15" a="1"/>
  <c r="M489" i="15" s="1"/>
  <c r="P489" i="15" s="1"/>
  <c r="H489" i="15" a="1"/>
  <c r="H489" i="15" s="1"/>
  <c r="D489" i="15" a="1"/>
  <c r="D489" i="15" s="1"/>
  <c r="E492" i="16" a="1"/>
  <c r="E492" i="16" s="1"/>
  <c r="J672" i="20"/>
  <c r="I672" i="20"/>
  <c r="H673" i="20"/>
  <c r="J1092" i="18"/>
  <c r="I1092" i="18"/>
  <c r="H1093" i="18"/>
  <c r="I49" i="20"/>
  <c r="J49" i="20"/>
  <c r="H50" i="20"/>
  <c r="J775" i="20"/>
  <c r="I775" i="20"/>
  <c r="H776" i="20"/>
  <c r="J989" i="18"/>
  <c r="I989" i="18"/>
  <c r="H990" i="18"/>
  <c r="H52" i="15"/>
  <c r="G53" i="15"/>
  <c r="N487" i="15" s="1" a="1"/>
  <c r="N487" i="15" s="1"/>
  <c r="I885" i="18"/>
  <c r="J885" i="18"/>
  <c r="H886" i="18"/>
  <c r="J1403" i="18"/>
  <c r="H1404" i="18"/>
  <c r="I1403" i="18"/>
  <c r="J1404" i="19"/>
  <c r="I1404" i="19"/>
  <c r="H1405" i="19"/>
  <c r="I1609" i="18"/>
  <c r="J1609" i="18"/>
  <c r="H1610" i="18"/>
  <c r="S103" i="9"/>
  <c r="Q103" i="9"/>
  <c r="W103" i="9" s="1"/>
  <c r="H106" i="17"/>
  <c r="G107" i="17"/>
  <c r="P379" i="15"/>
  <c r="N380" i="15"/>
  <c r="R307" i="9"/>
  <c r="Q307" i="9"/>
  <c r="W307" i="9" s="1"/>
  <c r="I1295" i="20"/>
  <c r="H1296" i="20"/>
  <c r="J1295" i="20"/>
  <c r="I158" i="19"/>
  <c r="J158" i="19"/>
  <c r="H159" i="19"/>
  <c r="J567" i="20"/>
  <c r="I567" i="20"/>
  <c r="H568" i="20"/>
  <c r="J780" i="18"/>
  <c r="I780" i="18"/>
  <c r="H781" i="18"/>
  <c r="I1612" i="19"/>
  <c r="J1612" i="19"/>
  <c r="H1613" i="19"/>
  <c r="H160" i="15"/>
  <c r="G161" i="15"/>
  <c r="H217" i="17"/>
  <c r="G218" i="17"/>
  <c r="H378" i="16"/>
  <c r="G379" i="16"/>
  <c r="H270" i="16"/>
  <c r="C448" i="16" s="1" a="1"/>
  <c r="G271" i="16"/>
  <c r="J493" i="16" a="1"/>
  <c r="J493" i="16" s="1"/>
  <c r="L493" i="16" a="1"/>
  <c r="L493" i="16" s="1"/>
  <c r="E493" i="16" a="1"/>
  <c r="E493" i="16" s="1"/>
  <c r="M493" i="16" a="1"/>
  <c r="M493" i="16" s="1"/>
  <c r="P493" i="16" s="1"/>
  <c r="G493" i="16" a="1"/>
  <c r="G493" i="16" s="1"/>
  <c r="O493" i="16" a="1"/>
  <c r="O493" i="16" s="1"/>
  <c r="F493" i="16" a="1"/>
  <c r="F493" i="16" s="1"/>
  <c r="I493" i="16" a="1"/>
  <c r="I493" i="16" s="1"/>
  <c r="K493" i="16" a="1"/>
  <c r="K493" i="16" s="1"/>
  <c r="D493" i="16" a="1"/>
  <c r="D493" i="16" s="1"/>
  <c r="E487" i="15" a="1"/>
  <c r="E487" i="15" s="1"/>
  <c r="H487" i="15" a="1"/>
  <c r="H487" i="15" s="1"/>
  <c r="J467" i="19"/>
  <c r="H468" i="19"/>
  <c r="I467" i="19"/>
  <c r="J153" i="20"/>
  <c r="I153" i="20"/>
  <c r="H154" i="20"/>
  <c r="J1192" i="20"/>
  <c r="I1192" i="20"/>
  <c r="H1193" i="20"/>
  <c r="H162" i="17"/>
  <c r="G163" i="17"/>
  <c r="K276" i="17" s="1" a="1"/>
  <c r="K276" i="17" s="1"/>
  <c r="J276" i="17" a="1"/>
  <c r="J276" i="17" s="1"/>
  <c r="L276" i="17" a="1"/>
  <c r="L276" i="17" s="1"/>
  <c r="I987" i="20"/>
  <c r="J987" i="20"/>
  <c r="H988" i="20"/>
  <c r="J883" i="19"/>
  <c r="I883" i="19"/>
  <c r="H884" i="19"/>
  <c r="S205" i="9"/>
  <c r="Q205" i="9"/>
  <c r="W205" i="9" s="1"/>
  <c r="I467" i="18"/>
  <c r="H468" i="18"/>
  <c r="J467" i="18"/>
  <c r="H51" i="17"/>
  <c r="G52" i="17"/>
  <c r="J256" i="20"/>
  <c r="I256" i="20"/>
  <c r="H257" i="20"/>
  <c r="J1089" i="20"/>
  <c r="I1089" i="20"/>
  <c r="H1090" i="20"/>
  <c r="J50" i="18"/>
  <c r="I50" i="18"/>
  <c r="H51" i="18"/>
  <c r="H381" i="15"/>
  <c r="G382" i="15"/>
  <c r="H464" i="20"/>
  <c r="J463" i="20"/>
  <c r="I463" i="20"/>
  <c r="D276" i="17" a="1"/>
  <c r="D276" i="17" s="1"/>
  <c r="J674" i="19"/>
  <c r="I674" i="19"/>
  <c r="H675" i="19"/>
  <c r="S256" i="9"/>
  <c r="Q256" i="9"/>
  <c r="W256" i="9" s="1"/>
  <c r="I1196" i="19"/>
  <c r="J1196" i="19"/>
  <c r="H1197" i="19"/>
  <c r="I360" i="20"/>
  <c r="J360" i="20"/>
  <c r="H361" i="20"/>
  <c r="M491" i="16" a="1"/>
  <c r="M491" i="16" s="1"/>
  <c r="P491" i="16" s="1"/>
  <c r="I571" i="18"/>
  <c r="H572" i="18"/>
  <c r="J571" i="18"/>
  <c r="J366" i="18"/>
  <c r="I366" i="18"/>
  <c r="H367" i="18"/>
  <c r="Q380" i="15"/>
  <c r="O381" i="15"/>
  <c r="I1196" i="18"/>
  <c r="J1196" i="18"/>
  <c r="H1197" i="18"/>
  <c r="J364" i="19"/>
  <c r="I364" i="19"/>
  <c r="H365" i="19"/>
  <c r="J672" i="18"/>
  <c r="I672" i="18"/>
  <c r="H673" i="18"/>
  <c r="G276" i="17" a="1"/>
  <c r="G276" i="17" s="1"/>
  <c r="H160" i="16"/>
  <c r="C447" i="16" s="1" a="1"/>
  <c r="G161" i="16"/>
  <c r="O492" i="16" s="1" a="1"/>
  <c r="O492" i="16" s="1"/>
  <c r="L492" i="16" a="1"/>
  <c r="L492" i="16" s="1"/>
  <c r="M492" i="16" a="1"/>
  <c r="M492" i="16" s="1"/>
  <c r="P492" i="16" s="1"/>
  <c r="I276" i="17" a="1"/>
  <c r="I276" i="17" s="1"/>
  <c r="I487" i="15" a="1"/>
  <c r="I487" i="15" s="1"/>
  <c r="M487" i="15" a="1"/>
  <c r="M487" i="15" s="1"/>
  <c r="P487" i="15" s="1"/>
  <c r="L487" i="15" a="1"/>
  <c r="L487" i="15" s="1"/>
  <c r="H572" i="19"/>
  <c r="J571" i="19"/>
  <c r="I571" i="19"/>
  <c r="R52" i="9"/>
  <c r="Q52" i="9"/>
  <c r="W52" i="9" s="1"/>
  <c r="I1610" i="20"/>
  <c r="J1610" i="20"/>
  <c r="H1611" i="20"/>
  <c r="J992" i="19"/>
  <c r="I992" i="19"/>
  <c r="H993" i="19"/>
  <c r="Q381" i="15" l="1"/>
  <c r="O382" i="15"/>
  <c r="I490" i="15" a="1"/>
  <c r="I490" i="15" s="1"/>
  <c r="E490" i="15" a="1"/>
  <c r="E490" i="15" s="1"/>
  <c r="F490" i="15" a="1"/>
  <c r="F490" i="15" s="1"/>
  <c r="M490" i="15" a="1"/>
  <c r="M490" i="15" s="1"/>
  <c r="K490" i="15" a="1"/>
  <c r="K490" i="15" s="1"/>
  <c r="H490" i="15" a="1"/>
  <c r="H490" i="15" s="1"/>
  <c r="N490" i="15" a="1"/>
  <c r="N490" i="15" s="1"/>
  <c r="L490" i="15" a="1"/>
  <c r="L490" i="15" s="1"/>
  <c r="G490" i="15" a="1"/>
  <c r="G490" i="15" s="1"/>
  <c r="D490" i="15" a="1"/>
  <c r="D490" i="15" s="1"/>
  <c r="J154" i="20"/>
  <c r="I154" i="20"/>
  <c r="H155" i="20"/>
  <c r="H469" i="19"/>
  <c r="J468" i="19"/>
  <c r="I468" i="19"/>
  <c r="H379" i="16"/>
  <c r="G380" i="16"/>
  <c r="J776" i="20"/>
  <c r="I776" i="20"/>
  <c r="H777" i="20"/>
  <c r="I50" i="20"/>
  <c r="J50" i="20"/>
  <c r="H51" i="20"/>
  <c r="I1093" i="18"/>
  <c r="J1093" i="18"/>
  <c r="H1094" i="18"/>
  <c r="I261" i="18"/>
  <c r="J261" i="18"/>
  <c r="H262" i="18"/>
  <c r="H53" i="16"/>
  <c r="C446" i="16" s="1" a="1"/>
  <c r="G54" i="16"/>
  <c r="H491" i="16" a="1"/>
  <c r="H491" i="16" s="1"/>
  <c r="J1400" i="20"/>
  <c r="I1400" i="20"/>
  <c r="H1401" i="20"/>
  <c r="I53" i="19"/>
  <c r="J53" i="19"/>
  <c r="H54" i="19"/>
  <c r="R155" i="11"/>
  <c r="M156" i="11"/>
  <c r="I263" i="19"/>
  <c r="J263" i="19"/>
  <c r="H264" i="19"/>
  <c r="I1611" i="20"/>
  <c r="J1611" i="20"/>
  <c r="H1612" i="20"/>
  <c r="J51" i="18"/>
  <c r="I51" i="18"/>
  <c r="H52" i="18"/>
  <c r="H161" i="15"/>
  <c r="G162" i="15"/>
  <c r="M488" i="15" s="1" a="1"/>
  <c r="M488" i="15" s="1"/>
  <c r="P488" i="15" s="1"/>
  <c r="I488" i="15" a="1"/>
  <c r="I488" i="15" s="1"/>
  <c r="J568" i="20"/>
  <c r="I568" i="20"/>
  <c r="H569" i="20"/>
  <c r="I993" i="19"/>
  <c r="J993" i="19"/>
  <c r="H994" i="19"/>
  <c r="J365" i="19"/>
  <c r="I365" i="19"/>
  <c r="H366" i="19"/>
  <c r="I361" i="20"/>
  <c r="J361" i="20"/>
  <c r="H362" i="20"/>
  <c r="I1197" i="19"/>
  <c r="J1197" i="19"/>
  <c r="H1198" i="19"/>
  <c r="H465" i="20"/>
  <c r="J464" i="20"/>
  <c r="I464" i="20"/>
  <c r="J468" i="18"/>
  <c r="H469" i="18"/>
  <c r="I468" i="18"/>
  <c r="J884" i="19"/>
  <c r="I884" i="19"/>
  <c r="H885" i="19"/>
  <c r="J1193" i="20"/>
  <c r="I1193" i="20"/>
  <c r="H1194" i="20"/>
  <c r="J488" i="15" a="1"/>
  <c r="J488" i="15" s="1"/>
  <c r="H488" i="15" a="1"/>
  <c r="H488" i="15" s="1"/>
  <c r="I781" i="18"/>
  <c r="J781" i="18"/>
  <c r="H782" i="18"/>
  <c r="I1405" i="19"/>
  <c r="J1405" i="19"/>
  <c r="H1406" i="19"/>
  <c r="H1405" i="18"/>
  <c r="I1404" i="18"/>
  <c r="J1404" i="18"/>
  <c r="J990" i="18"/>
  <c r="I990" i="18"/>
  <c r="H991" i="18"/>
  <c r="I489" i="15" a="1"/>
  <c r="I489" i="15" s="1"/>
  <c r="G489" i="15" a="1"/>
  <c r="G489" i="15" s="1"/>
  <c r="F489" i="15" a="1"/>
  <c r="F489" i="15" s="1"/>
  <c r="I1093" i="19"/>
  <c r="J1093" i="19"/>
  <c r="H1094" i="19"/>
  <c r="F491" i="16" a="1"/>
  <c r="F491" i="16" s="1"/>
  <c r="G491" i="16" a="1"/>
  <c r="G491" i="16" s="1"/>
  <c r="I884" i="20"/>
  <c r="J884" i="20"/>
  <c r="H885" i="20"/>
  <c r="M52" i="11"/>
  <c r="R51" i="11"/>
  <c r="J158" i="18"/>
  <c r="I158" i="18"/>
  <c r="H159" i="18"/>
  <c r="J1506" i="18"/>
  <c r="I1506" i="18"/>
  <c r="H1507" i="18"/>
  <c r="AY447" i="16"/>
  <c r="AU447" i="16"/>
  <c r="AQ447" i="16"/>
  <c r="AM447" i="16"/>
  <c r="AI447" i="16"/>
  <c r="AE447" i="16"/>
  <c r="AA447" i="16"/>
  <c r="W447" i="16"/>
  <c r="S447" i="16"/>
  <c r="O447" i="16"/>
  <c r="K447" i="16"/>
  <c r="G447" i="16"/>
  <c r="AX447" i="16"/>
  <c r="AT447" i="16"/>
  <c r="AP447" i="16"/>
  <c r="AL447" i="16"/>
  <c r="AH447" i="16"/>
  <c r="AD447" i="16"/>
  <c r="Z447" i="16"/>
  <c r="V447" i="16"/>
  <c r="R447" i="16"/>
  <c r="N447" i="16"/>
  <c r="J447" i="16"/>
  <c r="F447" i="16"/>
  <c r="C447" i="16"/>
  <c r="BA447" i="16"/>
  <c r="AW447" i="16"/>
  <c r="AS447" i="16"/>
  <c r="AO447" i="16"/>
  <c r="AK447" i="16"/>
  <c r="AG447" i="16"/>
  <c r="AC447" i="16"/>
  <c r="Y447" i="16"/>
  <c r="U447" i="16"/>
  <c r="Q447" i="16"/>
  <c r="M447" i="16"/>
  <c r="I447" i="16"/>
  <c r="E447" i="16"/>
  <c r="AR447" i="16"/>
  <c r="AB447" i="16"/>
  <c r="L447" i="16"/>
  <c r="AN447" i="16"/>
  <c r="X447" i="16"/>
  <c r="H447" i="16"/>
  <c r="AZ447" i="16"/>
  <c r="AJ447" i="16"/>
  <c r="T447" i="16"/>
  <c r="D447" i="16"/>
  <c r="AV447" i="16"/>
  <c r="AF447" i="16"/>
  <c r="P447" i="16"/>
  <c r="J1197" i="18"/>
  <c r="I1197" i="18"/>
  <c r="H1198" i="18"/>
  <c r="I988" i="20"/>
  <c r="J988" i="20"/>
  <c r="H989" i="20"/>
  <c r="J673" i="20"/>
  <c r="I673" i="20"/>
  <c r="H674" i="20"/>
  <c r="I673" i="18"/>
  <c r="J673" i="18"/>
  <c r="H674" i="18"/>
  <c r="J367" i="18"/>
  <c r="I367" i="18"/>
  <c r="H368" i="18"/>
  <c r="J572" i="18"/>
  <c r="H573" i="18"/>
  <c r="I572" i="18"/>
  <c r="J675" i="19"/>
  <c r="I675" i="19"/>
  <c r="H676" i="19"/>
  <c r="H382" i="15"/>
  <c r="G383" i="15"/>
  <c r="J257" i="20"/>
  <c r="I257" i="20"/>
  <c r="H258" i="20"/>
  <c r="H52" i="17"/>
  <c r="G53" i="17"/>
  <c r="L274" i="17" s="1" a="1"/>
  <c r="L274" i="17" s="1"/>
  <c r="H163" i="17"/>
  <c r="C231" i="17" s="1" a="1"/>
  <c r="G164" i="17"/>
  <c r="H164" i="17" s="1"/>
  <c r="H271" i="16"/>
  <c r="G272" i="16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H218" i="17"/>
  <c r="C232" i="17" s="1" a="1"/>
  <c r="G219" i="17"/>
  <c r="H219" i="17" s="1"/>
  <c r="L488" i="15" a="1"/>
  <c r="L488" i="15" s="1"/>
  <c r="N488" i="15" a="1"/>
  <c r="N488" i="15" s="1"/>
  <c r="I1613" i="19"/>
  <c r="J1613" i="19"/>
  <c r="H1614" i="19"/>
  <c r="H107" i="17"/>
  <c r="G108" i="17"/>
  <c r="J1610" i="18"/>
  <c r="I1610" i="18"/>
  <c r="H1611" i="18"/>
  <c r="F487" i="15" a="1"/>
  <c r="F487" i="15" s="1"/>
  <c r="N489" i="15" a="1"/>
  <c r="N489" i="15" s="1"/>
  <c r="H1301" i="19"/>
  <c r="J1300" i="19"/>
  <c r="I1300" i="19"/>
  <c r="E491" i="16" a="1"/>
  <c r="E491" i="16" s="1"/>
  <c r="L491" i="16" a="1"/>
  <c r="L491" i="16" s="1"/>
  <c r="O491" i="16" a="1"/>
  <c r="O491" i="16" s="1"/>
  <c r="J1505" i="20"/>
  <c r="I1505" i="20"/>
  <c r="H1506" i="20"/>
  <c r="H573" i="19"/>
  <c r="J572" i="19"/>
  <c r="I572" i="19"/>
  <c r="H161" i="16"/>
  <c r="G162" i="16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J490" i="15" a="1"/>
  <c r="J490" i="15" s="1"/>
  <c r="P490" i="15" s="1"/>
  <c r="J1090" i="20"/>
  <c r="I1090" i="20"/>
  <c r="H1091" i="20"/>
  <c r="AY448" i="16"/>
  <c r="AU448" i="16"/>
  <c r="AQ448" i="16"/>
  <c r="AM448" i="16"/>
  <c r="AI448" i="16"/>
  <c r="AE448" i="16"/>
  <c r="AA448" i="16"/>
  <c r="W448" i="16"/>
  <c r="S448" i="16"/>
  <c r="O448" i="16"/>
  <c r="K448" i="16"/>
  <c r="G448" i="16"/>
  <c r="AX448" i="16"/>
  <c r="AT448" i="16"/>
  <c r="AP448" i="16"/>
  <c r="AL448" i="16"/>
  <c r="AH448" i="16"/>
  <c r="AD448" i="16"/>
  <c r="Z448" i="16"/>
  <c r="V448" i="16"/>
  <c r="R448" i="16"/>
  <c r="N448" i="16"/>
  <c r="J448" i="16"/>
  <c r="F448" i="16"/>
  <c r="C448" i="16"/>
  <c r="BA448" i="16"/>
  <c r="AW448" i="16"/>
  <c r="AS448" i="16"/>
  <c r="AO448" i="16"/>
  <c r="AK448" i="16"/>
  <c r="AG448" i="16"/>
  <c r="AC448" i="16"/>
  <c r="Y448" i="16"/>
  <c r="U448" i="16"/>
  <c r="Q448" i="16"/>
  <c r="M448" i="16"/>
  <c r="I448" i="16"/>
  <c r="E448" i="16"/>
  <c r="AN448" i="16"/>
  <c r="X448" i="16"/>
  <c r="H448" i="16"/>
  <c r="AZ448" i="16"/>
  <c r="AJ448" i="16"/>
  <c r="T448" i="16"/>
  <c r="D448" i="16"/>
  <c r="AV448" i="16"/>
  <c r="AF448" i="16"/>
  <c r="P448" i="16"/>
  <c r="AR448" i="16"/>
  <c r="AB448" i="16"/>
  <c r="L448" i="16"/>
  <c r="F488" i="15" a="1"/>
  <c r="F488" i="15" s="1"/>
  <c r="D488" i="15" a="1"/>
  <c r="D488" i="15" s="1"/>
  <c r="I159" i="19"/>
  <c r="J159" i="19"/>
  <c r="H160" i="19"/>
  <c r="I1296" i="20"/>
  <c r="H1297" i="20"/>
  <c r="J1296" i="20"/>
  <c r="P380" i="15"/>
  <c r="N381" i="15"/>
  <c r="I886" i="18"/>
  <c r="J886" i="18"/>
  <c r="H887" i="18"/>
  <c r="H53" i="15"/>
  <c r="C442" i="15" s="1" a="1"/>
  <c r="G54" i="15"/>
  <c r="D487" i="15" a="1"/>
  <c r="D487" i="15" s="1"/>
  <c r="K487" i="15" a="1"/>
  <c r="K487" i="15" s="1"/>
  <c r="J487" i="15" a="1"/>
  <c r="J487" i="15" s="1"/>
  <c r="E276" i="17" a="1"/>
  <c r="E276" i="17" s="1"/>
  <c r="F276" i="17" a="1"/>
  <c r="F276" i="17" s="1"/>
  <c r="G487" i="15" a="1"/>
  <c r="G487" i="15" s="1"/>
  <c r="H272" i="15"/>
  <c r="C444" i="15" s="1" a="1"/>
  <c r="G273" i="15"/>
  <c r="K489" i="15" a="1"/>
  <c r="K489" i="15" s="1"/>
  <c r="O487" i="15" a="1"/>
  <c r="O487" i="15" s="1"/>
  <c r="I1508" i="19"/>
  <c r="J1508" i="19"/>
  <c r="H1509" i="19"/>
  <c r="K491" i="16" a="1"/>
  <c r="K491" i="16" s="1"/>
  <c r="J491" i="16" a="1"/>
  <c r="J491" i="16" s="1"/>
  <c r="I491" i="16" a="1"/>
  <c r="I491" i="16" s="1"/>
  <c r="J1300" i="18"/>
  <c r="H1301" i="18"/>
  <c r="I1300" i="18"/>
  <c r="M276" i="17" a="1"/>
  <c r="M276" i="17" s="1"/>
  <c r="P276" i="17" s="1"/>
  <c r="J779" i="19"/>
  <c r="I779" i="19"/>
  <c r="H780" i="19"/>
  <c r="H276" i="17" a="1"/>
  <c r="H276" i="17" s="1"/>
  <c r="P381" i="15" l="1"/>
  <c r="N382" i="15"/>
  <c r="I500" i="15" a="1"/>
  <c r="I500" i="15" s="1"/>
  <c r="G500" i="15" a="1"/>
  <c r="G500" i="15" s="1"/>
  <c r="H108" i="17"/>
  <c r="C230" i="17" s="1" a="1"/>
  <c r="G109" i="17"/>
  <c r="H109" i="17" s="1"/>
  <c r="E275" i="17" a="1"/>
  <c r="E275" i="17" s="1"/>
  <c r="G275" i="17" a="1"/>
  <c r="G275" i="17" s="1"/>
  <c r="D275" i="17" a="1"/>
  <c r="D275" i="17" s="1"/>
  <c r="F275" i="17" a="1"/>
  <c r="F275" i="17" s="1"/>
  <c r="J275" i="17" a="1"/>
  <c r="J275" i="17" s="1"/>
  <c r="H275" i="17" a="1"/>
  <c r="H275" i="17" s="1"/>
  <c r="M275" i="17" a="1"/>
  <c r="M275" i="17" s="1"/>
  <c r="P275" i="17" s="1"/>
  <c r="AX232" i="17"/>
  <c r="AT232" i="17"/>
  <c r="AP232" i="17"/>
  <c r="AL232" i="17"/>
  <c r="AH232" i="17"/>
  <c r="AD232" i="17"/>
  <c r="Z232" i="17"/>
  <c r="V232" i="17"/>
  <c r="R232" i="17"/>
  <c r="N232" i="17"/>
  <c r="J232" i="17"/>
  <c r="F232" i="17"/>
  <c r="C232" i="17"/>
  <c r="AZ232" i="17"/>
  <c r="AU232" i="17"/>
  <c r="AO232" i="17"/>
  <c r="AJ232" i="17"/>
  <c r="AE232" i="17"/>
  <c r="Y232" i="17"/>
  <c r="T232" i="17"/>
  <c r="O232" i="17"/>
  <c r="I232" i="17"/>
  <c r="D232" i="17"/>
  <c r="AY232" i="17"/>
  <c r="AS232" i="17"/>
  <c r="AN232" i="17"/>
  <c r="AI232" i="17"/>
  <c r="AC232" i="17"/>
  <c r="X232" i="17"/>
  <c r="S232" i="17"/>
  <c r="M232" i="17"/>
  <c r="H232" i="17"/>
  <c r="AW232" i="17"/>
  <c r="AR232" i="17"/>
  <c r="AM232" i="17"/>
  <c r="AG232" i="17"/>
  <c r="AB232" i="17"/>
  <c r="W232" i="17"/>
  <c r="Q232" i="17"/>
  <c r="L232" i="17"/>
  <c r="G232" i="17"/>
  <c r="BA232" i="17"/>
  <c r="AF232" i="17"/>
  <c r="K232" i="17"/>
  <c r="AV232" i="17"/>
  <c r="AA232" i="17"/>
  <c r="E232" i="17"/>
  <c r="AQ232" i="17"/>
  <c r="U232" i="17"/>
  <c r="AK232" i="17"/>
  <c r="P232" i="17"/>
  <c r="AX231" i="17"/>
  <c r="AT231" i="17"/>
  <c r="AP231" i="17"/>
  <c r="AL231" i="17"/>
  <c r="AH231" i="17"/>
  <c r="AD231" i="17"/>
  <c r="Z231" i="17"/>
  <c r="V231" i="17"/>
  <c r="R231" i="17"/>
  <c r="N231" i="17"/>
  <c r="J231" i="17"/>
  <c r="F231" i="17"/>
  <c r="C231" i="17"/>
  <c r="AY231" i="17"/>
  <c r="AS231" i="17"/>
  <c r="AN231" i="17"/>
  <c r="AI231" i="17"/>
  <c r="AC231" i="17"/>
  <c r="X231" i="17"/>
  <c r="S231" i="17"/>
  <c r="M231" i="17"/>
  <c r="H231" i="17"/>
  <c r="AW231" i="17"/>
  <c r="AR231" i="17"/>
  <c r="AM231" i="17"/>
  <c r="AG231" i="17"/>
  <c r="AB231" i="17"/>
  <c r="W231" i="17"/>
  <c r="Q231" i="17"/>
  <c r="L231" i="17"/>
  <c r="G231" i="17"/>
  <c r="BA231" i="17"/>
  <c r="AV231" i="17"/>
  <c r="AQ231" i="17"/>
  <c r="AK231" i="17"/>
  <c r="AF231" i="17"/>
  <c r="AA231" i="17"/>
  <c r="U231" i="17"/>
  <c r="P231" i="17"/>
  <c r="K231" i="17"/>
  <c r="E231" i="17"/>
  <c r="AO231" i="17"/>
  <c r="T231" i="17"/>
  <c r="AJ231" i="17"/>
  <c r="O231" i="17"/>
  <c r="AZ231" i="17"/>
  <c r="AE231" i="17"/>
  <c r="I231" i="17"/>
  <c r="AU231" i="17"/>
  <c r="Y231" i="17"/>
  <c r="D231" i="17"/>
  <c r="J676" i="19"/>
  <c r="I676" i="19"/>
  <c r="H677" i="19"/>
  <c r="H574" i="18"/>
  <c r="I573" i="18"/>
  <c r="J573" i="18"/>
  <c r="J674" i="20"/>
  <c r="I674" i="20"/>
  <c r="H675" i="20"/>
  <c r="I1507" i="18"/>
  <c r="J1507" i="18"/>
  <c r="H1508" i="18"/>
  <c r="I885" i="20"/>
  <c r="J885" i="20"/>
  <c r="H886" i="20"/>
  <c r="H1406" i="18"/>
  <c r="J1405" i="18"/>
  <c r="I1405" i="18"/>
  <c r="I275" i="17" a="1"/>
  <c r="I275" i="17" s="1"/>
  <c r="J1198" i="19"/>
  <c r="I1198" i="19"/>
  <c r="H1199" i="19"/>
  <c r="J569" i="20"/>
  <c r="I569" i="20"/>
  <c r="H570" i="20"/>
  <c r="G488" i="15" a="1"/>
  <c r="G488" i="15" s="1"/>
  <c r="I1612" i="20"/>
  <c r="J1612" i="20"/>
  <c r="H1613" i="20"/>
  <c r="J54" i="19"/>
  <c r="I54" i="19"/>
  <c r="H55" i="19"/>
  <c r="AY446" i="16"/>
  <c r="AU446" i="16"/>
  <c r="AQ446" i="16"/>
  <c r="AM446" i="16"/>
  <c r="AI446" i="16"/>
  <c r="AE446" i="16"/>
  <c r="AA446" i="16"/>
  <c r="W446" i="16"/>
  <c r="S446" i="16"/>
  <c r="O446" i="16"/>
  <c r="K446" i="16"/>
  <c r="G446" i="16"/>
  <c r="AX446" i="16"/>
  <c r="AT446" i="16"/>
  <c r="AP446" i="16"/>
  <c r="AL446" i="16"/>
  <c r="AH446" i="16"/>
  <c r="AD446" i="16"/>
  <c r="Z446" i="16"/>
  <c r="V446" i="16"/>
  <c r="R446" i="16"/>
  <c r="N446" i="16"/>
  <c r="J446" i="16"/>
  <c r="F446" i="16"/>
  <c r="C446" i="16"/>
  <c r="BA446" i="16"/>
  <c r="AW446" i="16"/>
  <c r="AS446" i="16"/>
  <c r="AO446" i="16"/>
  <c r="AK446" i="16"/>
  <c r="AG446" i="16"/>
  <c r="AC446" i="16"/>
  <c r="Y446" i="16"/>
  <c r="U446" i="16"/>
  <c r="Q446" i="16"/>
  <c r="M446" i="16"/>
  <c r="I446" i="16"/>
  <c r="E446" i="16"/>
  <c r="AV446" i="16"/>
  <c r="AF446" i="16"/>
  <c r="P446" i="16"/>
  <c r="AR446" i="16"/>
  <c r="AB446" i="16"/>
  <c r="L446" i="16"/>
  <c r="AN446" i="16"/>
  <c r="X446" i="16"/>
  <c r="H446" i="16"/>
  <c r="AZ446" i="16"/>
  <c r="AJ446" i="16"/>
  <c r="T446" i="16"/>
  <c r="D446" i="16"/>
  <c r="I1094" i="18"/>
  <c r="J1094" i="18"/>
  <c r="H1095" i="18"/>
  <c r="Q382" i="15"/>
  <c r="O383" i="15"/>
  <c r="H273" i="15"/>
  <c r="G274" i="15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O489" i="15" a="1"/>
  <c r="O489" i="15" s="1"/>
  <c r="H54" i="15"/>
  <c r="G55" i="15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N500" i="15" a="1"/>
  <c r="N500" i="15" s="1"/>
  <c r="I160" i="19"/>
  <c r="J160" i="19"/>
  <c r="H161" i="19"/>
  <c r="J1091" i="20"/>
  <c r="I1091" i="20"/>
  <c r="H1092" i="20"/>
  <c r="I573" i="19"/>
  <c r="J573" i="19"/>
  <c r="H574" i="19"/>
  <c r="I1611" i="18"/>
  <c r="J1611" i="18"/>
  <c r="H1612" i="18"/>
  <c r="H53" i="17"/>
  <c r="G54" i="17"/>
  <c r="H54" i="17" s="1"/>
  <c r="K274" i="17" a="1"/>
  <c r="K274" i="17" s="1"/>
  <c r="G274" i="17" a="1"/>
  <c r="G274" i="17" s="1"/>
  <c r="M274" i="17" a="1"/>
  <c r="M274" i="17" s="1"/>
  <c r="P274" i="17" s="1"/>
  <c r="F274" i="17" a="1"/>
  <c r="F274" i="17" s="1"/>
  <c r="H274" i="17" a="1"/>
  <c r="H274" i="17" s="1"/>
  <c r="J274" i="17" a="1"/>
  <c r="J274" i="17" s="1"/>
  <c r="E274" i="17" a="1"/>
  <c r="E274" i="17" s="1"/>
  <c r="D274" i="17" a="1"/>
  <c r="D274" i="17" s="1"/>
  <c r="J674" i="18"/>
  <c r="I674" i="18"/>
  <c r="H675" i="18"/>
  <c r="J1094" i="19"/>
  <c r="I1094" i="19"/>
  <c r="H1095" i="19"/>
  <c r="H1407" i="19"/>
  <c r="J1406" i="19"/>
  <c r="I1406" i="19"/>
  <c r="L275" i="17" a="1"/>
  <c r="L275" i="17" s="1"/>
  <c r="J994" i="19"/>
  <c r="I994" i="19"/>
  <c r="H995" i="19"/>
  <c r="I52" i="18"/>
  <c r="J52" i="18"/>
  <c r="H53" i="18"/>
  <c r="J262" i="18"/>
  <c r="I262" i="18"/>
  <c r="H263" i="18"/>
  <c r="H380" i="16"/>
  <c r="G381" i="16"/>
  <c r="H470" i="19"/>
  <c r="I469" i="19"/>
  <c r="J469" i="19"/>
  <c r="I780" i="19"/>
  <c r="J780" i="19"/>
  <c r="H781" i="19"/>
  <c r="BA444" i="15"/>
  <c r="AW444" i="15"/>
  <c r="AS444" i="15"/>
  <c r="AO444" i="15"/>
  <c r="AK444" i="15"/>
  <c r="AG444" i="15"/>
  <c r="AC444" i="15"/>
  <c r="Y444" i="15"/>
  <c r="U444" i="15"/>
  <c r="Q444" i="15"/>
  <c r="M444" i="15"/>
  <c r="I444" i="15"/>
  <c r="E444" i="15"/>
  <c r="AY444" i="15"/>
  <c r="AU444" i="15"/>
  <c r="AQ444" i="15"/>
  <c r="AM444" i="15"/>
  <c r="AI444" i="15"/>
  <c r="AE444" i="15"/>
  <c r="AA444" i="15"/>
  <c r="W444" i="15"/>
  <c r="S444" i="15"/>
  <c r="O444" i="15"/>
  <c r="K444" i="15"/>
  <c r="G444" i="15"/>
  <c r="AX444" i="15"/>
  <c r="AT444" i="15"/>
  <c r="AP444" i="15"/>
  <c r="AL444" i="15"/>
  <c r="AH444" i="15"/>
  <c r="AD444" i="15"/>
  <c r="Z444" i="15"/>
  <c r="V444" i="15"/>
  <c r="R444" i="15"/>
  <c r="N444" i="15"/>
  <c r="J444" i="15"/>
  <c r="F444" i="15"/>
  <c r="C444" i="15"/>
  <c r="AR444" i="15"/>
  <c r="AB444" i="15"/>
  <c r="L444" i="15"/>
  <c r="AN444" i="15"/>
  <c r="X444" i="15"/>
  <c r="H444" i="15"/>
  <c r="AZ444" i="15"/>
  <c r="AJ444" i="15"/>
  <c r="T444" i="15"/>
  <c r="D444" i="15"/>
  <c r="AV444" i="15"/>
  <c r="AF444" i="15"/>
  <c r="P444" i="15"/>
  <c r="BA442" i="15"/>
  <c r="AW442" i="15"/>
  <c r="AS442" i="15"/>
  <c r="AO442" i="15"/>
  <c r="AK442" i="15"/>
  <c r="AG442" i="15"/>
  <c r="AC442" i="15"/>
  <c r="Y442" i="15"/>
  <c r="U442" i="15"/>
  <c r="Q442" i="15"/>
  <c r="M442" i="15"/>
  <c r="I442" i="15"/>
  <c r="E442" i="15"/>
  <c r="AY442" i="15"/>
  <c r="AU442" i="15"/>
  <c r="AQ442" i="15"/>
  <c r="AM442" i="15"/>
  <c r="AI442" i="15"/>
  <c r="AE442" i="15"/>
  <c r="AA442" i="15"/>
  <c r="W442" i="15"/>
  <c r="S442" i="15"/>
  <c r="O442" i="15"/>
  <c r="K442" i="15"/>
  <c r="G442" i="15"/>
  <c r="AX442" i="15"/>
  <c r="AT442" i="15"/>
  <c r="AP442" i="15"/>
  <c r="AL442" i="15"/>
  <c r="AH442" i="15"/>
  <c r="AD442" i="15"/>
  <c r="Z442" i="15"/>
  <c r="V442" i="15"/>
  <c r="R442" i="15"/>
  <c r="N442" i="15"/>
  <c r="J442" i="15"/>
  <c r="F442" i="15"/>
  <c r="C442" i="15"/>
  <c r="AZ442" i="15"/>
  <c r="AJ442" i="15"/>
  <c r="T442" i="15"/>
  <c r="D442" i="15"/>
  <c r="AV442" i="15"/>
  <c r="AF442" i="15"/>
  <c r="P442" i="15"/>
  <c r="AR442" i="15"/>
  <c r="AB442" i="15"/>
  <c r="L442" i="15"/>
  <c r="AN442" i="15"/>
  <c r="X442" i="15"/>
  <c r="H442" i="15"/>
  <c r="E500" i="15" a="1"/>
  <c r="E500" i="15" s="1"/>
  <c r="D500" i="15" a="1"/>
  <c r="D500" i="15" s="1"/>
  <c r="J1506" i="20"/>
  <c r="I1506" i="20"/>
  <c r="H1507" i="20"/>
  <c r="I1301" i="19"/>
  <c r="J1301" i="19"/>
  <c r="H1302" i="19"/>
  <c r="J1614" i="19"/>
  <c r="I1614" i="19"/>
  <c r="H1615" i="19"/>
  <c r="H383" i="15"/>
  <c r="G384" i="15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J368" i="18"/>
  <c r="I368" i="18"/>
  <c r="H369" i="18"/>
  <c r="J1198" i="18"/>
  <c r="I1198" i="18"/>
  <c r="H1199" i="18"/>
  <c r="J782" i="18"/>
  <c r="I782" i="18"/>
  <c r="H783" i="18"/>
  <c r="I885" i="19"/>
  <c r="J885" i="19"/>
  <c r="H886" i="19"/>
  <c r="H470" i="18"/>
  <c r="I469" i="18"/>
  <c r="J469" i="18"/>
  <c r="I366" i="19"/>
  <c r="J366" i="19"/>
  <c r="H367" i="19"/>
  <c r="M157" i="11"/>
  <c r="R156" i="11"/>
  <c r="J777" i="20"/>
  <c r="I777" i="20"/>
  <c r="H778" i="20"/>
  <c r="J155" i="20"/>
  <c r="I155" i="20"/>
  <c r="H156" i="20"/>
  <c r="I274" i="17" a="1"/>
  <c r="I274" i="17" s="1"/>
  <c r="I1509" i="19"/>
  <c r="J1509" i="19"/>
  <c r="H1510" i="19"/>
  <c r="I1301" i="18"/>
  <c r="J1301" i="18"/>
  <c r="H1302" i="18"/>
  <c r="I887" i="18"/>
  <c r="J887" i="18"/>
  <c r="H888" i="18"/>
  <c r="J500" i="15" a="1"/>
  <c r="J500" i="15" s="1"/>
  <c r="H500" i="15" a="1"/>
  <c r="H500" i="15" s="1"/>
  <c r="M500" i="15" a="1"/>
  <c r="M500" i="15" s="1"/>
  <c r="I1297" i="20"/>
  <c r="H1298" i="20"/>
  <c r="J1297" i="20"/>
  <c r="J258" i="20"/>
  <c r="I258" i="20"/>
  <c r="H259" i="20"/>
  <c r="J989" i="20"/>
  <c r="I989" i="20"/>
  <c r="H990" i="20"/>
  <c r="J159" i="18"/>
  <c r="I159" i="18"/>
  <c r="H160" i="18"/>
  <c r="R52" i="11"/>
  <c r="M53" i="11"/>
  <c r="J991" i="18"/>
  <c r="I991" i="18"/>
  <c r="H992" i="18"/>
  <c r="J1194" i="20"/>
  <c r="I1194" i="20"/>
  <c r="H1195" i="20"/>
  <c r="H466" i="20"/>
  <c r="J465" i="20"/>
  <c r="I465" i="20"/>
  <c r="I362" i="20"/>
  <c r="J362" i="20"/>
  <c r="H363" i="20"/>
  <c r="H162" i="15"/>
  <c r="C443" i="15" s="1" a="1"/>
  <c r="G163" i="15"/>
  <c r="K488" i="15" a="1"/>
  <c r="K488" i="15" s="1"/>
  <c r="E488" i="15" a="1"/>
  <c r="E488" i="15" s="1"/>
  <c r="I264" i="19"/>
  <c r="J264" i="19"/>
  <c r="H265" i="19"/>
  <c r="J1401" i="20"/>
  <c r="I1401" i="20"/>
  <c r="H1402" i="20"/>
  <c r="H54" i="16"/>
  <c r="G55" i="16"/>
  <c r="I51" i="20"/>
  <c r="J51" i="20"/>
  <c r="H52" i="20"/>
  <c r="K275" i="17" a="1"/>
  <c r="K275" i="17" s="1"/>
  <c r="J778" i="20" l="1"/>
  <c r="I778" i="20"/>
  <c r="H779" i="20"/>
  <c r="R157" i="11"/>
  <c r="M158" i="11"/>
  <c r="J369" i="18"/>
  <c r="I369" i="18"/>
  <c r="H370" i="18"/>
  <c r="H1303" i="19"/>
  <c r="J1302" i="19"/>
  <c r="I1302" i="19"/>
  <c r="BA443" i="15"/>
  <c r="AW443" i="15"/>
  <c r="AS443" i="15"/>
  <c r="AO443" i="15"/>
  <c r="AK443" i="15"/>
  <c r="AG443" i="15"/>
  <c r="AC443" i="15"/>
  <c r="Y443" i="15"/>
  <c r="U443" i="15"/>
  <c r="Q443" i="15"/>
  <c r="M443" i="15"/>
  <c r="I443" i="15"/>
  <c r="E443" i="15"/>
  <c r="AY443" i="15"/>
  <c r="AU443" i="15"/>
  <c r="AQ443" i="15"/>
  <c r="AM443" i="15"/>
  <c r="AI443" i="15"/>
  <c r="AE443" i="15"/>
  <c r="AA443" i="15"/>
  <c r="W443" i="15"/>
  <c r="S443" i="15"/>
  <c r="O443" i="15"/>
  <c r="K443" i="15"/>
  <c r="G443" i="15"/>
  <c r="AX443" i="15"/>
  <c r="AT443" i="15"/>
  <c r="AP443" i="15"/>
  <c r="AL443" i="15"/>
  <c r="AH443" i="15"/>
  <c r="AD443" i="15"/>
  <c r="Z443" i="15"/>
  <c r="V443" i="15"/>
  <c r="R443" i="15"/>
  <c r="N443" i="15"/>
  <c r="J443" i="15"/>
  <c r="F443" i="15"/>
  <c r="C443" i="15"/>
  <c r="AV443" i="15"/>
  <c r="AF443" i="15"/>
  <c r="P443" i="15"/>
  <c r="AR443" i="15"/>
  <c r="AB443" i="15"/>
  <c r="L443" i="15"/>
  <c r="AN443" i="15"/>
  <c r="X443" i="15"/>
  <c r="H443" i="15"/>
  <c r="AZ443" i="15"/>
  <c r="AJ443" i="15"/>
  <c r="T443" i="15"/>
  <c r="D443" i="15"/>
  <c r="I1510" i="19"/>
  <c r="J1510" i="19"/>
  <c r="H1511" i="19"/>
  <c r="J156" i="20"/>
  <c r="I156" i="20"/>
  <c r="H157" i="20"/>
  <c r="I367" i="19"/>
  <c r="J367" i="19"/>
  <c r="H368" i="19"/>
  <c r="J1199" i="18"/>
  <c r="I1199" i="18"/>
  <c r="H1200" i="18"/>
  <c r="J1615" i="19"/>
  <c r="I1615" i="19"/>
  <c r="H1616" i="19"/>
  <c r="H381" i="16"/>
  <c r="G382" i="16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J995" i="19"/>
  <c r="I995" i="19"/>
  <c r="H996" i="19"/>
  <c r="I161" i="19"/>
  <c r="J161" i="19"/>
  <c r="H162" i="19"/>
  <c r="J1613" i="20"/>
  <c r="I1613" i="20"/>
  <c r="H1614" i="20"/>
  <c r="J570" i="20"/>
  <c r="I570" i="20"/>
  <c r="H571" i="20"/>
  <c r="J675" i="20"/>
  <c r="I675" i="20"/>
  <c r="H676" i="20"/>
  <c r="I363" i="20"/>
  <c r="J363" i="20"/>
  <c r="H364" i="20"/>
  <c r="M54" i="11"/>
  <c r="R53" i="11"/>
  <c r="J259" i="20"/>
  <c r="I259" i="20"/>
  <c r="H260" i="20"/>
  <c r="I1298" i="20"/>
  <c r="H1299" i="20"/>
  <c r="J1298" i="20"/>
  <c r="I1302" i="18"/>
  <c r="J1302" i="18"/>
  <c r="H1303" i="18"/>
  <c r="H471" i="18"/>
  <c r="J470" i="18"/>
  <c r="I470" i="18"/>
  <c r="J783" i="18"/>
  <c r="I783" i="18"/>
  <c r="H784" i="18"/>
  <c r="I53" i="18"/>
  <c r="J53" i="18"/>
  <c r="H54" i="18"/>
  <c r="J1092" i="20"/>
  <c r="I1092" i="20"/>
  <c r="H1093" i="20"/>
  <c r="Q383" i="15"/>
  <c r="O490" i="15" a="1"/>
  <c r="O490" i="15" s="1"/>
  <c r="J55" i="19"/>
  <c r="I55" i="19"/>
  <c r="H56" i="19"/>
  <c r="H1407" i="18"/>
  <c r="J1406" i="18"/>
  <c r="I1406" i="18"/>
  <c r="J1508" i="18"/>
  <c r="I1508" i="18"/>
  <c r="H1509" i="18"/>
  <c r="H575" i="18"/>
  <c r="J574" i="18"/>
  <c r="I574" i="18"/>
  <c r="H55" i="16"/>
  <c r="G56" i="16"/>
  <c r="I52" i="20"/>
  <c r="J52" i="20"/>
  <c r="H53" i="20"/>
  <c r="I265" i="19"/>
  <c r="J265" i="19"/>
  <c r="H266" i="19"/>
  <c r="H467" i="20"/>
  <c r="J466" i="20"/>
  <c r="I466" i="20"/>
  <c r="J992" i="18"/>
  <c r="I992" i="18"/>
  <c r="H993" i="18"/>
  <c r="J990" i="20"/>
  <c r="I990" i="20"/>
  <c r="H991" i="20"/>
  <c r="I888" i="18"/>
  <c r="J888" i="18"/>
  <c r="H889" i="18"/>
  <c r="J886" i="19"/>
  <c r="I886" i="19"/>
  <c r="H887" i="19"/>
  <c r="J1507" i="20"/>
  <c r="I1507" i="20"/>
  <c r="H1508" i="20"/>
  <c r="I781" i="19"/>
  <c r="J781" i="19"/>
  <c r="H782" i="19"/>
  <c r="J263" i="18"/>
  <c r="I263" i="18"/>
  <c r="H264" i="18"/>
  <c r="I1407" i="19"/>
  <c r="H1408" i="19"/>
  <c r="J1407" i="19"/>
  <c r="I675" i="18"/>
  <c r="J675" i="18"/>
  <c r="H676" i="18"/>
  <c r="H575" i="19"/>
  <c r="J574" i="19"/>
  <c r="I574" i="19"/>
  <c r="J886" i="20"/>
  <c r="I886" i="20"/>
  <c r="H887" i="20"/>
  <c r="I677" i="19"/>
  <c r="J677" i="19"/>
  <c r="H678" i="19"/>
  <c r="P382" i="15"/>
  <c r="N383" i="15"/>
  <c r="F500" i="15" a="1"/>
  <c r="F500" i="15" s="1"/>
  <c r="L500" i="15" a="1"/>
  <c r="L500" i="15" s="1"/>
  <c r="K500" i="15" a="1"/>
  <c r="K500" i="15" s="1"/>
  <c r="J1402" i="20"/>
  <c r="I1402" i="20"/>
  <c r="H1403" i="20"/>
  <c r="H163" i="15"/>
  <c r="O488" i="15" a="1"/>
  <c r="O488" i="15" s="1"/>
  <c r="I1195" i="20"/>
  <c r="J1195" i="20"/>
  <c r="H1196" i="20"/>
  <c r="J160" i="18"/>
  <c r="I160" i="18"/>
  <c r="H161" i="18"/>
  <c r="I470" i="19"/>
  <c r="J470" i="19"/>
  <c r="H471" i="19"/>
  <c r="I1095" i="19"/>
  <c r="J1095" i="19"/>
  <c r="H1096" i="19"/>
  <c r="J1612" i="18"/>
  <c r="I1612" i="18"/>
  <c r="H1613" i="18"/>
  <c r="I1095" i="18"/>
  <c r="J1095" i="18"/>
  <c r="H1096" i="18"/>
  <c r="J1199" i="19"/>
  <c r="I1199" i="19"/>
  <c r="H1200" i="19"/>
  <c r="AX230" i="17"/>
  <c r="AT230" i="17"/>
  <c r="AP230" i="17"/>
  <c r="AL230" i="17"/>
  <c r="AH230" i="17"/>
  <c r="AD230" i="17"/>
  <c r="Z230" i="17"/>
  <c r="V230" i="17"/>
  <c r="R230" i="17"/>
  <c r="N230" i="17"/>
  <c r="J230" i="17"/>
  <c r="F230" i="17"/>
  <c r="C230" i="17"/>
  <c r="AW230" i="17"/>
  <c r="AR230" i="17"/>
  <c r="AM230" i="17"/>
  <c r="AG230" i="17"/>
  <c r="AB230" i="17"/>
  <c r="W230" i="17"/>
  <c r="Q230" i="17"/>
  <c r="L230" i="17"/>
  <c r="G230" i="17"/>
  <c r="BA230" i="17"/>
  <c r="AV230" i="17"/>
  <c r="AQ230" i="17"/>
  <c r="AK230" i="17"/>
  <c r="AF230" i="17"/>
  <c r="AA230" i="17"/>
  <c r="U230" i="17"/>
  <c r="P230" i="17"/>
  <c r="K230" i="17"/>
  <c r="E230" i="17"/>
  <c r="AZ230" i="17"/>
  <c r="AU230" i="17"/>
  <c r="AO230" i="17"/>
  <c r="AJ230" i="17"/>
  <c r="AE230" i="17"/>
  <c r="Y230" i="17"/>
  <c r="T230" i="17"/>
  <c r="O230" i="17"/>
  <c r="I230" i="17"/>
  <c r="D230" i="17"/>
  <c r="AY230" i="17"/>
  <c r="AC230" i="17"/>
  <c r="H230" i="17"/>
  <c r="AS230" i="17"/>
  <c r="X230" i="17"/>
  <c r="AN230" i="17"/>
  <c r="S230" i="17"/>
  <c r="AI230" i="17"/>
  <c r="M230" i="17"/>
  <c r="J1200" i="19" l="1"/>
  <c r="I1200" i="19"/>
  <c r="H1201" i="19"/>
  <c r="I471" i="19"/>
  <c r="J471" i="19"/>
  <c r="H472" i="19"/>
  <c r="J676" i="18"/>
  <c r="I676" i="18"/>
  <c r="H677" i="18"/>
  <c r="H1409" i="19"/>
  <c r="J1408" i="19"/>
  <c r="I1408" i="19"/>
  <c r="J1508" i="20"/>
  <c r="I1508" i="20"/>
  <c r="H1509" i="20"/>
  <c r="J993" i="18"/>
  <c r="I993" i="18"/>
  <c r="H994" i="18"/>
  <c r="H56" i="16"/>
  <c r="G57" i="16"/>
  <c r="H576" i="18"/>
  <c r="J575" i="18"/>
  <c r="I575" i="18"/>
  <c r="J1093" i="20"/>
  <c r="I1093" i="20"/>
  <c r="H1094" i="20"/>
  <c r="I1303" i="18"/>
  <c r="J1303" i="18"/>
  <c r="H1304" i="18"/>
  <c r="I1299" i="20"/>
  <c r="H1300" i="20"/>
  <c r="J1299" i="20"/>
  <c r="I1614" i="20"/>
  <c r="J1614" i="20"/>
  <c r="H1615" i="20"/>
  <c r="J157" i="20"/>
  <c r="I157" i="20"/>
  <c r="H158" i="20"/>
  <c r="J370" i="18"/>
  <c r="I370" i="18"/>
  <c r="H371" i="18"/>
  <c r="P383" i="15"/>
  <c r="O500" i="15" a="1"/>
  <c r="O500" i="15" s="1"/>
  <c r="P500" i="15" s="1"/>
  <c r="J782" i="19"/>
  <c r="I782" i="19"/>
  <c r="H783" i="19"/>
  <c r="J991" i="20"/>
  <c r="I991" i="20"/>
  <c r="H992" i="20"/>
  <c r="H468" i="20"/>
  <c r="J467" i="20"/>
  <c r="I467" i="20"/>
  <c r="I53" i="20"/>
  <c r="J53" i="20"/>
  <c r="H54" i="20"/>
  <c r="I1509" i="18"/>
  <c r="J1509" i="18"/>
  <c r="H1510" i="18"/>
  <c r="J571" i="20"/>
  <c r="I571" i="20"/>
  <c r="H572" i="20"/>
  <c r="I368" i="19"/>
  <c r="J368" i="19"/>
  <c r="H369" i="19"/>
  <c r="J779" i="20"/>
  <c r="I779" i="20"/>
  <c r="H780" i="20"/>
  <c r="J887" i="20"/>
  <c r="I887" i="20"/>
  <c r="H888" i="20"/>
  <c r="J264" i="18"/>
  <c r="I264" i="18"/>
  <c r="H265" i="18"/>
  <c r="I889" i="18"/>
  <c r="J889" i="18"/>
  <c r="H890" i="18"/>
  <c r="I266" i="19"/>
  <c r="J266" i="19"/>
  <c r="H267" i="19"/>
  <c r="H1408" i="18"/>
  <c r="J1407" i="18"/>
  <c r="I1407" i="18"/>
  <c r="J784" i="18"/>
  <c r="I784" i="18"/>
  <c r="H785" i="18"/>
  <c r="J260" i="20"/>
  <c r="H261" i="20"/>
  <c r="M55" i="11"/>
  <c r="R54" i="11"/>
  <c r="J676" i="20"/>
  <c r="H677" i="20"/>
  <c r="J996" i="19"/>
  <c r="I996" i="19"/>
  <c r="H997" i="19"/>
  <c r="J1200" i="18"/>
  <c r="I1200" i="18"/>
  <c r="H1201" i="18"/>
  <c r="J1096" i="19"/>
  <c r="I1096" i="19"/>
  <c r="H1097" i="19"/>
  <c r="I1613" i="18"/>
  <c r="J1613" i="18"/>
  <c r="H1614" i="18"/>
  <c r="J1196" i="20"/>
  <c r="I1196" i="20"/>
  <c r="H1197" i="20"/>
  <c r="I1096" i="18"/>
  <c r="J1096" i="18"/>
  <c r="H1097" i="18"/>
  <c r="J161" i="18"/>
  <c r="I161" i="18"/>
  <c r="H162" i="18"/>
  <c r="J1403" i="20"/>
  <c r="I1403" i="20"/>
  <c r="H1404" i="20"/>
  <c r="J678" i="19"/>
  <c r="I678" i="19"/>
  <c r="H679" i="19"/>
  <c r="H576" i="19"/>
  <c r="J575" i="19"/>
  <c r="I575" i="19"/>
  <c r="I887" i="19"/>
  <c r="J887" i="19"/>
  <c r="H888" i="19"/>
  <c r="J56" i="19"/>
  <c r="I56" i="19"/>
  <c r="H57" i="19"/>
  <c r="J54" i="18"/>
  <c r="I54" i="18"/>
  <c r="H55" i="18"/>
  <c r="H472" i="18"/>
  <c r="J471" i="18"/>
  <c r="I471" i="18"/>
  <c r="J364" i="20"/>
  <c r="H365" i="20"/>
  <c r="I162" i="19"/>
  <c r="J162" i="19"/>
  <c r="H163" i="19"/>
  <c r="J1616" i="19"/>
  <c r="I1616" i="19"/>
  <c r="H1617" i="19"/>
  <c r="J1511" i="19"/>
  <c r="I1511" i="19"/>
  <c r="H1512" i="19"/>
  <c r="H1304" i="19"/>
  <c r="J1303" i="19"/>
  <c r="I1303" i="19"/>
  <c r="M159" i="11"/>
  <c r="R158" i="11"/>
  <c r="J365" i="20" l="1"/>
  <c r="H366" i="20"/>
  <c r="J57" i="19"/>
  <c r="I57" i="19"/>
  <c r="H58" i="19"/>
  <c r="J1404" i="20"/>
  <c r="I1404" i="20"/>
  <c r="H1405" i="20"/>
  <c r="J261" i="20"/>
  <c r="H262" i="20"/>
  <c r="I267" i="19"/>
  <c r="J267" i="19"/>
  <c r="H268" i="19"/>
  <c r="J54" i="20"/>
  <c r="I54" i="20"/>
  <c r="H55" i="20"/>
  <c r="R159" i="11"/>
  <c r="M160" i="11"/>
  <c r="I1512" i="19"/>
  <c r="J1512" i="19"/>
  <c r="H1513" i="19"/>
  <c r="J888" i="19"/>
  <c r="I888" i="19"/>
  <c r="H889" i="19"/>
  <c r="J162" i="18"/>
  <c r="I162" i="18"/>
  <c r="H163" i="18"/>
  <c r="I1097" i="19"/>
  <c r="J1097" i="19"/>
  <c r="H1098" i="19"/>
  <c r="M56" i="11"/>
  <c r="R55" i="11"/>
  <c r="H1409" i="18"/>
  <c r="J1408" i="18"/>
  <c r="I1408" i="18"/>
  <c r="I890" i="18"/>
  <c r="J890" i="18"/>
  <c r="H891" i="18"/>
  <c r="I369" i="19"/>
  <c r="J369" i="19"/>
  <c r="H370" i="19"/>
  <c r="H57" i="16"/>
  <c r="G58" i="16"/>
  <c r="J1615" i="20"/>
  <c r="I1615" i="20"/>
  <c r="H1616" i="20"/>
  <c r="I1300" i="20"/>
  <c r="H1301" i="20"/>
  <c r="J1300" i="20"/>
  <c r="J1509" i="20"/>
  <c r="I1509" i="20"/>
  <c r="H1510" i="20"/>
  <c r="I1201" i="19"/>
  <c r="J1201" i="19"/>
  <c r="H1202" i="19"/>
  <c r="H473" i="18"/>
  <c r="J472" i="18"/>
  <c r="I472" i="18"/>
  <c r="H577" i="19"/>
  <c r="J576" i="19"/>
  <c r="I576" i="19"/>
  <c r="J1614" i="18"/>
  <c r="I1614" i="18"/>
  <c r="H1615" i="18"/>
  <c r="J677" i="20"/>
  <c r="H678" i="20"/>
  <c r="J780" i="20"/>
  <c r="H781" i="20"/>
  <c r="I163" i="19"/>
  <c r="J163" i="19"/>
  <c r="H164" i="19"/>
  <c r="J55" i="18"/>
  <c r="I55" i="18"/>
  <c r="H56" i="18"/>
  <c r="J679" i="19"/>
  <c r="I679" i="19"/>
  <c r="H680" i="19"/>
  <c r="J1197" i="20"/>
  <c r="I1197" i="20"/>
  <c r="H1198" i="20"/>
  <c r="I997" i="19"/>
  <c r="J997" i="19"/>
  <c r="H998" i="19"/>
  <c r="J888" i="20"/>
  <c r="I888" i="20"/>
  <c r="H889" i="20"/>
  <c r="J1510" i="18"/>
  <c r="I1510" i="18"/>
  <c r="H1511" i="18"/>
  <c r="H469" i="20"/>
  <c r="J468" i="20"/>
  <c r="J783" i="19"/>
  <c r="I783" i="19"/>
  <c r="H784" i="19"/>
  <c r="I158" i="20"/>
  <c r="J158" i="20"/>
  <c r="H159" i="20"/>
  <c r="J1094" i="20"/>
  <c r="I1094" i="20"/>
  <c r="H1095" i="20"/>
  <c r="J994" i="18"/>
  <c r="I994" i="18"/>
  <c r="H995" i="18"/>
  <c r="I1409" i="19"/>
  <c r="H1410" i="19"/>
  <c r="J1409" i="19"/>
  <c r="I472" i="19"/>
  <c r="J472" i="19"/>
  <c r="H473" i="19"/>
  <c r="H1305" i="19"/>
  <c r="J1304" i="19"/>
  <c r="I1304" i="19"/>
  <c r="I1617" i="19"/>
  <c r="J1617" i="19"/>
  <c r="H1618" i="19"/>
  <c r="I1097" i="18"/>
  <c r="J1097" i="18"/>
  <c r="H1098" i="18"/>
  <c r="J1201" i="18"/>
  <c r="I1201" i="18"/>
  <c r="H1202" i="18"/>
  <c r="J785" i="18"/>
  <c r="I785" i="18"/>
  <c r="H786" i="18"/>
  <c r="J265" i="18"/>
  <c r="I265" i="18"/>
  <c r="H266" i="18"/>
  <c r="H573" i="20"/>
  <c r="J572" i="20"/>
  <c r="I992" i="20"/>
  <c r="J992" i="20"/>
  <c r="H993" i="20"/>
  <c r="J371" i="18"/>
  <c r="I371" i="18"/>
  <c r="H372" i="18"/>
  <c r="I1304" i="18"/>
  <c r="J1304" i="18"/>
  <c r="H1305" i="18"/>
  <c r="H577" i="18"/>
  <c r="J576" i="18"/>
  <c r="I576" i="18"/>
  <c r="I677" i="18"/>
  <c r="J677" i="18"/>
  <c r="H678" i="18"/>
  <c r="I1095" i="20" l="1"/>
  <c r="J1095" i="20"/>
  <c r="H1096" i="20"/>
  <c r="I1198" i="20"/>
  <c r="J1198" i="20"/>
  <c r="H1199" i="20"/>
  <c r="J781" i="20"/>
  <c r="H782" i="20"/>
  <c r="J1615" i="18"/>
  <c r="I1615" i="18"/>
  <c r="H1616" i="18"/>
  <c r="H474" i="18"/>
  <c r="J473" i="18"/>
  <c r="I473" i="18"/>
  <c r="I1510" i="20"/>
  <c r="J1510" i="20"/>
  <c r="H1511" i="20"/>
  <c r="J1301" i="20"/>
  <c r="I1301" i="20"/>
  <c r="H1302" i="20"/>
  <c r="I889" i="19"/>
  <c r="J889" i="19"/>
  <c r="H890" i="19"/>
  <c r="I55" i="20"/>
  <c r="J55" i="20"/>
  <c r="H56" i="20"/>
  <c r="H1406" i="20"/>
  <c r="J1405" i="20"/>
  <c r="I1405" i="20"/>
  <c r="H574" i="20"/>
  <c r="J573" i="20"/>
  <c r="H578" i="18"/>
  <c r="J577" i="18"/>
  <c r="I577" i="18"/>
  <c r="J266" i="18"/>
  <c r="I266" i="18"/>
  <c r="H267" i="18"/>
  <c r="J1618" i="19"/>
  <c r="I1618" i="19"/>
  <c r="H1619" i="19"/>
  <c r="J995" i="18"/>
  <c r="I995" i="18"/>
  <c r="H996" i="18"/>
  <c r="J998" i="19"/>
  <c r="I998" i="19"/>
  <c r="H999" i="19"/>
  <c r="I164" i="19"/>
  <c r="J164" i="19"/>
  <c r="H165" i="19"/>
  <c r="I577" i="19"/>
  <c r="J577" i="19"/>
  <c r="H578" i="19"/>
  <c r="J1202" i="19"/>
  <c r="I1202" i="19"/>
  <c r="H1203" i="19"/>
  <c r="H58" i="16"/>
  <c r="G59" i="16"/>
  <c r="M57" i="11"/>
  <c r="R56" i="11"/>
  <c r="J163" i="18"/>
  <c r="I163" i="18"/>
  <c r="H164" i="18"/>
  <c r="J993" i="20"/>
  <c r="I993" i="20"/>
  <c r="H994" i="20"/>
  <c r="I1098" i="18"/>
  <c r="J1098" i="18"/>
  <c r="H1099" i="18"/>
  <c r="I1305" i="19"/>
  <c r="J1305" i="19"/>
  <c r="H1306" i="19"/>
  <c r="J784" i="19"/>
  <c r="I784" i="19"/>
  <c r="H785" i="19"/>
  <c r="H470" i="20"/>
  <c r="J469" i="20"/>
  <c r="I889" i="20"/>
  <c r="J889" i="20"/>
  <c r="H890" i="20"/>
  <c r="J56" i="18"/>
  <c r="I56" i="18"/>
  <c r="H57" i="18"/>
  <c r="J678" i="20"/>
  <c r="H679" i="20"/>
  <c r="I1616" i="20"/>
  <c r="J1616" i="20"/>
  <c r="H1617" i="20"/>
  <c r="I891" i="18"/>
  <c r="J891" i="18"/>
  <c r="H892" i="18"/>
  <c r="J1098" i="19"/>
  <c r="I1098" i="19"/>
  <c r="H1099" i="19"/>
  <c r="R160" i="11"/>
  <c r="M161" i="11"/>
  <c r="J262" i="20"/>
  <c r="H263" i="20"/>
  <c r="J366" i="20"/>
  <c r="H367" i="20"/>
  <c r="J678" i="18"/>
  <c r="I678" i="18"/>
  <c r="H679" i="18"/>
  <c r="J786" i="18"/>
  <c r="I786" i="18"/>
  <c r="H787" i="18"/>
  <c r="J372" i="18"/>
  <c r="I372" i="18"/>
  <c r="H373" i="18"/>
  <c r="I1305" i="18"/>
  <c r="J1305" i="18"/>
  <c r="H1306" i="18"/>
  <c r="J1202" i="18"/>
  <c r="I1202" i="18"/>
  <c r="H1203" i="18"/>
  <c r="I473" i="19"/>
  <c r="H474" i="19"/>
  <c r="J473" i="19"/>
  <c r="H1411" i="19"/>
  <c r="J1410" i="19"/>
  <c r="I1410" i="19"/>
  <c r="J159" i="20"/>
  <c r="I159" i="20"/>
  <c r="H160" i="20"/>
  <c r="J1511" i="18"/>
  <c r="I1511" i="18"/>
  <c r="H1512" i="18"/>
  <c r="J680" i="19"/>
  <c r="I680" i="19"/>
  <c r="H681" i="19"/>
  <c r="I370" i="19"/>
  <c r="J370" i="19"/>
  <c r="H371" i="19"/>
  <c r="H1410" i="18"/>
  <c r="J1409" i="18"/>
  <c r="I1409" i="18"/>
  <c r="I1513" i="19"/>
  <c r="J1513" i="19"/>
  <c r="H1514" i="19"/>
  <c r="I268" i="19"/>
  <c r="J268" i="19"/>
  <c r="H269" i="19"/>
  <c r="J58" i="19"/>
  <c r="I58" i="19"/>
  <c r="H59" i="19"/>
  <c r="I474" i="19" l="1"/>
  <c r="J474" i="19"/>
  <c r="H475" i="19"/>
  <c r="J373" i="18"/>
  <c r="I373" i="18"/>
  <c r="H374" i="18"/>
  <c r="J679" i="20"/>
  <c r="H680" i="20"/>
  <c r="I1099" i="18"/>
  <c r="J1099" i="18"/>
  <c r="H1100" i="18"/>
  <c r="H579" i="19"/>
  <c r="J578" i="19"/>
  <c r="I578" i="19"/>
  <c r="I1619" i="19"/>
  <c r="J1619" i="19"/>
  <c r="H1620" i="19"/>
  <c r="H579" i="18"/>
  <c r="J578" i="18"/>
  <c r="I578" i="18"/>
  <c r="H1303" i="20"/>
  <c r="J1302" i="20"/>
  <c r="I1302" i="20"/>
  <c r="H475" i="18"/>
  <c r="J474" i="18"/>
  <c r="I474" i="18"/>
  <c r="J782" i="20"/>
  <c r="H783" i="20"/>
  <c r="J59" i="19"/>
  <c r="I59" i="19"/>
  <c r="H60" i="19"/>
  <c r="I160" i="20"/>
  <c r="J160" i="20"/>
  <c r="H161" i="20"/>
  <c r="I1306" i="18"/>
  <c r="J1306" i="18"/>
  <c r="H1307" i="18"/>
  <c r="J367" i="20"/>
  <c r="H368" i="20"/>
  <c r="M162" i="11"/>
  <c r="R161" i="11"/>
  <c r="J1617" i="20"/>
  <c r="I1617" i="20"/>
  <c r="H1618" i="20"/>
  <c r="J890" i="20"/>
  <c r="I890" i="20"/>
  <c r="H891" i="20"/>
  <c r="H471" i="20"/>
  <c r="J470" i="20"/>
  <c r="H1307" i="19"/>
  <c r="J1306" i="19"/>
  <c r="I1306" i="19"/>
  <c r="I1203" i="19"/>
  <c r="J1203" i="19"/>
  <c r="H1204" i="19"/>
  <c r="J996" i="18"/>
  <c r="I996" i="18"/>
  <c r="H997" i="18"/>
  <c r="H1407" i="20"/>
  <c r="J1406" i="20"/>
  <c r="I1406" i="20"/>
  <c r="J890" i="19"/>
  <c r="I890" i="19"/>
  <c r="H891" i="19"/>
  <c r="J1616" i="18"/>
  <c r="I1616" i="18"/>
  <c r="H1617" i="18"/>
  <c r="J1096" i="20"/>
  <c r="I1096" i="20"/>
  <c r="H1097" i="20"/>
  <c r="I371" i="19"/>
  <c r="J371" i="19"/>
  <c r="H372" i="19"/>
  <c r="J1203" i="18"/>
  <c r="I1203" i="18"/>
  <c r="H1204" i="18"/>
  <c r="I892" i="18"/>
  <c r="J892" i="18"/>
  <c r="H893" i="18"/>
  <c r="J57" i="18"/>
  <c r="I57" i="18"/>
  <c r="H58" i="18"/>
  <c r="I785" i="19"/>
  <c r="J785" i="19"/>
  <c r="H786" i="19"/>
  <c r="J164" i="18"/>
  <c r="I164" i="18"/>
  <c r="H165" i="18"/>
  <c r="M58" i="11"/>
  <c r="R57" i="11"/>
  <c r="J999" i="19"/>
  <c r="I999" i="19"/>
  <c r="H1000" i="19"/>
  <c r="H575" i="20"/>
  <c r="J574" i="20"/>
  <c r="J56" i="20"/>
  <c r="I56" i="20"/>
  <c r="H57" i="20"/>
  <c r="J1199" i="20"/>
  <c r="I1199" i="20"/>
  <c r="H1200" i="20"/>
  <c r="I1514" i="19"/>
  <c r="J1514" i="19"/>
  <c r="H1515" i="19"/>
  <c r="J1512" i="18"/>
  <c r="I1512" i="18"/>
  <c r="H1513" i="18"/>
  <c r="H1412" i="19"/>
  <c r="J1411" i="19"/>
  <c r="I1411" i="19"/>
  <c r="J679" i="18"/>
  <c r="I679" i="18"/>
  <c r="H680" i="18"/>
  <c r="I269" i="19"/>
  <c r="J269" i="19"/>
  <c r="H270" i="19"/>
  <c r="H1411" i="18"/>
  <c r="J1410" i="18"/>
  <c r="I1410" i="18"/>
  <c r="I681" i="19"/>
  <c r="J681" i="19"/>
  <c r="H682" i="19"/>
  <c r="J787" i="18"/>
  <c r="I787" i="18"/>
  <c r="H788" i="18"/>
  <c r="J263" i="20"/>
  <c r="H264" i="20"/>
  <c r="J1099" i="19"/>
  <c r="I1099" i="19"/>
  <c r="H1100" i="19"/>
  <c r="J994" i="20"/>
  <c r="I994" i="20"/>
  <c r="H995" i="20"/>
  <c r="H59" i="16"/>
  <c r="G60" i="16"/>
  <c r="I165" i="19"/>
  <c r="J165" i="19"/>
  <c r="H166" i="19"/>
  <c r="J267" i="18"/>
  <c r="I267" i="18"/>
  <c r="H268" i="18"/>
  <c r="J1511" i="20"/>
  <c r="I1511" i="20"/>
  <c r="H1512" i="20"/>
  <c r="I270" i="19" l="1"/>
  <c r="J270" i="19"/>
  <c r="H271" i="19"/>
  <c r="H1413" i="19"/>
  <c r="J1412" i="19"/>
  <c r="I1412" i="19"/>
  <c r="J1515" i="19"/>
  <c r="I1515" i="19"/>
  <c r="H1516" i="19"/>
  <c r="J165" i="18"/>
  <c r="I165" i="18"/>
  <c r="H166" i="18"/>
  <c r="J1204" i="18"/>
  <c r="I1204" i="18"/>
  <c r="H1205" i="18"/>
  <c r="J891" i="19"/>
  <c r="I891" i="19"/>
  <c r="H892" i="19"/>
  <c r="H472" i="20"/>
  <c r="J471" i="20"/>
  <c r="I1618" i="20"/>
  <c r="J1618" i="20"/>
  <c r="H1619" i="20"/>
  <c r="M163" i="11"/>
  <c r="R162" i="11"/>
  <c r="J783" i="20"/>
  <c r="H784" i="20"/>
  <c r="H476" i="18"/>
  <c r="J475" i="18"/>
  <c r="I475" i="18"/>
  <c r="I579" i="19"/>
  <c r="H580" i="19"/>
  <c r="J579" i="19"/>
  <c r="J680" i="20"/>
  <c r="H681" i="20"/>
  <c r="J1512" i="20"/>
  <c r="I1512" i="20"/>
  <c r="H1513" i="20"/>
  <c r="H60" i="16"/>
  <c r="G61" i="16"/>
  <c r="J264" i="20"/>
  <c r="H265" i="20"/>
  <c r="J1513" i="18"/>
  <c r="I1513" i="18"/>
  <c r="H1514" i="18"/>
  <c r="I893" i="18"/>
  <c r="J893" i="18"/>
  <c r="H894" i="18"/>
  <c r="J1617" i="18"/>
  <c r="I1617" i="18"/>
  <c r="H1618" i="18"/>
  <c r="I1407" i="20"/>
  <c r="H1408" i="20"/>
  <c r="J1407" i="20"/>
  <c r="J1204" i="19"/>
  <c r="I1204" i="19"/>
  <c r="H1205" i="19"/>
  <c r="J891" i="20"/>
  <c r="I891" i="20"/>
  <c r="H892" i="20"/>
  <c r="J368" i="20"/>
  <c r="H369" i="20"/>
  <c r="J60" i="19"/>
  <c r="I60" i="19"/>
  <c r="H61" i="19"/>
  <c r="I1100" i="18"/>
  <c r="J1100" i="18"/>
  <c r="H1101" i="18"/>
  <c r="I475" i="19"/>
  <c r="H476" i="19"/>
  <c r="J475" i="19"/>
  <c r="I166" i="19"/>
  <c r="J166" i="19"/>
  <c r="H167" i="19"/>
  <c r="J1100" i="19"/>
  <c r="I1100" i="19"/>
  <c r="H1101" i="19"/>
  <c r="J682" i="19"/>
  <c r="I682" i="19"/>
  <c r="H683" i="19"/>
  <c r="I57" i="20"/>
  <c r="J57" i="20"/>
  <c r="H58" i="20"/>
  <c r="H576" i="20"/>
  <c r="J575" i="20"/>
  <c r="J58" i="18"/>
  <c r="I58" i="18"/>
  <c r="H59" i="18"/>
  <c r="J1097" i="20"/>
  <c r="I1097" i="20"/>
  <c r="H1098" i="20"/>
  <c r="J997" i="18"/>
  <c r="I997" i="18"/>
  <c r="H998" i="18"/>
  <c r="I1307" i="19"/>
  <c r="J1307" i="19"/>
  <c r="H1308" i="19"/>
  <c r="J161" i="20"/>
  <c r="I161" i="20"/>
  <c r="H162" i="20"/>
  <c r="H580" i="18"/>
  <c r="J579" i="18"/>
  <c r="I579" i="18"/>
  <c r="J374" i="18"/>
  <c r="I374" i="18"/>
  <c r="H375" i="18"/>
  <c r="J268" i="18"/>
  <c r="I268" i="18"/>
  <c r="H269" i="18"/>
  <c r="J995" i="20"/>
  <c r="I995" i="20"/>
  <c r="H996" i="20"/>
  <c r="J788" i="18"/>
  <c r="I788" i="18"/>
  <c r="H789" i="18"/>
  <c r="H1412" i="18"/>
  <c r="J1411" i="18"/>
  <c r="I1411" i="18"/>
  <c r="J680" i="18"/>
  <c r="I680" i="18"/>
  <c r="H681" i="18"/>
  <c r="J1200" i="20"/>
  <c r="I1200" i="20"/>
  <c r="H1201" i="20"/>
  <c r="J1000" i="19"/>
  <c r="I1000" i="19"/>
  <c r="H1001" i="19"/>
  <c r="R58" i="11"/>
  <c r="M59" i="11"/>
  <c r="J786" i="19"/>
  <c r="I786" i="19"/>
  <c r="H787" i="19"/>
  <c r="I372" i="19"/>
  <c r="J372" i="19"/>
  <c r="H373" i="19"/>
  <c r="I1307" i="18"/>
  <c r="J1307" i="18"/>
  <c r="H1308" i="18"/>
  <c r="H1304" i="20"/>
  <c r="J1303" i="20"/>
  <c r="I1303" i="20"/>
  <c r="J1620" i="19"/>
  <c r="I1620" i="19"/>
  <c r="H1621" i="19"/>
  <c r="I1621" i="19" l="1"/>
  <c r="J1621" i="19"/>
  <c r="H1622" i="19"/>
  <c r="H1413" i="18"/>
  <c r="J1412" i="18"/>
  <c r="I1412" i="18"/>
  <c r="I996" i="20"/>
  <c r="J996" i="20"/>
  <c r="H997" i="20"/>
  <c r="I162" i="20"/>
  <c r="J162" i="20"/>
  <c r="H163" i="20"/>
  <c r="J59" i="18"/>
  <c r="I59" i="18"/>
  <c r="H60" i="18"/>
  <c r="H577" i="20"/>
  <c r="J576" i="20"/>
  <c r="J683" i="19"/>
  <c r="I683" i="19"/>
  <c r="H684" i="19"/>
  <c r="I1101" i="18"/>
  <c r="J1101" i="18"/>
  <c r="H1102" i="18"/>
  <c r="I892" i="20"/>
  <c r="J892" i="20"/>
  <c r="H893" i="20"/>
  <c r="I894" i="18"/>
  <c r="J894" i="18"/>
  <c r="H895" i="18"/>
  <c r="H61" i="16"/>
  <c r="G62" i="16"/>
  <c r="H581" i="19"/>
  <c r="J580" i="19"/>
  <c r="I580" i="19"/>
  <c r="H477" i="18"/>
  <c r="J476" i="18"/>
  <c r="I476" i="18"/>
  <c r="R163" i="11"/>
  <c r="M164" i="11"/>
  <c r="J166" i="18"/>
  <c r="I166" i="18"/>
  <c r="H167" i="18"/>
  <c r="I1413" i="19"/>
  <c r="J1413" i="19"/>
  <c r="H1414" i="19"/>
  <c r="I787" i="19"/>
  <c r="J787" i="19"/>
  <c r="H788" i="19"/>
  <c r="I1304" i="20"/>
  <c r="H1305" i="20"/>
  <c r="J1304" i="20"/>
  <c r="I1001" i="19"/>
  <c r="J1001" i="19"/>
  <c r="H1002" i="19"/>
  <c r="J789" i="18"/>
  <c r="I789" i="18"/>
  <c r="H790" i="18"/>
  <c r="J1098" i="20"/>
  <c r="I1098" i="20"/>
  <c r="H1099" i="20"/>
  <c r="J58" i="20"/>
  <c r="I58" i="20"/>
  <c r="H59" i="20"/>
  <c r="J1618" i="18"/>
  <c r="I1618" i="18"/>
  <c r="H1619" i="18"/>
  <c r="J681" i="20"/>
  <c r="H682" i="20"/>
  <c r="J784" i="20"/>
  <c r="H785" i="20"/>
  <c r="J1619" i="20"/>
  <c r="I1619" i="20"/>
  <c r="H1620" i="20"/>
  <c r="H473" i="20"/>
  <c r="J472" i="20"/>
  <c r="J1205" i="18"/>
  <c r="I1205" i="18"/>
  <c r="H1206" i="18"/>
  <c r="I271" i="19"/>
  <c r="J271" i="19"/>
  <c r="H272" i="19"/>
  <c r="I1201" i="20"/>
  <c r="J1201" i="20"/>
  <c r="H1202" i="20"/>
  <c r="J375" i="18"/>
  <c r="I375" i="18"/>
  <c r="H376" i="18"/>
  <c r="J998" i="18"/>
  <c r="I998" i="18"/>
  <c r="H999" i="18"/>
  <c r="I167" i="19"/>
  <c r="J167" i="19"/>
  <c r="H168" i="19"/>
  <c r="I476" i="19"/>
  <c r="H477" i="19"/>
  <c r="J476" i="19"/>
  <c r="J369" i="20"/>
  <c r="H370" i="20"/>
  <c r="J265" i="20"/>
  <c r="H266" i="20"/>
  <c r="J1513" i="20"/>
  <c r="I1513" i="20"/>
  <c r="H1514" i="20"/>
  <c r="J892" i="19"/>
  <c r="I892" i="19"/>
  <c r="H893" i="19"/>
  <c r="I373" i="19"/>
  <c r="J373" i="19"/>
  <c r="H374" i="19"/>
  <c r="I1308" i="18"/>
  <c r="J1308" i="18"/>
  <c r="H1309" i="18"/>
  <c r="M60" i="11"/>
  <c r="R59" i="11"/>
  <c r="J681" i="18"/>
  <c r="I681" i="18"/>
  <c r="H682" i="18"/>
  <c r="J269" i="18"/>
  <c r="I269" i="18"/>
  <c r="H270" i="18"/>
  <c r="H581" i="18"/>
  <c r="J580" i="18"/>
  <c r="I580" i="18"/>
  <c r="H1309" i="19"/>
  <c r="J1308" i="19"/>
  <c r="I1308" i="19"/>
  <c r="I1101" i="19"/>
  <c r="J1101" i="19"/>
  <c r="H1102" i="19"/>
  <c r="J61" i="19"/>
  <c r="I61" i="19"/>
  <c r="H62" i="19"/>
  <c r="I1205" i="19"/>
  <c r="J1205" i="19"/>
  <c r="H1206" i="19"/>
  <c r="J1408" i="20"/>
  <c r="I1408" i="20"/>
  <c r="H1409" i="20"/>
  <c r="J1514" i="18"/>
  <c r="I1514" i="18"/>
  <c r="H1515" i="18"/>
  <c r="I1516" i="19"/>
  <c r="J1516" i="19"/>
  <c r="H1517" i="19"/>
  <c r="J62" i="19" l="1"/>
  <c r="I62" i="19"/>
  <c r="H63" i="19"/>
  <c r="J270" i="18"/>
  <c r="I270" i="18"/>
  <c r="H271" i="18"/>
  <c r="I1309" i="18"/>
  <c r="J1309" i="18"/>
  <c r="H1310" i="18"/>
  <c r="J266" i="20"/>
  <c r="H267" i="20"/>
  <c r="I1202" i="20"/>
  <c r="J1202" i="20"/>
  <c r="H1203" i="20"/>
  <c r="J682" i="20"/>
  <c r="H683" i="20"/>
  <c r="I1099" i="20"/>
  <c r="J1099" i="20"/>
  <c r="H1100" i="20"/>
  <c r="J788" i="19"/>
  <c r="I788" i="19"/>
  <c r="H789" i="19"/>
  <c r="I581" i="19"/>
  <c r="H582" i="19"/>
  <c r="J581" i="19"/>
  <c r="J684" i="19"/>
  <c r="I684" i="19"/>
  <c r="H685" i="19"/>
  <c r="H578" i="20"/>
  <c r="J577" i="20"/>
  <c r="J163" i="20"/>
  <c r="I163" i="20"/>
  <c r="H164" i="20"/>
  <c r="H1414" i="18"/>
  <c r="J1413" i="18"/>
  <c r="I1413" i="18"/>
  <c r="J1517" i="19"/>
  <c r="I1517" i="19"/>
  <c r="H1518" i="19"/>
  <c r="I1309" i="19"/>
  <c r="H1310" i="19"/>
  <c r="J1309" i="19"/>
  <c r="J1206" i="19"/>
  <c r="I1206" i="19"/>
  <c r="H1207" i="19"/>
  <c r="I1514" i="20"/>
  <c r="J1514" i="20"/>
  <c r="H1515" i="20"/>
  <c r="H478" i="19"/>
  <c r="J477" i="19"/>
  <c r="I477" i="19"/>
  <c r="J376" i="18"/>
  <c r="I376" i="18"/>
  <c r="H377" i="18"/>
  <c r="I59" i="20"/>
  <c r="J59" i="20"/>
  <c r="H60" i="20"/>
  <c r="R164" i="11"/>
  <c r="M165" i="11"/>
  <c r="H478" i="18"/>
  <c r="J477" i="18"/>
  <c r="I477" i="18"/>
  <c r="H62" i="16"/>
  <c r="G63" i="16"/>
  <c r="I1102" i="18"/>
  <c r="J1102" i="18"/>
  <c r="H1103" i="18"/>
  <c r="J60" i="18"/>
  <c r="I60" i="18"/>
  <c r="H61" i="18"/>
  <c r="J1622" i="19"/>
  <c r="I1622" i="19"/>
  <c r="H1623" i="19"/>
  <c r="I893" i="19"/>
  <c r="J893" i="19"/>
  <c r="H894" i="19"/>
  <c r="J370" i="20"/>
  <c r="H371" i="20"/>
  <c r="J999" i="18"/>
  <c r="I999" i="18"/>
  <c r="H1000" i="18"/>
  <c r="J1206" i="18"/>
  <c r="I1206" i="18"/>
  <c r="H1207" i="18"/>
  <c r="H474" i="20"/>
  <c r="J473" i="20"/>
  <c r="J785" i="20"/>
  <c r="H786" i="20"/>
  <c r="J1619" i="18"/>
  <c r="I1619" i="18"/>
  <c r="H1620" i="18"/>
  <c r="J1002" i="19"/>
  <c r="I1002" i="19"/>
  <c r="H1003" i="19"/>
  <c r="J1305" i="20"/>
  <c r="I1305" i="20"/>
  <c r="H1306" i="20"/>
  <c r="J167" i="18"/>
  <c r="I167" i="18"/>
  <c r="H168" i="18"/>
  <c r="I893" i="20"/>
  <c r="J893" i="20"/>
  <c r="H894" i="20"/>
  <c r="H1410" i="20"/>
  <c r="J1409" i="20"/>
  <c r="I1409" i="20"/>
  <c r="J1515" i="18"/>
  <c r="I1515" i="18"/>
  <c r="H1516" i="18"/>
  <c r="J1102" i="19"/>
  <c r="I1102" i="19"/>
  <c r="H1103" i="19"/>
  <c r="H582" i="18"/>
  <c r="J581" i="18"/>
  <c r="I581" i="18"/>
  <c r="J682" i="18"/>
  <c r="I682" i="18"/>
  <c r="H683" i="18"/>
  <c r="M61" i="11"/>
  <c r="R60" i="11"/>
  <c r="I374" i="19"/>
  <c r="J374" i="19"/>
  <c r="H375" i="19"/>
  <c r="I168" i="19"/>
  <c r="J168" i="19"/>
  <c r="H169" i="19"/>
  <c r="I272" i="19"/>
  <c r="J272" i="19"/>
  <c r="H273" i="19"/>
  <c r="I1620" i="20"/>
  <c r="J1620" i="20"/>
  <c r="H1621" i="20"/>
  <c r="J790" i="18"/>
  <c r="I790" i="18"/>
  <c r="H791" i="18"/>
  <c r="H1415" i="19"/>
  <c r="J1414" i="19"/>
  <c r="I1414" i="19"/>
  <c r="I895" i="18"/>
  <c r="J895" i="18"/>
  <c r="H896" i="18"/>
  <c r="J997" i="20"/>
  <c r="I997" i="20"/>
  <c r="H998" i="20"/>
  <c r="I1103" i="19" l="1"/>
  <c r="J1103" i="19"/>
  <c r="H1104" i="19"/>
  <c r="H1411" i="20"/>
  <c r="J1410" i="20"/>
  <c r="I1410" i="20"/>
  <c r="J168" i="18"/>
  <c r="I168" i="18"/>
  <c r="H169" i="18"/>
  <c r="J786" i="20"/>
  <c r="H787" i="20"/>
  <c r="J1207" i="18"/>
  <c r="I1207" i="18"/>
  <c r="H1208" i="18"/>
  <c r="J894" i="19"/>
  <c r="I894" i="19"/>
  <c r="H895" i="19"/>
  <c r="H63" i="16"/>
  <c r="G64" i="16"/>
  <c r="H479" i="18"/>
  <c r="J478" i="18"/>
  <c r="I478" i="18"/>
  <c r="J1515" i="20"/>
  <c r="I1515" i="20"/>
  <c r="H1516" i="20"/>
  <c r="I685" i="19"/>
  <c r="J685" i="19"/>
  <c r="H686" i="19"/>
  <c r="H583" i="19"/>
  <c r="J582" i="19"/>
  <c r="I582" i="19"/>
  <c r="J683" i="20"/>
  <c r="H684" i="20"/>
  <c r="I1415" i="19"/>
  <c r="J1415" i="19"/>
  <c r="H1416" i="19"/>
  <c r="J791" i="18"/>
  <c r="I791" i="18"/>
  <c r="H792" i="18"/>
  <c r="I375" i="19"/>
  <c r="J375" i="19"/>
  <c r="H376" i="19"/>
  <c r="M62" i="11"/>
  <c r="R61" i="11"/>
  <c r="J894" i="20"/>
  <c r="I894" i="20"/>
  <c r="H895" i="20"/>
  <c r="J1620" i="18"/>
  <c r="I1620" i="18"/>
  <c r="H1621" i="18"/>
  <c r="I1103" i="18"/>
  <c r="J1103" i="18"/>
  <c r="H1104" i="18"/>
  <c r="R165" i="11"/>
  <c r="M166" i="11"/>
  <c r="I1518" i="19"/>
  <c r="J1518" i="19"/>
  <c r="H1519" i="19"/>
  <c r="J1100" i="20"/>
  <c r="I1100" i="20"/>
  <c r="H1101" i="20"/>
  <c r="J267" i="20"/>
  <c r="H268" i="20"/>
  <c r="J63" i="19"/>
  <c r="I63" i="19"/>
  <c r="H64" i="19"/>
  <c r="J1621" i="20"/>
  <c r="I1621" i="20"/>
  <c r="H1622" i="20"/>
  <c r="I1003" i="19"/>
  <c r="J1003" i="19"/>
  <c r="H1004" i="19"/>
  <c r="J371" i="20"/>
  <c r="H372" i="20"/>
  <c r="J61" i="18"/>
  <c r="I61" i="18"/>
  <c r="H62" i="18"/>
  <c r="J377" i="18"/>
  <c r="I377" i="18"/>
  <c r="H378" i="18"/>
  <c r="H1415" i="18"/>
  <c r="J1414" i="18"/>
  <c r="I1414" i="18"/>
  <c r="I789" i="19"/>
  <c r="J789" i="19"/>
  <c r="H790" i="19"/>
  <c r="J1203" i="20"/>
  <c r="I1203" i="20"/>
  <c r="H1204" i="20"/>
  <c r="J271" i="18"/>
  <c r="I271" i="18"/>
  <c r="H272" i="18"/>
  <c r="J998" i="20"/>
  <c r="I998" i="20"/>
  <c r="H999" i="20"/>
  <c r="I169" i="19"/>
  <c r="J169" i="19"/>
  <c r="H170" i="19"/>
  <c r="J683" i="18"/>
  <c r="I683" i="18"/>
  <c r="H684" i="18"/>
  <c r="I896" i="18"/>
  <c r="J896" i="18"/>
  <c r="H897" i="18"/>
  <c r="I273" i="19"/>
  <c r="J273" i="19"/>
  <c r="H274" i="19"/>
  <c r="H583" i="18"/>
  <c r="J582" i="18"/>
  <c r="I582" i="18"/>
  <c r="J1516" i="18"/>
  <c r="I1516" i="18"/>
  <c r="H1517" i="18"/>
  <c r="H1307" i="20"/>
  <c r="J1306" i="20"/>
  <c r="I1306" i="20"/>
  <c r="H475" i="20"/>
  <c r="J474" i="20"/>
  <c r="J1000" i="18"/>
  <c r="I1000" i="18"/>
  <c r="H1001" i="18"/>
  <c r="I1623" i="19"/>
  <c r="J1623" i="19"/>
  <c r="H1624" i="19"/>
  <c r="J60" i="20"/>
  <c r="I60" i="20"/>
  <c r="H61" i="20"/>
  <c r="I478" i="19"/>
  <c r="J478" i="19"/>
  <c r="H479" i="19"/>
  <c r="J1207" i="19"/>
  <c r="I1207" i="19"/>
  <c r="H1208" i="19"/>
  <c r="H1311" i="19"/>
  <c r="J1310" i="19"/>
  <c r="I1310" i="19"/>
  <c r="I164" i="20"/>
  <c r="J164" i="20"/>
  <c r="H165" i="20"/>
  <c r="H579" i="20"/>
  <c r="J578" i="20"/>
  <c r="I1310" i="18"/>
  <c r="J1310" i="18"/>
  <c r="H1311" i="18"/>
  <c r="I1311" i="18" l="1"/>
  <c r="J1311" i="18"/>
  <c r="H1312" i="18"/>
  <c r="J1624" i="19"/>
  <c r="I1624" i="19"/>
  <c r="H1625" i="19"/>
  <c r="H584" i="18"/>
  <c r="J583" i="18"/>
  <c r="I583" i="18"/>
  <c r="I897" i="18"/>
  <c r="J897" i="18"/>
  <c r="H898" i="18"/>
  <c r="J272" i="18"/>
  <c r="I272" i="18"/>
  <c r="H273" i="18"/>
  <c r="J378" i="18"/>
  <c r="I378" i="18"/>
  <c r="H379" i="18"/>
  <c r="J1004" i="19"/>
  <c r="I1004" i="19"/>
  <c r="H1005" i="19"/>
  <c r="H1417" i="19"/>
  <c r="J1416" i="19"/>
  <c r="I1416" i="19"/>
  <c r="J686" i="19"/>
  <c r="I686" i="19"/>
  <c r="H687" i="19"/>
  <c r="H480" i="18"/>
  <c r="J479" i="18"/>
  <c r="I479" i="18"/>
  <c r="I1411" i="20"/>
  <c r="H1412" i="20"/>
  <c r="J1411" i="20"/>
  <c r="H580" i="20"/>
  <c r="J579" i="20"/>
  <c r="J165" i="20"/>
  <c r="I165" i="20"/>
  <c r="H166" i="20"/>
  <c r="I61" i="20"/>
  <c r="J61" i="20"/>
  <c r="H62" i="20"/>
  <c r="I274" i="19"/>
  <c r="J274" i="19"/>
  <c r="H275" i="19"/>
  <c r="J999" i="20"/>
  <c r="I999" i="20"/>
  <c r="H1000" i="20"/>
  <c r="J268" i="20"/>
  <c r="H269" i="20"/>
  <c r="M167" i="11"/>
  <c r="R166" i="11"/>
  <c r="J895" i="20"/>
  <c r="I895" i="20"/>
  <c r="H896" i="20"/>
  <c r="M63" i="11"/>
  <c r="R62" i="11"/>
  <c r="J792" i="18"/>
  <c r="I792" i="18"/>
  <c r="H793" i="18"/>
  <c r="H64" i="16"/>
  <c r="G65" i="16"/>
  <c r="J787" i="20"/>
  <c r="H788" i="20"/>
  <c r="J1104" i="19"/>
  <c r="I1104" i="19"/>
  <c r="H1105" i="19"/>
  <c r="H1312" i="19"/>
  <c r="J1311" i="19"/>
  <c r="I1311" i="19"/>
  <c r="H1308" i="20"/>
  <c r="J1307" i="20"/>
  <c r="I1307" i="20"/>
  <c r="I170" i="19"/>
  <c r="J170" i="19"/>
  <c r="H171" i="19"/>
  <c r="J790" i="19"/>
  <c r="I790" i="19"/>
  <c r="H791" i="19"/>
  <c r="J372" i="20"/>
  <c r="H373" i="20"/>
  <c r="J64" i="19"/>
  <c r="I64" i="19"/>
  <c r="H65" i="19"/>
  <c r="J1519" i="19"/>
  <c r="I1519" i="19"/>
  <c r="H1520" i="19"/>
  <c r="J1621" i="18"/>
  <c r="I1621" i="18"/>
  <c r="H1622" i="18"/>
  <c r="I376" i="19"/>
  <c r="J376" i="19"/>
  <c r="H377" i="19"/>
  <c r="J1208" i="18"/>
  <c r="I1208" i="18"/>
  <c r="H1209" i="18"/>
  <c r="I479" i="19"/>
  <c r="J479" i="19"/>
  <c r="H480" i="19"/>
  <c r="J1208" i="19"/>
  <c r="I1208" i="19"/>
  <c r="H1209" i="19"/>
  <c r="J1001" i="18"/>
  <c r="I1001" i="18"/>
  <c r="H1002" i="18"/>
  <c r="H476" i="20"/>
  <c r="J475" i="20"/>
  <c r="J1517" i="18"/>
  <c r="I1517" i="18"/>
  <c r="H1518" i="18"/>
  <c r="J684" i="18"/>
  <c r="I684" i="18"/>
  <c r="H685" i="18"/>
  <c r="J1204" i="20"/>
  <c r="I1204" i="20"/>
  <c r="H1205" i="20"/>
  <c r="H1416" i="18"/>
  <c r="J1415" i="18"/>
  <c r="I1415" i="18"/>
  <c r="J62" i="18"/>
  <c r="I62" i="18"/>
  <c r="H63" i="18"/>
  <c r="I1622" i="20"/>
  <c r="J1622" i="20"/>
  <c r="H1623" i="20"/>
  <c r="J1101" i="20"/>
  <c r="I1101" i="20"/>
  <c r="H1102" i="20"/>
  <c r="I1104" i="18"/>
  <c r="J1104" i="18"/>
  <c r="H1105" i="18"/>
  <c r="J684" i="20"/>
  <c r="H685" i="20"/>
  <c r="H584" i="19"/>
  <c r="J583" i="19"/>
  <c r="I583" i="19"/>
  <c r="J1516" i="20"/>
  <c r="I1516" i="20"/>
  <c r="H1517" i="20"/>
  <c r="I895" i="19"/>
  <c r="J895" i="19"/>
  <c r="H896" i="19"/>
  <c r="J169" i="18"/>
  <c r="I169" i="18"/>
  <c r="H170" i="18"/>
  <c r="J170" i="18" l="1"/>
  <c r="I170" i="18"/>
  <c r="H171" i="18"/>
  <c r="J685" i="20"/>
  <c r="H686" i="20"/>
  <c r="J1623" i="20"/>
  <c r="I1623" i="20"/>
  <c r="H1624" i="20"/>
  <c r="H1417" i="18"/>
  <c r="J1416" i="18"/>
  <c r="I1416" i="18"/>
  <c r="J685" i="18"/>
  <c r="I685" i="18"/>
  <c r="H686" i="18"/>
  <c r="J1002" i="18"/>
  <c r="I1002" i="18"/>
  <c r="H1003" i="18"/>
  <c r="I377" i="19"/>
  <c r="J377" i="19"/>
  <c r="H378" i="19"/>
  <c r="J373" i="20"/>
  <c r="H374" i="20"/>
  <c r="I275" i="19"/>
  <c r="J275" i="19"/>
  <c r="H276" i="19"/>
  <c r="J1412" i="20"/>
  <c r="I1412" i="20"/>
  <c r="H1413" i="20"/>
  <c r="H481" i="18"/>
  <c r="J480" i="18"/>
  <c r="I480" i="18"/>
  <c r="I898" i="18"/>
  <c r="J898" i="18"/>
  <c r="H899" i="18"/>
  <c r="J1102" i="20"/>
  <c r="I1102" i="20"/>
  <c r="H1103" i="20"/>
  <c r="J1205" i="20"/>
  <c r="I1205" i="20"/>
  <c r="H1206" i="20"/>
  <c r="J1209" i="18"/>
  <c r="I1209" i="18"/>
  <c r="H1210" i="18"/>
  <c r="J65" i="19"/>
  <c r="I65" i="19"/>
  <c r="H66" i="19"/>
  <c r="I171" i="19"/>
  <c r="J171" i="19"/>
  <c r="H172" i="19"/>
  <c r="H1313" i="19"/>
  <c r="J1312" i="19"/>
  <c r="I1312" i="19"/>
  <c r="J788" i="20"/>
  <c r="H789" i="20"/>
  <c r="J793" i="18"/>
  <c r="I793" i="18"/>
  <c r="H794" i="18"/>
  <c r="R63" i="11"/>
  <c r="M64" i="11"/>
  <c r="I1000" i="20"/>
  <c r="J1000" i="20"/>
  <c r="H1001" i="20"/>
  <c r="I687" i="19"/>
  <c r="J687" i="19"/>
  <c r="H688" i="19"/>
  <c r="J273" i="18"/>
  <c r="I273" i="18"/>
  <c r="H274" i="18"/>
  <c r="H585" i="18"/>
  <c r="J584" i="18"/>
  <c r="I584" i="18"/>
  <c r="I1312" i="18"/>
  <c r="J1312" i="18"/>
  <c r="H1313" i="18"/>
  <c r="I480" i="19"/>
  <c r="J480" i="19"/>
  <c r="H481" i="19"/>
  <c r="I1520" i="19"/>
  <c r="J1520" i="19"/>
  <c r="H1521" i="19"/>
  <c r="I791" i="19"/>
  <c r="J791" i="19"/>
  <c r="H792" i="19"/>
  <c r="I1308" i="20"/>
  <c r="H1309" i="20"/>
  <c r="J1308" i="20"/>
  <c r="I1105" i="19"/>
  <c r="J1105" i="19"/>
  <c r="H1106" i="19"/>
  <c r="J896" i="20"/>
  <c r="I896" i="20"/>
  <c r="H897" i="20"/>
  <c r="M168" i="11"/>
  <c r="R167" i="11"/>
  <c r="I166" i="20"/>
  <c r="J166" i="20"/>
  <c r="H167" i="20"/>
  <c r="H581" i="20"/>
  <c r="J580" i="20"/>
  <c r="I1417" i="19"/>
  <c r="H1418" i="19"/>
  <c r="J1417" i="19"/>
  <c r="J379" i="18"/>
  <c r="I379" i="18"/>
  <c r="H380" i="18"/>
  <c r="I1625" i="19"/>
  <c r="J1625" i="19"/>
  <c r="H1626" i="19"/>
  <c r="J1517" i="20"/>
  <c r="I1517" i="20"/>
  <c r="H1518" i="20"/>
  <c r="I1105" i="18"/>
  <c r="J1105" i="18"/>
  <c r="H1106" i="18"/>
  <c r="J896" i="19"/>
  <c r="I896" i="19"/>
  <c r="H897" i="19"/>
  <c r="H585" i="19"/>
  <c r="J584" i="19"/>
  <c r="I584" i="19"/>
  <c r="J63" i="18"/>
  <c r="I63" i="18"/>
  <c r="H64" i="18"/>
  <c r="J1518" i="18"/>
  <c r="I1518" i="18"/>
  <c r="H1519" i="18"/>
  <c r="H477" i="20"/>
  <c r="J476" i="20"/>
  <c r="I1209" i="19"/>
  <c r="J1209" i="19"/>
  <c r="H1210" i="19"/>
  <c r="J1622" i="18"/>
  <c r="I1622" i="18"/>
  <c r="H1623" i="18"/>
  <c r="H65" i="16"/>
  <c r="G66" i="16"/>
  <c r="J269" i="20"/>
  <c r="H270" i="20"/>
  <c r="J62" i="20"/>
  <c r="I62" i="20"/>
  <c r="H63" i="20"/>
  <c r="I1005" i="19"/>
  <c r="J1005" i="19"/>
  <c r="H1006" i="19"/>
  <c r="H66" i="16" l="1"/>
  <c r="G67" i="16"/>
  <c r="J1626" i="19"/>
  <c r="I1626" i="19"/>
  <c r="H1627" i="19"/>
  <c r="I897" i="20"/>
  <c r="J897" i="20"/>
  <c r="H898" i="20"/>
  <c r="J1521" i="19"/>
  <c r="I1521" i="19"/>
  <c r="H1522" i="19"/>
  <c r="J274" i="18"/>
  <c r="I274" i="18"/>
  <c r="H275" i="18"/>
  <c r="I1206" i="20"/>
  <c r="J1206" i="20"/>
  <c r="H1207" i="20"/>
  <c r="H1414" i="20"/>
  <c r="J1413" i="20"/>
  <c r="I1413" i="20"/>
  <c r="I378" i="19"/>
  <c r="J378" i="19"/>
  <c r="H379" i="19"/>
  <c r="I1624" i="20"/>
  <c r="J1624" i="20"/>
  <c r="H1625" i="20"/>
  <c r="J1210" i="19"/>
  <c r="I1210" i="19"/>
  <c r="H1211" i="19"/>
  <c r="H478" i="20"/>
  <c r="J477" i="20"/>
  <c r="J64" i="18"/>
  <c r="I64" i="18"/>
  <c r="H65" i="18"/>
  <c r="I1518" i="20"/>
  <c r="J1518" i="20"/>
  <c r="H1519" i="20"/>
  <c r="J792" i="19"/>
  <c r="I792" i="19"/>
  <c r="H793" i="19"/>
  <c r="M65" i="11"/>
  <c r="R64" i="11"/>
  <c r="J1210" i="18"/>
  <c r="I1210" i="18"/>
  <c r="H1211" i="18"/>
  <c r="J171" i="18"/>
  <c r="I171" i="18"/>
  <c r="H172" i="18"/>
  <c r="J1006" i="19"/>
  <c r="I1006" i="19"/>
  <c r="H1007" i="19"/>
  <c r="I1106" i="18"/>
  <c r="J1106" i="18"/>
  <c r="H1107" i="18"/>
  <c r="H582" i="20"/>
  <c r="J581" i="20"/>
  <c r="I1313" i="18"/>
  <c r="J1313" i="18"/>
  <c r="H1314" i="18"/>
  <c r="J1001" i="20"/>
  <c r="I1001" i="20"/>
  <c r="H1002" i="20"/>
  <c r="J789" i="20"/>
  <c r="H790" i="20"/>
  <c r="I1313" i="19"/>
  <c r="J1313" i="19"/>
  <c r="H1314" i="19"/>
  <c r="J66" i="19"/>
  <c r="I66" i="19"/>
  <c r="H67" i="19"/>
  <c r="I899" i="18"/>
  <c r="J899" i="18"/>
  <c r="H900" i="18"/>
  <c r="J374" i="20"/>
  <c r="H375" i="20"/>
  <c r="J686" i="18"/>
  <c r="I686" i="18"/>
  <c r="H687" i="18"/>
  <c r="J270" i="20"/>
  <c r="H271" i="20"/>
  <c r="J1623" i="18"/>
  <c r="I1623" i="18"/>
  <c r="H1624" i="18"/>
  <c r="J1519" i="18"/>
  <c r="I1519" i="18"/>
  <c r="H1520" i="18"/>
  <c r="I585" i="19"/>
  <c r="J585" i="19"/>
  <c r="H586" i="19"/>
  <c r="I63" i="20"/>
  <c r="J63" i="20"/>
  <c r="H64" i="20"/>
  <c r="I897" i="19"/>
  <c r="J897" i="19"/>
  <c r="H898" i="19"/>
  <c r="J380" i="18"/>
  <c r="I380" i="18"/>
  <c r="H381" i="18"/>
  <c r="H1419" i="19"/>
  <c r="J1418" i="19"/>
  <c r="I1418" i="19"/>
  <c r="J167" i="20"/>
  <c r="I167" i="20"/>
  <c r="H168" i="20"/>
  <c r="M169" i="11"/>
  <c r="R168" i="11"/>
  <c r="J1106" i="19"/>
  <c r="I1106" i="19"/>
  <c r="H1107" i="19"/>
  <c r="J1309" i="20"/>
  <c r="I1309" i="20"/>
  <c r="H1310" i="20"/>
  <c r="I481" i="19"/>
  <c r="J481" i="19"/>
  <c r="H482" i="19"/>
  <c r="H586" i="18"/>
  <c r="J585" i="18"/>
  <c r="I585" i="18"/>
  <c r="J688" i="19"/>
  <c r="I688" i="19"/>
  <c r="H689" i="19"/>
  <c r="J794" i="18"/>
  <c r="I794" i="18"/>
  <c r="H795" i="18"/>
  <c r="I172" i="19"/>
  <c r="J172" i="19"/>
  <c r="H173" i="19"/>
  <c r="I1103" i="20"/>
  <c r="J1103" i="20"/>
  <c r="H1104" i="20"/>
  <c r="H482" i="18"/>
  <c r="J481" i="18"/>
  <c r="I481" i="18"/>
  <c r="I276" i="19"/>
  <c r="J276" i="19"/>
  <c r="H277" i="19"/>
  <c r="J1003" i="18"/>
  <c r="I1003" i="18"/>
  <c r="H1004" i="18"/>
  <c r="H1418" i="18"/>
  <c r="J1417" i="18"/>
  <c r="I1417" i="18"/>
  <c r="J686" i="20"/>
  <c r="H687" i="20"/>
  <c r="H1419" i="18" l="1"/>
  <c r="J1418" i="18"/>
  <c r="I1418" i="18"/>
  <c r="J795" i="18"/>
  <c r="I795" i="18"/>
  <c r="H796" i="18"/>
  <c r="H587" i="18"/>
  <c r="J586" i="18"/>
  <c r="I586" i="18"/>
  <c r="H1311" i="20"/>
  <c r="J1310" i="20"/>
  <c r="I1310" i="20"/>
  <c r="I168" i="20"/>
  <c r="J168" i="20"/>
  <c r="H169" i="20"/>
  <c r="J64" i="20"/>
  <c r="I64" i="20"/>
  <c r="H65" i="20"/>
  <c r="J271" i="20"/>
  <c r="H272" i="20"/>
  <c r="J790" i="20"/>
  <c r="H791" i="20"/>
  <c r="J172" i="18"/>
  <c r="I172" i="18"/>
  <c r="H173" i="18"/>
  <c r="I793" i="19"/>
  <c r="J793" i="19"/>
  <c r="H794" i="19"/>
  <c r="J898" i="20"/>
  <c r="I898" i="20"/>
  <c r="H899" i="20"/>
  <c r="J687" i="20"/>
  <c r="H688" i="20"/>
  <c r="H483" i="18"/>
  <c r="J482" i="18"/>
  <c r="I482" i="18"/>
  <c r="I173" i="19"/>
  <c r="J173" i="19"/>
  <c r="H174" i="19"/>
  <c r="I482" i="19"/>
  <c r="J482" i="19"/>
  <c r="H483" i="19"/>
  <c r="I1419" i="19"/>
  <c r="J1419" i="19"/>
  <c r="H1420" i="19"/>
  <c r="J898" i="19"/>
  <c r="I898" i="19"/>
  <c r="H899" i="19"/>
  <c r="J1624" i="18"/>
  <c r="I1624" i="18"/>
  <c r="H1625" i="18"/>
  <c r="J375" i="20"/>
  <c r="H376" i="20"/>
  <c r="H1315" i="19"/>
  <c r="J1314" i="19"/>
  <c r="I1314" i="19"/>
  <c r="I1314" i="18"/>
  <c r="J1314" i="18"/>
  <c r="H1315" i="18"/>
  <c r="H583" i="20"/>
  <c r="J582" i="20"/>
  <c r="J1007" i="19"/>
  <c r="I1007" i="19"/>
  <c r="H1008" i="19"/>
  <c r="I379" i="19"/>
  <c r="J379" i="19"/>
  <c r="H380" i="19"/>
  <c r="I1522" i="19"/>
  <c r="J1522" i="19"/>
  <c r="H1523" i="19"/>
  <c r="I277" i="19"/>
  <c r="J277" i="19"/>
  <c r="H278" i="19"/>
  <c r="J1104" i="20"/>
  <c r="I1104" i="20"/>
  <c r="H1105" i="20"/>
  <c r="J381" i="18"/>
  <c r="I381" i="18"/>
  <c r="H382" i="18"/>
  <c r="J1520" i="18"/>
  <c r="I1520" i="18"/>
  <c r="H1521" i="18"/>
  <c r="J687" i="18"/>
  <c r="I687" i="18"/>
  <c r="H688" i="18"/>
  <c r="J67" i="19"/>
  <c r="I67" i="19"/>
  <c r="H68" i="19"/>
  <c r="J1002" i="20"/>
  <c r="I1002" i="20"/>
  <c r="H1003" i="20"/>
  <c r="I1107" i="18"/>
  <c r="J1107" i="18"/>
  <c r="H1108" i="18"/>
  <c r="J65" i="18"/>
  <c r="I65" i="18"/>
  <c r="H66" i="18"/>
  <c r="H479" i="20"/>
  <c r="J478" i="20"/>
  <c r="J1625" i="20"/>
  <c r="I1625" i="20"/>
  <c r="H1626" i="20"/>
  <c r="H1415" i="20"/>
  <c r="J1414" i="20"/>
  <c r="I1414" i="20"/>
  <c r="J275" i="18"/>
  <c r="I275" i="18"/>
  <c r="H276" i="18"/>
  <c r="H67" i="16"/>
  <c r="G68" i="16"/>
  <c r="J1004" i="18"/>
  <c r="I1004" i="18"/>
  <c r="H1005" i="18"/>
  <c r="I689" i="19"/>
  <c r="J689" i="19"/>
  <c r="H690" i="19"/>
  <c r="I1107" i="19"/>
  <c r="J1107" i="19"/>
  <c r="H1108" i="19"/>
  <c r="R169" i="11"/>
  <c r="M170" i="11"/>
  <c r="H587" i="19"/>
  <c r="J586" i="19"/>
  <c r="I586" i="19"/>
  <c r="I900" i="18"/>
  <c r="J900" i="18"/>
  <c r="H901" i="18"/>
  <c r="J1211" i="18"/>
  <c r="I1211" i="18"/>
  <c r="H1212" i="18"/>
  <c r="M66" i="11"/>
  <c r="R65" i="11"/>
  <c r="J1519" i="20"/>
  <c r="I1519" i="20"/>
  <c r="H1520" i="20"/>
  <c r="I1211" i="19"/>
  <c r="J1211" i="19"/>
  <c r="H1212" i="19"/>
  <c r="J1207" i="20"/>
  <c r="I1207" i="20"/>
  <c r="H1208" i="20"/>
  <c r="J1627" i="19"/>
  <c r="I1627" i="19"/>
  <c r="H1628" i="19"/>
  <c r="J1628" i="19" l="1"/>
  <c r="I1628" i="19"/>
  <c r="H1629" i="19"/>
  <c r="J690" i="19"/>
  <c r="I690" i="19"/>
  <c r="H691" i="19"/>
  <c r="J276" i="18"/>
  <c r="I276" i="18"/>
  <c r="H277" i="18"/>
  <c r="J68" i="19"/>
  <c r="I68" i="19"/>
  <c r="H69" i="19"/>
  <c r="J1105" i="20"/>
  <c r="I1105" i="20"/>
  <c r="H1106" i="20"/>
  <c r="J1008" i="19"/>
  <c r="I1008" i="19"/>
  <c r="H1009" i="19"/>
  <c r="H584" i="20"/>
  <c r="J583" i="20"/>
  <c r="J899" i="19"/>
  <c r="I899" i="19"/>
  <c r="H900" i="19"/>
  <c r="J794" i="19"/>
  <c r="I794" i="19"/>
  <c r="H795" i="19"/>
  <c r="J272" i="20"/>
  <c r="H273" i="20"/>
  <c r="I901" i="18"/>
  <c r="J901" i="18"/>
  <c r="H902" i="18"/>
  <c r="J1003" i="20"/>
  <c r="I1003" i="20"/>
  <c r="H1004" i="20"/>
  <c r="J382" i="18"/>
  <c r="I382" i="18"/>
  <c r="H383" i="18"/>
  <c r="I380" i="19"/>
  <c r="J380" i="19"/>
  <c r="H381" i="19"/>
  <c r="I1315" i="18"/>
  <c r="J1315" i="18"/>
  <c r="H1316" i="18"/>
  <c r="J1625" i="18"/>
  <c r="I1625" i="18"/>
  <c r="H1626" i="18"/>
  <c r="I174" i="19"/>
  <c r="J174" i="19"/>
  <c r="H175" i="19"/>
  <c r="J899" i="20"/>
  <c r="I899" i="20"/>
  <c r="H900" i="20"/>
  <c r="J169" i="20"/>
  <c r="I169" i="20"/>
  <c r="H170" i="20"/>
  <c r="H588" i="18"/>
  <c r="J587" i="18"/>
  <c r="I587" i="18"/>
  <c r="J1520" i="20"/>
  <c r="I1520" i="20"/>
  <c r="H1521" i="20"/>
  <c r="I1415" i="20"/>
  <c r="H1416" i="20"/>
  <c r="J1415" i="20"/>
  <c r="J1212" i="19"/>
  <c r="I1212" i="19"/>
  <c r="H1213" i="19"/>
  <c r="J1212" i="18"/>
  <c r="I1212" i="18"/>
  <c r="H1213" i="18"/>
  <c r="I587" i="19"/>
  <c r="J587" i="19"/>
  <c r="H588" i="19"/>
  <c r="H68" i="16"/>
  <c r="G69" i="16"/>
  <c r="I1626" i="20"/>
  <c r="J1626" i="20"/>
  <c r="H1627" i="20"/>
  <c r="H480" i="20"/>
  <c r="J479" i="20"/>
  <c r="I1108" i="18"/>
  <c r="J1108" i="18"/>
  <c r="H1109" i="18"/>
  <c r="J1521" i="18"/>
  <c r="I1521" i="18"/>
  <c r="H1522" i="18"/>
  <c r="J1523" i="19"/>
  <c r="I1523" i="19"/>
  <c r="H1524" i="19"/>
  <c r="I1315" i="19"/>
  <c r="J1315" i="19"/>
  <c r="H1316" i="19"/>
  <c r="I483" i="19"/>
  <c r="H484" i="19"/>
  <c r="J483" i="19"/>
  <c r="H484" i="18"/>
  <c r="J483" i="18"/>
  <c r="I483" i="18"/>
  <c r="J791" i="20"/>
  <c r="H792" i="20"/>
  <c r="I65" i="20"/>
  <c r="J65" i="20"/>
  <c r="H66" i="20"/>
  <c r="H1312" i="20"/>
  <c r="J1311" i="20"/>
  <c r="I1311" i="20"/>
  <c r="J796" i="18"/>
  <c r="I796" i="18"/>
  <c r="H797" i="18"/>
  <c r="M67" i="11"/>
  <c r="R66" i="11"/>
  <c r="J1108" i="19"/>
  <c r="I1108" i="19"/>
  <c r="H1109" i="19"/>
  <c r="I1208" i="20"/>
  <c r="J1208" i="20"/>
  <c r="H1209" i="20"/>
  <c r="M171" i="11"/>
  <c r="R170" i="11"/>
  <c r="J1005" i="18"/>
  <c r="I1005" i="18"/>
  <c r="H1006" i="18"/>
  <c r="J66" i="18"/>
  <c r="I66" i="18"/>
  <c r="H67" i="18"/>
  <c r="J688" i="18"/>
  <c r="I688" i="18"/>
  <c r="H689" i="18"/>
  <c r="I278" i="19"/>
  <c r="J278" i="19"/>
  <c r="H279" i="19"/>
  <c r="J376" i="20"/>
  <c r="H377" i="20"/>
  <c r="H1421" i="19"/>
  <c r="J1420" i="19"/>
  <c r="I1420" i="19"/>
  <c r="J688" i="20"/>
  <c r="H689" i="20"/>
  <c r="J173" i="18"/>
  <c r="I173" i="18"/>
  <c r="H174" i="18"/>
  <c r="H1420" i="18"/>
  <c r="J1419" i="18"/>
  <c r="I1419" i="18"/>
  <c r="J689" i="18" l="1"/>
  <c r="I689" i="18"/>
  <c r="H690" i="18"/>
  <c r="I1312" i="20"/>
  <c r="H1313" i="20"/>
  <c r="J1312" i="20"/>
  <c r="J792" i="20"/>
  <c r="H793" i="20"/>
  <c r="H485" i="18"/>
  <c r="J484" i="18"/>
  <c r="I484" i="18"/>
  <c r="H1317" i="19"/>
  <c r="J1316" i="19"/>
  <c r="I1316" i="19"/>
  <c r="H589" i="18"/>
  <c r="J588" i="18"/>
  <c r="I588" i="18"/>
  <c r="I900" i="20"/>
  <c r="J900" i="20"/>
  <c r="H901" i="20"/>
  <c r="I381" i="19"/>
  <c r="J381" i="19"/>
  <c r="H382" i="19"/>
  <c r="J273" i="20"/>
  <c r="H274" i="20"/>
  <c r="J69" i="19"/>
  <c r="I69" i="19"/>
  <c r="H70" i="19"/>
  <c r="I279" i="19"/>
  <c r="J279" i="19"/>
  <c r="H280" i="19"/>
  <c r="J66" i="20"/>
  <c r="I66" i="20"/>
  <c r="H67" i="20"/>
  <c r="I1109" i="18"/>
  <c r="J1109" i="18"/>
  <c r="H1110" i="18"/>
  <c r="H481" i="20"/>
  <c r="J480" i="20"/>
  <c r="H69" i="16"/>
  <c r="G70" i="16"/>
  <c r="I1213" i="19"/>
  <c r="J1213" i="19"/>
  <c r="H1214" i="19"/>
  <c r="J1416" i="20"/>
  <c r="I1416" i="20"/>
  <c r="H1417" i="20"/>
  <c r="I170" i="20"/>
  <c r="J170" i="20"/>
  <c r="H171" i="20"/>
  <c r="I1316" i="18"/>
  <c r="J1316" i="18"/>
  <c r="H1317" i="18"/>
  <c r="I902" i="18"/>
  <c r="J902" i="18"/>
  <c r="H903" i="18"/>
  <c r="J900" i="19"/>
  <c r="I900" i="19"/>
  <c r="H901" i="19"/>
  <c r="H585" i="20"/>
  <c r="J584" i="20"/>
  <c r="J1106" i="20"/>
  <c r="I1106" i="20"/>
  <c r="H1107" i="20"/>
  <c r="I1629" i="19"/>
  <c r="J1629" i="19"/>
  <c r="H1630" i="19"/>
  <c r="H1421" i="18"/>
  <c r="J1420" i="18"/>
  <c r="I1420" i="18"/>
  <c r="J1006" i="18"/>
  <c r="I1006" i="18"/>
  <c r="H1007" i="18"/>
  <c r="I1109" i="19"/>
  <c r="J1109" i="19"/>
  <c r="H1110" i="19"/>
  <c r="I484" i="19"/>
  <c r="H485" i="19"/>
  <c r="J484" i="19"/>
  <c r="J1522" i="18"/>
  <c r="I1522" i="18"/>
  <c r="H1523" i="18"/>
  <c r="J1627" i="20"/>
  <c r="I1627" i="20"/>
  <c r="H1628" i="20"/>
  <c r="J1213" i="18"/>
  <c r="I1213" i="18"/>
  <c r="H1214" i="18"/>
  <c r="J1626" i="18"/>
  <c r="I1626" i="18"/>
  <c r="H1627" i="18"/>
  <c r="I1004" i="20"/>
  <c r="J1004" i="20"/>
  <c r="H1005" i="20"/>
  <c r="J795" i="19"/>
  <c r="I795" i="19"/>
  <c r="H796" i="19"/>
  <c r="I1009" i="19"/>
  <c r="J1009" i="19"/>
  <c r="H1010" i="19"/>
  <c r="J691" i="19"/>
  <c r="I691" i="19"/>
  <c r="H692" i="19"/>
  <c r="J689" i="20"/>
  <c r="H690" i="20"/>
  <c r="I1421" i="19"/>
  <c r="H1422" i="19"/>
  <c r="J1421" i="19"/>
  <c r="M172" i="11"/>
  <c r="R171" i="11"/>
  <c r="M68" i="11"/>
  <c r="R67" i="11"/>
  <c r="J174" i="18"/>
  <c r="I174" i="18"/>
  <c r="H175" i="18"/>
  <c r="J377" i="20"/>
  <c r="H378" i="20"/>
  <c r="J67" i="18"/>
  <c r="I67" i="18"/>
  <c r="H68" i="18"/>
  <c r="J1209" i="20"/>
  <c r="I1209" i="20"/>
  <c r="H1210" i="20"/>
  <c r="J797" i="18"/>
  <c r="I797" i="18"/>
  <c r="H798" i="18"/>
  <c r="I1524" i="19"/>
  <c r="J1524" i="19"/>
  <c r="H1525" i="19"/>
  <c r="H589" i="19"/>
  <c r="J588" i="19"/>
  <c r="I588" i="19"/>
  <c r="J1521" i="20"/>
  <c r="I1521" i="20"/>
  <c r="H1522" i="20"/>
  <c r="I175" i="19"/>
  <c r="J175" i="19"/>
  <c r="H176" i="19"/>
  <c r="J383" i="18"/>
  <c r="I383" i="18"/>
  <c r="H384" i="18"/>
  <c r="J277" i="18"/>
  <c r="I277" i="18"/>
  <c r="H278" i="18"/>
  <c r="J278" i="18" l="1"/>
  <c r="I278" i="18"/>
  <c r="H279" i="18"/>
  <c r="J1010" i="19"/>
  <c r="I1010" i="19"/>
  <c r="H1011" i="19"/>
  <c r="J1214" i="18"/>
  <c r="I1214" i="18"/>
  <c r="H1215" i="18"/>
  <c r="J1110" i="19"/>
  <c r="I1110" i="19"/>
  <c r="H1111" i="19"/>
  <c r="H1422" i="18"/>
  <c r="J1421" i="18"/>
  <c r="I1421" i="18"/>
  <c r="I1107" i="20"/>
  <c r="J1107" i="20"/>
  <c r="H1108" i="20"/>
  <c r="H586" i="20"/>
  <c r="J585" i="20"/>
  <c r="I903" i="18"/>
  <c r="J903" i="18"/>
  <c r="H904" i="18"/>
  <c r="J1214" i="19"/>
  <c r="I1214" i="19"/>
  <c r="H1215" i="19"/>
  <c r="J70" i="19"/>
  <c r="I70" i="19"/>
  <c r="H71" i="19"/>
  <c r="I901" i="20"/>
  <c r="J901" i="20"/>
  <c r="H902" i="20"/>
  <c r="I1317" i="19"/>
  <c r="H1318" i="19"/>
  <c r="J1317" i="19"/>
  <c r="J793" i="20"/>
  <c r="H794" i="20"/>
  <c r="J68" i="18"/>
  <c r="I68" i="18"/>
  <c r="H69" i="18"/>
  <c r="I1522" i="20"/>
  <c r="J1522" i="20"/>
  <c r="H1523" i="20"/>
  <c r="I1210" i="20"/>
  <c r="J1210" i="20"/>
  <c r="H1211" i="20"/>
  <c r="J175" i="18"/>
  <c r="I175" i="18"/>
  <c r="H176" i="18"/>
  <c r="R68" i="11"/>
  <c r="M69" i="11"/>
  <c r="H1423" i="19"/>
  <c r="J1422" i="19"/>
  <c r="I1422" i="19"/>
  <c r="J692" i="19"/>
  <c r="I692" i="19"/>
  <c r="H693" i="19"/>
  <c r="J1627" i="18"/>
  <c r="I1627" i="18"/>
  <c r="H1628" i="18"/>
  <c r="J1630" i="19"/>
  <c r="I1630" i="19"/>
  <c r="H1631" i="19"/>
  <c r="I901" i="19"/>
  <c r="J901" i="19"/>
  <c r="H902" i="19"/>
  <c r="H1418" i="20"/>
  <c r="J1417" i="20"/>
  <c r="I1417" i="20"/>
  <c r="I280" i="19"/>
  <c r="J280" i="19"/>
  <c r="H281" i="19"/>
  <c r="I382" i="19"/>
  <c r="J382" i="19"/>
  <c r="H383" i="19"/>
  <c r="H590" i="18"/>
  <c r="J589" i="18"/>
  <c r="I589" i="18"/>
  <c r="J690" i="18"/>
  <c r="I690" i="18"/>
  <c r="H691" i="18"/>
  <c r="J1005" i="20"/>
  <c r="I1005" i="20"/>
  <c r="H1006" i="20"/>
  <c r="J1523" i="18"/>
  <c r="I1523" i="18"/>
  <c r="H1524" i="18"/>
  <c r="H486" i="19"/>
  <c r="J485" i="19"/>
  <c r="I485" i="19"/>
  <c r="J171" i="20"/>
  <c r="I171" i="20"/>
  <c r="H172" i="20"/>
  <c r="H482" i="20"/>
  <c r="J481" i="20"/>
  <c r="I67" i="20"/>
  <c r="J67" i="20"/>
  <c r="H68" i="20"/>
  <c r="I176" i="19"/>
  <c r="J176" i="19"/>
  <c r="H177" i="19"/>
  <c r="I589" i="19"/>
  <c r="H590" i="19"/>
  <c r="J589" i="19"/>
  <c r="J798" i="18"/>
  <c r="I798" i="18"/>
  <c r="H799" i="18"/>
  <c r="J384" i="18"/>
  <c r="I384" i="18"/>
  <c r="H385" i="18"/>
  <c r="I1525" i="19"/>
  <c r="J1525" i="19"/>
  <c r="H1526" i="19"/>
  <c r="J378" i="20"/>
  <c r="H379" i="20"/>
  <c r="M173" i="11"/>
  <c r="R172" i="11"/>
  <c r="J690" i="20"/>
  <c r="H691" i="20"/>
  <c r="J796" i="19"/>
  <c r="I796" i="19"/>
  <c r="H797" i="19"/>
  <c r="I1628" i="20"/>
  <c r="J1628" i="20"/>
  <c r="H1629" i="20"/>
  <c r="J1007" i="18"/>
  <c r="I1007" i="18"/>
  <c r="H1008" i="18"/>
  <c r="I1317" i="18"/>
  <c r="J1317" i="18"/>
  <c r="H1318" i="18"/>
  <c r="H70" i="16"/>
  <c r="G71" i="16"/>
  <c r="I1110" i="18"/>
  <c r="J1110" i="18"/>
  <c r="H1111" i="18"/>
  <c r="J274" i="20"/>
  <c r="H275" i="20"/>
  <c r="H486" i="18"/>
  <c r="J485" i="18"/>
  <c r="I485" i="18"/>
  <c r="J1313" i="20"/>
  <c r="I1313" i="20"/>
  <c r="H1314" i="20"/>
  <c r="M174" i="11" l="1"/>
  <c r="R173" i="11"/>
  <c r="I486" i="19"/>
  <c r="J486" i="19"/>
  <c r="H487" i="19"/>
  <c r="J1006" i="20"/>
  <c r="I1006" i="20"/>
  <c r="H1007" i="20"/>
  <c r="H591" i="18"/>
  <c r="J590" i="18"/>
  <c r="I590" i="18"/>
  <c r="I281" i="19"/>
  <c r="J281" i="19"/>
  <c r="H282" i="19"/>
  <c r="J1628" i="18"/>
  <c r="I1628" i="18"/>
  <c r="H1629" i="18"/>
  <c r="H1424" i="19"/>
  <c r="J1423" i="19"/>
  <c r="I1423" i="19"/>
  <c r="J69" i="18"/>
  <c r="I69" i="18"/>
  <c r="H70" i="18"/>
  <c r="J902" i="20"/>
  <c r="I902" i="20"/>
  <c r="H903" i="20"/>
  <c r="J1111" i="19"/>
  <c r="I1111" i="19"/>
  <c r="H1112" i="19"/>
  <c r="I1111" i="18"/>
  <c r="J1111" i="18"/>
  <c r="H1112" i="18"/>
  <c r="J1008" i="18"/>
  <c r="I1008" i="18"/>
  <c r="H1009" i="18"/>
  <c r="H487" i="18"/>
  <c r="J486" i="18"/>
  <c r="I486" i="18"/>
  <c r="I1318" i="18"/>
  <c r="J1318" i="18"/>
  <c r="H1319" i="18"/>
  <c r="J691" i="20"/>
  <c r="H692" i="20"/>
  <c r="J379" i="20"/>
  <c r="H380" i="20"/>
  <c r="J799" i="18"/>
  <c r="I799" i="18"/>
  <c r="H800" i="18"/>
  <c r="H591" i="19"/>
  <c r="J590" i="19"/>
  <c r="I590" i="19"/>
  <c r="J1524" i="18"/>
  <c r="I1524" i="18"/>
  <c r="H1525" i="18"/>
  <c r="I383" i="19"/>
  <c r="J383" i="19"/>
  <c r="H384" i="19"/>
  <c r="H1419" i="20"/>
  <c r="J1418" i="20"/>
  <c r="I1418" i="20"/>
  <c r="J1631" i="19"/>
  <c r="I1631" i="19"/>
  <c r="H1632" i="19"/>
  <c r="M70" i="11"/>
  <c r="R69" i="11"/>
  <c r="J1523" i="20"/>
  <c r="I1523" i="20"/>
  <c r="H1524" i="20"/>
  <c r="I904" i="18"/>
  <c r="J904" i="18"/>
  <c r="H905" i="18"/>
  <c r="H587" i="20"/>
  <c r="J586" i="20"/>
  <c r="J279" i="18"/>
  <c r="I279" i="18"/>
  <c r="H280" i="18"/>
  <c r="I797" i="19"/>
  <c r="J797" i="19"/>
  <c r="H798" i="19"/>
  <c r="J385" i="18"/>
  <c r="I385" i="18"/>
  <c r="H386" i="18"/>
  <c r="J68" i="20"/>
  <c r="I68" i="20"/>
  <c r="H69" i="20"/>
  <c r="H483" i="20"/>
  <c r="J482" i="20"/>
  <c r="J902" i="19"/>
  <c r="I902" i="19"/>
  <c r="H903" i="19"/>
  <c r="J1211" i="20"/>
  <c r="I1211" i="20"/>
  <c r="H1212" i="20"/>
  <c r="H1319" i="19"/>
  <c r="J1318" i="19"/>
  <c r="I1318" i="19"/>
  <c r="J1215" i="19"/>
  <c r="I1215" i="19"/>
  <c r="H1216" i="19"/>
  <c r="J1108" i="20"/>
  <c r="I1108" i="20"/>
  <c r="H1109" i="20"/>
  <c r="I1011" i="19"/>
  <c r="J1011" i="19"/>
  <c r="H1012" i="19"/>
  <c r="H1315" i="20"/>
  <c r="J1314" i="20"/>
  <c r="I1314" i="20"/>
  <c r="J275" i="20"/>
  <c r="H276" i="20"/>
  <c r="H71" i="16"/>
  <c r="G72" i="16"/>
  <c r="J1629" i="20"/>
  <c r="I1629" i="20"/>
  <c r="H1630" i="20"/>
  <c r="I1526" i="19"/>
  <c r="J1526" i="19"/>
  <c r="H1527" i="19"/>
  <c r="I177" i="19"/>
  <c r="J177" i="19"/>
  <c r="H178" i="19"/>
  <c r="I172" i="20"/>
  <c r="J172" i="20"/>
  <c r="H173" i="20"/>
  <c r="J691" i="18"/>
  <c r="I691" i="18"/>
  <c r="H692" i="18"/>
  <c r="I693" i="19"/>
  <c r="J693" i="19"/>
  <c r="H694" i="19"/>
  <c r="J176" i="18"/>
  <c r="I176" i="18"/>
  <c r="H177" i="18"/>
  <c r="J794" i="20"/>
  <c r="H795" i="20"/>
  <c r="J71" i="19"/>
  <c r="I71" i="19"/>
  <c r="H72" i="19"/>
  <c r="H1423" i="18"/>
  <c r="J1422" i="18"/>
  <c r="I1422" i="18"/>
  <c r="J1215" i="18"/>
  <c r="I1215" i="18"/>
  <c r="H1216" i="18"/>
  <c r="J173" i="20" l="1"/>
  <c r="I173" i="20"/>
  <c r="H174" i="20"/>
  <c r="H72" i="16"/>
  <c r="G73" i="16"/>
  <c r="J280" i="18"/>
  <c r="I280" i="18"/>
  <c r="H281" i="18"/>
  <c r="H588" i="20"/>
  <c r="J587" i="20"/>
  <c r="I1524" i="20"/>
  <c r="J1524" i="20"/>
  <c r="H1525" i="20"/>
  <c r="M71" i="11"/>
  <c r="R70" i="11"/>
  <c r="J800" i="18"/>
  <c r="I800" i="18"/>
  <c r="H801" i="18"/>
  <c r="H488" i="18"/>
  <c r="J487" i="18"/>
  <c r="I487" i="18"/>
  <c r="I1112" i="18"/>
  <c r="J1112" i="18"/>
  <c r="H1113" i="18"/>
  <c r="J1007" i="20"/>
  <c r="I1007" i="20"/>
  <c r="H1008" i="20"/>
  <c r="J1216" i="18"/>
  <c r="I1216" i="18"/>
  <c r="H1217" i="18"/>
  <c r="H1424" i="18"/>
  <c r="J1423" i="18"/>
  <c r="I1423" i="18"/>
  <c r="J795" i="20"/>
  <c r="H796" i="20"/>
  <c r="J692" i="18"/>
  <c r="I692" i="18"/>
  <c r="H693" i="18"/>
  <c r="I1630" i="20"/>
  <c r="J1630" i="20"/>
  <c r="H1631" i="20"/>
  <c r="J1216" i="19"/>
  <c r="I1216" i="19"/>
  <c r="H1217" i="19"/>
  <c r="J798" i="19"/>
  <c r="I798" i="19"/>
  <c r="H799" i="19"/>
  <c r="I905" i="18"/>
  <c r="J905" i="18"/>
  <c r="H906" i="18"/>
  <c r="J1632" i="19"/>
  <c r="I1632" i="19"/>
  <c r="H1633" i="19"/>
  <c r="J692" i="20"/>
  <c r="H693" i="20"/>
  <c r="J1009" i="18"/>
  <c r="I1009" i="18"/>
  <c r="H1010" i="18"/>
  <c r="J70" i="18"/>
  <c r="I70" i="18"/>
  <c r="H71" i="18"/>
  <c r="J694" i="19"/>
  <c r="I694" i="19"/>
  <c r="H695" i="19"/>
  <c r="J276" i="20"/>
  <c r="H277" i="20"/>
  <c r="H1316" i="20"/>
  <c r="J1315" i="20"/>
  <c r="I1315" i="20"/>
  <c r="J1109" i="20"/>
  <c r="I1109" i="20"/>
  <c r="H1110" i="20"/>
  <c r="I1319" i="19"/>
  <c r="H1320" i="19"/>
  <c r="J1319" i="19"/>
  <c r="I903" i="19"/>
  <c r="J903" i="19"/>
  <c r="H904" i="19"/>
  <c r="H484" i="20"/>
  <c r="J483" i="20"/>
  <c r="J386" i="18"/>
  <c r="I386" i="18"/>
  <c r="H387" i="18"/>
  <c r="I1419" i="20"/>
  <c r="H1420" i="20"/>
  <c r="J1419" i="20"/>
  <c r="J1525" i="18"/>
  <c r="I1525" i="18"/>
  <c r="H1526" i="18"/>
  <c r="J903" i="20"/>
  <c r="I903" i="20"/>
  <c r="H904" i="20"/>
  <c r="H1425" i="19"/>
  <c r="J1424" i="19"/>
  <c r="I1424" i="19"/>
  <c r="I282" i="19"/>
  <c r="J282" i="19"/>
  <c r="H283" i="19"/>
  <c r="J72" i="19"/>
  <c r="I72" i="19"/>
  <c r="H73" i="19"/>
  <c r="J1527" i="19"/>
  <c r="I1527" i="19"/>
  <c r="H1528" i="19"/>
  <c r="J177" i="18"/>
  <c r="I177" i="18"/>
  <c r="H178" i="18"/>
  <c r="I178" i="19"/>
  <c r="J178" i="19"/>
  <c r="H179" i="19"/>
  <c r="J1012" i="19"/>
  <c r="I1012" i="19"/>
  <c r="H1013" i="19"/>
  <c r="J1212" i="20"/>
  <c r="I1212" i="20"/>
  <c r="H1213" i="20"/>
  <c r="I69" i="20"/>
  <c r="J69" i="20"/>
  <c r="H70" i="20"/>
  <c r="I384" i="19"/>
  <c r="J384" i="19"/>
  <c r="H385" i="19"/>
  <c r="I591" i="19"/>
  <c r="J591" i="19"/>
  <c r="H592" i="19"/>
  <c r="J380" i="20"/>
  <c r="H381" i="20"/>
  <c r="I1319" i="18"/>
  <c r="J1319" i="18"/>
  <c r="H1320" i="18"/>
  <c r="J1112" i="19"/>
  <c r="I1112" i="19"/>
  <c r="H1113" i="19"/>
  <c r="J1629" i="18"/>
  <c r="I1629" i="18"/>
  <c r="H1630" i="18"/>
  <c r="H592" i="18"/>
  <c r="J591" i="18"/>
  <c r="I591" i="18"/>
  <c r="I487" i="19"/>
  <c r="J487" i="19"/>
  <c r="H488" i="19"/>
  <c r="M175" i="11"/>
  <c r="R174" i="11"/>
  <c r="J1630" i="18" l="1"/>
  <c r="I1630" i="18"/>
  <c r="H1631" i="18"/>
  <c r="J1213" i="20"/>
  <c r="I1213" i="20"/>
  <c r="H1214" i="20"/>
  <c r="I1528" i="19"/>
  <c r="J1528" i="19"/>
  <c r="H1529" i="19"/>
  <c r="J904" i="20"/>
  <c r="I904" i="20"/>
  <c r="H905" i="20"/>
  <c r="J1110" i="20"/>
  <c r="I1110" i="20"/>
  <c r="H1111" i="20"/>
  <c r="I695" i="19"/>
  <c r="J695" i="19"/>
  <c r="H696" i="19"/>
  <c r="I1217" i="19"/>
  <c r="J1217" i="19"/>
  <c r="H1218" i="19"/>
  <c r="I1113" i="18"/>
  <c r="J1113" i="18"/>
  <c r="H1114" i="18"/>
  <c r="J281" i="18"/>
  <c r="I281" i="18"/>
  <c r="H282" i="18"/>
  <c r="R175" i="11"/>
  <c r="M176" i="11"/>
  <c r="J381" i="20"/>
  <c r="H382" i="20"/>
  <c r="J70" i="20"/>
  <c r="I70" i="20"/>
  <c r="H71" i="20"/>
  <c r="J178" i="18"/>
  <c r="I178" i="18"/>
  <c r="H179" i="18"/>
  <c r="J387" i="18"/>
  <c r="I387" i="18"/>
  <c r="H388" i="18"/>
  <c r="H485" i="20"/>
  <c r="J484" i="20"/>
  <c r="I1316" i="20"/>
  <c r="H1317" i="20"/>
  <c r="J1316" i="20"/>
  <c r="J693" i="20"/>
  <c r="H694" i="20"/>
  <c r="J799" i="19"/>
  <c r="I799" i="19"/>
  <c r="H800" i="19"/>
  <c r="J796" i="20"/>
  <c r="H797" i="20"/>
  <c r="H1425" i="18"/>
  <c r="J1424" i="18"/>
  <c r="I1424" i="18"/>
  <c r="I1008" i="20"/>
  <c r="J1008" i="20"/>
  <c r="H1009" i="20"/>
  <c r="H489" i="18"/>
  <c r="J488" i="18"/>
  <c r="I488" i="18"/>
  <c r="I174" i="20"/>
  <c r="J174" i="20"/>
  <c r="H175" i="20"/>
  <c r="I179" i="19"/>
  <c r="J179" i="19"/>
  <c r="H180" i="19"/>
  <c r="I283" i="19"/>
  <c r="J283" i="19"/>
  <c r="H284" i="19"/>
  <c r="J904" i="19"/>
  <c r="I904" i="19"/>
  <c r="H905" i="19"/>
  <c r="H1321" i="19"/>
  <c r="J1320" i="19"/>
  <c r="I1320" i="19"/>
  <c r="J277" i="20"/>
  <c r="H278" i="20"/>
  <c r="J1010" i="18"/>
  <c r="I1010" i="18"/>
  <c r="H1011" i="18"/>
  <c r="I906" i="18"/>
  <c r="J906" i="18"/>
  <c r="H907" i="18"/>
  <c r="J693" i="18"/>
  <c r="I693" i="18"/>
  <c r="H694" i="18"/>
  <c r="J1217" i="18"/>
  <c r="I1217" i="18"/>
  <c r="H1218" i="18"/>
  <c r="J801" i="18"/>
  <c r="I801" i="18"/>
  <c r="H802" i="18"/>
  <c r="M72" i="11"/>
  <c r="R71" i="11"/>
  <c r="I488" i="19"/>
  <c r="J488" i="19"/>
  <c r="H489" i="19"/>
  <c r="I1320" i="18"/>
  <c r="J1320" i="18"/>
  <c r="H1321" i="18"/>
  <c r="I385" i="19"/>
  <c r="J385" i="19"/>
  <c r="H386" i="19"/>
  <c r="H593" i="18"/>
  <c r="J592" i="18"/>
  <c r="I592" i="18"/>
  <c r="I1113" i="19"/>
  <c r="J1113" i="19"/>
  <c r="H1114" i="19"/>
  <c r="H593" i="19"/>
  <c r="J592" i="19"/>
  <c r="I592" i="19"/>
  <c r="I1013" i="19"/>
  <c r="J1013" i="19"/>
  <c r="H1014" i="19"/>
  <c r="J73" i="19"/>
  <c r="I73" i="19"/>
  <c r="H74" i="19"/>
  <c r="I1425" i="19"/>
  <c r="J1425" i="19"/>
  <c r="H1426" i="19"/>
  <c r="J1526" i="18"/>
  <c r="I1526" i="18"/>
  <c r="H1527" i="18"/>
  <c r="J1420" i="20"/>
  <c r="I1420" i="20"/>
  <c r="H1421" i="20"/>
  <c r="J71" i="18"/>
  <c r="I71" i="18"/>
  <c r="H72" i="18"/>
  <c r="I1633" i="19"/>
  <c r="J1633" i="19"/>
  <c r="H1634" i="19"/>
  <c r="J1631" i="20"/>
  <c r="I1631" i="20"/>
  <c r="H1632" i="20"/>
  <c r="I1525" i="20"/>
  <c r="J1525" i="20"/>
  <c r="H1526" i="20"/>
  <c r="H589" i="20"/>
  <c r="J588" i="20"/>
  <c r="H73" i="16"/>
  <c r="G74" i="16"/>
  <c r="H74" i="16" l="1"/>
  <c r="G75" i="16"/>
  <c r="J1014" i="19"/>
  <c r="I1014" i="19"/>
  <c r="H1015" i="19"/>
  <c r="I386" i="19"/>
  <c r="J386" i="19"/>
  <c r="H387" i="19"/>
  <c r="I907" i="18"/>
  <c r="J907" i="18"/>
  <c r="H908" i="18"/>
  <c r="J175" i="20"/>
  <c r="I175" i="20"/>
  <c r="H176" i="20"/>
  <c r="J797" i="20"/>
  <c r="H798" i="20"/>
  <c r="J1317" i="20"/>
  <c r="I1317" i="20"/>
  <c r="H1318" i="20"/>
  <c r="J388" i="18"/>
  <c r="I388" i="18"/>
  <c r="H389" i="18"/>
  <c r="I1114" i="18"/>
  <c r="J1114" i="18"/>
  <c r="H1115" i="18"/>
  <c r="I905" i="20"/>
  <c r="J905" i="20"/>
  <c r="H906" i="20"/>
  <c r="J72" i="18"/>
  <c r="I72" i="18"/>
  <c r="H73" i="18"/>
  <c r="J74" i="19"/>
  <c r="I74" i="19"/>
  <c r="H75" i="19"/>
  <c r="I593" i="19"/>
  <c r="H594" i="19"/>
  <c r="J593" i="19"/>
  <c r="J694" i="18"/>
  <c r="I694" i="18"/>
  <c r="H695" i="18"/>
  <c r="I180" i="19"/>
  <c r="J180" i="19"/>
  <c r="H181" i="19"/>
  <c r="H490" i="18"/>
  <c r="J489" i="18"/>
  <c r="I489" i="18"/>
  <c r="J694" i="20"/>
  <c r="H695" i="20"/>
  <c r="J382" i="20"/>
  <c r="H383" i="20"/>
  <c r="J282" i="18"/>
  <c r="I282" i="18"/>
  <c r="H283" i="18"/>
  <c r="I1111" i="20"/>
  <c r="J1111" i="20"/>
  <c r="H1112" i="20"/>
  <c r="J1631" i="18"/>
  <c r="I1631" i="18"/>
  <c r="H1632" i="18"/>
  <c r="J1526" i="20"/>
  <c r="I1526" i="20"/>
  <c r="H1527" i="20"/>
  <c r="H1422" i="20"/>
  <c r="J1421" i="20"/>
  <c r="I1421" i="20"/>
  <c r="H1427" i="19"/>
  <c r="J1426" i="19"/>
  <c r="I1426" i="19"/>
  <c r="J1114" i="19"/>
  <c r="I1114" i="19"/>
  <c r="H1115" i="19"/>
  <c r="I489" i="19"/>
  <c r="J489" i="19"/>
  <c r="H490" i="19"/>
  <c r="M73" i="11"/>
  <c r="R72" i="11"/>
  <c r="J1218" i="18"/>
  <c r="I1218" i="18"/>
  <c r="H1219" i="18"/>
  <c r="J278" i="20"/>
  <c r="H279" i="20"/>
  <c r="I1321" i="19"/>
  <c r="H1322" i="19"/>
  <c r="J1321" i="19"/>
  <c r="I284" i="19"/>
  <c r="J284" i="19"/>
  <c r="H285" i="19"/>
  <c r="J1009" i="20"/>
  <c r="I1009" i="20"/>
  <c r="H1010" i="20"/>
  <c r="J800" i="19"/>
  <c r="I800" i="19"/>
  <c r="H801" i="19"/>
  <c r="I71" i="20"/>
  <c r="J71" i="20"/>
  <c r="H72" i="20"/>
  <c r="J696" i="19"/>
  <c r="I696" i="19"/>
  <c r="H697" i="19"/>
  <c r="I1214" i="20"/>
  <c r="J1214" i="20"/>
  <c r="H1215" i="20"/>
  <c r="J1634" i="19"/>
  <c r="I1634" i="19"/>
  <c r="H1635" i="19"/>
  <c r="H590" i="20"/>
  <c r="J589" i="20"/>
  <c r="I1632" i="20"/>
  <c r="J1632" i="20"/>
  <c r="H1633" i="20"/>
  <c r="J1527" i="18"/>
  <c r="I1527" i="18"/>
  <c r="H1528" i="18"/>
  <c r="H594" i="18"/>
  <c r="J593" i="18"/>
  <c r="I593" i="18"/>
  <c r="I1321" i="18"/>
  <c r="J1321" i="18"/>
  <c r="H1322" i="18"/>
  <c r="J802" i="18"/>
  <c r="I802" i="18"/>
  <c r="H803" i="18"/>
  <c r="J1011" i="18"/>
  <c r="I1011" i="18"/>
  <c r="H1012" i="18"/>
  <c r="I905" i="19"/>
  <c r="J905" i="19"/>
  <c r="H906" i="19"/>
  <c r="H1426" i="18"/>
  <c r="J1425" i="18"/>
  <c r="I1425" i="18"/>
  <c r="H486" i="20"/>
  <c r="J485" i="20"/>
  <c r="J179" i="18"/>
  <c r="I179" i="18"/>
  <c r="H180" i="18"/>
  <c r="M177" i="11"/>
  <c r="R176" i="11"/>
  <c r="J1218" i="19"/>
  <c r="I1218" i="19"/>
  <c r="H1219" i="19"/>
  <c r="I1529" i="19"/>
  <c r="J1529" i="19"/>
  <c r="H1530" i="19"/>
  <c r="H487" i="20" l="1"/>
  <c r="J486" i="20"/>
  <c r="J72" i="20"/>
  <c r="I72" i="20"/>
  <c r="H73" i="20"/>
  <c r="J1112" i="20"/>
  <c r="I1112" i="20"/>
  <c r="H1113" i="20"/>
  <c r="J695" i="20"/>
  <c r="H696" i="20"/>
  <c r="H491" i="18"/>
  <c r="J490" i="18"/>
  <c r="I490" i="18"/>
  <c r="J695" i="18"/>
  <c r="I695" i="18"/>
  <c r="H696" i="18"/>
  <c r="H595" i="19"/>
  <c r="J594" i="19"/>
  <c r="I594" i="19"/>
  <c r="J906" i="20"/>
  <c r="I906" i="20"/>
  <c r="H907" i="20"/>
  <c r="J798" i="20"/>
  <c r="H799" i="20"/>
  <c r="I387" i="19"/>
  <c r="J387" i="19"/>
  <c r="H388" i="19"/>
  <c r="J906" i="19"/>
  <c r="I906" i="19"/>
  <c r="H907" i="19"/>
  <c r="I1322" i="18"/>
  <c r="J1322" i="18"/>
  <c r="H1323" i="18"/>
  <c r="I697" i="19"/>
  <c r="J697" i="19"/>
  <c r="H698" i="19"/>
  <c r="I285" i="19"/>
  <c r="J285" i="19"/>
  <c r="H286" i="19"/>
  <c r="H1323" i="19"/>
  <c r="J1322" i="19"/>
  <c r="I1322" i="19"/>
  <c r="J1219" i="18"/>
  <c r="I1219" i="18"/>
  <c r="H1220" i="18"/>
  <c r="M74" i="11"/>
  <c r="R73" i="11"/>
  <c r="J1115" i="19"/>
  <c r="I1115" i="19"/>
  <c r="H1116" i="19"/>
  <c r="H1423" i="20"/>
  <c r="J1422" i="20"/>
  <c r="I1422" i="20"/>
  <c r="J1632" i="18"/>
  <c r="I1632" i="18"/>
  <c r="H1633" i="18"/>
  <c r="I181" i="19"/>
  <c r="J181" i="19"/>
  <c r="H182" i="19"/>
  <c r="J73" i="18"/>
  <c r="I73" i="18"/>
  <c r="H74" i="18"/>
  <c r="H1319" i="20"/>
  <c r="J1318" i="20"/>
  <c r="I1318" i="20"/>
  <c r="I908" i="18"/>
  <c r="J908" i="18"/>
  <c r="H909" i="18"/>
  <c r="I1530" i="19"/>
  <c r="J1530" i="19"/>
  <c r="H1531" i="19"/>
  <c r="J803" i="18"/>
  <c r="I803" i="18"/>
  <c r="H804" i="18"/>
  <c r="H595" i="18"/>
  <c r="J594" i="18"/>
  <c r="I594" i="18"/>
  <c r="J1633" i="20"/>
  <c r="I1633" i="20"/>
  <c r="H1634" i="20"/>
  <c r="H591" i="20"/>
  <c r="J590" i="20"/>
  <c r="J1215" i="20"/>
  <c r="I1215" i="20"/>
  <c r="H1216" i="20"/>
  <c r="J1010" i="20"/>
  <c r="I1010" i="20"/>
  <c r="H1011" i="20"/>
  <c r="I490" i="19"/>
  <c r="J490" i="19"/>
  <c r="H491" i="19"/>
  <c r="H1428" i="19"/>
  <c r="J1427" i="19"/>
  <c r="I1427" i="19"/>
  <c r="J1527" i="20"/>
  <c r="I1527" i="20"/>
  <c r="H1528" i="20"/>
  <c r="J383" i="20"/>
  <c r="H384" i="20"/>
  <c r="J75" i="19"/>
  <c r="I75" i="19"/>
  <c r="H76" i="19"/>
  <c r="J389" i="18"/>
  <c r="I389" i="18"/>
  <c r="H390" i="18"/>
  <c r="I176" i="20"/>
  <c r="J176" i="20"/>
  <c r="H177" i="20"/>
  <c r="H75" i="16"/>
  <c r="G76" i="16"/>
  <c r="J180" i="18"/>
  <c r="I180" i="18"/>
  <c r="H181" i="18"/>
  <c r="I1219" i="19"/>
  <c r="J1219" i="19"/>
  <c r="H1220" i="19"/>
  <c r="M178" i="11"/>
  <c r="R177" i="11"/>
  <c r="H1427" i="18"/>
  <c r="J1426" i="18"/>
  <c r="I1426" i="18"/>
  <c r="J1012" i="18"/>
  <c r="I1012" i="18"/>
  <c r="H1013" i="18"/>
  <c r="J1528" i="18"/>
  <c r="I1528" i="18"/>
  <c r="H1529" i="18"/>
  <c r="I1635" i="19"/>
  <c r="J1635" i="19"/>
  <c r="H1636" i="19"/>
  <c r="I801" i="19"/>
  <c r="J801" i="19"/>
  <c r="H802" i="19"/>
  <c r="J279" i="20"/>
  <c r="H280" i="20"/>
  <c r="J283" i="18"/>
  <c r="I283" i="18"/>
  <c r="H284" i="18"/>
  <c r="I1115" i="18"/>
  <c r="J1115" i="18"/>
  <c r="H1116" i="18"/>
  <c r="J1015" i="19"/>
  <c r="I1015" i="19"/>
  <c r="H1016" i="19"/>
  <c r="J1013" i="18" l="1"/>
  <c r="I1013" i="18"/>
  <c r="H1014" i="18"/>
  <c r="J1220" i="19"/>
  <c r="I1220" i="19"/>
  <c r="H1221" i="19"/>
  <c r="J177" i="20"/>
  <c r="I177" i="20"/>
  <c r="H178" i="20"/>
  <c r="H1429" i="19"/>
  <c r="J1428" i="19"/>
  <c r="I1428" i="19"/>
  <c r="J1011" i="20"/>
  <c r="I1011" i="20"/>
  <c r="H1012" i="20"/>
  <c r="I1634" i="20"/>
  <c r="J1634" i="20"/>
  <c r="H1635" i="20"/>
  <c r="I909" i="18"/>
  <c r="J909" i="18"/>
  <c r="H910" i="18"/>
  <c r="J1633" i="18"/>
  <c r="I1633" i="18"/>
  <c r="H1634" i="18"/>
  <c r="H1324" i="19"/>
  <c r="J1323" i="19"/>
  <c r="I1323" i="19"/>
  <c r="J698" i="19"/>
  <c r="I698" i="19"/>
  <c r="H699" i="19"/>
  <c r="J799" i="20"/>
  <c r="H800" i="20"/>
  <c r="J696" i="18"/>
  <c r="I696" i="18"/>
  <c r="H697" i="18"/>
  <c r="J1113" i="20"/>
  <c r="I1113" i="20"/>
  <c r="H1114" i="20"/>
  <c r="J280" i="20"/>
  <c r="H281" i="20"/>
  <c r="J1529" i="18"/>
  <c r="I1529" i="18"/>
  <c r="H1530" i="18"/>
  <c r="H1428" i="18"/>
  <c r="J1427" i="18"/>
  <c r="I1427" i="18"/>
  <c r="J384" i="20"/>
  <c r="H385" i="20"/>
  <c r="I491" i="19"/>
  <c r="H492" i="19"/>
  <c r="J491" i="19"/>
  <c r="H596" i="18"/>
  <c r="J595" i="18"/>
  <c r="I595" i="18"/>
  <c r="J1531" i="19"/>
  <c r="I1531" i="19"/>
  <c r="H1532" i="19"/>
  <c r="H1320" i="20"/>
  <c r="J1319" i="20"/>
  <c r="I1319" i="20"/>
  <c r="I182" i="19"/>
  <c r="J182" i="19"/>
  <c r="H183" i="19"/>
  <c r="I1423" i="20"/>
  <c r="H1424" i="20"/>
  <c r="J1423" i="20"/>
  <c r="I286" i="19"/>
  <c r="J286" i="19"/>
  <c r="H287" i="19"/>
  <c r="I388" i="19"/>
  <c r="J388" i="19"/>
  <c r="H389" i="19"/>
  <c r="H492" i="18"/>
  <c r="J491" i="18"/>
  <c r="I491" i="18"/>
  <c r="J1016" i="19"/>
  <c r="I1016" i="19"/>
  <c r="H1017" i="19"/>
  <c r="H76" i="16"/>
  <c r="G77" i="16"/>
  <c r="J76" i="19"/>
  <c r="I76" i="19"/>
  <c r="H77" i="19"/>
  <c r="J804" i="18"/>
  <c r="I804" i="18"/>
  <c r="H805" i="18"/>
  <c r="J74" i="18"/>
  <c r="I74" i="18"/>
  <c r="H75" i="18"/>
  <c r="J1116" i="19"/>
  <c r="I1116" i="19"/>
  <c r="H1117" i="19"/>
  <c r="R74" i="11"/>
  <c r="M75" i="11"/>
  <c r="I907" i="19"/>
  <c r="J907" i="19"/>
  <c r="H908" i="19"/>
  <c r="J907" i="20"/>
  <c r="I907" i="20"/>
  <c r="H908" i="20"/>
  <c r="J696" i="20"/>
  <c r="H697" i="20"/>
  <c r="J284" i="18"/>
  <c r="I284" i="18"/>
  <c r="H285" i="18"/>
  <c r="J1636" i="19"/>
  <c r="I1636" i="19"/>
  <c r="H1637" i="19"/>
  <c r="I1116" i="18"/>
  <c r="J1116" i="18"/>
  <c r="H1117" i="18"/>
  <c r="J802" i="19"/>
  <c r="I802" i="19"/>
  <c r="H803" i="19"/>
  <c r="M179" i="11"/>
  <c r="R178" i="11"/>
  <c r="J181" i="18"/>
  <c r="I181" i="18"/>
  <c r="H182" i="18"/>
  <c r="J390" i="18"/>
  <c r="I390" i="18"/>
  <c r="H391" i="18"/>
  <c r="J1528" i="20"/>
  <c r="I1528" i="20"/>
  <c r="H1529" i="20"/>
  <c r="I1216" i="20"/>
  <c r="J1216" i="20"/>
  <c r="H1217" i="20"/>
  <c r="H592" i="20"/>
  <c r="J591" i="20"/>
  <c r="J1220" i="18"/>
  <c r="I1220" i="18"/>
  <c r="H1221" i="18"/>
  <c r="I1323" i="18"/>
  <c r="J1323" i="18"/>
  <c r="H1324" i="18"/>
  <c r="H596" i="19"/>
  <c r="J595" i="19"/>
  <c r="I595" i="19"/>
  <c r="I73" i="20"/>
  <c r="J73" i="20"/>
  <c r="H74" i="20"/>
  <c r="H488" i="20"/>
  <c r="J487" i="20"/>
  <c r="I1217" i="20" l="1"/>
  <c r="J1217" i="20"/>
  <c r="H1218" i="20"/>
  <c r="I1637" i="19"/>
  <c r="J1637" i="19"/>
  <c r="H1638" i="19"/>
  <c r="I908" i="20"/>
  <c r="J908" i="20"/>
  <c r="H909" i="20"/>
  <c r="I1117" i="19"/>
  <c r="J1117" i="19"/>
  <c r="H1118" i="19"/>
  <c r="H77" i="16"/>
  <c r="G78" i="16"/>
  <c r="I389" i="19"/>
  <c r="J389" i="19"/>
  <c r="H390" i="19"/>
  <c r="H597" i="18"/>
  <c r="J596" i="18"/>
  <c r="I596" i="18"/>
  <c r="J385" i="20"/>
  <c r="H386" i="20"/>
  <c r="H1429" i="18"/>
  <c r="J1428" i="18"/>
  <c r="I1428" i="18"/>
  <c r="J281" i="20"/>
  <c r="H282" i="20"/>
  <c r="J800" i="20"/>
  <c r="H801" i="20"/>
  <c r="J1634" i="18"/>
  <c r="I1634" i="18"/>
  <c r="H1635" i="18"/>
  <c r="J182" i="18"/>
  <c r="I182" i="18"/>
  <c r="H183" i="18"/>
  <c r="M180" i="11"/>
  <c r="R179" i="11"/>
  <c r="I1117" i="18"/>
  <c r="J1117" i="18"/>
  <c r="H1118" i="18"/>
  <c r="J77" i="19"/>
  <c r="I77" i="19"/>
  <c r="H78" i="19"/>
  <c r="I183" i="19"/>
  <c r="J183" i="19"/>
  <c r="H184" i="19"/>
  <c r="J1530" i="18"/>
  <c r="I1530" i="18"/>
  <c r="H1531" i="18"/>
  <c r="J697" i="18"/>
  <c r="I697" i="18"/>
  <c r="H698" i="18"/>
  <c r="I1012" i="20"/>
  <c r="J1012" i="20"/>
  <c r="H1013" i="20"/>
  <c r="J1014" i="18"/>
  <c r="I1014" i="18"/>
  <c r="H1015" i="18"/>
  <c r="I1324" i="18"/>
  <c r="J1324" i="18"/>
  <c r="H1325" i="18"/>
  <c r="H489" i="20"/>
  <c r="J488" i="20"/>
  <c r="J74" i="20"/>
  <c r="I74" i="20"/>
  <c r="H75" i="20"/>
  <c r="M76" i="11"/>
  <c r="R75" i="11"/>
  <c r="J805" i="18"/>
  <c r="I805" i="18"/>
  <c r="H806" i="18"/>
  <c r="I1017" i="19"/>
  <c r="J1017" i="19"/>
  <c r="H1018" i="19"/>
  <c r="I1320" i="20"/>
  <c r="H1321" i="20"/>
  <c r="J1320" i="20"/>
  <c r="I492" i="19"/>
  <c r="H493" i="19"/>
  <c r="J492" i="19"/>
  <c r="J1114" i="20"/>
  <c r="I1114" i="20"/>
  <c r="H1115" i="20"/>
  <c r="J699" i="19"/>
  <c r="I699" i="19"/>
  <c r="H700" i="19"/>
  <c r="J1635" i="20"/>
  <c r="I1635" i="20"/>
  <c r="H1636" i="20"/>
  <c r="I1429" i="19"/>
  <c r="J1429" i="19"/>
  <c r="H1430" i="19"/>
  <c r="I1221" i="19"/>
  <c r="J1221" i="19"/>
  <c r="H1222" i="19"/>
  <c r="J391" i="18"/>
  <c r="I391" i="18"/>
  <c r="H392" i="18"/>
  <c r="I803" i="19"/>
  <c r="J803" i="19"/>
  <c r="H804" i="19"/>
  <c r="J697" i="20"/>
  <c r="H698" i="20"/>
  <c r="H597" i="19"/>
  <c r="J596" i="19"/>
  <c r="I596" i="19"/>
  <c r="J1221" i="18"/>
  <c r="I1221" i="18"/>
  <c r="H1222" i="18"/>
  <c r="H593" i="20"/>
  <c r="J592" i="20"/>
  <c r="I1529" i="20"/>
  <c r="J1529" i="20"/>
  <c r="H1530" i="20"/>
  <c r="J285" i="18"/>
  <c r="I285" i="18"/>
  <c r="H286" i="18"/>
  <c r="J908" i="19"/>
  <c r="I908" i="19"/>
  <c r="H909" i="19"/>
  <c r="J75" i="18"/>
  <c r="I75" i="18"/>
  <c r="H76" i="18"/>
  <c r="H493" i="18"/>
  <c r="J492" i="18"/>
  <c r="I492" i="18"/>
  <c r="I287" i="19"/>
  <c r="J287" i="19"/>
  <c r="H288" i="19"/>
  <c r="J1424" i="20"/>
  <c r="I1424" i="20"/>
  <c r="H1425" i="20"/>
  <c r="I1532" i="19"/>
  <c r="J1532" i="19"/>
  <c r="H1533" i="19"/>
  <c r="H1325" i="19"/>
  <c r="J1324" i="19"/>
  <c r="I1324" i="19"/>
  <c r="I910" i="18"/>
  <c r="J910" i="18"/>
  <c r="H911" i="18"/>
  <c r="I178" i="20"/>
  <c r="J178" i="20"/>
  <c r="H179" i="20"/>
  <c r="H1426" i="20" l="1"/>
  <c r="J1425" i="20"/>
  <c r="I1425" i="20"/>
  <c r="H494" i="18"/>
  <c r="J493" i="18"/>
  <c r="I493" i="18"/>
  <c r="I909" i="19"/>
  <c r="J909" i="19"/>
  <c r="H910" i="19"/>
  <c r="I597" i="19"/>
  <c r="J597" i="19"/>
  <c r="H598" i="19"/>
  <c r="H1431" i="19"/>
  <c r="J1430" i="19"/>
  <c r="I1430" i="19"/>
  <c r="J1321" i="20"/>
  <c r="I1321" i="20"/>
  <c r="H1322" i="20"/>
  <c r="J698" i="18"/>
  <c r="I698" i="18"/>
  <c r="H699" i="18"/>
  <c r="I1118" i="18"/>
  <c r="J1118" i="18"/>
  <c r="H1119" i="18"/>
  <c r="M181" i="11"/>
  <c r="R180" i="11"/>
  <c r="J1635" i="18"/>
  <c r="I1635" i="18"/>
  <c r="H1636" i="18"/>
  <c r="J1118" i="19"/>
  <c r="I1118" i="19"/>
  <c r="H1119" i="19"/>
  <c r="J1533" i="19"/>
  <c r="I1533" i="19"/>
  <c r="H1534" i="19"/>
  <c r="J76" i="18"/>
  <c r="I76" i="18"/>
  <c r="H77" i="18"/>
  <c r="J698" i="20"/>
  <c r="H699" i="20"/>
  <c r="J1222" i="19"/>
  <c r="I1222" i="19"/>
  <c r="H1223" i="19"/>
  <c r="I1115" i="20"/>
  <c r="J1115" i="20"/>
  <c r="H1116" i="20"/>
  <c r="H494" i="19"/>
  <c r="J493" i="19"/>
  <c r="I493" i="19"/>
  <c r="J806" i="18"/>
  <c r="I806" i="18"/>
  <c r="H807" i="18"/>
  <c r="M77" i="11"/>
  <c r="R76" i="11"/>
  <c r="J1013" i="20"/>
  <c r="I1013" i="20"/>
  <c r="H1014" i="20"/>
  <c r="J78" i="19"/>
  <c r="I78" i="19"/>
  <c r="H79" i="19"/>
  <c r="J183" i="18"/>
  <c r="I183" i="18"/>
  <c r="H184" i="18"/>
  <c r="J282" i="20"/>
  <c r="H283" i="20"/>
  <c r="H1430" i="18"/>
  <c r="J1429" i="18"/>
  <c r="I1429" i="18"/>
  <c r="J1218" i="20"/>
  <c r="I1218" i="20"/>
  <c r="H1219" i="20"/>
  <c r="J179" i="20"/>
  <c r="I179" i="20"/>
  <c r="H180" i="20"/>
  <c r="I1325" i="19"/>
  <c r="J1325" i="19"/>
  <c r="H1326" i="19"/>
  <c r="J1530" i="20"/>
  <c r="I1530" i="20"/>
  <c r="H1531" i="20"/>
  <c r="H594" i="20"/>
  <c r="J593" i="20"/>
  <c r="J392" i="18"/>
  <c r="I392" i="18"/>
  <c r="H393" i="18"/>
  <c r="J700" i="19"/>
  <c r="I700" i="19"/>
  <c r="H701" i="19"/>
  <c r="J1018" i="19"/>
  <c r="I1018" i="19"/>
  <c r="H1019" i="19"/>
  <c r="I75" i="20"/>
  <c r="J75" i="20"/>
  <c r="H76" i="20"/>
  <c r="H490" i="20"/>
  <c r="J489" i="20"/>
  <c r="J1015" i="18"/>
  <c r="I1015" i="18"/>
  <c r="H1016" i="18"/>
  <c r="I184" i="19"/>
  <c r="J184" i="19"/>
  <c r="H185" i="19"/>
  <c r="J386" i="20"/>
  <c r="H387" i="20"/>
  <c r="H598" i="18"/>
  <c r="J597" i="18"/>
  <c r="I597" i="18"/>
  <c r="H78" i="16"/>
  <c r="G79" i="16"/>
  <c r="J1638" i="19"/>
  <c r="I1638" i="19"/>
  <c r="H1639" i="19"/>
  <c r="I911" i="18"/>
  <c r="J911" i="18"/>
  <c r="H912" i="18"/>
  <c r="I288" i="19"/>
  <c r="J288" i="19"/>
  <c r="H289" i="19"/>
  <c r="J286" i="18"/>
  <c r="I286" i="18"/>
  <c r="H287" i="18"/>
  <c r="J1222" i="18"/>
  <c r="I1222" i="18"/>
  <c r="H1223" i="18"/>
  <c r="J804" i="19"/>
  <c r="I804" i="19"/>
  <c r="H805" i="19"/>
  <c r="I1636" i="20"/>
  <c r="J1636" i="20"/>
  <c r="H1637" i="20"/>
  <c r="I1325" i="18"/>
  <c r="J1325" i="18"/>
  <c r="H1326" i="18"/>
  <c r="J1531" i="18"/>
  <c r="I1531" i="18"/>
  <c r="H1532" i="18"/>
  <c r="J801" i="20"/>
  <c r="H802" i="20"/>
  <c r="I390" i="19"/>
  <c r="J390" i="19"/>
  <c r="H391" i="19"/>
  <c r="I909" i="20"/>
  <c r="J909" i="20"/>
  <c r="H910" i="20"/>
  <c r="I1639" i="19" l="1"/>
  <c r="J1639" i="19"/>
  <c r="H1640" i="19"/>
  <c r="J387" i="20"/>
  <c r="H388" i="20"/>
  <c r="I701" i="19"/>
  <c r="J701" i="19"/>
  <c r="H702" i="19"/>
  <c r="I1531" i="20"/>
  <c r="J1531" i="20"/>
  <c r="H1532" i="20"/>
  <c r="J79" i="19"/>
  <c r="I79" i="19"/>
  <c r="H80" i="19"/>
  <c r="J807" i="18"/>
  <c r="I807" i="18"/>
  <c r="H808" i="18"/>
  <c r="J699" i="20"/>
  <c r="H700" i="20"/>
  <c r="I1119" i="19"/>
  <c r="J1119" i="19"/>
  <c r="H1120" i="19"/>
  <c r="I1119" i="18"/>
  <c r="J1119" i="18"/>
  <c r="H1120" i="18"/>
  <c r="H599" i="19"/>
  <c r="J598" i="19"/>
  <c r="I598" i="19"/>
  <c r="H495" i="18"/>
  <c r="J494" i="18"/>
  <c r="I494" i="18"/>
  <c r="J910" i="20"/>
  <c r="I910" i="20"/>
  <c r="H911" i="20"/>
  <c r="J1532" i="18"/>
  <c r="I1532" i="18"/>
  <c r="H1533" i="18"/>
  <c r="J1223" i="18"/>
  <c r="I1223" i="18"/>
  <c r="H1224" i="18"/>
  <c r="I805" i="19"/>
  <c r="J805" i="19"/>
  <c r="H806" i="19"/>
  <c r="I912" i="18"/>
  <c r="J912" i="18"/>
  <c r="H913" i="18"/>
  <c r="J1016" i="18"/>
  <c r="I1016" i="18"/>
  <c r="H1017" i="18"/>
  <c r="H491" i="20"/>
  <c r="J490" i="20"/>
  <c r="I1019" i="19"/>
  <c r="J1019" i="19"/>
  <c r="H1020" i="19"/>
  <c r="J1219" i="20"/>
  <c r="I1219" i="20"/>
  <c r="H1220" i="20"/>
  <c r="J184" i="18"/>
  <c r="I184" i="18"/>
  <c r="H185" i="18"/>
  <c r="I494" i="19"/>
  <c r="J494" i="19"/>
  <c r="H495" i="19"/>
  <c r="I1223" i="19"/>
  <c r="J1223" i="19"/>
  <c r="H1224" i="19"/>
  <c r="I1534" i="19"/>
  <c r="J1534" i="19"/>
  <c r="H1535" i="19"/>
  <c r="J1637" i="20"/>
  <c r="I1637" i="20"/>
  <c r="H1638" i="20"/>
  <c r="I289" i="19"/>
  <c r="J289" i="19"/>
  <c r="H290" i="19"/>
  <c r="I185" i="19"/>
  <c r="J185" i="19"/>
  <c r="H186" i="19"/>
  <c r="J76" i="20"/>
  <c r="I76" i="20"/>
  <c r="H77" i="20"/>
  <c r="I180" i="20"/>
  <c r="J180" i="20"/>
  <c r="H181" i="20"/>
  <c r="H1431" i="18"/>
  <c r="J1430" i="18"/>
  <c r="I1430" i="18"/>
  <c r="J1116" i="20"/>
  <c r="I1116" i="20"/>
  <c r="H1117" i="20"/>
  <c r="J77" i="18"/>
  <c r="I77" i="18"/>
  <c r="H78" i="18"/>
  <c r="H1323" i="20"/>
  <c r="J1322" i="20"/>
  <c r="I1322" i="20"/>
  <c r="J802" i="20"/>
  <c r="H803" i="20"/>
  <c r="I391" i="19"/>
  <c r="J391" i="19"/>
  <c r="H392" i="19"/>
  <c r="I1326" i="18"/>
  <c r="J1326" i="18"/>
  <c r="H1327" i="18"/>
  <c r="J287" i="18"/>
  <c r="I287" i="18"/>
  <c r="H288" i="18"/>
  <c r="H79" i="16"/>
  <c r="G80" i="16"/>
  <c r="H599" i="18"/>
  <c r="J598" i="18"/>
  <c r="I598" i="18"/>
  <c r="J393" i="18"/>
  <c r="I393" i="18"/>
  <c r="H394" i="18"/>
  <c r="H595" i="20"/>
  <c r="J594" i="20"/>
  <c r="H1327" i="19"/>
  <c r="J1326" i="19"/>
  <c r="I1326" i="19"/>
  <c r="J283" i="20"/>
  <c r="H284" i="20"/>
  <c r="J1014" i="20"/>
  <c r="I1014" i="20"/>
  <c r="H1015" i="20"/>
  <c r="M78" i="11"/>
  <c r="R77" i="11"/>
  <c r="J1636" i="18"/>
  <c r="I1636" i="18"/>
  <c r="H1637" i="18"/>
  <c r="M182" i="11"/>
  <c r="R181" i="11"/>
  <c r="J699" i="18"/>
  <c r="I699" i="18"/>
  <c r="H700" i="18"/>
  <c r="I1431" i="19"/>
  <c r="H1432" i="19"/>
  <c r="J1431" i="19"/>
  <c r="J910" i="19"/>
  <c r="I910" i="19"/>
  <c r="H911" i="19"/>
  <c r="H1427" i="20"/>
  <c r="J1426" i="20"/>
  <c r="I1426" i="20"/>
  <c r="J394" i="18" l="1"/>
  <c r="I394" i="18"/>
  <c r="H395" i="18"/>
  <c r="J288" i="18"/>
  <c r="I288" i="18"/>
  <c r="H289" i="18"/>
  <c r="I290" i="19"/>
  <c r="J290" i="19"/>
  <c r="H291" i="19"/>
  <c r="J185" i="18"/>
  <c r="I185" i="18"/>
  <c r="H186" i="18"/>
  <c r="J1224" i="18"/>
  <c r="I1224" i="18"/>
  <c r="H1225" i="18"/>
  <c r="J702" i="19"/>
  <c r="I702" i="19"/>
  <c r="H703" i="19"/>
  <c r="J700" i="18"/>
  <c r="I700" i="18"/>
  <c r="H701" i="18"/>
  <c r="M183" i="11"/>
  <c r="R182" i="11"/>
  <c r="I1427" i="20"/>
  <c r="H1428" i="20"/>
  <c r="J1427" i="20"/>
  <c r="J1637" i="18"/>
  <c r="I1637" i="18"/>
  <c r="H1638" i="18"/>
  <c r="M79" i="11"/>
  <c r="R78" i="11"/>
  <c r="J284" i="20"/>
  <c r="H285" i="20"/>
  <c r="H1328" i="19"/>
  <c r="J1327" i="19"/>
  <c r="I1327" i="19"/>
  <c r="H600" i="18"/>
  <c r="J599" i="18"/>
  <c r="I599" i="18"/>
  <c r="J803" i="20"/>
  <c r="H804" i="20"/>
  <c r="H1324" i="20"/>
  <c r="J1323" i="20"/>
  <c r="I1323" i="20"/>
  <c r="J1117" i="20"/>
  <c r="I1117" i="20"/>
  <c r="H1118" i="20"/>
  <c r="I186" i="19"/>
  <c r="J186" i="19"/>
  <c r="H187" i="19"/>
  <c r="J1224" i="19"/>
  <c r="I1224" i="19"/>
  <c r="H1225" i="19"/>
  <c r="H496" i="19"/>
  <c r="J495" i="19"/>
  <c r="I495" i="19"/>
  <c r="J806" i="19"/>
  <c r="I806" i="19"/>
  <c r="H807" i="19"/>
  <c r="J700" i="20"/>
  <c r="H701" i="20"/>
  <c r="J1532" i="20"/>
  <c r="I1532" i="20"/>
  <c r="H1533" i="20"/>
  <c r="J1640" i="19"/>
  <c r="I1640" i="19"/>
  <c r="H1641" i="19"/>
  <c r="J1015" i="20"/>
  <c r="I1015" i="20"/>
  <c r="H1016" i="20"/>
  <c r="H80" i="16"/>
  <c r="G81" i="16"/>
  <c r="I392" i="19"/>
  <c r="J392" i="19"/>
  <c r="H393" i="19"/>
  <c r="J78" i="18"/>
  <c r="I78" i="18"/>
  <c r="H79" i="18"/>
  <c r="H1432" i="18"/>
  <c r="J1431" i="18"/>
  <c r="I1431" i="18"/>
  <c r="I77" i="20"/>
  <c r="J77" i="20"/>
  <c r="H78" i="20"/>
  <c r="J1535" i="19"/>
  <c r="I1535" i="19"/>
  <c r="H1536" i="19"/>
  <c r="J1020" i="19"/>
  <c r="I1020" i="19"/>
  <c r="H1021" i="19"/>
  <c r="H492" i="20"/>
  <c r="J491" i="20"/>
  <c r="I913" i="18"/>
  <c r="J913" i="18"/>
  <c r="H914" i="18"/>
  <c r="J911" i="20"/>
  <c r="I911" i="20"/>
  <c r="H912" i="20"/>
  <c r="H600" i="19"/>
  <c r="J599" i="19"/>
  <c r="I599" i="19"/>
  <c r="J1120" i="19"/>
  <c r="I1120" i="19"/>
  <c r="H1121" i="19"/>
  <c r="J80" i="19"/>
  <c r="I80" i="19"/>
  <c r="H81" i="19"/>
  <c r="J911" i="19"/>
  <c r="I911" i="19"/>
  <c r="H912" i="19"/>
  <c r="H1433" i="19"/>
  <c r="J1432" i="19"/>
  <c r="I1432" i="19"/>
  <c r="H596" i="20"/>
  <c r="J595" i="20"/>
  <c r="I1327" i="18"/>
  <c r="J1327" i="18"/>
  <c r="H1328" i="18"/>
  <c r="J181" i="20"/>
  <c r="I181" i="20"/>
  <c r="H182" i="20"/>
  <c r="I1638" i="20"/>
  <c r="J1638" i="20"/>
  <c r="H1639" i="20"/>
  <c r="J1220" i="20"/>
  <c r="I1220" i="20"/>
  <c r="H1221" i="20"/>
  <c r="J1017" i="18"/>
  <c r="I1017" i="18"/>
  <c r="H1018" i="18"/>
  <c r="J1533" i="18"/>
  <c r="I1533" i="18"/>
  <c r="H1534" i="18"/>
  <c r="H496" i="18"/>
  <c r="J495" i="18"/>
  <c r="I495" i="18"/>
  <c r="I1120" i="18"/>
  <c r="J1120" i="18"/>
  <c r="H1121" i="18"/>
  <c r="J808" i="18"/>
  <c r="I808" i="18"/>
  <c r="H809" i="18"/>
  <c r="J388" i="20"/>
  <c r="H389" i="20"/>
  <c r="J1639" i="20" l="1"/>
  <c r="I1639" i="20"/>
  <c r="H1640" i="20"/>
  <c r="I1121" i="19"/>
  <c r="J1121" i="19"/>
  <c r="H1122" i="19"/>
  <c r="J78" i="20"/>
  <c r="I78" i="20"/>
  <c r="H79" i="20"/>
  <c r="H81" i="16"/>
  <c r="G82" i="16"/>
  <c r="I1533" i="20"/>
  <c r="J1533" i="20"/>
  <c r="H1534" i="20"/>
  <c r="J186" i="18"/>
  <c r="I186" i="18"/>
  <c r="H187" i="18"/>
  <c r="I1221" i="20"/>
  <c r="J1221" i="20"/>
  <c r="H1222" i="20"/>
  <c r="I1433" i="19"/>
  <c r="H1434" i="19"/>
  <c r="J1433" i="19"/>
  <c r="J81" i="19"/>
  <c r="I81" i="19"/>
  <c r="H82" i="19"/>
  <c r="H601" i="19"/>
  <c r="J600" i="19"/>
  <c r="I600" i="19"/>
  <c r="I914" i="18"/>
  <c r="J914" i="18"/>
  <c r="H915" i="18"/>
  <c r="H493" i="20"/>
  <c r="J492" i="20"/>
  <c r="I1536" i="19"/>
  <c r="J1536" i="19"/>
  <c r="H1537" i="19"/>
  <c r="H1433" i="18"/>
  <c r="J1432" i="18"/>
  <c r="I1432" i="18"/>
  <c r="I393" i="19"/>
  <c r="J393" i="19"/>
  <c r="H394" i="19"/>
  <c r="I1641" i="19"/>
  <c r="J1641" i="19"/>
  <c r="H1642" i="19"/>
  <c r="J807" i="19"/>
  <c r="I807" i="19"/>
  <c r="H808" i="19"/>
  <c r="J1118" i="20"/>
  <c r="I1118" i="20"/>
  <c r="H1119" i="20"/>
  <c r="J1225" i="18"/>
  <c r="I1225" i="18"/>
  <c r="H1226" i="18"/>
  <c r="J395" i="18"/>
  <c r="I395" i="18"/>
  <c r="H396" i="18"/>
  <c r="J389" i="20"/>
  <c r="H390" i="20"/>
  <c r="I1121" i="18"/>
  <c r="J1121" i="18"/>
  <c r="H1122" i="18"/>
  <c r="J1018" i="18"/>
  <c r="I1018" i="18"/>
  <c r="H1019" i="18"/>
  <c r="H597" i="20"/>
  <c r="J596" i="20"/>
  <c r="J912" i="20"/>
  <c r="I912" i="20"/>
  <c r="H913" i="20"/>
  <c r="I1021" i="19"/>
  <c r="J1021" i="19"/>
  <c r="H1022" i="19"/>
  <c r="J79" i="18"/>
  <c r="I79" i="18"/>
  <c r="H80" i="18"/>
  <c r="I1016" i="20"/>
  <c r="J1016" i="20"/>
  <c r="H1017" i="20"/>
  <c r="H497" i="19"/>
  <c r="J496" i="19"/>
  <c r="I496" i="19"/>
  <c r="I187" i="19"/>
  <c r="J187" i="19"/>
  <c r="H188" i="19"/>
  <c r="I1324" i="20"/>
  <c r="H1325" i="20"/>
  <c r="J1324" i="20"/>
  <c r="H1329" i="19"/>
  <c r="J1328" i="19"/>
  <c r="I1328" i="19"/>
  <c r="R79" i="11"/>
  <c r="M80" i="11"/>
  <c r="R183" i="11"/>
  <c r="M184" i="11"/>
  <c r="I703" i="19"/>
  <c r="J703" i="19"/>
  <c r="H704" i="19"/>
  <c r="J289" i="18"/>
  <c r="I289" i="18"/>
  <c r="H290" i="18"/>
  <c r="J809" i="18"/>
  <c r="I809" i="18"/>
  <c r="H810" i="18"/>
  <c r="H497" i="18"/>
  <c r="J496" i="18"/>
  <c r="I496" i="18"/>
  <c r="I1328" i="18"/>
  <c r="J1328" i="18"/>
  <c r="H1329" i="18"/>
  <c r="J912" i="19"/>
  <c r="I912" i="19"/>
  <c r="H913" i="19"/>
  <c r="J1534" i="18"/>
  <c r="I1534" i="18"/>
  <c r="H1535" i="18"/>
  <c r="I182" i="20"/>
  <c r="J182" i="20"/>
  <c r="H183" i="20"/>
  <c r="J701" i="20"/>
  <c r="H702" i="20"/>
  <c r="I1225" i="19"/>
  <c r="J1225" i="19"/>
  <c r="H1226" i="19"/>
  <c r="J804" i="20"/>
  <c r="H805" i="20"/>
  <c r="H601" i="18"/>
  <c r="J600" i="18"/>
  <c r="I600" i="18"/>
  <c r="J285" i="20"/>
  <c r="H286" i="20"/>
  <c r="J1638" i="18"/>
  <c r="I1638" i="18"/>
  <c r="H1639" i="18"/>
  <c r="J1428" i="20"/>
  <c r="I1428" i="20"/>
  <c r="H1429" i="20"/>
  <c r="J701" i="18"/>
  <c r="I701" i="18"/>
  <c r="H702" i="18"/>
  <c r="I291" i="19"/>
  <c r="J291" i="19"/>
  <c r="H292" i="19"/>
  <c r="H602" i="18" l="1"/>
  <c r="J601" i="18"/>
  <c r="I601" i="18"/>
  <c r="J183" i="20"/>
  <c r="I183" i="20"/>
  <c r="H184" i="20"/>
  <c r="M185" i="11"/>
  <c r="R184" i="11"/>
  <c r="J1325" i="20"/>
  <c r="I1325" i="20"/>
  <c r="H1326" i="20"/>
  <c r="J1017" i="20"/>
  <c r="I1017" i="20"/>
  <c r="H1018" i="20"/>
  <c r="J390" i="20"/>
  <c r="H391" i="20"/>
  <c r="I1119" i="20"/>
  <c r="J1119" i="20"/>
  <c r="H1120" i="20"/>
  <c r="I915" i="18"/>
  <c r="J915" i="18"/>
  <c r="H916" i="18"/>
  <c r="J1222" i="20"/>
  <c r="I1222" i="20"/>
  <c r="H1223" i="20"/>
  <c r="I292" i="19"/>
  <c r="J292" i="19"/>
  <c r="H293" i="19"/>
  <c r="I1329" i="18"/>
  <c r="J1329" i="18"/>
  <c r="H1330" i="18"/>
  <c r="J704" i="19"/>
  <c r="I704" i="19"/>
  <c r="H705" i="19"/>
  <c r="I913" i="20"/>
  <c r="J913" i="20"/>
  <c r="H914" i="20"/>
  <c r="H598" i="20"/>
  <c r="J597" i="20"/>
  <c r="I1122" i="18"/>
  <c r="J1122" i="18"/>
  <c r="H1123" i="18"/>
  <c r="J1226" i="18"/>
  <c r="I1226" i="18"/>
  <c r="H1227" i="18"/>
  <c r="I394" i="19"/>
  <c r="J394" i="19"/>
  <c r="H395" i="19"/>
  <c r="I601" i="19"/>
  <c r="J601" i="19"/>
  <c r="H602" i="19"/>
  <c r="H82" i="16"/>
  <c r="G83" i="16"/>
  <c r="I1640" i="20"/>
  <c r="J1640" i="20"/>
  <c r="H1641" i="20"/>
  <c r="J286" i="20"/>
  <c r="H287" i="20"/>
  <c r="H1430" i="20"/>
  <c r="J1429" i="20"/>
  <c r="I1429" i="20"/>
  <c r="J702" i="20"/>
  <c r="H703" i="20"/>
  <c r="I913" i="19"/>
  <c r="J913" i="19"/>
  <c r="H914" i="19"/>
  <c r="H498" i="18"/>
  <c r="J497" i="18"/>
  <c r="I497" i="18"/>
  <c r="J290" i="18"/>
  <c r="I290" i="18"/>
  <c r="H291" i="18"/>
  <c r="M81" i="11"/>
  <c r="R80" i="11"/>
  <c r="I1329" i="19"/>
  <c r="J1329" i="19"/>
  <c r="H1330" i="19"/>
  <c r="I188" i="19"/>
  <c r="J188" i="19"/>
  <c r="H189" i="19"/>
  <c r="J1022" i="19"/>
  <c r="I1022" i="19"/>
  <c r="H1023" i="19"/>
  <c r="J1019" i="18"/>
  <c r="I1019" i="18"/>
  <c r="H1020" i="18"/>
  <c r="J396" i="18"/>
  <c r="I396" i="18"/>
  <c r="H397" i="18"/>
  <c r="J1642" i="19"/>
  <c r="I1642" i="19"/>
  <c r="H1643" i="19"/>
  <c r="H1434" i="18"/>
  <c r="J1433" i="18"/>
  <c r="I1433" i="18"/>
  <c r="J82" i="19"/>
  <c r="I82" i="19"/>
  <c r="H83" i="19"/>
  <c r="I1434" i="19"/>
  <c r="H1435" i="19"/>
  <c r="J1434" i="19"/>
  <c r="J1534" i="20"/>
  <c r="I1534" i="20"/>
  <c r="H1535" i="20"/>
  <c r="J1122" i="19"/>
  <c r="I1122" i="19"/>
  <c r="H1123" i="19"/>
  <c r="J1639" i="18"/>
  <c r="I1639" i="18"/>
  <c r="H1640" i="18"/>
  <c r="J805" i="20"/>
  <c r="H806" i="20"/>
  <c r="J702" i="18"/>
  <c r="I702" i="18"/>
  <c r="H703" i="18"/>
  <c r="J1226" i="19"/>
  <c r="I1226" i="19"/>
  <c r="H1227" i="19"/>
  <c r="J1535" i="18"/>
  <c r="I1535" i="18"/>
  <c r="H1536" i="18"/>
  <c r="J810" i="18"/>
  <c r="I810" i="18"/>
  <c r="H811" i="18"/>
  <c r="H498" i="19"/>
  <c r="J497" i="19"/>
  <c r="I497" i="19"/>
  <c r="J80" i="18"/>
  <c r="I80" i="18"/>
  <c r="H81" i="18"/>
  <c r="J808" i="19"/>
  <c r="I808" i="19"/>
  <c r="H809" i="19"/>
  <c r="J1537" i="19"/>
  <c r="I1537" i="19"/>
  <c r="H1538" i="19"/>
  <c r="H494" i="20"/>
  <c r="J493" i="20"/>
  <c r="J187" i="18"/>
  <c r="I187" i="18"/>
  <c r="H188" i="18"/>
  <c r="I79" i="20"/>
  <c r="J79" i="20"/>
  <c r="H80" i="20"/>
  <c r="J80" i="20" l="1"/>
  <c r="I80" i="20"/>
  <c r="H81" i="20"/>
  <c r="J811" i="18"/>
  <c r="I811" i="18"/>
  <c r="H812" i="18"/>
  <c r="J806" i="20"/>
  <c r="H807" i="20"/>
  <c r="J1535" i="20"/>
  <c r="I1535" i="20"/>
  <c r="H1536" i="20"/>
  <c r="H1436" i="19"/>
  <c r="J1435" i="19"/>
  <c r="I1435" i="19"/>
  <c r="J1643" i="19"/>
  <c r="I1643" i="19"/>
  <c r="H1644" i="19"/>
  <c r="I189" i="19"/>
  <c r="J189" i="19"/>
  <c r="H190" i="19"/>
  <c r="J291" i="18"/>
  <c r="I291" i="18"/>
  <c r="H292" i="18"/>
  <c r="J1641" i="20"/>
  <c r="I1641" i="20"/>
  <c r="H1642" i="20"/>
  <c r="I395" i="19"/>
  <c r="J395" i="19"/>
  <c r="H396" i="19"/>
  <c r="I293" i="19"/>
  <c r="J293" i="19"/>
  <c r="H294" i="19"/>
  <c r="J391" i="20"/>
  <c r="H392" i="20"/>
  <c r="J703" i="18"/>
  <c r="I703" i="18"/>
  <c r="H704" i="18"/>
  <c r="J1123" i="19"/>
  <c r="I1123" i="19"/>
  <c r="H1124" i="19"/>
  <c r="I1023" i="19"/>
  <c r="J1023" i="19"/>
  <c r="H1024" i="19"/>
  <c r="H499" i="18"/>
  <c r="J498" i="18"/>
  <c r="I498" i="18"/>
  <c r="J703" i="20"/>
  <c r="H704" i="20"/>
  <c r="H1431" i="20"/>
  <c r="J1430" i="20"/>
  <c r="I1430" i="20"/>
  <c r="H603" i="19"/>
  <c r="J602" i="19"/>
  <c r="I602" i="19"/>
  <c r="I1330" i="18"/>
  <c r="J1330" i="18"/>
  <c r="H1331" i="18"/>
  <c r="J1120" i="20"/>
  <c r="I1120" i="20"/>
  <c r="H1121" i="20"/>
  <c r="H1327" i="20"/>
  <c r="J1326" i="20"/>
  <c r="I1326" i="20"/>
  <c r="M186" i="11"/>
  <c r="R185" i="11"/>
  <c r="I1538" i="19"/>
  <c r="J1538" i="19"/>
  <c r="H1539" i="19"/>
  <c r="J81" i="18"/>
  <c r="I81" i="18"/>
  <c r="H82" i="18"/>
  <c r="J1227" i="19"/>
  <c r="I1227" i="19"/>
  <c r="H1228" i="19"/>
  <c r="J1640" i="18"/>
  <c r="I1640" i="18"/>
  <c r="H1641" i="18"/>
  <c r="J83" i="19"/>
  <c r="I83" i="19"/>
  <c r="H84" i="19"/>
  <c r="J1020" i="18"/>
  <c r="I1020" i="18"/>
  <c r="H1021" i="18"/>
  <c r="J914" i="19"/>
  <c r="I914" i="19"/>
  <c r="H915" i="19"/>
  <c r="J287" i="20"/>
  <c r="H288" i="20"/>
  <c r="I1123" i="18"/>
  <c r="J1123" i="18"/>
  <c r="H1124" i="18"/>
  <c r="H599" i="20"/>
  <c r="J598" i="20"/>
  <c r="I705" i="19"/>
  <c r="J705" i="19"/>
  <c r="H706" i="19"/>
  <c r="I916" i="18"/>
  <c r="J916" i="18"/>
  <c r="H917" i="18"/>
  <c r="J1018" i="20"/>
  <c r="I1018" i="20"/>
  <c r="H1019" i="20"/>
  <c r="I184" i="20"/>
  <c r="J184" i="20"/>
  <c r="H185" i="20"/>
  <c r="J188" i="18"/>
  <c r="I188" i="18"/>
  <c r="H189" i="18"/>
  <c r="H495" i="20"/>
  <c r="J494" i="20"/>
  <c r="I809" i="19"/>
  <c r="J809" i="19"/>
  <c r="H810" i="19"/>
  <c r="I498" i="19"/>
  <c r="J498" i="19"/>
  <c r="H499" i="19"/>
  <c r="J1536" i="18"/>
  <c r="I1536" i="18"/>
  <c r="H1537" i="18"/>
  <c r="H1435" i="18"/>
  <c r="J1434" i="18"/>
  <c r="I1434" i="18"/>
  <c r="J397" i="18"/>
  <c r="I397" i="18"/>
  <c r="H398" i="18"/>
  <c r="H1331" i="19"/>
  <c r="J1330" i="19"/>
  <c r="I1330" i="19"/>
  <c r="M82" i="11"/>
  <c r="R81" i="11"/>
  <c r="H83" i="16"/>
  <c r="G84" i="16"/>
  <c r="J1227" i="18"/>
  <c r="I1227" i="18"/>
  <c r="H1228" i="18"/>
  <c r="J914" i="20"/>
  <c r="I914" i="20"/>
  <c r="H915" i="20"/>
  <c r="J1223" i="20"/>
  <c r="I1223" i="20"/>
  <c r="H1224" i="20"/>
  <c r="H603" i="18"/>
  <c r="J602" i="18"/>
  <c r="I602" i="18"/>
  <c r="H84" i="16" l="1"/>
  <c r="G85" i="16"/>
  <c r="H1436" i="18"/>
  <c r="J1435" i="18"/>
  <c r="I1435" i="18"/>
  <c r="H500" i="19"/>
  <c r="J499" i="19"/>
  <c r="I499" i="19"/>
  <c r="J189" i="18"/>
  <c r="I189" i="18"/>
  <c r="H190" i="18"/>
  <c r="J706" i="19"/>
  <c r="I706" i="19"/>
  <c r="H707" i="19"/>
  <c r="H600" i="20"/>
  <c r="J599" i="20"/>
  <c r="J288" i="20"/>
  <c r="H289" i="20"/>
  <c r="J84" i="19"/>
  <c r="I84" i="19"/>
  <c r="H85" i="19"/>
  <c r="J1539" i="19"/>
  <c r="I1539" i="19"/>
  <c r="H1540" i="19"/>
  <c r="M187" i="11"/>
  <c r="R186" i="11"/>
  <c r="J1121" i="20"/>
  <c r="I1121" i="20"/>
  <c r="H1122" i="20"/>
  <c r="I603" i="19"/>
  <c r="H604" i="19"/>
  <c r="J603" i="19"/>
  <c r="J704" i="20"/>
  <c r="H705" i="20"/>
  <c r="H500" i="18"/>
  <c r="J499" i="18"/>
  <c r="I499" i="18"/>
  <c r="J1124" i="19"/>
  <c r="I1124" i="19"/>
  <c r="H1125" i="19"/>
  <c r="I294" i="19"/>
  <c r="J294" i="19"/>
  <c r="H295" i="19"/>
  <c r="I190" i="19"/>
  <c r="J190" i="19"/>
  <c r="H191" i="19"/>
  <c r="I1436" i="19"/>
  <c r="H1437" i="19"/>
  <c r="J1436" i="19"/>
  <c r="J807" i="20"/>
  <c r="H808" i="20"/>
  <c r="J1537" i="18"/>
  <c r="I1537" i="18"/>
  <c r="H1538" i="18"/>
  <c r="I917" i="18"/>
  <c r="J917" i="18"/>
  <c r="H918" i="18"/>
  <c r="I1124" i="18"/>
  <c r="J1124" i="18"/>
  <c r="H1125" i="18"/>
  <c r="J1021" i="18"/>
  <c r="I1021" i="18"/>
  <c r="H1022" i="18"/>
  <c r="J82" i="18"/>
  <c r="I82" i="18"/>
  <c r="H83" i="18"/>
  <c r="J1024" i="19"/>
  <c r="I1024" i="19"/>
  <c r="H1025" i="19"/>
  <c r="J292" i="18"/>
  <c r="I292" i="18"/>
  <c r="H293" i="18"/>
  <c r="J1536" i="20"/>
  <c r="I1536" i="20"/>
  <c r="H1537" i="20"/>
  <c r="I81" i="20"/>
  <c r="J81" i="20"/>
  <c r="H82" i="20"/>
  <c r="J915" i="20"/>
  <c r="I915" i="20"/>
  <c r="H916" i="20"/>
  <c r="I1331" i="19"/>
  <c r="H1332" i="19"/>
  <c r="J1331" i="19"/>
  <c r="J1019" i="20"/>
  <c r="I1019" i="20"/>
  <c r="H1020" i="20"/>
  <c r="J915" i="19"/>
  <c r="I915" i="19"/>
  <c r="H916" i="19"/>
  <c r="J1228" i="19"/>
  <c r="I1228" i="19"/>
  <c r="H1229" i="19"/>
  <c r="J392" i="20"/>
  <c r="H393" i="20"/>
  <c r="I1642" i="20"/>
  <c r="J1642" i="20"/>
  <c r="H1643" i="20"/>
  <c r="J812" i="18"/>
  <c r="I812" i="18"/>
  <c r="H813" i="18"/>
  <c r="J1228" i="18"/>
  <c r="I1228" i="18"/>
  <c r="H1229" i="18"/>
  <c r="H604" i="18"/>
  <c r="J603" i="18"/>
  <c r="I603" i="18"/>
  <c r="I1224" i="20"/>
  <c r="J1224" i="20"/>
  <c r="H1225" i="20"/>
  <c r="M83" i="11"/>
  <c r="R82" i="11"/>
  <c r="J398" i="18"/>
  <c r="I398" i="18"/>
  <c r="H399" i="18"/>
  <c r="J810" i="19"/>
  <c r="I810" i="19"/>
  <c r="H811" i="19"/>
  <c r="H496" i="20"/>
  <c r="J495" i="20"/>
  <c r="J185" i="20"/>
  <c r="I185" i="20"/>
  <c r="H186" i="20"/>
  <c r="J1641" i="18"/>
  <c r="I1641" i="18"/>
  <c r="H1642" i="18"/>
  <c r="H1328" i="20"/>
  <c r="J1327" i="20"/>
  <c r="I1327" i="20"/>
  <c r="I1331" i="18"/>
  <c r="J1331" i="18"/>
  <c r="H1332" i="18"/>
  <c r="I1431" i="20"/>
  <c r="H1432" i="20"/>
  <c r="J1431" i="20"/>
  <c r="J704" i="18"/>
  <c r="I704" i="18"/>
  <c r="H705" i="18"/>
  <c r="I396" i="19"/>
  <c r="J396" i="19"/>
  <c r="H397" i="19"/>
  <c r="J1644" i="19"/>
  <c r="I1644" i="19"/>
  <c r="H1645" i="19"/>
  <c r="I1332" i="18" l="1"/>
  <c r="J1332" i="18"/>
  <c r="H1333" i="18"/>
  <c r="J1229" i="18"/>
  <c r="I1229" i="18"/>
  <c r="H1230" i="18"/>
  <c r="J293" i="18"/>
  <c r="I293" i="18"/>
  <c r="H294" i="18"/>
  <c r="I1125" i="18"/>
  <c r="J1125" i="18"/>
  <c r="H1126" i="18"/>
  <c r="I1437" i="19"/>
  <c r="H1438" i="19"/>
  <c r="J1437" i="19"/>
  <c r="I1125" i="19"/>
  <c r="J1125" i="19"/>
  <c r="H1126" i="19"/>
  <c r="I1540" i="19"/>
  <c r="J1540" i="19"/>
  <c r="H1541" i="19"/>
  <c r="I1328" i="20"/>
  <c r="H1329" i="20"/>
  <c r="J1328" i="20"/>
  <c r="I186" i="20"/>
  <c r="J186" i="20"/>
  <c r="H187" i="20"/>
  <c r="H497" i="20"/>
  <c r="J496" i="20"/>
  <c r="J399" i="18"/>
  <c r="I399" i="18"/>
  <c r="H400" i="18"/>
  <c r="M84" i="11"/>
  <c r="R83" i="11"/>
  <c r="J393" i="20"/>
  <c r="H394" i="20"/>
  <c r="I1020" i="20"/>
  <c r="J1020" i="20"/>
  <c r="H1021" i="20"/>
  <c r="H1333" i="19"/>
  <c r="J1332" i="19"/>
  <c r="I1332" i="19"/>
  <c r="I1537" i="20"/>
  <c r="J1537" i="20"/>
  <c r="H1538" i="20"/>
  <c r="J1022" i="18"/>
  <c r="I1022" i="18"/>
  <c r="H1023" i="18"/>
  <c r="J808" i="20"/>
  <c r="H809" i="20"/>
  <c r="I295" i="19"/>
  <c r="J295" i="19"/>
  <c r="H296" i="19"/>
  <c r="H501" i="18"/>
  <c r="J500" i="18"/>
  <c r="I500" i="18"/>
  <c r="H605" i="19"/>
  <c r="J604" i="19"/>
  <c r="I604" i="19"/>
  <c r="H601" i="20"/>
  <c r="J600" i="20"/>
  <c r="J190" i="18"/>
  <c r="I190" i="18"/>
  <c r="H191" i="18"/>
  <c r="H1437" i="18"/>
  <c r="J1436" i="18"/>
  <c r="I1436" i="18"/>
  <c r="I811" i="19"/>
  <c r="J811" i="19"/>
  <c r="H812" i="19"/>
  <c r="I1225" i="20"/>
  <c r="J1225" i="20"/>
  <c r="H1226" i="20"/>
  <c r="J1643" i="20"/>
  <c r="I1643" i="20"/>
  <c r="H1644" i="20"/>
  <c r="J916" i="19"/>
  <c r="I916" i="19"/>
  <c r="H917" i="19"/>
  <c r="J82" i="20"/>
  <c r="I82" i="20"/>
  <c r="H83" i="20"/>
  <c r="J83" i="18"/>
  <c r="I83" i="18"/>
  <c r="H84" i="18"/>
  <c r="J1538" i="18"/>
  <c r="I1538" i="18"/>
  <c r="H1539" i="18"/>
  <c r="I191" i="19"/>
  <c r="J191" i="19"/>
  <c r="H192" i="19"/>
  <c r="J705" i="20"/>
  <c r="H706" i="20"/>
  <c r="J289" i="20"/>
  <c r="H290" i="20"/>
  <c r="I707" i="19"/>
  <c r="J707" i="19"/>
  <c r="H708" i="19"/>
  <c r="I500" i="19"/>
  <c r="J500" i="19"/>
  <c r="H501" i="19"/>
  <c r="H85" i="16"/>
  <c r="G86" i="16"/>
  <c r="I1645" i="19"/>
  <c r="J1645" i="19"/>
  <c r="H1646" i="19"/>
  <c r="J705" i="18"/>
  <c r="I705" i="18"/>
  <c r="H706" i="18"/>
  <c r="J1432" i="20"/>
  <c r="I1432" i="20"/>
  <c r="H1433" i="20"/>
  <c r="J1642" i="18"/>
  <c r="I1642" i="18"/>
  <c r="H1643" i="18"/>
  <c r="I397" i="19"/>
  <c r="J397" i="19"/>
  <c r="H398" i="19"/>
  <c r="H605" i="18"/>
  <c r="J604" i="18"/>
  <c r="I604" i="18"/>
  <c r="J813" i="18"/>
  <c r="I813" i="18"/>
  <c r="H814" i="18"/>
  <c r="I1229" i="19"/>
  <c r="J1229" i="19"/>
  <c r="H1230" i="19"/>
  <c r="I916" i="20"/>
  <c r="J916" i="20"/>
  <c r="H917" i="20"/>
  <c r="I1025" i="19"/>
  <c r="J1025" i="19"/>
  <c r="H1026" i="19"/>
  <c r="I918" i="18"/>
  <c r="J918" i="18"/>
  <c r="H919" i="18"/>
  <c r="J1122" i="20"/>
  <c r="I1122" i="20"/>
  <c r="H1123" i="20"/>
  <c r="M188" i="11"/>
  <c r="R187" i="11"/>
  <c r="J85" i="19"/>
  <c r="I85" i="19"/>
  <c r="H86" i="19"/>
  <c r="M189" i="11" l="1"/>
  <c r="R188" i="11"/>
  <c r="J814" i="18"/>
  <c r="I814" i="18"/>
  <c r="H815" i="18"/>
  <c r="H1434" i="20"/>
  <c r="J1433" i="20"/>
  <c r="I1433" i="20"/>
  <c r="J1539" i="18"/>
  <c r="I1539" i="18"/>
  <c r="H1540" i="18"/>
  <c r="I1644" i="20"/>
  <c r="J1644" i="20"/>
  <c r="H1645" i="20"/>
  <c r="J191" i="18"/>
  <c r="I191" i="18"/>
  <c r="H192" i="18"/>
  <c r="H602" i="20"/>
  <c r="J601" i="20"/>
  <c r="J1023" i="18"/>
  <c r="I1023" i="18"/>
  <c r="H1024" i="18"/>
  <c r="I1333" i="19"/>
  <c r="H1334" i="19"/>
  <c r="J1333" i="19"/>
  <c r="J394" i="20"/>
  <c r="H395" i="20"/>
  <c r="J400" i="18"/>
  <c r="I400" i="18"/>
  <c r="H401" i="18"/>
  <c r="H498" i="20"/>
  <c r="J497" i="20"/>
  <c r="I1126" i="18"/>
  <c r="J1126" i="18"/>
  <c r="H1127" i="18"/>
  <c r="J1230" i="19"/>
  <c r="I1230" i="19"/>
  <c r="H1231" i="19"/>
  <c r="H606" i="18"/>
  <c r="J605" i="18"/>
  <c r="I605" i="18"/>
  <c r="J1643" i="18"/>
  <c r="I1643" i="18"/>
  <c r="H1644" i="18"/>
  <c r="H86" i="16"/>
  <c r="G87" i="16"/>
  <c r="J290" i="20"/>
  <c r="H291" i="20"/>
  <c r="I192" i="19"/>
  <c r="J192" i="19"/>
  <c r="H193" i="19"/>
  <c r="I917" i="19"/>
  <c r="J917" i="19"/>
  <c r="H918" i="19"/>
  <c r="J1021" i="20"/>
  <c r="I1021" i="20"/>
  <c r="H1022" i="20"/>
  <c r="J187" i="20"/>
  <c r="I187" i="20"/>
  <c r="H188" i="20"/>
  <c r="J1329" i="20"/>
  <c r="I1329" i="20"/>
  <c r="H1330" i="20"/>
  <c r="I1333" i="18"/>
  <c r="J1333" i="18"/>
  <c r="H1334" i="18"/>
  <c r="J86" i="19"/>
  <c r="I86" i="19"/>
  <c r="H87" i="19"/>
  <c r="I917" i="20"/>
  <c r="J917" i="20"/>
  <c r="H918" i="20"/>
  <c r="J708" i="19"/>
  <c r="I708" i="19"/>
  <c r="H709" i="19"/>
  <c r="I83" i="20"/>
  <c r="J83" i="20"/>
  <c r="H84" i="20"/>
  <c r="J812" i="19"/>
  <c r="I812" i="19"/>
  <c r="H813" i="19"/>
  <c r="H502" i="18"/>
  <c r="J501" i="18"/>
  <c r="I501" i="18"/>
  <c r="J809" i="20"/>
  <c r="H810" i="20"/>
  <c r="J1126" i="19"/>
  <c r="I1126" i="19"/>
  <c r="H1127" i="19"/>
  <c r="I1438" i="19"/>
  <c r="H1439" i="19"/>
  <c r="J1438" i="19"/>
  <c r="J1230" i="18"/>
  <c r="I1230" i="18"/>
  <c r="H1231" i="18"/>
  <c r="I919" i="18"/>
  <c r="J919" i="18"/>
  <c r="H920" i="18"/>
  <c r="I1123" i="20"/>
  <c r="J1123" i="20"/>
  <c r="H1124" i="20"/>
  <c r="I398" i="19"/>
  <c r="J398" i="19"/>
  <c r="H399" i="19"/>
  <c r="J1646" i="19"/>
  <c r="I1646" i="19"/>
  <c r="H1647" i="19"/>
  <c r="J1026" i="19"/>
  <c r="I1026" i="19"/>
  <c r="H1027" i="19"/>
  <c r="J706" i="18"/>
  <c r="I706" i="18"/>
  <c r="H707" i="18"/>
  <c r="H502" i="19"/>
  <c r="J501" i="19"/>
  <c r="I501" i="19"/>
  <c r="J706" i="20"/>
  <c r="H707" i="20"/>
  <c r="J84" i="18"/>
  <c r="I84" i="18"/>
  <c r="H85" i="18"/>
  <c r="J1226" i="20"/>
  <c r="I1226" i="20"/>
  <c r="H1227" i="20"/>
  <c r="H1438" i="18"/>
  <c r="J1437" i="18"/>
  <c r="I1437" i="18"/>
  <c r="I605" i="19"/>
  <c r="H606" i="19"/>
  <c r="J605" i="19"/>
  <c r="I296" i="19"/>
  <c r="J296" i="19"/>
  <c r="H297" i="19"/>
  <c r="J1538" i="20"/>
  <c r="I1538" i="20"/>
  <c r="H1539" i="20"/>
  <c r="R84" i="11"/>
  <c r="M85" i="11"/>
  <c r="I1541" i="19"/>
  <c r="J1541" i="19"/>
  <c r="H1542" i="19"/>
  <c r="J294" i="18"/>
  <c r="I294" i="18"/>
  <c r="H295" i="18"/>
  <c r="J1227" i="20" l="1"/>
  <c r="I1227" i="20"/>
  <c r="H1228" i="20"/>
  <c r="I399" i="19"/>
  <c r="J399" i="19"/>
  <c r="H400" i="19"/>
  <c r="J918" i="20"/>
  <c r="I918" i="20"/>
  <c r="H919" i="20"/>
  <c r="I188" i="20"/>
  <c r="J188" i="20"/>
  <c r="H189" i="20"/>
  <c r="J291" i="20"/>
  <c r="H292" i="20"/>
  <c r="J1644" i="18"/>
  <c r="I1644" i="18"/>
  <c r="H1645" i="18"/>
  <c r="H1335" i="19"/>
  <c r="J1334" i="19"/>
  <c r="I1334" i="19"/>
  <c r="J1231" i="18"/>
  <c r="I1231" i="18"/>
  <c r="H1232" i="18"/>
  <c r="H1440" i="19"/>
  <c r="J1439" i="19"/>
  <c r="I1439" i="19"/>
  <c r="I709" i="19"/>
  <c r="J709" i="19"/>
  <c r="H710" i="19"/>
  <c r="H1331" i="20"/>
  <c r="J1330" i="20"/>
  <c r="I1330" i="20"/>
  <c r="I193" i="19"/>
  <c r="J193" i="19"/>
  <c r="H194" i="19"/>
  <c r="H607" i="18"/>
  <c r="J606" i="18"/>
  <c r="I606" i="18"/>
  <c r="I1127" i="18"/>
  <c r="J1127" i="18"/>
  <c r="H1128" i="18"/>
  <c r="H499" i="20"/>
  <c r="J498" i="20"/>
  <c r="J395" i="20"/>
  <c r="H396" i="20"/>
  <c r="J1540" i="18"/>
  <c r="I1540" i="18"/>
  <c r="H1541" i="18"/>
  <c r="J1539" i="20"/>
  <c r="I1539" i="20"/>
  <c r="H1540" i="20"/>
  <c r="J1647" i="19"/>
  <c r="I1647" i="19"/>
  <c r="H1648" i="19"/>
  <c r="M86" i="11"/>
  <c r="R85" i="11"/>
  <c r="J707" i="20"/>
  <c r="H708" i="20"/>
  <c r="I502" i="19"/>
  <c r="H503" i="19"/>
  <c r="J502" i="19"/>
  <c r="J1027" i="19"/>
  <c r="I1027" i="19"/>
  <c r="H1028" i="19"/>
  <c r="I920" i="18"/>
  <c r="J920" i="18"/>
  <c r="H921" i="18"/>
  <c r="J810" i="20"/>
  <c r="H811" i="20"/>
  <c r="H503" i="18"/>
  <c r="J502" i="18"/>
  <c r="I502" i="18"/>
  <c r="J84" i="20"/>
  <c r="I84" i="20"/>
  <c r="H85" i="20"/>
  <c r="I1334" i="18"/>
  <c r="J1334" i="18"/>
  <c r="H1335" i="18"/>
  <c r="J918" i="19"/>
  <c r="I918" i="19"/>
  <c r="H919" i="19"/>
  <c r="H87" i="16"/>
  <c r="G88" i="16"/>
  <c r="J1231" i="19"/>
  <c r="I1231" i="19"/>
  <c r="H1232" i="19"/>
  <c r="J401" i="18"/>
  <c r="I401" i="18"/>
  <c r="H402" i="18"/>
  <c r="J1024" i="18"/>
  <c r="I1024" i="18"/>
  <c r="H1025" i="18"/>
  <c r="H603" i="20"/>
  <c r="J602" i="20"/>
  <c r="J1645" i="20"/>
  <c r="I1645" i="20"/>
  <c r="H1646" i="20"/>
  <c r="H1435" i="20"/>
  <c r="J1434" i="20"/>
  <c r="I1434" i="20"/>
  <c r="J295" i="18"/>
  <c r="I295" i="18"/>
  <c r="H296" i="18"/>
  <c r="I1542" i="19"/>
  <c r="J1542" i="19"/>
  <c r="H1543" i="19"/>
  <c r="I297" i="19"/>
  <c r="J297" i="19"/>
  <c r="H298" i="19"/>
  <c r="H607" i="19"/>
  <c r="J606" i="19"/>
  <c r="I606" i="19"/>
  <c r="H1439" i="18"/>
  <c r="J1438" i="18"/>
  <c r="I1438" i="18"/>
  <c r="J85" i="18"/>
  <c r="I85" i="18"/>
  <c r="H86" i="18"/>
  <c r="J707" i="18"/>
  <c r="I707" i="18"/>
  <c r="H708" i="18"/>
  <c r="J1124" i="20"/>
  <c r="I1124" i="20"/>
  <c r="H1125" i="20"/>
  <c r="I1127" i="19"/>
  <c r="J1127" i="19"/>
  <c r="H1128" i="19"/>
  <c r="I813" i="19"/>
  <c r="J813" i="19"/>
  <c r="H814" i="19"/>
  <c r="J87" i="19"/>
  <c r="I87" i="19"/>
  <c r="H88" i="19"/>
  <c r="J1022" i="20"/>
  <c r="I1022" i="20"/>
  <c r="H1023" i="20"/>
  <c r="J192" i="18"/>
  <c r="I192" i="18"/>
  <c r="H193" i="18"/>
  <c r="J815" i="18"/>
  <c r="I815" i="18"/>
  <c r="H816" i="18"/>
  <c r="R189" i="11"/>
  <c r="M190" i="11"/>
  <c r="J1025" i="18" l="1"/>
  <c r="I1025" i="18"/>
  <c r="H1026" i="18"/>
  <c r="J1028" i="19"/>
  <c r="I1028" i="19"/>
  <c r="H1029" i="19"/>
  <c r="H504" i="19"/>
  <c r="J503" i="19"/>
  <c r="I503" i="19"/>
  <c r="J1541" i="18"/>
  <c r="I1541" i="18"/>
  <c r="H1542" i="18"/>
  <c r="H608" i="18"/>
  <c r="J607" i="18"/>
  <c r="I607" i="18"/>
  <c r="I1440" i="19"/>
  <c r="H1441" i="19"/>
  <c r="J1440" i="19"/>
  <c r="J189" i="20"/>
  <c r="I189" i="20"/>
  <c r="H190" i="20"/>
  <c r="M191" i="11"/>
  <c r="R190" i="11"/>
  <c r="J296" i="18"/>
  <c r="I296" i="18"/>
  <c r="H297" i="18"/>
  <c r="H88" i="16"/>
  <c r="G89" i="16"/>
  <c r="I85" i="20"/>
  <c r="J85" i="20"/>
  <c r="H86" i="20"/>
  <c r="I921" i="18"/>
  <c r="J921" i="18"/>
  <c r="H922" i="18"/>
  <c r="M87" i="11"/>
  <c r="R86" i="11"/>
  <c r="I1540" i="20"/>
  <c r="J1540" i="20"/>
  <c r="H1541" i="20"/>
  <c r="I194" i="19"/>
  <c r="J194" i="19"/>
  <c r="H195" i="19"/>
  <c r="J1232" i="18"/>
  <c r="I1232" i="18"/>
  <c r="H1233" i="18"/>
  <c r="J1228" i="20"/>
  <c r="I1228" i="20"/>
  <c r="H1229" i="20"/>
  <c r="J1125" i="20"/>
  <c r="I1125" i="20"/>
  <c r="H1126" i="20"/>
  <c r="J193" i="18"/>
  <c r="I193" i="18"/>
  <c r="H194" i="18"/>
  <c r="J1128" i="19"/>
  <c r="I1128" i="19"/>
  <c r="H1129" i="19"/>
  <c r="J816" i="18"/>
  <c r="I816" i="18"/>
  <c r="H817" i="18"/>
  <c r="J814" i="19"/>
  <c r="I814" i="19"/>
  <c r="H815" i="19"/>
  <c r="J86" i="18"/>
  <c r="I86" i="18"/>
  <c r="H87" i="18"/>
  <c r="H608" i="19"/>
  <c r="J607" i="19"/>
  <c r="I607" i="19"/>
  <c r="J1543" i="19"/>
  <c r="I1543" i="19"/>
  <c r="H1544" i="19"/>
  <c r="I1435" i="20"/>
  <c r="H1436" i="20"/>
  <c r="J1435" i="20"/>
  <c r="J1232" i="19"/>
  <c r="I1232" i="19"/>
  <c r="H1233" i="19"/>
  <c r="I1335" i="18"/>
  <c r="J1335" i="18"/>
  <c r="H1336" i="18"/>
  <c r="H504" i="18"/>
  <c r="J503" i="18"/>
  <c r="I503" i="18"/>
  <c r="J708" i="20"/>
  <c r="H709" i="20"/>
  <c r="J1648" i="19"/>
  <c r="I1648" i="19"/>
  <c r="H1649" i="19"/>
  <c r="H500" i="20"/>
  <c r="J499" i="20"/>
  <c r="H1332" i="20"/>
  <c r="J1331" i="20"/>
  <c r="I1331" i="20"/>
  <c r="H1336" i="19"/>
  <c r="J1335" i="19"/>
  <c r="I1335" i="19"/>
  <c r="J292" i="20"/>
  <c r="H293" i="20"/>
  <c r="I400" i="19"/>
  <c r="J400" i="19"/>
  <c r="H401" i="19"/>
  <c r="J1023" i="20"/>
  <c r="I1023" i="20"/>
  <c r="H1024" i="20"/>
  <c r="J88" i="19"/>
  <c r="I88" i="19"/>
  <c r="H89" i="19"/>
  <c r="J708" i="18"/>
  <c r="I708" i="18"/>
  <c r="H709" i="18"/>
  <c r="H1440" i="18"/>
  <c r="J1439" i="18"/>
  <c r="I1439" i="18"/>
  <c r="I298" i="19"/>
  <c r="J298" i="19"/>
  <c r="H299" i="19"/>
  <c r="I1646" i="20"/>
  <c r="J1646" i="20"/>
  <c r="H1647" i="20"/>
  <c r="H604" i="20"/>
  <c r="J603" i="20"/>
  <c r="J402" i="18"/>
  <c r="I402" i="18"/>
  <c r="H403" i="18"/>
  <c r="I919" i="19"/>
  <c r="J919" i="19"/>
  <c r="H920" i="19"/>
  <c r="J811" i="20"/>
  <c r="H812" i="20"/>
  <c r="J396" i="20"/>
  <c r="H397" i="20"/>
  <c r="I1128" i="18"/>
  <c r="J1128" i="18"/>
  <c r="H1129" i="18"/>
  <c r="J710" i="19"/>
  <c r="I710" i="19"/>
  <c r="H711" i="19"/>
  <c r="J1645" i="18"/>
  <c r="I1645" i="18"/>
  <c r="H1646" i="18"/>
  <c r="J919" i="20"/>
  <c r="I919" i="20"/>
  <c r="H920" i="20"/>
  <c r="H1441" i="18" l="1"/>
  <c r="J1440" i="18"/>
  <c r="I1440" i="18"/>
  <c r="J89" i="19"/>
  <c r="I89" i="19"/>
  <c r="H90" i="19"/>
  <c r="I1332" i="20"/>
  <c r="H1333" i="20"/>
  <c r="J1332" i="20"/>
  <c r="I1544" i="19"/>
  <c r="J1544" i="19"/>
  <c r="H1545" i="19"/>
  <c r="J817" i="18"/>
  <c r="I817" i="18"/>
  <c r="H818" i="18"/>
  <c r="I1229" i="20"/>
  <c r="J1229" i="20"/>
  <c r="H1230" i="20"/>
  <c r="H89" i="16"/>
  <c r="G90" i="16"/>
  <c r="J1542" i="18"/>
  <c r="I1542" i="18"/>
  <c r="H1543" i="18"/>
  <c r="H609" i="19"/>
  <c r="J608" i="19"/>
  <c r="I608" i="19"/>
  <c r="J815" i="19"/>
  <c r="I815" i="19"/>
  <c r="H816" i="19"/>
  <c r="J1126" i="20"/>
  <c r="I1126" i="20"/>
  <c r="H1127" i="20"/>
  <c r="I1541" i="20"/>
  <c r="J1541" i="20"/>
  <c r="H1542" i="20"/>
  <c r="M88" i="11"/>
  <c r="R87" i="11"/>
  <c r="J86" i="20"/>
  <c r="I86" i="20"/>
  <c r="H87" i="20"/>
  <c r="H505" i="19"/>
  <c r="J504" i="19"/>
  <c r="I504" i="19"/>
  <c r="J1026" i="18"/>
  <c r="I1026" i="18"/>
  <c r="H1027" i="18"/>
  <c r="J397" i="20"/>
  <c r="H398" i="20"/>
  <c r="J1647" i="20"/>
  <c r="I1647" i="20"/>
  <c r="H1648" i="20"/>
  <c r="I1129" i="18"/>
  <c r="J1129" i="18"/>
  <c r="H1130" i="18"/>
  <c r="H1337" i="19"/>
  <c r="J1336" i="19"/>
  <c r="I1336" i="19"/>
  <c r="J711" i="19"/>
  <c r="I711" i="19"/>
  <c r="H712" i="19"/>
  <c r="J812" i="20"/>
  <c r="H813" i="20"/>
  <c r="I401" i="19"/>
  <c r="J401" i="19"/>
  <c r="H402" i="19"/>
  <c r="H501" i="20"/>
  <c r="J500" i="20"/>
  <c r="J709" i="20"/>
  <c r="H710" i="20"/>
  <c r="H505" i="18"/>
  <c r="J504" i="18"/>
  <c r="I504" i="18"/>
  <c r="I1233" i="19"/>
  <c r="J1233" i="19"/>
  <c r="H1234" i="19"/>
  <c r="J1436" i="20"/>
  <c r="I1436" i="20"/>
  <c r="H1437" i="20"/>
  <c r="J87" i="18"/>
  <c r="I87" i="18"/>
  <c r="H88" i="18"/>
  <c r="J194" i="18"/>
  <c r="I194" i="18"/>
  <c r="H195" i="18"/>
  <c r="I195" i="19"/>
  <c r="J195" i="19"/>
  <c r="H196" i="19"/>
  <c r="I922" i="18"/>
  <c r="J922" i="18"/>
  <c r="H923" i="18"/>
  <c r="J297" i="18"/>
  <c r="I297" i="18"/>
  <c r="H298" i="18"/>
  <c r="R191" i="11"/>
  <c r="M192" i="11"/>
  <c r="I1029" i="19"/>
  <c r="J1029" i="19"/>
  <c r="H1030" i="19"/>
  <c r="J920" i="20"/>
  <c r="I920" i="20"/>
  <c r="H921" i="20"/>
  <c r="J920" i="19"/>
  <c r="I920" i="19"/>
  <c r="H921" i="19"/>
  <c r="J709" i="18"/>
  <c r="I709" i="18"/>
  <c r="H710" i="18"/>
  <c r="J293" i="20"/>
  <c r="H294" i="20"/>
  <c r="J1646" i="18"/>
  <c r="I1646" i="18"/>
  <c r="H1647" i="18"/>
  <c r="J403" i="18"/>
  <c r="I403" i="18"/>
  <c r="H404" i="18"/>
  <c r="H605" i="20"/>
  <c r="J604" i="20"/>
  <c r="I299" i="19"/>
  <c r="J299" i="19"/>
  <c r="H300" i="19"/>
  <c r="I1024" i="20"/>
  <c r="J1024" i="20"/>
  <c r="H1025" i="20"/>
  <c r="I1649" i="19"/>
  <c r="J1649" i="19"/>
  <c r="H1650" i="19"/>
  <c r="I1336" i="18"/>
  <c r="J1336" i="18"/>
  <c r="H1337" i="18"/>
  <c r="I1129" i="19"/>
  <c r="J1129" i="19"/>
  <c r="H1130" i="19"/>
  <c r="J1233" i="18"/>
  <c r="I1233" i="18"/>
  <c r="H1234" i="18"/>
  <c r="I190" i="20"/>
  <c r="J190" i="20"/>
  <c r="H191" i="20"/>
  <c r="I1441" i="19"/>
  <c r="J1441" i="19"/>
  <c r="H1442" i="19"/>
  <c r="H609" i="18"/>
  <c r="J608" i="18"/>
  <c r="I608" i="18"/>
  <c r="H606" i="20" l="1"/>
  <c r="J605" i="20"/>
  <c r="J1647" i="18"/>
  <c r="I1647" i="18"/>
  <c r="H1648" i="18"/>
  <c r="I921" i="19"/>
  <c r="J921" i="19"/>
  <c r="H922" i="19"/>
  <c r="J195" i="18"/>
  <c r="I195" i="18"/>
  <c r="H196" i="18"/>
  <c r="J712" i="19"/>
  <c r="I712" i="19"/>
  <c r="H713" i="19"/>
  <c r="J398" i="20"/>
  <c r="H399" i="20"/>
  <c r="I87" i="20"/>
  <c r="J87" i="20"/>
  <c r="H88" i="20"/>
  <c r="M89" i="11"/>
  <c r="R88" i="11"/>
  <c r="I1127" i="20"/>
  <c r="J1127" i="20"/>
  <c r="H1128" i="20"/>
  <c r="I609" i="19"/>
  <c r="J609" i="19"/>
  <c r="H610" i="19"/>
  <c r="H90" i="16"/>
  <c r="G91" i="16"/>
  <c r="J1545" i="19"/>
  <c r="I1545" i="19"/>
  <c r="H1546" i="19"/>
  <c r="J1333" i="20"/>
  <c r="I1333" i="20"/>
  <c r="H1334" i="20"/>
  <c r="J1025" i="20"/>
  <c r="I1025" i="20"/>
  <c r="H1026" i="20"/>
  <c r="J404" i="18"/>
  <c r="I404" i="18"/>
  <c r="H405" i="18"/>
  <c r="J710" i="18"/>
  <c r="I710" i="18"/>
  <c r="H711" i="18"/>
  <c r="M193" i="11"/>
  <c r="R192" i="11"/>
  <c r="I196" i="19"/>
  <c r="J196" i="19"/>
  <c r="H197" i="19"/>
  <c r="J1234" i="19"/>
  <c r="I1234" i="19"/>
  <c r="H1235" i="19"/>
  <c r="I1337" i="19"/>
  <c r="J1337" i="19"/>
  <c r="H1338" i="19"/>
  <c r="I1648" i="20"/>
  <c r="J1648" i="20"/>
  <c r="H1649" i="20"/>
  <c r="J1542" i="20"/>
  <c r="I1542" i="20"/>
  <c r="H1543" i="20"/>
  <c r="J1543" i="18"/>
  <c r="I1543" i="18"/>
  <c r="H1544" i="18"/>
  <c r="J818" i="18"/>
  <c r="I818" i="18"/>
  <c r="H819" i="18"/>
  <c r="J1130" i="19"/>
  <c r="I1130" i="19"/>
  <c r="H1131" i="19"/>
  <c r="J191" i="20"/>
  <c r="I191" i="20"/>
  <c r="H192" i="20"/>
  <c r="J1650" i="19"/>
  <c r="I1650" i="19"/>
  <c r="H1651" i="19"/>
  <c r="J1030" i="19"/>
  <c r="I1030" i="19"/>
  <c r="H1031" i="19"/>
  <c r="I923" i="18"/>
  <c r="J923" i="18"/>
  <c r="H924" i="18"/>
  <c r="H1438" i="20"/>
  <c r="J1437" i="20"/>
  <c r="I1437" i="20"/>
  <c r="H506" i="18"/>
  <c r="J505" i="18"/>
  <c r="I505" i="18"/>
  <c r="H502" i="20"/>
  <c r="J501" i="20"/>
  <c r="J813" i="20"/>
  <c r="H814" i="20"/>
  <c r="I1130" i="18"/>
  <c r="J1130" i="18"/>
  <c r="H1131" i="18"/>
  <c r="J1027" i="18"/>
  <c r="I1027" i="18"/>
  <c r="H1028" i="18"/>
  <c r="J1230" i="20"/>
  <c r="I1230" i="20"/>
  <c r="H1231" i="20"/>
  <c r="J90" i="19"/>
  <c r="I90" i="19"/>
  <c r="H91" i="19"/>
  <c r="I300" i="19"/>
  <c r="J300" i="19"/>
  <c r="H301" i="19"/>
  <c r="J1234" i="18"/>
  <c r="I1234" i="18"/>
  <c r="H1235" i="18"/>
  <c r="H610" i="18"/>
  <c r="J609" i="18"/>
  <c r="I609" i="18"/>
  <c r="I1442" i="19"/>
  <c r="J1442" i="19"/>
  <c r="H1443" i="19"/>
  <c r="I1337" i="18"/>
  <c r="J1337" i="18"/>
  <c r="H1338" i="18"/>
  <c r="J294" i="20"/>
  <c r="H295" i="20"/>
  <c r="I921" i="20"/>
  <c r="J921" i="20"/>
  <c r="H922" i="20"/>
  <c r="J298" i="18"/>
  <c r="I298" i="18"/>
  <c r="H299" i="18"/>
  <c r="J88" i="18"/>
  <c r="I88" i="18"/>
  <c r="H89" i="18"/>
  <c r="J710" i="20"/>
  <c r="H711" i="20"/>
  <c r="I402" i="19"/>
  <c r="J402" i="19"/>
  <c r="H403" i="19"/>
  <c r="H506" i="19"/>
  <c r="J505" i="19"/>
  <c r="I505" i="19"/>
  <c r="J816" i="19"/>
  <c r="I816" i="19"/>
  <c r="H817" i="19"/>
  <c r="H1442" i="18"/>
  <c r="J1441" i="18"/>
  <c r="I1441" i="18"/>
  <c r="H1444" i="19" l="1"/>
  <c r="J1443" i="19"/>
  <c r="I1443" i="19"/>
  <c r="J91" i="19"/>
  <c r="I91" i="19"/>
  <c r="H92" i="19"/>
  <c r="J814" i="20"/>
  <c r="H815" i="20"/>
  <c r="I1651" i="19"/>
  <c r="J1651" i="19"/>
  <c r="H1652" i="19"/>
  <c r="J1544" i="18"/>
  <c r="I1544" i="18"/>
  <c r="H1545" i="18"/>
  <c r="I1235" i="19"/>
  <c r="J1235" i="19"/>
  <c r="H1236" i="19"/>
  <c r="J711" i="18"/>
  <c r="I711" i="18"/>
  <c r="H712" i="18"/>
  <c r="I1546" i="19"/>
  <c r="J1546" i="19"/>
  <c r="H1547" i="19"/>
  <c r="J1128" i="20"/>
  <c r="I1128" i="20"/>
  <c r="H1129" i="20"/>
  <c r="M90" i="11"/>
  <c r="R89" i="11"/>
  <c r="J399" i="20"/>
  <c r="H400" i="20"/>
  <c r="J922" i="19"/>
  <c r="I922" i="19"/>
  <c r="H923" i="19"/>
  <c r="I506" i="19"/>
  <c r="J506" i="19"/>
  <c r="H507" i="19"/>
  <c r="I403" i="19"/>
  <c r="J403" i="19"/>
  <c r="H404" i="19"/>
  <c r="J299" i="18"/>
  <c r="I299" i="18"/>
  <c r="H300" i="18"/>
  <c r="I1338" i="18"/>
  <c r="J1338" i="18"/>
  <c r="H1339" i="18"/>
  <c r="H611" i="18"/>
  <c r="J610" i="18"/>
  <c r="I610" i="18"/>
  <c r="I301" i="19"/>
  <c r="J301" i="19"/>
  <c r="H302" i="19"/>
  <c r="I1131" i="18"/>
  <c r="J1131" i="18"/>
  <c r="H1132" i="18"/>
  <c r="H1439" i="20"/>
  <c r="J1438" i="20"/>
  <c r="I1438" i="20"/>
  <c r="J1031" i="19"/>
  <c r="I1031" i="19"/>
  <c r="H1032" i="19"/>
  <c r="J819" i="18"/>
  <c r="I819" i="18"/>
  <c r="H820" i="18"/>
  <c r="H1339" i="19"/>
  <c r="J1338" i="19"/>
  <c r="I1338" i="19"/>
  <c r="H1335" i="20"/>
  <c r="J1334" i="20"/>
  <c r="I1334" i="20"/>
  <c r="H611" i="19"/>
  <c r="J610" i="19"/>
  <c r="I610" i="19"/>
  <c r="J88" i="20"/>
  <c r="I88" i="20"/>
  <c r="H89" i="20"/>
  <c r="J196" i="18"/>
  <c r="I196" i="18"/>
  <c r="H197" i="18"/>
  <c r="J711" i="20"/>
  <c r="H712" i="20"/>
  <c r="J922" i="20"/>
  <c r="I922" i="20"/>
  <c r="H923" i="20"/>
  <c r="H1443" i="18"/>
  <c r="J1442" i="18"/>
  <c r="I1442" i="18"/>
  <c r="J89" i="18"/>
  <c r="I89" i="18"/>
  <c r="H90" i="18"/>
  <c r="J1235" i="18"/>
  <c r="I1235" i="18"/>
  <c r="H1236" i="18"/>
  <c r="J1028" i="18"/>
  <c r="I1028" i="18"/>
  <c r="H1029" i="18"/>
  <c r="H507" i="18"/>
  <c r="J506" i="18"/>
  <c r="I506" i="18"/>
  <c r="I924" i="18"/>
  <c r="J924" i="18"/>
  <c r="H925" i="18"/>
  <c r="J1131" i="19"/>
  <c r="I1131" i="19"/>
  <c r="H1132" i="19"/>
  <c r="J1649" i="20"/>
  <c r="I1649" i="20"/>
  <c r="H1650" i="20"/>
  <c r="J1026" i="20"/>
  <c r="I1026" i="20"/>
  <c r="H1027" i="20"/>
  <c r="I713" i="19"/>
  <c r="J713" i="19"/>
  <c r="H714" i="19"/>
  <c r="I817" i="19"/>
  <c r="J817" i="19"/>
  <c r="H818" i="19"/>
  <c r="J295" i="20"/>
  <c r="H296" i="20"/>
  <c r="J1231" i="20"/>
  <c r="I1231" i="20"/>
  <c r="H1232" i="20"/>
  <c r="H503" i="20"/>
  <c r="J502" i="20"/>
  <c r="I192" i="20"/>
  <c r="J192" i="20"/>
  <c r="H193" i="20"/>
  <c r="J1543" i="20"/>
  <c r="I1543" i="20"/>
  <c r="H1544" i="20"/>
  <c r="I197" i="19"/>
  <c r="J197" i="19"/>
  <c r="H198" i="19"/>
  <c r="M194" i="11"/>
  <c r="R193" i="11"/>
  <c r="J405" i="18"/>
  <c r="I405" i="18"/>
  <c r="H406" i="18"/>
  <c r="H91" i="16"/>
  <c r="G92" i="16"/>
  <c r="J1648" i="18"/>
  <c r="I1648" i="18"/>
  <c r="H1649" i="18"/>
  <c r="H607" i="20"/>
  <c r="J606" i="20"/>
  <c r="I198" i="19" l="1"/>
  <c r="J198" i="19"/>
  <c r="H199" i="19"/>
  <c r="J1132" i="19"/>
  <c r="I1132" i="19"/>
  <c r="H1133" i="19"/>
  <c r="H508" i="18"/>
  <c r="J507" i="18"/>
  <c r="I507" i="18"/>
  <c r="J1236" i="18"/>
  <c r="I1236" i="18"/>
  <c r="H1237" i="18"/>
  <c r="H1444" i="18"/>
  <c r="J1443" i="18"/>
  <c r="I1443" i="18"/>
  <c r="J712" i="20"/>
  <c r="H713" i="20"/>
  <c r="I1339" i="19"/>
  <c r="J1339" i="19"/>
  <c r="H1340" i="19"/>
  <c r="J1032" i="19"/>
  <c r="I1032" i="19"/>
  <c r="H1033" i="19"/>
  <c r="H508" i="19"/>
  <c r="J507" i="19"/>
  <c r="I507" i="19"/>
  <c r="J712" i="18"/>
  <c r="I712" i="18"/>
  <c r="H713" i="18"/>
  <c r="J815" i="20"/>
  <c r="H816" i="20"/>
  <c r="J1649" i="18"/>
  <c r="I1649" i="18"/>
  <c r="H1650" i="18"/>
  <c r="J818" i="19"/>
  <c r="I818" i="19"/>
  <c r="H819" i="19"/>
  <c r="H608" i="20"/>
  <c r="J607" i="20"/>
  <c r="H92" i="16"/>
  <c r="G93" i="16"/>
  <c r="I1650" i="20"/>
  <c r="J1650" i="20"/>
  <c r="H1651" i="20"/>
  <c r="J1029" i="18"/>
  <c r="I1029" i="18"/>
  <c r="H1030" i="18"/>
  <c r="J923" i="20"/>
  <c r="I923" i="20"/>
  <c r="H924" i="20"/>
  <c r="I89" i="20"/>
  <c r="J89" i="20"/>
  <c r="H90" i="20"/>
  <c r="H1336" i="20"/>
  <c r="J1335" i="20"/>
  <c r="I1335" i="20"/>
  <c r="J820" i="18"/>
  <c r="I820" i="18"/>
  <c r="H821" i="18"/>
  <c r="I1439" i="20"/>
  <c r="H1440" i="20"/>
  <c r="J1439" i="20"/>
  <c r="I302" i="19"/>
  <c r="J302" i="19"/>
  <c r="H303" i="19"/>
  <c r="I404" i="19"/>
  <c r="J404" i="19"/>
  <c r="H405" i="19"/>
  <c r="R90" i="11"/>
  <c r="M91" i="11"/>
  <c r="J1547" i="19"/>
  <c r="I1547" i="19"/>
  <c r="H1548" i="19"/>
  <c r="J1652" i="19"/>
  <c r="I1652" i="19"/>
  <c r="H1653" i="19"/>
  <c r="H504" i="20"/>
  <c r="J503" i="20"/>
  <c r="J1027" i="20"/>
  <c r="I1027" i="20"/>
  <c r="H1028" i="20"/>
  <c r="J197" i="18"/>
  <c r="I197" i="18"/>
  <c r="H198" i="18"/>
  <c r="I611" i="19"/>
  <c r="J611" i="19"/>
  <c r="H612" i="19"/>
  <c r="I1132" i="18"/>
  <c r="J1132" i="18"/>
  <c r="H1133" i="18"/>
  <c r="H612" i="18"/>
  <c r="J611" i="18"/>
  <c r="I611" i="18"/>
  <c r="J300" i="18"/>
  <c r="I300" i="18"/>
  <c r="H301" i="18"/>
  <c r="J400" i="20"/>
  <c r="H401" i="20"/>
  <c r="J1129" i="20"/>
  <c r="I1129" i="20"/>
  <c r="H1130" i="20"/>
  <c r="J1545" i="18"/>
  <c r="I1545" i="18"/>
  <c r="H1546" i="18"/>
  <c r="J92" i="19"/>
  <c r="I92" i="19"/>
  <c r="H93" i="19"/>
  <c r="J193" i="20"/>
  <c r="I193" i="20"/>
  <c r="H194" i="20"/>
  <c r="J296" i="20"/>
  <c r="H297" i="20"/>
  <c r="J406" i="18"/>
  <c r="I406" i="18"/>
  <c r="H407" i="18"/>
  <c r="M195" i="11"/>
  <c r="R194" i="11"/>
  <c r="J1544" i="20"/>
  <c r="I1544" i="20"/>
  <c r="H1545" i="20"/>
  <c r="I1232" i="20"/>
  <c r="J1232" i="20"/>
  <c r="H1233" i="20"/>
  <c r="J714" i="19"/>
  <c r="I714" i="19"/>
  <c r="H715" i="19"/>
  <c r="I925" i="18"/>
  <c r="J925" i="18"/>
  <c r="H926" i="18"/>
  <c r="J90" i="18"/>
  <c r="I90" i="18"/>
  <c r="H91" i="18"/>
  <c r="I1339" i="18"/>
  <c r="J1339" i="18"/>
  <c r="H1340" i="18"/>
  <c r="J923" i="19"/>
  <c r="I923" i="19"/>
  <c r="H924" i="19"/>
  <c r="J1236" i="19"/>
  <c r="I1236" i="19"/>
  <c r="H1237" i="19"/>
  <c r="I1444" i="19"/>
  <c r="H1445" i="19"/>
  <c r="J1444" i="19"/>
  <c r="J91" i="18" l="1"/>
  <c r="I91" i="18"/>
  <c r="H92" i="18"/>
  <c r="I1545" i="20"/>
  <c r="J1545" i="20"/>
  <c r="H1546" i="20"/>
  <c r="M196" i="11"/>
  <c r="R195" i="11"/>
  <c r="J297" i="20"/>
  <c r="H298" i="20"/>
  <c r="J1546" i="18"/>
  <c r="I1546" i="18"/>
  <c r="H1547" i="18"/>
  <c r="J301" i="18"/>
  <c r="I301" i="18"/>
  <c r="H302" i="18"/>
  <c r="J198" i="18"/>
  <c r="I198" i="18"/>
  <c r="H199" i="18"/>
  <c r="I1653" i="19"/>
  <c r="J1653" i="19"/>
  <c r="H1654" i="19"/>
  <c r="I405" i="19"/>
  <c r="J405" i="19"/>
  <c r="H406" i="19"/>
  <c r="J1651" i="20"/>
  <c r="I1651" i="20"/>
  <c r="H1652" i="20"/>
  <c r="I508" i="19"/>
  <c r="J508" i="19"/>
  <c r="H509" i="19"/>
  <c r="H1341" i="19"/>
  <c r="J1340" i="19"/>
  <c r="I1340" i="19"/>
  <c r="J1237" i="18"/>
  <c r="I1237" i="18"/>
  <c r="H1238" i="18"/>
  <c r="H1446" i="19"/>
  <c r="J1445" i="19"/>
  <c r="I1445" i="19"/>
  <c r="I1340" i="18"/>
  <c r="J1340" i="18"/>
  <c r="H1341" i="18"/>
  <c r="I1233" i="20"/>
  <c r="J1233" i="20"/>
  <c r="H1234" i="20"/>
  <c r="J407" i="18"/>
  <c r="I407" i="18"/>
  <c r="H408" i="18"/>
  <c r="J93" i="19"/>
  <c r="I93" i="19"/>
  <c r="H94" i="19"/>
  <c r="H613" i="18"/>
  <c r="J612" i="18"/>
  <c r="I612" i="18"/>
  <c r="H613" i="19"/>
  <c r="J612" i="19"/>
  <c r="I612" i="19"/>
  <c r="J821" i="18"/>
  <c r="I821" i="18"/>
  <c r="H822" i="18"/>
  <c r="J1030" i="18"/>
  <c r="I1030" i="18"/>
  <c r="H1031" i="18"/>
  <c r="J816" i="20"/>
  <c r="H817" i="20"/>
  <c r="I1033" i="19"/>
  <c r="J1033" i="19"/>
  <c r="H1034" i="19"/>
  <c r="H509" i="18"/>
  <c r="J508" i="18"/>
  <c r="I508" i="18"/>
  <c r="I199" i="19"/>
  <c r="J199" i="19"/>
  <c r="H200" i="19"/>
  <c r="J924" i="19"/>
  <c r="I924" i="19"/>
  <c r="H925" i="19"/>
  <c r="J715" i="19"/>
  <c r="I715" i="19"/>
  <c r="H716" i="19"/>
  <c r="I194" i="20"/>
  <c r="J194" i="20"/>
  <c r="H195" i="20"/>
  <c r="J401" i="20"/>
  <c r="H402" i="20"/>
  <c r="I1133" i="18"/>
  <c r="J1133" i="18"/>
  <c r="H1134" i="18"/>
  <c r="M92" i="11"/>
  <c r="R91" i="11"/>
  <c r="I1336" i="20"/>
  <c r="H1337" i="20"/>
  <c r="J1336" i="20"/>
  <c r="I924" i="20"/>
  <c r="J924" i="20"/>
  <c r="H925" i="20"/>
  <c r="H609" i="20"/>
  <c r="J608" i="20"/>
  <c r="J1650" i="18"/>
  <c r="I1650" i="18"/>
  <c r="H1651" i="18"/>
  <c r="I1133" i="19"/>
  <c r="J1133" i="19"/>
  <c r="H1134" i="19"/>
  <c r="I1237" i="19"/>
  <c r="J1237" i="19"/>
  <c r="H1238" i="19"/>
  <c r="I926" i="18"/>
  <c r="J926" i="18"/>
  <c r="H927" i="18"/>
  <c r="J1130" i="20"/>
  <c r="I1130" i="20"/>
  <c r="H1131" i="20"/>
  <c r="I1028" i="20"/>
  <c r="J1028" i="20"/>
  <c r="H1029" i="20"/>
  <c r="H505" i="20"/>
  <c r="J504" i="20"/>
  <c r="I1548" i="19"/>
  <c r="J1548" i="19"/>
  <c r="H1549" i="19"/>
  <c r="I303" i="19"/>
  <c r="J303" i="19"/>
  <c r="H304" i="19"/>
  <c r="J1440" i="20"/>
  <c r="I1440" i="20"/>
  <c r="H1441" i="20"/>
  <c r="J90" i="20"/>
  <c r="I90" i="20"/>
  <c r="H91" i="20"/>
  <c r="H93" i="16"/>
  <c r="G94" i="16"/>
  <c r="I819" i="19"/>
  <c r="J819" i="19"/>
  <c r="H820" i="19"/>
  <c r="J713" i="18"/>
  <c r="I713" i="18"/>
  <c r="H714" i="18"/>
  <c r="J713" i="20"/>
  <c r="H714" i="20"/>
  <c r="H1445" i="18"/>
  <c r="J1444" i="18"/>
  <c r="I1444" i="18"/>
  <c r="H1442" i="20" l="1"/>
  <c r="J1441" i="20"/>
  <c r="I1441" i="20"/>
  <c r="J1238" i="19"/>
  <c r="I1238" i="19"/>
  <c r="H1239" i="19"/>
  <c r="J195" i="20"/>
  <c r="I195" i="20"/>
  <c r="H196" i="20"/>
  <c r="J1031" i="18"/>
  <c r="I1031" i="18"/>
  <c r="H1032" i="18"/>
  <c r="I613" i="19"/>
  <c r="H614" i="19"/>
  <c r="J613" i="19"/>
  <c r="J94" i="19"/>
  <c r="I94" i="19"/>
  <c r="H95" i="19"/>
  <c r="I1341" i="19"/>
  <c r="H1342" i="19"/>
  <c r="J1341" i="19"/>
  <c r="I1652" i="20"/>
  <c r="J1652" i="20"/>
  <c r="H1653" i="20"/>
  <c r="J302" i="18"/>
  <c r="I302" i="18"/>
  <c r="H303" i="18"/>
  <c r="J820" i="19"/>
  <c r="I820" i="19"/>
  <c r="H821" i="19"/>
  <c r="J714" i="18"/>
  <c r="I714" i="18"/>
  <c r="H715" i="18"/>
  <c r="I91" i="20"/>
  <c r="J91" i="20"/>
  <c r="H92" i="20"/>
  <c r="I927" i="18"/>
  <c r="J927" i="18"/>
  <c r="H928" i="18"/>
  <c r="I200" i="19"/>
  <c r="J200" i="19"/>
  <c r="H201" i="19"/>
  <c r="I1341" i="18"/>
  <c r="J1341" i="18"/>
  <c r="H1342" i="18"/>
  <c r="H510" i="19"/>
  <c r="J509" i="19"/>
  <c r="I509" i="19"/>
  <c r="J199" i="18"/>
  <c r="I199" i="18"/>
  <c r="H200" i="18"/>
  <c r="M197" i="11"/>
  <c r="R196" i="11"/>
  <c r="J92" i="18"/>
  <c r="I92" i="18"/>
  <c r="H93" i="18"/>
  <c r="I1549" i="19"/>
  <c r="J1549" i="19"/>
  <c r="H1550" i="19"/>
  <c r="H506" i="20"/>
  <c r="J505" i="20"/>
  <c r="I1131" i="20"/>
  <c r="J1131" i="20"/>
  <c r="H1132" i="20"/>
  <c r="J1651" i="18"/>
  <c r="I1651" i="18"/>
  <c r="H1652" i="18"/>
  <c r="H610" i="20"/>
  <c r="J609" i="20"/>
  <c r="M93" i="11"/>
  <c r="R92" i="11"/>
  <c r="J402" i="20"/>
  <c r="H403" i="20"/>
  <c r="I925" i="19"/>
  <c r="J925" i="19"/>
  <c r="H926" i="19"/>
  <c r="H510" i="18"/>
  <c r="J509" i="18"/>
  <c r="I509" i="18"/>
  <c r="J817" i="20"/>
  <c r="H818" i="20"/>
  <c r="J1234" i="20"/>
  <c r="I1234" i="20"/>
  <c r="H1235" i="20"/>
  <c r="I1446" i="19"/>
  <c r="H1447" i="19"/>
  <c r="J1446" i="19"/>
  <c r="J1654" i="19"/>
  <c r="I1654" i="19"/>
  <c r="H1655" i="19"/>
  <c r="J298" i="20"/>
  <c r="H299" i="20"/>
  <c r="J1546" i="20"/>
  <c r="I1546" i="20"/>
  <c r="H1547" i="20"/>
  <c r="H1446" i="18"/>
  <c r="J1445" i="18"/>
  <c r="I1445" i="18"/>
  <c r="J714" i="20"/>
  <c r="H715" i="20"/>
  <c r="H94" i="16"/>
  <c r="G95" i="16"/>
  <c r="I304" i="19"/>
  <c r="J304" i="19"/>
  <c r="H305" i="19"/>
  <c r="J1029" i="20"/>
  <c r="I1029" i="20"/>
  <c r="H1030" i="20"/>
  <c r="J1134" i="19"/>
  <c r="I1134" i="19"/>
  <c r="H1135" i="19"/>
  <c r="I925" i="20"/>
  <c r="J925" i="20"/>
  <c r="H926" i="20"/>
  <c r="J1337" i="20"/>
  <c r="I1337" i="20"/>
  <c r="H1338" i="20"/>
  <c r="I1134" i="18"/>
  <c r="J1134" i="18"/>
  <c r="H1135" i="18"/>
  <c r="J716" i="19"/>
  <c r="I716" i="19"/>
  <c r="H717" i="19"/>
  <c r="J1034" i="19"/>
  <c r="I1034" i="19"/>
  <c r="H1035" i="19"/>
  <c r="J822" i="18"/>
  <c r="I822" i="18"/>
  <c r="H823" i="18"/>
  <c r="H614" i="18"/>
  <c r="J613" i="18"/>
  <c r="I613" i="18"/>
  <c r="J408" i="18"/>
  <c r="I408" i="18"/>
  <c r="H409" i="18"/>
  <c r="J1238" i="18"/>
  <c r="I1238" i="18"/>
  <c r="H1239" i="18"/>
  <c r="I406" i="19"/>
  <c r="J406" i="19"/>
  <c r="H407" i="19"/>
  <c r="J1547" i="18"/>
  <c r="I1547" i="18"/>
  <c r="H1548" i="18"/>
  <c r="J1548" i="18" l="1"/>
  <c r="I1548" i="18"/>
  <c r="H1549" i="18"/>
  <c r="I1135" i="18"/>
  <c r="J1135" i="18"/>
  <c r="H1136" i="18"/>
  <c r="J1030" i="20"/>
  <c r="I1030" i="20"/>
  <c r="H1031" i="20"/>
  <c r="J715" i="20"/>
  <c r="H716" i="20"/>
  <c r="H1447" i="18"/>
  <c r="J1446" i="18"/>
  <c r="I1446" i="18"/>
  <c r="J299" i="20"/>
  <c r="H300" i="20"/>
  <c r="J1235" i="20"/>
  <c r="I1235" i="20"/>
  <c r="H1236" i="20"/>
  <c r="J926" i="19"/>
  <c r="I926" i="19"/>
  <c r="H927" i="19"/>
  <c r="H611" i="20"/>
  <c r="J610" i="20"/>
  <c r="J1132" i="20"/>
  <c r="I1132" i="20"/>
  <c r="H1133" i="20"/>
  <c r="H507" i="20"/>
  <c r="J506" i="20"/>
  <c r="J93" i="18"/>
  <c r="I93" i="18"/>
  <c r="H94" i="18"/>
  <c r="R197" i="11"/>
  <c r="M198" i="11"/>
  <c r="J92" i="20"/>
  <c r="I92" i="20"/>
  <c r="H93" i="20"/>
  <c r="J1653" i="20"/>
  <c r="I1653" i="20"/>
  <c r="H1654" i="20"/>
  <c r="H1343" i="19"/>
  <c r="J1342" i="19"/>
  <c r="I1342" i="19"/>
  <c r="J1032" i="18"/>
  <c r="I1032" i="18"/>
  <c r="H1033" i="18"/>
  <c r="I1547" i="20"/>
  <c r="J1547" i="20"/>
  <c r="H1548" i="20"/>
  <c r="J1652" i="18"/>
  <c r="I1652" i="18"/>
  <c r="H1653" i="18"/>
  <c r="I1550" i="19"/>
  <c r="J1550" i="19"/>
  <c r="H1551" i="19"/>
  <c r="J200" i="18"/>
  <c r="I200" i="18"/>
  <c r="H201" i="18"/>
  <c r="I928" i="18"/>
  <c r="J928" i="18"/>
  <c r="H929" i="18"/>
  <c r="J303" i="18"/>
  <c r="I303" i="18"/>
  <c r="H304" i="18"/>
  <c r="J409" i="18"/>
  <c r="I409" i="18"/>
  <c r="H410" i="18"/>
  <c r="I717" i="19"/>
  <c r="J717" i="19"/>
  <c r="H718" i="19"/>
  <c r="I1135" i="19"/>
  <c r="J1135" i="19"/>
  <c r="H1136" i="19"/>
  <c r="J1239" i="18"/>
  <c r="I1239" i="18"/>
  <c r="H1240" i="18"/>
  <c r="H615" i="18"/>
  <c r="J614" i="18"/>
  <c r="I614" i="18"/>
  <c r="I1035" i="19"/>
  <c r="J1035" i="19"/>
  <c r="H1036" i="19"/>
  <c r="J926" i="20"/>
  <c r="I926" i="20"/>
  <c r="H927" i="20"/>
  <c r="H95" i="16"/>
  <c r="G96" i="16"/>
  <c r="J1655" i="19"/>
  <c r="I1655" i="19"/>
  <c r="H1656" i="19"/>
  <c r="H1448" i="19"/>
  <c r="J1447" i="19"/>
  <c r="I1447" i="19"/>
  <c r="M94" i="11"/>
  <c r="R93" i="11"/>
  <c r="I510" i="19"/>
  <c r="H511" i="19"/>
  <c r="J510" i="19"/>
  <c r="I201" i="19"/>
  <c r="J201" i="19"/>
  <c r="H202" i="19"/>
  <c r="I821" i="19"/>
  <c r="J821" i="19"/>
  <c r="H822" i="19"/>
  <c r="J95" i="19"/>
  <c r="I95" i="19"/>
  <c r="H96" i="19"/>
  <c r="H615" i="19"/>
  <c r="J614" i="19"/>
  <c r="I614" i="19"/>
  <c r="J1239" i="19"/>
  <c r="I1239" i="19"/>
  <c r="H1240" i="19"/>
  <c r="I407" i="19"/>
  <c r="J407" i="19"/>
  <c r="H408" i="19"/>
  <c r="J823" i="18"/>
  <c r="I823" i="18"/>
  <c r="H824" i="18"/>
  <c r="H1339" i="20"/>
  <c r="J1338" i="20"/>
  <c r="I1338" i="20"/>
  <c r="I305" i="19"/>
  <c r="J305" i="19"/>
  <c r="H306" i="19"/>
  <c r="J818" i="20"/>
  <c r="H819" i="20"/>
  <c r="H511" i="18"/>
  <c r="J510" i="18"/>
  <c r="I510" i="18"/>
  <c r="J403" i="20"/>
  <c r="H404" i="20"/>
  <c r="I1342" i="18"/>
  <c r="J1342" i="18"/>
  <c r="H1343" i="18"/>
  <c r="J715" i="18"/>
  <c r="I715" i="18"/>
  <c r="H716" i="18"/>
  <c r="I196" i="20"/>
  <c r="J196" i="20"/>
  <c r="H197" i="20"/>
  <c r="H1443" i="20"/>
  <c r="J1442" i="20"/>
  <c r="I1442" i="20"/>
  <c r="J716" i="18" l="1"/>
  <c r="I716" i="18"/>
  <c r="H717" i="18"/>
  <c r="J404" i="20"/>
  <c r="H405" i="20"/>
  <c r="H512" i="18"/>
  <c r="J511" i="18"/>
  <c r="I511" i="18"/>
  <c r="H1340" i="20"/>
  <c r="J1339" i="20"/>
  <c r="I1339" i="20"/>
  <c r="I408" i="19"/>
  <c r="J408" i="19"/>
  <c r="H409" i="19"/>
  <c r="H616" i="19"/>
  <c r="J615" i="19"/>
  <c r="I615" i="19"/>
  <c r="J822" i="19"/>
  <c r="I822" i="19"/>
  <c r="H823" i="19"/>
  <c r="J1240" i="18"/>
  <c r="I1240" i="18"/>
  <c r="H1241" i="18"/>
  <c r="J304" i="18"/>
  <c r="I304" i="18"/>
  <c r="H305" i="18"/>
  <c r="J1653" i="18"/>
  <c r="I1653" i="18"/>
  <c r="H1654" i="18"/>
  <c r="I1654" i="20"/>
  <c r="J1654" i="20"/>
  <c r="H1655" i="20"/>
  <c r="J94" i="18"/>
  <c r="I94" i="18"/>
  <c r="H95" i="18"/>
  <c r="H508" i="20"/>
  <c r="J507" i="20"/>
  <c r="J300" i="20"/>
  <c r="H301" i="20"/>
  <c r="H1448" i="18"/>
  <c r="J1447" i="18"/>
  <c r="I1447" i="18"/>
  <c r="I1343" i="18"/>
  <c r="J1343" i="18"/>
  <c r="H1344" i="18"/>
  <c r="J819" i="20"/>
  <c r="H820" i="20"/>
  <c r="J824" i="18"/>
  <c r="I824" i="18"/>
  <c r="H825" i="18"/>
  <c r="J96" i="19"/>
  <c r="I96" i="19"/>
  <c r="H97" i="19"/>
  <c r="I1448" i="19"/>
  <c r="H1449" i="19"/>
  <c r="J1448" i="19"/>
  <c r="H96" i="16"/>
  <c r="G97" i="16"/>
  <c r="J410" i="18"/>
  <c r="I410" i="18"/>
  <c r="H411" i="18"/>
  <c r="J1551" i="19"/>
  <c r="I1551" i="19"/>
  <c r="H1552" i="19"/>
  <c r="J1133" i="20"/>
  <c r="I1133" i="20"/>
  <c r="H1134" i="20"/>
  <c r="H612" i="20"/>
  <c r="J611" i="20"/>
  <c r="J1236" i="20"/>
  <c r="I1236" i="20"/>
  <c r="H1237" i="20"/>
  <c r="J716" i="20"/>
  <c r="H717" i="20"/>
  <c r="J1549" i="18"/>
  <c r="I1549" i="18"/>
  <c r="H1550" i="18"/>
  <c r="M95" i="11"/>
  <c r="R94" i="11"/>
  <c r="J1656" i="19"/>
  <c r="I1656" i="19"/>
  <c r="H1657" i="19"/>
  <c r="J1036" i="19"/>
  <c r="I1036" i="19"/>
  <c r="H1037" i="19"/>
  <c r="J718" i="19"/>
  <c r="I718" i="19"/>
  <c r="H719" i="19"/>
  <c r="J201" i="18"/>
  <c r="I201" i="18"/>
  <c r="H202" i="18"/>
  <c r="J1033" i="18"/>
  <c r="I1033" i="18"/>
  <c r="H1034" i="18"/>
  <c r="M199" i="11"/>
  <c r="R198" i="11"/>
  <c r="I927" i="19"/>
  <c r="J927" i="19"/>
  <c r="H928" i="19"/>
  <c r="I1136" i="18"/>
  <c r="J1136" i="18"/>
  <c r="H1137" i="18"/>
  <c r="I1443" i="20"/>
  <c r="H1444" i="20"/>
  <c r="J1443" i="20"/>
  <c r="J197" i="20"/>
  <c r="I197" i="20"/>
  <c r="H198" i="20"/>
  <c r="I306" i="19"/>
  <c r="J306" i="19"/>
  <c r="H307" i="19"/>
  <c r="J1240" i="19"/>
  <c r="I1240" i="19"/>
  <c r="H1241" i="19"/>
  <c r="I202" i="19"/>
  <c r="J202" i="19"/>
  <c r="H203" i="19"/>
  <c r="H512" i="19"/>
  <c r="J511" i="19"/>
  <c r="I511" i="19"/>
  <c r="J927" i="20"/>
  <c r="I927" i="20"/>
  <c r="H928" i="20"/>
  <c r="H616" i="18"/>
  <c r="J615" i="18"/>
  <c r="I615" i="18"/>
  <c r="J1136" i="19"/>
  <c r="I1136" i="19"/>
  <c r="H1137" i="19"/>
  <c r="I929" i="18"/>
  <c r="J929" i="18"/>
  <c r="H930" i="18"/>
  <c r="J1548" i="20"/>
  <c r="I1548" i="20"/>
  <c r="H1549" i="20"/>
  <c r="H1344" i="19"/>
  <c r="J1343" i="19"/>
  <c r="I1343" i="19"/>
  <c r="I93" i="20"/>
  <c r="J93" i="20"/>
  <c r="H94" i="20"/>
  <c r="J1031" i="20"/>
  <c r="I1031" i="20"/>
  <c r="H1032" i="20"/>
  <c r="I1032" i="20" l="1"/>
  <c r="J1032" i="20"/>
  <c r="H1033" i="20"/>
  <c r="I930" i="18"/>
  <c r="J930" i="18"/>
  <c r="H931" i="18"/>
  <c r="H617" i="18"/>
  <c r="J616" i="18"/>
  <c r="I616" i="18"/>
  <c r="I198" i="20"/>
  <c r="J198" i="20"/>
  <c r="H199" i="20"/>
  <c r="J1444" i="20"/>
  <c r="I1444" i="20"/>
  <c r="H1445" i="20"/>
  <c r="I719" i="19"/>
  <c r="J719" i="19"/>
  <c r="H720" i="19"/>
  <c r="I1237" i="20"/>
  <c r="J1237" i="20"/>
  <c r="H1238" i="20"/>
  <c r="H613" i="20"/>
  <c r="J612" i="20"/>
  <c r="I1552" i="19"/>
  <c r="J1552" i="19"/>
  <c r="H1553" i="19"/>
  <c r="H1449" i="18"/>
  <c r="J1448" i="18"/>
  <c r="I1448" i="18"/>
  <c r="H509" i="20"/>
  <c r="J508" i="20"/>
  <c r="J1655" i="20"/>
  <c r="I1655" i="20"/>
  <c r="H1656" i="20"/>
  <c r="I823" i="19"/>
  <c r="J823" i="19"/>
  <c r="H824" i="19"/>
  <c r="I1549" i="20"/>
  <c r="J1549" i="20"/>
  <c r="H1550" i="20"/>
  <c r="J928" i="20"/>
  <c r="I928" i="20"/>
  <c r="H929" i="20"/>
  <c r="I307" i="19"/>
  <c r="J307" i="19"/>
  <c r="H308" i="19"/>
  <c r="J928" i="19"/>
  <c r="I928" i="19"/>
  <c r="H929" i="19"/>
  <c r="R199" i="11"/>
  <c r="M200" i="11"/>
  <c r="J202" i="18"/>
  <c r="I202" i="18"/>
  <c r="H203" i="18"/>
  <c r="J1134" i="20"/>
  <c r="I1134" i="20"/>
  <c r="H1135" i="20"/>
  <c r="I1449" i="19"/>
  <c r="J1449" i="19"/>
  <c r="H1450" i="19"/>
  <c r="J820" i="20"/>
  <c r="H821" i="20"/>
  <c r="J301" i="20"/>
  <c r="H302" i="20"/>
  <c r="J95" i="18"/>
  <c r="I95" i="18"/>
  <c r="H96" i="18"/>
  <c r="J1241" i="18"/>
  <c r="I1241" i="18"/>
  <c r="H1242" i="18"/>
  <c r="H617" i="19"/>
  <c r="J616" i="19"/>
  <c r="I616" i="19"/>
  <c r="J717" i="18"/>
  <c r="I717" i="18"/>
  <c r="H718" i="18"/>
  <c r="H513" i="19"/>
  <c r="J512" i="19"/>
  <c r="I512" i="19"/>
  <c r="I1241" i="19"/>
  <c r="J1241" i="19"/>
  <c r="H1242" i="19"/>
  <c r="I1137" i="18"/>
  <c r="J1137" i="18"/>
  <c r="H1138" i="18"/>
  <c r="J1034" i="18"/>
  <c r="I1034" i="18"/>
  <c r="H1035" i="18"/>
  <c r="I1657" i="19"/>
  <c r="J1657" i="19"/>
  <c r="H1658" i="19"/>
  <c r="R95" i="11"/>
  <c r="M96" i="11"/>
  <c r="J717" i="20"/>
  <c r="H718" i="20"/>
  <c r="H97" i="16"/>
  <c r="G98" i="16"/>
  <c r="J825" i="18"/>
  <c r="I825" i="18"/>
  <c r="H826" i="18"/>
  <c r="J305" i="18"/>
  <c r="I305" i="18"/>
  <c r="H306" i="18"/>
  <c r="I409" i="19"/>
  <c r="J409" i="19"/>
  <c r="H410" i="19"/>
  <c r="H513" i="18"/>
  <c r="J512" i="18"/>
  <c r="I512" i="18"/>
  <c r="H1345" i="19"/>
  <c r="J1344" i="19"/>
  <c r="I1344" i="19"/>
  <c r="J94" i="20"/>
  <c r="I94" i="20"/>
  <c r="H95" i="20"/>
  <c r="I1137" i="19"/>
  <c r="J1137" i="19"/>
  <c r="H1138" i="19"/>
  <c r="I203" i="19"/>
  <c r="J203" i="19"/>
  <c r="H204" i="19"/>
  <c r="I1037" i="19"/>
  <c r="J1037" i="19"/>
  <c r="H1038" i="19"/>
  <c r="J1550" i="18"/>
  <c r="I1550" i="18"/>
  <c r="H1551" i="18"/>
  <c r="J411" i="18"/>
  <c r="I411" i="18"/>
  <c r="H412" i="18"/>
  <c r="J97" i="19"/>
  <c r="I97" i="19"/>
  <c r="H98" i="19"/>
  <c r="I1344" i="18"/>
  <c r="J1344" i="18"/>
  <c r="H1345" i="18"/>
  <c r="J1654" i="18"/>
  <c r="I1654" i="18"/>
  <c r="H1655" i="18"/>
  <c r="I1340" i="20"/>
  <c r="H1341" i="20"/>
  <c r="J1340" i="20"/>
  <c r="J405" i="20"/>
  <c r="H406" i="20"/>
  <c r="J406" i="20" l="1"/>
  <c r="H407" i="20"/>
  <c r="I1345" i="18"/>
  <c r="J1345" i="18"/>
  <c r="H1346" i="18"/>
  <c r="J1038" i="19"/>
  <c r="I1038" i="19"/>
  <c r="H1039" i="19"/>
  <c r="J826" i="18"/>
  <c r="I826" i="18"/>
  <c r="H827" i="18"/>
  <c r="J1035" i="18"/>
  <c r="I1035" i="18"/>
  <c r="H1036" i="18"/>
  <c r="J718" i="18"/>
  <c r="I718" i="18"/>
  <c r="H719" i="18"/>
  <c r="J302" i="20"/>
  <c r="H303" i="20"/>
  <c r="I1450" i="19"/>
  <c r="J1450" i="19"/>
  <c r="H1451" i="19"/>
  <c r="J1550" i="20"/>
  <c r="I1550" i="20"/>
  <c r="H1551" i="20"/>
  <c r="J199" i="20"/>
  <c r="I199" i="20"/>
  <c r="H200" i="20"/>
  <c r="J1655" i="18"/>
  <c r="I1655" i="18"/>
  <c r="H1656" i="18"/>
  <c r="J1551" i="18"/>
  <c r="I1551" i="18"/>
  <c r="H1552" i="18"/>
  <c r="I95" i="20"/>
  <c r="J95" i="20"/>
  <c r="H96" i="20"/>
  <c r="H514" i="18"/>
  <c r="J513" i="18"/>
  <c r="I513" i="18"/>
  <c r="J306" i="18"/>
  <c r="I306" i="18"/>
  <c r="H307" i="18"/>
  <c r="J718" i="20"/>
  <c r="H719" i="20"/>
  <c r="J1658" i="19"/>
  <c r="I1658" i="19"/>
  <c r="H1659" i="19"/>
  <c r="I617" i="19"/>
  <c r="J617" i="19"/>
  <c r="H618" i="19"/>
  <c r="J96" i="18"/>
  <c r="I96" i="18"/>
  <c r="H97" i="18"/>
  <c r="M201" i="11"/>
  <c r="R200" i="11"/>
  <c r="I929" i="20"/>
  <c r="J929" i="20"/>
  <c r="H930" i="20"/>
  <c r="H1450" i="18"/>
  <c r="J1449" i="18"/>
  <c r="I1449" i="18"/>
  <c r="H1446" i="20"/>
  <c r="J1445" i="20"/>
  <c r="I1445" i="20"/>
  <c r="H618" i="18"/>
  <c r="J617" i="18"/>
  <c r="I617" i="18"/>
  <c r="J1033" i="20"/>
  <c r="I1033" i="20"/>
  <c r="H1034" i="20"/>
  <c r="J412" i="18"/>
  <c r="I412" i="18"/>
  <c r="H413" i="18"/>
  <c r="J1138" i="19"/>
  <c r="I1138" i="19"/>
  <c r="H1139" i="19"/>
  <c r="I1345" i="19"/>
  <c r="J1345" i="19"/>
  <c r="H1346" i="19"/>
  <c r="I410" i="19"/>
  <c r="J410" i="19"/>
  <c r="H411" i="19"/>
  <c r="J1242" i="19"/>
  <c r="I1242" i="19"/>
  <c r="H1243" i="19"/>
  <c r="J1242" i="18"/>
  <c r="I1242" i="18"/>
  <c r="H1243" i="18"/>
  <c r="J821" i="20"/>
  <c r="H822" i="20"/>
  <c r="J203" i="18"/>
  <c r="I203" i="18"/>
  <c r="H204" i="18"/>
  <c r="I308" i="19"/>
  <c r="J308" i="19"/>
  <c r="H309" i="19"/>
  <c r="I1656" i="20"/>
  <c r="J1656" i="20"/>
  <c r="H1657" i="20"/>
  <c r="H510" i="20"/>
  <c r="J509" i="20"/>
  <c r="J1553" i="19"/>
  <c r="I1553" i="19"/>
  <c r="H1554" i="19"/>
  <c r="H614" i="20"/>
  <c r="J613" i="20"/>
  <c r="J720" i="19"/>
  <c r="I720" i="19"/>
  <c r="H721" i="19"/>
  <c r="I931" i="18"/>
  <c r="J931" i="18"/>
  <c r="H932" i="18"/>
  <c r="J1341" i="20"/>
  <c r="I1341" i="20"/>
  <c r="H1342" i="20"/>
  <c r="J98" i="19"/>
  <c r="I98" i="19"/>
  <c r="H99" i="19"/>
  <c r="I204" i="19"/>
  <c r="J204" i="19"/>
  <c r="H205" i="19"/>
  <c r="H98" i="16"/>
  <c r="G99" i="16"/>
  <c r="M97" i="11"/>
  <c r="R96" i="11"/>
  <c r="I1138" i="18"/>
  <c r="J1138" i="18"/>
  <c r="H1139" i="18"/>
  <c r="H514" i="19"/>
  <c r="J513" i="19"/>
  <c r="I513" i="19"/>
  <c r="I1135" i="20"/>
  <c r="J1135" i="20"/>
  <c r="H1136" i="20"/>
  <c r="I929" i="19"/>
  <c r="J929" i="19"/>
  <c r="H930" i="19"/>
  <c r="J824" i="19"/>
  <c r="I824" i="19"/>
  <c r="H825" i="19"/>
  <c r="J1238" i="20"/>
  <c r="I1238" i="20"/>
  <c r="H1239" i="20"/>
  <c r="J1657" i="20" l="1"/>
  <c r="I1657" i="20"/>
  <c r="H1658" i="20"/>
  <c r="H1347" i="19"/>
  <c r="J1346" i="19"/>
  <c r="I1346" i="19"/>
  <c r="H1451" i="18"/>
  <c r="J1450" i="18"/>
  <c r="I1450" i="18"/>
  <c r="I1659" i="19"/>
  <c r="J1659" i="19"/>
  <c r="H1660" i="19"/>
  <c r="I200" i="20"/>
  <c r="J200" i="20"/>
  <c r="H201" i="20"/>
  <c r="J1039" i="19"/>
  <c r="I1039" i="19"/>
  <c r="H1040" i="19"/>
  <c r="H99" i="16"/>
  <c r="G100" i="16"/>
  <c r="J1136" i="20"/>
  <c r="I1136" i="20"/>
  <c r="H1137" i="20"/>
  <c r="J99" i="19"/>
  <c r="I99" i="19"/>
  <c r="H100" i="19"/>
  <c r="J822" i="20"/>
  <c r="H823" i="20"/>
  <c r="I411" i="19"/>
  <c r="J411" i="19"/>
  <c r="H412" i="19"/>
  <c r="J1034" i="20"/>
  <c r="I1034" i="20"/>
  <c r="H1035" i="20"/>
  <c r="H1447" i="20"/>
  <c r="J1446" i="20"/>
  <c r="I1446" i="20"/>
  <c r="J930" i="20"/>
  <c r="I930" i="20"/>
  <c r="H931" i="20"/>
  <c r="M202" i="11"/>
  <c r="R201" i="11"/>
  <c r="H619" i="19"/>
  <c r="J618" i="19"/>
  <c r="I618" i="19"/>
  <c r="J307" i="18"/>
  <c r="I307" i="18"/>
  <c r="H308" i="18"/>
  <c r="J1656" i="18"/>
  <c r="I1656" i="18"/>
  <c r="H1657" i="18"/>
  <c r="J303" i="20"/>
  <c r="H304" i="20"/>
  <c r="J827" i="18"/>
  <c r="I827" i="18"/>
  <c r="H828" i="18"/>
  <c r="J1239" i="20"/>
  <c r="I1239" i="20"/>
  <c r="H1240" i="20"/>
  <c r="H1343" i="20"/>
  <c r="J1342" i="20"/>
  <c r="I1342" i="20"/>
  <c r="J930" i="19"/>
  <c r="I930" i="19"/>
  <c r="H931" i="19"/>
  <c r="I514" i="19"/>
  <c r="J514" i="19"/>
  <c r="H515" i="19"/>
  <c r="I205" i="19"/>
  <c r="J205" i="19"/>
  <c r="H206" i="19"/>
  <c r="I721" i="19"/>
  <c r="J721" i="19"/>
  <c r="H722" i="19"/>
  <c r="H615" i="20"/>
  <c r="J614" i="20"/>
  <c r="J204" i="18"/>
  <c r="I204" i="18"/>
  <c r="H205" i="18"/>
  <c r="I1243" i="19"/>
  <c r="J1243" i="19"/>
  <c r="H1244" i="19"/>
  <c r="J413" i="18"/>
  <c r="I413" i="18"/>
  <c r="H414" i="18"/>
  <c r="H619" i="18"/>
  <c r="J618" i="18"/>
  <c r="I618" i="18"/>
  <c r="J97" i="18"/>
  <c r="I97" i="18"/>
  <c r="H98" i="18"/>
  <c r="H515" i="18"/>
  <c r="J514" i="18"/>
  <c r="I514" i="18"/>
  <c r="J1552" i="18"/>
  <c r="I1552" i="18"/>
  <c r="H1553" i="18"/>
  <c r="H1452" i="19"/>
  <c r="J1451" i="19"/>
  <c r="I1451" i="19"/>
  <c r="J1036" i="18"/>
  <c r="I1036" i="18"/>
  <c r="H1037" i="18"/>
  <c r="J407" i="20"/>
  <c r="H408" i="20"/>
  <c r="I825" i="19"/>
  <c r="J825" i="19"/>
  <c r="H826" i="19"/>
  <c r="I1139" i="18"/>
  <c r="J1139" i="18"/>
  <c r="H1140" i="18"/>
  <c r="M98" i="11"/>
  <c r="R97" i="11"/>
  <c r="I932" i="18"/>
  <c r="J932" i="18"/>
  <c r="H933" i="18"/>
  <c r="I1554" i="19"/>
  <c r="J1554" i="19"/>
  <c r="H1555" i="19"/>
  <c r="H511" i="20"/>
  <c r="J510" i="20"/>
  <c r="I309" i="19"/>
  <c r="J309" i="19"/>
  <c r="H310" i="19"/>
  <c r="J1243" i="18"/>
  <c r="I1243" i="18"/>
  <c r="H1244" i="18"/>
  <c r="I1139" i="19"/>
  <c r="J1139" i="19"/>
  <c r="H1140" i="19"/>
  <c r="J719" i="20"/>
  <c r="H720" i="20"/>
  <c r="J96" i="20"/>
  <c r="I96" i="20"/>
  <c r="H97" i="20"/>
  <c r="J1551" i="20"/>
  <c r="I1551" i="20"/>
  <c r="H1552" i="20"/>
  <c r="J719" i="18"/>
  <c r="I719" i="18"/>
  <c r="H720" i="18"/>
  <c r="I1346" i="18"/>
  <c r="J1346" i="18"/>
  <c r="H1347" i="18"/>
  <c r="I1347" i="18" l="1"/>
  <c r="J1347" i="18"/>
  <c r="H1348" i="18"/>
  <c r="J720" i="20"/>
  <c r="H721" i="20"/>
  <c r="I310" i="19"/>
  <c r="J310" i="19"/>
  <c r="H311" i="19"/>
  <c r="H512" i="20"/>
  <c r="J511" i="20"/>
  <c r="I933" i="18"/>
  <c r="J933" i="18"/>
  <c r="H934" i="18"/>
  <c r="M99" i="11"/>
  <c r="R98" i="11"/>
  <c r="J826" i="19"/>
  <c r="I826" i="19"/>
  <c r="H827" i="19"/>
  <c r="H516" i="18"/>
  <c r="J515" i="18"/>
  <c r="I515" i="18"/>
  <c r="H516" i="19"/>
  <c r="J515" i="19"/>
  <c r="I515" i="19"/>
  <c r="H1344" i="20"/>
  <c r="J1343" i="20"/>
  <c r="I1343" i="20"/>
  <c r="J828" i="18"/>
  <c r="I828" i="18"/>
  <c r="H829" i="18"/>
  <c r="J308" i="18"/>
  <c r="I308" i="18"/>
  <c r="H309" i="18"/>
  <c r="J931" i="20"/>
  <c r="I931" i="20"/>
  <c r="H932" i="20"/>
  <c r="J823" i="20"/>
  <c r="H824" i="20"/>
  <c r="H100" i="16"/>
  <c r="G101" i="16"/>
  <c r="J1660" i="19"/>
  <c r="I1660" i="19"/>
  <c r="H1661" i="19"/>
  <c r="I1347" i="19"/>
  <c r="J1347" i="19"/>
  <c r="H1348" i="19"/>
  <c r="J720" i="18"/>
  <c r="I720" i="18"/>
  <c r="H721" i="18"/>
  <c r="I97" i="20"/>
  <c r="J97" i="20"/>
  <c r="H98" i="20"/>
  <c r="J1244" i="18"/>
  <c r="I1244" i="18"/>
  <c r="H1245" i="18"/>
  <c r="I1140" i="18"/>
  <c r="J1140" i="18"/>
  <c r="H1141" i="18"/>
  <c r="J205" i="18"/>
  <c r="I205" i="18"/>
  <c r="H206" i="18"/>
  <c r="H616" i="20"/>
  <c r="J615" i="20"/>
  <c r="J1240" i="20"/>
  <c r="I1240" i="20"/>
  <c r="H1241" i="20"/>
  <c r="J1657" i="18"/>
  <c r="I1657" i="18"/>
  <c r="H1658" i="18"/>
  <c r="I619" i="19"/>
  <c r="J619" i="19"/>
  <c r="H620" i="19"/>
  <c r="I1447" i="20"/>
  <c r="H1448" i="20"/>
  <c r="J1447" i="20"/>
  <c r="I412" i="19"/>
  <c r="J412" i="19"/>
  <c r="H413" i="19"/>
  <c r="J1137" i="20"/>
  <c r="I1137" i="20"/>
  <c r="H1138" i="20"/>
  <c r="J201" i="20"/>
  <c r="I201" i="20"/>
  <c r="H202" i="20"/>
  <c r="H1452" i="18"/>
  <c r="J1451" i="18"/>
  <c r="I1451" i="18"/>
  <c r="I1658" i="20"/>
  <c r="J1658" i="20"/>
  <c r="H1659" i="20"/>
  <c r="J1555" i="19"/>
  <c r="I1555" i="19"/>
  <c r="H1556" i="19"/>
  <c r="J1037" i="18"/>
  <c r="I1037" i="18"/>
  <c r="H1038" i="18"/>
  <c r="J98" i="18"/>
  <c r="I98" i="18"/>
  <c r="H99" i="18"/>
  <c r="I206" i="19"/>
  <c r="J206" i="19"/>
  <c r="H207" i="19"/>
  <c r="J1552" i="20"/>
  <c r="I1552" i="20"/>
  <c r="H1553" i="20"/>
  <c r="J1140" i="19"/>
  <c r="I1140" i="19"/>
  <c r="H1141" i="19"/>
  <c r="I1452" i="19"/>
  <c r="H1453" i="19"/>
  <c r="J1452" i="19"/>
  <c r="H620" i="18"/>
  <c r="J619" i="18"/>
  <c r="I619" i="18"/>
  <c r="J1244" i="19"/>
  <c r="I1244" i="19"/>
  <c r="H1245" i="19"/>
  <c r="J722" i="19"/>
  <c r="I722" i="19"/>
  <c r="H723" i="19"/>
  <c r="J1035" i="20"/>
  <c r="I1035" i="20"/>
  <c r="H1036" i="20"/>
  <c r="J100" i="19"/>
  <c r="I100" i="19"/>
  <c r="H101" i="19"/>
  <c r="J1040" i="19"/>
  <c r="I1040" i="19"/>
  <c r="H1041" i="19"/>
  <c r="J408" i="20"/>
  <c r="H409" i="20"/>
  <c r="J1553" i="18"/>
  <c r="I1553" i="18"/>
  <c r="H1554" i="18"/>
  <c r="J414" i="18"/>
  <c r="I414" i="18"/>
  <c r="H415" i="18"/>
  <c r="J931" i="19"/>
  <c r="I931" i="19"/>
  <c r="H932" i="19"/>
  <c r="J304" i="20"/>
  <c r="H305" i="20"/>
  <c r="M203" i="11"/>
  <c r="R202" i="11"/>
  <c r="J932" i="19" l="1"/>
  <c r="I932" i="19"/>
  <c r="H933" i="19"/>
  <c r="J723" i="19"/>
  <c r="I723" i="19"/>
  <c r="H724" i="19"/>
  <c r="H621" i="18"/>
  <c r="J620" i="18"/>
  <c r="I620" i="18"/>
  <c r="I1141" i="19"/>
  <c r="J1141" i="19"/>
  <c r="H1142" i="19"/>
  <c r="J1038" i="18"/>
  <c r="I1038" i="18"/>
  <c r="H1039" i="18"/>
  <c r="I202" i="20"/>
  <c r="J202" i="20"/>
  <c r="H203" i="20"/>
  <c r="H621" i="19"/>
  <c r="J620" i="19"/>
  <c r="I620" i="19"/>
  <c r="J98" i="20"/>
  <c r="I98" i="20"/>
  <c r="H99" i="20"/>
  <c r="H101" i="16"/>
  <c r="G102" i="16"/>
  <c r="I932" i="20"/>
  <c r="J932" i="20"/>
  <c r="H933" i="20"/>
  <c r="I311" i="19"/>
  <c r="J311" i="19"/>
  <c r="H312" i="19"/>
  <c r="M204" i="11"/>
  <c r="R203" i="11"/>
  <c r="J409" i="20"/>
  <c r="H410" i="20"/>
  <c r="I1036" i="20"/>
  <c r="J1036" i="20"/>
  <c r="H1037" i="20"/>
  <c r="J99" i="18"/>
  <c r="I99" i="18"/>
  <c r="H100" i="18"/>
  <c r="J1245" i="18"/>
  <c r="I1245" i="18"/>
  <c r="H1246" i="18"/>
  <c r="I1661" i="19"/>
  <c r="J1661" i="19"/>
  <c r="H1662" i="19"/>
  <c r="H517" i="18"/>
  <c r="J516" i="18"/>
  <c r="I516" i="18"/>
  <c r="I1348" i="18"/>
  <c r="J1348" i="18"/>
  <c r="H1349" i="18"/>
  <c r="J305" i="20"/>
  <c r="H306" i="20"/>
  <c r="H1454" i="19"/>
  <c r="J1453" i="19"/>
  <c r="I1453" i="19"/>
  <c r="I207" i="19"/>
  <c r="J207" i="19"/>
  <c r="H208" i="19"/>
  <c r="J1659" i="20"/>
  <c r="I1659" i="20"/>
  <c r="H1660" i="20"/>
  <c r="I413" i="19"/>
  <c r="J413" i="19"/>
  <c r="H414" i="19"/>
  <c r="J1448" i="20"/>
  <c r="I1448" i="20"/>
  <c r="H1449" i="20"/>
  <c r="I1241" i="20"/>
  <c r="J1241" i="20"/>
  <c r="H1242" i="20"/>
  <c r="H617" i="20"/>
  <c r="J616" i="20"/>
  <c r="I1141" i="18"/>
  <c r="J1141" i="18"/>
  <c r="H1142" i="18"/>
  <c r="H1349" i="19"/>
  <c r="J1348" i="19"/>
  <c r="I1348" i="19"/>
  <c r="J824" i="20"/>
  <c r="H825" i="20"/>
  <c r="J829" i="18"/>
  <c r="I829" i="18"/>
  <c r="H830" i="18"/>
  <c r="I516" i="19"/>
  <c r="J516" i="19"/>
  <c r="H517" i="19"/>
  <c r="J827" i="19"/>
  <c r="I827" i="19"/>
  <c r="H828" i="19"/>
  <c r="M100" i="11"/>
  <c r="R99" i="11"/>
  <c r="J1554" i="18"/>
  <c r="I1554" i="18"/>
  <c r="H1555" i="18"/>
  <c r="J101" i="19"/>
  <c r="I101" i="19"/>
  <c r="H102" i="19"/>
  <c r="J415" i="18"/>
  <c r="I415" i="18"/>
  <c r="H416" i="18"/>
  <c r="I1041" i="19"/>
  <c r="J1041" i="19"/>
  <c r="I1245" i="19"/>
  <c r="J1245" i="19"/>
  <c r="H1246" i="19"/>
  <c r="I1553" i="20"/>
  <c r="J1553" i="20"/>
  <c r="H1554" i="20"/>
  <c r="I1556" i="19"/>
  <c r="J1556" i="19"/>
  <c r="H1557" i="19"/>
  <c r="H1453" i="18"/>
  <c r="J1452" i="18"/>
  <c r="I1452" i="18"/>
  <c r="J1138" i="20"/>
  <c r="I1138" i="20"/>
  <c r="H1139" i="20"/>
  <c r="J1658" i="18"/>
  <c r="I1658" i="18"/>
  <c r="H1659" i="18"/>
  <c r="J206" i="18"/>
  <c r="I206" i="18"/>
  <c r="H207" i="18"/>
  <c r="J721" i="18"/>
  <c r="I721" i="18"/>
  <c r="H722" i="18"/>
  <c r="J309" i="18"/>
  <c r="I309" i="18"/>
  <c r="H310" i="18"/>
  <c r="I1344" i="20"/>
  <c r="H1345" i="20"/>
  <c r="J1344" i="20"/>
  <c r="I934" i="18"/>
  <c r="J934" i="18"/>
  <c r="H935" i="18"/>
  <c r="H513" i="20"/>
  <c r="J512" i="20"/>
  <c r="J721" i="20"/>
  <c r="H722" i="20"/>
  <c r="H514" i="20" l="1"/>
  <c r="J513" i="20"/>
  <c r="J1659" i="18"/>
  <c r="I1659" i="18"/>
  <c r="H1660" i="18"/>
  <c r="H1454" i="18"/>
  <c r="J1453" i="18"/>
  <c r="I1453" i="18"/>
  <c r="J1554" i="20"/>
  <c r="I1554" i="20"/>
  <c r="H1555" i="20"/>
  <c r="J416" i="18"/>
  <c r="I416" i="18"/>
  <c r="H417" i="18"/>
  <c r="J825" i="20"/>
  <c r="H826" i="20"/>
  <c r="I1349" i="19"/>
  <c r="H1350" i="19"/>
  <c r="J1349" i="19"/>
  <c r="I414" i="19"/>
  <c r="J414" i="19"/>
  <c r="H415" i="19"/>
  <c r="J306" i="20"/>
  <c r="H307" i="20"/>
  <c r="J1662" i="19"/>
  <c r="I1662" i="19"/>
  <c r="H1663" i="19"/>
  <c r="J410" i="20"/>
  <c r="H411" i="20"/>
  <c r="I312" i="19"/>
  <c r="J312" i="19"/>
  <c r="H313" i="19"/>
  <c r="I99" i="20"/>
  <c r="J99" i="20"/>
  <c r="H100" i="20"/>
  <c r="J1142" i="19"/>
  <c r="I1142" i="19"/>
  <c r="H1143" i="19"/>
  <c r="J1345" i="20"/>
  <c r="I1345" i="20"/>
  <c r="H1346" i="20"/>
  <c r="J207" i="18"/>
  <c r="I207" i="18"/>
  <c r="H208" i="18"/>
  <c r="I1557" i="19"/>
  <c r="J1557" i="19"/>
  <c r="H1558" i="19"/>
  <c r="J830" i="18"/>
  <c r="I830" i="18"/>
  <c r="H831" i="18"/>
  <c r="I1142" i="18"/>
  <c r="J1142" i="18"/>
  <c r="H1143" i="18"/>
  <c r="H618" i="20"/>
  <c r="J617" i="20"/>
  <c r="H1450" i="20"/>
  <c r="J1449" i="20"/>
  <c r="I1449" i="20"/>
  <c r="J1037" i="20"/>
  <c r="I1037" i="20"/>
  <c r="H1038" i="20"/>
  <c r="I621" i="19"/>
  <c r="H622" i="19"/>
  <c r="J621" i="19"/>
  <c r="J1039" i="18"/>
  <c r="I1039" i="18"/>
  <c r="H1040" i="18"/>
  <c r="H622" i="18"/>
  <c r="J621" i="18"/>
  <c r="I621" i="18"/>
  <c r="I933" i="19"/>
  <c r="J933" i="19"/>
  <c r="H934" i="19"/>
  <c r="J722" i="18"/>
  <c r="I722" i="18"/>
  <c r="H723" i="18"/>
  <c r="J1555" i="18"/>
  <c r="I1555" i="18"/>
  <c r="H1556" i="18"/>
  <c r="R100" i="11"/>
  <c r="M101" i="11"/>
  <c r="H518" i="19"/>
  <c r="J517" i="19"/>
  <c r="I517" i="19"/>
  <c r="J1242" i="20"/>
  <c r="I1242" i="20"/>
  <c r="H1243" i="20"/>
  <c r="I208" i="19"/>
  <c r="J208" i="19"/>
  <c r="H209" i="19"/>
  <c r="I1349" i="18"/>
  <c r="J1349" i="18"/>
  <c r="H1350" i="18"/>
  <c r="J100" i="18"/>
  <c r="I100" i="18"/>
  <c r="H101" i="18"/>
  <c r="H102" i="16"/>
  <c r="G103" i="16"/>
  <c r="J203" i="20"/>
  <c r="I203" i="20"/>
  <c r="H204" i="20"/>
  <c r="J724" i="19"/>
  <c r="I724" i="19"/>
  <c r="H725" i="19"/>
  <c r="J722" i="20"/>
  <c r="H723" i="20"/>
  <c r="I935" i="18"/>
  <c r="J935" i="18"/>
  <c r="H936" i="18"/>
  <c r="J310" i="18"/>
  <c r="I310" i="18"/>
  <c r="H311" i="18"/>
  <c r="I1139" i="20"/>
  <c r="J1139" i="20"/>
  <c r="H1140" i="20"/>
  <c r="J1246" i="19"/>
  <c r="I1246" i="19"/>
  <c r="H1247" i="19"/>
  <c r="J102" i="19"/>
  <c r="I102" i="19"/>
  <c r="H103" i="19"/>
  <c r="J828" i="19"/>
  <c r="I828" i="19"/>
  <c r="H829" i="19"/>
  <c r="I1660" i="20"/>
  <c r="J1660" i="20"/>
  <c r="H1661" i="20"/>
  <c r="I1454" i="19"/>
  <c r="H1455" i="19"/>
  <c r="J1454" i="19"/>
  <c r="H518" i="18"/>
  <c r="J517" i="18"/>
  <c r="I517" i="18"/>
  <c r="J1246" i="18"/>
  <c r="I1246" i="18"/>
  <c r="H1247" i="18"/>
  <c r="M205" i="11"/>
  <c r="R204" i="11"/>
  <c r="I933" i="20"/>
  <c r="J933" i="20"/>
  <c r="H934" i="20"/>
  <c r="J101" i="18" l="1"/>
  <c r="I101" i="18"/>
  <c r="H102" i="18"/>
  <c r="J723" i="18"/>
  <c r="I723" i="18"/>
  <c r="H724" i="18"/>
  <c r="H623" i="18"/>
  <c r="J622" i="18"/>
  <c r="I622" i="18"/>
  <c r="H1451" i="20"/>
  <c r="J1450" i="20"/>
  <c r="I1450" i="20"/>
  <c r="J208" i="18"/>
  <c r="I208" i="18"/>
  <c r="H209" i="18"/>
  <c r="I313" i="19"/>
  <c r="J313" i="19"/>
  <c r="J307" i="20"/>
  <c r="H308" i="20"/>
  <c r="J826" i="20"/>
  <c r="H827" i="20"/>
  <c r="J1247" i="18"/>
  <c r="I1247" i="18"/>
  <c r="H1248" i="18"/>
  <c r="I829" i="19"/>
  <c r="J829" i="19"/>
  <c r="H830" i="19"/>
  <c r="J311" i="18"/>
  <c r="I311" i="18"/>
  <c r="H312" i="18"/>
  <c r="I725" i="19"/>
  <c r="J725" i="19"/>
  <c r="H726" i="19"/>
  <c r="H519" i="18"/>
  <c r="J518" i="18"/>
  <c r="I518" i="18"/>
  <c r="J1661" i="20"/>
  <c r="I1661" i="20"/>
  <c r="H1662" i="20"/>
  <c r="J1140" i="20"/>
  <c r="I1140" i="20"/>
  <c r="H1141" i="20"/>
  <c r="J1243" i="20"/>
  <c r="I1243" i="20"/>
  <c r="H1244" i="20"/>
  <c r="J1556" i="18"/>
  <c r="I1556" i="18"/>
  <c r="H1557" i="18"/>
  <c r="J1040" i="18"/>
  <c r="I1040" i="18"/>
  <c r="H1041" i="18"/>
  <c r="H623" i="19"/>
  <c r="J622" i="19"/>
  <c r="I622" i="19"/>
  <c r="I1558" i="19"/>
  <c r="J1558" i="19"/>
  <c r="H1559" i="19"/>
  <c r="J100" i="20"/>
  <c r="I100" i="20"/>
  <c r="H101" i="20"/>
  <c r="J1663" i="19"/>
  <c r="I1663" i="19"/>
  <c r="H1664" i="19"/>
  <c r="J1555" i="20"/>
  <c r="I1555" i="20"/>
  <c r="H1556" i="20"/>
  <c r="J1247" i="19"/>
  <c r="I1247" i="19"/>
  <c r="H1248" i="19"/>
  <c r="H103" i="16"/>
  <c r="G104" i="16"/>
  <c r="I209" i="19"/>
  <c r="J209" i="19"/>
  <c r="I518" i="19"/>
  <c r="H519" i="19"/>
  <c r="J518" i="19"/>
  <c r="H619" i="20"/>
  <c r="J618" i="20"/>
  <c r="J831" i="18"/>
  <c r="I831" i="18"/>
  <c r="H832" i="18"/>
  <c r="J1143" i="19"/>
  <c r="I1143" i="19"/>
  <c r="H1144" i="19"/>
  <c r="I415" i="19"/>
  <c r="J415" i="19"/>
  <c r="H416" i="19"/>
  <c r="H1351" i="19"/>
  <c r="J1350" i="19"/>
  <c r="I1350" i="19"/>
  <c r="J417" i="18"/>
  <c r="I417" i="18"/>
  <c r="H1455" i="18"/>
  <c r="J1454" i="18"/>
  <c r="I1454" i="18"/>
  <c r="J723" i="20"/>
  <c r="H724" i="20"/>
  <c r="J934" i="20"/>
  <c r="I934" i="20"/>
  <c r="H935" i="20"/>
  <c r="R205" i="11"/>
  <c r="M206" i="11"/>
  <c r="H1456" i="19"/>
  <c r="J1455" i="19"/>
  <c r="I1455" i="19"/>
  <c r="J103" i="19"/>
  <c r="I103" i="19"/>
  <c r="H104" i="19"/>
  <c r="I936" i="18"/>
  <c r="J936" i="18"/>
  <c r="H937" i="18"/>
  <c r="I204" i="20"/>
  <c r="J204" i="20"/>
  <c r="H205" i="20"/>
  <c r="I1350" i="18"/>
  <c r="J1350" i="18"/>
  <c r="H1351" i="18"/>
  <c r="M102" i="11"/>
  <c r="R101" i="11"/>
  <c r="J934" i="19"/>
  <c r="I934" i="19"/>
  <c r="H935" i="19"/>
  <c r="J1038" i="20"/>
  <c r="I1038" i="20"/>
  <c r="H1039" i="20"/>
  <c r="I1143" i="18"/>
  <c r="J1143" i="18"/>
  <c r="H1144" i="18"/>
  <c r="H1347" i="20"/>
  <c r="J1346" i="20"/>
  <c r="I1346" i="20"/>
  <c r="J411" i="20"/>
  <c r="H412" i="20"/>
  <c r="J1660" i="18"/>
  <c r="I1660" i="18"/>
  <c r="H1661" i="18"/>
  <c r="H515" i="20"/>
  <c r="J514" i="20"/>
  <c r="J104" i="19" l="1"/>
  <c r="I104" i="19"/>
  <c r="H105" i="19"/>
  <c r="J935" i="20"/>
  <c r="I935" i="20"/>
  <c r="H936" i="20"/>
  <c r="I1351" i="19"/>
  <c r="J1351" i="19"/>
  <c r="H1352" i="19"/>
  <c r="J1144" i="19"/>
  <c r="I1144" i="19"/>
  <c r="H1145" i="19"/>
  <c r="I101" i="20"/>
  <c r="J101" i="20"/>
  <c r="H102" i="20"/>
  <c r="I623" i="19"/>
  <c r="H624" i="19"/>
  <c r="J623" i="19"/>
  <c r="J1557" i="18"/>
  <c r="I1557" i="18"/>
  <c r="H1558" i="18"/>
  <c r="J1248" i="18"/>
  <c r="I1248" i="18"/>
  <c r="H1249" i="18"/>
  <c r="I937" i="18"/>
  <c r="J937" i="18"/>
  <c r="I416" i="19"/>
  <c r="J416" i="19"/>
  <c r="H417" i="19"/>
  <c r="H520" i="19"/>
  <c r="J519" i="19"/>
  <c r="I519" i="19"/>
  <c r="H104" i="16"/>
  <c r="G105" i="16"/>
  <c r="J1664" i="19"/>
  <c r="I1664" i="19"/>
  <c r="H1665" i="19"/>
  <c r="J1041" i="18"/>
  <c r="I1041" i="18"/>
  <c r="I1662" i="20"/>
  <c r="J1662" i="20"/>
  <c r="H1663" i="20"/>
  <c r="J830" i="19"/>
  <c r="I830" i="19"/>
  <c r="H831" i="19"/>
  <c r="J308" i="20"/>
  <c r="H309" i="20"/>
  <c r="J209" i="18"/>
  <c r="I209" i="18"/>
  <c r="H624" i="18"/>
  <c r="J623" i="18"/>
  <c r="I623" i="18"/>
  <c r="J102" i="18"/>
  <c r="I102" i="18"/>
  <c r="H103" i="18"/>
  <c r="J1661" i="18"/>
  <c r="I1661" i="18"/>
  <c r="H1662" i="18"/>
  <c r="I1456" i="19"/>
  <c r="H1457" i="19"/>
  <c r="J1456" i="19"/>
  <c r="I935" i="19"/>
  <c r="J935" i="19"/>
  <c r="H936" i="19"/>
  <c r="M103" i="11"/>
  <c r="R102" i="11"/>
  <c r="J205" i="20"/>
  <c r="I205" i="20"/>
  <c r="H206" i="20"/>
  <c r="M207" i="11"/>
  <c r="R206" i="11"/>
  <c r="I1556" i="20"/>
  <c r="J1556" i="20"/>
  <c r="H1557" i="20"/>
  <c r="J1141" i="20"/>
  <c r="I1141" i="20"/>
  <c r="H1142" i="20"/>
  <c r="H520" i="18"/>
  <c r="J519" i="18"/>
  <c r="I519" i="18"/>
  <c r="J312" i="18"/>
  <c r="I312" i="18"/>
  <c r="H313" i="18"/>
  <c r="I1451" i="20"/>
  <c r="H1452" i="20"/>
  <c r="J1451" i="20"/>
  <c r="J724" i="18"/>
  <c r="I724" i="18"/>
  <c r="H725" i="18"/>
  <c r="I1144" i="18"/>
  <c r="J1144" i="18"/>
  <c r="H1145" i="18"/>
  <c r="H516" i="20"/>
  <c r="J515" i="20"/>
  <c r="J412" i="20"/>
  <c r="H413" i="20"/>
  <c r="H1348" i="20"/>
  <c r="J1347" i="20"/>
  <c r="I1347" i="20"/>
  <c r="J1039" i="20"/>
  <c r="I1039" i="20"/>
  <c r="H1040" i="20"/>
  <c r="I1351" i="18"/>
  <c r="J1351" i="18"/>
  <c r="H1352" i="18"/>
  <c r="J724" i="20"/>
  <c r="H725" i="20"/>
  <c r="H1456" i="18"/>
  <c r="J1455" i="18"/>
  <c r="I1455" i="18"/>
  <c r="J832" i="18"/>
  <c r="I832" i="18"/>
  <c r="H833" i="18"/>
  <c r="H620" i="20"/>
  <c r="J619" i="20"/>
  <c r="J1248" i="19"/>
  <c r="I1248" i="19"/>
  <c r="H1249" i="19"/>
  <c r="J1559" i="19"/>
  <c r="I1559" i="19"/>
  <c r="H1560" i="19"/>
  <c r="J1244" i="20"/>
  <c r="I1244" i="20"/>
  <c r="H1245" i="20"/>
  <c r="J726" i="19"/>
  <c r="I726" i="19"/>
  <c r="H727" i="19"/>
  <c r="J827" i="20"/>
  <c r="H828" i="20"/>
  <c r="I1245" i="20" l="1"/>
  <c r="J1245" i="20"/>
  <c r="H1246" i="20"/>
  <c r="J413" i="20"/>
  <c r="H414" i="20"/>
  <c r="J936" i="19"/>
  <c r="I936" i="19"/>
  <c r="H937" i="19"/>
  <c r="I1457" i="19"/>
  <c r="J1457" i="19"/>
  <c r="J1249" i="18"/>
  <c r="I1249" i="18"/>
  <c r="I1145" i="19"/>
  <c r="J1145" i="19"/>
  <c r="H1457" i="18"/>
  <c r="J1456" i="18"/>
  <c r="I1456" i="18"/>
  <c r="I1145" i="18"/>
  <c r="J1145" i="18"/>
  <c r="I727" i="19"/>
  <c r="J727" i="19"/>
  <c r="H728" i="19"/>
  <c r="J725" i="20"/>
  <c r="H726" i="20"/>
  <c r="J313" i="18"/>
  <c r="I313" i="18"/>
  <c r="J103" i="18"/>
  <c r="I103" i="18"/>
  <c r="H104" i="18"/>
  <c r="J309" i="20"/>
  <c r="H310" i="20"/>
  <c r="J102" i="20"/>
  <c r="I102" i="20"/>
  <c r="H103" i="20"/>
  <c r="J105" i="19"/>
  <c r="I105" i="19"/>
  <c r="H521" i="18"/>
  <c r="J520" i="18"/>
  <c r="I520" i="18"/>
  <c r="I1557" i="20"/>
  <c r="J1557" i="20"/>
  <c r="H1558" i="20"/>
  <c r="R207" i="11"/>
  <c r="M208" i="11"/>
  <c r="J1662" i="18"/>
  <c r="I1662" i="18"/>
  <c r="H1663" i="18"/>
  <c r="H625" i="18"/>
  <c r="J624" i="18"/>
  <c r="I624" i="18"/>
  <c r="J1663" i="20"/>
  <c r="I1663" i="20"/>
  <c r="H1664" i="20"/>
  <c r="H105" i="16"/>
  <c r="G106" i="16"/>
  <c r="H106" i="16" s="1"/>
  <c r="H521" i="19"/>
  <c r="J520" i="19"/>
  <c r="I520" i="19"/>
  <c r="J936" i="20"/>
  <c r="I936" i="20"/>
  <c r="I1249" i="19"/>
  <c r="J1249" i="19"/>
  <c r="H621" i="20"/>
  <c r="J620" i="20"/>
  <c r="I1040" i="20"/>
  <c r="J1040" i="20"/>
  <c r="J828" i="20"/>
  <c r="H829" i="20"/>
  <c r="I1560" i="19"/>
  <c r="J1560" i="19"/>
  <c r="H1561" i="19"/>
  <c r="J833" i="18"/>
  <c r="I833" i="18"/>
  <c r="I1352" i="18"/>
  <c r="J1352" i="18"/>
  <c r="H1353" i="18"/>
  <c r="I1348" i="20"/>
  <c r="H1349" i="20"/>
  <c r="J1348" i="20"/>
  <c r="H517" i="20"/>
  <c r="J516" i="20"/>
  <c r="J725" i="18"/>
  <c r="I725" i="18"/>
  <c r="H726" i="18"/>
  <c r="J1452" i="20"/>
  <c r="I1452" i="20"/>
  <c r="H1453" i="20"/>
  <c r="J1142" i="20"/>
  <c r="I1142" i="20"/>
  <c r="H1143" i="20"/>
  <c r="I206" i="20"/>
  <c r="J206" i="20"/>
  <c r="H207" i="20"/>
  <c r="M104" i="11"/>
  <c r="R103" i="11"/>
  <c r="J831" i="19"/>
  <c r="I831" i="19"/>
  <c r="H832" i="19"/>
  <c r="I1665" i="19"/>
  <c r="J1665" i="19"/>
  <c r="I417" i="19"/>
  <c r="J417" i="19"/>
  <c r="J1558" i="18"/>
  <c r="I1558" i="18"/>
  <c r="H1559" i="18"/>
  <c r="H625" i="19"/>
  <c r="J624" i="19"/>
  <c r="I624" i="19"/>
  <c r="H1353" i="19"/>
  <c r="J1352" i="19"/>
  <c r="I1352" i="19"/>
  <c r="J726" i="18" l="1"/>
  <c r="I726" i="18"/>
  <c r="H727" i="18"/>
  <c r="H518" i="20"/>
  <c r="J517" i="20"/>
  <c r="I1353" i="18"/>
  <c r="J1353" i="18"/>
  <c r="J829" i="20"/>
  <c r="H830" i="20"/>
  <c r="J521" i="19"/>
  <c r="I521" i="19"/>
  <c r="J625" i="18"/>
  <c r="I625" i="18"/>
  <c r="M209" i="11"/>
  <c r="R209" i="11" s="1"/>
  <c r="R208" i="11"/>
  <c r="J726" i="20"/>
  <c r="H727" i="20"/>
  <c r="I937" i="19"/>
  <c r="J937" i="19"/>
  <c r="H1454" i="20"/>
  <c r="J1453" i="20"/>
  <c r="I1453" i="20"/>
  <c r="J1561" i="19"/>
  <c r="I1561" i="19"/>
  <c r="H622" i="20"/>
  <c r="J621" i="20"/>
  <c r="J1663" i="18"/>
  <c r="I1663" i="18"/>
  <c r="H1664" i="18"/>
  <c r="J310" i="20"/>
  <c r="H311" i="20"/>
  <c r="J1457" i="18"/>
  <c r="I1457" i="18"/>
  <c r="J1246" i="20"/>
  <c r="I1246" i="20"/>
  <c r="H1247" i="20"/>
  <c r="J832" i="19"/>
  <c r="I832" i="19"/>
  <c r="H833" i="19"/>
  <c r="J1558" i="20"/>
  <c r="I1558" i="20"/>
  <c r="H1559" i="20"/>
  <c r="I103" i="20"/>
  <c r="J103" i="20"/>
  <c r="H104" i="20"/>
  <c r="J728" i="19"/>
  <c r="I728" i="19"/>
  <c r="H729" i="19"/>
  <c r="I625" i="19"/>
  <c r="J625" i="19"/>
  <c r="M105" i="11"/>
  <c r="R105" i="11" s="1"/>
  <c r="R104" i="11"/>
  <c r="I1143" i="20"/>
  <c r="J1143" i="20"/>
  <c r="H1144" i="20"/>
  <c r="J1349" i="20"/>
  <c r="I1349" i="20"/>
  <c r="H1350" i="20"/>
  <c r="I1353" i="19"/>
  <c r="J1353" i="19"/>
  <c r="J1559" i="18"/>
  <c r="I1559" i="18"/>
  <c r="H1560" i="18"/>
  <c r="J207" i="20"/>
  <c r="I207" i="20"/>
  <c r="H208" i="20"/>
  <c r="I1664" i="20"/>
  <c r="J1664" i="20"/>
  <c r="J521" i="18"/>
  <c r="I521" i="18"/>
  <c r="J104" i="18"/>
  <c r="I104" i="18"/>
  <c r="H105" i="18"/>
  <c r="J414" i="20"/>
  <c r="H415" i="20"/>
  <c r="I729" i="19" l="1"/>
  <c r="J729" i="19"/>
  <c r="J1247" i="20"/>
  <c r="I1247" i="20"/>
  <c r="H1248" i="20"/>
  <c r="H1455" i="20"/>
  <c r="J1454" i="20"/>
  <c r="I1454" i="20"/>
  <c r="H519" i="20"/>
  <c r="J518" i="20"/>
  <c r="J415" i="20"/>
  <c r="H416" i="20"/>
  <c r="J416" i="20" s="1"/>
  <c r="J1560" i="18"/>
  <c r="I1560" i="18"/>
  <c r="H1561" i="18"/>
  <c r="J1144" i="20"/>
  <c r="I1144" i="20"/>
  <c r="I833" i="19"/>
  <c r="J833" i="19"/>
  <c r="J311" i="20"/>
  <c r="H312" i="20"/>
  <c r="J312" i="20" s="1"/>
  <c r="J727" i="18"/>
  <c r="I727" i="18"/>
  <c r="H728" i="18"/>
  <c r="I208" i="20"/>
  <c r="J208" i="20"/>
  <c r="H1351" i="20"/>
  <c r="J1350" i="20"/>
  <c r="I1350" i="20"/>
  <c r="J1559" i="20"/>
  <c r="I1559" i="20"/>
  <c r="H1560" i="20"/>
  <c r="J105" i="18"/>
  <c r="I105" i="18"/>
  <c r="J104" i="20"/>
  <c r="I104" i="20"/>
  <c r="H105" i="20"/>
  <c r="J1664" i="18"/>
  <c r="I1664" i="18"/>
  <c r="H1665" i="18"/>
  <c r="H623" i="20"/>
  <c r="J622" i="20"/>
  <c r="J727" i="20"/>
  <c r="H728" i="20"/>
  <c r="J728" i="20" s="1"/>
  <c r="J830" i="20"/>
  <c r="H831" i="20"/>
  <c r="J1665" i="18" l="1"/>
  <c r="I1665" i="18"/>
  <c r="J1560" i="20"/>
  <c r="I1560" i="20"/>
  <c r="J728" i="18"/>
  <c r="I728" i="18"/>
  <c r="H729" i="18"/>
  <c r="H1352" i="20"/>
  <c r="J1351" i="20"/>
  <c r="I1351" i="20"/>
  <c r="J1561" i="18"/>
  <c r="I1561" i="18"/>
  <c r="J831" i="20"/>
  <c r="H832" i="20"/>
  <c r="J832" i="20" s="1"/>
  <c r="I1455" i="20"/>
  <c r="H1456" i="20"/>
  <c r="J1455" i="20"/>
  <c r="H624" i="20"/>
  <c r="J624" i="20" s="1"/>
  <c r="J623" i="20"/>
  <c r="I105" i="20"/>
  <c r="J105" i="20"/>
  <c r="H520" i="20"/>
  <c r="J520" i="20" s="1"/>
  <c r="J519" i="20"/>
  <c r="J1248" i="20"/>
  <c r="I1248" i="20"/>
  <c r="J1456" i="20" l="1"/>
  <c r="I1456" i="20"/>
  <c r="I1352" i="20"/>
  <c r="J1352" i="20"/>
  <c r="J729" i="18"/>
  <c r="I729" i="18"/>
</calcChain>
</file>

<file path=xl/comments1.xml><?xml version="1.0" encoding="utf-8"?>
<comments xmlns="http://schemas.openxmlformats.org/spreadsheetml/2006/main">
  <authors>
    <author/>
  </authors>
  <commentList>
    <comment ref="E82" authorId="0">
      <text>
        <r>
          <rPr>
            <sz val="10"/>
            <color rgb="FF000000"/>
            <rFont val="Arial"/>
            <scheme val="minor"/>
          </rPr>
          <t>original: Asume otro cargo
	-Cristian Gonzalez</t>
        </r>
      </text>
    </comment>
    <comment ref="E95" authorId="0">
      <text>
        <r>
          <rPr>
            <sz val="10"/>
            <color rgb="FF000000"/>
            <rFont val="Arial"/>
            <scheme val="minor"/>
          </rPr>
          <t>original: Asume otro cargo
	-Cristian Gonzalez</t>
        </r>
      </text>
    </comment>
    <comment ref="E259" authorId="0">
      <text>
        <r>
          <rPr>
            <sz val="10"/>
            <color rgb="FF000000"/>
            <rFont val="Arial"/>
            <scheme val="minor"/>
          </rPr>
          <t>original: Asume otro cargo
	-Cristian Gonzalez</t>
        </r>
      </text>
    </comment>
    <comment ref="E344" authorId="0">
      <text>
        <r>
          <rPr>
            <sz val="10"/>
            <color rgb="FF000000"/>
            <rFont val="Arial"/>
            <scheme val="minor"/>
          </rPr>
          <t>original: Asume otro cargo
	-Cristian Gonzalez</t>
        </r>
      </text>
    </comment>
  </commentList>
</comments>
</file>

<file path=xl/sharedStrings.xml><?xml version="1.0" encoding="utf-8"?>
<sst xmlns="http://schemas.openxmlformats.org/spreadsheetml/2006/main" count="41063" uniqueCount="6188">
  <si>
    <t>Concurso</t>
  </si>
  <si>
    <t>Ministerio</t>
  </si>
  <si>
    <t>Servicio</t>
  </si>
  <si>
    <t>Nombre Cargo</t>
  </si>
  <si>
    <t>Id Cargo</t>
  </si>
  <si>
    <t>Genero</t>
  </si>
  <si>
    <t>Fecha Nombramiento</t>
  </si>
  <si>
    <t>Fecha Inicio Labor</t>
  </si>
  <si>
    <t>Rut Postulante</t>
  </si>
  <si>
    <t>Cantidad</t>
  </si>
  <si>
    <t>Nombre Postulante</t>
  </si>
  <si>
    <t>Fecha Oficio Egreso/Información</t>
  </si>
  <si>
    <t>Nº Oficio</t>
  </si>
  <si>
    <t>Motivo Egreso</t>
  </si>
  <si>
    <t>Fecha Egreso</t>
  </si>
  <si>
    <t>Estado</t>
  </si>
  <si>
    <t>Fuente Información / observacion</t>
  </si>
  <si>
    <t>Año Gob</t>
  </si>
  <si>
    <t>Mes Gob</t>
  </si>
  <si>
    <t>Semana Gob</t>
  </si>
  <si>
    <t>Permanencia [Años]</t>
  </si>
  <si>
    <t>Observación</t>
  </si>
  <si>
    <t>Periodo</t>
  </si>
  <si>
    <t>Fecha Término Primer Periodo</t>
  </si>
  <si>
    <t>Fecha Término Segundo Periodo</t>
  </si>
  <si>
    <t>Fecha Término Tercer Periodo</t>
  </si>
  <si>
    <t>Mayo</t>
  </si>
  <si>
    <t>count</t>
  </si>
  <si>
    <t>ADP-5306</t>
  </si>
  <si>
    <t>Ministerio de Economía, Fomento y Turismo</t>
  </si>
  <si>
    <t>Instituto Nacional de Estadísticas</t>
  </si>
  <si>
    <t>Director/a Nacional</t>
  </si>
  <si>
    <t>I 14</t>
  </si>
  <si>
    <t>F</t>
  </si>
  <si>
    <t>13450788-8</t>
  </si>
  <si>
    <t>SANDRA DEL PILAR QUIJADA JAVER</t>
  </si>
  <si>
    <t>Renuncia No Voluntaria</t>
  </si>
  <si>
    <t>Oficio</t>
  </si>
  <si>
    <t>ADP-5619</t>
  </si>
  <si>
    <t>Ministerio de Salud</t>
  </si>
  <si>
    <t>Servicio de Salud Biobío</t>
  </si>
  <si>
    <t>Director/a Servicio de Salud</t>
  </si>
  <si>
    <t>I 68</t>
  </si>
  <si>
    <t>M</t>
  </si>
  <si>
    <t>5309465-1</t>
  </si>
  <si>
    <t>FERNANDO JORGE VERGARA URRUTIA</t>
  </si>
  <si>
    <t>ORSS200</t>
  </si>
  <si>
    <t>Renuncia Voluntaria</t>
  </si>
  <si>
    <t>ADP-4294</t>
  </si>
  <si>
    <t>Ministerio de Obras Públicas</t>
  </si>
  <si>
    <t>Dirección de Obras Portuarias</t>
  </si>
  <si>
    <t>I 38</t>
  </si>
  <si>
    <t>8402883-5</t>
  </si>
  <si>
    <t>ALFREDO IVÁN GUTIÉRREZ VERA</t>
  </si>
  <si>
    <t>No Aplica</t>
  </si>
  <si>
    <t>ADP-7459</t>
  </si>
  <si>
    <t>Ministerio del Trabajo y Previsión Social</t>
  </si>
  <si>
    <t>Servicio Nacional de Capacitación y Empleo</t>
  </si>
  <si>
    <t>I 32</t>
  </si>
  <si>
    <t>16094826-4</t>
  </si>
  <si>
    <t>RICARDO RUIZ DE VIÑASPRE RENCORET</t>
  </si>
  <si>
    <t>ADP-7827</t>
  </si>
  <si>
    <t>Centro de Referencia de Salud Peñalolén Cordillera Oriente</t>
  </si>
  <si>
    <t>Director/a</t>
  </si>
  <si>
    <t>I 46</t>
  </si>
  <si>
    <t>9445810-2</t>
  </si>
  <si>
    <t>MARÍA SOLEDAD VELÁSQUEZ URRUTIA</t>
  </si>
  <si>
    <t>ADP-8045</t>
  </si>
  <si>
    <t>Servicio de Salud O'Higgins</t>
  </si>
  <si>
    <t>I 63</t>
  </si>
  <si>
    <t>9924123-3</t>
  </si>
  <si>
    <t>JOSÉ ANTONIO CAVIERES MORE</t>
  </si>
  <si>
    <t>ADP-8256</t>
  </si>
  <si>
    <t>Ministerio de Defensa Nacional</t>
  </si>
  <si>
    <t>Caja de Previsión de la Defensa Nacional</t>
  </si>
  <si>
    <t>Vicepresidente/a Ejecutivo/a</t>
  </si>
  <si>
    <t>I 5</t>
  </si>
  <si>
    <t>12805383-2</t>
  </si>
  <si>
    <t>MAURICIO ANDRÉS GARCÍA CUELLO</t>
  </si>
  <si>
    <t>ADP-8467</t>
  </si>
  <si>
    <t>Instituto Nacional de Hidráulica</t>
  </si>
  <si>
    <t>Director/a Ejecutivo/a</t>
  </si>
  <si>
    <t>I 42</t>
  </si>
  <si>
    <t>13661311-1</t>
  </si>
  <si>
    <t>CAROLINA BEATRIZ MERUANE NARANJO</t>
  </si>
  <si>
    <t>ADP-8191</t>
  </si>
  <si>
    <t>Dirección General de Concesiones de Obras Públicas</t>
  </si>
  <si>
    <t>Director/a General</t>
  </si>
  <si>
    <t>I 189</t>
  </si>
  <si>
    <t>8633956-0</t>
  </si>
  <si>
    <t>MARCELA HERNANDEZ MEZA</t>
  </si>
  <si>
    <t>ADP-8570</t>
  </si>
  <si>
    <t>Ministerio de Justicia y Derechos Humanos</t>
  </si>
  <si>
    <t>Defensoría Penal Pública</t>
  </si>
  <si>
    <t>Defensor Nacional</t>
  </si>
  <si>
    <t>I 26</t>
  </si>
  <si>
    <t>11687365-6</t>
  </si>
  <si>
    <t>CARLOS EDUARDO MORA JANO</t>
  </si>
  <si>
    <t>ADP-8198</t>
  </si>
  <si>
    <t>Superintendencia de Seguridad Social</t>
  </si>
  <si>
    <t>Superintendente/a</t>
  </si>
  <si>
    <t>I 132</t>
  </si>
  <si>
    <t>10503152-1</t>
  </si>
  <si>
    <t>MARIA SOLEDAD RAMIREZ HERRERA</t>
  </si>
  <si>
    <t>ADP-7583</t>
  </si>
  <si>
    <t>Ministerio de Desarrollo Social y Familia</t>
  </si>
  <si>
    <t>Servicio Nacional de Protección Especializada a la Niñez y Adolescencia</t>
  </si>
  <si>
    <t>I 243</t>
  </si>
  <si>
    <t>11888129-K</t>
  </si>
  <si>
    <t>MARÍA JOSÉ CASTRO ROJAS</t>
  </si>
  <si>
    <t>ADP-7374</t>
  </si>
  <si>
    <t>Ministerio de Agricultura</t>
  </si>
  <si>
    <t>Oficina de Estudios y Políticas Agrarias</t>
  </si>
  <si>
    <t>I 162</t>
  </si>
  <si>
    <t>14148491-5</t>
  </si>
  <si>
    <t>MARÍA JOSÉ IRARRÁZAVAL JORY</t>
  </si>
  <si>
    <t>ADP-7151</t>
  </si>
  <si>
    <t>Servicio de Salud Concepción</t>
  </si>
  <si>
    <t>I 66</t>
  </si>
  <si>
    <t>5174538-8</t>
  </si>
  <si>
    <t>HORACIO GALAZ ENRÍQUEZ</t>
  </si>
  <si>
    <t>ADP-5807</t>
  </si>
  <si>
    <t>Servicio de Salud Chiloé</t>
  </si>
  <si>
    <t>I 101</t>
  </si>
  <si>
    <t>10332339-8</t>
  </si>
  <si>
    <t>JOSÉ VICTORINO CÁRDENAS BURCE</t>
  </si>
  <si>
    <t>ADP-5007</t>
  </si>
  <si>
    <t>Ministerio de Educación</t>
  </si>
  <si>
    <t>Superintendencia de Educación Superior</t>
  </si>
  <si>
    <t>I 225</t>
  </si>
  <si>
    <t>15644716-1</t>
  </si>
  <si>
    <t>JORGE RODRIGO AVILÉS BARROS</t>
  </si>
  <si>
    <t>ADP-6937</t>
  </si>
  <si>
    <t>Servicio Nacional de Pesca y Acuicultura</t>
  </si>
  <si>
    <t>I 15</t>
  </si>
  <si>
    <t>12881386-1</t>
  </si>
  <si>
    <t>CLAUDIO ANDRÉS FELIPE BAEZ BELTRÁN</t>
  </si>
  <si>
    <t>ADP-6094</t>
  </si>
  <si>
    <t>Servicio de Registro Civil e Identificación</t>
  </si>
  <si>
    <t>I 27</t>
  </si>
  <si>
    <t>10590650-1</t>
  </si>
  <si>
    <t>SERGIO ALONSO MIERZEJEWSKI LAFFERTE</t>
  </si>
  <si>
    <t>ADP-5851</t>
  </si>
  <si>
    <t>Servicio Nacional de la Discapacidad</t>
  </si>
  <si>
    <t>I 20</t>
  </si>
  <si>
    <t>10860685-1</t>
  </si>
  <si>
    <t>JOSÉ FRANCISCO SUBERCASEAUX IRARRÁZAVAL</t>
  </si>
  <si>
    <t>ADP-5389</t>
  </si>
  <si>
    <t>Instituto Nacional de Desarrollo Sustentable de la Pesca Artesanal y de la Acuicultura de Pequeña Escala</t>
  </si>
  <si>
    <t>Director/a Ejecutivo</t>
  </si>
  <si>
    <t>I 234</t>
  </si>
  <si>
    <t>9288826-6</t>
  </si>
  <si>
    <t>JOSÉ PEDRO NÚÑEZ BARRUEL</t>
  </si>
  <si>
    <t>ADP-5419</t>
  </si>
  <si>
    <t>Instituto Nacional de la Juventud</t>
  </si>
  <si>
    <t>I 164</t>
  </si>
  <si>
    <t>17960174-5</t>
  </si>
  <si>
    <t>RENATA VALENTINA SANTANDER RAMÍREZ</t>
  </si>
  <si>
    <t>ADP-5343</t>
  </si>
  <si>
    <t>Agencia de Promoción de la Inversión Extranjera</t>
  </si>
  <si>
    <t>I 140</t>
  </si>
  <si>
    <t>8690055-6</t>
  </si>
  <si>
    <t>ANDRÉS GUSTAVO RODRÍGUEZ ROWE</t>
  </si>
  <si>
    <t>fue a traves de carta de renuncia</t>
  </si>
  <si>
    <t>ADP-5284</t>
  </si>
  <si>
    <t>Superintendencia de Servicios Sanitarios</t>
  </si>
  <si>
    <t>I 43</t>
  </si>
  <si>
    <t>10154847-3</t>
  </si>
  <si>
    <t>JORGE RIVAS CHAPARRO</t>
  </si>
  <si>
    <t>ADP-5323</t>
  </si>
  <si>
    <t>Servicio de Salud Viña del Mar - Quillota</t>
  </si>
  <si>
    <t>I 55</t>
  </si>
  <si>
    <t>13551848-4</t>
  </si>
  <si>
    <t>ALFREDO ANDRÉS MOLINA NAVES</t>
  </si>
  <si>
    <t>ADP-5416</t>
  </si>
  <si>
    <t>Ministerio de Relaciones Exteriores</t>
  </si>
  <si>
    <t>Agencia Chilena de Cooperación Internacional para el Desarrollo</t>
  </si>
  <si>
    <t>I 2</t>
  </si>
  <si>
    <t>15660011-3</t>
  </si>
  <si>
    <t>CRISTIAN FELIPE JARA BRITO</t>
  </si>
  <si>
    <t>ADP-5348</t>
  </si>
  <si>
    <t>Ministerio de Vivienda y Urbanismo</t>
  </si>
  <si>
    <t>Servicio de Vivienda y Urbanización Región de Tarapacá</t>
  </si>
  <si>
    <t>Director/a Regional Serviu Tarapacá</t>
  </si>
  <si>
    <t>I 79</t>
  </si>
  <si>
    <t>8820690-8</t>
  </si>
  <si>
    <t>JUAN MANUEL TORRES VIVERO</t>
  </si>
  <si>
    <t>ADP-5379</t>
  </si>
  <si>
    <t>Servicio Nacional de Menores</t>
  </si>
  <si>
    <t>I 166</t>
  </si>
  <si>
    <t>15637835-6</t>
  </si>
  <si>
    <t>MARÍA ROSARIO MARTÍNEZ MARÍN</t>
  </si>
  <si>
    <t>ADP-5353</t>
  </si>
  <si>
    <t>Servicio de Salud Aysén</t>
  </si>
  <si>
    <t>I 75</t>
  </si>
  <si>
    <t>12724540-1</t>
  </si>
  <si>
    <t>GABRIEL JOSE BURGOS SALAS</t>
  </si>
  <si>
    <t>ADP-5208</t>
  </si>
  <si>
    <t>Servicio de Salud Osorno</t>
  </si>
  <si>
    <t>I 73</t>
  </si>
  <si>
    <t>6813938-4</t>
  </si>
  <si>
    <t>DANIEL EUGENIO NÚÑEZ BELLET</t>
  </si>
  <si>
    <t>ADP-5282</t>
  </si>
  <si>
    <t>Servicio Médico Legal</t>
  </si>
  <si>
    <t>I 28</t>
  </si>
  <si>
    <t>5576241-4</t>
  </si>
  <si>
    <t>GABRIEL RAMÓN ZAMORA SALINAS</t>
  </si>
  <si>
    <t>ADP-5116</t>
  </si>
  <si>
    <t>Servicio de Vivienda y Urbanización Región del Biobío</t>
  </si>
  <si>
    <t>Director/a Regional Serviu Bío-Bío</t>
  </si>
  <si>
    <t>I 88</t>
  </si>
  <si>
    <t>16292701-9</t>
  </si>
  <si>
    <t>SAMUEL ARTURO DOMÍNGUEZ LÓPEZ</t>
  </si>
  <si>
    <t>ADP-5242</t>
  </si>
  <si>
    <t>Ministerio del Deporte</t>
  </si>
  <si>
    <t>Instituto Nacional de Deportes de Chile</t>
  </si>
  <si>
    <t>I 133</t>
  </si>
  <si>
    <t>16099521-1</t>
  </si>
  <si>
    <t>SOFÍA DEL ROSARIO RENGIFO OTTONE</t>
  </si>
  <si>
    <t>ADP-5315</t>
  </si>
  <si>
    <t>Dirección del Trabajo</t>
  </si>
  <si>
    <t>I 168</t>
  </si>
  <si>
    <t>15664300-9</t>
  </si>
  <si>
    <t>LILIA MARÍA JEREZ ARÉVALO</t>
  </si>
  <si>
    <t>ADP-5150</t>
  </si>
  <si>
    <t>Servicio de Salud Ñuble</t>
  </si>
  <si>
    <t>I 65</t>
  </si>
  <si>
    <t>8281390-K</t>
  </si>
  <si>
    <t>RICARDO YURI SÁNCHEZ OPAZO</t>
  </si>
  <si>
    <t>sin fecha egreso, pendiente actualizacion de oficio</t>
  </si>
  <si>
    <t>ADP-5307</t>
  </si>
  <si>
    <t>Ministerio de Energía</t>
  </si>
  <si>
    <t>Superintendencia de Electricidad y Combustibles</t>
  </si>
  <si>
    <t>I 18</t>
  </si>
  <si>
    <t>8476675-5</t>
  </si>
  <si>
    <t>LUIS RODOLFO ÁVILA BRAVO</t>
  </si>
  <si>
    <t>602 / 2022</t>
  </si>
  <si>
    <t>ADP-5023</t>
  </si>
  <si>
    <t>Dirección General de Promocion de Exportaciones</t>
  </si>
  <si>
    <t>I 233</t>
  </si>
  <si>
    <t>6917048-K</t>
  </si>
  <si>
    <t>JORGE EDUARDO O'RYAN SCHUTZ</t>
  </si>
  <si>
    <t>ADP-5115</t>
  </si>
  <si>
    <t>Servicio de Vivienda y Urbanización Región de la Araucanía</t>
  </si>
  <si>
    <t>Director/a Regional Serviu Araucanía</t>
  </si>
  <si>
    <t>I 83</t>
  </si>
  <si>
    <t>15243753-6</t>
  </si>
  <si>
    <t>SERGIO ALFONSO MERINO PERELLO</t>
  </si>
  <si>
    <t>ADP-5220</t>
  </si>
  <si>
    <t>Servicio de Vivienda y Urbanización Metropolitano</t>
  </si>
  <si>
    <t>Director/a Regional Serviu Región Metropolitana</t>
  </si>
  <si>
    <t>I 84</t>
  </si>
  <si>
    <t>13376151-9</t>
  </si>
  <si>
    <t>JUANA MYRIAM NAZAL BUSTOS</t>
  </si>
  <si>
    <t>No Renovación Primer Periodo</t>
  </si>
  <si>
    <t>ADP-4881</t>
  </si>
  <si>
    <t>Dirección General de Crédito Prendario</t>
  </si>
  <si>
    <t>I 30</t>
  </si>
  <si>
    <t>10481218-K</t>
  </si>
  <si>
    <t>JON ANDONI ELORRIETA ABASOLO</t>
  </si>
  <si>
    <t>ADP-4910</t>
  </si>
  <si>
    <t>Centro de Referencia de Salud de Maipú</t>
  </si>
  <si>
    <t>I 45</t>
  </si>
  <si>
    <t>6974010-3</t>
  </si>
  <si>
    <t>BEATRIZ BUENO ESPINDOLA</t>
  </si>
  <si>
    <t>ADP-4726</t>
  </si>
  <si>
    <t>Servicio de Salud Atacama</t>
  </si>
  <si>
    <t>I 52</t>
  </si>
  <si>
    <t>13961745-2</t>
  </si>
  <si>
    <t>CLAUDIO ANDRÉS BAEZA AVELLO</t>
  </si>
  <si>
    <t>ADP-4911</t>
  </si>
  <si>
    <t>Ministerio de Minería</t>
  </si>
  <si>
    <t>Comisión Chilena del Cobre</t>
  </si>
  <si>
    <t>I 97</t>
  </si>
  <si>
    <t>8527499-6</t>
  </si>
  <si>
    <t>MARCO ANTONIO RIVEROS KELLER</t>
  </si>
  <si>
    <t>ADP-4727</t>
  </si>
  <si>
    <t>Servicio de Salud Maule</t>
  </si>
  <si>
    <t>I 64</t>
  </si>
  <si>
    <t>6589506-4</t>
  </si>
  <si>
    <t>LUIS OSVALDO JAIME GAETE</t>
  </si>
  <si>
    <t>ADP-4772</t>
  </si>
  <si>
    <t>Superintendencia de Salud</t>
  </si>
  <si>
    <t>I 77</t>
  </si>
  <si>
    <t>13580148-8</t>
  </si>
  <si>
    <t>PATRICIO ENRIQUE FERNÁNDEZ PÉREZ</t>
  </si>
  <si>
    <t>a traves de carta de renuncia</t>
  </si>
  <si>
    <t>ADP-4912</t>
  </si>
  <si>
    <t>Superintendencia de Educación</t>
  </si>
  <si>
    <t>I 112</t>
  </si>
  <si>
    <t>12585496-6</t>
  </si>
  <si>
    <t>CRISTIAN CELEDONIO O'RYAN SQUELLA</t>
  </si>
  <si>
    <t>se utiliza decreto 084 y 086</t>
  </si>
  <si>
    <t>ADP-4563</t>
  </si>
  <si>
    <t>Ministerio del Medio Ambiente</t>
  </si>
  <si>
    <t>Superintendencia del Medio Ambiente</t>
  </si>
  <si>
    <t>I 108</t>
  </si>
  <si>
    <t>13765976-K</t>
  </si>
  <si>
    <t>CRISTÓBAL DE LA MAZA GUZMÁN</t>
  </si>
  <si>
    <t>ADP-4771</t>
  </si>
  <si>
    <t>Ministerio de Hacienda</t>
  </si>
  <si>
    <t>Dirección de Compras y Contratación Pública</t>
  </si>
  <si>
    <t>I 8</t>
  </si>
  <si>
    <t>9519706-K</t>
  </si>
  <si>
    <t>TANIA PERICH IGLESIAS</t>
  </si>
  <si>
    <t>ADP-4604</t>
  </si>
  <si>
    <t>Ministerio de Transportes y Telecomunicaciones</t>
  </si>
  <si>
    <t>Junta de Aeronáutica Civil</t>
  </si>
  <si>
    <t>Secretario/a General</t>
  </si>
  <si>
    <t>I 98</t>
  </si>
  <si>
    <t>16607030-9</t>
  </si>
  <si>
    <t>MARTÍN MACKENNA RUEDA</t>
  </si>
  <si>
    <t>ADP-4711</t>
  </si>
  <si>
    <t>Servicio de Salud Arica</t>
  </si>
  <si>
    <t>Director Servicio de Salud</t>
  </si>
  <si>
    <t>I 49</t>
  </si>
  <si>
    <t>8186567-1</t>
  </si>
  <si>
    <t>MAGDALENA LENKA GARDILCIC FRANULIC</t>
  </si>
  <si>
    <t>ADP-4503</t>
  </si>
  <si>
    <t>Servicio de Salud Metropolitano Norte</t>
  </si>
  <si>
    <t>I 57</t>
  </si>
  <si>
    <t>8572796-6</t>
  </si>
  <si>
    <t>GUILLERMO ENRIQUE HARTWIG JACOB</t>
  </si>
  <si>
    <t>ADP-4685</t>
  </si>
  <si>
    <t>Ministerio de Ciencia, Tecnología, Conocimiento e Innovación</t>
  </si>
  <si>
    <t>Agencia Nacional de Investigación y Desarrollo de Chile</t>
  </si>
  <si>
    <t>I 235</t>
  </si>
  <si>
    <t>14131587-0</t>
  </si>
  <si>
    <t>AISEN AMALIA ETCHEVERRY ESCUDERO</t>
  </si>
  <si>
    <t>ADP-4615</t>
  </si>
  <si>
    <t>Dirección de Vialidad</t>
  </si>
  <si>
    <t>I 39</t>
  </si>
  <si>
    <t>11657136-6</t>
  </si>
  <si>
    <t>JAIME IGNACIO RETAMAL PINTO</t>
  </si>
  <si>
    <t>ADP-4222</t>
  </si>
  <si>
    <t>Central de Abastecimiento del Sistema Nacional de Servicios de Salud</t>
  </si>
  <si>
    <t>I 44</t>
  </si>
  <si>
    <t>7796664-1</t>
  </si>
  <si>
    <t>VALENTÍN ALFONSO DIAZ GRACIA</t>
  </si>
  <si>
    <t>ADP-4468</t>
  </si>
  <si>
    <t>Comisión Chilena de Energía Nuclear</t>
  </si>
  <si>
    <t>I 96</t>
  </si>
  <si>
    <t>8336189-1</t>
  </si>
  <si>
    <t>JAIME GABRIEL JESÚS SALAS KURTE</t>
  </si>
  <si>
    <t>09A</t>
  </si>
  <si>
    <t>ADP-4641</t>
  </si>
  <si>
    <t>Corporación Nacional de Desarrollo Indígena</t>
  </si>
  <si>
    <t>I 165</t>
  </si>
  <si>
    <t>13818096-4</t>
  </si>
  <si>
    <t>IGNACIO ANDRÉS MALIG MEZA</t>
  </si>
  <si>
    <t>ADP-4650</t>
  </si>
  <si>
    <t>Dirección de Educación Pública</t>
  </si>
  <si>
    <t>Director/a de Educación Pública</t>
  </si>
  <si>
    <t>I 179</t>
  </si>
  <si>
    <t>7981808-9</t>
  </si>
  <si>
    <t>MARIA ALEJANDRA GREBE NOGUERA</t>
  </si>
  <si>
    <t>notificado por carta</t>
  </si>
  <si>
    <t>ADP-4532</t>
  </si>
  <si>
    <t>Instituto Nacional de Propiedad Industrial</t>
  </si>
  <si>
    <t>I 102</t>
  </si>
  <si>
    <t>10730726-5</t>
  </si>
  <si>
    <t>MARÍA LORETO BRESKY RUIZ</t>
  </si>
  <si>
    <t>ADP-4495</t>
  </si>
  <si>
    <t>Servicio Nacional de Geología y Minería</t>
  </si>
  <si>
    <t>I 95</t>
  </si>
  <si>
    <t>10675751-8</t>
  </si>
  <si>
    <t>ALFONSO IGNACIO DOMEYKO LETELIER</t>
  </si>
  <si>
    <t>ADP-4223</t>
  </si>
  <si>
    <t>Servicio de Salud Aconcagua</t>
  </si>
  <si>
    <t>I 54</t>
  </si>
  <si>
    <t>15760609-3</t>
  </si>
  <si>
    <t>SUSAN ANDREA PORRAS FERNÁNDEZ</t>
  </si>
  <si>
    <t>ADP-4396</t>
  </si>
  <si>
    <t>Servicio de Vivienda y Urbanización Región de Ñuble</t>
  </si>
  <si>
    <t>Director/a Regional Serviu Ñuble</t>
  </si>
  <si>
    <t>I 186</t>
  </si>
  <si>
    <t>12559698-3</t>
  </si>
  <si>
    <t>ALVARO ARNOLDO PINTO MORALES</t>
  </si>
  <si>
    <t>ADP-4140</t>
  </si>
  <si>
    <t>Servicio de Vivienda y Urbanización Región de Coquimbo</t>
  </si>
  <si>
    <t>Director/a Regional Serviu Coquimbo</t>
  </si>
  <si>
    <t>I 82</t>
  </si>
  <si>
    <t>9699922-4</t>
  </si>
  <si>
    <t>OSCAR ENRIQUE GUTIÉRREZ SEGUEL</t>
  </si>
  <si>
    <t>ADP-4293</t>
  </si>
  <si>
    <t>Dirección de Arquitectura</t>
  </si>
  <si>
    <t>I 35</t>
  </si>
  <si>
    <t>9266657-3</t>
  </si>
  <si>
    <t>RAÚL FRANCISCO IRARRÁZABAL SÁNCHEZ</t>
  </si>
  <si>
    <t>se espera renuncia no voluntaria</t>
  </si>
  <si>
    <t>ADP-4273</t>
  </si>
  <si>
    <t>Dirección de Aeropuertos</t>
  </si>
  <si>
    <t>I 34</t>
  </si>
  <si>
    <t>10316478-8</t>
  </si>
  <si>
    <t>CLAUDIA MARÍA PÍA CARVALLO MONTES</t>
  </si>
  <si>
    <t>ADP-4416</t>
  </si>
  <si>
    <t>Servicio Nacional de Aduanas</t>
  </si>
  <si>
    <t>I 10</t>
  </si>
  <si>
    <t>9783618-3</t>
  </si>
  <si>
    <t>JOSÉ IGNACIO PALMA SOTOMAYOR</t>
  </si>
  <si>
    <t>492/2022</t>
  </si>
  <si>
    <t>ADP-4185</t>
  </si>
  <si>
    <t>Servicio de Vivienda y Urbanización Región de Arica y Parinacota</t>
  </si>
  <si>
    <t>Director/a Regional Serviu Arica y Parinacota</t>
  </si>
  <si>
    <t>I 99</t>
  </si>
  <si>
    <t>13211802-7</t>
  </si>
  <si>
    <t>FRANCISCO JOSÉ ANTONIO MEZA HERNÁNDEZ</t>
  </si>
  <si>
    <t>ADP-4038</t>
  </si>
  <si>
    <t>Servicio de Salud Araucanía Norte</t>
  </si>
  <si>
    <t>I 70</t>
  </si>
  <si>
    <t>12845024-6</t>
  </si>
  <si>
    <t>ERNESTO HORACIO YÁÑEZ SELAME</t>
  </si>
  <si>
    <t>ADP-3855</t>
  </si>
  <si>
    <t>Servicio de Salud del Reloncaví</t>
  </si>
  <si>
    <t>I 74</t>
  </si>
  <si>
    <t>12534405-4</t>
  </si>
  <si>
    <t>JORGE ANTONIO TAGLE ALEGRÍA</t>
  </si>
  <si>
    <t>ADP-4083</t>
  </si>
  <si>
    <t>Servicio de Vivienda y Urbanización Región de Aysén del General Carlos Ibáñez del Campo</t>
  </si>
  <si>
    <t>Director Regional Serviu Aysén</t>
  </si>
  <si>
    <t>I 90</t>
  </si>
  <si>
    <t>13436896-9</t>
  </si>
  <si>
    <t>NELSON QUINTEROS FUENTES</t>
  </si>
  <si>
    <t>ADP-4212</t>
  </si>
  <si>
    <t>Dirección de Obras Hidráulicas</t>
  </si>
  <si>
    <t>I 37</t>
  </si>
  <si>
    <t>8771885-9</t>
  </si>
  <si>
    <t>CLAUDIO HERNAN DARRIGRANDI NAVARRO</t>
  </si>
  <si>
    <t>ADP-3921</t>
  </si>
  <si>
    <t>Ministerio del Interior y Seguridad Pública</t>
  </si>
  <si>
    <t>Dirección de Previsión de Carabineros de Chile</t>
  </si>
  <si>
    <t>I 7</t>
  </si>
  <si>
    <t>7261295-7</t>
  </si>
  <si>
    <t>JUAN FRANCISCO HERNÁNDEZ RIVERA</t>
  </si>
  <si>
    <t>ADP-4221</t>
  </si>
  <si>
    <t>Comisión Nacional de Riego</t>
  </si>
  <si>
    <t>Secretario/a Ejecutivo/a</t>
  </si>
  <si>
    <t>I 92</t>
  </si>
  <si>
    <t>13454612-3</t>
  </si>
  <si>
    <t>FEDERICO OCTAVIO DEL SAGRADO CORAZÓN ERRÁZURIZ TAGLE</t>
  </si>
  <si>
    <t>ADP-4184</t>
  </si>
  <si>
    <t>Instituto de Seguridad Laboral</t>
  </si>
  <si>
    <t>I 104</t>
  </si>
  <si>
    <t>7155768-5</t>
  </si>
  <si>
    <t>MANUEL JESÚS CAÑÓN PINO</t>
  </si>
  <si>
    <t>ADP-4075</t>
  </si>
  <si>
    <t>Servicio de Vivienda y Urbanización Región de Atacama</t>
  </si>
  <si>
    <t>Director/a Regional Serviu Atacama</t>
  </si>
  <si>
    <t>I 81</t>
  </si>
  <si>
    <t>12583777-8</t>
  </si>
  <si>
    <t>RODRIGO JAVIER MATURANA FUENTES</t>
  </si>
  <si>
    <t>ADP-4141</t>
  </si>
  <si>
    <t>Servicio de Vivienda y Urbanización Región de Valparaíso</t>
  </si>
  <si>
    <t>Director/a Regional Serviu Valparaíso</t>
  </si>
  <si>
    <t>I 85</t>
  </si>
  <si>
    <t>13191085-1</t>
  </si>
  <si>
    <t>TOMÁS OCHOA CAPELLI</t>
  </si>
  <si>
    <t>ADP-4186</t>
  </si>
  <si>
    <t>Servicio de Vivienda y Urbanización Región de Los Ríos</t>
  </si>
  <si>
    <t>I 100</t>
  </si>
  <si>
    <t>12558360-1</t>
  </si>
  <si>
    <t>RAUL ESCARATE PETERS</t>
  </si>
  <si>
    <t>ADP-4118</t>
  </si>
  <si>
    <t>Ministerio de las Culturas, las artes y el Patrimonio</t>
  </si>
  <si>
    <t>Servicio Nacional del Patrimonio Cultural</t>
  </si>
  <si>
    <t>I 185</t>
  </si>
  <si>
    <t>12045470-6</t>
  </si>
  <si>
    <t>CARLOS HERNÁN MAILLET ARÁNGUIZ</t>
  </si>
  <si>
    <t>ADP-4196</t>
  </si>
  <si>
    <t>Dirección de Contabilidad y Finanzas</t>
  </si>
  <si>
    <t>I 36</t>
  </si>
  <si>
    <t>7512468-6</t>
  </si>
  <si>
    <t>FERNANDO ANDRÉS MONTES ARECHAGA</t>
  </si>
  <si>
    <t>ADP-4003</t>
  </si>
  <si>
    <t>Servicio de Salud Metropolitano Sur</t>
  </si>
  <si>
    <t>I 61</t>
  </si>
  <si>
    <t>9216447-0</t>
  </si>
  <si>
    <t>CARMEN MARÍA ARAVENA CERDA</t>
  </si>
  <si>
    <t>ADP-3869</t>
  </si>
  <si>
    <t>Servicio de Salud Araucanía Sur</t>
  </si>
  <si>
    <t>I 71</t>
  </si>
  <si>
    <t>9779404-9</t>
  </si>
  <si>
    <t>RENE MANUEL LOPETEGUI CARRASCO</t>
  </si>
  <si>
    <t>ADP-3812</t>
  </si>
  <si>
    <t>Servicio de Salud Valdivia</t>
  </si>
  <si>
    <t>I 72</t>
  </si>
  <si>
    <t>9819426-6</t>
  </si>
  <si>
    <t>VÍCTOR HUGO JARAMILLO SALGADO</t>
  </si>
  <si>
    <t>ADP-4022</t>
  </si>
  <si>
    <t>Servicio de Salud Metropolitano Oriente</t>
  </si>
  <si>
    <t>I 58</t>
  </si>
  <si>
    <t>8523366-1</t>
  </si>
  <si>
    <t>MARÍA ELENA DEL CARMEN SEPÚLVEDA MALDONADO</t>
  </si>
  <si>
    <t>ADP-4295</t>
  </si>
  <si>
    <t>Servicio Nacional para la Prevención y Rehabilitación del Consumo de Drogas y Alcohol</t>
  </si>
  <si>
    <t>I 110</t>
  </si>
  <si>
    <t>13335399-2</t>
  </si>
  <si>
    <t>CARLOS FRANCISCO CHARME FUENTES</t>
  </si>
  <si>
    <t>ADP-4072</t>
  </si>
  <si>
    <t>Servicio de Vivienda y Urbanización Región del Libertador General Bernardo O'Higgins</t>
  </si>
  <si>
    <t>Director/a Regional Serviu OHiggins</t>
  </si>
  <si>
    <t>I 86</t>
  </si>
  <si>
    <t>14118765-1</t>
  </si>
  <si>
    <t>MANUEL CRISTIAN ALFARO GOLDBERG</t>
  </si>
  <si>
    <t>ADP-4076</t>
  </si>
  <si>
    <t>Servicio de Vivienda y Urbanización Región de Los Lagos</t>
  </si>
  <si>
    <t>Director/a Regional Serviu Los Lagos</t>
  </si>
  <si>
    <t>I 89</t>
  </si>
  <si>
    <t>8674177-6</t>
  </si>
  <si>
    <t>FERNANDO RODRIGO GUNCKEL BÓRQUEZ</t>
  </si>
  <si>
    <t>ADP-4020</t>
  </si>
  <si>
    <t>Servicio Nacional de Turismo</t>
  </si>
  <si>
    <t>I 16</t>
  </si>
  <si>
    <t>12660238-3</t>
  </si>
  <si>
    <t>ANDREA VERÓNICA WOLLETER EYHERAMENDY</t>
  </si>
  <si>
    <t>ADP-4047</t>
  </si>
  <si>
    <t>Comisión Nacional de Energía</t>
  </si>
  <si>
    <t>I 106</t>
  </si>
  <si>
    <t>7893919-2</t>
  </si>
  <si>
    <t>JOSÉ AGUSTÍN ALBERTO VENEGAS MALUENDA</t>
  </si>
  <si>
    <t>603 / 2022</t>
  </si>
  <si>
    <t>ADP-4046</t>
  </si>
  <si>
    <t>Servicio Agrícola y Ganadero</t>
  </si>
  <si>
    <t>I 94</t>
  </si>
  <si>
    <t>4496141-5</t>
  </si>
  <si>
    <t>HORACIO ORLANDO BÓRQUEZ CONTI</t>
  </si>
  <si>
    <t>ADP-4019</t>
  </si>
  <si>
    <t>Junta Nacional de Jardines Infantiles</t>
  </si>
  <si>
    <t>I 24</t>
  </si>
  <si>
    <t>7018718-3</t>
  </si>
  <si>
    <t>ADRIANA AMELIA GAETE SOMARRIVA</t>
  </si>
  <si>
    <t>ADP-3897</t>
  </si>
  <si>
    <t>Servicio de Salud Metropolitano Sur Oriente</t>
  </si>
  <si>
    <t>I 62</t>
  </si>
  <si>
    <t>7335462-5</t>
  </si>
  <si>
    <t>FERNANDO ANTONIO BETANZO VALLEJOS</t>
  </si>
  <si>
    <t>ADP-3974</t>
  </si>
  <si>
    <t>Servicio de Salud Metropolitano Occidente</t>
  </si>
  <si>
    <t>I 60</t>
  </si>
  <si>
    <t>7406044-7</t>
  </si>
  <si>
    <t>FRANCISCO MIRANDA GUERRERO</t>
  </si>
  <si>
    <t>ADP-3997</t>
  </si>
  <si>
    <t>Servicio Nacional del Adulto Mayor</t>
  </si>
  <si>
    <t>I 163</t>
  </si>
  <si>
    <t>15644687-4</t>
  </si>
  <si>
    <t>OCTAVIO GUSTAVO AMARO VERGARA ANDUEZA</t>
  </si>
  <si>
    <t>se mantiene fecha de oficio, sin fecha de egreso</t>
  </si>
  <si>
    <t>ADP-3919</t>
  </si>
  <si>
    <t>Fondo de Solidaridad e Inversión Social</t>
  </si>
  <si>
    <t>I 19</t>
  </si>
  <si>
    <t>15936678-2</t>
  </si>
  <si>
    <t>FELIPE BETTANCOURT GUGLIELMETTI</t>
  </si>
  <si>
    <t>ADP-3648</t>
  </si>
  <si>
    <t>Instituto Antártico Chileno</t>
  </si>
  <si>
    <t>I 4</t>
  </si>
  <si>
    <t>12152160-1</t>
  </si>
  <si>
    <t>MARCELO ADRIÁN LEPPE CARTES</t>
  </si>
  <si>
    <t>ADP-3682</t>
  </si>
  <si>
    <t>Junta Nacional de Auxilio Escolar y Becas</t>
  </si>
  <si>
    <t>I 25</t>
  </si>
  <si>
    <t>8351791-3</t>
  </si>
  <si>
    <t>JAIME MARIO TOHA LAVANDEROS</t>
  </si>
  <si>
    <t>pendiente motivo x oficio</t>
  </si>
  <si>
    <t>Superintendencia de Casinos de Juego</t>
  </si>
  <si>
    <t>I 11</t>
  </si>
  <si>
    <t>6384467-5</t>
  </si>
  <si>
    <t>VIVIEN ALEJANDRA VILLAGRÁN ACUÑA</t>
  </si>
  <si>
    <t>Superintendencia de Insolvencia y Reemprendimiento</t>
  </si>
  <si>
    <t>I 29</t>
  </si>
  <si>
    <t>11867993-8</t>
  </si>
  <si>
    <t>HUGO ENRIQUE SÁNCHEZ RAMÍREZ</t>
  </si>
  <si>
    <t>Superintendencia de Pensiones</t>
  </si>
  <si>
    <t>I 33</t>
  </si>
  <si>
    <t>8693334-9</t>
  </si>
  <si>
    <t>OSVALDO ALEJANDRO MACÍAS MUÑOZ</t>
  </si>
  <si>
    <t>Dirección Nacional de Fronteras y Límites</t>
  </si>
  <si>
    <t>I 3</t>
  </si>
  <si>
    <t>9764712-7</t>
  </si>
  <si>
    <t>XIMENA CAROLINA FUENTES TORRIJO</t>
  </si>
  <si>
    <t>Servicio de Impuestos Internos</t>
  </si>
  <si>
    <t>I 109</t>
  </si>
  <si>
    <t>9403994-0</t>
  </si>
  <si>
    <t>FERNANDO BARRAZA LUENGO</t>
  </si>
  <si>
    <t>493/2022</t>
  </si>
  <si>
    <t>Instituto de Previsión Social</t>
  </si>
  <si>
    <t>I 103</t>
  </si>
  <si>
    <t>8775371-9</t>
  </si>
  <si>
    <t>PATRICIO ALEJANDRO CORONADO ROJO</t>
  </si>
  <si>
    <t>Oficina Nacional de Emergencia</t>
  </si>
  <si>
    <t>I 1</t>
  </si>
  <si>
    <t>7151370-K</t>
  </si>
  <si>
    <t>RICARDO AGUSTÍN TORO TASSARA</t>
  </si>
  <si>
    <t>Término Tercer Periodo</t>
  </si>
  <si>
    <t>ADP-4082</t>
  </si>
  <si>
    <t xml:space="preserve">Servicio de Vivienda y Urbanización Región de Magallanes y de la Antártica Chilena </t>
  </si>
  <si>
    <t>Director Regional Serviu Magallanes</t>
  </si>
  <si>
    <t>I 91</t>
  </si>
  <si>
    <t>10066663-4</t>
  </si>
  <si>
    <t>DUBALIO FRANCISCO PÉREZ RUIZ</t>
  </si>
  <si>
    <t>ADP-4348</t>
  </si>
  <si>
    <t>Fiscalía Nacional Económica</t>
  </si>
  <si>
    <t>Fiscal Nacional Económico</t>
  </si>
  <si>
    <t>I 13</t>
  </si>
  <si>
    <t>13039666-6</t>
  </si>
  <si>
    <t>RICARDO WOLFGANG RIESCO EYZAGUIRRE</t>
  </si>
  <si>
    <t>II 749</t>
  </si>
  <si>
    <t>II 643</t>
  </si>
  <si>
    <t>II 1010</t>
  </si>
  <si>
    <t>II 725</t>
  </si>
  <si>
    <t>II 463</t>
  </si>
  <si>
    <t>II 557</t>
  </si>
  <si>
    <t>II 559</t>
  </si>
  <si>
    <t>II 542</t>
  </si>
  <si>
    <t>II 570</t>
  </si>
  <si>
    <t>II 1530</t>
  </si>
  <si>
    <t>II 1475</t>
  </si>
  <si>
    <t>II 1481</t>
  </si>
  <si>
    <t>II 1135</t>
  </si>
  <si>
    <t>II 1505</t>
  </si>
  <si>
    <t>II 1261</t>
  </si>
  <si>
    <t>II 256</t>
  </si>
  <si>
    <t>II 232</t>
  </si>
  <si>
    <t>II 59</t>
  </si>
  <si>
    <t>II 666</t>
  </si>
  <si>
    <t>II 219</t>
  </si>
  <si>
    <t>II 6</t>
  </si>
  <si>
    <t>II 1670</t>
  </si>
  <si>
    <t>II 409</t>
  </si>
  <si>
    <t>II 85</t>
  </si>
  <si>
    <t>II 159</t>
  </si>
  <si>
    <t>II 391</t>
  </si>
  <si>
    <t>II 828</t>
  </si>
  <si>
    <t>II 753</t>
  </si>
  <si>
    <t>II 754</t>
  </si>
  <si>
    <t>II 924</t>
  </si>
  <si>
    <t>II 493</t>
  </si>
  <si>
    <t>II 1594</t>
  </si>
  <si>
    <t>II 1595</t>
  </si>
  <si>
    <t>II 1587</t>
  </si>
  <si>
    <t>II 316</t>
  </si>
  <si>
    <t>II 296</t>
  </si>
  <si>
    <t>II 1104</t>
  </si>
  <si>
    <t>II 654</t>
  </si>
  <si>
    <t>II 414</t>
  </si>
  <si>
    <t>II 107</t>
  </si>
  <si>
    <t>II 405</t>
  </si>
  <si>
    <t>II 118</t>
  </si>
  <si>
    <t>II 194</t>
  </si>
  <si>
    <t>II 250</t>
  </si>
  <si>
    <t>I</t>
  </si>
  <si>
    <t>II</t>
  </si>
  <si>
    <t>Total</t>
  </si>
  <si>
    <t>Fecha Oficio Egreso</t>
  </si>
  <si>
    <t>Permanencia</t>
  </si>
  <si>
    <t>1 Periodo</t>
  </si>
  <si>
    <t>2 Periodo</t>
  </si>
  <si>
    <t>3 Periodo</t>
  </si>
  <si>
    <t>Visible</t>
  </si>
  <si>
    <t xml:space="preserve"> dif</t>
  </si>
  <si>
    <t>Dirección General de Aeronáutica Civil</t>
  </si>
  <si>
    <t>Director/a Departamento Recursos Humanos</t>
  </si>
  <si>
    <t>II 36</t>
  </si>
  <si>
    <t>12457511-7</t>
  </si>
  <si>
    <t>CRISTIAN RODRIGO ESPINOZA LUNA</t>
  </si>
  <si>
    <t>12.120.2887</t>
  </si>
  <si>
    <t>Jefe/a Departamento, Función Operaciones</t>
  </si>
  <si>
    <t>II 340</t>
  </si>
  <si>
    <t>9147988-5</t>
  </si>
  <si>
    <t>JAIME ESPINA AMPUERO</t>
  </si>
  <si>
    <t>asume otro cargo ADP</t>
  </si>
  <si>
    <t>ADP-4090</t>
  </si>
  <si>
    <t>Director/a Atención Primaria</t>
  </si>
  <si>
    <t>13989589-4</t>
  </si>
  <si>
    <t>MARÍA CONSTANZA HARBIN BARAHONA</t>
  </si>
  <si>
    <t>ADP-5095</t>
  </si>
  <si>
    <t>Director Regional Maule</t>
  </si>
  <si>
    <t>II 121</t>
  </si>
  <si>
    <t>10543754-4</t>
  </si>
  <si>
    <t>HECTOR HERNAN PONTIGO ASTUDILLO</t>
  </si>
  <si>
    <t>ADP-5118</t>
  </si>
  <si>
    <t>Director/a Hospital Santo Tomás de Limache</t>
  </si>
  <si>
    <t>12532799-0</t>
  </si>
  <si>
    <t>ANA MARÍA POLANCO SANTELICES</t>
  </si>
  <si>
    <t>Servicio de Salud Valparaíso - San Antonio</t>
  </si>
  <si>
    <t>Jefe/a Departamento Auditoría</t>
  </si>
  <si>
    <t>II 411</t>
  </si>
  <si>
    <t>7335892-2</t>
  </si>
  <si>
    <t>JUAN CARLOS ARÁNGUIZ HENRÍQUEZ</t>
  </si>
  <si>
    <t>Director/a Hospital El Pino</t>
  </si>
  <si>
    <t>II 473</t>
  </si>
  <si>
    <t>8017656-2</t>
  </si>
  <si>
    <t>PATRICIO VERA MUTIZABAL</t>
  </si>
  <si>
    <t>asume otro cargo</t>
  </si>
  <si>
    <t>Servicio Nacional del Consumidor</t>
  </si>
  <si>
    <t>Director/a Regional Bío-Bío</t>
  </si>
  <si>
    <t>II 147</t>
  </si>
  <si>
    <t>7798177-2</t>
  </si>
  <si>
    <t>JUAN PABLO PINTO GELDREZ</t>
  </si>
  <si>
    <t>ADP-5027</t>
  </si>
  <si>
    <t>Fiscal</t>
  </si>
  <si>
    <t>II 647</t>
  </si>
  <si>
    <t>9017606-4</t>
  </si>
  <si>
    <t>JOAQUÍN GUSTAVO MORALES GODOY</t>
  </si>
  <si>
    <t>ADP-5312</t>
  </si>
  <si>
    <t>Servicio de Salud Antofagasta</t>
  </si>
  <si>
    <t>Subdirector/a Administrativo/a Servicio de Salud</t>
  </si>
  <si>
    <t>II 371</t>
  </si>
  <si>
    <t>12446075-1</t>
  </si>
  <si>
    <t>MARIO ROBERTO ROJAS CISTERNAS</t>
  </si>
  <si>
    <t>ADP-5621</t>
  </si>
  <si>
    <t>Director/a Regional Bdo. OHiggins</t>
  </si>
  <si>
    <t>II 632</t>
  </si>
  <si>
    <t>10982568-9</t>
  </si>
  <si>
    <t>LUIS CLAUDIO MARCELO RODRÍGUEZ FUENTES</t>
  </si>
  <si>
    <t>769/2023</t>
  </si>
  <si>
    <t>ADP-6472</t>
  </si>
  <si>
    <t>Director/a Regional Atacama</t>
  </si>
  <si>
    <t>II 681</t>
  </si>
  <si>
    <t>12752267-7</t>
  </si>
  <si>
    <t>MARITZA ALEJANDRA VERA AROS</t>
  </si>
  <si>
    <t>ADP-4246</t>
  </si>
  <si>
    <t>Subdirector/a Administrativo/a Hospital Dr. Sotero del Río</t>
  </si>
  <si>
    <t>II 480</t>
  </si>
  <si>
    <t>13729390-0</t>
  </si>
  <si>
    <t>PATRICIO ANTONIO SARABIA SANDOVAL</t>
  </si>
  <si>
    <t>285/2023</t>
  </si>
  <si>
    <t>ADP-4991</t>
  </si>
  <si>
    <t>Director/a Regional Región de Ñuble</t>
  </si>
  <si>
    <t>II 1494</t>
  </si>
  <si>
    <t>14107836-4</t>
  </si>
  <si>
    <t>RODRIGO SEBASTIÁN CERDA MORALES</t>
  </si>
  <si>
    <t>ADP-5081</t>
  </si>
  <si>
    <t>Director/a Regional Aysén</t>
  </si>
  <si>
    <t>II 690</t>
  </si>
  <si>
    <t>10521047-7</t>
  </si>
  <si>
    <t>JOSÉ MANUEL SEPÚLVEDA HAUGEN</t>
  </si>
  <si>
    <t>732/2023</t>
  </si>
  <si>
    <t>ADP-5159</t>
  </si>
  <si>
    <t>Director/a Regional Valparaíso</t>
  </si>
  <si>
    <t>II 146</t>
  </si>
  <si>
    <t>9027800-2</t>
  </si>
  <si>
    <t>CAROLINA MARÍA SANGUESA BLÁZQUEZ</t>
  </si>
  <si>
    <t>ADP-5384</t>
  </si>
  <si>
    <t>Jefe/a de División Seguimiento e Información Ambiental</t>
  </si>
  <si>
    <t>II 829</t>
  </si>
  <si>
    <t>12249296-6</t>
  </si>
  <si>
    <t>CRISTIAN SAMUEL CORTES CORREA</t>
  </si>
  <si>
    <t>ADP-3854</t>
  </si>
  <si>
    <t>Subdirector/a Función Recursos Humanos</t>
  </si>
  <si>
    <t>II 69</t>
  </si>
  <si>
    <t>13905407-5</t>
  </si>
  <si>
    <t>Francisco Javier Cabellos Rojas</t>
  </si>
  <si>
    <t>No especifica motivo</t>
  </si>
  <si>
    <t>ADP-3898</t>
  </si>
  <si>
    <t>Director/a Regional de Aduana Coquimbo, Región de Coquimbo</t>
  </si>
  <si>
    <t>II 77</t>
  </si>
  <si>
    <t>6479189-3</t>
  </si>
  <si>
    <t>ALEJANDRO ANTONIO ITURRA PEÑA</t>
  </si>
  <si>
    <t>ADP-4974</t>
  </si>
  <si>
    <t>Director/a Hospital Carlos Van Buren</t>
  </si>
  <si>
    <t>7863753-6</t>
  </si>
  <si>
    <t>JAVIER DEL RÍO VALDOVINOS</t>
  </si>
  <si>
    <t>ADP-5008</t>
  </si>
  <si>
    <t>10555948-8</t>
  </si>
  <si>
    <t>FRANCISCO JOSÉ ACHURRA GONZÁLEZ</t>
  </si>
  <si>
    <t>ADP-5221</t>
  </si>
  <si>
    <t>Director/a Regional de Aduana Arica, Región de Arica y Parinacota</t>
  </si>
  <si>
    <t>10174670-4</t>
  </si>
  <si>
    <t>FERNANDO GASTÓN ROUSSEAU AMIGO</t>
  </si>
  <si>
    <t>ADP-5339</t>
  </si>
  <si>
    <t>Subdirector/a Función Informática</t>
  </si>
  <si>
    <t>II 72</t>
  </si>
  <si>
    <t>13245332-2</t>
  </si>
  <si>
    <t>JULIO DANIEL PÉREZ CHAU</t>
  </si>
  <si>
    <t>no expecifica motivo</t>
  </si>
  <si>
    <t>ADP-5367</t>
  </si>
  <si>
    <t>Jefe/a de División de Atención Ciudadana</t>
  </si>
  <si>
    <t>15385669-9</t>
  </si>
  <si>
    <t>GERARDO EGAÑA DURÁN</t>
  </si>
  <si>
    <t>ADP-5632</t>
  </si>
  <si>
    <t>Jefe/a de División de Gestión de Operaciones</t>
  </si>
  <si>
    <t>16095785-9</t>
  </si>
  <si>
    <t>ÁLVARO CRISTIAN MANZUR MAZU</t>
  </si>
  <si>
    <t>ADP-4696</t>
  </si>
  <si>
    <t>12246752-K</t>
  </si>
  <si>
    <t>MARÍA SOLEDAD DE LOURDES TAPIA ALMONACID</t>
  </si>
  <si>
    <t>DN - 00787/2023</t>
  </si>
  <si>
    <t>asume otro cargo de I nivel desde el 06-02, debe llegar oficio valpo</t>
  </si>
  <si>
    <t>ADP-6133</t>
  </si>
  <si>
    <t>Director/a Regional, Región de Aysén</t>
  </si>
  <si>
    <t>II 199</t>
  </si>
  <si>
    <t>15303569-5</t>
  </si>
  <si>
    <t>SERGIO HERRERA HERNÁNDEZ</t>
  </si>
  <si>
    <t>Subdirector/a Función Jurídico</t>
  </si>
  <si>
    <t>II 739</t>
  </si>
  <si>
    <t>8711007-9</t>
  </si>
  <si>
    <t>JULIA PAULINA CORREA HENRIQUEZ</t>
  </si>
  <si>
    <t>ADP-4035</t>
  </si>
  <si>
    <t>Director/a Regional Tarapacá</t>
  </si>
  <si>
    <t>II 1270</t>
  </si>
  <si>
    <t>10544051-0</t>
  </si>
  <si>
    <t>MARÍA TERESA OSORIO LLANOS</t>
  </si>
  <si>
    <t>190-23</t>
  </si>
  <si>
    <t>ADP-4935</t>
  </si>
  <si>
    <t>II 801</t>
  </si>
  <si>
    <t>13108303-3</t>
  </si>
  <si>
    <t>CAROLA ANDREA CAMPOS ARRATIA</t>
  </si>
  <si>
    <t>ADP-5068</t>
  </si>
  <si>
    <t>Jefe/a Departamento Tecnologías de la Información</t>
  </si>
  <si>
    <t>II 868</t>
  </si>
  <si>
    <t>15973418-8</t>
  </si>
  <si>
    <t>ERICK ALEJANDRO CORTEZ PINTO</t>
  </si>
  <si>
    <t>ADP-5087</t>
  </si>
  <si>
    <t>Servicio Local de Educación Valparaíso</t>
  </si>
  <si>
    <t>Directivo/a Jefe/a de Gestión Territorial.</t>
  </si>
  <si>
    <t>II 1577</t>
  </si>
  <si>
    <t>15259274-4</t>
  </si>
  <si>
    <t>CARMEN PIA RIVAS BRICENO</t>
  </si>
  <si>
    <t>oficio de vacancia no señala motivo de egreso</t>
  </si>
  <si>
    <t>ADP-3516</t>
  </si>
  <si>
    <t>Jefe/a División de Administración</t>
  </si>
  <si>
    <t>II 1117</t>
  </si>
  <si>
    <t>10071719-0</t>
  </si>
  <si>
    <t>MARÍA EUGENIA SILVA ESPINOSA</t>
  </si>
  <si>
    <t>ADP-5275</t>
  </si>
  <si>
    <t>Agencia de Calidad de la Educación</t>
  </si>
  <si>
    <t>Jefe/a División de Información a la Comunidad</t>
  </si>
  <si>
    <t>8449307-4</t>
  </si>
  <si>
    <t>PHILIPPE ETCHEGARAY MICHAUX</t>
  </si>
  <si>
    <t>ADP-12988</t>
  </si>
  <si>
    <t>Director/a Regional Antofagasta</t>
  </si>
  <si>
    <t>II 908</t>
  </si>
  <si>
    <t>15074513-6</t>
  </si>
  <si>
    <t>HARY FRANCISCO DONOSO LÓPEZ</t>
  </si>
  <si>
    <t>ADP-8339</t>
  </si>
  <si>
    <t>Jefe de División de Cooperación</t>
  </si>
  <si>
    <t>14577027-0</t>
  </si>
  <si>
    <t>Enrique O'Farrill-Julien</t>
  </si>
  <si>
    <t>Jefe/a División de Fiscalización</t>
  </si>
  <si>
    <t>9604075-K</t>
  </si>
  <si>
    <t>RUBÉN EDUARDO VERDUGO CASTILLO</t>
  </si>
  <si>
    <t>ADP-3636</t>
  </si>
  <si>
    <t>Director/a de Fronteras</t>
  </si>
  <si>
    <t>7425539-6</t>
  </si>
  <si>
    <t>CARLOS DIONISIO DETTLEFF BEROS</t>
  </si>
  <si>
    <t>ADP-3778</t>
  </si>
  <si>
    <t>Director/a Hospital Base de Valdivia</t>
  </si>
  <si>
    <t>6409913-2</t>
  </si>
  <si>
    <t>JUAN CARLOS BERTOGLIO CRUZAT</t>
  </si>
  <si>
    <t>ADP-3960</t>
  </si>
  <si>
    <t>Director/a Regional Bío Bío</t>
  </si>
  <si>
    <t>16327620-8</t>
  </si>
  <si>
    <t>GUSTAVO SEBASTIÁN APABLAZA SALINAS</t>
  </si>
  <si>
    <t>ADP-7154</t>
  </si>
  <si>
    <t>Subdirector/a Administrativo Hospital de Coronel</t>
  </si>
  <si>
    <t>II 1173</t>
  </si>
  <si>
    <t>8813251-3</t>
  </si>
  <si>
    <t>Aldo Alejandro Parra Rodriguez</t>
  </si>
  <si>
    <t>ADP-3632</t>
  </si>
  <si>
    <t>Subdirector/a Jurídico/a</t>
  </si>
  <si>
    <t>10414228-1</t>
  </si>
  <si>
    <t>JESSICA CECILIA FUENTES OLMOS</t>
  </si>
  <si>
    <t>ADP-4962</t>
  </si>
  <si>
    <t>Subdirector/a Función Jurídico/a</t>
  </si>
  <si>
    <t>II 70</t>
  </si>
  <si>
    <t>6732278-9</t>
  </si>
  <si>
    <t>CLAUDIO ENRIQUE ANTONIO SEPÚLVEDA VALENZUELA</t>
  </si>
  <si>
    <t>Jefe/a Departamento Función Hidrocarburos</t>
  </si>
  <si>
    <t>II 790</t>
  </si>
  <si>
    <t>10213184-3</t>
  </si>
  <si>
    <t>MARCO NATONIO MANCILLA AYANCÁN</t>
  </si>
  <si>
    <t>ADP-4959</t>
  </si>
  <si>
    <t>Director/a Regional Libertador Bernardo OHiggins</t>
  </si>
  <si>
    <t>9993064-0</t>
  </si>
  <si>
    <t>NIBALDO EUGENIO PEREIRA VALENZUELA</t>
  </si>
  <si>
    <t>ORD. N 7.23</t>
  </si>
  <si>
    <t>ADP-3938</t>
  </si>
  <si>
    <t>11692844-2</t>
  </si>
  <si>
    <t>CÉSAR MAURICIO SIERPE GARAY</t>
  </si>
  <si>
    <t>01/03.01.23</t>
  </si>
  <si>
    <t>ADP-5201</t>
  </si>
  <si>
    <t xml:space="preserve">Servicio Local de Educación Valparaíso </t>
  </si>
  <si>
    <t>Directivo/a Jefe/a de Administración y Finanzas.</t>
  </si>
  <si>
    <t>II 1580</t>
  </si>
  <si>
    <t>10032328-1</t>
  </si>
  <si>
    <t>ALEXIS FABIÁN ESCALONA VILLARROEL</t>
  </si>
  <si>
    <t>211447/1/2023</t>
  </si>
  <si>
    <t>ADP-4954</t>
  </si>
  <si>
    <t>Director/a Regional Los Lagos</t>
  </si>
  <si>
    <t>14467089-2</t>
  </si>
  <si>
    <t>DALMIRO ALEJANDRO YÁÑEZ MARTÍNEZ</t>
  </si>
  <si>
    <t>ADP-4996</t>
  </si>
  <si>
    <t>Director/a Regional Magallanes y la Antártica Chilena</t>
  </si>
  <si>
    <t>13257246-1</t>
  </si>
  <si>
    <t>EDUARDO JAVIER BARAHONA KOMPATZKI</t>
  </si>
  <si>
    <t>ADP-4280</t>
  </si>
  <si>
    <t>Director/a Regional, Región de Los Ríos</t>
  </si>
  <si>
    <t>14120069-0</t>
  </si>
  <si>
    <t>CAROLINA PAZ RECABAL DÍAZ</t>
  </si>
  <si>
    <t>1372/30.12.22</t>
  </si>
  <si>
    <t>ADP-5025</t>
  </si>
  <si>
    <t>Jefe/a División Edificación Pública</t>
  </si>
  <si>
    <t>13104399-6</t>
  </si>
  <si>
    <t>RODOLFO RICARDO ROJAS SILVA</t>
  </si>
  <si>
    <t>ADP-7115</t>
  </si>
  <si>
    <t>Subdirector/a Médico/a Servicio de Salud</t>
  </si>
  <si>
    <t>II 431</t>
  </si>
  <si>
    <t>10031365-0</t>
  </si>
  <si>
    <t>JORGE RASHID ZAJJUR CASTRO</t>
  </si>
  <si>
    <t>ADP-4940</t>
  </si>
  <si>
    <t>Jefe/a División Jurídica</t>
  </si>
  <si>
    <t>15959018-6</t>
  </si>
  <si>
    <t>SEBASTIÁN EDUARDO LEYTON PÉREZ</t>
  </si>
  <si>
    <t>se actualiza fecha y numero de oficio</t>
  </si>
  <si>
    <t>Director/a Regional Coquimbo</t>
  </si>
  <si>
    <t>6368371-K</t>
  </si>
  <si>
    <t>JORGE ARTURO DÍAZ ANAIZ</t>
  </si>
  <si>
    <t>No Renovación Segundo Periodo</t>
  </si>
  <si>
    <t>ADP-4953</t>
  </si>
  <si>
    <t>Ministerio de la Mujer y la Equidad de Género</t>
  </si>
  <si>
    <t>Servicio Nacional de la Mujer y la Equidad de Género</t>
  </si>
  <si>
    <t>12760302-2</t>
  </si>
  <si>
    <t>KATTIA ANGÉLICA GALINDO CÁRCAMO</t>
  </si>
  <si>
    <t>ADP-6676</t>
  </si>
  <si>
    <t>15033011-4</t>
  </si>
  <si>
    <t>MACARENA SALINAS HERRERA</t>
  </si>
  <si>
    <t>ADP-3267</t>
  </si>
  <si>
    <t>Director/a Regional Araucanía</t>
  </si>
  <si>
    <t>II 635</t>
  </si>
  <si>
    <t>8530918-8</t>
  </si>
  <si>
    <t>MARÍA TERESA FERNÁNDEZ CABRERA</t>
  </si>
  <si>
    <t>ADP-4488</t>
  </si>
  <si>
    <t>10353186-1</t>
  </si>
  <si>
    <t>FIDEL ALEJANDRO ANGULO MANSILLA</t>
  </si>
  <si>
    <t>ADP-5058</t>
  </si>
  <si>
    <t>Servicio Local de Educación Llanquihue</t>
  </si>
  <si>
    <t>Directivo Jefe de Gestión Territorial</t>
  </si>
  <si>
    <t>II 1573</t>
  </si>
  <si>
    <t>15903343-0</t>
  </si>
  <si>
    <t>PEDRO FELIPE ADRIANS DÍAZ</t>
  </si>
  <si>
    <t>ADP-4846</t>
  </si>
  <si>
    <t>Servicio de Tesorerías - Tesorería General de la República</t>
  </si>
  <si>
    <t>Director/a Regional Tesorero/a Región Metropolitana Santiago Oriente</t>
  </si>
  <si>
    <t>9976792-8</t>
  </si>
  <si>
    <t>JORGE ALEJANDRO ZÚÑIGA MARTÍNEZ</t>
  </si>
  <si>
    <t>ADP-4931</t>
  </si>
  <si>
    <t>II 752</t>
  </si>
  <si>
    <t>17043322-K</t>
  </si>
  <si>
    <t>JOAQUÍN IGNACIO NÚÑEZ LEAL</t>
  </si>
  <si>
    <t>ADP-4311</t>
  </si>
  <si>
    <t>7662111-K</t>
  </si>
  <si>
    <t>ALEJANDRO EDUARDO VILLARROEL CASTILLO</t>
  </si>
  <si>
    <t>ADP-4983</t>
  </si>
  <si>
    <t>13105415-7</t>
  </si>
  <si>
    <t>GUSTAVO HERNANDO JEREZ PANTOJA</t>
  </si>
  <si>
    <t>ADP-9029</t>
  </si>
  <si>
    <t>Jefe/a División Gestión y Coordinación Territorial</t>
  </si>
  <si>
    <t>II 1236</t>
  </si>
  <si>
    <t>10970896-8</t>
  </si>
  <si>
    <t>CLAUDIA ASMAD PALOMO</t>
  </si>
  <si>
    <t>asume I nivel</t>
  </si>
  <si>
    <t>ADP-3616</t>
  </si>
  <si>
    <t>Jefe/a División de Productos y Servicios</t>
  </si>
  <si>
    <t>7262086-0</t>
  </si>
  <si>
    <t>ERNESTO CORREA ÁLVAREZ</t>
  </si>
  <si>
    <t>ADP-3677</t>
  </si>
  <si>
    <t>Unidad de Análisis Financiero</t>
  </si>
  <si>
    <t>Jefe/a División Función Inteligencia Financiera</t>
  </si>
  <si>
    <t>12642195-8</t>
  </si>
  <si>
    <t>MAX IVÁN MONTECINO MALKY</t>
  </si>
  <si>
    <t>ADP-3485</t>
  </si>
  <si>
    <t>Servicio de Evaluación Ambiental</t>
  </si>
  <si>
    <t>II 825</t>
  </si>
  <si>
    <t>13398793-2</t>
  </si>
  <si>
    <t>CLAUDIO ROBERTO AGUIRRE RAMÍREZ</t>
  </si>
  <si>
    <t>ADP-5357</t>
  </si>
  <si>
    <t>II 687</t>
  </si>
  <si>
    <t>15641253-8</t>
  </si>
  <si>
    <t>CLEMENTE JOSÉ MATTE MARTIN</t>
  </si>
  <si>
    <t>ADP-3943</t>
  </si>
  <si>
    <t>Director/a Regional Maule</t>
  </si>
  <si>
    <t>II 1209</t>
  </si>
  <si>
    <t>12587489-4</t>
  </si>
  <si>
    <t>ESTELA SAZO MENDOZA</t>
  </si>
  <si>
    <t>2097-22</t>
  </si>
  <si>
    <t>ADP-4673</t>
  </si>
  <si>
    <t>10734696-1</t>
  </si>
  <si>
    <t>LAURA HELENA CARVACHO PIZZORNO</t>
  </si>
  <si>
    <t>ADP-4922</t>
  </si>
  <si>
    <t>Director/a Hospital de Curacaví</t>
  </si>
  <si>
    <t>6920844-4</t>
  </si>
  <si>
    <t>MILITZA DE LOS ANGELES BRAVO VERDUGO</t>
  </si>
  <si>
    <t>ADP-4518</t>
  </si>
  <si>
    <t>Director/a Regional Tesorero/a Región de Coquimbo</t>
  </si>
  <si>
    <t>II 55</t>
  </si>
  <si>
    <t>8690463-2</t>
  </si>
  <si>
    <t>CARLOS ALBERTO VALDERRAMA LOBOS</t>
  </si>
  <si>
    <t>ADP-5256</t>
  </si>
  <si>
    <t>II 283</t>
  </si>
  <si>
    <t>12839575-K</t>
  </si>
  <si>
    <t>RODRIGO ANTONIO MARTINO MARIÑO</t>
  </si>
  <si>
    <t>se actuliza fecha y n° de oficio</t>
  </si>
  <si>
    <t>ADP-6134</t>
  </si>
  <si>
    <t>II 282</t>
  </si>
  <si>
    <t>10043382-6</t>
  </si>
  <si>
    <t>HUGO ANDRÉS PLAZA PIÑA</t>
  </si>
  <si>
    <t>se actualiza fecha y N° de oficio</t>
  </si>
  <si>
    <t>ADP-4368</t>
  </si>
  <si>
    <t>II 1508</t>
  </si>
  <si>
    <t>6474828-9</t>
  </si>
  <si>
    <t>EDMUNDO ARTURO NOVOA PUGA</t>
  </si>
  <si>
    <t>se actualiza N° y fecha oficio</t>
  </si>
  <si>
    <t>ADP-4932</t>
  </si>
  <si>
    <t>16221692-9</t>
  </si>
  <si>
    <t>VIVIANA CAROLINA CÁCERES JARA</t>
  </si>
  <si>
    <t>ADP-4944</t>
  </si>
  <si>
    <t>13727200-8</t>
  </si>
  <si>
    <t>NEIL NICOLÁS PALMA CARTES</t>
  </si>
  <si>
    <t>4C2 3787</t>
  </si>
  <si>
    <t>ADP-4872</t>
  </si>
  <si>
    <t>Director/a Hospital de Angol</t>
  </si>
  <si>
    <t>13630640-5</t>
  </si>
  <si>
    <t>FELIPE ANDRÉS PÉREZ DÍAZ</t>
  </si>
  <si>
    <t>ADP-5279</t>
  </si>
  <si>
    <t>Subdirector/a de Procedimientos Voluntarios Colectivos</t>
  </si>
  <si>
    <t>II 1628</t>
  </si>
  <si>
    <t>10075971-3</t>
  </si>
  <si>
    <t>DANIELA FRANCISCA Agurto Geoffroy</t>
  </si>
  <si>
    <t>ADP-5485</t>
  </si>
  <si>
    <t>Subdirector/a Nacional</t>
  </si>
  <si>
    <t>II 1627</t>
  </si>
  <si>
    <t>15831242-5</t>
  </si>
  <si>
    <t>JEAN-PIERRE MAURICE COUCHOT BAÑADOS</t>
  </si>
  <si>
    <t>ADP-8200</t>
  </si>
  <si>
    <t>Subdirector/a Médico/a</t>
  </si>
  <si>
    <t>II 243</t>
  </si>
  <si>
    <t>13637219-K</t>
  </si>
  <si>
    <t>FROILÁN ALEJANDRO ESTAY MUJICA</t>
  </si>
  <si>
    <t>ADP-4971</t>
  </si>
  <si>
    <t>Servicio de Salud Coquimbo</t>
  </si>
  <si>
    <t>Director/a Hospital Dr. Humberto Elorza Cortés de Illapel</t>
  </si>
  <si>
    <t>10400483-0</t>
  </si>
  <si>
    <t>ALEJANDRO CESPED MONSALVE</t>
  </si>
  <si>
    <t>ADP-4970</t>
  </si>
  <si>
    <t>Director/a Departamento de Fiscalía y Asesoría Juridica</t>
  </si>
  <si>
    <t>II 184</t>
  </si>
  <si>
    <t>12637878-5</t>
  </si>
  <si>
    <t>PAMELA DEL CARMEN SALINAS VALDÉS</t>
  </si>
  <si>
    <t>ADP-5684</t>
  </si>
  <si>
    <t>Director/a Regional Bío - Bío</t>
  </si>
  <si>
    <t>14271663-1</t>
  </si>
  <si>
    <t>LETICIA MARÍA VERÓNICA HERANE CARO</t>
  </si>
  <si>
    <t>ADP-4154</t>
  </si>
  <si>
    <t>II 143</t>
  </si>
  <si>
    <t>8287321-K</t>
  </si>
  <si>
    <t>PATRICIO ALBERTO BASTÍAS MORA</t>
  </si>
  <si>
    <t>fecha oficio</t>
  </si>
  <si>
    <t>ADP-4920</t>
  </si>
  <si>
    <t>12909993-3</t>
  </si>
  <si>
    <t>PAULA DEL CARMEN VIDAL MUÑOZ</t>
  </si>
  <si>
    <t>ADP-4327</t>
  </si>
  <si>
    <t>II 851</t>
  </si>
  <si>
    <t>6278646-9</t>
  </si>
  <si>
    <t>MARIO FERNANDO FUENZALIDA VILLAGRÁN</t>
  </si>
  <si>
    <t>ADP-4424</t>
  </si>
  <si>
    <t>II 846</t>
  </si>
  <si>
    <t>15513882-3</t>
  </si>
  <si>
    <t>SILVIA CRISTINA DE LOURDES JORQUERA ÁLVAREZ</t>
  </si>
  <si>
    <t>ADP-5373</t>
  </si>
  <si>
    <t>Jefe/a División Función Jurídica</t>
  </si>
  <si>
    <t>II 841</t>
  </si>
  <si>
    <t>16096755-2</t>
  </si>
  <si>
    <t>ROBERTO ANDRÉS DE PETRIS MAYOL</t>
  </si>
  <si>
    <t>ADP-7153</t>
  </si>
  <si>
    <t>Director/a Regional OHiggins</t>
  </si>
  <si>
    <t>II 850</t>
  </si>
  <si>
    <t>16792049-7</t>
  </si>
  <si>
    <t>ANDRÉS ALEJANDRO MEJÍA MARTÍNEZ</t>
  </si>
  <si>
    <t>ADP-5243</t>
  </si>
  <si>
    <t>Servicio de Salud Iquique</t>
  </si>
  <si>
    <t>Director/a Hospital Dr. Ernesto Torres Galdames de Iquique</t>
  </si>
  <si>
    <t>II 370</t>
  </si>
  <si>
    <t>14101085-9</t>
  </si>
  <si>
    <t>HECTOR ALEJANDRO ALARCON ALARCON</t>
  </si>
  <si>
    <t>003-2022</t>
  </si>
  <si>
    <t>ADP-8546</t>
  </si>
  <si>
    <t>II 1278</t>
  </si>
  <si>
    <t>10254641-5</t>
  </si>
  <si>
    <t>ROBERT ANDRÉS CONTRERAS REYES</t>
  </si>
  <si>
    <t>fecha en la que se solicito la renuncia</t>
  </si>
  <si>
    <t>ADP-8699</t>
  </si>
  <si>
    <t>II 1277</t>
  </si>
  <si>
    <t>14467362-K</t>
  </si>
  <si>
    <t>RODRIGO IGNACIO ASSADI CUBILLOS</t>
  </si>
  <si>
    <t>ADP-5290</t>
  </si>
  <si>
    <t>Jefe/a Departamento Desarrollo y Regulación de Mercado</t>
  </si>
  <si>
    <t>II 1111</t>
  </si>
  <si>
    <t>13357756-4</t>
  </si>
  <si>
    <t>ANDREA CONTRERAS CUELLAR</t>
  </si>
  <si>
    <t>ADP-5325</t>
  </si>
  <si>
    <t>II 1131</t>
  </si>
  <si>
    <t>14020840-K</t>
  </si>
  <si>
    <t>ANYELA ANTONIETA MORALES HERRERA</t>
  </si>
  <si>
    <t>ADP-4458</t>
  </si>
  <si>
    <t>Director/a Regional Arica y Parinacota</t>
  </si>
  <si>
    <t>II 671</t>
  </si>
  <si>
    <t>13413145-4</t>
  </si>
  <si>
    <t>CLAUDIA TORREALBA DURAN</t>
  </si>
  <si>
    <t>ADP-5228</t>
  </si>
  <si>
    <t>Subdirector/a Administrativo/a Hospital Regional Libertador Bernardo OHiggins</t>
  </si>
  <si>
    <t>II 487</t>
  </si>
  <si>
    <t>12690449-5</t>
  </si>
  <si>
    <t>CLAUDIO JAVIER CELIS GUAJARDO</t>
  </si>
  <si>
    <t>Director/a Regional de Aduana Talcahuano, Región del BíoBío</t>
  </si>
  <si>
    <t>II 80</t>
  </si>
  <si>
    <t>9886096-7</t>
  </si>
  <si>
    <t>CLAUDIO ARIEL CID BERMAN</t>
  </si>
  <si>
    <t>ADP-4096</t>
  </si>
  <si>
    <t>II 692</t>
  </si>
  <si>
    <t>10580390-7</t>
  </si>
  <si>
    <t>RENATO JAVIER BEYZAGA MUÑOZ</t>
  </si>
  <si>
    <t>NC-02790/2022</t>
  </si>
  <si>
    <t>ADP-4136</t>
  </si>
  <si>
    <t>II 680</t>
  </si>
  <si>
    <t>10113790-2</t>
  </si>
  <si>
    <t>NELLIE SUSANA MIRANDA ELDAN</t>
  </si>
  <si>
    <t>ADP-4215</t>
  </si>
  <si>
    <t>Director/a Regional Metropolitana</t>
  </si>
  <si>
    <t>II 684</t>
  </si>
  <si>
    <t>13164666-6</t>
  </si>
  <si>
    <t>LUIS ALEJANDRO OLIVA GONZÁLEZ</t>
  </si>
  <si>
    <t>ADP-5372</t>
  </si>
  <si>
    <t>Director/a Hospital Roberto del Río</t>
  </si>
  <si>
    <t>II 425</t>
  </si>
  <si>
    <t>9902549-2</t>
  </si>
  <si>
    <t>NÉSTOR LEONIDAS ORTEGA LASTRA</t>
  </si>
  <si>
    <t>Intendente/a de Seguridad y Salud en el Trabajo</t>
  </si>
  <si>
    <t>II 1005</t>
  </si>
  <si>
    <t>10842275-0</t>
  </si>
  <si>
    <t>PAMELA ALEJANDRA GANA CORNEJO</t>
  </si>
  <si>
    <t>ADP-4989</t>
  </si>
  <si>
    <t>II 145</t>
  </si>
  <si>
    <t>13241760-1</t>
  </si>
  <si>
    <t>LILIAN SOLEDAD PLAZA BRAVO</t>
  </si>
  <si>
    <t>ADP-5214</t>
  </si>
  <si>
    <t>Dirección General de Aguas</t>
  </si>
  <si>
    <t>Jefe/a División Legal</t>
  </si>
  <si>
    <t>II 333</t>
  </si>
  <si>
    <t>7818184-2</t>
  </si>
  <si>
    <t>EDUARDO ENRIQUE PÉREZ CONTRERAS</t>
  </si>
  <si>
    <t>no viene motivo de egreso</t>
  </si>
  <si>
    <t>ADP-5326</t>
  </si>
  <si>
    <t>II 667</t>
  </si>
  <si>
    <t>13080590-6</t>
  </si>
  <si>
    <t>MARIO ORLANDO JELDRES GUTIÈRREZ</t>
  </si>
  <si>
    <t>ADP-5182</t>
  </si>
  <si>
    <t>Director/a Hospital de Talagante</t>
  </si>
  <si>
    <t>II 461</t>
  </si>
  <si>
    <t>12235721-K</t>
  </si>
  <si>
    <t>CLAUDIO ROMÁN CODOCEO</t>
  </si>
  <si>
    <t>ADP-3918</t>
  </si>
  <si>
    <t>Director/a Regional Los Ríos</t>
  </si>
  <si>
    <t>II 658</t>
  </si>
  <si>
    <t>14116459-7</t>
  </si>
  <si>
    <t>LEONARDO FRANCISCO LLANOS HUERTA</t>
  </si>
  <si>
    <t>DN - 04993/2022</t>
  </si>
  <si>
    <t>ADP-4008</t>
  </si>
  <si>
    <t>II 213</t>
  </si>
  <si>
    <t>12220767-6</t>
  </si>
  <si>
    <t>WILLIAM RODRIGO GUTIÉRREZ YÁÑEZ</t>
  </si>
  <si>
    <t>ADP-4231</t>
  </si>
  <si>
    <t>Jefe/a Departamento Clientes y Entornos</t>
  </si>
  <si>
    <t>II 760</t>
  </si>
  <si>
    <t>12455277-K</t>
  </si>
  <si>
    <t>CAROLINA BEATRIZ PEREIRA CÁCERES</t>
  </si>
  <si>
    <t>2099/2022</t>
  </si>
  <si>
    <t>ADP-4919</t>
  </si>
  <si>
    <t>II 217</t>
  </si>
  <si>
    <t>14227083-8</t>
  </si>
  <si>
    <t>SARITA ELIZABETH CÁRCAMO STORMANSAN</t>
  </si>
  <si>
    <t>824-B</t>
  </si>
  <si>
    <t>ADP-6470</t>
  </si>
  <si>
    <t>Director/a Hospital Base de Osorno</t>
  </si>
  <si>
    <t>II 565</t>
  </si>
  <si>
    <t>13609748-2</t>
  </si>
  <si>
    <t>HANS FABRICIO HESSE IGOR</t>
  </si>
  <si>
    <t>ADP-3947</t>
  </si>
  <si>
    <t>II 216</t>
  </si>
  <si>
    <t>8277408-4</t>
  </si>
  <si>
    <t>JORGE ALEJANDRO ARIAS HORN</t>
  </si>
  <si>
    <t>ADP-4408</t>
  </si>
  <si>
    <t>Director/a Regional Metropolitano/a</t>
  </si>
  <si>
    <t>II 202</t>
  </si>
  <si>
    <t>10742315-K</t>
  </si>
  <si>
    <t>ANTONELLA LORETO GILBERT BACCIARINI</t>
  </si>
  <si>
    <t>ADP-4918</t>
  </si>
  <si>
    <t>II 215</t>
  </si>
  <si>
    <t>9406453-8</t>
  </si>
  <si>
    <t>PATRICIO FERNANDO TORRES AGUIRRE</t>
  </si>
  <si>
    <t>ADP-4585</t>
  </si>
  <si>
    <t>Jefe/a de División Función Administración General</t>
  </si>
  <si>
    <t>II 903</t>
  </si>
  <si>
    <t>12456980-K</t>
  </si>
  <si>
    <t>CLAUDIO ANDRES BORGES CASTILLO</t>
  </si>
  <si>
    <t>ADP-4235</t>
  </si>
  <si>
    <t>II 844</t>
  </si>
  <si>
    <t>12470280-1</t>
  </si>
  <si>
    <t>CLAUDIO ALEJANDRO JIMÉNEZ GUTIÉRREZ</t>
  </si>
  <si>
    <t>ADP-4849</t>
  </si>
  <si>
    <t>Subsecretaría de Redes Asistenciales</t>
  </si>
  <si>
    <t>Jefe/a Programa Inversion Sectorial de Salud</t>
  </si>
  <si>
    <t>II 1304</t>
  </si>
  <si>
    <t>9367033-7</t>
  </si>
  <si>
    <t>DIEGO SOLAR OJEDA</t>
  </si>
  <si>
    <t>Desvinculado</t>
  </si>
  <si>
    <t>cargo no adsrito</t>
  </si>
  <si>
    <t>ADP-4243</t>
  </si>
  <si>
    <t>II 852</t>
  </si>
  <si>
    <t>13379780-7</t>
  </si>
  <si>
    <t>JORGE BASTIAS DOMINGUEZ</t>
  </si>
  <si>
    <t>ADP-4242</t>
  </si>
  <si>
    <t>II 848</t>
  </si>
  <si>
    <t>12611036-7</t>
  </si>
  <si>
    <t>MARCELO ARMANDO PLATERO HIDALGO</t>
  </si>
  <si>
    <t>ADP-4523</t>
  </si>
  <si>
    <t>Director Departamento Comercial</t>
  </si>
  <si>
    <t>II 29</t>
  </si>
  <si>
    <t>7385647-7</t>
  </si>
  <si>
    <t>VIVIANA MARIANELA ITURRIAGA PIÑA</t>
  </si>
  <si>
    <t>12/1/2218/11243</t>
  </si>
  <si>
    <t>ADP-4707</t>
  </si>
  <si>
    <t>Subdirector/a Administrativo/a Hospital de Arica Dr. Juan Noé Crevani</t>
  </si>
  <si>
    <t>II 364</t>
  </si>
  <si>
    <t>16133557-6</t>
  </si>
  <si>
    <t>MARCO ANTONIO HERRERA MUÑIZ</t>
  </si>
  <si>
    <t>ADP-7733</t>
  </si>
  <si>
    <t>Servicio Local de Educación de Puerto Cordillera</t>
  </si>
  <si>
    <t>Jefe/a de Unidad Planificación y Control de Gestión</t>
  </si>
  <si>
    <t>II 1463</t>
  </si>
  <si>
    <t>13020975-0</t>
  </si>
  <si>
    <t>VERÓNICA NATALIA DE LOURDES CATALÁN OLMOS</t>
  </si>
  <si>
    <t>II 124</t>
  </si>
  <si>
    <t>11630977-7</t>
  </si>
  <si>
    <t>CRISTIAN RICARDO HUDSON MARTIGNANI</t>
  </si>
  <si>
    <t>ADP-3917</t>
  </si>
  <si>
    <t>II 657</t>
  </si>
  <si>
    <t>12881630-5</t>
  </si>
  <si>
    <t>CHRISTIAN MANUEL DE LA BARRA ROB</t>
  </si>
  <si>
    <t>ADP-4434</t>
  </si>
  <si>
    <t>II 298</t>
  </si>
  <si>
    <t>14595428-2</t>
  </si>
  <si>
    <t>NORMA ALEJANDRA HARRISON SANDOVAL</t>
  </si>
  <si>
    <t>II 149</t>
  </si>
  <si>
    <t>12615375-9</t>
  </si>
  <si>
    <t>MARCELO ANDRES MIRANDA CORTÉS</t>
  </si>
  <si>
    <t>Jefe/a División de Evaluación de Logros de Aprendizaje</t>
  </si>
  <si>
    <t>II 921</t>
  </si>
  <si>
    <t>10396228-5</t>
  </si>
  <si>
    <t>JUAN RAFAEL BRAVO MIRANDA</t>
  </si>
  <si>
    <t>ADP-4576</t>
  </si>
  <si>
    <t>Jefe/a División de Administración General</t>
  </si>
  <si>
    <t>II 925</t>
  </si>
  <si>
    <t>11729985-6</t>
  </si>
  <si>
    <t>ANA MARÍA CAROLINA CONCHA BRAVO</t>
  </si>
  <si>
    <t>Gerente/a General</t>
  </si>
  <si>
    <t>II 10</t>
  </si>
  <si>
    <t>5551580-8</t>
  </si>
  <si>
    <t>CARLOS JAIME MOLINA JOHNSON</t>
  </si>
  <si>
    <t>134/144</t>
  </si>
  <si>
    <t>ADP-4281</t>
  </si>
  <si>
    <t>II 674</t>
  </si>
  <si>
    <t>8629526-1</t>
  </si>
  <si>
    <t>RAFAEL LUIS FORADORI PERALTA</t>
  </si>
  <si>
    <t>ADP-4312</t>
  </si>
  <si>
    <t>II 302</t>
  </si>
  <si>
    <t>11930741-4</t>
  </si>
  <si>
    <t>CARLOS IGNACIO COVARRUBIAS ASTUDILLO</t>
  </si>
  <si>
    <t>ADP-4379</t>
  </si>
  <si>
    <t>II 1509</t>
  </si>
  <si>
    <t>7480238-9</t>
  </si>
  <si>
    <t>RODOLFO JULIO ZAROR ZAROR</t>
  </si>
  <si>
    <t>ADP-4622</t>
  </si>
  <si>
    <t>II 280</t>
  </si>
  <si>
    <t>12063490-9</t>
  </si>
  <si>
    <t>PAMELA DEL CARMEN BOYARDI VILLALOBOS</t>
  </si>
  <si>
    <t>ADP-4628</t>
  </si>
  <si>
    <t>II 281</t>
  </si>
  <si>
    <t>12615790-8</t>
  </si>
  <si>
    <t>YANELLA RAQUEL DELGADO GONZÁLEZ</t>
  </si>
  <si>
    <t>ADP-7897</t>
  </si>
  <si>
    <t>II 210</t>
  </si>
  <si>
    <t>9199793-2</t>
  </si>
  <si>
    <t>JOSÉ MIGUEL ÁLVAREZ HUIDOBRO</t>
  </si>
  <si>
    <t>II 909</t>
  </si>
  <si>
    <t>10934438-9</t>
  </si>
  <si>
    <t>MARGGIE SOLANGE MUÑOZ VERÓN</t>
  </si>
  <si>
    <t>ADP-4150</t>
  </si>
  <si>
    <t>II 138</t>
  </si>
  <si>
    <t>13866274-8</t>
  </si>
  <si>
    <t>BÁRBARA LORETO ROJAS TAMBORINO</t>
  </si>
  <si>
    <t>se corrige fecha de egreso</t>
  </si>
  <si>
    <t>ADP-4697</t>
  </si>
  <si>
    <t>II 242</t>
  </si>
  <si>
    <t>8340343-8</t>
  </si>
  <si>
    <t>MAURICIO SERGIO PEÑA Y LILLO CORREA</t>
  </si>
  <si>
    <t>ADP-5245</t>
  </si>
  <si>
    <t>Director/a Hospital de Llay Llay</t>
  </si>
  <si>
    <t>II 399</t>
  </si>
  <si>
    <t>14210505-5</t>
  </si>
  <si>
    <t>MARCOS ANDRÉS OÑATE CASTILLO</t>
  </si>
  <si>
    <t>ADP-4343</t>
  </si>
  <si>
    <t>Jefe/a Departamento Jurídico</t>
  </si>
  <si>
    <t>II 1138</t>
  </si>
  <si>
    <t>12584084-1</t>
  </si>
  <si>
    <t>ALEJANDRO ANDRES LAYSECA ASTUDILLO</t>
  </si>
  <si>
    <t>ADP-4392</t>
  </si>
  <si>
    <t>II 759</t>
  </si>
  <si>
    <t>13202795-1</t>
  </si>
  <si>
    <t>MARÍA ALEJANDRA SÁNCHEZ CORNEJO</t>
  </si>
  <si>
    <t>1892/2022</t>
  </si>
  <si>
    <t>ADP-4627</t>
  </si>
  <si>
    <t>II 387</t>
  </si>
  <si>
    <t>7285691-0</t>
  </si>
  <si>
    <t>DUBY IRENE BLANCO HADI</t>
  </si>
  <si>
    <t>ADP-5234</t>
  </si>
  <si>
    <t>Director/a Hospital La Serena</t>
  </si>
  <si>
    <t>II 389</t>
  </si>
  <si>
    <t>7239503-4</t>
  </si>
  <si>
    <t>CELIA XIMENA MORENO CHAMORRO</t>
  </si>
  <si>
    <t>ADP-6275</t>
  </si>
  <si>
    <t>II 137</t>
  </si>
  <si>
    <t>16154268-7</t>
  </si>
  <si>
    <t>ALEXIS DANILO FIGUEROA YÁÑEZ</t>
  </si>
  <si>
    <t>ADP-3834</t>
  </si>
  <si>
    <t>II 1216</t>
  </si>
  <si>
    <t>15516017-9</t>
  </si>
  <si>
    <t>DINA VICTORIA SIERRA SALAS</t>
  </si>
  <si>
    <t>ADP-4845</t>
  </si>
  <si>
    <t>II 22</t>
  </si>
  <si>
    <t>14450373-2</t>
  </si>
  <si>
    <t>ELSA ANGÉLICA LOYOLA MUÑOZ</t>
  </si>
  <si>
    <t>ADP-6535</t>
  </si>
  <si>
    <t>Servicio Local de Educación Chinchorro</t>
  </si>
  <si>
    <t>Directivo/a Jefe/a de Planificación y Control de Gestión.</t>
  </si>
  <si>
    <t>II 1519</t>
  </si>
  <si>
    <t>10873320-9</t>
  </si>
  <si>
    <t>FRANCISCO ROLANDO CANTERO RIVEROS</t>
  </si>
  <si>
    <t>ADP-7962</t>
  </si>
  <si>
    <t>Subdirector/a Función Administrativa</t>
  </si>
  <si>
    <t>II 96</t>
  </si>
  <si>
    <t>8433805-2</t>
  </si>
  <si>
    <t>MARCOS ANTONIO VELÁSQUEZ URIBE</t>
  </si>
  <si>
    <t>ADP-4369</t>
  </si>
  <si>
    <t>II 299</t>
  </si>
  <si>
    <t>12622823-6</t>
  </si>
  <si>
    <t>OSCAR ALEJANDRO ALIAGA SÁEZ</t>
  </si>
  <si>
    <t>ADP-4152</t>
  </si>
  <si>
    <t>II 141</t>
  </si>
  <si>
    <t>8873963-9</t>
  </si>
  <si>
    <t>XIMENA ANDREA CASTRO ROJAS</t>
  </si>
  <si>
    <t>Director/a Regional Tesorero/a Región Libertador Bernardo OHiggins</t>
  </si>
  <si>
    <t>II 60</t>
  </si>
  <si>
    <t>13300341-K</t>
  </si>
  <si>
    <t>ALDA ANGELINA SCHIAPPACASSE FRANCO</t>
  </si>
  <si>
    <t>ADP-4859</t>
  </si>
  <si>
    <t>Director/a Regional, Región de Atacama</t>
  </si>
  <si>
    <t>II 195</t>
  </si>
  <si>
    <t>12396026-2</t>
  </si>
  <si>
    <t>LUIS ALFREDO CAMPUSANO KEMP</t>
  </si>
  <si>
    <t>ADP-4028</t>
  </si>
  <si>
    <t>II 303</t>
  </si>
  <si>
    <t>10198969-0</t>
  </si>
  <si>
    <t>JOSÉ ROMÁN TOLOZA PEÑA</t>
  </si>
  <si>
    <t>ADP-4560</t>
  </si>
  <si>
    <t>II 813</t>
  </si>
  <si>
    <t>12882478-2</t>
  </si>
  <si>
    <t>ANDRÉS ALEJANDRO RICHMAGUI TOMIC</t>
  </si>
  <si>
    <t>ADP-5295</t>
  </si>
  <si>
    <t>II 307</t>
  </si>
  <si>
    <t>8864098-5</t>
  </si>
  <si>
    <t>ENRIQUE ALFONSO HERNÁNDEZ PINO</t>
  </si>
  <si>
    <t>ADP-4472</t>
  </si>
  <si>
    <t>Jefe/a División Función Territorial</t>
  </si>
  <si>
    <t>II 840</t>
  </si>
  <si>
    <t>13027259-2</t>
  </si>
  <si>
    <t>KATHERINE VERÓNICA SCHMIED VÁSQUEZ</t>
  </si>
  <si>
    <t>ADP-4505</t>
  </si>
  <si>
    <t>Fondo Nacional de Salud</t>
  </si>
  <si>
    <t>Jefe/a División Administración</t>
  </si>
  <si>
    <t>II 1166</t>
  </si>
  <si>
    <t>13290678-5</t>
  </si>
  <si>
    <t>CAROLINA ALEJANDRA ROJAS MUÑOZ</t>
  </si>
  <si>
    <t>ADP-4624</t>
  </si>
  <si>
    <t>II 236</t>
  </si>
  <si>
    <t>8520185-9</t>
  </si>
  <si>
    <t>ALFREDO HUMBERTO VILLAGRÁN TAPIA</t>
  </si>
  <si>
    <t>ADP-5062</t>
  </si>
  <si>
    <t>Servicio Local de Educación Colchagua</t>
  </si>
  <si>
    <t>Directivo Jefe de Planificación y Control de Gestión</t>
  </si>
  <si>
    <t>II 1590</t>
  </si>
  <si>
    <t>10140544-3</t>
  </si>
  <si>
    <t>HÉCTOR ALEJANDRO FUENTES DOBSON</t>
  </si>
  <si>
    <t>compartir oficio Al Itu</t>
  </si>
  <si>
    <t>II 627</t>
  </si>
  <si>
    <t>10538475-0</t>
  </si>
  <si>
    <t>ANGÉLICA GENOVEVA VIVALLO VIVALLO</t>
  </si>
  <si>
    <t>ADP-4272</t>
  </si>
  <si>
    <t>Jefe/a de División de Planificación, Desarrollo y Control</t>
  </si>
  <si>
    <t>II 1238</t>
  </si>
  <si>
    <t>12894853-8</t>
  </si>
  <si>
    <t>MURIEL SOLEDAD ABAD ANDRADES</t>
  </si>
  <si>
    <t>ADP-4626</t>
  </si>
  <si>
    <t>II 1507</t>
  </si>
  <si>
    <t>12243159-2</t>
  </si>
  <si>
    <t>GONZALO ÁLVARO GUSTAVO ALONSO VALDÉS</t>
  </si>
  <si>
    <t>ADP-4712</t>
  </si>
  <si>
    <t>Jefe/a División de Estudios</t>
  </si>
  <si>
    <t>II 923</t>
  </si>
  <si>
    <t>14179142-7</t>
  </si>
  <si>
    <t>ROSA GABRIELA CARES OSORIO</t>
  </si>
  <si>
    <t>ADP-5074</t>
  </si>
  <si>
    <t>II 1493</t>
  </si>
  <si>
    <t>14299229-9</t>
  </si>
  <si>
    <t>HEIDI MARION INOSTROZA ROJAS</t>
  </si>
  <si>
    <t>sin fecha egreso</t>
  </si>
  <si>
    <t>ADP-4798</t>
  </si>
  <si>
    <t>Instituto de Desarrollo Agropecuario</t>
  </si>
  <si>
    <t>Directora Regional Antofagasta</t>
  </si>
  <si>
    <t>II 605</t>
  </si>
  <si>
    <t>12058934-2</t>
  </si>
  <si>
    <t>MARÍA LORETO PACASSE OLCAY</t>
  </si>
  <si>
    <t>0070-003136</t>
  </si>
  <si>
    <t>ADP-4748</t>
  </si>
  <si>
    <t>II 604</t>
  </si>
  <si>
    <t>13905889-5</t>
  </si>
  <si>
    <t>FRANCISCO JAVIER BRIONES FERNÁNDEZ</t>
  </si>
  <si>
    <t>0070-003137</t>
  </si>
  <si>
    <t>ADP-3922</t>
  </si>
  <si>
    <t>Subdirector/a Función Admnistrativo</t>
  </si>
  <si>
    <t>II 67</t>
  </si>
  <si>
    <t>10851535-K</t>
  </si>
  <si>
    <t>GUSTAVO ADOLFO POBLETE MORALES</t>
  </si>
  <si>
    <t>sin fecha de egreso, se usa fecha de oficio</t>
  </si>
  <si>
    <t>Jefe/a División Función Gestión Estratégica</t>
  </si>
  <si>
    <t>II 622</t>
  </si>
  <si>
    <t>10961631-1</t>
  </si>
  <si>
    <t>RITA MARÍA SAGREDO URRA</t>
  </si>
  <si>
    <t>ADP-4725</t>
  </si>
  <si>
    <t>Director/a Hospital San Camilo de San Felipe</t>
  </si>
  <si>
    <t>II 397</t>
  </si>
  <si>
    <t>9183434-0</t>
  </si>
  <si>
    <t>RICARDO IVÁN SALAZAR CABRERA</t>
  </si>
  <si>
    <t>ADP-4888</t>
  </si>
  <si>
    <t>Jefe/a de División Administración y Finanzas</t>
  </si>
  <si>
    <t>II 1237</t>
  </si>
  <si>
    <t>15340176-4</t>
  </si>
  <si>
    <t>PABLO GUILLERMO PIZARRO GIADACH</t>
  </si>
  <si>
    <t>ADP-4080</t>
  </si>
  <si>
    <t>II 120</t>
  </si>
  <si>
    <t>12235682-5</t>
  </si>
  <si>
    <t>ALEJANDRA VICTORIA ARRIAZA LOEB</t>
  </si>
  <si>
    <t>ADP-4692</t>
  </si>
  <si>
    <t>Junta Nacional de auxilio escolar y Becas</t>
  </si>
  <si>
    <t>Director/a Regional Ñuble</t>
  </si>
  <si>
    <t>II 1495</t>
  </si>
  <si>
    <t>8714941-2</t>
  </si>
  <si>
    <t>CARLOS ALBERTO GAJARDO LEIGH</t>
  </si>
  <si>
    <t>ADP-4100</t>
  </si>
  <si>
    <t>II 683</t>
  </si>
  <si>
    <t>15090419-6</t>
  </si>
  <si>
    <t>MARIO ENRIQUE LEÓN DÍAZ DE VALDÉS</t>
  </si>
  <si>
    <t>ADP-4591</t>
  </si>
  <si>
    <t>II 755</t>
  </si>
  <si>
    <t>13005275-4</t>
  </si>
  <si>
    <t>MANUEL ALEJANDRO BARREDA OLAVARRÍA</t>
  </si>
  <si>
    <t>Director/a de Estudios y Politicas Públicas</t>
  </si>
  <si>
    <t>II 650</t>
  </si>
  <si>
    <t>11480627-7</t>
  </si>
  <si>
    <t>JORGE IVÁN CANTALLOPTS ARAYA</t>
  </si>
  <si>
    <t>Director/a Regional Metropolitano</t>
  </si>
  <si>
    <t>II 246</t>
  </si>
  <si>
    <t>5027194-3</t>
  </si>
  <si>
    <t>JORGE AGUSTÍN LÓPEZ CONTRERAS</t>
  </si>
  <si>
    <t>ADP-4684</t>
  </si>
  <si>
    <t>Director/a Hospital Instituto Nacional de Geriatría</t>
  </si>
  <si>
    <t>II 438</t>
  </si>
  <si>
    <t>9911848-2</t>
  </si>
  <si>
    <t>PABLO ALFREDO GALLARDO SCHALL</t>
  </si>
  <si>
    <t>ADP-4085</t>
  </si>
  <si>
    <t>II 636</t>
  </si>
  <si>
    <t>10324148-0</t>
  </si>
  <si>
    <t>EDUARDO CRISTIAN MAXIMILIANO MONREAL BRAUNING</t>
  </si>
  <si>
    <t>2721/2022</t>
  </si>
  <si>
    <t>ADP-4936</t>
  </si>
  <si>
    <t>II 1474</t>
  </si>
  <si>
    <t>14107843-7</t>
  </si>
  <si>
    <t>MANUEL ANDRÉS PEDREROS REYES</t>
  </si>
  <si>
    <t>ADP-4592</t>
  </si>
  <si>
    <t>II 288</t>
  </si>
  <si>
    <t>9384548-K</t>
  </si>
  <si>
    <t>CARLOS PATRICIO RODRÍGUEZ LAGOS</t>
  </si>
  <si>
    <t>ADP-3743</t>
  </si>
  <si>
    <t>II 318</t>
  </si>
  <si>
    <t>10969051-1</t>
  </si>
  <si>
    <t>VÍCTOR IGNACIO MORAGA CARRASCO</t>
  </si>
  <si>
    <t>ADP-5024</t>
  </si>
  <si>
    <t>Jefe/a División Estudios y Planificación</t>
  </si>
  <si>
    <t>II 332</t>
  </si>
  <si>
    <t>8029864-1</t>
  </si>
  <si>
    <t>MAURICIO LORCA MIRANDA</t>
  </si>
  <si>
    <t>ADP-4268</t>
  </si>
  <si>
    <t>Director/a Regional, Región del Libertador Bernardo O'Higgins</t>
  </si>
  <si>
    <t>II 196</t>
  </si>
  <si>
    <t>8658866-8</t>
  </si>
  <si>
    <t>LILIA VICTORIA LIBUY VICENCIO</t>
  </si>
  <si>
    <t>II 678</t>
  </si>
  <si>
    <t>5670366-7</t>
  </si>
  <si>
    <t>JORGE OCTAVIO OLTRA COMTE</t>
  </si>
  <si>
    <t>2551/2022</t>
  </si>
  <si>
    <t>ADP-4165</t>
  </si>
  <si>
    <t>II 634</t>
  </si>
  <si>
    <t>8160511-4</t>
  </si>
  <si>
    <t>IVÁN ANDRÉS RAMÍREZ DELPIN</t>
  </si>
  <si>
    <t>2550/2022</t>
  </si>
  <si>
    <t>ADP-5411</t>
  </si>
  <si>
    <t>II 805</t>
  </si>
  <si>
    <t>10413092-5</t>
  </si>
  <si>
    <t>KARINA BELÉN RIQUELME PEÑA</t>
  </si>
  <si>
    <t>ADP-7155</t>
  </si>
  <si>
    <t>Subdirector/a de Servicios Sanitarios Rurales</t>
  </si>
  <si>
    <t>II 1155</t>
  </si>
  <si>
    <t>7931091-3</t>
  </si>
  <si>
    <t>ARNALDO RECABARREN PAU</t>
  </si>
  <si>
    <t>ADP-9870</t>
  </si>
  <si>
    <t>Director/a Regional Ohiggins</t>
  </si>
  <si>
    <t>II 1276</t>
  </si>
  <si>
    <t>12039112-7</t>
  </si>
  <si>
    <t>VICTOR PATRICIO SILVA IPINZA</t>
  </si>
  <si>
    <t>ADP-4464</t>
  </si>
  <si>
    <t>II 230</t>
  </si>
  <si>
    <t>6972157-5</t>
  </si>
  <si>
    <t>RUBÉN RIVAS GUTIÉRREZ</t>
  </si>
  <si>
    <t>ADP-4501</t>
  </si>
  <si>
    <t>II 239</t>
  </si>
  <si>
    <t>12182175-3</t>
  </si>
  <si>
    <t>JUAN DE DIOS FUENTES VEGA</t>
  </si>
  <si>
    <t>ADP-4730</t>
  </si>
  <si>
    <t>II 637</t>
  </si>
  <si>
    <t>16212111-1</t>
  </si>
  <si>
    <t>MATÍAS VIAL ORUETA</t>
  </si>
  <si>
    <t>2530/2022</t>
  </si>
  <si>
    <t>ADP-5250</t>
  </si>
  <si>
    <t>II 832</t>
  </si>
  <si>
    <t>9909995-K</t>
  </si>
  <si>
    <t>CLAUDIA ALEJANDRA BRAVO OLIVARES</t>
  </si>
  <si>
    <t>fecha de oficio en el egres</t>
  </si>
  <si>
    <t>ADP-4706</t>
  </si>
  <si>
    <t>Jefe/a Departamento Función Jurídico</t>
  </si>
  <si>
    <t>II 788</t>
  </si>
  <si>
    <t>11605085-4</t>
  </si>
  <si>
    <t>DIEGO LIONEL PERALES ROEHRS</t>
  </si>
  <si>
    <t>493/ 2022</t>
  </si>
  <si>
    <t>ADP-4669</t>
  </si>
  <si>
    <t>Director/a Hospital Antonio Tirado Lanas de Ovalle</t>
  </si>
  <si>
    <t>II 392</t>
  </si>
  <si>
    <t>14282930-4</t>
  </si>
  <si>
    <t>LORENZO IGNACIO SOTO DE LA VEGA</t>
  </si>
  <si>
    <t>ADP-5568</t>
  </si>
  <si>
    <t>II 1125</t>
  </si>
  <si>
    <t>15015921-0</t>
  </si>
  <si>
    <t>PAMELA GISELLE ASTETE CHACÓN</t>
  </si>
  <si>
    <t>ADP-7564</t>
  </si>
  <si>
    <t>Jefe/a de División Supervisión, Evaluación y Gestión</t>
  </si>
  <si>
    <t>II 1651</t>
  </si>
  <si>
    <t>10975026-3</t>
  </si>
  <si>
    <t>CAMILA FRANCISCA SALAS RAZMILIC</t>
  </si>
  <si>
    <t>ADP-7570</t>
  </si>
  <si>
    <t>II 1657</t>
  </si>
  <si>
    <t>13251215-9</t>
  </si>
  <si>
    <t>CINTHIA LISBETH ROJAS BOWN</t>
  </si>
  <si>
    <t>Fecha del oficio en el egreso</t>
  </si>
  <si>
    <t>II 429</t>
  </si>
  <si>
    <t>6522957-9</t>
  </si>
  <si>
    <t>RENATO JAIME ECHEVARRÍA SÁNCHEZ</t>
  </si>
  <si>
    <t>ADP-4015</t>
  </si>
  <si>
    <t>Subirector/a Administrativo Hospital Luis Calvo Mackenna</t>
  </si>
  <si>
    <t>II 1184</t>
  </si>
  <si>
    <t>9158482-4</t>
  </si>
  <si>
    <t>CRISTIAN FERNANDO PALMA CHAMORRO</t>
  </si>
  <si>
    <t>ADP-4175</t>
  </si>
  <si>
    <t>Jefe/a División Función: Asistencia Financiera</t>
  </si>
  <si>
    <t>II 599</t>
  </si>
  <si>
    <t>6591319-4</t>
  </si>
  <si>
    <t>CLAUDIO ENRIQUE SABAT PIETRACAPRINA</t>
  </si>
  <si>
    <t>0070-002706/2022</t>
  </si>
  <si>
    <t>ADP-4847</t>
  </si>
  <si>
    <t>II 139</t>
  </si>
  <si>
    <t>8737649-4</t>
  </si>
  <si>
    <t>CECILIA ALEJANDRA ARANCIBIA CEPEDA</t>
  </si>
  <si>
    <t>ADP-8328</t>
  </si>
  <si>
    <t>Director/a Regional Tesorero/a Región de Magallanes y la Antártica Chilena</t>
  </si>
  <si>
    <t>II 66</t>
  </si>
  <si>
    <t>8736524-7</t>
  </si>
  <si>
    <t>ALEXIS NICOLÁS GENSKOWSKY GOIC</t>
  </si>
  <si>
    <t>DGP-E173814/2022</t>
  </si>
  <si>
    <t>ADP-4978</t>
  </si>
  <si>
    <t>II 306</t>
  </si>
  <si>
    <t>8249307-7</t>
  </si>
  <si>
    <t>KATHERINE LILIAN KINGMA BUSTAMANTE</t>
  </si>
  <si>
    <t>ADP-4892</t>
  </si>
  <si>
    <t>Jefe/a División Función Administración y Finanzas</t>
  </si>
  <si>
    <t>II 839</t>
  </si>
  <si>
    <t>13977195-8</t>
  </si>
  <si>
    <t>PATRICIA ALEJANDRA CASTILLO VILCHES</t>
  </si>
  <si>
    <t>ADP-3643</t>
  </si>
  <si>
    <t>II 459</t>
  </si>
  <si>
    <t>6454817-4</t>
  </si>
  <si>
    <t>MARÍA PAZ DE JESÚS ITURRIAGA LISBONA</t>
  </si>
  <si>
    <t>ADP-4108</t>
  </si>
  <si>
    <t>II 1244</t>
  </si>
  <si>
    <t>10262262-6</t>
  </si>
  <si>
    <t>EMILIANO CLAUDIO GARCÍA CHOQUE</t>
  </si>
  <si>
    <t>ADP-5310</t>
  </si>
  <si>
    <t>Director/a Hospital de Calama</t>
  </si>
  <si>
    <t>II 377</t>
  </si>
  <si>
    <t>13842424-3</t>
  </si>
  <si>
    <t>MILTON RODRIGO OLAVE ESCOBAR</t>
  </si>
  <si>
    <t>fecha egreso igual a la del oficio</t>
  </si>
  <si>
    <t>ADP-4113</t>
  </si>
  <si>
    <t>II 616</t>
  </si>
  <si>
    <t>7240440-8</t>
  </si>
  <si>
    <t>PETAR ALEKSANDAR BRADASIC ALVAREZ</t>
  </si>
  <si>
    <t>0070-002580/2022</t>
  </si>
  <si>
    <t>ADP-4156</t>
  </si>
  <si>
    <t>II 660</t>
  </si>
  <si>
    <t>12747319-6</t>
  </si>
  <si>
    <t>PAULINA EUGENIA STEFFEN ANINAT</t>
  </si>
  <si>
    <t>Jefe/a División Tecnología y Sistemas</t>
  </si>
  <si>
    <t>II 87</t>
  </si>
  <si>
    <t>11387958-0</t>
  </si>
  <si>
    <t>CARLOS ALBERTO LABARCA TORRES</t>
  </si>
  <si>
    <t>ADP-4097</t>
  </si>
  <si>
    <t>II 679</t>
  </si>
  <si>
    <t>13028868-5</t>
  </si>
  <si>
    <t>JOSÉ ENRIQUE BUSTAMANTE VIVANCO</t>
  </si>
  <si>
    <t>NC-01604/2022</t>
  </si>
  <si>
    <t>ADP-5689</t>
  </si>
  <si>
    <t>Jefe/a División Relaciones Laborales</t>
  </si>
  <si>
    <t>II 1217</t>
  </si>
  <si>
    <t>16606971-8</t>
  </si>
  <si>
    <t>VALENTINA INÉS MORALES MIMICA</t>
  </si>
  <si>
    <t>ADP-4259</t>
  </si>
  <si>
    <t>II 1208</t>
  </si>
  <si>
    <t>7825301-0</t>
  </si>
  <si>
    <t>RICARDO DOMINGO LEOPOLDO JOFRÉ MUÑOZ</t>
  </si>
  <si>
    <t>ADP-4260</t>
  </si>
  <si>
    <t>II 1212</t>
  </si>
  <si>
    <t>12115495-1</t>
  </si>
  <si>
    <t>MARÍA LORETO YUD ELISSETCHE</t>
  </si>
  <si>
    <t>ADP-4413</t>
  </si>
  <si>
    <t>II 1207</t>
  </si>
  <si>
    <t>9857407-7</t>
  </si>
  <si>
    <t>LUIS RODRIGO FERNÁNDEZ PORTALUPPI</t>
  </si>
  <si>
    <t>ADP-4114</t>
  </si>
  <si>
    <t>II 675</t>
  </si>
  <si>
    <t>9167644-3</t>
  </si>
  <si>
    <t>JUAN HORACIO IVÁN GRANT LOYER</t>
  </si>
  <si>
    <t>0070-002664/2022</t>
  </si>
  <si>
    <t>ADP-4454</t>
  </si>
  <si>
    <t>II 1122</t>
  </si>
  <si>
    <t>10034400-9</t>
  </si>
  <si>
    <t>JORGE ANTONIO LAVANDEROS SVEC</t>
  </si>
  <si>
    <t>ADP-3978</t>
  </si>
  <si>
    <t>Jefe/a División de Contraloría de Prestadores</t>
  </si>
  <si>
    <t>II 1163</t>
  </si>
  <si>
    <t>15510635-2</t>
  </si>
  <si>
    <t>PILAR ANDREA MIRANDA PRADENAS</t>
  </si>
  <si>
    <t>ADP-4094</t>
  </si>
  <si>
    <t>Intendente/a de Educación Parvularia</t>
  </si>
  <si>
    <t>II 1114</t>
  </si>
  <si>
    <t>12455085-8</t>
  </si>
  <si>
    <t>MARÍA LUISA ORELLANA CAMPBELL</t>
  </si>
  <si>
    <t>ADP-4347</t>
  </si>
  <si>
    <t>Jefe/a de División Función Fiscalización</t>
  </si>
  <si>
    <t>II 902</t>
  </si>
  <si>
    <t>12722227-4</t>
  </si>
  <si>
    <t>SANDRA XIMENA PÉREZ VERGARA</t>
  </si>
  <si>
    <t>ADP-5191</t>
  </si>
  <si>
    <t>Servicio Local de Educación Andalién Sur</t>
  </si>
  <si>
    <t>II 1524</t>
  </si>
  <si>
    <t>14354435-4</t>
  </si>
  <si>
    <t>CRISTIAN DANIEL LARENAS LAGOS</t>
  </si>
  <si>
    <t>Director Departamento Tecnologías de Información y Comunicaciones</t>
  </si>
  <si>
    <t>II 28</t>
  </si>
  <si>
    <t>6616305-9</t>
  </si>
  <si>
    <t>LUIS ALBERTO MEZA FIGUEROA</t>
  </si>
  <si>
    <t>12/1/ 1380 / 6921</t>
  </si>
  <si>
    <t>ADP-4264</t>
  </si>
  <si>
    <t>Jefe/a Departamento Gestión de Programas</t>
  </si>
  <si>
    <t>II 173</t>
  </si>
  <si>
    <t>7578971-8</t>
  </si>
  <si>
    <t>MARÍA PATRICIA DÍAZ DOMÍNGUEZ</t>
  </si>
  <si>
    <t>FC-00224</t>
  </si>
  <si>
    <t xml:space="preserve">Fecha de oficio en el egreso </t>
  </si>
  <si>
    <t>ADP-6530</t>
  </si>
  <si>
    <t>II 1271</t>
  </si>
  <si>
    <t>14091258-1</t>
  </si>
  <si>
    <t>IVONNE DE LOS ANGELES MUÑOZ BRIONES</t>
  </si>
  <si>
    <t>ADP-7391</t>
  </si>
  <si>
    <t>II 1130</t>
  </si>
  <si>
    <t>6825676-3</t>
  </si>
  <si>
    <t>DANUSIA ELA RIVAS WEBER</t>
  </si>
  <si>
    <t>235/2022</t>
  </si>
  <si>
    <t>II 664</t>
  </si>
  <si>
    <t>8182463-0</t>
  </si>
  <si>
    <t>HUMBERTO ROVEGNO MICHELL</t>
  </si>
  <si>
    <t>ADP-3944</t>
  </si>
  <si>
    <t>Director/a Regional Bio - Bio</t>
  </si>
  <si>
    <t>II 1210</t>
  </si>
  <si>
    <t>15540630-5</t>
  </si>
  <si>
    <t>RODRIGO DUSSAN REYES CORTEZ</t>
  </si>
  <si>
    <t>ADP-4233</t>
  </si>
  <si>
    <t>II 756</t>
  </si>
  <si>
    <t>13796675-1</t>
  </si>
  <si>
    <t>LUIS ANTONIO PALMA CAMPOS</t>
  </si>
  <si>
    <t>ADP-4308</t>
  </si>
  <si>
    <t>II 300</t>
  </si>
  <si>
    <t>10857348-1</t>
  </si>
  <si>
    <t>ROBERTO CARLOS VARAS VENTURA</t>
  </si>
  <si>
    <t>ADP-4411</t>
  </si>
  <si>
    <t>II 673</t>
  </si>
  <si>
    <t>6444849-8</t>
  </si>
  <si>
    <t>MARIO RENATO CALDERÓN CAMPOS</t>
  </si>
  <si>
    <t>Jefe/a Departamento de Personas</t>
  </si>
  <si>
    <t>II 264</t>
  </si>
  <si>
    <t>11863569-8</t>
  </si>
  <si>
    <t>MAURICIO HERNÁN QUINTANA DIAZ</t>
  </si>
  <si>
    <t>ADP-4425</t>
  </si>
  <si>
    <t>II 856</t>
  </si>
  <si>
    <t>12430569-1</t>
  </si>
  <si>
    <t>ANNIE KATHERINE HUNTER GUTIÉRREZ</t>
  </si>
  <si>
    <t>ADP-3849</t>
  </si>
  <si>
    <t>II 1452</t>
  </si>
  <si>
    <t>9748861-4</t>
  </si>
  <si>
    <t>LILIAN EUGENIA PEÑA CASTILLO</t>
  </si>
  <si>
    <t>ADP-4199</t>
  </si>
  <si>
    <t>II 254</t>
  </si>
  <si>
    <t>13622148-5</t>
  </si>
  <si>
    <t>PÍA SILVANA ZEPEDA NOVOA</t>
  </si>
  <si>
    <t>ADP-4404</t>
  </si>
  <si>
    <t>II 1502</t>
  </si>
  <si>
    <t>8680695-9</t>
  </si>
  <si>
    <t>SANDRA TERESA LAMA LARENAS</t>
  </si>
  <si>
    <t>ADP-3993</t>
  </si>
  <si>
    <t>II 1205</t>
  </si>
  <si>
    <t>13016703-9</t>
  </si>
  <si>
    <t>PAMELA CRISTINA ORELLANA PATIÑO</t>
  </si>
  <si>
    <t>ADP-4189</t>
  </si>
  <si>
    <t>II 1215</t>
  </si>
  <si>
    <t>14146630-5</t>
  </si>
  <si>
    <t>MANUEL ALEXANDRO POZO LOO</t>
  </si>
  <si>
    <t>ADP-4258</t>
  </si>
  <si>
    <t>II 1204</t>
  </si>
  <si>
    <t>10654120-5</t>
  </si>
  <si>
    <t>CRISTIAN RODOLFO CHAHUÁN CHAMY</t>
  </si>
  <si>
    <t>ADP-4359</t>
  </si>
  <si>
    <t>II 626</t>
  </si>
  <si>
    <t>5419658-K</t>
  </si>
  <si>
    <t>ALFREDO ARNULFO FROHLICH ALBRECHT</t>
  </si>
  <si>
    <t>2045/2022</t>
  </si>
  <si>
    <t>ADP-6671</t>
  </si>
  <si>
    <t>Director/a Regional Tarapaca</t>
  </si>
  <si>
    <t>II 1206</t>
  </si>
  <si>
    <t>11843275-4</t>
  </si>
  <si>
    <t>NELSON RUBÉN MUÑOZ RAMÍREZ</t>
  </si>
  <si>
    <t>ADP-3987</t>
  </si>
  <si>
    <t>II 822</t>
  </si>
  <si>
    <t>9494764-2</t>
  </si>
  <si>
    <t>ANDREA VERÓNICA FLIES LARA</t>
  </si>
  <si>
    <t>ADP-4915</t>
  </si>
  <si>
    <t>Director/a Regional de Aduana Valparaíso, Región de Valparaíso</t>
  </si>
  <si>
    <t>II 73</t>
  </si>
  <si>
    <t>5848495-4</t>
  </si>
  <si>
    <t>ROBERTO ARMANDO FERNÁNDEZ OLIVARES</t>
  </si>
  <si>
    <t>ADP-3899</t>
  </si>
  <si>
    <t>Director/a Regional de Aduana Punta Arenas, Región de Magallanes y la Antártica Chilena</t>
  </si>
  <si>
    <t>II 81</t>
  </si>
  <si>
    <t>9132490-3</t>
  </si>
  <si>
    <t>RODOLFO LEONEL VALENZUELA SEPÚLVEDA</t>
  </si>
  <si>
    <t>ADP-4662</t>
  </si>
  <si>
    <t>II 1500</t>
  </si>
  <si>
    <t>10453657-3</t>
  </si>
  <si>
    <t>CARMEN ROSA GÓMEZ CARRASCO</t>
  </si>
  <si>
    <t>ADP-4645</t>
  </si>
  <si>
    <t>Subdirector/a Nacional de Geología</t>
  </si>
  <si>
    <t>II 639</t>
  </si>
  <si>
    <t>5169416-3</t>
  </si>
  <si>
    <t>ALEJANDRO CECIONI RASPI</t>
  </si>
  <si>
    <t>ADP-3524</t>
  </si>
  <si>
    <t>II 1116</t>
  </si>
  <si>
    <t>8518295-1</t>
  </si>
  <si>
    <t>MARÍA MAGDALENA ATRIA BARROS</t>
  </si>
  <si>
    <t>ADP-5585</t>
  </si>
  <si>
    <t>II 1521</t>
  </si>
  <si>
    <t>10611007-7</t>
  </si>
  <si>
    <t>PAULINA DEL PILAR ESPINA LIZAMA</t>
  </si>
  <si>
    <t>Fecha de Oficio en el egreso</t>
  </si>
  <si>
    <t>ADP-8544</t>
  </si>
  <si>
    <t>II 849</t>
  </si>
  <si>
    <t>13064902-5</t>
  </si>
  <si>
    <t>VICTOR ALFONSO MATUS CISTERNAS</t>
  </si>
  <si>
    <t>II 255</t>
  </si>
  <si>
    <t>6949959-7</t>
  </si>
  <si>
    <t>VIERA BARRIENTOS ORLOFF</t>
  </si>
  <si>
    <t>Fallecimiento</t>
  </si>
  <si>
    <t>ADP-4089</t>
  </si>
  <si>
    <t>Director/a Regional Valdivia</t>
  </si>
  <si>
    <t>II 1245</t>
  </si>
  <si>
    <t>12430370-2</t>
  </si>
  <si>
    <t>SERGIO MARCELO BÓRQUEZ OJEDA</t>
  </si>
  <si>
    <t>ADP-4182</t>
  </si>
  <si>
    <t>Director/a Regional Osorno</t>
  </si>
  <si>
    <t>II 1243</t>
  </si>
  <si>
    <t>9826522-8</t>
  </si>
  <si>
    <t>CRISTIAN RODRIGO SOTO BARRIENTOS</t>
  </si>
  <si>
    <t>ADP-4713</t>
  </si>
  <si>
    <t>Subdirector/a Nacional Iquique</t>
  </si>
  <si>
    <t>II 1239</t>
  </si>
  <si>
    <t>9331037-3</t>
  </si>
  <si>
    <t>ELEODORO MIGUEL MOSCOSO ESTEBAN</t>
  </si>
  <si>
    <t>ADP-5092</t>
  </si>
  <si>
    <t>Servicio Local de Educación Atacama</t>
  </si>
  <si>
    <t>Directivo/a Jefe/a de Apoyo Técnico Pedagógico.</t>
  </si>
  <si>
    <t>II 1584</t>
  </si>
  <si>
    <t>15870274-6</t>
  </si>
  <si>
    <t>CAROLINA LORETO MILLA MILLA</t>
  </si>
  <si>
    <t>1353/2022</t>
  </si>
  <si>
    <t xml:space="preserve">Fecha de oficio en egreso </t>
  </si>
  <si>
    <t>ADP-7388</t>
  </si>
  <si>
    <t>II 905</t>
  </si>
  <si>
    <t>12852013-9</t>
  </si>
  <si>
    <t>JAVIER GUILLERMO ACEVEDO COPPA</t>
  </si>
  <si>
    <t>ADP-5026</t>
  </si>
  <si>
    <t>Director/a Hospital Psiquiátrico El Salvador</t>
  </si>
  <si>
    <t>II 420</t>
  </si>
  <si>
    <t>13506999-K</t>
  </si>
  <si>
    <t>PABLO ANDRÉS GONZÁLEZ STUARDO</t>
  </si>
  <si>
    <t>ADP-4110</t>
  </si>
  <si>
    <t>II 606</t>
  </si>
  <si>
    <t>15381378-7</t>
  </si>
  <si>
    <t>MARIELA ANDREA HERRERA CAÑETE</t>
  </si>
  <si>
    <t>0070-002051/2022</t>
  </si>
  <si>
    <t>ADP-4614</t>
  </si>
  <si>
    <t>II 5</t>
  </si>
  <si>
    <t>14648130-2</t>
  </si>
  <si>
    <t>MARÍA SOLEDAD LUCERO</t>
  </si>
  <si>
    <t>ADP-4630</t>
  </si>
  <si>
    <t>II 797</t>
  </si>
  <si>
    <t>5938110-5</t>
  </si>
  <si>
    <t>ANA CECILIA GOLDZWEIG ELIZONDO</t>
  </si>
  <si>
    <t>R16-2022</t>
  </si>
  <si>
    <t>ADP-3941</t>
  </si>
  <si>
    <t>II 1264</t>
  </si>
  <si>
    <t>13121730-7</t>
  </si>
  <si>
    <t>RODRIGO AGUAYO BEROIZ</t>
  </si>
  <si>
    <t>ADP-4303</t>
  </si>
  <si>
    <t>II 1496</t>
  </si>
  <si>
    <t>7901293-9</t>
  </si>
  <si>
    <t>DAVID CID PARRA</t>
  </si>
  <si>
    <t>ADP-4433</t>
  </si>
  <si>
    <t>II 297</t>
  </si>
  <si>
    <t>8844569-4</t>
  </si>
  <si>
    <t>ELSA VERÓNICA GARRIDO BELLO</t>
  </si>
  <si>
    <t>ADP-4647</t>
  </si>
  <si>
    <t>II 802</t>
  </si>
  <si>
    <t>8631878-4</t>
  </si>
  <si>
    <t>MARIO OYARZUN CONTRERAS</t>
  </si>
  <si>
    <t>R14-2022</t>
  </si>
  <si>
    <t>ADP-5688</t>
  </si>
  <si>
    <t>II 1256</t>
  </si>
  <si>
    <t>15006897-5</t>
  </si>
  <si>
    <t>CLARA ANDREA GONZÁLEZ LEIVA</t>
  </si>
  <si>
    <t>ADP-4054</t>
  </si>
  <si>
    <t>Jefe/a División Función: Personas</t>
  </si>
  <si>
    <t>II 600</t>
  </si>
  <si>
    <t>12399107-9</t>
  </si>
  <si>
    <t>ELISA MARLENE DÍAZ CORREA</t>
  </si>
  <si>
    <t>0070-001997/2022</t>
  </si>
  <si>
    <t>ADP-4101</t>
  </si>
  <si>
    <t>II 685</t>
  </si>
  <si>
    <t>16303468-9</t>
  </si>
  <si>
    <t>PATRICIO JAVIER LARRACHEA ÁLVAREZ</t>
  </si>
  <si>
    <t>02004/2022</t>
  </si>
  <si>
    <t>ADP-5351</t>
  </si>
  <si>
    <t>Director/a Hospital de Talca</t>
  </si>
  <si>
    <t>II 498</t>
  </si>
  <si>
    <t>9777062-K</t>
  </si>
  <si>
    <t>OSVALDO ENRIQUE ACEVEDO GUTIÉRREZ</t>
  </si>
  <si>
    <t>ADP-8474</t>
  </si>
  <si>
    <t>II 688</t>
  </si>
  <si>
    <t>12324328-5</t>
  </si>
  <si>
    <t>JORGE ALEJANDRO ALBISTUR GÓMEZ</t>
  </si>
  <si>
    <t>02003/2022</t>
  </si>
  <si>
    <t>ADP-5984</t>
  </si>
  <si>
    <t>Servicio de Salud Talcahuano</t>
  </si>
  <si>
    <t>II 524</t>
  </si>
  <si>
    <t>13104389-9</t>
  </si>
  <si>
    <t>OSVALDO RODRIGO GAETE CARRASCO</t>
  </si>
  <si>
    <t>Jefe/a División de Ingeniería de Combustibles</t>
  </si>
  <si>
    <t>II 158</t>
  </si>
  <si>
    <t>12224657-4</t>
  </si>
  <si>
    <t>ALEJANDRO LEMUS MORENO</t>
  </si>
  <si>
    <t>ADP-4057</t>
  </si>
  <si>
    <t>II 612</t>
  </si>
  <si>
    <t>13732047-9</t>
  </si>
  <si>
    <t>ODIN ANTONIO DANIEL VALLEJOS CID</t>
  </si>
  <si>
    <t>0070-001962/2022</t>
  </si>
  <si>
    <t>ADP-4386</t>
  </si>
  <si>
    <t>Director/a Regional O'Higgins</t>
  </si>
  <si>
    <t>II 799</t>
  </si>
  <si>
    <t>7013410-1</t>
  </si>
  <si>
    <t>KRISTIAN JUAN JAHN TORO</t>
  </si>
  <si>
    <t>R13-2023</t>
  </si>
  <si>
    <t>ADP-4664</t>
  </si>
  <si>
    <t>Jefe/a División Administración y Finanzas</t>
  </si>
  <si>
    <t>II 1510</t>
  </si>
  <si>
    <t>8692871-K</t>
  </si>
  <si>
    <t>CRISTIAN ANDRÉS SALAZAR SERVANTI</t>
  </si>
  <si>
    <t>ADP-4202</t>
  </si>
  <si>
    <t>Jefe/a División Evaluación Ambiental y Participación Ciudadana</t>
  </si>
  <si>
    <t>II 808</t>
  </si>
  <si>
    <t>13673891-7</t>
  </si>
  <si>
    <t>PAOLA ANDREA BASAURE BARROS</t>
  </si>
  <si>
    <t>Jefe/a Unidad Administración y Finanzas</t>
  </si>
  <si>
    <t>II 225</t>
  </si>
  <si>
    <t>10773293-4</t>
  </si>
  <si>
    <t>ELIECER ENRIQUE MARTÍNEZ RAMÍREZ</t>
  </si>
  <si>
    <t>ADP-3927</t>
  </si>
  <si>
    <t>II 809</t>
  </si>
  <si>
    <t>12239241-4</t>
  </si>
  <si>
    <t>MARCIA ANDREA RIVEROS CONCHA</t>
  </si>
  <si>
    <t>ADP-4578</t>
  </si>
  <si>
    <t>Servicio de Salud Metropolitano Central</t>
  </si>
  <si>
    <t>II 441</t>
  </si>
  <si>
    <t>13091665-1</t>
  </si>
  <si>
    <t>Fabian Vargas González</t>
  </si>
  <si>
    <t>ADP-7898</t>
  </si>
  <si>
    <t>Subdirector/a de Administración y Finanzas</t>
  </si>
  <si>
    <t>II 229</t>
  </si>
  <si>
    <t>10546417-7</t>
  </si>
  <si>
    <t>CLAUDIO ROBERTO RUIZ NAVARRO</t>
  </si>
  <si>
    <t xml:space="preserve">Oficio sin fecha de egreso </t>
  </si>
  <si>
    <t>ADP-8885</t>
  </si>
  <si>
    <t>Subdirector/a Jurídico</t>
  </si>
  <si>
    <t>II 227</t>
  </si>
  <si>
    <t>13264275-3</t>
  </si>
  <si>
    <t>JENNY LISSETTE NICÓLAS TURRYS</t>
  </si>
  <si>
    <t>sin fecha de egreso</t>
  </si>
  <si>
    <t>ADP-3889</t>
  </si>
  <si>
    <t>II 301</t>
  </si>
  <si>
    <t>12444959-6</t>
  </si>
  <si>
    <t>VÍCTOR LUIS NIETO ROJAS</t>
  </si>
  <si>
    <t>ADP-5121</t>
  </si>
  <si>
    <t>Jefe/a División Atención a Usuarios</t>
  </si>
  <si>
    <t>II 1221</t>
  </si>
  <si>
    <t>10104078-K</t>
  </si>
  <si>
    <t>CLAUDIO PINTO MUÑOZ</t>
  </si>
  <si>
    <t>Oficio sin fecha de egreso</t>
  </si>
  <si>
    <t>ADP-4055</t>
  </si>
  <si>
    <t>II 610</t>
  </si>
  <si>
    <t>10818263-6</t>
  </si>
  <si>
    <t>JUAN CAROL GARCÍA GONZÁLEZ</t>
  </si>
  <si>
    <t>0070-001859/2022</t>
  </si>
  <si>
    <t>ADP-4255</t>
  </si>
  <si>
    <t>II 609</t>
  </si>
  <si>
    <t>10938884-K</t>
  </si>
  <si>
    <t>ONOFRE ANTONIO SOTOMAYOR DÍAZ</t>
  </si>
  <si>
    <t>0070-001870/2022</t>
  </si>
  <si>
    <t>ADP-4256</t>
  </si>
  <si>
    <t>II 676</t>
  </si>
  <si>
    <t>12750505-5</t>
  </si>
  <si>
    <t>JUAN MARCELO RAMÍREZ MATUS</t>
  </si>
  <si>
    <t>ADP-8751</t>
  </si>
  <si>
    <t>Jefe/a Departamento Administración y Finanzas</t>
  </si>
  <si>
    <t>II 175</t>
  </si>
  <si>
    <t>17958030-6</t>
  </si>
  <si>
    <t>NICOLÁS BENJAMÍN OLIVARES BASCUÑÁN</t>
  </si>
  <si>
    <t>FC-00165</t>
  </si>
  <si>
    <t>ADP-3867</t>
  </si>
  <si>
    <t>II 1136</t>
  </si>
  <si>
    <t>13102992-6</t>
  </si>
  <si>
    <t>ELIZABETH GEOVANNA GUTIERREZ EGGERS</t>
  </si>
  <si>
    <t>ADP-4274</t>
  </si>
  <si>
    <t>Jefe/a División Función: Estudios, Desarrollo y Políticas</t>
  </si>
  <si>
    <t>II 595</t>
  </si>
  <si>
    <t>15136840-9</t>
  </si>
  <si>
    <t>MÓNICA VALERIA RODRÍGUEZ BUENO</t>
  </si>
  <si>
    <t>01128/2022</t>
  </si>
  <si>
    <t>ADP-4234</t>
  </si>
  <si>
    <t>II 906</t>
  </si>
  <si>
    <t>16298033-5</t>
  </si>
  <si>
    <t>ÁLVARO IVÁN ARRIAGADA CANCINO</t>
  </si>
  <si>
    <t>ADP-4056</t>
  </si>
  <si>
    <t>II 611</t>
  </si>
  <si>
    <t>7147684-7</t>
  </si>
  <si>
    <t>OSCAR LEONARDO MUÑOZ RIFFO</t>
  </si>
  <si>
    <t>0070-001794</t>
  </si>
  <si>
    <t>ADP-4365</t>
  </si>
  <si>
    <t>II 1485</t>
  </si>
  <si>
    <t>9457044-1</t>
  </si>
  <si>
    <t>TATIANA PAULINA MERINO CORIA</t>
  </si>
  <si>
    <t>ADP-5203</t>
  </si>
  <si>
    <t>II 1585</t>
  </si>
  <si>
    <t>6842305-8</t>
  </si>
  <si>
    <t>LUIS SANTIAGO OLMOS DE AGUILERA VARAS</t>
  </si>
  <si>
    <t>ADP-4943</t>
  </si>
  <si>
    <t>Jefe/a División Inspección</t>
  </si>
  <si>
    <t>II 1219</t>
  </si>
  <si>
    <t>16302036-K</t>
  </si>
  <si>
    <t>SERGIO IGNACIO MORALES CRUZ</t>
  </si>
  <si>
    <t>ADP-5342</t>
  </si>
  <si>
    <t>II 1218</t>
  </si>
  <si>
    <t>10582011-9</t>
  </si>
  <si>
    <t>JUAN DAVID TERRAZAS PONCE</t>
  </si>
  <si>
    <t>ADP-4081</t>
  </si>
  <si>
    <t>Subirector/a de Operaciones Habitacionales</t>
  </si>
  <si>
    <t>II 1225</t>
  </si>
  <si>
    <t>15936281-7</t>
  </si>
  <si>
    <t>SERGIO ANDRÉS GARRIDO ORELLANA</t>
  </si>
  <si>
    <t>ADP-4492</t>
  </si>
  <si>
    <t>Subdirector/a Nacional de Acuicultura</t>
  </si>
  <si>
    <t>II 807</t>
  </si>
  <si>
    <t>13454124-5</t>
  </si>
  <si>
    <t>MARCELA ALEJANDRA LARA FICA</t>
  </si>
  <si>
    <t>ADP-4533</t>
  </si>
  <si>
    <t>Director/a Departamento Técnico Pedagógico</t>
  </si>
  <si>
    <t>II 186</t>
  </si>
  <si>
    <t>11545930-9</t>
  </si>
  <si>
    <t>FABIOLA ISOLINA MÁNQUEZ GONZÁLEZ</t>
  </si>
  <si>
    <t>ADP-4111</t>
  </si>
  <si>
    <t>II 607</t>
  </si>
  <si>
    <t>7557973-K</t>
  </si>
  <si>
    <t>JOSÉ EUGENIO SEPÚLVEDA LARA</t>
  </si>
  <si>
    <t>0070-001743/2022</t>
  </si>
  <si>
    <t>ADP-5057</t>
  </si>
  <si>
    <t>Directivo Jefe de Administración y Finanzas</t>
  </si>
  <si>
    <t>II 1572</t>
  </si>
  <si>
    <t>8309837-6</t>
  </si>
  <si>
    <t>MANUEL ALEJANDRO ESPINOZA BAÑADOS</t>
  </si>
  <si>
    <t>ADP-3951</t>
  </si>
  <si>
    <t>II 915</t>
  </si>
  <si>
    <t>8691820-K</t>
  </si>
  <si>
    <t>LUIS RODRIGO YÉVENES CANALES</t>
  </si>
  <si>
    <t>ADP-4059</t>
  </si>
  <si>
    <t>II 614</t>
  </si>
  <si>
    <t>10206965-K</t>
  </si>
  <si>
    <t>CARLOS MARCELO JESÚS GÓMEZ HOFMANN</t>
  </si>
  <si>
    <t>0070-001728/2022</t>
  </si>
  <si>
    <t>ADP-4064</t>
  </si>
  <si>
    <t>II 911</t>
  </si>
  <si>
    <t>13188050-2</t>
  </si>
  <si>
    <t>MARIO ALBERTO GÓMEZ FARIÑA</t>
  </si>
  <si>
    <t>ADP-4126</t>
  </si>
  <si>
    <t>6521268-4</t>
  </si>
  <si>
    <t>ARNALDO ANTONIO SOLARI MONTENEGRO</t>
  </si>
  <si>
    <t>ADP-4127</t>
  </si>
  <si>
    <t>II 910</t>
  </si>
  <si>
    <t>5573961-7</t>
  </si>
  <si>
    <t>JULIÁN MANUEL GONZÁLEZ MALLEA</t>
  </si>
  <si>
    <t>ADP-4128</t>
  </si>
  <si>
    <t>II 913</t>
  </si>
  <si>
    <t>9889297-4</t>
  </si>
  <si>
    <t>CHRISTIAN HORACIO DELSO SEPÚLVEDA</t>
  </si>
  <si>
    <t>ADP-4143</t>
  </si>
  <si>
    <t>II 907</t>
  </si>
  <si>
    <t>10567024-9</t>
  </si>
  <si>
    <t>RICARDO SERVANDO VILLALBA PEDREROS</t>
  </si>
  <si>
    <t>ADP-4177</t>
  </si>
  <si>
    <t>Jefe/a División Función: Fomento</t>
  </si>
  <si>
    <t>II 601</t>
  </si>
  <si>
    <t>9483239-K</t>
  </si>
  <si>
    <t>FRANCISCA DEL PILAR SILVA TORREALBA</t>
  </si>
  <si>
    <t>0070-001723/2022</t>
  </si>
  <si>
    <t>ADP-4188</t>
  </si>
  <si>
    <t>Director/a Regional Magallanes</t>
  </si>
  <si>
    <t>II 920</t>
  </si>
  <si>
    <t>8905787-6</t>
  </si>
  <si>
    <t>SAFIRA MAGDALENA IVELICH GALLARDO</t>
  </si>
  <si>
    <t>ADP-4214</t>
  </si>
  <si>
    <t>II 916</t>
  </si>
  <si>
    <t>8305793-9</t>
  </si>
  <si>
    <t>OSCAR ENRIQUE VILLAR BREVIS</t>
  </si>
  <si>
    <t>ADP-4299</t>
  </si>
  <si>
    <t>II 912</t>
  </si>
  <si>
    <t>7818274-1</t>
  </si>
  <si>
    <t>PEDRO CASTILLO RIFFO</t>
  </si>
  <si>
    <t>ADP-4377</t>
  </si>
  <si>
    <t>II 1497</t>
  </si>
  <si>
    <t>9836047-6</t>
  </si>
  <si>
    <t>GERALDINE EUNICE HYDE TORO</t>
  </si>
  <si>
    <t>ADP-4460</t>
  </si>
  <si>
    <t>II 918</t>
  </si>
  <si>
    <t>10777408-4</t>
  </si>
  <si>
    <t>PAULINA ALEJANDRA RETTIG BOETTCHER</t>
  </si>
  <si>
    <t>ADP-4491</t>
  </si>
  <si>
    <t>II 613</t>
  </si>
  <si>
    <t>15230790-K</t>
  </si>
  <si>
    <t>CAROLINA SCARLETT MEIER CHOZAS</t>
  </si>
  <si>
    <t>0070-001722/2022</t>
  </si>
  <si>
    <t>ADP-4658</t>
  </si>
  <si>
    <t>II 914</t>
  </si>
  <si>
    <t>8360917-6</t>
  </si>
  <si>
    <t>UDELIO ANTONIO PARRA ORELLANA</t>
  </si>
  <si>
    <t>ADP-4659</t>
  </si>
  <si>
    <t>II 917</t>
  </si>
  <si>
    <t>12388707-7</t>
  </si>
  <si>
    <t>ELIZABETH AÍDA ARÁNGUIZ RIVERA</t>
  </si>
  <si>
    <t>ADP-4710</t>
  </si>
  <si>
    <t>Jefe/a Departamento Función: Personas</t>
  </si>
  <si>
    <t>II 176</t>
  </si>
  <si>
    <t>12488390-3</t>
  </si>
  <si>
    <t>MARÍA JOSÉ RUIZ ORTIZ</t>
  </si>
  <si>
    <t>FC-00154</t>
  </si>
  <si>
    <t>ADP-3796</t>
  </si>
  <si>
    <t>II 1127</t>
  </si>
  <si>
    <t>12219327-6</t>
  </si>
  <si>
    <t>MARÍA SOLEDAD ROJAS PINTO</t>
  </si>
  <si>
    <t>Fecha de egreso no informada</t>
  </si>
  <si>
    <t>ADP-5413</t>
  </si>
  <si>
    <t>II 1582</t>
  </si>
  <si>
    <t>13422262-K</t>
  </si>
  <si>
    <t>KATHERINE ANDREA PINO GODOY</t>
  </si>
  <si>
    <t>ADP-5427</t>
  </si>
  <si>
    <t>Directivo/a Jefe/a de Gestión de Personas.</t>
  </si>
  <si>
    <t>II 1586</t>
  </si>
  <si>
    <t>6077405-6</t>
  </si>
  <si>
    <t>JAIME SALVADOR URIBE DIAZ</t>
  </si>
  <si>
    <t>ADP-4558</t>
  </si>
  <si>
    <t>Director/a Regional, Región de Coquimbo</t>
  </si>
  <si>
    <t>II 189</t>
  </si>
  <si>
    <t>6648891-8</t>
  </si>
  <si>
    <t>TOMAS GONZALEZ SEPULVEDA</t>
  </si>
  <si>
    <t>ADP-5355</t>
  </si>
  <si>
    <t>II 556</t>
  </si>
  <si>
    <t>10022886-6</t>
  </si>
  <si>
    <t>RENATO ALEJANDRO TORO RODRÍGUEZ</t>
  </si>
  <si>
    <t>Sin fecha de egreso</t>
  </si>
  <si>
    <t>ADP-4088</t>
  </si>
  <si>
    <t>II 1241</t>
  </si>
  <si>
    <t>10637746-4</t>
  </si>
  <si>
    <t>FERNANDO ANDRÉS SAENZ TALADRIZ</t>
  </si>
  <si>
    <t>ADP-8683</t>
  </si>
  <si>
    <t>Subdirector/a Nacional Temuco</t>
  </si>
  <si>
    <t>II 1240</t>
  </si>
  <si>
    <t>14522202-8</t>
  </si>
  <si>
    <t>ANA PAOLA HORMAZÁBAL NAVARRETE</t>
  </si>
  <si>
    <t>ADP-4297</t>
  </si>
  <si>
    <t>II 449</t>
  </si>
  <si>
    <t>6038267-0</t>
  </si>
  <si>
    <t>JESÚS ARTURO BAEZ MORAGA</t>
  </si>
  <si>
    <t>ADP-4439</t>
  </si>
  <si>
    <t>II 237</t>
  </si>
  <si>
    <t>13006277-6</t>
  </si>
  <si>
    <t>PAULA JEANETTE MIDDLETON JORQUERA</t>
  </si>
  <si>
    <t>ADP-4781</t>
  </si>
  <si>
    <t>Jefe/a División Función: Recursos Naturales Renovables</t>
  </si>
  <si>
    <t>II 619</t>
  </si>
  <si>
    <t>10387903-5</t>
  </si>
  <si>
    <t>FELIPE MARTÍN AVENDAÑO PÉREZ</t>
  </si>
  <si>
    <t>1496/2022</t>
  </si>
  <si>
    <t>ADP-5066</t>
  </si>
  <si>
    <t>Director/a Hospital Regional de Antofagasta</t>
  </si>
  <si>
    <t>II 374</t>
  </si>
  <si>
    <t>12838828-1</t>
  </si>
  <si>
    <t>ENRIQUE YERKO BASTÍAS NIETO</t>
  </si>
  <si>
    <t>ADP-5180</t>
  </si>
  <si>
    <t>Director/a Instituto Traumatológico</t>
  </si>
  <si>
    <t>II 456</t>
  </si>
  <si>
    <t>10714277-0</t>
  </si>
  <si>
    <t>ENRIQUE ALEXIS CIFUENTES ESPINOSA</t>
  </si>
  <si>
    <t>ADP-4032</t>
  </si>
  <si>
    <t>Intendente/a de Beneficios Sociales</t>
  </si>
  <si>
    <t>II 1006</t>
  </si>
  <si>
    <t>13027849-3</t>
  </si>
  <si>
    <t>CÉSAR CLAUDIO RODRÍGUEZ ROJAS</t>
  </si>
  <si>
    <t>ADP-4665</t>
  </si>
  <si>
    <t>Jefe/a División Participación Medio Ambiente y Territorio</t>
  </si>
  <si>
    <t>II 1511</t>
  </si>
  <si>
    <t>10930922-2</t>
  </si>
  <si>
    <t>WILLIAM RUDSTON FAULCONER PETTIT</t>
  </si>
  <si>
    <t>ADP-5266</t>
  </si>
  <si>
    <t>Gendarmería de Chile</t>
  </si>
  <si>
    <t>Subdirector/a de Reinserción Social</t>
  </si>
  <si>
    <t>II 830</t>
  </si>
  <si>
    <t>15684385-7</t>
  </si>
  <si>
    <t>MARIO VARELA MONTERO</t>
  </si>
  <si>
    <t>ADP-4435</t>
  </si>
  <si>
    <t>Director/a Hospital Herminda Martín de Chillán</t>
  </si>
  <si>
    <t>II 509</t>
  </si>
  <si>
    <t>7710333-3</t>
  </si>
  <si>
    <t>LUIS ALBERTO PÉREZ OJEDA</t>
  </si>
  <si>
    <t>ADP-5083</t>
  </si>
  <si>
    <t>II 730</t>
  </si>
  <si>
    <t>12550656-9</t>
  </si>
  <si>
    <t>LEOPOLDO OYANEDER ROZAS</t>
  </si>
  <si>
    <t>ADP-7573</t>
  </si>
  <si>
    <t>II 1660</t>
  </si>
  <si>
    <t>16200307-0</t>
  </si>
  <si>
    <t>BÁRBARA PAMELA SOTO SILVA</t>
  </si>
  <si>
    <t>ADP-7575</t>
  </si>
  <si>
    <t>II 1662</t>
  </si>
  <si>
    <t>14050837-3</t>
  </si>
  <si>
    <t>ANGELA GINETTE MUÑOZ VENEGAS</t>
  </si>
  <si>
    <t>ADP-5054</t>
  </si>
  <si>
    <t>Director/a Hospital San José</t>
  </si>
  <si>
    <t>II 424</t>
  </si>
  <si>
    <t>7682791-5</t>
  </si>
  <si>
    <t>LUIS HUMBERTO ESCOBAR GONZALEZ</t>
  </si>
  <si>
    <t>Director/a Regional Tesorero/a Región de Tarapacá</t>
  </si>
  <si>
    <t>II 52</t>
  </si>
  <si>
    <t>11814572-0</t>
  </si>
  <si>
    <t>MANUEL PEDRO ALBALLAY SILVA</t>
  </si>
  <si>
    <t>DGP-E99869</t>
  </si>
  <si>
    <t>ADP-4324</t>
  </si>
  <si>
    <t>Director/a Hospital Dr. Sotero del Río</t>
  </si>
  <si>
    <t>II 482</t>
  </si>
  <si>
    <t>8350211-8</t>
  </si>
  <si>
    <t>GONZALO ARMANDO MENCHACA OLIVARES</t>
  </si>
  <si>
    <t>ADP-3979</t>
  </si>
  <si>
    <t>Jefe/a División Comercialización</t>
  </si>
  <si>
    <t>II 1164</t>
  </si>
  <si>
    <t>8412902-K</t>
  </si>
  <si>
    <t>MARÍA SOLEDAD MENA NORIEGA</t>
  </si>
  <si>
    <t>ADP-3980</t>
  </si>
  <si>
    <t>Jefe/a División de Auditoría Interna</t>
  </si>
  <si>
    <t>II 1165</t>
  </si>
  <si>
    <t>9749076-7</t>
  </si>
  <si>
    <t>DANILO ROBINSON ESTAY PÉREZ</t>
  </si>
  <si>
    <t>ADP-3982</t>
  </si>
  <si>
    <t>Jefe/a División Planificación Institucional</t>
  </si>
  <si>
    <t>II 1167</t>
  </si>
  <si>
    <t>13068701-6</t>
  </si>
  <si>
    <t>FRANCISCO JAVIER LEÓN VON MUHLENBROCK</t>
  </si>
  <si>
    <t>ADP-4388</t>
  </si>
  <si>
    <t>II 1275</t>
  </si>
  <si>
    <t>10773221-7</t>
  </si>
  <si>
    <t>CARLA VALENTINA LEAL STIEBLER</t>
  </si>
  <si>
    <t>ADP-5113</t>
  </si>
  <si>
    <t>Director/a Zonal Centro Sur</t>
  </si>
  <si>
    <t>II 1438</t>
  </si>
  <si>
    <t>13057758-K</t>
  </si>
  <si>
    <t>CARLOS JOSÉ AINSA ABATTE</t>
  </si>
  <si>
    <t>ADP-5167</t>
  </si>
  <si>
    <t>Jefe/a de División de Servicio al Usuario</t>
  </si>
  <si>
    <t>II 1433</t>
  </si>
  <si>
    <t>9906381-5</t>
  </si>
  <si>
    <t>SYBIL MARGARET MAC-PHAIL LAZO</t>
  </si>
  <si>
    <t>ADP-4278</t>
  </si>
  <si>
    <t>Director/a Regional, Región de Los Lagos</t>
  </si>
  <si>
    <t>II 198</t>
  </si>
  <si>
    <t>12922056-2</t>
  </si>
  <si>
    <t>EDUARDO ANTONIO HERNÁNDEZ AGURTO</t>
  </si>
  <si>
    <t>ADP-7579</t>
  </si>
  <si>
    <t>Director Regional Magallanes</t>
  </si>
  <si>
    <t>II 1669</t>
  </si>
  <si>
    <t>10865867-3</t>
  </si>
  <si>
    <t>CARLOS RODRIGO SEPÚLVEDA TAGLE</t>
  </si>
  <si>
    <t>ADP-9261</t>
  </si>
  <si>
    <t>II 1664</t>
  </si>
  <si>
    <t>11897382-8</t>
  </si>
  <si>
    <t>CLAUDIA VALENTINA HURTADO ESPINOZA</t>
  </si>
  <si>
    <t>ADP-4390</t>
  </si>
  <si>
    <t>II 792</t>
  </si>
  <si>
    <t>13545448-6</t>
  </si>
  <si>
    <t>ANDRÉS EDUARDO DÍAZ SUÁREZ</t>
  </si>
  <si>
    <t>R11-2022</t>
  </si>
  <si>
    <t>ADP-7558</t>
  </si>
  <si>
    <t>II 1647</t>
  </si>
  <si>
    <t>9963444-8</t>
  </si>
  <si>
    <t>JUAN IGNACIO CARMONA ZÚÑIGA</t>
  </si>
  <si>
    <t>ADP-7572</t>
  </si>
  <si>
    <t>II 1659</t>
  </si>
  <si>
    <t>11223217-6</t>
  </si>
  <si>
    <t>CAROLINA GRACIELA LÓPEZ CANCINO</t>
  </si>
  <si>
    <t>ADP-4147</t>
  </si>
  <si>
    <t>II 132</t>
  </si>
  <si>
    <t>12575407-4</t>
  </si>
  <si>
    <t>IRINA TANIA SALGADO GÓMEZ</t>
  </si>
  <si>
    <t>ADP-4709</t>
  </si>
  <si>
    <t>II 135</t>
  </si>
  <si>
    <t>16365336-2</t>
  </si>
  <si>
    <t>JOSEFINA TERESITA SÁEZ LARRAÍN</t>
  </si>
  <si>
    <t>ADP-4289</t>
  </si>
  <si>
    <t>Jefe/a División Protección Pecuaria</t>
  </si>
  <si>
    <t>II 618</t>
  </si>
  <si>
    <t>8527445-7</t>
  </si>
  <si>
    <t>OSCAR VIDELA PEREZ</t>
  </si>
  <si>
    <t>1261/2022</t>
  </si>
  <si>
    <t>ADP-4345</t>
  </si>
  <si>
    <t>Subdirector/a Desarrollo Rural</t>
  </si>
  <si>
    <t>II 597</t>
  </si>
  <si>
    <t>8828332-5</t>
  </si>
  <si>
    <t>LUIS FERNANDO BRAVO MONTES</t>
  </si>
  <si>
    <t>0070-001413/2022</t>
  </si>
  <si>
    <t>ADP-4530</t>
  </si>
  <si>
    <t>Subdirector/a Administrativo</t>
  </si>
  <si>
    <t>II 1148</t>
  </si>
  <si>
    <t>13672152-6</t>
  </si>
  <si>
    <t>JUAN MATÍAS SIME ZEGARRA</t>
  </si>
  <si>
    <t>ADP-5013</t>
  </si>
  <si>
    <t>Director/a Administrativo</t>
  </si>
  <si>
    <t>II 1597</t>
  </si>
  <si>
    <t>13730254-3</t>
  </si>
  <si>
    <t>HUGO ALBERTO CORALES COFRÉ</t>
  </si>
  <si>
    <t>00266/2022</t>
  </si>
  <si>
    <t>ADP-4789</t>
  </si>
  <si>
    <t>Director/a Hospital de Lautaro</t>
  </si>
  <si>
    <t>II 555</t>
  </si>
  <si>
    <t>6772207-8</t>
  </si>
  <si>
    <t>MARÍA ANGÉLICA BARRÍA SCHULMEYER</t>
  </si>
  <si>
    <t>ADP-4596</t>
  </si>
  <si>
    <t>II 806</t>
  </si>
  <si>
    <t>15580199-9</t>
  </si>
  <si>
    <t>IVAN ANTONIO GONZALEZ CRESP</t>
  </si>
  <si>
    <t>ADP-5268</t>
  </si>
  <si>
    <t>Jefe División de Comunicaciones y Denuncias</t>
  </si>
  <si>
    <t>II 904</t>
  </si>
  <si>
    <t>15676872-3</t>
  </si>
  <si>
    <t>FELIPE IGNACIO ZAFE CONTRERAS</t>
  </si>
  <si>
    <t>ADP-4646</t>
  </si>
  <si>
    <t>Jefe/a División Estrategia y Gestión Corporativa</t>
  </si>
  <si>
    <t>II 1118</t>
  </si>
  <si>
    <t>10854084-2</t>
  </si>
  <si>
    <t>JUAN SEBASTIAN ARAYA ALLENDE</t>
  </si>
  <si>
    <t>ADP-3277</t>
  </si>
  <si>
    <t>II 630</t>
  </si>
  <si>
    <t>5545082-K</t>
  </si>
  <si>
    <t>LEONIDAS VALDIVIESO SOTOMAYOR</t>
  </si>
  <si>
    <t>1185/2022</t>
  </si>
  <si>
    <t>ADP-3957</t>
  </si>
  <si>
    <t>II 1259</t>
  </si>
  <si>
    <t>16491101-2</t>
  </si>
  <si>
    <t>RICHARD ALEXIS TORRES RIVAS</t>
  </si>
  <si>
    <t>ADP-3962</t>
  </si>
  <si>
    <t>II 1255</t>
  </si>
  <si>
    <t>15611423-5</t>
  </si>
  <si>
    <t>FRANCISCA LORETO ZÁRATE MEDINA</t>
  </si>
  <si>
    <t>ADP-4122</t>
  </si>
  <si>
    <t>II 638</t>
  </si>
  <si>
    <t>7170703-2</t>
  </si>
  <si>
    <t>GERARDO BERNARDO OTZEN MARTINIC</t>
  </si>
  <si>
    <t>1186/2022</t>
  </si>
  <si>
    <t>ADP-4213</t>
  </si>
  <si>
    <t>Subdirector/a Administración y Finanzas</t>
  </si>
  <si>
    <t>II 831</t>
  </si>
  <si>
    <t>11806914-5</t>
  </si>
  <si>
    <t>CARLOS HUMBERTO ESTEFFAN CODOCEO</t>
  </si>
  <si>
    <t>ADP-4337</t>
  </si>
  <si>
    <t>II 1486</t>
  </si>
  <si>
    <t>7762194-6</t>
  </si>
  <si>
    <t>EDUARDO HERNÁN RODOLFO JERIA CASTRO</t>
  </si>
  <si>
    <t>1184/2022</t>
  </si>
  <si>
    <t>ADP-5049</t>
  </si>
  <si>
    <t>II 464</t>
  </si>
  <si>
    <t>16376995-6</t>
  </si>
  <si>
    <t>SAMIR TORO GARRIDO</t>
  </si>
  <si>
    <t>ADP-5733</t>
  </si>
  <si>
    <t>II 631</t>
  </si>
  <si>
    <t>10856500-4</t>
  </si>
  <si>
    <t>JORGE DANIEL HERNANDEZ REAL</t>
  </si>
  <si>
    <t>1183/2022</t>
  </si>
  <si>
    <t>ADP-9207</t>
  </si>
  <si>
    <t>II 1253</t>
  </si>
  <si>
    <t>16057650-2</t>
  </si>
  <si>
    <t>YUSEFF ANUARD HILAJA RUMIE</t>
  </si>
  <si>
    <t>ADP-4164</t>
  </si>
  <si>
    <t>II 629</t>
  </si>
  <si>
    <t>8650187-2</t>
  </si>
  <si>
    <t>JORGE MARCELO RAUL NAVARRO CARRASCO</t>
  </si>
  <si>
    <t>1120/2022</t>
  </si>
  <si>
    <t>ADP-5079</t>
  </si>
  <si>
    <t>Jefe División Infraestructura y Recintos</t>
  </si>
  <si>
    <t>II 1009</t>
  </si>
  <si>
    <t>15838562-7</t>
  </si>
  <si>
    <t>ARIEL ADOLFO REBOLLEDO BRAVO</t>
  </si>
  <si>
    <t>00795/2022</t>
  </si>
  <si>
    <t>ADP-6471</t>
  </si>
  <si>
    <t>Jefe de Departamento Función Usuarios</t>
  </si>
  <si>
    <t>II 174</t>
  </si>
  <si>
    <t>16726787-4</t>
  </si>
  <si>
    <t>CATALINA PAZ CRUZ COLLINS</t>
  </si>
  <si>
    <t>ADP-7497</t>
  </si>
  <si>
    <t>Jefe/a Departamento Gestión de Beneficios</t>
  </si>
  <si>
    <t>II 269</t>
  </si>
  <si>
    <t>12018537-3</t>
  </si>
  <si>
    <t>CRISTIAN ALFONSO ROJAS GRUZMACHER</t>
  </si>
  <si>
    <t>ADP-3945</t>
  </si>
  <si>
    <t>II 1211</t>
  </si>
  <si>
    <t>11795344-0</t>
  </si>
  <si>
    <t>CLAUDIO IVÁN PÉREZ ÁLVAREZ</t>
  </si>
  <si>
    <t>ADP-4412</t>
  </si>
  <si>
    <t>II 1203</t>
  </si>
  <si>
    <t>7257466-4</t>
  </si>
  <si>
    <t>CECILIA EUGENIA SILVA HERRERA</t>
  </si>
  <si>
    <t>ADP-4655</t>
  </si>
  <si>
    <t>Director/a Regional, Región de Tarapacá</t>
  </si>
  <si>
    <t>II 193</t>
  </si>
  <si>
    <t>16054934-3</t>
  </si>
  <si>
    <t>MAURICIO ALEJANDRO PRIETO ROJAS</t>
  </si>
  <si>
    <t>ADP-4387</t>
  </si>
  <si>
    <t>II 800</t>
  </si>
  <si>
    <t>14472743-6</t>
  </si>
  <si>
    <t>VANESSA ELIZABETH VALDÉS CONTRERAS</t>
  </si>
  <si>
    <t>R8-2022</t>
  </si>
  <si>
    <t>ADP-4500</t>
  </si>
  <si>
    <t>II 238</t>
  </si>
  <si>
    <t>12791791-4</t>
  </si>
  <si>
    <t>SONIA DEL PILAR GONZÁLEZ CONTRERAS</t>
  </si>
  <si>
    <t>ADP-4580</t>
  </si>
  <si>
    <t>Director/a Regional, Región de Arica y Parinacota</t>
  </si>
  <si>
    <t>II 665</t>
  </si>
  <si>
    <t>13012726-6</t>
  </si>
  <si>
    <t>MARCELO ANDRÉS CORTÉS MORENO</t>
  </si>
  <si>
    <t>Parque Metropolitano de Santiago</t>
  </si>
  <si>
    <t>Jefe/a División Función: Zoológico</t>
  </si>
  <si>
    <t>II 594</t>
  </si>
  <si>
    <t>13332815-7</t>
  </si>
  <si>
    <t>ALEJANDRA PATRICIA DE LOURDES MONTALBA ZALAQUETT</t>
  </si>
  <si>
    <t>ADP-4391</t>
  </si>
  <si>
    <t>II 793</t>
  </si>
  <si>
    <t>8954091-7</t>
  </si>
  <si>
    <t>GUILLERMO MANUEL CORTES MUÑOZ</t>
  </si>
  <si>
    <t>ADP-5289</t>
  </si>
  <si>
    <t>II 1133</t>
  </si>
  <si>
    <t>9411617-1</t>
  </si>
  <si>
    <t>SARA AMELIA SUAZO SUAZO</t>
  </si>
  <si>
    <t>ADP-7964</t>
  </si>
  <si>
    <t>II 1129</t>
  </si>
  <si>
    <t>12376111-1</t>
  </si>
  <si>
    <t>CLAUDIA ANDREA REYES BASTÍAS</t>
  </si>
  <si>
    <t>ADP-4356</t>
  </si>
  <si>
    <t>II 304</t>
  </si>
  <si>
    <t>8261893-7</t>
  </si>
  <si>
    <t>ERNESTO ALBERTO SALAZAR BRIONES</t>
  </si>
  <si>
    <t>ADP-4746</t>
  </si>
  <si>
    <t>Jefe/a de División Jurídica</t>
  </si>
  <si>
    <t>II 1516</t>
  </si>
  <si>
    <t>13831540-1</t>
  </si>
  <si>
    <t>JORGE ENRIQUE JARAMILLO SELMAN</t>
  </si>
  <si>
    <t>Jefe/a  División Técnica</t>
  </si>
  <si>
    <t>II 336</t>
  </si>
  <si>
    <t>12102073-4</t>
  </si>
  <si>
    <t>SCARLETT ORIANA VÁSQUEZ PAULUS</t>
  </si>
  <si>
    <t>ADP-5998</t>
  </si>
  <si>
    <t>II 218</t>
  </si>
  <si>
    <t>10202951-8</t>
  </si>
  <si>
    <t>PATRICE VAN DE MAELE SILVA</t>
  </si>
  <si>
    <t>ADP-4376</t>
  </si>
  <si>
    <t>II 1490</t>
  </si>
  <si>
    <t>11911826-3</t>
  </si>
  <si>
    <t>SERGIO ALFREDO ARÉVALO SOTO</t>
  </si>
  <si>
    <t>R4/2022</t>
  </si>
  <si>
    <t>ADP-4157</t>
  </si>
  <si>
    <t>Centro de Referencia de Salud de Peñalolén Cordillera Oriente</t>
  </si>
  <si>
    <t>II 348</t>
  </si>
  <si>
    <t>9327633-7</t>
  </si>
  <si>
    <t>ANDREA POBLETE SAA</t>
  </si>
  <si>
    <t>DG48/2022</t>
  </si>
  <si>
    <t>ADP-4997</t>
  </si>
  <si>
    <t>Subdirector/a Administrativo/a Hospital San Juan de Dios</t>
  </si>
  <si>
    <t>II 451</t>
  </si>
  <si>
    <t>7050944-K</t>
  </si>
  <si>
    <t>JUAN JOSÉ AVENDAÑO URETA</t>
  </si>
  <si>
    <t>ADP-3972</t>
  </si>
  <si>
    <t>II 1228</t>
  </si>
  <si>
    <t>7031560-2</t>
  </si>
  <si>
    <t>JOSÉ ADOLFO OCHAGAVÍA VIAL</t>
  </si>
  <si>
    <t>50/2022</t>
  </si>
  <si>
    <t>ADP-8022</t>
  </si>
  <si>
    <t>Servicio Local de Educación de Barrancas</t>
  </si>
  <si>
    <t>Jefe/a de Unidad de Administración y Finanzas</t>
  </si>
  <si>
    <t>II 1457</t>
  </si>
  <si>
    <t>13544951-2</t>
  </si>
  <si>
    <t>RODRIGO PABLO PAVEZ NEINE</t>
  </si>
  <si>
    <t>ADP-4952</t>
  </si>
  <si>
    <t>Superintendecia de Salud</t>
  </si>
  <si>
    <t>II 586</t>
  </si>
  <si>
    <t>7018128-2</t>
  </si>
  <si>
    <t>CONSUELO CAROLINA VERGARA ARRIAGADA</t>
  </si>
  <si>
    <t>ADP-3788</t>
  </si>
  <si>
    <t>Subdirector/a Clínico</t>
  </si>
  <si>
    <t>II 350</t>
  </si>
  <si>
    <t>12864752-K</t>
  </si>
  <si>
    <t>CLAUDIA ALEJANDRA ARANCIBIA MUÑOZ</t>
  </si>
  <si>
    <t>ADP-4053</t>
  </si>
  <si>
    <t>Jefe/a División Fiscalía</t>
  </si>
  <si>
    <t>II 598</t>
  </si>
  <si>
    <t>6832066-6</t>
  </si>
  <si>
    <t>TATIANA MILLARAY DE LA PEÑA CEVAS</t>
  </si>
  <si>
    <t>ADP-4112</t>
  </si>
  <si>
    <t>II 608</t>
  </si>
  <si>
    <t>6490208-3</t>
  </si>
  <si>
    <t>FERNANDO ALBERTO TORREGROSA ALESSANDRINI</t>
  </si>
  <si>
    <t>ADP-4261</t>
  </si>
  <si>
    <t>II 1213</t>
  </si>
  <si>
    <t>16136292-1</t>
  </si>
  <si>
    <t>MAURO DANIEL GONZÁLEZ VILLARROEL</t>
  </si>
  <si>
    <t>Jefe/a Departamento Gestión de Información Previsional</t>
  </si>
  <si>
    <t>II 766</t>
  </si>
  <si>
    <t>8737101-8</t>
  </si>
  <si>
    <t>PEDRO JOSÉ GALLARDO ROMERO</t>
  </si>
  <si>
    <t>ADP-5896</t>
  </si>
  <si>
    <t>Subdirector/a</t>
  </si>
  <si>
    <t>II 1121</t>
  </si>
  <si>
    <t>11656814-4</t>
  </si>
  <si>
    <t>JOHANNA MARIECHEN OLIVARES GRIBBELL</t>
  </si>
  <si>
    <t>II 123</t>
  </si>
  <si>
    <t>10992030-4</t>
  </si>
  <si>
    <t>GUILLERMO ARMANDO JAVIER MERY LUFFI</t>
  </si>
  <si>
    <t>oficio ingresa a OP el 24/3/2022</t>
  </si>
  <si>
    <t>ADP-4026</t>
  </si>
  <si>
    <t>II 201</t>
  </si>
  <si>
    <t>7207589-7</t>
  </si>
  <si>
    <t>MARÍA LORETO SOTOMAYOR CUITIÑO</t>
  </si>
  <si>
    <t>ADP-4927</t>
  </si>
  <si>
    <t>Jefe/a División Función: Subdirección Nacional</t>
  </si>
  <si>
    <t>II 625</t>
  </si>
  <si>
    <t>15226548-4</t>
  </si>
  <si>
    <t>CARLO ROJAS VIANI</t>
  </si>
  <si>
    <t>796/2022</t>
  </si>
  <si>
    <t>ADP-4982</t>
  </si>
  <si>
    <t>Jefe División Subdirección de Operaciones</t>
  </si>
  <si>
    <t>II 621</t>
  </si>
  <si>
    <t>16097959-3</t>
  </si>
  <si>
    <t>DOMINGO MATEO ROJAS PHILIPPI</t>
  </si>
  <si>
    <t>795/2022</t>
  </si>
  <si>
    <t>ADP-4606</t>
  </si>
  <si>
    <t>II 291</t>
  </si>
  <si>
    <t>15385039-9</t>
  </si>
  <si>
    <t>ALFREDO ALEJANDRO STEINMEYER ESPINOSA</t>
  </si>
  <si>
    <t>fue desvinculado x SP2</t>
  </si>
  <si>
    <t>ADP-4086</t>
  </si>
  <si>
    <t>Jefe/a División de Infraestructura Aeroportuaria</t>
  </si>
  <si>
    <t>II 1149</t>
  </si>
  <si>
    <t>13492983-9</t>
  </si>
  <si>
    <t>RICARDO MARCELO JARA LIBERONA</t>
  </si>
  <si>
    <t>ADP-5198</t>
  </si>
  <si>
    <t>Servicio Local de Educación Gabriela Mistral</t>
  </si>
  <si>
    <t>II 1531</t>
  </si>
  <si>
    <t>10570483-6</t>
  </si>
  <si>
    <t>ANTONIO GABRIEL LUPAYANTE SALINAS</t>
  </si>
  <si>
    <t>ADP-6938</t>
  </si>
  <si>
    <t>II 295</t>
  </si>
  <si>
    <t>12833186-7</t>
  </si>
  <si>
    <t>CLAUDIA ANDREA MENESES OLIVA</t>
  </si>
  <si>
    <t>II 812</t>
  </si>
  <si>
    <t>13226856-8</t>
  </si>
  <si>
    <t>MAURICIO JOSÉ GUTIÉRREZ LÓPEZ</t>
  </si>
  <si>
    <t>II 816</t>
  </si>
  <si>
    <t>9676156-2</t>
  </si>
  <si>
    <t>CLAUDIA MARTÍNEZ GUAJARDO</t>
  </si>
  <si>
    <t>Jefe/a Departamento Financiero y Administración</t>
  </si>
  <si>
    <t>II 260</t>
  </si>
  <si>
    <t>12702623-8</t>
  </si>
  <si>
    <t>KATHERINN MARLA MITCHELL REBOLLEDO</t>
  </si>
  <si>
    <t>II 820</t>
  </si>
  <si>
    <t>15831335-9</t>
  </si>
  <si>
    <t>RENÉ ALEJANDRO CHRISTEN FERNÁNDEZ</t>
  </si>
  <si>
    <t>II 855</t>
  </si>
  <si>
    <t>14086330-0</t>
  </si>
  <si>
    <t>ANDREA ROXANA CASTILLO ROSAS</t>
  </si>
  <si>
    <t>II 368</t>
  </si>
  <si>
    <t>11612834-9</t>
  </si>
  <si>
    <t>PATRICIA ALEJANDRA QUINTARD ROJAS</t>
  </si>
  <si>
    <t>Jefe/a División Función Operaciones</t>
  </si>
  <si>
    <t>II 757</t>
  </si>
  <si>
    <t>9125531-6</t>
  </si>
  <si>
    <t>ARNALDO DAVID LABARRA PALMA</t>
  </si>
  <si>
    <t>II 804</t>
  </si>
  <si>
    <t>13739040-K</t>
  </si>
  <si>
    <t>JESSICA BEATRIZ DROPPELMANN ROSAS</t>
  </si>
  <si>
    <t>Subdirector/a de Servicios al Cliente</t>
  </si>
  <si>
    <t>II 761</t>
  </si>
  <si>
    <t>8738416-0</t>
  </si>
  <si>
    <t>JUAN JOSÉ CÁRCAMO HEMMELMANN</t>
  </si>
  <si>
    <t>Jefe/a Departamento Auditoría Interna</t>
  </si>
  <si>
    <t>II 273</t>
  </si>
  <si>
    <t>14515343-3</t>
  </si>
  <si>
    <t>ANA CAROLINA GODOY BADILLA</t>
  </si>
  <si>
    <t>Fiscalía del Ministerio de Obras Públicas</t>
  </si>
  <si>
    <t>II 335</t>
  </si>
  <si>
    <t>8863477-2</t>
  </si>
  <si>
    <t>CRISTINA MARÍA MANTEROLA CAPO</t>
  </si>
  <si>
    <t>Director/a Función Evaluación de Inversiones y Gestión Estratégica</t>
  </si>
  <si>
    <t>II 649</t>
  </si>
  <si>
    <t>7456209-4</t>
  </si>
  <si>
    <t>LUIS EDUARDO JIMÉNEZ LÓPEZ</t>
  </si>
  <si>
    <t>Director/a Regional del Lib. B. OHiggins</t>
  </si>
  <si>
    <t>II 750</t>
  </si>
  <si>
    <t>8630184-9</t>
  </si>
  <si>
    <t>NORMA TATIANA RAMIREZ ALVAREZ</t>
  </si>
  <si>
    <t>II 751</t>
  </si>
  <si>
    <t>14521625-7</t>
  </si>
  <si>
    <t>WALDO ANDRES QUEVEDO ARAYA</t>
  </si>
  <si>
    <t>II 148</t>
  </si>
  <si>
    <t>9106072-8</t>
  </si>
  <si>
    <t>ARTURO EDGARDO ARAYA RODRÍGUEZ</t>
  </si>
  <si>
    <t>II 422</t>
  </si>
  <si>
    <t>10309154-3</t>
  </si>
  <si>
    <t>ANDRÉS JORGE BADILLA MONASTERIO</t>
  </si>
  <si>
    <t>II 156</t>
  </si>
  <si>
    <t>12311549-K</t>
  </si>
  <si>
    <t>PAMELA RAMIREZ JARAMILLO</t>
  </si>
  <si>
    <t>Subdirector/a Médico/a Hospital Instituto de Neurocirugía</t>
  </si>
  <si>
    <t>II 721</t>
  </si>
  <si>
    <t>6772563-8</t>
  </si>
  <si>
    <t>MARÍA TERESA LABRA BALLESTA</t>
  </si>
  <si>
    <t>Director/a Departamento Función: Lógistica</t>
  </si>
  <si>
    <t>II 33</t>
  </si>
  <si>
    <t>7085896-7</t>
  </si>
  <si>
    <t>JUAN JOSÉ BERNARDO SQUELLA ORELLANA</t>
  </si>
  <si>
    <t>Subdirector/a Administrativo/a Hospital Barros Luco</t>
  </si>
  <si>
    <t>II 466</t>
  </si>
  <si>
    <t>8073642-8</t>
  </si>
  <si>
    <t>EDGARDO LIONEL DIAZ NAVARRETE</t>
  </si>
  <si>
    <t>Subdirector/a de Desarrollo</t>
  </si>
  <si>
    <t>II 128</t>
  </si>
  <si>
    <t>13828682-7</t>
  </si>
  <si>
    <t>BEATRIZ ANDREA ROMÁN ALZÉRRECA</t>
  </si>
  <si>
    <t>Jefe/a Departamento Legal</t>
  </si>
  <si>
    <t>II 651</t>
  </si>
  <si>
    <t>8071109-3</t>
  </si>
  <si>
    <t>DAVID ANDRÉS DUEÑAS SANTANDER</t>
  </si>
  <si>
    <t>Director/a Centro de Salud o Rehabilitación</t>
  </si>
  <si>
    <t>II 18</t>
  </si>
  <si>
    <t>13036257-5</t>
  </si>
  <si>
    <t>CLAUDIA ANDREA BRAVO MEDINA</t>
  </si>
  <si>
    <t>Subdirector/a Administrativo/a Hospital de Angol</t>
  </si>
  <si>
    <t>II 538</t>
  </si>
  <si>
    <t>11782324-5</t>
  </si>
  <si>
    <t>JORGE LUIS MONTES CORONADO</t>
  </si>
  <si>
    <t>Jefe/a División Función: Riego</t>
  </si>
  <si>
    <t>II 321</t>
  </si>
  <si>
    <t>10092466-8</t>
  </si>
  <si>
    <t>IVONNE GIMENA MARCHANT LIBERONA</t>
  </si>
  <si>
    <t>Jefe/a de División, Función: Estudios</t>
  </si>
  <si>
    <t>II 732</t>
  </si>
  <si>
    <t>12721963-K</t>
  </si>
  <si>
    <t>XIMENA LORETO QUINTANILLA DOMÍNGUEZ</t>
  </si>
  <si>
    <t>Jefe/a División Función: Finanzas y Administración</t>
  </si>
  <si>
    <t>II 758</t>
  </si>
  <si>
    <t>7430082-0</t>
  </si>
  <si>
    <t>PATRICIA TERESA CONTRERAS ALVARADO</t>
  </si>
  <si>
    <t>Jefe/a División Función: Abastecimiento</t>
  </si>
  <si>
    <t>II 3</t>
  </si>
  <si>
    <t>8289391-1</t>
  </si>
  <si>
    <t>ALBERTO RUBÉN ELÍAS MAGLUF</t>
  </si>
  <si>
    <t>Jefe/a División Función Antimonopolios</t>
  </si>
  <si>
    <t>II 93</t>
  </si>
  <si>
    <t>21217997-3</t>
  </si>
  <si>
    <t>GASTON PALMUCCI SCLERANDI</t>
  </si>
  <si>
    <t>Jefe/a División de Compras Colaborativas</t>
  </si>
  <si>
    <t>II 40</t>
  </si>
  <si>
    <t>14625042-4</t>
  </si>
  <si>
    <t>DORA RUIZ MADRIGAL</t>
  </si>
  <si>
    <t>Director/a Hospital de Linares</t>
  </si>
  <si>
    <t>II 500</t>
  </si>
  <si>
    <t>11963248-K</t>
  </si>
  <si>
    <t>NOLASCO EDUARDO PÉREZ PÉREZ</t>
  </si>
  <si>
    <t>II 546</t>
  </si>
  <si>
    <t>10637700-6</t>
  </si>
  <si>
    <t>MARÍA CECILIA DÍAZ OBANDO</t>
  </si>
  <si>
    <t>II 1631</t>
  </si>
  <si>
    <t>9909025-1</t>
  </si>
  <si>
    <t>ALEJANDRA PATRICIA PIZARRO GUERRERO</t>
  </si>
  <si>
    <t>Jefe/a División Función Fiscalización y Cumplimiento</t>
  </si>
  <si>
    <t>II 694</t>
  </si>
  <si>
    <t>13027384-K</t>
  </si>
  <si>
    <t>TOMÁS KOCH SHULTZ</t>
  </si>
  <si>
    <t>Instituto de Salud Pública</t>
  </si>
  <si>
    <t>Jefe/a Departamento de Salud Ocupacional</t>
  </si>
  <si>
    <t>II 360</t>
  </si>
  <si>
    <t>9478122-1</t>
  </si>
  <si>
    <t>PATRICIO HERNÁN MIRANDA ASTORGA</t>
  </si>
  <si>
    <t>II 98</t>
  </si>
  <si>
    <t>12642962-2</t>
  </si>
  <si>
    <t>MARCELA GABRIELA PUZ LEÓN</t>
  </si>
  <si>
    <t>Jefe/a División Función: Protección Agrícola y Forestal</t>
  </si>
  <si>
    <t>II 617</t>
  </si>
  <si>
    <t>11780408-9</t>
  </si>
  <si>
    <t>RODRIGO AMBROSIO ASTETE ROCHA</t>
  </si>
  <si>
    <t>Jefe/a Departamento Finanzas, Administración y Servicios Internos</t>
  </si>
  <si>
    <t>II 341</t>
  </si>
  <si>
    <t>10328389-2</t>
  </si>
  <si>
    <t>VICTOR BARBERIS CASTEX</t>
  </si>
  <si>
    <t>II 857</t>
  </si>
  <si>
    <t>8995125-9</t>
  </si>
  <si>
    <t>LORENA PATRICIA GUALA VIVAR</t>
  </si>
  <si>
    <t>II 231</t>
  </si>
  <si>
    <t>10036787-4</t>
  </si>
  <si>
    <t>OMAR MORALES MARQUEZ</t>
  </si>
  <si>
    <t>II 233</t>
  </si>
  <si>
    <t>8214145-6</t>
  </si>
  <si>
    <t>EMA ELIZABETH MORENO CHAMORRO</t>
  </si>
  <si>
    <t>II 528</t>
  </si>
  <si>
    <t>9544893-3</t>
  </si>
  <si>
    <t>JUAN CARLOS GONZÁLEZ CAMPOS</t>
  </si>
  <si>
    <t>Director/a Hospital de Constitución</t>
  </si>
  <si>
    <t>II 741</t>
  </si>
  <si>
    <t>14324584-5</t>
  </si>
  <si>
    <t>ANETTE LORENA RODRIGUEZ CONTRERAS</t>
  </si>
  <si>
    <t>Jefe/a Departamento Función: Laboratorio Biomédico Nacional de Referencia</t>
  </si>
  <si>
    <t>II 358</t>
  </si>
  <si>
    <t>7491973-1</t>
  </si>
  <si>
    <t>MARÍA JUDITH MORA RIQUELME</t>
  </si>
  <si>
    <t>Jefe/a Departamento, Función: Asesoría Jurídica</t>
  </si>
  <si>
    <t>II 342</t>
  </si>
  <si>
    <t>8775668-8</t>
  </si>
  <si>
    <t>CHRISTIAN MARCELO VENEGAS TUDELA</t>
  </si>
  <si>
    <t>II 591</t>
  </si>
  <si>
    <t>12584617-3</t>
  </si>
  <si>
    <t>ANDREA DEL PILAR MEDINA SALGADO</t>
  </si>
  <si>
    <t>ADP-3201</t>
  </si>
  <si>
    <t>II 450</t>
  </si>
  <si>
    <t>7683381-8</t>
  </si>
  <si>
    <t>SILVIA MERCEDES ÁLAMOS LARA</t>
  </si>
  <si>
    <t>ADP-3306</t>
  </si>
  <si>
    <t>Director/a Hospital de Las Higueras</t>
  </si>
  <si>
    <t>II 525</t>
  </si>
  <si>
    <t>10458112-9</t>
  </si>
  <si>
    <t>PATRICIA KARIN SANCHEZ KRAUSE</t>
  </si>
  <si>
    <t>ADP-3385</t>
  </si>
  <si>
    <t>II 235</t>
  </si>
  <si>
    <t>9638485-8</t>
  </si>
  <si>
    <t>LUCY CECILIA CEPEDA ACEVEDO</t>
  </si>
  <si>
    <t>ADP-3411</t>
  </si>
  <si>
    <t>Jefe/a de División Función Jurídica</t>
  </si>
  <si>
    <t>II 83</t>
  </si>
  <si>
    <t>12239206-6</t>
  </si>
  <si>
    <t>Manuel Antonio Zárate Campos</t>
  </si>
  <si>
    <t>ADP-3415</t>
  </si>
  <si>
    <t>II 803</t>
  </si>
  <si>
    <t>15270500-K</t>
  </si>
  <si>
    <t>JAVIERA LETICIA FLORES ANDERSON</t>
  </si>
  <si>
    <t>ADP-3418</t>
  </si>
  <si>
    <t>Subdirector/a Función Técnico/a</t>
  </si>
  <si>
    <t>II 68</t>
  </si>
  <si>
    <t>13544911-3</t>
  </si>
  <si>
    <t>GABRIELA ALEJANDRA LANDEROS HERRERA</t>
  </si>
  <si>
    <t>ADP-3458</t>
  </si>
  <si>
    <t>Jefe/a División Función Informática y Computación</t>
  </si>
  <si>
    <t>II 16</t>
  </si>
  <si>
    <t>10536699-K</t>
  </si>
  <si>
    <t>MAURICIO RENÉ JACQUE NUÑEZ</t>
  </si>
  <si>
    <t>ADP-3465</t>
  </si>
  <si>
    <t>II 131</t>
  </si>
  <si>
    <t>9695501-4</t>
  </si>
  <si>
    <t>MARÍA JOSÉ GUTIÉRREZ ARAQUE</t>
  </si>
  <si>
    <t>ADP-3477</t>
  </si>
  <si>
    <t>Jefe/a División Corporativa</t>
  </si>
  <si>
    <t>II 644</t>
  </si>
  <si>
    <t>10380003-K</t>
  </si>
  <si>
    <t>MARCO ANTONIO AUSPONT GUASP</t>
  </si>
  <si>
    <t>ADP-3495</t>
  </si>
  <si>
    <t>Director/a Regional de Aduana Coyhaique, Región de Aysén</t>
  </si>
  <si>
    <t>II 79</t>
  </si>
  <si>
    <t>5697830-5</t>
  </si>
  <si>
    <t>VÍCTOR HUGO VALENZUELA MILLÁN</t>
  </si>
  <si>
    <t>ADP-3497</t>
  </si>
  <si>
    <t>Jefe/a Departamento de Salud Ambiental</t>
  </si>
  <si>
    <t>II 361</t>
  </si>
  <si>
    <t>21996638-5</t>
  </si>
  <si>
    <t>ISEL GERTRUDIS CORTÉS NODARSE</t>
  </si>
  <si>
    <t>ADP-3499</t>
  </si>
  <si>
    <t>Director/a Hospital Instituto Psiquiátrico Dr. José Horwitz Barak</t>
  </si>
  <si>
    <t>II 426</t>
  </si>
  <si>
    <t>6504201-0</t>
  </si>
  <si>
    <t>JUAN ESTEBAN MAASS VIVANCO</t>
  </si>
  <si>
    <t>ADP-3511</t>
  </si>
  <si>
    <t>II 127</t>
  </si>
  <si>
    <t>8468867-3</t>
  </si>
  <si>
    <t>PATRICIO OSVALDO DÍAZ OYARZÚN</t>
  </si>
  <si>
    <t>ADP-3515</t>
  </si>
  <si>
    <t>Jefe/a Unidad de Informática y Estadísticas</t>
  </si>
  <si>
    <t>II 224</t>
  </si>
  <si>
    <t>9636804-6</t>
  </si>
  <si>
    <t>GUILLERMO ANDRÉS BRICEÑO PÁEZ</t>
  </si>
  <si>
    <t>ADP-3519</t>
  </si>
  <si>
    <t>Director/a Hospital Lucio Córdova</t>
  </si>
  <si>
    <t>II 476</t>
  </si>
  <si>
    <t>7412523-9</t>
  </si>
  <si>
    <t>MARIANO MORENO BOZA</t>
  </si>
  <si>
    <t>ADP-3521</t>
  </si>
  <si>
    <t>Subdirector/a Administrativo/a Hospital</t>
  </si>
  <si>
    <t>II 27</t>
  </si>
  <si>
    <t>13454346-9</t>
  </si>
  <si>
    <t>RODRIGO PIAGGIO BERMÚDEZ</t>
  </si>
  <si>
    <t>ADP-3541</t>
  </si>
  <si>
    <t>II 1632</t>
  </si>
  <si>
    <t>14168680-1</t>
  </si>
  <si>
    <t>ALEJANDRA ISIDORA VIDALES CARMONA</t>
  </si>
  <si>
    <t>ADP-3548</t>
  </si>
  <si>
    <t>II 479</t>
  </si>
  <si>
    <t>12955932-2</t>
  </si>
  <si>
    <t>CLAUDIO YÁÑEZ BAHAMÓNDEZ</t>
  </si>
  <si>
    <t>ADP-3553</t>
  </si>
  <si>
    <t>Jefe/a División Autorizaciones</t>
  </si>
  <si>
    <t>II 84</t>
  </si>
  <si>
    <t>10110873-2</t>
  </si>
  <si>
    <t>CARLOS PATRICIO ARRIAGADA PEREZ</t>
  </si>
  <si>
    <t>ADP-3554</t>
  </si>
  <si>
    <t>Director/a Hospital de Peñaflor</t>
  </si>
  <si>
    <t>II 462</t>
  </si>
  <si>
    <t>11630062-1</t>
  </si>
  <si>
    <t>MARÍA LORENA LEÓN HERNÁNDEZ</t>
  </si>
  <si>
    <t>ADP-3561</t>
  </si>
  <si>
    <t>Director/a Regional Tesorero/a Región del Bío-Bío</t>
  </si>
  <si>
    <t>II 62</t>
  </si>
  <si>
    <t>8510986-3</t>
  </si>
  <si>
    <t>CRISTIAN ASTUDILLO GONZÁLEZ</t>
  </si>
  <si>
    <t>ADP-3569</t>
  </si>
  <si>
    <t>II 259</t>
  </si>
  <si>
    <t>8843451-K</t>
  </si>
  <si>
    <t>PAULINA JULIA CARRASCO PIÑONES</t>
  </si>
  <si>
    <t>ADP-3593</t>
  </si>
  <si>
    <t>Director/a Hospital</t>
  </si>
  <si>
    <t>II 25</t>
  </si>
  <si>
    <t>14178998-8</t>
  </si>
  <si>
    <t>DANNY DANIEL PÉREZ ARRAÑO</t>
  </si>
  <si>
    <t>ADP-3604</t>
  </si>
  <si>
    <t>Director/a Hospital Barros Luco</t>
  </si>
  <si>
    <t>II 469</t>
  </si>
  <si>
    <t>8486754-3</t>
  </si>
  <si>
    <t>GISELLA MARÍA CASTIGLIONE VELOSO</t>
  </si>
  <si>
    <t>ADP-3605</t>
  </si>
  <si>
    <t>II 166</t>
  </si>
  <si>
    <t>7243124-3</t>
  </si>
  <si>
    <t>RICARDO ARTURO MIRANDA PUEBLA</t>
  </si>
  <si>
    <t>ADP-3611</t>
  </si>
  <si>
    <t>II 379</t>
  </si>
  <si>
    <t>9751063-6</t>
  </si>
  <si>
    <t>FABIOLA ESTER ROA GONZÁLEZ</t>
  </si>
  <si>
    <t>ADP-3615</t>
  </si>
  <si>
    <t>Director/a Hospital de Coyhaique</t>
  </si>
  <si>
    <t>II 582</t>
  </si>
  <si>
    <t>8081741-K</t>
  </si>
  <si>
    <t>JAIME EDUARDO LOPEZ QUINTANA</t>
  </si>
  <si>
    <t>ADP-3625</t>
  </si>
  <si>
    <t>Jefe/a División Función: Litigios</t>
  </si>
  <si>
    <t>II 91</t>
  </si>
  <si>
    <t>13045747-9</t>
  </si>
  <si>
    <t>VICTOR HUGO SANTELICES RÍOS</t>
  </si>
  <si>
    <t>ADP-3638</t>
  </si>
  <si>
    <t>Director/a Función: Departamento Finanzas</t>
  </si>
  <si>
    <t>II 31</t>
  </si>
  <si>
    <t>9173043-K</t>
  </si>
  <si>
    <t>LUIS AURELIO PINO ARTEAGA</t>
  </si>
  <si>
    <t>ADP-3646</t>
  </si>
  <si>
    <t>Director/a Regional Tesorero/a Región Metropolitana Santiago Poniente</t>
  </si>
  <si>
    <t>II 57</t>
  </si>
  <si>
    <t>11480190-9</t>
  </si>
  <si>
    <t>CRISTIAN IGNACIO URRUTIA GONZÀLEZ</t>
  </si>
  <si>
    <t>ADP-3647</t>
  </si>
  <si>
    <t>Jefe/a División Relaciones Institucionales</t>
  </si>
  <si>
    <t>II 1150</t>
  </si>
  <si>
    <t>10639450-4</t>
  </si>
  <si>
    <t>monica salamanca maralla</t>
  </si>
  <si>
    <t>ADP-3653</t>
  </si>
  <si>
    <t>Director/a Regional Tesorero/a Región de Los Ríos</t>
  </si>
  <si>
    <t>II 653</t>
  </si>
  <si>
    <t>9377633-K</t>
  </si>
  <si>
    <t>MARIO ANTONIO ARAVENA BOZO</t>
  </si>
  <si>
    <t>ADP-3662</t>
  </si>
  <si>
    <t>Jefe/a División de Comunicaciones y Marketing</t>
  </si>
  <si>
    <t>II 1119</t>
  </si>
  <si>
    <t>14259660-1</t>
  </si>
  <si>
    <t>SEBASTIAN VILLELA SALINAS</t>
  </si>
  <si>
    <t>ADP-3667</t>
  </si>
  <si>
    <t>Jefe/a División</t>
  </si>
  <si>
    <t>II 1469</t>
  </si>
  <si>
    <t>14446785-K</t>
  </si>
  <si>
    <t>JAVIER ESTEBAN DÍAZ GONZÁLEZ</t>
  </si>
  <si>
    <t>ADP-3686</t>
  </si>
  <si>
    <t>10915372-9</t>
  </si>
  <si>
    <t>ISRAEL FERNANDO CASTRO LOPEZ</t>
  </si>
  <si>
    <t>NC-00666/2023</t>
  </si>
  <si>
    <t>ADP-3688</t>
  </si>
  <si>
    <t>II 253</t>
  </si>
  <si>
    <t>10383992-0</t>
  </si>
  <si>
    <t>ISKRA ESCANDARA COX AGUILAR</t>
  </si>
  <si>
    <t>ADP-3689</t>
  </si>
  <si>
    <t>Director/a Regional Tesorero/a Región del Maule</t>
  </si>
  <si>
    <t>II 63</t>
  </si>
  <si>
    <t>8577216-3</t>
  </si>
  <si>
    <t>LUIS FERNANDO SALINAS PINO</t>
  </si>
  <si>
    <t>ADP-3690</t>
  </si>
  <si>
    <t>II 663</t>
  </si>
  <si>
    <t>12024625-9</t>
  </si>
  <si>
    <t>JORGE ANDRÉS SANDOVAL YÁÑEZ</t>
  </si>
  <si>
    <t>ADP-3691</t>
  </si>
  <si>
    <t>II 168</t>
  </si>
  <si>
    <t>11648723-3</t>
  </si>
  <si>
    <t>PATRICIO ALEJANDRO VELÁSQUEZ OLIVARES</t>
  </si>
  <si>
    <t>ADP-3693</t>
  </si>
  <si>
    <t>II 171</t>
  </si>
  <si>
    <t>7523066-4</t>
  </si>
  <si>
    <t>HUGO DANIEL ARDILES CHÁVEZ</t>
  </si>
  <si>
    <t>ADP-3694</t>
  </si>
  <si>
    <t>II 162</t>
  </si>
  <si>
    <t>10211598-8</t>
  </si>
  <si>
    <t>MANUEL JAIME CARTAGENA SEGURA</t>
  </si>
  <si>
    <t>ADP-3699</t>
  </si>
  <si>
    <t>Jefe/a División Jurídica - Fiscal</t>
  </si>
  <si>
    <t>II 339</t>
  </si>
  <si>
    <t>9007104-1</t>
  </si>
  <si>
    <t>GONZALO ASTORQUIZA LUMSDEN</t>
  </si>
  <si>
    <t>ADP-3726</t>
  </si>
  <si>
    <t>Jefe/a División Función Estudios y Desarrollo</t>
  </si>
  <si>
    <t>II 44</t>
  </si>
  <si>
    <t>13450482-K</t>
  </si>
  <si>
    <t>CRISTIAN LEONARDO CÉSPEDES VIÑUELA</t>
  </si>
  <si>
    <t>ADP-3741</t>
  </si>
  <si>
    <t>Jefe/a División Estudios de Mercado</t>
  </si>
  <si>
    <t>II 1152</t>
  </si>
  <si>
    <t>13851757-8</t>
  </si>
  <si>
    <t>SEBASTIÁN ARTURO CASTRO QUIROZ</t>
  </si>
  <si>
    <t>ADP-3752</t>
  </si>
  <si>
    <t>Jefe/a Departamento de Auditoría</t>
  </si>
  <si>
    <t>II 394</t>
  </si>
  <si>
    <t>11844546-5</t>
  </si>
  <si>
    <t>JORGE ANDRÉS VIVEROS VELASCO</t>
  </si>
  <si>
    <t>ADP-3754</t>
  </si>
  <si>
    <t>II 826</t>
  </si>
  <si>
    <t>9334918-0</t>
  </si>
  <si>
    <t>JOSE LUIS RIFFO FIDELI</t>
  </si>
  <si>
    <t>ADP-3758</t>
  </si>
  <si>
    <t>Jefe/a División de Administración y Gestión</t>
  </si>
  <si>
    <t>II 90</t>
  </si>
  <si>
    <t>10403445-4</t>
  </si>
  <si>
    <t>ANA ESTEFANÍA AZAR DÍAZ</t>
  </si>
  <si>
    <t>ADP-3769</t>
  </si>
  <si>
    <t>Director/a Hospital San Juan de Dios</t>
  </si>
  <si>
    <t>II 454</t>
  </si>
  <si>
    <t>7042535-1</t>
  </si>
  <si>
    <t>VALERIA MIDORI SAWADA TSUKAME</t>
  </si>
  <si>
    <t>ADP-3770</t>
  </si>
  <si>
    <t>II 257</t>
  </si>
  <si>
    <t>13505276-0</t>
  </si>
  <si>
    <t>CATHERINE ANDREA SANDOVAL MARCHANT</t>
  </si>
  <si>
    <t>ADP-3784</t>
  </si>
  <si>
    <t>II 1269</t>
  </si>
  <si>
    <t>12796671-0</t>
  </si>
  <si>
    <t>PABLO ANÍBAL GONZÁLEZ BARRIGA</t>
  </si>
  <si>
    <t>ADP-3789</t>
  </si>
  <si>
    <t>II 1279</t>
  </si>
  <si>
    <t>12422962-6</t>
  </si>
  <si>
    <t>CLAUDIA LORENA DE LA HOZ CARMONA</t>
  </si>
  <si>
    <t>ADP-3794</t>
  </si>
  <si>
    <t>II 1126</t>
  </si>
  <si>
    <t>15869374-7</t>
  </si>
  <si>
    <t>CAMILA ALEJANDRA TAPIA MORALES</t>
  </si>
  <si>
    <t>ADP-3795</t>
  </si>
  <si>
    <t>II 1132</t>
  </si>
  <si>
    <t>14207308-0</t>
  </si>
  <si>
    <t>LISSETTE MACARENA DE JESUS WACKERLING PATIÑO</t>
  </si>
  <si>
    <t>ADP-3797</t>
  </si>
  <si>
    <t>II 1137</t>
  </si>
  <si>
    <t>15373275-2</t>
  </si>
  <si>
    <t>FABIOLA LORENA GARCÍA PINTO</t>
  </si>
  <si>
    <t>ADP-3803</t>
  </si>
  <si>
    <t>II 97</t>
  </si>
  <si>
    <t>13269791-4</t>
  </si>
  <si>
    <t>MARÍA GABRIELA ILABACA TOLEDO</t>
  </si>
  <si>
    <t>ADP-3804</t>
  </si>
  <si>
    <t>Jefe/a División Administrativa</t>
  </si>
  <si>
    <t>II 2</t>
  </si>
  <si>
    <t>12122394-5</t>
  </si>
  <si>
    <t>MAURICIO ANDRÉS TAPIA DUPUY</t>
  </si>
  <si>
    <t>ADP-3805</t>
  </si>
  <si>
    <t>Director/a Hospital Dr. Eduardo Pereira</t>
  </si>
  <si>
    <t>II 419</t>
  </si>
  <si>
    <t>14300542-9</t>
  </si>
  <si>
    <t>ANGÉLICA MARÍA SANHUEZA GONZÁLEZ</t>
  </si>
  <si>
    <t>ADP-3809</t>
  </si>
  <si>
    <t>Director/a Regional Libertador Bernardo O'Higgins</t>
  </si>
  <si>
    <t>II 819</t>
  </si>
  <si>
    <t>15994778-5</t>
  </si>
  <si>
    <t>PEDRO PABLO MIRANDA ACEVEDO</t>
  </si>
  <si>
    <t>ADP-3818</t>
  </si>
  <si>
    <t>Jefe/a División Financiera</t>
  </si>
  <si>
    <t>II 733</t>
  </si>
  <si>
    <t>21432541-1</t>
  </si>
  <si>
    <t>SERGIO ARATANGY ROSENBERG</t>
  </si>
  <si>
    <t>ADP-3819</t>
  </si>
  <si>
    <t>II 843</t>
  </si>
  <si>
    <t>15009217-5</t>
  </si>
  <si>
    <t>PAULA ANTONELLA BRAVO DINI</t>
  </si>
  <si>
    <t>ADP-3825</t>
  </si>
  <si>
    <t>II 669</t>
  </si>
  <si>
    <t>13552848-K</t>
  </si>
  <si>
    <t>WALTER RODRIGO MUÑOZ GODOY</t>
  </si>
  <si>
    <t>ADP-3827</t>
  </si>
  <si>
    <t>II 45</t>
  </si>
  <si>
    <t>9785700-8</t>
  </si>
  <si>
    <t>RAÚL RODOLFO PIZARRO PALMA</t>
  </si>
  <si>
    <t>ADP-3828</t>
  </si>
  <si>
    <t>Jefe/a División Técnica</t>
  </si>
  <si>
    <t>II 592</t>
  </si>
  <si>
    <t>13434865-8</t>
  </si>
  <si>
    <t>EDUARDO ENRIQUE VILLALOBOS FORNET</t>
  </si>
  <si>
    <t>ADP-3831</t>
  </si>
  <si>
    <t>Director/a del Departamento de Seguridad Operacional</t>
  </si>
  <si>
    <t>II 38</t>
  </si>
  <si>
    <t>6869269-5</t>
  </si>
  <si>
    <t>CÉSAR ALBERTO MAC-NAMARA MANRÍQUEZ</t>
  </si>
  <si>
    <t>ADP-3832</t>
  </si>
  <si>
    <t>Director/a del Departamento de Auditoría Interna</t>
  </si>
  <si>
    <t>II 39</t>
  </si>
  <si>
    <t>7648396-5</t>
  </si>
  <si>
    <t>ALFREDO EDUARDO CASTILLO DINAMARCA</t>
  </si>
  <si>
    <t>ADP-3850</t>
  </si>
  <si>
    <t>Subdirector/a Administrativo/a Hospital de Curicó</t>
  </si>
  <si>
    <t>II 496</t>
  </si>
  <si>
    <t>11276148-9</t>
  </si>
  <si>
    <t>EDUARDO AGUSTÍN SOTO ARAYA</t>
  </si>
  <si>
    <t>ADP-3851</t>
  </si>
  <si>
    <t>Servicio de Salud Magallanes</t>
  </si>
  <si>
    <t>Director/a Hospital Clínico Magallanes Dr. Lautaro Navarro Avaria</t>
  </si>
  <si>
    <t>II 583</t>
  </si>
  <si>
    <t>11284993-9</t>
  </si>
  <si>
    <t>RICARDO ANTONIO CONTRERAS FAÚNDEZ</t>
  </si>
  <si>
    <t>ADP-3874</t>
  </si>
  <si>
    <t>Director/a Instituto Nacional del cáncer</t>
  </si>
  <si>
    <t>II 427</t>
  </si>
  <si>
    <t>8214328-9</t>
  </si>
  <si>
    <t>BERTA SILVIA CERDA ÁLVAREZ</t>
  </si>
  <si>
    <t>ADP-3880</t>
  </si>
  <si>
    <t>II 1274</t>
  </si>
  <si>
    <t>10653191-9</t>
  </si>
  <si>
    <t>RACHID FARUK ALAY BERENGUELA</t>
  </si>
  <si>
    <t>ADP-3881</t>
  </si>
  <si>
    <t>II 349</t>
  </si>
  <si>
    <t>7893911-7</t>
  </si>
  <si>
    <t>ALFREDO ROMÁN MARCHANT</t>
  </si>
  <si>
    <t>ADP-3893</t>
  </si>
  <si>
    <t>Jefe/a División Anticarteles</t>
  </si>
  <si>
    <t>II 1151</t>
  </si>
  <si>
    <t>15639369-K</t>
  </si>
  <si>
    <t>JUAN CRISTÓBAL CORREA SERRANO</t>
  </si>
  <si>
    <t>ADP-3901</t>
  </si>
  <si>
    <t>Director/a Regional, Región de la Araucanía</t>
  </si>
  <si>
    <t>II 197</t>
  </si>
  <si>
    <t>8338250-3</t>
  </si>
  <si>
    <t>JUAN PABLO GONZALO ORLANDINI RETAMAL</t>
  </si>
  <si>
    <t>ADP-3902</t>
  </si>
  <si>
    <t>Secretario/a Ejecutivo/a Inst. Dr. Carlos Ybar</t>
  </si>
  <si>
    <t>II 245</t>
  </si>
  <si>
    <t>14395163-4</t>
  </si>
  <si>
    <t>FRANCISCA CAROLINA SILVA GÁLVEZ</t>
  </si>
  <si>
    <t>ADP-3923</t>
  </si>
  <si>
    <t>Director/a Regional de Aduana Puerto Montt, Región de Los Lagos y Región de Los Ríos</t>
  </si>
  <si>
    <t>II 78</t>
  </si>
  <si>
    <t>11927114-2</t>
  </si>
  <si>
    <t>PABLO EMILIO ELVENBERG ALEUY</t>
  </si>
  <si>
    <t>ADP-3924</t>
  </si>
  <si>
    <t>II 116</t>
  </si>
  <si>
    <t>8685887-8</t>
  </si>
  <si>
    <t>MARCELO ANTONIO MORENO TOLEDO</t>
  </si>
  <si>
    <t>ADP-3929</t>
  </si>
  <si>
    <t>II 292</t>
  </si>
  <si>
    <t>11545043-3</t>
  </si>
  <si>
    <t>ORLANDO EDGARDO MANCILLA VÁSQUEZ</t>
  </si>
  <si>
    <t>ADP-3931</t>
  </si>
  <si>
    <t>Director/a Hospital Instituto Nacional del Tórax</t>
  </si>
  <si>
    <t>II 437</t>
  </si>
  <si>
    <t>7810348-5</t>
  </si>
  <si>
    <t>ALBERTO VARGAS PEYREBLANQUE</t>
  </si>
  <si>
    <t>ADP-3932</t>
  </si>
  <si>
    <t>Director/a Hospital Instituto de Rehabilitación P.A.C</t>
  </si>
  <si>
    <t>II 439</t>
  </si>
  <si>
    <t>11677986-2</t>
  </si>
  <si>
    <t>MARÍA ESTEBAN LANDAETA LE-FORT</t>
  </si>
  <si>
    <t>ADP-3937</t>
  </si>
  <si>
    <t>Servicio de Salud Arauco</t>
  </si>
  <si>
    <t>II 532</t>
  </si>
  <si>
    <t>8081222-1</t>
  </si>
  <si>
    <t>NANCY DEL CARMEN AGUILA MANSILLA</t>
  </si>
  <si>
    <t>ADP-3939</t>
  </si>
  <si>
    <t>II 728</t>
  </si>
  <si>
    <t>10825285-5</t>
  </si>
  <si>
    <t>CAROLINA ESTER IRRIBARRA MENDOZA</t>
  </si>
  <si>
    <t>ADP-3961</t>
  </si>
  <si>
    <t>II 1252</t>
  </si>
  <si>
    <t>17364142-7</t>
  </si>
  <si>
    <t>PAULA FABIOLA PINO CORTÉS</t>
  </si>
  <si>
    <t>ADP-3963</t>
  </si>
  <si>
    <t>II 1254</t>
  </si>
  <si>
    <t>10964142-1</t>
  </si>
  <si>
    <t>PAOLA ADRIANA SOLARI MONTENEGRO</t>
  </si>
  <si>
    <t>ADP-3965</t>
  </si>
  <si>
    <t>II 796</t>
  </si>
  <si>
    <t>15672957-4</t>
  </si>
  <si>
    <t>JORGE ANDRÉS JUÁREZ BARRAZA</t>
  </si>
  <si>
    <t>ADP-3970</t>
  </si>
  <si>
    <t>II 133</t>
  </si>
  <si>
    <t>11817596-4</t>
  </si>
  <si>
    <t>ANGÉLICA MARÍA FUNES TAPIA</t>
  </si>
  <si>
    <t>ADP-3977</t>
  </si>
  <si>
    <t>II 170</t>
  </si>
  <si>
    <t>8309522-9</t>
  </si>
  <si>
    <t>ÁLVARO ANTONIO LOMA-OSORIO BASTERRECHEA</t>
  </si>
  <si>
    <t>ADP-3986</t>
  </si>
  <si>
    <t>Director/a Zonal Norte</t>
  </si>
  <si>
    <t>II 1449</t>
  </si>
  <si>
    <t>10566910-0</t>
  </si>
  <si>
    <t>ELBA VICTORIA VARAS ESPINOZA</t>
  </si>
  <si>
    <t>ADP-4011</t>
  </si>
  <si>
    <t>II 471</t>
  </si>
  <si>
    <t>13685845-9</t>
  </si>
  <si>
    <t>DANIEL ALEJANDRO RUIZ MALDONADO</t>
  </si>
  <si>
    <t>ADP-4029</t>
  </si>
  <si>
    <t>Jefe/a División Desarrollo Normativo</t>
  </si>
  <si>
    <t>II 311</t>
  </si>
  <si>
    <t>11845024-8</t>
  </si>
  <si>
    <t>PATRICIO JOSÉ AYALA VILLEGAS</t>
  </si>
  <si>
    <t>ADP-4030</t>
  </si>
  <si>
    <t>Jefe/a División Atención y Servicios al Usuario</t>
  </si>
  <si>
    <t>II 312</t>
  </si>
  <si>
    <t>8663829-0</t>
  </si>
  <si>
    <t>ALMA PAULINA QUEZADA ROA</t>
  </si>
  <si>
    <t>ADP-4033</t>
  </si>
  <si>
    <t>II 1007</t>
  </si>
  <si>
    <t>12761050-9</t>
  </si>
  <si>
    <t>ANA PATRICIA SOTO ALTAMIRANO</t>
  </si>
  <si>
    <t>ADP-4040</t>
  </si>
  <si>
    <t>Jefe/a Departamento de Administración y Finanzas</t>
  </si>
  <si>
    <t>II 362</t>
  </si>
  <si>
    <t>6814121-4</t>
  </si>
  <si>
    <t>CARLOS GUILLERMO QUINTANILLA ASENCIO</t>
  </si>
  <si>
    <t>ADP-4060</t>
  </si>
  <si>
    <t>II 633</t>
  </si>
  <si>
    <t>7879789-4</t>
  </si>
  <si>
    <t>LUIS FERNANDO PINOCHET ROMERO</t>
  </si>
  <si>
    <t>ADP-4061</t>
  </si>
  <si>
    <t>II 823</t>
  </si>
  <si>
    <t>12661645-7</t>
  </si>
  <si>
    <t>KARINA SOLEDAD BASTIDAS TORLASCHI</t>
  </si>
  <si>
    <t>ADP-4077</t>
  </si>
  <si>
    <t>II 540</t>
  </si>
  <si>
    <t>15461535-0</t>
  </si>
  <si>
    <t>ALEJANDRO MANUEL MANRÍQUEZ VALLEJOS</t>
  </si>
  <si>
    <t>ADP-4092</t>
  </si>
  <si>
    <t>Subdirector/a de Arquitectura</t>
  </si>
  <si>
    <t>II 315</t>
  </si>
  <si>
    <t>8869114-8</t>
  </si>
  <si>
    <t>MARTÍN URRUTIA URREJOLA</t>
  </si>
  <si>
    <t>ADP-4134</t>
  </si>
  <si>
    <t>Director/a Hospital de Traiguén</t>
  </si>
  <si>
    <t>II 543</t>
  </si>
  <si>
    <t>15381893-2</t>
  </si>
  <si>
    <t>GONZALO ALEJANDRO ZÚÑIGA VIAL</t>
  </si>
  <si>
    <t>ADP-4135</t>
  </si>
  <si>
    <t>Director/a Hospital Dr. Hernán Henríquez Aravena</t>
  </si>
  <si>
    <t>II 549</t>
  </si>
  <si>
    <t>10077046-6</t>
  </si>
  <si>
    <t>HEBER RONALD RICKENBERG TORREJÓN</t>
  </si>
  <si>
    <t>ADP-4139</t>
  </si>
  <si>
    <t>Director/a Hospital de San Fernando</t>
  </si>
  <si>
    <t>II 490</t>
  </si>
  <si>
    <t>12584746-3</t>
  </si>
  <si>
    <t>MARÍA JOSÉ DE WITT TRONCOSO</t>
  </si>
  <si>
    <t>ADP-4148</t>
  </si>
  <si>
    <t>II 134</t>
  </si>
  <si>
    <t>13100042-1</t>
  </si>
  <si>
    <t>MARCELO ELADIO VIDAL ACEVEDO</t>
  </si>
  <si>
    <t>ADP-4153</t>
  </si>
  <si>
    <t>II 142</t>
  </si>
  <si>
    <t>14119280-9</t>
  </si>
  <si>
    <t>ALEJANDRO ANTONIO MARTIN CARO</t>
  </si>
  <si>
    <t>ADP-4155</t>
  </si>
  <si>
    <t>II 659</t>
  </si>
  <si>
    <t>13989840-0</t>
  </si>
  <si>
    <t>LELIA LUZ MAZZINI GALDAMES</t>
  </si>
  <si>
    <t>ADP-4163</t>
  </si>
  <si>
    <t>II 628</t>
  </si>
  <si>
    <t>15869519-7</t>
  </si>
  <si>
    <t>MEI SIU MAGGI ACHU</t>
  </si>
  <si>
    <t>ADP-4169</t>
  </si>
  <si>
    <t>II 740</t>
  </si>
  <si>
    <t>9819957-8</t>
  </si>
  <si>
    <t>ARMIN ALONSO PALMA DÍAZ</t>
  </si>
  <si>
    <t>ADP-4171</t>
  </si>
  <si>
    <t>II 109</t>
  </si>
  <si>
    <t>7662315-5</t>
  </si>
  <si>
    <t>RODOLFO ALFREDO ARECHETA BUCAREY</t>
  </si>
  <si>
    <t>ADP-4180</t>
  </si>
  <si>
    <t>II 603</t>
  </si>
  <si>
    <t>8299746-6</t>
  </si>
  <si>
    <t>ORIELLE DÍAZ ACOSTA</t>
  </si>
  <si>
    <t>ADP-4187</t>
  </si>
  <si>
    <t>II 1468</t>
  </si>
  <si>
    <t>13457399-6</t>
  </si>
  <si>
    <t>DIEGO SERGIO MONTECINOS FERNÁNDEZ</t>
  </si>
  <si>
    <t>ADP-4197</t>
  </si>
  <si>
    <t>II 247</t>
  </si>
  <si>
    <t>16439328-3</t>
  </si>
  <si>
    <t>MARCELO ANTONIO LAZCANO FLORES</t>
  </si>
  <si>
    <t>ADP-4201</t>
  </si>
  <si>
    <t>II 672</t>
  </si>
  <si>
    <t>14020432-3</t>
  </si>
  <si>
    <t>HANS CHRISTOPHER LUNGENSTRASS GONZÁLEZ</t>
  </si>
  <si>
    <t>ADP-4208</t>
  </si>
  <si>
    <t>Jefe/a División Función Consumo Financiero</t>
  </si>
  <si>
    <t>II 880</t>
  </si>
  <si>
    <t>15385226-K</t>
  </si>
  <si>
    <t>ANDRÉS MARCOS ALBERTO PAVÓN MEDIANO</t>
  </si>
  <si>
    <t>ADP-4211</t>
  </si>
  <si>
    <t>Subdirector/a Administrativo/a</t>
  </si>
  <si>
    <t>II 1103</t>
  </si>
  <si>
    <t>8590001-3</t>
  </si>
  <si>
    <t>ANA MARÍA URRUTIA GARAY</t>
  </si>
  <si>
    <t>ADP-4216</t>
  </si>
  <si>
    <t>II 1280</t>
  </si>
  <si>
    <t>15321725-4</t>
  </si>
  <si>
    <t>VALERIA ANDREA SALAZAR GARAY</t>
  </si>
  <si>
    <t>ADP-4236</t>
  </si>
  <si>
    <t>II 853</t>
  </si>
  <si>
    <t>13628889-K</t>
  </si>
  <si>
    <t>MARÍA CAROLINA MATAMALA DAVID</t>
  </si>
  <si>
    <t>ADP-4244</t>
  </si>
  <si>
    <t>Jefe/a División Expropiaciones</t>
  </si>
  <si>
    <t>II 334</t>
  </si>
  <si>
    <t>9764637-6</t>
  </si>
  <si>
    <t>EDUARDO ANTONIO GUAJARDO GÓMEZ</t>
  </si>
  <si>
    <t>ADP-4245</t>
  </si>
  <si>
    <t>II 821</t>
  </si>
  <si>
    <t>14620054-0</t>
  </si>
  <si>
    <t>SILVANA ALEJANDRA SUANES ARANEDA</t>
  </si>
  <si>
    <t>ADP-4265</t>
  </si>
  <si>
    <t>Director/a Hospital Dr. Juan Noé Crevani de Arica</t>
  </si>
  <si>
    <t>II 366</t>
  </si>
  <si>
    <t>10859798-4</t>
  </si>
  <si>
    <t>CRISTIAN HERNÁN QUISPE ARREDONDO</t>
  </si>
  <si>
    <t>ADP-4267</t>
  </si>
  <si>
    <t>Director/a Regional, Región del Bío-Bío</t>
  </si>
  <si>
    <t>II 192</t>
  </si>
  <si>
    <t>12969848-9</t>
  </si>
  <si>
    <t>ALEJANDRA PATRICIA NAVARRETE VILLA</t>
  </si>
  <si>
    <t>ADP-4270</t>
  </si>
  <si>
    <t>Director/a Regional, Región Metropolitana</t>
  </si>
  <si>
    <t>II 188</t>
  </si>
  <si>
    <t>9975384-6</t>
  </si>
  <si>
    <t>MÓNICA ROSA MORALES SEGUEL</t>
  </si>
  <si>
    <t>ADP-4283</t>
  </si>
  <si>
    <t>Director/a Hospital de Nueva Imperial</t>
  </si>
  <si>
    <t>II 553</t>
  </si>
  <si>
    <t>12573327-1</t>
  </si>
  <si>
    <t>CRISTIAN GABRIEL ARANEDA SÁNCHEZ</t>
  </si>
  <si>
    <t>ADP-4319</t>
  </si>
  <si>
    <t>Jefe/a División Canales de Atención a Clientes</t>
  </si>
  <si>
    <t>II 762</t>
  </si>
  <si>
    <t>14156970-8</t>
  </si>
  <si>
    <t>PAULA BEATRIZ MANQUE DÍAZ</t>
  </si>
  <si>
    <t>ADP-4334</t>
  </si>
  <si>
    <t>Jefe/a Departamento Capacitación a Personas</t>
  </si>
  <si>
    <t>II 290</t>
  </si>
  <si>
    <t>16658419-1</t>
  </si>
  <si>
    <t>JOSEFINA VODANOVIC VALDÉS</t>
  </si>
  <si>
    <t>ADP-4342</t>
  </si>
  <si>
    <t>Director/a Hospital San Luís de Buin</t>
  </si>
  <si>
    <t>II 474</t>
  </si>
  <si>
    <t>12860487-1</t>
  </si>
  <si>
    <t>WALTER FABIÁN KEUPUCHUR MEZA</t>
  </si>
  <si>
    <t>ADP-4354</t>
  </si>
  <si>
    <t>Director/a Regional, Región del Maule</t>
  </si>
  <si>
    <t>II 191</t>
  </si>
  <si>
    <t>15725310-7</t>
  </si>
  <si>
    <t>ADOLFO ANDRÉS MARTÍNEZ HENRÍQUEZ</t>
  </si>
  <si>
    <t>ADP-4360</t>
  </si>
  <si>
    <t>Jefe/a Departamento Función Eléctrico</t>
  </si>
  <si>
    <t>II 789</t>
  </si>
  <si>
    <t>12789464-7</t>
  </si>
  <si>
    <t>DENINSON DAVID FUENTES DEL CAMPO</t>
  </si>
  <si>
    <t>ADP-4366</t>
  </si>
  <si>
    <t>II 1501</t>
  </si>
  <si>
    <t>5816252-3</t>
  </si>
  <si>
    <t>CARLOS SANTIAGO VILLANUEVA NÚÑEZ</t>
  </si>
  <si>
    <t>ADP-4393</t>
  </si>
  <si>
    <t>II 814</t>
  </si>
  <si>
    <t>7531407-8</t>
  </si>
  <si>
    <t>RAMÓN ERNESTO GUAJARDO PERINES</t>
  </si>
  <si>
    <t>ADP-4394</t>
  </si>
  <si>
    <t>Jefe/a Departamento Función: Estudios y Desarrollo</t>
  </si>
  <si>
    <t>II 589</t>
  </si>
  <si>
    <t>8307514-7</t>
  </si>
  <si>
    <t>MARIA JERIA CÁCERES</t>
  </si>
  <si>
    <t>ADP-4402</t>
  </si>
  <si>
    <t>II 1498</t>
  </si>
  <si>
    <t>13128838-7</t>
  </si>
  <si>
    <t>VÍCTOR MANUEL PÉREZ ORTEGA</t>
  </si>
  <si>
    <t>ADP-4405</t>
  </si>
  <si>
    <t>II 1504</t>
  </si>
  <si>
    <t>10818935-5</t>
  </si>
  <si>
    <t>ANY ANDREA RIVEROS ALIAGA</t>
  </si>
  <si>
    <t>ADP-4418</t>
  </si>
  <si>
    <t>Jefe/a División Planificación y Coordinación</t>
  </si>
  <si>
    <t>II 317</t>
  </si>
  <si>
    <t>12523220-5</t>
  </si>
  <si>
    <t>BEATRIZ CAROLINA BARRERA MAFFIOLETTI</t>
  </si>
  <si>
    <t>ADP-4427</t>
  </si>
  <si>
    <t>II 105</t>
  </si>
  <si>
    <t>12168886-7</t>
  </si>
  <si>
    <t>SERGIO ANTONIO ZULOAGA MARÍN</t>
  </si>
  <si>
    <t>ADP-4452</t>
  </si>
  <si>
    <t>Director/a Hospital Exequiel González</t>
  </si>
  <si>
    <t>II 472</t>
  </si>
  <si>
    <t>6557116-1</t>
  </si>
  <si>
    <t>INÉS DE LAS MERCEDES ARANEDA ARANDA</t>
  </si>
  <si>
    <t>ADP-4457</t>
  </si>
  <si>
    <t>Director/a Regional de Aduana Antofagasta, Región de Antofagasta</t>
  </si>
  <si>
    <t>II 76</t>
  </si>
  <si>
    <t>16672302-7</t>
  </si>
  <si>
    <t>FRANCISCO ANDRÉS ROMERO PAPASIDERIS</t>
  </si>
  <si>
    <t>ADP-4465</t>
  </si>
  <si>
    <t>II 919</t>
  </si>
  <si>
    <t>16365148-3</t>
  </si>
  <si>
    <t>PAMELA FERNANDA ADRIAZOLA ROJAS</t>
  </si>
  <si>
    <t>ADP-4470</t>
  </si>
  <si>
    <t>II 623</t>
  </si>
  <si>
    <t>13428104-9</t>
  </si>
  <si>
    <t>ANDREA DE LOURDES COLLAO VÉLIZ</t>
  </si>
  <si>
    <t>ADP-4474</t>
  </si>
  <si>
    <t>II 102</t>
  </si>
  <si>
    <t>13612094-8</t>
  </si>
  <si>
    <t>JOSÉ MANUEL BLANCO PRADO</t>
  </si>
  <si>
    <t>ADP-4477</t>
  </si>
  <si>
    <t>II 726</t>
  </si>
  <si>
    <t>14443669-5</t>
  </si>
  <si>
    <t>CLAUDIO ANDRÉS SALVO MORA</t>
  </si>
  <si>
    <t>ADP-4481</t>
  </si>
  <si>
    <t>II 363</t>
  </si>
  <si>
    <t>13413696-0</t>
  </si>
  <si>
    <t>PATRICIA JIMENA SANHUEZA ZENOBIO</t>
  </si>
  <si>
    <t>ADP-4486</t>
  </si>
  <si>
    <t>Subirector/a Juridico</t>
  </si>
  <si>
    <t>II 1226</t>
  </si>
  <si>
    <t>12241029-3</t>
  </si>
  <si>
    <t>FERNANDO BRAVO CARMONA</t>
  </si>
  <si>
    <t>ADP-4498</t>
  </si>
  <si>
    <t>II 136</t>
  </si>
  <si>
    <t>16239890-3</t>
  </si>
  <si>
    <t>NATALIA EUGENIA VILLEGAS CASTRO</t>
  </si>
  <si>
    <t>ADP-4510</t>
  </si>
  <si>
    <t>II 1479</t>
  </si>
  <si>
    <t>12694055-6</t>
  </si>
  <si>
    <t>ROBERTO GABRIEL CONCHA MATHIESEN</t>
  </si>
  <si>
    <t>ADP-4512</t>
  </si>
  <si>
    <t>II 1482</t>
  </si>
  <si>
    <t>9410531-5</t>
  </si>
  <si>
    <t>PABLO GIACOMO QUERCIA MARTINIC</t>
  </si>
  <si>
    <t>ADP-4519</t>
  </si>
  <si>
    <t>Director/a Regional Tesorero/a Región de la Araucanía</t>
  </si>
  <si>
    <t>II 61</t>
  </si>
  <si>
    <t>12291369-4</t>
  </si>
  <si>
    <t>CLAUDIA ANDREA GUAJARDO ARRIAGADA</t>
  </si>
  <si>
    <t>ADP-4520</t>
  </si>
  <si>
    <t>Director/a Regional Tesorero/a Los Lagos</t>
  </si>
  <si>
    <t>II 64</t>
  </si>
  <si>
    <t>8348965-0</t>
  </si>
  <si>
    <t>FRANKLIN EDUARDO VILDÓSOLA SAAVEDRA</t>
  </si>
  <si>
    <t>ADP-4521</t>
  </si>
  <si>
    <t>Director/a Regional Tesorero/a Región de Valparaíso</t>
  </si>
  <si>
    <t>II 56</t>
  </si>
  <si>
    <t>10367305-4</t>
  </si>
  <si>
    <t>ANDRES ELEANDER CASTILLO GOMEZ</t>
  </si>
  <si>
    <t>ADP-4554</t>
  </si>
  <si>
    <t>II 164</t>
  </si>
  <si>
    <t>14468541-5</t>
  </si>
  <si>
    <t>SERGIO EDUARDO BARRA GUZMÁN</t>
  </si>
  <si>
    <t>ADP-4557</t>
  </si>
  <si>
    <t>Director/a Hospital de Curicó</t>
  </si>
  <si>
    <t>II 499</t>
  </si>
  <si>
    <t>10051013-8</t>
  </si>
  <si>
    <t>MAURO JOAN SALINAS CORTÉS</t>
  </si>
  <si>
    <t>ADP-4574</t>
  </si>
  <si>
    <t>Jefe/a Departamento Empleo y Capacitación en Empresas</t>
  </si>
  <si>
    <t>II 293</t>
  </si>
  <si>
    <t>12644163-0</t>
  </si>
  <si>
    <t>RODRIGO PATRICIO VALDIVIA LEFORT</t>
  </si>
  <si>
    <t>ADP-4575</t>
  </si>
  <si>
    <t>Jefe/a División Informática</t>
  </si>
  <si>
    <t>II 268</t>
  </si>
  <si>
    <t>8510947-2</t>
  </si>
  <si>
    <t>PAUL ALEXANDER COOK MOYANO</t>
  </si>
  <si>
    <t>ADP-4589</t>
  </si>
  <si>
    <t>II 49</t>
  </si>
  <si>
    <t>12404429-4</t>
  </si>
  <si>
    <t>ALEXANDER PÉREZ MÉNDEZ</t>
  </si>
  <si>
    <t>ADP-4597</t>
  </si>
  <si>
    <t>II 47</t>
  </si>
  <si>
    <t>10911752-8</t>
  </si>
  <si>
    <t>CRISTIAN LUIS VARGAS BUGUEÑO</t>
  </si>
  <si>
    <t>ADP-4598</t>
  </si>
  <si>
    <t>Jefe/a División Función Planificación y Desarrollo</t>
  </si>
  <si>
    <t>II 15</t>
  </si>
  <si>
    <t>9910647-6</t>
  </si>
  <si>
    <t>ARTURO OSVALDO VERGARA SOTO</t>
  </si>
  <si>
    <t>ADP-4603</t>
  </si>
  <si>
    <t>II 815</t>
  </si>
  <si>
    <t>6967738-K</t>
  </si>
  <si>
    <t>VERÓNICA EUFEMIA OSSANDÓN PIZARRO</t>
  </si>
  <si>
    <t>ADP-4608</t>
  </si>
  <si>
    <t>II 747</t>
  </si>
  <si>
    <t>9263072-2</t>
  </si>
  <si>
    <t>GONZALO MÁRQUEZ FAZZINI</t>
  </si>
  <si>
    <t>ADP-4609</t>
  </si>
  <si>
    <t>II 748</t>
  </si>
  <si>
    <t>9663273-8</t>
  </si>
  <si>
    <t>MARCIAL FERNÁNDEZ IGLESIAS</t>
  </si>
  <si>
    <t>ADP-4610</t>
  </si>
  <si>
    <t>Jefe/a de División Función Personal(División Gestión y Desarrollo de Personas)</t>
  </si>
  <si>
    <t>II 14</t>
  </si>
  <si>
    <t>13191155-6</t>
  </si>
  <si>
    <t>LUIS PATRICIO MÉNDEZ LÓPEZ</t>
  </si>
  <si>
    <t>ADP-4613</t>
  </si>
  <si>
    <t>II 326</t>
  </si>
  <si>
    <t>9876541-7</t>
  </si>
  <si>
    <t>XIMENA DEL PILAR KRAUSE MONSALVE</t>
  </si>
  <si>
    <t>ADP-4616</t>
  </si>
  <si>
    <t>Subdirector/a Administrativo/a Hospital del Salvador</t>
  </si>
  <si>
    <t>II 430</t>
  </si>
  <si>
    <t>12222571-2</t>
  </si>
  <si>
    <t>FERNANDO FLORENCIO LACALLE DELGADILLO</t>
  </si>
  <si>
    <t>ADP-4623</t>
  </si>
  <si>
    <t>II 827</t>
  </si>
  <si>
    <t>16359858-2</t>
  </si>
  <si>
    <t>EMANUEL IBARRA SOTO</t>
  </si>
  <si>
    <t>ADP-4625</t>
  </si>
  <si>
    <t>Subdirector/a de Gestión y Desarrollo</t>
  </si>
  <si>
    <t>II 320</t>
  </si>
  <si>
    <t>7819343-3</t>
  </si>
  <si>
    <t>PABLO AQUILES MUÑOZ FERNÁNDEZ</t>
  </si>
  <si>
    <t>ADP-4642</t>
  </si>
  <si>
    <t>Subdirector/a de Obras</t>
  </si>
  <si>
    <t>II 327</t>
  </si>
  <si>
    <t>10191790-8</t>
  </si>
  <si>
    <t>JAIME HUIDOBRO MEDEL</t>
  </si>
  <si>
    <t>ADP-4644</t>
  </si>
  <si>
    <t>II 551</t>
  </si>
  <si>
    <t>10302751-9</t>
  </si>
  <si>
    <t>PAOLA ALEJANDRA OYARZÚN POBLETE</t>
  </si>
  <si>
    <t>ADP-4667</t>
  </si>
  <si>
    <t>II 126</t>
  </si>
  <si>
    <t>10230404-7</t>
  </si>
  <si>
    <t>RENÉ HORACIO SALINAS BLANCO</t>
  </si>
  <si>
    <t>1224/2023</t>
  </si>
  <si>
    <t>no se indica fecha de egreso en oficio</t>
  </si>
  <si>
    <t>ADP-4668</t>
  </si>
  <si>
    <t>II 308</t>
  </si>
  <si>
    <t>13593344-9</t>
  </si>
  <si>
    <t>MARIO RODRIGO VALDERRAMA VENEGAS</t>
  </si>
  <si>
    <t>ADP-4679</t>
  </si>
  <si>
    <t>Jefe/a División Función: Parques y Jardines</t>
  </si>
  <si>
    <t>II 593</t>
  </si>
  <si>
    <t>14154136-6</t>
  </si>
  <si>
    <t>ANDREA JOVITA ALVARADO OJEDA</t>
  </si>
  <si>
    <t>ADP-4680</t>
  </si>
  <si>
    <t>II 531</t>
  </si>
  <si>
    <t>8021360-3</t>
  </si>
  <si>
    <t>MIGUEL CANALES CARRASCO</t>
  </si>
  <si>
    <t>ADP-4689</t>
  </si>
  <si>
    <t>Subfiscal Nacional</t>
  </si>
  <si>
    <t>II 89</t>
  </si>
  <si>
    <t>13458612-5</t>
  </si>
  <si>
    <t>RICARDO FELIPE CERDA BECKER</t>
  </si>
  <si>
    <t>ADP-4693</t>
  </si>
  <si>
    <t>II 511</t>
  </si>
  <si>
    <t>13860476-4</t>
  </si>
  <si>
    <t>ELIZABETH ANDREA ABARCA TRIVIÑO</t>
  </si>
  <si>
    <t>ADP-4708</t>
  </si>
  <si>
    <t>II 99</t>
  </si>
  <si>
    <t>10722131-K</t>
  </si>
  <si>
    <t>CHRISTIAN ALEJANDRO LETZKUS BERRÍOS</t>
  </si>
  <si>
    <t>ADP-4733</t>
  </si>
  <si>
    <t>Jefe/a División de Evaluación de Desempeño</t>
  </si>
  <si>
    <t>II 922</t>
  </si>
  <si>
    <t>13866102-4</t>
  </si>
  <si>
    <t>GINO FRANCISCO CORTEZ BOLADOS</t>
  </si>
  <si>
    <t>ADP-4741</t>
  </si>
  <si>
    <t>Subdirector/a Administrativo/a Hospital Carlos Van Buren</t>
  </si>
  <si>
    <t>II 412</t>
  </si>
  <si>
    <t>7662346-5</t>
  </si>
  <si>
    <t>JAVIER FRANCISCO INFANTE COTRONEO</t>
  </si>
  <si>
    <t>ADP-4743</t>
  </si>
  <si>
    <t>Subdirector/a Administrativo/a Hospital de Las Higueras</t>
  </si>
  <si>
    <t>II 523</t>
  </si>
  <si>
    <t>13140703-3</t>
  </si>
  <si>
    <t>JORGE IVÁN RUBILAR CEA</t>
  </si>
  <si>
    <t>ADP-4749</t>
  </si>
  <si>
    <t>Jefe/a de División, Función: Comisiones Médicas y Ergonómica</t>
  </si>
  <si>
    <t>II 313</t>
  </si>
  <si>
    <t>10444959-K</t>
  </si>
  <si>
    <t>ALBERTO JOSÉ MUÑOZ VERGARA</t>
  </si>
  <si>
    <t>ADP-4756</t>
  </si>
  <si>
    <t>Servicio Local de Educación de Costa Araucanía</t>
  </si>
  <si>
    <t>Jefe/a de Unidad Apoyo Técnico Pedagógico</t>
  </si>
  <si>
    <t>II 1453</t>
  </si>
  <si>
    <t>13730834-7</t>
  </si>
  <si>
    <t>JESSICA PAMELA SANDOVAL GARCÉS</t>
  </si>
  <si>
    <t>ADP-4757</t>
  </si>
  <si>
    <t>II 1454</t>
  </si>
  <si>
    <t>15415464-7</t>
  </si>
  <si>
    <t>MARÍA JOSÉ CANALES LAVÍN</t>
  </si>
  <si>
    <t>ADP-4758</t>
  </si>
  <si>
    <t>II 1455</t>
  </si>
  <si>
    <t>15598786-3</t>
  </si>
  <si>
    <t>CAROLINA IVETT SAAVEDRA GONZÁLEZ</t>
  </si>
  <si>
    <t>ADP-4762</t>
  </si>
  <si>
    <t>Jefe/a de Unidad Administración y Finanzas</t>
  </si>
  <si>
    <t>II 1459</t>
  </si>
  <si>
    <t>13359603-8</t>
  </si>
  <si>
    <t>ALEXANDER HERNÁN ORREGO ARAYA</t>
  </si>
  <si>
    <t>ADP-4764</t>
  </si>
  <si>
    <t>II 1461</t>
  </si>
  <si>
    <t>15770547-4</t>
  </si>
  <si>
    <t>RODRIGO EDUARDO LAVÍN SANHUEZA</t>
  </si>
  <si>
    <t>ADP-4765</t>
  </si>
  <si>
    <t>Servicio Local de Educación de Huasco</t>
  </si>
  <si>
    <t>II 1462</t>
  </si>
  <si>
    <t>15989896-2</t>
  </si>
  <si>
    <t>LORITS ESTEBAN HERNÁNDEZ ROJAS</t>
  </si>
  <si>
    <t>ADP-4768</t>
  </si>
  <si>
    <t>Jefe/a de División de Desarrollo y Licitación de Proyectos</t>
  </si>
  <si>
    <t>II 1512</t>
  </si>
  <si>
    <t>13441447-2</t>
  </si>
  <si>
    <t>LUIS FELIPE ELTON SANFUENTES</t>
  </si>
  <si>
    <t>ADP-4770</t>
  </si>
  <si>
    <t>Jefe/a de División de Operaciones</t>
  </si>
  <si>
    <t>II 1514</t>
  </si>
  <si>
    <t>13669338-7</t>
  </si>
  <si>
    <t>MARÍA DE LOS ANGELES VARGAS MANRÍQUEZ</t>
  </si>
  <si>
    <t>ADP-4773</t>
  </si>
  <si>
    <t>Director/a Departamento Función: Aeródromos y Servicios Aeronáuticos</t>
  </si>
  <si>
    <t>II 37</t>
  </si>
  <si>
    <t>9021038-6</t>
  </si>
  <si>
    <t>JULIO ANDRÉS SCHNETTLER RAMÍREZ</t>
  </si>
  <si>
    <t>ADP-4774</t>
  </si>
  <si>
    <t>Jefe/a División de Hidrología</t>
  </si>
  <si>
    <t>II 331</t>
  </si>
  <si>
    <t>9500456-3</t>
  </si>
  <si>
    <t>LUIS ALBERTO MORENO RUBIO</t>
  </si>
  <si>
    <t>ADP-4787</t>
  </si>
  <si>
    <t>II 251</t>
  </si>
  <si>
    <t>11619971-8</t>
  </si>
  <si>
    <t>MARCOS ENRIQUE FAÚNDES PINTO</t>
  </si>
  <si>
    <t>ADP-4794</t>
  </si>
  <si>
    <t>Director/a Regional de Aduana Iquique, Región de Tarapacá</t>
  </si>
  <si>
    <t>II 75</t>
  </si>
  <si>
    <t>9729190-K</t>
  </si>
  <si>
    <t>CRISTIAN ALEJANDRO MOLINA SILVA</t>
  </si>
  <si>
    <t>ADP-4843</t>
  </si>
  <si>
    <t>Director/a Regional, Región de Antofagasta</t>
  </si>
  <si>
    <t>12616251-0</t>
  </si>
  <si>
    <t>LIDIA IRIS JULIO TORRES</t>
  </si>
  <si>
    <t>ADP-4867</t>
  </si>
  <si>
    <t>II 711</t>
  </si>
  <si>
    <t>8820901-K</t>
  </si>
  <si>
    <t>PATRICIA JACQUELINE VEGA CORNEJO</t>
  </si>
  <si>
    <t>ADP-4896</t>
  </si>
  <si>
    <t>II 140</t>
  </si>
  <si>
    <t>10777984-1</t>
  </si>
  <si>
    <t>PAULINA ROS ARRIAGADA</t>
  </si>
  <si>
    <t>ADP-4914</t>
  </si>
  <si>
    <t>Director/a Dirección Meteorológica de Chile</t>
  </si>
  <si>
    <t>II 34</t>
  </si>
  <si>
    <t>7188056-7</t>
  </si>
  <si>
    <t>REINALDO ALEX GUTIÉRREZ CISTERNA</t>
  </si>
  <si>
    <t>ADP-4916</t>
  </si>
  <si>
    <t>Jefe/a División Fusiones y Estudios</t>
  </si>
  <si>
    <t>II 92</t>
  </si>
  <si>
    <t>15384569-7</t>
  </si>
  <si>
    <t>FRANCISCA JAVIERA LEVÍN VISIC</t>
  </si>
  <si>
    <t>ADP-4917</t>
  </si>
  <si>
    <t>II 119</t>
  </si>
  <si>
    <t>9881379-9</t>
  </si>
  <si>
    <t>CECILIA ANDREA SOLÍS FERNÁNDEZ</t>
  </si>
  <si>
    <t>ADP-4921</t>
  </si>
  <si>
    <t>Jefe/a Departamento de Crédito</t>
  </si>
  <si>
    <t>II 262</t>
  </si>
  <si>
    <t>10970719-8</t>
  </si>
  <si>
    <t>CHRISTIAN ANDRÉS BARRUETO LARA</t>
  </si>
  <si>
    <t>ADP-4923</t>
  </si>
  <si>
    <t>II 249</t>
  </si>
  <si>
    <t>7357880-9</t>
  </si>
  <si>
    <t>JUAN AGUSTÍN PARADA ITURRIAGA</t>
  </si>
  <si>
    <t>ADP-4926</t>
  </si>
  <si>
    <t>II 527</t>
  </si>
  <si>
    <t>9675183-4</t>
  </si>
  <si>
    <t>MANUEL HERBAGE ESCALONA</t>
  </si>
  <si>
    <t>ADP-4930</t>
  </si>
  <si>
    <t>Jefe/a División de Control de Frontera</t>
  </si>
  <si>
    <t>II 624</t>
  </si>
  <si>
    <t>7620403-9</t>
  </si>
  <si>
    <t>OSCAR HUMBERTO CAMACHO INOSTROZA</t>
  </si>
  <si>
    <t>ADP-4933</t>
  </si>
  <si>
    <t>II 258</t>
  </si>
  <si>
    <t>14406834-3</t>
  </si>
  <si>
    <t>RENÉ ALEJANDRO CASTRO CID</t>
  </si>
  <si>
    <t>ADP-4938</t>
  </si>
  <si>
    <t>II 817</t>
  </si>
  <si>
    <t>10993250-7</t>
  </si>
  <si>
    <t>PAOLA LA ROCCA MATTAR</t>
  </si>
  <si>
    <t>ADP-4939</t>
  </si>
  <si>
    <t>II 506</t>
  </si>
  <si>
    <t>11493426-7</t>
  </si>
  <si>
    <t>CHRISTIAN EDUARDO ALARCON CUMPLIDO</t>
  </si>
  <si>
    <t>ADP-4941</t>
  </si>
  <si>
    <t>II 1263</t>
  </si>
  <si>
    <t>15244435-4</t>
  </si>
  <si>
    <t>GABY MARIBEL MARIHUÁN COLIHUINCA</t>
  </si>
  <si>
    <t>ADP-4951</t>
  </si>
  <si>
    <t>Jefe/a División Función Finanzas Públicas</t>
  </si>
  <si>
    <t>II 48</t>
  </si>
  <si>
    <t>12242809-5</t>
  </si>
  <si>
    <t>HERNÁN EMILIO NOBIZELLI REYES</t>
  </si>
  <si>
    <t>ADP-4957</t>
  </si>
  <si>
    <t>Jefe/a Departamento Función: Agencia Nacional de Medicamentos</t>
  </si>
  <si>
    <t>II 359</t>
  </si>
  <si>
    <t>14338400-4</t>
  </si>
  <si>
    <t>HERIBERTO ENRIQUE GARCÍA ESCORZA</t>
  </si>
  <si>
    <t>ADP-4958</t>
  </si>
  <si>
    <t>II 103</t>
  </si>
  <si>
    <t>8015187-K</t>
  </si>
  <si>
    <t>FERNANDO JAVIER DEL PINO LARZET</t>
  </si>
  <si>
    <t>ADP-4963</t>
  </si>
  <si>
    <t>II 234</t>
  </si>
  <si>
    <t>11173235-3</t>
  </si>
  <si>
    <t>RICARDO AUGUSTO BAEZA GONZÁLEZ</t>
  </si>
  <si>
    <t>ADP-4965</t>
  </si>
  <si>
    <t>Director/a Hospital de la Florida</t>
  </si>
  <si>
    <t>II 1447</t>
  </si>
  <si>
    <t>10092452-8</t>
  </si>
  <si>
    <t>RUBÉN CARLO GENNERO RIGANTI</t>
  </si>
  <si>
    <t>ADP-4973</t>
  </si>
  <si>
    <t>Director/a Hospital de Curanilahue</t>
  </si>
  <si>
    <t>II 535</t>
  </si>
  <si>
    <t>13364498-9</t>
  </si>
  <si>
    <t>JUAN ENRIQUE GAMBOA SARAVIA</t>
  </si>
  <si>
    <t>ADP-4975</t>
  </si>
  <si>
    <t>Director/a Hospital Clínico San Borja Arriarán</t>
  </si>
  <si>
    <t>II 445</t>
  </si>
  <si>
    <t>13922846-4</t>
  </si>
  <si>
    <t>JORGE MARCEL WILHELM DEL VILLAR</t>
  </si>
  <si>
    <t>ADP-4976</t>
  </si>
  <si>
    <t>II 13</t>
  </si>
  <si>
    <t>10586214-8</t>
  </si>
  <si>
    <t>MARCELO ESTEBAN DÍAZ LISBOA</t>
  </si>
  <si>
    <t>ADP-4984</t>
  </si>
  <si>
    <t>II 151</t>
  </si>
  <si>
    <t>16212359-9</t>
  </si>
  <si>
    <t>DANIEL ALEJANDRO SMITH BENAVENTE</t>
  </si>
  <si>
    <t>ADP-4985</t>
  </si>
  <si>
    <t>II 153</t>
  </si>
  <si>
    <t>14057848-7</t>
  </si>
  <si>
    <t>OSCAR ENRIQUE KOCK SAN MARTÍN</t>
  </si>
  <si>
    <t>ADP-4986</t>
  </si>
  <si>
    <t>II 154</t>
  </si>
  <si>
    <t>15523391-5</t>
  </si>
  <si>
    <t>IGNACIO JAVIER RENÉ TELLO CARDONE</t>
  </si>
  <si>
    <t>ADP-4988</t>
  </si>
  <si>
    <t>II 1499</t>
  </si>
  <si>
    <t>12520809-6</t>
  </si>
  <si>
    <t>JUAN PAULO LARA GONZÁLEZ</t>
  </si>
  <si>
    <t>ADP-4990</t>
  </si>
  <si>
    <t>II 662</t>
  </si>
  <si>
    <t>13609035-6</t>
  </si>
  <si>
    <t>ALEJANDRO FABIÁN PAREDES ZIEBALLE</t>
  </si>
  <si>
    <t>ADP-4993</t>
  </si>
  <si>
    <t>Jefe/a Departamento Función: Técnico</t>
  </si>
  <si>
    <t>II 344</t>
  </si>
  <si>
    <t>10871406-9</t>
  </si>
  <si>
    <t>TANIA ISABEL GONZÁLEZ DONOSO</t>
  </si>
  <si>
    <t>ADP-4998</t>
  </si>
  <si>
    <t>II 707</t>
  </si>
  <si>
    <t>9756409-4</t>
  </si>
  <si>
    <t>CAROLINA DE LAS MERCEDES GONZÁLEZ BRUNA</t>
  </si>
  <si>
    <t>ADP-5005</t>
  </si>
  <si>
    <t>Director/a Regional de Aduana Santiago, Región Metropolitana</t>
  </si>
  <si>
    <t>II 74</t>
  </si>
  <si>
    <t>12224277-3</t>
  </si>
  <si>
    <t>RODRIGO ALEJANDRO DÍAZ ALEGRÍA</t>
  </si>
  <si>
    <t>ADP-5012</t>
  </si>
  <si>
    <t>Director/a Asuntos Jurídicos</t>
  </si>
  <si>
    <t>II 1596</t>
  </si>
  <si>
    <t>13077275-7</t>
  </si>
  <si>
    <t>PAULINA NOEMÍ VALDERRAMA ARAVENA</t>
  </si>
  <si>
    <t>ADP-5014</t>
  </si>
  <si>
    <t>II 1598</t>
  </si>
  <si>
    <t>9497696-0</t>
  </si>
  <si>
    <t>MARÍA LORENA SEPÚLVEDA VILLA</t>
  </si>
  <si>
    <t>ADP-5017</t>
  </si>
  <si>
    <t>Director/a Regional Zona Centro Norte</t>
  </si>
  <si>
    <t>II 1601</t>
  </si>
  <si>
    <t>7420603-4</t>
  </si>
  <si>
    <t>MARIELA VERÓNICA DÍAZ ZAMORANO</t>
  </si>
  <si>
    <t>ADP-5019</t>
  </si>
  <si>
    <t>Director/a Regional Zona Sur</t>
  </si>
  <si>
    <t>II 1603</t>
  </si>
  <si>
    <t>10884928-2</t>
  </si>
  <si>
    <t>RICARDO CRISTIAN ARRIAGADA VICENCIO</t>
  </si>
  <si>
    <t>ADP-5028</t>
  </si>
  <si>
    <t>Subdirector/a Administrativo Hospital Regional Punta Arenas</t>
  </si>
  <si>
    <t>II 1179</t>
  </si>
  <si>
    <t>8236976-7</t>
  </si>
  <si>
    <t>MARCELO RICARDO TORRES MENDOZA</t>
  </si>
  <si>
    <t>ADP-5029</t>
  </si>
  <si>
    <t>Jefe/a División Función Investigación y Aplicaciones</t>
  </si>
  <si>
    <t>II 641</t>
  </si>
  <si>
    <t>6369331-6</t>
  </si>
  <si>
    <t>LUIS PEDRO HUERTA TORCHIO</t>
  </si>
  <si>
    <t>ADP-5030</t>
  </si>
  <si>
    <t>Director/a Regional Magallanes y Antartica Chilena</t>
  </si>
  <si>
    <t>II 1214</t>
  </si>
  <si>
    <t>7243682-2</t>
  </si>
  <si>
    <t>CARLO VITOMIR GORZIGLIA SAIN</t>
  </si>
  <si>
    <t>ADP-5033</t>
  </si>
  <si>
    <t>II 1456</t>
  </si>
  <si>
    <t>10806944-9</t>
  </si>
  <si>
    <t>JOSÉ RENATO CANALES LÓPEZ</t>
  </si>
  <si>
    <t>ADP-5034</t>
  </si>
  <si>
    <t>II 1458</t>
  </si>
  <si>
    <t>8665671-K</t>
  </si>
  <si>
    <t>NATAN FREDY TAPIA SILVA</t>
  </si>
  <si>
    <t>ADP-5036</t>
  </si>
  <si>
    <t>Administrador/a General</t>
  </si>
  <si>
    <t>II 23</t>
  </si>
  <si>
    <t>10696431-9</t>
  </si>
  <si>
    <t>FERNANDO ANTONIO VEGA EVARISTI</t>
  </si>
  <si>
    <t>ADP-5043</t>
  </si>
  <si>
    <t>II 108</t>
  </si>
  <si>
    <t>10390738-1</t>
  </si>
  <si>
    <t>JHONY DANILO PAVEZ ROSALES</t>
  </si>
  <si>
    <t>ADP-5045</t>
  </si>
  <si>
    <t>Director/a de Límites</t>
  </si>
  <si>
    <t>II 7</t>
  </si>
  <si>
    <t>9901563-2</t>
  </si>
  <si>
    <t>SAMY MANUEL HAWA ARELLANO</t>
  </si>
  <si>
    <t>ADP-5046</t>
  </si>
  <si>
    <t>Jefe/a División Función Cobranzas y Quiebras</t>
  </si>
  <si>
    <t>II 46</t>
  </si>
  <si>
    <t>10226383-9</t>
  </si>
  <si>
    <t>RUBÉN ALEJANDRO VÁSQUEZ BELMAR</t>
  </si>
  <si>
    <t>ADP-5048</t>
  </si>
  <si>
    <t>Intendente/a de Prestadores de Salud</t>
  </si>
  <si>
    <t>II 585</t>
  </si>
  <si>
    <t>8753437-5</t>
  </si>
  <si>
    <t>CARMEN SOFÍA MONSALVE BENAVIDES</t>
  </si>
  <si>
    <t>ADP-5055</t>
  </si>
  <si>
    <t>II 410</t>
  </si>
  <si>
    <t>6944098-3</t>
  </si>
  <si>
    <t>HÉCTOR PATRICIO PEÑALOZA ORTIZ</t>
  </si>
  <si>
    <t>ADP-5059</t>
  </si>
  <si>
    <t>II 1574</t>
  </si>
  <si>
    <t>13815592-7</t>
  </si>
  <si>
    <t>VÍCTOR ANDREE VALLETTE CERDA</t>
  </si>
  <si>
    <t>ADP-5060</t>
  </si>
  <si>
    <t>II 1588</t>
  </si>
  <si>
    <t>9452919-0</t>
  </si>
  <si>
    <t>CARLOS ARTURO POBLETE LAGOS</t>
  </si>
  <si>
    <t>ADP-5061</t>
  </si>
  <si>
    <t>II 1589</t>
  </si>
  <si>
    <t>15458086-7</t>
  </si>
  <si>
    <t>GISELLE FRANCISCA OLEA MATUS</t>
  </si>
  <si>
    <t>ADP-5073</t>
  </si>
  <si>
    <t>Director/a Hospital San Pablo de Coquimbo</t>
  </si>
  <si>
    <t>II 390</t>
  </si>
  <si>
    <t>12927218-K</t>
  </si>
  <si>
    <t>GERMÁN RODRIGO LÓPEZ ÁLVAREZ</t>
  </si>
  <si>
    <t>ADP-5075</t>
  </si>
  <si>
    <t>Director/a Hospital de San José del Maipo</t>
  </si>
  <si>
    <t>II 484</t>
  </si>
  <si>
    <t>13455351-0</t>
  </si>
  <si>
    <t>JAIME ANTONIO CARVAJAL YÁÑEZ</t>
  </si>
  <si>
    <t>ADP-5076</t>
  </si>
  <si>
    <t>Subdirector/a Administrativo/a Hospital de Valdivia</t>
  </si>
  <si>
    <t>13103689-2</t>
  </si>
  <si>
    <t>Jimmy Alfonso Walker Vergara</t>
  </si>
  <si>
    <t>ADP-5078</t>
  </si>
  <si>
    <t>II 248</t>
  </si>
  <si>
    <t>15010479-3</t>
  </si>
  <si>
    <t>MARIO EDUARDO MEJÍAS NAREDO</t>
  </si>
  <si>
    <t>ADP-5080</t>
  </si>
  <si>
    <t>Subirector/a Administrativo Hospital Luis Tisné</t>
  </si>
  <si>
    <t>II 1183</t>
  </si>
  <si>
    <t>11849492-K</t>
  </si>
  <si>
    <t>MARÍA CAROL GLORIA LUCO AVENDAÑO</t>
  </si>
  <si>
    <t>ADP-5082</t>
  </si>
  <si>
    <t>Director/a Hospital San José del Carmen de Copiapó</t>
  </si>
  <si>
    <t>II 383</t>
  </si>
  <si>
    <t>9826589-9</t>
  </si>
  <si>
    <t>BERNARDO ALFONSO VILLABLANCA LLANOS</t>
  </si>
  <si>
    <t>ADP-5084</t>
  </si>
  <si>
    <t>II 380</t>
  </si>
  <si>
    <t>7954816-2</t>
  </si>
  <si>
    <t>PATRICIO EDUARDO GASPAR ALQUINTA</t>
  </si>
  <si>
    <t>ADP-5089</t>
  </si>
  <si>
    <t>Servicio Local de Educación Valparaíso que comprende las Comunas de Valparaíso y Juan Fernandez</t>
  </si>
  <si>
    <t>II 1579</t>
  </si>
  <si>
    <t>15310726-2</t>
  </si>
  <si>
    <t>DASLAV CRISTIAN MIHOVILOVIC PÉREZ</t>
  </si>
  <si>
    <t>ADP-5093</t>
  </si>
  <si>
    <t>II 492</t>
  </si>
  <si>
    <t>9978015-0</t>
  </si>
  <si>
    <t>GONZALO ANDRÉS RODRÍGUEZ CÓRDOVA</t>
  </si>
  <si>
    <t>ADP-5097</t>
  </si>
  <si>
    <t>II 691</t>
  </si>
  <si>
    <t>9421719-9</t>
  </si>
  <si>
    <t>IVÁN MANUEL ANDRADE MUÑOZ</t>
  </si>
  <si>
    <t>ADP-5105</t>
  </si>
  <si>
    <t>Director/a Regional Tesorero/a Región de Atacama</t>
  </si>
  <si>
    <t>II 54</t>
  </si>
  <si>
    <t>10092616-4</t>
  </si>
  <si>
    <t>ARTURO EDUARDO MORENO WERNER</t>
  </si>
  <si>
    <t>ADP-5106</t>
  </si>
  <si>
    <t>Director/a Regional Tesorero/a Región de Aysén</t>
  </si>
  <si>
    <t>II 65</t>
  </si>
  <si>
    <t>7999288-7</t>
  </si>
  <si>
    <t>JUAN ANDRÉS GALILEA SOLA</t>
  </si>
  <si>
    <t>ADP-5107</t>
  </si>
  <si>
    <t>Jefe/a División Función Atención a Usuarios</t>
  </si>
  <si>
    <t>II 1112</t>
  </si>
  <si>
    <t>9115484-6</t>
  </si>
  <si>
    <t>CARLOS GUSTAVO LOYOLA JOUANNET</t>
  </si>
  <si>
    <t>ADP-5109</t>
  </si>
  <si>
    <t>Jefe/a de División de Administración Interna</t>
  </si>
  <si>
    <t>II 735</t>
  </si>
  <si>
    <t>10124948-4</t>
  </si>
  <si>
    <t>JORGE ANDRES MEDINA AREVALO</t>
  </si>
  <si>
    <t>ADP-5110</t>
  </si>
  <si>
    <t>II 795</t>
  </si>
  <si>
    <t>14109368-1</t>
  </si>
  <si>
    <t>GABRIELA ANDREA VILLANUEVA FUENTEALBA</t>
  </si>
  <si>
    <t>ADP-5117</t>
  </si>
  <si>
    <t>II 252</t>
  </si>
  <si>
    <t>7320707-K</t>
  </si>
  <si>
    <t>CARLA JACQUELINE HIDALGO FIGUEROA</t>
  </si>
  <si>
    <t>ADP-5120</t>
  </si>
  <si>
    <t>Jefe/a División Informatica</t>
  </si>
  <si>
    <t>II 1435</t>
  </si>
  <si>
    <t>13903737-5</t>
  </si>
  <si>
    <t>MARCELO ANTONIO GONZÁLEZ INOSTROZA</t>
  </si>
  <si>
    <t>ADP-5122</t>
  </si>
  <si>
    <t>Jefe/a de División Función: Personas</t>
  </si>
  <si>
    <t>II 642</t>
  </si>
  <si>
    <t>11647505-7</t>
  </si>
  <si>
    <t>GONZALO LUIS PONCE OLMOS</t>
  </si>
  <si>
    <t>ADP-5139</t>
  </si>
  <si>
    <t>Directivo Jefe de Apoyo Técnico Pedagógico</t>
  </si>
  <si>
    <t>II 1575</t>
  </si>
  <si>
    <t>12238492-6</t>
  </si>
  <si>
    <t>JUAN CARLOS OLGUÍN CERÓN</t>
  </si>
  <si>
    <t>ADP-5140</t>
  </si>
  <si>
    <t>II 1591</t>
  </si>
  <si>
    <t>7629794-0</t>
  </si>
  <si>
    <t>HÉCTOR LUIS SARAVIA MOLINA</t>
  </si>
  <si>
    <t>ADP-5151</t>
  </si>
  <si>
    <t>II 1464</t>
  </si>
  <si>
    <t>13869718-5</t>
  </si>
  <si>
    <t>RAÚL HUMBERTO ADONIS REYES</t>
  </si>
  <si>
    <t>ADP-5152</t>
  </si>
  <si>
    <t>II 211</t>
  </si>
  <si>
    <t>7631011-4</t>
  </si>
  <si>
    <t>HÉCTOR ANDRÉS ANDRADE CALDERÓN</t>
  </si>
  <si>
    <t>ADP-5154</t>
  </si>
  <si>
    <t>Subdirector/a Gestión y Desarrollo de Personas</t>
  </si>
  <si>
    <t>II 345</t>
  </si>
  <si>
    <t>13744558-1</t>
  </si>
  <si>
    <t>CAROLINA ALEJANDRA VILLEGAS BRUNA</t>
  </si>
  <si>
    <t>ADP-5155</t>
  </si>
  <si>
    <t>II 534</t>
  </si>
  <si>
    <t>13104304-K</t>
  </si>
  <si>
    <t>MARIANELA GEOVANNA SANDOVAL BUSTOS</t>
  </si>
  <si>
    <t>ADP-5158</t>
  </si>
  <si>
    <t>Director/a Hospital Comunitario de Salud Familiar Dr. Héctor Reyno Gutiérrez</t>
  </si>
  <si>
    <t>II 703</t>
  </si>
  <si>
    <t>13597737-3</t>
  </si>
  <si>
    <t>ANÍBAL ALEJANDRO LOBOS CORNEJO</t>
  </si>
  <si>
    <t>ADP-5160</t>
  </si>
  <si>
    <t>II 150</t>
  </si>
  <si>
    <t>12940244-K</t>
  </si>
  <si>
    <t>RODRIGO ALEJANDRO SANTANDER MARTIN</t>
  </si>
  <si>
    <t>ADP-5161</t>
  </si>
  <si>
    <t>II 152</t>
  </si>
  <si>
    <t>13951488-2</t>
  </si>
  <si>
    <t>MARÍA FRANCISCA ORTIZ OBERG</t>
  </si>
  <si>
    <t>ADP-5162</t>
  </si>
  <si>
    <t>II 155</t>
  </si>
  <si>
    <t>15279366-9</t>
  </si>
  <si>
    <t>OSVALDO PATRICIO EMHART VICENCIO</t>
  </si>
  <si>
    <t>ADP-5168</t>
  </si>
  <si>
    <t>II 661</t>
  </si>
  <si>
    <t>16904906-8</t>
  </si>
  <si>
    <t>ERICK ROLANDO ORELLANA JORQUERA</t>
  </si>
  <si>
    <t>ADP-5178</t>
  </si>
  <si>
    <t>Subirector/a Administrativo Hospital de Melipilla</t>
  </si>
  <si>
    <t>II 1193</t>
  </si>
  <si>
    <t>13448102-1</t>
  </si>
  <si>
    <t>CAROLINA CECILIA ROJAS ELGUETA</t>
  </si>
  <si>
    <t>ADP-5179</t>
  </si>
  <si>
    <t>Subdirector/a Administrativo/a Hospital San José del Carmen de Copiapó</t>
  </si>
  <si>
    <t>II 381</t>
  </si>
  <si>
    <t>9886359-1</t>
  </si>
  <si>
    <t>RAFAEL OCTAVIO CASTILLO CASTILLO</t>
  </si>
  <si>
    <t>ADP-5185</t>
  </si>
  <si>
    <t>II 1518</t>
  </si>
  <si>
    <t>13006531-7</t>
  </si>
  <si>
    <t>MARÍA JOSÉ MAGALY URRUTIA IGLESIAS</t>
  </si>
  <si>
    <t>ADP-5187</t>
  </si>
  <si>
    <t>II 1520</t>
  </si>
  <si>
    <t>12355432-9</t>
  </si>
  <si>
    <t>JULIA ELIZABETH ORÓSTEGUI BEOVIC</t>
  </si>
  <si>
    <t>ADP-5192</t>
  </si>
  <si>
    <t>II 1525</t>
  </si>
  <si>
    <t>13311222-7</t>
  </si>
  <si>
    <t>GUILIETTA KARINA VACCAREZZA GARRIDO</t>
  </si>
  <si>
    <t>ADP-5193</t>
  </si>
  <si>
    <t>II 1526</t>
  </si>
  <si>
    <t>16166595-9</t>
  </si>
  <si>
    <t>FABIAN LEÓNIDAS SILVA MATUS</t>
  </si>
  <si>
    <t>ADP-5194</t>
  </si>
  <si>
    <t>II 1527</t>
  </si>
  <si>
    <t>13124146-1</t>
  </si>
  <si>
    <t>HUGO ALEJANDRO BAEZA FOITZICK</t>
  </si>
  <si>
    <t>ADP-5196</t>
  </si>
  <si>
    <t>II 1529</t>
  </si>
  <si>
    <t>8480311-1</t>
  </si>
  <si>
    <t>MARÍA ALEJANDRA FIGUEROA GARCÍA HUIDOBRO</t>
  </si>
  <si>
    <t>ADP-5197</t>
  </si>
  <si>
    <t>14185745-2</t>
  </si>
  <si>
    <t>DANIELA PAZ TRIVIÑO MILLAR</t>
  </si>
  <si>
    <t>ADP-5202</t>
  </si>
  <si>
    <t>II 1581</t>
  </si>
  <si>
    <t>13049924-4</t>
  </si>
  <si>
    <t>SILVANA KARINA GUTIÉRREZ BRAVO</t>
  </si>
  <si>
    <t>ADP-5215</t>
  </si>
  <si>
    <t>Subdirector/a de Inocuidad y Certificación</t>
  </si>
  <si>
    <t>II 1105</t>
  </si>
  <si>
    <t>10839671-7</t>
  </si>
  <si>
    <t>HÉCTOR ESCOBAR CANDIA</t>
  </si>
  <si>
    <t>ADP-5216</t>
  </si>
  <si>
    <t>Subdirector/a Pesquería</t>
  </si>
  <si>
    <t>II 1106</t>
  </si>
  <si>
    <t>8918093-7</t>
  </si>
  <si>
    <t>FERNANDO ANTONIO NARANJO GATICA</t>
  </si>
  <si>
    <t>1225/2023</t>
  </si>
  <si>
    <t>ADP-5232</t>
  </si>
  <si>
    <t>Director/a Hospital de Quellón</t>
  </si>
  <si>
    <t>II 698</t>
  </si>
  <si>
    <t>10637315-9</t>
  </si>
  <si>
    <t>FRANCISCO GUILLERMO CAMILO DIAZ</t>
  </si>
  <si>
    <t>ADP-5233</t>
  </si>
  <si>
    <t>Director/a Hospital Dr. Luis Tisné Brousse</t>
  </si>
  <si>
    <t>II 743</t>
  </si>
  <si>
    <t>6996660-8</t>
  </si>
  <si>
    <t>JULIO MONTT VIDAL</t>
  </si>
  <si>
    <t>ADP-5236</t>
  </si>
  <si>
    <t>Jefe/a Departamento Función: Administración y Finanzas</t>
  </si>
  <si>
    <t>II 588</t>
  </si>
  <si>
    <t>12149112-5</t>
  </si>
  <si>
    <t>Rodrigo Manuel Sierra Contreras</t>
  </si>
  <si>
    <t>ADP-5238</t>
  </si>
  <si>
    <t>Subirector/a Administrativo Hospital de la Florida</t>
  </si>
  <si>
    <t>II 1200</t>
  </si>
  <si>
    <t>16553839-0</t>
  </si>
  <si>
    <t>PATRICHS ANDRÉ ROSALES MATURANA</t>
  </si>
  <si>
    <t>ADP-5240</t>
  </si>
  <si>
    <t>II 478</t>
  </si>
  <si>
    <t>12365022-0</t>
  </si>
  <si>
    <t>JUAN HERNÁN TORRES FLORES</t>
  </si>
  <si>
    <t>ADP-5253</t>
  </si>
  <si>
    <t>Subdirector/a Función Operaciones</t>
  </si>
  <si>
    <t>II 95</t>
  </si>
  <si>
    <t>15962056-5</t>
  </si>
  <si>
    <t>DANIELA ELSA MORAGA FARÍAS</t>
  </si>
  <si>
    <t>ADP-5254</t>
  </si>
  <si>
    <t>Director/a Regional Tesorero/a Región Metropolitana</t>
  </si>
  <si>
    <t>II 51</t>
  </si>
  <si>
    <t>9035397-7</t>
  </si>
  <si>
    <t>GERMAN ALEJANDRO LAFRENTZ HEINSEN</t>
  </si>
  <si>
    <t>ADP-5270</t>
  </si>
  <si>
    <t>Subdirector/a de Pavimentación y Obras Viales</t>
  </si>
  <si>
    <t>II 1223</t>
  </si>
  <si>
    <t>14302382-6</t>
  </si>
  <si>
    <t>MAURICIO ERNESTO LIBERONA MARGUE</t>
  </si>
  <si>
    <t>ADP-5271</t>
  </si>
  <si>
    <t>II 17</t>
  </si>
  <si>
    <t>12468855-8</t>
  </si>
  <si>
    <t>PILAR CECILIA TONCIO ARCOS</t>
  </si>
  <si>
    <t>ADP-5273</t>
  </si>
  <si>
    <t>II 241</t>
  </si>
  <si>
    <t>12378139-2</t>
  </si>
  <si>
    <t>RODRIGO HERNÁN AGUILERA SILVA</t>
  </si>
  <si>
    <t>ADP-5274</t>
  </si>
  <si>
    <t>II 670</t>
  </si>
  <si>
    <t>12697260-1</t>
  </si>
  <si>
    <t>DANIEL GONZALO CEBALLOS DEL PINO</t>
  </si>
  <si>
    <t>ADP-5276</t>
  </si>
  <si>
    <t>Jefe/a División de Seguridad Nuclear y Radiológica</t>
  </si>
  <si>
    <t>II 645</t>
  </si>
  <si>
    <t>10976811-1</t>
  </si>
  <si>
    <t>CIRO FABIÁN CÁRDENAS EYZAGUIRRE</t>
  </si>
  <si>
    <t>ADP-5281</t>
  </si>
  <si>
    <t>Subdirector/a de Capital Humano Avanzado</t>
  </si>
  <si>
    <t>II 1630</t>
  </si>
  <si>
    <t>13133707-8</t>
  </si>
  <si>
    <t>FABIOLA ROXANA CID WOODHEAD</t>
  </si>
  <si>
    <t>ADP-5288</t>
  </si>
  <si>
    <t>II 1128</t>
  </si>
  <si>
    <t>14616251-7</t>
  </si>
  <si>
    <t>VANNINA MASMAN LEON</t>
  </si>
  <si>
    <t>ADP-5300</t>
  </si>
  <si>
    <t>II 545</t>
  </si>
  <si>
    <t>12526244-9</t>
  </si>
  <si>
    <t>FREDDY ALBERTO VIDAL FUENTEALBA</t>
  </si>
  <si>
    <t>ADP-5303</t>
  </si>
  <si>
    <t>II 1476</t>
  </si>
  <si>
    <t>14197654-0</t>
  </si>
  <si>
    <t>LESLIE PRISCILLA ARAYA MIRANDA</t>
  </si>
  <si>
    <t>ADP-5308</t>
  </si>
  <si>
    <t>Jefe/a División Función: Protección Civil</t>
  </si>
  <si>
    <t>II 1</t>
  </si>
  <si>
    <t>13335226-0</t>
  </si>
  <si>
    <t>ALICIA CEBRIAN LOPEZ</t>
  </si>
  <si>
    <t>ADP-5314</t>
  </si>
  <si>
    <t>II 1134</t>
  </si>
  <si>
    <t>10787158-6</t>
  </si>
  <si>
    <t>WALESKA PAULA SOLEDAD FEHRMANN ATERO</t>
  </si>
  <si>
    <t>ADP-5316</t>
  </si>
  <si>
    <t>Subdirector Administrativo</t>
  </si>
  <si>
    <t>II 1609</t>
  </si>
  <si>
    <t>13296357-6</t>
  </si>
  <si>
    <t>PRISCILLA VALESKA AGUAYO MUÑOZ</t>
  </si>
  <si>
    <t>ADP-5317</t>
  </si>
  <si>
    <t>Director/a Regional Región Metropolitana</t>
  </si>
  <si>
    <t>II 1626</t>
  </si>
  <si>
    <t>16726820-K</t>
  </si>
  <si>
    <t>CONSTANZA ESTHER GONZÁLEZ POBLETE</t>
  </si>
  <si>
    <t>ADP-5327</t>
  </si>
  <si>
    <t>II 811</t>
  </si>
  <si>
    <t>14082637-5</t>
  </si>
  <si>
    <t>GENOVEVA RAZETO CACERES</t>
  </si>
  <si>
    <t>ADP-5328</t>
  </si>
  <si>
    <t>Subdirector/a de Tecnologías de la Información y Comunicaciones</t>
  </si>
  <si>
    <t>II 1517</t>
  </si>
  <si>
    <t>11535461-2</t>
  </si>
  <si>
    <t>ALBERTO ALEJANDRO LAGOS REDDERSEN</t>
  </si>
  <si>
    <t>ADP-5330</t>
  </si>
  <si>
    <t>II 86</t>
  </si>
  <si>
    <t>10354672-9</t>
  </si>
  <si>
    <t>MARCELO ALEJANDRO CONTRERAS ROJAS</t>
  </si>
  <si>
    <t>ADP-5345</t>
  </si>
  <si>
    <t>Jefe/a Departamento Función Atención Presencial</t>
  </si>
  <si>
    <t>II 767</t>
  </si>
  <si>
    <t>7848606-6</t>
  </si>
  <si>
    <t>MARCO ANTONIO RIVERA ARAYA</t>
  </si>
  <si>
    <t>ADP-5350</t>
  </si>
  <si>
    <t>Director/a Hospital de Pitrufquén</t>
  </si>
  <si>
    <t>II 554</t>
  </si>
  <si>
    <t>12927092-6</t>
  </si>
  <si>
    <t>RUBÉN ALEJANDRO MORALES MELLA</t>
  </si>
  <si>
    <t>ADP-5352</t>
  </si>
  <si>
    <t>Director/a Hospital Provincial del Huasco</t>
  </si>
  <si>
    <t>II 384</t>
  </si>
  <si>
    <t>13174684-9</t>
  </si>
  <si>
    <t>JUAN PABLO ROJAS BUGUEÑO</t>
  </si>
  <si>
    <t>ADP-5358</t>
  </si>
  <si>
    <t>Subdirector/a Administrativo/a Hospital de Talca</t>
  </si>
  <si>
    <t>II 495</t>
  </si>
  <si>
    <t>12376014-K</t>
  </si>
  <si>
    <t>PABLO LEONEL GACITÚA CORTEZ</t>
  </si>
  <si>
    <t>ADP-5359</t>
  </si>
  <si>
    <t>Director/a Hospital de Castro</t>
  </si>
  <si>
    <t>II 577</t>
  </si>
  <si>
    <t>10770253-9</t>
  </si>
  <si>
    <t>LORENA VIVIANA MORA PÉREZ</t>
  </si>
  <si>
    <t>ADP-5361</t>
  </si>
  <si>
    <t>Subdirector/a Nacional de Minería</t>
  </si>
  <si>
    <t>II 640</t>
  </si>
  <si>
    <t>8035068-6</t>
  </si>
  <si>
    <t>DAVID ALBERTO MONTENEGRO CABRERA</t>
  </si>
  <si>
    <t>ADP-5377</t>
  </si>
  <si>
    <t>Subdirector/a de Marketing</t>
  </si>
  <si>
    <t>II 129</t>
  </si>
  <si>
    <t>12467882-K</t>
  </si>
  <si>
    <t>PAULINA EUGENIA SIERRA HORMAZÁBAL</t>
  </si>
  <si>
    <t>ADP-5391</t>
  </si>
  <si>
    <t>II 522</t>
  </si>
  <si>
    <t>12245438-K</t>
  </si>
  <si>
    <t>FRANCISCO JAVIER CORTES CAMUS</t>
  </si>
  <si>
    <t>ADP-5399</t>
  </si>
  <si>
    <t>Subdirector/a de Patentes</t>
  </si>
  <si>
    <t>II 738</t>
  </si>
  <si>
    <t>8186620-1</t>
  </si>
  <si>
    <t>ESTEBAN ALEJANDRO FIGUEROA NÁGEL</t>
  </si>
  <si>
    <t>ADP-5400</t>
  </si>
  <si>
    <t>Director/a Regional Zona Centro Sur</t>
  </si>
  <si>
    <t>II 1602</t>
  </si>
  <si>
    <t>12043042-4</t>
  </si>
  <si>
    <t>OSVALDO MARCIAL MARINAO CÁCERES</t>
  </si>
  <si>
    <t>ADP-5402</t>
  </si>
  <si>
    <t>Director/a Regional Tesorero/a Región de Arica y Parinacota</t>
  </si>
  <si>
    <t>II 652</t>
  </si>
  <si>
    <t>8071803-9</t>
  </si>
  <si>
    <t>EDGARDO ADOLFO QUILODRÁN SOTO</t>
  </si>
  <si>
    <t>ADP-5412</t>
  </si>
  <si>
    <t>II 1576</t>
  </si>
  <si>
    <t>10949489-5</t>
  </si>
  <si>
    <t>HÉCTOR ANTONIO CASTILLO VERA</t>
  </si>
  <si>
    <t>ADP-5418</t>
  </si>
  <si>
    <t>Jefe/a División Fiscalización</t>
  </si>
  <si>
    <t>II 338</t>
  </si>
  <si>
    <t>7697013-0</t>
  </si>
  <si>
    <t>GABRIEL RICARDO ZAMORANO SEGUEL</t>
  </si>
  <si>
    <t>ADP-5421</t>
  </si>
  <si>
    <t>Subirector/a de Vivienda y Equipamiento</t>
  </si>
  <si>
    <t>II 1224</t>
  </si>
  <si>
    <t>13931255-4</t>
  </si>
  <si>
    <t>ROBERTO ANDRÉS ACOSTA KERUM</t>
  </si>
  <si>
    <t>ADP-5472</t>
  </si>
  <si>
    <t>Subdirector/a Administrativo/a Hospital Dr. Hernán Henríquez Aravena</t>
  </si>
  <si>
    <t>II 547</t>
  </si>
  <si>
    <t>9746525-8</t>
  </si>
  <si>
    <t>ARTURO OSVALDO ROJAS FUENTES</t>
  </si>
  <si>
    <t>ADP-5482</t>
  </si>
  <si>
    <t>Jefe/a División de Promoción de Inversiones</t>
  </si>
  <si>
    <t>II 1115</t>
  </si>
  <si>
    <t>14133550-2</t>
  </si>
  <si>
    <t>SALVATORE DI-GIOVANNI VERGARA</t>
  </si>
  <si>
    <t>ADP-5493</t>
  </si>
  <si>
    <t>Jefe/a de División Actividad Física y Deportes</t>
  </si>
  <si>
    <t>II 1008</t>
  </si>
  <si>
    <t>13432959-9</t>
  </si>
  <si>
    <t>JUAN PABLO SALGADO SALAS</t>
  </si>
  <si>
    <t>ADP-5528</t>
  </si>
  <si>
    <t>Subdirector/a Función Técnica</t>
  </si>
  <si>
    <t>II 94</t>
  </si>
  <si>
    <t>15979601-9</t>
  </si>
  <si>
    <t>LEONARDO JAIME ARTURO GONZÁLEZ ALLENDES</t>
  </si>
  <si>
    <t>ADP-5529</t>
  </si>
  <si>
    <t>II 656</t>
  </si>
  <si>
    <t>12747687-K</t>
  </si>
  <si>
    <t>NALDY DEL PILAR CAMINO BUCAREY</t>
  </si>
  <si>
    <t>ADP-5566</t>
  </si>
  <si>
    <t>Jefe/a División de Proyectos</t>
  </si>
  <si>
    <t>II 323</t>
  </si>
  <si>
    <t>13190911-K</t>
  </si>
  <si>
    <t>CAROLA ANDREA MARIN RIVERO</t>
  </si>
  <si>
    <t>ADP-5567</t>
  </si>
  <si>
    <t>II 1488</t>
  </si>
  <si>
    <t>16444937-8</t>
  </si>
  <si>
    <t>CARLOS ALBERTO CHANDÍA BRAVO</t>
  </si>
  <si>
    <t>ADP-5586</t>
  </si>
  <si>
    <t>II 1592</t>
  </si>
  <si>
    <t>11657473-K</t>
  </si>
  <si>
    <t>GLADYS ANDREA JORQUERA MARCHANT</t>
  </si>
  <si>
    <t>ADP-5617</t>
  </si>
  <si>
    <t>Director Departamento Prevención de Accidentes</t>
  </si>
  <si>
    <t>II 30</t>
  </si>
  <si>
    <t>8940412-6</t>
  </si>
  <si>
    <t>CLAUDIO PLINIO PANDOLFI GARRIDO</t>
  </si>
  <si>
    <t>ADP-5625</t>
  </si>
  <si>
    <t>II 1487</t>
  </si>
  <si>
    <t>12011212-0</t>
  </si>
  <si>
    <t>JOSÉ PEDRO URZÚA PETTINELLI</t>
  </si>
  <si>
    <t>ADP-5626</t>
  </si>
  <si>
    <t>II 1483</t>
  </si>
  <si>
    <t>13921176-6</t>
  </si>
  <si>
    <t>VALENTINA ALEJANDRA DÍAZ LEYTON</t>
  </si>
  <si>
    <t>ADP-5685</t>
  </si>
  <si>
    <t>II 240</t>
  </si>
  <si>
    <t>14070593-4</t>
  </si>
  <si>
    <t>RICHARD FABIÁN MARAÑAO INZUNZA</t>
  </si>
  <si>
    <t>ADP-5687</t>
  </si>
  <si>
    <t>II 686</t>
  </si>
  <si>
    <t>15906617-7</t>
  </si>
  <si>
    <t>CLAUDIO SEBASTIÁN PINO SÁEZ</t>
  </si>
  <si>
    <t>ADP-5691</t>
  </si>
  <si>
    <t>Director/a Hospital de Coronel</t>
  </si>
  <si>
    <t>II 519</t>
  </si>
  <si>
    <t>13484765-4</t>
  </si>
  <si>
    <t>BRIAN DANIEL ROMERO BUSTAMANTE</t>
  </si>
  <si>
    <t>ADP-5735</t>
  </si>
  <si>
    <t>II 1124</t>
  </si>
  <si>
    <t>12648261-2</t>
  </si>
  <si>
    <t>VANESSA NATALIA CURRIN ARACENA</t>
  </si>
  <si>
    <t>ADP-5736</t>
  </si>
  <si>
    <t>II 1262</t>
  </si>
  <si>
    <t>17116252-1</t>
  </si>
  <si>
    <t>MARCO FRANCISCO JAVIER LUNA MACALUSSO</t>
  </si>
  <si>
    <t>ADP-5808</t>
  </si>
  <si>
    <t>Subdirector/a Administrativo/a Hospital Exequiel González</t>
  </si>
  <si>
    <t>II 467</t>
  </si>
  <si>
    <t>11441398-4</t>
  </si>
  <si>
    <t>MARÍA TERESA CHÁVEZ PALMA</t>
  </si>
  <si>
    <t>ADP-5811</t>
  </si>
  <si>
    <t>Director/a Regional Tesorero/a Región de Antofagasta</t>
  </si>
  <si>
    <t>II 53</t>
  </si>
  <si>
    <t>15002955-4</t>
  </si>
  <si>
    <t>MIGUEL EMILIO ROJAS ASTUDILLO</t>
  </si>
  <si>
    <t>ADP-5827</t>
  </si>
  <si>
    <t>II 330</t>
  </si>
  <si>
    <t>12896191-7</t>
  </si>
  <si>
    <t>CRISTIAN ANTONIO NÚÑEZ RIVEROS</t>
  </si>
  <si>
    <t>ADP-5828</t>
  </si>
  <si>
    <t>Director/a Hospital de Melipilla</t>
  </si>
  <si>
    <t>II 460</t>
  </si>
  <si>
    <t>8578583-4</t>
  </si>
  <si>
    <t>OSCAR CALIXTO VARGAS DURANTI</t>
  </si>
  <si>
    <t>ADP-5829</t>
  </si>
  <si>
    <t>Director/a Hospital Psiquiátrico Dr. Philippe Pinel</t>
  </si>
  <si>
    <t>II 398</t>
  </si>
  <si>
    <t>15841466-K</t>
  </si>
  <si>
    <t>OSCAR FELIPE CRUZ BUSTAMANTE</t>
  </si>
  <si>
    <t>ADP-5830</t>
  </si>
  <si>
    <t>II 697</t>
  </si>
  <si>
    <t>8339281-9</t>
  </si>
  <si>
    <t>ERIC HOMERO GUTIÉRREZ MORALES</t>
  </si>
  <si>
    <t>ADP-5831</t>
  </si>
  <si>
    <t>Subdirector/a Administrativo/a Hospital Herminda Martín de Chillán</t>
  </si>
  <si>
    <t>II 507</t>
  </si>
  <si>
    <t>12187025-8</t>
  </si>
  <si>
    <t>RAÚL ALFREDO VIELMA RODRÍGUEZ</t>
  </si>
  <si>
    <t>ADP-5836</t>
  </si>
  <si>
    <t>Director/a Regional Zona Norte</t>
  </si>
  <si>
    <t>II 1600</t>
  </si>
  <si>
    <t>15318221-3</t>
  </si>
  <si>
    <t>MARCIA DANIELA ROJAS PONCE</t>
  </si>
  <si>
    <t>ADP-5893</t>
  </si>
  <si>
    <t>Jefe/a División Función Programática</t>
  </si>
  <si>
    <t>II 842</t>
  </si>
  <si>
    <t>13457546-8</t>
  </si>
  <si>
    <t>DANIEL ANDRÉS DÍAZ SEPÚLVEDA</t>
  </si>
  <si>
    <t>ADP-5999</t>
  </si>
  <si>
    <t>Director/a Hospital Luís Calvo Mackenna</t>
  </si>
  <si>
    <t>II 435</t>
  </si>
  <si>
    <t>9648364-3</t>
  </si>
  <si>
    <t>MICHEL ANDRE ROYER FAÚNDEZ</t>
  </si>
  <si>
    <t>ADP-6000</t>
  </si>
  <si>
    <t>Jefe/a Departamento Gestión de Pagos</t>
  </si>
  <si>
    <t>II 765</t>
  </si>
  <si>
    <t>12264707-2</t>
  </si>
  <si>
    <t>FERNANDO JAVIER ARIAS CONTRERAS</t>
  </si>
  <si>
    <t>ADP-6035</t>
  </si>
  <si>
    <t>Jefe/a División de Ingeniería</t>
  </si>
  <si>
    <t>II 157</t>
  </si>
  <si>
    <t>10200507-4</t>
  </si>
  <si>
    <t>MARIANO CORRAL GONZALEZ</t>
  </si>
  <si>
    <t>ADP-6095</t>
  </si>
  <si>
    <t>Subdirector/a de Administración</t>
  </si>
  <si>
    <t>II 329</t>
  </si>
  <si>
    <t>15413901-K</t>
  </si>
  <si>
    <t>MICHEL ANGELO HERNANDEZ MIRANDA</t>
  </si>
  <si>
    <t>ADP-6097</t>
  </si>
  <si>
    <t>II 261</t>
  </si>
  <si>
    <t>11266081-K</t>
  </si>
  <si>
    <t>JUAN ANDRÉS TRONCOSO MORALES</t>
  </si>
  <si>
    <t>ADP-6136</t>
  </si>
  <si>
    <t>II 1522</t>
  </si>
  <si>
    <t>13007796-K</t>
  </si>
  <si>
    <t>KARLA PAOLA VILLAGRA RODRÍGUEZ</t>
  </si>
  <si>
    <t>ADP-6180</t>
  </si>
  <si>
    <t>Director/a Hospital de Lota</t>
  </si>
  <si>
    <t>II 521</t>
  </si>
  <si>
    <t>12068484-1</t>
  </si>
  <si>
    <t>PEDRO HUGO MARTÍNEZ ESPINOZA</t>
  </si>
  <si>
    <t>ADP-6248</t>
  </si>
  <si>
    <t>II 558</t>
  </si>
  <si>
    <t>5761076-K</t>
  </si>
  <si>
    <t>EDUARDO ENRIQUE ORTEGA RICCI</t>
  </si>
  <si>
    <t>ADP-6274</t>
  </si>
  <si>
    <t>II 1523</t>
  </si>
  <si>
    <t>15175799-5</t>
  </si>
  <si>
    <t>LUIS HERNÁN ULLOA BELLEMANS</t>
  </si>
  <si>
    <t>ADP-6280</t>
  </si>
  <si>
    <t>II 1532</t>
  </si>
  <si>
    <t>7684794-0</t>
  </si>
  <si>
    <t>SYBILA GABRIELA TORRES MACCHIAVELLO</t>
  </si>
  <si>
    <t>ADP-6298</t>
  </si>
  <si>
    <t>Subdirector/a Nacional de Pesca</t>
  </si>
  <si>
    <t>II 110</t>
  </si>
  <si>
    <t>12413049-2</t>
  </si>
  <si>
    <t>ESTEBAN ALONSO DONOSO ABARCA</t>
  </si>
  <si>
    <t>ADP-6444</t>
  </si>
  <si>
    <t>Subdirector/a Médico/a Hospital de Talca</t>
  </si>
  <si>
    <t>II 501</t>
  </si>
  <si>
    <t>6507703-5</t>
  </si>
  <si>
    <t>FEDERICO JOSÉ ARTURO TAGLE GARCÍA</t>
  </si>
  <si>
    <t>ADP-6478</t>
  </si>
  <si>
    <t>Director/a Hospital de Calera</t>
  </si>
  <si>
    <t>II 408</t>
  </si>
  <si>
    <t>7425013-0</t>
  </si>
  <si>
    <t>HAROLDO ENRIQUE FAUNDEZ ROMERO</t>
  </si>
  <si>
    <t>ADP-6483</t>
  </si>
  <si>
    <t>Subirector/a de Administración y Finanzas</t>
  </si>
  <si>
    <t>II 1227</t>
  </si>
  <si>
    <t>13947233-0</t>
  </si>
  <si>
    <t>RODRIGO ALONZO GONZÁLEZ MOYA</t>
  </si>
  <si>
    <t>ADP-6524</t>
  </si>
  <si>
    <t>Director/a Hospital de Tocopilla</t>
  </si>
  <si>
    <t>II 376</t>
  </si>
  <si>
    <t>13171680-K</t>
  </si>
  <si>
    <t>HUMBERTO PATRICIO ARGANDOÑA CATUR</t>
  </si>
  <si>
    <t>ADP-6525</t>
  </si>
  <si>
    <t>Director/a Hospital de Villarrica</t>
  </si>
  <si>
    <t>II 552</t>
  </si>
  <si>
    <t>8436231-K</t>
  </si>
  <si>
    <t>JAIME ANDRÉS BERTOLOTTO HONORATO</t>
  </si>
  <si>
    <t>ADP-6527</t>
  </si>
  <si>
    <t>II 1460</t>
  </si>
  <si>
    <t>8826124-0</t>
  </si>
  <si>
    <t>RODOLFO HERNÁN VARAS MONTERO</t>
  </si>
  <si>
    <t>ADP-6528</t>
  </si>
  <si>
    <t>Jefe/a de División Estudios e Inteligencia de Negocios</t>
  </si>
  <si>
    <t>II 1108</t>
  </si>
  <si>
    <t>16391672-K</t>
  </si>
  <si>
    <t>GABRIELA CATALINA LAZO MÉNDEZ</t>
  </si>
  <si>
    <t>ADP-6682</t>
  </si>
  <si>
    <t>Jefe de División Adopción y Gestión de Usuarios</t>
  </si>
  <si>
    <t>II 41</t>
  </si>
  <si>
    <t>12464913-7</t>
  </si>
  <si>
    <t>CRISTIAN ANDRES PEREZ CONTRERAS</t>
  </si>
  <si>
    <t>ADP-6837</t>
  </si>
  <si>
    <t>Director/a Hospital de Santa Cruz</t>
  </si>
  <si>
    <t>14359048-8</t>
  </si>
  <si>
    <t>JAIME ANDRÉS GUTIÉRREZ BOCAZ</t>
  </si>
  <si>
    <t>ADP-6838</t>
  </si>
  <si>
    <t>II 571</t>
  </si>
  <si>
    <t>10189246-8</t>
  </si>
  <si>
    <t>RODRIGO BARDON HENRÍQUEZ</t>
  </si>
  <si>
    <t>ADP-6939</t>
  </si>
  <si>
    <t>Jefe/a Unidad Estudios y Proyectos</t>
  </si>
  <si>
    <t>II 223</t>
  </si>
  <si>
    <t>10883379-3</t>
  </si>
  <si>
    <t>PABLO ALBERTO ARANDA ALIAGA</t>
  </si>
  <si>
    <t>ADP-6940</t>
  </si>
  <si>
    <t>Intendente/a de Regulación de Prestadores Públicos y Privados</t>
  </si>
  <si>
    <t>II 309</t>
  </si>
  <si>
    <t>16095384-5</t>
  </si>
  <si>
    <t>ÚRSULA ANDREA SCHWARZHAUPT GUENEAU DE MUSSY</t>
  </si>
  <si>
    <t>ADP-7055</t>
  </si>
  <si>
    <t>II 428</t>
  </si>
  <si>
    <t>16422427-9</t>
  </si>
  <si>
    <t>JUAN PABLO BRAVO QUINTANA</t>
  </si>
  <si>
    <t>ADP-7072</t>
  </si>
  <si>
    <t>Subdirector/a de Operaciones</t>
  </si>
  <si>
    <t>II 228</t>
  </si>
  <si>
    <t>13028206-7</t>
  </si>
  <si>
    <t>JORGE NÚÑEZ SILVA</t>
  </si>
  <si>
    <t>ADP-7073</t>
  </si>
  <si>
    <t>II 106</t>
  </si>
  <si>
    <t>16866430-3</t>
  </si>
  <si>
    <t>GONZALO ALEJANDRO IBÁÑEZ ZAMBRA</t>
  </si>
  <si>
    <t>ADP-7087</t>
  </si>
  <si>
    <t>Jefe/a División Concesiones</t>
  </si>
  <si>
    <t>II 337</t>
  </si>
  <si>
    <t>10362414-2</t>
  </si>
  <si>
    <t>ÁLVARO PATRICIO SOLA ALCÁZAR</t>
  </si>
  <si>
    <t>ADP-7148</t>
  </si>
  <si>
    <t>II 8</t>
  </si>
  <si>
    <t>10667674-7</t>
  </si>
  <si>
    <t>ANDRÉS FELIPE LÓPEZ LARA</t>
  </si>
  <si>
    <t>ADP-7149</t>
  </si>
  <si>
    <t>II 117</t>
  </si>
  <si>
    <t>13507642-2</t>
  </si>
  <si>
    <t>SERGIO IGNACIO FLORES CLARAMUNT</t>
  </si>
  <si>
    <t>ADP-7152</t>
  </si>
  <si>
    <t>Jefe/a División Control de Instituciones</t>
  </si>
  <si>
    <t>II 734</t>
  </si>
  <si>
    <t>10131122-8</t>
  </si>
  <si>
    <t>VICENTE MARTÍNEZ DEL RÍO</t>
  </si>
  <si>
    <t>ADP-7236</t>
  </si>
  <si>
    <t>Subdirector/a de Marcas</t>
  </si>
  <si>
    <t>II 737</t>
  </si>
  <si>
    <t>11845244-5</t>
  </si>
  <si>
    <t>GABRIELA ALEJANDRA ALEGRÍA TRONCOSO</t>
  </si>
  <si>
    <t>ADP-7238</t>
  </si>
  <si>
    <t>II 1578</t>
  </si>
  <si>
    <t>13041148-7</t>
  </si>
  <si>
    <t>CRISTIAN ANDRÉS CASTILLO SILVA</t>
  </si>
  <si>
    <t>ADP-7381</t>
  </si>
  <si>
    <t>Director/a Regional Tesorero/a Región Metropolitana Santiago Sur</t>
  </si>
  <si>
    <t>II 58</t>
  </si>
  <si>
    <t>10051103-7</t>
  </si>
  <si>
    <t>JEANNETTE REYES ORTIZ</t>
  </si>
  <si>
    <t>ADP-7384</t>
  </si>
  <si>
    <t>Director/a Hospital Dr. Juan Hepp Dubiau de Purranque</t>
  </si>
  <si>
    <t>II 569</t>
  </si>
  <si>
    <t>8397295-5</t>
  </si>
  <si>
    <t>LUIS ORLANDO BARRIENTOS GARCÍA</t>
  </si>
  <si>
    <t>ADP-7390</t>
  </si>
  <si>
    <t>Jefe de División Fiscalización de Cumplimiento</t>
  </si>
  <si>
    <t>II 1646</t>
  </si>
  <si>
    <t>14166324-0</t>
  </si>
  <si>
    <t>MANFRED TOMISLAV ZINK PAPIC</t>
  </si>
  <si>
    <t>No Informado</t>
  </si>
  <si>
    <t>se envio oficio indicando que esta vacante</t>
  </si>
  <si>
    <t>ADP-7460</t>
  </si>
  <si>
    <t>II 375</t>
  </si>
  <si>
    <t>9049603-4</t>
  </si>
  <si>
    <t>ROSSANA NATALIA DE LOURDES DÍAZ CORRO</t>
  </si>
  <si>
    <t>ADP-7462</t>
  </si>
  <si>
    <t>II 1257</t>
  </si>
  <si>
    <t>15064841-6</t>
  </si>
  <si>
    <t>PAULINA ANDREA VALDIVIA ALTAMIRANO</t>
  </si>
  <si>
    <t>ADP-7498</t>
  </si>
  <si>
    <t>Intendente/a de Fiscalización de Prestadores Públicos y Privados</t>
  </si>
  <si>
    <t>II 310</t>
  </si>
  <si>
    <t>7319278-1</t>
  </si>
  <si>
    <t>MARCELA PAZ GANA CARO</t>
  </si>
  <si>
    <t>ADP-7561</t>
  </si>
  <si>
    <t>II 1649</t>
  </si>
  <si>
    <t>13308270-0</t>
  </si>
  <si>
    <t>ELIEZER MAURICIO NAHUELÑIR TOLOZA</t>
  </si>
  <si>
    <t>ADP-7562</t>
  </si>
  <si>
    <t>Jefe/a de División Gestión y Desarrollo de Personas</t>
  </si>
  <si>
    <t>II 1650</t>
  </si>
  <si>
    <t>15771572-0</t>
  </si>
  <si>
    <t>JUAN MANUEL LÓPEZ ROMO</t>
  </si>
  <si>
    <t>ADP-7565</t>
  </si>
  <si>
    <t>Jefe/a de División Estudios y Asistencia Técnica</t>
  </si>
  <si>
    <t>II 1652</t>
  </si>
  <si>
    <t>16015071-8</t>
  </si>
  <si>
    <t>MAGDALENA SOFÍA ÁLVAREZ MARDONES</t>
  </si>
  <si>
    <t>ADP-7566</t>
  </si>
  <si>
    <t>Jefe/a de División de Servicios y Prestaciones</t>
  </si>
  <si>
    <t>II 1653</t>
  </si>
  <si>
    <t>13466377-4</t>
  </si>
  <si>
    <t>Gabriela Muñoz Navarro</t>
  </si>
  <si>
    <t>ADP-7567</t>
  </si>
  <si>
    <t>II 1654</t>
  </si>
  <si>
    <t>15695053-K</t>
  </si>
  <si>
    <t>ELIZABETH ANDREA SALINAS ROBLES</t>
  </si>
  <si>
    <t>ADP-7568</t>
  </si>
  <si>
    <t>II 1655</t>
  </si>
  <si>
    <t>ADP-7571</t>
  </si>
  <si>
    <t>II 1658</t>
  </si>
  <si>
    <t>8193217-4</t>
  </si>
  <si>
    <t>JULIA HELVECIA SANDES PÉREZ</t>
  </si>
  <si>
    <t>ADP-7574</t>
  </si>
  <si>
    <t>II 1661</t>
  </si>
  <si>
    <t>16448265-0</t>
  </si>
  <si>
    <t>CRISTIAN ANDRÉS FLORES VALDIVIA</t>
  </si>
  <si>
    <t>ADP-7577</t>
  </si>
  <si>
    <t>Director/a Regional La Araucanía</t>
  </si>
  <si>
    <t>II 1665</t>
  </si>
  <si>
    <t>15232683-1</t>
  </si>
  <si>
    <t>VALERIA ALEJANDRA ARIAS BASCUR</t>
  </si>
  <si>
    <t>ADP-7578</t>
  </si>
  <si>
    <t>II 1667</t>
  </si>
  <si>
    <t>10558721-K</t>
  </si>
  <si>
    <t>ESMERALDA ESPINOZA CASTRO</t>
  </si>
  <si>
    <t>ADP-7580</t>
  </si>
  <si>
    <t>II 1668</t>
  </si>
  <si>
    <t>8014314-1</t>
  </si>
  <si>
    <t>SERGIO ALFONSO BECERRA MERA</t>
  </si>
  <si>
    <t>ADP-7582</t>
  </si>
  <si>
    <t>II 1663</t>
  </si>
  <si>
    <t>9140829-5</t>
  </si>
  <si>
    <t>VIRGINIA ALEJANDRA ALVAYAY NEYRA</t>
  </si>
  <si>
    <t>ADP-7629</t>
  </si>
  <si>
    <t>Director/a Regional, Región de Valparaíso</t>
  </si>
  <si>
    <t>II 190</t>
  </si>
  <si>
    <t>17189400-K</t>
  </si>
  <si>
    <t>ELIZABETH ANDREA ALARCÓN ROJAS</t>
  </si>
  <si>
    <t>ADP-7663</t>
  </si>
  <si>
    <t>Jefe/a División Función Construcción</t>
  </si>
  <si>
    <t>II 324</t>
  </si>
  <si>
    <t>13665168-4</t>
  </si>
  <si>
    <t>JEANNETTE BERNARDA REVECO GÓMEZ</t>
  </si>
  <si>
    <t>ADP-7731</t>
  </si>
  <si>
    <t>II 203</t>
  </si>
  <si>
    <t>11625109-4</t>
  </si>
  <si>
    <t>EDUARDO ANTONIO DÍAZ VALENZUELA</t>
  </si>
  <si>
    <t>ADP-7732</t>
  </si>
  <si>
    <t>II 693</t>
  </si>
  <si>
    <t>10360515-6</t>
  </si>
  <si>
    <t>RODRIGO SALVADOR VIVAR BARRÍA</t>
  </si>
  <si>
    <t>ADP-7734</t>
  </si>
  <si>
    <t>II 689</t>
  </si>
  <si>
    <t>16586693-2</t>
  </si>
  <si>
    <t>MATÍAS MARCELO BAHAMONDE MALDONADO</t>
  </si>
  <si>
    <t>ADP-7828</t>
  </si>
  <si>
    <t>Subdirector/a Administrativo/a Hospital de Puerto Montt</t>
  </si>
  <si>
    <t>II 572</t>
  </si>
  <si>
    <t>15106537-6</t>
  </si>
  <si>
    <t>NICOLAS IGNACIO BAEZA VERDUGO</t>
  </si>
  <si>
    <t>ADP-7838</t>
  </si>
  <si>
    <t>Jefe/a División Tecnologías y Gestión de Información</t>
  </si>
  <si>
    <t>II 810</t>
  </si>
  <si>
    <t>8358302-9</t>
  </si>
  <si>
    <t>HERNÁN ANDRÉS JOGLAR ESPINOSA</t>
  </si>
  <si>
    <t>ADP-7840</t>
  </si>
  <si>
    <t>Jefe/a Departamento Fiscalización</t>
  </si>
  <si>
    <t>II 1107</t>
  </si>
  <si>
    <t>16145945-3</t>
  </si>
  <si>
    <t>JOHANA VALESCA ÁLVAREZ AHUMADA</t>
  </si>
  <si>
    <t>ADP-7895</t>
  </si>
  <si>
    <t>Subdirector/a Gestión Administrativa y Financiera</t>
  </si>
  <si>
    <t>II 347</t>
  </si>
  <si>
    <t>9955629-3</t>
  </si>
  <si>
    <t>PEDRO RUBÉN BAHAMONDES YÁÑEZ</t>
  </si>
  <si>
    <t>ADP-7896</t>
  </si>
  <si>
    <t>II 204</t>
  </si>
  <si>
    <t>13657772-7</t>
  </si>
  <si>
    <t>PABLO SEBASTIÁN BAEZA VALDIVIESO</t>
  </si>
  <si>
    <t>ADP-8044</t>
  </si>
  <si>
    <t>Director/a Hospital de Puerto Aysén</t>
  </si>
  <si>
    <t>II 581</t>
  </si>
  <si>
    <t>13521979-7</t>
  </si>
  <si>
    <t>CLAUDIO ALBERTO ARRIAGADA MOMBERG</t>
  </si>
  <si>
    <t>ADP-8125</t>
  </si>
  <si>
    <t>Jefe/a División de Presupuesto</t>
  </si>
  <si>
    <t>II 4</t>
  </si>
  <si>
    <t>13466008-2</t>
  </si>
  <si>
    <t>BEATRIZ SOLEDAD MÁRQUEZ ILLANES</t>
  </si>
  <si>
    <t>ADP-8126</t>
  </si>
  <si>
    <t>II 1528</t>
  </si>
  <si>
    <t>9271112-9</t>
  </si>
  <si>
    <t>JOSÉ MIGUEL ESPINOSA VILLALÓN</t>
  </si>
  <si>
    <t>ADP-8127</t>
  </si>
  <si>
    <t>II 1583</t>
  </si>
  <si>
    <t>7190386-9</t>
  </si>
  <si>
    <t>PEDRO ALFREDO LAGOS ARANCIBIA</t>
  </si>
  <si>
    <t>ADP-8173</t>
  </si>
  <si>
    <t>Jefe/a de División Beneficios Previsionales</t>
  </si>
  <si>
    <t>II 763</t>
  </si>
  <si>
    <t>10058810-2</t>
  </si>
  <si>
    <t>JOSÉ MIGUEL LAGOS SERRANO</t>
  </si>
  <si>
    <t>ADP-8199</t>
  </si>
  <si>
    <t>II 537</t>
  </si>
  <si>
    <t>12142671-4</t>
  </si>
  <si>
    <t>JULIO CÉSAR MENDOZA FAÚNDEZ</t>
  </si>
  <si>
    <t>ADP-8220</t>
  </si>
  <si>
    <t>Director/a Administrativo/a Nacional</t>
  </si>
  <si>
    <t>II 220</t>
  </si>
  <si>
    <t>12225594-8</t>
  </si>
  <si>
    <t>SAMUEL HUGO POBLETE YÁÑEZ</t>
  </si>
  <si>
    <t>ADP-8251</t>
  </si>
  <si>
    <t>Jefe/a División de Planificación y Desarrollo</t>
  </si>
  <si>
    <t>II 894</t>
  </si>
  <si>
    <t>12943090-7</t>
  </si>
  <si>
    <t>YURI ALBERTO GRLICA FERNÁNDEZ</t>
  </si>
  <si>
    <t>ADP-8257</t>
  </si>
  <si>
    <t>II 11</t>
  </si>
  <si>
    <t>9615465-8</t>
  </si>
  <si>
    <t>PABLO CANIULAO MUÑOZ</t>
  </si>
  <si>
    <t>ADP-8327</t>
  </si>
  <si>
    <t>Director/a Función Departamento Secretaría General</t>
  </si>
  <si>
    <t>II 35</t>
  </si>
  <si>
    <t>13428584-2</t>
  </si>
  <si>
    <t>JUAN ANDRÉS ACUÑA BARDESSI</t>
  </si>
  <si>
    <t>ADP-8334</t>
  </si>
  <si>
    <t>Director/a Hospital Dr. Félix Bulnes Cerda</t>
  </si>
  <si>
    <t>II 455</t>
  </si>
  <si>
    <t>5613928-1</t>
  </si>
  <si>
    <t>FERNANDO ARTURO MILLARD MARTÍNEZ</t>
  </si>
  <si>
    <t>ADP-8340</t>
  </si>
  <si>
    <t>Jefe de División de Administración, Finanzas y Desarrollo de Personas</t>
  </si>
  <si>
    <t>II 1671</t>
  </si>
  <si>
    <t>15224918-7</t>
  </si>
  <si>
    <t>MARÍA LORETO GONZÁLEZ LAZO</t>
  </si>
  <si>
    <t>ADP-8469</t>
  </si>
  <si>
    <t>Jefe/a de División de Construcción</t>
  </si>
  <si>
    <t>II 1513</t>
  </si>
  <si>
    <t>10296537-K</t>
  </si>
  <si>
    <t>VICTOR HUGO NEIRA RIVAS</t>
  </si>
  <si>
    <t>ADP-8471</t>
  </si>
  <si>
    <t>II 160</t>
  </si>
  <si>
    <t>10390401-3</t>
  </si>
  <si>
    <t>IVÁN ALEJANDRO LILLO SILVA</t>
  </si>
  <si>
    <t>ADP-8472</t>
  </si>
  <si>
    <t>II 165</t>
  </si>
  <si>
    <t>9443211-1</t>
  </si>
  <si>
    <t>JESSICA FLORENCIA POBLETE RODRÍGUEZ</t>
  </si>
  <si>
    <t>ADP-8473</t>
  </si>
  <si>
    <t>II 169</t>
  </si>
  <si>
    <t>7531378-0</t>
  </si>
  <si>
    <t>DANIEL RAMÓN PINCHEIRA WANDERSLEBEN</t>
  </si>
  <si>
    <t>ADP-8475</t>
  </si>
  <si>
    <t>II 1258</t>
  </si>
  <si>
    <t>17682760-2</t>
  </si>
  <si>
    <t>JUAN ALEXIS ACEVEDO NAVARRETE</t>
  </si>
  <si>
    <t>ADP-8477</t>
  </si>
  <si>
    <t>II 1491</t>
  </si>
  <si>
    <t>8767310-3</t>
  </si>
  <si>
    <t>ANA EDUVIGIS DELGADO PUENTES</t>
  </si>
  <si>
    <t>ADP-8545</t>
  </si>
  <si>
    <t>II 682</t>
  </si>
  <si>
    <t>16817409-8</t>
  </si>
  <si>
    <t>JONATHAN ALEJANDRO PINO NARANJO</t>
  </si>
  <si>
    <t>ADP-8574</t>
  </si>
  <si>
    <t>II 305</t>
  </si>
  <si>
    <t>15053411-9</t>
  </si>
  <si>
    <t>MAURICIO FELIPE TORO ROJAS</t>
  </si>
  <si>
    <t>ADP-8679</t>
  </si>
  <si>
    <t>Subdirector/a de Estudios y Desarrollo (Informática)</t>
  </si>
  <si>
    <t>II 226</t>
  </si>
  <si>
    <t>12936638-9</t>
  </si>
  <si>
    <t>RODRIGO ALEJANDRO VIDAL KASIJA</t>
  </si>
  <si>
    <t>ADP-8682</t>
  </si>
  <si>
    <t>II 824</t>
  </si>
  <si>
    <t>10956311-0</t>
  </si>
  <si>
    <t>SERGIO ERNESTO SANHUEZA TRIVIÑO</t>
  </si>
  <si>
    <t>ADP-8689</t>
  </si>
  <si>
    <t>II 1489</t>
  </si>
  <si>
    <t>16217301-4</t>
  </si>
  <si>
    <t>JOAQUÍN EGUILUZ HERRERA</t>
  </si>
  <si>
    <t>ADP-8752</t>
  </si>
  <si>
    <t>II 655</t>
  </si>
  <si>
    <t>14105865-7</t>
  </si>
  <si>
    <t>GABRIELA ELIZABETH ALFARO VIDELA</t>
  </si>
  <si>
    <t>ADP-8823</t>
  </si>
  <si>
    <t>II 244</t>
  </si>
  <si>
    <t>13824168-8</t>
  </si>
  <si>
    <t>CRISTIAN BAHAMONDE KLEIN</t>
  </si>
  <si>
    <t>ADP-8832</t>
  </si>
  <si>
    <t>II 1123</t>
  </si>
  <si>
    <t>11693297-0</t>
  </si>
  <si>
    <t>LORENA PATRICIA RÍOS ECHIBURU</t>
  </si>
  <si>
    <t>ADP-9030</t>
  </si>
  <si>
    <t>II 529</t>
  </si>
  <si>
    <t>7522191-6</t>
  </si>
  <si>
    <t>MARÍA ELISA GEMA OTTO SANGUINETI</t>
  </si>
  <si>
    <t>ADP-9098</t>
  </si>
  <si>
    <t>Director/a Hospital Gustavo Fricke</t>
  </si>
  <si>
    <t>II 403</t>
  </si>
  <si>
    <t>11896844-1</t>
  </si>
  <si>
    <t>JOSÉ LUIS MOYA DÍAZ</t>
  </si>
  <si>
    <t>ADP-9312</t>
  </si>
  <si>
    <t>II 443</t>
  </si>
  <si>
    <t>13026335-6</t>
  </si>
  <si>
    <t>XIMENA PATRICIA MORLANS HUAQUÍN</t>
  </si>
  <si>
    <t>II nivel</t>
  </si>
  <si>
    <t>I nivel</t>
  </si>
  <si>
    <t>Mes</t>
  </si>
  <si>
    <t>Gobierno</t>
  </si>
  <si>
    <t>Nivel</t>
  </si>
  <si>
    <t>Año</t>
  </si>
  <si>
    <t>No Voluntario</t>
  </si>
  <si>
    <t>Voluntarios</t>
  </si>
  <si>
    <t>Término de Periodo</t>
  </si>
  <si>
    <t>Total Egresos</t>
  </si>
  <si>
    <t>No Voluntarios</t>
  </si>
  <si>
    <t>Total Egresos Acum</t>
  </si>
  <si>
    <t>SP1</t>
  </si>
  <si>
    <t>MB2</t>
  </si>
  <si>
    <t>SP2</t>
  </si>
  <si>
    <t>Mes Año</t>
  </si>
  <si>
    <t>Término Periodo</t>
  </si>
  <si>
    <t>Marzo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</si>
  <si>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</si>
  <si>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</si>
  <si>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</si>
  <si>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</si>
  <si>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</si>
  <si>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</si>
  <si>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</si>
  <si>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</si>
  <si>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</si>
  <si>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</si>
  <si>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GB1</t>
  </si>
  <si>
    <t>Semana</t>
  </si>
  <si>
    <t>Cargos al
 11-mar</t>
  </si>
  <si>
    <t>Voluntario</t>
  </si>
  <si>
    <t>No renovación</t>
  </si>
  <si>
    <t>Cant.</t>
  </si>
  <si>
    <t>%</t>
  </si>
  <si>
    <t>Primer Año SP1 - I nivel</t>
  </si>
  <si>
    <t>No Renovación</t>
  </si>
  <si>
    <t>Total Acumulado</t>
  </si>
  <si>
    <t>% acumulado</t>
  </si>
  <si>
    <t>% No Voluntario</t>
  </si>
  <si>
    <t>% No Voluntario y Voluntario</t>
  </si>
  <si>
    <t>% No Voluntario,  Voluntario y No Renovación</t>
  </si>
  <si>
    <t>Primer Año MB2 - I nivel</t>
  </si>
  <si>
    <t>Primer Año SP2 - I nivel</t>
  </si>
  <si>
    <t>Primer Año GB1 - I nivel</t>
  </si>
  <si>
    <t>Evolución por mes en egresos totales de cargos de I nivel adscrito</t>
  </si>
  <si>
    <t>Evolución por mes en egresos por renuncia no voluntaria de cargos de I nivel adscrito</t>
  </si>
  <si>
    <t>Primer Año SP1 - II nivel</t>
  </si>
  <si>
    <t>Acumulado</t>
  </si>
  <si>
    <t>% No Renovación</t>
  </si>
  <si>
    <t>Primer Año MB2 - II nivel</t>
  </si>
  <si>
    <t>Primer Año SP2 - II nivel</t>
  </si>
  <si>
    <t>% Total</t>
  </si>
  <si>
    <t>Primer Año GB1 - II nivel</t>
  </si>
  <si>
    <t>Evolución por mes en egresos de cargos de II nivel adscrito</t>
  </si>
  <si>
    <t>Evolución por mes en egresos por renuncia no voluntaria de cargos de II nivel adscrito</t>
  </si>
  <si>
    <t>Total Proyectado NV</t>
  </si>
  <si>
    <t>Total Acumulado Proyectado</t>
  </si>
  <si>
    <t>Proyectado NV</t>
  </si>
  <si>
    <t>% No Voluntario Proyectado</t>
  </si>
  <si>
    <t>% acumulado Proyectado</t>
  </si>
  <si>
    <t>Serviu los lagos</t>
  </si>
  <si>
    <t>Estadísticas x NV</t>
  </si>
  <si>
    <t>Evolución por semana en egresos totales de cargos de I nivel adscrito</t>
  </si>
  <si>
    <t>Evolución por semana en egresos por renuncia no voluntaria de cargos de I nivel adscrito</t>
  </si>
  <si>
    <t>Evolución egresos totales de I nivel en primer año de gobierno</t>
  </si>
  <si>
    <t>Evolución egresos no voluntarios de I nivel en primer año de gobierno</t>
  </si>
  <si>
    <t>Tabla 1: Cantidad de vacancias proyectadas 2022 por renuncias no voluntarias en cargos adscritos de I nivel acumulados a partir del 11 de marzo</t>
  </si>
  <si>
    <t>Cargos al 
 11-mar</t>
  </si>
  <si>
    <t>Cantidad de egresos totales acumuladas</t>
  </si>
  <si>
    <t>% Final</t>
  </si>
  <si>
    <t>Cantidad de egresos no voluntarios acumulados</t>
  </si>
  <si>
    <t>Evolución por semana en egresos de cargos de II nivel adscrito</t>
  </si>
  <si>
    <t>Evolución por semana en egresos por renuncia no voluntaria de cargos de II nivel adscrito</t>
  </si>
  <si>
    <t>Evolución egresos totales de II nivel en primer año de gobierno</t>
  </si>
  <si>
    <t>Evolución egresos no voluntarios de II nivel en primer año de gobierno</t>
  </si>
  <si>
    <t>Primer Año SP1 - I y II nivel</t>
  </si>
  <si>
    <t>Evolución por semana en egresos de cargos de I nivel adscrito</t>
  </si>
  <si>
    <t>Evolución egresos no voluntarios de I y II nivel en primer año de gobierno</t>
  </si>
  <si>
    <t>Motivo</t>
  </si>
  <si>
    <t>NV</t>
  </si>
  <si>
    <t>Cargos</t>
  </si>
  <si>
    <t>Egresos</t>
  </si>
  <si>
    <t>Egreso Acumulado</t>
  </si>
  <si>
    <t>% Egreso Acumulado (NV)</t>
  </si>
  <si>
    <t>% Egreso Acumulado</t>
  </si>
  <si>
    <t>Todos</t>
  </si>
  <si>
    <t>Orden</t>
  </si>
  <si>
    <t>2010-2011</t>
  </si>
  <si>
    <t>2014-2015</t>
  </si>
  <si>
    <t>2018-2019</t>
  </si>
  <si>
    <t>2022-2023</t>
  </si>
  <si>
    <t>Sexo</t>
  </si>
  <si>
    <t>Egreso</t>
  </si>
  <si>
    <t>Plural</t>
  </si>
  <si>
    <t>Mujeres</t>
  </si>
  <si>
    <t>Hombres</t>
  </si>
  <si>
    <t>Fecha</t>
  </si>
  <si>
    <t>Desc_Mes</t>
  </si>
  <si>
    <t>Descripción</t>
  </si>
  <si>
    <t>Hombre</t>
  </si>
  <si>
    <t>Mujer</t>
  </si>
  <si>
    <t>Primer Año MB2 - I y II nivel</t>
  </si>
  <si>
    <t>Primer Año SP2 - I y II nivel</t>
  </si>
  <si>
    <t>Egresos No voluntarios</t>
  </si>
  <si>
    <t>Nombrados vigentes</t>
  </si>
  <si>
    <t>% egreso no voluntario</t>
  </si>
  <si>
    <t>Primer Año GB1 - I y II nivel</t>
  </si>
  <si>
    <t>Evolución por mes en egresos de cargos de I y II nivel adscrito</t>
  </si>
  <si>
    <t>Evolución por mes en egresos por renuncia no voluntaria de cargos de I y II nivel adscrito</t>
  </si>
  <si>
    <t>% No Voluntario y No Renovación</t>
  </si>
  <si>
    <t>Año Gobierno</t>
  </si>
  <si>
    <t>% No voluntario</t>
  </si>
  <si>
    <t>% Voluntario</t>
  </si>
  <si>
    <t>% No renovación</t>
  </si>
  <si>
    <t>% Total egresos No Voluntarios. Voluntarios y No Renovación</t>
  </si>
  <si>
    <t>% Término de periodo</t>
  </si>
  <si>
    <t>% Total egresos</t>
  </si>
  <si>
    <t>% Total x Gobierno</t>
  </si>
  <si>
    <t>I y II</t>
  </si>
  <si>
    <t>Nombrados Vigentes 11/03</t>
  </si>
  <si>
    <t>Cargos Adscritos</t>
  </si>
  <si>
    <t>Gob</t>
  </si>
  <si>
    <t>Salud</t>
  </si>
  <si>
    <t>Permanencia Renuncias No Voluntarias - I Nivel</t>
  </si>
  <si>
    <t>Permanencia Renuncias No Voluntarias - I y II Nivel</t>
  </si>
  <si>
    <t>Permanencia Renuncias No Voluntarias - II Nivel</t>
  </si>
  <si>
    <t>II Nivel</t>
  </si>
  <si>
    <t>I Nivel</t>
  </si>
  <si>
    <t>I y II nivel</t>
  </si>
  <si>
    <t>Nº</t>
  </si>
  <si>
    <t>Fecha inicio Labor</t>
  </si>
  <si>
    <t>Duración [Años]</t>
  </si>
  <si>
    <t>Cargo</t>
  </si>
  <si>
    <t>Nombre</t>
  </si>
  <si>
    <t>Fecha ini. labor</t>
  </si>
  <si>
    <t>Director hospital</t>
  </si>
  <si>
    <t>Nivel I</t>
  </si>
  <si>
    <t>Servicio de Salud Metropolitano Suroriente</t>
  </si>
  <si>
    <t>I 62 - Director/a Servicio de Salud</t>
  </si>
  <si>
    <t>Pedro Alejandro Yáñez Alvarado</t>
  </si>
  <si>
    <t>I 64 - Director/a Servicio de Salud</t>
  </si>
  <si>
    <t>Jorge Toro Albornoz</t>
  </si>
  <si>
    <t>I 77 - Superintendente/a</t>
  </si>
  <si>
    <t>Manuel Inostroza Palma</t>
  </si>
  <si>
    <t>I 67 - Director/a Servicio de Salud</t>
  </si>
  <si>
    <t>Jorge Washington Ramos Vargas</t>
  </si>
  <si>
    <t>I 59 - Director/a Servicio de Salud</t>
  </si>
  <si>
    <t>Jorge Lastra Torres</t>
  </si>
  <si>
    <t>I 75 - Director/a Servicio de Salud</t>
  </si>
  <si>
    <t>Ricardo Armando Eulogio Saavedra Maffet</t>
  </si>
  <si>
    <t>Nivel II</t>
  </si>
  <si>
    <t>II 547 - Subdirector/a Administrativo/a Hospital Dr. Hernán Henríquez Aravena</t>
  </si>
  <si>
    <t>Héctor Franklin Soriano Oyarzún</t>
  </si>
  <si>
    <t>II 549 - Director/a Hospital Dr. Hernán Henríquez Aravena</t>
  </si>
  <si>
    <t>Heriberto Ariel Ramos Inostroza</t>
  </si>
  <si>
    <t>I 72 - Director/a Servicio de Salud</t>
  </si>
  <si>
    <t>Joel Arriagada González</t>
  </si>
  <si>
    <t>II 464 - Subdirector/a Administrativo/a Servicio de Salud</t>
  </si>
  <si>
    <t>Hugo Peña Tamarin</t>
  </si>
  <si>
    <t>I 70 - Director/a Servicio de Salud</t>
  </si>
  <si>
    <t>Nelson Gaete Quijón</t>
  </si>
  <si>
    <t>I 61 - Director/a Servicio de Salud</t>
  </si>
  <si>
    <t>Angelica Verdugo Sobral</t>
  </si>
  <si>
    <t>I 69 - Director/a Servicio de Salud</t>
  </si>
  <si>
    <t>Javier Garcia De Cortazar</t>
  </si>
  <si>
    <t>I 71 - Director/a Servicio de Salud</t>
  </si>
  <si>
    <t>Milton Mario Moya Krause</t>
  </si>
  <si>
    <t>II 421 - Subdirector/a Administrativo/a Servicio de Salud</t>
  </si>
  <si>
    <t>Christian Erich Heider Rojas</t>
  </si>
  <si>
    <t>I 57 - Director/a Servicio de Salud</t>
  </si>
  <si>
    <t>Mauricio Adrián Osorio Ulloa</t>
  </si>
  <si>
    <t>Servicio de Salud Reloncaví</t>
  </si>
  <si>
    <t>I 74 - Director/a Servicio de Salud</t>
  </si>
  <si>
    <t>Eugenia Schnake Valladares</t>
  </si>
  <si>
    <t>I 58 - Director/a Servicio de Salud</t>
  </si>
  <si>
    <t>Hector Olguin Alvarez</t>
  </si>
  <si>
    <t>II 587 - Jefe/a Departamento Función: Fiscalización</t>
  </si>
  <si>
    <t>Francisca Navarro Polhwein</t>
  </si>
  <si>
    <t>II 590 - Jefe/a Departamento Función: Gestión de Clientes</t>
  </si>
  <si>
    <t>Rossana Andrea Pineda Garfias</t>
  </si>
  <si>
    <t>Servicio de Salud OHiggins</t>
  </si>
  <si>
    <t>II 489 - Director/a Hospital Regional Libertador Bernardo OHiggins</t>
  </si>
  <si>
    <t>Sergio Alberto Zamorano Ortiz</t>
  </si>
  <si>
    <t>II 468 - Subdirector/a Médico/a Servicio de Salud</t>
  </si>
  <si>
    <t>Carmen María Aravena Cerda</t>
  </si>
  <si>
    <t>II 559 - Director/a Hospital Base de Valdivia</t>
  </si>
  <si>
    <t>Patricio Eduardo Rosas Barrientos</t>
  </si>
  <si>
    <t>II 535 - Director/a Hospital de Curanilahue</t>
  </si>
  <si>
    <t>Cristian Marcelo Mignolet Cortés</t>
  </si>
  <si>
    <t>II 344 - Jefe/a Departamento Función: Técnico</t>
  </si>
  <si>
    <t>Graciela García Mahias</t>
  </si>
  <si>
    <t>I 56 - Director/a Servicio de Salud</t>
  </si>
  <si>
    <t>Dagoberto Luciano Duarte Quapper</t>
  </si>
  <si>
    <t>II 423 - Subdirector/a Médico/a Servicio de Salud</t>
  </si>
  <si>
    <t>Luis Álvaro Sepúlveda Arcos</t>
  </si>
  <si>
    <t>I 63 - Director/a Servicio de Salud</t>
  </si>
  <si>
    <t>Marcelo Eduardo Yévenes Soto</t>
  </si>
  <si>
    <t>II 478 - Subdirector/a Administrativo/a Servicio de Salud</t>
  </si>
  <si>
    <t>Jaime Antonio Carvajal Yáñez</t>
  </si>
  <si>
    <t>I 50 - Director/a Servicio de Salud</t>
  </si>
  <si>
    <t>María Paula Vera Zamora</t>
  </si>
  <si>
    <t>II 444 - Director/a Hospital de Urgencia Asistencia Pública</t>
  </si>
  <si>
    <t>Paz Alejandra Rodriguez Whipple</t>
  </si>
  <si>
    <t>II 441 - Jefe/a Departamento Auditoría</t>
  </si>
  <si>
    <t>Luisa Hortensia Correa Avendaño</t>
  </si>
  <si>
    <t>II 517 - Director/a Hospital Guillermo Grant Benavente</t>
  </si>
  <si>
    <t>Valeria Midori Sawada Tsukame</t>
  </si>
  <si>
    <t>II 515 - Subdirector/a Administrativo/a Hospital Guillermo Grant Benavente</t>
  </si>
  <si>
    <t>Carlos Alberto Capurro Dupre</t>
  </si>
  <si>
    <t>I 48 - Director/a</t>
  </si>
  <si>
    <t>Ingrid Sylvia Heitmann Ghigliotto</t>
  </si>
  <si>
    <t>II 541 - Director/a Hospital de Victoria</t>
  </si>
  <si>
    <t>Marta Villegas Cortez</t>
  </si>
  <si>
    <t>I 65 - Director/a Servicio de Salud</t>
  </si>
  <si>
    <t>Iván Renato Paul Espinoza</t>
  </si>
  <si>
    <t>II 368 - Subdirector/a Administrativo/a Servicio de Salud</t>
  </si>
  <si>
    <t>Nelson Ernesto Delucchi Iglesias</t>
  </si>
  <si>
    <t>II 445 - Director/a Hospital Clínico San Borja Arriarán</t>
  </si>
  <si>
    <t>Inti Mauricio Paredes Bascuñán</t>
  </si>
  <si>
    <t>I 54 - Director/a Servicio de Salud</t>
  </si>
  <si>
    <t>Carmen Gisele Castillo Taucher</t>
  </si>
  <si>
    <t>II 410 - Subdirector/a Administrativo/a Servicio de Salud</t>
  </si>
  <si>
    <t>Claudio Enrique Rufino Parra Retamal</t>
  </si>
  <si>
    <t>II 462 - Director/a Hospital de Peñaflor</t>
  </si>
  <si>
    <t>Leopoldo Stuardo Luengo</t>
  </si>
  <si>
    <t>I 44 - Director/a</t>
  </si>
  <si>
    <t>Aldo Alejandro Yáñez Vera</t>
  </si>
  <si>
    <t>II 459 - Director/a Atención Primaria</t>
  </si>
  <si>
    <t>Eliana Del Carmen Varas Varas</t>
  </si>
  <si>
    <t>II 487 - Subdirector/a Administrativo/a Hospital Regional Rancagua</t>
  </si>
  <si>
    <t>Ramón Ruperto Rebolledo González</t>
  </si>
  <si>
    <t>II 440 - Subdirector/a Administrativo/a Servicio de Salud</t>
  </si>
  <si>
    <t>Edgardo Lionel Diaz Navarrete</t>
  </si>
  <si>
    <t>II 442 - Subdirector/a Administrativo/a Hospital San Borja Arriaran</t>
  </si>
  <si>
    <t>Maria Pamela Chacaltana Silva</t>
  </si>
  <si>
    <t>II 696 - Subdirector/a Administrativo/a Servicio de Salud</t>
  </si>
  <si>
    <t>Julio César Parra Pavez</t>
  </si>
  <si>
    <t>II 392 - Director/a Hospital Antonio Tirado Lanas de Ovalle</t>
  </si>
  <si>
    <t>Juan Francisco Carrasco Jara</t>
  </si>
  <si>
    <t>I 53 - Director/a Servicio de Salud</t>
  </si>
  <si>
    <t>Ernesto Wladimir Jorquera Flores</t>
  </si>
  <si>
    <t>II 418 - Director/a Hospital Claudio Vicuña</t>
  </si>
  <si>
    <t>Milton Alonso Egaña Darricarrere</t>
  </si>
  <si>
    <t>II 493 - Director/a Hospital de Santa Cruz</t>
  </si>
  <si>
    <t>Paula Eugenia Gannat Ojeda</t>
  </si>
  <si>
    <t>II 574 - Director/a Hospital Base de Puerto Montt</t>
  </si>
  <si>
    <t>Luis Osvaldo Gasc Labbé</t>
  </si>
  <si>
    <t>II 412 - Subdirector/a Administrativo/a Hospital Carlos Van Buren</t>
  </si>
  <si>
    <t>Alexis Alfonso Arriola Vera</t>
  </si>
  <si>
    <t>II 467 - Subdirector/a Administrativo/a Hospital Exequiel González</t>
  </si>
  <si>
    <t>Luis Conrado Roldán Valdebenito</t>
  </si>
  <si>
    <t>II 372 - Subdirector/a Administrativo/a Hospital Regional de Antofagasta</t>
  </si>
  <si>
    <t>Edgardo Ramiro Vergara Montt</t>
  </si>
  <si>
    <t>II 524 - Subdirector/a Médico/a Servicio de Salud</t>
  </si>
  <si>
    <t>Wladimir Mauricio Hermosilla Rubio</t>
  </si>
  <si>
    <t>II 500 - Director/a Hospital de Linares</t>
  </si>
  <si>
    <t>Francisco Javier Azocar Zubicueta</t>
  </si>
  <si>
    <t>II 494 - Subdirector/a Administrativo/a Servicio de Salud</t>
  </si>
  <si>
    <t>Andrea Catalán Vasquez</t>
  </si>
  <si>
    <t>II 588 - Jefe/a Departamento Función: Administración y Finanzas</t>
  </si>
  <si>
    <t>María Del Pilar Ortega Cabrera</t>
  </si>
  <si>
    <t>I 101 - Director/a Servicio de Salud</t>
  </si>
  <si>
    <t>Rodrigo Alejandro Callejas Callejas</t>
  </si>
  <si>
    <t>II 401 - Subdirector/a Administrativo/a Hospital Gustavo Fricke</t>
  </si>
  <si>
    <t>Patricia Eliana Sepúlveda Henríquez</t>
  </si>
  <si>
    <t>II 429 - Jefe/a Departamento Auditoría</t>
  </si>
  <si>
    <t>Manuel Herbage Escalona</t>
  </si>
  <si>
    <t>II 411 - Jefe/a Departamento Auditoría</t>
  </si>
  <si>
    <t>Juan Carlos Aránguiz Henríquez</t>
  </si>
  <si>
    <t>II 711 - Director/a Atención Primaria</t>
  </si>
  <si>
    <t>Claudia Binimelis De Dios</t>
  </si>
  <si>
    <t>II 546 - Jefe/a Departamento Auditoría</t>
  </si>
  <si>
    <t>Pablo Andres Jimenez Chavez</t>
  </si>
  <si>
    <t>Servicio de Salud Bío - Bío</t>
  </si>
  <si>
    <t>II 527 - Subdirector/a Administrativo/a Servicio de Salud</t>
  </si>
  <si>
    <t>Pilar Del Carmen López Alarcón</t>
  </si>
  <si>
    <t>II 419 - Director/a Hospital Dr. Eduardo Pereira</t>
  </si>
  <si>
    <t>José Verscheure Soto</t>
  </si>
  <si>
    <t>Eugenio Gaston De La Cerda Rodríguez</t>
  </si>
  <si>
    <t>I 73 - Director/a Servicio de Salud</t>
  </si>
  <si>
    <t>Marcelo Larrondo Calderon</t>
  </si>
  <si>
    <t>Fernando Eduardo Ramón Benavente Undurraga</t>
  </si>
  <si>
    <t>I 52 - Director/a Servicio de Salud</t>
  </si>
  <si>
    <t>Haroldo Enrique Faundez Romero</t>
  </si>
  <si>
    <t>I 49 - Director/a Servicio de Salud</t>
  </si>
  <si>
    <t>Magdalena Lenka Gardilcic Franulic</t>
  </si>
  <si>
    <t>Sara Marianela Caro Díaz</t>
  </si>
  <si>
    <t>Claudio Alejandro Caro Thayer</t>
  </si>
  <si>
    <t>Adriana Tapia Cifuentes</t>
  </si>
  <si>
    <t>Iván Danilo Lemus Soto</t>
  </si>
  <si>
    <t>I 51 - Director/a Servicio de Salud</t>
  </si>
  <si>
    <t>Rina Margot Cares Pinochet</t>
  </si>
  <si>
    <t>I 60 - Director/a Servicio de Salud</t>
  </si>
  <si>
    <t>Juan César Alejandro Kehr Soto</t>
  </si>
  <si>
    <t>Valentín Alfonso Diaz Gracia</t>
  </si>
  <si>
    <t>Rafael Marco Antonio Merino Marín</t>
  </si>
  <si>
    <t>Jaime Enrique Guzmán Nova</t>
  </si>
  <si>
    <t>II 448 - Director/a Atención Primaria</t>
  </si>
  <si>
    <t>Orlando Andrés Durán Ponce</t>
  </si>
  <si>
    <t>II 443 - Subdirector/a Médico/a Servicio de Salud</t>
  </si>
  <si>
    <t>Francisco Miranda Guerrero</t>
  </si>
  <si>
    <t>María Teresa Valenzuela Bravo</t>
  </si>
  <si>
    <t>II 454 - Director/a Hospital San Juan de Dios</t>
  </si>
  <si>
    <t>Hugo Alfredo González Dettoni</t>
  </si>
  <si>
    <t>II 455 - Director/a Hospital Dr. Félix Bulnes Cerda</t>
  </si>
  <si>
    <t>Roberto Enrique Reveco Gajardo</t>
  </si>
  <si>
    <t>II 371 - Subdirector/a Administrativo/a Servicio de Salud</t>
  </si>
  <si>
    <t>Claudio Enrique Espinoza Aedo</t>
  </si>
  <si>
    <t>II 373 - Subdirector/a Médico/a Servicio de Salud</t>
  </si>
  <si>
    <t>Edgardo Humberto Álvarez Núñez</t>
  </si>
  <si>
    <t>Fernando Antonio Betanzo Vallejos</t>
  </si>
  <si>
    <t>Juan Manuel Toso Loyola</t>
  </si>
  <si>
    <t>María Angélica Silva Duarte</t>
  </si>
  <si>
    <t>Mauricio Andrés Verdejo Retamales</t>
  </si>
  <si>
    <t>II 536 - Subdirector/a Administrativo/a Servicio de Salud</t>
  </si>
  <si>
    <t>Leonardo Oliver Rivas Solar</t>
  </si>
  <si>
    <t>II 589 - Jefe/a Departamento Función: Estudios y Desarrollo</t>
  </si>
  <si>
    <t>Roberto Antonio Arce Cantuaria</t>
  </si>
  <si>
    <t>II 585 - Intendente/a de Prestadores de Salud</t>
  </si>
  <si>
    <t>María Soledad Velásquez Urrutia</t>
  </si>
  <si>
    <t>II 405 - Director/a Atención Primaria</t>
  </si>
  <si>
    <t>Gerardo Andrés Arriagada Fernández</t>
  </si>
  <si>
    <t>II 400 - Subdirector/a Administrativo/a Servicio de Salud</t>
  </si>
  <si>
    <t>Guillermo Fernando Aguayo Romanoff</t>
  </si>
  <si>
    <t>II 408 - Director/a Hospital de Calera</t>
  </si>
  <si>
    <t>Claudio Yáñez Bahamóndez</t>
  </si>
  <si>
    <t>II 409 - Director/a Hospital Santo Tomás de Limache</t>
  </si>
  <si>
    <t>Alicia Del Carmen Contreras Vielma</t>
  </si>
  <si>
    <t>Juan Antonio Urrutia Reyes</t>
  </si>
  <si>
    <t>II 431 - Subdirector/a Médico/a Servicio de Salud</t>
  </si>
  <si>
    <t>Sixto Eduardo Ulloa Astorga</t>
  </si>
  <si>
    <t>II 450 - Jefe/a Departamento Auditoría</t>
  </si>
  <si>
    <t>Sandra Marianela Pino Guzmán</t>
  </si>
  <si>
    <t>II 497 - Subdirector/a Médico/a Servicio de Salud</t>
  </si>
  <si>
    <t>Eduardo Adolfo Peña Rojas</t>
  </si>
  <si>
    <t>Eduardo Agustín Soto Araya</t>
  </si>
  <si>
    <t>María Alejandrina Rebeco Riquelme</t>
  </si>
  <si>
    <t>II 545 - Subdirector/a Administrativo/a Servicio de Salud</t>
  </si>
  <si>
    <t>Silvia Aurora González Osses</t>
  </si>
  <si>
    <t>II 361 - Jefe/a Departamento de Salud Ambiental</t>
  </si>
  <si>
    <t>Rubén Eduardo Verdugo Castillo</t>
  </si>
  <si>
    <t>II 550 - Subdirector/a Médico/a Hospital Dr. Hernán Henríquez Aravena</t>
  </si>
  <si>
    <t>Manuel Franklin Vial Gallardo</t>
  </si>
  <si>
    <t>II 386 - Subdirector/a Administrativo/a Servicio de Salud</t>
  </si>
  <si>
    <t>Lía Patricia Villarroel Salinas</t>
  </si>
  <si>
    <t>II 512 - Director/a Hospital de San Carlos</t>
  </si>
  <si>
    <t>Nibaldo Lionel Mora Ortega</t>
  </si>
  <si>
    <t>II 362 - Jefe/a Departamento de Administración y Finanzas</t>
  </si>
  <si>
    <t>Susana Del Pilar Catalán Alvear</t>
  </si>
  <si>
    <t>II 363 - Subdirector/a Administrativo/a Servicio de Salud</t>
  </si>
  <si>
    <t>Daniel David López Namur</t>
  </si>
  <si>
    <t>II 543 - Director/a Hospital de Traiguén</t>
  </si>
  <si>
    <t>Jorge Alejandro Ramírez Velásquez</t>
  </si>
  <si>
    <t>II 554 - Director/a Hospital de Pitrufquén</t>
  </si>
  <si>
    <t>Vladimir Henry Yáñez Méndez</t>
  </si>
  <si>
    <t>I 55 - Director/a Servicio de Salud</t>
  </si>
  <si>
    <t>Elba Margarita Estefan Sagua</t>
  </si>
  <si>
    <t>Rosa Miriam Muñoz Barría</t>
  </si>
  <si>
    <t>II 730 - Director/a Atención Primaria</t>
  </si>
  <si>
    <t>Paola Gemita Parra Suárez</t>
  </si>
  <si>
    <t>II 531 - Subdirector/a Administrativo/a Servicio de Salud</t>
  </si>
  <si>
    <t>Armando Enrique Domínguez Ponce</t>
  </si>
  <si>
    <t>II 579 - Subdirector/a Administrativo/a Servicio de Salud</t>
  </si>
  <si>
    <t>Pedro Rubén Bahamondes Yáñez</t>
  </si>
  <si>
    <t>Cecilia Isabel Cubillos Wilson</t>
  </si>
  <si>
    <t>II 366 - Director/a Hospital Dr. Juan Noé Crevani de Arica</t>
  </si>
  <si>
    <t>Oscar Fernando Torrealba Alarcón</t>
  </si>
  <si>
    <t>Cristina Elena Rauchfuss Celedón</t>
  </si>
  <si>
    <t>II 425 - Director/a Hospital Roberto del Río</t>
  </si>
  <si>
    <t>Patricio Alfonso Montes Cruzat</t>
  </si>
  <si>
    <t>II 586 - Fiscal</t>
  </si>
  <si>
    <t>Fernando Darío Riveros Vidal</t>
  </si>
  <si>
    <t>II 584 - Intendente/a de Fondos y Seguros Previsionales de Salud</t>
  </si>
  <si>
    <t>María Liliana Elena Escobar Alegría</t>
  </si>
  <si>
    <t>II 403 - Director/a Hospital Gustavo Fricke</t>
  </si>
  <si>
    <t>Solene Naudon Diaz</t>
  </si>
  <si>
    <t>II 562 - Subdirector/a Administrativo/a Servicio de Salud</t>
  </si>
  <si>
    <t>Jaime Renato René Hurtado Benavente</t>
  </si>
  <si>
    <t>II 492 - Director/a Atención Primaria</t>
  </si>
  <si>
    <t>Max Ricardo Crespo Morales</t>
  </si>
  <si>
    <t>II 485 - Subdirector/a Administrativo/a Servicio de Salud</t>
  </si>
  <si>
    <t>Juan José Avendaño Ureta</t>
  </si>
  <si>
    <t>II 518 - Subdirector/a Médico/a Hospital Guillermo Grant Benavente</t>
  </si>
  <si>
    <t>Jaime Ivan Tapia Zapatero</t>
  </si>
  <si>
    <t>II 516 - Subdirector/a Médico/a Servicio de Salud</t>
  </si>
  <si>
    <t>María Purísima Alarcón Bravo</t>
  </si>
  <si>
    <t>II 514 - Jefe/a Departamento Auditoría</t>
  </si>
  <si>
    <t>Carlos Alejandro Pardo Chandía</t>
  </si>
  <si>
    <t>II 396 - Director/a Hospital San Juan de Dios de Los Andes</t>
  </si>
  <si>
    <t>Eduardo Abel Marín Hernández</t>
  </si>
  <si>
    <t>II 548 - Subdirector/a Médico/a Servicio de Salud</t>
  </si>
  <si>
    <t>Sylvia Paola Alarcón Villagrán</t>
  </si>
  <si>
    <t>II 360 - Jefe/a Departamento de Salud Ocupacional</t>
  </si>
  <si>
    <t>Reynaldo Andrés Concha Maureira</t>
  </si>
  <si>
    <t>II 499 - Director/a Hospital de Curicó</t>
  </si>
  <si>
    <t>Luis Jaime Apara Manzur</t>
  </si>
  <si>
    <t>I 68 - Director/a Servicio de Salud</t>
  </si>
  <si>
    <t>Carlos Manuel Vera Bugueño</t>
  </si>
  <si>
    <t>II 374 - Director/a Hospital Regional de Antofagasta</t>
  </si>
  <si>
    <t>Juan Pablo Mattatall Lankin</t>
  </si>
  <si>
    <t>II 388 - Subdirector/a Médico/a Servicio de Salud</t>
  </si>
  <si>
    <t>Celeste Rosario Burgos Castillo</t>
  </si>
  <si>
    <t>II 530 - Director/a Hospital Dr. Victor Ríos Ruiz de los Ángeles</t>
  </si>
  <si>
    <t>Luis Celedonio San Martín Hernández</t>
  </si>
  <si>
    <t>II 504 - Director/a Hospital de Parral</t>
  </si>
  <si>
    <t>Clara Patricia León Ferrada</t>
  </si>
  <si>
    <t>II 581 - Director/a Hospital de Puerto Aysén</t>
  </si>
  <si>
    <t>Hector Alejandro Alarcon Alarcon</t>
  </si>
  <si>
    <t>Francisco Javier Daniels Katz</t>
  </si>
  <si>
    <t>Patricio Eugenio Suazo Muñoz</t>
  </si>
  <si>
    <t>II 484 - Director/a Hospital de San José del Maipo</t>
  </si>
  <si>
    <t>María Esteban Landaeta Le-Fort</t>
  </si>
  <si>
    <t>II 384 - Director/a Hospital Provincial del Huasco</t>
  </si>
  <si>
    <t>Juan Garrido Alarcón</t>
  </si>
  <si>
    <t>Raul Alberto Umaña Bustamante</t>
  </si>
  <si>
    <t>II 370 - Director/a Hospital Dr. Ernesto Torres Galdames de Iquique</t>
  </si>
  <si>
    <t>Liliana Leonor Echeverría Cortés</t>
  </si>
  <si>
    <t>II 538 - Subdirector/a Administrativo/a Hospital de Angol</t>
  </si>
  <si>
    <t>Juan Carlos Rafael Del Río Salas</t>
  </si>
  <si>
    <t>II 389 - Director/a Hospital La Serena</t>
  </si>
  <si>
    <t>María Del Pilar Jiménez Martínez</t>
  </si>
  <si>
    <t>Mauricio Alejandro Jara Lavín</t>
  </si>
  <si>
    <t>Leticia Alicia Zamorano Rojas</t>
  </si>
  <si>
    <t>II 486 - Jefe/a Departamento Auditoría</t>
  </si>
  <si>
    <t>Claudio Erwin Castillo Rojas</t>
  </si>
  <si>
    <t>II 725 - Director/a Atención Primaria</t>
  </si>
  <si>
    <t>María Beatriz Cadegan Segura</t>
  </si>
  <si>
    <t>II 551 - Director/a Atención Primaria</t>
  </si>
  <si>
    <t>Mabel Jeanette Pineda Nesbet</t>
  </si>
  <si>
    <t>Juan José Mendoza Navarro</t>
  </si>
  <si>
    <t>ADP-3482</t>
  </si>
  <si>
    <t>Jorge Antonio Martínez Jimenez</t>
  </si>
  <si>
    <t>Víctor Rafael Valenzuela Álvarez</t>
  </si>
  <si>
    <t>Gonzalo Antonio Urbina Arriagada</t>
  </si>
  <si>
    <t>Sandra Lorena Ampuero Gallardo</t>
  </si>
  <si>
    <t>ADP-3472</t>
  </si>
  <si>
    <t>Américo Eduardo Soto González</t>
  </si>
  <si>
    <t>II 573 - Subdirector/a Médico/a Servicio de Salud</t>
  </si>
  <si>
    <t>Fabiola Marcela Jaramillo Castell</t>
  </si>
  <si>
    <t>Alfonso Jorquera Rojas</t>
  </si>
  <si>
    <t>Osvaldo Hernán Bernardo Salgado Zepeda</t>
  </si>
  <si>
    <t>II 428 - Subdirector/a Administrativo/a Servicio de Salud</t>
  </si>
  <si>
    <t>Victor Hugo Parra Mate</t>
  </si>
  <si>
    <t>Zamir Elias Nayar Funes</t>
  </si>
  <si>
    <t>Rodrigo Alarcon Quesem</t>
  </si>
  <si>
    <t>Christian Irving Echeverría Aburto</t>
  </si>
  <si>
    <t>Ximena De Las Mercedes Guzmán Uribe</t>
  </si>
  <si>
    <t>Pablo Javier Ortiz Diaz</t>
  </si>
  <si>
    <t>ADP-2743</t>
  </si>
  <si>
    <t>Nydia Patricia Contardo Guerra</t>
  </si>
  <si>
    <t>II 565 - Director/a Hospital Base de Osorno</t>
  </si>
  <si>
    <t>Sylvia Graciela Mutizabal Schulz</t>
  </si>
  <si>
    <t>ADP-3635</t>
  </si>
  <si>
    <t>I 66 - Director/a Servicio de Salud</t>
  </si>
  <si>
    <t>Fernando Adrian Olmedo Jimenez</t>
  </si>
  <si>
    <t>Sergio Mauricio González Méndez</t>
  </si>
  <si>
    <t>Delfín Andrés Gutiérrez Cancino</t>
  </si>
  <si>
    <t>II 490 - Director/a Hospital de San Fernando</t>
  </si>
  <si>
    <t>Maria Margarita Henriquez Gonzalez</t>
  </si>
  <si>
    <t>Pamela Jeannette Mundaca Muñoz</t>
  </si>
  <si>
    <t>Eduardo Juan Bartolomé Bachelet</t>
  </si>
  <si>
    <t>Pablo Adolfo Venegas Díaz</t>
  </si>
  <si>
    <t>II 540 - Director/a Atención Primaria</t>
  </si>
  <si>
    <t>Andrea Quiero Gelmi</t>
  </si>
  <si>
    <t>ADP-3670</t>
  </si>
  <si>
    <t>II 424 - Director/a Hospital San José</t>
  </si>
  <si>
    <t>José Miguel Puccio Huidobro</t>
  </si>
  <si>
    <t>Vilma Olave Garrido</t>
  </si>
  <si>
    <t>II 537 - Jefe/a Departamento Auditoría</t>
  </si>
  <si>
    <t>Anita Quiroga Araya</t>
  </si>
  <si>
    <t>ADP-3642</t>
  </si>
  <si>
    <t>Yuri Fidel Carvajal Bañados</t>
  </si>
  <si>
    <t>II 714 - Director/a Atención Primaria</t>
  </si>
  <si>
    <t>Juan Gerardo Ilabaca Mendoza</t>
  </si>
  <si>
    <t>David Leonel Cabezas Cáceres</t>
  </si>
  <si>
    <t>Eliana Verónica Díaz Ubilla</t>
  </si>
  <si>
    <t>Alfredo Román Marchant</t>
  </si>
  <si>
    <t>II 433 - Subdirector/a Médico/a Hospital del Salvador</t>
  </si>
  <si>
    <t>Horacio Lupercio Diaz Basso</t>
  </si>
  <si>
    <t>II 432 - Director/a Hospital del Salvador</t>
  </si>
  <si>
    <t>Carlos Altamirano Cabello</t>
  </si>
  <si>
    <t>II 453 - Subdirector/a Médico/a Servicio de Salud</t>
  </si>
  <si>
    <t>II 449 - Subdirector/a Administrativo/a Servicio de Salud</t>
  </si>
  <si>
    <t>Juan Luis Pérez Pineda</t>
  </si>
  <si>
    <t>Guillermo Hernán Saffie Vega</t>
  </si>
  <si>
    <t>Juana De La Luz Maldonado Rojas</t>
  </si>
  <si>
    <t>ADP-2642</t>
  </si>
  <si>
    <t>Marcelo Andres Benavides Contreras</t>
  </si>
  <si>
    <t>Luis Iván Marín Campusano</t>
  </si>
  <si>
    <t>Marcela Gladys Carcamo Hemmelmann</t>
  </si>
  <si>
    <t>Francisca Lorena San Martín Lanctot</t>
  </si>
  <si>
    <t>ADP-3738</t>
  </si>
  <si>
    <t>II 578 - Director/a Hospital de Ancud</t>
  </si>
  <si>
    <t>Walter Fabián Keupuchur Meza</t>
  </si>
  <si>
    <t>Marta Elcira Caro Andía</t>
  </si>
  <si>
    <t>II 553 - Director/a Hospital de Nueva Imperial</t>
  </si>
  <si>
    <t>José Victorino Cárdenas Burce</t>
  </si>
  <si>
    <t>ADP-3536</t>
  </si>
  <si>
    <t>Erick Edgardo Vargas Soto</t>
  </si>
  <si>
    <t>Oscar Ruperto Morales Spichiger</t>
  </si>
  <si>
    <t>Hernan Carlos Gormaz Chacana</t>
  </si>
  <si>
    <t>ADP-3710</t>
  </si>
  <si>
    <t>Cristian Hernán Quispe Arredondo</t>
  </si>
  <si>
    <t>Jimmy Walker Vergara</t>
  </si>
  <si>
    <t>Egresos No voluntarios primer año Salud</t>
  </si>
  <si>
    <t>Nombrados Vigentes</t>
  </si>
  <si>
    <t>Egresos No Voluntarios</t>
  </si>
  <si>
    <t>% Egresos No Voluntarios</t>
  </si>
  <si>
    <t>Años</t>
  </si>
  <si>
    <t>Egresos No voluntarios primer año Directores/as Hospitales</t>
  </si>
  <si>
    <t>Renuncias No Voluntarias</t>
  </si>
  <si>
    <t>Renuncias Voluntarias</t>
  </si>
  <si>
    <t>No voluntario</t>
  </si>
  <si>
    <t>EGR</t>
  </si>
  <si>
    <t>QLI</t>
  </si>
  <si>
    <t>Motivo Desvinculación</t>
  </si>
  <si>
    <t>NO RENOVACIÓN</t>
  </si>
  <si>
    <t>RENUNCIA NO VOLUNTARIA</t>
  </si>
  <si>
    <t>RENUNCIA VOLUNTARIA</t>
  </si>
  <si>
    <t>Renuncia VOLUNTARIA</t>
  </si>
  <si>
    <t>Adscrito</t>
  </si>
  <si>
    <t>Año Desvinculación</t>
  </si>
  <si>
    <t>Fecha Desvinculación</t>
  </si>
  <si>
    <t>Concursos</t>
  </si>
  <si>
    <t>PEDRO ALEJANDRO YÁÑEZ ALVARADO</t>
  </si>
  <si>
    <t>JORGE TORO ALBORNOZ</t>
  </si>
  <si>
    <t>JORGE WASHINGTON RAMOS VARGAS</t>
  </si>
  <si>
    <t>JORGE LASTRA TORRES</t>
  </si>
  <si>
    <t>MANUEL INOSTROZA PALMA</t>
  </si>
  <si>
    <t>Servicio de Vivienda y Urbanización Región del Maule</t>
  </si>
  <si>
    <t>Director/a Regional Serviu Maule</t>
  </si>
  <si>
    <t>INÉS JACQUELINE DEL CARMEN REYES OLEA</t>
  </si>
  <si>
    <t>GUILLERMO ENRIQUE GUZMAN FILIPPI</t>
  </si>
  <si>
    <t>CARLOS EDUARDO CONTADOR CASANOVA</t>
  </si>
  <si>
    <t>JOEL ARRIAGADA GONZÁLEZ</t>
  </si>
  <si>
    <t>HERNÁN ANDRÉS ROJAS OLAVARRÍA</t>
  </si>
  <si>
    <t>RICARDO ARMANDO EULOGIO SAAVEDRA MAFFET</t>
  </si>
  <si>
    <t>ANGELICA VERDUGO SOBRAL</t>
  </si>
  <si>
    <t>JAIME ARÉVALO NUÑEZ</t>
  </si>
  <si>
    <t>NELSON GAETE QUIJÓN</t>
  </si>
  <si>
    <t>JAVIER GARCIA DE CORTAZAR</t>
  </si>
  <si>
    <t>ROBERTO ALFREDO CERRI LÓPEZ</t>
  </si>
  <si>
    <t>IVÁN PAULO LEONHARDT CÁRDENAS</t>
  </si>
  <si>
    <t>TERESA DE LOURDES REY CARRASCO</t>
  </si>
  <si>
    <t>JOSÉ PABLO COLOMA CORREA</t>
  </si>
  <si>
    <t>MAURICIO ADRIÁN OSORIO ULLOA</t>
  </si>
  <si>
    <t>ANDRÉS MARCELO SILVA GÁLVEZ</t>
  </si>
  <si>
    <t>MILTON MARIO MOYA KRAUSE</t>
  </si>
  <si>
    <t>EUGENIA SCHNAKE VALLADARES</t>
  </si>
  <si>
    <t>HECTOR OLGUIN ALVAREZ</t>
  </si>
  <si>
    <t>Servicio de Vivienda y Urbanización Región de Antofagasta</t>
  </si>
  <si>
    <t>Director/a Regional Serviu Antofagasta</t>
  </si>
  <si>
    <t>LORENA VICTORIA CAMPOS VADELL</t>
  </si>
  <si>
    <t>DAGOBERTO LUCIANO DUARTE QUAPPER</t>
  </si>
  <si>
    <t>JORGE ANSELMO ORTIZ SILVA</t>
  </si>
  <si>
    <t>DANIEL ULLOA ILUFFI</t>
  </si>
  <si>
    <t>Servicio de Vivienda y Urbanización Región de Magallanes y de la Antártica Chilena</t>
  </si>
  <si>
    <t>MIGUEL ÁNGEL GARCÍA CARO</t>
  </si>
  <si>
    <t>MARCELO EDUARDO YÉVENES SOTO</t>
  </si>
  <si>
    <t>MARÍA PAULA VERA ZAMORA</t>
  </si>
  <si>
    <t>GERMÁN EULOGIO SÁEZ CABELLO</t>
  </si>
  <si>
    <t>INGRID SYLVIA HEITMANN GHIGLIOTTO</t>
  </si>
  <si>
    <t>IVÁN RENATO PAUL ESPINOZA</t>
  </si>
  <si>
    <t>ALEJANDRO LUIS VIO GROSSI</t>
  </si>
  <si>
    <t>CARMEN GISELE CASTILLO TAUCHER</t>
  </si>
  <si>
    <t>MARIANA SCHKOLNIK CHAMUDES</t>
  </si>
  <si>
    <t>ISABEL VERÓNICA DE LA VEGA MORALES</t>
  </si>
  <si>
    <t>DANTE PANCANI CORVALAN</t>
  </si>
  <si>
    <t>ALDO ALEJANDRO YÁÑEZ VERA</t>
  </si>
  <si>
    <t>JUAN CARLOS CABEZAS BEROÍZA</t>
  </si>
  <si>
    <t>CLAUDIO HERNÁN SALCEDO ALEMPARTE</t>
  </si>
  <si>
    <t>ERNESTO WLADIMIR JORQUERA FLORES</t>
  </si>
  <si>
    <t>VÍCTOR JAVIER CÁRDENAS VALENZUELA</t>
  </si>
  <si>
    <t>JOSE ROA RAMIREZ</t>
  </si>
  <si>
    <t>CARMEN FERNANDEZ GIBBS</t>
  </si>
  <si>
    <t>FERNANDO CLAUDIO LÓPEZ LIZANA</t>
  </si>
  <si>
    <t>LABIBE BETTINA SYLVIA YUMHA VARAS</t>
  </si>
  <si>
    <t>DAFNE MARIANNE SECUL TAHAN</t>
  </si>
  <si>
    <t>PAMELA CECILIA SÁNCHEZ GUZMÁN</t>
  </si>
  <si>
    <t>JORGE RENÉ VEGA SAAVEDRA</t>
  </si>
  <si>
    <t>MARCELO TORRES TAPIA</t>
  </si>
  <si>
    <t>SIMÓN EDUARDO HENRÍQUEZ GUÍÑEZ</t>
  </si>
  <si>
    <t>GLORIA PATRICIA GONZÁLEZ SÁEZ</t>
  </si>
  <si>
    <t>FRANCISCO FERNANDO VERA ESTEFÓ</t>
  </si>
  <si>
    <t>Director/a Hospital del Salvador</t>
  </si>
  <si>
    <t>FRANCISCO PERAGALLO CARRASCO</t>
  </si>
  <si>
    <t>PATRICIO IBÁÑEZ LEÓN</t>
  </si>
  <si>
    <t>MARÍA ANGÉLICA DEL CARMEN VEGA ESPINOSA</t>
  </si>
  <si>
    <t>RODRIGO ALEJANDRO NEGRIN MODINGER</t>
  </si>
  <si>
    <t>HÉCTOR CONTRERAS MALDONADO</t>
  </si>
  <si>
    <t>JUAN ENRIQUE ALVAREZ BARBA</t>
  </si>
  <si>
    <t>SONIA LEONOR IBACETA LORCA</t>
  </si>
  <si>
    <t>MARÍA BEGOÑA BENGOECHEA ALONSO</t>
  </si>
  <si>
    <t>CARLOS GONZALEZ LAGOS</t>
  </si>
  <si>
    <t>ANDREA SOLIS AGUIRRE</t>
  </si>
  <si>
    <t>PATRICIA BEATRIZ ECHEVERRÍA JARA</t>
  </si>
  <si>
    <t>RUBÉN JORGE BERRÍOS CAMILO</t>
  </si>
  <si>
    <t>FRANCISCO JAVIER NUÑEZ PARRA</t>
  </si>
  <si>
    <t>NELSON JORGE ZÁRATE HERVERA</t>
  </si>
  <si>
    <t>JUVENAL ALBERTO OSORIO SOTO</t>
  </si>
  <si>
    <t>CLAUDIO ALEJANDRO SUMONTE MÁRQUEZ</t>
  </si>
  <si>
    <t>Jefe/a Departamento Función: Fiscalización</t>
  </si>
  <si>
    <t>FRANCISCA NAVARRO POLHWEIN</t>
  </si>
  <si>
    <t>CLAUDIO ARMANDO TERNICIER GONZALEZ</t>
  </si>
  <si>
    <t>HUGO PEÑA TAMARIN</t>
  </si>
  <si>
    <t>Director/a Hospital Base de Puerto Montt</t>
  </si>
  <si>
    <t>LUIS OSVALDO GASC LABBÉ</t>
  </si>
  <si>
    <t>CARLOS ULISES MONTOYA BECERRA</t>
  </si>
  <si>
    <t>MARCELO GABRIEL CORTÉS OVALLE</t>
  </si>
  <si>
    <t>WASHINGTON GUERRERO CARRILLO</t>
  </si>
  <si>
    <t>FERNANDO LUIS BAERISWYL RADA</t>
  </si>
  <si>
    <t>PATRICIO EDUARDO ROSAS BARRIENTOS</t>
  </si>
  <si>
    <t>ENRIQUE VALENZUELA QUIJADA</t>
  </si>
  <si>
    <t>RAFAEL GUSTAVO AGAPITO FIGUEROA POZO</t>
  </si>
  <si>
    <t>V{ICTOR PATRICIO VERGARA SANHUEZA</t>
  </si>
  <si>
    <t>ELIANA DEL CARMEN VARAS VARAS</t>
  </si>
  <si>
    <t>Jefe/a Departamento Función: Gestión de Clientes</t>
  </si>
  <si>
    <t>ROSSANA ANDREA PINEDA GARFIAS</t>
  </si>
  <si>
    <t>Director/a Hospital de Urgencia Asistencia Pública</t>
  </si>
  <si>
    <t>PAZ ALEJANDRA RODRIGUEZ WHIPPLE</t>
  </si>
  <si>
    <t>GUILLERMO DEL TRÁNSITO VENEGAS VALDERRAMA</t>
  </si>
  <si>
    <t>CRISTIAN LÓPEZ MONTECINOS</t>
  </si>
  <si>
    <t>HERNÁN ORLANDO CHÁVEZ CABELLO</t>
  </si>
  <si>
    <t>GIORGIO FRANCO SERAZZI CHIANG</t>
  </si>
  <si>
    <t>GRACIELA GARCÍA MAHIAS</t>
  </si>
  <si>
    <t>CLAUDIA CAROLA POVEDA CÁCERES</t>
  </si>
  <si>
    <t>LEOPOLDO STUARDO LUENGO</t>
  </si>
  <si>
    <t>RICARDO CORREA MARTÍNEZ</t>
  </si>
  <si>
    <t>Director/a Departamento de Calidad y Control Normativo</t>
  </si>
  <si>
    <t>MAURICIO CARAMORI CASTRO</t>
  </si>
  <si>
    <t>HÉCTOR FRANKLIN SORIANO OYARZÚN</t>
  </si>
  <si>
    <t>JUAN NARCISO RAMON RUSQUE ALCAÍNO</t>
  </si>
  <si>
    <t>JOSÉ LEONARDO PÉREZ BOCAZ</t>
  </si>
  <si>
    <t>GUILLERMO CLAUDIO JARPA MUÑOZ</t>
  </si>
  <si>
    <t>JUAN FRANCISCO CARRASCO JARA</t>
  </si>
  <si>
    <t>HERIBERTO ARIEL RAMOS INOSTROZA</t>
  </si>
  <si>
    <t>FERNANDO PATRICIO VALDÉS HERNÁNDEZ</t>
  </si>
  <si>
    <t>LORETO ANDREA CERDA MENA</t>
  </si>
  <si>
    <t>CLAUDIA ANDREA JIMÉNEZ MELLADO</t>
  </si>
  <si>
    <t>CARLOS EDMUNDO ESPÓSITO ACUÑA</t>
  </si>
  <si>
    <t>JORGE ENRIQUE FIGUEROA HERRERA</t>
  </si>
  <si>
    <t>ANTONELLA MISSAR DEL CARMEN MUÑOZ ARAYA</t>
  </si>
  <si>
    <t>SANTIAGO FERNANDO FERNANDEZ POBLETE</t>
  </si>
  <si>
    <t>CHRISTIAN MANUEL NUÑEZ MORALES</t>
  </si>
  <si>
    <t>CÉSAR EDUARDO CARDOZO ROJAS</t>
  </si>
  <si>
    <t>RODRIGO VASQUEZ TORO</t>
  </si>
  <si>
    <t>JORGE EDUARDO CID MANRIQUEZ</t>
  </si>
  <si>
    <t>LUISA HORTENSIA CORREA AVENDAÑO</t>
  </si>
  <si>
    <t>DANIEL MAURICIO VERÓN SALINAS</t>
  </si>
  <si>
    <t>JUAN LUIS AÑAZCO BARRIENTOS</t>
  </si>
  <si>
    <t>VERÓNICA ISABEL MELO VALENZUELA</t>
  </si>
  <si>
    <t>Jefe/a de División Tecnología</t>
  </si>
  <si>
    <t>EDUARDO ANDRÉS PAVEZ FUENTEALBA</t>
  </si>
  <si>
    <t>BERNARDO ANTONIO SALINAS MAYA</t>
  </si>
  <si>
    <t>VÍCTOR ALEJANDRO MEDINA SEPÚLVEDA</t>
  </si>
  <si>
    <t>EDUARDO RODERICK FRASER MORALES</t>
  </si>
  <si>
    <t>MARÍA REBECA ROSALÍA BULNES ROZAS</t>
  </si>
  <si>
    <t>MITZI STELLA DEL CARMEN JELDRES ORTIZ</t>
  </si>
  <si>
    <t>ANDRÉS DOMINGO MONTUPIL INAIPIL</t>
  </si>
  <si>
    <t>CLAUDIA PAZ REAL RISSETTI</t>
  </si>
  <si>
    <t>Subdirector/a Administrativo/a Hospital San Borja Arriaran</t>
  </si>
  <si>
    <t>MARIA PAMELA CHACALTANA SILVA</t>
  </si>
  <si>
    <t>MAURICIO ANDRÉS SILVA NORAMBUENA</t>
  </si>
  <si>
    <t>GERARDO FRANCISCO VERGARA CAÑUMIR</t>
  </si>
  <si>
    <t>Subdirector/a Administrativo/a Hospital Guillermo Grant Benavente</t>
  </si>
  <si>
    <t>CARLOS ALBERTO CAPURRO DUPRE</t>
  </si>
  <si>
    <t>RICHARD ORLANDO VILLEGAS GAMBOA</t>
  </si>
  <si>
    <t>ALEXIS ALFONSO ARRIOLA VERA</t>
  </si>
  <si>
    <t>CHRISTIAN ERICH HEIDER ROJAS</t>
  </si>
  <si>
    <t>FRANCISCA TERESA DE JESÚS RIVERO GARAY</t>
  </si>
  <si>
    <t>LUIS ÁLVARO SEPÚLVEDA ARCOS</t>
  </si>
  <si>
    <t>Director/a Hospital Guillermo Grant Benavente</t>
  </si>
  <si>
    <t>JUAN ANABALON DOLHATZ</t>
  </si>
  <si>
    <t>LUIS CONRADO ROLDÁN VALDEBENITO</t>
  </si>
  <si>
    <t>JULIO CÉSAR PARRA PAVEZ</t>
  </si>
  <si>
    <t>NUBIA ALEJANDRA LOPEZ TORRES</t>
  </si>
  <si>
    <t>KATRINA BÁRBARA SANGUINETTI TACHIBANA</t>
  </si>
  <si>
    <t>LISSETTE ANDREA ALLAIRE SOTO</t>
  </si>
  <si>
    <t>CHRISTIAN MAURICIO MIRANDA KIRK</t>
  </si>
  <si>
    <t>ARMANDO PABLO FLORES JIMÉNEZ</t>
  </si>
  <si>
    <t>JORGE ANDRÉS URRUTIA MOLDES</t>
  </si>
  <si>
    <t>JORGE ALEJANDRO LUCO MORENO</t>
  </si>
  <si>
    <t>ORIETA ELISA DEL CARMEN BURGOS HERMOSILLA</t>
  </si>
  <si>
    <t>MARGARITA CRISTINA REYES ROMERO</t>
  </si>
  <si>
    <t>RICARDO ENRIQUE PORCEL RIVERA</t>
  </si>
  <si>
    <t>HÉCTOR LUIS LUNA HALYBURTON</t>
  </si>
  <si>
    <t>MARCELO LEDESMA ROSAS</t>
  </si>
  <si>
    <t>Jefe/a División de Control de Gestión y Desarrollo</t>
  </si>
  <si>
    <t>DANIEL CORTÉS ESPINOSA</t>
  </si>
  <si>
    <t>CLAUDIO ENRIQUE RUFINO PARRA RETAMAL</t>
  </si>
  <si>
    <t>INTI MAURICIO PAREDES BASCUÑÁN</t>
  </si>
  <si>
    <t>CRISTIAN MARCELO MIGNOLET CORTÉS</t>
  </si>
  <si>
    <t>RAMÓN RUPERTO REBOLLEDO GONZÁLEZ</t>
  </si>
  <si>
    <t>MARTA TERESA MEZA LAVÍN</t>
  </si>
  <si>
    <t>JORGE DANIEL STAMBUK FUENTES</t>
  </si>
  <si>
    <t>GLADYS ESTER NAVARRETE VALDEBENITO</t>
  </si>
  <si>
    <t>ERNESTO ALFREDO ROMERO ESCOBAR</t>
  </si>
  <si>
    <t>Director/a Hospital Regional Libertador Bernardo OHiggins</t>
  </si>
  <si>
    <t>SERGIO ALBERTO ZAMORANO ORTIZ</t>
  </si>
  <si>
    <t>CRISTIAN RODRIGO FIGUEROA FUENTEALBA</t>
  </si>
  <si>
    <t>NELSON ERNESTO DELUCCHI IGLESIAS</t>
  </si>
  <si>
    <t>PAULA EUGENIA GANNAT OJEDA</t>
  </si>
  <si>
    <t>Director/a Hospital de Victoria</t>
  </si>
  <si>
    <t>MARTA VILLEGAS CORTEZ</t>
  </si>
  <si>
    <t>ALEJANDRA OLGA NIELSEN MOLINA</t>
  </si>
  <si>
    <t>Director/a Hospital Claudio Vicuña</t>
  </si>
  <si>
    <t>MILTON ALONSO EGAÑA DARRICARRERE</t>
  </si>
  <si>
    <t>GONZALO ALBERTO FERNANDEZ TELLO</t>
  </si>
  <si>
    <t>RODRIGO JAVIER MEDINA VIDAL</t>
  </si>
  <si>
    <t>CARLOS FERNANDO ROJAS STUBING</t>
  </si>
  <si>
    <t>KARINA DEL PILAR TORO OSORIO</t>
  </si>
  <si>
    <t>LUIS FELIPE URIBE RIVERA</t>
  </si>
  <si>
    <t>Director/a Hospital de Ancud</t>
  </si>
  <si>
    <t>FRANCISCO JAVIER MOLINA VERA</t>
  </si>
  <si>
    <t>JORGE ANTONIO RÍOS MARDONES</t>
  </si>
  <si>
    <t>EDUARDO LUCAS AVILA ARANCIBIA</t>
  </si>
  <si>
    <t>JOSÉ OCHOA GARCÍA</t>
  </si>
  <si>
    <t>CLORINDA ADRIANA CORTÉS DURÁN</t>
  </si>
  <si>
    <t>RICARDO ANTONIO QUEZADA ALISTE</t>
  </si>
  <si>
    <t>VICTOR HUGO PARRA MATE</t>
  </si>
  <si>
    <t>GONZALO AURELIO MUÑOZ FERNÁNDEZ</t>
  </si>
  <si>
    <t>GERARDO ANDRÉS BRAVO RIQUELME</t>
  </si>
  <si>
    <t>Director/a Hospital de Cauquenes</t>
  </si>
  <si>
    <t>CARLOS ZAPATA SÁNCHEZ</t>
  </si>
  <si>
    <t>ERIKA GABRIELA FLORES ARÉVALO</t>
  </si>
  <si>
    <t>CARLOS ENRIQUE GRAF FERNÁNDEZ</t>
  </si>
  <si>
    <t>MIGUEL LUIS CADENASSO CORNEJO</t>
  </si>
  <si>
    <t>SILVIA SOLEDAD GARATE PEÑALOZA</t>
  </si>
  <si>
    <t>DANICA XIMENA MARDESIC STUARDO</t>
  </si>
  <si>
    <t>JAIME ANDRES SCHIRMER SUTTER</t>
  </si>
  <si>
    <t>GONZALO ANDRÉS MEDINA SCHULZ</t>
  </si>
  <si>
    <t>CLAUDIO ENRIQUE YAÑEZ SALAZAR</t>
  </si>
  <si>
    <t>VÍCTOR HUGO ILLANES ESCANILLA</t>
  </si>
  <si>
    <t>JAIME EMILIO PRADO BERGER</t>
  </si>
  <si>
    <t>PABLO JAVIER ORTIZ DIAZ</t>
  </si>
  <si>
    <t>ASUME OTRO CARGO ADP</t>
  </si>
  <si>
    <t>JORGE MAURICIO FLIES AÑON</t>
  </si>
  <si>
    <t>RODRIGO ALEJANDRO CALLEJAS CALLEJAS</t>
  </si>
  <si>
    <t>MARCELO LARRONDO CALDERON</t>
  </si>
  <si>
    <t>RODOLFO HÉCTOR ÁLVAREZ RAPAPORT</t>
  </si>
  <si>
    <t>Dirección de Bibliotecas, Archivos y Museos</t>
  </si>
  <si>
    <t>Director/a Nacional de Bibliotecas, Archivos y Museo y Director/a de la Biblioteca Nacional</t>
  </si>
  <si>
    <t>MAGDALENA KREBS KAULEN</t>
  </si>
  <si>
    <t>MARÍA FRANCISCA CRUZ URRA</t>
  </si>
  <si>
    <t>JUAN MANUEL CONTRERAS SEPULVEDA</t>
  </si>
  <si>
    <t>JOSÉ RICARDO ARIZTÍA DE CASTRO</t>
  </si>
  <si>
    <t>JUAN MANUEL TOSO LOYOLA</t>
  </si>
  <si>
    <t>MARÍA XIMENA RIVAS ASENJO</t>
  </si>
  <si>
    <t>Comisión Nacional de Investigación Científica y Tecnológica</t>
  </si>
  <si>
    <t>MATEO FERNANDO BUDINICH DIEZ</t>
  </si>
  <si>
    <t>SARA MARIANELA CARO DÍAZ</t>
  </si>
  <si>
    <t>MARÍA ALEJANDRINA REBECO RIQUELME</t>
  </si>
  <si>
    <t>RAFAEL MARCO ANTONIO MERINO MARÍN</t>
  </si>
  <si>
    <t>MARÍA ANGÉLICA SILVA DUARTE</t>
  </si>
  <si>
    <t>RICARDO TEJADA CURTI</t>
  </si>
  <si>
    <t>ELBA MARGARITA ESTEFAN SAGUA</t>
  </si>
  <si>
    <t>ANDRÉS FELIPE MAC-LEAN VERGARA</t>
  </si>
  <si>
    <t>MARÍA TERESA VALENZUELA BRAVO</t>
  </si>
  <si>
    <t>ADRIANA TAPIA CIFUENTES</t>
  </si>
  <si>
    <t>JAIME ENRIQUE GUZMÁN NOVA</t>
  </si>
  <si>
    <t>Tesorero/a General</t>
  </si>
  <si>
    <t>SERGIO GUILLERMO FRIAS CERVANTES</t>
  </si>
  <si>
    <t>CARLOS ALBERTO JEREZ HERNÁNDEZ</t>
  </si>
  <si>
    <t>OSVALDO ANDRES PACHECO PLA</t>
  </si>
  <si>
    <t>EDGARDO GABRIEL ÁLVAREZ DURÁN</t>
  </si>
  <si>
    <t>CARLOS MANUEL VERA BUGUEÑO</t>
  </si>
  <si>
    <t>CLARISA MARÍA PROSPERINA AYALA ARENAS</t>
  </si>
  <si>
    <t>JUAN LUIS ANSOLEAGA BENGOECHEA</t>
  </si>
  <si>
    <t>GEORGY LOUIS SCHUBERT STUDER</t>
  </si>
  <si>
    <t>JORGE ANTONIO DACCARETT BAHNA</t>
  </si>
  <si>
    <t>MARÍA FRANCISCA CORREA ESCOBAR</t>
  </si>
  <si>
    <t>CRISTIAN ALEJANDRO ORMEÑO ALCÁNTARA</t>
  </si>
  <si>
    <t>CLAUDIO ALEJANDRO CARO THAYER</t>
  </si>
  <si>
    <t>LUIS FRANCISCO URIBE URIBE</t>
  </si>
  <si>
    <t>FELIPE OSVALDO MARTIN CUADRADO</t>
  </si>
  <si>
    <t>HARRY WILLIAM LAGUNAS GORNALL</t>
  </si>
  <si>
    <t>FRANCISCA FLORENZANO VALDES</t>
  </si>
  <si>
    <t>Fiscal Nacional</t>
  </si>
  <si>
    <t>FRANCO JOSÉ DEVILLAINE GÓMEZ</t>
  </si>
  <si>
    <t>DANIEL EDURADO JOHNSON RODRIGUEZ</t>
  </si>
  <si>
    <t>IVÁN DANILO LEMUS SOTO</t>
  </si>
  <si>
    <t>EUGENIO GASTON DE LA CERDA RODRÍGUEZ</t>
  </si>
  <si>
    <t>RINA MARGOT CARES PINOCHET</t>
  </si>
  <si>
    <t>PATRICIA JAIME VELIZ</t>
  </si>
  <si>
    <t>JAMES ROBERT FRY CAREY</t>
  </si>
  <si>
    <t>ROBERTO PINEDO BANDERAS</t>
  </si>
  <si>
    <t>JORGE POBLETE AEDO</t>
  </si>
  <si>
    <t>JULIO ALFONSO POBLETE COSTA</t>
  </si>
  <si>
    <t>MANUEL JOSÉ CASANUEVA DE LANDA</t>
  </si>
  <si>
    <t>JUAN CÉSAR ALEJANDRO KEHR SOTO</t>
  </si>
  <si>
    <t>DANIEL SCHMIDT MC LACHLAN</t>
  </si>
  <si>
    <t>SEBASTIÁN IZQUIERDO RAMÍREZ</t>
  </si>
  <si>
    <t>FRANCISCO JAVIER ECHEVERRÍA ELLSWORTH</t>
  </si>
  <si>
    <t>JOSÉ MANUEL TELLO FLORES</t>
  </si>
  <si>
    <t>RAIMUNDO AGLIATI MARCHANT</t>
  </si>
  <si>
    <t>JUAN CARLOS MONCKEBERG FERNÁNDEZ</t>
  </si>
  <si>
    <t>JUAN JOSE OSSA SANTA CRUZ</t>
  </si>
  <si>
    <t>FERNANDO EDUARDO RAMÓN BENAVENTE UNDURRAGA</t>
  </si>
  <si>
    <t>JAVIER HUMBERTO VERGARA NAVARRO</t>
  </si>
  <si>
    <t>JUAN EDUARDO COEYMANS AVARIA</t>
  </si>
  <si>
    <t>JAVIER ALEJANDRO TAPIA KEHSLER</t>
  </si>
  <si>
    <t>FERNANDO IVÁN VÁSQUEZ MARDONES</t>
  </si>
  <si>
    <t>FRANCISCO JAVIER MERINO DÍAZ</t>
  </si>
  <si>
    <t>ALEJANDRO GUILLERMO BURR ORTÚZAR</t>
  </si>
  <si>
    <t>TERMINO DE PERIODO</t>
  </si>
  <si>
    <t>ALEXIS CRISTIAN ZEPEDA CONTRERAS</t>
  </si>
  <si>
    <t>PABLO ANDRES JIMENEZ CHAVEZ</t>
  </si>
  <si>
    <t>JOSÉ VERSCHEURE SOTO</t>
  </si>
  <si>
    <t>ÁLVARO RODRIGO ALEGRÍA MATUS</t>
  </si>
  <si>
    <t>CLAUDIO RODRIGO FARAH MEZA</t>
  </si>
  <si>
    <t>MIGUEL EDUARDO PEÑA BIZAMA</t>
  </si>
  <si>
    <t>PILAR DEL CARMEN LÓPEZ ALARCÓN</t>
  </si>
  <si>
    <t>MARISOL DEL CARMEN FIGUEROA LUDUEÑA</t>
  </si>
  <si>
    <t>MARÍA DEL PILAR ORTEGA CABRERA</t>
  </si>
  <si>
    <t>MARTA CECILIA DAUD TAPIA</t>
  </si>
  <si>
    <t>LORENA DEL PILAR ARAYA TRONCOSO</t>
  </si>
  <si>
    <t>Subdirector/a de Contabilidad y Finanzas</t>
  </si>
  <si>
    <t>OSCAR EDUARDO MONTECINOS VALDÉS</t>
  </si>
  <si>
    <t>MARCELO AUGUSTO FABIÁN ÁLVAREZ CURUMILLA</t>
  </si>
  <si>
    <t>CLAUDIA BINIMELIS DE DIOS</t>
  </si>
  <si>
    <t>LORENA DEL PILAR VILLA VALENZUELA</t>
  </si>
  <si>
    <t>URBANO ADOLFO LOPEZ GOMEZ</t>
  </si>
  <si>
    <t>MARTA ELCIRA CARO ANDÍA</t>
  </si>
  <si>
    <t>JORGE FERNANDO SIRRIYA CARAPELLE</t>
  </si>
  <si>
    <t>GABRIEL NICOLÁS DÍAZ CAMPOS</t>
  </si>
  <si>
    <t>OLGA MARÍA FUENTES CONTRERAS</t>
  </si>
  <si>
    <t>VLADIMIR HENRY YÁÑEZ MÉNDEZ</t>
  </si>
  <si>
    <t>Subdirector/a Médico/a Hospital Guillermo Grant Benavente</t>
  </si>
  <si>
    <t>JAIME IVAN TAPIA ZAPATERO</t>
  </si>
  <si>
    <t>NO INFORMADO</t>
  </si>
  <si>
    <t>Subdirector/a Médico/a Hospital Carlos Van Buren</t>
  </si>
  <si>
    <t>SERGIO DAVID AGUILERA RODRÍGUEZ</t>
  </si>
  <si>
    <t>Jefe/a División Semillas</t>
  </si>
  <si>
    <t>JAIME EDUARDO IBIETA SOTOMAYOR</t>
  </si>
  <si>
    <t>Jefe/a División Función Auditoría Interna</t>
  </si>
  <si>
    <t>Subdirector/a Médico/a Hospital Luis Calvo Mackenna</t>
  </si>
  <si>
    <t>MARÍA PURÍSIMA ALARCÓN BRAVO</t>
  </si>
  <si>
    <t>Subdirector/a Médico/a Hospital de Valdivia</t>
  </si>
  <si>
    <t>MARITZA ANGÉLICA NAVARRETE CONTRERAS</t>
  </si>
  <si>
    <t>SOLENE NAUDON DIAZ</t>
  </si>
  <si>
    <t>MARÍA LORETO ÁLVAREZ GÓMEZ</t>
  </si>
  <si>
    <t>Director/a Hospital San Juan de Dios de Los Andes</t>
  </si>
  <si>
    <t>EDUARDO ABEL MARÍN HERNÁNDEZ</t>
  </si>
  <si>
    <t>EDISON EMILIO TROPA SANDOVAL</t>
  </si>
  <si>
    <t>RODRIGO FERNANDO GONZÁLEZ HOLMES</t>
  </si>
  <si>
    <t>RICARDO ANDRÉS VÁSQUEZ QUILODRAN</t>
  </si>
  <si>
    <t>SYLVIA PAOLA ALARCÓN VILLAGRÁN</t>
  </si>
  <si>
    <t>OSCAR ENRIQUE MELLADO BERRÍOS</t>
  </si>
  <si>
    <t>CAROLINA MATURANA ZUÑIGA</t>
  </si>
  <si>
    <t>MICHELLE DENISE ORTHUSTEGUY HINRICHSEN</t>
  </si>
  <si>
    <t>CARLOS ANDRÉS ORTIZ CABRERA</t>
  </si>
  <si>
    <t>IVÁN MANUEL HERRERA URRUTIA</t>
  </si>
  <si>
    <t>ROBERTO ANTONIO ARCE CANTUARIA</t>
  </si>
  <si>
    <t>PABLO EDINSON IBARRA ÁVILA</t>
  </si>
  <si>
    <t>JUAN LUIS SOTO ITURRIAGA</t>
  </si>
  <si>
    <t>ELIZARDO AMÉRICO MUÑOZ NÚÑEZ</t>
  </si>
  <si>
    <t>ANDREA VERÓNICA TÉLLEZ RUBINA</t>
  </si>
  <si>
    <t>FABIÁN ANDRÉS VARGAS GONZÁLEZ</t>
  </si>
  <si>
    <t>FERNANDO DARÍO RIVEROS VIDAL</t>
  </si>
  <si>
    <t>LIZ VERÓNICA ZAMORA CORREA</t>
  </si>
  <si>
    <t>Director Regional Bío - Bío</t>
  </si>
  <si>
    <t>PABLO FERNANDO VERGARA CUBILLOS</t>
  </si>
  <si>
    <t>REYNALDO ANDRÉS CONCHA MAUREIRA</t>
  </si>
  <si>
    <t>SEBASTIÁN TEÓFILO FERNÁNDEZ ESTAY</t>
  </si>
  <si>
    <t>MANUEL IGNACIO HERTZ ZÚÑIGA</t>
  </si>
  <si>
    <t>RAFAEL GOLDSACK JARPA</t>
  </si>
  <si>
    <t>FERNANDO GASTÓN ACOSTA HERRERA</t>
  </si>
  <si>
    <t>CLAUDIO ANDRÉS ERNST THIERS</t>
  </si>
  <si>
    <t>CÉSAR RAÚL ASENJO JEREZ</t>
  </si>
  <si>
    <t>JAIME MARCELO BAEZA GIL</t>
  </si>
  <si>
    <t>MAURICIO ANDRÉS VERDEJO RETAMALES</t>
  </si>
  <si>
    <t>JAVIER ANDRÉS PUENTES SOTO</t>
  </si>
  <si>
    <t>ARMANDO ENRIQUE DOMÍNGUEZ PONCE</t>
  </si>
  <si>
    <t>RODRIGO ANTONIO MONTT SWETT</t>
  </si>
  <si>
    <t>MARÍA ELENA JOSEFINA CLARO LYON</t>
  </si>
  <si>
    <t>MARÍA ANDREA OBRADOR RICCHIUTI</t>
  </si>
  <si>
    <t>MARÍA ENRIQUETA ISABEL BERTRAN VIVES</t>
  </si>
  <si>
    <t>SERGIO RIPOLL SANDOVAL</t>
  </si>
  <si>
    <t>MARCO ANTONIO SULANTAY OLIVARES</t>
  </si>
  <si>
    <t>ADRIANA VALERIA PEÑAFIEL VILLAFAÑE</t>
  </si>
  <si>
    <t>LUIS HUMBERTO FIGUEROA DE LA BARRA</t>
  </si>
  <si>
    <t>KATIA JEANNETTE GUZMÁN GEISSBUHLER</t>
  </si>
  <si>
    <t>CARLOS CRISTIAN DECK ROMÁN</t>
  </si>
  <si>
    <t>ERIC ENRIQUE PAREDES VARGAS</t>
  </si>
  <si>
    <t>ALICIA ISABEL ORTIZ OLIVARES</t>
  </si>
  <si>
    <t>FERNANDO ORTÚZAR FUENTES</t>
  </si>
  <si>
    <t>Jefe/a de División de Auditoría Interna</t>
  </si>
  <si>
    <t>CLAUDIO ANDRÉS ROBLES TAPIA</t>
  </si>
  <si>
    <t>MARÍA PAZ MARTÍNEZ VIDAL</t>
  </si>
  <si>
    <t>ALEJANDRA PILAR BRIEBA TAPIA</t>
  </si>
  <si>
    <t>OLGA MÓNICA SEGUI ANDRADE</t>
  </si>
  <si>
    <t>JOYCE KARIME LLEWELLYN TAME</t>
  </si>
  <si>
    <t>PATRICIA MARÍA ESCOBAR UNDURRAGA</t>
  </si>
  <si>
    <t>ALEJANDRO MARCELO CONTRERAS CARTES</t>
  </si>
  <si>
    <t>RICARDO ENRIQUE MEGE RIVAS</t>
  </si>
  <si>
    <t>JAIME FRANCISCO TOBAR CERDA</t>
  </si>
  <si>
    <t>INGRID JANETTE ANDREA SCHETTINO PINTO</t>
  </si>
  <si>
    <t>VALENTINA XIMENA HURTADO YURJEVIC</t>
  </si>
  <si>
    <t>FERNANDO OSVALDO CHIFFELLE RUFF</t>
  </si>
  <si>
    <t>DIEGO LASTARRIA ERRÁZURIZ</t>
  </si>
  <si>
    <t>EDUARDO OCTAVIO FERNÁNDEZ SEPÚLVEDA</t>
  </si>
  <si>
    <t>MILOS MISKOVIC</t>
  </si>
  <si>
    <t>JULIETA ALEJANDRA ROMERO VALENZUELA</t>
  </si>
  <si>
    <t>SEBASTIÁN DIEGO ALVAREZ RAMIREZ</t>
  </si>
  <si>
    <t>ROSA MIRIAM MUÑOZ BARRÍA</t>
  </si>
  <si>
    <t>JORGE ALEJANDRO RAMÍREZ VELÁSQUEZ</t>
  </si>
  <si>
    <t>CARLOS ALEJANDRO PARDO CHANDÍA</t>
  </si>
  <si>
    <t>JOSEPH KENNETH BRIERLEY VALDERRAMA</t>
  </si>
  <si>
    <t>MIGUELANGEL ENRIQUE JIMÉNEZ SEGURA</t>
  </si>
  <si>
    <t>JUAN ANTONIO URRUTIA REYES</t>
  </si>
  <si>
    <t>GUILLERMO FERNANDO MADARIAGA MEZA</t>
  </si>
  <si>
    <t>MARIA JEANNETTE DE LA BARRERA YAÑEZ</t>
  </si>
  <si>
    <t>ENRIQUE FERNANDO CANCEC ITURRA</t>
  </si>
  <si>
    <t>CRISTIAN ANDRES RODRIGUEZ NAVIA</t>
  </si>
  <si>
    <t>RAMÓN IGNACIO HENRÍQUEZ RAGLIANTI</t>
  </si>
  <si>
    <t>YURI ALEJANDRO OLIVARES OLIVARES</t>
  </si>
  <si>
    <t>LUIS IGNACIO ALFONSO SILVA PRIETO</t>
  </si>
  <si>
    <t>GLADYS MARIBEL TORRES GALLARDO</t>
  </si>
  <si>
    <t>SIXTO EDUARDO ULLOA ASTORGA</t>
  </si>
  <si>
    <t>FERNANDO EUGENIO BUSTOS BENASSI</t>
  </si>
  <si>
    <t>IGNACIO RENÉ GARCÍA-HUIDOBRO HONORATO</t>
  </si>
  <si>
    <t>FERNANDO GRAY GUTIÉRREZ</t>
  </si>
  <si>
    <t>Director/a Departamento de Calidad Educativa</t>
  </si>
  <si>
    <t>MARÍA DE LA LUZ CANO REVECO</t>
  </si>
  <si>
    <t>MARÍA ISABEL BARRAZA AMAR</t>
  </si>
  <si>
    <t>JORGE NELSON CABEZAS ARCOS</t>
  </si>
  <si>
    <t>OFELIA PETRONILA VÁSQUEZ FERNÁNDEZ</t>
  </si>
  <si>
    <t>RICARDO ALEJANDRO BRUNET CHANG</t>
  </si>
  <si>
    <t>MATIAS GUSTAVO DONOSO STEGEN</t>
  </si>
  <si>
    <t>CARLOS RODRIGO OLIVER AMION</t>
  </si>
  <si>
    <t>Director/a Regional, Región de Magallanes y la Antártica Chilena</t>
  </si>
  <si>
    <t>IVONNE MATILDE CLAVERIE GÁRATE</t>
  </si>
  <si>
    <t>CARMEN GLORIA BALMACEDA OLAVARRIETA</t>
  </si>
  <si>
    <t>ADRIANA EUGENIA MESA TORREALBA</t>
  </si>
  <si>
    <t>LUIS FERNANDO VERDEJO VEGA</t>
  </si>
  <si>
    <t>OSCAR FERNANDO TORREALBA ALARCÓN</t>
  </si>
  <si>
    <t>GERARDO ANDRÉS ARRIAGADA FERNÁNDEZ</t>
  </si>
  <si>
    <t>Subdirector/a Función Administrativo/a</t>
  </si>
  <si>
    <t>JULIO CÉSAR PABLO RUEDI ARRETX</t>
  </si>
  <si>
    <t>Subdirector/a Función Fiscalización</t>
  </si>
  <si>
    <t>JOSE LUIS ROBLEDO ALDANA</t>
  </si>
  <si>
    <t>FRANCISCO JAVIER DANIELS KATZ</t>
  </si>
  <si>
    <t>Director/a Hospital Dr. Victor Ríos Ruiz de los Ángeles</t>
  </si>
  <si>
    <t>LUIS CELEDONIO SAN MARTÍN HERNÁNDEZ</t>
  </si>
  <si>
    <t>JORGE OBAID CORNEJO</t>
  </si>
  <si>
    <t>FERNANDO RODRIGO LOPÉZ LAGO</t>
  </si>
  <si>
    <t>LEONARDO OLIVER RIVAS SOLAR</t>
  </si>
  <si>
    <t>ROBERT GÜNTHER FLETCHER ALBA</t>
  </si>
  <si>
    <t>RODRIGO EDUARDO NAHUELCURA VILLAMÁN</t>
  </si>
  <si>
    <t>ALONSO ALBERTO ROJAS FUENTES</t>
  </si>
  <si>
    <t>Director/a Función Estudios y Políticas Públicas</t>
  </si>
  <si>
    <t>MARIA CRISTINA BETANCOUR MUÑOZ</t>
  </si>
  <si>
    <t>FEISAL ABDEL AHUILE HADLER</t>
  </si>
  <si>
    <t>JOSÉ FRANCISCO LASO GANA</t>
  </si>
  <si>
    <t>CECILIA ISABEL CUBILLOS WILSON</t>
  </si>
  <si>
    <t>MARCELO EDUARDO MURÚA LARENAS</t>
  </si>
  <si>
    <t>FRANCISCO JAVIER SANZ ABAD</t>
  </si>
  <si>
    <t>RODRIGO EDUARDO GUAGAMA HERRERA</t>
  </si>
  <si>
    <t>ANGELO ALFREDO LEONARDO GAMBINI MENA</t>
  </si>
  <si>
    <t>HORTENSIA LLANOS FLORES</t>
  </si>
  <si>
    <t>PATRICIO EUGENIO SUAZO MUÑOZ</t>
  </si>
  <si>
    <t>Director/a Hospital de Parral</t>
  </si>
  <si>
    <t>CLARA PATRICIA LEÓN FERRADA</t>
  </si>
  <si>
    <t>JACQUELINE ROSE HARGOUS MAUDIER</t>
  </si>
  <si>
    <t>FELIPE EDUARDO PÉREZ CONTRERAS</t>
  </si>
  <si>
    <t>CARLOS JAVIER MOLLENHAUER YAKOVLEFF</t>
  </si>
  <si>
    <t>MAURICIO ANDRÉS SERRANO ROMO</t>
  </si>
  <si>
    <t>HERNÁN HEINRICH GIUSTINIANOVICH PÉREZ</t>
  </si>
  <si>
    <t>LÍA VERÓNICA RIQUELME ORELLANA</t>
  </si>
  <si>
    <t>ARTURO RAÚL LÓPEZ URRUTIA</t>
  </si>
  <si>
    <t>EDUARDO ADOLFO PEÑA ROJAS</t>
  </si>
  <si>
    <t>ANDRÉS EMILIO MAHNKE MALSCHAFSKY</t>
  </si>
  <si>
    <t>Intendente/a de Fondos y Seguros Previsionales de Salud</t>
  </si>
  <si>
    <t>MARÍA LILIANA ELENA ESCOBAR ALEGRÍA</t>
  </si>
  <si>
    <t>EFRAIN OCTAVIO HERRERA CONTESSE</t>
  </si>
  <si>
    <t>AÍDA EUGENIA PAULINA VALDÉS ÁLVAREZ</t>
  </si>
  <si>
    <t>GUILLERMO FERNANDO AGUAYO ROMANOFF</t>
  </si>
  <si>
    <t>ARMIN ELEDIER PARRA GUTIÉRREZ</t>
  </si>
  <si>
    <t>CARLOS EDUARDO HERREROS VALENZUELA</t>
  </si>
  <si>
    <t>ROGER ANTONIO BARRAZA MORALES</t>
  </si>
  <si>
    <t>CLAUDIO ENRIQUE LASTRA VILLAGRA</t>
  </si>
  <si>
    <t>JAIME JUAN DANIEL PINO POZO</t>
  </si>
  <si>
    <t>MAURICIO GILBERTO VELASTÍN TORRES</t>
  </si>
  <si>
    <t>Jefe/a Unidad Departamento Gestión de Personas y Desarrollo Organizacional</t>
  </si>
  <si>
    <t>PEDRO GUSTAVO GUERRA LOINS</t>
  </si>
  <si>
    <t>JORGE EDUARDO BERARDI CARREÑO</t>
  </si>
  <si>
    <t>CELESTE ROSARIO BURGOS CASTILLO</t>
  </si>
  <si>
    <t>PAULINA GLORIA ORTEGA VÉLIZ</t>
  </si>
  <si>
    <t>NICOLÁS ALEJANDRO BLANCO FRANCE</t>
  </si>
  <si>
    <t>CRISTIAN IVÁN ESPINOZA MONTENEGRO</t>
  </si>
  <si>
    <t>CRISTIAN BORDACHAR MORAGA</t>
  </si>
  <si>
    <t>ANGEL NAZARENO OLIVARES MARTÍNEZ</t>
  </si>
  <si>
    <t>MARIO PATRICIO BELLO GARRIDO</t>
  </si>
  <si>
    <t>FELIPE SÁEZ VILLASECA</t>
  </si>
  <si>
    <t>RICARDO ALFONSO BARRÍA DILLEMS</t>
  </si>
  <si>
    <t>MARÍA ESTER MUNNIER SOTO</t>
  </si>
  <si>
    <t>VICENTE ROBERTO CASELLI RAMOS</t>
  </si>
  <si>
    <t>BERNARDO DEL SAGRADO CORAZÓN MARTORELL GUERRA</t>
  </si>
  <si>
    <t>DANIEL DAVID LÓPEZ NAMUR</t>
  </si>
  <si>
    <t>MARCELO NICOLÁS CARMONA CONCHA</t>
  </si>
  <si>
    <t>Jefe/a de Departamento de Operaciones</t>
  </si>
  <si>
    <t>DANIELA FRANCISCA VALLADARES RODRIGUEZ</t>
  </si>
  <si>
    <t>CAROLINA PAZ DEL RÍO BARRIO</t>
  </si>
  <si>
    <t>ALEJANDRO CARLOS MANHOOD MAYDL</t>
  </si>
  <si>
    <t>LUIS JAIME APARA MANZUR</t>
  </si>
  <si>
    <t>Jefe/a División Función Convenios Marco</t>
  </si>
  <si>
    <t>EVELYN HILDEGARD HECHT CHAU</t>
  </si>
  <si>
    <t>RODRIGO HORACIO REYES PAYERA</t>
  </si>
  <si>
    <t>RAFAEL ALEJANDRO CEPEDA ALVEZ</t>
  </si>
  <si>
    <t>ANTONELLA PECCHENINO LOBOS</t>
  </si>
  <si>
    <t>JACQUELINE VIVIAN GENTINA VALDÉS</t>
  </si>
  <si>
    <t>ORLANDO ANDRÉS DURÁN PONCE</t>
  </si>
  <si>
    <t>Subdirector/a Médico/a Hospital Dr. Hernán Henríquez Aravena</t>
  </si>
  <si>
    <t>MANUEL FRANKLIN VIAL GALLARDO</t>
  </si>
  <si>
    <t>OLIVIA PEREIRA VALDES</t>
  </si>
  <si>
    <t>JORGE ANDRÉS PUIGGROS VOGEL</t>
  </si>
  <si>
    <t>Jefe/a División Función Personal</t>
  </si>
  <si>
    <t>RODRIGO HORACIO ITURRIETA VENEGAS</t>
  </si>
  <si>
    <t>HERNÁN MAURICIO BENAVIDES ALVARADO</t>
  </si>
  <si>
    <t>RODOLFO FERNANDO RIVERO FERNÁNDEZ</t>
  </si>
  <si>
    <t>EDGARDO HUMBERTO ÁLVAREZ NÚÑEZ</t>
  </si>
  <si>
    <t>CLAUDIO ENRIQUE ESPINOZA AEDO</t>
  </si>
  <si>
    <t>OSCAR ARTURO SAAVEDRA ZAMORA</t>
  </si>
  <si>
    <t>SILVIA AURORA GONZÁLEZ OSSES</t>
  </si>
  <si>
    <t>SIMONE NICOLE HARTARD CAZENAVE</t>
  </si>
  <si>
    <t>JUAN PABLO MATTATALL LANKIN</t>
  </si>
  <si>
    <t>DOMINIQUE NICOLE BRAUTIGAM LAGOMARSINO</t>
  </si>
  <si>
    <t>GUSTAVO ANDRÉS VARGAS BRAVO</t>
  </si>
  <si>
    <t>ISABEL ARAOS MARFIL</t>
  </si>
  <si>
    <t>RODRIGO HERNÁN NÚÑEZ CÁRDENAS</t>
  </si>
  <si>
    <t>ANDREA JOANNA FOESSEL BUNTING</t>
  </si>
  <si>
    <t>ALEJANDRO JOSÉ MOYA SANTIBÁÑEZ</t>
  </si>
  <si>
    <t>CRISTINA ELENA RAUCHFUSS CELEDÓN</t>
  </si>
  <si>
    <t>CHRISTIAN ALEXANDRO FELIPE CAZENAVE ALARCÓN</t>
  </si>
  <si>
    <t>HUGO HUMBERTO KEITH ACEVEDO</t>
  </si>
  <si>
    <t>ALBERTO VLADIMIR ZARATE JOO</t>
  </si>
  <si>
    <t>RONALD SOTO GARCIA</t>
  </si>
  <si>
    <t>ANA VICTORIA AHUMADA SEPÚLVEDA</t>
  </si>
  <si>
    <t>PATRICIA ALEJANDRA SANZANA CÁRDENAS</t>
  </si>
  <si>
    <t>RAÚL RICARDO MUÑOZ PÉREZ</t>
  </si>
  <si>
    <t>XIMENA ELIANA GALLEGUILLOS DÍAZ</t>
  </si>
  <si>
    <t>DIEGO SOTOMAYOR BARROS</t>
  </si>
  <si>
    <t>KAY JOAQUÍN BERGAMINI LADRÓN DE GUEVARA</t>
  </si>
  <si>
    <t>MAX RICARDO CRESPO MORALES</t>
  </si>
  <si>
    <t>CARLOS ALEJANDRO CRUZ GUTIÉRREZ</t>
  </si>
  <si>
    <t>Subdirector/a Administrativo/a Hospital Regional de Antofagasta</t>
  </si>
  <si>
    <t>RAUL ALBERTO UMAÑA BUSTAMANTE</t>
  </si>
  <si>
    <t>DIEGO ROBERTO RAMÍREZ ROMERO</t>
  </si>
  <si>
    <t>ALICIA DEL CARMEN CONTRERAS VIELMA</t>
  </si>
  <si>
    <t>JORGE ANTONIO FARAH OJEDA</t>
  </si>
  <si>
    <t>CLAUDIO ENRIQUE KOPLOW WIES</t>
  </si>
  <si>
    <t>ANA XIMENA RETAMAL CARRILLO</t>
  </si>
  <si>
    <t>MARÍA ANGÉLICA OSORIO URZÚA</t>
  </si>
  <si>
    <t>JAIME RENATO RENÉ HURTADO BENAVENTE</t>
  </si>
  <si>
    <t>MARIO SANTIAGO MANRÍQUEZ SANTA CRUZ</t>
  </si>
  <si>
    <t>MIGUEL DARÍO GUZMÁN RIVAS</t>
  </si>
  <si>
    <t>PAULA GABRIELA MUÑOZ ZELLER</t>
  </si>
  <si>
    <t>RICARDO ARMANDO ORTIZ ARELLANO</t>
  </si>
  <si>
    <t>CLAUDIO RODRIGO TOLEDO SEPÚLVEDA</t>
  </si>
  <si>
    <t>ANDRÉS HORACIO SALAS AMAYA</t>
  </si>
  <si>
    <t>JUAN CARLOS FERNÁNDEZ IBARRA</t>
  </si>
  <si>
    <t>JUAN LUIS PÉREZ PINEDA</t>
  </si>
  <si>
    <t>MATÍAS JOAQUÍN TAPIA RODRÍGUEZ</t>
  </si>
  <si>
    <t>SERGIO PINTO FERNANDEZ</t>
  </si>
  <si>
    <t>MARÍA ELENA RIVEROS ESPIÑEIRA</t>
  </si>
  <si>
    <t>FRANCISCO JAVIER RONCAGLIOLO LEPIO</t>
  </si>
  <si>
    <t>MÓNICA PAZ ORELLANA VALDÉS</t>
  </si>
  <si>
    <t>RODRIGO FERNANDO RIELOFF FUENTES</t>
  </si>
  <si>
    <t>CAROLINA NATALIA LASTRA BARRERA</t>
  </si>
  <si>
    <t>Jefe/a de Departamento de Programas</t>
  </si>
  <si>
    <t>BYRON ANDRÉS DEL CANTO PALOMINOS</t>
  </si>
  <si>
    <t>LÍA PATRICIA VILLARROEL SALINAS</t>
  </si>
  <si>
    <t>JESSICA ANDREA MATUS ARENAS</t>
  </si>
  <si>
    <t>ALEJANDRO AGUSTÍN MUÑOZ ÁVALOS</t>
  </si>
  <si>
    <t>JAIME HERNÁN CARVALLO CARVALLO</t>
  </si>
  <si>
    <t>SUSANA DEL PILAR CATALÁN ALVEAR</t>
  </si>
  <si>
    <t>LUIS FERNANDO VALDÉS DELGADO</t>
  </si>
  <si>
    <t>RAÚL GONZALO HORMAZÁBAL FIGUEROA</t>
  </si>
  <si>
    <t>SEBASTIÁN ESTEBAN PERELLO ENRICH</t>
  </si>
  <si>
    <t>EUGENIA AGUILAR ROZAS</t>
  </si>
  <si>
    <t>MÁXIMO RODRIGO OYARZÚN CONTRERAS</t>
  </si>
  <si>
    <t>ALEJANDRA PAOLA JARA MEDINA</t>
  </si>
  <si>
    <t>Director/a Hospital de San Carlos</t>
  </si>
  <si>
    <t>NIBALDO LIONEL MORA ORTEGA</t>
  </si>
  <si>
    <t>LILIANA VERÓNICA PASTÉN GONZÁLEZ</t>
  </si>
  <si>
    <t>FELIPE ANDRÉS ROJAS OJEDA</t>
  </si>
  <si>
    <t>KATERINNE KAREN OSSANDÓN ARANDA</t>
  </si>
  <si>
    <t>FALLECIMIENTO</t>
  </si>
  <si>
    <t>IVÁN RAMÓN MAXIMILIANO OYARZÚN PINO</t>
  </si>
  <si>
    <t>WILLIAM JESÚS MARTÍNEZ QUINTANILLA</t>
  </si>
  <si>
    <t>Jefe/a División Función Gestión e Innovación</t>
  </si>
  <si>
    <t>NELSON SAIEG PAEZ</t>
  </si>
  <si>
    <t>JUAN GARRIDO ALARCÓN</t>
  </si>
  <si>
    <t>JORGE MANUEL CÁCERES ORMEÑO</t>
  </si>
  <si>
    <t>PATRICIO ALFONSO MONTES CRUZAT</t>
  </si>
  <si>
    <t>JUAN PABLO SEPULVEDA OLMOS</t>
  </si>
  <si>
    <t>JORGE CRISMAN POZO JARA</t>
  </si>
  <si>
    <t>EDUARDO ANTONIO RIVAS BIDEGAIN</t>
  </si>
  <si>
    <t>JAVIER ANDRÉS JARA CÁCERES</t>
  </si>
  <si>
    <t>MANUEL JOSÉ FERNANDEZ</t>
  </si>
  <si>
    <t>Hospital Padre Alberto Hurtado</t>
  </si>
  <si>
    <t>Gerente de Administración y Finanzas</t>
  </si>
  <si>
    <t>JOSÉ ESTEBAN IRAZOQUI SOTO</t>
  </si>
  <si>
    <t>MIGUEL ANGEL CARDINALI SUAZO</t>
  </si>
  <si>
    <t>JUAN PABLO RODRÍGUEZ DEL REAL</t>
  </si>
  <si>
    <t>VIVIANA DEL CARMEN MATTA SOLAR</t>
  </si>
  <si>
    <t>ANTONIO ARMANDO VIDAL ROJAS</t>
  </si>
  <si>
    <t>MARCELO ANDRES ARAYA NUÑEZ</t>
  </si>
  <si>
    <t>FRANCISCO ENRIQUE ALLENDE SOLARI</t>
  </si>
  <si>
    <t>GUILLERMO ANDRÉS PONCE SANDOVAL</t>
  </si>
  <si>
    <t>PAOLA GEMITA PARRA SUÁREZ</t>
  </si>
  <si>
    <t>HUGO ALFREDO GONZÁLEZ DETTONI</t>
  </si>
  <si>
    <t>SANDRA MARIANELA PINO GUZMÁN</t>
  </si>
  <si>
    <t>ROBERTO ENRIQUE REVECO GAJARDO</t>
  </si>
  <si>
    <t>MARÍA EUGENIA ELIZALDE SOTO</t>
  </si>
  <si>
    <t>CRISTIAN RENÉ YÉBENES ESCOBAR</t>
  </si>
  <si>
    <t>VLADIMIR ANDRÉS PIZARRO DÍAZ</t>
  </si>
  <si>
    <t>JORGE ANTONIO MARTÍNEZ JIMENEZ</t>
  </si>
  <si>
    <t>NELSON CLAUDIO BELLLO OYARCE</t>
  </si>
  <si>
    <t>PAMELA ANGELICA FRANZI PIROZZI</t>
  </si>
  <si>
    <t>ALEXIS LEONARDO RAMÍREZ ORELLANA</t>
  </si>
  <si>
    <t>ADP-3681</t>
  </si>
  <si>
    <t>MARCO ANTONIO PICHUNMAN CORTÉS</t>
  </si>
  <si>
    <t>MAXIMILIANO BENITO MOLINA DUARTE</t>
  </si>
  <si>
    <t>JUAN CRISTÓBAL MOSCOSO FARÍAS</t>
  </si>
  <si>
    <t>RAMON ORLANDO QUEZADA RUZ</t>
  </si>
  <si>
    <t>ERNESTO ADRIÁN MUÑOZ LAMARTINE</t>
  </si>
  <si>
    <t>OCTAVIO SOTOMAYOR ECHENIQUE</t>
  </si>
  <si>
    <t>SANDRA LORENA AMPUERO GALLARDO</t>
  </si>
  <si>
    <t>YURI CRISTIAN GAHONA MUÑOZ</t>
  </si>
  <si>
    <t>ANGEL EMILIO CABEZA MONTEIRA</t>
  </si>
  <si>
    <t>GONZALO ANTONIO URBINA ARRIAGADA</t>
  </si>
  <si>
    <t>KATIA VALENTINA SOTO CÁRCAMO</t>
  </si>
  <si>
    <t>AMÉRICO EDUARDO SOTO GONZÁLEZ</t>
  </si>
  <si>
    <t>JUAN JOSÉ MENDOZA NAVARRO</t>
  </si>
  <si>
    <t>MAURICIO ALEJANDRO JARA LAVÍN</t>
  </si>
  <si>
    <t>ANGEL JOSÉ DEL TRÁNSITO SARTORI ARELLANO</t>
  </si>
  <si>
    <t>ANDRÉS EDUARDO ROMERO CELEDÓN</t>
  </si>
  <si>
    <t>GLADYS DESIREE LÓPEZ DE MATURANA LUNA</t>
  </si>
  <si>
    <t>ZAMIR ELIAS NAYAR FUNES</t>
  </si>
  <si>
    <t>OSVALDO HERNÁN BERNARDO SALGADO ZEPEDA</t>
  </si>
  <si>
    <t>RODRIGO ALARCON QUESEM</t>
  </si>
  <si>
    <t>CARLOS EDUARDO ALVAREZ VOULLIEME</t>
  </si>
  <si>
    <t>XIMENA DE LAS MERCEDES GUZMÁN URIBE</t>
  </si>
  <si>
    <t>TERMINO TERCER PERIODO</t>
  </si>
  <si>
    <t>PAULA ELENA DE JESÚS VÁSQUEZ ACEVEDO</t>
  </si>
  <si>
    <t>LETICIA ALICIA ZAMORANO ROJAS</t>
  </si>
  <si>
    <t>FABIOLA MARCELA JARAMILLO CASTELL</t>
  </si>
  <si>
    <t>CHRISTIAN IRVING ECHEVERRÍA ABURTO</t>
  </si>
  <si>
    <t>PATRICIA LORETO GAJARDO PINTO</t>
  </si>
  <si>
    <t>VIVIANA ÁVILA SILVA</t>
  </si>
  <si>
    <t>MARCOS ALEJANDRO MOSCOSO CEBALLOS</t>
  </si>
  <si>
    <t>BERNARDO ALBERTO PARDO PEREZ</t>
  </si>
  <si>
    <t>XIMENA ANDREA CLARK NÚÑEZ</t>
  </si>
  <si>
    <t>HINA CECILIA CARABANTES HERNÁNDEZ</t>
  </si>
  <si>
    <t>PEDRO ANTONIO DURÁN BRANCHI</t>
  </si>
  <si>
    <t>ADP-3661</t>
  </si>
  <si>
    <t>GONZALO FERNÁNDEZ MÉNDEZ</t>
  </si>
  <si>
    <t>SYLVIA GRACIELA MUTIZABAL SCHULZ</t>
  </si>
  <si>
    <t>ADP-3634</t>
  </si>
  <si>
    <t>CRISTIAN RICARDO LARA GUTIÉRREZ</t>
  </si>
  <si>
    <t>CAROLINA ANDREA FLORES CORDERO</t>
  </si>
  <si>
    <t>NYDIA PATRICIA CONTARDO GUERRA</t>
  </si>
  <si>
    <t>ROMY MARÍA SCHMIDT CRNOSIJA</t>
  </si>
  <si>
    <t>JAIME ARTURO GARCÍA PARODI</t>
  </si>
  <si>
    <t>LAURA CAROLA RODRÍGUEZ FERRADA</t>
  </si>
  <si>
    <t>ERIKA MINERVA DÍAZ MUÑOZ</t>
  </si>
  <si>
    <t>JUAN RODRIGO ARCAYA PUENTE</t>
  </si>
  <si>
    <t>ALEJANDRO ALBERTO LARSEN HOETZ</t>
  </si>
  <si>
    <t>JOSE BURGOS GONZALEZ</t>
  </si>
  <si>
    <t>CARLOS ALBERTO ESTÉVEZ VALENCIA</t>
  </si>
  <si>
    <t>OMAR FERNANDO GUTIÉRREZ MESINA</t>
  </si>
  <si>
    <t>MARÍA LUZ GAJARDO SALAZAR</t>
  </si>
  <si>
    <t>ANGELO MAURICIO MONTAÑO ESPEJO</t>
  </si>
  <si>
    <t>HARDY AUGUSTO GRANDJEAN RETTING</t>
  </si>
  <si>
    <t>PATRICIO MARCELO ESCOBAR URZUA</t>
  </si>
  <si>
    <t>MARIANA ALEJANDRA TOLEDO RIVERA</t>
  </si>
  <si>
    <t>ADP-2475</t>
  </si>
  <si>
    <t>MARCELO ANTONIO HERRERA CONCHA</t>
  </si>
  <si>
    <t>ADP-3479</t>
  </si>
  <si>
    <t>MANUEL OCTAVIO DÍAZ CAMPOS</t>
  </si>
  <si>
    <t>KARINA FABIOLA SILVA FERNÁNDEZ</t>
  </si>
  <si>
    <t>DIEGO FERNANDO PERALTA MORALES</t>
  </si>
  <si>
    <t>DALTON ALEJANDRO CAMPOS SEGUIN</t>
  </si>
  <si>
    <t>Jefe/a de División de Gestión y Desarrollo de Personas</t>
  </si>
  <si>
    <t>MARCIA ANDREA HERMANSEN REBOLLEDO</t>
  </si>
  <si>
    <t>JANNETTE ANGELICA ARAYA VILLARROEL</t>
  </si>
  <si>
    <t>MAURICIO CAUSSADE GOYCOOLEA</t>
  </si>
  <si>
    <t>JORGE RAÚL TORRES CABALLERO</t>
  </si>
  <si>
    <t>LEONARDO GROS PEREZ</t>
  </si>
  <si>
    <t>CARLOS FELIPE VERGARA MONTECINOS</t>
  </si>
  <si>
    <t>JAIRO HERNÁN IBARRA GONZÁLEZ</t>
  </si>
  <si>
    <t>ANDRÉS ALBERTO CASTILLO CANDIA</t>
  </si>
  <si>
    <t>ENRIQUE MARCEL SANTIS OYARZÚN</t>
  </si>
  <si>
    <t>VICTOR MANUEL VARGAS VIDAL</t>
  </si>
  <si>
    <t>RICARDO ALBERTO VIAL ORTIZ</t>
  </si>
  <si>
    <t>PEDRO CLAUDIO VALENZUELA DIEZ DE MEDINA</t>
  </si>
  <si>
    <t>MARÍA XIMENA BUGUEÑO GUTIÉRREZ</t>
  </si>
  <si>
    <t>JAIME CRISTIAN MORENO BURGOS</t>
  </si>
  <si>
    <t>FERNANDO ADRIAN OLMEDO JIMENEZ</t>
  </si>
  <si>
    <t>VÍCTOR RAFAEL VALENZUELA ÁLVAREZ</t>
  </si>
  <si>
    <t>ADP-3655</t>
  </si>
  <si>
    <t>MARIO ARMANDO MORENO CARRASCO</t>
  </si>
  <si>
    <t>ADP-3673</t>
  </si>
  <si>
    <t>RODRIGO ENRIQUE PEREIRA PUCHY</t>
  </si>
  <si>
    <t>ADP-3392</t>
  </si>
  <si>
    <t>MANUEL ROBERTO BONIFAZ MUÑOZ</t>
  </si>
  <si>
    <t>ADP-3393</t>
  </si>
  <si>
    <t>ROBERTO ANTONIO URDANIVIA CARVAJAL</t>
  </si>
  <si>
    <t>VÍCTOR ALBERTO CONTRERAS OYARZO</t>
  </si>
  <si>
    <t>ADP-3480</t>
  </si>
  <si>
    <t>RICARDO PATRICIO ANDRADE SALDIVIA</t>
  </si>
  <si>
    <t>ADP-3268</t>
  </si>
  <si>
    <t>GABRIEL RODRÍGUEZ VEGA</t>
  </si>
  <si>
    <t>ANDRÉS RICARDO DUVAL GUNCKEL</t>
  </si>
  <si>
    <t>ALEJANDRA MAYLIN SUAZO DURAN</t>
  </si>
  <si>
    <t>ROBERTO CARRION MUÑOZ</t>
  </si>
  <si>
    <t>CAMILO ANTONIO ESPINOZA CORZO</t>
  </si>
  <si>
    <t>LUCIANO ENRIQUE BELMAR ZAPATA</t>
  </si>
  <si>
    <t>ERNESTO EDUARDO VILLARROEL JARAMILLO</t>
  </si>
  <si>
    <t>JOHN MANUEL CORTES IBACACHE</t>
  </si>
  <si>
    <t>JAIME ENRIQUE PEÑA CABEZÓN</t>
  </si>
  <si>
    <t>CHRISTIAN RODOLFO DROGUETT CAMPOS</t>
  </si>
  <si>
    <t>RUBÉN EDUARDO PIZARRO MIRANDA</t>
  </si>
  <si>
    <t>JORGE LUIS DÍAZ FERNÁNDEZ</t>
  </si>
  <si>
    <t>SERGIO MAURICIO GONZÁLEZ MÉNDEZ</t>
  </si>
  <si>
    <t>ADP-3502</t>
  </si>
  <si>
    <t>MARCELA CABEZAS KELLER</t>
  </si>
  <si>
    <t>CLAUDIA SILVA PAREDES</t>
  </si>
  <si>
    <t>PABLO ADOLFO VENEGAS DÍAZ</t>
  </si>
  <si>
    <t>ADP-3718</t>
  </si>
  <si>
    <t>SIMÓN ALEJANDRO BRUNA GUTIÉRREZ</t>
  </si>
  <si>
    <t>ADP-3522</t>
  </si>
  <si>
    <t>PRISCILA DEL CARMEN CORSI CACERES</t>
  </si>
  <si>
    <t>ADP-3506</t>
  </si>
  <si>
    <t>ANDREA VERÓNICA SOTO ARAYA</t>
  </si>
  <si>
    <t>ANDREA MARÍA ELGUETA OLIVARES</t>
  </si>
  <si>
    <t>CRISTIAN RODRIGO PAVEZ HERRERA</t>
  </si>
  <si>
    <t>SUSANA DEL CARMEN POBLETE MESINA</t>
  </si>
  <si>
    <t>PAMELA JEANNETTE MUNDACA MUÑOZ</t>
  </si>
  <si>
    <t>FRANCISCO YASCHIN BRIZUELA TAPIA</t>
  </si>
  <si>
    <t>JORGE ESTEBAN FERNÁNDEZ GONZÁLEZ</t>
  </si>
  <si>
    <t>JULIO OSVALDO CERDA CORDERO</t>
  </si>
  <si>
    <t>MARIA ISABEL SANCHEZ LOPEZ</t>
  </si>
  <si>
    <t>LUIS ARMANDO ALFARO LUCERO</t>
  </si>
  <si>
    <t>ELISEO RODRIGO HUENCHO MORALES</t>
  </si>
  <si>
    <t>LUIS ALBERTO DUARTE PARDO</t>
  </si>
  <si>
    <t>VICTOR HERNAN ALVARADO ZEPEDA</t>
  </si>
  <si>
    <t>MARCELO PATRICIO GÓNGORA CARVAJAL</t>
  </si>
  <si>
    <t>PABLO MECKLENBURG BRAVO</t>
  </si>
  <si>
    <t>EDUARDO JUAN BARTOLOMÉ BACHELET</t>
  </si>
  <si>
    <t>DELFÍN ANDRÉS GUTIÉRREZ CANCINO</t>
  </si>
  <si>
    <t>JUAN CARLOS VALENCIA BUSTOS</t>
  </si>
  <si>
    <t>JUAN RODRIGO SOTOMAYOR CABRERA</t>
  </si>
  <si>
    <t>JOSÉ RAFAEL CORTÉS VERGARA</t>
  </si>
  <si>
    <t>JEANETTE ANDREA DANTY LARRAÍN</t>
  </si>
  <si>
    <t>LUISA LORENA CUEVAS ESCOBAR</t>
  </si>
  <si>
    <t>CESAR ALEJANDRO RODRIGUEZ ALARCON</t>
  </si>
  <si>
    <t>MARIA MARGARITA HENRIQUEZ GONZALEZ</t>
  </si>
  <si>
    <t>ANDREA QUIERO GELMI</t>
  </si>
  <si>
    <t>JUAN CARLOS SÁNCHEZ DOERING</t>
  </si>
  <si>
    <t>HERNÁN ALEJANDRO MUÑOZ ANTIQUERA</t>
  </si>
  <si>
    <t>REINALDO ALEJANDRO HUMBERTO KLENNER VALDEBENITO</t>
  </si>
  <si>
    <t>JUAN CARLOS GONZALEZ ARAYA</t>
  </si>
  <si>
    <t>ADP-3466</t>
  </si>
  <si>
    <t>EDUARDO ANTONIO GÓMEZ SÁNCHEZ</t>
  </si>
  <si>
    <t>ADP-3584</t>
  </si>
  <si>
    <t>RODRIGO ALEJANDRO AGUIRRE ÁVILA</t>
  </si>
  <si>
    <t>TATIANA VERÓNICA ESPINOZA LUMAN</t>
  </si>
  <si>
    <t>ROBERTO CHARLES CELIS ULLOA</t>
  </si>
  <si>
    <t>PATRICIA NORA BEHNE HABERLAND</t>
  </si>
  <si>
    <t>MARCOS ANTONIO CABELLO MONTECINOS</t>
  </si>
  <si>
    <t>JAIME EDUARDO TÉLLEZ IGOR</t>
  </si>
  <si>
    <t>LUCÍA NADESKA MONREAL ELOAIZA</t>
  </si>
  <si>
    <t>JOSÉ MIGUEL PUCCIO HUIDOBRO</t>
  </si>
  <si>
    <t>REINALDO PATRICIO FUENTEALBA SANHUEZA</t>
  </si>
  <si>
    <t>Consejo de Rectores</t>
  </si>
  <si>
    <t>MARÍA ISABEL MUNITA JORDÁN</t>
  </si>
  <si>
    <t>JACCOB ISRAEL SANDOVAL HAUYON</t>
  </si>
  <si>
    <t>VILMA OLAVE GARRIDO</t>
  </si>
  <si>
    <t>ADP-3640</t>
  </si>
  <si>
    <t>RICARDO HORACIO CARVAJAL GONZÁLEZ</t>
  </si>
  <si>
    <t>ADP-3801</t>
  </si>
  <si>
    <t>CARMEN ANDREA KLAUCKE CAMPILLAY</t>
  </si>
  <si>
    <t>ENZO CRISTIAN ARANEDA ROA</t>
  </si>
  <si>
    <t>MARIA SOLEDAD ARREDONDO BAHAMONDE</t>
  </si>
  <si>
    <t>MAURICIO ALEJANDRO FARÍAS ARENAS</t>
  </si>
  <si>
    <t>NIEVES DEL CARMEN RAIN CAYÚN</t>
  </si>
  <si>
    <t>ALEX EDUARDO SOTO ANDRADE</t>
  </si>
  <si>
    <t>LILIAN SILVIA TRONCOSO GOMEZ</t>
  </si>
  <si>
    <t>PEDRO TOMÁS GOIC BOROEVIC</t>
  </si>
  <si>
    <t>SEBASTIÁN IGNACIO PAVLOVIC JELDRES</t>
  </si>
  <si>
    <t>BORIS OLGUIN MORALES</t>
  </si>
  <si>
    <t>MARÍA LORETO MERY CASTRO</t>
  </si>
  <si>
    <t>MARCELA GLADYS CARCAMO HEMMELMANN</t>
  </si>
  <si>
    <t>ADP-3420</t>
  </si>
  <si>
    <t>DOMINGO BARRIENTOS VÁSQUEZ</t>
  </si>
  <si>
    <t>ADP-3704</t>
  </si>
  <si>
    <t>JAIME ANTONIO YÁÑEZ ACEVEDO</t>
  </si>
  <si>
    <t>ADP-3226</t>
  </si>
  <si>
    <t>FERNANDO RUBÉN PÉREZ BARRERA</t>
  </si>
  <si>
    <t>ANITA QUIROGA ARAYA</t>
  </si>
  <si>
    <t>RODRIGO AVENDAÑO BRANDEIS</t>
  </si>
  <si>
    <t>JORGE GUILLERMO SÁNCHEZ SLATER</t>
  </si>
  <si>
    <t>GALO ANTONIO LUNA PENNA</t>
  </si>
  <si>
    <t>ALEJANDRO COVARRUBIAS PÉREZ</t>
  </si>
  <si>
    <t>PABLO MAURICIO OYARZÚN CONTRERAS</t>
  </si>
  <si>
    <t>CHRISTIAN RODRIGO SUÁREZ PARRAO</t>
  </si>
  <si>
    <t>PAOLA MACARENA NUÑEZ MUÑOZ</t>
  </si>
  <si>
    <t>YURI FIDEL CARVAJAL BAÑADOS</t>
  </si>
  <si>
    <t>JUAN GERARDO ILABACA MENDOZA</t>
  </si>
  <si>
    <t>ADP-3570</t>
  </si>
  <si>
    <t>EDWIN PATRICIO BUSTOS STREETER</t>
  </si>
  <si>
    <t>XIMENA LILIANA PÉREZ MUÑOZ</t>
  </si>
  <si>
    <t>ADP-3664</t>
  </si>
  <si>
    <t>Subdirector/a Administrativo/a Hospital Base de Osorno</t>
  </si>
  <si>
    <t>JOSÉ MIGUEL PÍO CONRADO IBAR ROJAS</t>
  </si>
  <si>
    <t>Subdirector/a Jurídico/a e Interpretación Administrativa</t>
  </si>
  <si>
    <t>ANDRÉS HERRERA TRONCOSO</t>
  </si>
  <si>
    <t>SERGIO ALEJANDRO URIBE SCHEFFER</t>
  </si>
  <si>
    <t>PEDRO JAVIER BURGOS VASQUEZ</t>
  </si>
  <si>
    <t>FELIPE ANDRÉS VÁSQUEZ ITURRA</t>
  </si>
  <si>
    <t>LORENA DEL CARMEN ARAYA GUARDA</t>
  </si>
  <si>
    <t>ADP-3492</t>
  </si>
  <si>
    <t>CRISTIAN FRANCISCO ALARCÓN MENDOZA</t>
  </si>
  <si>
    <t>ADP-3445</t>
  </si>
  <si>
    <t>CLAUDIO NAVEA NUÑEZ</t>
  </si>
  <si>
    <t>DANIEL ELÍAS DÍAZ PÉREZ</t>
  </si>
  <si>
    <t>GUILLERMO ALBERTO VÁSQUEZ VEROIZA</t>
  </si>
  <si>
    <t>VÍCTOR FERNANDO REYES ALVARADO</t>
  </si>
  <si>
    <t>MICHELLE CAROLINE PARTARRIEU VISTOSO</t>
  </si>
  <si>
    <t>ADP-3654</t>
  </si>
  <si>
    <t>CHRISTIAN ANDRES CIFUENTES BASTIAS</t>
  </si>
  <si>
    <t>ADP-3663</t>
  </si>
  <si>
    <t>Director/a Hospital San Martín de Quillota</t>
  </si>
  <si>
    <t>RAMÓN ELIER GALLEGUILLOS OLIVARES</t>
  </si>
  <si>
    <t>ANTONIO ESTEBAN LEIVA RABAEL</t>
  </si>
  <si>
    <t>ANDREA PAOLA SALDAÑA LEÓN</t>
  </si>
  <si>
    <t>ANTONIA ALEJANDRA BORDAS CODDOU</t>
  </si>
  <si>
    <t>ADP-2881</t>
  </si>
  <si>
    <t>GUSTAVO ADOLFO BEZANILLA LIZAMA</t>
  </si>
  <si>
    <t>HERNÁN ANDRÉS FRIGOLETT CÓRDOVA</t>
  </si>
  <si>
    <t>ÁLVARO ANDRÉS VILLANUEVA ROJAS</t>
  </si>
  <si>
    <t>ADP-3531</t>
  </si>
  <si>
    <t>EDUARDO AUGUSTO ROSAS VARAS</t>
  </si>
  <si>
    <t>JUANA DE LA LUZ MALDONADO ROJAS</t>
  </si>
  <si>
    <t>MAURICIO ALBERTO RETAMAL GRANADINO</t>
  </si>
  <si>
    <t>CARLOS ALTAMIRANO CABELLO</t>
  </si>
  <si>
    <t>AÍDA CHACÓN BARRAZA</t>
  </si>
  <si>
    <t>RENÉ ALBERTO MENESES MUÑOZ</t>
  </si>
  <si>
    <t>ÁLVARO JAVIER RODRÍGUEZ SOTO</t>
  </si>
  <si>
    <t>MARÍA TERESA VIO GROSSI</t>
  </si>
  <si>
    <t>DANIELA RAQUEL FARIÑA BARRIOS</t>
  </si>
  <si>
    <t>ESTEBAN ALBERTO PÉREZ BURGOS</t>
  </si>
  <si>
    <t>DAVID LEONEL CABEZAS CÁCERES</t>
  </si>
  <si>
    <t>CARLOS ANÍBAL HERRERA MOLINA</t>
  </si>
  <si>
    <t>EDUARDO JORGE MUNOZ CONTRERAS</t>
  </si>
  <si>
    <t>JORGE ANTONIO TORO DA PONTE</t>
  </si>
  <si>
    <t>ROSA DEL CARMEN LOZANO RIQUELME</t>
  </si>
  <si>
    <t>CAROLINA NATALIA QUINTEROS MUÑOZ</t>
  </si>
  <si>
    <t>MARTA ALEJANDRA BRAVO ESPINOZA</t>
  </si>
  <si>
    <t>KARINA ALEJANDRA ZAMORANO RIVERA</t>
  </si>
  <si>
    <t>ALBERTO RAMÓN ACUÑA CERDA</t>
  </si>
  <si>
    <t>HUGO ERNESTO ROJAS AGUIRRE</t>
  </si>
  <si>
    <t>SOLANGE MARICEL BENEDETTI REIMAN</t>
  </si>
  <si>
    <t>RODRIGO ANDRÉS ROMO LABISCH</t>
  </si>
  <si>
    <t>MARÍA PATRICIA BAEZA CABEZAS</t>
  </si>
  <si>
    <t>STEFANY SELESTE ACUÑA GATICA</t>
  </si>
  <si>
    <t>MARISOL DEL CARMEN MARTINEZ SANCHEZ</t>
  </si>
  <si>
    <t>DANIEL JAVIER CONCHA GAMBOA</t>
  </si>
  <si>
    <t>HERMINDA DE LAS NIEVES DELGADO FLORES</t>
  </si>
  <si>
    <t>Director/a Departamento Recursos Financieros</t>
  </si>
  <si>
    <t>CARMEN GLORIA ELISA DRAGO CABALLERO</t>
  </si>
  <si>
    <t>ARTURO ALVEAR AVENDAÑO</t>
  </si>
  <si>
    <t>ADP-3528</t>
  </si>
  <si>
    <t>Contador/a General</t>
  </si>
  <si>
    <t>MARÍA SOLEDAD ROJAS CALCAGNI</t>
  </si>
  <si>
    <t>MARIA BEGOÑA YARZA SAEZ</t>
  </si>
  <si>
    <t>CLAUDIA ANDREA BERRÍOS BERRÍOS</t>
  </si>
  <si>
    <t>BAYRON ALEJANDRO MARTINEZ ULLOA</t>
  </si>
  <si>
    <t>JOSE IGNACIO GOMEZ MEZA</t>
  </si>
  <si>
    <t>DANILO MARTÍN KUZMANIC VIDAL</t>
  </si>
  <si>
    <t>Jefe/a de Departamento Función Director/a del Museo Nacional de Bellas Artes</t>
  </si>
  <si>
    <t>ROBERTO JESÚS FARRIOL GISPERT</t>
  </si>
  <si>
    <t>ROMANINA RUTH MORALES BALTRA</t>
  </si>
  <si>
    <t>BLANCA ESTHER REYES SAAVEDRA</t>
  </si>
  <si>
    <t>FELIPE IRARRÁZABAL PHILIPPI</t>
  </si>
  <si>
    <t>ADP-3328</t>
  </si>
  <si>
    <t>PATRICIA PAOLA YAÑEZ MONSALVEZ</t>
  </si>
  <si>
    <t>CRISTIAN TRONCOSO ALARCON</t>
  </si>
  <si>
    <t>OSCAR ENRIQUE CONCHA DÍAZ</t>
  </si>
  <si>
    <t>JAIME JUNYENT RUIZ</t>
  </si>
  <si>
    <t>CLAUDIO ANDRÉS ESPINOSA PARRA</t>
  </si>
  <si>
    <t>ALFONSO JORQUERA ROJAS</t>
  </si>
  <si>
    <t>ADP-3600</t>
  </si>
  <si>
    <t>MARCO EMILIO POBLETE MUÑOZ</t>
  </si>
  <si>
    <t>ADP-2462</t>
  </si>
  <si>
    <t>IVÁN EMILIANO SAAVEDRA DOTE</t>
  </si>
  <si>
    <t>ALICIA VIVIANA CORONADO CÁRDENAS</t>
  </si>
  <si>
    <t>ADP-3537</t>
  </si>
  <si>
    <t>LUIS MAURCIO PINTO QUINTANA</t>
  </si>
  <si>
    <t>FRANCISCA LORENA SAN MARTÍN LANCTOT</t>
  </si>
  <si>
    <t>ANDRÉS EMILIO ESQUIVEL PEÑA</t>
  </si>
  <si>
    <t>ALEJANDRO DANIEL PÉREZ OPORTUS</t>
  </si>
  <si>
    <t>CARLA EMILIA MARIA MATTEO GUZMAN</t>
  </si>
  <si>
    <t>ADP-3567</t>
  </si>
  <si>
    <t>LUIS ALBERTO RAMÍREZ PÉREZ</t>
  </si>
  <si>
    <t>ADP-3590</t>
  </si>
  <si>
    <t>GEMITA ALVARE SEPULVEDA</t>
  </si>
  <si>
    <t>ADP-3575</t>
  </si>
  <si>
    <t>ANÍBAL ALEJANDRO COFRÉ MORALES</t>
  </si>
  <si>
    <t>ALEX NILSSON MATUTE JOHNS</t>
  </si>
  <si>
    <t>CHRISTIAN FRANCISCO DÍAZ NAVARRO</t>
  </si>
  <si>
    <t>ADP-3608</t>
  </si>
  <si>
    <t>GERALDINE DEL CARMEN GONZÁLEZ SANTIBÁÑEZ</t>
  </si>
  <si>
    <t>HERNAN CARLOS GORMAZ CHACANA</t>
  </si>
  <si>
    <t>ADRIÁN GIOVANNY LILLO ZENTENO</t>
  </si>
  <si>
    <t>PEDRO CARLOS VIDAL QUIJADA</t>
  </si>
  <si>
    <t>Subdirector/a Administrativo/a Hospital Dr. Félix Bulnes Cerda</t>
  </si>
  <si>
    <t>ALEXIS ALBERTO VASQUEZ FERNANDEZ</t>
  </si>
  <si>
    <t>Subdirector/a de Sistemas de Información y de Administración</t>
  </si>
  <si>
    <t>MARCO ANTONIO SILVA SANDOVAL</t>
  </si>
  <si>
    <t>LILIAN LIS ROJAS ORELLANA</t>
  </si>
  <si>
    <t>MANUELA ANGELICA PÉREZ VARGAS</t>
  </si>
  <si>
    <t>LUZ MARINA URZÚA ARAYA</t>
  </si>
  <si>
    <t>JORGE ORLANDO ÁLVAREZ VÁSQUEZ</t>
  </si>
  <si>
    <t>ELSSY JOANNA SOBINO GUTIERREZ</t>
  </si>
  <si>
    <t>DANIEL ELIAS JANA TORRES</t>
  </si>
  <si>
    <t>MARIANA ASTRID DURNEY MENESES</t>
  </si>
  <si>
    <t>MAURICIO ANDRÉS FABRY OTTE</t>
  </si>
  <si>
    <t>ADP-3029</t>
  </si>
  <si>
    <t>CRISTIAN PATRICIO SALOMÓ GONZÁLEZ</t>
  </si>
  <si>
    <t>ALEJANDRO FABIAN AGUIRRE CAMPUSANO</t>
  </si>
  <si>
    <t>FRANCISCO JAVIER MENESES MELLADO</t>
  </si>
  <si>
    <t>VIVIANA LORENA VÁSQUEZ CANALES</t>
  </si>
  <si>
    <t>YOLANDA ALICIA TABILO NARBONA</t>
  </si>
  <si>
    <t>CLAUDIO ANDRÉS LOYOLA CASTRO</t>
  </si>
  <si>
    <t>PATRICIA DE LA TORRE VÁSQUEZ</t>
  </si>
  <si>
    <t>DAVID ERNESTO DEBROTT SANCHEZ</t>
  </si>
  <si>
    <t>FREDDY MAURICIO ALONSO SOTO</t>
  </si>
  <si>
    <t>LUIS IVÁN MARÍN CAMPUSANO</t>
  </si>
  <si>
    <t>KARL FRANCISCO JAVIER DIETERT REYES</t>
  </si>
  <si>
    <t>ANGELA ELVIRA VILLALOBOS LORCA</t>
  </si>
  <si>
    <t>ISRAEL CHAMORRO JORQUERA</t>
  </si>
  <si>
    <t>RAMÓN LUIS GUTIÉRREZ PRADO</t>
  </si>
  <si>
    <t>MARÍA INÉS VERDUGO ESCOBAR</t>
  </si>
  <si>
    <t>ADP-3723</t>
  </si>
  <si>
    <t>OMAR ENRIQUE CORTÉS CASTRO</t>
  </si>
  <si>
    <t>ADP-3378</t>
  </si>
  <si>
    <t>ADP-3610</t>
  </si>
  <si>
    <t>ADP-3399</t>
  </si>
  <si>
    <t>RODRIGO HUMBERTO DÍAZ MADARIAGA</t>
  </si>
  <si>
    <t>ADP-3456</t>
  </si>
  <si>
    <t>PATRICIA WALEWESKA SALDÍAS CARREÑO</t>
  </si>
  <si>
    <t>ALICIA LORENA GALLARDO LAGNO</t>
  </si>
  <si>
    <t>CECILIA DE LAS MERCEDES ARANCIBIA HERRERA</t>
  </si>
  <si>
    <t>ESTEBAN ANDRÉS VEGA TORO</t>
  </si>
  <si>
    <t>ALEXIS ALEJANDRO GONZÁLEZ CABEZAS</t>
  </si>
  <si>
    <t>RAFAEL CRISTIAN DE LA MAZA PALACIOS</t>
  </si>
  <si>
    <t>MARCO ANTONIO VÁSQUEZ ULLOA</t>
  </si>
  <si>
    <t>ERNESTO ALEJANDRO TORRES CARRAZANA</t>
  </si>
  <si>
    <t>EUGENIO ALEJANDRO GUZMÁN FREDES</t>
  </si>
  <si>
    <t>ANTONIA PAZ CEPEDA ANTOINE</t>
  </si>
  <si>
    <t>WASHINGTON FERNANDOIS FUENTES</t>
  </si>
  <si>
    <t>MANUEL LORENZO VIDAL GONZÁLEZ</t>
  </si>
  <si>
    <t>CLAUDIO PATRICIO BOUCHETTE CIRANO</t>
  </si>
  <si>
    <t>MAXIMILIANO DIEGO SANTA CRUZ SCANTLEBURY</t>
  </si>
  <si>
    <t>ADP-3453</t>
  </si>
  <si>
    <t>Ana Cristina Celis Rozas</t>
  </si>
  <si>
    <t>CLAUDIA DEL CARMEN ANDAUR ANDAUR</t>
  </si>
  <si>
    <t>DINKA GILDA TOMICIC BOBADILLA</t>
  </si>
  <si>
    <t>ADP-3545</t>
  </si>
  <si>
    <t>MARIO EDUARDO PEREIRA ARREDONDO</t>
  </si>
  <si>
    <t>BÁRBARA ANDREA DEL PINO VILLARREAL</t>
  </si>
  <si>
    <t>CLAUDIO ERWIN CASTILLO ROJAS</t>
  </si>
  <si>
    <t>MARTHA ELENA PALMA PIZARRO</t>
  </si>
  <si>
    <t>MIRTALA MARGOT INZUNZA TAPIA</t>
  </si>
  <si>
    <t>MARCO AURELIO CAMPOS OBANDO</t>
  </si>
  <si>
    <t>BRAULIO ESTEBAN CUBILLOS SEGOVIA</t>
  </si>
  <si>
    <t>GUILLERMO RODOLFO ROA URZÚA</t>
  </si>
  <si>
    <t>DESTITUCION</t>
  </si>
  <si>
    <t>CLAUDIO MICHAEL MEZA RÍOS</t>
  </si>
  <si>
    <t>ANA LARA SANCHEZ</t>
  </si>
  <si>
    <t>MIGUEL ROLANDO SILVA RODRÍGUEZ</t>
  </si>
  <si>
    <t>EDUARDO JAVIER MARÍN CABRERA</t>
  </si>
  <si>
    <t>WALDO CÉSAR ALFARO MARTÍNEZ</t>
  </si>
  <si>
    <t>CRISTIAN ASHLEY LEOPOLDO BENJAMIN FRANZ THORUD</t>
  </si>
  <si>
    <t>PATRICIO AGUILERA POBLETE</t>
  </si>
  <si>
    <t>ADP-3243</t>
  </si>
  <si>
    <t>ANDRÉS JULIO ZABALA SCHARPP</t>
  </si>
  <si>
    <t>ADP-3526</t>
  </si>
  <si>
    <t>TANIA ESTER SUTIN BLEIBERG</t>
  </si>
  <si>
    <t>CLAUDIA PAZ STENGER ARANEDA</t>
  </si>
  <si>
    <t>MARCIA LUZMIRA DEL CARMEN SALINAS BRUNA</t>
  </si>
  <si>
    <t>SERGIO RAÚL BARRAZA VÉLIZ</t>
  </si>
  <si>
    <t>ALDO ALEJANDRO PARRA RODRÍGUEZ</t>
  </si>
  <si>
    <t>ELIANA VERÓNICA DÍAZ UBILLA</t>
  </si>
  <si>
    <t>MIRIAM TERESA FUENTES NAVARRETE</t>
  </si>
  <si>
    <t>JIMMY WALKER VERGARA</t>
  </si>
  <si>
    <t>LILIANA LEONOR ECHEVERRÍA CORTÉS</t>
  </si>
  <si>
    <t>MARISOL RAQUEL PÁEZ FLORES</t>
  </si>
  <si>
    <t>MARCELO ORLANDO QUEZADA ALARCÓN</t>
  </si>
  <si>
    <t>MONICA ADRIANA VITTINI MORALES</t>
  </si>
  <si>
    <t>JULIO CÉSAR CONTRERAS BARATELLA</t>
  </si>
  <si>
    <t>Subdirector/a Médico/a Hospital del Salvador</t>
  </si>
  <si>
    <t>HORACIO LUPERCIO DIAZ BASSO</t>
  </si>
  <si>
    <t>MARÍA JOSEFINA PÉREZ CRUZ</t>
  </si>
  <si>
    <t>MARÍA ANGÉLICA ROMERO ZULETA</t>
  </si>
  <si>
    <t>GUILLERMO HERNÁN SAFFIE VEGA</t>
  </si>
  <si>
    <t>LILIANA CAROLINA MADARIAGA VARGAS</t>
  </si>
  <si>
    <t>ADP-3870</t>
  </si>
  <si>
    <t>NÉSTOR EDGARDO SALINAS CABELLO</t>
  </si>
  <si>
    <t>ADP-3848</t>
  </si>
  <si>
    <t>JORGE RETAMAL RUBIO</t>
  </si>
  <si>
    <t>Subdirector/a Médico/a Hospital de Las Higueras</t>
  </si>
  <si>
    <t>HÉCTOR MANUEL GONZÁLEZ JEREZ</t>
  </si>
  <si>
    <t>ERICK EDGARDO VARGAS SOTO</t>
  </si>
  <si>
    <t>EUNICE MABEL ENCALADA CONTRERAS</t>
  </si>
  <si>
    <t>HUGO BENJAMÍN ZAMORA CARIMONEY</t>
  </si>
  <si>
    <t>JORGE IVAN CANTEROS GATICA</t>
  </si>
  <si>
    <t>ALFREDO GERMÁN DOMINGO IGLESIAS VELOSO</t>
  </si>
  <si>
    <t>JAIME JORGE BINDER ROSAS</t>
  </si>
  <si>
    <t>ADP-3633</t>
  </si>
  <si>
    <t>MARIA ISABEL ZURITA PARADA</t>
  </si>
  <si>
    <t>ADP-3489</t>
  </si>
  <si>
    <t>CAROLINA ANDREA MORALES NAVARRO</t>
  </si>
  <si>
    <t>MARCELA CAROLINA BELMAR GAMBOA</t>
  </si>
  <si>
    <t>PATRICIO ENRIQUE GUZMÁN IGLESIAS</t>
  </si>
  <si>
    <t>GABRIELLA PAOLA BRIGNARDELLO GARRIDO</t>
  </si>
  <si>
    <t>ADP-3651</t>
  </si>
  <si>
    <t>JOSE LUIS MATAMALA VARGAS</t>
  </si>
  <si>
    <t>MARÍA BEATRIZ CADEGAN SEGURA</t>
  </si>
  <si>
    <t>SANDRA AMERICA FLORES CONTRERAS</t>
  </si>
  <si>
    <t>DIEGO ABDÓN LIRA SILVA</t>
  </si>
  <si>
    <t>ADP-3915</t>
  </si>
  <si>
    <t>RAIMUNDO PÉREZ LARRAÍN</t>
  </si>
  <si>
    <t>ADP-3669</t>
  </si>
  <si>
    <t>MARCO ANTONIO CÁCERES OBREQUE</t>
  </si>
  <si>
    <t>ADP-3727</t>
  </si>
  <si>
    <t>ALEX ADOLFO FIGUEROA MUÑOZ</t>
  </si>
  <si>
    <t>RUBÉN BURGOS ACUÑA</t>
  </si>
  <si>
    <t>ADP-3666</t>
  </si>
  <si>
    <t>PAMELA VIRGINIA MILLA NANJARI</t>
  </si>
  <si>
    <t>SUM of Concursos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</si>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</sst>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dd\-mm\-yyyy"/>
    <numFmt numFmtId="165" formatCode="d\-m\-yyyy"/>
    <numFmt numFmtId="166" formatCode="d/m/yyyy"/>
    <numFmt numFmtId="167" formatCode="0.0%"/>
    <numFmt numFmtId="169" formatCode="dd/mm"/>
    <numFmt numFmtId="170" formatCode="dd\-mmm"/>
    <numFmt numFmtId="171" formatCode="0.0"/>
    <numFmt numFmtId="172" formatCode="#,##0.0"/>
    <numFmt numFmtId="173" formatCode="dd\-mm\-yy"/>
    <numFmt numFmtId="174" formatCode="d\-m\-yy"/>
    <numFmt numFmtId="175" formatCode="yyyy\-mm\-dd\ h:mm:ss"/>
    <numFmt numFmtId="177" formatCode="0.0000"/>
  </numFmts>
  <fonts count="38">
    <font>
      <sz val="10"/>
      <color rgb="FF000000"/>
      <name val="Arial"/>
      <scheme val="minor"/>
    </font>
    <font>
      <b/>
      <sz val="8"/>
      <color rgb="FF363636"/>
      <name val="Arial"/>
    </font>
    <font>
      <b/>
      <sz val="10"/>
      <color rgb="FF363636"/>
      <name val="Arial"/>
    </font>
    <font>
      <sz val="10"/>
      <color theme="1"/>
      <name val="Arial"/>
    </font>
    <font>
      <sz val="8"/>
      <color rgb="FF363636"/>
      <name val="Arial"/>
    </font>
    <font>
      <sz val="11"/>
      <color rgb="FF000000"/>
      <name val="Arial"/>
    </font>
    <font>
      <sz val="10"/>
      <color rgb="FF000000"/>
      <name val="Arial"/>
    </font>
    <font>
      <sz val="10"/>
      <color rgb="FF000000"/>
      <name val="Roboto"/>
    </font>
    <font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8"/>
      <color rgb="FF000000"/>
      <name val="Arial"/>
    </font>
    <font>
      <sz val="11"/>
      <color theme="1"/>
      <name val="Arial"/>
    </font>
    <font>
      <sz val="8"/>
      <color rgb="FF363636"/>
      <name val="Tahoma"/>
    </font>
    <font>
      <sz val="8"/>
      <color theme="1"/>
      <name val="Arial"/>
    </font>
    <font>
      <sz val="9"/>
      <color rgb="FF1F1F1F"/>
      <name val="&quot;Google Sans&quot;"/>
    </font>
    <font>
      <sz val="9"/>
      <color rgb="FF000000"/>
      <name val="Arial"/>
    </font>
    <font>
      <sz val="8"/>
      <color rgb="FF000000"/>
      <name val="Roboto"/>
    </font>
    <font>
      <sz val="8"/>
      <color theme="1"/>
      <name val="Arial"/>
      <scheme val="minor"/>
    </font>
    <font>
      <sz val="10"/>
      <color rgb="FF202124"/>
      <name val="Roboto"/>
    </font>
    <font>
      <sz val="8"/>
      <color theme="1"/>
      <name val="Roboto"/>
    </font>
    <font>
      <sz val="8"/>
      <color rgb="FFFFFFFF"/>
      <name val="Arial"/>
    </font>
    <font>
      <sz val="10"/>
      <color rgb="FFFFFFFF"/>
      <name val="Arial"/>
      <scheme val="minor"/>
    </font>
    <font>
      <sz val="11"/>
      <color theme="1"/>
      <name val="Arial"/>
      <scheme val="minor"/>
    </font>
    <font>
      <b/>
      <sz val="10"/>
      <color rgb="FF595959"/>
      <name val="Arial"/>
    </font>
    <font>
      <sz val="10"/>
      <name val="Arial"/>
    </font>
    <font>
      <b/>
      <sz val="10"/>
      <color rgb="FFFFFFFF"/>
      <name val="Arial"/>
    </font>
    <font>
      <sz val="10"/>
      <color rgb="FF595959"/>
      <name val="Arial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2"/>
      <color rgb="FF000000"/>
      <name val="Arial"/>
    </font>
    <font>
      <b/>
      <sz val="12"/>
      <color rgb="FF000000"/>
      <name val="&quot;Times New Roman&quot;"/>
    </font>
    <font>
      <sz val="11"/>
      <color rgb="FF000000"/>
      <name val="Inconsolata"/>
    </font>
    <font>
      <sz val="11"/>
      <color theme="1"/>
      <name val="Inconsolata"/>
    </font>
    <font>
      <b/>
      <sz val="8"/>
      <color rgb="FF333333"/>
      <name val="Arial"/>
    </font>
    <font>
      <sz val="8"/>
      <color rgb="FF333333"/>
      <name val="Arial"/>
    </font>
    <font>
      <sz val="11"/>
      <color rgb="FF000000"/>
      <name val="Calibri"/>
    </font>
    <font>
      <b/>
      <sz val="8"/>
      <color rgb="FF363636"/>
      <name val="Tahoma"/>
    </font>
  </fonts>
  <fills count="20">
    <fill>
      <patternFill patternType="none"/>
    </fill>
    <fill>
      <patternFill patternType="gray125"/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9FC5E8"/>
        <bgColor rgb="FF9FC5E8"/>
      </patternFill>
    </fill>
    <fill>
      <patternFill patternType="solid">
        <fgColor rgb="FF073763"/>
        <bgColor rgb="FF073763"/>
      </patternFill>
    </fill>
    <fill>
      <patternFill patternType="solid">
        <fgColor rgb="FFEAD1DC"/>
        <bgColor rgb="FFEAD1DC"/>
      </patternFill>
    </fill>
    <fill>
      <patternFill patternType="solid">
        <fgColor rgb="FF0037B3"/>
        <bgColor rgb="FF0037B3"/>
      </patternFill>
    </fill>
    <fill>
      <patternFill patternType="solid">
        <fgColor rgb="FFE6D85A"/>
        <bgColor rgb="FFE6D85A"/>
      </patternFill>
    </fill>
    <fill>
      <patternFill patternType="solid">
        <fgColor rgb="FF7B856A"/>
        <bgColor rgb="FF7B856A"/>
      </patternFill>
    </fill>
    <fill>
      <patternFill patternType="solid">
        <fgColor rgb="FF434343"/>
        <bgColor rgb="FF434343"/>
      </patternFill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00B0F0"/>
        <bgColor rgb="FF00B0F0"/>
      </patternFill>
    </fill>
  </fills>
  <borders count="39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/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87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0" borderId="0" xfId="0" applyFont="1" applyAlignment="1"/>
    <xf numFmtId="0" fontId="4" fillId="3" borderId="4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left"/>
    </xf>
    <xf numFmtId="164" fontId="4" fillId="3" borderId="5" xfId="0" applyNumberFormat="1" applyFont="1" applyFill="1" applyBorder="1" applyAlignment="1">
      <alignment horizontal="right"/>
    </xf>
    <xf numFmtId="164" fontId="4" fillId="3" borderId="5" xfId="0" applyNumberFormat="1" applyFont="1" applyFill="1" applyBorder="1" applyAlignment="1">
      <alignment horizontal="left"/>
    </xf>
    <xf numFmtId="0" fontId="4" fillId="3" borderId="5" xfId="0" applyFont="1" applyFill="1" applyBorder="1" applyAlignment="1">
      <alignment horizontal="right"/>
    </xf>
    <xf numFmtId="164" fontId="4" fillId="3" borderId="0" xfId="0" applyNumberFormat="1" applyFont="1" applyFill="1" applyAlignment="1">
      <alignment horizontal="left"/>
    </xf>
    <xf numFmtId="0" fontId="5" fillId="3" borderId="0" xfId="0" applyFont="1" applyFill="1" applyAlignment="1"/>
    <xf numFmtId="164" fontId="6" fillId="3" borderId="0" xfId="0" applyNumberFormat="1" applyFont="1" applyFill="1" applyAlignment="1"/>
    <xf numFmtId="0" fontId="3" fillId="3" borderId="0" xfId="0" applyFont="1" applyFill="1" applyAlignment="1"/>
    <xf numFmtId="0" fontId="3" fillId="3" borderId="0" xfId="0" applyFont="1" applyFill="1"/>
    <xf numFmtId="164" fontId="3" fillId="3" borderId="0" xfId="0" applyNumberFormat="1" applyFont="1" applyFill="1" applyAlignment="1"/>
    <xf numFmtId="164" fontId="3" fillId="3" borderId="0" xfId="0" applyNumberFormat="1" applyFont="1" applyFill="1"/>
    <xf numFmtId="164" fontId="7" fillId="3" borderId="5" xfId="0" applyNumberFormat="1" applyFont="1" applyFill="1" applyBorder="1" applyAlignment="1"/>
    <xf numFmtId="0" fontId="7" fillId="3" borderId="0" xfId="0" applyFont="1" applyFill="1" applyAlignment="1"/>
    <xf numFmtId="0" fontId="5" fillId="0" borderId="0" xfId="0" applyFont="1" applyAlignment="1"/>
    <xf numFmtId="165" fontId="7" fillId="3" borderId="0" xfId="0" applyNumberFormat="1" applyFont="1" applyFill="1" applyAlignment="1"/>
    <xf numFmtId="0" fontId="4" fillId="0" borderId="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164" fontId="4" fillId="0" borderId="5" xfId="0" applyNumberFormat="1" applyFont="1" applyBorder="1" applyAlignment="1">
      <alignment horizontal="right"/>
    </xf>
    <xf numFmtId="164" fontId="4" fillId="0" borderId="5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/>
    </xf>
    <xf numFmtId="166" fontId="4" fillId="0" borderId="5" xfId="0" applyNumberFormat="1" applyFont="1" applyBorder="1" applyAlignment="1">
      <alignment horizontal="left"/>
    </xf>
    <xf numFmtId="166" fontId="6" fillId="0" borderId="0" xfId="0" applyNumberFormat="1" applyFont="1" applyAlignment="1"/>
    <xf numFmtId="0" fontId="3" fillId="0" borderId="0" xfId="0" applyFont="1"/>
    <xf numFmtId="164" fontId="3" fillId="0" borderId="0" xfId="0" applyNumberFormat="1" applyFont="1" applyAlignment="1"/>
    <xf numFmtId="164" fontId="3" fillId="0" borderId="0" xfId="0" applyNumberFormat="1" applyFont="1"/>
    <xf numFmtId="165" fontId="4" fillId="0" borderId="5" xfId="0" applyNumberFormat="1" applyFont="1" applyBorder="1" applyAlignment="1">
      <alignment horizontal="right"/>
    </xf>
    <xf numFmtId="164" fontId="3" fillId="0" borderId="0" xfId="0" applyNumberFormat="1" applyFont="1" applyAlignment="1">
      <alignment horizontal="right"/>
    </xf>
    <xf numFmtId="0" fontId="8" fillId="0" borderId="0" xfId="0" applyFont="1" applyAlignment="1"/>
    <xf numFmtId="164" fontId="9" fillId="0" borderId="0" xfId="0" applyNumberFormat="1" applyFont="1" applyAlignment="1">
      <alignment horizontal="right"/>
    </xf>
    <xf numFmtId="164" fontId="3" fillId="0" borderId="5" xfId="0" applyNumberFormat="1" applyFont="1" applyBorder="1" applyAlignment="1">
      <alignment horizontal="right"/>
    </xf>
    <xf numFmtId="165" fontId="4" fillId="0" borderId="5" xfId="0" applyNumberFormat="1" applyFont="1" applyBorder="1" applyAlignment="1">
      <alignment horizontal="left"/>
    </xf>
    <xf numFmtId="166" fontId="4" fillId="0" borderId="0" xfId="0" applyNumberFormat="1" applyFont="1" applyAlignment="1">
      <alignment horizontal="left"/>
    </xf>
    <xf numFmtId="164" fontId="8" fillId="0" borderId="5" xfId="0" applyNumberFormat="1" applyFont="1" applyBorder="1" applyAlignment="1"/>
    <xf numFmtId="164" fontId="10" fillId="0" borderId="0" xfId="0" applyNumberFormat="1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6" fillId="0" borderId="0" xfId="0" applyFont="1" applyAlignment="1"/>
    <xf numFmtId="166" fontId="5" fillId="0" borderId="5" xfId="0" applyNumberFormat="1" applyFont="1" applyBorder="1" applyAlignment="1"/>
    <xf numFmtId="164" fontId="8" fillId="0" borderId="0" xfId="0" applyNumberFormat="1" applyFont="1" applyAlignment="1"/>
    <xf numFmtId="14" fontId="4" fillId="0" borderId="5" xfId="0" applyNumberFormat="1" applyFont="1" applyBorder="1" applyAlignment="1">
      <alignment horizontal="left"/>
    </xf>
    <xf numFmtId="164" fontId="4" fillId="0" borderId="0" xfId="0" applyNumberFormat="1" applyFont="1" applyAlignment="1">
      <alignment horizontal="left"/>
    </xf>
    <xf numFmtId="165" fontId="4" fillId="3" borderId="5" xfId="0" applyNumberFormat="1" applyFont="1" applyFill="1" applyBorder="1" applyAlignment="1">
      <alignment horizontal="right"/>
    </xf>
    <xf numFmtId="165" fontId="4" fillId="3" borderId="5" xfId="0" applyNumberFormat="1" applyFont="1" applyFill="1" applyBorder="1" applyAlignment="1">
      <alignment horizontal="left"/>
    </xf>
    <xf numFmtId="164" fontId="8" fillId="3" borderId="5" xfId="0" applyNumberFormat="1" applyFont="1" applyFill="1" applyBorder="1" applyAlignment="1"/>
    <xf numFmtId="166" fontId="6" fillId="3" borderId="0" xfId="0" applyNumberFormat="1" applyFont="1" applyFill="1" applyAlignment="1"/>
    <xf numFmtId="165" fontId="3" fillId="0" borderId="0" xfId="0" applyNumberFormat="1" applyFont="1" applyAlignment="1"/>
    <xf numFmtId="165" fontId="3" fillId="0" borderId="0" xfId="0" applyNumberFormat="1" applyFont="1"/>
    <xf numFmtId="0" fontId="4" fillId="0" borderId="5" xfId="0" applyFont="1" applyBorder="1" applyAlignment="1">
      <alignment horizontal="left"/>
    </xf>
    <xf numFmtId="166" fontId="4" fillId="3" borderId="5" xfId="0" applyNumberFormat="1" applyFont="1" applyFill="1" applyBorder="1" applyAlignment="1">
      <alignment horizontal="left"/>
    </xf>
    <xf numFmtId="164" fontId="9" fillId="3" borderId="0" xfId="0" applyNumberFormat="1" applyFont="1" applyFill="1" applyAlignment="1">
      <alignment horizontal="right"/>
    </xf>
    <xf numFmtId="165" fontId="3" fillId="3" borderId="0" xfId="0" applyNumberFormat="1" applyFont="1" applyFill="1" applyAlignment="1"/>
    <xf numFmtId="165" fontId="3" fillId="3" borderId="0" xfId="0" applyNumberFormat="1" applyFont="1" applyFill="1"/>
    <xf numFmtId="165" fontId="4" fillId="3" borderId="0" xfId="0" applyNumberFormat="1" applyFont="1" applyFill="1" applyAlignment="1">
      <alignment horizontal="right"/>
    </xf>
    <xf numFmtId="164" fontId="11" fillId="0" borderId="5" xfId="0" applyNumberFormat="1" applyFont="1" applyBorder="1" applyAlignment="1"/>
    <xf numFmtId="0" fontId="7" fillId="0" borderId="0" xfId="0" applyFont="1" applyAlignment="1"/>
    <xf numFmtId="165" fontId="6" fillId="0" borderId="0" xfId="0" applyNumberFormat="1" applyFont="1" applyAlignment="1"/>
    <xf numFmtId="166" fontId="4" fillId="3" borderId="0" xfId="0" applyNumberFormat="1" applyFont="1" applyFill="1" applyAlignment="1">
      <alignment horizontal="left"/>
    </xf>
    <xf numFmtId="165" fontId="4" fillId="3" borderId="0" xfId="0" applyNumberFormat="1" applyFont="1" applyFill="1" applyAlignment="1">
      <alignment horizontal="left"/>
    </xf>
    <xf numFmtId="0" fontId="11" fillId="3" borderId="0" xfId="0" applyFont="1" applyFill="1" applyAlignment="1"/>
    <xf numFmtId="165" fontId="11" fillId="3" borderId="0" xfId="0" applyNumberFormat="1" applyFont="1" applyFill="1" applyAlignment="1"/>
    <xf numFmtId="164" fontId="6" fillId="0" borderId="0" xfId="0" applyNumberFormat="1" applyFont="1" applyAlignment="1"/>
    <xf numFmtId="0" fontId="5" fillId="0" borderId="0" xfId="0" applyFont="1" applyAlignment="1"/>
    <xf numFmtId="0" fontId="3" fillId="0" borderId="0" xfId="0" applyFont="1" applyAlignment="1"/>
    <xf numFmtId="0" fontId="12" fillId="0" borderId="0" xfId="0" applyFont="1" applyAlignment="1"/>
    <xf numFmtId="0" fontId="4" fillId="0" borderId="2" xfId="0" applyFont="1" applyBorder="1" applyAlignment="1"/>
    <xf numFmtId="0" fontId="4" fillId="0" borderId="4" xfId="0" applyFont="1" applyBorder="1" applyAlignment="1">
      <alignment horizontal="right"/>
    </xf>
    <xf numFmtId="0" fontId="4" fillId="4" borderId="4" xfId="0" applyFont="1" applyFill="1" applyBorder="1" applyAlignment="1">
      <alignment horizontal="right"/>
    </xf>
    <xf numFmtId="0" fontId="4" fillId="4" borderId="5" xfId="0" applyFont="1" applyFill="1" applyBorder="1" applyAlignment="1">
      <alignment horizontal="left"/>
    </xf>
    <xf numFmtId="165" fontId="4" fillId="4" borderId="5" xfId="0" applyNumberFormat="1" applyFont="1" applyFill="1" applyBorder="1" applyAlignment="1">
      <alignment horizontal="right"/>
    </xf>
    <xf numFmtId="165" fontId="4" fillId="4" borderId="5" xfId="0" applyNumberFormat="1" applyFont="1" applyFill="1" applyBorder="1" applyAlignment="1">
      <alignment horizontal="left"/>
    </xf>
    <xf numFmtId="0" fontId="4" fillId="4" borderId="5" xfId="0" applyFont="1" applyFill="1" applyBorder="1" applyAlignment="1">
      <alignment horizontal="right"/>
    </xf>
    <xf numFmtId="166" fontId="4" fillId="4" borderId="5" xfId="0" applyNumberFormat="1" applyFont="1" applyFill="1" applyBorder="1" applyAlignment="1">
      <alignment horizontal="left"/>
    </xf>
    <xf numFmtId="0" fontId="5" fillId="4" borderId="0" xfId="0" applyFont="1" applyFill="1" applyAlignment="1"/>
    <xf numFmtId="166" fontId="6" fillId="4" borderId="0" xfId="0" applyNumberFormat="1" applyFont="1" applyFill="1" applyAlignment="1"/>
    <xf numFmtId="0" fontId="3" fillId="4" borderId="0" xfId="0" applyFont="1" applyFill="1" applyAlignment="1"/>
    <xf numFmtId="0" fontId="3" fillId="4" borderId="0" xfId="0" applyFont="1" applyFill="1"/>
    <xf numFmtId="165" fontId="3" fillId="4" borderId="0" xfId="0" applyNumberFormat="1" applyFont="1" applyFill="1"/>
    <xf numFmtId="164" fontId="5" fillId="0" borderId="0" xfId="0" applyNumberFormat="1" applyFont="1" applyAlignment="1"/>
    <xf numFmtId="0" fontId="3" fillId="0" borderId="0" xfId="0" applyFont="1" applyAlignment="1">
      <alignment horizontal="right"/>
    </xf>
    <xf numFmtId="164" fontId="6" fillId="0" borderId="0" xfId="0" applyNumberFormat="1" applyFont="1" applyAlignment="1"/>
    <xf numFmtId="0" fontId="13" fillId="3" borderId="1" xfId="0" applyFont="1" applyFill="1" applyBorder="1" applyAlignment="1">
      <alignment horizontal="left"/>
    </xf>
    <xf numFmtId="0" fontId="13" fillId="3" borderId="2" xfId="0" applyFont="1" applyFill="1" applyBorder="1" applyAlignment="1">
      <alignment horizontal="left"/>
    </xf>
    <xf numFmtId="165" fontId="13" fillId="3" borderId="1" xfId="0" applyNumberFormat="1" applyFont="1" applyFill="1" applyBorder="1" applyAlignment="1">
      <alignment horizontal="right"/>
    </xf>
    <xf numFmtId="165" fontId="13" fillId="3" borderId="2" xfId="0" applyNumberFormat="1" applyFont="1" applyFill="1" applyBorder="1" applyAlignment="1">
      <alignment horizontal="left"/>
    </xf>
    <xf numFmtId="165" fontId="14" fillId="3" borderId="0" xfId="0" applyNumberFormat="1" applyFont="1" applyFill="1" applyAlignment="1"/>
    <xf numFmtId="165" fontId="9" fillId="3" borderId="0" xfId="0" applyNumberFormat="1" applyFont="1" applyFill="1" applyAlignment="1"/>
    <xf numFmtId="0" fontId="9" fillId="3" borderId="0" xfId="0" applyFont="1" applyFill="1"/>
    <xf numFmtId="0" fontId="9" fillId="0" borderId="0" xfId="0" applyFont="1"/>
    <xf numFmtId="0" fontId="8" fillId="0" borderId="0" xfId="0" applyFont="1"/>
    <xf numFmtId="0" fontId="13" fillId="3" borderId="4" xfId="0" applyFont="1" applyFill="1" applyBorder="1" applyAlignment="1">
      <alignment horizontal="left"/>
    </xf>
    <xf numFmtId="14" fontId="8" fillId="0" borderId="0" xfId="0" applyNumberFormat="1" applyFont="1" applyAlignment="1"/>
    <xf numFmtId="167" fontId="8" fillId="0" borderId="0" xfId="0" applyNumberFormat="1" applyFont="1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166" fontId="1" fillId="0" borderId="2" xfId="0" applyNumberFormat="1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4" fillId="0" borderId="0" xfId="0" applyFont="1" applyAlignment="1"/>
    <xf numFmtId="4" fontId="14" fillId="0" borderId="0" xfId="0" applyNumberFormat="1" applyFont="1" applyAlignment="1"/>
    <xf numFmtId="0" fontId="4" fillId="3" borderId="4" xfId="0" applyFont="1" applyFill="1" applyBorder="1" applyAlignment="1">
      <alignment horizontal="right"/>
    </xf>
    <xf numFmtId="164" fontId="4" fillId="3" borderId="5" xfId="0" applyNumberFormat="1" applyFont="1" applyFill="1" applyBorder="1" applyAlignment="1">
      <alignment horizontal="center"/>
    </xf>
    <xf numFmtId="166" fontId="15" fillId="3" borderId="0" xfId="0" applyNumberFormat="1" applyFont="1" applyFill="1" applyAlignment="1"/>
    <xf numFmtId="0" fontId="15" fillId="3" borderId="0" xfId="0" applyFont="1" applyFill="1" applyAlignment="1"/>
    <xf numFmtId="14" fontId="15" fillId="3" borderId="0" xfId="0" applyNumberFormat="1" applyFont="1" applyFill="1" applyAlignment="1"/>
    <xf numFmtId="0" fontId="14" fillId="3" borderId="0" xfId="0" applyFont="1" applyFill="1"/>
    <xf numFmtId="0" fontId="14" fillId="3" borderId="0" xfId="0" applyFont="1" applyFill="1" applyAlignment="1"/>
    <xf numFmtId="4" fontId="14" fillId="3" borderId="0" xfId="0" applyNumberFormat="1" applyFont="1" applyFill="1"/>
    <xf numFmtId="165" fontId="4" fillId="3" borderId="5" xfId="0" applyNumberFormat="1" applyFont="1" applyFill="1" applyBorder="1" applyAlignment="1">
      <alignment horizontal="center"/>
    </xf>
    <xf numFmtId="164" fontId="15" fillId="3" borderId="0" xfId="0" applyNumberFormat="1" applyFont="1" applyFill="1" applyAlignment="1"/>
    <xf numFmtId="166" fontId="11" fillId="3" borderId="0" xfId="0" applyNumberFormat="1" applyFont="1" applyFill="1" applyAlignment="1"/>
    <xf numFmtId="164" fontId="11" fillId="3" borderId="0" xfId="0" applyNumberFormat="1" applyFont="1" applyFill="1" applyAlignment="1"/>
    <xf numFmtId="166" fontId="11" fillId="3" borderId="0" xfId="0" applyNumberFormat="1" applyFont="1" applyFill="1" applyAlignment="1"/>
    <xf numFmtId="166" fontId="7" fillId="3" borderId="0" xfId="0" applyNumberFormat="1" applyFont="1" applyFill="1" applyAlignment="1"/>
    <xf numFmtId="164" fontId="7" fillId="3" borderId="0" xfId="0" applyNumberFormat="1" applyFont="1" applyFill="1" applyAlignment="1"/>
    <xf numFmtId="0" fontId="11" fillId="3" borderId="0" xfId="0" applyFont="1" applyFill="1" applyAlignment="1"/>
    <xf numFmtId="164" fontId="11" fillId="3" borderId="0" xfId="0" applyNumberFormat="1" applyFont="1" applyFill="1" applyAlignment="1"/>
    <xf numFmtId="0" fontId="11" fillId="3" borderId="0" xfId="0" applyFont="1" applyFill="1" applyAlignment="1">
      <alignment horizontal="right"/>
    </xf>
    <xf numFmtId="0" fontId="9" fillId="3" borderId="0" xfId="0" applyFont="1" applyFill="1" applyAlignment="1">
      <alignment horizontal="left"/>
    </xf>
    <xf numFmtId="164" fontId="4" fillId="0" borderId="5" xfId="0" applyNumberFormat="1" applyFont="1" applyBorder="1" applyAlignment="1">
      <alignment horizontal="center"/>
    </xf>
    <xf numFmtId="166" fontId="11" fillId="0" borderId="0" xfId="0" applyNumberFormat="1" applyFont="1" applyAlignment="1"/>
    <xf numFmtId="0" fontId="11" fillId="0" borderId="0" xfId="0" applyFont="1" applyAlignment="1"/>
    <xf numFmtId="165" fontId="11" fillId="0" borderId="0" xfId="0" applyNumberFormat="1" applyFont="1" applyAlignment="1"/>
    <xf numFmtId="0" fontId="14" fillId="0" borderId="0" xfId="0" applyFont="1"/>
    <xf numFmtId="4" fontId="14" fillId="0" borderId="0" xfId="0" applyNumberFormat="1" applyFont="1"/>
    <xf numFmtId="166" fontId="11" fillId="3" borderId="0" xfId="0" applyNumberFormat="1" applyFont="1" applyFill="1" applyAlignment="1"/>
    <xf numFmtId="0" fontId="14" fillId="3" borderId="5" xfId="0" applyFont="1" applyFill="1" applyBorder="1" applyAlignment="1"/>
    <xf numFmtId="0" fontId="14" fillId="3" borderId="0" xfId="0" applyFont="1" applyFill="1" applyAlignment="1">
      <alignment horizontal="right"/>
    </xf>
    <xf numFmtId="165" fontId="4" fillId="0" borderId="5" xfId="0" applyNumberFormat="1" applyFont="1" applyBorder="1" applyAlignment="1">
      <alignment horizontal="center"/>
    </xf>
    <xf numFmtId="166" fontId="7" fillId="0" borderId="0" xfId="0" applyNumberFormat="1" applyFont="1" applyAlignment="1"/>
    <xf numFmtId="164" fontId="7" fillId="0" borderId="0" xfId="0" applyNumberFormat="1" applyFont="1" applyAlignment="1"/>
    <xf numFmtId="166" fontId="3" fillId="0" borderId="0" xfId="0" applyNumberFormat="1" applyFont="1" applyAlignment="1">
      <alignment horizontal="right"/>
    </xf>
    <xf numFmtId="164" fontId="11" fillId="0" borderId="0" xfId="0" applyNumberFormat="1" applyFont="1" applyAlignment="1"/>
    <xf numFmtId="0" fontId="14" fillId="4" borderId="0" xfId="0" applyFont="1" applyFill="1"/>
    <xf numFmtId="0" fontId="14" fillId="6" borderId="0" xfId="0" applyFont="1" applyFill="1"/>
    <xf numFmtId="166" fontId="9" fillId="3" borderId="0" xfId="0" applyNumberFormat="1" applyFont="1" applyFill="1" applyAlignment="1"/>
    <xf numFmtId="166" fontId="14" fillId="3" borderId="0" xfId="0" applyNumberFormat="1" applyFont="1" applyFill="1" applyAlignment="1"/>
    <xf numFmtId="164" fontId="14" fillId="3" borderId="0" xfId="0" applyNumberFormat="1" applyFont="1" applyFill="1" applyAlignment="1">
      <alignment horizontal="right"/>
    </xf>
    <xf numFmtId="0" fontId="14" fillId="5" borderId="0" xfId="0" applyFont="1" applyFill="1"/>
    <xf numFmtId="0" fontId="11" fillId="3" borderId="0" xfId="0" applyFont="1" applyFill="1" applyAlignment="1">
      <alignment horizontal="right"/>
    </xf>
    <xf numFmtId="165" fontId="11" fillId="3" borderId="0" xfId="0" applyNumberFormat="1" applyFont="1" applyFill="1" applyAlignment="1"/>
    <xf numFmtId="0" fontId="1" fillId="0" borderId="5" xfId="0" applyFont="1" applyBorder="1" applyAlignment="1">
      <alignment horizontal="left"/>
    </xf>
    <xf numFmtId="166" fontId="7" fillId="0" borderId="0" xfId="0" applyNumberFormat="1" applyFont="1" applyAlignment="1"/>
    <xf numFmtId="14" fontId="11" fillId="3" borderId="0" xfId="0" applyNumberFormat="1" applyFont="1" applyFill="1" applyAlignment="1"/>
    <xf numFmtId="166" fontId="7" fillId="3" borderId="0" xfId="0" applyNumberFormat="1" applyFont="1" applyFill="1" applyAlignment="1"/>
    <xf numFmtId="0" fontId="14" fillId="0" borderId="5" xfId="0" applyFont="1" applyBorder="1" applyAlignment="1"/>
    <xf numFmtId="166" fontId="11" fillId="0" borderId="0" xfId="0" applyNumberFormat="1" applyFont="1" applyAlignment="1"/>
    <xf numFmtId="0" fontId="11" fillId="0" borderId="0" xfId="0" applyFont="1" applyAlignment="1"/>
    <xf numFmtId="164" fontId="11" fillId="0" borderId="0" xfId="0" applyNumberFormat="1" applyFont="1" applyAlignment="1"/>
    <xf numFmtId="166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164" fontId="8" fillId="3" borderId="0" xfId="0" applyNumberFormat="1" applyFont="1" applyFill="1" applyAlignment="1"/>
    <xf numFmtId="166" fontId="3" fillId="0" borderId="0" xfId="0" applyNumberFormat="1" applyFont="1" applyAlignment="1">
      <alignment horizontal="right"/>
    </xf>
    <xf numFmtId="166" fontId="11" fillId="0" borderId="0" xfId="0" applyNumberFormat="1" applyFont="1" applyAlignment="1"/>
    <xf numFmtId="0" fontId="4" fillId="5" borderId="4" xfId="0" applyFont="1" applyFill="1" applyBorder="1" applyAlignment="1">
      <alignment horizontal="left"/>
    </xf>
    <xf numFmtId="0" fontId="4" fillId="5" borderId="5" xfId="0" applyFont="1" applyFill="1" applyBorder="1" applyAlignment="1">
      <alignment horizontal="left"/>
    </xf>
    <xf numFmtId="164" fontId="4" fillId="5" borderId="5" xfId="0" applyNumberFormat="1" applyFont="1" applyFill="1" applyBorder="1" applyAlignment="1">
      <alignment horizontal="center"/>
    </xf>
    <xf numFmtId="0" fontId="4" fillId="5" borderId="5" xfId="0" applyFont="1" applyFill="1" applyBorder="1" applyAlignment="1">
      <alignment horizontal="right"/>
    </xf>
    <xf numFmtId="166" fontId="11" fillId="5" borderId="0" xfId="0" applyNumberFormat="1" applyFont="1" applyFill="1" applyAlignment="1"/>
    <xf numFmtId="0" fontId="11" fillId="5" borderId="0" xfId="0" applyFont="1" applyFill="1" applyAlignment="1"/>
    <xf numFmtId="166" fontId="11" fillId="5" borderId="0" xfId="0" applyNumberFormat="1" applyFont="1" applyFill="1" applyAlignment="1"/>
    <xf numFmtId="0" fontId="14" fillId="5" borderId="0" xfId="0" applyFont="1" applyFill="1" applyAlignment="1"/>
    <xf numFmtId="4" fontId="14" fillId="5" borderId="0" xfId="0" applyNumberFormat="1" applyFont="1" applyFill="1"/>
    <xf numFmtId="0" fontId="16" fillId="0" borderId="0" xfId="0" applyFont="1" applyAlignment="1"/>
    <xf numFmtId="164" fontId="16" fillId="0" borderId="0" xfId="0" applyNumberFormat="1" applyFont="1" applyAlignment="1"/>
    <xf numFmtId="165" fontId="11" fillId="0" borderId="0" xfId="0" applyNumberFormat="1" applyFont="1" applyAlignment="1"/>
    <xf numFmtId="0" fontId="17" fillId="0" borderId="0" xfId="0" applyFont="1" applyAlignment="1"/>
    <xf numFmtId="0" fontId="17" fillId="3" borderId="0" xfId="0" applyFont="1" applyFill="1" applyAlignment="1"/>
    <xf numFmtId="0" fontId="11" fillId="0" borderId="0" xfId="0" applyFont="1" applyAlignment="1">
      <alignment horizontal="right"/>
    </xf>
    <xf numFmtId="14" fontId="11" fillId="0" borderId="0" xfId="0" applyNumberFormat="1" applyFont="1" applyAlignment="1"/>
    <xf numFmtId="0" fontId="14" fillId="0" borderId="4" xfId="0" applyFont="1" applyBorder="1" applyAlignment="1"/>
    <xf numFmtId="0" fontId="13" fillId="0" borderId="5" xfId="0" applyFont="1" applyBorder="1" applyAlignment="1">
      <alignment horizontal="left"/>
    </xf>
    <xf numFmtId="164" fontId="3" fillId="0" borderId="0" xfId="0" applyNumberFormat="1" applyFont="1" applyAlignment="1">
      <alignment horizontal="right"/>
    </xf>
    <xf numFmtId="166" fontId="8" fillId="0" borderId="0" xfId="0" applyNumberFormat="1" applyFont="1" applyAlignment="1"/>
    <xf numFmtId="0" fontId="3" fillId="0" borderId="0" xfId="0" applyFont="1" applyAlignment="1">
      <alignment horizontal="right"/>
    </xf>
    <xf numFmtId="166" fontId="14" fillId="0" borderId="0" xfId="0" applyNumberFormat="1" applyFont="1" applyAlignment="1"/>
    <xf numFmtId="164" fontId="14" fillId="0" borderId="0" xfId="0" applyNumberFormat="1" applyFont="1" applyAlignment="1"/>
    <xf numFmtId="0" fontId="3" fillId="0" borderId="0" xfId="0" applyFont="1" applyAlignment="1"/>
    <xf numFmtId="0" fontId="3" fillId="0" borderId="0" xfId="0" applyFont="1" applyAlignment="1"/>
    <xf numFmtId="164" fontId="14" fillId="0" borderId="0" xfId="0" applyNumberFormat="1" applyFont="1" applyAlignment="1">
      <alignment horizontal="right"/>
    </xf>
    <xf numFmtId="166" fontId="11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6" fontId="18" fillId="0" borderId="0" xfId="0" applyNumberFormat="1" applyFont="1" applyAlignment="1"/>
    <xf numFmtId="164" fontId="14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166" fontId="14" fillId="0" borderId="0" xfId="0" applyNumberFormat="1" applyFont="1" applyAlignment="1">
      <alignment horizontal="right"/>
    </xf>
    <xf numFmtId="165" fontId="14" fillId="0" borderId="0" xfId="0" applyNumberFormat="1" applyFont="1" applyAlignment="1"/>
    <xf numFmtId="0" fontId="14" fillId="0" borderId="0" xfId="0" applyFont="1" applyAlignment="1">
      <alignment horizontal="right"/>
    </xf>
    <xf numFmtId="166" fontId="14" fillId="0" borderId="0" xfId="0" applyNumberFormat="1" applyFont="1" applyAlignment="1">
      <alignment horizontal="right"/>
    </xf>
    <xf numFmtId="0" fontId="11" fillId="0" borderId="1" xfId="0" applyFont="1" applyBorder="1" applyAlignment="1"/>
    <xf numFmtId="164" fontId="3" fillId="0" borderId="2" xfId="0" applyNumberFormat="1" applyFont="1" applyBorder="1" applyAlignment="1">
      <alignment horizontal="right"/>
    </xf>
    <xf numFmtId="0" fontId="4" fillId="0" borderId="2" xfId="0" applyFont="1" applyBorder="1" applyAlignment="1">
      <alignment horizontal="left"/>
    </xf>
    <xf numFmtId="0" fontId="14" fillId="0" borderId="2" xfId="0" applyFont="1" applyBorder="1"/>
    <xf numFmtId="0" fontId="14" fillId="0" borderId="2" xfId="0" applyFont="1" applyBorder="1" applyAlignment="1"/>
    <xf numFmtId="0" fontId="14" fillId="0" borderId="0" xfId="0" applyFont="1" applyAlignment="1">
      <alignment horizontal="right"/>
    </xf>
    <xf numFmtId="164" fontId="14" fillId="0" borderId="5" xfId="0" applyNumberFormat="1" applyFont="1" applyBorder="1" applyAlignment="1">
      <alignment horizontal="right"/>
    </xf>
    <xf numFmtId="0" fontId="14" fillId="0" borderId="5" xfId="0" applyFont="1" applyBorder="1" applyAlignment="1"/>
    <xf numFmtId="164" fontId="14" fillId="0" borderId="5" xfId="0" applyNumberFormat="1" applyFont="1" applyBorder="1" applyAlignment="1">
      <alignment horizontal="center"/>
    </xf>
    <xf numFmtId="165" fontId="14" fillId="0" borderId="5" xfId="0" applyNumberFormat="1" applyFont="1" applyBorder="1" applyAlignment="1">
      <alignment horizontal="center"/>
    </xf>
    <xf numFmtId="164" fontId="14" fillId="0" borderId="5" xfId="0" applyNumberFormat="1" applyFont="1" applyBorder="1" applyAlignment="1">
      <alignment horizontal="right"/>
    </xf>
    <xf numFmtId="0" fontId="14" fillId="0" borderId="0" xfId="0" applyFont="1" applyAlignment="1"/>
    <xf numFmtId="164" fontId="14" fillId="0" borderId="5" xfId="0" applyNumberFormat="1" applyFont="1" applyBorder="1" applyAlignment="1"/>
    <xf numFmtId="166" fontId="11" fillId="0" borderId="0" xfId="0" applyNumberFormat="1" applyFont="1" applyAlignment="1"/>
    <xf numFmtId="0" fontId="11" fillId="0" borderId="0" xfId="0" applyFont="1" applyAlignment="1"/>
    <xf numFmtId="0" fontId="4" fillId="5" borderId="0" xfId="0" applyFont="1" applyFill="1" applyAlignment="1"/>
    <xf numFmtId="0" fontId="3" fillId="5" borderId="0" xfId="0" applyFont="1" applyFill="1" applyAlignment="1"/>
    <xf numFmtId="0" fontId="14" fillId="5" borderId="0" xfId="0" applyFont="1" applyFill="1" applyAlignment="1">
      <alignment horizontal="right"/>
    </xf>
    <xf numFmtId="0" fontId="4" fillId="0" borderId="6" xfId="0" applyFont="1" applyBorder="1" applyAlignment="1">
      <alignment horizontal="left"/>
    </xf>
    <xf numFmtId="0" fontId="4" fillId="5" borderId="4" xfId="0" applyFont="1" applyFill="1" applyBorder="1" applyAlignment="1">
      <alignment horizontal="right"/>
    </xf>
    <xf numFmtId="0" fontId="1" fillId="5" borderId="5" xfId="0" applyFont="1" applyFill="1" applyBorder="1" applyAlignment="1">
      <alignment horizontal="left"/>
    </xf>
    <xf numFmtId="165" fontId="4" fillId="5" borderId="5" xfId="0" applyNumberFormat="1" applyFont="1" applyFill="1" applyBorder="1" applyAlignment="1">
      <alignment horizontal="center"/>
    </xf>
    <xf numFmtId="166" fontId="11" fillId="5" borderId="0" xfId="0" applyNumberFormat="1" applyFont="1" applyFill="1" applyAlignment="1"/>
    <xf numFmtId="0" fontId="11" fillId="5" borderId="0" xfId="0" applyFont="1" applyFill="1" applyAlignment="1"/>
    <xf numFmtId="166" fontId="15" fillId="5" borderId="0" xfId="0" applyNumberFormat="1" applyFont="1" applyFill="1" applyAlignment="1"/>
    <xf numFmtId="0" fontId="15" fillId="5" borderId="0" xfId="0" applyFont="1" applyFill="1" applyAlignment="1"/>
    <xf numFmtId="164" fontId="15" fillId="5" borderId="0" xfId="0" applyNumberFormat="1" applyFont="1" applyFill="1" applyAlignment="1"/>
    <xf numFmtId="0" fontId="1" fillId="3" borderId="5" xfId="0" applyFont="1" applyFill="1" applyBorder="1" applyAlignment="1">
      <alignment horizontal="left"/>
    </xf>
    <xf numFmtId="0" fontId="19" fillId="3" borderId="0" xfId="0" applyFont="1" applyFill="1" applyAlignment="1">
      <alignment horizontal="left"/>
    </xf>
    <xf numFmtId="14" fontId="11" fillId="5" borderId="0" xfId="0" applyNumberFormat="1" applyFont="1" applyFill="1" applyAlignment="1"/>
    <xf numFmtId="0" fontId="14" fillId="7" borderId="0" xfId="0" applyFont="1" applyFill="1"/>
    <xf numFmtId="166" fontId="11" fillId="3" borderId="0" xfId="0" applyNumberFormat="1" applyFont="1" applyFill="1" applyAlignment="1"/>
    <xf numFmtId="164" fontId="11" fillId="5" borderId="0" xfId="0" applyNumberFormat="1" applyFont="1" applyFill="1" applyAlignment="1"/>
    <xf numFmtId="0" fontId="11" fillId="0" borderId="0" xfId="0" applyFont="1" applyAlignment="1"/>
    <xf numFmtId="164" fontId="4" fillId="0" borderId="0" xfId="0" applyNumberFormat="1" applyFont="1" applyAlignment="1"/>
    <xf numFmtId="0" fontId="4" fillId="0" borderId="5" xfId="0" applyFont="1" applyBorder="1" applyAlignment="1"/>
    <xf numFmtId="0" fontId="4" fillId="0" borderId="0" xfId="0" applyFont="1" applyAlignment="1"/>
    <xf numFmtId="0" fontId="4" fillId="0" borderId="0" xfId="0" applyFont="1" applyAlignment="1"/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166" fontId="14" fillId="0" borderId="0" xfId="0" applyNumberFormat="1" applyFont="1" applyAlignment="1">
      <alignment horizontal="right"/>
    </xf>
    <xf numFmtId="0" fontId="20" fillId="0" borderId="0" xfId="0" applyFont="1" applyAlignment="1">
      <alignment horizontal="right"/>
    </xf>
    <xf numFmtId="0" fontId="14" fillId="8" borderId="0" xfId="0" applyFont="1" applyFill="1"/>
    <xf numFmtId="0" fontId="14" fillId="6" borderId="0" xfId="0" applyFont="1" applyFill="1" applyAlignment="1"/>
    <xf numFmtId="0" fontId="11" fillId="0" borderId="7" xfId="0" applyFont="1" applyBorder="1" applyAlignment="1"/>
    <xf numFmtId="0" fontId="1" fillId="5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164" fontId="4" fillId="5" borderId="0" xfId="0" applyNumberFormat="1" applyFont="1" applyFill="1" applyAlignment="1">
      <alignment horizontal="center"/>
    </xf>
    <xf numFmtId="0" fontId="4" fillId="5" borderId="0" xfId="0" applyFont="1" applyFill="1" applyAlignment="1">
      <alignment horizontal="right"/>
    </xf>
    <xf numFmtId="0" fontId="4" fillId="5" borderId="7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6" fontId="11" fillId="0" borderId="8" xfId="0" applyNumberFormat="1" applyFont="1" applyBorder="1" applyAlignment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0" fontId="1" fillId="5" borderId="1" xfId="0" applyFont="1" applyFill="1" applyBorder="1" applyAlignment="1">
      <alignment horizontal="left"/>
    </xf>
    <xf numFmtId="164" fontId="4" fillId="5" borderId="1" xfId="0" applyNumberFormat="1" applyFont="1" applyFill="1" applyBorder="1" applyAlignment="1">
      <alignment horizontal="center"/>
    </xf>
    <xf numFmtId="164" fontId="4" fillId="5" borderId="2" xfId="0" applyNumberFormat="1" applyFont="1" applyFill="1" applyBorder="1" applyAlignment="1">
      <alignment horizontal="center"/>
    </xf>
    <xf numFmtId="0" fontId="14" fillId="3" borderId="0" xfId="0" applyFont="1" applyFill="1" applyAlignment="1">
      <alignment horizontal="center"/>
    </xf>
    <xf numFmtId="0" fontId="11" fillId="3" borderId="0" xfId="0" applyFont="1" applyFill="1" applyAlignment="1"/>
    <xf numFmtId="166" fontId="14" fillId="3" borderId="0" xfId="0" applyNumberFormat="1" applyFont="1" applyFill="1" applyAlignment="1"/>
    <xf numFmtId="166" fontId="14" fillId="3" borderId="0" xfId="0" applyNumberFormat="1" applyFont="1" applyFill="1"/>
    <xf numFmtId="164" fontId="14" fillId="3" borderId="0" xfId="0" applyNumberFormat="1" applyFont="1" applyFill="1" applyAlignment="1"/>
    <xf numFmtId="0" fontId="14" fillId="0" borderId="0" xfId="0" applyFont="1" applyAlignment="1">
      <alignment horizontal="center"/>
    </xf>
    <xf numFmtId="166" fontId="14" fillId="0" borderId="0" xfId="0" applyNumberFormat="1" applyFont="1"/>
    <xf numFmtId="0" fontId="8" fillId="0" borderId="0" xfId="0" applyFont="1" applyAlignment="1">
      <alignment wrapText="1"/>
    </xf>
    <xf numFmtId="0" fontId="11" fillId="0" borderId="9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21" fillId="9" borderId="13" xfId="0" applyFont="1" applyFill="1" applyBorder="1" applyAlignment="1">
      <alignment horizontal="center"/>
    </xf>
    <xf numFmtId="0" fontId="11" fillId="10" borderId="13" xfId="0" applyFont="1" applyFill="1" applyBorder="1" applyAlignment="1">
      <alignment horizontal="center"/>
    </xf>
    <xf numFmtId="0" fontId="21" fillId="11" borderId="13" xfId="0" applyFont="1" applyFill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9" borderId="15" xfId="0" applyFont="1" applyFill="1" applyBorder="1" applyAlignment="1">
      <alignment horizontal="center"/>
    </xf>
    <xf numFmtId="0" fontId="11" fillId="10" borderId="15" xfId="0" applyFont="1" applyFill="1" applyBorder="1" applyAlignment="1">
      <alignment horizontal="center"/>
    </xf>
    <xf numFmtId="10" fontId="11" fillId="0" borderId="0" xfId="0" applyNumberFormat="1" applyFont="1" applyAlignment="1">
      <alignment horizontal="center"/>
    </xf>
    <xf numFmtId="10" fontId="21" fillId="11" borderId="0" xfId="0" applyNumberFormat="1" applyFont="1" applyFill="1" applyAlignment="1">
      <alignment horizontal="center"/>
    </xf>
    <xf numFmtId="0" fontId="11" fillId="12" borderId="0" xfId="0" applyFont="1" applyFill="1" applyAlignment="1">
      <alignment horizontal="center"/>
    </xf>
    <xf numFmtId="0" fontId="8" fillId="12" borderId="0" xfId="0" applyFont="1" applyFill="1" applyAlignment="1"/>
    <xf numFmtId="166" fontId="8" fillId="0" borderId="0" xfId="0" applyNumberFormat="1" applyFont="1" applyAlignment="1"/>
    <xf numFmtId="0" fontId="11" fillId="12" borderId="0" xfId="0" applyFont="1" applyFill="1" applyAlignment="1">
      <alignment horizontal="center"/>
    </xf>
    <xf numFmtId="0" fontId="14" fillId="12" borderId="0" xfId="0" applyFont="1" applyFill="1" applyAlignment="1">
      <alignment horizontal="center"/>
    </xf>
    <xf numFmtId="165" fontId="8" fillId="0" borderId="0" xfId="0" applyNumberFormat="1" applyFont="1" applyAlignment="1"/>
    <xf numFmtId="0" fontId="8" fillId="12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5" borderId="0" xfId="0" applyFont="1" applyFill="1" applyAlignment="1"/>
    <xf numFmtId="0" fontId="8" fillId="5" borderId="0" xfId="0" applyFont="1" applyFill="1"/>
    <xf numFmtId="0" fontId="11" fillId="0" borderId="0" xfId="0" applyFont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21" fillId="9" borderId="13" xfId="0" applyFont="1" applyFill="1" applyBorder="1" applyAlignment="1">
      <alignment horizontal="center"/>
    </xf>
    <xf numFmtId="0" fontId="11" fillId="10" borderId="13" xfId="0" applyFont="1" applyFill="1" applyBorder="1" applyAlignment="1">
      <alignment horizontal="center"/>
    </xf>
    <xf numFmtId="167" fontId="21" fillId="11" borderId="13" xfId="0" applyNumberFormat="1" applyFont="1" applyFill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9" borderId="15" xfId="0" applyFont="1" applyFill="1" applyBorder="1" applyAlignment="1">
      <alignment horizontal="center"/>
    </xf>
    <xf numFmtId="0" fontId="11" fillId="10" borderId="15" xfId="0" applyFont="1" applyFill="1" applyBorder="1" applyAlignment="1">
      <alignment horizontal="center"/>
    </xf>
    <xf numFmtId="167" fontId="11" fillId="0" borderId="0" xfId="0" applyNumberFormat="1" applyFont="1" applyAlignment="1">
      <alignment horizontal="center"/>
    </xf>
    <xf numFmtId="167" fontId="21" fillId="11" borderId="0" xfId="0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12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167" fontId="14" fillId="0" borderId="0" xfId="0" applyNumberFormat="1" applyFont="1"/>
    <xf numFmtId="0" fontId="11" fillId="10" borderId="16" xfId="0" applyFont="1" applyFill="1" applyBorder="1" applyAlignment="1">
      <alignment horizontal="center"/>
    </xf>
    <xf numFmtId="0" fontId="11" fillId="10" borderId="0" xfId="0" applyFont="1" applyFill="1" applyAlignment="1">
      <alignment horizontal="center"/>
    </xf>
    <xf numFmtId="167" fontId="22" fillId="11" borderId="0" xfId="0" applyNumberFormat="1" applyFont="1" applyFill="1"/>
    <xf numFmtId="0" fontId="8" fillId="6" borderId="0" xfId="0" applyFont="1" applyFill="1" applyAlignment="1"/>
    <xf numFmtId="0" fontId="23" fillId="5" borderId="0" xfId="0" applyFont="1" applyFill="1" applyAlignment="1"/>
    <xf numFmtId="0" fontId="24" fillId="0" borderId="23" xfId="0" applyFont="1" applyBorder="1" applyAlignment="1">
      <alignment horizontal="center" vertical="top"/>
    </xf>
    <xf numFmtId="0" fontId="24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167" fontId="27" fillId="0" borderId="23" xfId="0" applyNumberFormat="1" applyFont="1" applyBorder="1" applyAlignment="1">
      <alignment horizontal="center" vertical="top"/>
    </xf>
    <xf numFmtId="0" fontId="28" fillId="0" borderId="0" xfId="0" applyFont="1" applyAlignment="1"/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24" xfId="0" applyFont="1" applyBorder="1" applyAlignment="1">
      <alignment wrapText="1"/>
    </xf>
    <xf numFmtId="167" fontId="8" fillId="0" borderId="0" xfId="0" applyNumberFormat="1" applyFont="1" applyAlignment="1"/>
    <xf numFmtId="167" fontId="8" fillId="0" borderId="0" xfId="0" applyNumberFormat="1" applyFont="1" applyAlignment="1">
      <alignment wrapText="1"/>
    </xf>
    <xf numFmtId="3" fontId="8" fillId="0" borderId="0" xfId="0" applyNumberFormat="1" applyFont="1"/>
    <xf numFmtId="0" fontId="8" fillId="8" borderId="0" xfId="0" applyFont="1" applyFill="1"/>
    <xf numFmtId="0" fontId="29" fillId="7" borderId="0" xfId="0" applyFont="1" applyFill="1" applyAlignment="1"/>
    <xf numFmtId="0" fontId="8" fillId="7" borderId="0" xfId="0" applyFont="1" applyFill="1"/>
    <xf numFmtId="0" fontId="28" fillId="7" borderId="0" xfId="0" applyFont="1" applyFill="1" applyAlignment="1"/>
    <xf numFmtId="0" fontId="8" fillId="7" borderId="0" xfId="0" applyFont="1" applyFill="1" applyAlignment="1"/>
    <xf numFmtId="169" fontId="8" fillId="7" borderId="0" xfId="0" applyNumberFormat="1" applyFont="1" applyFill="1" applyAlignment="1"/>
    <xf numFmtId="167" fontId="8" fillId="7" borderId="0" xfId="0" applyNumberFormat="1" applyFont="1" applyFill="1"/>
    <xf numFmtId="0" fontId="30" fillId="0" borderId="0" xfId="0" applyFont="1" applyAlignment="1"/>
    <xf numFmtId="0" fontId="30" fillId="0" borderId="0" xfId="0" applyFont="1" applyAlignment="1">
      <alignment horizontal="center"/>
    </xf>
    <xf numFmtId="0" fontId="24" fillId="0" borderId="0" xfId="0" applyFont="1" applyAlignment="1">
      <alignment horizontal="center" vertical="top"/>
    </xf>
    <xf numFmtId="0" fontId="24" fillId="0" borderId="10" xfId="0" applyFont="1" applyBorder="1" applyAlignment="1">
      <alignment horizontal="center" vertical="top"/>
    </xf>
    <xf numFmtId="170" fontId="24" fillId="0" borderId="7" xfId="0" applyNumberFormat="1" applyFont="1" applyBorder="1" applyAlignment="1">
      <alignment horizontal="center" vertical="top"/>
    </xf>
    <xf numFmtId="0" fontId="24" fillId="0" borderId="7" xfId="0" applyFont="1" applyBorder="1" applyAlignment="1">
      <alignment horizontal="center" vertical="top"/>
    </xf>
    <xf numFmtId="0" fontId="24" fillId="0" borderId="7" xfId="0" applyFont="1" applyBorder="1" applyAlignment="1">
      <alignment horizontal="center"/>
    </xf>
    <xf numFmtId="167" fontId="24" fillId="0" borderId="7" xfId="0" applyNumberFormat="1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4" fillId="0" borderId="9" xfId="0" applyFont="1" applyBorder="1" applyAlignment="1">
      <alignment horizontal="center" vertical="top"/>
    </xf>
    <xf numFmtId="0" fontId="24" fillId="0" borderId="13" xfId="0" applyFont="1" applyBorder="1" applyAlignment="1">
      <alignment horizontal="center" vertical="top"/>
    </xf>
    <xf numFmtId="0" fontId="5" fillId="3" borderId="0" xfId="0" applyFont="1" applyFill="1" applyAlignment="1"/>
    <xf numFmtId="0" fontId="32" fillId="3" borderId="0" xfId="0" applyFont="1" applyFill="1" applyAlignment="1"/>
    <xf numFmtId="0" fontId="32" fillId="3" borderId="0" xfId="0" applyFont="1" applyFill="1"/>
    <xf numFmtId="0" fontId="8" fillId="0" borderId="0" xfId="0" applyFont="1"/>
    <xf numFmtId="0" fontId="12" fillId="3" borderId="0" xfId="0" applyFont="1" applyFill="1" applyAlignment="1"/>
    <xf numFmtId="0" fontId="33" fillId="3" borderId="0" xfId="0" applyFont="1" applyFill="1" applyAlignment="1"/>
    <xf numFmtId="166" fontId="8" fillId="0" borderId="0" xfId="0" applyNumberFormat="1" applyFont="1"/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wrapText="1"/>
    </xf>
    <xf numFmtId="167" fontId="8" fillId="0" borderId="7" xfId="0" applyNumberFormat="1" applyFont="1" applyBorder="1" applyAlignment="1">
      <alignment wrapText="1"/>
    </xf>
    <xf numFmtId="0" fontId="3" fillId="0" borderId="0" xfId="0" applyFont="1" applyAlignment="1">
      <alignment horizontal="center" wrapText="1"/>
    </xf>
    <xf numFmtId="167" fontId="3" fillId="0" borderId="0" xfId="0" applyNumberFormat="1" applyFont="1" applyAlignment="1">
      <alignment horizontal="center" wrapText="1"/>
    </xf>
    <xf numFmtId="167" fontId="3" fillId="0" borderId="0" xfId="0" applyNumberFormat="1" applyFont="1" applyAlignment="1">
      <alignment wrapText="1"/>
    </xf>
    <xf numFmtId="0" fontId="3" fillId="17" borderId="0" xfId="0" applyFont="1" applyFill="1" applyAlignment="1">
      <alignment horizontal="center" wrapText="1"/>
    </xf>
    <xf numFmtId="167" fontId="3" fillId="17" borderId="0" xfId="0" applyNumberFormat="1" applyFont="1" applyFill="1" applyAlignment="1">
      <alignment horizontal="center" wrapText="1"/>
    </xf>
    <xf numFmtId="0" fontId="3" fillId="18" borderId="0" xfId="0" applyFont="1" applyFill="1" applyAlignment="1">
      <alignment horizontal="center" wrapText="1"/>
    </xf>
    <xf numFmtId="167" fontId="3" fillId="18" borderId="0" xfId="0" applyNumberFormat="1" applyFont="1" applyFill="1" applyAlignment="1">
      <alignment horizontal="center" wrapText="1"/>
    </xf>
    <xf numFmtId="0" fontId="3" fillId="18" borderId="0" xfId="0" applyFont="1" applyFill="1" applyAlignment="1">
      <alignment horizontal="center" wrapText="1"/>
    </xf>
    <xf numFmtId="167" fontId="3" fillId="0" borderId="0" xfId="0" applyNumberFormat="1" applyFont="1" applyAlignment="1"/>
    <xf numFmtId="10" fontId="3" fillId="17" borderId="0" xfId="0" applyNumberFormat="1" applyFont="1" applyFill="1" applyAlignment="1">
      <alignment horizontal="center" wrapText="1"/>
    </xf>
    <xf numFmtId="0" fontId="8" fillId="0" borderId="0" xfId="0" applyFont="1" applyAlignment="1"/>
    <xf numFmtId="171" fontId="8" fillId="0" borderId="0" xfId="0" applyNumberFormat="1" applyFont="1"/>
    <xf numFmtId="172" fontId="8" fillId="0" borderId="0" xfId="0" applyNumberFormat="1" applyFont="1"/>
    <xf numFmtId="0" fontId="34" fillId="2" borderId="0" xfId="0" applyFont="1" applyFill="1" applyAlignment="1"/>
    <xf numFmtId="0" fontId="34" fillId="2" borderId="1" xfId="0" applyFont="1" applyFill="1" applyBorder="1" applyAlignment="1"/>
    <xf numFmtId="0" fontId="34" fillId="2" borderId="2" xfId="0" applyFont="1" applyFill="1" applyBorder="1" applyAlignment="1"/>
    <xf numFmtId="0" fontId="34" fillId="2" borderId="2" xfId="0" applyFont="1" applyFill="1" applyBorder="1" applyAlignment="1"/>
    <xf numFmtId="0" fontId="14" fillId="0" borderId="2" xfId="0" applyFont="1" applyBorder="1" applyAlignment="1">
      <alignment horizontal="right"/>
    </xf>
    <xf numFmtId="0" fontId="14" fillId="0" borderId="5" xfId="0" applyFont="1" applyBorder="1" applyAlignment="1">
      <alignment horizontal="right"/>
    </xf>
    <xf numFmtId="0" fontId="14" fillId="0" borderId="0" xfId="0" applyFont="1" applyAlignment="1"/>
    <xf numFmtId="0" fontId="14" fillId="0" borderId="0" xfId="0" applyFont="1" applyAlignment="1">
      <alignment horizontal="right"/>
    </xf>
    <xf numFmtId="173" fontId="35" fillId="3" borderId="0" xfId="0" applyNumberFormat="1" applyFont="1" applyFill="1" applyAlignment="1">
      <alignment horizontal="right"/>
    </xf>
    <xf numFmtId="174" fontId="35" fillId="3" borderId="0" xfId="0" applyNumberFormat="1" applyFont="1" applyFill="1" applyAlignment="1">
      <alignment horizontal="right"/>
    </xf>
    <xf numFmtId="175" fontId="14" fillId="0" borderId="5" xfId="0" applyNumberFormat="1" applyFont="1" applyBorder="1" applyAlignment="1">
      <alignment horizontal="right"/>
    </xf>
    <xf numFmtId="0" fontId="14" fillId="0" borderId="1" xfId="0" applyFont="1" applyBorder="1" applyAlignment="1"/>
    <xf numFmtId="0" fontId="14" fillId="0" borderId="2" xfId="0" applyFont="1" applyBorder="1" applyAlignment="1"/>
    <xf numFmtId="164" fontId="35" fillId="3" borderId="2" xfId="0" applyNumberFormat="1" applyFont="1" applyFill="1" applyBorder="1" applyAlignment="1">
      <alignment horizontal="right"/>
    </xf>
    <xf numFmtId="0" fontId="14" fillId="0" borderId="4" xfId="0" applyFont="1" applyBorder="1" applyAlignment="1"/>
    <xf numFmtId="0" fontId="14" fillId="0" borderId="5" xfId="0" applyFont="1" applyBorder="1" applyAlignment="1"/>
    <xf numFmtId="164" fontId="35" fillId="3" borderId="5" xfId="0" applyNumberFormat="1" applyFont="1" applyFill="1" applyBorder="1" applyAlignment="1">
      <alignment horizontal="right"/>
    </xf>
    <xf numFmtId="175" fontId="35" fillId="3" borderId="5" xfId="0" applyNumberFormat="1" applyFont="1" applyFill="1" applyBorder="1" applyAlignment="1"/>
    <xf numFmtId="0" fontId="35" fillId="3" borderId="5" xfId="0" applyFont="1" applyFill="1" applyBorder="1" applyAlignment="1">
      <alignment horizontal="right"/>
    </xf>
    <xf numFmtId="0" fontId="35" fillId="3" borderId="5" xfId="0" applyFont="1" applyFill="1" applyBorder="1" applyAlignment="1"/>
    <xf numFmtId="0" fontId="35" fillId="3" borderId="4" xfId="0" applyFont="1" applyFill="1" applyBorder="1" applyAlignment="1"/>
    <xf numFmtId="165" fontId="35" fillId="3" borderId="5" xfId="0" applyNumberFormat="1" applyFont="1" applyFill="1" applyBorder="1" applyAlignment="1">
      <alignment horizontal="right"/>
    </xf>
    <xf numFmtId="0" fontId="35" fillId="5" borderId="5" xfId="0" applyFont="1" applyFill="1" applyBorder="1" applyAlignment="1">
      <alignment horizontal="right"/>
    </xf>
    <xf numFmtId="0" fontId="35" fillId="3" borderId="0" xfId="0" applyFont="1" applyFill="1" applyAlignment="1"/>
    <xf numFmtId="0" fontId="35" fillId="3" borderId="0" xfId="0" applyFont="1" applyFill="1" applyAlignment="1">
      <alignment horizontal="right"/>
    </xf>
    <xf numFmtId="164" fontId="35" fillId="3" borderId="0" xfId="0" applyNumberFormat="1" applyFont="1" applyFill="1" applyAlignment="1">
      <alignment horizontal="right"/>
    </xf>
    <xf numFmtId="173" fontId="13" fillId="3" borderId="1" xfId="0" applyNumberFormat="1" applyFont="1" applyFill="1" applyBorder="1" applyAlignment="1">
      <alignment horizontal="left"/>
    </xf>
    <xf numFmtId="164" fontId="35" fillId="3" borderId="1" xfId="0" applyNumberFormat="1" applyFont="1" applyFill="1" applyBorder="1" applyAlignment="1">
      <alignment horizontal="right"/>
    </xf>
    <xf numFmtId="164" fontId="35" fillId="3" borderId="4" xfId="0" applyNumberFormat="1" applyFont="1" applyFill="1" applyBorder="1" applyAlignment="1">
      <alignment horizontal="right"/>
    </xf>
    <xf numFmtId="165" fontId="35" fillId="3" borderId="0" xfId="0" applyNumberFormat="1" applyFont="1" applyFill="1" applyAlignment="1">
      <alignment horizontal="right"/>
    </xf>
    <xf numFmtId="0" fontId="35" fillId="19" borderId="0" xfId="0" applyFont="1" applyFill="1" applyAlignment="1"/>
    <xf numFmtId="0" fontId="35" fillId="19" borderId="0" xfId="0" applyFont="1" applyFill="1" applyAlignment="1">
      <alignment horizontal="right"/>
    </xf>
    <xf numFmtId="173" fontId="35" fillId="19" borderId="0" xfId="0" applyNumberFormat="1" applyFont="1" applyFill="1" applyAlignment="1">
      <alignment horizontal="right"/>
    </xf>
    <xf numFmtId="164" fontId="35" fillId="19" borderId="0" xfId="0" applyNumberFormat="1" applyFont="1" applyFill="1" applyAlignment="1">
      <alignment horizontal="right"/>
    </xf>
    <xf numFmtId="0" fontId="35" fillId="6" borderId="0" xfId="0" applyFont="1" applyFill="1" applyAlignment="1"/>
    <xf numFmtId="0" fontId="35" fillId="6" borderId="0" xfId="0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165" fontId="35" fillId="6" borderId="1" xfId="0" applyNumberFormat="1" applyFont="1" applyFill="1" applyBorder="1" applyAlignment="1">
      <alignment horizontal="right"/>
    </xf>
    <xf numFmtId="164" fontId="35" fillId="6" borderId="0" xfId="0" applyNumberFormat="1" applyFont="1" applyFill="1" applyAlignment="1">
      <alignment horizontal="right"/>
    </xf>
    <xf numFmtId="0" fontId="8" fillId="0" borderId="7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167" fontId="8" fillId="0" borderId="7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 wrapText="1"/>
    </xf>
    <xf numFmtId="0" fontId="8" fillId="0" borderId="27" xfId="0" applyFont="1" applyBorder="1" applyAlignment="1"/>
    <xf numFmtId="0" fontId="8" fillId="0" borderId="8" xfId="0" applyFont="1" applyBorder="1"/>
    <xf numFmtId="0" fontId="8" fillId="0" borderId="16" xfId="0" applyFont="1" applyBorder="1"/>
    <xf numFmtId="0" fontId="8" fillId="0" borderId="14" xfId="0" applyFont="1" applyBorder="1"/>
    <xf numFmtId="0" fontId="8" fillId="0" borderId="15" xfId="0" applyFont="1" applyBorder="1" applyAlignment="1"/>
    <xf numFmtId="0" fontId="8" fillId="0" borderId="14" xfId="0" applyFont="1" applyBorder="1" applyAlignment="1"/>
    <xf numFmtId="0" fontId="8" fillId="0" borderId="15" xfId="0" applyFont="1" applyBorder="1"/>
    <xf numFmtId="167" fontId="8" fillId="0" borderId="14" xfId="0" applyNumberFormat="1" applyFont="1" applyBorder="1" applyAlignment="1"/>
    <xf numFmtId="167" fontId="8" fillId="0" borderId="15" xfId="0" applyNumberFormat="1" applyFont="1" applyBorder="1"/>
    <xf numFmtId="167" fontId="8" fillId="0" borderId="28" xfId="0" applyNumberFormat="1" applyFont="1" applyBorder="1" applyAlignment="1"/>
    <xf numFmtId="167" fontId="8" fillId="0" borderId="11" xfId="0" applyNumberFormat="1" applyFont="1" applyBorder="1"/>
    <xf numFmtId="167" fontId="8" fillId="0" borderId="12" xfId="0" applyNumberFormat="1" applyFont="1" applyBorder="1"/>
    <xf numFmtId="167" fontId="3" fillId="0" borderId="15" xfId="0" applyNumberFormat="1" applyFont="1" applyBorder="1" applyAlignment="1">
      <alignment horizontal="right"/>
    </xf>
    <xf numFmtId="167" fontId="3" fillId="0" borderId="12" xfId="0" applyNumberFormat="1" applyFont="1" applyBorder="1" applyAlignment="1">
      <alignment horizontal="right"/>
    </xf>
    <xf numFmtId="0" fontId="36" fillId="0" borderId="0" xfId="0" applyFont="1" applyAlignment="1"/>
    <xf numFmtId="0" fontId="36" fillId="0" borderId="0" xfId="0" applyFont="1" applyAlignment="1">
      <alignment horizontal="right"/>
    </xf>
    <xf numFmtId="0" fontId="36" fillId="0" borderId="26" xfId="0" applyFont="1" applyBorder="1" applyAlignment="1"/>
    <xf numFmtId="0" fontId="36" fillId="0" borderId="26" xfId="0" applyFont="1" applyBorder="1" applyAlignment="1">
      <alignment horizontal="right"/>
    </xf>
    <xf numFmtId="0" fontId="36" fillId="0" borderId="7" xfId="0" applyFont="1" applyBorder="1" applyAlignment="1"/>
    <xf numFmtId="0" fontId="37" fillId="2" borderId="1" xfId="0" applyFont="1" applyFill="1" applyBorder="1" applyAlignment="1">
      <alignment horizontal="left"/>
    </xf>
    <xf numFmtId="0" fontId="37" fillId="2" borderId="2" xfId="0" applyFont="1" applyFill="1" applyBorder="1" applyAlignment="1">
      <alignment horizontal="left"/>
    </xf>
    <xf numFmtId="0" fontId="37" fillId="2" borderId="0" xfId="0" applyFont="1" applyFill="1" applyAlignment="1">
      <alignment horizontal="left"/>
    </xf>
    <xf numFmtId="173" fontId="36" fillId="0" borderId="0" xfId="0" applyNumberFormat="1" applyFont="1" applyAlignment="1">
      <alignment horizontal="right"/>
    </xf>
    <xf numFmtId="0" fontId="13" fillId="3" borderId="5" xfId="0" applyFont="1" applyFill="1" applyBorder="1" applyAlignment="1">
      <alignment horizontal="left"/>
    </xf>
    <xf numFmtId="0" fontId="13" fillId="3" borderId="5" xfId="0" applyFont="1" applyFill="1" applyBorder="1" applyAlignment="1">
      <alignment horizontal="right"/>
    </xf>
    <xf numFmtId="164" fontId="13" fillId="3" borderId="5" xfId="0" applyNumberFormat="1" applyFont="1" applyFill="1" applyBorder="1" applyAlignment="1">
      <alignment horizontal="left"/>
    </xf>
    <xf numFmtId="165" fontId="13" fillId="3" borderId="5" xfId="0" applyNumberFormat="1" applyFont="1" applyFill="1" applyBorder="1" applyAlignment="1">
      <alignment horizontal="right"/>
    </xf>
    <xf numFmtId="0" fontId="13" fillId="3" borderId="2" xfId="0" applyFont="1" applyFill="1" applyBorder="1" applyAlignment="1">
      <alignment horizontal="right"/>
    </xf>
    <xf numFmtId="0" fontId="36" fillId="0" borderId="0" xfId="0" applyFont="1" applyAlignment="1"/>
    <xf numFmtId="164" fontId="13" fillId="3" borderId="5" xfId="0" applyNumberFormat="1" applyFont="1" applyFill="1" applyBorder="1" applyAlignment="1">
      <alignment horizontal="right"/>
    </xf>
    <xf numFmtId="165" fontId="13" fillId="3" borderId="5" xfId="0" applyNumberFormat="1" applyFont="1" applyFill="1" applyBorder="1" applyAlignment="1">
      <alignment horizontal="left"/>
    </xf>
    <xf numFmtId="164" fontId="13" fillId="3" borderId="2" xfId="0" applyNumberFormat="1" applyFont="1" applyFill="1" applyBorder="1" applyAlignment="1">
      <alignment horizontal="left"/>
    </xf>
    <xf numFmtId="164" fontId="13" fillId="3" borderId="2" xfId="0" applyNumberFormat="1" applyFont="1" applyFill="1" applyBorder="1" applyAlignment="1">
      <alignment horizontal="right"/>
    </xf>
    <xf numFmtId="0" fontId="24" fillId="0" borderId="17" xfId="0" applyFont="1" applyBorder="1" applyAlignment="1">
      <alignment horizontal="center"/>
    </xf>
    <xf numFmtId="0" fontId="25" fillId="0" borderId="21" xfId="0" applyFont="1" applyBorder="1"/>
    <xf numFmtId="0" fontId="25" fillId="0" borderId="22" xfId="0" applyFont="1" applyBorder="1"/>
    <xf numFmtId="0" fontId="24" fillId="0" borderId="18" xfId="0" applyFont="1" applyBorder="1" applyAlignment="1">
      <alignment horizontal="center" vertical="top"/>
    </xf>
    <xf numFmtId="0" fontId="25" fillId="0" borderId="19" xfId="0" applyFont="1" applyBorder="1"/>
    <xf numFmtId="0" fontId="25" fillId="0" borderId="20" xfId="0" applyFont="1" applyBorder="1"/>
    <xf numFmtId="0" fontId="26" fillId="13" borderId="18" xfId="0" applyFont="1" applyFill="1" applyBorder="1" applyAlignment="1">
      <alignment horizontal="center" vertical="top"/>
    </xf>
    <xf numFmtId="0" fontId="24" fillId="14" borderId="18" xfId="0" applyFont="1" applyFill="1" applyBorder="1" applyAlignment="1">
      <alignment horizontal="center" vertical="top"/>
    </xf>
    <xf numFmtId="0" fontId="26" fillId="15" borderId="18" xfId="0" applyFont="1" applyFill="1" applyBorder="1" applyAlignment="1">
      <alignment horizontal="center" vertical="top"/>
    </xf>
    <xf numFmtId="0" fontId="26" fillId="16" borderId="18" xfId="0" applyFont="1" applyFill="1" applyBorder="1" applyAlignment="1">
      <alignment horizontal="center" vertical="top"/>
    </xf>
    <xf numFmtId="0" fontId="24" fillId="0" borderId="25" xfId="0" applyFont="1" applyBorder="1" applyAlignment="1">
      <alignment horizontal="center" vertical="top"/>
    </xf>
    <xf numFmtId="0" fontId="25" fillId="0" borderId="26" xfId="0" applyFont="1" applyBorder="1"/>
    <xf numFmtId="0" fontId="24" fillId="0" borderId="10" xfId="0" applyFont="1" applyBorder="1" applyAlignment="1">
      <alignment horizontal="center" vertical="top"/>
    </xf>
    <xf numFmtId="0" fontId="25" fillId="0" borderId="9" xfId="0" applyFont="1" applyBorder="1"/>
    <xf numFmtId="170" fontId="24" fillId="0" borderId="25" xfId="0" applyNumberFormat="1" applyFont="1" applyBorder="1" applyAlignment="1">
      <alignment horizontal="center" vertical="top"/>
    </xf>
    <xf numFmtId="0" fontId="25" fillId="0" borderId="13" xfId="0" applyFont="1" applyBorder="1"/>
    <xf numFmtId="167" fontId="3" fillId="18" borderId="0" xfId="0" applyNumberFormat="1" applyFont="1" applyFill="1" applyAlignment="1">
      <alignment horizontal="right" wrapText="1"/>
    </xf>
    <xf numFmtId="0" fontId="0" fillId="0" borderId="0" xfId="0" applyFont="1" applyAlignment="1"/>
    <xf numFmtId="167" fontId="3" fillId="17" borderId="0" xfId="0" applyNumberFormat="1" applyFont="1" applyFill="1" applyAlignment="1">
      <alignment horizontal="right" wrapText="1"/>
    </xf>
    <xf numFmtId="0" fontId="8" fillId="0" borderId="0" xfId="0" applyFont="1" applyAlignment="1"/>
    <xf numFmtId="0" fontId="0" fillId="0" borderId="29" xfId="0" pivotButton="1" applyFont="1" applyBorder="1" applyAlignment="1"/>
    <xf numFmtId="0" fontId="0" fillId="0" borderId="30" xfId="0" applyFont="1" applyBorder="1" applyAlignment="1"/>
    <xf numFmtId="0" fontId="0" fillId="0" borderId="31" xfId="0" applyFont="1" applyBorder="1" applyAlignment="1"/>
    <xf numFmtId="0" fontId="0" fillId="0" borderId="29" xfId="0" applyFont="1" applyBorder="1" applyAlignment="1"/>
    <xf numFmtId="0" fontId="0" fillId="0" borderId="32" xfId="0" applyFont="1" applyBorder="1" applyAlignment="1"/>
    <xf numFmtId="0" fontId="0" fillId="0" borderId="33" xfId="0" applyFont="1" applyBorder="1" applyAlignment="1"/>
    <xf numFmtId="0" fontId="0" fillId="0" borderId="29" xfId="0" applyNumberFormat="1" applyFont="1" applyBorder="1" applyAlignment="1"/>
    <xf numFmtId="0" fontId="0" fillId="0" borderId="32" xfId="0" applyNumberFormat="1" applyFont="1" applyBorder="1" applyAlignment="1"/>
    <xf numFmtId="0" fontId="0" fillId="0" borderId="33" xfId="0" applyNumberFormat="1" applyFont="1" applyBorder="1" applyAlignment="1"/>
    <xf numFmtId="0" fontId="0" fillId="0" borderId="34" xfId="0" applyFont="1" applyBorder="1" applyAlignment="1"/>
    <xf numFmtId="0" fontId="0" fillId="0" borderId="34" xfId="0" applyNumberFormat="1" applyFont="1" applyBorder="1" applyAlignment="1"/>
    <xf numFmtId="0" fontId="0" fillId="0" borderId="24" xfId="0" applyNumberFormat="1" applyFont="1" applyBorder="1" applyAlignment="1"/>
    <xf numFmtId="0" fontId="0" fillId="0" borderId="35" xfId="0" applyNumberFormat="1" applyFont="1" applyBorder="1" applyAlignment="1"/>
    <xf numFmtId="0" fontId="0" fillId="0" borderId="36" xfId="0" applyFont="1" applyBorder="1" applyAlignment="1"/>
    <xf numFmtId="0" fontId="0" fillId="0" borderId="36" xfId="0" applyNumberFormat="1" applyFont="1" applyBorder="1" applyAlignment="1"/>
    <xf numFmtId="0" fontId="0" fillId="0" borderId="37" xfId="0" applyNumberFormat="1" applyFont="1" applyBorder="1" applyAlignment="1"/>
    <xf numFmtId="0" fontId="0" fillId="0" borderId="38" xfId="0" applyNumberFormat="1" applyFont="1" applyBorder="1" applyAlignment="1"/>
    <xf numFmtId="0" fontId="0" fillId="0" borderId="38" xfId="0" pivotButton="1" applyFont="1" applyBorder="1" applyAlignment="1"/>
    <xf numFmtId="0" fontId="0" fillId="0" borderId="38" xfId="0" applyFont="1" applyBorder="1" applyAlignment="1"/>
    <xf numFmtId="177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totales de 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 nivel'!$B$64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A86E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4A86E8">
                  <a:alpha val="100000"/>
                </a:srgbClr>
              </a:solidFill>
              <a:ln cmpd="sng">
                <a:solidFill>
                  <a:srgbClr val="4A86E8">
                    <a:alpha val="100000"/>
                  </a:srgbClr>
                </a:solidFill>
              </a:ln>
            </c:spPr>
          </c:marker>
          <c:cat>
            <c:strRef>
              <c:f>'gráficos x mes 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nivel'!$C$64:$N$64</c:f>
              <c:numCache>
                <c:formatCode>0.0%</c:formatCode>
                <c:ptCount val="12"/>
                <c:pt idx="0">
                  <c:v>4.1666666666666664E-2</c:v>
                </c:pt>
                <c:pt idx="1">
                  <c:v>0.27777777777777779</c:v>
                </c:pt>
                <c:pt idx="2">
                  <c:v>0.3611111111111111</c:v>
                </c:pt>
                <c:pt idx="3">
                  <c:v>0.43055555555555558</c:v>
                </c:pt>
                <c:pt idx="4">
                  <c:v>0.5</c:v>
                </c:pt>
                <c:pt idx="5">
                  <c:v>0.59722222222222221</c:v>
                </c:pt>
                <c:pt idx="6">
                  <c:v>0.625</c:v>
                </c:pt>
                <c:pt idx="7">
                  <c:v>0.66666666666666663</c:v>
                </c:pt>
                <c:pt idx="8">
                  <c:v>0.68055555555555558</c:v>
                </c:pt>
                <c:pt idx="9">
                  <c:v>0.68055555555555558</c:v>
                </c:pt>
                <c:pt idx="10">
                  <c:v>0.72222222222222221</c:v>
                </c:pt>
                <c:pt idx="11">
                  <c:v>0.75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 nivel'!$B$65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strRef>
              <c:f>'gráficos x mes 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nivel'!$C$65:$N$65</c:f>
              <c:numCache>
                <c:formatCode>0.0%</c:formatCode>
                <c:ptCount val="12"/>
                <c:pt idx="0">
                  <c:v>0.48809523809523808</c:v>
                </c:pt>
                <c:pt idx="1">
                  <c:v>0.70238095238095233</c:v>
                </c:pt>
                <c:pt idx="2">
                  <c:v>0.7142857142857143</c:v>
                </c:pt>
                <c:pt idx="3">
                  <c:v>0.79761904761904767</c:v>
                </c:pt>
                <c:pt idx="4">
                  <c:v>0.80952380952380953</c:v>
                </c:pt>
                <c:pt idx="5">
                  <c:v>0.8214285714285714</c:v>
                </c:pt>
                <c:pt idx="6">
                  <c:v>0.8214285714285714</c:v>
                </c:pt>
                <c:pt idx="7">
                  <c:v>0.8214285714285714</c:v>
                </c:pt>
                <c:pt idx="8">
                  <c:v>0.83333333333333337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0.83333333333333337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 nivel'!$B$66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strRef>
              <c:f>'gráficos x mes 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nivel'!$C$66:$N$66</c:f>
              <c:numCache>
                <c:formatCode>0.0%</c:formatCode>
                <c:ptCount val="12"/>
                <c:pt idx="0">
                  <c:v>0.17894736842105263</c:v>
                </c:pt>
                <c:pt idx="1">
                  <c:v>0.44210526315789472</c:v>
                </c:pt>
                <c:pt idx="2">
                  <c:v>0.55789473684210522</c:v>
                </c:pt>
                <c:pt idx="3">
                  <c:v>0.64210526315789473</c:v>
                </c:pt>
                <c:pt idx="4">
                  <c:v>0.67368421052631577</c:v>
                </c:pt>
                <c:pt idx="5">
                  <c:v>0.70526315789473681</c:v>
                </c:pt>
                <c:pt idx="6">
                  <c:v>0.71578947368421053</c:v>
                </c:pt>
                <c:pt idx="7">
                  <c:v>0.74736842105263157</c:v>
                </c:pt>
                <c:pt idx="8">
                  <c:v>0.77894736842105261</c:v>
                </c:pt>
                <c:pt idx="9">
                  <c:v>0.8</c:v>
                </c:pt>
                <c:pt idx="10">
                  <c:v>0.83157894736842108</c:v>
                </c:pt>
                <c:pt idx="11">
                  <c:v>0.85263157894736841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 nivel'!$B$67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A4C2F4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A4C2F4">
                  <a:alpha val="100000"/>
                </a:srgbClr>
              </a:solidFill>
              <a:ln cmpd="sng">
                <a:solidFill>
                  <a:srgbClr val="A4C2F4">
                    <a:alpha val="100000"/>
                  </a:srgbClr>
                </a:solidFill>
              </a:ln>
            </c:spPr>
          </c:marker>
          <c:cat>
            <c:strRef>
              <c:f>'gráficos x mes 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nivel'!$C$67:$N$67</c:f>
              <c:numCache>
                <c:formatCode>0.0%</c:formatCode>
                <c:ptCount val="12"/>
                <c:pt idx="0">
                  <c:v>0.35</c:v>
                </c:pt>
                <c:pt idx="1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912192"/>
        <c:axId val="683914752"/>
      </c:lineChart>
      <c:catAx>
        <c:axId val="68391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83914752"/>
        <c:crosses val="autoZero"/>
        <c:auto val="1"/>
        <c:lblAlgn val="ctr"/>
        <c:lblOffset val="100"/>
        <c:noMultiLvlLbl val="1"/>
      </c:catAx>
      <c:valAx>
        <c:axId val="68391475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839121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por renuncia no voluntaria de 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 nivel'!$B$71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'gráficos x mes 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nivel'!$C$71:$N$71</c:f>
              <c:numCache>
                <c:formatCode>0.0%</c:formatCode>
                <c:ptCount val="12"/>
                <c:pt idx="0">
                  <c:v>2.7777777777777776E-2</c:v>
                </c:pt>
                <c:pt idx="1">
                  <c:v>0.2638888888888889</c:v>
                </c:pt>
                <c:pt idx="2">
                  <c:v>0.33333333333333331</c:v>
                </c:pt>
                <c:pt idx="3">
                  <c:v>0.40277777777777779</c:v>
                </c:pt>
                <c:pt idx="4">
                  <c:v>0.45833333333333331</c:v>
                </c:pt>
                <c:pt idx="5">
                  <c:v>0.54166666666666663</c:v>
                </c:pt>
                <c:pt idx="6">
                  <c:v>0.56944444444444442</c:v>
                </c:pt>
                <c:pt idx="7">
                  <c:v>0.61111111111111116</c:v>
                </c:pt>
                <c:pt idx="8">
                  <c:v>0.625</c:v>
                </c:pt>
                <c:pt idx="9">
                  <c:v>0.625</c:v>
                </c:pt>
                <c:pt idx="10">
                  <c:v>0.63888888888888884</c:v>
                </c:pt>
                <c:pt idx="11">
                  <c:v>0.63888888888888884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 nivel'!$B$72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strRef>
              <c:f>'gráficos x mes 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nivel'!$C$72:$N$72</c:f>
              <c:numCache>
                <c:formatCode>0.0%</c:formatCode>
                <c:ptCount val="12"/>
                <c:pt idx="0">
                  <c:v>0.44047619047619047</c:v>
                </c:pt>
                <c:pt idx="1">
                  <c:v>0.6071428571428571</c:v>
                </c:pt>
                <c:pt idx="2">
                  <c:v>0.61904761904761907</c:v>
                </c:pt>
                <c:pt idx="3">
                  <c:v>0.6428571428571429</c:v>
                </c:pt>
                <c:pt idx="4">
                  <c:v>0.6428571428571429</c:v>
                </c:pt>
                <c:pt idx="5">
                  <c:v>0.6428571428571429</c:v>
                </c:pt>
                <c:pt idx="6">
                  <c:v>0.6428571428571429</c:v>
                </c:pt>
                <c:pt idx="7">
                  <c:v>0.6428571428571429</c:v>
                </c:pt>
                <c:pt idx="8">
                  <c:v>0.6428571428571429</c:v>
                </c:pt>
                <c:pt idx="9">
                  <c:v>0.6428571428571429</c:v>
                </c:pt>
                <c:pt idx="10">
                  <c:v>0.6428571428571429</c:v>
                </c:pt>
                <c:pt idx="11">
                  <c:v>0.6428571428571429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 nivel'!$B$73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strRef>
              <c:f>'gráficos x mes 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nivel'!$C$73:$N$73</c:f>
              <c:numCache>
                <c:formatCode>0.0%</c:formatCode>
                <c:ptCount val="12"/>
                <c:pt idx="0">
                  <c:v>0.10526315789473684</c:v>
                </c:pt>
                <c:pt idx="1">
                  <c:v>0.33684210526315789</c:v>
                </c:pt>
                <c:pt idx="2">
                  <c:v>0.41052631578947368</c:v>
                </c:pt>
                <c:pt idx="3">
                  <c:v>0.49473684210526314</c:v>
                </c:pt>
                <c:pt idx="4">
                  <c:v>0.51578947368421058</c:v>
                </c:pt>
                <c:pt idx="5">
                  <c:v>0.5368421052631579</c:v>
                </c:pt>
                <c:pt idx="6">
                  <c:v>0.5368421052631579</c:v>
                </c:pt>
                <c:pt idx="7">
                  <c:v>0.54736842105263162</c:v>
                </c:pt>
                <c:pt idx="8">
                  <c:v>0.55789473684210522</c:v>
                </c:pt>
                <c:pt idx="9">
                  <c:v>0.56842105263157894</c:v>
                </c:pt>
                <c:pt idx="10">
                  <c:v>0.58947368421052626</c:v>
                </c:pt>
                <c:pt idx="11">
                  <c:v>0.6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 nivel'!$B$74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A4C2F4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A4C2F4">
                  <a:alpha val="100000"/>
                </a:srgbClr>
              </a:solidFill>
              <a:ln cmpd="sng">
                <a:solidFill>
                  <a:srgbClr val="A4C2F4">
                    <a:alpha val="100000"/>
                  </a:srgbClr>
                </a:solidFill>
              </a:ln>
            </c:spPr>
          </c:marker>
          <c:cat>
            <c:strRef>
              <c:f>'gráficos x mes 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nivel'!$C$74:$N$74</c:f>
              <c:numCache>
                <c:formatCode>0.0%</c:formatCode>
                <c:ptCount val="12"/>
                <c:pt idx="0">
                  <c:v>0.31</c:v>
                </c:pt>
                <c:pt idx="1">
                  <c:v>0.45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998016"/>
        <c:axId val="685008768"/>
      </c:lineChart>
      <c:catAx>
        <c:axId val="68499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85008768"/>
        <c:crosses val="autoZero"/>
        <c:auto val="1"/>
        <c:lblAlgn val="ctr"/>
        <c:lblOffset val="100"/>
        <c:noMultiLvlLbl val="1"/>
      </c:catAx>
      <c:valAx>
        <c:axId val="68500876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8499801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totales de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II nivel'!$B$64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A86E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4A86E8">
                  <a:alpha val="100000"/>
                </a:srgbClr>
              </a:solidFill>
              <a:ln cmpd="sng">
                <a:solidFill>
                  <a:srgbClr val="4A86E8">
                    <a:alpha val="100000"/>
                  </a:srgbClr>
                </a:solidFill>
              </a:ln>
            </c:spPr>
          </c:marker>
          <c:cat>
            <c:strRef>
              <c:f>'gráficos x mes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nivel'!$C$64:$N$64</c:f>
              <c:numCache>
                <c:formatCode>0.0%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II nivel'!$B$65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strRef>
              <c:f>'gráficos x mes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nivel'!$C$65:$N$65</c:f>
              <c:numCache>
                <c:formatCode>0.0%</c:formatCode>
                <c:ptCount val="12"/>
                <c:pt idx="0">
                  <c:v>0.11243611584327087</c:v>
                </c:pt>
                <c:pt idx="1">
                  <c:v>0.32027257240204432</c:v>
                </c:pt>
                <c:pt idx="2">
                  <c:v>0.43270868824531517</c:v>
                </c:pt>
                <c:pt idx="3">
                  <c:v>0.48551959114139692</c:v>
                </c:pt>
                <c:pt idx="4">
                  <c:v>0.50936967632027252</c:v>
                </c:pt>
                <c:pt idx="5">
                  <c:v>0.52810902896081768</c:v>
                </c:pt>
                <c:pt idx="6">
                  <c:v>0.53151618398637135</c:v>
                </c:pt>
                <c:pt idx="7">
                  <c:v>0.53833049403747868</c:v>
                </c:pt>
                <c:pt idx="8">
                  <c:v>0.55195911413969334</c:v>
                </c:pt>
                <c:pt idx="9">
                  <c:v>0.55195911413969334</c:v>
                </c:pt>
                <c:pt idx="10">
                  <c:v>0.56218057921635434</c:v>
                </c:pt>
                <c:pt idx="11">
                  <c:v>0.56729131175468483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II nivel'!$B$66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strRef>
              <c:f>'gráficos x mes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nivel'!$C$66:$N$66</c:f>
              <c:numCache>
                <c:formatCode>0.0%</c:formatCode>
                <c:ptCount val="12"/>
                <c:pt idx="0">
                  <c:v>3.151862464183381E-2</c:v>
                </c:pt>
                <c:pt idx="1">
                  <c:v>0.1318051575931232</c:v>
                </c:pt>
                <c:pt idx="2">
                  <c:v>0.19770773638968481</c:v>
                </c:pt>
                <c:pt idx="3">
                  <c:v>0.24785100286532952</c:v>
                </c:pt>
                <c:pt idx="4">
                  <c:v>0.30659025787965616</c:v>
                </c:pt>
                <c:pt idx="5">
                  <c:v>0.34957020057306593</c:v>
                </c:pt>
                <c:pt idx="6">
                  <c:v>0.39398280802292263</c:v>
                </c:pt>
                <c:pt idx="7">
                  <c:v>0.44269340974212035</c:v>
                </c:pt>
                <c:pt idx="8">
                  <c:v>0.47564469914040114</c:v>
                </c:pt>
                <c:pt idx="9">
                  <c:v>0.50716332378223494</c:v>
                </c:pt>
                <c:pt idx="10">
                  <c:v>0.53581661891117482</c:v>
                </c:pt>
                <c:pt idx="11">
                  <c:v>0.5644699140401146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II nivel'!$B$67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9FC5E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FC5E8">
                  <a:alpha val="100000"/>
                </a:srgbClr>
              </a:solidFill>
              <a:ln cmpd="sng">
                <a:solidFill>
                  <a:srgbClr val="9FC5E8">
                    <a:alpha val="100000"/>
                  </a:srgbClr>
                </a:solidFill>
              </a:ln>
            </c:spPr>
          </c:marker>
          <c:cat>
            <c:strRef>
              <c:f>'gráficos x mes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nivel'!$C$67:$N$67</c:f>
              <c:numCache>
                <c:formatCode>0.0%</c:formatCode>
                <c:ptCount val="12"/>
                <c:pt idx="0">
                  <c:v>5.8275058275058279E-3</c:v>
                </c:pt>
                <c:pt idx="1">
                  <c:v>4.5454545454545456E-2</c:v>
                </c:pt>
                <c:pt idx="2">
                  <c:v>0.11421911421911422</c:v>
                </c:pt>
                <c:pt idx="3">
                  <c:v>0.15617715617715619</c:v>
                </c:pt>
                <c:pt idx="4">
                  <c:v>0.18181818181818182</c:v>
                </c:pt>
                <c:pt idx="5">
                  <c:v>0.18298368298368298</c:v>
                </c:pt>
                <c:pt idx="6">
                  <c:v>0.18531468531468531</c:v>
                </c:pt>
                <c:pt idx="7">
                  <c:v>0.19230769230769232</c:v>
                </c:pt>
                <c:pt idx="8">
                  <c:v>0.19230769230769232</c:v>
                </c:pt>
                <c:pt idx="9">
                  <c:v>0.19463869463869463</c:v>
                </c:pt>
                <c:pt idx="10">
                  <c:v>0.19580419580419581</c:v>
                </c:pt>
                <c:pt idx="11">
                  <c:v>0.19580419580419581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643392"/>
        <c:axId val="635645312"/>
      </c:lineChart>
      <c:catAx>
        <c:axId val="63564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645312"/>
        <c:crosses val="autoZero"/>
        <c:auto val="1"/>
        <c:lblAlgn val="ctr"/>
        <c:lblOffset val="100"/>
        <c:noMultiLvlLbl val="1"/>
      </c:catAx>
      <c:valAx>
        <c:axId val="6356453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6433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por renuncia no voluntaria de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II nivel'!$B$71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'gráficos x mes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nivel'!$C$71:$N$71</c:f>
              <c:numCache>
                <c:formatCode>0.0%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II nivel'!$B$72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strRef>
              <c:f>'gráficos x mes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nivel'!$C$72:$N$72</c:f>
              <c:numCache>
                <c:formatCode>0.0%</c:formatCode>
                <c:ptCount val="12"/>
                <c:pt idx="0">
                  <c:v>9.3696763202725727E-2</c:v>
                </c:pt>
                <c:pt idx="1">
                  <c:v>0.27427597955706984</c:v>
                </c:pt>
                <c:pt idx="2">
                  <c:v>0.37819420783645658</c:v>
                </c:pt>
                <c:pt idx="3">
                  <c:v>0.41737649063032367</c:v>
                </c:pt>
                <c:pt idx="4">
                  <c:v>0.434412265758092</c:v>
                </c:pt>
                <c:pt idx="5">
                  <c:v>0.44804088586030666</c:v>
                </c:pt>
                <c:pt idx="6">
                  <c:v>0.44804088586030666</c:v>
                </c:pt>
                <c:pt idx="7">
                  <c:v>0.44974446337308349</c:v>
                </c:pt>
                <c:pt idx="8">
                  <c:v>0.45655877342419082</c:v>
                </c:pt>
                <c:pt idx="9">
                  <c:v>0.45655877342419082</c:v>
                </c:pt>
                <c:pt idx="10">
                  <c:v>0.46166950596252132</c:v>
                </c:pt>
                <c:pt idx="11">
                  <c:v>0.46507666098807493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II nivel'!$B$73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'gráficos x mes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nivel'!$C$73:$N$73</c:f>
              <c:numCache>
                <c:formatCode>0.0%</c:formatCode>
                <c:ptCount val="12"/>
                <c:pt idx="0">
                  <c:v>2.148997134670487E-2</c:v>
                </c:pt>
                <c:pt idx="1">
                  <c:v>0.10171919770773639</c:v>
                </c:pt>
                <c:pt idx="2">
                  <c:v>0.14183381088825214</c:v>
                </c:pt>
                <c:pt idx="3">
                  <c:v>0.17191977077363896</c:v>
                </c:pt>
                <c:pt idx="4">
                  <c:v>0.19627507163323782</c:v>
                </c:pt>
                <c:pt idx="5">
                  <c:v>0.21633237822349571</c:v>
                </c:pt>
                <c:pt idx="6">
                  <c:v>0.23638968481375358</c:v>
                </c:pt>
                <c:pt idx="7">
                  <c:v>0.25644699140401145</c:v>
                </c:pt>
                <c:pt idx="8">
                  <c:v>0.26361031518624639</c:v>
                </c:pt>
                <c:pt idx="9">
                  <c:v>0.28080229226361031</c:v>
                </c:pt>
                <c:pt idx="10">
                  <c:v>0.28939828080229224</c:v>
                </c:pt>
                <c:pt idx="11">
                  <c:v>0.30659025787965616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II nivel'!$B$74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A4C2F4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A4C2F4">
                  <a:alpha val="100000"/>
                </a:srgbClr>
              </a:solidFill>
              <a:ln cmpd="sng">
                <a:solidFill>
                  <a:srgbClr val="A4C2F4">
                    <a:alpha val="100000"/>
                  </a:srgbClr>
                </a:solidFill>
              </a:ln>
            </c:spPr>
          </c:marker>
          <c:cat>
            <c:strRef>
              <c:f>'gráficos x mes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II nivel'!$C$74:$N$74</c:f>
              <c:numCache>
                <c:formatCode>0.0%</c:formatCode>
                <c:ptCount val="12"/>
                <c:pt idx="0">
                  <c:v>3.4965034965034965E-3</c:v>
                </c:pt>
                <c:pt idx="1">
                  <c:v>1.9813519813519812E-2</c:v>
                </c:pt>
                <c:pt idx="2">
                  <c:v>7.2261072261072257E-2</c:v>
                </c:pt>
                <c:pt idx="3">
                  <c:v>0.10372960372960373</c:v>
                </c:pt>
                <c:pt idx="4">
                  <c:v>0.11888111888111888</c:v>
                </c:pt>
                <c:pt idx="5">
                  <c:v>0.12004662004662005</c:v>
                </c:pt>
                <c:pt idx="6">
                  <c:v>0.12121212121212122</c:v>
                </c:pt>
                <c:pt idx="7">
                  <c:v>0.12237762237762238</c:v>
                </c:pt>
                <c:pt idx="8">
                  <c:v>0.12237762237762238</c:v>
                </c:pt>
                <c:pt idx="9">
                  <c:v>0.12354312354312354</c:v>
                </c:pt>
                <c:pt idx="10">
                  <c:v>0.12354312354312354</c:v>
                </c:pt>
                <c:pt idx="11">
                  <c:v>0.12354312354312354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701120"/>
        <c:axId val="635715968"/>
      </c:lineChart>
      <c:catAx>
        <c:axId val="6357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715968"/>
        <c:crosses val="autoZero"/>
        <c:auto val="1"/>
        <c:lblAlgn val="ctr"/>
        <c:lblOffset val="100"/>
        <c:noMultiLvlLbl val="1"/>
      </c:catAx>
      <c:valAx>
        <c:axId val="63571596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70112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 nivel'!$B$442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 nivel'!$C$441:$V$441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nivel'!$C$442:$V$442</c:f>
              <c:numCache>
                <c:formatCode>0.0%</c:formatCode>
                <c:ptCount val="20"/>
                <c:pt idx="0">
                  <c:v>9.5238095238095247E-3</c:v>
                </c:pt>
                <c:pt idx="1">
                  <c:v>2.8571428571428571E-2</c:v>
                </c:pt>
                <c:pt idx="2">
                  <c:v>3.8095238095238099E-2</c:v>
                </c:pt>
                <c:pt idx="3">
                  <c:v>8.5714285714285715E-2</c:v>
                </c:pt>
                <c:pt idx="4">
                  <c:v>9.5238095238095233E-2</c:v>
                </c:pt>
                <c:pt idx="5">
                  <c:v>0.12380952380952381</c:v>
                </c:pt>
                <c:pt idx="6">
                  <c:v>0.15238095238095239</c:v>
                </c:pt>
                <c:pt idx="7">
                  <c:v>0.22857142857142856</c:v>
                </c:pt>
                <c:pt idx="8">
                  <c:v>0.25714285714285712</c:v>
                </c:pt>
                <c:pt idx="9">
                  <c:v>0.25714285714285712</c:v>
                </c:pt>
                <c:pt idx="10">
                  <c:v>0.25714285714285712</c:v>
                </c:pt>
                <c:pt idx="11">
                  <c:v>0.25714285714285712</c:v>
                </c:pt>
                <c:pt idx="12">
                  <c:v>0.29523809523809524</c:v>
                </c:pt>
                <c:pt idx="13">
                  <c:v>0.29523809523809524</c:v>
                </c:pt>
                <c:pt idx="14">
                  <c:v>0.29523809523809524</c:v>
                </c:pt>
                <c:pt idx="15">
                  <c:v>0.30476190476190479</c:v>
                </c:pt>
                <c:pt idx="16">
                  <c:v>0.30476190476190479</c:v>
                </c:pt>
                <c:pt idx="17">
                  <c:v>0.32380952380952382</c:v>
                </c:pt>
                <c:pt idx="18">
                  <c:v>0.33333333333333331</c:v>
                </c:pt>
                <c:pt idx="19">
                  <c:v>0.34285714285714286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semana I nivel'!$B$443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 nivel'!$C$441:$V$441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nivel'!$C$443:$V$443</c:f>
              <c:numCache>
                <c:formatCode>0.0%</c:formatCode>
                <c:ptCount val="20"/>
                <c:pt idx="0">
                  <c:v>0.24545454545454545</c:v>
                </c:pt>
                <c:pt idx="1">
                  <c:v>0.30909090909090908</c:v>
                </c:pt>
                <c:pt idx="2">
                  <c:v>0.33636363636363636</c:v>
                </c:pt>
                <c:pt idx="3">
                  <c:v>0.48181818181818181</c:v>
                </c:pt>
                <c:pt idx="4">
                  <c:v>0.5</c:v>
                </c:pt>
                <c:pt idx="5">
                  <c:v>0.52727272727272723</c:v>
                </c:pt>
                <c:pt idx="6">
                  <c:v>0.52727272727272723</c:v>
                </c:pt>
                <c:pt idx="7">
                  <c:v>0.52727272727272723</c:v>
                </c:pt>
                <c:pt idx="8">
                  <c:v>0.55454545454545456</c:v>
                </c:pt>
                <c:pt idx="9">
                  <c:v>0.55454545454545456</c:v>
                </c:pt>
                <c:pt idx="10">
                  <c:v>0.55454545454545456</c:v>
                </c:pt>
                <c:pt idx="11">
                  <c:v>0.55454545454545456</c:v>
                </c:pt>
                <c:pt idx="12">
                  <c:v>0.5636363636363636</c:v>
                </c:pt>
                <c:pt idx="13">
                  <c:v>0.5636363636363636</c:v>
                </c:pt>
                <c:pt idx="14">
                  <c:v>0.57272727272727275</c:v>
                </c:pt>
                <c:pt idx="15">
                  <c:v>0.62727272727272732</c:v>
                </c:pt>
                <c:pt idx="16">
                  <c:v>0.63636363636363635</c:v>
                </c:pt>
                <c:pt idx="17">
                  <c:v>0.63636363636363635</c:v>
                </c:pt>
                <c:pt idx="18">
                  <c:v>0.63636363636363635</c:v>
                </c:pt>
                <c:pt idx="19">
                  <c:v>0.63636363636363635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 nivel'!$B$444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 nivel'!$C$441:$V$441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nivel'!$C$444:$V$444</c:f>
              <c:numCache>
                <c:formatCode>0.0%</c:formatCode>
                <c:ptCount val="20"/>
                <c:pt idx="0">
                  <c:v>8.1967213114754092E-2</c:v>
                </c:pt>
                <c:pt idx="1">
                  <c:v>9.8360655737704916E-2</c:v>
                </c:pt>
                <c:pt idx="2">
                  <c:v>0.10655737704918032</c:v>
                </c:pt>
                <c:pt idx="3">
                  <c:v>0.20491803278688525</c:v>
                </c:pt>
                <c:pt idx="4">
                  <c:v>0.23770491803278687</c:v>
                </c:pt>
                <c:pt idx="5">
                  <c:v>0.33606557377049179</c:v>
                </c:pt>
                <c:pt idx="6">
                  <c:v>0.33606557377049179</c:v>
                </c:pt>
                <c:pt idx="7">
                  <c:v>0.36065573770491804</c:v>
                </c:pt>
                <c:pt idx="8">
                  <c:v>0.36065573770491804</c:v>
                </c:pt>
                <c:pt idx="9">
                  <c:v>0.36065573770491804</c:v>
                </c:pt>
                <c:pt idx="10">
                  <c:v>0.38524590163934425</c:v>
                </c:pt>
                <c:pt idx="11">
                  <c:v>0.45901639344262296</c:v>
                </c:pt>
                <c:pt idx="12">
                  <c:v>0.46721311475409838</c:v>
                </c:pt>
                <c:pt idx="13">
                  <c:v>0.46721311475409838</c:v>
                </c:pt>
                <c:pt idx="14">
                  <c:v>0.46721311475409838</c:v>
                </c:pt>
                <c:pt idx="15">
                  <c:v>0.48360655737704916</c:v>
                </c:pt>
                <c:pt idx="16">
                  <c:v>0.48360655737704916</c:v>
                </c:pt>
                <c:pt idx="17">
                  <c:v>0.48360655737704916</c:v>
                </c:pt>
                <c:pt idx="18">
                  <c:v>0.48360655737704916</c:v>
                </c:pt>
                <c:pt idx="19">
                  <c:v>0.48360655737704916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semana I nivel'!$B$445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numRef>
              <c:f>'gráficos x semana I nivel'!$C$441:$V$441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nivel'!$C$445:$V$445</c:f>
              <c:numCache>
                <c:formatCode>0.0%</c:formatCode>
                <c:ptCount val="20"/>
                <c:pt idx="0">
                  <c:v>5.5118110236220472E-2</c:v>
                </c:pt>
                <c:pt idx="1">
                  <c:v>9.4488188976377951E-2</c:v>
                </c:pt>
                <c:pt idx="2">
                  <c:v>0.27559055118110237</c:v>
                </c:pt>
                <c:pt idx="3">
                  <c:v>0.29921259842519687</c:v>
                </c:pt>
                <c:pt idx="4">
                  <c:v>0.33858267716535434</c:v>
                </c:pt>
                <c:pt idx="5">
                  <c:v>0.37007874015748032</c:v>
                </c:pt>
                <c:pt idx="6">
                  <c:v>0.39370078740157483</c:v>
                </c:pt>
                <c:pt idx="7">
                  <c:v>0.44881889763779526</c:v>
                </c:pt>
                <c:pt idx="8">
                  <c:v>0.47244094488188976</c:v>
                </c:pt>
                <c:pt idx="9">
                  <c:v>0.49606299212598426</c:v>
                </c:pt>
                <c:pt idx="10">
                  <c:v>0.50393700787401574</c:v>
                </c:pt>
                <c:pt idx="11">
                  <c:v>0.53543307086614178</c:v>
                </c:pt>
                <c:pt idx="12">
                  <c:v>0.53543307086614178</c:v>
                </c:pt>
                <c:pt idx="13">
                  <c:v>0.53543307086614178</c:v>
                </c:pt>
                <c:pt idx="14">
                  <c:v>0.53543307086614178</c:v>
                </c:pt>
                <c:pt idx="15">
                  <c:v>0.56692913385826771</c:v>
                </c:pt>
                <c:pt idx="16">
                  <c:v>0.56692913385826771</c:v>
                </c:pt>
                <c:pt idx="17">
                  <c:v>0.56692913385826771</c:v>
                </c:pt>
                <c:pt idx="18">
                  <c:v>0.57480314960629919</c:v>
                </c:pt>
                <c:pt idx="19">
                  <c:v>0.57480314960629919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484992"/>
        <c:axId val="635835520"/>
      </c:lineChart>
      <c:dateAx>
        <c:axId val="63648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835520"/>
        <c:crosses val="autoZero"/>
        <c:auto val="1"/>
        <c:lblOffset val="100"/>
        <c:baseTimeUnit val="days"/>
      </c:dateAx>
      <c:valAx>
        <c:axId val="63583552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64849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 nivel'!$B$449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 nivel'!$C$448:$BB$448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nivel'!$C$449:$BB$449</c:f>
              <c:numCache>
                <c:formatCode>0.0%</c:formatCode>
                <c:ptCount val="52"/>
                <c:pt idx="0">
                  <c:v>0</c:v>
                </c:pt>
                <c:pt idx="1">
                  <c:v>1.9047619047619049E-2</c:v>
                </c:pt>
                <c:pt idx="2">
                  <c:v>1.9047619047619049E-2</c:v>
                </c:pt>
                <c:pt idx="3">
                  <c:v>6.6666666666666666E-2</c:v>
                </c:pt>
                <c:pt idx="4">
                  <c:v>7.6190476190476197E-2</c:v>
                </c:pt>
                <c:pt idx="5">
                  <c:v>0.10476190476190476</c:v>
                </c:pt>
                <c:pt idx="6">
                  <c:v>0.13333333333333333</c:v>
                </c:pt>
                <c:pt idx="7">
                  <c:v>0.20952380952380953</c:v>
                </c:pt>
                <c:pt idx="8">
                  <c:v>0.22857142857142856</c:v>
                </c:pt>
                <c:pt idx="9">
                  <c:v>0.22857142857142856</c:v>
                </c:pt>
                <c:pt idx="10">
                  <c:v>0.22857142857142856</c:v>
                </c:pt>
                <c:pt idx="11">
                  <c:v>0.22857142857142856</c:v>
                </c:pt>
                <c:pt idx="12">
                  <c:v>0.26666666666666666</c:v>
                </c:pt>
                <c:pt idx="13">
                  <c:v>0.26666666666666666</c:v>
                </c:pt>
                <c:pt idx="14">
                  <c:v>0.26666666666666666</c:v>
                </c:pt>
                <c:pt idx="15">
                  <c:v>0.27619047619047621</c:v>
                </c:pt>
                <c:pt idx="16">
                  <c:v>0.27619047619047621</c:v>
                </c:pt>
                <c:pt idx="17">
                  <c:v>0.29523809523809524</c:v>
                </c:pt>
                <c:pt idx="18">
                  <c:v>0.30476190476190479</c:v>
                </c:pt>
                <c:pt idx="19">
                  <c:v>0.30476190476190479</c:v>
                </c:pt>
                <c:pt idx="20">
                  <c:v>0.31428571428571428</c:v>
                </c:pt>
                <c:pt idx="21">
                  <c:v>0.32380952380952382</c:v>
                </c:pt>
                <c:pt idx="22">
                  <c:v>0.34285714285714286</c:v>
                </c:pt>
                <c:pt idx="23">
                  <c:v>0.35238095238095241</c:v>
                </c:pt>
                <c:pt idx="24">
                  <c:v>0.37142857142857144</c:v>
                </c:pt>
                <c:pt idx="25">
                  <c:v>0.38095238095238093</c:v>
                </c:pt>
                <c:pt idx="26">
                  <c:v>0.39047619047619048</c:v>
                </c:pt>
                <c:pt idx="27">
                  <c:v>0.39047619047619048</c:v>
                </c:pt>
                <c:pt idx="28">
                  <c:v>0.39047619047619048</c:v>
                </c:pt>
                <c:pt idx="29">
                  <c:v>0.40952380952380951</c:v>
                </c:pt>
                <c:pt idx="30">
                  <c:v>0.41904761904761906</c:v>
                </c:pt>
                <c:pt idx="31">
                  <c:v>0.41904761904761906</c:v>
                </c:pt>
                <c:pt idx="32">
                  <c:v>0.41904761904761906</c:v>
                </c:pt>
                <c:pt idx="33">
                  <c:v>0.41904761904761906</c:v>
                </c:pt>
                <c:pt idx="34">
                  <c:v>0.41904761904761906</c:v>
                </c:pt>
                <c:pt idx="35">
                  <c:v>0.41904761904761906</c:v>
                </c:pt>
                <c:pt idx="36">
                  <c:v>0.41904761904761906</c:v>
                </c:pt>
                <c:pt idx="37">
                  <c:v>0.42857142857142855</c:v>
                </c:pt>
                <c:pt idx="38">
                  <c:v>0.42857142857142855</c:v>
                </c:pt>
                <c:pt idx="39">
                  <c:v>0.42857142857142855</c:v>
                </c:pt>
                <c:pt idx="40">
                  <c:v>0.42857142857142855</c:v>
                </c:pt>
                <c:pt idx="41">
                  <c:v>0.42857142857142855</c:v>
                </c:pt>
                <c:pt idx="42">
                  <c:v>0.42857142857142855</c:v>
                </c:pt>
                <c:pt idx="43">
                  <c:v>0.42857142857142855</c:v>
                </c:pt>
                <c:pt idx="44">
                  <c:v>0.42857142857142855</c:v>
                </c:pt>
                <c:pt idx="45">
                  <c:v>0.42857142857142855</c:v>
                </c:pt>
                <c:pt idx="46">
                  <c:v>0.42857142857142855</c:v>
                </c:pt>
                <c:pt idx="47">
                  <c:v>0.42857142857142855</c:v>
                </c:pt>
                <c:pt idx="48">
                  <c:v>0.42857142857142855</c:v>
                </c:pt>
                <c:pt idx="49">
                  <c:v>0.42857142857142855</c:v>
                </c:pt>
                <c:pt idx="50">
                  <c:v>0.42857142857142855</c:v>
                </c:pt>
                <c:pt idx="51">
                  <c:v>0.42857142857142855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semana I nivel'!$B$450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 nivel'!$C$448:$BB$448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nivel'!$C$450:$BB$450</c:f>
              <c:numCache>
                <c:formatCode>0.0%</c:formatCode>
                <c:ptCount val="52"/>
                <c:pt idx="0">
                  <c:v>0.20909090909090908</c:v>
                </c:pt>
                <c:pt idx="1">
                  <c:v>0.26363636363636361</c:v>
                </c:pt>
                <c:pt idx="2">
                  <c:v>0.27272727272727271</c:v>
                </c:pt>
                <c:pt idx="3">
                  <c:v>0.40909090909090912</c:v>
                </c:pt>
                <c:pt idx="4">
                  <c:v>0.42727272727272725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0.46363636363636362</c:v>
                </c:pt>
                <c:pt idx="9">
                  <c:v>0.46363636363636362</c:v>
                </c:pt>
                <c:pt idx="10">
                  <c:v>0.46363636363636362</c:v>
                </c:pt>
                <c:pt idx="11">
                  <c:v>0.46363636363636362</c:v>
                </c:pt>
                <c:pt idx="12">
                  <c:v>0.47272727272727272</c:v>
                </c:pt>
                <c:pt idx="13">
                  <c:v>0.47272727272727272</c:v>
                </c:pt>
                <c:pt idx="14">
                  <c:v>0.47272727272727272</c:v>
                </c:pt>
                <c:pt idx="15">
                  <c:v>0.48181818181818181</c:v>
                </c:pt>
                <c:pt idx="16">
                  <c:v>0.49090909090909091</c:v>
                </c:pt>
                <c:pt idx="17">
                  <c:v>0.49090909090909091</c:v>
                </c:pt>
                <c:pt idx="18">
                  <c:v>0.49090909090909091</c:v>
                </c:pt>
                <c:pt idx="19">
                  <c:v>0.49090909090909091</c:v>
                </c:pt>
                <c:pt idx="20">
                  <c:v>0.49090909090909091</c:v>
                </c:pt>
                <c:pt idx="21">
                  <c:v>0.49090909090909091</c:v>
                </c:pt>
                <c:pt idx="22">
                  <c:v>0.49090909090909091</c:v>
                </c:pt>
                <c:pt idx="23">
                  <c:v>0.49090909090909091</c:v>
                </c:pt>
                <c:pt idx="24">
                  <c:v>0.49090909090909091</c:v>
                </c:pt>
                <c:pt idx="25">
                  <c:v>0.49090909090909091</c:v>
                </c:pt>
                <c:pt idx="26">
                  <c:v>0.49090909090909091</c:v>
                </c:pt>
                <c:pt idx="27">
                  <c:v>0.49090909090909091</c:v>
                </c:pt>
                <c:pt idx="28">
                  <c:v>0.49090909090909091</c:v>
                </c:pt>
                <c:pt idx="29">
                  <c:v>0.49090909090909091</c:v>
                </c:pt>
                <c:pt idx="30">
                  <c:v>0.49090909090909091</c:v>
                </c:pt>
                <c:pt idx="31">
                  <c:v>0.49090909090909091</c:v>
                </c:pt>
                <c:pt idx="32">
                  <c:v>0.49090909090909091</c:v>
                </c:pt>
                <c:pt idx="33">
                  <c:v>0.49090909090909091</c:v>
                </c:pt>
                <c:pt idx="34">
                  <c:v>0.49090909090909091</c:v>
                </c:pt>
                <c:pt idx="35">
                  <c:v>0.49090909090909091</c:v>
                </c:pt>
                <c:pt idx="36">
                  <c:v>0.49090909090909091</c:v>
                </c:pt>
                <c:pt idx="37">
                  <c:v>0.49090909090909091</c:v>
                </c:pt>
                <c:pt idx="38">
                  <c:v>0.49090909090909091</c:v>
                </c:pt>
                <c:pt idx="39">
                  <c:v>0.49090909090909091</c:v>
                </c:pt>
                <c:pt idx="40">
                  <c:v>0.49090909090909091</c:v>
                </c:pt>
                <c:pt idx="41">
                  <c:v>0.49090909090909091</c:v>
                </c:pt>
                <c:pt idx="42">
                  <c:v>0.49090909090909091</c:v>
                </c:pt>
                <c:pt idx="43">
                  <c:v>0.49090909090909091</c:v>
                </c:pt>
                <c:pt idx="44">
                  <c:v>0.49090909090909091</c:v>
                </c:pt>
                <c:pt idx="45">
                  <c:v>0.49090909090909091</c:v>
                </c:pt>
                <c:pt idx="46">
                  <c:v>0.49090909090909091</c:v>
                </c:pt>
                <c:pt idx="47">
                  <c:v>0.49090909090909091</c:v>
                </c:pt>
                <c:pt idx="48">
                  <c:v>0.49090909090909091</c:v>
                </c:pt>
                <c:pt idx="49">
                  <c:v>0.49090909090909091</c:v>
                </c:pt>
                <c:pt idx="50">
                  <c:v>0.49090909090909091</c:v>
                </c:pt>
                <c:pt idx="51">
                  <c:v>0.49090909090909091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 nivel'!$B$451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 nivel'!$C$448:$BB$448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nivel'!$C$451:$BB$451</c:f>
              <c:numCache>
                <c:formatCode>0.0%</c:formatCode>
                <c:ptCount val="52"/>
                <c:pt idx="0">
                  <c:v>2.4590163934426229E-2</c:v>
                </c:pt>
                <c:pt idx="1">
                  <c:v>4.0983606557377046E-2</c:v>
                </c:pt>
                <c:pt idx="2">
                  <c:v>4.9180327868852458E-2</c:v>
                </c:pt>
                <c:pt idx="3">
                  <c:v>0.13934426229508196</c:v>
                </c:pt>
                <c:pt idx="4">
                  <c:v>0.1721311475409836</c:v>
                </c:pt>
                <c:pt idx="5">
                  <c:v>0.27049180327868855</c:v>
                </c:pt>
                <c:pt idx="6">
                  <c:v>0.27049180327868855</c:v>
                </c:pt>
                <c:pt idx="7">
                  <c:v>0.28688524590163933</c:v>
                </c:pt>
                <c:pt idx="8">
                  <c:v>0.28688524590163933</c:v>
                </c:pt>
                <c:pt idx="9">
                  <c:v>0.28688524590163933</c:v>
                </c:pt>
                <c:pt idx="10">
                  <c:v>0.31147540983606559</c:v>
                </c:pt>
                <c:pt idx="11">
                  <c:v>0.36885245901639346</c:v>
                </c:pt>
                <c:pt idx="12">
                  <c:v>0.37704918032786883</c:v>
                </c:pt>
                <c:pt idx="13">
                  <c:v>0.37704918032786883</c:v>
                </c:pt>
                <c:pt idx="14">
                  <c:v>0.37704918032786883</c:v>
                </c:pt>
                <c:pt idx="15">
                  <c:v>0.37704918032786883</c:v>
                </c:pt>
                <c:pt idx="16">
                  <c:v>0.37704918032786883</c:v>
                </c:pt>
                <c:pt idx="17">
                  <c:v>0.37704918032786883</c:v>
                </c:pt>
                <c:pt idx="18">
                  <c:v>0.37704918032786883</c:v>
                </c:pt>
                <c:pt idx="19">
                  <c:v>0.37704918032786883</c:v>
                </c:pt>
                <c:pt idx="20">
                  <c:v>0.37704918032786883</c:v>
                </c:pt>
                <c:pt idx="21">
                  <c:v>0.39344262295081966</c:v>
                </c:pt>
                <c:pt idx="22">
                  <c:v>0.39344262295081966</c:v>
                </c:pt>
                <c:pt idx="23">
                  <c:v>0.39344262295081966</c:v>
                </c:pt>
                <c:pt idx="24">
                  <c:v>0.39344262295081966</c:v>
                </c:pt>
                <c:pt idx="25">
                  <c:v>0.39344262295081966</c:v>
                </c:pt>
                <c:pt idx="26">
                  <c:v>0.39344262295081966</c:v>
                </c:pt>
                <c:pt idx="27">
                  <c:v>0.39344262295081966</c:v>
                </c:pt>
                <c:pt idx="28">
                  <c:v>0.39344262295081966</c:v>
                </c:pt>
                <c:pt idx="29">
                  <c:v>0.39344262295081966</c:v>
                </c:pt>
                <c:pt idx="30">
                  <c:v>0.39344262295081966</c:v>
                </c:pt>
                <c:pt idx="31">
                  <c:v>0.40163934426229508</c:v>
                </c:pt>
                <c:pt idx="32">
                  <c:v>0.40163934426229508</c:v>
                </c:pt>
                <c:pt idx="33">
                  <c:v>0.4098360655737705</c:v>
                </c:pt>
                <c:pt idx="34">
                  <c:v>0.4098360655737705</c:v>
                </c:pt>
                <c:pt idx="35">
                  <c:v>0.4098360655737705</c:v>
                </c:pt>
                <c:pt idx="36">
                  <c:v>0.4098360655737705</c:v>
                </c:pt>
                <c:pt idx="37">
                  <c:v>0.4098360655737705</c:v>
                </c:pt>
                <c:pt idx="38">
                  <c:v>0.4098360655737705</c:v>
                </c:pt>
                <c:pt idx="39">
                  <c:v>0.41803278688524592</c:v>
                </c:pt>
                <c:pt idx="40">
                  <c:v>0.41803278688524592</c:v>
                </c:pt>
                <c:pt idx="41">
                  <c:v>0.41803278688524592</c:v>
                </c:pt>
                <c:pt idx="42">
                  <c:v>0.41803278688524592</c:v>
                </c:pt>
                <c:pt idx="43">
                  <c:v>0.41803278688524592</c:v>
                </c:pt>
                <c:pt idx="44">
                  <c:v>0.41803278688524592</c:v>
                </c:pt>
                <c:pt idx="45">
                  <c:v>0.41803278688524592</c:v>
                </c:pt>
                <c:pt idx="46">
                  <c:v>0.41803278688524592</c:v>
                </c:pt>
                <c:pt idx="47">
                  <c:v>0.41803278688524592</c:v>
                </c:pt>
                <c:pt idx="48">
                  <c:v>0.41803278688524592</c:v>
                </c:pt>
                <c:pt idx="49">
                  <c:v>0.41803278688524592</c:v>
                </c:pt>
                <c:pt idx="50">
                  <c:v>0.42622950819672129</c:v>
                </c:pt>
                <c:pt idx="51">
                  <c:v>0.4344262295081967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semana I nivel'!$B$452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numRef>
              <c:f>'gráficos x semana I nivel'!$C$448:$BB$448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nivel'!$C$452:$BB$452</c:f>
              <c:numCache>
                <c:formatCode>0.0%</c:formatCode>
                <c:ptCount val="52"/>
                <c:pt idx="0">
                  <c:v>4.7244094488188976E-2</c:v>
                </c:pt>
                <c:pt idx="1">
                  <c:v>7.0866141732283464E-2</c:v>
                </c:pt>
                <c:pt idx="2">
                  <c:v>0.24409448818897639</c:v>
                </c:pt>
                <c:pt idx="3">
                  <c:v>0.25984251968503935</c:v>
                </c:pt>
                <c:pt idx="4">
                  <c:v>0.29921259842519687</c:v>
                </c:pt>
                <c:pt idx="5">
                  <c:v>0.33070866141732286</c:v>
                </c:pt>
                <c:pt idx="6">
                  <c:v>0.3543307086614173</c:v>
                </c:pt>
                <c:pt idx="7">
                  <c:v>0.40157480314960631</c:v>
                </c:pt>
                <c:pt idx="8">
                  <c:v>0.42519685039370081</c:v>
                </c:pt>
                <c:pt idx="9">
                  <c:v>0.44881889763779526</c:v>
                </c:pt>
                <c:pt idx="10">
                  <c:v>0.45669291338582679</c:v>
                </c:pt>
                <c:pt idx="11">
                  <c:v>0.47244094488188976</c:v>
                </c:pt>
                <c:pt idx="12">
                  <c:v>0.47244094488188976</c:v>
                </c:pt>
                <c:pt idx="13">
                  <c:v>0.47244094488188976</c:v>
                </c:pt>
                <c:pt idx="14">
                  <c:v>0.47244094488188976</c:v>
                </c:pt>
                <c:pt idx="15">
                  <c:v>0.48818897637795278</c:v>
                </c:pt>
                <c:pt idx="16">
                  <c:v>0.48818897637795278</c:v>
                </c:pt>
                <c:pt idx="17">
                  <c:v>0.48818897637795278</c:v>
                </c:pt>
                <c:pt idx="18">
                  <c:v>0.48818897637795278</c:v>
                </c:pt>
                <c:pt idx="19">
                  <c:v>0.48818897637795278</c:v>
                </c:pt>
                <c:pt idx="20">
                  <c:v>0.49606299212598426</c:v>
                </c:pt>
                <c:pt idx="21">
                  <c:v>0.49606299212598426</c:v>
                </c:pt>
                <c:pt idx="22">
                  <c:v>0.49606299212598426</c:v>
                </c:pt>
                <c:pt idx="23">
                  <c:v>0.49606299212598426</c:v>
                </c:pt>
                <c:pt idx="24">
                  <c:v>0.49606299212598426</c:v>
                </c:pt>
                <c:pt idx="25">
                  <c:v>0.49606299212598426</c:v>
                </c:pt>
                <c:pt idx="26">
                  <c:v>0.49606299212598426</c:v>
                </c:pt>
                <c:pt idx="27">
                  <c:v>0.49606299212598426</c:v>
                </c:pt>
                <c:pt idx="28">
                  <c:v>0.51181102362204722</c:v>
                </c:pt>
                <c:pt idx="29">
                  <c:v>0.51181102362204722</c:v>
                </c:pt>
                <c:pt idx="30">
                  <c:v>0.51181102362204722</c:v>
                </c:pt>
                <c:pt idx="31">
                  <c:v>0.51181102362204722</c:v>
                </c:pt>
                <c:pt idx="32">
                  <c:v>0.52755905511811019</c:v>
                </c:pt>
                <c:pt idx="33">
                  <c:v>0.52755905511811019</c:v>
                </c:pt>
                <c:pt idx="34">
                  <c:v>0.52755905511811019</c:v>
                </c:pt>
                <c:pt idx="35">
                  <c:v>0.52755905511811019</c:v>
                </c:pt>
                <c:pt idx="36">
                  <c:v>0.52755905511811019</c:v>
                </c:pt>
                <c:pt idx="37">
                  <c:v>0.52755905511811019</c:v>
                </c:pt>
                <c:pt idx="38">
                  <c:v>0.52755905511811019</c:v>
                </c:pt>
                <c:pt idx="39">
                  <c:v>0.52755905511811019</c:v>
                </c:pt>
                <c:pt idx="40">
                  <c:v>0.52755905511811019</c:v>
                </c:pt>
                <c:pt idx="41">
                  <c:v>0.52755905511811019</c:v>
                </c:pt>
                <c:pt idx="42">
                  <c:v>0.52755905511811019</c:v>
                </c:pt>
                <c:pt idx="43">
                  <c:v>0.52755905511811019</c:v>
                </c:pt>
                <c:pt idx="44">
                  <c:v>0.52755905511811019</c:v>
                </c:pt>
                <c:pt idx="45">
                  <c:v>0.52755905511811019</c:v>
                </c:pt>
                <c:pt idx="46">
                  <c:v>0.52755905511811019</c:v>
                </c:pt>
                <c:pt idx="47">
                  <c:v>0.52755905511811019</c:v>
                </c:pt>
                <c:pt idx="48">
                  <c:v>0.52755905511811019</c:v>
                </c:pt>
                <c:pt idx="49">
                  <c:v>0.52755905511811019</c:v>
                </c:pt>
                <c:pt idx="50">
                  <c:v>0.52755905511811019</c:v>
                </c:pt>
                <c:pt idx="51">
                  <c:v>0.52755905511811019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82880"/>
        <c:axId val="635889536"/>
      </c:lineChart>
      <c:dateAx>
        <c:axId val="63588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889536"/>
        <c:crosses val="autoZero"/>
        <c:auto val="1"/>
        <c:lblOffset val="100"/>
        <c:baseTimeUnit val="days"/>
      </c:dateAx>
      <c:valAx>
        <c:axId val="635889536"/>
        <c:scaling>
          <c:orientation val="minMax"/>
          <c:max val="0.5500000000000000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58828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II nivel'!$B$446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II nivel'!$C$445:$W$445</c:f>
              <c:numCache>
                <c:formatCode>dd/mm</c:formatCode>
                <c:ptCount val="21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</c:numCache>
            </c:numRef>
          </c:cat>
          <c:val>
            <c:numRef>
              <c:f>'gráficos x semana II nivel'!$C$446:$W$446</c:f>
              <c:numCache>
                <c:formatCode>0.0%</c:formatCode>
                <c:ptCount val="21"/>
                <c:pt idx="0">
                  <c:v>0</c:v>
                </c:pt>
                <c:pt idx="1">
                  <c:v>1.2787723785166241E-3</c:v>
                </c:pt>
                <c:pt idx="2">
                  <c:v>1.2787723785166241E-3</c:v>
                </c:pt>
                <c:pt idx="3">
                  <c:v>8.9514066496163679E-3</c:v>
                </c:pt>
                <c:pt idx="4">
                  <c:v>1.0230179028132993E-2</c:v>
                </c:pt>
                <c:pt idx="5">
                  <c:v>1.5345268542199489E-2</c:v>
                </c:pt>
                <c:pt idx="6">
                  <c:v>1.6624040920716114E-2</c:v>
                </c:pt>
                <c:pt idx="7">
                  <c:v>1.9181585677749361E-2</c:v>
                </c:pt>
                <c:pt idx="8">
                  <c:v>2.0460358056265986E-2</c:v>
                </c:pt>
                <c:pt idx="9">
                  <c:v>2.557544757033248E-2</c:v>
                </c:pt>
                <c:pt idx="10">
                  <c:v>2.9411764705882353E-2</c:v>
                </c:pt>
                <c:pt idx="11">
                  <c:v>3.0690537084398978E-2</c:v>
                </c:pt>
                <c:pt idx="12">
                  <c:v>3.8363171355498722E-2</c:v>
                </c:pt>
                <c:pt idx="13">
                  <c:v>4.0920716112531973E-2</c:v>
                </c:pt>
                <c:pt idx="14">
                  <c:v>4.2199488491048591E-2</c:v>
                </c:pt>
                <c:pt idx="15">
                  <c:v>4.4757033248081841E-2</c:v>
                </c:pt>
                <c:pt idx="16">
                  <c:v>5.2429667519181586E-2</c:v>
                </c:pt>
                <c:pt idx="17">
                  <c:v>7.5447570332480812E-2</c:v>
                </c:pt>
                <c:pt idx="18">
                  <c:v>8.0562659846547313E-2</c:v>
                </c:pt>
                <c:pt idx="19">
                  <c:v>8.9514066496163683E-2</c:v>
                </c:pt>
                <c:pt idx="20">
                  <c:v>9.4629156010230184E-2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semana II nivel'!$B$447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II nivel'!$C$445:$W$445</c:f>
              <c:numCache>
                <c:formatCode>dd/mm</c:formatCode>
                <c:ptCount val="21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</c:numCache>
            </c:numRef>
          </c:cat>
          <c:val>
            <c:numRef>
              <c:f>'gráficos x semana II nivel'!$C$447:$W$447</c:f>
              <c:numCache>
                <c:formatCode>0.0%</c:formatCode>
                <c:ptCount val="21"/>
                <c:pt idx="0">
                  <c:v>3.5756853396901071E-3</c:v>
                </c:pt>
                <c:pt idx="1">
                  <c:v>2.7413587604290822E-2</c:v>
                </c:pt>
                <c:pt idx="2">
                  <c:v>5.4827175208581644E-2</c:v>
                </c:pt>
                <c:pt idx="3">
                  <c:v>0.13349225268176401</c:v>
                </c:pt>
                <c:pt idx="4">
                  <c:v>0.1501787842669845</c:v>
                </c:pt>
                <c:pt idx="5">
                  <c:v>0.17401668653158522</c:v>
                </c:pt>
                <c:pt idx="6">
                  <c:v>0.20619785458879619</c:v>
                </c:pt>
                <c:pt idx="7">
                  <c:v>0.26936829558998809</c:v>
                </c:pt>
                <c:pt idx="8">
                  <c:v>0.27890345649582837</c:v>
                </c:pt>
                <c:pt idx="9">
                  <c:v>0.29558998808104886</c:v>
                </c:pt>
                <c:pt idx="10">
                  <c:v>0.30870083432657924</c:v>
                </c:pt>
                <c:pt idx="11">
                  <c:v>0.31704410011918949</c:v>
                </c:pt>
                <c:pt idx="12">
                  <c:v>0.33134684147794996</c:v>
                </c:pt>
                <c:pt idx="13">
                  <c:v>0.34088200238379024</c:v>
                </c:pt>
                <c:pt idx="14">
                  <c:v>0.34803337306317045</c:v>
                </c:pt>
                <c:pt idx="15">
                  <c:v>0.34922526817640048</c:v>
                </c:pt>
                <c:pt idx="16">
                  <c:v>0.35756853396901073</c:v>
                </c:pt>
                <c:pt idx="17">
                  <c:v>0.36114421930870083</c:v>
                </c:pt>
                <c:pt idx="18">
                  <c:v>0.36471990464839094</c:v>
                </c:pt>
                <c:pt idx="19">
                  <c:v>0.36591179976162097</c:v>
                </c:pt>
                <c:pt idx="20">
                  <c:v>0.37067938021454111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II nivel'!$B$448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II nivel'!$C$445:$W$445</c:f>
              <c:numCache>
                <c:formatCode>dd/mm</c:formatCode>
                <c:ptCount val="21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</c:numCache>
            </c:numRef>
          </c:cat>
          <c:val>
            <c:numRef>
              <c:f>'gráficos x semana II nivel'!$C$448:$W$448</c:f>
              <c:numCache>
                <c:formatCode>0.0%</c:formatCode>
                <c:ptCount val="21"/>
                <c:pt idx="0">
                  <c:v>3.8350910834132309E-3</c:v>
                </c:pt>
                <c:pt idx="1">
                  <c:v>9.5877277085330784E-3</c:v>
                </c:pt>
                <c:pt idx="2">
                  <c:v>1.2464046021093002E-2</c:v>
                </c:pt>
                <c:pt idx="3">
                  <c:v>1.9175455417066157E-2</c:v>
                </c:pt>
                <c:pt idx="4">
                  <c:v>2.9721955896452542E-2</c:v>
                </c:pt>
                <c:pt idx="5">
                  <c:v>4.6979865771812082E-2</c:v>
                </c:pt>
                <c:pt idx="6">
                  <c:v>6.4237775647171619E-2</c:v>
                </c:pt>
                <c:pt idx="7">
                  <c:v>9.2042186001917548E-2</c:v>
                </c:pt>
                <c:pt idx="8">
                  <c:v>9.6836049856184089E-2</c:v>
                </c:pt>
                <c:pt idx="9">
                  <c:v>0.10546500479386385</c:v>
                </c:pt>
                <c:pt idx="10">
                  <c:v>0.11313518696069032</c:v>
                </c:pt>
                <c:pt idx="11">
                  <c:v>0.12943432406519656</c:v>
                </c:pt>
                <c:pt idx="12">
                  <c:v>0.137104506232023</c:v>
                </c:pt>
                <c:pt idx="13">
                  <c:v>0.14956855225311602</c:v>
                </c:pt>
                <c:pt idx="14">
                  <c:v>0.15532118887823587</c:v>
                </c:pt>
                <c:pt idx="15">
                  <c:v>0.15627996164908917</c:v>
                </c:pt>
                <c:pt idx="16">
                  <c:v>0.16970278044103548</c:v>
                </c:pt>
                <c:pt idx="17">
                  <c:v>0.17257909875359539</c:v>
                </c:pt>
                <c:pt idx="18">
                  <c:v>0.17737296260786195</c:v>
                </c:pt>
                <c:pt idx="19">
                  <c:v>0.18024928092042186</c:v>
                </c:pt>
                <c:pt idx="20">
                  <c:v>0.18983700862895495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semana II nivel'!$B$449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numRef>
              <c:f>'gráficos x semana II nivel'!$C$445:$W$445</c:f>
              <c:numCache>
                <c:formatCode>dd/mm</c:formatCode>
                <c:ptCount val="21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</c:numCache>
            </c:numRef>
          </c:cat>
          <c:val>
            <c:numRef>
              <c:f>'gráficos x semana II nivel'!$C$449:$W$449</c:f>
              <c:numCache>
                <c:formatCode>0.0%</c:formatCode>
                <c:ptCount val="21"/>
                <c:pt idx="0">
                  <c:v>4.2553191489361703E-3</c:v>
                </c:pt>
                <c:pt idx="1">
                  <c:v>4.2553191489361703E-3</c:v>
                </c:pt>
                <c:pt idx="2">
                  <c:v>1.1063829787234043E-2</c:v>
                </c:pt>
                <c:pt idx="3">
                  <c:v>1.276595744680851E-2</c:v>
                </c:pt>
                <c:pt idx="4">
                  <c:v>1.7872340425531916E-2</c:v>
                </c:pt>
                <c:pt idx="5">
                  <c:v>2.4680851063829789E-2</c:v>
                </c:pt>
                <c:pt idx="6">
                  <c:v>3.2340425531914893E-2</c:v>
                </c:pt>
                <c:pt idx="7">
                  <c:v>6.1276595744680848E-2</c:v>
                </c:pt>
                <c:pt idx="8">
                  <c:v>7.0638297872340425E-2</c:v>
                </c:pt>
                <c:pt idx="9">
                  <c:v>7.5744680851063825E-2</c:v>
                </c:pt>
                <c:pt idx="10">
                  <c:v>8.1702127659574464E-2</c:v>
                </c:pt>
                <c:pt idx="11">
                  <c:v>9.2765957446808517E-2</c:v>
                </c:pt>
                <c:pt idx="12">
                  <c:v>9.957446808510638E-2</c:v>
                </c:pt>
                <c:pt idx="13">
                  <c:v>0.10808510638297872</c:v>
                </c:pt>
                <c:pt idx="14">
                  <c:v>0.1148936170212766</c:v>
                </c:pt>
                <c:pt idx="15">
                  <c:v>0.1276595744680851</c:v>
                </c:pt>
                <c:pt idx="16">
                  <c:v>0.13531914893617022</c:v>
                </c:pt>
                <c:pt idx="17">
                  <c:v>0.13787234042553193</c:v>
                </c:pt>
                <c:pt idx="18">
                  <c:v>0.14212765957446807</c:v>
                </c:pt>
                <c:pt idx="19">
                  <c:v>0.14553191489361703</c:v>
                </c:pt>
                <c:pt idx="20">
                  <c:v>0.1625531914893617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182336"/>
        <c:axId val="637184640"/>
      </c:lineChart>
      <c:dateAx>
        <c:axId val="6371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184640"/>
        <c:crosses val="autoZero"/>
        <c:auto val="1"/>
        <c:lblOffset val="100"/>
        <c:baseTimeUnit val="days"/>
      </c:dateAx>
      <c:valAx>
        <c:axId val="63718464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18233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II nivel'!$B$453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II nivel'!$C$452:$BB$452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II nivel'!$C$453:$BB$453</c:f>
              <c:numCache>
                <c:formatCode>0.0%</c:formatCode>
                <c:ptCount val="52"/>
                <c:pt idx="0">
                  <c:v>0</c:v>
                </c:pt>
                <c:pt idx="1">
                  <c:v>1.2787723785166241E-3</c:v>
                </c:pt>
                <c:pt idx="2">
                  <c:v>1.2787723785166241E-3</c:v>
                </c:pt>
                <c:pt idx="3">
                  <c:v>5.1150895140664966E-3</c:v>
                </c:pt>
                <c:pt idx="4">
                  <c:v>6.3938618925831201E-3</c:v>
                </c:pt>
                <c:pt idx="5">
                  <c:v>1.0230179028132993E-2</c:v>
                </c:pt>
                <c:pt idx="6">
                  <c:v>1.0230179028132993E-2</c:v>
                </c:pt>
                <c:pt idx="7">
                  <c:v>1.1508951406649617E-2</c:v>
                </c:pt>
                <c:pt idx="8">
                  <c:v>1.1508951406649617E-2</c:v>
                </c:pt>
                <c:pt idx="9">
                  <c:v>1.6624040920716114E-2</c:v>
                </c:pt>
                <c:pt idx="10">
                  <c:v>2.0460358056265986E-2</c:v>
                </c:pt>
                <c:pt idx="11">
                  <c:v>2.1739130434782608E-2</c:v>
                </c:pt>
                <c:pt idx="12">
                  <c:v>2.6854219948849106E-2</c:v>
                </c:pt>
                <c:pt idx="13">
                  <c:v>2.9411764705882353E-2</c:v>
                </c:pt>
                <c:pt idx="14">
                  <c:v>3.0690537084398978E-2</c:v>
                </c:pt>
                <c:pt idx="15">
                  <c:v>3.3248081841432228E-2</c:v>
                </c:pt>
                <c:pt idx="16">
                  <c:v>3.7084398976982097E-2</c:v>
                </c:pt>
                <c:pt idx="17">
                  <c:v>6.010230179028133E-2</c:v>
                </c:pt>
                <c:pt idx="18">
                  <c:v>6.2659846547314574E-2</c:v>
                </c:pt>
                <c:pt idx="19">
                  <c:v>6.7774936061381075E-2</c:v>
                </c:pt>
                <c:pt idx="20">
                  <c:v>7.1611253196930943E-2</c:v>
                </c:pt>
                <c:pt idx="21">
                  <c:v>7.9283887468030695E-2</c:v>
                </c:pt>
                <c:pt idx="22">
                  <c:v>8.1841432225063945E-2</c:v>
                </c:pt>
                <c:pt idx="23">
                  <c:v>8.5677749360613814E-2</c:v>
                </c:pt>
                <c:pt idx="24">
                  <c:v>8.5677749360613814E-2</c:v>
                </c:pt>
                <c:pt idx="25">
                  <c:v>8.6956521739130432E-2</c:v>
                </c:pt>
                <c:pt idx="26">
                  <c:v>8.8235294117647065E-2</c:v>
                </c:pt>
                <c:pt idx="27">
                  <c:v>9.4629156010230184E-2</c:v>
                </c:pt>
                <c:pt idx="28">
                  <c:v>9.8465473145780052E-2</c:v>
                </c:pt>
                <c:pt idx="29">
                  <c:v>0.11508951406649616</c:v>
                </c:pt>
                <c:pt idx="30">
                  <c:v>0.11636828644501279</c:v>
                </c:pt>
                <c:pt idx="31">
                  <c:v>0.11892583120204604</c:v>
                </c:pt>
                <c:pt idx="32">
                  <c:v>0.12148337595907928</c:v>
                </c:pt>
                <c:pt idx="33">
                  <c:v>0.12276214833759591</c:v>
                </c:pt>
                <c:pt idx="34">
                  <c:v>0.12531969309462915</c:v>
                </c:pt>
                <c:pt idx="35">
                  <c:v>0.12787723785166241</c:v>
                </c:pt>
                <c:pt idx="36">
                  <c:v>0.12915601023017903</c:v>
                </c:pt>
                <c:pt idx="37">
                  <c:v>0.12915601023017903</c:v>
                </c:pt>
                <c:pt idx="38">
                  <c:v>0.13171355498721227</c:v>
                </c:pt>
                <c:pt idx="39">
                  <c:v>0.13171355498721227</c:v>
                </c:pt>
                <c:pt idx="40">
                  <c:v>0.13171355498721227</c:v>
                </c:pt>
                <c:pt idx="41">
                  <c:v>0.13171355498721227</c:v>
                </c:pt>
                <c:pt idx="42">
                  <c:v>0.13171355498721227</c:v>
                </c:pt>
                <c:pt idx="43">
                  <c:v>0.13427109974424553</c:v>
                </c:pt>
                <c:pt idx="44">
                  <c:v>0.13554987212276215</c:v>
                </c:pt>
                <c:pt idx="45">
                  <c:v>0.13554987212276215</c:v>
                </c:pt>
                <c:pt idx="46">
                  <c:v>0.13810741687979539</c:v>
                </c:pt>
                <c:pt idx="47">
                  <c:v>0.14322250639386189</c:v>
                </c:pt>
                <c:pt idx="48">
                  <c:v>0.14705882352941177</c:v>
                </c:pt>
                <c:pt idx="49">
                  <c:v>0.15089514066496162</c:v>
                </c:pt>
                <c:pt idx="50">
                  <c:v>0.15601023017902813</c:v>
                </c:pt>
                <c:pt idx="51">
                  <c:v>0.15601023017902813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semana II nivel'!$B$454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II nivel'!$C$452:$BB$452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II nivel'!$C$454:$BB$454</c:f>
              <c:numCache>
                <c:formatCode>0.0%</c:formatCode>
                <c:ptCount val="52"/>
                <c:pt idx="0">
                  <c:v>2.3837902264600714E-3</c:v>
                </c:pt>
                <c:pt idx="1">
                  <c:v>2.1454112038140644E-2</c:v>
                </c:pt>
                <c:pt idx="2">
                  <c:v>4.8867699642431463E-2</c:v>
                </c:pt>
                <c:pt idx="3">
                  <c:v>0.11203814064362336</c:v>
                </c:pt>
                <c:pt idx="4">
                  <c:v>0.12872467222884387</c:v>
                </c:pt>
                <c:pt idx="5">
                  <c:v>0.14898688915375446</c:v>
                </c:pt>
                <c:pt idx="6">
                  <c:v>0.17878426698450536</c:v>
                </c:pt>
                <c:pt idx="7">
                  <c:v>0.23837902264600716</c:v>
                </c:pt>
                <c:pt idx="8">
                  <c:v>0.24791418355184744</c:v>
                </c:pt>
                <c:pt idx="9">
                  <c:v>0.26221692491060788</c:v>
                </c:pt>
                <c:pt idx="10">
                  <c:v>0.27413587604290823</c:v>
                </c:pt>
                <c:pt idx="11">
                  <c:v>0.28009535160905841</c:v>
                </c:pt>
                <c:pt idx="12">
                  <c:v>0.28963051251489869</c:v>
                </c:pt>
                <c:pt idx="13">
                  <c:v>0.29678188319427889</c:v>
                </c:pt>
                <c:pt idx="14">
                  <c:v>0.30154946364719903</c:v>
                </c:pt>
                <c:pt idx="15">
                  <c:v>0.30154946364719903</c:v>
                </c:pt>
                <c:pt idx="16">
                  <c:v>0.3039332538736591</c:v>
                </c:pt>
                <c:pt idx="17">
                  <c:v>0.30631704410011917</c:v>
                </c:pt>
                <c:pt idx="18">
                  <c:v>0.30989272943980928</c:v>
                </c:pt>
                <c:pt idx="19">
                  <c:v>0.30989272943980928</c:v>
                </c:pt>
                <c:pt idx="20">
                  <c:v>0.31466030989272942</c:v>
                </c:pt>
                <c:pt idx="21">
                  <c:v>0.31585220500595945</c:v>
                </c:pt>
                <c:pt idx="22">
                  <c:v>0.31942789034564956</c:v>
                </c:pt>
                <c:pt idx="23">
                  <c:v>0.31942789034564956</c:v>
                </c:pt>
                <c:pt idx="24">
                  <c:v>0.31942789034564956</c:v>
                </c:pt>
                <c:pt idx="25">
                  <c:v>0.31942789034564956</c:v>
                </c:pt>
                <c:pt idx="26">
                  <c:v>0.31942789034564956</c:v>
                </c:pt>
                <c:pt idx="27">
                  <c:v>0.31942789034564956</c:v>
                </c:pt>
                <c:pt idx="28">
                  <c:v>0.31942789034564956</c:v>
                </c:pt>
                <c:pt idx="29">
                  <c:v>0.32061978545887959</c:v>
                </c:pt>
                <c:pt idx="30">
                  <c:v>0.32061978545887959</c:v>
                </c:pt>
                <c:pt idx="31">
                  <c:v>0.32061978545887959</c:v>
                </c:pt>
                <c:pt idx="32">
                  <c:v>0.32061978545887959</c:v>
                </c:pt>
                <c:pt idx="33">
                  <c:v>0.32300357568533972</c:v>
                </c:pt>
                <c:pt idx="34">
                  <c:v>0.32300357568533972</c:v>
                </c:pt>
                <c:pt idx="35">
                  <c:v>0.32419547079856975</c:v>
                </c:pt>
                <c:pt idx="36">
                  <c:v>0.32419547079856975</c:v>
                </c:pt>
                <c:pt idx="37">
                  <c:v>0.32419547079856975</c:v>
                </c:pt>
                <c:pt idx="38">
                  <c:v>0.32419547079856975</c:v>
                </c:pt>
                <c:pt idx="39">
                  <c:v>0.32419547079856975</c:v>
                </c:pt>
                <c:pt idx="40">
                  <c:v>0.32419547079856975</c:v>
                </c:pt>
                <c:pt idx="41">
                  <c:v>0.32419547079856975</c:v>
                </c:pt>
                <c:pt idx="42">
                  <c:v>0.32419547079856975</c:v>
                </c:pt>
                <c:pt idx="43">
                  <c:v>0.32419547079856975</c:v>
                </c:pt>
                <c:pt idx="44">
                  <c:v>0.32419547079856975</c:v>
                </c:pt>
                <c:pt idx="45">
                  <c:v>0.32419547079856975</c:v>
                </c:pt>
                <c:pt idx="46">
                  <c:v>0.32419547079856975</c:v>
                </c:pt>
                <c:pt idx="47">
                  <c:v>0.32538736591179979</c:v>
                </c:pt>
                <c:pt idx="48">
                  <c:v>0.32538736591179979</c:v>
                </c:pt>
                <c:pt idx="49">
                  <c:v>0.32538736591179979</c:v>
                </c:pt>
                <c:pt idx="50">
                  <c:v>0.32538736591179979</c:v>
                </c:pt>
                <c:pt idx="51">
                  <c:v>0.32657926102502982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II nivel'!$B$455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II nivel'!$C$452:$BB$452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II nivel'!$C$455:$BB$455</c:f>
              <c:numCache>
                <c:formatCode>0.0%</c:formatCode>
                <c:ptCount val="52"/>
                <c:pt idx="0">
                  <c:v>9.5877277085330771E-4</c:v>
                </c:pt>
                <c:pt idx="1">
                  <c:v>6.7114093959731542E-3</c:v>
                </c:pt>
                <c:pt idx="2">
                  <c:v>6.7114093959731542E-3</c:v>
                </c:pt>
                <c:pt idx="3">
                  <c:v>9.5877277085330784E-3</c:v>
                </c:pt>
                <c:pt idx="4">
                  <c:v>1.725790987535954E-2</c:v>
                </c:pt>
                <c:pt idx="5">
                  <c:v>3.0680728667305847E-2</c:v>
                </c:pt>
                <c:pt idx="6">
                  <c:v>4.6979865771812082E-2</c:v>
                </c:pt>
                <c:pt idx="7">
                  <c:v>6.6155321188878236E-2</c:v>
                </c:pt>
                <c:pt idx="8">
                  <c:v>6.8072866730584852E-2</c:v>
                </c:pt>
                <c:pt idx="9">
                  <c:v>7.2866730584851394E-2</c:v>
                </c:pt>
                <c:pt idx="10">
                  <c:v>7.5743048897411319E-2</c:v>
                </c:pt>
                <c:pt idx="11">
                  <c:v>8.4372003835091081E-2</c:v>
                </c:pt>
                <c:pt idx="12">
                  <c:v>9.1083413231064239E-2</c:v>
                </c:pt>
                <c:pt idx="13">
                  <c:v>9.9712368168744014E-2</c:v>
                </c:pt>
                <c:pt idx="14">
                  <c:v>0.10258868648130393</c:v>
                </c:pt>
                <c:pt idx="15">
                  <c:v>0.10258868648130393</c:v>
                </c:pt>
                <c:pt idx="16">
                  <c:v>0.10930009587727708</c:v>
                </c:pt>
                <c:pt idx="17">
                  <c:v>0.10930009587727708</c:v>
                </c:pt>
                <c:pt idx="18">
                  <c:v>0.11025886864813039</c:v>
                </c:pt>
                <c:pt idx="19">
                  <c:v>0.1112176414189837</c:v>
                </c:pt>
                <c:pt idx="20">
                  <c:v>0.11409395973154363</c:v>
                </c:pt>
                <c:pt idx="21">
                  <c:v>0.11792905081495686</c:v>
                </c:pt>
                <c:pt idx="22">
                  <c:v>0.12272291466922339</c:v>
                </c:pt>
                <c:pt idx="23">
                  <c:v>0.12464046021093</c:v>
                </c:pt>
                <c:pt idx="24">
                  <c:v>0.12751677852348994</c:v>
                </c:pt>
                <c:pt idx="25">
                  <c:v>0.13039309683604985</c:v>
                </c:pt>
                <c:pt idx="26">
                  <c:v>0.137104506232023</c:v>
                </c:pt>
                <c:pt idx="27">
                  <c:v>0.13902205177372962</c:v>
                </c:pt>
                <c:pt idx="28">
                  <c:v>0.13902205177372962</c:v>
                </c:pt>
                <c:pt idx="29">
                  <c:v>0.14669223394055608</c:v>
                </c:pt>
                <c:pt idx="30">
                  <c:v>0.1476510067114094</c:v>
                </c:pt>
                <c:pt idx="31">
                  <c:v>0.1486097794822627</c:v>
                </c:pt>
                <c:pt idx="32">
                  <c:v>0.15052732502396932</c:v>
                </c:pt>
                <c:pt idx="33">
                  <c:v>0.15340364333652926</c:v>
                </c:pt>
                <c:pt idx="34">
                  <c:v>0.15436241610738255</c:v>
                </c:pt>
                <c:pt idx="35">
                  <c:v>0.15532118887823587</c:v>
                </c:pt>
                <c:pt idx="36">
                  <c:v>0.15532118887823587</c:v>
                </c:pt>
                <c:pt idx="37">
                  <c:v>0.15819750719079578</c:v>
                </c:pt>
                <c:pt idx="38">
                  <c:v>0.16107382550335569</c:v>
                </c:pt>
                <c:pt idx="39">
                  <c:v>0.16490891658676893</c:v>
                </c:pt>
                <c:pt idx="40">
                  <c:v>0.16586768935762225</c:v>
                </c:pt>
                <c:pt idx="41">
                  <c:v>0.16682646212847554</c:v>
                </c:pt>
                <c:pt idx="42">
                  <c:v>0.17257909875359539</c:v>
                </c:pt>
                <c:pt idx="43">
                  <c:v>0.17257909875359539</c:v>
                </c:pt>
                <c:pt idx="44">
                  <c:v>0.17257909875359539</c:v>
                </c:pt>
                <c:pt idx="45">
                  <c:v>0.17353787152444872</c:v>
                </c:pt>
                <c:pt idx="46">
                  <c:v>0.17353787152444872</c:v>
                </c:pt>
                <c:pt idx="47">
                  <c:v>0.17449664429530201</c:v>
                </c:pt>
                <c:pt idx="48">
                  <c:v>0.17449664429530201</c:v>
                </c:pt>
                <c:pt idx="49">
                  <c:v>0.17545541706615533</c:v>
                </c:pt>
                <c:pt idx="50">
                  <c:v>0.18216682646212848</c:v>
                </c:pt>
                <c:pt idx="51">
                  <c:v>0.18887823585810162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semana II nivel'!$B$456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numRef>
              <c:f>'gráficos x semana II nivel'!$C$452:$BB$452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II nivel'!$C$456:$BB$456</c:f>
              <c:numCache>
                <c:formatCode>0.0%</c:formatCode>
                <c:ptCount val="52"/>
                <c:pt idx="0">
                  <c:v>2.553191489361702E-3</c:v>
                </c:pt>
                <c:pt idx="1">
                  <c:v>2.553191489361702E-3</c:v>
                </c:pt>
                <c:pt idx="2">
                  <c:v>4.2553191489361703E-3</c:v>
                </c:pt>
                <c:pt idx="3">
                  <c:v>4.2553191489361703E-3</c:v>
                </c:pt>
                <c:pt idx="4">
                  <c:v>4.2553191489361703E-3</c:v>
                </c:pt>
                <c:pt idx="5">
                  <c:v>9.3617021276595751E-3</c:v>
                </c:pt>
                <c:pt idx="6">
                  <c:v>1.4468085106382979E-2</c:v>
                </c:pt>
                <c:pt idx="7">
                  <c:v>3.4042553191489362E-2</c:v>
                </c:pt>
                <c:pt idx="8">
                  <c:v>4.170212765957447E-2</c:v>
                </c:pt>
                <c:pt idx="9">
                  <c:v>4.6808510638297871E-2</c:v>
                </c:pt>
                <c:pt idx="10">
                  <c:v>5.1914893617021278E-2</c:v>
                </c:pt>
                <c:pt idx="11">
                  <c:v>5.8723404255319148E-2</c:v>
                </c:pt>
                <c:pt idx="12">
                  <c:v>6.4680851063829786E-2</c:v>
                </c:pt>
                <c:pt idx="13">
                  <c:v>7.1489361702127663E-2</c:v>
                </c:pt>
                <c:pt idx="14">
                  <c:v>7.6595744680851063E-2</c:v>
                </c:pt>
                <c:pt idx="15">
                  <c:v>8.1702127659574464E-2</c:v>
                </c:pt>
                <c:pt idx="16">
                  <c:v>8.595744680851064E-2</c:v>
                </c:pt>
                <c:pt idx="17">
                  <c:v>8.7659574468085102E-2</c:v>
                </c:pt>
                <c:pt idx="18">
                  <c:v>9.0212765957446803E-2</c:v>
                </c:pt>
                <c:pt idx="19">
                  <c:v>9.0212765957446803E-2</c:v>
                </c:pt>
                <c:pt idx="20">
                  <c:v>9.7021276595744679E-2</c:v>
                </c:pt>
                <c:pt idx="21">
                  <c:v>0.10042553191489362</c:v>
                </c:pt>
                <c:pt idx="22">
                  <c:v>0.10127659574468086</c:v>
                </c:pt>
                <c:pt idx="23">
                  <c:v>0.10297872340425532</c:v>
                </c:pt>
                <c:pt idx="24">
                  <c:v>0.10382978723404256</c:v>
                </c:pt>
                <c:pt idx="25">
                  <c:v>0.10468085106382979</c:v>
                </c:pt>
                <c:pt idx="26">
                  <c:v>0.10723404255319149</c:v>
                </c:pt>
                <c:pt idx="27">
                  <c:v>0.10893617021276596</c:v>
                </c:pt>
                <c:pt idx="28">
                  <c:v>0.11319148936170213</c:v>
                </c:pt>
                <c:pt idx="29">
                  <c:v>0.11574468085106383</c:v>
                </c:pt>
                <c:pt idx="30">
                  <c:v>0.11659574468085106</c:v>
                </c:pt>
                <c:pt idx="31">
                  <c:v>0.1251063829787234</c:v>
                </c:pt>
                <c:pt idx="32">
                  <c:v>0.12851063829787235</c:v>
                </c:pt>
                <c:pt idx="33">
                  <c:v>0.13361702127659575</c:v>
                </c:pt>
                <c:pt idx="34">
                  <c:v>0.13787234042553193</c:v>
                </c:pt>
                <c:pt idx="35">
                  <c:v>0.14042553191489363</c:v>
                </c:pt>
                <c:pt idx="36">
                  <c:v>0.14468085106382977</c:v>
                </c:pt>
                <c:pt idx="37">
                  <c:v>0.1497872340425532</c:v>
                </c:pt>
                <c:pt idx="38">
                  <c:v>0.1523404255319149</c:v>
                </c:pt>
                <c:pt idx="39">
                  <c:v>0.15319148936170213</c:v>
                </c:pt>
                <c:pt idx="40">
                  <c:v>0.15404255319148935</c:v>
                </c:pt>
                <c:pt idx="41">
                  <c:v>0.15574468085106383</c:v>
                </c:pt>
                <c:pt idx="42">
                  <c:v>0.16170212765957448</c:v>
                </c:pt>
                <c:pt idx="43">
                  <c:v>0.16170212765957448</c:v>
                </c:pt>
                <c:pt idx="44">
                  <c:v>0.16170212765957448</c:v>
                </c:pt>
                <c:pt idx="45">
                  <c:v>0.16340425531914893</c:v>
                </c:pt>
                <c:pt idx="46">
                  <c:v>0.1651063829787234</c:v>
                </c:pt>
                <c:pt idx="47">
                  <c:v>0.1676595744680851</c:v>
                </c:pt>
                <c:pt idx="48">
                  <c:v>0.16936170212765958</c:v>
                </c:pt>
                <c:pt idx="49">
                  <c:v>0.16936170212765958</c:v>
                </c:pt>
                <c:pt idx="50">
                  <c:v>0.17361702127659576</c:v>
                </c:pt>
                <c:pt idx="51">
                  <c:v>0.1753191489361702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240448"/>
        <c:axId val="637242752"/>
      </c:lineChart>
      <c:dateAx>
        <c:axId val="63724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242752"/>
        <c:crosses val="autoZero"/>
        <c:auto val="1"/>
        <c:lblOffset val="100"/>
        <c:baseTimeUnit val="days"/>
      </c:dateAx>
      <c:valAx>
        <c:axId val="637242752"/>
        <c:scaling>
          <c:orientation val="minMax"/>
          <c:max val="0.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24044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egresos totales de I y II nivel en primer año de gobierno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 y II nivel'!$B$229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 y II nivel'!$C$228:$V$228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y II nivel'!$C$229:$V$229</c:f>
              <c:numCache>
                <c:formatCode>General</c:formatCode>
                <c:ptCount val="20"/>
              </c:numCache>
            </c:numRef>
          </c:val>
          <c:smooth val="0"/>
        </c:ser>
        <c:ser>
          <c:idx val="1"/>
          <c:order val="1"/>
          <c:tx>
            <c:strRef>
              <c:f>'gráficos x semana I y II nivel'!$B$230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 y II nivel'!$C$228:$V$228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y II nivel'!$C$230:$V$230</c:f>
              <c:numCache>
                <c:formatCode>0.0%</c:formatCode>
                <c:ptCount val="20"/>
                <c:pt idx="0">
                  <c:v>3.1612223393045313E-2</c:v>
                </c:pt>
                <c:pt idx="1">
                  <c:v>6.0063224446786093E-2</c:v>
                </c:pt>
                <c:pt idx="2">
                  <c:v>8.7460484720758694E-2</c:v>
                </c:pt>
                <c:pt idx="3">
                  <c:v>0.17386722866174922</c:v>
                </c:pt>
                <c:pt idx="4">
                  <c:v>0.19072708113804004</c:v>
                </c:pt>
                <c:pt idx="5">
                  <c:v>0.21496311907270813</c:v>
                </c:pt>
                <c:pt idx="6">
                  <c:v>0.24341412012644889</c:v>
                </c:pt>
                <c:pt idx="7">
                  <c:v>0.29926238145416229</c:v>
                </c:pt>
                <c:pt idx="8">
                  <c:v>0.3108535300316122</c:v>
                </c:pt>
                <c:pt idx="9">
                  <c:v>0.32560590094836672</c:v>
                </c:pt>
                <c:pt idx="10">
                  <c:v>0.33719704952581664</c:v>
                </c:pt>
                <c:pt idx="11">
                  <c:v>0.3445732349841939</c:v>
                </c:pt>
                <c:pt idx="12">
                  <c:v>0.3582718651211802</c:v>
                </c:pt>
                <c:pt idx="13">
                  <c:v>0.36670179135932562</c:v>
                </c:pt>
                <c:pt idx="14">
                  <c:v>0.37407797681770283</c:v>
                </c:pt>
                <c:pt idx="15">
                  <c:v>0.38145416227608009</c:v>
                </c:pt>
                <c:pt idx="16">
                  <c:v>0.38988408851422551</c:v>
                </c:pt>
                <c:pt idx="17">
                  <c:v>0.39304531085353001</c:v>
                </c:pt>
                <c:pt idx="18">
                  <c:v>0.39620653319283455</c:v>
                </c:pt>
                <c:pt idx="19">
                  <c:v>0.39726027397260272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 y II nivel'!$B$231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 y II nivel'!$C$228:$V$228</c:f>
              <c:numCache>
                <c:formatCode>dd/mm</c:formatCode>
                <c:ptCount val="20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</c:numCache>
            </c:numRef>
          </c:cat>
          <c:val>
            <c:numRef>
              <c:f>'gráficos x semana I y II nivel'!$C$231:$V$231</c:f>
              <c:numCache>
                <c:formatCode>0.0%</c:formatCode>
                <c:ptCount val="20"/>
                <c:pt idx="0">
                  <c:v>1.201716738197425E-2</c:v>
                </c:pt>
                <c:pt idx="1">
                  <c:v>1.8884120171673818E-2</c:v>
                </c:pt>
                <c:pt idx="2">
                  <c:v>2.2317596566523604E-2</c:v>
                </c:pt>
                <c:pt idx="3">
                  <c:v>3.8626609442060089E-2</c:v>
                </c:pt>
                <c:pt idx="4">
                  <c:v>5.1502145922746781E-2</c:v>
                </c:pt>
                <c:pt idx="5">
                  <c:v>7.7253218884120178E-2</c:v>
                </c:pt>
                <c:pt idx="6">
                  <c:v>9.27038626609442E-2</c:v>
                </c:pt>
                <c:pt idx="7">
                  <c:v>0.12017167381974249</c:v>
                </c:pt>
                <c:pt idx="8">
                  <c:v>0.12446351931330472</c:v>
                </c:pt>
                <c:pt idx="9">
                  <c:v>0.13218884120171673</c:v>
                </c:pt>
                <c:pt idx="10">
                  <c:v>0.14163090128755365</c:v>
                </c:pt>
                <c:pt idx="11">
                  <c:v>0.16394849785407725</c:v>
                </c:pt>
                <c:pt idx="12">
                  <c:v>0.17167381974248927</c:v>
                </c:pt>
                <c:pt idx="13">
                  <c:v>0.18283261802575107</c:v>
                </c:pt>
                <c:pt idx="14">
                  <c:v>0.18798283261802576</c:v>
                </c:pt>
                <c:pt idx="15">
                  <c:v>0.19055793991416309</c:v>
                </c:pt>
                <c:pt idx="16">
                  <c:v>0.20257510729613734</c:v>
                </c:pt>
                <c:pt idx="17">
                  <c:v>0.20515021459227467</c:v>
                </c:pt>
                <c:pt idx="18">
                  <c:v>0.20944206008583691</c:v>
                </c:pt>
                <c:pt idx="19">
                  <c:v>0.21201716738197424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310080"/>
        <c:axId val="637312384"/>
      </c:lineChart>
      <c:dateAx>
        <c:axId val="63731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312384"/>
        <c:crosses val="autoZero"/>
        <c:auto val="1"/>
        <c:lblOffset val="100"/>
        <c:baseTimeUnit val="days"/>
      </c:dateAx>
      <c:valAx>
        <c:axId val="6373123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3100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'gráficos x semana I y II nivel'!$B$236</c:f>
              <c:strCache>
                <c:ptCount val="1"/>
                <c:pt idx="0">
                  <c:v>2010</c:v>
                </c:pt>
              </c:strCache>
            </c:strRef>
          </c:tx>
          <c:spPr>
            <a:ln cmpd="sng">
              <a:solidFill>
                <a:srgbClr val="99999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99999">
                  <a:alpha val="100000"/>
                </a:srgbClr>
              </a:solidFill>
              <a:ln cmpd="sng">
                <a:solidFill>
                  <a:srgbClr val="999999">
                    <a:alpha val="100000"/>
                  </a:srgbClr>
                </a:solidFill>
              </a:ln>
            </c:spPr>
          </c:marker>
          <c:cat>
            <c:numRef>
              <c:f>'gráficos x semana I y II nivel'!$C$235:$BB$235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y II nivel'!$C$236:$BB$236</c:f>
              <c:numCache>
                <c:formatCode>0.0%</c:formatCode>
                <c:ptCount val="52"/>
                <c:pt idx="0">
                  <c:v>0</c:v>
                </c:pt>
                <c:pt idx="1">
                  <c:v>3.3821871476888386E-3</c:v>
                </c:pt>
                <c:pt idx="2">
                  <c:v>3.3821871476888386E-3</c:v>
                </c:pt>
                <c:pt idx="3">
                  <c:v>1.2401352874859075E-2</c:v>
                </c:pt>
                <c:pt idx="4">
                  <c:v>1.4656144306651634E-2</c:v>
                </c:pt>
                <c:pt idx="5">
                  <c:v>2.1420518602029311E-2</c:v>
                </c:pt>
                <c:pt idx="6">
                  <c:v>2.480270574971815E-2</c:v>
                </c:pt>
                <c:pt idx="7">
                  <c:v>3.4949267192784669E-2</c:v>
                </c:pt>
                <c:pt idx="8">
                  <c:v>3.7204058624577228E-2</c:v>
                </c:pt>
                <c:pt idx="9">
                  <c:v>4.1713641488162347E-2</c:v>
                </c:pt>
                <c:pt idx="10">
                  <c:v>4.5095828635851182E-2</c:v>
                </c:pt>
                <c:pt idx="11">
                  <c:v>4.6223224351747465E-2</c:v>
                </c:pt>
                <c:pt idx="12">
                  <c:v>5.5242390078917701E-2</c:v>
                </c:pt>
                <c:pt idx="13">
                  <c:v>5.749718151071026E-2</c:v>
                </c:pt>
                <c:pt idx="14">
                  <c:v>5.8624577226606536E-2</c:v>
                </c:pt>
                <c:pt idx="15">
                  <c:v>6.2006764374295378E-2</c:v>
                </c:pt>
                <c:pt idx="16">
                  <c:v>6.538895152198422E-2</c:v>
                </c:pt>
                <c:pt idx="17">
                  <c:v>8.7936865839909811E-2</c:v>
                </c:pt>
                <c:pt idx="18">
                  <c:v>9.1319052987598653E-2</c:v>
                </c:pt>
                <c:pt idx="19">
                  <c:v>9.5828635851183772E-2</c:v>
                </c:pt>
                <c:pt idx="20">
                  <c:v>0.10033821871476889</c:v>
                </c:pt>
                <c:pt idx="21">
                  <c:v>0.10822998872604284</c:v>
                </c:pt>
                <c:pt idx="22">
                  <c:v>0.11273957158962795</c:v>
                </c:pt>
                <c:pt idx="23">
                  <c:v>0.11724915445321307</c:v>
                </c:pt>
                <c:pt idx="24">
                  <c:v>0.11950394588500564</c:v>
                </c:pt>
                <c:pt idx="25">
                  <c:v>0.12175873731679819</c:v>
                </c:pt>
                <c:pt idx="26">
                  <c:v>0.12401352874859076</c:v>
                </c:pt>
                <c:pt idx="27">
                  <c:v>0.12965050732807215</c:v>
                </c:pt>
                <c:pt idx="28">
                  <c:v>0.13303269447576099</c:v>
                </c:pt>
                <c:pt idx="29">
                  <c:v>0.14994363021420518</c:v>
                </c:pt>
                <c:pt idx="30">
                  <c:v>0.15219842164599776</c:v>
                </c:pt>
                <c:pt idx="31">
                  <c:v>0.15445321307779031</c:v>
                </c:pt>
                <c:pt idx="32">
                  <c:v>0.15670800450958286</c:v>
                </c:pt>
                <c:pt idx="33">
                  <c:v>0.15783540022547915</c:v>
                </c:pt>
                <c:pt idx="34">
                  <c:v>0.1600901916572717</c:v>
                </c:pt>
                <c:pt idx="35">
                  <c:v>0.16234498308906425</c:v>
                </c:pt>
                <c:pt idx="36">
                  <c:v>0.16347237880496054</c:v>
                </c:pt>
                <c:pt idx="37">
                  <c:v>0.16459977452085683</c:v>
                </c:pt>
                <c:pt idx="38">
                  <c:v>0.16685456595264939</c:v>
                </c:pt>
                <c:pt idx="39">
                  <c:v>0.16685456595264939</c:v>
                </c:pt>
                <c:pt idx="40">
                  <c:v>0.16685456595264939</c:v>
                </c:pt>
                <c:pt idx="41">
                  <c:v>0.16685456595264939</c:v>
                </c:pt>
                <c:pt idx="42">
                  <c:v>0.16685456595264939</c:v>
                </c:pt>
                <c:pt idx="43">
                  <c:v>0.16910935738444194</c:v>
                </c:pt>
                <c:pt idx="44">
                  <c:v>0.17023675310033823</c:v>
                </c:pt>
                <c:pt idx="45">
                  <c:v>0.17023675310033823</c:v>
                </c:pt>
                <c:pt idx="46">
                  <c:v>0.17249154453213078</c:v>
                </c:pt>
                <c:pt idx="47">
                  <c:v>0.17700112739571588</c:v>
                </c:pt>
                <c:pt idx="48">
                  <c:v>0.18038331454340473</c:v>
                </c:pt>
                <c:pt idx="49">
                  <c:v>0.18376550169109357</c:v>
                </c:pt>
                <c:pt idx="50">
                  <c:v>0.1882750845546787</c:v>
                </c:pt>
                <c:pt idx="51">
                  <c:v>0.1882750845546787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semana I y II nivel'!$B$237</c:f>
              <c:strCache>
                <c:ptCount val="1"/>
                <c:pt idx="0">
                  <c:v>2014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cat>
            <c:numRef>
              <c:f>'gráficos x semana I y II nivel'!$C$235:$BB$235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y II nivel'!$C$237:$BB$237</c:f>
              <c:numCache>
                <c:formatCode>0.0%</c:formatCode>
                <c:ptCount val="52"/>
                <c:pt idx="0">
                  <c:v>2.6343519494204427E-2</c:v>
                </c:pt>
                <c:pt idx="1">
                  <c:v>4.9525816649104319E-2</c:v>
                </c:pt>
                <c:pt idx="2">
                  <c:v>7.4815595363540571E-2</c:v>
                </c:pt>
                <c:pt idx="3">
                  <c:v>0.14646996838777659</c:v>
                </c:pt>
                <c:pt idx="4">
                  <c:v>0.16332982086406744</c:v>
                </c:pt>
                <c:pt idx="5">
                  <c:v>0.18440463645943098</c:v>
                </c:pt>
                <c:pt idx="6">
                  <c:v>0.21074815595363541</c:v>
                </c:pt>
                <c:pt idx="7">
                  <c:v>0.26343519494204426</c:v>
                </c:pt>
                <c:pt idx="8">
                  <c:v>0.27291886195995785</c:v>
                </c:pt>
                <c:pt idx="9">
                  <c:v>0.28556375131717598</c:v>
                </c:pt>
                <c:pt idx="10">
                  <c:v>0.29610115911485774</c:v>
                </c:pt>
                <c:pt idx="11">
                  <c:v>0.30136986301369861</c:v>
                </c:pt>
                <c:pt idx="12">
                  <c:v>0.3108535300316122</c:v>
                </c:pt>
                <c:pt idx="13">
                  <c:v>0.3171759747102213</c:v>
                </c:pt>
                <c:pt idx="14">
                  <c:v>0.32139093782929401</c:v>
                </c:pt>
                <c:pt idx="15">
                  <c:v>0.32244467860906217</c:v>
                </c:pt>
                <c:pt idx="16">
                  <c:v>0.32560590094836672</c:v>
                </c:pt>
                <c:pt idx="17">
                  <c:v>0.32771338250790305</c:v>
                </c:pt>
                <c:pt idx="18">
                  <c:v>0.3308746048472076</c:v>
                </c:pt>
                <c:pt idx="19">
                  <c:v>0.3308746048472076</c:v>
                </c:pt>
                <c:pt idx="20">
                  <c:v>0.33508956796628031</c:v>
                </c:pt>
                <c:pt idx="21">
                  <c:v>0.33614330874604847</c:v>
                </c:pt>
                <c:pt idx="22">
                  <c:v>0.33930453108535302</c:v>
                </c:pt>
                <c:pt idx="23">
                  <c:v>0.33930453108535302</c:v>
                </c:pt>
                <c:pt idx="24">
                  <c:v>0.33930453108535302</c:v>
                </c:pt>
                <c:pt idx="25">
                  <c:v>0.33930453108535302</c:v>
                </c:pt>
                <c:pt idx="26">
                  <c:v>0.33930453108535302</c:v>
                </c:pt>
                <c:pt idx="27">
                  <c:v>0.33930453108535302</c:v>
                </c:pt>
                <c:pt idx="28">
                  <c:v>0.33930453108535302</c:v>
                </c:pt>
                <c:pt idx="29">
                  <c:v>0.34035827186512119</c:v>
                </c:pt>
                <c:pt idx="30">
                  <c:v>0.34035827186512119</c:v>
                </c:pt>
                <c:pt idx="31">
                  <c:v>0.34035827186512119</c:v>
                </c:pt>
                <c:pt idx="32">
                  <c:v>0.34035827186512119</c:v>
                </c:pt>
                <c:pt idx="33">
                  <c:v>0.34246575342465752</c:v>
                </c:pt>
                <c:pt idx="34">
                  <c:v>0.34246575342465752</c:v>
                </c:pt>
                <c:pt idx="35">
                  <c:v>0.34351949420442573</c:v>
                </c:pt>
                <c:pt idx="36">
                  <c:v>0.34351949420442573</c:v>
                </c:pt>
                <c:pt idx="37">
                  <c:v>0.34351949420442573</c:v>
                </c:pt>
                <c:pt idx="38">
                  <c:v>0.34351949420442573</c:v>
                </c:pt>
                <c:pt idx="39">
                  <c:v>0.34351949420442573</c:v>
                </c:pt>
                <c:pt idx="40">
                  <c:v>0.34351949420442573</c:v>
                </c:pt>
                <c:pt idx="41">
                  <c:v>0.34351949420442573</c:v>
                </c:pt>
                <c:pt idx="42">
                  <c:v>0.34351949420442573</c:v>
                </c:pt>
                <c:pt idx="43">
                  <c:v>0.34351949420442573</c:v>
                </c:pt>
                <c:pt idx="44">
                  <c:v>0.34351949420442573</c:v>
                </c:pt>
                <c:pt idx="45">
                  <c:v>0.34351949420442573</c:v>
                </c:pt>
                <c:pt idx="46">
                  <c:v>0.34351949420442573</c:v>
                </c:pt>
                <c:pt idx="47">
                  <c:v>0.3445732349841939</c:v>
                </c:pt>
                <c:pt idx="48">
                  <c:v>0.3445732349841939</c:v>
                </c:pt>
                <c:pt idx="49">
                  <c:v>0.3445732349841939</c:v>
                </c:pt>
                <c:pt idx="50">
                  <c:v>0.3445732349841939</c:v>
                </c:pt>
                <c:pt idx="51">
                  <c:v>0.34562697576396206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semana I y II nivel'!$B$238</c:f>
              <c:strCache>
                <c:ptCount val="1"/>
                <c:pt idx="0">
                  <c:v>2018</c:v>
                </c:pt>
              </c:strCache>
            </c:strRef>
          </c:tx>
          <c:spPr>
            <a:ln cmpd="sng">
              <a:solidFill>
                <a:srgbClr val="3C78D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C78D8">
                  <a:alpha val="100000"/>
                </a:srgbClr>
              </a:solidFill>
              <a:ln cmpd="sng">
                <a:solidFill>
                  <a:srgbClr val="3C78D8">
                    <a:alpha val="100000"/>
                  </a:srgbClr>
                </a:solidFill>
              </a:ln>
            </c:spPr>
          </c:marker>
          <c:cat>
            <c:numRef>
              <c:f>'gráficos x semana I y II nivel'!$C$235:$BB$235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y II nivel'!$C$238:$BB$238</c:f>
              <c:numCache>
                <c:formatCode>0.0%</c:formatCode>
                <c:ptCount val="52"/>
                <c:pt idx="0">
                  <c:v>3.4334763948497852E-3</c:v>
                </c:pt>
                <c:pt idx="1">
                  <c:v>1.0300429184549357E-2</c:v>
                </c:pt>
                <c:pt idx="2">
                  <c:v>1.1158798283261802E-2</c:v>
                </c:pt>
                <c:pt idx="3">
                  <c:v>2.317596566523605E-2</c:v>
                </c:pt>
                <c:pt idx="4">
                  <c:v>3.3476394849785408E-2</c:v>
                </c:pt>
                <c:pt idx="5">
                  <c:v>5.5793991416309016E-2</c:v>
                </c:pt>
                <c:pt idx="6">
                  <c:v>7.0386266094420599E-2</c:v>
                </c:pt>
                <c:pt idx="7">
                  <c:v>8.9270386266094418E-2</c:v>
                </c:pt>
                <c:pt idx="8">
                  <c:v>9.0987124463519309E-2</c:v>
                </c:pt>
                <c:pt idx="9">
                  <c:v>9.5278969957081544E-2</c:v>
                </c:pt>
                <c:pt idx="10">
                  <c:v>0.10042918454935622</c:v>
                </c:pt>
                <c:pt idx="11">
                  <c:v>0.11416309012875536</c:v>
                </c:pt>
                <c:pt idx="12">
                  <c:v>0.12103004291845494</c:v>
                </c:pt>
                <c:pt idx="13">
                  <c:v>0.12875536480686695</c:v>
                </c:pt>
                <c:pt idx="14">
                  <c:v>0.1313304721030043</c:v>
                </c:pt>
                <c:pt idx="15">
                  <c:v>0.1313304721030043</c:v>
                </c:pt>
                <c:pt idx="16">
                  <c:v>0.13733905579399142</c:v>
                </c:pt>
                <c:pt idx="17">
                  <c:v>0.13733905579399142</c:v>
                </c:pt>
                <c:pt idx="18">
                  <c:v>0.13819742489270387</c:v>
                </c:pt>
                <c:pt idx="19">
                  <c:v>0.13905579399141632</c:v>
                </c:pt>
                <c:pt idx="20">
                  <c:v>0.14163090128755365</c:v>
                </c:pt>
                <c:pt idx="21">
                  <c:v>0.14678111587982834</c:v>
                </c:pt>
                <c:pt idx="22">
                  <c:v>0.15107296137339055</c:v>
                </c:pt>
                <c:pt idx="23">
                  <c:v>0.15278969957081545</c:v>
                </c:pt>
                <c:pt idx="24">
                  <c:v>0.15536480686695278</c:v>
                </c:pt>
                <c:pt idx="25">
                  <c:v>0.15793991416309014</c:v>
                </c:pt>
                <c:pt idx="26">
                  <c:v>0.16394849785407725</c:v>
                </c:pt>
                <c:pt idx="27">
                  <c:v>0.16566523605150216</c:v>
                </c:pt>
                <c:pt idx="28">
                  <c:v>0.16566523605150216</c:v>
                </c:pt>
                <c:pt idx="29">
                  <c:v>0.17253218884120172</c:v>
                </c:pt>
                <c:pt idx="30">
                  <c:v>0.17339055793991417</c:v>
                </c:pt>
                <c:pt idx="31">
                  <c:v>0.17510729613733905</c:v>
                </c:pt>
                <c:pt idx="32">
                  <c:v>0.17682403433476396</c:v>
                </c:pt>
                <c:pt idx="33">
                  <c:v>0.18025751072961374</c:v>
                </c:pt>
                <c:pt idx="34">
                  <c:v>0.18111587982832619</c:v>
                </c:pt>
                <c:pt idx="35">
                  <c:v>0.18197424892703862</c:v>
                </c:pt>
                <c:pt idx="36">
                  <c:v>0.18197424892703862</c:v>
                </c:pt>
                <c:pt idx="37">
                  <c:v>0.18454935622317598</c:v>
                </c:pt>
                <c:pt idx="38">
                  <c:v>0.18712446351931331</c:v>
                </c:pt>
                <c:pt idx="39">
                  <c:v>0.19141630901287554</c:v>
                </c:pt>
                <c:pt idx="40">
                  <c:v>0.19227467811158799</c:v>
                </c:pt>
                <c:pt idx="41">
                  <c:v>0.19313304721030042</c:v>
                </c:pt>
                <c:pt idx="42">
                  <c:v>0.19828326180257511</c:v>
                </c:pt>
                <c:pt idx="43">
                  <c:v>0.19828326180257511</c:v>
                </c:pt>
                <c:pt idx="44">
                  <c:v>0.19828326180257511</c:v>
                </c:pt>
                <c:pt idx="45">
                  <c:v>0.19914163090128756</c:v>
                </c:pt>
                <c:pt idx="46">
                  <c:v>0.19914163090128756</c:v>
                </c:pt>
                <c:pt idx="47">
                  <c:v>0.2</c:v>
                </c:pt>
                <c:pt idx="48">
                  <c:v>0.2</c:v>
                </c:pt>
                <c:pt idx="49">
                  <c:v>0.20085836909871244</c:v>
                </c:pt>
                <c:pt idx="50">
                  <c:v>0.20772532188841203</c:v>
                </c:pt>
                <c:pt idx="51">
                  <c:v>0.21459227467811159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semana I y II nivel'!$B$239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00FFF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FF">
                  <a:alpha val="100000"/>
                </a:srgbClr>
              </a:solidFill>
              <a:ln cmpd="sng">
                <a:solidFill>
                  <a:srgbClr val="00FFFF">
                    <a:alpha val="100000"/>
                  </a:srgbClr>
                </a:solidFill>
              </a:ln>
            </c:spPr>
          </c:marker>
          <c:cat>
            <c:numRef>
              <c:f>'gráficos x semana I y II nivel'!$C$235:$BB$235</c:f>
              <c:numCache>
                <c:formatCode>dd/mm</c:formatCode>
                <c:ptCount val="52"/>
                <c:pt idx="0">
                  <c:v>44638</c:v>
                </c:pt>
                <c:pt idx="1">
                  <c:v>44645</c:v>
                </c:pt>
                <c:pt idx="2">
                  <c:v>44652</c:v>
                </c:pt>
                <c:pt idx="3">
                  <c:v>44659</c:v>
                </c:pt>
                <c:pt idx="4">
                  <c:v>44666</c:v>
                </c:pt>
                <c:pt idx="5">
                  <c:v>44673</c:v>
                </c:pt>
                <c:pt idx="6">
                  <c:v>44680</c:v>
                </c:pt>
                <c:pt idx="7">
                  <c:v>44687</c:v>
                </c:pt>
                <c:pt idx="8">
                  <c:v>44694</c:v>
                </c:pt>
                <c:pt idx="9">
                  <c:v>44701</c:v>
                </c:pt>
                <c:pt idx="10">
                  <c:v>44708</c:v>
                </c:pt>
                <c:pt idx="11">
                  <c:v>44715</c:v>
                </c:pt>
                <c:pt idx="12">
                  <c:v>44722</c:v>
                </c:pt>
                <c:pt idx="13">
                  <c:v>44729</c:v>
                </c:pt>
                <c:pt idx="14">
                  <c:v>44736</c:v>
                </c:pt>
                <c:pt idx="15">
                  <c:v>44743</c:v>
                </c:pt>
                <c:pt idx="16">
                  <c:v>44750</c:v>
                </c:pt>
                <c:pt idx="17">
                  <c:v>44757</c:v>
                </c:pt>
                <c:pt idx="18">
                  <c:v>44764</c:v>
                </c:pt>
                <c:pt idx="19">
                  <c:v>44771</c:v>
                </c:pt>
                <c:pt idx="20">
                  <c:v>44778</c:v>
                </c:pt>
                <c:pt idx="21">
                  <c:v>44785</c:v>
                </c:pt>
                <c:pt idx="22">
                  <c:v>44792</c:v>
                </c:pt>
                <c:pt idx="23">
                  <c:v>44799</c:v>
                </c:pt>
                <c:pt idx="24">
                  <c:v>44806</c:v>
                </c:pt>
                <c:pt idx="25">
                  <c:v>44813</c:v>
                </c:pt>
                <c:pt idx="26">
                  <c:v>44820</c:v>
                </c:pt>
                <c:pt idx="27">
                  <c:v>44827</c:v>
                </c:pt>
                <c:pt idx="28">
                  <c:v>44834</c:v>
                </c:pt>
                <c:pt idx="29">
                  <c:v>44841</c:v>
                </c:pt>
                <c:pt idx="30">
                  <c:v>44848</c:v>
                </c:pt>
                <c:pt idx="31">
                  <c:v>44855</c:v>
                </c:pt>
                <c:pt idx="32">
                  <c:v>44862</c:v>
                </c:pt>
                <c:pt idx="33">
                  <c:v>44869</c:v>
                </c:pt>
                <c:pt idx="34">
                  <c:v>44876</c:v>
                </c:pt>
                <c:pt idx="35">
                  <c:v>44883</c:v>
                </c:pt>
                <c:pt idx="36">
                  <c:v>44890</c:v>
                </c:pt>
                <c:pt idx="37">
                  <c:v>44897</c:v>
                </c:pt>
                <c:pt idx="38">
                  <c:v>44904</c:v>
                </c:pt>
                <c:pt idx="39">
                  <c:v>44911</c:v>
                </c:pt>
                <c:pt idx="40">
                  <c:v>44918</c:v>
                </c:pt>
                <c:pt idx="41">
                  <c:v>44925</c:v>
                </c:pt>
                <c:pt idx="42">
                  <c:v>44932</c:v>
                </c:pt>
                <c:pt idx="43">
                  <c:v>44939</c:v>
                </c:pt>
                <c:pt idx="44">
                  <c:v>44946</c:v>
                </c:pt>
                <c:pt idx="45">
                  <c:v>44953</c:v>
                </c:pt>
                <c:pt idx="46">
                  <c:v>44960</c:v>
                </c:pt>
                <c:pt idx="47">
                  <c:v>44967</c:v>
                </c:pt>
                <c:pt idx="48">
                  <c:v>44974</c:v>
                </c:pt>
                <c:pt idx="49">
                  <c:v>44981</c:v>
                </c:pt>
                <c:pt idx="50">
                  <c:v>44988</c:v>
                </c:pt>
                <c:pt idx="51">
                  <c:v>44995</c:v>
                </c:pt>
              </c:numCache>
            </c:numRef>
          </c:cat>
          <c:val>
            <c:numRef>
              <c:f>'gráficos x semana I y II nivel'!$C$239:$BB$239</c:f>
              <c:numCache>
                <c:formatCode>0.0%</c:formatCode>
                <c:ptCount val="52"/>
                <c:pt idx="0">
                  <c:v>6.9124423963133645E-3</c:v>
                </c:pt>
                <c:pt idx="1">
                  <c:v>9.2165898617511521E-3</c:v>
                </c:pt>
                <c:pt idx="2">
                  <c:v>2.7649769585253458E-2</c:v>
                </c:pt>
                <c:pt idx="3">
                  <c:v>2.9185867895545316E-2</c:v>
                </c:pt>
                <c:pt idx="4">
                  <c:v>3.3026113671274962E-2</c:v>
                </c:pt>
                <c:pt idx="5">
                  <c:v>4.0706605222734255E-2</c:v>
                </c:pt>
                <c:pt idx="6">
                  <c:v>4.7619047619047616E-2</c:v>
                </c:pt>
                <c:pt idx="7">
                  <c:v>6.9892473118279563E-2</c:v>
                </c:pt>
                <c:pt idx="8">
                  <c:v>7.9109062980030717E-2</c:v>
                </c:pt>
                <c:pt idx="9">
                  <c:v>8.6021505376344093E-2</c:v>
                </c:pt>
                <c:pt idx="10">
                  <c:v>9.1397849462365593E-2</c:v>
                </c:pt>
                <c:pt idx="11">
                  <c:v>9.9078341013824886E-2</c:v>
                </c:pt>
                <c:pt idx="12">
                  <c:v>0.10445468509984639</c:v>
                </c:pt>
                <c:pt idx="13">
                  <c:v>0.11059907834101383</c:v>
                </c:pt>
                <c:pt idx="14">
                  <c:v>0.1152073732718894</c:v>
                </c:pt>
                <c:pt idx="15">
                  <c:v>0.12135176651305683</c:v>
                </c:pt>
                <c:pt idx="16">
                  <c:v>0.12519201228878649</c:v>
                </c:pt>
                <c:pt idx="17">
                  <c:v>0.12672811059907835</c:v>
                </c:pt>
                <c:pt idx="18">
                  <c:v>0.12903225806451613</c:v>
                </c:pt>
                <c:pt idx="19">
                  <c:v>0.12903225806451613</c:v>
                </c:pt>
                <c:pt idx="20">
                  <c:v>0.13594470046082949</c:v>
                </c:pt>
                <c:pt idx="21">
                  <c:v>0.13901689708141321</c:v>
                </c:pt>
                <c:pt idx="22">
                  <c:v>0.13978494623655913</c:v>
                </c:pt>
                <c:pt idx="23">
                  <c:v>0.14132104454685099</c:v>
                </c:pt>
                <c:pt idx="24">
                  <c:v>0.14208909370199693</c:v>
                </c:pt>
                <c:pt idx="25">
                  <c:v>0.14285714285714285</c:v>
                </c:pt>
                <c:pt idx="26">
                  <c:v>0.14516129032258066</c:v>
                </c:pt>
                <c:pt idx="27">
                  <c:v>0.14669738863287252</c:v>
                </c:pt>
                <c:pt idx="28">
                  <c:v>0.15207373271889402</c:v>
                </c:pt>
                <c:pt idx="29">
                  <c:v>0.15437788018433179</c:v>
                </c:pt>
                <c:pt idx="30">
                  <c:v>0.15514592933947774</c:v>
                </c:pt>
                <c:pt idx="31">
                  <c:v>0.16282642089093702</c:v>
                </c:pt>
                <c:pt idx="32">
                  <c:v>0.1674347158218126</c:v>
                </c:pt>
                <c:pt idx="33">
                  <c:v>0.17204301075268819</c:v>
                </c:pt>
                <c:pt idx="34">
                  <c:v>0.17588325652841783</c:v>
                </c:pt>
                <c:pt idx="35">
                  <c:v>0.1781874039938556</c:v>
                </c:pt>
                <c:pt idx="36">
                  <c:v>0.18202764976958524</c:v>
                </c:pt>
                <c:pt idx="37">
                  <c:v>0.18663594470046083</c:v>
                </c:pt>
                <c:pt idx="38">
                  <c:v>0.1889400921658986</c:v>
                </c:pt>
                <c:pt idx="39">
                  <c:v>0.18970814132104455</c:v>
                </c:pt>
                <c:pt idx="40">
                  <c:v>0.19047619047619047</c:v>
                </c:pt>
                <c:pt idx="41">
                  <c:v>0.19201228878648233</c:v>
                </c:pt>
                <c:pt idx="42">
                  <c:v>0.19738863287250383</c:v>
                </c:pt>
                <c:pt idx="43">
                  <c:v>0.19738863287250383</c:v>
                </c:pt>
                <c:pt idx="44">
                  <c:v>0.19738863287250383</c:v>
                </c:pt>
                <c:pt idx="45">
                  <c:v>0.19892473118279569</c:v>
                </c:pt>
                <c:pt idx="46">
                  <c:v>0.20046082949308755</c:v>
                </c:pt>
                <c:pt idx="47">
                  <c:v>0.20276497695852536</c:v>
                </c:pt>
                <c:pt idx="48">
                  <c:v>0.20430107526881722</c:v>
                </c:pt>
                <c:pt idx="49">
                  <c:v>0.20430107526881722</c:v>
                </c:pt>
                <c:pt idx="50">
                  <c:v>0.20814132104454686</c:v>
                </c:pt>
                <c:pt idx="51">
                  <c:v>0.20967741935483872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613568"/>
        <c:axId val="637616128"/>
      </c:lineChart>
      <c:dateAx>
        <c:axId val="63761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616128"/>
        <c:crosses val="autoZero"/>
        <c:auto val="1"/>
        <c:lblOffset val="100"/>
        <c:baseTimeUnit val="days"/>
      </c:dateAx>
      <c:valAx>
        <c:axId val="637616128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76135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totales de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 y II nivel'!$B$64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x mes I y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nivel'!$C$64:$N$64</c:f>
              <c:numCache>
                <c:formatCode>0.0%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 y II nivel'!$B$65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x mes I y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nivel'!$C$65:$N$65</c:f>
              <c:numCache>
                <c:formatCode>0.0%</c:formatCode>
                <c:ptCount val="12"/>
                <c:pt idx="0">
                  <c:v>0.15946348733233978</c:v>
                </c:pt>
                <c:pt idx="1">
                  <c:v>0.36810730253353202</c:v>
                </c:pt>
                <c:pt idx="2">
                  <c:v>0.46795827123695977</c:v>
                </c:pt>
                <c:pt idx="3">
                  <c:v>0.52459016393442626</c:v>
                </c:pt>
                <c:pt idx="4">
                  <c:v>0.5469448584202683</c:v>
                </c:pt>
                <c:pt idx="5">
                  <c:v>0.56482861400894191</c:v>
                </c:pt>
                <c:pt idx="6">
                  <c:v>0.56780923994038746</c:v>
                </c:pt>
                <c:pt idx="7">
                  <c:v>0.57377049180327866</c:v>
                </c:pt>
                <c:pt idx="8">
                  <c:v>0.58718330849478395</c:v>
                </c:pt>
                <c:pt idx="9">
                  <c:v>0.58718330849478395</c:v>
                </c:pt>
                <c:pt idx="10">
                  <c:v>0.5961251862891207</c:v>
                </c:pt>
                <c:pt idx="11">
                  <c:v>0.60059612518628913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 y II nivel'!$B$66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'gráficos x mes I y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nivel'!$C$66:$N$66</c:f>
              <c:numCache>
                <c:formatCode>0.0%</c:formatCode>
                <c:ptCount val="12"/>
                <c:pt idx="0">
                  <c:v>4.9180327868852458E-2</c:v>
                </c:pt>
                <c:pt idx="1">
                  <c:v>0.16897856242118536</c:v>
                </c:pt>
                <c:pt idx="2">
                  <c:v>0.24085750315258511</c:v>
                </c:pt>
                <c:pt idx="3">
                  <c:v>0.29508196721311475</c:v>
                </c:pt>
                <c:pt idx="4">
                  <c:v>0.35056746532156369</c:v>
                </c:pt>
                <c:pt idx="5">
                  <c:v>0.39218158890290039</c:v>
                </c:pt>
                <c:pt idx="6">
                  <c:v>0.43253467843631777</c:v>
                </c:pt>
                <c:pt idx="7">
                  <c:v>0.47919293820933168</c:v>
                </c:pt>
                <c:pt idx="8">
                  <c:v>0.5119798234552333</c:v>
                </c:pt>
                <c:pt idx="9">
                  <c:v>0.54224464060529631</c:v>
                </c:pt>
                <c:pt idx="10">
                  <c:v>0.57124842370744011</c:v>
                </c:pt>
                <c:pt idx="11">
                  <c:v>0.59899117276166458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 y II nivel'!$B$67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'gráficos x mes I y II nivel'!$C$63:$N$63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nivel'!$C$67:$N$67</c:f>
              <c:numCache>
                <c:formatCode>0.0%</c:formatCode>
                <c:ptCount val="12"/>
                <c:pt idx="0">
                  <c:v>4.1753653444676408E-2</c:v>
                </c:pt>
                <c:pt idx="1">
                  <c:v>9.2901878914405017E-2</c:v>
                </c:pt>
                <c:pt idx="2">
                  <c:v>0.16910229645093947</c:v>
                </c:pt>
                <c:pt idx="3">
                  <c:v>0.21085594989561587</c:v>
                </c:pt>
                <c:pt idx="4">
                  <c:v>0.23903966597077245</c:v>
                </c:pt>
                <c:pt idx="5">
                  <c:v>0.24112734864300625</c:v>
                </c:pt>
                <c:pt idx="6">
                  <c:v>0.24321503131524008</c:v>
                </c:pt>
                <c:pt idx="7">
                  <c:v>0.24947807933194155</c:v>
                </c:pt>
                <c:pt idx="8">
                  <c:v>0.24947807933194155</c:v>
                </c:pt>
                <c:pt idx="9">
                  <c:v>0.25156576200417535</c:v>
                </c:pt>
                <c:pt idx="10">
                  <c:v>0.25260960334029225</c:v>
                </c:pt>
                <c:pt idx="11">
                  <c:v>0.25260960334029225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12608"/>
        <c:axId val="640696704"/>
      </c:lineChart>
      <c:catAx>
        <c:axId val="64061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0696704"/>
        <c:crosses val="autoZero"/>
        <c:auto val="1"/>
        <c:lblAlgn val="ctr"/>
        <c:lblOffset val="100"/>
        <c:noMultiLvlLbl val="1"/>
      </c:catAx>
      <c:valAx>
        <c:axId val="6406967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061260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por renuncia no voluntaria de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x mes I y II nivel'!$B$71</c:f>
              <c:strCache>
                <c:ptCount val="1"/>
                <c:pt idx="0">
                  <c:v>SP1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x mes I y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nivel'!$C$71:$N$71</c:f>
              <c:numCache>
                <c:formatCode>0.0%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x mes I y II nivel'!$B$72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x mes I y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nivel'!$C$72:$N$72</c:f>
              <c:numCache>
                <c:formatCode>0.0%</c:formatCode>
                <c:ptCount val="12"/>
                <c:pt idx="0">
                  <c:v>0.13710879284649777</c:v>
                </c:pt>
                <c:pt idx="1">
                  <c:v>0.31594634873323396</c:v>
                </c:pt>
                <c:pt idx="2">
                  <c:v>0.40834575260804767</c:v>
                </c:pt>
                <c:pt idx="3">
                  <c:v>0.44560357675111772</c:v>
                </c:pt>
                <c:pt idx="4">
                  <c:v>0.46050670640834573</c:v>
                </c:pt>
                <c:pt idx="5">
                  <c:v>0.47242921013412814</c:v>
                </c:pt>
                <c:pt idx="6">
                  <c:v>0.47242921013412814</c:v>
                </c:pt>
                <c:pt idx="7">
                  <c:v>0.47391952309985097</c:v>
                </c:pt>
                <c:pt idx="8">
                  <c:v>0.47988077496274217</c:v>
                </c:pt>
                <c:pt idx="9">
                  <c:v>0.47988077496274217</c:v>
                </c:pt>
                <c:pt idx="10">
                  <c:v>0.4843517138599106</c:v>
                </c:pt>
                <c:pt idx="11">
                  <c:v>0.48733233979135621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'gráficos x mes I y II nivel'!$B$73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'gráficos x mes I y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nivel'!$C$73:$N$73</c:f>
              <c:numCache>
                <c:formatCode>0.0%</c:formatCode>
                <c:ptCount val="12"/>
                <c:pt idx="0">
                  <c:v>3.1525851197982346E-2</c:v>
                </c:pt>
                <c:pt idx="1">
                  <c:v>0.12988650693568726</c:v>
                </c:pt>
                <c:pt idx="2">
                  <c:v>0.17402269861286254</c:v>
                </c:pt>
                <c:pt idx="3">
                  <c:v>0.21059268600252207</c:v>
                </c:pt>
                <c:pt idx="4">
                  <c:v>0.23455233291298866</c:v>
                </c:pt>
                <c:pt idx="5">
                  <c:v>0.25472887767969737</c:v>
                </c:pt>
                <c:pt idx="6">
                  <c:v>0.27238335435056749</c:v>
                </c:pt>
                <c:pt idx="7">
                  <c:v>0.29129886506935687</c:v>
                </c:pt>
                <c:pt idx="8">
                  <c:v>0.29886506935687263</c:v>
                </c:pt>
                <c:pt idx="9">
                  <c:v>0.31525851197982346</c:v>
                </c:pt>
                <c:pt idx="10">
                  <c:v>0.32534678436317782</c:v>
                </c:pt>
                <c:pt idx="11">
                  <c:v>0.3417402269861286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'gráficos x mes I y II nivel'!$B$74</c:f>
              <c:strCache>
                <c:ptCount val="1"/>
                <c:pt idx="0">
                  <c:v>GB1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'gráficos x mes I y II nivel'!$C$70:$N$70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x mes I y II nivel'!$C$74:$N$74</c:f>
              <c:numCache>
                <c:formatCode>0.0%</c:formatCode>
                <c:ptCount val="12"/>
                <c:pt idx="0">
                  <c:v>3.5490605427974949E-2</c:v>
                </c:pt>
                <c:pt idx="1">
                  <c:v>6.471816283924843E-2</c:v>
                </c:pt>
                <c:pt idx="2">
                  <c:v>0.12526096033402923</c:v>
                </c:pt>
                <c:pt idx="3">
                  <c:v>0.15553235908141963</c:v>
                </c:pt>
                <c:pt idx="4">
                  <c:v>0.17118997912317327</c:v>
                </c:pt>
                <c:pt idx="5">
                  <c:v>0.1732776617954071</c:v>
                </c:pt>
                <c:pt idx="6">
                  <c:v>0.174321503131524</c:v>
                </c:pt>
                <c:pt idx="7">
                  <c:v>0.17536534446764093</c:v>
                </c:pt>
                <c:pt idx="8">
                  <c:v>0.17536534446764093</c:v>
                </c:pt>
                <c:pt idx="9">
                  <c:v>0.17640918580375783</c:v>
                </c:pt>
                <c:pt idx="10">
                  <c:v>0.17640918580375783</c:v>
                </c:pt>
                <c:pt idx="11">
                  <c:v>0.17640918580375783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958848"/>
        <c:axId val="640960768"/>
      </c:lineChart>
      <c:catAx>
        <c:axId val="64095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0960768"/>
        <c:crosses val="autoZero"/>
        <c:auto val="1"/>
        <c:lblAlgn val="ctr"/>
        <c:lblOffset val="100"/>
        <c:noMultiLvlLbl val="1"/>
      </c:catAx>
      <c:valAx>
        <c:axId val="64096076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095884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totales de I y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I y II nivel'!$B$34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I y II nivel'!$C$33:$N$33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I y II nivel'!$C$34:$N$34</c:f>
              <c:numCache>
                <c:formatCode>0.0%</c:formatCode>
                <c:ptCount val="12"/>
                <c:pt idx="0">
                  <c:v>0.15946348733233978</c:v>
                </c:pt>
                <c:pt idx="1">
                  <c:v>0.36810730253353202</c:v>
                </c:pt>
                <c:pt idx="2">
                  <c:v>0.46795827123695977</c:v>
                </c:pt>
                <c:pt idx="3">
                  <c:v>0.52459016393442626</c:v>
                </c:pt>
                <c:pt idx="4">
                  <c:v>0.5469448584202683</c:v>
                </c:pt>
                <c:pt idx="5">
                  <c:v>0.56482861400894191</c:v>
                </c:pt>
                <c:pt idx="6">
                  <c:v>0.56780923994038746</c:v>
                </c:pt>
                <c:pt idx="7">
                  <c:v>0.57377049180327866</c:v>
                </c:pt>
                <c:pt idx="8">
                  <c:v>0.58718330849478395</c:v>
                </c:pt>
                <c:pt idx="9">
                  <c:v>0.58718330849478395</c:v>
                </c:pt>
                <c:pt idx="10">
                  <c:v>0.5961251862891207</c:v>
                </c:pt>
                <c:pt idx="11">
                  <c:v>0.60059612518628913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I y II nivel'!$B$35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I y II nivel'!$C$33:$N$33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I y II nivel'!$C$35:$N$35</c:f>
              <c:numCache>
                <c:formatCode>0.0%</c:formatCode>
                <c:ptCount val="12"/>
                <c:pt idx="0">
                  <c:v>4.9180327868852458E-2</c:v>
                </c:pt>
                <c:pt idx="1">
                  <c:v>0.16897856242118536</c:v>
                </c:pt>
                <c:pt idx="2">
                  <c:v>0.24085750315258511</c:v>
                </c:pt>
                <c:pt idx="3">
                  <c:v>0.29508196721311475</c:v>
                </c:pt>
                <c:pt idx="4">
                  <c:v>0.35056746532156369</c:v>
                </c:pt>
                <c:pt idx="5">
                  <c:v>0.39218158890290039</c:v>
                </c:pt>
                <c:pt idx="6">
                  <c:v>0.43253467843631777</c:v>
                </c:pt>
                <c:pt idx="7">
                  <c:v>0.47919293820933168</c:v>
                </c:pt>
                <c:pt idx="8">
                  <c:v>0.50819672131147542</c:v>
                </c:pt>
                <c:pt idx="9">
                  <c:v>0.53341740226986134</c:v>
                </c:pt>
                <c:pt idx="10">
                  <c:v>0.56494325346784369</c:v>
                </c:pt>
                <c:pt idx="11">
                  <c:v>0.60277427490542246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074304"/>
        <c:axId val="641076224"/>
      </c:lineChart>
      <c:catAx>
        <c:axId val="64107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076224"/>
        <c:crosses val="autoZero"/>
        <c:auto val="1"/>
        <c:lblAlgn val="ctr"/>
        <c:lblOffset val="100"/>
        <c:noMultiLvlLbl val="1"/>
      </c:catAx>
      <c:valAx>
        <c:axId val="64107622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07430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por mes en primer año de gobierno de egresos por renuncia no voluntaria de I y II nivel adscrito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'gráficos I y II nivel'!$B$39</c:f>
              <c:strCache>
                <c:ptCount val="1"/>
                <c:pt idx="0">
                  <c:v>MB2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I y II nivel'!$C$38:$N$38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I y II nivel'!$C$39:$N$39</c:f>
              <c:numCache>
                <c:formatCode>0.0%</c:formatCode>
                <c:ptCount val="12"/>
                <c:pt idx="0">
                  <c:v>0.13710879284649777</c:v>
                </c:pt>
                <c:pt idx="1">
                  <c:v>0.31594634873323396</c:v>
                </c:pt>
                <c:pt idx="2">
                  <c:v>0.40834575260804767</c:v>
                </c:pt>
                <c:pt idx="3">
                  <c:v>0.44560357675111772</c:v>
                </c:pt>
                <c:pt idx="4">
                  <c:v>0.46050670640834573</c:v>
                </c:pt>
                <c:pt idx="5">
                  <c:v>0.47242921013412814</c:v>
                </c:pt>
                <c:pt idx="6">
                  <c:v>0.47242921013412814</c:v>
                </c:pt>
                <c:pt idx="7">
                  <c:v>0.47391952309985097</c:v>
                </c:pt>
                <c:pt idx="8">
                  <c:v>0.47988077496274217</c:v>
                </c:pt>
                <c:pt idx="9">
                  <c:v>0.47988077496274217</c:v>
                </c:pt>
                <c:pt idx="10">
                  <c:v>0.4843517138599106</c:v>
                </c:pt>
                <c:pt idx="11">
                  <c:v>0.48733233979135621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'gráficos I y II nivel'!$B$40</c:f>
              <c:strCache>
                <c:ptCount val="1"/>
                <c:pt idx="0">
                  <c:v>SP2</c:v>
                </c:pt>
              </c:strCache>
            </c:strRef>
          </c:tx>
          <c:spPr>
            <a:ln cmpd="sng">
              <a:solidFill>
                <a:srgbClr val="073763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73763">
                  <a:alpha val="100000"/>
                </a:srgbClr>
              </a:solidFill>
              <a:ln cmpd="sng">
                <a:solidFill>
                  <a:srgbClr val="073763">
                    <a:alpha val="100000"/>
                  </a:srgbClr>
                </a:solidFill>
              </a:ln>
            </c:spPr>
          </c:marker>
          <c:dLbls>
            <c:txPr>
              <a:bodyPr/>
              <a:lstStyle/>
              <a:p>
                <a:pPr lvl="0">
                  <a:defRPr/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'gráficos I y II nivel'!$C$38:$N$38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'gráficos I y II nivel'!$C$40:$N$40</c:f>
              <c:numCache>
                <c:formatCode>0.0%</c:formatCode>
                <c:ptCount val="12"/>
                <c:pt idx="0">
                  <c:v>3.1525851197982346E-2</c:v>
                </c:pt>
                <c:pt idx="1">
                  <c:v>0.12988650693568726</c:v>
                </c:pt>
                <c:pt idx="2">
                  <c:v>0.17402269861286254</c:v>
                </c:pt>
                <c:pt idx="3">
                  <c:v>0.21059268600252207</c:v>
                </c:pt>
                <c:pt idx="4">
                  <c:v>0.23455233291298866</c:v>
                </c:pt>
                <c:pt idx="5">
                  <c:v>0.25472887767969737</c:v>
                </c:pt>
                <c:pt idx="6">
                  <c:v>0.27238335435056749</c:v>
                </c:pt>
                <c:pt idx="7">
                  <c:v>0.29129886506935687</c:v>
                </c:pt>
                <c:pt idx="8">
                  <c:v>0.29886506935687263</c:v>
                </c:pt>
                <c:pt idx="9">
                  <c:v>0.31525851197982346</c:v>
                </c:pt>
                <c:pt idx="10">
                  <c:v>0.32534678436317782</c:v>
                </c:pt>
                <c:pt idx="11">
                  <c:v>0.3417402269861286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127936"/>
        <c:axId val="641129856"/>
      </c:lineChart>
      <c:catAx>
        <c:axId val="64112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129856"/>
        <c:crosses val="autoZero"/>
        <c:auto val="1"/>
        <c:lblAlgn val="ctr"/>
        <c:lblOffset val="100"/>
        <c:noMultiLvlLbl val="1"/>
      </c:catAx>
      <c:valAx>
        <c:axId val="64112985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12793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2018'!$B$15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2018'!$C$14:$W$14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2018'!$C$15:$W$15</c:f>
              <c:numCache>
                <c:formatCode>0.0%</c:formatCode>
                <c:ptCount val="21"/>
                <c:pt idx="0">
                  <c:v>2.4590163934426229E-2</c:v>
                </c:pt>
                <c:pt idx="1">
                  <c:v>4.0983606557377046E-2</c:v>
                </c:pt>
                <c:pt idx="2">
                  <c:v>4.9180327868852458E-2</c:v>
                </c:pt>
                <c:pt idx="3">
                  <c:v>0.13934426229508196</c:v>
                </c:pt>
                <c:pt idx="4">
                  <c:v>0.1721311475409836</c:v>
                </c:pt>
                <c:pt idx="5">
                  <c:v>0.27049180327868855</c:v>
                </c:pt>
                <c:pt idx="6">
                  <c:v>0.27049180327868855</c:v>
                </c:pt>
                <c:pt idx="7">
                  <c:v>0.28688524590163933</c:v>
                </c:pt>
                <c:pt idx="8">
                  <c:v>0.28688524590163933</c:v>
                </c:pt>
                <c:pt idx="9">
                  <c:v>0.28688524590163933</c:v>
                </c:pt>
                <c:pt idx="10">
                  <c:v>0.31147540983606559</c:v>
                </c:pt>
                <c:pt idx="11">
                  <c:v>0.36885245901639346</c:v>
                </c:pt>
                <c:pt idx="12">
                  <c:v>0.37704918032786883</c:v>
                </c:pt>
                <c:pt idx="13">
                  <c:v>0.37704918032786883</c:v>
                </c:pt>
                <c:pt idx="14">
                  <c:v>0.37704918032786883</c:v>
                </c:pt>
                <c:pt idx="15">
                  <c:v>0.37704918032786883</c:v>
                </c:pt>
                <c:pt idx="16">
                  <c:v>0.37704918032786883</c:v>
                </c:pt>
                <c:pt idx="17">
                  <c:v>0.37704918032786883</c:v>
                </c:pt>
                <c:pt idx="18">
                  <c:v>0.37704918032786883</c:v>
                </c:pt>
                <c:pt idx="19">
                  <c:v>0.37704918032786883</c:v>
                </c:pt>
                <c:pt idx="20">
                  <c:v>0.37704918032786883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2018'!$B$16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2018'!$C$14:$W$14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2018'!$C$16:$W$16</c:f>
              <c:numCache>
                <c:formatCode>0.0%</c:formatCode>
                <c:ptCount val="21"/>
                <c:pt idx="0">
                  <c:v>2.4590163934426229E-2</c:v>
                </c:pt>
                <c:pt idx="1">
                  <c:v>4.0983606557377046E-2</c:v>
                </c:pt>
                <c:pt idx="2">
                  <c:v>5.737704918032787E-2</c:v>
                </c:pt>
                <c:pt idx="3">
                  <c:v>0.13114754098360656</c:v>
                </c:pt>
                <c:pt idx="4">
                  <c:v>0.15573770491803279</c:v>
                </c:pt>
                <c:pt idx="5">
                  <c:v>0.25409836065573771</c:v>
                </c:pt>
                <c:pt idx="6">
                  <c:v>0.26229508196721313</c:v>
                </c:pt>
                <c:pt idx="7">
                  <c:v>0.27868852459016391</c:v>
                </c:pt>
                <c:pt idx="8">
                  <c:v>0.27868852459016391</c:v>
                </c:pt>
                <c:pt idx="9">
                  <c:v>0.27868852459016391</c:v>
                </c:pt>
                <c:pt idx="10">
                  <c:v>0.30327868852459017</c:v>
                </c:pt>
                <c:pt idx="11">
                  <c:v>0.35245901639344263</c:v>
                </c:pt>
                <c:pt idx="12">
                  <c:v>0.35245901639344263</c:v>
                </c:pt>
                <c:pt idx="13">
                  <c:v>0.35245901639344263</c:v>
                </c:pt>
                <c:pt idx="14">
                  <c:v>0.35245901639344263</c:v>
                </c:pt>
                <c:pt idx="15">
                  <c:v>0.36065573770491804</c:v>
                </c:pt>
                <c:pt idx="16">
                  <c:v>0.37704918032786883</c:v>
                </c:pt>
                <c:pt idx="17">
                  <c:v>0.37704918032786883</c:v>
                </c:pt>
                <c:pt idx="18">
                  <c:v>0.37704918032786883</c:v>
                </c:pt>
                <c:pt idx="19">
                  <c:v>0.37704918032786883</c:v>
                </c:pt>
                <c:pt idx="20">
                  <c:v>0.37704918032786883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650688"/>
        <c:axId val="641652992"/>
      </c:lineChart>
      <c:catAx>
        <c:axId val="64165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652992"/>
        <c:crosses val="autoZero"/>
        <c:auto val="1"/>
        <c:lblAlgn val="ctr"/>
        <c:lblOffset val="100"/>
        <c:noMultiLvlLbl val="1"/>
      </c:catAx>
      <c:valAx>
        <c:axId val="641652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65068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2018'!$B$64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2018'!$C$62:$W$62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2018'!$C$64:$W$64</c:f>
              <c:numCache>
                <c:formatCode>0.0%</c:formatCode>
                <c:ptCount val="21"/>
                <c:pt idx="0">
                  <c:v>7.3770491803278687E-2</c:v>
                </c:pt>
                <c:pt idx="1">
                  <c:v>9.0163934426229511E-2</c:v>
                </c:pt>
                <c:pt idx="2">
                  <c:v>0.10655737704918032</c:v>
                </c:pt>
                <c:pt idx="3">
                  <c:v>0.19672131147540983</c:v>
                </c:pt>
                <c:pt idx="4">
                  <c:v>0.22131147540983606</c:v>
                </c:pt>
                <c:pt idx="5">
                  <c:v>0.31967213114754101</c:v>
                </c:pt>
                <c:pt idx="6">
                  <c:v>0.32786885245901637</c:v>
                </c:pt>
                <c:pt idx="7">
                  <c:v>0.35245901639344263</c:v>
                </c:pt>
                <c:pt idx="8">
                  <c:v>0.35245901639344263</c:v>
                </c:pt>
                <c:pt idx="9">
                  <c:v>0.35245901639344263</c:v>
                </c:pt>
                <c:pt idx="10">
                  <c:v>0.38524590163934425</c:v>
                </c:pt>
                <c:pt idx="11">
                  <c:v>0.44262295081967212</c:v>
                </c:pt>
                <c:pt idx="12">
                  <c:v>0.45081967213114754</c:v>
                </c:pt>
                <c:pt idx="13">
                  <c:v>0.45081967213114754</c:v>
                </c:pt>
                <c:pt idx="14">
                  <c:v>0.45081967213114754</c:v>
                </c:pt>
                <c:pt idx="15">
                  <c:v>0.45901639344262296</c:v>
                </c:pt>
                <c:pt idx="16">
                  <c:v>0.47540983606557374</c:v>
                </c:pt>
                <c:pt idx="17">
                  <c:v>0.48360655737704916</c:v>
                </c:pt>
                <c:pt idx="18">
                  <c:v>0.48360655737704916</c:v>
                </c:pt>
                <c:pt idx="19">
                  <c:v>0.48360655737704916</c:v>
                </c:pt>
                <c:pt idx="20">
                  <c:v>0.48360655737704916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2018'!$B$63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2018'!$C$62:$W$62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2018'!$C$63:$W$63</c:f>
              <c:numCache>
                <c:formatCode>0.0%</c:formatCode>
                <c:ptCount val="21"/>
                <c:pt idx="0">
                  <c:v>8.1967213114754092E-2</c:v>
                </c:pt>
                <c:pt idx="1">
                  <c:v>9.8360655737704916E-2</c:v>
                </c:pt>
                <c:pt idx="2">
                  <c:v>0.10655737704918032</c:v>
                </c:pt>
                <c:pt idx="3">
                  <c:v>0.20491803278688525</c:v>
                </c:pt>
                <c:pt idx="4">
                  <c:v>0.23770491803278687</c:v>
                </c:pt>
                <c:pt idx="5">
                  <c:v>0.33606557377049179</c:v>
                </c:pt>
                <c:pt idx="6">
                  <c:v>0.33606557377049179</c:v>
                </c:pt>
                <c:pt idx="7">
                  <c:v>0.36065573770491804</c:v>
                </c:pt>
                <c:pt idx="8">
                  <c:v>0.36065573770491804</c:v>
                </c:pt>
                <c:pt idx="9">
                  <c:v>0.36065573770491804</c:v>
                </c:pt>
                <c:pt idx="10">
                  <c:v>0.38524590163934425</c:v>
                </c:pt>
                <c:pt idx="11">
                  <c:v>0.45901639344262296</c:v>
                </c:pt>
                <c:pt idx="12">
                  <c:v>0.46721311475409838</c:v>
                </c:pt>
                <c:pt idx="13">
                  <c:v>0.46721311475409838</c:v>
                </c:pt>
                <c:pt idx="14">
                  <c:v>0.46721311475409838</c:v>
                </c:pt>
                <c:pt idx="15">
                  <c:v>0.48360655737704916</c:v>
                </c:pt>
                <c:pt idx="16">
                  <c:v>0.48360655737704916</c:v>
                </c:pt>
                <c:pt idx="17">
                  <c:v>0.48360655737704916</c:v>
                </c:pt>
                <c:pt idx="18">
                  <c:v>0.48360655737704916</c:v>
                </c:pt>
                <c:pt idx="19">
                  <c:v>0.48360655737704916</c:v>
                </c:pt>
                <c:pt idx="20">
                  <c:v>0.48360655737704916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768448"/>
        <c:axId val="641779200"/>
      </c:lineChart>
      <c:catAx>
        <c:axId val="64176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779200"/>
        <c:crosses val="autoZero"/>
        <c:auto val="1"/>
        <c:lblAlgn val="ctr"/>
        <c:lblOffset val="100"/>
        <c:noMultiLvlLbl val="1"/>
      </c:catAx>
      <c:valAx>
        <c:axId val="641779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7684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2018'!$B$86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2018'!$C$84:$W$84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2018'!$C$86:$W$86</c:f>
              <c:numCache>
                <c:formatCode>0.0%</c:formatCode>
                <c:ptCount val="21"/>
                <c:pt idx="0">
                  <c:v>9.5877277085330771E-4</c:v>
                </c:pt>
                <c:pt idx="1">
                  <c:v>2.8763183125599234E-3</c:v>
                </c:pt>
                <c:pt idx="2">
                  <c:v>4.7938638542665392E-3</c:v>
                </c:pt>
                <c:pt idx="3">
                  <c:v>1.0546500479386385E-2</c:v>
                </c:pt>
                <c:pt idx="4">
                  <c:v>1.6299137104506232E-2</c:v>
                </c:pt>
                <c:pt idx="5">
                  <c:v>3.2598274209012464E-2</c:v>
                </c:pt>
                <c:pt idx="6">
                  <c:v>4.8897411313518699E-2</c:v>
                </c:pt>
                <c:pt idx="7">
                  <c:v>6.7114093959731544E-2</c:v>
                </c:pt>
                <c:pt idx="8">
                  <c:v>6.9031639501438161E-2</c:v>
                </c:pt>
                <c:pt idx="9">
                  <c:v>7.3825503355704702E-2</c:v>
                </c:pt>
                <c:pt idx="10">
                  <c:v>7.6701821668264628E-2</c:v>
                </c:pt>
                <c:pt idx="11">
                  <c:v>8.3413231064237772E-2</c:v>
                </c:pt>
                <c:pt idx="12">
                  <c:v>8.9165867689357622E-2</c:v>
                </c:pt>
                <c:pt idx="13">
                  <c:v>9.4918504314477473E-2</c:v>
                </c:pt>
                <c:pt idx="14">
                  <c:v>9.6836049856184089E-2</c:v>
                </c:pt>
                <c:pt idx="15">
                  <c:v>9.6836049856184089E-2</c:v>
                </c:pt>
                <c:pt idx="16">
                  <c:v>0.10930009587727708</c:v>
                </c:pt>
                <c:pt idx="17">
                  <c:v>0.10930009587727708</c:v>
                </c:pt>
                <c:pt idx="18">
                  <c:v>0.11025886864813039</c:v>
                </c:pt>
                <c:pt idx="19">
                  <c:v>0.1112176414189837</c:v>
                </c:pt>
                <c:pt idx="20">
                  <c:v>0.11409395973154363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2018'!$B$85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2018'!$C$84:$W$84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'rev 2018'!$C$85:$W$85</c:f>
              <c:numCache>
                <c:formatCode>0.0%</c:formatCode>
                <c:ptCount val="21"/>
                <c:pt idx="0">
                  <c:v>9.5877277085330771E-4</c:v>
                </c:pt>
                <c:pt idx="1">
                  <c:v>6.7114093959731542E-3</c:v>
                </c:pt>
                <c:pt idx="2">
                  <c:v>6.7114093959731542E-3</c:v>
                </c:pt>
                <c:pt idx="3">
                  <c:v>9.5877277085330784E-3</c:v>
                </c:pt>
                <c:pt idx="4">
                  <c:v>1.725790987535954E-2</c:v>
                </c:pt>
                <c:pt idx="5">
                  <c:v>3.0680728667305847E-2</c:v>
                </c:pt>
                <c:pt idx="6">
                  <c:v>4.6979865771812082E-2</c:v>
                </c:pt>
                <c:pt idx="7">
                  <c:v>6.6155321188878236E-2</c:v>
                </c:pt>
                <c:pt idx="8">
                  <c:v>6.8072866730584852E-2</c:v>
                </c:pt>
                <c:pt idx="9">
                  <c:v>7.2866730584851394E-2</c:v>
                </c:pt>
                <c:pt idx="10">
                  <c:v>7.5743048897411319E-2</c:v>
                </c:pt>
                <c:pt idx="11">
                  <c:v>8.4372003835091081E-2</c:v>
                </c:pt>
                <c:pt idx="12">
                  <c:v>9.1083413231064239E-2</c:v>
                </c:pt>
                <c:pt idx="13">
                  <c:v>9.9712368168744014E-2</c:v>
                </c:pt>
                <c:pt idx="14">
                  <c:v>0.10258868648130393</c:v>
                </c:pt>
                <c:pt idx="15">
                  <c:v>0.10258868648130393</c:v>
                </c:pt>
                <c:pt idx="16">
                  <c:v>0.10930009587727708</c:v>
                </c:pt>
                <c:pt idx="17">
                  <c:v>0.10930009587727708</c:v>
                </c:pt>
                <c:pt idx="18">
                  <c:v>0.11025886864813039</c:v>
                </c:pt>
                <c:pt idx="19">
                  <c:v>0.1112176414189837</c:v>
                </c:pt>
                <c:pt idx="20">
                  <c:v>0.11409395973154363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144512"/>
        <c:axId val="642151168"/>
      </c:lineChart>
      <c:catAx>
        <c:axId val="64214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151168"/>
        <c:crosses val="autoZero"/>
        <c:auto val="1"/>
        <c:lblAlgn val="ctr"/>
        <c:lblOffset val="100"/>
        <c:noMultiLvlLbl val="1"/>
      </c:catAx>
      <c:valAx>
        <c:axId val="642151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1445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2018'!$B$134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2018'!$C$132:$AA$132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'rev 2018'!$C$134:$AA$134</c:f>
              <c:numCache>
                <c:formatCode>0.0%</c:formatCode>
                <c:ptCount val="25"/>
                <c:pt idx="0">
                  <c:v>3.8350910834132309E-3</c:v>
                </c:pt>
                <c:pt idx="1">
                  <c:v>5.7526366251198467E-3</c:v>
                </c:pt>
                <c:pt idx="2">
                  <c:v>8.6289549376797701E-3</c:v>
                </c:pt>
                <c:pt idx="3">
                  <c:v>1.725790987535954E-2</c:v>
                </c:pt>
                <c:pt idx="4">
                  <c:v>2.5886864813039309E-2</c:v>
                </c:pt>
                <c:pt idx="5">
                  <c:v>4.6021093000958774E-2</c:v>
                </c:pt>
                <c:pt idx="6">
                  <c:v>6.4237775647171619E-2</c:v>
                </c:pt>
                <c:pt idx="7">
                  <c:v>9.1083413231064239E-2</c:v>
                </c:pt>
                <c:pt idx="8">
                  <c:v>9.5877277085330781E-2</c:v>
                </c:pt>
                <c:pt idx="9">
                  <c:v>0.10354745925215723</c:v>
                </c:pt>
                <c:pt idx="10">
                  <c:v>0.11217641418983701</c:v>
                </c:pt>
                <c:pt idx="11">
                  <c:v>0.12464046021093</c:v>
                </c:pt>
                <c:pt idx="12">
                  <c:v>0.13135186960690318</c:v>
                </c:pt>
                <c:pt idx="13">
                  <c:v>0.13902205177372962</c:v>
                </c:pt>
                <c:pt idx="14">
                  <c:v>0.14285714285714285</c:v>
                </c:pt>
                <c:pt idx="15">
                  <c:v>0.14381591562799617</c:v>
                </c:pt>
                <c:pt idx="16">
                  <c:v>0.16970278044103548</c:v>
                </c:pt>
                <c:pt idx="17">
                  <c:v>0.17257909875359539</c:v>
                </c:pt>
                <c:pt idx="18">
                  <c:v>0.17737296260786195</c:v>
                </c:pt>
                <c:pt idx="19">
                  <c:v>0.18024928092042186</c:v>
                </c:pt>
                <c:pt idx="20">
                  <c:v>0.18983700862895495</c:v>
                </c:pt>
                <c:pt idx="21">
                  <c:v>0.19367209971236818</c:v>
                </c:pt>
                <c:pt idx="22">
                  <c:v>0.19846596356663471</c:v>
                </c:pt>
                <c:pt idx="23">
                  <c:v>0.20230105465004794</c:v>
                </c:pt>
                <c:pt idx="24">
                  <c:v>0.21668264621284755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2018'!$B$133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2018'!$C$132:$AA$132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'rev 2018'!$C$133:$AA$133</c:f>
              <c:numCache>
                <c:formatCode>0.0%</c:formatCode>
                <c:ptCount val="25"/>
                <c:pt idx="0">
                  <c:v>3.8350910834132309E-3</c:v>
                </c:pt>
                <c:pt idx="1">
                  <c:v>9.5877277085330784E-3</c:v>
                </c:pt>
                <c:pt idx="2">
                  <c:v>1.2464046021093002E-2</c:v>
                </c:pt>
                <c:pt idx="3">
                  <c:v>1.9175455417066157E-2</c:v>
                </c:pt>
                <c:pt idx="4">
                  <c:v>2.9721955896452542E-2</c:v>
                </c:pt>
                <c:pt idx="5">
                  <c:v>4.6979865771812082E-2</c:v>
                </c:pt>
                <c:pt idx="6">
                  <c:v>6.4237775647171619E-2</c:v>
                </c:pt>
                <c:pt idx="7">
                  <c:v>9.2042186001917548E-2</c:v>
                </c:pt>
                <c:pt idx="8">
                  <c:v>9.6836049856184089E-2</c:v>
                </c:pt>
                <c:pt idx="9">
                  <c:v>0.10546500479386385</c:v>
                </c:pt>
                <c:pt idx="10">
                  <c:v>0.11313518696069032</c:v>
                </c:pt>
                <c:pt idx="11">
                  <c:v>0.12943432406519656</c:v>
                </c:pt>
                <c:pt idx="12">
                  <c:v>0.137104506232023</c:v>
                </c:pt>
                <c:pt idx="13">
                  <c:v>0.14956855225311602</c:v>
                </c:pt>
                <c:pt idx="14">
                  <c:v>0.15532118887823587</c:v>
                </c:pt>
                <c:pt idx="15">
                  <c:v>0.15627996164908917</c:v>
                </c:pt>
                <c:pt idx="16">
                  <c:v>0.16970278044103548</c:v>
                </c:pt>
                <c:pt idx="17">
                  <c:v>0.17257909875359539</c:v>
                </c:pt>
                <c:pt idx="18">
                  <c:v>0.17737296260786195</c:v>
                </c:pt>
                <c:pt idx="19">
                  <c:v>0.18024928092042186</c:v>
                </c:pt>
                <c:pt idx="20">
                  <c:v>0.18983700862895495</c:v>
                </c:pt>
                <c:pt idx="21">
                  <c:v>0.19367209971236818</c:v>
                </c:pt>
                <c:pt idx="22">
                  <c:v>0.19846596356663471</c:v>
                </c:pt>
                <c:pt idx="23">
                  <c:v>0.20230105465004794</c:v>
                </c:pt>
                <c:pt idx="24">
                  <c:v>0.21668264621284755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176512"/>
        <c:axId val="642183168"/>
      </c:lineChart>
      <c:catAx>
        <c:axId val="64217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183168"/>
        <c:crosses val="autoZero"/>
        <c:auto val="1"/>
        <c:lblAlgn val="ctr"/>
        <c:lblOffset val="100"/>
        <c:noMultiLvlLbl val="1"/>
      </c:catAx>
      <c:valAx>
        <c:axId val="642183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1765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CL"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2014'!$B$15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2014'!$C$14:$R$14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'rev 2014'!$C$15:$R$15</c:f>
              <c:numCache>
                <c:formatCode>0.0%</c:formatCode>
                <c:ptCount val="16"/>
                <c:pt idx="0">
                  <c:v>0.20909090909090908</c:v>
                </c:pt>
                <c:pt idx="1">
                  <c:v>0.26363636363636361</c:v>
                </c:pt>
                <c:pt idx="2">
                  <c:v>0.27272727272727271</c:v>
                </c:pt>
                <c:pt idx="3">
                  <c:v>0.40909090909090912</c:v>
                </c:pt>
                <c:pt idx="4">
                  <c:v>0.42727272727272725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0.46363636363636362</c:v>
                </c:pt>
                <c:pt idx="9">
                  <c:v>0.46363636363636362</c:v>
                </c:pt>
                <c:pt idx="10">
                  <c:v>0.46363636363636362</c:v>
                </c:pt>
                <c:pt idx="11">
                  <c:v>0.46363636363636362</c:v>
                </c:pt>
                <c:pt idx="12">
                  <c:v>0.47272727272727272</c:v>
                </c:pt>
                <c:pt idx="13">
                  <c:v>0.47272727272727272</c:v>
                </c:pt>
                <c:pt idx="14">
                  <c:v>0.47272727272727272</c:v>
                </c:pt>
                <c:pt idx="15">
                  <c:v>0.48181818181818181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2014'!$B$16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2014'!$C$14:$R$14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'rev 2014'!$C$16:$R$16</c:f>
              <c:numCache>
                <c:formatCode>0.0%</c:formatCode>
                <c:ptCount val="16"/>
                <c:pt idx="0">
                  <c:v>0.21818181818181817</c:v>
                </c:pt>
                <c:pt idx="1">
                  <c:v>0.27272727272727271</c:v>
                </c:pt>
                <c:pt idx="2">
                  <c:v>0.2818181818181818</c:v>
                </c:pt>
                <c:pt idx="3">
                  <c:v>0.41818181818181815</c:v>
                </c:pt>
                <c:pt idx="4">
                  <c:v>0.43636363636363634</c:v>
                </c:pt>
                <c:pt idx="5">
                  <c:v>0.46363636363636362</c:v>
                </c:pt>
                <c:pt idx="6">
                  <c:v>0.46363636363636362</c:v>
                </c:pt>
                <c:pt idx="7">
                  <c:v>0.46363636363636362</c:v>
                </c:pt>
                <c:pt idx="8">
                  <c:v>0.47272727272727272</c:v>
                </c:pt>
                <c:pt idx="9">
                  <c:v>0.47272727272727272</c:v>
                </c:pt>
                <c:pt idx="10">
                  <c:v>0.47272727272727272</c:v>
                </c:pt>
                <c:pt idx="11">
                  <c:v>0.47272727272727272</c:v>
                </c:pt>
                <c:pt idx="12">
                  <c:v>0.48181818181818181</c:v>
                </c:pt>
                <c:pt idx="13">
                  <c:v>0.48181818181818181</c:v>
                </c:pt>
                <c:pt idx="14">
                  <c:v>0.48181818181818181</c:v>
                </c:pt>
                <c:pt idx="15">
                  <c:v>0.48181818181818181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499072"/>
        <c:axId val="638501632"/>
      </c:lineChart>
      <c:catAx>
        <c:axId val="63849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8501632"/>
        <c:crosses val="autoZero"/>
        <c:auto val="1"/>
        <c:lblAlgn val="ctr"/>
        <c:lblOffset val="100"/>
        <c:noMultiLvlLbl val="1"/>
      </c:catAx>
      <c:valAx>
        <c:axId val="638501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3849907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CL"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2014'!$B$64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2014'!$C$62:$AJ$62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2014'!$C$64:$AJ$64</c:f>
              <c:numCache>
                <c:formatCode>0.0%</c:formatCode>
                <c:ptCount val="34"/>
                <c:pt idx="0">
                  <c:v>0.27272727272727271</c:v>
                </c:pt>
                <c:pt idx="1">
                  <c:v>0.33636363636363636</c:v>
                </c:pt>
                <c:pt idx="2">
                  <c:v>0.36363636363636365</c:v>
                </c:pt>
                <c:pt idx="3">
                  <c:v>0.51818181818181819</c:v>
                </c:pt>
                <c:pt idx="4">
                  <c:v>0.55454545454545456</c:v>
                </c:pt>
                <c:pt idx="5">
                  <c:v>0.58181818181818179</c:v>
                </c:pt>
                <c:pt idx="6">
                  <c:v>0.58181818181818179</c:v>
                </c:pt>
                <c:pt idx="7">
                  <c:v>0.58181818181818179</c:v>
                </c:pt>
                <c:pt idx="8">
                  <c:v>0.60909090909090913</c:v>
                </c:pt>
                <c:pt idx="9">
                  <c:v>0.60909090909090913</c:v>
                </c:pt>
                <c:pt idx="10">
                  <c:v>0.60909090909090913</c:v>
                </c:pt>
                <c:pt idx="11">
                  <c:v>0.60909090909090913</c:v>
                </c:pt>
                <c:pt idx="12">
                  <c:v>0.61818181818181817</c:v>
                </c:pt>
                <c:pt idx="13">
                  <c:v>0.61818181818181817</c:v>
                </c:pt>
                <c:pt idx="14">
                  <c:v>0.61818181818181817</c:v>
                </c:pt>
                <c:pt idx="15">
                  <c:v>0.61818181818181817</c:v>
                </c:pt>
                <c:pt idx="16">
                  <c:v>0.62727272727272732</c:v>
                </c:pt>
                <c:pt idx="17">
                  <c:v>0.62727272727272732</c:v>
                </c:pt>
                <c:pt idx="18">
                  <c:v>0.63636363636363635</c:v>
                </c:pt>
                <c:pt idx="19">
                  <c:v>0.63636363636363635</c:v>
                </c:pt>
                <c:pt idx="20">
                  <c:v>0.63636363636363635</c:v>
                </c:pt>
                <c:pt idx="21">
                  <c:v>0.63636363636363635</c:v>
                </c:pt>
                <c:pt idx="22">
                  <c:v>0.63636363636363635</c:v>
                </c:pt>
                <c:pt idx="23">
                  <c:v>0.63636363636363635</c:v>
                </c:pt>
                <c:pt idx="24">
                  <c:v>0.6454545454545455</c:v>
                </c:pt>
                <c:pt idx="25">
                  <c:v>0.6454545454545455</c:v>
                </c:pt>
                <c:pt idx="26">
                  <c:v>0.6454545454545455</c:v>
                </c:pt>
                <c:pt idx="27">
                  <c:v>0.6454545454545455</c:v>
                </c:pt>
                <c:pt idx="28">
                  <c:v>0.6454545454545455</c:v>
                </c:pt>
                <c:pt idx="29">
                  <c:v>0.6454545454545455</c:v>
                </c:pt>
                <c:pt idx="30">
                  <c:v>0.6454545454545455</c:v>
                </c:pt>
                <c:pt idx="31">
                  <c:v>0.6454545454545455</c:v>
                </c:pt>
                <c:pt idx="32">
                  <c:v>0.6454545454545455</c:v>
                </c:pt>
                <c:pt idx="33">
                  <c:v>0.6454545454545455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2014'!$B$63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2014'!$C$62:$AJ$62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2014'!$C$63:$AJ$63</c:f>
              <c:numCache>
                <c:formatCode>0.0%</c:formatCode>
                <c:ptCount val="34"/>
                <c:pt idx="0">
                  <c:v>0.24545454545454545</c:v>
                </c:pt>
                <c:pt idx="1">
                  <c:v>0.30909090909090908</c:v>
                </c:pt>
                <c:pt idx="2">
                  <c:v>0.33636363636363636</c:v>
                </c:pt>
                <c:pt idx="3">
                  <c:v>0.48181818181818181</c:v>
                </c:pt>
                <c:pt idx="4">
                  <c:v>0.5</c:v>
                </c:pt>
                <c:pt idx="5">
                  <c:v>0.52727272727272723</c:v>
                </c:pt>
                <c:pt idx="6">
                  <c:v>0.52727272727272723</c:v>
                </c:pt>
                <c:pt idx="7">
                  <c:v>0.52727272727272723</c:v>
                </c:pt>
                <c:pt idx="8">
                  <c:v>0.55454545454545456</c:v>
                </c:pt>
                <c:pt idx="9">
                  <c:v>0.55454545454545456</c:v>
                </c:pt>
                <c:pt idx="10">
                  <c:v>0.55454545454545456</c:v>
                </c:pt>
                <c:pt idx="11">
                  <c:v>0.55454545454545456</c:v>
                </c:pt>
                <c:pt idx="12">
                  <c:v>0.5636363636363636</c:v>
                </c:pt>
                <c:pt idx="13">
                  <c:v>0.5636363636363636</c:v>
                </c:pt>
                <c:pt idx="14">
                  <c:v>0.57272727272727275</c:v>
                </c:pt>
                <c:pt idx="15">
                  <c:v>0.62727272727272732</c:v>
                </c:pt>
                <c:pt idx="16">
                  <c:v>0.63636363636363635</c:v>
                </c:pt>
                <c:pt idx="17">
                  <c:v>0.63636363636363635</c:v>
                </c:pt>
                <c:pt idx="18">
                  <c:v>0.63636363636363635</c:v>
                </c:pt>
                <c:pt idx="19">
                  <c:v>0.63636363636363635</c:v>
                </c:pt>
                <c:pt idx="20">
                  <c:v>0.63636363636363635</c:v>
                </c:pt>
                <c:pt idx="21">
                  <c:v>0.63636363636363635</c:v>
                </c:pt>
                <c:pt idx="22">
                  <c:v>0.63636363636363635</c:v>
                </c:pt>
                <c:pt idx="23">
                  <c:v>0.63636363636363635</c:v>
                </c:pt>
                <c:pt idx="24">
                  <c:v>0.6454545454545455</c:v>
                </c:pt>
                <c:pt idx="25">
                  <c:v>0.6454545454545455</c:v>
                </c:pt>
                <c:pt idx="26">
                  <c:v>0.6454545454545455</c:v>
                </c:pt>
                <c:pt idx="27">
                  <c:v>0.6454545454545455</c:v>
                </c:pt>
                <c:pt idx="28">
                  <c:v>0.6454545454545455</c:v>
                </c:pt>
                <c:pt idx="29">
                  <c:v>0.6454545454545455</c:v>
                </c:pt>
                <c:pt idx="30">
                  <c:v>0.6454545454545455</c:v>
                </c:pt>
                <c:pt idx="31">
                  <c:v>0.6454545454545455</c:v>
                </c:pt>
                <c:pt idx="32">
                  <c:v>0.6454545454545455</c:v>
                </c:pt>
                <c:pt idx="33">
                  <c:v>0.6454545454545455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574400"/>
        <c:axId val="641581056"/>
      </c:lineChart>
      <c:catAx>
        <c:axId val="64157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581056"/>
        <c:crosses val="autoZero"/>
        <c:auto val="1"/>
        <c:lblAlgn val="ctr"/>
        <c:lblOffset val="100"/>
        <c:noMultiLvlLbl val="1"/>
      </c:catAx>
      <c:valAx>
        <c:axId val="6415810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57440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2014'!$B$86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2014'!$C$84:$U$84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'rev 2014'!$C$86:$U$86</c:f>
              <c:numCache>
                <c:formatCode>0.0%</c:formatCode>
                <c:ptCount val="19"/>
                <c:pt idx="0">
                  <c:v>3.5756853396901071E-3</c:v>
                </c:pt>
                <c:pt idx="1">
                  <c:v>2.2646007151370679E-2</c:v>
                </c:pt>
                <c:pt idx="2">
                  <c:v>5.1251489868891539E-2</c:v>
                </c:pt>
                <c:pt idx="3">
                  <c:v>0.11203814064362336</c:v>
                </c:pt>
                <c:pt idx="4">
                  <c:v>0.1263408820023838</c:v>
                </c:pt>
                <c:pt idx="5">
                  <c:v>0.14302741358760429</c:v>
                </c:pt>
                <c:pt idx="6">
                  <c:v>0.17163289630512515</c:v>
                </c:pt>
                <c:pt idx="7">
                  <c:v>0.23003575685339689</c:v>
                </c:pt>
                <c:pt idx="8">
                  <c:v>0.23837902264600716</c:v>
                </c:pt>
                <c:pt idx="9">
                  <c:v>0.25506555423122768</c:v>
                </c:pt>
                <c:pt idx="10">
                  <c:v>0.26698450536352802</c:v>
                </c:pt>
                <c:pt idx="11">
                  <c:v>0.27175208581644816</c:v>
                </c:pt>
                <c:pt idx="12">
                  <c:v>0.28247914183551848</c:v>
                </c:pt>
                <c:pt idx="13">
                  <c:v>0.29082240762812872</c:v>
                </c:pt>
                <c:pt idx="14">
                  <c:v>0.29439809296781883</c:v>
                </c:pt>
                <c:pt idx="15">
                  <c:v>0.29797377830750893</c:v>
                </c:pt>
                <c:pt idx="16">
                  <c:v>0.3039332538736591</c:v>
                </c:pt>
                <c:pt idx="17">
                  <c:v>0.30631704410011917</c:v>
                </c:pt>
                <c:pt idx="18">
                  <c:v>0.30989272943980928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2014'!$B$85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2014'!$C$84:$U$84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'rev 2014'!$C$85:$U$85</c:f>
              <c:numCache>
                <c:formatCode>0.0%</c:formatCode>
                <c:ptCount val="19"/>
                <c:pt idx="0">
                  <c:v>2.3837902264600714E-3</c:v>
                </c:pt>
                <c:pt idx="1">
                  <c:v>2.1454112038140644E-2</c:v>
                </c:pt>
                <c:pt idx="2">
                  <c:v>4.8867699642431463E-2</c:v>
                </c:pt>
                <c:pt idx="3">
                  <c:v>0.11203814064362336</c:v>
                </c:pt>
                <c:pt idx="4">
                  <c:v>0.12872467222884387</c:v>
                </c:pt>
                <c:pt idx="5">
                  <c:v>0.14898688915375446</c:v>
                </c:pt>
                <c:pt idx="6">
                  <c:v>0.17878426698450536</c:v>
                </c:pt>
                <c:pt idx="7">
                  <c:v>0.23837902264600716</c:v>
                </c:pt>
                <c:pt idx="8">
                  <c:v>0.24791418355184744</c:v>
                </c:pt>
                <c:pt idx="9">
                  <c:v>0.26221692491060788</c:v>
                </c:pt>
                <c:pt idx="10">
                  <c:v>0.27413587604290823</c:v>
                </c:pt>
                <c:pt idx="11">
                  <c:v>0.28009535160905841</c:v>
                </c:pt>
                <c:pt idx="12">
                  <c:v>0.28963051251489869</c:v>
                </c:pt>
                <c:pt idx="13">
                  <c:v>0.29678188319427889</c:v>
                </c:pt>
                <c:pt idx="14">
                  <c:v>0.30154946364719903</c:v>
                </c:pt>
                <c:pt idx="15">
                  <c:v>0.30154946364719903</c:v>
                </c:pt>
                <c:pt idx="16">
                  <c:v>0.3039332538736591</c:v>
                </c:pt>
                <c:pt idx="17">
                  <c:v>0.30631704410011917</c:v>
                </c:pt>
                <c:pt idx="18">
                  <c:v>0.30989272943980928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38176"/>
        <c:axId val="641940480"/>
      </c:lineChart>
      <c:catAx>
        <c:axId val="64193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940480"/>
        <c:crosses val="autoZero"/>
        <c:auto val="1"/>
        <c:lblAlgn val="ctr"/>
        <c:lblOffset val="100"/>
        <c:noMultiLvlLbl val="1"/>
      </c:catAx>
      <c:valAx>
        <c:axId val="641940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9381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2014'!$B$134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2014'!$C$132:$U$132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'rev 2014'!$C$134:$U$134</c:f>
              <c:numCache>
                <c:formatCode>0.0%</c:formatCode>
                <c:ptCount val="19"/>
                <c:pt idx="0">
                  <c:v>8.3432657926102508E-3</c:v>
                </c:pt>
                <c:pt idx="1">
                  <c:v>3.2181168057210968E-2</c:v>
                </c:pt>
                <c:pt idx="2">
                  <c:v>6.0786650774731825E-2</c:v>
                </c:pt>
                <c:pt idx="3">
                  <c:v>0.13587604290822408</c:v>
                </c:pt>
                <c:pt idx="4">
                  <c:v>0.1501787842669845</c:v>
                </c:pt>
                <c:pt idx="5">
                  <c:v>0.17163289630512515</c:v>
                </c:pt>
                <c:pt idx="6">
                  <c:v>0.20262216924910609</c:v>
                </c:pt>
                <c:pt idx="7">
                  <c:v>0.26579261025029799</c:v>
                </c:pt>
                <c:pt idx="8">
                  <c:v>0.27413587604290823</c:v>
                </c:pt>
                <c:pt idx="9">
                  <c:v>0.29320619785458879</c:v>
                </c:pt>
                <c:pt idx="10">
                  <c:v>0.30631704410011917</c:v>
                </c:pt>
                <c:pt idx="11">
                  <c:v>0.31346841477949938</c:v>
                </c:pt>
                <c:pt idx="12">
                  <c:v>0.32657926102502982</c:v>
                </c:pt>
                <c:pt idx="13">
                  <c:v>0.3361144219308701</c:v>
                </c:pt>
                <c:pt idx="14">
                  <c:v>0.34088200238379024</c:v>
                </c:pt>
                <c:pt idx="15">
                  <c:v>0.34564958283671038</c:v>
                </c:pt>
                <c:pt idx="16">
                  <c:v>0.35756853396901073</c:v>
                </c:pt>
                <c:pt idx="17">
                  <c:v>0.36114421930870083</c:v>
                </c:pt>
                <c:pt idx="18">
                  <c:v>0.36471990464839094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2014'!$B$133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2014'!$C$132:$U$132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'rev 2014'!$C$133:$U$133</c:f>
              <c:numCache>
                <c:formatCode>0.0%</c:formatCode>
                <c:ptCount val="19"/>
                <c:pt idx="0">
                  <c:v>3.5756853396901071E-3</c:v>
                </c:pt>
                <c:pt idx="1">
                  <c:v>2.7413587604290822E-2</c:v>
                </c:pt>
                <c:pt idx="2">
                  <c:v>5.4827175208581644E-2</c:v>
                </c:pt>
                <c:pt idx="3">
                  <c:v>0.13349225268176401</c:v>
                </c:pt>
                <c:pt idx="4">
                  <c:v>0.1501787842669845</c:v>
                </c:pt>
                <c:pt idx="5">
                  <c:v>0.17401668653158522</c:v>
                </c:pt>
                <c:pt idx="6">
                  <c:v>0.20619785458879619</c:v>
                </c:pt>
                <c:pt idx="7">
                  <c:v>0.26936829558998809</c:v>
                </c:pt>
                <c:pt idx="8">
                  <c:v>0.27890345649582837</c:v>
                </c:pt>
                <c:pt idx="9">
                  <c:v>0.29558998808104886</c:v>
                </c:pt>
                <c:pt idx="10">
                  <c:v>0.30870083432657924</c:v>
                </c:pt>
                <c:pt idx="11">
                  <c:v>0.31704410011918949</c:v>
                </c:pt>
                <c:pt idx="12">
                  <c:v>0.33134684147794996</c:v>
                </c:pt>
                <c:pt idx="13">
                  <c:v>0.34088200238379024</c:v>
                </c:pt>
                <c:pt idx="14">
                  <c:v>0.34803337306317045</c:v>
                </c:pt>
                <c:pt idx="15">
                  <c:v>0.34922526817640048</c:v>
                </c:pt>
                <c:pt idx="16">
                  <c:v>0.35756853396901073</c:v>
                </c:pt>
                <c:pt idx="17">
                  <c:v>0.36114421930870083</c:v>
                </c:pt>
                <c:pt idx="18">
                  <c:v>0.36471990464839094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86560"/>
        <c:axId val="641988864"/>
      </c:lineChart>
      <c:catAx>
        <c:axId val="64198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988864"/>
        <c:crosses val="autoZero"/>
        <c:auto val="1"/>
        <c:lblAlgn val="ctr"/>
        <c:lblOffset val="100"/>
        <c:noMultiLvlLbl val="1"/>
      </c:catAx>
      <c:valAx>
        <c:axId val="641988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198656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CL"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2010'!$B$15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2010'!$C$14:$Z$14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'rev 2010'!$C$15:$Z$15</c:f>
              <c:numCache>
                <c:formatCode>0.0%</c:formatCode>
                <c:ptCount val="24"/>
                <c:pt idx="0">
                  <c:v>0</c:v>
                </c:pt>
                <c:pt idx="1">
                  <c:v>1.9047619047619049E-2</c:v>
                </c:pt>
                <c:pt idx="2">
                  <c:v>1.9047619047619049E-2</c:v>
                </c:pt>
                <c:pt idx="3">
                  <c:v>6.6666666666666666E-2</c:v>
                </c:pt>
                <c:pt idx="4">
                  <c:v>7.6190476190476197E-2</c:v>
                </c:pt>
                <c:pt idx="5">
                  <c:v>0.10476190476190476</c:v>
                </c:pt>
                <c:pt idx="6">
                  <c:v>0.13333333333333333</c:v>
                </c:pt>
                <c:pt idx="7">
                  <c:v>0.20952380952380953</c:v>
                </c:pt>
                <c:pt idx="8">
                  <c:v>0.22857142857142856</c:v>
                </c:pt>
                <c:pt idx="9">
                  <c:v>0.22857142857142856</c:v>
                </c:pt>
                <c:pt idx="10">
                  <c:v>0.22857142857142856</c:v>
                </c:pt>
                <c:pt idx="11">
                  <c:v>0.22857142857142856</c:v>
                </c:pt>
                <c:pt idx="12">
                  <c:v>0.26666666666666666</c:v>
                </c:pt>
                <c:pt idx="13">
                  <c:v>0.26666666666666666</c:v>
                </c:pt>
                <c:pt idx="14">
                  <c:v>0.26666666666666666</c:v>
                </c:pt>
                <c:pt idx="15">
                  <c:v>0.27619047619047621</c:v>
                </c:pt>
                <c:pt idx="16">
                  <c:v>0.27619047619047621</c:v>
                </c:pt>
                <c:pt idx="17">
                  <c:v>0.29523809523809524</c:v>
                </c:pt>
                <c:pt idx="18">
                  <c:v>0.30476190476190479</c:v>
                </c:pt>
                <c:pt idx="19">
                  <c:v>0.30476190476190479</c:v>
                </c:pt>
                <c:pt idx="20">
                  <c:v>0.31428571428571428</c:v>
                </c:pt>
                <c:pt idx="21">
                  <c:v>0.32380952380952382</c:v>
                </c:pt>
                <c:pt idx="22">
                  <c:v>0.34285714285714286</c:v>
                </c:pt>
                <c:pt idx="23">
                  <c:v>0.35238095238095241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2010'!$B$16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2010'!$C$14:$Z$14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'rev 2010'!$C$16:$Z$16</c:f>
              <c:numCache>
                <c:formatCode>0.0%</c:formatCode>
                <c:ptCount val="24"/>
                <c:pt idx="0">
                  <c:v>0</c:v>
                </c:pt>
                <c:pt idx="1">
                  <c:v>1.9047619047619049E-2</c:v>
                </c:pt>
                <c:pt idx="2">
                  <c:v>1.9047619047619049E-2</c:v>
                </c:pt>
                <c:pt idx="3">
                  <c:v>6.6666666666666666E-2</c:v>
                </c:pt>
                <c:pt idx="4">
                  <c:v>7.6190476190476197E-2</c:v>
                </c:pt>
                <c:pt idx="5">
                  <c:v>0.10476190476190476</c:v>
                </c:pt>
                <c:pt idx="6">
                  <c:v>0.13333333333333333</c:v>
                </c:pt>
                <c:pt idx="7">
                  <c:v>0.20952380952380953</c:v>
                </c:pt>
                <c:pt idx="8">
                  <c:v>0.22857142857142856</c:v>
                </c:pt>
                <c:pt idx="9">
                  <c:v>0.22857142857142856</c:v>
                </c:pt>
                <c:pt idx="10">
                  <c:v>0.22857142857142856</c:v>
                </c:pt>
                <c:pt idx="11">
                  <c:v>0.22857142857142856</c:v>
                </c:pt>
                <c:pt idx="12">
                  <c:v>0.26666666666666666</c:v>
                </c:pt>
                <c:pt idx="13">
                  <c:v>0.26666666666666666</c:v>
                </c:pt>
                <c:pt idx="14">
                  <c:v>0.26666666666666666</c:v>
                </c:pt>
                <c:pt idx="15">
                  <c:v>0.27619047619047621</c:v>
                </c:pt>
                <c:pt idx="16">
                  <c:v>0.27619047619047621</c:v>
                </c:pt>
                <c:pt idx="17">
                  <c:v>0.29523809523809524</c:v>
                </c:pt>
                <c:pt idx="18">
                  <c:v>0.30476190476190479</c:v>
                </c:pt>
                <c:pt idx="19">
                  <c:v>0.30476190476190479</c:v>
                </c:pt>
                <c:pt idx="20">
                  <c:v>0.31428571428571428</c:v>
                </c:pt>
                <c:pt idx="21">
                  <c:v>0.32380952380952382</c:v>
                </c:pt>
                <c:pt idx="22">
                  <c:v>0.34285714285714286</c:v>
                </c:pt>
                <c:pt idx="23">
                  <c:v>0.35238095238095241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306816"/>
        <c:axId val="642309120"/>
      </c:lineChart>
      <c:catAx>
        <c:axId val="64230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309120"/>
        <c:crosses val="autoZero"/>
        <c:auto val="1"/>
        <c:lblAlgn val="ctr"/>
        <c:lblOffset val="100"/>
        <c:noMultiLvlLbl val="1"/>
      </c:catAx>
      <c:valAx>
        <c:axId val="642309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30681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CL"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2010'!$B$64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2010'!$C$62:$AJ$62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2010'!$C$64:$AJ$64</c:f>
              <c:numCache>
                <c:formatCode>0.0%</c:formatCode>
                <c:ptCount val="34"/>
                <c:pt idx="0">
                  <c:v>9.5238095238095247E-3</c:v>
                </c:pt>
                <c:pt idx="1">
                  <c:v>2.8571428571428571E-2</c:v>
                </c:pt>
                <c:pt idx="2">
                  <c:v>3.8095238095238099E-2</c:v>
                </c:pt>
                <c:pt idx="3">
                  <c:v>8.5714285714285715E-2</c:v>
                </c:pt>
                <c:pt idx="4">
                  <c:v>9.5238095238095233E-2</c:v>
                </c:pt>
                <c:pt idx="5">
                  <c:v>0.12380952380952381</c:v>
                </c:pt>
                <c:pt idx="6">
                  <c:v>0.15238095238095239</c:v>
                </c:pt>
                <c:pt idx="7">
                  <c:v>0.22857142857142856</c:v>
                </c:pt>
                <c:pt idx="8">
                  <c:v>0.25714285714285712</c:v>
                </c:pt>
                <c:pt idx="9">
                  <c:v>0.25714285714285712</c:v>
                </c:pt>
                <c:pt idx="10">
                  <c:v>0.25714285714285712</c:v>
                </c:pt>
                <c:pt idx="11">
                  <c:v>0.25714285714285712</c:v>
                </c:pt>
                <c:pt idx="12">
                  <c:v>0.29523809523809524</c:v>
                </c:pt>
                <c:pt idx="13">
                  <c:v>0.29523809523809524</c:v>
                </c:pt>
                <c:pt idx="14">
                  <c:v>0.29523809523809524</c:v>
                </c:pt>
                <c:pt idx="15">
                  <c:v>0.30476190476190479</c:v>
                </c:pt>
                <c:pt idx="16">
                  <c:v>0.30476190476190479</c:v>
                </c:pt>
                <c:pt idx="17">
                  <c:v>0.32380952380952382</c:v>
                </c:pt>
                <c:pt idx="18">
                  <c:v>0.33333333333333331</c:v>
                </c:pt>
                <c:pt idx="19">
                  <c:v>0.34285714285714286</c:v>
                </c:pt>
                <c:pt idx="20">
                  <c:v>0.35238095238095241</c:v>
                </c:pt>
                <c:pt idx="21">
                  <c:v>0.3619047619047619</c:v>
                </c:pt>
                <c:pt idx="22">
                  <c:v>0.39047619047619048</c:v>
                </c:pt>
                <c:pt idx="23">
                  <c:v>0.4</c:v>
                </c:pt>
                <c:pt idx="24">
                  <c:v>0.41904761904761906</c:v>
                </c:pt>
                <c:pt idx="25">
                  <c:v>0.42857142857142855</c:v>
                </c:pt>
                <c:pt idx="26">
                  <c:v>0.43809523809523809</c:v>
                </c:pt>
                <c:pt idx="27">
                  <c:v>0.43809523809523809</c:v>
                </c:pt>
                <c:pt idx="28">
                  <c:v>0.43809523809523809</c:v>
                </c:pt>
                <c:pt idx="29">
                  <c:v>0.45714285714285713</c:v>
                </c:pt>
                <c:pt idx="30">
                  <c:v>0.46666666666666667</c:v>
                </c:pt>
                <c:pt idx="31">
                  <c:v>0.46666666666666667</c:v>
                </c:pt>
                <c:pt idx="32">
                  <c:v>0.46666666666666667</c:v>
                </c:pt>
                <c:pt idx="33">
                  <c:v>0.46666666666666667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2010'!$B$63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2010'!$C$62:$AJ$62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2010'!$C$63:$AJ$63</c:f>
              <c:numCache>
                <c:formatCode>0.0%</c:formatCode>
                <c:ptCount val="34"/>
                <c:pt idx="0">
                  <c:v>9.5238095238095247E-3</c:v>
                </c:pt>
                <c:pt idx="1">
                  <c:v>2.8571428571428571E-2</c:v>
                </c:pt>
                <c:pt idx="2">
                  <c:v>3.8095238095238099E-2</c:v>
                </c:pt>
                <c:pt idx="3">
                  <c:v>8.5714285714285715E-2</c:v>
                </c:pt>
                <c:pt idx="4">
                  <c:v>9.5238095238095233E-2</c:v>
                </c:pt>
                <c:pt idx="5">
                  <c:v>0.12380952380952381</c:v>
                </c:pt>
                <c:pt idx="6">
                  <c:v>0.15238095238095239</c:v>
                </c:pt>
                <c:pt idx="7">
                  <c:v>0.22857142857142856</c:v>
                </c:pt>
                <c:pt idx="8">
                  <c:v>0.25714285714285712</c:v>
                </c:pt>
                <c:pt idx="9">
                  <c:v>0.25714285714285712</c:v>
                </c:pt>
                <c:pt idx="10">
                  <c:v>0.25714285714285712</c:v>
                </c:pt>
                <c:pt idx="11">
                  <c:v>0.25714285714285712</c:v>
                </c:pt>
                <c:pt idx="12">
                  <c:v>0.29523809523809524</c:v>
                </c:pt>
                <c:pt idx="13">
                  <c:v>0.29523809523809524</c:v>
                </c:pt>
                <c:pt idx="14">
                  <c:v>0.29523809523809524</c:v>
                </c:pt>
                <c:pt idx="15">
                  <c:v>0.30476190476190479</c:v>
                </c:pt>
                <c:pt idx="16">
                  <c:v>0.30476190476190479</c:v>
                </c:pt>
                <c:pt idx="17">
                  <c:v>0.32380952380952382</c:v>
                </c:pt>
                <c:pt idx="18">
                  <c:v>0.33333333333333331</c:v>
                </c:pt>
                <c:pt idx="19">
                  <c:v>0.34285714285714286</c:v>
                </c:pt>
                <c:pt idx="20">
                  <c:v>0.35238095238095241</c:v>
                </c:pt>
                <c:pt idx="21">
                  <c:v>0.3619047619047619</c:v>
                </c:pt>
                <c:pt idx="22">
                  <c:v>0.39047619047619048</c:v>
                </c:pt>
                <c:pt idx="23">
                  <c:v>0.4</c:v>
                </c:pt>
                <c:pt idx="24">
                  <c:v>0.41904761904761906</c:v>
                </c:pt>
                <c:pt idx="25">
                  <c:v>0.42857142857142855</c:v>
                </c:pt>
                <c:pt idx="26">
                  <c:v>0.43809523809523809</c:v>
                </c:pt>
                <c:pt idx="27">
                  <c:v>0.43809523809523809</c:v>
                </c:pt>
                <c:pt idx="28">
                  <c:v>0.43809523809523809</c:v>
                </c:pt>
                <c:pt idx="29">
                  <c:v>0.45714285714285713</c:v>
                </c:pt>
                <c:pt idx="30">
                  <c:v>0.46666666666666667</c:v>
                </c:pt>
                <c:pt idx="31">
                  <c:v>0.46666666666666667</c:v>
                </c:pt>
                <c:pt idx="32">
                  <c:v>0.46666666666666667</c:v>
                </c:pt>
                <c:pt idx="33">
                  <c:v>0.46666666666666667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748416"/>
        <c:axId val="642750720"/>
      </c:lineChart>
      <c:catAx>
        <c:axId val="64274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750720"/>
        <c:crosses val="autoZero"/>
        <c:auto val="1"/>
        <c:lblAlgn val="ctr"/>
        <c:lblOffset val="100"/>
        <c:noMultiLvlLbl val="1"/>
      </c:catAx>
      <c:valAx>
        <c:axId val="642750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74841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2010'!$B$86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2010'!$C$84:$AJ$84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30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2010'!$C$86:$AJ$86</c:f>
              <c:numCache>
                <c:formatCode>0.0%</c:formatCode>
                <c:ptCount val="34"/>
                <c:pt idx="0">
                  <c:v>0</c:v>
                </c:pt>
                <c:pt idx="1">
                  <c:v>1.2787723785166241E-3</c:v>
                </c:pt>
                <c:pt idx="2">
                  <c:v>2.5575447570332483E-3</c:v>
                </c:pt>
                <c:pt idx="3">
                  <c:v>6.3938618925831201E-3</c:v>
                </c:pt>
                <c:pt idx="4">
                  <c:v>7.6726342710997444E-3</c:v>
                </c:pt>
                <c:pt idx="5">
                  <c:v>1.1508951406649617E-2</c:v>
                </c:pt>
                <c:pt idx="6">
                  <c:v>1.1508951406649617E-2</c:v>
                </c:pt>
                <c:pt idx="7">
                  <c:v>1.278772378516624E-2</c:v>
                </c:pt>
                <c:pt idx="8">
                  <c:v>1.278772378516624E-2</c:v>
                </c:pt>
                <c:pt idx="9">
                  <c:v>1.7902813299232736E-2</c:v>
                </c:pt>
                <c:pt idx="10">
                  <c:v>2.1739130434782608E-2</c:v>
                </c:pt>
                <c:pt idx="11">
                  <c:v>2.3017902813299233E-2</c:v>
                </c:pt>
                <c:pt idx="12">
                  <c:v>2.8132992327365727E-2</c:v>
                </c:pt>
                <c:pt idx="13">
                  <c:v>3.0690537084398978E-2</c:v>
                </c:pt>
                <c:pt idx="14">
                  <c:v>3.1969309462915603E-2</c:v>
                </c:pt>
                <c:pt idx="15">
                  <c:v>3.3248081841432228E-2</c:v>
                </c:pt>
                <c:pt idx="16">
                  <c:v>3.7084398976982097E-2</c:v>
                </c:pt>
                <c:pt idx="17">
                  <c:v>6.010230179028133E-2</c:v>
                </c:pt>
                <c:pt idx="18">
                  <c:v>6.2659846547314574E-2</c:v>
                </c:pt>
                <c:pt idx="19">
                  <c:v>6.7774936061381075E-2</c:v>
                </c:pt>
                <c:pt idx="20">
                  <c:v>7.1611253196930943E-2</c:v>
                </c:pt>
                <c:pt idx="21">
                  <c:v>7.9283887468030695E-2</c:v>
                </c:pt>
                <c:pt idx="22">
                  <c:v>8.1841432225063945E-2</c:v>
                </c:pt>
                <c:pt idx="23">
                  <c:v>8.5677749360613814E-2</c:v>
                </c:pt>
                <c:pt idx="24">
                  <c:v>8.5677749360613814E-2</c:v>
                </c:pt>
                <c:pt idx="25">
                  <c:v>8.6956521739130432E-2</c:v>
                </c:pt>
                <c:pt idx="26">
                  <c:v>8.8235294117647065E-2</c:v>
                </c:pt>
                <c:pt idx="27">
                  <c:v>9.4629156010230184E-2</c:v>
                </c:pt>
                <c:pt idx="28">
                  <c:v>9.8465473145780052E-2</c:v>
                </c:pt>
                <c:pt idx="29">
                  <c:v>0.11508951406649616</c:v>
                </c:pt>
                <c:pt idx="30">
                  <c:v>0.11636828644501279</c:v>
                </c:pt>
                <c:pt idx="31">
                  <c:v>0.11892583120204604</c:v>
                </c:pt>
                <c:pt idx="32">
                  <c:v>0.12148337595907928</c:v>
                </c:pt>
                <c:pt idx="33">
                  <c:v>0.12276214833759591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2010'!$B$85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2010'!$C$84:$AJ$84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30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'rev 2010'!$C$85:$AJ$85</c:f>
              <c:numCache>
                <c:formatCode>0.0%</c:formatCode>
                <c:ptCount val="34"/>
                <c:pt idx="0">
                  <c:v>0</c:v>
                </c:pt>
                <c:pt idx="1">
                  <c:v>1.2787723785166241E-3</c:v>
                </c:pt>
                <c:pt idx="2">
                  <c:v>1.2787723785166241E-3</c:v>
                </c:pt>
                <c:pt idx="3">
                  <c:v>5.1150895140664966E-3</c:v>
                </c:pt>
                <c:pt idx="4">
                  <c:v>6.3938618925831201E-3</c:v>
                </c:pt>
                <c:pt idx="5">
                  <c:v>1.0230179028132993E-2</c:v>
                </c:pt>
                <c:pt idx="6">
                  <c:v>1.0230179028132993E-2</c:v>
                </c:pt>
                <c:pt idx="7">
                  <c:v>1.1508951406649617E-2</c:v>
                </c:pt>
                <c:pt idx="8">
                  <c:v>1.1508951406649617E-2</c:v>
                </c:pt>
                <c:pt idx="9">
                  <c:v>1.6624040920716114E-2</c:v>
                </c:pt>
                <c:pt idx="10">
                  <c:v>2.0460358056265986E-2</c:v>
                </c:pt>
                <c:pt idx="11">
                  <c:v>2.1739130434782608E-2</c:v>
                </c:pt>
                <c:pt idx="12">
                  <c:v>2.6854219948849106E-2</c:v>
                </c:pt>
                <c:pt idx="13">
                  <c:v>2.9411764705882353E-2</c:v>
                </c:pt>
                <c:pt idx="14">
                  <c:v>3.0690537084398978E-2</c:v>
                </c:pt>
                <c:pt idx="15">
                  <c:v>3.3248081841432228E-2</c:v>
                </c:pt>
                <c:pt idx="16">
                  <c:v>3.7084398976982097E-2</c:v>
                </c:pt>
                <c:pt idx="17">
                  <c:v>6.010230179028133E-2</c:v>
                </c:pt>
                <c:pt idx="18">
                  <c:v>6.2659846547314574E-2</c:v>
                </c:pt>
                <c:pt idx="19">
                  <c:v>6.7774936061381075E-2</c:v>
                </c:pt>
                <c:pt idx="20">
                  <c:v>7.1611253196930943E-2</c:v>
                </c:pt>
                <c:pt idx="21">
                  <c:v>7.9283887468030695E-2</c:v>
                </c:pt>
                <c:pt idx="22">
                  <c:v>8.1841432225063945E-2</c:v>
                </c:pt>
                <c:pt idx="23">
                  <c:v>8.5677749360613814E-2</c:v>
                </c:pt>
                <c:pt idx="24">
                  <c:v>8.5677749360613814E-2</c:v>
                </c:pt>
                <c:pt idx="25">
                  <c:v>8.6956521739130432E-2</c:v>
                </c:pt>
                <c:pt idx="26">
                  <c:v>8.8235294117647065E-2</c:v>
                </c:pt>
                <c:pt idx="27">
                  <c:v>9.4629156010230184E-2</c:v>
                </c:pt>
                <c:pt idx="28">
                  <c:v>9.8465473145780052E-2</c:v>
                </c:pt>
                <c:pt idx="29">
                  <c:v>0.11508951406649616</c:v>
                </c:pt>
                <c:pt idx="30">
                  <c:v>0.11636828644501279</c:v>
                </c:pt>
                <c:pt idx="31">
                  <c:v>0.11892583120204604</c:v>
                </c:pt>
                <c:pt idx="32">
                  <c:v>0.12148337595907928</c:v>
                </c:pt>
                <c:pt idx="33">
                  <c:v>0.12276214833759591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771968"/>
        <c:axId val="643053056"/>
      </c:lineChart>
      <c:catAx>
        <c:axId val="6427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3053056"/>
        <c:crosses val="autoZero"/>
        <c:auto val="1"/>
        <c:lblAlgn val="ctr"/>
        <c:lblOffset val="100"/>
        <c:noMultiLvlLbl val="1"/>
      </c:catAx>
      <c:valAx>
        <c:axId val="6430530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27719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L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EGR y QLI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'rev 2010'!$B$134</c:f>
              <c:strCache>
                <c:ptCount val="1"/>
                <c:pt idx="0">
                  <c:v>QLI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'rev 2010'!$C$132:$AF$132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'rev 2010'!$C$134:$AF$134</c:f>
              <c:numCache>
                <c:formatCode>0.0%</c:formatCode>
                <c:ptCount val="30"/>
                <c:pt idx="0">
                  <c:v>0</c:v>
                </c:pt>
                <c:pt idx="1">
                  <c:v>1.2787723785166241E-3</c:v>
                </c:pt>
                <c:pt idx="2">
                  <c:v>2.5575447570332483E-3</c:v>
                </c:pt>
                <c:pt idx="3">
                  <c:v>7.6726342710997444E-3</c:v>
                </c:pt>
                <c:pt idx="4">
                  <c:v>8.9514066496163679E-3</c:v>
                </c:pt>
                <c:pt idx="5">
                  <c:v>1.4066496163682864E-2</c:v>
                </c:pt>
                <c:pt idx="6">
                  <c:v>1.5345268542199489E-2</c:v>
                </c:pt>
                <c:pt idx="7">
                  <c:v>1.7902813299232736E-2</c:v>
                </c:pt>
                <c:pt idx="8">
                  <c:v>1.9181585677749361E-2</c:v>
                </c:pt>
                <c:pt idx="9">
                  <c:v>2.4296675191815855E-2</c:v>
                </c:pt>
                <c:pt idx="10">
                  <c:v>2.8132992327365727E-2</c:v>
                </c:pt>
                <c:pt idx="11">
                  <c:v>2.9411764705882353E-2</c:v>
                </c:pt>
                <c:pt idx="12">
                  <c:v>3.7084398976982097E-2</c:v>
                </c:pt>
                <c:pt idx="13">
                  <c:v>3.9641943734015347E-2</c:v>
                </c:pt>
                <c:pt idx="14">
                  <c:v>4.0920716112531973E-2</c:v>
                </c:pt>
                <c:pt idx="15">
                  <c:v>4.2199488491048591E-2</c:v>
                </c:pt>
                <c:pt idx="16">
                  <c:v>5.2429667519181586E-2</c:v>
                </c:pt>
                <c:pt idx="17">
                  <c:v>7.5447570332480812E-2</c:v>
                </c:pt>
                <c:pt idx="18">
                  <c:v>8.0562659846547313E-2</c:v>
                </c:pt>
                <c:pt idx="19">
                  <c:v>8.9514066496163683E-2</c:v>
                </c:pt>
                <c:pt idx="20">
                  <c:v>9.4629156010230184E-2</c:v>
                </c:pt>
                <c:pt idx="21">
                  <c:v>0.10358056265984655</c:v>
                </c:pt>
                <c:pt idx="22">
                  <c:v>0.10869565217391304</c:v>
                </c:pt>
                <c:pt idx="23">
                  <c:v>0.11253196930946291</c:v>
                </c:pt>
                <c:pt idx="24">
                  <c:v>0.11381074168797954</c:v>
                </c:pt>
                <c:pt idx="25">
                  <c:v>0.11892583120204604</c:v>
                </c:pt>
                <c:pt idx="26">
                  <c:v>0.12148337595907928</c:v>
                </c:pt>
                <c:pt idx="27">
                  <c:v>0.12787723785166241</c:v>
                </c:pt>
                <c:pt idx="28">
                  <c:v>0.13427109974424553</c:v>
                </c:pt>
                <c:pt idx="29">
                  <c:v>0.15345268542199489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 2010'!$B$133</c:f>
              <c:strCache>
                <c:ptCount val="1"/>
                <c:pt idx="0">
                  <c:v>EGR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'rev 2010'!$C$132:$AF$132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'rev 2010'!$C$133:$AF$133</c:f>
              <c:numCache>
                <c:formatCode>0.0%</c:formatCode>
                <c:ptCount val="30"/>
                <c:pt idx="0">
                  <c:v>0</c:v>
                </c:pt>
                <c:pt idx="1">
                  <c:v>1.2787723785166241E-3</c:v>
                </c:pt>
                <c:pt idx="2">
                  <c:v>1.2787723785166241E-3</c:v>
                </c:pt>
                <c:pt idx="3">
                  <c:v>8.9514066496163679E-3</c:v>
                </c:pt>
                <c:pt idx="4">
                  <c:v>1.0230179028132993E-2</c:v>
                </c:pt>
                <c:pt idx="5">
                  <c:v>1.5345268542199489E-2</c:v>
                </c:pt>
                <c:pt idx="6">
                  <c:v>1.6624040920716114E-2</c:v>
                </c:pt>
                <c:pt idx="7">
                  <c:v>1.9181585677749361E-2</c:v>
                </c:pt>
                <c:pt idx="8">
                  <c:v>2.0460358056265986E-2</c:v>
                </c:pt>
                <c:pt idx="9">
                  <c:v>2.557544757033248E-2</c:v>
                </c:pt>
                <c:pt idx="10">
                  <c:v>2.9411764705882353E-2</c:v>
                </c:pt>
                <c:pt idx="11">
                  <c:v>3.0690537084398978E-2</c:v>
                </c:pt>
                <c:pt idx="12">
                  <c:v>3.8363171355498722E-2</c:v>
                </c:pt>
                <c:pt idx="13">
                  <c:v>4.0920716112531973E-2</c:v>
                </c:pt>
                <c:pt idx="14">
                  <c:v>4.2199488491048591E-2</c:v>
                </c:pt>
                <c:pt idx="15">
                  <c:v>4.4757033248081841E-2</c:v>
                </c:pt>
                <c:pt idx="16">
                  <c:v>5.2429667519181586E-2</c:v>
                </c:pt>
                <c:pt idx="17">
                  <c:v>7.5447570332480812E-2</c:v>
                </c:pt>
                <c:pt idx="18">
                  <c:v>8.0562659846547313E-2</c:v>
                </c:pt>
                <c:pt idx="19">
                  <c:v>8.9514066496163683E-2</c:v>
                </c:pt>
                <c:pt idx="20">
                  <c:v>9.4629156010230184E-2</c:v>
                </c:pt>
                <c:pt idx="21">
                  <c:v>0.10358056265984655</c:v>
                </c:pt>
                <c:pt idx="22">
                  <c:v>0.10869565217391304</c:v>
                </c:pt>
                <c:pt idx="23">
                  <c:v>0.11253196930946291</c:v>
                </c:pt>
                <c:pt idx="24">
                  <c:v>0.11381074168797954</c:v>
                </c:pt>
                <c:pt idx="25">
                  <c:v>0.11892583120204604</c:v>
                </c:pt>
                <c:pt idx="26">
                  <c:v>0.12148337595907928</c:v>
                </c:pt>
                <c:pt idx="27">
                  <c:v>0.12787723785166241</c:v>
                </c:pt>
                <c:pt idx="28">
                  <c:v>0.13427109974424553</c:v>
                </c:pt>
                <c:pt idx="29">
                  <c:v>0.15345268542199489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086592"/>
        <c:axId val="643093248"/>
      </c:lineChart>
      <c:catAx>
        <c:axId val="64308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3093248"/>
        <c:crosses val="autoZero"/>
        <c:auto val="1"/>
        <c:lblAlgn val="ctr"/>
        <c:lblOffset val="100"/>
        <c:noMultiLvlLbl val="1"/>
      </c:catAx>
      <c:valAx>
        <c:axId val="643093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6430865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L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79</xdr:row>
      <xdr:rowOff>95250</xdr:rowOff>
    </xdr:from>
    <xdr:ext cx="7505700" cy="4648200"/>
    <xdr:graphicFrame macro=""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79</xdr:row>
      <xdr:rowOff>95250</xdr:rowOff>
    </xdr:from>
    <xdr:ext cx="7505700" cy="4648200"/>
    <xdr:graphicFrame macro=""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79</xdr:row>
      <xdr:rowOff>95250</xdr:rowOff>
    </xdr:from>
    <xdr:ext cx="7505700" cy="4648200"/>
    <xdr:graphicFrame macro=""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79</xdr:row>
      <xdr:rowOff>95250</xdr:rowOff>
    </xdr:from>
    <xdr:ext cx="7505700" cy="4648200"/>
    <xdr:graphicFrame macro=""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454</xdr:row>
      <xdr:rowOff>95250</xdr:rowOff>
    </xdr:from>
    <xdr:ext cx="7505700" cy="4648200"/>
    <xdr:graphicFrame macro=""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454</xdr:row>
      <xdr:rowOff>95250</xdr:rowOff>
    </xdr:from>
    <xdr:ext cx="7505700" cy="4648200"/>
    <xdr:graphicFrame macro=""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461</xdr:row>
      <xdr:rowOff>95250</xdr:rowOff>
    </xdr:from>
    <xdr:ext cx="7505700" cy="4648200"/>
    <xdr:graphicFrame macro=""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461</xdr:row>
      <xdr:rowOff>95250</xdr:rowOff>
    </xdr:from>
    <xdr:ext cx="7505700" cy="4648200"/>
    <xdr:graphicFrame macro=""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244</xdr:row>
      <xdr:rowOff>95250</xdr:rowOff>
    </xdr:from>
    <xdr:ext cx="7505700" cy="4648200"/>
    <xdr:graphicFrame macro=""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800100</xdr:colOff>
      <xdr:row>244</xdr:row>
      <xdr:rowOff>95250</xdr:rowOff>
    </xdr:from>
    <xdr:ext cx="7505700" cy="4648200"/>
    <xdr:graphicFrame macro=""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79</xdr:row>
      <xdr:rowOff>95250</xdr:rowOff>
    </xdr:from>
    <xdr:ext cx="7505700" cy="4648200"/>
    <xdr:graphicFrame macro=""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79</xdr:row>
      <xdr:rowOff>95250</xdr:rowOff>
    </xdr:from>
    <xdr:ext cx="7505700" cy="4648200"/>
    <xdr:graphicFrame macro=""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46</xdr:row>
      <xdr:rowOff>95250</xdr:rowOff>
    </xdr:from>
    <xdr:ext cx="7505700" cy="4648200"/>
    <xdr:graphicFrame macro=""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895350</xdr:colOff>
      <xdr:row>46</xdr:row>
      <xdr:rowOff>95250</xdr:rowOff>
    </xdr:from>
    <xdr:ext cx="7505700" cy="4648200"/>
    <xdr:graphicFrame macro=""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238125</xdr:colOff>
      <xdr:row>2</xdr:row>
      <xdr:rowOff>19050</xdr:rowOff>
    </xdr:from>
    <xdr:ext cx="5286375" cy="3533775"/>
    <xdr:graphicFrame macro=""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295275</xdr:colOff>
      <xdr:row>48</xdr:row>
      <xdr:rowOff>57150</xdr:rowOff>
    </xdr:from>
    <xdr:ext cx="4695825" cy="3533775"/>
    <xdr:graphicFrame macro=""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42</xdr:col>
      <xdr:colOff>361950</xdr:colOff>
      <xdr:row>70</xdr:row>
      <xdr:rowOff>95250</xdr:rowOff>
    </xdr:from>
    <xdr:ext cx="4572000" cy="3533775"/>
    <xdr:graphicFrame macro=""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41</xdr:col>
      <xdr:colOff>695325</xdr:colOff>
      <xdr:row>116</xdr:row>
      <xdr:rowOff>171450</xdr:rowOff>
    </xdr:from>
    <xdr:ext cx="5067300" cy="3533775"/>
    <xdr:graphicFrame macro=""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685800</xdr:colOff>
      <xdr:row>2</xdr:row>
      <xdr:rowOff>76200</xdr:rowOff>
    </xdr:from>
    <xdr:ext cx="5200650" cy="3533775"/>
    <xdr:graphicFrame macro=""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933450</xdr:colOff>
      <xdr:row>45</xdr:row>
      <xdr:rowOff>190500</xdr:rowOff>
    </xdr:from>
    <xdr:ext cx="4714875" cy="3533775"/>
    <xdr:graphicFrame macro=""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42</xdr:col>
      <xdr:colOff>933450</xdr:colOff>
      <xdr:row>66</xdr:row>
      <xdr:rowOff>133350</xdr:rowOff>
    </xdr:from>
    <xdr:ext cx="4067175" cy="3533775"/>
    <xdr:graphicFrame macro=""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42</xdr:col>
      <xdr:colOff>114300</xdr:colOff>
      <xdr:row>116</xdr:row>
      <xdr:rowOff>57150</xdr:rowOff>
    </xdr:from>
    <xdr:ext cx="4514850" cy="3533775"/>
    <xdr:graphicFrame macro=""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390525</xdr:colOff>
      <xdr:row>2</xdr:row>
      <xdr:rowOff>38100</xdr:rowOff>
    </xdr:from>
    <xdr:ext cx="5372100" cy="3533775"/>
    <xdr:graphicFrame macro=""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41</xdr:col>
      <xdr:colOff>38100</xdr:colOff>
      <xdr:row>45</xdr:row>
      <xdr:rowOff>133350</xdr:rowOff>
    </xdr:from>
    <xdr:ext cx="5715000" cy="3533775"/>
    <xdr:graphicFrame macro=""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41</xdr:col>
      <xdr:colOff>38100</xdr:colOff>
      <xdr:row>72</xdr:row>
      <xdr:rowOff>9525</xdr:rowOff>
    </xdr:from>
    <xdr:ext cx="5715000" cy="3533775"/>
    <xdr:graphicFrame macro=""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41</xdr:col>
      <xdr:colOff>38100</xdr:colOff>
      <xdr:row>116</xdr:row>
      <xdr:rowOff>0</xdr:rowOff>
    </xdr:from>
    <xdr:ext cx="5715000" cy="3533775"/>
    <xdr:graphicFrame macro=""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Cristian Gonzalez" refreshedDate="45287.418878819444" refreshedVersion="4" recordCount="199">
  <cacheSource type="worksheet">
    <worksheetSource ref="A1:Q200" sheet="2010"/>
  </cacheSource>
  <cacheFields count="17">
    <cacheField name="Adscrito" numFmtId="0">
      <sharedItems/>
    </cacheField>
    <cacheField name="Nivel" numFmtId="0">
      <sharedItems count="2">
        <s v="Nivel I"/>
        <s v="Nivel II"/>
      </sharedItems>
    </cacheField>
    <cacheField name="Concurso" numFmtId="0">
      <sharedItems containsSemiMixedTypes="0" containsString="0" containsNumber="1" containsInteger="1" minValue="8" maxValue="1002"/>
    </cacheField>
    <cacheField name="Servicio" numFmtId="0">
      <sharedItems/>
    </cacheField>
    <cacheField name="Motivo Desvinculación" numFmtId="0">
      <sharedItems count="3">
        <s v="RENUNCIA NO VOLUNTARIA"/>
        <s v="RENUNCIA VOLUNTARIA"/>
        <s v="NO RENOVACIÓN"/>
      </sharedItems>
    </cacheField>
    <cacheField name="Ministerio" numFmtId="0">
      <sharedItems/>
    </cacheField>
    <cacheField name="Nombre Cargo" numFmtId="0">
      <sharedItems/>
    </cacheField>
    <cacheField name="Nombre Postulante" numFmtId="0">
      <sharedItems/>
    </cacheField>
    <cacheField name="Genero" numFmtId="0">
      <sharedItems/>
    </cacheField>
    <cacheField name="Año Desvinculación" numFmtId="0">
      <sharedItems containsSemiMixedTypes="0" containsString="0" containsNumber="1" containsInteger="1" minValue="2010" maxValue="2010"/>
    </cacheField>
    <cacheField name="Fecha Desvinculación" numFmtId="0">
      <sharedItems containsSemiMixedTypes="0" containsNonDate="0" containsDate="1" containsString="0" minDate="2010-03-11T00:00:00" maxDate="2010-12-18T00:00:00"/>
    </cacheField>
    <cacheField name="Fecha Inicio Labor" numFmtId="0">
      <sharedItems containsSemiMixedTypes="0" containsNonDate="0" containsDate="1" containsString="0" minDate="2005-02-01T00:00:00" maxDate="2010-04-09T00:00:00"/>
    </cacheField>
    <cacheField name="Fecha Nombramiento" numFmtId="0">
      <sharedItems containsSemiMixedTypes="0" containsNonDate="0" containsDate="1" containsString="0" minDate="2005-02-01T00:00:00" maxDate="2010-04-09T00:00:00"/>
    </cacheField>
    <cacheField name="Concursos" numFmtId="0">
      <sharedItems containsSemiMixedTypes="0" containsString="0" containsNumber="1" containsInteger="1" minValue="1" maxValue="1"/>
    </cacheField>
    <cacheField name="Semana" numFmtId="0">
      <sharedItems containsSemiMixedTypes="0" containsString="0" containsNumber="1" containsInteger="1" minValue="1" maxValue="41" count="41">
        <n v="2"/>
        <n v="4"/>
        <n v="5"/>
        <n v="6"/>
        <n v="7"/>
        <n v="8"/>
        <n v="9"/>
        <n v="13"/>
        <n v="16"/>
        <n v="18"/>
        <n v="19"/>
        <n v="21"/>
        <n v="22"/>
        <n v="23"/>
        <n v="24"/>
        <n v="25"/>
        <n v="26"/>
        <n v="27"/>
        <n v="30"/>
        <n v="31"/>
        <n v="38"/>
        <n v="3"/>
        <n v="1"/>
        <n v="20"/>
        <n v="40"/>
        <n v="17"/>
        <n v="29"/>
        <n v="33"/>
        <n v="36"/>
        <n v="37"/>
        <n v="35"/>
        <n v="10"/>
        <n v="14"/>
        <n v="28"/>
        <n v="11"/>
        <n v="39"/>
        <n v="12"/>
        <n v="34"/>
        <n v="15"/>
        <n v="32"/>
        <n v="41"/>
      </sharedItems>
    </cacheField>
    <cacheField name="Mes" numFmtId="0">
      <sharedItems containsSemiMixedTypes="0" containsString="0" containsNumber="1" containsInteger="1" minValue="3" maxValue="12"/>
    </cacheField>
    <cacheField name="11-03-10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Cristian Gonzalez" refreshedDate="45287.418879050929" refreshedVersion="4" recordCount="418">
  <cacheSource type="worksheet">
    <worksheetSource ref="A1:Q419" sheet="2014"/>
  </cacheSource>
  <cacheFields count="17">
    <cacheField name="Adscrito" numFmtId="0">
      <sharedItems/>
    </cacheField>
    <cacheField name="Nivel" numFmtId="0">
      <sharedItems count="2">
        <s v="Nivel I"/>
        <s v="Nivel II"/>
      </sharedItems>
    </cacheField>
    <cacheField name="Concurso" numFmtId="0">
      <sharedItems containsSemiMixedTypes="0" containsString="0" containsNumber="1" containsInteger="1" minValue="35" maxValue="2384"/>
    </cacheField>
    <cacheField name="Servicio" numFmtId="0">
      <sharedItems/>
    </cacheField>
    <cacheField name="Motivo Desvinculación" numFmtId="0">
      <sharedItems count="7">
        <s v="ASUME OTRO CARGO ADP"/>
        <s v="RENUNCIA NO VOLUNTARIA"/>
        <s v="RENUNCIA VOLUNTARIA"/>
        <s v="NO RENOVACIÓN"/>
        <s v="TERMINO DE PERIODO"/>
        <s v="NO INFORMADO"/>
        <s v="FALLECIMIENTO"/>
      </sharedItems>
    </cacheField>
    <cacheField name="Ministerio" numFmtId="0">
      <sharedItems/>
    </cacheField>
    <cacheField name="Nombre Cargo" numFmtId="0">
      <sharedItems/>
    </cacheField>
    <cacheField name="Nombre Postulante" numFmtId="0">
      <sharedItems/>
    </cacheField>
    <cacheField name="Genero" numFmtId="0">
      <sharedItems/>
    </cacheField>
    <cacheField name="Año Desvinculación" numFmtId="0">
      <sharedItems containsSemiMixedTypes="0" containsString="0" containsNumber="1" containsInteger="1" minValue="2014" maxValue="2014"/>
    </cacheField>
    <cacheField name="Fecha Desvinculación" numFmtId="0">
      <sharedItems containsSemiMixedTypes="0" containsNonDate="0" containsDate="1" containsString="0" minDate="2014-03-10T00:00:00" maxDate="2015-01-01T00:00:00"/>
    </cacheField>
    <cacheField name="Fecha Inicio Labor" numFmtId="0">
      <sharedItems containsSemiMixedTypes="0" containsNonDate="0" containsDate="1" containsString="0" minDate="2005-11-02T00:00:00" maxDate="2014-10-02T00:00:00"/>
    </cacheField>
    <cacheField name="Fecha Nombramiento" numFmtId="0">
      <sharedItems containsSemiMixedTypes="0" containsNonDate="0" containsDate="1" containsString="0" minDate="2005-10-31T00:00:00" maxDate="2014-03-07T00:00:00"/>
    </cacheField>
    <cacheField name="Concursos" numFmtId="0">
      <sharedItems containsSemiMixedTypes="0" containsString="0" containsNumber="1" containsInteger="1" minValue="1" maxValue="1"/>
    </cacheField>
    <cacheField name="Semana" numFmtId="0">
      <sharedItems containsSemiMixedTypes="0" containsString="0" containsNumber="1" containsInteger="1" minValue="1" maxValue="43" count="35">
        <n v="1"/>
        <n v="4"/>
        <n v="2"/>
        <n v="3"/>
        <n v="6"/>
        <n v="17"/>
        <n v="36"/>
        <n v="5"/>
        <n v="9"/>
        <n v="25"/>
        <n v="13"/>
        <n v="8"/>
        <n v="35"/>
        <n v="18"/>
        <n v="43"/>
        <n v="22"/>
        <n v="34"/>
        <n v="14"/>
        <n v="39"/>
        <n v="30"/>
        <n v="11"/>
        <n v="15"/>
        <n v="26"/>
        <n v="10"/>
        <n v="19"/>
        <n v="7"/>
        <n v="12"/>
        <n v="16"/>
        <n v="21"/>
        <n v="23"/>
        <n v="42"/>
        <n v="37"/>
        <n v="20"/>
        <n v="24"/>
        <n v="33"/>
      </sharedItems>
    </cacheField>
    <cacheField name="Mes" numFmtId="0">
      <sharedItems containsSemiMixedTypes="0" containsString="0" containsNumber="1" containsInteger="1" minValue="3" maxValue="12"/>
    </cacheField>
    <cacheField name="11-03-14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Cristian Gonzalez" refreshedDate="45287.418879166667" refreshedVersion="4" recordCount="409">
  <cacheSource type="worksheet">
    <worksheetSource ref="A1:Q410" sheet="2018"/>
  </cacheSource>
  <cacheFields count="17">
    <cacheField name="Adscrito" numFmtId="0">
      <sharedItems/>
    </cacheField>
    <cacheField name="Nivel" numFmtId="0">
      <sharedItems count="2">
        <s v="Nivel I"/>
        <s v="Nivel II"/>
      </sharedItems>
    </cacheField>
    <cacheField name="Concurso" numFmtId="0">
      <sharedItems containsMixedTypes="1" containsNumber="1" containsInteger="1" minValue="528" maxValue="3470"/>
    </cacheField>
    <cacheField name="Servicio" numFmtId="0">
      <sharedItems/>
    </cacheField>
    <cacheField name="Motivo Desvinculación" numFmtId="0">
      <sharedItems count="8">
        <s v="RENUNCIA NO VOLUNTARIA"/>
        <s v="NO RENOVACIÓN"/>
        <s v="RENUNCIA VOLUNTARIA"/>
        <s v="TERMINO TERCER PERIODO"/>
        <s v="NO INFORMADO"/>
        <s v="FALLECIMIENTO"/>
        <s v="ASUME OTRO CARGO ADP"/>
        <s v="DESTITUCION"/>
      </sharedItems>
    </cacheField>
    <cacheField name="Ministerio" numFmtId="0">
      <sharedItems/>
    </cacheField>
    <cacheField name="Nombre Cargo" numFmtId="0">
      <sharedItems/>
    </cacheField>
    <cacheField name="Nombre Postulante" numFmtId="0">
      <sharedItems/>
    </cacheField>
    <cacheField name="Genero" numFmtId="0">
      <sharedItems/>
    </cacheField>
    <cacheField name="Año Desvinculación" numFmtId="0">
      <sharedItems containsSemiMixedTypes="0" containsString="0" containsNumber="1" containsInteger="1" minValue="2018" maxValue="2018"/>
    </cacheField>
    <cacheField name="Fecha Desvinculación" numFmtId="0">
      <sharedItems containsSemiMixedTypes="0" containsNonDate="0" containsDate="1" containsString="0" minDate="2018-03-12T00:00:00" maxDate="2019-01-01T00:00:00"/>
    </cacheField>
    <cacheField name="Fecha Inicio Labor" numFmtId="0">
      <sharedItems containsSemiMixedTypes="0" containsNonDate="0" containsDate="1" containsString="0" minDate="2009-04-06T00:00:00" maxDate="2018-11-02T00:00:00"/>
    </cacheField>
    <cacheField name="Fecha Nombramiento" numFmtId="0">
      <sharedItems containsSemiMixedTypes="0" containsNonDate="0" containsDate="1" containsString="0" minDate="2009-03-09T00:00:00" maxDate="2018-10-19T00:00:00"/>
    </cacheField>
    <cacheField name="Concursos" numFmtId="0">
      <sharedItems containsSemiMixedTypes="0" containsString="0" containsNumber="1" containsInteger="1" minValue="1" maxValue="1"/>
    </cacheField>
    <cacheField name="Semana" numFmtId="0">
      <sharedItems containsSemiMixedTypes="0" containsString="0" containsNumber="1" containsInteger="1" minValue="1" maxValue="43" count="4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Mes" numFmtId="0">
      <sharedItems containsSemiMixedTypes="0" containsString="0" containsNumber="1" containsInteger="1" minValue="3" maxValue="12"/>
    </cacheField>
    <cacheField name="11-03-1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9">
  <r>
    <s v="Adscrito"/>
    <x v="0"/>
    <n v="39"/>
    <s v="Servicio de Salud Metropolitano Sur Oriente"/>
    <x v="0"/>
    <s v="Ministerio de Salud"/>
    <s v="Director/a Servicio de Salud"/>
    <s v="PEDRO ALEJANDRO YÁÑEZ ALVARADO"/>
    <s v="M"/>
    <n v="2010"/>
    <d v="2010-03-15T00:00:00"/>
    <d v="2006-12-01T00:00:00"/>
    <d v="2006-11-10T00:00:00"/>
    <n v="1"/>
    <x v="0"/>
    <n v="3"/>
    <m/>
  </r>
  <r>
    <s v="Adscrito"/>
    <x v="0"/>
    <n v="678"/>
    <s v="Servicio de Salud Maule"/>
    <x v="0"/>
    <s v="Ministerio de Salud"/>
    <s v="Director/a Servicio de Salud"/>
    <s v="JORGE TORO ALBORNOZ"/>
    <s v="M"/>
    <n v="2010"/>
    <d v="2010-03-18T00:00:00"/>
    <d v="2009-04-01T00:00:00"/>
    <d v="2009-03-13T00:00:00"/>
    <n v="1"/>
    <x v="0"/>
    <n v="3"/>
    <m/>
  </r>
  <r>
    <s v="Adscrito"/>
    <x v="0"/>
    <n v="27"/>
    <s v="Servicio de Salud Talcahuano"/>
    <x v="0"/>
    <s v="Ministerio de Salud"/>
    <s v="Director/a Servicio de Salud"/>
    <s v="JORGE WASHINGTON RAMOS VARGAS"/>
    <s v="M"/>
    <n v="2010"/>
    <d v="2010-04-01T00:00:00"/>
    <d v="2006-12-01T00:00:00"/>
    <d v="2006-12-01T00:00:00"/>
    <n v="1"/>
    <x v="1"/>
    <n v="4"/>
    <m/>
  </r>
  <r>
    <s v="Adscrito"/>
    <x v="0"/>
    <n v="36"/>
    <s v="Servicio de Salud Metropolitano Central"/>
    <x v="0"/>
    <s v="Ministerio de Salud"/>
    <s v="Director/a Servicio de Salud"/>
    <s v="JORGE LASTRA TORRES"/>
    <s v="M"/>
    <n v="2010"/>
    <d v="2010-04-01T00:00:00"/>
    <d v="2006-09-01T00:00:00"/>
    <d v="2006-09-01T00:00:00"/>
    <n v="1"/>
    <x v="1"/>
    <n v="4"/>
    <m/>
  </r>
  <r>
    <s v="Adscrito"/>
    <x v="0"/>
    <n v="40"/>
    <s v="Superintendencia de Salud"/>
    <x v="0"/>
    <s v="Ministerio de Salud"/>
    <s v="Superintendente/a"/>
    <s v="MANUEL INOSTROZA PALMA"/>
    <s v="M"/>
    <n v="2010"/>
    <d v="2010-04-01T00:00:00"/>
    <d v="2006-09-01T00:00:00"/>
    <d v="2006-09-01T00:00:00"/>
    <n v="1"/>
    <x v="1"/>
    <n v="4"/>
    <m/>
  </r>
  <r>
    <s v="Adscrito"/>
    <x v="0"/>
    <n v="68"/>
    <s v="Servicio de Vivienda y Urbanización Región del Maule"/>
    <x v="0"/>
    <s v="Ministerio de Vivienda y Urbanismo"/>
    <s v="Director/a Regional Serviu Maule"/>
    <s v="INÉS JACQUELINE DEL CARMEN REYES OLEA"/>
    <s v="F"/>
    <n v="2010"/>
    <d v="2010-04-01T00:00:00"/>
    <d v="2007-12-01T00:00:00"/>
    <d v="2007-11-29T00:00:00"/>
    <n v="1"/>
    <x v="1"/>
    <n v="4"/>
    <m/>
  </r>
  <r>
    <s v="Adscrito"/>
    <x v="0"/>
    <n v="590"/>
    <s v="Servicio de Vivienda y Urbanización Región del Libertador General Bernardo O'Higgins"/>
    <x v="0"/>
    <s v="Ministerio de Vivienda y Urbanismo"/>
    <s v="Director/a Regional Serviu OHiggins"/>
    <s v="GUILLERMO ENRIQUE GUZMAN FILIPPI"/>
    <s v="M"/>
    <n v="2010"/>
    <d v="2010-04-01T00:00:00"/>
    <d v="2008-09-01T00:00:00"/>
    <d v="2008-08-22T00:00:00"/>
    <n v="1"/>
    <x v="1"/>
    <n v="4"/>
    <m/>
  </r>
  <r>
    <s v="Adscrito"/>
    <x v="0"/>
    <n v="507"/>
    <s v="Servicio de Vivienda y Urbanización Región de Valparaíso"/>
    <x v="0"/>
    <s v="Ministerio de Vivienda y Urbanismo"/>
    <s v="Director/a Regional Serviu Valparaíso"/>
    <s v="CARLOS EDUARDO CONTADOR CASANOVA"/>
    <s v="M"/>
    <n v="2010"/>
    <d v="2010-04-07T00:00:00"/>
    <d v="2008-05-01T00:00:00"/>
    <d v="2008-04-28T00:00:00"/>
    <n v="1"/>
    <x v="2"/>
    <n v="4"/>
    <m/>
  </r>
  <r>
    <s v="Adscrito"/>
    <x v="0"/>
    <n v="31"/>
    <s v="Servicio de Salud Valdivia"/>
    <x v="0"/>
    <s v="Ministerio de Salud"/>
    <s v="Director/a Servicio de Salud"/>
    <s v="JOEL ARRIAGADA GONZÁLEZ"/>
    <s v="M"/>
    <n v="2010"/>
    <d v="2010-04-17T00:00:00"/>
    <d v="2006-12-01T00:00:00"/>
    <d v="2006-12-01T00:00:00"/>
    <n v="1"/>
    <x v="3"/>
    <n v="4"/>
    <m/>
  </r>
  <r>
    <s v="Adscrito"/>
    <x v="0"/>
    <n v="63"/>
    <s v="Instituto de Desarrollo Agropecuario"/>
    <x v="0"/>
    <s v="Ministerio de Agricultura"/>
    <s v="Director/a Nacional"/>
    <s v="HERNÁN ANDRÉS ROJAS OLAVARRÍA"/>
    <s v="M"/>
    <n v="2010"/>
    <d v="2010-04-15T00:00:00"/>
    <d v="2007-11-02T00:00:00"/>
    <d v="2007-10-29T00:00:00"/>
    <n v="1"/>
    <x v="3"/>
    <n v="4"/>
    <m/>
  </r>
  <r>
    <s v="Adscrito"/>
    <x v="0"/>
    <n v="538"/>
    <s v="Servicio de Salud Aysén"/>
    <x v="0"/>
    <s v="Ministerio de Salud"/>
    <s v="Director/a Servicio de Salud"/>
    <s v="RICARDO ARMANDO EULOGIO SAAVEDRA MAFFET"/>
    <s v="M"/>
    <n v="2010"/>
    <d v="2010-04-16T00:00:00"/>
    <d v="2008-07-01T00:00:00"/>
    <d v="2008-07-01T00:00:00"/>
    <n v="1"/>
    <x v="3"/>
    <n v="4"/>
    <m/>
  </r>
  <r>
    <s v="Adscrito"/>
    <x v="0"/>
    <n v="11"/>
    <s v="Servicio de Salud Metropolitano Sur"/>
    <x v="0"/>
    <s v="Ministerio de Salud"/>
    <s v="Director/a Servicio de Salud"/>
    <s v="ANGELICA VERDUGO SOBRAL"/>
    <s v="F"/>
    <n v="2010"/>
    <d v="2010-04-23T00:00:00"/>
    <d v="2006-03-01T00:00:00"/>
    <d v="2006-03-01T00:00:00"/>
    <n v="1"/>
    <x v="4"/>
    <n v="4"/>
    <m/>
  </r>
  <r>
    <s v="Adscrito"/>
    <x v="0"/>
    <n v="15"/>
    <s v="Servicio de Vivienda y Urbanización Región del Biobío"/>
    <x v="0"/>
    <s v="Ministerio de Vivienda y Urbanismo"/>
    <s v="Director/a Regional Serviu Bío-Bío"/>
    <s v="JAIME ARÉVALO NUÑEZ"/>
    <s v="M"/>
    <n v="2010"/>
    <d v="2010-04-20T00:00:00"/>
    <d v="2006-04-03T00:00:00"/>
    <d v="2006-05-29T00:00:00"/>
    <n v="1"/>
    <x v="4"/>
    <n v="4"/>
    <m/>
  </r>
  <r>
    <s v="Adscrito"/>
    <x v="0"/>
    <n v="29"/>
    <s v="Servicio de Salud Araucanía Norte"/>
    <x v="0"/>
    <s v="Ministerio de Salud"/>
    <s v="Director/a Servicio de Salud"/>
    <s v="NELSON GAETE QUIJÓN"/>
    <s v="M"/>
    <n v="2010"/>
    <d v="2010-04-19T00:00:00"/>
    <d v="2006-09-01T00:00:00"/>
    <d v="2006-09-01T00:00:00"/>
    <n v="1"/>
    <x v="4"/>
    <n v="4"/>
    <m/>
  </r>
  <r>
    <s v="Adscrito"/>
    <x v="0"/>
    <n v="13"/>
    <s v="Servicio de Salud Arauco"/>
    <x v="0"/>
    <s v="Ministerio de Salud"/>
    <s v="Director/a Servicio de Salud"/>
    <s v="JAVIER GARCIA DE CORTAZAR"/>
    <s v="M"/>
    <n v="2010"/>
    <d v="2010-04-26T00:00:00"/>
    <d v="2006-03-01T00:00:00"/>
    <d v="2006-03-01T00:00:00"/>
    <n v="1"/>
    <x v="5"/>
    <n v="4"/>
    <m/>
  </r>
  <r>
    <s v="Adscrito"/>
    <x v="0"/>
    <n v="54"/>
    <s v="Servicio Nacional de la Discapacidad"/>
    <x v="0"/>
    <s v="Ministerio de Desarrollo Social y Familia"/>
    <s v="Director/a Nacional"/>
    <s v="ROBERTO ALFREDO CERRI LÓPEZ"/>
    <s v="M"/>
    <n v="2010"/>
    <d v="2010-04-29T00:00:00"/>
    <d v="2007-06-01T00:00:00"/>
    <d v="2007-06-01T00:00:00"/>
    <n v="1"/>
    <x v="5"/>
    <n v="4"/>
    <m/>
  </r>
  <r>
    <s v="Adscrito"/>
    <x v="0"/>
    <n v="56"/>
    <s v="Servicio de Vivienda y Urbanización Región de Los Lagos"/>
    <x v="0"/>
    <s v="Ministerio de Vivienda y Urbanismo"/>
    <s v="Director/a Regional Serviu Los Lagos"/>
    <s v="IVÁN PAULO LEONHARDT CÁRDENAS"/>
    <s v="M"/>
    <n v="2010"/>
    <d v="2010-05-01T00:00:00"/>
    <d v="2007-11-11T00:00:00"/>
    <d v="2007-10-29T00:00:00"/>
    <n v="1"/>
    <x v="5"/>
    <n v="5"/>
    <m/>
  </r>
  <r>
    <s v="Adscrito"/>
    <x v="0"/>
    <n v="65"/>
    <s v="Parque Metropolitano de Santiago"/>
    <x v="0"/>
    <s v="Ministerio de Vivienda y Urbanismo"/>
    <s v="Director/a"/>
    <s v="TERESA DE LOURDES REY CARRASCO"/>
    <s v="F"/>
    <n v="2010"/>
    <d v="2010-04-30T00:00:00"/>
    <d v="2008-02-01T00:00:00"/>
    <d v="2008-01-23T00:00:00"/>
    <n v="1"/>
    <x v="5"/>
    <n v="4"/>
    <m/>
  </r>
  <r>
    <s v="Adscrito"/>
    <x v="0"/>
    <n v="70"/>
    <s v="Fondo de Solidaridad e Inversión Social"/>
    <x v="0"/>
    <s v="Ministerio de Desarrollo Social y Familia"/>
    <s v="Director/a Ejecutivo/a"/>
    <s v="JOSÉ PABLO COLOMA CORREA"/>
    <s v="M"/>
    <n v="2010"/>
    <d v="2010-04-27T00:00:00"/>
    <d v="2007-11-05T00:00:00"/>
    <d v="2007-10-22T00:00:00"/>
    <n v="1"/>
    <x v="5"/>
    <n v="4"/>
    <m/>
  </r>
  <r>
    <s v="Adscrito"/>
    <x v="0"/>
    <n v="561"/>
    <s v="Servicio de Salud Metropolitano Norte"/>
    <x v="0"/>
    <s v="Ministerio de Salud"/>
    <s v="Director/a Servicio de Salud"/>
    <s v="MAURICIO ADRIÁN OSORIO ULLOA"/>
    <s v="M"/>
    <n v="2010"/>
    <d v="2010-05-01T00:00:00"/>
    <d v="2008-07-01T00:00:00"/>
    <d v="2008-07-01T00:00:00"/>
    <n v="1"/>
    <x v="5"/>
    <n v="5"/>
    <m/>
  </r>
  <r>
    <s v="Adscrito"/>
    <x v="0"/>
    <n v="687"/>
    <s v="Servicio de Vivienda y Urbanización Metropolitano"/>
    <x v="0"/>
    <s v="Ministerio de Vivienda y Urbanismo"/>
    <s v="Director/a Regional Serviu Región Metropolitana"/>
    <s v="ANDRÉS MARCELO SILVA GÁLVEZ"/>
    <s v="M"/>
    <n v="2010"/>
    <d v="2010-05-01T00:00:00"/>
    <d v="2009-07-13T00:00:00"/>
    <d v="2009-07-08T00:00:00"/>
    <n v="1"/>
    <x v="5"/>
    <n v="5"/>
    <m/>
  </r>
  <r>
    <s v="Adscrito"/>
    <x v="0"/>
    <n v="736"/>
    <s v="Servicio de Salud Araucanía Sur"/>
    <x v="0"/>
    <s v="Ministerio de Salud"/>
    <s v="Director/a Servicio de Salud"/>
    <s v="MILTON MARIO MOYA KRAUSE"/>
    <s v="M"/>
    <n v="2010"/>
    <d v="2010-04-28T00:00:00"/>
    <d v="2009-09-01T00:00:00"/>
    <d v="2009-10-06T00:00:00"/>
    <n v="1"/>
    <x v="5"/>
    <n v="4"/>
    <m/>
  </r>
  <r>
    <s v="Adscrito"/>
    <x v="0"/>
    <n v="33"/>
    <s v="Servicio de Salud del Reloncaví"/>
    <x v="0"/>
    <s v="Ministerio de Salud"/>
    <s v="Director/a Servicio de Salud"/>
    <s v="EUGENIA SCHNAKE VALLADARES"/>
    <s v="F"/>
    <n v="2010"/>
    <d v="2010-05-05T00:00:00"/>
    <d v="2006-09-01T00:00:00"/>
    <d v="2006-09-01T00:00:00"/>
    <n v="1"/>
    <x v="6"/>
    <n v="5"/>
    <m/>
  </r>
  <r>
    <s v="Adscrito"/>
    <x v="0"/>
    <n v="37"/>
    <s v="Servicio de Salud Metropolitano Oriente"/>
    <x v="0"/>
    <s v="Ministerio de Salud"/>
    <s v="Director/a Servicio de Salud"/>
    <s v="HECTOR OLGUIN ALVAREZ"/>
    <s v="M"/>
    <n v="2010"/>
    <d v="2010-05-06T00:00:00"/>
    <d v="2006-09-01T00:00:00"/>
    <d v="2006-09-01T00:00:00"/>
    <n v="1"/>
    <x v="6"/>
    <n v="5"/>
    <m/>
  </r>
  <r>
    <s v="Adscrito"/>
    <x v="0"/>
    <n v="47"/>
    <s v="Servicio de Vivienda y Urbanización Región de Antofagasta"/>
    <x v="0"/>
    <s v="Ministerio de Vivienda y Urbanismo"/>
    <s v="Director/a Regional Serviu Antofagasta"/>
    <s v="LORENA VICTORIA CAMPOS VADELL"/>
    <s v="F"/>
    <n v="2010"/>
    <d v="2010-06-03T00:00:00"/>
    <d v="2007-03-05T00:00:00"/>
    <d v="2007-03-05T00:00:00"/>
    <n v="1"/>
    <x v="7"/>
    <n v="6"/>
    <m/>
  </r>
  <r>
    <s v="Adscrito"/>
    <x v="0"/>
    <n v="69"/>
    <s v="Servicio de Salud Valparaíso - San Antonio"/>
    <x v="0"/>
    <s v="Ministerio de Salud"/>
    <s v="Director/a Servicio de Salud"/>
    <s v="DAGOBERTO LUCIANO DUARTE QUAPPER"/>
    <s v="M"/>
    <n v="2010"/>
    <d v="2010-06-04T00:00:00"/>
    <d v="2007-11-22T00:00:00"/>
    <d v="2007-11-22T00:00:00"/>
    <n v="1"/>
    <x v="7"/>
    <n v="6"/>
    <m/>
  </r>
  <r>
    <s v="Adscrito"/>
    <x v="0"/>
    <n v="606"/>
    <s v="Dirección de Contabilidad y Finanzas"/>
    <x v="0"/>
    <s v="Ministerio de Obras Públicas"/>
    <s v="Director/a Nacional"/>
    <s v="JORGE ANSELMO ORTIZ SILVA"/>
    <s v="M"/>
    <n v="2010"/>
    <d v="2010-06-02T00:00:00"/>
    <d v="2008-10-16T00:00:00"/>
    <d v="2008-10-02T00:00:00"/>
    <n v="1"/>
    <x v="7"/>
    <n v="6"/>
    <m/>
  </r>
  <r>
    <s v="Adscrito"/>
    <x v="0"/>
    <n v="615"/>
    <s v="Dirección de Obras Portuarias"/>
    <x v="0"/>
    <s v="Ministerio de Obras Públicas"/>
    <s v="Director/a Nacional"/>
    <s v="DANIEL ULLOA ILUFFI"/>
    <s v="M"/>
    <n v="2010"/>
    <d v="2010-06-02T00:00:00"/>
    <d v="2008-11-11T00:00:00"/>
    <d v="2008-11-10T00:00:00"/>
    <n v="1"/>
    <x v="7"/>
    <n v="6"/>
    <m/>
  </r>
  <r>
    <s v="Adscrito"/>
    <x v="0"/>
    <n v="753"/>
    <s v="Servicio de Vivienda y Urbanización Región de Magallanes y de la Antártica Chilena"/>
    <x v="0"/>
    <s v="Ministerio de Vivienda y Urbanismo"/>
    <s v="Director Regional Serviu Magallanes"/>
    <s v="MIGUEL ÁNGEL GARCÍA CARO"/>
    <s v="M"/>
    <n v="2010"/>
    <d v="2010-06-22T00:00:00"/>
    <d v="2009-07-01T00:00:00"/>
    <d v="2009-06-24T00:00:00"/>
    <n v="1"/>
    <x v="8"/>
    <n v="6"/>
    <m/>
  </r>
  <r>
    <s v="Adscrito"/>
    <x v="0"/>
    <n v="24"/>
    <s v="Servicio de Salud O'Higgins"/>
    <x v="0"/>
    <s v="Ministerio de Salud"/>
    <s v="Director/a Servicio de Salud"/>
    <s v="MARCELO EDUARDO YÉVENES SOTO"/>
    <s v="M"/>
    <n v="2010"/>
    <d v="2010-07-07T00:00:00"/>
    <d v="2006-12-01T00:00:00"/>
    <d v="2006-12-01T00:00:00"/>
    <n v="1"/>
    <x v="9"/>
    <n v="7"/>
    <m/>
  </r>
  <r>
    <s v="Adscrito"/>
    <x v="0"/>
    <n v="900"/>
    <s v="Servicio de Salud Iquique"/>
    <x v="0"/>
    <s v="Ministerio de Salud"/>
    <s v="Director/a Servicio de Salud"/>
    <s v="MARÍA PAULA VERA ZAMORA"/>
    <s v="F"/>
    <n v="2010"/>
    <d v="2010-07-07T00:00:00"/>
    <d v="2009-09-16T00:00:00"/>
    <d v="2009-10-06T00:00:00"/>
    <n v="1"/>
    <x v="9"/>
    <n v="7"/>
    <m/>
  </r>
  <r>
    <s v="Adscrito"/>
    <x v="0"/>
    <n v="931"/>
    <s v="Comisión Chilena del Cobre"/>
    <x v="0"/>
    <s v="Ministerio de Minería"/>
    <s v="Vicepresidente/a Ejecutivo/a"/>
    <s v="GONZALO ASTORQUIZA LUMSDEN"/>
    <s v="M"/>
    <n v="2010"/>
    <d v="2010-07-12T00:00:00"/>
    <d v="2009-07-22T00:00:00"/>
    <d v="2009-12-18T00:00:00"/>
    <n v="1"/>
    <x v="10"/>
    <n v="7"/>
    <m/>
  </r>
  <r>
    <s v="Adscrito"/>
    <x v="0"/>
    <n v="504"/>
    <s v="Servicio de Vivienda y Urbanización Región de Los Ríos"/>
    <x v="0"/>
    <s v="Ministerio de Vivienda y Urbanismo"/>
    <s v="Director/a"/>
    <s v="GERMÁN EULOGIO SÁEZ CABELLO"/>
    <s v="M"/>
    <n v="2010"/>
    <d v="2010-07-27T00:00:00"/>
    <d v="2008-04-08T00:00:00"/>
    <d v="2008-04-09T00:00:00"/>
    <n v="1"/>
    <x v="11"/>
    <n v="7"/>
    <m/>
  </r>
  <r>
    <s v="Adscrito"/>
    <x v="0"/>
    <n v="773"/>
    <s v="Instituto de Salud Pública"/>
    <x v="0"/>
    <s v="Ministerio de Salud"/>
    <s v="Director/a"/>
    <s v="INGRID SYLVIA HEITMANN GHIGLIOTTO"/>
    <s v="F"/>
    <n v="2010"/>
    <d v="2010-08-01T00:00:00"/>
    <d v="2009-10-13T00:00:00"/>
    <d v="2009-05-18T00:00:00"/>
    <n v="1"/>
    <x v="12"/>
    <n v="8"/>
    <m/>
  </r>
  <r>
    <s v="Adscrito"/>
    <x v="0"/>
    <n v="26"/>
    <s v="Servicio de Salud Ñuble"/>
    <x v="0"/>
    <s v="Ministerio de Salud"/>
    <s v="Director/a Servicio de Salud"/>
    <s v="IVÁN RENATO PAUL ESPINOZA"/>
    <s v="M"/>
    <n v="2010"/>
    <d v="2010-08-10T00:00:00"/>
    <d v="2006-12-01T00:00:00"/>
    <d v="2006-11-10T00:00:00"/>
    <n v="1"/>
    <x v="13"/>
    <n v="8"/>
    <m/>
  </r>
  <r>
    <s v="Adscrito"/>
    <x v="0"/>
    <n v="62"/>
    <s v="Servicio Nacional de Geología y Minería"/>
    <x v="0"/>
    <s v="Ministerio de Minería"/>
    <s v="Director/a Nacional"/>
    <s v="ALEJANDRO LUIS VIO GROSSI"/>
    <s v="M"/>
    <n v="2010"/>
    <d v="2010-08-12T00:00:00"/>
    <d v="2008-01-15T00:00:00"/>
    <d v="2007-12-13T00:00:00"/>
    <n v="1"/>
    <x v="13"/>
    <n v="8"/>
    <m/>
  </r>
  <r>
    <s v="Adscrito"/>
    <x v="0"/>
    <n v="23"/>
    <s v="Servicio de Salud Aconcagua"/>
    <x v="0"/>
    <s v="Ministerio de Salud"/>
    <s v="Director/a Servicio de Salud"/>
    <s v="CARMEN GISELE CASTILLO TAUCHER"/>
    <s v="F"/>
    <n v="2010"/>
    <d v="2010-08-21T00:00:00"/>
    <d v="2006-12-01T00:00:00"/>
    <d v="2006-12-01T00:00:00"/>
    <n v="1"/>
    <x v="14"/>
    <n v="8"/>
    <m/>
  </r>
  <r>
    <s v="Adscrito"/>
    <x v="0"/>
    <n v="18"/>
    <s v="Instituto Nacional de Estadísticas"/>
    <x v="0"/>
    <s v="Ministerio de Economía, Fomento y Turismo"/>
    <s v="Director/a Nacional"/>
    <s v="MARIANA SCHKOLNIK CHAMUDES"/>
    <s v="F"/>
    <n v="2010"/>
    <d v="2010-08-23T00:00:00"/>
    <d v="2006-11-08T00:00:00"/>
    <d v="2006-11-08T00:00:00"/>
    <n v="1"/>
    <x v="15"/>
    <n v="8"/>
    <m/>
  </r>
  <r>
    <s v="Adscrito"/>
    <x v="0"/>
    <n v="611"/>
    <s v="Servicio de Vivienda y Urbanización Región de Tarapacá"/>
    <x v="0"/>
    <s v="Ministerio de Vivienda y Urbanismo"/>
    <s v="Director/a Regional Serviu Tarapacá"/>
    <s v="ISABEL VERÓNICA DE LA VEGA MORALES"/>
    <s v="F"/>
    <n v="2010"/>
    <d v="2010-08-27T00:00:00"/>
    <d v="2008-09-01T00:00:00"/>
    <d v="2008-08-25T00:00:00"/>
    <n v="1"/>
    <x v="15"/>
    <n v="8"/>
    <m/>
  </r>
  <r>
    <s v="Adscrito"/>
    <x v="0"/>
    <n v="503"/>
    <s v="Servicio de Vivienda y Urbanización Región de Arica y Parinacota"/>
    <x v="0"/>
    <s v="Ministerio de Vivienda y Urbanismo"/>
    <s v="Director/a Regional Serviu Arica y Parinacota"/>
    <s v="DANTE PANCANI CORVALAN"/>
    <s v="M"/>
    <n v="2010"/>
    <d v="2010-09-01T00:00:00"/>
    <d v="2008-04-08T00:00:00"/>
    <d v="2008-04-09T00:00:00"/>
    <n v="1"/>
    <x v="16"/>
    <n v="9"/>
    <m/>
  </r>
  <r>
    <s v="Adscrito"/>
    <x v="0"/>
    <n v="1002"/>
    <s v="Central de Abastecimiento del Sistema Nacional de Servicios de Salud"/>
    <x v="0"/>
    <s v="Ministerio de Salud"/>
    <s v="Director/a"/>
    <s v="ALDO ALEJANDRO YÁÑEZ VERA"/>
    <s v="M"/>
    <n v="2010"/>
    <d v="2010-09-10T00:00:00"/>
    <d v="2009-10-16T00:00:00"/>
    <d v="2010-02-24T00:00:00"/>
    <n v="1"/>
    <x v="17"/>
    <n v="9"/>
    <m/>
  </r>
  <r>
    <s v="Adscrito"/>
    <x v="0"/>
    <n v="661"/>
    <s v="Junta Nacional de Auxilio Escolar y Becas"/>
    <x v="0"/>
    <s v="Ministerio de Educación"/>
    <s v="Secretario/a General"/>
    <s v="JUAN CARLOS CABEZAS BEROÍZA"/>
    <s v="M"/>
    <n v="2010"/>
    <d v="2010-10-01T00:00:00"/>
    <d v="2008-12-23T00:00:00"/>
    <d v="2008-12-29T00:00:00"/>
    <n v="1"/>
    <x v="18"/>
    <n v="10"/>
    <m/>
  </r>
  <r>
    <s v="Adscrito"/>
    <x v="0"/>
    <n v="752"/>
    <s v="Servicio de Vivienda y Urbanización Región de Coquimbo"/>
    <x v="0"/>
    <s v="Ministerio de Vivienda y Urbanismo"/>
    <s v="Director/a Regional Serviu Coquimbo"/>
    <s v="CLAUDIO HERNÁN SALCEDO ALEMPARTE"/>
    <s v="M"/>
    <n v="2010"/>
    <d v="2010-10-01T00:00:00"/>
    <d v="2009-07-01T00:00:00"/>
    <d v="2009-06-24T00:00:00"/>
    <n v="1"/>
    <x v="18"/>
    <n v="10"/>
    <m/>
  </r>
  <r>
    <s v="Adscrito"/>
    <x v="0"/>
    <n v="22"/>
    <s v="Servicio de Salud Coquimbo"/>
    <x v="0"/>
    <s v="Ministerio de Salud"/>
    <s v="Director/a Servicio de Salud"/>
    <s v="ERNESTO WLADIMIR JORQUERA FLORES"/>
    <s v="M"/>
    <n v="2010"/>
    <d v="2010-10-05T00:00:00"/>
    <d v="2006-12-01T00:00:00"/>
    <d v="2006-11-14T00:00:00"/>
    <n v="1"/>
    <x v="19"/>
    <n v="10"/>
    <m/>
  </r>
  <r>
    <s v="Adscrito"/>
    <x v="0"/>
    <n v="49"/>
    <s v="Servicio de Vivienda y Urbanización Región de Aysén del General Carlos Ibáñez del Campo"/>
    <x v="0"/>
    <s v="Ministerio de Vivienda y Urbanismo"/>
    <s v="Director Regional Serviu Aysén"/>
    <s v="VÍCTOR JAVIER CÁRDENAS VALENZUELA"/>
    <s v="M"/>
    <n v="2010"/>
    <d v="2010-11-21T00:00:00"/>
    <d v="2007-03-05T00:00:00"/>
    <d v="2007-03-05T00:00:00"/>
    <n v="1"/>
    <x v="20"/>
    <n v="11"/>
    <m/>
  </r>
  <r>
    <s v="Adscrito"/>
    <x v="0"/>
    <n v="8"/>
    <s v="Servicio Nacional del Consumidor"/>
    <x v="1"/>
    <s v="Ministerio de Economía, Fomento y Turismo"/>
    <s v="Director/a Nacional"/>
    <s v="JOSE ROA RAMIREZ"/>
    <s v="M"/>
    <n v="2010"/>
    <d v="2010-03-23T00:00:00"/>
    <d v="2005-02-01T00:00:00"/>
    <d v="2005-02-01T00:00:00"/>
    <n v="1"/>
    <x v="21"/>
    <n v="3"/>
    <m/>
  </r>
  <r>
    <s v="Adscrito"/>
    <x v="0"/>
    <n v="43"/>
    <s v="Oficina Nacional de Emergencia"/>
    <x v="1"/>
    <s v="Ministerio del Interior y Seguridad Pública"/>
    <s v="Director/a"/>
    <s v="CARMEN FERNANDEZ GIBBS"/>
    <s v="F"/>
    <n v="2010"/>
    <d v="2010-03-11T00:00:00"/>
    <d v="2006-11-13T00:00:00"/>
    <d v="2006-11-14T00:00:00"/>
    <n v="1"/>
    <x v="22"/>
    <n v="3"/>
    <m/>
  </r>
  <r>
    <s v="Adscrito"/>
    <x v="0"/>
    <n v="61"/>
    <s v="Comisión Chilena de Energía Nuclear"/>
    <x v="1"/>
    <s v="Ministerio de Energía"/>
    <s v="Director/a Ejecutivo/a"/>
    <s v="FERNANDO CLAUDIO LÓPEZ LIZANA"/>
    <s v="M"/>
    <n v="2010"/>
    <d v="2010-08-10T00:00:00"/>
    <d v="2008-03-03T00:00:00"/>
    <d v="2008-01-09T00:00:00"/>
    <n v="1"/>
    <x v="13"/>
    <n v="8"/>
    <m/>
  </r>
  <r>
    <s v="Adscrito"/>
    <x v="0"/>
    <n v="778"/>
    <s v="Instituto de Previsión Social"/>
    <x v="1"/>
    <s v="Ministerio del Trabajo y Previsión Social"/>
    <s v="Director/a Nacional"/>
    <s v="LABIBE BETTINA SYLVIA YUMHA VARAS"/>
    <s v="F"/>
    <n v="2010"/>
    <d v="2010-07-19T00:00:00"/>
    <d v="2009-06-01T00:00:00"/>
    <d v="2009-05-26T00:00:00"/>
    <n v="1"/>
    <x v="23"/>
    <n v="7"/>
    <m/>
  </r>
  <r>
    <s v="Adscrito"/>
    <x v="0"/>
    <n v="50"/>
    <s v="Servicio de Salud Viña del Mar - Quillota"/>
    <x v="2"/>
    <s v="Ministerio de Salud"/>
    <s v="Director/a Servicio de Salud"/>
    <s v="DAFNE MARIANNE SECUL TAHAN"/>
    <s v="F"/>
    <n v="2010"/>
    <d v="2010-05-08T00:00:00"/>
    <d v="2007-05-08T00:00:00"/>
    <d v="2007-05-08T00:00:00"/>
    <n v="1"/>
    <x v="6"/>
    <n v="5"/>
    <m/>
  </r>
  <r>
    <s v="Adscrito"/>
    <x v="1"/>
    <n v="190"/>
    <s v="Servicio Nacional de Capacitación y Empleo"/>
    <x v="2"/>
    <s v="Ministerio del Trabajo y Previsión Social"/>
    <s v="Jefe/a Departamento Jurídico"/>
    <s v="PAMELA CECILIA SÁNCHEZ GUZMÁN"/>
    <s v="F"/>
    <n v="2010"/>
    <d v="2010-12-07T00:00:00"/>
    <d v="2007-12-07T00:00:00"/>
    <d v="2007-11-09T00:00:00"/>
    <n v="1"/>
    <x v="24"/>
    <n v="12"/>
    <m/>
  </r>
  <r>
    <s v="Adscrito"/>
    <x v="1"/>
    <n v="191"/>
    <s v="Servicio Nacional de Capacitación y Empleo"/>
    <x v="2"/>
    <s v="Ministerio del Trabajo y Previsión Social"/>
    <s v="Jefe/a Departamento Administración y Finanzas"/>
    <s v="JORGE RENÉ VEGA SAAVEDRA"/>
    <s v="M"/>
    <n v="2010"/>
    <d v="2010-12-10T00:00:00"/>
    <d v="2007-11-05T00:00:00"/>
    <d v="2007-11-09T00:00:00"/>
    <n v="1"/>
    <x v="24"/>
    <n v="12"/>
    <m/>
  </r>
  <r>
    <s v="Adscrito"/>
    <x v="1"/>
    <n v="192"/>
    <s v="Servicio Nacional de Capacitación y Empleo"/>
    <x v="2"/>
    <s v="Ministerio del Trabajo y Previsión Social"/>
    <s v="Director/a Regional Maule"/>
    <s v="MARCELO TORRES TAPIA"/>
    <s v="M"/>
    <n v="2010"/>
    <d v="2010-06-30T00:00:00"/>
    <d v="2007-07-01T00:00:00"/>
    <d v="2007-06-26T00:00:00"/>
    <n v="1"/>
    <x v="25"/>
    <n v="6"/>
    <m/>
  </r>
  <r>
    <s v="Adscrito"/>
    <x v="1"/>
    <n v="238"/>
    <s v="Servicio Nacional de Capacitación y Empleo"/>
    <x v="2"/>
    <s v="Ministerio del Trabajo y Previsión Social"/>
    <s v="Director/a Regional Tarapacá"/>
    <s v="SIMÓN EDUARDO HENRÍQUEZ GUÍÑEZ"/>
    <s v="M"/>
    <n v="2010"/>
    <d v="2010-06-30T00:00:00"/>
    <d v="2007-07-01T00:00:00"/>
    <d v="2007-06-26T00:00:00"/>
    <n v="1"/>
    <x v="25"/>
    <n v="6"/>
    <m/>
  </r>
  <r>
    <s v="Adscrito"/>
    <x v="1"/>
    <n v="241"/>
    <s v="Servicio Nacional de Capacitación y Empleo"/>
    <x v="2"/>
    <s v="Ministerio del Trabajo y Previsión Social"/>
    <s v="Director/a Regional Los Lagos"/>
    <s v="GLORIA PATRICIA GONZÁLEZ SÁEZ"/>
    <s v="F"/>
    <n v="2010"/>
    <d v="2010-06-30T00:00:00"/>
    <d v="2007-07-01T00:00:00"/>
    <d v="2007-06-26T00:00:00"/>
    <n v="1"/>
    <x v="25"/>
    <n v="6"/>
    <m/>
  </r>
  <r>
    <s v="Adscrito"/>
    <x v="1"/>
    <n v="304"/>
    <s v="Instituto Nacional de Estadísticas"/>
    <x v="2"/>
    <s v="Ministerio de Economía, Fomento y Turismo"/>
    <s v="Director/a Regional Aysén"/>
    <s v="FRANCISCO FERNANDO VERA ESTEFÓ"/>
    <s v="M"/>
    <n v="2010"/>
    <d v="2010-09-24T00:00:00"/>
    <d v="2007-09-24T00:00:00"/>
    <d v="2007-08-07T00:00:00"/>
    <n v="1"/>
    <x v="26"/>
    <n v="9"/>
    <m/>
  </r>
  <r>
    <s v="Adscrito"/>
    <x v="1"/>
    <n v="323"/>
    <s v="Servicio de Salud Metropolitano Oriente"/>
    <x v="2"/>
    <s v="Ministerio de Salud"/>
    <s v="Director/a Hospital del Salvador"/>
    <s v="FRANCISCO PERAGALLO CARRASCO"/>
    <s v="M"/>
    <n v="2010"/>
    <d v="2010-08-13T00:00:00"/>
    <d v="2007-08-14T00:00:00"/>
    <d v="2007-08-14T00:00:00"/>
    <n v="1"/>
    <x v="13"/>
    <n v="8"/>
    <m/>
  </r>
  <r>
    <s v="Adscrito"/>
    <x v="1"/>
    <n v="338"/>
    <s v="Junta Nacional de Auxilio Escolar y Becas"/>
    <x v="2"/>
    <s v="Ministerio de Educación"/>
    <s v="Director/a Regional Valparaíso"/>
    <s v="PATRICIO IBÁÑEZ LEÓN"/>
    <s v="M"/>
    <n v="2010"/>
    <d v="2010-10-22T00:00:00"/>
    <d v="2007-10-22T00:00:00"/>
    <d v="2007-10-12T00:00:00"/>
    <n v="1"/>
    <x v="27"/>
    <n v="10"/>
    <m/>
  </r>
  <r>
    <s v="Adscrito"/>
    <x v="1"/>
    <n v="340"/>
    <s v="Junta Nacional de Auxilio Escolar y Becas"/>
    <x v="2"/>
    <s v="Ministerio de Educación"/>
    <s v="Director/a Regional Maule"/>
    <s v="MARÍA ANGÉLICA DEL CARMEN VEGA ESPINOSA"/>
    <s v="F"/>
    <n v="2010"/>
    <d v="2010-10-21T00:00:00"/>
    <d v="2007-10-22T00:00:00"/>
    <d v="2007-10-12T00:00:00"/>
    <n v="1"/>
    <x v="27"/>
    <n v="10"/>
    <m/>
  </r>
  <r>
    <s v="Adscrito"/>
    <x v="1"/>
    <n v="341"/>
    <s v="Junta Nacional de Auxilio Escolar y Becas"/>
    <x v="2"/>
    <s v="Ministerio de Educación"/>
    <s v="Director/a Regional Los Lagos"/>
    <s v="RODRIGO ALEJANDRO NEGRIN MODINGER"/>
    <s v="M"/>
    <n v="2010"/>
    <d v="2010-10-21T00:00:00"/>
    <d v="2007-10-22T00:00:00"/>
    <d v="2007-10-12T00:00:00"/>
    <n v="1"/>
    <x v="27"/>
    <n v="10"/>
    <m/>
  </r>
  <r>
    <s v="Adscrito"/>
    <x v="1"/>
    <n v="346"/>
    <s v="Servicio de Salud Araucanía Norte"/>
    <x v="2"/>
    <s v="Ministerio de Salud"/>
    <s v="Jefe/a Departamento Auditoría"/>
    <s v="HÉCTOR CONTRERAS MALDONADO"/>
    <s v="M"/>
    <n v="2010"/>
    <d v="2010-10-01T00:00:00"/>
    <d v="2007-10-01T00:00:00"/>
    <d v="2007-09-26T00:00:00"/>
    <n v="1"/>
    <x v="18"/>
    <n v="10"/>
    <m/>
  </r>
  <r>
    <s v="Adscrito"/>
    <x v="1"/>
    <n v="349"/>
    <s v="Servicio de Salud Atacama"/>
    <x v="2"/>
    <s v="Ministerio de Salud"/>
    <s v="Subdirector/a Administrativo/a Servicio de Salud"/>
    <s v="JUAN ENRIQUE ALVAREZ BARBA"/>
    <s v="M"/>
    <n v="2010"/>
    <d v="2010-10-01T00:00:00"/>
    <d v="2007-10-01T00:00:00"/>
    <d v="2007-09-25T00:00:00"/>
    <n v="1"/>
    <x v="18"/>
    <n v="10"/>
    <m/>
  </r>
  <r>
    <s v="Adscrito"/>
    <x v="1"/>
    <n v="354"/>
    <s v="Servicio de Salud Atacama"/>
    <x v="2"/>
    <s v="Ministerio de Salud"/>
    <s v="Subdirector/a Médico/a Servicio de Salud"/>
    <s v="SONIA LEONOR IBACETA LORCA"/>
    <s v="F"/>
    <n v="2010"/>
    <d v="2010-07-31T00:00:00"/>
    <d v="2007-08-01T00:00:00"/>
    <d v="2007-08-07T00:00:00"/>
    <n v="1"/>
    <x v="11"/>
    <n v="7"/>
    <m/>
  </r>
  <r>
    <s v="Adscrito"/>
    <x v="1"/>
    <n v="359"/>
    <s v="Junta Nacional de Auxilio Escolar y Becas"/>
    <x v="2"/>
    <s v="Ministerio de Educación"/>
    <s v="Director/a Regional Bío-Bío"/>
    <s v="MARÍA BEGOÑA BENGOECHEA ALONSO"/>
    <s v="F"/>
    <n v="2010"/>
    <d v="2010-10-21T00:00:00"/>
    <d v="2007-10-22T00:00:00"/>
    <d v="2007-10-12T00:00:00"/>
    <n v="1"/>
    <x v="27"/>
    <n v="10"/>
    <m/>
  </r>
  <r>
    <s v="Adscrito"/>
    <x v="1"/>
    <n v="362"/>
    <s v="Servicio de Salud Araucanía Norte"/>
    <x v="2"/>
    <s v="Ministerio de Salud"/>
    <s v="Director/a Hospital de Angol"/>
    <s v="CARLOS GONZALEZ LAGOS"/>
    <s v="M"/>
    <n v="2010"/>
    <d v="2010-09-01T00:00:00"/>
    <d v="2007-09-01T00:00:00"/>
    <d v="2007-08-23T00:00:00"/>
    <n v="1"/>
    <x v="16"/>
    <n v="9"/>
    <m/>
  </r>
  <r>
    <s v="Adscrito"/>
    <x v="1"/>
    <n v="384"/>
    <s v="Servicio de Salud Metropolitano Occidente"/>
    <x v="2"/>
    <s v="Ministerio de Salud"/>
    <s v="Director/a Hospital San Juan de Dios"/>
    <s v="ANDREA SOLIS AGUIRRE"/>
    <s v="F"/>
    <n v="2010"/>
    <d v="2010-09-05T00:00:00"/>
    <d v="2007-09-10T00:00:00"/>
    <d v="2007-09-04T00:00:00"/>
    <n v="1"/>
    <x v="17"/>
    <n v="9"/>
    <m/>
  </r>
  <r>
    <s v="Adscrito"/>
    <x v="1"/>
    <n v="386"/>
    <s v="Servicio de Salud Metropolitano Occidente"/>
    <x v="2"/>
    <s v="Ministerio de Salud"/>
    <s v="Subdirector/a Administrativo/a Servicio de Salud"/>
    <s v="PATRICIA BEATRIZ ECHEVERRÍA JARA"/>
    <s v="F"/>
    <n v="2010"/>
    <d v="2010-08-01T00:00:00"/>
    <d v="2007-08-01T00:00:00"/>
    <d v="2007-07-27T00:00:00"/>
    <n v="1"/>
    <x v="12"/>
    <n v="8"/>
    <m/>
  </r>
  <r>
    <s v="Adscrito"/>
    <x v="1"/>
    <n v="478"/>
    <s v="Instituto Nacional de Deportes de Chile"/>
    <x v="2"/>
    <s v="Ministerio del Deporte"/>
    <s v="Director/a Regional Tarapacá"/>
    <s v="RUBÉN JORGE BERRÍOS CAMILO"/>
    <s v="M"/>
    <n v="2010"/>
    <d v="2010-11-12T00:00:00"/>
    <d v="2007-11-12T00:00:00"/>
    <d v="2007-10-22T00:00:00"/>
    <n v="1"/>
    <x v="28"/>
    <n v="11"/>
    <m/>
  </r>
  <r>
    <s v="Adscrito"/>
    <x v="1"/>
    <n v="486"/>
    <s v="Instituto Nacional de Deportes de Chile"/>
    <x v="2"/>
    <s v="Ministerio del Deporte"/>
    <s v="Director/a Regional Coquimbo"/>
    <s v="FRANCISCO JAVIER NUÑEZ PARRA"/>
    <s v="M"/>
    <n v="2010"/>
    <d v="2010-11-14T00:00:00"/>
    <d v="2007-10-23T00:00:00"/>
    <d v="2007-10-22T00:00:00"/>
    <n v="1"/>
    <x v="29"/>
    <n v="11"/>
    <m/>
  </r>
  <r>
    <s v="Adscrito"/>
    <x v="1"/>
    <n v="488"/>
    <s v="Instituto Nacional de Deportes de Chile"/>
    <x v="2"/>
    <s v="Ministerio del Deporte"/>
    <s v="Director/a Regional Metropolitana"/>
    <s v="NELSON JORGE ZÁRATE HERVERA"/>
    <s v="M"/>
    <n v="2010"/>
    <d v="2010-11-26T00:00:00"/>
    <d v="2007-11-26T00:00:00"/>
    <d v="2007-10-22T00:00:00"/>
    <n v="1"/>
    <x v="20"/>
    <n v="11"/>
    <m/>
  </r>
  <r>
    <s v="Adscrito"/>
    <x v="1"/>
    <n v="489"/>
    <s v="Instituto Nacional de Deportes de Chile"/>
    <x v="2"/>
    <s v="Ministerio del Deporte"/>
    <s v="Director/a Regional OHiggins"/>
    <s v="JUVENAL ALBERTO OSORIO SOTO"/>
    <s v="M"/>
    <n v="2010"/>
    <d v="2010-11-12T00:00:00"/>
    <d v="2007-11-12T00:00:00"/>
    <d v="2007-10-22T00:00:00"/>
    <n v="1"/>
    <x v="28"/>
    <n v="11"/>
    <m/>
  </r>
  <r>
    <s v="Adscrito"/>
    <x v="1"/>
    <n v="491"/>
    <s v="Instituto Nacional de Deportes de Chile"/>
    <x v="2"/>
    <s v="Ministerio del Deporte"/>
    <s v="Director/a Regional Bío-Bío"/>
    <s v="CLAUDIO ALEJANDRO SUMONTE MÁRQUEZ"/>
    <s v="M"/>
    <n v="2010"/>
    <d v="2010-11-01T00:00:00"/>
    <d v="2007-11-01T00:00:00"/>
    <d v="2007-10-22T00:00:00"/>
    <n v="1"/>
    <x v="30"/>
    <n v="11"/>
    <m/>
  </r>
  <r>
    <s v="Adscrito"/>
    <x v="1"/>
    <n v="128"/>
    <s v="Servicio de Salud Metropolitano Central"/>
    <x v="0"/>
    <s v="Ministerio de Salud"/>
    <s v="Subdirector/a Administrativo/a Servicio de Salud"/>
    <s v="EDGARDO LIONEL DIAZ NAVARRETE"/>
    <s v="M"/>
    <n v="2010"/>
    <d v="2010-10-01T00:00:00"/>
    <d v="2006-04-01T00:00:00"/>
    <d v="2006-03-29T00:00:00"/>
    <n v="1"/>
    <x v="18"/>
    <n v="10"/>
    <m/>
  </r>
  <r>
    <s v="Adscrito"/>
    <x v="1"/>
    <n v="136"/>
    <s v="Superintendencia de Salud"/>
    <x v="0"/>
    <s v="Ministerio de Salud"/>
    <s v="Jefe/a Departamento Función: Fiscalización"/>
    <s v="FRANCISCA NAVARRO POLHWEIN"/>
    <s v="F"/>
    <n v="2010"/>
    <d v="2010-05-12T00:00:00"/>
    <d v="2006-03-20T00:00:00"/>
    <d v="2006-03-29T00:00:00"/>
    <n v="1"/>
    <x v="31"/>
    <n v="5"/>
    <m/>
  </r>
  <r>
    <s v="Adscrito"/>
    <x v="1"/>
    <n v="187"/>
    <s v="Servicio Agrícola y Ganadero"/>
    <x v="0"/>
    <s v="Ministerio de Agricultura"/>
    <s v="Jefe/a División Protección Pecuaria"/>
    <s v="CLAUDIO ARMANDO TERNICIER GONZALEZ"/>
    <s v="M"/>
    <n v="2010"/>
    <d v="2010-06-07T00:00:00"/>
    <d v="2006-10-01T00:00:00"/>
    <d v="2006-11-23T00:00:00"/>
    <n v="1"/>
    <x v="32"/>
    <n v="6"/>
    <m/>
  </r>
  <r>
    <s v="Adscrito"/>
    <x v="1"/>
    <n v="198"/>
    <s v="Servicio de Salud Metropolitano Sur"/>
    <x v="0"/>
    <s v="Ministerio de Salud"/>
    <s v="Subdirector/a Administrativo/a Servicio de Salud"/>
    <s v="HUGO PEÑA TAMARIN"/>
    <s v="M"/>
    <n v="2010"/>
    <d v="2010-04-17T00:00:00"/>
    <d v="2007-01-01T00:00:00"/>
    <d v="2006-10-23T00:00:00"/>
    <n v="1"/>
    <x v="3"/>
    <n v="4"/>
    <m/>
  </r>
  <r>
    <s v="Adscrito"/>
    <x v="1"/>
    <n v="213"/>
    <s v="Servicio de Salud del Reloncaví"/>
    <x v="0"/>
    <s v="Ministerio de Salud"/>
    <s v="Director/a Hospital Base de Puerto Montt"/>
    <s v="LUIS OSVALDO GASC LABBÉ"/>
    <s v="M"/>
    <n v="2010"/>
    <d v="2010-11-01T00:00:00"/>
    <d v="2007-03-12T00:00:00"/>
    <d v="2007-01-30T00:00:00"/>
    <n v="1"/>
    <x v="30"/>
    <n v="11"/>
    <m/>
  </r>
  <r>
    <s v="Adscrito"/>
    <x v="1"/>
    <n v="222"/>
    <s v="Servicio Agrícola y Ganadero"/>
    <x v="0"/>
    <s v="Ministerio de Agricultura"/>
    <s v="Director/a Regional Coquimbo"/>
    <s v="CLAUDIA MARTÍNEZ GUAJARDO"/>
    <s v="F"/>
    <n v="2010"/>
    <d v="2010-10-18T00:00:00"/>
    <d v="2007-01-01T00:00:00"/>
    <d v="2007-01-04T00:00:00"/>
    <n v="1"/>
    <x v="27"/>
    <n v="10"/>
    <m/>
  </r>
  <r>
    <s v="Adscrito"/>
    <x v="1"/>
    <n v="224"/>
    <s v="Servicio Agrícola y Ganadero"/>
    <x v="0"/>
    <s v="Ministerio de Agricultura"/>
    <s v="Director/a Regional Maule"/>
    <s v="CARLOS ULISES MONTOYA BECERRA"/>
    <s v="M"/>
    <n v="2010"/>
    <d v="2010-08-09T00:00:00"/>
    <d v="2007-02-01T00:00:00"/>
    <d v="2007-01-17T00:00:00"/>
    <n v="1"/>
    <x v="13"/>
    <n v="8"/>
    <m/>
  </r>
  <r>
    <s v="Adscrito"/>
    <x v="1"/>
    <n v="226"/>
    <s v="Servicio Agrícola y Ganadero"/>
    <x v="0"/>
    <s v="Ministerio de Agricultura"/>
    <s v="Director/a Regional Araucanía"/>
    <s v="MARCELO GABRIEL CORTÉS OVALLE"/>
    <s v="M"/>
    <n v="2010"/>
    <d v="2010-07-02T00:00:00"/>
    <d v="2007-02-01T00:00:00"/>
    <d v="2007-01-04T00:00:00"/>
    <n v="1"/>
    <x v="25"/>
    <n v="7"/>
    <m/>
  </r>
  <r>
    <s v="Adscrito"/>
    <x v="1"/>
    <n v="227"/>
    <s v="Servicio Agrícola y Ganadero"/>
    <x v="0"/>
    <s v="Ministerio de Agricultura"/>
    <s v="Director/a Regional Los Lagos"/>
    <s v="WASHINGTON GUERRERO CARRILLO"/>
    <s v="M"/>
    <n v="2010"/>
    <d v="2010-07-06T00:00:00"/>
    <d v="2007-02-01T00:00:00"/>
    <d v="2007-01-04T00:00:00"/>
    <n v="1"/>
    <x v="9"/>
    <n v="7"/>
    <m/>
  </r>
  <r>
    <s v="Adscrito"/>
    <x v="1"/>
    <n v="232"/>
    <s v="Servicio Agrícola y Ganadero"/>
    <x v="0"/>
    <s v="Ministerio de Agricultura"/>
    <s v="Jefe/a División Función: Recursos Naturales Renovables"/>
    <s v="FERNANDO LUIS BAERISWYL RADA"/>
    <s v="M"/>
    <n v="2010"/>
    <d v="2010-11-16T00:00:00"/>
    <d v="2007-01-01T00:00:00"/>
    <d v="2007-01-01T00:00:00"/>
    <n v="1"/>
    <x v="29"/>
    <n v="11"/>
    <m/>
  </r>
  <r>
    <s v="Adscrito"/>
    <x v="1"/>
    <n v="235"/>
    <s v="Servicio de Salud Valdivia"/>
    <x v="0"/>
    <s v="Ministerio de Salud"/>
    <s v="Director/a Hospital Base de Valdivia"/>
    <s v="PATRICIO EDUARDO ROSAS BARRIENTOS"/>
    <s v="M"/>
    <n v="2010"/>
    <d v="2010-06-01T00:00:00"/>
    <d v="2006-12-15T00:00:00"/>
    <d v="2006-12-12T00:00:00"/>
    <n v="1"/>
    <x v="7"/>
    <n v="6"/>
    <m/>
  </r>
  <r>
    <s v="Adscrito"/>
    <x v="1"/>
    <n v="236"/>
    <s v="Servicio Nacional de Capacitación y Empleo"/>
    <x v="0"/>
    <s v="Ministerio del Trabajo y Previsión Social"/>
    <s v="Jefe/a Departamento Empleo y Capacitación en Empresas"/>
    <s v="ENRIQUE VALENZUELA QUIJADA"/>
    <s v="M"/>
    <n v="2010"/>
    <d v="2010-06-11T00:00:00"/>
    <d v="2007-10-08T00:00:00"/>
    <d v="2007-09-11T00:00:00"/>
    <n v="1"/>
    <x v="32"/>
    <n v="6"/>
    <m/>
  </r>
  <r>
    <s v="Adscrito"/>
    <x v="1"/>
    <n v="240"/>
    <s v="Servicio Nacional de Capacitación y Empleo"/>
    <x v="0"/>
    <s v="Ministerio del Trabajo y Previsión Social"/>
    <s v="Director/a Regional Bío-Bío"/>
    <s v="RAFAEL GUSTAVO AGAPITO FIGUEROA POZO"/>
    <s v="M"/>
    <n v="2010"/>
    <d v="2010-03-31T00:00:00"/>
    <d v="2007-07-01T00:00:00"/>
    <d v="2007-06-26T00:00:00"/>
    <n v="1"/>
    <x v="1"/>
    <n v="3"/>
    <m/>
  </r>
  <r>
    <s v="Adscrito"/>
    <x v="1"/>
    <n v="242"/>
    <s v="Servicio Nacional de Capacitación y Empleo"/>
    <x v="0"/>
    <s v="Ministerio del Trabajo y Previsión Social"/>
    <s v="Director/a Regional Magallanes y la Antártica Chilena"/>
    <s v="V{ICTOR PATRICIO VERGARA SANHUEZA"/>
    <s v="M"/>
    <n v="2010"/>
    <d v="2010-07-06T00:00:00"/>
    <d v="2007-07-01T00:00:00"/>
    <d v="2007-06-26T00:00:00"/>
    <n v="1"/>
    <x v="9"/>
    <n v="7"/>
    <m/>
  </r>
  <r>
    <s v="Adscrito"/>
    <x v="1"/>
    <n v="248"/>
    <s v="Servicio de Salud Metropolitano Occidente"/>
    <x v="0"/>
    <s v="Ministerio de Salud"/>
    <s v="Director/a Atención Primaria"/>
    <s v="ELIANA DEL CARMEN VARAS VARAS"/>
    <s v="F"/>
    <n v="2010"/>
    <d v="2010-09-17T00:00:00"/>
    <d v="2009-08-10T00:00:00"/>
    <d v="2009-08-07T00:00:00"/>
    <n v="1"/>
    <x v="33"/>
    <n v="9"/>
    <m/>
  </r>
  <r>
    <s v="Adscrito"/>
    <x v="1"/>
    <n v="260"/>
    <s v="Superintendencia de Salud"/>
    <x v="0"/>
    <s v="Ministerio de Salud"/>
    <s v="Jefe/a Departamento Función: Gestión de Clientes"/>
    <s v="ROSSANA ANDREA PINEDA GARFIAS"/>
    <s v="F"/>
    <n v="2010"/>
    <d v="2010-05-12T00:00:00"/>
    <d v="2006-12-18T00:00:00"/>
    <d v="2006-12-01T00:00:00"/>
    <n v="1"/>
    <x v="31"/>
    <n v="5"/>
    <m/>
  </r>
  <r>
    <s v="Adscrito"/>
    <x v="1"/>
    <n v="294"/>
    <s v="Servicio de Salud Metropolitano Central"/>
    <x v="0"/>
    <s v="Ministerio de Salud"/>
    <s v="Director/a Hospital de Urgencia Asistencia Pública"/>
    <s v="PAZ ALEJANDRA RODRIGUEZ WHIPPLE"/>
    <s v="F"/>
    <n v="2010"/>
    <d v="2010-07-13T00:00:00"/>
    <d v="2008-07-01T00:00:00"/>
    <d v="2007-03-16T00:00:00"/>
    <n v="1"/>
    <x v="10"/>
    <n v="7"/>
    <m/>
  </r>
  <r>
    <s v="Adscrito"/>
    <x v="1"/>
    <n v="314"/>
    <s v="Servicio de Salud Valparaíso - San Antonio"/>
    <x v="0"/>
    <s v="Ministerio de Salud"/>
    <s v="Subdirector/a Médico/a Servicio de Salud"/>
    <s v="GUILLERMO DEL TRÁNSITO VENEGAS VALDERRAMA"/>
    <s v="M"/>
    <n v="2010"/>
    <d v="2010-03-22T00:00:00"/>
    <d v="2008-01-01T00:00:00"/>
    <d v="2007-12-27T00:00:00"/>
    <n v="1"/>
    <x v="21"/>
    <n v="3"/>
    <m/>
  </r>
  <r>
    <s v="Adscrito"/>
    <x v="1"/>
    <n v="331"/>
    <s v="Servicio Agrícola y Ganadero"/>
    <x v="0"/>
    <s v="Ministerio de Agricultura"/>
    <s v="Director/a Regional Aysén"/>
    <s v="CRISTIAN LÓPEZ MONTECINOS"/>
    <s v="M"/>
    <n v="2010"/>
    <d v="2010-07-02T00:00:00"/>
    <d v="2007-07-03T00:00:00"/>
    <d v="2007-06-22T00:00:00"/>
    <n v="1"/>
    <x v="25"/>
    <n v="7"/>
    <m/>
  </r>
  <r>
    <s v="Adscrito"/>
    <x v="1"/>
    <n v="336"/>
    <s v="Junta Nacional de Auxilio Escolar y Becas"/>
    <x v="0"/>
    <s v="Ministerio de Educación"/>
    <s v="Director/a Regional Tarapacá"/>
    <s v="HERNÁN ORLANDO CHÁVEZ CABELLO"/>
    <s v="M"/>
    <n v="2010"/>
    <d v="2010-03-31T00:00:00"/>
    <d v="2007-10-13T00:00:00"/>
    <d v="2007-10-12T00:00:00"/>
    <n v="1"/>
    <x v="1"/>
    <n v="3"/>
    <m/>
  </r>
  <r>
    <s v="Adscrito"/>
    <x v="1"/>
    <n v="343"/>
    <s v="Junta Nacional de Auxilio Escolar y Becas"/>
    <x v="0"/>
    <s v="Ministerio de Educación"/>
    <s v="Director/a Regional Metropolitano/a"/>
    <s v="GIORGIO FRANCO SERAZZI CHIANG"/>
    <s v="M"/>
    <n v="2010"/>
    <d v="2010-03-31T00:00:00"/>
    <d v="2007-10-22T00:00:00"/>
    <d v="2007-10-12T00:00:00"/>
    <n v="1"/>
    <x v="1"/>
    <n v="3"/>
    <m/>
  </r>
  <r>
    <s v="Adscrito"/>
    <x v="1"/>
    <n v="382"/>
    <s v="Central de Abastecimiento del Sistema Nacional de Servicios de Salud"/>
    <x v="0"/>
    <s v="Ministerio de Salud"/>
    <s v="Jefe/a Departamento Función: Técnico"/>
    <s v="GRACIELA GARCÍA MAHIAS"/>
    <s v="F"/>
    <n v="2010"/>
    <d v="2010-06-02T00:00:00"/>
    <d v="2007-10-01T00:00:00"/>
    <d v="2007-10-18T00:00:00"/>
    <n v="1"/>
    <x v="7"/>
    <n v="6"/>
    <m/>
  </r>
  <r>
    <s v="Adscrito"/>
    <x v="1"/>
    <n v="383"/>
    <s v="Servicio Nacional de Turismo"/>
    <x v="0"/>
    <s v="Ministerio de Economía, Fomento y Turismo"/>
    <s v="Director/a Regional Tarapacá"/>
    <s v="CLAUDIA CAROLA POVEDA CÁCERES"/>
    <s v="F"/>
    <n v="2010"/>
    <d v="2010-06-04T00:00:00"/>
    <d v="2008-04-30T00:00:00"/>
    <d v="2008-03-27T00:00:00"/>
    <n v="1"/>
    <x v="7"/>
    <n v="6"/>
    <m/>
  </r>
  <r>
    <s v="Adscrito"/>
    <x v="1"/>
    <n v="385"/>
    <s v="Servicio de Salud Metropolitano Occidente"/>
    <x v="0"/>
    <s v="Ministerio de Salud"/>
    <s v="Director/a Hospital de Peñaflor"/>
    <s v="LEOPOLDO STUARDO LUENGO"/>
    <s v="M"/>
    <n v="2010"/>
    <d v="2010-09-05T00:00:00"/>
    <d v="2007-09-05T00:00:00"/>
    <d v="2007-09-04T00:00:00"/>
    <n v="1"/>
    <x v="17"/>
    <n v="9"/>
    <m/>
  </r>
  <r>
    <s v="Adscrito"/>
    <x v="1"/>
    <n v="396"/>
    <s v="Servicio de Salud Metropolitano Sur"/>
    <x v="0"/>
    <s v="Ministerio de Salud"/>
    <s v="Subdirector/a Médico/a Servicio de Salud"/>
    <s v="CARMEN MARÍA ARAVENA CERDA"/>
    <s v="F"/>
    <n v="2010"/>
    <d v="2010-05-17T00:00:00"/>
    <d v="2007-11-01T00:00:00"/>
    <d v="2007-10-22T00:00:00"/>
    <n v="1"/>
    <x v="34"/>
    <n v="5"/>
    <m/>
  </r>
  <r>
    <s v="Adscrito"/>
    <x v="1"/>
    <n v="398"/>
    <s v="Servicio de Tesorerías - Tesorería General de la República"/>
    <x v="0"/>
    <s v="Ministerio de Hacienda"/>
    <s v="Director/a Regional Tesorero/a Región de Atacama"/>
    <s v="RICARDO CORREA MARTÍNEZ"/>
    <s v="M"/>
    <n v="2010"/>
    <d v="2010-03-17T00:00:00"/>
    <d v="2008-07-07T00:00:00"/>
    <d v="2008-06-25T00:00:00"/>
    <n v="1"/>
    <x v="0"/>
    <n v="3"/>
    <m/>
  </r>
  <r>
    <s v="Adscrito"/>
    <x v="1"/>
    <n v="404"/>
    <s v="Junta Nacional de Jardines Infantiles"/>
    <x v="0"/>
    <s v="Ministerio de Educación"/>
    <s v="Director/a Departamento de Calidad y Control Normativo"/>
    <s v="MAURICIO CARAMORI CASTRO"/>
    <s v="M"/>
    <n v="2010"/>
    <d v="2010-08-19T00:00:00"/>
    <d v="2008-01-01T00:00:00"/>
    <d v="2008-01-11T00:00:00"/>
    <n v="1"/>
    <x v="14"/>
    <n v="8"/>
    <m/>
  </r>
  <r>
    <s v="Adscrito"/>
    <x v="1"/>
    <n v="414"/>
    <s v="Servicio de Salud Araucanía Sur"/>
    <x v="0"/>
    <s v="Ministerio de Salud"/>
    <s v="Subdirector/a Administrativo/a Hospital Dr. Hernán Henríquez Aravena"/>
    <s v="HÉCTOR FRANKLIN SORIANO OYARZÚN"/>
    <s v="M"/>
    <n v="2010"/>
    <d v="2010-04-16T00:00:00"/>
    <d v="2008-04-30T00:00:00"/>
    <d v="2008-04-25T00:00:00"/>
    <n v="1"/>
    <x v="3"/>
    <n v="4"/>
    <m/>
  </r>
  <r>
    <s v="Adscrito"/>
    <x v="1"/>
    <n v="417"/>
    <s v="Instituto de Desarrollo Agropecuario"/>
    <x v="0"/>
    <s v="Ministerio de Agricultura"/>
    <s v="Subdirector/a Desarrollo Rural"/>
    <s v="JUAN NARCISO RAMON RUSQUE ALCAÍNO"/>
    <s v="M"/>
    <n v="2010"/>
    <d v="2010-07-06T00:00:00"/>
    <d v="2008-10-07T00:00:00"/>
    <d v="2008-10-07T00:00:00"/>
    <n v="1"/>
    <x v="9"/>
    <n v="7"/>
    <m/>
  </r>
  <r>
    <s v="Adscrito"/>
    <x v="1"/>
    <n v="420"/>
    <s v="Instituto de Desarrollo Agropecuario"/>
    <x v="0"/>
    <s v="Ministerio de Agricultura"/>
    <s v="Director/a Regional Aysén"/>
    <s v="JOSÉ LEONARDO PÉREZ BOCAZ"/>
    <s v="M"/>
    <n v="2010"/>
    <d v="2010-07-06T00:00:00"/>
    <d v="2008-12-09T00:00:00"/>
    <d v="2008-11-19T00:00:00"/>
    <n v="1"/>
    <x v="9"/>
    <n v="7"/>
    <m/>
  </r>
  <r>
    <s v="Adscrito"/>
    <x v="1"/>
    <n v="421"/>
    <s v="Instituto de Desarrollo Agropecuario"/>
    <x v="0"/>
    <s v="Ministerio de Agricultura"/>
    <s v="Director/a Regional Metropolitana"/>
    <s v="GUILLERMO CLAUDIO JARPA MUÑOZ"/>
    <s v="M"/>
    <n v="2010"/>
    <d v="2010-07-06T00:00:00"/>
    <d v="2008-12-01T00:00:00"/>
    <d v="2008-11-19T00:00:00"/>
    <n v="1"/>
    <x v="9"/>
    <n v="7"/>
    <m/>
  </r>
  <r>
    <s v="Adscrito"/>
    <x v="1"/>
    <n v="427"/>
    <s v="Servicio de Salud Coquimbo"/>
    <x v="0"/>
    <s v="Ministerio de Salud"/>
    <s v="Director/a Hospital Antonio Tirado Lanas de Ovalle"/>
    <s v="JUAN FRANCISCO CARRASCO JARA"/>
    <s v="M"/>
    <n v="2010"/>
    <d v="2010-10-02T00:00:00"/>
    <d v="2008-02-01T00:00:00"/>
    <d v="2008-01-14T00:00:00"/>
    <n v="1"/>
    <x v="18"/>
    <n v="10"/>
    <m/>
  </r>
  <r>
    <s v="Adscrito"/>
    <x v="1"/>
    <n v="438"/>
    <s v="Instituto de Previsión Social"/>
    <x v="0"/>
    <s v="Ministerio del Trabajo y Previsión Social"/>
    <s v="Director/a Regional Araucanía"/>
    <s v="NIBALDO EUGENIO PEREIRA VALENZUELA"/>
    <s v="M"/>
    <n v="2010"/>
    <d v="2010-12-03T00:00:00"/>
    <d v="2008-04-23T00:00:00"/>
    <d v="2008-03-26T00:00:00"/>
    <n v="1"/>
    <x v="35"/>
    <n v="12"/>
    <m/>
  </r>
  <r>
    <s v="Adscrito"/>
    <x v="1"/>
    <n v="446"/>
    <s v="Servicio de Salud Araucanía Sur"/>
    <x v="0"/>
    <s v="Ministerio de Salud"/>
    <s v="Director/a Hospital Dr. Hernán Henríquez Aravena"/>
    <s v="HERIBERTO ARIEL RAMOS INOSTROZA"/>
    <s v="M"/>
    <n v="2010"/>
    <d v="2010-04-16T00:00:00"/>
    <d v="2008-10-01T00:00:00"/>
    <d v="2008-08-06T00:00:00"/>
    <n v="1"/>
    <x v="3"/>
    <n v="4"/>
    <m/>
  </r>
  <r>
    <s v="Adscrito"/>
    <x v="1"/>
    <n v="448"/>
    <s v="Dirección General de Aguas"/>
    <x v="0"/>
    <s v="Ministerio de Obras Públicas"/>
    <s v="Jefe/a División Legal"/>
    <s v="FERNANDO PATRICIO VALDÉS HERNÁNDEZ"/>
    <s v="M"/>
    <n v="2010"/>
    <d v="2010-05-24T00:00:00"/>
    <d v="2009-06-01T00:00:00"/>
    <d v="2008-11-24T00:00:00"/>
    <n v="1"/>
    <x v="36"/>
    <n v="5"/>
    <m/>
  </r>
  <r>
    <s v="Adscrito"/>
    <x v="1"/>
    <n v="458"/>
    <s v="Servicio Nacional de Turismo"/>
    <x v="0"/>
    <s v="Ministerio de Economía, Fomento y Turismo"/>
    <s v="Director/a Regional Los Ríos"/>
    <s v="LORETO ANDREA CERDA MENA"/>
    <s v="F"/>
    <n v="2010"/>
    <d v="2010-10-07T00:00:00"/>
    <d v="2008-10-01T00:00:00"/>
    <d v="2008-10-24T00:00:00"/>
    <n v="1"/>
    <x v="19"/>
    <n v="10"/>
    <m/>
  </r>
  <r>
    <s v="Adscrito"/>
    <x v="1"/>
    <n v="463"/>
    <s v="Junta Nacional de Jardines Infantiles"/>
    <x v="0"/>
    <s v="Ministerio de Educación"/>
    <s v="Director/a Regional, Región de Arica y Parinacota"/>
    <s v="CLAUDIA ANDREA JIMÉNEZ MELLADO"/>
    <s v="F"/>
    <n v="2010"/>
    <d v="2010-09-22T00:00:00"/>
    <d v="2008-08-01T00:00:00"/>
    <d v="2008-08-25T00:00:00"/>
    <n v="1"/>
    <x v="26"/>
    <n v="9"/>
    <m/>
  </r>
  <r>
    <s v="Adscrito"/>
    <x v="1"/>
    <n v="467"/>
    <s v="Servicio de Registro Civil e Identificación"/>
    <x v="0"/>
    <s v="Ministerio de Justicia y Derechos Humanos"/>
    <s v="Director/a Regional Arica y Parinacota"/>
    <s v="CARLOS EDMUNDO ESPÓSITO ACUÑA"/>
    <s v="M"/>
    <n v="2010"/>
    <d v="2010-09-27T00:00:00"/>
    <d v="2008-06-01T00:00:00"/>
    <d v="2008-05-12T00:00:00"/>
    <n v="1"/>
    <x v="18"/>
    <n v="9"/>
    <m/>
  </r>
  <r>
    <s v="Adscrito"/>
    <x v="1"/>
    <n v="468"/>
    <s v="Servicio de Registro Civil e Identificación"/>
    <x v="0"/>
    <s v="Ministerio de Justicia y Derechos Humanos"/>
    <s v="Director/a Regional Los Ríos"/>
    <s v="JORGE ENRIQUE FIGUEROA HERRERA"/>
    <s v="M"/>
    <n v="2010"/>
    <d v="2010-08-10T00:00:00"/>
    <d v="2008-05-19T00:00:00"/>
    <d v="2008-05-12T00:00:00"/>
    <n v="1"/>
    <x v="13"/>
    <n v="8"/>
    <m/>
  </r>
  <r>
    <s v="Adscrito"/>
    <x v="1"/>
    <n v="469"/>
    <s v="Servicio Nacional de Capacitación y Empleo"/>
    <x v="0"/>
    <s v="Ministerio del Trabajo y Previsión Social"/>
    <s v="Director/a Regional Arica y Parinacota"/>
    <s v="ANTONELLA MISSAR DEL CARMEN MUÑOZ ARAYA"/>
    <s v="F"/>
    <n v="2010"/>
    <d v="2010-07-06T00:00:00"/>
    <d v="2008-07-14T00:00:00"/>
    <d v="2008-07-08T00:00:00"/>
    <n v="1"/>
    <x v="9"/>
    <n v="7"/>
    <m/>
  </r>
  <r>
    <s v="Adscrito"/>
    <x v="1"/>
    <n v="473"/>
    <s v="Servicio Nacional de Turismo"/>
    <x v="0"/>
    <s v="Ministerio de Economía, Fomento y Turismo"/>
    <s v="Director/a Regional Araucanía"/>
    <s v="SANTIAGO FERNANDO FERNANDEZ POBLETE"/>
    <s v="M"/>
    <n v="2010"/>
    <d v="2010-10-01T00:00:00"/>
    <d v="2008-08-11T00:00:00"/>
    <d v="2008-08-08T00:00:00"/>
    <n v="1"/>
    <x v="18"/>
    <n v="10"/>
    <m/>
  </r>
  <r>
    <s v="Adscrito"/>
    <x v="1"/>
    <n v="477"/>
    <s v="Instituto de Desarrollo Agropecuario"/>
    <x v="0"/>
    <s v="Ministerio de Agricultura"/>
    <s v="Director/a Regional Los Ríos"/>
    <s v="CHRISTIAN MANUEL NUÑEZ MORALES"/>
    <s v="M"/>
    <n v="2010"/>
    <d v="2010-07-06T00:00:00"/>
    <d v="2008-12-09T00:00:00"/>
    <d v="2008-11-19T00:00:00"/>
    <n v="1"/>
    <x v="9"/>
    <n v="7"/>
    <m/>
  </r>
  <r>
    <s v="Adscrito"/>
    <x v="1"/>
    <n v="481"/>
    <s v="Servicio Agrícola y Ganadero"/>
    <x v="0"/>
    <s v="Ministerio de Agricultura"/>
    <s v="Director/a Regional Tarapacá"/>
    <s v="CÉSAR EDUARDO CARDOZO ROJAS"/>
    <s v="M"/>
    <n v="2010"/>
    <d v="2010-10-18T00:00:00"/>
    <d v="2008-10-01T00:00:00"/>
    <d v="2008-09-25T00:00:00"/>
    <n v="1"/>
    <x v="27"/>
    <n v="10"/>
    <m/>
  </r>
  <r>
    <s v="Adscrito"/>
    <x v="1"/>
    <n v="523"/>
    <s v="Servicio Nacional de Capacitación y Empleo"/>
    <x v="0"/>
    <s v="Ministerio del Trabajo y Previsión Social"/>
    <s v="Jefe/a Departamento Capacitación a Personas"/>
    <s v="RODRIGO VASQUEZ TORO"/>
    <s v="M"/>
    <n v="2010"/>
    <d v="2010-10-27T00:00:00"/>
    <d v="2008-04-15T00:00:00"/>
    <d v="2008-04-09T00:00:00"/>
    <n v="1"/>
    <x v="37"/>
    <n v="10"/>
    <m/>
  </r>
  <r>
    <s v="Adscrito"/>
    <x v="1"/>
    <n v="527"/>
    <s v="Instituto de Desarrollo Agropecuario"/>
    <x v="0"/>
    <s v="Ministerio de Agricultura"/>
    <s v="Director/a Regional Los Lagos"/>
    <s v="JORGE EDUARDO CID MANRIQUEZ"/>
    <s v="M"/>
    <n v="2010"/>
    <d v="2010-07-06T00:00:00"/>
    <d v="2008-12-01T00:00:00"/>
    <d v="2008-11-19T00:00:00"/>
    <n v="1"/>
    <x v="9"/>
    <n v="7"/>
    <m/>
  </r>
  <r>
    <s v="Adscrito"/>
    <x v="1"/>
    <n v="545"/>
    <s v="Servicio de Salud Metropolitano Central"/>
    <x v="0"/>
    <s v="Ministerio de Salud"/>
    <s v="Jefe/a Departamento Auditoría"/>
    <s v="LUISA HORTENSIA CORREA AVENDAÑO"/>
    <s v="F"/>
    <n v="2010"/>
    <d v="2010-07-13T00:00:00"/>
    <d v="2008-09-01T00:00:00"/>
    <d v="2008-07-28T00:00:00"/>
    <n v="1"/>
    <x v="10"/>
    <n v="7"/>
    <m/>
  </r>
  <r>
    <s v="Adscrito"/>
    <x v="1"/>
    <n v="549"/>
    <s v="Servicio Nacional del Consumidor"/>
    <x v="0"/>
    <s v="Ministerio de Economía, Fomento y Turismo"/>
    <s v="Director/a Regional Bdo. OHiggins"/>
    <s v="DANIEL MAURICIO VERÓN SALINAS"/>
    <s v="M"/>
    <n v="2010"/>
    <d v="2010-10-01T00:00:00"/>
    <d v="2008-11-01T00:00:00"/>
    <d v="2008-11-01T00:00:00"/>
    <n v="1"/>
    <x v="18"/>
    <n v="10"/>
    <m/>
  </r>
  <r>
    <s v="Adscrito"/>
    <x v="1"/>
    <n v="551"/>
    <s v="Servicio Nacional del Consumidor"/>
    <x v="0"/>
    <s v="Ministerio de Economía, Fomento y Turismo"/>
    <s v="Director/a Regional Los Lagos"/>
    <s v="JUAN LUIS AÑAZCO BARRIENTOS"/>
    <s v="M"/>
    <n v="2010"/>
    <d v="2010-06-25T00:00:00"/>
    <d v="2008-11-01T00:00:00"/>
    <d v="2008-11-01T00:00:00"/>
    <n v="1"/>
    <x v="8"/>
    <n v="6"/>
    <m/>
  </r>
  <r>
    <s v="Adscrito"/>
    <x v="1"/>
    <n v="552"/>
    <s v="Servicio Nacional del Consumidor"/>
    <x v="0"/>
    <s v="Ministerio de Economía, Fomento y Turismo"/>
    <s v="Director/a Regional Aysén"/>
    <s v="VERÓNICA ISABEL MELO VALENZUELA"/>
    <s v="F"/>
    <n v="2010"/>
    <d v="2010-10-01T00:00:00"/>
    <d v="2008-11-01T00:00:00"/>
    <d v="2008-11-01T00:00:00"/>
    <n v="1"/>
    <x v="18"/>
    <n v="10"/>
    <m/>
  </r>
  <r>
    <s v="Adscrito"/>
    <x v="1"/>
    <n v="556"/>
    <s v="Dirección de Compras y Contratación Pública"/>
    <x v="0"/>
    <s v="Ministerio de Hacienda"/>
    <s v="Jefe/a de División Tecnología"/>
    <s v="EDUARDO ANDRÉS PAVEZ FUENTEALBA"/>
    <s v="M"/>
    <n v="2010"/>
    <d v="2010-09-29T00:00:00"/>
    <d v="2009-07-20T00:00:00"/>
    <d v="2009-06-19T00:00:00"/>
    <n v="1"/>
    <x v="18"/>
    <n v="9"/>
    <m/>
  </r>
  <r>
    <s v="Adscrito"/>
    <x v="1"/>
    <n v="569"/>
    <s v="Instituto de Desarrollo Agropecuario"/>
    <x v="0"/>
    <s v="Ministerio de Agricultura"/>
    <s v="Director/a Regional Coquimbo"/>
    <s v="BERNARDO ANTONIO SALINAS MAYA"/>
    <s v="M"/>
    <n v="2010"/>
    <d v="2010-07-06T00:00:00"/>
    <d v="2008-12-01T00:00:00"/>
    <d v="2008-11-19T00:00:00"/>
    <n v="1"/>
    <x v="9"/>
    <n v="7"/>
    <m/>
  </r>
  <r>
    <s v="Adscrito"/>
    <x v="1"/>
    <n v="570"/>
    <s v="Instituto de Desarrollo Agropecuario"/>
    <x v="0"/>
    <s v="Ministerio de Agricultura"/>
    <s v="Director/a Regional Valparaíso"/>
    <s v="VÍCTOR ALEJANDRO MEDINA SEPÚLVEDA"/>
    <s v="M"/>
    <n v="2010"/>
    <d v="2010-07-06T00:00:00"/>
    <d v="2008-12-01T00:00:00"/>
    <d v="2008-11-19T00:00:00"/>
    <n v="1"/>
    <x v="9"/>
    <n v="7"/>
    <m/>
  </r>
  <r>
    <s v="Adscrito"/>
    <x v="1"/>
    <n v="571"/>
    <s v="Instituto de Desarrollo Agropecuario"/>
    <x v="0"/>
    <s v="Ministerio de Agricultura"/>
    <s v="Director/a Regional OHiggins"/>
    <s v="EDUARDO RODERICK FRASER MORALES"/>
    <s v="M"/>
    <n v="2010"/>
    <d v="2010-07-06T00:00:00"/>
    <d v="2008-12-01T00:00:00"/>
    <d v="2008-11-19T00:00:00"/>
    <n v="1"/>
    <x v="9"/>
    <n v="7"/>
    <m/>
  </r>
  <r>
    <s v="Adscrito"/>
    <x v="1"/>
    <n v="572"/>
    <s v="Instituto de Desarrollo Agropecuario"/>
    <x v="0"/>
    <s v="Ministerio de Agricultura"/>
    <s v="Director/a Regional Maule"/>
    <s v="MARÍA REBECA ROSALÍA BULNES ROZAS"/>
    <s v="F"/>
    <n v="2010"/>
    <d v="2010-07-06T00:00:00"/>
    <d v="2008-12-01T00:00:00"/>
    <d v="2008-11-19T00:00:00"/>
    <n v="1"/>
    <x v="9"/>
    <n v="7"/>
    <m/>
  </r>
  <r>
    <s v="Adscrito"/>
    <x v="1"/>
    <n v="573"/>
    <s v="Instituto de Desarrollo Agropecuario"/>
    <x v="0"/>
    <s v="Ministerio de Agricultura"/>
    <s v="Director/a Regional Bío-Bío"/>
    <s v="MITZI STELLA DEL CARMEN JELDRES ORTIZ"/>
    <s v="F"/>
    <n v="2010"/>
    <d v="2010-07-06T00:00:00"/>
    <d v="2008-12-01T00:00:00"/>
    <d v="2008-11-19T00:00:00"/>
    <n v="1"/>
    <x v="9"/>
    <n v="7"/>
    <m/>
  </r>
  <r>
    <s v="Adscrito"/>
    <x v="1"/>
    <n v="574"/>
    <s v="Instituto de Desarrollo Agropecuario"/>
    <x v="0"/>
    <s v="Ministerio de Agricultura"/>
    <s v="Director/a Regional Araucanía"/>
    <s v="ANDRÉS DOMINGO MONTUPIL INAIPIL"/>
    <s v="M"/>
    <n v="2010"/>
    <d v="2010-09-16T00:00:00"/>
    <d v="2008-12-01T00:00:00"/>
    <d v="2008-11-19T00:00:00"/>
    <n v="1"/>
    <x v="33"/>
    <n v="9"/>
    <m/>
  </r>
  <r>
    <s v="Adscrito"/>
    <x v="1"/>
    <n v="578"/>
    <s v="Junta Nacional de Jardines Infantiles"/>
    <x v="0"/>
    <s v="Ministerio de Educación"/>
    <s v="Director/a Regional, Región del Libertador Bernardo O'Higgins"/>
    <s v="CLAUDIA PAZ REAL RISSETTI"/>
    <s v="F"/>
    <n v="2010"/>
    <d v="2010-07-30T00:00:00"/>
    <d v="2008-10-13T00:00:00"/>
    <d v="2008-10-07T00:00:00"/>
    <n v="1"/>
    <x v="11"/>
    <n v="7"/>
    <m/>
  </r>
  <r>
    <s v="Adscrito"/>
    <x v="1"/>
    <n v="584"/>
    <s v="Servicio de Salud Metropolitano Central"/>
    <x v="0"/>
    <s v="Ministerio de Salud"/>
    <s v="Subdirector/a Administrativo/a Hospital San Borja Arriaran"/>
    <s v="MARIA PAMELA CHACALTANA SILVA"/>
    <s v="F"/>
    <n v="2010"/>
    <d v="2010-10-01T00:00:00"/>
    <d v="2009-03-01T00:00:00"/>
    <d v="2009-02-03T00:00:00"/>
    <n v="1"/>
    <x v="18"/>
    <n v="10"/>
    <m/>
  </r>
  <r>
    <s v="Adscrito"/>
    <x v="1"/>
    <n v="586"/>
    <s v="Servicio Nacional de Turismo"/>
    <x v="0"/>
    <s v="Ministerio de Economía, Fomento y Turismo"/>
    <s v="Subdirector/a de Marketing"/>
    <s v="MAURICIO ANDRÉS SILVA NORAMBUENA"/>
    <s v="M"/>
    <n v="2010"/>
    <d v="2010-09-13T00:00:00"/>
    <d v="2008-10-10T00:00:00"/>
    <d v="2008-11-11T00:00:00"/>
    <n v="1"/>
    <x v="33"/>
    <n v="9"/>
    <m/>
  </r>
  <r>
    <s v="Adscrito"/>
    <x v="1"/>
    <n v="600"/>
    <s v="Junta Nacional de Jardines Infantiles"/>
    <x v="0"/>
    <s v="Ministerio de Educación"/>
    <s v="Director/a Regional, Región de Aysén"/>
    <s v="GERARDO FRANCISCO VERGARA CAÑUMIR"/>
    <s v="M"/>
    <n v="2010"/>
    <d v="2010-08-05T00:00:00"/>
    <d v="2008-10-13T00:00:00"/>
    <d v="2008-10-07T00:00:00"/>
    <n v="1"/>
    <x v="12"/>
    <n v="8"/>
    <m/>
  </r>
  <r>
    <s v="Adscrito"/>
    <x v="1"/>
    <n v="603"/>
    <s v="Servicio de Salud Concepción"/>
    <x v="0"/>
    <s v="Ministerio de Salud"/>
    <s v="Subdirector/a Administrativo/a Hospital Guillermo Grant Benavente"/>
    <s v="CARLOS ALBERTO CAPURRO DUPRE"/>
    <s v="M"/>
    <n v="2010"/>
    <d v="2010-07-20T00:00:00"/>
    <d v="2009-07-01T00:00:00"/>
    <d v="2009-06-23T00:00:00"/>
    <n v="1"/>
    <x v="23"/>
    <n v="7"/>
    <m/>
  </r>
  <r>
    <s v="Adscrito"/>
    <x v="1"/>
    <n v="605"/>
    <s v="Servicio Nacional de Turismo"/>
    <x v="0"/>
    <s v="Ministerio de Economía, Fomento y Turismo"/>
    <s v="Director/a Regional Los Lagos"/>
    <s v="RICHARD ORLANDO VILLEGAS GAMBOA"/>
    <s v="M"/>
    <n v="2010"/>
    <d v="2010-07-22T00:00:00"/>
    <d v="2008-10-01T00:00:00"/>
    <d v="2008-09-23T00:00:00"/>
    <n v="1"/>
    <x v="23"/>
    <n v="7"/>
    <m/>
  </r>
  <r>
    <s v="Adscrito"/>
    <x v="1"/>
    <n v="618"/>
    <s v="Servicio de Salud Valparaíso - San Antonio"/>
    <x v="0"/>
    <s v="Ministerio de Salud"/>
    <s v="Subdirector/a Administrativo/a Hospital Carlos Van Buren"/>
    <s v="ALEXIS ALFONSO ARRIOLA VERA"/>
    <s v="M"/>
    <n v="2010"/>
    <d v="2010-11-13T00:00:00"/>
    <d v="2009-01-01T00:00:00"/>
    <d v="2008-12-22T00:00:00"/>
    <n v="1"/>
    <x v="28"/>
    <n v="11"/>
    <m/>
  </r>
  <r>
    <s v="Adscrito"/>
    <x v="1"/>
    <n v="625"/>
    <s v="Servicio de Salud Metropolitano Norte"/>
    <x v="0"/>
    <s v="Ministerio de Salud"/>
    <s v="Subdirector/a Administrativo/a Servicio de Salud"/>
    <s v="CHRISTIAN ERICH HEIDER ROJAS"/>
    <s v="M"/>
    <n v="2010"/>
    <d v="2010-04-30T00:00:00"/>
    <d v="2008-12-01T00:00:00"/>
    <d v="2008-12-05T00:00:00"/>
    <n v="1"/>
    <x v="5"/>
    <n v="4"/>
    <m/>
  </r>
  <r>
    <s v="Adscrito"/>
    <x v="1"/>
    <n v="637"/>
    <s v="Fondo de Solidaridad e Inversión Social"/>
    <x v="0"/>
    <s v="Ministerio de Desarrollo Social y Familia"/>
    <s v="Jefe/a Departamento Gestión de Programas"/>
    <s v="FRANCISCA TERESA DE JESÚS RIVERO GARAY"/>
    <s v="F"/>
    <n v="2010"/>
    <d v="2010-07-05T00:00:00"/>
    <d v="2008-10-13T00:00:00"/>
    <d v="2008-10-03T00:00:00"/>
    <n v="1"/>
    <x v="9"/>
    <n v="7"/>
    <m/>
  </r>
  <r>
    <s v="Adscrito"/>
    <x v="1"/>
    <n v="638"/>
    <s v="Servicio de Salud Metropolitano Norte"/>
    <x v="0"/>
    <s v="Ministerio de Salud"/>
    <s v="Subdirector/a Médico/a Servicio de Salud"/>
    <s v="LUIS ÁLVARO SEPÚLVEDA ARCOS"/>
    <s v="M"/>
    <n v="2010"/>
    <d v="2010-07-01T00:00:00"/>
    <d v="2009-07-01T00:00:00"/>
    <d v="2009-07-13T00:00:00"/>
    <n v="1"/>
    <x v="25"/>
    <n v="7"/>
    <m/>
  </r>
  <r>
    <s v="Adscrito"/>
    <x v="1"/>
    <n v="651"/>
    <s v="Servicio de Salud Concepción"/>
    <x v="0"/>
    <s v="Ministerio de Salud"/>
    <s v="Director/a Hospital Guillermo Grant Benavente"/>
    <s v="VALERIA MIDORI SAWADA TSUKAME"/>
    <s v="F"/>
    <n v="2010"/>
    <d v="2010-07-19T00:00:00"/>
    <d v="2009-06-25T00:00:00"/>
    <d v="2009-06-23T00:00:00"/>
    <n v="1"/>
    <x v="23"/>
    <n v="7"/>
    <m/>
  </r>
  <r>
    <s v="Adscrito"/>
    <x v="1"/>
    <n v="655"/>
    <s v="Instituto de Desarrollo Agropecuario"/>
    <x v="0"/>
    <s v="Ministerio de Agricultura"/>
    <s v="Jefe/a División Fiscalía"/>
    <s v="JUAN ANABALON DOLHATZ"/>
    <s v="M"/>
    <n v="2010"/>
    <d v="2010-07-06T00:00:00"/>
    <d v="2009-02-02T00:00:00"/>
    <d v="2009-01-27T00:00:00"/>
    <n v="1"/>
    <x v="9"/>
    <n v="7"/>
    <m/>
  </r>
  <r>
    <s v="Adscrito"/>
    <x v="1"/>
    <n v="673"/>
    <s v="Servicio de Salud Metropolitano Sur"/>
    <x v="0"/>
    <s v="Ministerio de Salud"/>
    <s v="Subdirector/a Administrativo/a Hospital Exequiel González"/>
    <s v="LUIS CONRADO ROLDÁN VALDEBENITO"/>
    <s v="M"/>
    <n v="2010"/>
    <d v="2010-11-29T00:00:00"/>
    <d v="2009-05-01T00:00:00"/>
    <d v="2009-04-09T00:00:00"/>
    <n v="1"/>
    <x v="35"/>
    <n v="11"/>
    <m/>
  </r>
  <r>
    <s v="Adscrito"/>
    <x v="1"/>
    <n v="675"/>
    <s v="Servicio de Salud Chiloé"/>
    <x v="0"/>
    <s v="Ministerio de Salud"/>
    <s v="Subdirector/a Administrativo/a Servicio de Salud"/>
    <s v="JULIO CÉSAR PARRA PAVEZ"/>
    <s v="M"/>
    <n v="2010"/>
    <d v="2010-10-01T00:00:00"/>
    <d v="2009-06-01T00:00:00"/>
    <d v="2009-05-11T00:00:00"/>
    <n v="1"/>
    <x v="18"/>
    <n v="10"/>
    <m/>
  </r>
  <r>
    <s v="Adscrito"/>
    <x v="1"/>
    <n v="689"/>
    <s v="Junta Nacional de Jardines Infantiles"/>
    <x v="0"/>
    <s v="Ministerio de Educación"/>
    <s v="Director/a Regional, Región de Los Ríos"/>
    <s v="NUBIA ALEJANDRA LOPEZ TORRES"/>
    <s v="F"/>
    <n v="2010"/>
    <d v="2010-09-22T00:00:00"/>
    <d v="2009-02-01T00:00:00"/>
    <d v="2009-02-02T00:00:00"/>
    <n v="1"/>
    <x v="26"/>
    <n v="9"/>
    <m/>
  </r>
  <r>
    <s v="Adscrito"/>
    <x v="1"/>
    <n v="694"/>
    <s v="Servicio Nacional de Turismo"/>
    <x v="0"/>
    <s v="Ministerio de Economía, Fomento y Turismo"/>
    <s v="Director/a Regional Valparaíso"/>
    <s v="KATRINA BÁRBARA SANGUINETTI TACHIBANA"/>
    <s v="F"/>
    <n v="2010"/>
    <d v="2010-10-01T00:00:00"/>
    <d v="2009-05-01T00:00:00"/>
    <d v="2009-04-22T00:00:00"/>
    <n v="1"/>
    <x v="18"/>
    <n v="10"/>
    <m/>
  </r>
  <r>
    <s v="Adscrito"/>
    <x v="1"/>
    <n v="697"/>
    <s v="Servicio Nacional de Turismo"/>
    <x v="0"/>
    <s v="Ministerio de Economía, Fomento y Turismo"/>
    <s v="Director/a Regional Bío-Bío"/>
    <s v="LISSETTE ANDREA ALLAIRE SOTO"/>
    <s v="F"/>
    <n v="2010"/>
    <d v="2010-10-01T00:00:00"/>
    <d v="2009-05-15T00:00:00"/>
    <d v="2009-04-22T00:00:00"/>
    <n v="1"/>
    <x v="18"/>
    <n v="10"/>
    <m/>
  </r>
  <r>
    <s v="Adscrito"/>
    <x v="1"/>
    <n v="698"/>
    <s v="Servicio Nacional de Turismo"/>
    <x v="0"/>
    <s v="Ministerio de Economía, Fomento y Turismo"/>
    <s v="Director/a Regional Magallanes y la Antártica Chilena"/>
    <s v="CHRISTIAN MAURICIO MIRANDA KIRK"/>
    <s v="M"/>
    <n v="2010"/>
    <d v="2010-05-17T00:00:00"/>
    <d v="2009-05-01T00:00:00"/>
    <d v="2009-04-22T00:00:00"/>
    <n v="1"/>
    <x v="34"/>
    <n v="5"/>
    <m/>
  </r>
  <r>
    <s v="Adscrito"/>
    <x v="1"/>
    <n v="701"/>
    <s v="Instituto de Desarrollo Agropecuario"/>
    <x v="0"/>
    <s v="Ministerio de Agricultura"/>
    <s v="Director/a Regional Atacama"/>
    <s v="ARMANDO PABLO FLORES JIMÉNEZ"/>
    <s v="M"/>
    <n v="2010"/>
    <d v="2010-07-06T00:00:00"/>
    <d v="2009-03-23T00:00:00"/>
    <d v="2009-03-13T00:00:00"/>
    <n v="1"/>
    <x v="9"/>
    <n v="7"/>
    <m/>
  </r>
  <r>
    <s v="Adscrito"/>
    <x v="1"/>
    <n v="702"/>
    <s v="Instituto de Desarrollo Agropecuario"/>
    <x v="0"/>
    <s v="Ministerio de Agricultura"/>
    <s v="Director/a Regional Magallanes y la Antártica Chilena"/>
    <s v="JORGE ANDRÉS URRUTIA MOLDES"/>
    <s v="M"/>
    <n v="2010"/>
    <d v="2010-07-06T00:00:00"/>
    <d v="2009-05-04T00:00:00"/>
    <d v="2009-04-28T00:00:00"/>
    <n v="1"/>
    <x v="9"/>
    <n v="7"/>
    <m/>
  </r>
  <r>
    <s v="Adscrito"/>
    <x v="1"/>
    <n v="714"/>
    <s v="Servicio de Tesorerías - Tesorería General de la República"/>
    <x v="0"/>
    <s v="Ministerio de Hacienda"/>
    <s v="Director/a Regional Tesorero/a Región de Magallanes y la Antártica Chilena"/>
    <s v="JORGE ALEJANDRO LUCO MORENO"/>
    <s v="M"/>
    <n v="2010"/>
    <d v="2010-11-01T00:00:00"/>
    <d v="2009-03-01T00:00:00"/>
    <d v="2009-02-12T00:00:00"/>
    <n v="1"/>
    <x v="30"/>
    <n v="11"/>
    <m/>
  </r>
  <r>
    <s v="Adscrito"/>
    <x v="1"/>
    <n v="719"/>
    <s v="Servicio de Salud Metropolitano Sur Oriente"/>
    <x v="0"/>
    <s v="Ministerio de Salud"/>
    <s v="Subdirector/a Administrativo/a Servicio de Salud"/>
    <s v="JAIME ANTONIO CARVAJAL YÁÑEZ"/>
    <s v="M"/>
    <n v="2010"/>
    <d v="2010-07-07T00:00:00"/>
    <d v="2009-04-16T00:00:00"/>
    <d v="2009-04-21T00:00:00"/>
    <n v="1"/>
    <x v="9"/>
    <n v="7"/>
    <m/>
  </r>
  <r>
    <s v="Adscrito"/>
    <x v="1"/>
    <n v="724"/>
    <s v="Junta Nacional de Jardines Infantiles"/>
    <x v="0"/>
    <s v="Ministerio de Educación"/>
    <s v="Director/a Regional, Región de Tarapacá"/>
    <s v="ORIETA ELISA DEL CARMEN BURGOS HERMOSILLA"/>
    <s v="F"/>
    <n v="2010"/>
    <d v="2010-08-06T00:00:00"/>
    <d v="2009-06-01T00:00:00"/>
    <d v="2009-05-26T00:00:00"/>
    <n v="1"/>
    <x v="12"/>
    <n v="8"/>
    <m/>
  </r>
  <r>
    <s v="Adscrito"/>
    <x v="1"/>
    <n v="726"/>
    <s v="Junta Nacional de Jardines Infantiles"/>
    <x v="0"/>
    <s v="Ministerio de Educación"/>
    <s v="Director/a Regional, Región del Maule"/>
    <s v="MARGARITA CRISTINA REYES ROMERO"/>
    <s v="F"/>
    <n v="2010"/>
    <d v="2010-07-30T00:00:00"/>
    <d v="2009-06-01T00:00:00"/>
    <d v="2009-05-26T00:00:00"/>
    <n v="1"/>
    <x v="11"/>
    <n v="7"/>
    <m/>
  </r>
  <r>
    <s v="Adscrito"/>
    <x v="1"/>
    <n v="728"/>
    <s v="Instituto de Desarrollo Agropecuario"/>
    <x v="0"/>
    <s v="Ministerio de Agricultura"/>
    <s v="Director/a Regional Arica y Parinacota"/>
    <s v="RICARDO ENRIQUE PORCEL RIVERA"/>
    <s v="M"/>
    <n v="2010"/>
    <d v="2010-09-16T00:00:00"/>
    <d v="2009-04-06T00:00:00"/>
    <d v="2009-04-08T00:00:00"/>
    <n v="1"/>
    <x v="33"/>
    <n v="9"/>
    <m/>
  </r>
  <r>
    <s v="Adscrito"/>
    <x v="1"/>
    <n v="731"/>
    <s v="Oficina Nacional de Emergencia"/>
    <x v="0"/>
    <s v="Ministerio del Interior y Seguridad Pública"/>
    <s v="Jefe/a División Función: Abastecimiento"/>
    <s v="HÉCTOR LUIS LUNA HALYBURTON"/>
    <s v="M"/>
    <n v="2010"/>
    <d v="2010-08-04T00:00:00"/>
    <d v="2009-04-01T00:00:00"/>
    <d v="2009-03-13T00:00:00"/>
    <n v="1"/>
    <x v="12"/>
    <n v="8"/>
    <m/>
  </r>
  <r>
    <s v="Adscrito"/>
    <x v="1"/>
    <n v="738"/>
    <s v="Instituto de Previsión Social"/>
    <x v="0"/>
    <s v="Ministerio del Trabajo y Previsión Social"/>
    <s v="Director/a Regional Metropolitano"/>
    <s v="MARCELO LEDESMA ROSAS"/>
    <s v="M"/>
    <n v="2010"/>
    <d v="2010-09-28T00:00:00"/>
    <d v="2009-06-01T00:00:00"/>
    <d v="2009-05-25T00:00:00"/>
    <n v="1"/>
    <x v="18"/>
    <n v="9"/>
    <m/>
  </r>
  <r>
    <s v="Adscrito"/>
    <x v="1"/>
    <n v="739"/>
    <s v="Dirección de Aeropuertos"/>
    <x v="0"/>
    <s v="Ministerio de Obras Públicas"/>
    <s v="Jefe/a División de Control de Gestión y Desarrollo"/>
    <s v="DANIEL CORTÉS ESPINOSA"/>
    <s v="M"/>
    <n v="2010"/>
    <d v="2010-04-07T00:00:00"/>
    <d v="2009-08-12T00:00:00"/>
    <d v="2009-08-11T00:00:00"/>
    <n v="1"/>
    <x v="2"/>
    <n v="4"/>
    <m/>
  </r>
  <r>
    <s v="Adscrito"/>
    <x v="1"/>
    <n v="740"/>
    <s v="Servicio de Salud Valparaíso - San Antonio"/>
    <x v="0"/>
    <s v="Ministerio de Salud"/>
    <s v="Subdirector/a Administrativo/a Servicio de Salud"/>
    <s v="CLAUDIO ENRIQUE RUFINO PARRA RETAMAL"/>
    <s v="M"/>
    <n v="2010"/>
    <d v="2010-08-30T00:00:00"/>
    <d v="2009-03-01T00:00:00"/>
    <d v="2009-03-16T00:00:00"/>
    <n v="1"/>
    <x v="16"/>
    <n v="8"/>
    <m/>
  </r>
  <r>
    <s v="Adscrito"/>
    <x v="1"/>
    <n v="757"/>
    <s v="Servicio de Salud Metropolitano Central"/>
    <x v="0"/>
    <s v="Ministerio de Salud"/>
    <s v="Director/a Hospital Clínico San Borja Arriarán"/>
    <s v="INTI MAURICIO PAREDES BASCUÑÁN"/>
    <s v="M"/>
    <n v="2010"/>
    <d v="2010-08-20T00:00:00"/>
    <d v="2009-06-01T00:00:00"/>
    <d v="2009-05-28T00:00:00"/>
    <n v="1"/>
    <x v="14"/>
    <n v="8"/>
    <m/>
  </r>
  <r>
    <s v="Adscrito"/>
    <x v="1"/>
    <n v="774"/>
    <s v="Servicio de Salud Arauco"/>
    <x v="0"/>
    <s v="Ministerio de Salud"/>
    <s v="Director/a Hospital de Curanilahue"/>
    <s v="CRISTIAN MARCELO MIGNOLET CORTÉS"/>
    <s v="M"/>
    <n v="2010"/>
    <d v="2010-06-01T00:00:00"/>
    <d v="2009-09-15T00:00:00"/>
    <d v="2009-09-14T00:00:00"/>
    <n v="1"/>
    <x v="7"/>
    <n v="6"/>
    <m/>
  </r>
  <r>
    <s v="Adscrito"/>
    <x v="1"/>
    <n v="780"/>
    <s v="Servicio de Salud O'Higgins"/>
    <x v="0"/>
    <s v="Ministerio de Salud"/>
    <s v="Subdirector/a Administrativo/a Hospital Regional Libertador Bernardo OHiggins"/>
    <s v="RAMÓN RUPERTO REBOLLEDO GONZÁLEZ"/>
    <s v="M"/>
    <n v="2010"/>
    <d v="2010-10-01T00:00:00"/>
    <d v="2009-09-16T00:00:00"/>
    <d v="2009-09-22T00:00:00"/>
    <n v="1"/>
    <x v="18"/>
    <n v="10"/>
    <m/>
  </r>
  <r>
    <s v="Adscrito"/>
    <x v="1"/>
    <n v="783"/>
    <s v="Servicio Nacional de Turismo"/>
    <x v="0"/>
    <s v="Ministerio de Economía, Fomento y Turismo"/>
    <s v="Director/a Regional Arica y Parinacota"/>
    <s v="MARTA TERESA MEZA LAVÍN"/>
    <s v="F"/>
    <n v="2010"/>
    <d v="2010-11-08T00:00:00"/>
    <d v="2009-08-17T00:00:00"/>
    <d v="2009-08-11T00:00:00"/>
    <n v="1"/>
    <x v="28"/>
    <n v="11"/>
    <m/>
  </r>
  <r>
    <s v="Adscrito"/>
    <x v="1"/>
    <n v="812"/>
    <s v="Instituto de Desarrollo Agropecuario"/>
    <x v="0"/>
    <s v="Ministerio de Agricultura"/>
    <s v="Director/a Regional Antofagasta"/>
    <s v="JORGE DANIEL STAMBUK FUENTES"/>
    <s v="M"/>
    <n v="2010"/>
    <d v="2010-09-18T00:00:00"/>
    <d v="2009-09-18T00:00:00"/>
    <d v="2009-08-27T00:00:00"/>
    <n v="1"/>
    <x v="33"/>
    <n v="9"/>
    <m/>
  </r>
  <r>
    <s v="Adscrito"/>
    <x v="1"/>
    <n v="822"/>
    <s v="Servicio Nacional de Turismo"/>
    <x v="0"/>
    <s v="Ministerio de Economía, Fomento y Turismo"/>
    <s v="Director/a Regional Atacama"/>
    <s v="GLADYS ESTER NAVARRETE VALDEBENITO"/>
    <s v="F"/>
    <n v="2010"/>
    <d v="2010-05-20T00:00:00"/>
    <d v="2009-08-01T00:00:00"/>
    <d v="2009-08-05T00:00:00"/>
    <n v="1"/>
    <x v="34"/>
    <n v="5"/>
    <m/>
  </r>
  <r>
    <s v="Adscrito"/>
    <x v="1"/>
    <n v="823"/>
    <s v="Servicio Nacional de Turismo"/>
    <x v="0"/>
    <s v="Ministerio de Economía, Fomento y Turismo"/>
    <s v="Director/a Regional OHiggins"/>
    <s v="ERNESTO ALFREDO ROMERO ESCOBAR"/>
    <s v="M"/>
    <n v="2010"/>
    <d v="2010-06-17T00:00:00"/>
    <d v="2009-09-01T00:00:00"/>
    <d v="2009-09-01T00:00:00"/>
    <n v="1"/>
    <x v="38"/>
    <n v="6"/>
    <m/>
  </r>
  <r>
    <s v="Adscrito"/>
    <x v="1"/>
    <n v="845"/>
    <s v="Servicio de Salud O'Higgins"/>
    <x v="0"/>
    <s v="Ministerio de Salud"/>
    <s v="Director/a Hospital Regional Libertador Bernardo OHiggins"/>
    <s v="SERGIO ALBERTO ZAMORANO ORTIZ"/>
    <s v="M"/>
    <n v="2010"/>
    <d v="2010-05-13T00:00:00"/>
    <d v="2009-11-16T00:00:00"/>
    <d v="2009-10-14T00:00:00"/>
    <n v="1"/>
    <x v="31"/>
    <n v="5"/>
    <m/>
  </r>
  <r>
    <s v="Adscrito"/>
    <x v="1"/>
    <n v="847"/>
    <s v="Junta Nacional de Jardines Infantiles"/>
    <x v="0"/>
    <s v="Ministerio de Educación"/>
    <s v="Director/a Regional, Región de Los Lagos"/>
    <s v="CRISTIAN RODRIGO FIGUEROA FUENTEALBA"/>
    <s v="M"/>
    <n v="2010"/>
    <d v="2010-09-22T00:00:00"/>
    <d v="2009-10-07T00:00:00"/>
    <d v="2009-09-01T00:00:00"/>
    <n v="1"/>
    <x v="26"/>
    <n v="9"/>
    <m/>
  </r>
  <r>
    <s v="Adscrito"/>
    <x v="1"/>
    <n v="903"/>
    <s v="Servicio de Salud Iquique"/>
    <x v="0"/>
    <s v="Ministerio de Salud"/>
    <s v="Subdirector/a Administrativo/a Servicio de Salud"/>
    <s v="NELSON ERNESTO DELUCCHI IGLESIAS"/>
    <s v="M"/>
    <n v="2010"/>
    <d v="2010-08-17T00:00:00"/>
    <d v="2009-12-01T00:00:00"/>
    <d v="2009-11-24T00:00:00"/>
    <n v="1"/>
    <x v="14"/>
    <n v="8"/>
    <m/>
  </r>
  <r>
    <s v="Adscrito"/>
    <x v="1"/>
    <n v="904"/>
    <s v="Servicio de Salud O'Higgins"/>
    <x v="0"/>
    <s v="Ministerio de Salud"/>
    <s v="Director/a Hospital de Santa Cruz"/>
    <s v="PAULA EUGENIA GANNAT OJEDA"/>
    <s v="F"/>
    <n v="2010"/>
    <d v="2010-10-15T00:00:00"/>
    <d v="2009-10-15T00:00:00"/>
    <d v="2009-10-27T00:00:00"/>
    <n v="1"/>
    <x v="39"/>
    <n v="10"/>
    <m/>
  </r>
  <r>
    <s v="Adscrito"/>
    <x v="1"/>
    <n v="913"/>
    <s v="Servicio de Salud Araucanía Norte"/>
    <x v="0"/>
    <s v="Ministerio de Salud"/>
    <s v="Director/a Hospital de Victoria"/>
    <s v="MARTA VILLEGAS CORTEZ"/>
    <s v="F"/>
    <n v="2010"/>
    <d v="2010-08-02T00:00:00"/>
    <d v="2010-01-01T00:00:00"/>
    <d v="2009-12-21T00:00:00"/>
    <n v="1"/>
    <x v="12"/>
    <n v="8"/>
    <m/>
  </r>
  <r>
    <s v="Adscrito"/>
    <x v="1"/>
    <n v="921"/>
    <s v="Junta Nacional de Jardines Infantiles"/>
    <x v="0"/>
    <s v="Ministerio de Educación"/>
    <s v="Director/a Regional, Región de Valparaíso"/>
    <s v="ALEJANDRA OLGA NIELSEN MOLINA"/>
    <s v="F"/>
    <n v="2010"/>
    <d v="2010-08-03T00:00:00"/>
    <d v="2010-01-07T00:00:00"/>
    <d v="2010-01-06T00:00:00"/>
    <n v="1"/>
    <x v="12"/>
    <n v="8"/>
    <m/>
  </r>
  <r>
    <s v="Adscrito"/>
    <x v="1"/>
    <n v="927"/>
    <s v="Servicio de Salud Valparaíso - San Antonio"/>
    <x v="0"/>
    <s v="Ministerio de Salud"/>
    <s v="Director/a Hospital Claudio Vicuña"/>
    <s v="MILTON ALONSO EGAÑA DARRICARRERE"/>
    <s v="M"/>
    <n v="2010"/>
    <d v="2010-10-15T00:00:00"/>
    <d v="2010-01-29T00:00:00"/>
    <d v="2010-01-29T00:00:00"/>
    <n v="1"/>
    <x v="39"/>
    <n v="10"/>
    <m/>
  </r>
  <r>
    <s v="Adscrito"/>
    <x v="1"/>
    <n v="945"/>
    <s v="Servicio Nacional de Turismo"/>
    <x v="0"/>
    <s v="Ministerio de Economía, Fomento y Turismo"/>
    <s v="Director/a Regional Coquimbo"/>
    <s v="GONZALO ALBERTO FERNANDEZ TELLO"/>
    <s v="M"/>
    <n v="2010"/>
    <d v="2010-07-21T00:00:00"/>
    <d v="2010-01-01T00:00:00"/>
    <d v="2009-11-30T00:00:00"/>
    <n v="1"/>
    <x v="23"/>
    <n v="7"/>
    <m/>
  </r>
  <r>
    <s v="Adscrito"/>
    <x v="1"/>
    <n v="948"/>
    <s v="Instituto de Previsión Social"/>
    <x v="0"/>
    <s v="Ministerio del Trabajo y Previsión Social"/>
    <s v="Jefe/a División Función Jurídica"/>
    <s v="RODRIGO JAVIER MEDINA VIDAL"/>
    <s v="M"/>
    <n v="2010"/>
    <d v="2010-05-12T00:00:00"/>
    <d v="2010-01-19T00:00:00"/>
    <d v="2010-01-18T00:00:00"/>
    <n v="1"/>
    <x v="31"/>
    <n v="5"/>
    <m/>
  </r>
  <r>
    <s v="Adscrito"/>
    <x v="1"/>
    <n v="963"/>
    <s v="Servicio de Salud Araucanía Norte"/>
    <x v="0"/>
    <s v="Ministerio de Salud"/>
    <s v="Director/a Atención Primaria"/>
    <s v="CARLOS FERNANDO ROJAS STUBING"/>
    <s v="M"/>
    <n v="2010"/>
    <d v="2010-07-28T00:00:00"/>
    <d v="2010-01-27T00:00:00"/>
    <d v="2010-01-27T00:00:00"/>
    <n v="1"/>
    <x v="11"/>
    <n v="7"/>
    <m/>
  </r>
  <r>
    <s v="Adscrito"/>
    <x v="1"/>
    <n v="987"/>
    <s v="Fondo de Solidaridad e Inversión Social"/>
    <x v="0"/>
    <s v="Ministerio de Desarrollo Social y Familia"/>
    <s v="Jefe/a Departamento Función: Personas"/>
    <s v="KARINA DEL PILAR TORO OSORIO"/>
    <s v="F"/>
    <n v="2010"/>
    <d v="2010-08-02T00:00:00"/>
    <d v="2010-04-08T00:00:00"/>
    <d v="2010-04-08T00:00:00"/>
    <n v="1"/>
    <x v="12"/>
    <n v="8"/>
    <m/>
  </r>
  <r>
    <s v="Adscrito"/>
    <x v="1"/>
    <n v="189"/>
    <s v="Servicio de Salud Araucanía Norte"/>
    <x v="1"/>
    <s v="Ministerio de Salud"/>
    <s v="Director/a Hospital de Traiguén"/>
    <s v="LUIS FELIPE URIBE RIVERA"/>
    <s v="M"/>
    <n v="2010"/>
    <d v="2010-11-01T00:00:00"/>
    <d v="2007-01-01T00:00:00"/>
    <d v="2006-11-30T00:00:00"/>
    <n v="1"/>
    <x v="30"/>
    <n v="11"/>
    <m/>
  </r>
  <r>
    <s v="Adscrito"/>
    <x v="1"/>
    <n v="313"/>
    <s v="Servicio de Salud Chiloé"/>
    <x v="1"/>
    <s v="Ministerio de Salud"/>
    <s v="Director/a Hospital de Ancud"/>
    <s v="FRANCISCO JAVIER MOLINA VERA"/>
    <s v="M"/>
    <n v="2010"/>
    <d v="2010-06-01T00:00:00"/>
    <d v="2007-05-14T00:00:00"/>
    <d v="2007-05-14T00:00:00"/>
    <n v="1"/>
    <x v="7"/>
    <n v="6"/>
    <m/>
  </r>
  <r>
    <s v="Adscrito"/>
    <x v="1"/>
    <n v="345"/>
    <s v="Servicio de Salud Araucanía Sur"/>
    <x v="1"/>
    <s v="Ministerio de Salud"/>
    <s v="Director/a Atención Primaria"/>
    <s v="JORGE ANTONIO RÍOS MARDONES"/>
    <s v="M"/>
    <n v="2010"/>
    <d v="2010-09-01T00:00:00"/>
    <d v="2009-07-01T00:00:00"/>
    <d v="2009-06-02T00:00:00"/>
    <n v="1"/>
    <x v="16"/>
    <n v="9"/>
    <m/>
  </r>
  <r>
    <s v="Adscrito"/>
    <x v="1"/>
    <n v="352"/>
    <s v="Servicio de Salud Coquimbo"/>
    <x v="1"/>
    <s v="Ministerio de Salud"/>
    <s v="Director/a Hospital San Pablo de Coquimbo"/>
    <s v="EDUARDO LUCAS AVILA ARANCIBIA"/>
    <s v="M"/>
    <n v="2010"/>
    <d v="2010-04-27T00:00:00"/>
    <d v="2007-12-01T00:00:00"/>
    <d v="2007-11-08T00:00:00"/>
    <n v="1"/>
    <x v="5"/>
    <n v="4"/>
    <m/>
  </r>
  <r>
    <s v="Adscrito"/>
    <x v="1"/>
    <n v="389"/>
    <s v="Servicio de Salud Osorno"/>
    <x v="1"/>
    <s v="Ministerio de Salud"/>
    <s v="Director/a Hospital Base de Osorno"/>
    <s v="JOSÉ OCHOA GARCÍA"/>
    <s v="M"/>
    <n v="2010"/>
    <d v="2010-10-31T00:00:00"/>
    <d v="2008-03-10T00:00:00"/>
    <d v="2008-02-04T00:00:00"/>
    <n v="1"/>
    <x v="30"/>
    <n v="10"/>
    <m/>
  </r>
  <r>
    <s v="Adscrito"/>
    <x v="1"/>
    <n v="411"/>
    <s v="Dirección de Previsión de Carabineros de Chile"/>
    <x v="1"/>
    <s v="Ministerio del Interior y Seguridad Pública"/>
    <s v="Subdirector/a Administrativo/a Hospital"/>
    <s v="CARLOS GUILLERMO QUINTANILLA ASENCIO"/>
    <s v="M"/>
    <n v="2010"/>
    <d v="2010-07-14T00:00:00"/>
    <d v="2008-04-01T00:00:00"/>
    <d v="2008-03-18T00:00:00"/>
    <n v="1"/>
    <x v="10"/>
    <n v="7"/>
    <m/>
  </r>
  <r>
    <s v="Adscrito"/>
    <x v="1"/>
    <n v="429"/>
    <s v="Instituto Nacional de Estadísticas"/>
    <x v="1"/>
    <s v="Ministerio de Economía, Fomento y Turismo"/>
    <s v="Subdirector/a Función Administrativa"/>
    <s v="CLORINDA ADRIANA CORTÉS DURÁN"/>
    <s v="F"/>
    <n v="2010"/>
    <d v="2010-07-19T00:00:00"/>
    <d v="2008-04-16T00:00:00"/>
    <d v="2008-03-13T00:00:00"/>
    <n v="1"/>
    <x v="23"/>
    <n v="7"/>
    <m/>
  </r>
  <r>
    <s v="Adscrito"/>
    <x v="1"/>
    <n v="442"/>
    <s v="Servicio de Salud Metropolitano Oriente"/>
    <x v="1"/>
    <s v="Ministerio de Salud"/>
    <s v="Director/a Hospital Instituto Nacional del Tórax"/>
    <s v="RICARDO ANTONIO QUEZADA ALISTE"/>
    <s v="M"/>
    <n v="2010"/>
    <d v="2010-06-01T00:00:00"/>
    <d v="2008-07-01T00:00:00"/>
    <d v="2008-07-02T00:00:00"/>
    <n v="1"/>
    <x v="7"/>
    <n v="6"/>
    <m/>
  </r>
  <r>
    <s v="Adscrito"/>
    <x v="1"/>
    <n v="451"/>
    <s v="Servicio de Salud Metropolitano Occidente"/>
    <x v="1"/>
    <s v="Ministerio de Salud"/>
    <s v="Subdirector/a Administrativo/a Hospital San Juan de Dios"/>
    <s v="VICTOR HUGO PARRA MATE"/>
    <s v="M"/>
    <n v="2010"/>
    <d v="2010-04-12T00:00:00"/>
    <d v="2008-04-01T00:00:00"/>
    <d v="2008-02-29T00:00:00"/>
    <n v="1"/>
    <x v="3"/>
    <n v="4"/>
    <m/>
  </r>
  <r>
    <s v="Adscrito"/>
    <x v="1"/>
    <n v="462"/>
    <s v="Superintendencia de Electricidad y Combustibles"/>
    <x v="1"/>
    <s v="Ministerio de Energía"/>
    <s v="Director/a Regional Los Ríos"/>
    <s v="GONZALO AURELIO MUÑOZ FERNÁNDEZ"/>
    <s v="M"/>
    <n v="2010"/>
    <d v="2010-04-19T00:00:00"/>
    <d v="2008-11-17T00:00:00"/>
    <d v="2008-11-06T00:00:00"/>
    <n v="1"/>
    <x v="4"/>
    <n v="4"/>
    <m/>
  </r>
  <r>
    <s v="Adscrito"/>
    <x v="1"/>
    <n v="530"/>
    <s v="Fondo de Solidaridad e Inversión Social"/>
    <x v="1"/>
    <s v="Ministerio de Desarrollo Social y Familia"/>
    <s v="Fiscal"/>
    <s v="GERARDO ANDRÉS BRAVO RIQUELME"/>
    <s v="M"/>
    <n v="2010"/>
    <d v="2010-08-09T00:00:00"/>
    <d v="2008-07-01T00:00:00"/>
    <d v="2008-06-23T00:00:00"/>
    <n v="1"/>
    <x v="13"/>
    <n v="8"/>
    <m/>
  </r>
  <r>
    <s v="Adscrito"/>
    <x v="1"/>
    <n v="588"/>
    <s v="Servicio de Salud Maule"/>
    <x v="1"/>
    <s v="Ministerio de Salud"/>
    <s v="Director/a Hospital de Cauquenes"/>
    <s v="CARLOS ZAPATA SÁNCHEZ"/>
    <s v="M"/>
    <n v="2010"/>
    <d v="2010-07-01T00:00:00"/>
    <d v="2009-08-01T00:00:00"/>
    <d v="2009-08-03T00:00:00"/>
    <n v="1"/>
    <x v="25"/>
    <n v="7"/>
    <m/>
  </r>
  <r>
    <s v="Adscrito"/>
    <x v="1"/>
    <n v="627"/>
    <s v="Dirección General de Crédito Prendario"/>
    <x v="1"/>
    <s v="Ministerio del Trabajo y Previsión Social"/>
    <s v="Jefe/a Departamento Jurídico"/>
    <s v="ERIKA GABRIELA FLORES ARÉVALO"/>
    <s v="F"/>
    <n v="2010"/>
    <d v="2010-07-20T00:00:00"/>
    <d v="2009-04-01T00:00:00"/>
    <d v="2009-04-07T00:00:00"/>
    <n v="1"/>
    <x v="23"/>
    <n v="7"/>
    <m/>
  </r>
  <r>
    <s v="Adscrito"/>
    <x v="1"/>
    <n v="628"/>
    <s v="Servicio de Salud Valparaíso - San Antonio"/>
    <x v="1"/>
    <s v="Ministerio de Salud"/>
    <s v="Director/a Hospital Psiquiátrico El Salvador"/>
    <s v="CARLOS ENRIQUE GRAF FERNÁNDEZ"/>
    <s v="M"/>
    <n v="2010"/>
    <d v="2010-04-01T00:00:00"/>
    <d v="2009-08-01T00:00:00"/>
    <d v="2009-07-06T00:00:00"/>
    <n v="1"/>
    <x v="1"/>
    <n v="4"/>
    <m/>
  </r>
  <r>
    <s v="Adscrito"/>
    <x v="1"/>
    <n v="742"/>
    <s v="Dirección de Obras Portuarias"/>
    <x v="1"/>
    <s v="Ministerio de Obras Públicas"/>
    <s v="Jefe/a División de Proyectos"/>
    <s v="MIGUEL LUIS CADENASSO CORNEJO"/>
    <s v="M"/>
    <n v="2010"/>
    <d v="2010-05-06T00:00:00"/>
    <d v="2009-07-01T00:00:00"/>
    <d v="2009-06-26T00:00:00"/>
    <n v="1"/>
    <x v="6"/>
    <n v="5"/>
    <m/>
  </r>
  <r>
    <s v="Adscrito"/>
    <x v="1"/>
    <n v="743"/>
    <s v="Servicio de Registro Civil e Identificación"/>
    <x v="1"/>
    <s v="Ministerio de Justicia y Derechos Humanos"/>
    <s v="Director/a Regional Coquimbo"/>
    <s v="SILVIA SOLEDAD GARATE PEÑALOZA"/>
    <s v="F"/>
    <n v="2010"/>
    <d v="2010-09-24T00:00:00"/>
    <d v="2009-04-06T00:00:00"/>
    <d v="2009-04-06T00:00:00"/>
    <n v="1"/>
    <x v="26"/>
    <n v="9"/>
    <m/>
  </r>
  <r>
    <s v="Adscrito"/>
    <x v="1"/>
    <n v="770"/>
    <s v="Instituto Nacional de Propiedad Industrial"/>
    <x v="1"/>
    <s v="Ministerio de Economía, Fomento y Turismo"/>
    <s v="Subdirector/a de Patentes"/>
    <s v="DANICA XIMENA MARDESIC STUARDO"/>
    <s v="F"/>
    <n v="2010"/>
    <d v="2010-10-04T00:00:00"/>
    <d v="2009-11-01T00:00:00"/>
    <d v="2009-10-28T00:00:00"/>
    <n v="1"/>
    <x v="19"/>
    <n v="10"/>
    <m/>
  </r>
  <r>
    <s v="Adscrito"/>
    <x v="1"/>
    <n v="807"/>
    <s v="Servicio de Tesorerías - Tesorería General de la República"/>
    <x v="1"/>
    <s v="Ministerio de Hacienda"/>
    <s v="Director/a Regional Tesorero/a Región Metropolitana Santiago Poniente"/>
    <s v="JAIME ANDRES SCHIRMER SUTTER"/>
    <s v="M"/>
    <n v="2010"/>
    <d v="2010-08-25T00:00:00"/>
    <d v="2009-03-13T00:00:00"/>
    <d v="2009-07-07T00:00:00"/>
    <n v="1"/>
    <x v="15"/>
    <n v="8"/>
    <m/>
  </r>
  <r>
    <s v="Adscrito"/>
    <x v="1"/>
    <n v="815"/>
    <s v="Defensoría Penal Pública"/>
    <x v="1"/>
    <s v="Ministerio de Justicia y Derechos Humanos"/>
    <s v="Jefe/a Unidad Estudios y Proyectos"/>
    <s v="GONZALO ANDRÉS MEDINA SCHULZ"/>
    <s v="M"/>
    <n v="2010"/>
    <d v="2010-09-01T00:00:00"/>
    <d v="2009-08-10T00:00:00"/>
    <d v="2009-08-11T00:00:00"/>
    <n v="1"/>
    <x v="16"/>
    <n v="9"/>
    <m/>
  </r>
  <r>
    <s v="Adscrito"/>
    <x v="1"/>
    <n v="824"/>
    <s v="Servicio Nacional de Turismo"/>
    <x v="1"/>
    <s v="Ministerio de Economía, Fomento y Turismo"/>
    <s v="Director/a Regional Maule"/>
    <s v="CLAUDIO ENRIQUE YAÑEZ SALAZAR"/>
    <s v="M"/>
    <n v="2010"/>
    <d v="2010-10-04T00:00:00"/>
    <d v="2009-09-01T00:00:00"/>
    <d v="2009-08-20T00:00:00"/>
    <n v="1"/>
    <x v="19"/>
    <n v="10"/>
    <m/>
  </r>
  <r>
    <s v="Adscrito"/>
    <x v="1"/>
    <n v="877"/>
    <s v="Oficina Nacional de Emergencia"/>
    <x v="1"/>
    <s v="Ministerio del Interior y Seguridad Pública"/>
    <s v="Jefe/a División Función: Protección Civil"/>
    <s v="VÍCTOR HUGO ILLANES ESCANILLA"/>
    <s v="M"/>
    <n v="2010"/>
    <d v="2010-07-01T00:00:00"/>
    <d v="2009-12-01T00:00:00"/>
    <d v="2009-11-16T00:00:00"/>
    <n v="1"/>
    <x v="25"/>
    <n v="7"/>
    <m/>
  </r>
  <r>
    <s v="Adscrito"/>
    <x v="1"/>
    <n v="929"/>
    <s v="Central de Abastecimiento del Sistema Nacional de Servicios de Salud"/>
    <x v="1"/>
    <s v="Ministerio de Salud"/>
    <s v="Jefe/a Departamento, Función: Asesoría Jurídica"/>
    <s v="JAIME EMILIO PRADO BERGER"/>
    <s v="M"/>
    <n v="2010"/>
    <d v="2010-07-19T00:00:00"/>
    <d v="2009-12-01T00:00:00"/>
    <d v="2009-12-09T00:00:00"/>
    <n v="1"/>
    <x v="23"/>
    <n v="7"/>
    <m/>
  </r>
  <r>
    <s v="Adscrito"/>
    <x v="1"/>
    <n v="937"/>
    <s v="Instituto Nacional de Estadísticas"/>
    <x v="1"/>
    <s v="Ministerio de Economía, Fomento y Turismo"/>
    <s v="Director/a Regional Valparaíso"/>
    <s v="RICARDO AUGUSTO BAEZA GONZÁLEZ"/>
    <s v="M"/>
    <n v="2010"/>
    <d v="2010-12-17T00:00:00"/>
    <d v="2010-01-21T00:00:00"/>
    <d v="2010-01-21T00:00:00"/>
    <n v="1"/>
    <x v="40"/>
    <n v="12"/>
    <m/>
  </r>
  <r>
    <s v="Adscrito"/>
    <x v="1"/>
    <n v="947"/>
    <s v="Servicio de Salud Metropolitano Norte"/>
    <x v="1"/>
    <s v="Ministerio de Salud"/>
    <s v="Director/a Hospital San José"/>
    <s v="PABLO JAVIER ORTIZ DIAZ"/>
    <s v="M"/>
    <n v="2010"/>
    <d v="2010-07-15T00:00:00"/>
    <d v="2010-02-04T00:00:00"/>
    <d v="2010-02-04T00:00:00"/>
    <n v="1"/>
    <x v="10"/>
    <n v="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8">
  <r>
    <s v="Adscrito"/>
    <x v="0"/>
    <n v="35"/>
    <s v="Servicio de Salud Magallanes"/>
    <x v="0"/>
    <s v="Ministerio de Salud"/>
    <s v="Director/a Servicio de Salud"/>
    <s v="JORGE MAURICIO FLIES AÑON"/>
    <s v="M"/>
    <n v="2014"/>
    <d v="2014-03-11T00:00:00"/>
    <d v="2006-12-01T00:00:00"/>
    <d v="2006-12-01T00:00:00"/>
    <n v="1"/>
    <x v="0"/>
    <n v="3"/>
    <m/>
  </r>
  <r>
    <s v="Adscrito"/>
    <x v="0"/>
    <n v="518"/>
    <s v="Instituto Nacional de Hidráulica"/>
    <x v="1"/>
    <s v="Ministerio de Obras Públicas"/>
    <s v="Director/a Ejecutivo/a"/>
    <s v="ALFREDO IVÁN GUTIÉRREZ VERA"/>
    <s v="M"/>
    <n v="2014"/>
    <d v="2014-04-01T00:00:00"/>
    <d v="2009-01-12T00:00:00"/>
    <d v="2008-12-10T00:00:00"/>
    <n v="1"/>
    <x v="1"/>
    <n v="4"/>
    <m/>
  </r>
  <r>
    <s v="Adscrito"/>
    <x v="0"/>
    <n v="767"/>
    <s v="Caja de Previsión de la Defensa Nacional"/>
    <x v="2"/>
    <s v="Ministerio de Defensa Nacional"/>
    <s v="Vicepresidente/a Ejecutivo/a"/>
    <s v="PATRICIO ALEJANDRO CORONADO ROJO"/>
    <s v="M"/>
    <n v="2014"/>
    <d v="2014-03-14T00:00:00"/>
    <d v="2009-09-10T00:00:00"/>
    <d v="2009-08-27T00:00:00"/>
    <n v="1"/>
    <x v="0"/>
    <n v="3"/>
    <m/>
  </r>
  <r>
    <s v="Adscrito"/>
    <x v="0"/>
    <n v="989"/>
    <s v="Servicio de Salud Chiloé"/>
    <x v="1"/>
    <s v="Ministerio de Salud"/>
    <s v="Director/a Servicio de Salud"/>
    <s v="RODRIGO ALEJANDRO CALLEJAS CALLEJAS"/>
    <s v="M"/>
    <n v="2014"/>
    <d v="2014-03-31T00:00:00"/>
    <d v="2009-10-16T00:00:00"/>
    <d v="2010-03-08T00:00:00"/>
    <n v="1"/>
    <x v="1"/>
    <n v="3"/>
    <m/>
  </r>
  <r>
    <s v="Adscrito"/>
    <x v="0"/>
    <n v="1028"/>
    <s v="Servicio de Salud Osorno"/>
    <x v="1"/>
    <s v="Ministerio de Salud"/>
    <s v="Director/a Servicio de Salud"/>
    <s v="MARCELO LARRONDO CALDERON"/>
    <s v="M"/>
    <n v="2014"/>
    <d v="2014-03-12T00:00:00"/>
    <d v="2010-08-13T00:00:00"/>
    <d v="2010-08-12T00:00:00"/>
    <n v="1"/>
    <x v="0"/>
    <n v="3"/>
    <m/>
  </r>
  <r>
    <s v="Adscrito"/>
    <x v="0"/>
    <n v="1081"/>
    <s v="Servicio de Salud Arica"/>
    <x v="1"/>
    <s v="Ministerio de Salud"/>
    <s v="Director Servicio de Salud"/>
    <s v="MAGDALENA LENKA GARDILCIC FRANULIC"/>
    <s v="F"/>
    <n v="2014"/>
    <d v="2014-03-12T00:00:00"/>
    <d v="2010-09-06T00:00:00"/>
    <d v="2010-09-10T00:00:00"/>
    <n v="1"/>
    <x v="0"/>
    <n v="3"/>
    <m/>
  </r>
  <r>
    <s v="Adscrito"/>
    <x v="0"/>
    <n v="1090"/>
    <s v="Servicio Nacional de Aduanas"/>
    <x v="1"/>
    <s v="Ministerio de Hacienda"/>
    <s v="Director/a Nacional"/>
    <s v="RODOLFO HÉCTOR ÁLVAREZ RAPAPORT"/>
    <s v="M"/>
    <n v="2014"/>
    <d v="2014-03-11T00:00:00"/>
    <d v="2011-07-19T00:00:00"/>
    <d v="2011-07-19T00:00:00"/>
    <n v="1"/>
    <x v="0"/>
    <n v="3"/>
    <m/>
  </r>
  <r>
    <s v="Adscrito"/>
    <x v="0"/>
    <n v="1093"/>
    <s v="Dirección de Bibliotecas, Archivos y Museos"/>
    <x v="1"/>
    <s v="Ministerio de Educación"/>
    <s v="Director/a Nacional de Bibliotecas, Archivos y Museo y Director/a de la Biblioteca Nacional"/>
    <s v="MAGDALENA KREBS KAULEN"/>
    <s v="F"/>
    <n v="2014"/>
    <d v="2014-03-18T00:00:00"/>
    <d v="2010-08-30T00:00:00"/>
    <d v="2010-08-30T00:00:00"/>
    <n v="1"/>
    <x v="2"/>
    <n v="3"/>
    <m/>
  </r>
  <r>
    <s v="Adscrito"/>
    <x v="0"/>
    <n v="1118"/>
    <s v="Servicio de Salud Metropolitano Sur Oriente"/>
    <x v="1"/>
    <s v="Ministerio de Salud"/>
    <s v="Director/a Servicio de Salud"/>
    <s v="FERNANDO ANTONIO BETANZO VALLEJOS"/>
    <s v="M"/>
    <n v="2014"/>
    <d v="2014-03-31T00:00:00"/>
    <d v="2010-08-20T00:00:00"/>
    <d v="2010-08-20T00:00:00"/>
    <n v="1"/>
    <x v="1"/>
    <n v="3"/>
    <m/>
  </r>
  <r>
    <s v="Adscrito"/>
    <x v="0"/>
    <n v="1119"/>
    <s v="Servicio de Vivienda y Urbanización Región de Valparaíso"/>
    <x v="1"/>
    <s v="Ministerio de Vivienda y Urbanismo"/>
    <s v="Director/a Regional Serviu Valparaíso"/>
    <s v="MARÍA FRANCISCA CRUZ URRA"/>
    <s v="F"/>
    <n v="2014"/>
    <d v="2014-04-01T00:00:00"/>
    <d v="2010-11-01T00:00:00"/>
    <d v="2010-10-28T00:00:00"/>
    <n v="1"/>
    <x v="1"/>
    <n v="4"/>
    <m/>
  </r>
  <r>
    <s v="Adscrito"/>
    <x v="0"/>
    <n v="1127"/>
    <s v="Comisión Nacional de Energía"/>
    <x v="1"/>
    <s v="Ministerio de Energía"/>
    <s v="Secretario/a Ejecutivo/a"/>
    <s v="JUAN MANUEL CONTRERAS SEPULVEDA"/>
    <s v="M"/>
    <n v="2014"/>
    <d v="2014-03-13T00:00:00"/>
    <d v="2010-08-12T00:00:00"/>
    <d v="2010-08-12T00:00:00"/>
    <n v="1"/>
    <x v="0"/>
    <n v="3"/>
    <m/>
  </r>
  <r>
    <s v="Adscrito"/>
    <x v="0"/>
    <n v="1138"/>
    <s v="Instituto de Desarrollo Agropecuario"/>
    <x v="1"/>
    <s v="Ministerio de Agricultura"/>
    <s v="Director/a Nacional"/>
    <s v="JOSÉ RICARDO ARIZTÍA DE CASTRO"/>
    <s v="M"/>
    <n v="2014"/>
    <d v="2014-03-15T00:00:00"/>
    <d v="2010-08-18T00:00:00"/>
    <d v="2010-08-12T00:00:00"/>
    <n v="1"/>
    <x v="0"/>
    <n v="3"/>
    <m/>
  </r>
  <r>
    <s v="Adscrito"/>
    <x v="0"/>
    <n v="1155"/>
    <s v="Servicio de Salud Metropolitano Sur"/>
    <x v="1"/>
    <s v="Ministerio de Salud"/>
    <s v="Director/a Servicio de Salud"/>
    <s v="JUAN MANUEL TOSO LOYOLA"/>
    <s v="M"/>
    <n v="2014"/>
    <d v="2014-03-31T00:00:00"/>
    <d v="2011-01-01T00:00:00"/>
    <d v="2010-11-08T00:00:00"/>
    <n v="1"/>
    <x v="1"/>
    <n v="3"/>
    <m/>
  </r>
  <r>
    <s v="Adscrito"/>
    <x v="0"/>
    <n v="1158"/>
    <s v="Servicio Nacional de la Discapacidad"/>
    <x v="1"/>
    <s v="Ministerio de Desarrollo Social y Familia"/>
    <s v="Director/a Nacional"/>
    <s v="MARÍA XIMENA RIVAS ASENJO"/>
    <s v="F"/>
    <n v="2014"/>
    <d v="2014-03-27T00:00:00"/>
    <d v="2010-08-31T00:00:00"/>
    <d v="2010-08-31T00:00:00"/>
    <n v="1"/>
    <x v="3"/>
    <n v="3"/>
    <m/>
  </r>
  <r>
    <s v="Adscrito"/>
    <x v="0"/>
    <n v="1166"/>
    <s v="Comisión Nacional de Investigación Científica y Tecnológica"/>
    <x v="2"/>
    <s v="Ministerio de Educación"/>
    <s v="Director/a Ejecutivo/a"/>
    <s v="MATEO FERNANDO BUDINICH DIEZ"/>
    <s v="M"/>
    <n v="2014"/>
    <d v="2014-03-18T00:00:00"/>
    <d v="2011-03-01T00:00:00"/>
    <d v="2011-04-08T00:00:00"/>
    <n v="1"/>
    <x v="2"/>
    <n v="3"/>
    <m/>
  </r>
  <r>
    <s v="Adscrito"/>
    <x v="0"/>
    <n v="1172"/>
    <s v="Servicio de Salud Valdivia"/>
    <x v="1"/>
    <s v="Ministerio de Salud"/>
    <s v="Director/a Servicio de Salud"/>
    <s v="SARA MARIANELA CARO DÍAZ"/>
    <s v="F"/>
    <n v="2014"/>
    <d v="2014-03-13T00:00:00"/>
    <d v="2010-12-13T00:00:00"/>
    <d v="2010-12-21T00:00:00"/>
    <n v="1"/>
    <x v="0"/>
    <n v="3"/>
    <m/>
  </r>
  <r>
    <s v="Adscrito"/>
    <x v="0"/>
    <n v="1190"/>
    <s v="Servicio de Salud Arauco"/>
    <x v="1"/>
    <s v="Ministerio de Salud"/>
    <s v="Director/a Servicio de Salud"/>
    <s v="MARÍA ALEJANDRINA REBECO RIQUELME"/>
    <s v="F"/>
    <n v="2014"/>
    <d v="2014-04-01T00:00:00"/>
    <d v="2010-11-23T00:00:00"/>
    <d v="2010-11-23T00:00:00"/>
    <n v="1"/>
    <x v="1"/>
    <n v="4"/>
    <m/>
  </r>
  <r>
    <s v="Adscrito"/>
    <x v="0"/>
    <n v="1191"/>
    <s v="Servicio de Salud Araucanía Sur"/>
    <x v="2"/>
    <s v="Ministerio de Salud"/>
    <s v="Director/a Servicio de Salud"/>
    <s v="MARÍA ANGÉLICA BARRÍA SCHULMEYER"/>
    <s v="F"/>
    <n v="2014"/>
    <d v="2014-03-10T00:00:00"/>
    <d v="2010-04-30T00:00:00"/>
    <d v="2010-11-03T00:00:00"/>
    <n v="1"/>
    <x v="0"/>
    <n v="3"/>
    <m/>
  </r>
  <r>
    <s v="Adscrito"/>
    <x v="0"/>
    <n v="1192"/>
    <s v="Servicio de Salud del Reloncaví"/>
    <x v="1"/>
    <s v="Ministerio de Salud"/>
    <s v="Director/a Servicio de Salud"/>
    <s v="RAFAEL MARCO ANTONIO MERINO MARÍN"/>
    <s v="M"/>
    <n v="2014"/>
    <d v="2014-03-15T00:00:00"/>
    <d v="2010-12-13T00:00:00"/>
    <d v="2010-12-21T00:00:00"/>
    <n v="1"/>
    <x v="0"/>
    <n v="3"/>
    <m/>
  </r>
  <r>
    <s v="Adscrito"/>
    <x v="0"/>
    <n v="1193"/>
    <s v="Servicio de Salud Metropolitano Oriente"/>
    <x v="1"/>
    <s v="Ministerio de Salud"/>
    <s v="Director/a Servicio de Salud"/>
    <s v="MARÍA ANGÉLICA SILVA DUARTE"/>
    <s v="F"/>
    <n v="2014"/>
    <d v="2014-03-31T00:00:00"/>
    <d v="2010-11-24T00:00:00"/>
    <d v="2010-11-24T00:00:00"/>
    <n v="1"/>
    <x v="1"/>
    <n v="3"/>
    <m/>
  </r>
  <r>
    <s v="Adscrito"/>
    <x v="0"/>
    <n v="1195"/>
    <s v="Dirección de Contabilidad y Finanzas"/>
    <x v="1"/>
    <s v="Ministerio de Obras Públicas"/>
    <s v="Director/a Nacional"/>
    <s v="PATRICIA TERESA CONTRERAS ALVARADO"/>
    <s v="F"/>
    <n v="2014"/>
    <d v="2014-03-13T00:00:00"/>
    <d v="2010-09-30T00:00:00"/>
    <d v="2010-09-30T00:00:00"/>
    <n v="1"/>
    <x v="0"/>
    <n v="3"/>
    <m/>
  </r>
  <r>
    <s v="Adscrito"/>
    <x v="0"/>
    <n v="1196"/>
    <s v="Dirección de Obras Portuarias"/>
    <x v="1"/>
    <s v="Ministerio de Obras Públicas"/>
    <s v="Director/a Nacional"/>
    <s v="RICARDO TEJADA CURTI"/>
    <s v="M"/>
    <n v="2014"/>
    <d v="2014-04-15T00:00:00"/>
    <d v="2010-10-13T00:00:00"/>
    <d v="2010-10-13T00:00:00"/>
    <n v="1"/>
    <x v="4"/>
    <n v="4"/>
    <m/>
  </r>
  <r>
    <s v="Adscrito"/>
    <x v="0"/>
    <n v="1220"/>
    <s v="Servicio de Salud Viña del Mar - Quillota"/>
    <x v="1"/>
    <s v="Ministerio de Salud"/>
    <s v="Director/a Servicio de Salud"/>
    <s v="ELBA MARGARITA ESTEFAN SAGUA"/>
    <s v="F"/>
    <n v="2014"/>
    <d v="2014-04-13T00:00:00"/>
    <d v="2010-11-23T00:00:00"/>
    <d v="2010-11-23T00:00:00"/>
    <n v="1"/>
    <x v="4"/>
    <n v="4"/>
    <m/>
  </r>
  <r>
    <s v="Adscrito"/>
    <x v="0"/>
    <n v="1232"/>
    <s v="Comisión Chilena del Cobre"/>
    <x v="1"/>
    <s v="Ministerio de Minería"/>
    <s v="Vicepresidente/a Ejecutivo/a"/>
    <s v="ANDRÉS FELIPE MAC-LEAN VERGARA"/>
    <s v="M"/>
    <n v="2014"/>
    <d v="2014-04-01T00:00:00"/>
    <d v="2011-01-04T00:00:00"/>
    <d v="2011-01-04T00:00:00"/>
    <n v="1"/>
    <x v="1"/>
    <n v="4"/>
    <m/>
  </r>
  <r>
    <s v="Adscrito"/>
    <x v="0"/>
    <n v="1278"/>
    <s v="Instituto de Salud Pública"/>
    <x v="1"/>
    <s v="Ministerio de Salud"/>
    <s v="Director/a"/>
    <s v="MARÍA TERESA VALENZUELA BRAVO"/>
    <s v="F"/>
    <n v="2014"/>
    <d v="2014-03-20T00:00:00"/>
    <d v="2011-01-01T00:00:00"/>
    <d v="2010-12-27T00:00:00"/>
    <n v="1"/>
    <x v="2"/>
    <n v="3"/>
    <m/>
  </r>
  <r>
    <s v="Adscrito"/>
    <x v="0"/>
    <n v="1285"/>
    <s v="Servicio de Salud Iquique"/>
    <x v="1"/>
    <s v="Ministerio de Salud"/>
    <s v="Director/a Servicio de Salud"/>
    <s v="ADRIANA TAPIA CIFUENTES"/>
    <s v="F"/>
    <n v="2014"/>
    <d v="2014-03-13T00:00:00"/>
    <d v="2011-01-05T00:00:00"/>
    <d v="2011-01-05T00:00:00"/>
    <n v="1"/>
    <x v="0"/>
    <n v="3"/>
    <m/>
  </r>
  <r>
    <s v="Adscrito"/>
    <x v="0"/>
    <n v="1304"/>
    <s v="Servicio de Salud Ñuble"/>
    <x v="1"/>
    <s v="Ministerio de Salud"/>
    <s v="Director/a Servicio de Salud"/>
    <s v="JAIME ENRIQUE GUZMÁN NOVA"/>
    <s v="M"/>
    <n v="2014"/>
    <d v="2014-03-17T00:00:00"/>
    <d v="2011-01-04T00:00:00"/>
    <d v="2011-01-04T00:00:00"/>
    <n v="1"/>
    <x v="2"/>
    <n v="3"/>
    <m/>
  </r>
  <r>
    <s v="Adscrito"/>
    <x v="0"/>
    <n v="1315"/>
    <s v="Dirección General de Crédito Prendario"/>
    <x v="1"/>
    <s v="Ministerio del Trabajo y Previsión Social"/>
    <s v="Director/a General"/>
    <s v="ALEJANDRO ANTONIO ITURRA PEÑA"/>
    <s v="M"/>
    <n v="2014"/>
    <d v="2014-06-30T00:00:00"/>
    <d v="2011-04-20T00:00:00"/>
    <d v="2011-04-12T00:00:00"/>
    <n v="1"/>
    <x v="5"/>
    <n v="6"/>
    <m/>
  </r>
  <r>
    <s v="Adscrito"/>
    <x v="0"/>
    <n v="1335"/>
    <s v="Central de Abastecimiento del Sistema Nacional de Servicios de Salud"/>
    <x v="1"/>
    <s v="Ministerio de Salud"/>
    <s v="Director/a"/>
    <s v="VALENTÍN ALFONSO DIAZ GRACIA"/>
    <s v="M"/>
    <n v="2014"/>
    <d v="2014-03-14T00:00:00"/>
    <d v="2011-06-17T00:00:00"/>
    <d v="2011-06-10T00:00:00"/>
    <n v="1"/>
    <x v="0"/>
    <n v="3"/>
    <m/>
  </r>
  <r>
    <s v="Adscrito"/>
    <x v="0"/>
    <n v="1347"/>
    <s v="Servicio de Tesorerías - Tesorería General de la República"/>
    <x v="2"/>
    <s v="Ministerio de Hacienda"/>
    <s v="Tesorero/a General"/>
    <s v="SERGIO GUILLERMO FRIAS CERVANTES"/>
    <s v="M"/>
    <n v="2014"/>
    <d v="2014-03-10T00:00:00"/>
    <d v="2011-05-16T00:00:00"/>
    <d v="2011-04-27T00:00:00"/>
    <n v="1"/>
    <x v="0"/>
    <n v="3"/>
    <m/>
  </r>
  <r>
    <s v="Adscrito"/>
    <x v="0"/>
    <n v="1349"/>
    <s v="Dirección de Previsión de Carabineros de Chile"/>
    <x v="3"/>
    <s v="Ministerio del Interior y Seguridad Pública"/>
    <s v="Director/a"/>
    <s v="CARLOS ALBERTO JEREZ HERNÁNDEZ"/>
    <s v="M"/>
    <n v="2014"/>
    <d v="2014-11-09T00:00:00"/>
    <d v="2011-10-22T00:00:00"/>
    <d v="2011-11-03T00:00:00"/>
    <n v="1"/>
    <x v="6"/>
    <n v="11"/>
    <m/>
  </r>
  <r>
    <s v="Adscrito"/>
    <x v="0"/>
    <n v="1367"/>
    <s v="Servicio de Vivienda y Urbanización Región de Coquimbo"/>
    <x v="1"/>
    <s v="Ministerio de Vivienda y Urbanismo"/>
    <s v="Director/a Regional Serviu Coquimbo"/>
    <s v="OSVALDO ANDRES PACHECO PLA"/>
    <s v="M"/>
    <n v="2014"/>
    <d v="2014-04-07T00:00:00"/>
    <d v="2011-05-01T00:00:00"/>
    <d v="2011-04-14T00:00:00"/>
    <n v="1"/>
    <x v="7"/>
    <n v="4"/>
    <m/>
  </r>
  <r>
    <s v="Adscrito"/>
    <x v="0"/>
    <n v="1369"/>
    <s v="Servicio de Vivienda y Urbanización Región de Tarapacá"/>
    <x v="1"/>
    <s v="Ministerio de Vivienda y Urbanismo"/>
    <s v="Director/a Regional Serviu Tarapacá"/>
    <s v="EDGARDO GABRIEL ÁLVAREZ DURÁN"/>
    <s v="M"/>
    <n v="2014"/>
    <d v="2014-04-01T00:00:00"/>
    <d v="2011-05-01T00:00:00"/>
    <d v="2011-04-14T00:00:00"/>
    <n v="1"/>
    <x v="1"/>
    <n v="4"/>
    <m/>
  </r>
  <r>
    <s v="Adscrito"/>
    <x v="0"/>
    <n v="1372"/>
    <s v="Servicio de Salud Biobío"/>
    <x v="1"/>
    <s v="Ministerio de Salud"/>
    <s v="Director/a Servicio de Salud"/>
    <s v="CARLOS MANUEL VERA BUGUEÑO"/>
    <s v="M"/>
    <n v="2014"/>
    <d v="2014-05-08T00:00:00"/>
    <d v="2011-07-01T00:00:00"/>
    <d v="2011-06-28T00:00:00"/>
    <n v="1"/>
    <x v="8"/>
    <n v="5"/>
    <m/>
  </r>
  <r>
    <s v="Adscrito"/>
    <x v="0"/>
    <n v="1440"/>
    <s v="Servicio de Vivienda y Urbanización Región del Maule"/>
    <x v="1"/>
    <s v="Ministerio de Vivienda y Urbanismo"/>
    <s v="Director/a Regional Serviu Maule"/>
    <s v="CLARISA MARÍA PROSPERINA AYALA ARENAS"/>
    <s v="F"/>
    <n v="2014"/>
    <d v="2014-04-01T00:00:00"/>
    <d v="2011-11-21T00:00:00"/>
    <d v="2011-11-23T00:00:00"/>
    <n v="1"/>
    <x v="1"/>
    <n v="4"/>
    <m/>
  </r>
  <r>
    <s v="Adscrito"/>
    <x v="0"/>
    <n v="1456"/>
    <s v="Servicio de Vivienda y Urbanización Región de Aysén del General Carlos Ibáñez del Campo"/>
    <x v="1"/>
    <s v="Ministerio de Vivienda y Urbanismo"/>
    <s v="Director Regional Serviu Aysén"/>
    <s v="NELSON QUINTEROS FUENTES"/>
    <s v="M"/>
    <n v="2014"/>
    <d v="2014-03-31T00:00:00"/>
    <d v="2011-12-05T00:00:00"/>
    <d v="2011-12-05T00:00:00"/>
    <n v="1"/>
    <x v="1"/>
    <n v="3"/>
    <m/>
  </r>
  <r>
    <s v="Adscrito"/>
    <x v="0"/>
    <n v="1465"/>
    <s v="Servicio Nacional de Pesca y Acuicultura"/>
    <x v="3"/>
    <s v="Ministerio de Economía, Fomento y Turismo"/>
    <s v="Director/a Nacional"/>
    <s v="JUAN LUIS ANSOLEAGA BENGOECHEA"/>
    <s v="M"/>
    <n v="2014"/>
    <d v="2014-07-15T00:00:00"/>
    <d v="2011-07-15T00:00:00"/>
    <d v="2011-09-14T00:00:00"/>
    <n v="1"/>
    <x v="5"/>
    <n v="7"/>
    <m/>
  </r>
  <r>
    <s v="Adscrito"/>
    <x v="0"/>
    <n v="1512"/>
    <s v="Defensoría Penal Pública"/>
    <x v="3"/>
    <s v="Ministerio de Justicia y Derechos Humanos"/>
    <s v="Defensor Nacional"/>
    <s v="GEORGY LOUIS SCHUBERT STUDER"/>
    <s v="M"/>
    <n v="2014"/>
    <d v="2014-08-29T00:00:00"/>
    <d v="2011-08-29T00:00:00"/>
    <d v="2011-08-31T00:00:00"/>
    <n v="1"/>
    <x v="9"/>
    <n v="8"/>
    <m/>
  </r>
  <r>
    <s v="Adscrito"/>
    <x v="0"/>
    <n v="1515"/>
    <s v="Agencia Chilena de Cooperación Internacional para el Desarrollo"/>
    <x v="1"/>
    <s v="Ministerio de Relaciones Exteriores"/>
    <s v="Director/a Ejecutivo/a"/>
    <s v="JORGE ANTONIO DACCARETT BAHNA"/>
    <s v="M"/>
    <n v="2014"/>
    <d v="2014-06-01T00:00:00"/>
    <d v="2011-08-30T00:00:00"/>
    <d v="2011-08-30T00:00:00"/>
    <n v="1"/>
    <x v="10"/>
    <n v="6"/>
    <m/>
  </r>
  <r>
    <s v="Adscrito"/>
    <x v="0"/>
    <n v="1535"/>
    <s v="Junta Nacional de Jardines Infantiles"/>
    <x v="1"/>
    <s v="Ministerio de Educación"/>
    <s v="Vicepresidente/a Ejecutivo/a"/>
    <s v="MARÍA FRANCISCA CORREA ESCOBAR"/>
    <s v="F"/>
    <n v="2014"/>
    <d v="2014-03-18T00:00:00"/>
    <d v="2011-08-03T00:00:00"/>
    <d v="2011-08-08T00:00:00"/>
    <n v="1"/>
    <x v="2"/>
    <n v="3"/>
    <m/>
  </r>
  <r>
    <s v="Adscrito"/>
    <x v="0"/>
    <n v="1543"/>
    <s v="Servicio de Vivienda y Urbanización Región de Magallanes y de la Antártica Chilena"/>
    <x v="2"/>
    <s v="Ministerio de Vivienda y Urbanismo"/>
    <s v="Director Regional Serviu Magallanes"/>
    <s v="CRISTIAN ALEJANDRO ORMEÑO ALCÁNTARA"/>
    <s v="M"/>
    <n v="2014"/>
    <d v="2014-03-31T00:00:00"/>
    <d v="2011-12-07T00:00:00"/>
    <d v="2011-11-22T00:00:00"/>
    <n v="1"/>
    <x v="1"/>
    <n v="3"/>
    <m/>
  </r>
  <r>
    <s v="Adscrito"/>
    <x v="0"/>
    <n v="1552"/>
    <s v="Servicio de Salud Metropolitano Norte"/>
    <x v="1"/>
    <s v="Ministerio de Salud"/>
    <s v="Director/a Servicio de Salud"/>
    <s v="CLAUDIO ALEJANDRO CARO THAYER"/>
    <s v="M"/>
    <n v="2014"/>
    <d v="2014-03-13T00:00:00"/>
    <d v="2011-09-22T00:00:00"/>
    <d v="2011-09-15T00:00:00"/>
    <n v="1"/>
    <x v="0"/>
    <n v="3"/>
    <m/>
  </r>
  <r>
    <s v="Adscrito"/>
    <x v="0"/>
    <n v="1565"/>
    <s v="Servicio de Salud Maule"/>
    <x v="2"/>
    <s v="Ministerio de Salud"/>
    <s v="Director/a Servicio de Salud"/>
    <s v="LUIS FRANCISCO URIBE URIBE"/>
    <s v="M"/>
    <n v="2014"/>
    <d v="2014-03-13T00:00:00"/>
    <d v="2011-09-26T00:00:00"/>
    <d v="2011-09-15T00:00:00"/>
    <n v="1"/>
    <x v="0"/>
    <n v="3"/>
    <m/>
  </r>
  <r>
    <s v="Adscrito"/>
    <x v="0"/>
    <n v="1589"/>
    <s v="Comisión Nacional de Riego"/>
    <x v="1"/>
    <s v="Ministerio de Agricultura"/>
    <s v="Secretario/a Ejecutivo/a"/>
    <s v="FELIPE OSVALDO MARTIN CUADRADO"/>
    <s v="M"/>
    <n v="2014"/>
    <d v="2014-03-14T00:00:00"/>
    <d v="2012-01-02T00:00:00"/>
    <d v="2012-01-09T00:00:00"/>
    <n v="1"/>
    <x v="0"/>
    <n v="3"/>
    <m/>
  </r>
  <r>
    <s v="Adscrito"/>
    <x v="0"/>
    <n v="1685"/>
    <s v="Servicio de Vivienda y Urbanización Región de Atacama"/>
    <x v="1"/>
    <s v="Ministerio de Vivienda y Urbanismo"/>
    <s v="Director/a Regional Serviu Atacama"/>
    <s v="HARRY WILLIAM LAGUNAS GORNALL"/>
    <s v="M"/>
    <n v="2014"/>
    <d v="2014-04-01T00:00:00"/>
    <d v="2012-04-02T00:00:00"/>
    <d v="2013-03-27T00:00:00"/>
    <n v="1"/>
    <x v="1"/>
    <n v="4"/>
    <m/>
  </r>
  <r>
    <s v="Adscrito"/>
    <x v="0"/>
    <n v="1697"/>
    <s v="Servicio Nacional para la Prevención y Rehabilitación del Consumo de Drogas y Alcohol"/>
    <x v="1"/>
    <s v="Ministerio del Interior y Seguridad Pública"/>
    <s v="Director/a Nacional"/>
    <s v="FRANCISCA FLORENZANO VALDES"/>
    <s v="F"/>
    <n v="2014"/>
    <d v="2014-03-19T00:00:00"/>
    <d v="2012-02-01T00:00:00"/>
    <d v="2012-02-07T00:00:00"/>
    <n v="1"/>
    <x v="2"/>
    <n v="3"/>
    <m/>
  </r>
  <r>
    <s v="Adscrito"/>
    <x v="0"/>
    <n v="1721"/>
    <s v="Fiscalía del Ministerio de Obras Públicas"/>
    <x v="1"/>
    <s v="Ministerio de Obras Públicas"/>
    <s v="Fiscal Nacional"/>
    <s v="FRANCO JOSÉ DEVILLAINE GÓMEZ"/>
    <s v="M"/>
    <n v="2014"/>
    <d v="2014-03-13T00:00:00"/>
    <d v="2012-02-03T00:00:00"/>
    <d v="2012-03-08T00:00:00"/>
    <n v="1"/>
    <x v="0"/>
    <n v="3"/>
    <m/>
  </r>
  <r>
    <s v="Adscrito"/>
    <x v="0"/>
    <n v="1758"/>
    <s v="Servicio de Vivienda y Urbanización Metropolitano"/>
    <x v="2"/>
    <s v="Ministerio de Vivienda y Urbanismo"/>
    <s v="Director/a Regional Serviu Región Metropolitana"/>
    <s v="DANIEL EDURADO JOHNSON RODRIGUEZ"/>
    <s v="M"/>
    <n v="2014"/>
    <d v="2014-03-24T00:00:00"/>
    <d v="2012-04-16T00:00:00"/>
    <d v="2012-05-02T00:00:00"/>
    <n v="1"/>
    <x v="3"/>
    <n v="3"/>
    <m/>
  </r>
  <r>
    <s v="Adscrito"/>
    <x v="0"/>
    <n v="1796"/>
    <s v="Servicio de Salud Aysén"/>
    <x v="1"/>
    <s v="Ministerio de Salud"/>
    <s v="Director/a Servicio de Salud"/>
    <s v="IVÁN DANILO LEMUS SOTO"/>
    <s v="M"/>
    <n v="2014"/>
    <d v="2014-03-13T00:00:00"/>
    <d v="2012-09-12T00:00:00"/>
    <d v="2012-10-08T00:00:00"/>
    <n v="1"/>
    <x v="0"/>
    <n v="3"/>
    <m/>
  </r>
  <r>
    <s v="Adscrito"/>
    <x v="0"/>
    <n v="1800"/>
    <s v="Servicio de Salud Valparaíso - San Antonio"/>
    <x v="1"/>
    <s v="Ministerio de Salud"/>
    <s v="Director/a Servicio de Salud"/>
    <s v="EUGENIO GASTON DE LA CERDA RODRÍGUEZ"/>
    <s v="M"/>
    <n v="2014"/>
    <d v="2014-03-12T00:00:00"/>
    <d v="2013-01-01T00:00:00"/>
    <d v="2012-12-21T00:00:00"/>
    <n v="1"/>
    <x v="0"/>
    <n v="3"/>
    <m/>
  </r>
  <r>
    <s v="Adscrito"/>
    <x v="0"/>
    <n v="1835"/>
    <s v="Servicio de Salud Antofagasta"/>
    <x v="1"/>
    <s v="Ministerio de Salud"/>
    <s v="Director/a Servicio de Salud"/>
    <s v="RINA MARGOT CARES PINOCHET"/>
    <s v="F"/>
    <n v="2014"/>
    <d v="2014-03-13T00:00:00"/>
    <d v="2013-01-07T00:00:00"/>
    <d v="2013-01-09T00:00:00"/>
    <n v="1"/>
    <x v="0"/>
    <n v="3"/>
    <m/>
  </r>
  <r>
    <s v="Adscrito"/>
    <x v="0"/>
    <n v="1911"/>
    <s v="Instituto de Seguridad Laboral"/>
    <x v="1"/>
    <s v="Ministerio del Trabajo y Previsión Social"/>
    <s v="Director/a Nacional"/>
    <s v="PATRICIA JAIME VELIZ"/>
    <s v="F"/>
    <n v="2014"/>
    <d v="2014-03-14T00:00:00"/>
    <d v="2013-01-11T00:00:00"/>
    <d v="2013-01-11T00:00:00"/>
    <n v="1"/>
    <x v="0"/>
    <n v="3"/>
    <m/>
  </r>
  <r>
    <s v="Adscrito"/>
    <x v="0"/>
    <n v="1925"/>
    <s v="Dirección de Arquitectura"/>
    <x v="1"/>
    <s v="Ministerio de Obras Públicas"/>
    <s v="Director/a Nacional"/>
    <s v="JAMES ROBERT FRY CAREY"/>
    <s v="M"/>
    <n v="2014"/>
    <d v="2014-04-16T00:00:00"/>
    <d v="2013-02-01T00:00:00"/>
    <d v="2013-01-31T00:00:00"/>
    <n v="1"/>
    <x v="4"/>
    <n v="4"/>
    <m/>
  </r>
  <r>
    <s v="Adscrito"/>
    <x v="0"/>
    <n v="1930"/>
    <s v="Dirección de Compras y Contratación Pública"/>
    <x v="1"/>
    <s v="Ministerio de Hacienda"/>
    <s v="Director/a Nacional"/>
    <s v="ROBERTO PINEDO BANDERAS"/>
    <s v="M"/>
    <n v="2014"/>
    <d v="2014-03-12T00:00:00"/>
    <d v="2012-10-16T00:00:00"/>
    <d v="2012-10-09T00:00:00"/>
    <n v="1"/>
    <x v="0"/>
    <n v="3"/>
    <m/>
  </r>
  <r>
    <s v="Adscrito"/>
    <x v="0"/>
    <n v="1947"/>
    <s v="Junta Nacional de Auxilio Escolar y Becas"/>
    <x v="2"/>
    <s v="Ministerio de Educación"/>
    <s v="Secretario/a General"/>
    <s v="JORGE POBLETE AEDO"/>
    <s v="M"/>
    <n v="2014"/>
    <d v="2014-04-30T00:00:00"/>
    <d v="2013-01-18T00:00:00"/>
    <d v="2013-01-17T00:00:00"/>
    <n v="1"/>
    <x v="11"/>
    <n v="4"/>
    <m/>
  </r>
  <r>
    <s v="Adscrito"/>
    <x v="0"/>
    <n v="1980"/>
    <s v="Servicio Nacional de Geología y Minería"/>
    <x v="1"/>
    <s v="Ministerio de Minería"/>
    <s v="Director/a Nacional"/>
    <s v="JULIO ALFONSO POBLETE COSTA"/>
    <s v="M"/>
    <n v="2014"/>
    <d v="2014-04-01T00:00:00"/>
    <d v="2013-01-03T00:00:00"/>
    <d v="2013-04-26T00:00:00"/>
    <n v="1"/>
    <x v="1"/>
    <n v="4"/>
    <m/>
  </r>
  <r>
    <s v="Adscrito"/>
    <x v="0"/>
    <n v="2004"/>
    <s v="Superintendencia de Educación"/>
    <x v="2"/>
    <s v="Ministerio de Educación"/>
    <s v="Superintendente/a"/>
    <s v="MANUEL JOSÉ CASANUEVA DE LANDA"/>
    <s v="M"/>
    <n v="2014"/>
    <d v="2014-04-30T00:00:00"/>
    <d v="2013-03-11T00:00:00"/>
    <d v="2013-03-22T00:00:00"/>
    <n v="1"/>
    <x v="11"/>
    <n v="4"/>
    <m/>
  </r>
  <r>
    <s v="Adscrito"/>
    <x v="0"/>
    <n v="2008"/>
    <s v="Servicio de Salud Metropolitano Occidente"/>
    <x v="1"/>
    <s v="Ministerio de Salud"/>
    <s v="Director/a Servicio de Salud"/>
    <s v="JUAN CÉSAR ALEJANDRO KEHR SOTO"/>
    <s v="M"/>
    <n v="2014"/>
    <d v="2014-03-14T00:00:00"/>
    <d v="2013-07-08T00:00:00"/>
    <d v="2013-07-22T00:00:00"/>
    <n v="1"/>
    <x v="0"/>
    <n v="3"/>
    <m/>
  </r>
  <r>
    <s v="Adscrito"/>
    <x v="0"/>
    <n v="2071"/>
    <s v="Servicio de Vivienda y Urbanización Región de la Araucanía"/>
    <x v="2"/>
    <s v="Ministerio de Vivienda y Urbanismo"/>
    <s v="Director/a Regional Serviu Araucanía"/>
    <s v="DANIEL SCHMIDT MC LACHLAN"/>
    <s v="M"/>
    <n v="2014"/>
    <d v="2014-03-23T00:00:00"/>
    <d v="2013-08-16T00:00:00"/>
    <d v="2013-10-14T00:00:00"/>
    <n v="1"/>
    <x v="3"/>
    <n v="3"/>
    <m/>
  </r>
  <r>
    <s v="Adscrito"/>
    <x v="0"/>
    <n v="2072"/>
    <s v="Agencia de Calidad de la Educación"/>
    <x v="1"/>
    <s v="Ministerio de Educación"/>
    <s v="Secretario/a Ejecutivo/a"/>
    <s v="SEBASTIÁN IZQUIERDO RAMÍREZ"/>
    <s v="M"/>
    <n v="2014"/>
    <d v="2014-03-20T00:00:00"/>
    <d v="2013-08-12T00:00:00"/>
    <d v="2013-09-13T00:00:00"/>
    <n v="1"/>
    <x v="2"/>
    <n v="3"/>
    <m/>
  </r>
  <r>
    <s v="Adscrito"/>
    <x v="0"/>
    <n v="2081"/>
    <s v="Dirección General de Aguas"/>
    <x v="2"/>
    <s v="Ministerio de Obras Públicas"/>
    <s v="Director/a"/>
    <s v="FRANCISCO JAVIER ECHEVERRÍA ELLSWORTH"/>
    <s v="M"/>
    <n v="2014"/>
    <d v="2014-04-07T00:00:00"/>
    <d v="2013-07-01T00:00:00"/>
    <d v="2013-06-28T00:00:00"/>
    <n v="1"/>
    <x v="7"/>
    <n v="4"/>
    <m/>
  </r>
  <r>
    <s v="Adscrito"/>
    <x v="0"/>
    <n v="2087"/>
    <s v="Servicio de Vivienda y Urbanización Región de Arica y Parinacota"/>
    <x v="1"/>
    <s v="Ministerio de Vivienda y Urbanismo"/>
    <s v="Director/a Regional Serviu Arica y Parinacota"/>
    <s v="JOSÉ MANUEL TELLO FLORES"/>
    <s v="M"/>
    <n v="2014"/>
    <d v="2014-04-01T00:00:00"/>
    <d v="2013-11-01T00:00:00"/>
    <d v="2013-12-23T00:00:00"/>
    <n v="1"/>
    <x v="1"/>
    <n v="4"/>
    <m/>
  </r>
  <r>
    <s v="Adscrito"/>
    <x v="0"/>
    <n v="2089"/>
    <s v="Servicio de Vivienda y Urbanización Región del Libertador General Bernardo O'Higgins"/>
    <x v="2"/>
    <s v="Ministerio de Vivienda y Urbanismo"/>
    <s v="Director/a Regional Serviu OHiggins"/>
    <s v="RAIMUNDO AGLIATI MARCHANT"/>
    <s v="M"/>
    <n v="2014"/>
    <d v="2014-03-31T00:00:00"/>
    <d v="2013-11-01T00:00:00"/>
    <d v="2013-11-22T00:00:00"/>
    <n v="1"/>
    <x v="1"/>
    <n v="3"/>
    <m/>
  </r>
  <r>
    <s v="Adscrito"/>
    <x v="0"/>
    <n v="2120"/>
    <s v="Superintendencia del Medio Ambiente"/>
    <x v="1"/>
    <s v="Ministerio del Medio Ambiente"/>
    <s v="Superintendente/a"/>
    <s v="JUAN CARLOS MONCKEBERG FERNÁNDEZ"/>
    <s v="M"/>
    <n v="2014"/>
    <d v="2014-03-14T00:00:00"/>
    <d v="2013-08-27T00:00:00"/>
    <d v="2013-08-27T00:00:00"/>
    <n v="1"/>
    <x v="0"/>
    <n v="3"/>
    <m/>
  </r>
  <r>
    <s v="Adscrito"/>
    <x v="0"/>
    <n v="2131"/>
    <s v="Servicio Nacional del Consumidor"/>
    <x v="1"/>
    <s v="Ministerio de Economía, Fomento y Turismo"/>
    <s v="Director/a Nacional"/>
    <s v="JUAN JOSE OSSA SANTA CRUZ"/>
    <s v="M"/>
    <n v="2014"/>
    <d v="2014-03-12T00:00:00"/>
    <d v="2013-06-12T00:00:00"/>
    <d v="2013-06-14T00:00:00"/>
    <n v="1"/>
    <x v="0"/>
    <n v="3"/>
    <m/>
  </r>
  <r>
    <s v="Adscrito"/>
    <x v="0"/>
    <n v="2163"/>
    <s v="Servicio de Salud Metropolitano Central"/>
    <x v="1"/>
    <s v="Ministerio de Salud"/>
    <s v="Director/a Servicio de Salud"/>
    <s v="FERNANDO EDUARDO RAMÓN BENAVENTE UNDURRAGA"/>
    <s v="M"/>
    <n v="2014"/>
    <d v="2014-03-12T00:00:00"/>
    <d v="2013-11-01T00:00:00"/>
    <d v="2013-10-30T00:00:00"/>
    <n v="1"/>
    <x v="0"/>
    <n v="3"/>
    <m/>
  </r>
  <r>
    <s v="Adscrito"/>
    <x v="0"/>
    <n v="2200"/>
    <s v="Servicio Nacional de Turismo"/>
    <x v="2"/>
    <s v="Ministerio de Economía, Fomento y Turismo"/>
    <s v="Director/a Nacional"/>
    <s v="JAVIER HUMBERTO VERGARA NAVARRO"/>
    <s v="M"/>
    <n v="2014"/>
    <d v="2014-03-12T00:00:00"/>
    <d v="2013-08-12T00:00:00"/>
    <d v="2013-08-12T00:00:00"/>
    <n v="1"/>
    <x v="0"/>
    <n v="3"/>
    <m/>
  </r>
  <r>
    <s v="Adscrito"/>
    <x v="0"/>
    <n v="2276"/>
    <s v="Instituto Nacional de Estadísticas"/>
    <x v="1"/>
    <s v="Ministerio de Economía, Fomento y Turismo"/>
    <s v="Director/a Nacional"/>
    <s v="JUAN EDUARDO COEYMANS AVARIA"/>
    <s v="M"/>
    <n v="2014"/>
    <d v="2014-03-12T00:00:00"/>
    <d v="2013-11-18T00:00:00"/>
    <d v="2013-11-18T00:00:00"/>
    <n v="1"/>
    <x v="0"/>
    <n v="3"/>
    <m/>
  </r>
  <r>
    <s v="Adscrito"/>
    <x v="0"/>
    <n v="2283"/>
    <s v="Servicio de Salud Atacama"/>
    <x v="1"/>
    <s v="Ministerio de Salud"/>
    <s v="Director/a Servicio de Salud"/>
    <s v="HAROLDO ENRIQUE FAUNDEZ ROMERO"/>
    <s v="M"/>
    <n v="2014"/>
    <d v="2014-03-12T00:00:00"/>
    <d v="2013-11-11T00:00:00"/>
    <d v="2013-10-30T00:00:00"/>
    <n v="1"/>
    <x v="0"/>
    <n v="3"/>
    <m/>
  </r>
  <r>
    <s v="Adscrito"/>
    <x v="0"/>
    <n v="2289"/>
    <s v="Servicio de Vivienda y Urbanización Región de Los Lagos"/>
    <x v="2"/>
    <s v="Ministerio de Vivienda y Urbanismo"/>
    <s v="Director/a Regional Serviu Los Lagos"/>
    <s v="JAVIER ALEJANDRO TAPIA KEHSLER"/>
    <s v="M"/>
    <n v="2014"/>
    <d v="2014-04-06T00:00:00"/>
    <d v="2013-10-02T00:00:00"/>
    <d v="2013-10-17T00:00:00"/>
    <n v="1"/>
    <x v="7"/>
    <n v="4"/>
    <m/>
  </r>
  <r>
    <s v="Adscrito"/>
    <x v="0"/>
    <n v="2290"/>
    <s v="Servicio de Vivienda y Urbanización Región de Los Ríos"/>
    <x v="1"/>
    <s v="Ministerio de Vivienda y Urbanismo"/>
    <s v="Director/a"/>
    <s v="FERNANDO IVÁN VÁSQUEZ MARDONES"/>
    <s v="M"/>
    <n v="2014"/>
    <d v="2014-04-11T00:00:00"/>
    <d v="2013-10-14T00:00:00"/>
    <d v="2013-10-17T00:00:00"/>
    <n v="1"/>
    <x v="7"/>
    <n v="4"/>
    <m/>
  </r>
  <r>
    <s v="Adscrito"/>
    <x v="0"/>
    <n v="2291"/>
    <s v="Servicio de Vivienda y Urbanización Región del Biobío"/>
    <x v="1"/>
    <s v="Ministerio de Vivienda y Urbanismo"/>
    <s v="Director/a Regional Serviu Bío-Bío"/>
    <s v="FRANCISCO JAVIER MERINO DÍAZ"/>
    <s v="M"/>
    <n v="2014"/>
    <d v="2014-04-01T00:00:00"/>
    <d v="2013-10-14T00:00:00"/>
    <d v="2013-10-17T00:00:00"/>
    <n v="1"/>
    <x v="1"/>
    <n v="4"/>
    <m/>
  </r>
  <r>
    <s v="Adscrito"/>
    <x v="0"/>
    <n v="2352"/>
    <s v="Servicio de Impuestos Internos"/>
    <x v="2"/>
    <s v="Ministerio de Hacienda"/>
    <s v="Director/a Nacional"/>
    <s v="ALEJANDRO GUILLERMO BURR ORTÚZAR"/>
    <s v="M"/>
    <n v="2014"/>
    <d v="2014-03-12T00:00:00"/>
    <d v="2013-12-26T00:00:00"/>
    <d v="2013-12-26T00:00:00"/>
    <n v="1"/>
    <x v="0"/>
    <n v="3"/>
    <m/>
  </r>
  <r>
    <s v="Adscrito"/>
    <x v="1"/>
    <n v="99"/>
    <s v="Servicio Nacional del Consumidor"/>
    <x v="1"/>
    <s v="Ministerio de Economía, Fomento y Turismo"/>
    <s v="Director/a Regional Araucanía"/>
    <s v="ARTURO EDGARDO ARAYA RODRÍGUEZ"/>
    <s v="M"/>
    <n v="2014"/>
    <d v="2014-05-01T00:00:00"/>
    <d v="2005-11-02T00:00:00"/>
    <d v="2005-10-31T00:00:00"/>
    <n v="1"/>
    <x v="11"/>
    <n v="5"/>
    <m/>
  </r>
  <r>
    <s v="Adscrito"/>
    <x v="1"/>
    <n v="100"/>
    <s v="Servicio Nacional del Consumidor"/>
    <x v="4"/>
    <s v="Ministerio de Economía, Fomento y Turismo"/>
    <s v="Director/a Regional Magallanes y la Antártica Chilena"/>
    <s v="PAMELA RAMIREZ JARAMILLO"/>
    <s v="F"/>
    <n v="2014"/>
    <d v="2014-11-04T00:00:00"/>
    <d v="2005-11-04T00:00:00"/>
    <d v="2005-10-31T00:00:00"/>
    <n v="1"/>
    <x v="12"/>
    <n v="11"/>
    <m/>
  </r>
  <r>
    <s v="Adscrito"/>
    <x v="1"/>
    <n v="132"/>
    <s v="Servicio Agrícola y Ganadero"/>
    <x v="1"/>
    <s v="Ministerio de Agricultura"/>
    <s v="Director/a Regional Antofagasta"/>
    <s v="ALEXIS CRISTIAN ZEPEDA CONTRERAS"/>
    <s v="M"/>
    <n v="2014"/>
    <d v="2014-03-31T00:00:00"/>
    <d v="2006-01-01T00:00:00"/>
    <d v="2006-01-26T00:00:00"/>
    <n v="1"/>
    <x v="1"/>
    <n v="3"/>
    <m/>
  </r>
  <r>
    <s v="Adscrito"/>
    <x v="1"/>
    <n v="149"/>
    <s v="Servicio de Salud Araucanía Sur"/>
    <x v="1"/>
    <s v="Ministerio de Salud"/>
    <s v="Jefe/a Departamento Auditoría"/>
    <s v="PABLO ANDRES JIMENEZ CHAVEZ"/>
    <s v="M"/>
    <n v="2014"/>
    <d v="2014-04-10T00:00:00"/>
    <d v="2007-02-01T00:00:00"/>
    <d v="2007-02-01T00:00:00"/>
    <n v="1"/>
    <x v="7"/>
    <n v="4"/>
    <m/>
  </r>
  <r>
    <s v="Adscrito"/>
    <x v="1"/>
    <n v="170"/>
    <s v="Servicio de Salud Metropolitano Oriente"/>
    <x v="1"/>
    <s v="Ministerio de Salud"/>
    <s v="Jefe/a Departamento Auditoría"/>
    <s v="MANUEL HERBAGE ESCALONA"/>
    <s v="M"/>
    <n v="2014"/>
    <d v="2014-04-01T00:00:00"/>
    <d v="2007-01-01T00:00:00"/>
    <d v="2006-11-29T00:00:00"/>
    <n v="1"/>
    <x v="1"/>
    <n v="4"/>
    <m/>
  </r>
  <r>
    <s v="Adscrito"/>
    <x v="1"/>
    <n v="178"/>
    <s v="Servicio de Salud Valparaíso - San Antonio"/>
    <x v="1"/>
    <s v="Ministerio de Salud"/>
    <s v="Director/a Hospital Dr. Eduardo Pereira"/>
    <s v="JOSÉ VERSCHEURE SOTO"/>
    <s v="M"/>
    <n v="2014"/>
    <d v="2014-07-09T00:00:00"/>
    <d v="2006-09-01T00:00:00"/>
    <d v="2006-11-22T00:00:00"/>
    <n v="1"/>
    <x v="13"/>
    <n v="7"/>
    <m/>
  </r>
  <r>
    <s v="Adscrito"/>
    <x v="1"/>
    <n v="223"/>
    <s v="Servicio Agrícola y Ganadero"/>
    <x v="1"/>
    <s v="Ministerio de Agricultura"/>
    <s v="Director/a Regional Bdo. OHiggins"/>
    <s v="ÁLVARO RODRIGO ALEGRÍA MATUS"/>
    <s v="M"/>
    <n v="2014"/>
    <d v="2014-03-31T00:00:00"/>
    <d v="2007-02-01T00:00:00"/>
    <d v="2007-01-04T00:00:00"/>
    <n v="1"/>
    <x v="1"/>
    <n v="3"/>
    <m/>
  </r>
  <r>
    <s v="Adscrito"/>
    <x v="1"/>
    <n v="243"/>
    <s v="Servicio de Salud Metropolitano Sur"/>
    <x v="2"/>
    <s v="Ministerio de Salud"/>
    <s v="Director/a Hospital Lucio Córdova"/>
    <s v="CLAUDIO RODRIGO FARAH MEZA"/>
    <s v="M"/>
    <n v="2014"/>
    <d v="2014-12-31T00:00:00"/>
    <d v="2007-01-01T00:00:00"/>
    <d v="2006-10-26T00:00:00"/>
    <n v="1"/>
    <x v="14"/>
    <n v="12"/>
    <m/>
  </r>
  <r>
    <s v="Adscrito"/>
    <x v="1"/>
    <n v="297"/>
    <s v="Servicio Agrícola y Ganadero"/>
    <x v="1"/>
    <s v="Ministerio de Agricultura"/>
    <s v="Jefe/a División de Control de Frontera"/>
    <s v="MIGUEL EDUARDO PEÑA BIZAMA"/>
    <s v="M"/>
    <n v="2014"/>
    <d v="2014-08-08T00:00:00"/>
    <d v="2007-02-01T00:00:00"/>
    <d v="2007-02-06T00:00:00"/>
    <n v="1"/>
    <x v="15"/>
    <n v="8"/>
    <m/>
  </r>
  <r>
    <s v="Adscrito"/>
    <x v="1"/>
    <n v="301"/>
    <s v="Servicio de Salud Biobío"/>
    <x v="1"/>
    <s v="Ministerio de Salud"/>
    <s v="Subdirector/a Administrativo/a Servicio de Salud"/>
    <s v="PILAR DEL CARMEN LÓPEZ ALARCÓN"/>
    <s v="F"/>
    <n v="2014"/>
    <d v="2014-07-01T00:00:00"/>
    <d v="2007-03-01T00:00:00"/>
    <d v="2007-02-23T00:00:00"/>
    <n v="1"/>
    <x v="5"/>
    <n v="7"/>
    <m/>
  </r>
  <r>
    <s v="Adscrito"/>
    <x v="1"/>
    <n v="387"/>
    <s v="Servicio de Salud Valparaíso - San Antonio"/>
    <x v="1"/>
    <s v="Ministerio de Salud"/>
    <s v="Jefe/a Departamento Auditoría"/>
    <s v="JUAN CARLOS ARÁNGUIZ HENRÍQUEZ"/>
    <s v="M"/>
    <n v="2014"/>
    <d v="2014-04-09T00:00:00"/>
    <d v="2008-01-01T00:00:00"/>
    <d v="2007-12-27T00:00:00"/>
    <n v="1"/>
    <x v="7"/>
    <n v="4"/>
    <m/>
  </r>
  <r>
    <s v="Adscrito"/>
    <x v="1"/>
    <n v="490"/>
    <s v="Instituto Nacional de Deportes de Chile"/>
    <x v="1"/>
    <s v="Ministerio del Deporte"/>
    <s v="Director/a Regional Maule"/>
    <s v="MARISOL DEL CARMEN FIGUEROA LUDUEÑA"/>
    <s v="F"/>
    <n v="2014"/>
    <d v="2014-04-14T00:00:00"/>
    <d v="2007-11-26T00:00:00"/>
    <d v="2007-10-22T00:00:00"/>
    <n v="1"/>
    <x v="4"/>
    <n v="4"/>
    <m/>
  </r>
  <r>
    <s v="Adscrito"/>
    <x v="1"/>
    <n v="520"/>
    <s v="Superintendencia de Salud"/>
    <x v="1"/>
    <s v="Ministerio de Salud"/>
    <s v="Jefe/a Departamento Función: Administración y Finanzas"/>
    <s v="MARÍA DEL PILAR ORTEGA CABRERA"/>
    <s v="F"/>
    <n v="2014"/>
    <d v="2014-03-26T00:00:00"/>
    <d v="2008-09-01T00:00:00"/>
    <d v="2008-08-06T00:00:00"/>
    <n v="1"/>
    <x v="3"/>
    <n v="3"/>
    <m/>
  </r>
  <r>
    <s v="Adscrito"/>
    <x v="1"/>
    <n v="546"/>
    <s v="Servicio Nacional del Consumidor"/>
    <x v="3"/>
    <s v="Ministerio de Economía, Fomento y Turismo"/>
    <s v="Director/a Regional Tarapacá"/>
    <s v="MARTA CECILIA DAUD TAPIA"/>
    <s v="F"/>
    <n v="2014"/>
    <d v="2014-10-30T00:00:00"/>
    <d v="2008-11-01T00:00:00"/>
    <d v="2008-11-01T00:00:00"/>
    <n v="1"/>
    <x v="16"/>
    <n v="10"/>
    <m/>
  </r>
  <r>
    <s v="Adscrito"/>
    <x v="1"/>
    <n v="547"/>
    <s v="Servicio Nacional del Consumidor"/>
    <x v="3"/>
    <s v="Ministerio de Economía, Fomento y Turismo"/>
    <s v="Director/a Regional Coquimbo"/>
    <s v="LORENA DEL PILAR ARAYA TRONCOSO"/>
    <s v="F"/>
    <n v="2014"/>
    <d v="2014-11-02T00:00:00"/>
    <d v="2008-11-01T00:00:00"/>
    <d v="2008-11-01T00:00:00"/>
    <n v="1"/>
    <x v="12"/>
    <n v="11"/>
    <m/>
  </r>
  <r>
    <s v="Adscrito"/>
    <x v="1"/>
    <n v="592"/>
    <s v="Dirección de Contabilidad y Finanzas"/>
    <x v="1"/>
    <s v="Ministerio de Obras Públicas"/>
    <s v="Subdirector/a de Contabilidad y Finanzas"/>
    <s v="OSCAR EDUARDO MONTECINOS VALDÉS"/>
    <s v="M"/>
    <n v="2014"/>
    <d v="2014-06-09T00:00:00"/>
    <d v="2008-11-17T00:00:00"/>
    <d v="2008-11-19T00:00:00"/>
    <n v="1"/>
    <x v="17"/>
    <n v="6"/>
    <m/>
  </r>
  <r>
    <s v="Adscrito"/>
    <x v="1"/>
    <n v="654"/>
    <s v="Instituto Nacional de Estadísticas"/>
    <x v="2"/>
    <s v="Ministerio de Economía, Fomento y Turismo"/>
    <s v="Director/a Regional Los Lagos"/>
    <s v="MARCELO AUGUSTO FABIÁN ÁLVAREZ CURUMILLA"/>
    <s v="M"/>
    <n v="2014"/>
    <d v="2014-04-14T00:00:00"/>
    <d v="2009-02-01T00:00:00"/>
    <d v="2008-12-30T00:00:00"/>
    <n v="1"/>
    <x v="4"/>
    <n v="4"/>
    <m/>
  </r>
  <r>
    <s v="Adscrito"/>
    <x v="1"/>
    <n v="664"/>
    <s v="Servicio de Salud Valparaíso - San Antonio"/>
    <x v="1"/>
    <s v="Ministerio de Salud"/>
    <s v="Director/a Atención Primaria"/>
    <s v="CLAUDIA BINIMELIS DE DIOS"/>
    <s v="F"/>
    <n v="2014"/>
    <d v="2014-04-10T00:00:00"/>
    <d v="2009-04-01T00:00:00"/>
    <d v="2009-04-02T00:00:00"/>
    <n v="1"/>
    <x v="7"/>
    <n v="4"/>
    <m/>
  </r>
  <r>
    <s v="Adscrito"/>
    <x v="1"/>
    <n v="683"/>
    <s v="Instituto Nacional de Estadísticas"/>
    <x v="2"/>
    <s v="Ministerio de Economía, Fomento y Turismo"/>
    <s v="Director/a Regional Bío-Bío"/>
    <s v="LORENA DEL PILAR VILLA VALENZUELA"/>
    <s v="F"/>
    <n v="2014"/>
    <d v="2014-07-01T00:00:00"/>
    <d v="2009-03-01T00:00:00"/>
    <d v="2009-01-30T00:00:00"/>
    <n v="1"/>
    <x v="5"/>
    <n v="7"/>
    <m/>
  </r>
  <r>
    <s v="Adscrito"/>
    <x v="1"/>
    <n v="722"/>
    <s v="Comisión Chilena del Cobre"/>
    <x v="1"/>
    <s v="Ministerio de Minería"/>
    <s v="Director/a Función Evaluación de Inversiones y Gestión Estratégica"/>
    <s v="URBANO ADOLFO LOPEZ GOMEZ"/>
    <s v="M"/>
    <n v="2014"/>
    <d v="2014-06-09T00:00:00"/>
    <d v="2009-03-19T00:00:00"/>
    <d v="2009-03-12T00:00:00"/>
    <n v="1"/>
    <x v="17"/>
    <n v="6"/>
    <m/>
  </r>
  <r>
    <s v="Adscrito"/>
    <x v="1"/>
    <n v="792"/>
    <s v="Servicio de Salud Biobío"/>
    <x v="2"/>
    <s v="Ministerio de Salud"/>
    <s v="Director/a Atención Primaria"/>
    <s v="MARTA ELCIRA CARO ANDÍA"/>
    <s v="F"/>
    <n v="2014"/>
    <d v="2014-12-01T00:00:00"/>
    <d v="2009-10-01T00:00:00"/>
    <d v="2009-09-30T00:00:00"/>
    <n v="1"/>
    <x v="18"/>
    <n v="12"/>
    <m/>
  </r>
  <r>
    <s v="Adscrito"/>
    <x v="1"/>
    <n v="803"/>
    <s v="Servicio Agrícola y Ganadero"/>
    <x v="1"/>
    <s v="Ministerio de Agricultura"/>
    <s v="Jefe División Subdirección de Operaciones"/>
    <s v="JORGE FERNANDO SIRRIYA CARAPELLE"/>
    <s v="M"/>
    <n v="2014"/>
    <d v="2014-10-01T00:00:00"/>
    <d v="2009-11-26T00:00:00"/>
    <d v="2009-10-30T00:00:00"/>
    <n v="1"/>
    <x v="19"/>
    <n v="10"/>
    <m/>
  </r>
  <r>
    <s v="Adscrito"/>
    <x v="1"/>
    <n v="862"/>
    <s v="Servicio de Registro Civil e Identificación"/>
    <x v="1"/>
    <s v="Ministerio de Justicia y Derechos Humanos"/>
    <s v="Director/a Regional OHiggins"/>
    <s v="GABRIEL NICOLÁS DÍAZ CAMPOS"/>
    <s v="M"/>
    <n v="2014"/>
    <d v="2014-05-20T00:00:00"/>
    <d v="2010-04-26T00:00:00"/>
    <d v="2010-03-19T00:00:00"/>
    <n v="1"/>
    <x v="20"/>
    <n v="5"/>
    <m/>
  </r>
  <r>
    <s v="Adscrito"/>
    <x v="1"/>
    <n v="923"/>
    <s v="Superintendencia de Pensiones"/>
    <x v="1"/>
    <s v="Ministerio del Trabajo y Previsión Social"/>
    <s v="Jefe/a de División, Función: Estudios"/>
    <s v="OLGA MARÍA FUENTES CONTRERAS"/>
    <s v="F"/>
    <n v="2014"/>
    <d v="2014-06-20T00:00:00"/>
    <d v="2009-11-11T00:00:00"/>
    <d v="2009-11-11T00:00:00"/>
    <n v="1"/>
    <x v="21"/>
    <n v="6"/>
    <m/>
  </r>
  <r>
    <s v="Adscrito"/>
    <x v="1"/>
    <n v="940"/>
    <s v="Servicio de Salud Araucanía Sur"/>
    <x v="1"/>
    <s v="Ministerio de Salud"/>
    <s v="Director/a Hospital de Pitrufquén"/>
    <s v="VLADIMIR HENRY YÁÑEZ MÉNDEZ"/>
    <s v="M"/>
    <n v="2014"/>
    <d v="2014-04-10T00:00:00"/>
    <d v="2011-06-01T00:00:00"/>
    <d v="2011-05-20T00:00:00"/>
    <n v="1"/>
    <x v="7"/>
    <n v="4"/>
    <m/>
  </r>
  <r>
    <s v="Adscrito"/>
    <x v="1"/>
    <n v="961"/>
    <s v="Servicio de Salud Concepción"/>
    <x v="1"/>
    <s v="Ministerio de Salud"/>
    <s v="Subdirector/a Médico/a Hospital Guillermo Grant Benavente"/>
    <s v="JAIME IVAN TAPIA ZAPATERO"/>
    <s v="M"/>
    <n v="2014"/>
    <d v="2014-05-01T00:00:00"/>
    <d v="2012-03-01T00:00:00"/>
    <d v="2012-02-15T00:00:00"/>
    <n v="1"/>
    <x v="11"/>
    <n v="5"/>
    <m/>
  </r>
  <r>
    <s v="Adscrito"/>
    <x v="1"/>
    <n v="962"/>
    <s v="Servicio de Salud Valparaíso - San Antonio"/>
    <x v="5"/>
    <s v="Ministerio de Salud"/>
    <s v="Subdirector/a Médico/a Hospital Carlos Van Buren"/>
    <s v="SERGIO DAVID AGUILERA RODRÍGUEZ"/>
    <s v="M"/>
    <n v="2014"/>
    <d v="2014-09-02T00:00:00"/>
    <d v="2014-10-01T00:00:00"/>
    <d v="2013-09-02T00:00:00"/>
    <n v="1"/>
    <x v="22"/>
    <n v="9"/>
    <m/>
  </r>
  <r>
    <s v="Adscrito"/>
    <x v="1"/>
    <n v="985"/>
    <s v="Servicio Agrícola y Ganadero"/>
    <x v="1"/>
    <s v="Ministerio de Agricultura"/>
    <s v="Director/a Regional Magallanes y la Antártica Chilena"/>
    <s v="GERARDO BERNARDO OTZEN MARTINIC"/>
    <s v="M"/>
    <n v="2014"/>
    <d v="2014-04-01T00:00:00"/>
    <d v="2010-08-09T00:00:00"/>
    <d v="2010-08-03T00:00:00"/>
    <n v="1"/>
    <x v="1"/>
    <n v="4"/>
    <m/>
  </r>
  <r>
    <s v="Adscrito"/>
    <x v="1"/>
    <n v="986"/>
    <s v="Servicio Agrícola y Ganadero"/>
    <x v="1"/>
    <s v="Ministerio de Agricultura"/>
    <s v="Jefe/a División Semillas"/>
    <s v="JAIME EDUARDO IBIETA SOTOMAYOR"/>
    <s v="M"/>
    <n v="2014"/>
    <d v="2014-03-17T00:00:00"/>
    <d v="2011-02-02T00:00:00"/>
    <d v="2011-02-03T00:00:00"/>
    <n v="1"/>
    <x v="2"/>
    <n v="3"/>
    <m/>
  </r>
  <r>
    <s v="Adscrito"/>
    <x v="1"/>
    <n v="992"/>
    <s v="Caja de Previsión de la Defensa Nacional"/>
    <x v="2"/>
    <s v="Ministerio de Defensa Nacional"/>
    <s v="Jefe/a División Función Auditoría Interna"/>
    <s v="ANA CAROLINA GODOY BADILLA"/>
    <s v="F"/>
    <n v="2014"/>
    <d v="2014-06-01T00:00:00"/>
    <d v="2010-08-01T00:00:00"/>
    <d v="2010-07-12T00:00:00"/>
    <n v="1"/>
    <x v="10"/>
    <n v="6"/>
    <m/>
  </r>
  <r>
    <s v="Adscrito"/>
    <x v="1"/>
    <n v="1006"/>
    <s v="Servicio de Salud Metropolitano Oriente"/>
    <x v="3"/>
    <s v="Ministerio de Salud"/>
    <s v="Subdirector/a Médico/a Hospital Luis Calvo Mackenna"/>
    <s v="HECTOR OLGUIN ALVAREZ"/>
    <s v="M"/>
    <n v="2014"/>
    <d v="2014-11-07T00:00:00"/>
    <d v="2011-11-07T00:00:00"/>
    <d v="2011-11-09T00:00:00"/>
    <n v="1"/>
    <x v="12"/>
    <n v="11"/>
    <m/>
  </r>
  <r>
    <s v="Adscrito"/>
    <x v="1"/>
    <n v="1008"/>
    <s v="Servicio de Salud Concepción"/>
    <x v="1"/>
    <s v="Ministerio de Salud"/>
    <s v="Subdirector/a Médico/a Servicio de Salud"/>
    <s v="MARÍA PURÍSIMA ALARCÓN BRAVO"/>
    <s v="F"/>
    <n v="2014"/>
    <d v="2014-05-01T00:00:00"/>
    <d v="2012-03-01T00:00:00"/>
    <d v="2012-02-17T00:00:00"/>
    <n v="1"/>
    <x v="11"/>
    <n v="5"/>
    <m/>
  </r>
  <r>
    <s v="Adscrito"/>
    <x v="1"/>
    <n v="1009"/>
    <s v="Servicio de Salud Valdivia"/>
    <x v="3"/>
    <s v="Ministerio de Salud"/>
    <s v="Subdirector/a Médico/a Hospital de Valdivia"/>
    <s v="MARITZA ANGÉLICA NAVARRETE CONTRERAS"/>
    <s v="F"/>
    <n v="2014"/>
    <d v="2014-09-01T00:00:00"/>
    <d v="2011-09-01T00:00:00"/>
    <d v="2011-08-08T00:00:00"/>
    <n v="1"/>
    <x v="22"/>
    <n v="9"/>
    <m/>
  </r>
  <r>
    <s v="Adscrito"/>
    <x v="1"/>
    <n v="1013"/>
    <s v="Servicio de Salud Viña del Mar - Quillota"/>
    <x v="3"/>
    <s v="Ministerio de Salud"/>
    <s v="Director/a Hospital Gustavo Fricke"/>
    <s v="SOLENE NAUDON DIAZ"/>
    <s v="F"/>
    <n v="2014"/>
    <d v="2014-05-01T00:00:00"/>
    <d v="2011-06-07T00:00:00"/>
    <d v="2011-05-26T00:00:00"/>
    <n v="1"/>
    <x v="11"/>
    <n v="5"/>
    <m/>
  </r>
  <r>
    <s v="Adscrito"/>
    <x v="1"/>
    <n v="1017"/>
    <s v="Servicio Agrícola y Ganadero"/>
    <x v="1"/>
    <s v="Ministerio de Agricultura"/>
    <s v="Director/a Regional Metropolitana"/>
    <s v="MARÍA LORETO ÁLVAREZ GÓMEZ"/>
    <s v="F"/>
    <n v="2014"/>
    <d v="2014-04-17T00:00:00"/>
    <d v="2010-04-15T00:00:00"/>
    <d v="2010-04-13T00:00:00"/>
    <n v="1"/>
    <x v="4"/>
    <n v="4"/>
    <m/>
  </r>
  <r>
    <s v="Adscrito"/>
    <x v="1"/>
    <n v="1018"/>
    <s v="Servicio de Salud Aconcagua"/>
    <x v="1"/>
    <s v="Ministerio de Salud"/>
    <s v="Director/a Hospital San Juan de Dios de Los Andes"/>
    <s v="EDUARDO ABEL MARÍN HERNÁNDEZ"/>
    <s v="M"/>
    <n v="2014"/>
    <d v="2014-05-01T00:00:00"/>
    <d v="2011-02-21T00:00:00"/>
    <d v="2011-01-18T00:00:00"/>
    <n v="1"/>
    <x v="11"/>
    <n v="5"/>
    <m/>
  </r>
  <r>
    <s v="Adscrito"/>
    <x v="1"/>
    <n v="1019"/>
    <s v="Instituto Nacional de Deportes de Chile"/>
    <x v="1"/>
    <s v="Ministerio del Deporte"/>
    <s v="Director/a Regional Araucanía"/>
    <s v="EDISON EMILIO TROPA SANDOVAL"/>
    <s v="M"/>
    <n v="2014"/>
    <d v="2014-05-15T00:00:00"/>
    <d v="2010-12-14T00:00:00"/>
    <d v="2010-12-14T00:00:00"/>
    <n v="1"/>
    <x v="23"/>
    <n v="5"/>
    <m/>
  </r>
  <r>
    <s v="Adscrito"/>
    <x v="1"/>
    <n v="1026"/>
    <s v="Servicio Nacional de Aduanas"/>
    <x v="1"/>
    <s v="Ministerio de Hacienda"/>
    <s v="Subdirector/a Función Jurídico/a"/>
    <s v="RODRIGO FERNANDO GONZÁLEZ HOLMES"/>
    <s v="M"/>
    <n v="2014"/>
    <d v="2014-03-19T00:00:00"/>
    <d v="2011-08-09T00:00:00"/>
    <d v="2011-08-09T00:00:00"/>
    <n v="1"/>
    <x v="2"/>
    <n v="3"/>
    <m/>
  </r>
  <r>
    <s v="Adscrito"/>
    <x v="1"/>
    <n v="1035"/>
    <s v="Servicio de Salud Metropolitano Sur Oriente"/>
    <x v="1"/>
    <s v="Ministerio de Salud"/>
    <s v="Director/a Hospital de San José del Maipo"/>
    <s v="MARÍA ESTEBAN LANDAETA LE-FORT"/>
    <s v="F"/>
    <n v="2014"/>
    <d v="2014-07-17T00:00:00"/>
    <d v="2011-03-01T00:00:00"/>
    <d v="2011-01-11T00:00:00"/>
    <n v="1"/>
    <x v="24"/>
    <n v="7"/>
    <m/>
  </r>
  <r>
    <s v="Adscrito"/>
    <x v="1"/>
    <n v="1040"/>
    <s v="Caja de Previsión de la Defensa Nacional"/>
    <x v="2"/>
    <s v="Ministerio de Defensa Nacional"/>
    <s v="Jefe/a División Función Administración y Finanzas"/>
    <s v="RICARDO ANDRÉS VÁSQUEZ QUILODRAN"/>
    <s v="M"/>
    <n v="2014"/>
    <d v="2014-03-11T00:00:00"/>
    <d v="2010-10-01T00:00:00"/>
    <d v="2010-09-28T00:00:00"/>
    <n v="1"/>
    <x v="0"/>
    <n v="3"/>
    <m/>
  </r>
  <r>
    <s v="Adscrito"/>
    <x v="1"/>
    <n v="1084"/>
    <s v="Servicio de Salud Araucanía Sur"/>
    <x v="1"/>
    <s v="Ministerio de Salud"/>
    <s v="Subdirector/a Médico/a Servicio de Salud"/>
    <s v="SYLVIA PAOLA ALARCÓN VILLAGRÁN"/>
    <s v="F"/>
    <n v="2014"/>
    <d v="2014-05-02T00:00:00"/>
    <d v="2011-11-01T00:00:00"/>
    <d v="2011-10-21T00:00:00"/>
    <n v="1"/>
    <x v="11"/>
    <n v="5"/>
    <m/>
  </r>
  <r>
    <s v="Adscrito"/>
    <x v="1"/>
    <n v="1085"/>
    <s v="Instituto de Previsión Social"/>
    <x v="1"/>
    <s v="Ministerio del Trabajo y Previsión Social"/>
    <s v="Director/a Regional Bío-Bío"/>
    <s v="EDMUNDO ARTURO NOVOA PUGA"/>
    <s v="M"/>
    <n v="2014"/>
    <d v="2014-05-01T00:00:00"/>
    <d v="2010-08-18T00:00:00"/>
    <d v="2010-08-11T00:00:00"/>
    <n v="1"/>
    <x v="11"/>
    <n v="5"/>
    <m/>
  </r>
  <r>
    <s v="Adscrito"/>
    <x v="1"/>
    <n v="1094"/>
    <s v="Servicio Nacional de la Discapacidad"/>
    <x v="1"/>
    <s v="Ministerio de Desarrollo Social y Familia"/>
    <s v="Subdirector/a Nacional"/>
    <s v="OSCAR ENRIQUE MELLADO BERRÍOS"/>
    <s v="M"/>
    <n v="2014"/>
    <d v="2014-04-14T00:00:00"/>
    <d v="2011-02-21T00:00:00"/>
    <d v="2011-02-14T00:00:00"/>
    <n v="1"/>
    <x v="4"/>
    <n v="4"/>
    <m/>
  </r>
  <r>
    <s v="Adscrito"/>
    <x v="1"/>
    <n v="1099"/>
    <s v="Servicio Nacional de la Discapacidad"/>
    <x v="1"/>
    <s v="Ministerio de Desarrollo Social y Familia"/>
    <s v="Director/a Regional Coquimbo"/>
    <s v="CAROLINA MATURANA ZUÑIGA"/>
    <s v="F"/>
    <n v="2014"/>
    <d v="2014-04-28T00:00:00"/>
    <d v="2011-09-12T00:00:00"/>
    <d v="2011-08-30T00:00:00"/>
    <n v="1"/>
    <x v="11"/>
    <n v="4"/>
    <m/>
  </r>
  <r>
    <s v="Adscrito"/>
    <x v="1"/>
    <n v="1103"/>
    <s v="Servicio Nacional de la Discapacidad"/>
    <x v="1"/>
    <s v="Ministerio de Desarrollo Social y Familia"/>
    <s v="Director/a Regional Maule"/>
    <s v="VANESSA ELIZABETH VALDÉS CONTRERAS"/>
    <s v="F"/>
    <n v="2014"/>
    <d v="2014-04-21T00:00:00"/>
    <d v="2011-08-11T00:00:00"/>
    <d v="2011-08-16T00:00:00"/>
    <n v="1"/>
    <x v="25"/>
    <n v="4"/>
    <m/>
  </r>
  <r>
    <s v="Adscrito"/>
    <x v="1"/>
    <n v="1104"/>
    <s v="Servicio Nacional de la Discapacidad"/>
    <x v="1"/>
    <s v="Ministerio de Desarrollo Social y Familia"/>
    <s v="Director/a Regional Bío-Bío"/>
    <s v="MICHELLE DENISE ORTHUSTEGUY HINRICHSEN"/>
    <s v="F"/>
    <n v="2014"/>
    <d v="2014-04-21T00:00:00"/>
    <d v="2011-08-11T00:00:00"/>
    <d v="2011-08-16T00:00:00"/>
    <n v="1"/>
    <x v="25"/>
    <n v="4"/>
    <m/>
  </r>
  <r>
    <s v="Adscrito"/>
    <x v="1"/>
    <n v="1131"/>
    <s v="Servicio de Salud Valparaíso - San Antonio"/>
    <x v="3"/>
    <s v="Ministerio de Salud"/>
    <s v="Director/a Hospital Psiquiátrico El Salvador"/>
    <s v="CARLOS ANDRÉS ORTIZ CABRERA"/>
    <s v="M"/>
    <n v="2014"/>
    <d v="2014-06-06T00:00:00"/>
    <d v="2011-06-06T00:00:00"/>
    <d v="2011-06-03T00:00:00"/>
    <n v="1"/>
    <x v="10"/>
    <n v="6"/>
    <m/>
  </r>
  <r>
    <s v="Adscrito"/>
    <x v="1"/>
    <n v="1135"/>
    <s v="Servicio Nacional de Capacitación y Empleo"/>
    <x v="1"/>
    <s v="Ministerio del Trabajo y Previsión Social"/>
    <s v="Director/a Regional Bío-Bío"/>
    <s v="RODOLFO JULIO ZAROR ZAROR"/>
    <s v="M"/>
    <n v="2014"/>
    <d v="2014-04-28T00:00:00"/>
    <d v="2011-01-12T00:00:00"/>
    <d v="2011-01-10T00:00:00"/>
    <n v="1"/>
    <x v="11"/>
    <n v="4"/>
    <m/>
  </r>
  <r>
    <s v="Adscrito"/>
    <x v="1"/>
    <n v="1136"/>
    <s v="Instituto Nacional de Deportes de Chile"/>
    <x v="1"/>
    <s v="Ministerio del Deporte"/>
    <s v="Director/a Regional Magallanes y la Antártica Chilena"/>
    <s v="IVÁN MANUEL HERRERA URRUTIA"/>
    <s v="M"/>
    <n v="2014"/>
    <d v="2014-04-16T00:00:00"/>
    <d v="2010-12-20T00:00:00"/>
    <d v="2010-12-14T00:00:00"/>
    <n v="1"/>
    <x v="4"/>
    <n v="4"/>
    <m/>
  </r>
  <r>
    <s v="Adscrito"/>
    <x v="1"/>
    <n v="1153"/>
    <s v="Superintendencia de Salud"/>
    <x v="1"/>
    <s v="Ministerio de Salud"/>
    <s v="Jefe/a Departamento Función: Estudios y Desarrollo"/>
    <s v="ROBERTO ANTONIO ARCE CANTUARIA"/>
    <s v="M"/>
    <n v="2014"/>
    <d v="2014-04-01T00:00:00"/>
    <d v="2010-12-22T00:00:00"/>
    <d v="2010-12-22T00:00:00"/>
    <n v="1"/>
    <x v="1"/>
    <n v="4"/>
    <m/>
  </r>
  <r>
    <s v="Adscrito"/>
    <x v="1"/>
    <n v="1159"/>
    <s v="Servicio de Salud Araucanía Sur"/>
    <x v="5"/>
    <s v="Ministerio de Salud"/>
    <s v="Director/a Hospital Dr. Hernán Henríquez Aravena"/>
    <s v="PABLO EDINSON IBARRA ÁVILA"/>
    <s v="M"/>
    <n v="2014"/>
    <d v="2014-06-01T00:00:00"/>
    <d v="2011-05-24T00:00:00"/>
    <d v="2011-05-10T00:00:00"/>
    <n v="1"/>
    <x v="10"/>
    <n v="6"/>
    <m/>
  </r>
  <r>
    <s v="Adscrito"/>
    <x v="1"/>
    <n v="1178"/>
    <s v="Instituto Antártico Chileno"/>
    <x v="3"/>
    <s v="Ministerio de Relaciones Exteriores"/>
    <s v="Subdirector/a Nacional"/>
    <s v="JUAN LUIS SOTO ITURRIAGA"/>
    <s v="M"/>
    <n v="2014"/>
    <d v="2014-06-30T00:00:00"/>
    <d v="2011-06-07T00:00:00"/>
    <d v="2011-05-31T00:00:00"/>
    <n v="1"/>
    <x v="5"/>
    <n v="6"/>
    <m/>
  </r>
  <r>
    <s v="Adscrito"/>
    <x v="1"/>
    <n v="1180"/>
    <s v="Servicio de Salud Metropolitano Norte"/>
    <x v="1"/>
    <s v="Ministerio de Salud"/>
    <s v="Subdirector/a Administrativo/a Servicio de Salud"/>
    <s v="ELIZARDO AMÉRICO MUÑOZ NÚÑEZ"/>
    <s v="M"/>
    <n v="2014"/>
    <d v="2014-03-10T00:00:00"/>
    <d v="2010-12-14T00:00:00"/>
    <d v="2010-12-14T00:00:00"/>
    <n v="1"/>
    <x v="0"/>
    <n v="3"/>
    <m/>
  </r>
  <r>
    <s v="Adscrito"/>
    <x v="1"/>
    <n v="1184"/>
    <s v="Servicio Nacional de Turismo"/>
    <x v="2"/>
    <s v="Ministerio de Economía, Fomento y Turismo"/>
    <s v="Director/a Regional Magallanes y la Antártica Chilena"/>
    <s v="ANDREA VERÓNICA TÉLLEZ RUBINA"/>
    <s v="F"/>
    <n v="2014"/>
    <d v="2014-03-31T00:00:00"/>
    <d v="2011-01-01T00:00:00"/>
    <d v="2011-01-17T00:00:00"/>
    <n v="1"/>
    <x v="1"/>
    <n v="3"/>
    <m/>
  </r>
  <r>
    <s v="Adscrito"/>
    <x v="1"/>
    <n v="1200"/>
    <s v="Servicio de Salud Araucanía Norte"/>
    <x v="3"/>
    <s v="Ministerio de Salud"/>
    <s v="Jefe/a Departamento Auditoría"/>
    <s v="FABIÁN ANDRÉS VARGAS GONZÁLEZ"/>
    <s v="M"/>
    <n v="2014"/>
    <d v="2014-07-01T00:00:00"/>
    <d v="2011-04-07T00:00:00"/>
    <d v="2011-04-07T00:00:00"/>
    <n v="1"/>
    <x v="5"/>
    <n v="7"/>
    <m/>
  </r>
  <r>
    <s v="Adscrito"/>
    <x v="1"/>
    <n v="1205"/>
    <s v="Superintendencia de Salud"/>
    <x v="1"/>
    <s v="Ministerio de Salud"/>
    <s v="Fiscal"/>
    <s v="FERNANDO DARÍO RIVEROS VIDAL"/>
    <s v="M"/>
    <n v="2014"/>
    <d v="2014-05-01T00:00:00"/>
    <d v="2010-02-01T00:00:00"/>
    <d v="2010-12-22T00:00:00"/>
    <n v="1"/>
    <x v="11"/>
    <n v="5"/>
    <m/>
  </r>
  <r>
    <s v="Adscrito"/>
    <x v="1"/>
    <n v="1208"/>
    <s v="Servicio Nacional de Pesca y Acuicultura"/>
    <x v="1"/>
    <s v="Ministerio de Economía, Fomento y Turismo"/>
    <s v="Director Regional Maule"/>
    <s v="LIZ VERÓNICA ZAMORA CORREA"/>
    <s v="F"/>
    <n v="2014"/>
    <d v="2014-05-19T00:00:00"/>
    <d v="2011-02-15T00:00:00"/>
    <d v="2011-01-07T00:00:00"/>
    <n v="1"/>
    <x v="20"/>
    <n v="5"/>
    <m/>
  </r>
  <r>
    <s v="Adscrito"/>
    <x v="1"/>
    <n v="1209"/>
    <s v="Servicio Nacional de Pesca y Acuicultura"/>
    <x v="1"/>
    <s v="Ministerio de Economía, Fomento y Turismo"/>
    <s v="Director Regional Bío - Bío"/>
    <s v="MARCELO ANTONIO MORENO TOLEDO"/>
    <s v="M"/>
    <n v="2014"/>
    <d v="2014-07-01T00:00:00"/>
    <d v="2011-02-15T00:00:00"/>
    <d v="2011-01-07T00:00:00"/>
    <n v="1"/>
    <x v="5"/>
    <n v="7"/>
    <m/>
  </r>
  <r>
    <s v="Adscrito"/>
    <x v="1"/>
    <n v="1210"/>
    <s v="Servicio Agrícola y Ganadero"/>
    <x v="1"/>
    <s v="Ministerio de Agricultura"/>
    <s v="Director/a Regional Valparaíso"/>
    <s v="PABLO FERNANDO VERGARA CUBILLOS"/>
    <s v="M"/>
    <n v="2014"/>
    <d v="2014-03-31T00:00:00"/>
    <d v="2011-02-01T00:00:00"/>
    <d v="2010-12-27T00:00:00"/>
    <n v="1"/>
    <x v="1"/>
    <n v="3"/>
    <m/>
  </r>
  <r>
    <s v="Adscrito"/>
    <x v="1"/>
    <n v="1215"/>
    <s v="Instituto de Salud Pública"/>
    <x v="1"/>
    <s v="Ministerio de Salud"/>
    <s v="Jefe/a Departamento de Salud Ocupacional"/>
    <s v="REYNALDO ANDRÉS CONCHA MAUREIRA"/>
    <s v="M"/>
    <n v="2014"/>
    <d v="2014-05-05T00:00:00"/>
    <d v="2011-02-01T00:00:00"/>
    <d v="2011-02-16T00:00:00"/>
    <n v="1"/>
    <x v="8"/>
    <n v="5"/>
    <m/>
  </r>
  <r>
    <s v="Adscrito"/>
    <x v="1"/>
    <n v="1216"/>
    <s v="Instituto de Salud Pública"/>
    <x v="1"/>
    <s v="Ministerio de Salud"/>
    <s v="Jefe/a Departamento de Salud Ambiental"/>
    <s v="RUBÉN EDUARDO VERDUGO CASTILLO"/>
    <s v="M"/>
    <n v="2014"/>
    <d v="2014-04-01T00:00:00"/>
    <d v="2011-02-01T00:00:00"/>
    <d v="2011-02-16T00:00:00"/>
    <n v="1"/>
    <x v="1"/>
    <n v="4"/>
    <m/>
  </r>
  <r>
    <s v="Adscrito"/>
    <x v="1"/>
    <n v="1225"/>
    <s v="Servicio Nacional del Consumidor"/>
    <x v="1"/>
    <s v="Ministerio de Economía, Fomento y Turismo"/>
    <s v="Director/a Regional Los Lagos"/>
    <s v="SEBASTIÁN TEÓFILO FERNÁNDEZ ESTAY"/>
    <s v="M"/>
    <n v="2014"/>
    <d v="2014-04-17T00:00:00"/>
    <d v="2013-10-11T00:00:00"/>
    <d v="2013-10-04T00:00:00"/>
    <n v="1"/>
    <x v="4"/>
    <n v="4"/>
    <m/>
  </r>
  <r>
    <s v="Adscrito"/>
    <x v="1"/>
    <n v="1234"/>
    <s v="Dirección de Bibliotecas, Archivos y Museos"/>
    <x v="1"/>
    <s v="Ministerio de Educación"/>
    <s v="Jefe/a Departamento Jurídico"/>
    <s v="MANUEL IGNACIO HERTZ ZÚÑIGA"/>
    <s v="M"/>
    <n v="2014"/>
    <d v="2014-04-08T00:00:00"/>
    <d v="2011-02-01T00:00:00"/>
    <d v="2011-01-28T00:00:00"/>
    <n v="1"/>
    <x v="7"/>
    <n v="4"/>
    <m/>
  </r>
  <r>
    <s v="Adscrito"/>
    <x v="1"/>
    <n v="1238"/>
    <s v="Instituto de Desarrollo Agropecuario"/>
    <x v="1"/>
    <s v="Ministerio de Agricultura"/>
    <s v="Jefe/a División Fiscalía"/>
    <s v="RAFAEL GOLDSACK JARPA"/>
    <s v="M"/>
    <n v="2014"/>
    <d v="2014-03-13T00:00:00"/>
    <d v="2012-01-16T00:00:00"/>
    <d v="2012-01-03T00:00:00"/>
    <n v="1"/>
    <x v="0"/>
    <n v="3"/>
    <m/>
  </r>
  <r>
    <s v="Adscrito"/>
    <x v="1"/>
    <n v="1244"/>
    <s v="Instituto de Desarrollo Agropecuario"/>
    <x v="1"/>
    <s v="Ministerio de Agricultura"/>
    <s v="Director/a Regional Bío-Bío"/>
    <s v="FERNANDO GASTÓN ACOSTA HERRERA"/>
    <s v="M"/>
    <n v="2014"/>
    <d v="2014-03-21T00:00:00"/>
    <d v="2011-10-01T00:00:00"/>
    <d v="2011-09-05T00:00:00"/>
    <n v="1"/>
    <x v="2"/>
    <n v="3"/>
    <m/>
  </r>
  <r>
    <s v="Adscrito"/>
    <x v="1"/>
    <n v="1245"/>
    <s v="Instituto de Desarrollo Agropecuario"/>
    <x v="1"/>
    <s v="Ministerio de Agricultura"/>
    <s v="Director/a Regional Los Lagos"/>
    <s v="CLAUDIO ANDRÉS ERNST THIERS"/>
    <s v="M"/>
    <n v="2014"/>
    <d v="2014-03-25T00:00:00"/>
    <d v="2011-05-01T00:00:00"/>
    <d v="2011-04-15T00:00:00"/>
    <n v="1"/>
    <x v="3"/>
    <n v="3"/>
    <m/>
  </r>
  <r>
    <s v="Adscrito"/>
    <x v="1"/>
    <n v="1246"/>
    <s v="Instituto de Desarrollo Agropecuario"/>
    <x v="1"/>
    <s v="Ministerio de Agricultura"/>
    <s v="Director/a Regional Los Ríos"/>
    <s v="CÉSAR RAÚL ASENJO JEREZ"/>
    <s v="M"/>
    <n v="2014"/>
    <d v="2014-03-22T00:00:00"/>
    <d v="2011-05-01T00:00:00"/>
    <d v="2011-04-15T00:00:00"/>
    <n v="1"/>
    <x v="2"/>
    <n v="3"/>
    <m/>
  </r>
  <r>
    <s v="Adscrito"/>
    <x v="1"/>
    <n v="1248"/>
    <s v="Instituto de Desarrollo Agropecuario"/>
    <x v="1"/>
    <s v="Ministerio de Agricultura"/>
    <s v="Director/a Regional Magallanes y la Antártica Chilena"/>
    <s v="JAIME MARCELO BAEZA GIL"/>
    <s v="M"/>
    <n v="2014"/>
    <d v="2014-03-22T00:00:00"/>
    <d v="2011-09-01T00:00:00"/>
    <d v="2011-09-01T00:00:00"/>
    <n v="1"/>
    <x v="2"/>
    <n v="3"/>
    <m/>
  </r>
  <r>
    <s v="Adscrito"/>
    <x v="1"/>
    <n v="1251"/>
    <s v="Servicio de Salud Metropolitano Central"/>
    <x v="1"/>
    <s v="Ministerio de Salud"/>
    <s v="Jefe/a Departamento Auditoría"/>
    <s v="MAURICIO ANDRÉS VERDEJO RETAMALES"/>
    <s v="M"/>
    <n v="2014"/>
    <d v="2014-03-31T00:00:00"/>
    <d v="2011-03-01T00:00:00"/>
    <d v="2011-02-28T00:00:00"/>
    <n v="1"/>
    <x v="1"/>
    <n v="3"/>
    <m/>
  </r>
  <r>
    <s v="Adscrito"/>
    <x v="1"/>
    <n v="1258"/>
    <s v="Instituto Nacional de Deportes de Chile"/>
    <x v="1"/>
    <s v="Ministerio del Deporte"/>
    <s v="Director/a Regional Bío-Bío"/>
    <s v="JAVIER ANDRÉS PUENTES SOTO"/>
    <s v="M"/>
    <n v="2014"/>
    <d v="2014-05-15T00:00:00"/>
    <d v="2011-04-15T00:00:00"/>
    <d v="2011-04-15T00:00:00"/>
    <n v="1"/>
    <x v="23"/>
    <n v="5"/>
    <m/>
  </r>
  <r>
    <s v="Adscrito"/>
    <x v="1"/>
    <n v="1259"/>
    <s v="Servicio de Salud Arauco"/>
    <x v="2"/>
    <s v="Ministerio de Salud"/>
    <s v="Subdirector/a Administrativo/a Servicio de Salud"/>
    <s v="ARMANDO ENRIQUE DOMÍNGUEZ PONCE"/>
    <s v="M"/>
    <n v="2014"/>
    <d v="2014-04-15T00:00:00"/>
    <d v="2011-01-17T00:00:00"/>
    <d v="2011-01-17T00:00:00"/>
    <n v="1"/>
    <x v="4"/>
    <n v="4"/>
    <m/>
  </r>
  <r>
    <s v="Adscrito"/>
    <x v="1"/>
    <n v="1261"/>
    <s v="Dirección General de Crédito Prendario"/>
    <x v="1"/>
    <s v="Ministerio del Trabajo y Previsión Social"/>
    <s v="Jefe/a Departamento Jurídico"/>
    <s v="RODRIGO ANTONIO MONTT SWETT"/>
    <s v="M"/>
    <n v="2014"/>
    <d v="2014-04-20T00:00:00"/>
    <d v="2011-06-07T00:00:00"/>
    <d v="2011-06-06T00:00:00"/>
    <n v="1"/>
    <x v="25"/>
    <n v="4"/>
    <m/>
  </r>
  <r>
    <s v="Adscrito"/>
    <x v="1"/>
    <n v="1265"/>
    <s v="Junta Nacional de Jardines Infantiles"/>
    <x v="1"/>
    <s v="Ministerio de Educación"/>
    <s v="Director/a Regional, Región del Libertador Bernardo O'Higgins"/>
    <s v="MARÍA ELENA JOSEFINA CLARO LYON"/>
    <s v="F"/>
    <n v="2014"/>
    <d v="2014-04-29T00:00:00"/>
    <d v="2011-11-10T00:00:00"/>
    <d v="2011-11-10T00:00:00"/>
    <n v="1"/>
    <x v="11"/>
    <n v="4"/>
    <m/>
  </r>
  <r>
    <s v="Adscrito"/>
    <x v="1"/>
    <n v="1266"/>
    <s v="Junta Nacional de Jardines Infantiles"/>
    <x v="1"/>
    <s v="Ministerio de Educación"/>
    <s v="Director/a Regional, Región del Maule"/>
    <s v="MARÍA ANDREA OBRADOR RICCHIUTI"/>
    <s v="F"/>
    <n v="2014"/>
    <d v="2014-05-10T00:00:00"/>
    <d v="2011-10-24T00:00:00"/>
    <d v="2011-10-24T00:00:00"/>
    <n v="1"/>
    <x v="8"/>
    <n v="5"/>
    <m/>
  </r>
  <r>
    <s v="Adscrito"/>
    <x v="1"/>
    <n v="1270"/>
    <s v="Servicio Agrícola y Ganadero"/>
    <x v="1"/>
    <s v="Ministerio de Agricultura"/>
    <s v="Director/a Regional Bío Bío"/>
    <s v="LEONIDAS VALDIVIESO SOTOMAYOR"/>
    <s v="M"/>
    <n v="2014"/>
    <d v="2014-03-31T00:00:00"/>
    <d v="2011-01-01T00:00:00"/>
    <d v="2010-12-23T00:00:00"/>
    <n v="1"/>
    <x v="1"/>
    <n v="3"/>
    <m/>
  </r>
  <r>
    <s v="Adscrito"/>
    <x v="1"/>
    <n v="1272"/>
    <s v="Servicio de Salud Valdivia"/>
    <x v="3"/>
    <s v="Ministerio de Salud"/>
    <s v="Director/a Hospital Base de Valdivia"/>
    <s v="MARÍA ENRIQUETA ISABEL BERTRAN VIVES"/>
    <s v="F"/>
    <n v="2014"/>
    <d v="2014-05-31T00:00:00"/>
    <d v="2011-06-01T00:00:00"/>
    <d v="2011-06-01T00:00:00"/>
    <n v="1"/>
    <x v="26"/>
    <n v="5"/>
    <m/>
  </r>
  <r>
    <s v="Adscrito"/>
    <x v="1"/>
    <n v="1273"/>
    <s v="Servicio de Salud Valdivia"/>
    <x v="1"/>
    <s v="Ministerio de Salud"/>
    <s v="Subdirector/a Administrativo/a Hospital de Valdivia"/>
    <s v="SERGIO RIPOLL SANDOVAL"/>
    <s v="M"/>
    <n v="2014"/>
    <d v="2014-07-09T00:00:00"/>
    <d v="2011-08-01T00:00:00"/>
    <d v="2011-07-07T00:00:00"/>
    <n v="1"/>
    <x v="13"/>
    <n v="7"/>
    <m/>
  </r>
  <r>
    <s v="Adscrito"/>
    <x v="1"/>
    <n v="1276"/>
    <s v="Instituto Nacional de Deportes de Chile"/>
    <x v="0"/>
    <s v="Ministerio del Deporte"/>
    <s v="Director/a Regional Coquimbo"/>
    <s v="MARCO ANTONIO SULANTAY OLIVARES"/>
    <s v="M"/>
    <n v="2014"/>
    <d v="2014-04-11T00:00:00"/>
    <d v="2011-03-01T00:00:00"/>
    <d v="2011-02-28T00:00:00"/>
    <n v="1"/>
    <x v="7"/>
    <n v="4"/>
    <m/>
  </r>
  <r>
    <s v="Adscrito"/>
    <x v="1"/>
    <n v="1277"/>
    <s v="Servicio Nacional de Turismo"/>
    <x v="1"/>
    <s v="Ministerio de Economía, Fomento y Turismo"/>
    <s v="Director/a Regional Coquimbo"/>
    <s v="ADRIANA VALERIA PEÑAFIEL VILLAFAÑE"/>
    <s v="F"/>
    <n v="2014"/>
    <d v="2014-04-27T00:00:00"/>
    <d v="2011-01-11T00:00:00"/>
    <d v="2011-01-17T00:00:00"/>
    <n v="1"/>
    <x v="11"/>
    <n v="4"/>
    <m/>
  </r>
  <r>
    <s v="Adscrito"/>
    <x v="1"/>
    <n v="1281"/>
    <s v="Superintendencia de Pensiones"/>
    <x v="2"/>
    <s v="Ministerio del Trabajo y Previsión Social"/>
    <s v="Intendente/a de Regulación de Prestadores Públicos y Privados"/>
    <s v="LUIS HUMBERTO FIGUEROA DE LA BARRA"/>
    <s v="M"/>
    <n v="2014"/>
    <d v="2014-04-23T00:00:00"/>
    <d v="2011-01-01T00:00:00"/>
    <d v="2010-12-20T00:00:00"/>
    <n v="1"/>
    <x v="25"/>
    <n v="4"/>
    <m/>
  </r>
  <r>
    <s v="Adscrito"/>
    <x v="1"/>
    <n v="1287"/>
    <s v="Servicio de Salud Metropolitano Oriente"/>
    <x v="3"/>
    <s v="Ministerio de Salud"/>
    <s v="Director/a Hospital del Salvador"/>
    <s v="MARÍA ELENA DEL CARMEN SEPÚLVEDA MALDONADO"/>
    <s v="F"/>
    <n v="2014"/>
    <d v="2014-05-23T00:00:00"/>
    <d v="2011-05-23T00:00:00"/>
    <d v="2011-05-20T00:00:00"/>
    <n v="1"/>
    <x v="20"/>
    <n v="5"/>
    <m/>
  </r>
  <r>
    <s v="Adscrito"/>
    <x v="1"/>
    <n v="1289"/>
    <s v="Servicio de Salud Araucanía Norte"/>
    <x v="2"/>
    <s v="Ministerio de Salud"/>
    <s v="Director/a Atención Primaria"/>
    <s v="KATIA JEANNETTE GUZMÁN GEISSBUHLER"/>
    <s v="F"/>
    <n v="2014"/>
    <d v="2014-03-31T00:00:00"/>
    <d v="2011-03-18T00:00:00"/>
    <d v="2011-04-07T00:00:00"/>
    <n v="1"/>
    <x v="1"/>
    <n v="3"/>
    <m/>
  </r>
  <r>
    <s v="Adscrito"/>
    <x v="1"/>
    <n v="1294"/>
    <s v="Servicio de Salud Metropolitano Oriente"/>
    <x v="3"/>
    <s v="Ministerio de Salud"/>
    <s v="Director/a Hospital Instituto Nacional del Tórax"/>
    <s v="CARLOS CRISTIAN DECK ROMÁN"/>
    <s v="M"/>
    <n v="2014"/>
    <d v="2014-05-16T00:00:00"/>
    <d v="2011-05-15T00:00:00"/>
    <d v="2011-05-10T00:00:00"/>
    <n v="1"/>
    <x v="23"/>
    <n v="5"/>
    <m/>
  </r>
  <r>
    <s v="Adscrito"/>
    <x v="1"/>
    <n v="1298"/>
    <s v="Servicio Agrícola y Ganadero"/>
    <x v="1"/>
    <s v="Ministerio de Agricultura"/>
    <s v="Director/a Regional Maule"/>
    <s v="ERIC ENRIQUE PAREDES VARGAS"/>
    <s v="M"/>
    <n v="2014"/>
    <d v="2014-04-01T00:00:00"/>
    <d v="2011-01-15T00:00:00"/>
    <d v="2011-01-12T00:00:00"/>
    <n v="1"/>
    <x v="1"/>
    <n v="4"/>
    <m/>
  </r>
  <r>
    <s v="Adscrito"/>
    <x v="1"/>
    <n v="1301"/>
    <s v="Servicio Nacional de Turismo"/>
    <x v="1"/>
    <s v="Ministerio de Economía, Fomento y Turismo"/>
    <s v="Director/a Regional OHiggins"/>
    <s v="ALICIA ISABEL ORTIZ OLIVARES"/>
    <s v="F"/>
    <n v="2014"/>
    <d v="2014-04-20T00:00:00"/>
    <d v="2011-01-11T00:00:00"/>
    <d v="2011-01-17T00:00:00"/>
    <n v="1"/>
    <x v="25"/>
    <n v="4"/>
    <m/>
  </r>
  <r>
    <s v="Adscrito"/>
    <x v="1"/>
    <n v="1302"/>
    <s v="Servicio Nacional de Turismo"/>
    <x v="1"/>
    <s v="Ministerio de Economía, Fomento y Turismo"/>
    <s v="Director/a Regional Los Lagos"/>
    <s v="FERNANDO ORTÚZAR FUENTES"/>
    <s v="M"/>
    <n v="2014"/>
    <d v="2014-04-23T00:00:00"/>
    <d v="2011-01-11T00:00:00"/>
    <d v="2011-01-17T00:00:00"/>
    <n v="1"/>
    <x v="25"/>
    <n v="4"/>
    <m/>
  </r>
  <r>
    <s v="Adscrito"/>
    <x v="1"/>
    <n v="1306"/>
    <s v="Instituto de Desarrollo Agropecuario"/>
    <x v="1"/>
    <s v="Ministerio de Agricultura"/>
    <s v="Jefe/a de División de Auditoría Interna"/>
    <s v="ARTURO OSVALDO VERGARA SOTO"/>
    <s v="M"/>
    <n v="2014"/>
    <d v="2014-04-01T00:00:00"/>
    <d v="2011-04-01T00:00:00"/>
    <d v="2011-03-29T00:00:00"/>
    <n v="1"/>
    <x v="1"/>
    <n v="4"/>
    <m/>
  </r>
  <r>
    <s v="Adscrito"/>
    <x v="1"/>
    <n v="1309"/>
    <s v="Servicio de Salud Metropolitano Central"/>
    <x v="3"/>
    <s v="Ministerio de Salud"/>
    <s v="Director/a Hospital Clínico San Borja Arriarán"/>
    <s v="CLAUDIO ANDRÉS ROBLES TAPIA"/>
    <s v="M"/>
    <n v="2014"/>
    <d v="2014-05-29T00:00:00"/>
    <d v="2011-05-30T00:00:00"/>
    <d v="2011-06-08T00:00:00"/>
    <n v="1"/>
    <x v="26"/>
    <n v="5"/>
    <m/>
  </r>
  <r>
    <s v="Adscrito"/>
    <x v="1"/>
    <n v="1310"/>
    <s v="Servicio de Salud Metropolitano Sur"/>
    <x v="1"/>
    <s v="Ministerio de Salud"/>
    <s v="Subdirector/a Administrativo/a Servicio de Salud"/>
    <s v="LUISA HORTENSIA CORREA AVENDAÑO"/>
    <s v="F"/>
    <n v="2014"/>
    <d v="2014-06-25T00:00:00"/>
    <d v="2012-01-19T00:00:00"/>
    <d v="2012-01-17T00:00:00"/>
    <n v="1"/>
    <x v="27"/>
    <n v="6"/>
    <m/>
  </r>
  <r>
    <s v="Adscrito"/>
    <x v="1"/>
    <n v="1318"/>
    <s v="Junta Nacional de Jardines Infantiles"/>
    <x v="1"/>
    <s v="Ministerio de Educación"/>
    <s v="Director/a Regional, Región de Los Lagos"/>
    <s v="MARÍA PAZ MARTÍNEZ VIDAL"/>
    <s v="F"/>
    <n v="2014"/>
    <d v="2014-05-01T00:00:00"/>
    <d v="2011-10-24T00:00:00"/>
    <d v="2011-10-24T00:00:00"/>
    <n v="1"/>
    <x v="11"/>
    <n v="5"/>
    <m/>
  </r>
  <r>
    <s v="Adscrito"/>
    <x v="1"/>
    <n v="1322"/>
    <s v="Servicio de Tesorerías - Tesorería General de la República"/>
    <x v="1"/>
    <s v="Ministerio de Hacienda"/>
    <s v="Director/a Regional Tesorero/a Región de Coquimbo"/>
    <s v="ALEJANDRA PILAR BRIEBA TAPIA"/>
    <s v="F"/>
    <n v="2014"/>
    <d v="2014-03-31T00:00:00"/>
    <d v="2011-06-20T00:00:00"/>
    <d v="2011-05-31T00:00:00"/>
    <n v="1"/>
    <x v="1"/>
    <n v="3"/>
    <m/>
  </r>
  <r>
    <s v="Adscrito"/>
    <x v="1"/>
    <n v="1326"/>
    <s v="Junta Nacional de Jardines Infantiles"/>
    <x v="1"/>
    <s v="Ministerio de Educación"/>
    <s v="Director/a Regional, Región de Arica y Parinacota"/>
    <s v="OLGA MÓNICA SEGUI ANDRADE"/>
    <s v="F"/>
    <n v="2014"/>
    <d v="2014-04-22T00:00:00"/>
    <d v="2011-11-18T00:00:00"/>
    <d v="2011-11-18T00:00:00"/>
    <n v="1"/>
    <x v="25"/>
    <n v="4"/>
    <m/>
  </r>
  <r>
    <s v="Adscrito"/>
    <x v="1"/>
    <n v="1327"/>
    <s v="Junta Nacional de Jardines Infantiles"/>
    <x v="1"/>
    <s v="Ministerio de Educación"/>
    <s v="Director/a Regional, Región de Coquimbo"/>
    <s v="JOYCE KARIME LLEWELLYN TAME"/>
    <s v="F"/>
    <n v="2014"/>
    <d v="2014-04-30T00:00:00"/>
    <d v="2012-07-01T00:00:00"/>
    <d v="2012-06-29T00:00:00"/>
    <n v="1"/>
    <x v="11"/>
    <n v="4"/>
    <m/>
  </r>
  <r>
    <s v="Adscrito"/>
    <x v="1"/>
    <n v="1328"/>
    <s v="Junta Nacional de Jardines Infantiles"/>
    <x v="1"/>
    <s v="Ministerio de Educación"/>
    <s v="Director/a Regional, Región del Bío-Bío"/>
    <s v="PATRICIA MARÍA ESCOBAR UNDURRAGA"/>
    <s v="F"/>
    <n v="2014"/>
    <d v="2014-04-17T00:00:00"/>
    <d v="2012-11-23T00:00:00"/>
    <d v="2012-11-21T00:00:00"/>
    <n v="1"/>
    <x v="4"/>
    <n v="4"/>
    <m/>
  </r>
  <r>
    <s v="Adscrito"/>
    <x v="1"/>
    <n v="1331"/>
    <s v="Servicio de Salud Metropolitano Norte"/>
    <x v="2"/>
    <s v="Ministerio de Salud"/>
    <s v="Jefe/a Departamento Auditoría"/>
    <s v="ALEJANDRO MARCELO CONTRERAS CARTES"/>
    <s v="M"/>
    <n v="2014"/>
    <d v="2014-04-30T00:00:00"/>
    <d v="2011-06-01T00:00:00"/>
    <d v="2011-06-15T00:00:00"/>
    <n v="1"/>
    <x v="11"/>
    <n v="4"/>
    <m/>
  </r>
  <r>
    <s v="Adscrito"/>
    <x v="1"/>
    <n v="1339"/>
    <s v="Instituto de Desarrollo Agropecuario"/>
    <x v="1"/>
    <s v="Ministerio de Agricultura"/>
    <s v="Director/a Regional Araucanía"/>
    <s v="RICARDO ENRIQUE MEGE RIVAS"/>
    <s v="M"/>
    <n v="2014"/>
    <d v="2014-03-20T00:00:00"/>
    <d v="2011-06-01T00:00:00"/>
    <d v="2011-05-31T00:00:00"/>
    <n v="1"/>
    <x v="2"/>
    <n v="3"/>
    <m/>
  </r>
  <r>
    <s v="Adscrito"/>
    <x v="1"/>
    <n v="1352"/>
    <s v="Servicio de Evaluación Ambiental"/>
    <x v="1"/>
    <s v="Ministerio del Medio Ambiente"/>
    <s v="Jefe/a División Administración y Finanzas"/>
    <s v="JAIME FRANCISCO TOBAR CERDA"/>
    <s v="M"/>
    <n v="2014"/>
    <d v="2014-04-14T00:00:00"/>
    <d v="2011-02-07T00:00:00"/>
    <d v="2011-02-04T00:00:00"/>
    <n v="1"/>
    <x v="4"/>
    <n v="4"/>
    <m/>
  </r>
  <r>
    <s v="Adscrito"/>
    <x v="1"/>
    <n v="1359"/>
    <s v="Instituto Nacional de Deportes de Chile"/>
    <x v="1"/>
    <s v="Ministerio del Deporte"/>
    <s v="Director/a Regional Los Lagos"/>
    <s v="INGRID JANETTE ANDREA SCHETTINO PINTO"/>
    <s v="F"/>
    <n v="2014"/>
    <d v="2014-05-15T00:00:00"/>
    <d v="2011-04-18T00:00:00"/>
    <d v="2011-04-08T00:00:00"/>
    <n v="1"/>
    <x v="23"/>
    <n v="5"/>
    <m/>
  </r>
  <r>
    <s v="Adscrito"/>
    <x v="1"/>
    <n v="1363"/>
    <s v="Servicio de Tesorerías - Tesorería General de la República"/>
    <x v="1"/>
    <s v="Ministerio de Hacienda"/>
    <s v="Director/a Regional Tesorero/a Región de Magallanes y la Antártica Chilena"/>
    <s v="VALENTINA XIMENA HURTADO YURJEVIC"/>
    <s v="F"/>
    <n v="2014"/>
    <d v="2014-03-31T00:00:00"/>
    <d v="2011-06-15T00:00:00"/>
    <d v="2011-05-31T00:00:00"/>
    <n v="1"/>
    <x v="1"/>
    <n v="3"/>
    <m/>
  </r>
  <r>
    <s v="Adscrito"/>
    <x v="1"/>
    <n v="1365"/>
    <s v="Servicio de Salud Coquimbo"/>
    <x v="3"/>
    <s v="Ministerio de Salud"/>
    <s v="Director/a Hospital Antonio Tirado Lanas de Ovalle"/>
    <s v="PABLO LEONEL GACITÚA CORTEZ"/>
    <s v="M"/>
    <n v="2014"/>
    <d v="2014-11-01T00:00:00"/>
    <d v="2011-11-01T00:00:00"/>
    <d v="2011-10-19T00:00:00"/>
    <n v="1"/>
    <x v="16"/>
    <n v="11"/>
    <m/>
  </r>
  <r>
    <s v="Adscrito"/>
    <x v="1"/>
    <n v="1379"/>
    <s v="Servicio Agrícola y Ganadero"/>
    <x v="1"/>
    <s v="Ministerio de Agricultura"/>
    <s v="Director/a Regional Tarapacá"/>
    <s v="FERNANDO OSVALDO CHIFFELLE RUFF"/>
    <s v="M"/>
    <n v="2014"/>
    <d v="2014-04-01T00:00:00"/>
    <d v="2011-07-18T00:00:00"/>
    <d v="2011-07-14T00:00:00"/>
    <n v="1"/>
    <x v="1"/>
    <n v="4"/>
    <m/>
  </r>
  <r>
    <s v="Adscrito"/>
    <x v="1"/>
    <n v="1381"/>
    <s v="Servicio Agrícola y Ganadero"/>
    <x v="1"/>
    <s v="Ministerio de Agricultura"/>
    <s v="Director/a Regional Coquimbo"/>
    <s v="DIEGO LASTARRIA ERRÁZURIZ"/>
    <s v="M"/>
    <n v="2014"/>
    <d v="2014-03-31T00:00:00"/>
    <d v="2011-07-18T00:00:00"/>
    <d v="2011-07-14T00:00:00"/>
    <n v="1"/>
    <x v="1"/>
    <n v="3"/>
    <m/>
  </r>
  <r>
    <s v="Adscrito"/>
    <x v="1"/>
    <n v="1390"/>
    <s v="Instituto Nacional de Deportes de Chile"/>
    <x v="1"/>
    <s v="Ministerio del Deporte"/>
    <s v="Director/a Regional Arica y Parinacota"/>
    <s v="EDUARDO OCTAVIO FERNÁNDEZ SEPÚLVEDA"/>
    <s v="M"/>
    <n v="2014"/>
    <d v="2014-05-12T00:00:00"/>
    <d v="2011-03-01T00:00:00"/>
    <d v="2011-02-28T00:00:00"/>
    <n v="1"/>
    <x v="23"/>
    <n v="5"/>
    <m/>
  </r>
  <r>
    <s v="Adscrito"/>
    <x v="1"/>
    <n v="1391"/>
    <s v="Servicio Nacional de Turismo"/>
    <x v="1"/>
    <s v="Ministerio de Economía, Fomento y Turismo"/>
    <s v="Director/a Regional Valparaíso"/>
    <s v="MILOS MISKOVIC"/>
    <s v="M"/>
    <n v="2014"/>
    <d v="2014-04-27T00:00:00"/>
    <d v="2011-02-11T00:00:00"/>
    <d v="2011-02-22T00:00:00"/>
    <n v="1"/>
    <x v="11"/>
    <n v="4"/>
    <m/>
  </r>
  <r>
    <s v="Adscrito"/>
    <x v="1"/>
    <n v="1392"/>
    <s v="Servicio Nacional de Turismo"/>
    <x v="1"/>
    <s v="Ministerio de Economía, Fomento y Turismo"/>
    <s v="Director/a Regional Maule"/>
    <s v="JULIETA ALEJANDRA ROMERO VALENZUELA"/>
    <s v="F"/>
    <n v="2014"/>
    <d v="2014-04-23T00:00:00"/>
    <d v="2011-09-01T00:00:00"/>
    <d v="2011-09-23T00:00:00"/>
    <n v="1"/>
    <x v="25"/>
    <n v="4"/>
    <m/>
  </r>
  <r>
    <s v="Adscrito"/>
    <x v="1"/>
    <n v="1394"/>
    <s v="Servicio Nacional de Turismo"/>
    <x v="1"/>
    <s v="Ministerio de Economía, Fomento y Turismo"/>
    <s v="Director/a Regional Los Ríos"/>
    <s v="PAULINA EUGENIA STEFFEN ANINAT"/>
    <s v="F"/>
    <n v="2014"/>
    <d v="2014-04-28T00:00:00"/>
    <d v="2011-10-01T00:00:00"/>
    <d v="2011-10-05T00:00:00"/>
    <n v="1"/>
    <x v="11"/>
    <n v="4"/>
    <m/>
  </r>
  <r>
    <s v="Adscrito"/>
    <x v="1"/>
    <n v="1395"/>
    <s v="Servicio Nacional de Turismo"/>
    <x v="1"/>
    <s v="Ministerio de Economía, Fomento y Turismo"/>
    <s v="Director/a Regional Araucanía"/>
    <s v="SEBASTIÁN DIEGO ALVAREZ RAMIREZ"/>
    <s v="M"/>
    <n v="2014"/>
    <d v="2014-04-23T00:00:00"/>
    <d v="2011-02-11T00:00:00"/>
    <d v="2011-02-22T00:00:00"/>
    <n v="1"/>
    <x v="25"/>
    <n v="4"/>
    <m/>
  </r>
  <r>
    <s v="Adscrito"/>
    <x v="1"/>
    <n v="1397"/>
    <s v="Servicio de Salud del Reloncaví"/>
    <x v="2"/>
    <s v="Ministerio de Salud"/>
    <s v="Director/a Hospital Base de Puerto Montt"/>
    <s v="ROSA MIRIAM MUÑOZ BARRÍA"/>
    <s v="F"/>
    <n v="2014"/>
    <d v="2014-04-14T00:00:00"/>
    <d v="2011-06-16T00:00:00"/>
    <d v="2011-06-02T00:00:00"/>
    <n v="1"/>
    <x v="4"/>
    <n v="4"/>
    <m/>
  </r>
  <r>
    <s v="Adscrito"/>
    <x v="1"/>
    <n v="1400"/>
    <s v="Servicio de Salud Araucanía Norte"/>
    <x v="1"/>
    <s v="Ministerio de Salud"/>
    <s v="Director/a Hospital de Traiguén"/>
    <s v="JORGE ALEJANDRO RAMÍREZ VELÁSQUEZ"/>
    <s v="M"/>
    <n v="2014"/>
    <d v="2014-04-07T00:00:00"/>
    <d v="2011-08-29T00:00:00"/>
    <d v="2011-06-28T00:00:00"/>
    <n v="1"/>
    <x v="7"/>
    <n v="4"/>
    <m/>
  </r>
  <r>
    <s v="Adscrito"/>
    <x v="1"/>
    <n v="1408"/>
    <s v="Servicio de Salud Concepción"/>
    <x v="1"/>
    <s v="Ministerio de Salud"/>
    <s v="Jefe/a Departamento Auditoría"/>
    <s v="CARLOS ALEJANDRO PARDO CHANDÍA"/>
    <s v="M"/>
    <n v="2014"/>
    <d v="2014-05-01T00:00:00"/>
    <d v="2011-04-20T00:00:00"/>
    <d v="2011-04-20T00:00:00"/>
    <n v="1"/>
    <x v="11"/>
    <n v="5"/>
    <m/>
  </r>
  <r>
    <s v="Adscrito"/>
    <x v="1"/>
    <n v="1410"/>
    <s v="Servicio de Salud Metropolitano Central"/>
    <x v="3"/>
    <s v="Ministerio de Salud"/>
    <s v="Subdirector/a Administrativo/a Hospital San Borja Arriaran"/>
    <s v="JOSEPH KENNETH BRIERLEY VALDERRAMA"/>
    <s v="M"/>
    <n v="2014"/>
    <d v="2014-06-15T00:00:00"/>
    <d v="2011-07-20T00:00:00"/>
    <d v="2011-07-06T00:00:00"/>
    <n v="1"/>
    <x v="21"/>
    <n v="6"/>
    <m/>
  </r>
  <r>
    <s v="Adscrito"/>
    <x v="1"/>
    <n v="1414"/>
    <s v="Gendarmería de Chile"/>
    <x v="1"/>
    <s v="Ministerio de Justicia y Derechos Humanos"/>
    <s v="Subdirector/a de Reinserción Social"/>
    <s v="MIGUELANGEL ENRIQUE JIMÉNEZ SEGURA"/>
    <s v="M"/>
    <n v="2014"/>
    <d v="2014-03-14T00:00:00"/>
    <d v="2011-10-24T00:00:00"/>
    <d v="2011-10-21T00:00:00"/>
    <n v="1"/>
    <x v="0"/>
    <n v="3"/>
    <m/>
  </r>
  <r>
    <s v="Adscrito"/>
    <x v="1"/>
    <n v="1423"/>
    <s v="Servicio de Salud Valparaíso - San Antonio"/>
    <x v="5"/>
    <s v="Ministerio de Salud"/>
    <s v="Subdirector/a Administrativo/a Hospital Carlos Van Buren"/>
    <s v="JUAN ANTONIO URRUTIA REYES"/>
    <s v="M"/>
    <n v="2014"/>
    <d v="2014-04-01T00:00:00"/>
    <d v="2011-11-25T00:00:00"/>
    <d v="2011-11-30T00:00:00"/>
    <n v="1"/>
    <x v="1"/>
    <n v="4"/>
    <m/>
  </r>
  <r>
    <s v="Adscrito"/>
    <x v="1"/>
    <n v="1424"/>
    <s v="Dirección General de Aguas"/>
    <x v="3"/>
    <s v="Ministerio de Obras Públicas"/>
    <s v="Subdirector/a"/>
    <s v="GUILLERMO FERNANDO MADARIAGA MEZA"/>
    <s v="M"/>
    <n v="2014"/>
    <d v="2014-09-04T00:00:00"/>
    <d v="2011-08-31T00:00:00"/>
    <d v="2011-08-31T00:00:00"/>
    <n v="1"/>
    <x v="22"/>
    <n v="9"/>
    <m/>
  </r>
  <r>
    <s v="Adscrito"/>
    <x v="1"/>
    <n v="1425"/>
    <s v="Servicio de Salud Aconcagua"/>
    <x v="3"/>
    <s v="Ministerio de Salud"/>
    <s v="Director/a Hospital Psiquiátrico Dr. Philippe Pinel"/>
    <s v="MARIA JEANNETTE DE LA BARRERA YAÑEZ"/>
    <s v="F"/>
    <n v="2014"/>
    <d v="2014-10-01T00:00:00"/>
    <d v="2011-10-04T00:00:00"/>
    <d v="2011-09-29T00:00:00"/>
    <n v="1"/>
    <x v="19"/>
    <n v="10"/>
    <m/>
  </r>
  <r>
    <s v="Adscrito"/>
    <x v="1"/>
    <n v="1427"/>
    <s v="Servicio de Salud Metropolitano Norte"/>
    <x v="3"/>
    <s v="Ministerio de Salud"/>
    <s v="Director/a Hospital Instituto Psiquiátrico Dr. José Horwitz Barak"/>
    <s v="ENRIQUE FERNANDO CANCEC ITURRA"/>
    <s v="M"/>
    <n v="2014"/>
    <d v="2014-06-13T00:00:00"/>
    <d v="2011-06-28T00:00:00"/>
    <d v="2011-06-17T00:00:00"/>
    <n v="1"/>
    <x v="17"/>
    <n v="6"/>
    <m/>
  </r>
  <r>
    <s v="Adscrito"/>
    <x v="1"/>
    <n v="1430"/>
    <s v="Comisión Nacional de Riego"/>
    <x v="2"/>
    <s v="Ministerio de Agricultura"/>
    <s v="Jefe/a División Función: Estudios, Desarrollo y Políticas"/>
    <s v="CRISTIAN ANDRES RODRIGUEZ NAVIA"/>
    <s v="M"/>
    <n v="2014"/>
    <d v="2014-04-04T00:00:00"/>
    <d v="2012-07-09T00:00:00"/>
    <d v="2012-07-09T00:00:00"/>
    <n v="1"/>
    <x v="1"/>
    <n v="4"/>
    <m/>
  </r>
  <r>
    <s v="Adscrito"/>
    <x v="1"/>
    <n v="1431"/>
    <s v="Servicio Agrícola y Ganadero"/>
    <x v="1"/>
    <s v="Ministerio de Agricultura"/>
    <s v="Director/a Regional Los Lagos"/>
    <s v="ALFREDO ARNULFO FROHLICH ALBRECHT"/>
    <s v="M"/>
    <n v="2014"/>
    <d v="2014-03-31T00:00:00"/>
    <d v="2011-07-18T00:00:00"/>
    <d v="2011-07-14T00:00:00"/>
    <n v="1"/>
    <x v="1"/>
    <n v="3"/>
    <m/>
  </r>
  <r>
    <s v="Adscrito"/>
    <x v="1"/>
    <n v="1435"/>
    <s v="Dirección de Arquitectura"/>
    <x v="1"/>
    <s v="Ministerio de Obras Públicas"/>
    <s v="Jefe/a División Planificación y Coordinación"/>
    <s v="BEATRIZ CAROLINA BARRERA MAFFIOLETTI"/>
    <s v="F"/>
    <n v="2014"/>
    <d v="2014-04-02T00:00:00"/>
    <d v="2011-07-20T00:00:00"/>
    <d v="2011-07-20T00:00:00"/>
    <n v="1"/>
    <x v="1"/>
    <n v="4"/>
    <m/>
  </r>
  <r>
    <s v="Adscrito"/>
    <x v="1"/>
    <n v="1444"/>
    <s v="Servicio Agrícola y Ganadero"/>
    <x v="1"/>
    <s v="Ministerio de Agricultura"/>
    <s v="Director/a Regional Aysén"/>
    <s v="RAMÓN IGNACIO HENRÍQUEZ RAGLIANTI"/>
    <s v="M"/>
    <n v="2014"/>
    <d v="2014-03-31T00:00:00"/>
    <d v="2011-07-18T00:00:00"/>
    <d v="2011-07-14T00:00:00"/>
    <n v="1"/>
    <x v="1"/>
    <n v="3"/>
    <m/>
  </r>
  <r>
    <s v="Adscrito"/>
    <x v="1"/>
    <n v="1446"/>
    <s v="Junta Nacional de Auxilio Escolar y Becas"/>
    <x v="1"/>
    <s v="Ministerio de Educación"/>
    <s v="Director/a Regional Atacama"/>
    <s v="MARÍA LORETO SOTOMAYOR CUITIÑO"/>
    <s v="F"/>
    <n v="2014"/>
    <d v="2014-08-01T00:00:00"/>
    <d v="2011-12-19T00:00:00"/>
    <d v="2011-12-13T00:00:00"/>
    <n v="1"/>
    <x v="28"/>
    <n v="8"/>
    <m/>
  </r>
  <r>
    <s v="Adscrito"/>
    <x v="1"/>
    <n v="1447"/>
    <s v="Junta Nacional de Auxilio Escolar y Becas"/>
    <x v="1"/>
    <s v="Ministerio de Educación"/>
    <s v="Director/a Regional Coquimbo"/>
    <s v="YURI ALEJANDRO OLIVARES OLIVARES"/>
    <s v="M"/>
    <n v="2014"/>
    <d v="2014-05-10T00:00:00"/>
    <d v="2011-09-01T00:00:00"/>
    <d v="2011-09-01T00:00:00"/>
    <n v="1"/>
    <x v="8"/>
    <n v="5"/>
    <m/>
  </r>
  <r>
    <s v="Adscrito"/>
    <x v="1"/>
    <n v="1451"/>
    <s v="Servicio Nacional de Geología y Minería"/>
    <x v="1"/>
    <s v="Ministerio de Minería"/>
    <s v="Subdirector/a Nacional de Geología"/>
    <s v="LUIS IGNACIO ALFONSO SILVA PRIETO"/>
    <s v="M"/>
    <n v="2014"/>
    <d v="2014-04-08T00:00:00"/>
    <d v="2012-02-20T00:00:00"/>
    <d v="2011-12-29T00:00:00"/>
    <n v="1"/>
    <x v="7"/>
    <n v="4"/>
    <m/>
  </r>
  <r>
    <s v="Adscrito"/>
    <x v="1"/>
    <n v="1453"/>
    <s v="Servicio Nacional de Capacitación y Empleo"/>
    <x v="1"/>
    <s v="Ministerio del Trabajo y Previsión Social"/>
    <s v="Director/a Regional Magallanes y la Antártica Chilena"/>
    <s v="GLADYS MARIBEL TORRES GALLARDO"/>
    <s v="F"/>
    <n v="2014"/>
    <d v="2014-04-28T00:00:00"/>
    <d v="2011-08-01T00:00:00"/>
    <d v="2011-07-22T00:00:00"/>
    <n v="1"/>
    <x v="11"/>
    <n v="4"/>
    <m/>
  </r>
  <r>
    <s v="Adscrito"/>
    <x v="1"/>
    <n v="1457"/>
    <s v="Servicio de Salud Metropolitano Oriente"/>
    <x v="1"/>
    <s v="Ministerio de Salud"/>
    <s v="Subdirector/a Médico/a Servicio de Salud"/>
    <s v="SIXTO EDUARDO ULLOA ASTORGA"/>
    <s v="M"/>
    <n v="2014"/>
    <d v="2014-04-01T00:00:00"/>
    <d v="2012-03-01T00:00:00"/>
    <d v="2012-01-25T00:00:00"/>
    <n v="1"/>
    <x v="1"/>
    <n v="4"/>
    <m/>
  </r>
  <r>
    <s v="Adscrito"/>
    <x v="1"/>
    <n v="1459"/>
    <s v="Instituto de Previsión Social"/>
    <x v="1"/>
    <s v="Ministerio del Trabajo y Previsión Social"/>
    <s v="Director/a Regional Araucanía"/>
    <s v="FERNANDO EUGENIO BUSTOS BENASSI"/>
    <s v="M"/>
    <n v="2014"/>
    <d v="2014-05-01T00:00:00"/>
    <d v="2011-11-01T00:00:00"/>
    <d v="2011-10-26T00:00:00"/>
    <n v="1"/>
    <x v="11"/>
    <n v="5"/>
    <m/>
  </r>
  <r>
    <s v="Adscrito"/>
    <x v="1"/>
    <n v="1464"/>
    <s v="Servicio de Salud Metropolitano Sur Oriente"/>
    <x v="3"/>
    <s v="Ministerio de Salud"/>
    <s v="Director/a Hospital Dr. Sotero del Río"/>
    <s v="IGNACIO RENÉ GARCÍA-HUIDOBRO HONORATO"/>
    <s v="M"/>
    <n v="2014"/>
    <d v="2014-06-30T00:00:00"/>
    <d v="2011-07-01T00:00:00"/>
    <d v="2011-06-20T00:00:00"/>
    <n v="1"/>
    <x v="5"/>
    <n v="6"/>
    <m/>
  </r>
  <r>
    <s v="Adscrito"/>
    <x v="1"/>
    <n v="1469"/>
    <s v="Instituto Nacional de Estadísticas"/>
    <x v="2"/>
    <s v="Ministerio de Economía, Fomento y Turismo"/>
    <s v="Director/a Regional Valparaíso"/>
    <s v="FERNANDO GRAY GUTIÉRREZ"/>
    <s v="M"/>
    <n v="2014"/>
    <d v="2014-04-01T00:00:00"/>
    <d v="2011-08-31T00:00:00"/>
    <d v="2011-08-18T00:00:00"/>
    <n v="1"/>
    <x v="1"/>
    <n v="4"/>
    <m/>
  </r>
  <r>
    <s v="Adscrito"/>
    <x v="1"/>
    <n v="1475"/>
    <s v="Servicio de Salud Metropolitano Sur Oriente"/>
    <x v="2"/>
    <s v="Ministerio de Salud"/>
    <s v="Subdirector/a Administrativo/a Hospital Dr. Sotero del Río"/>
    <s v="EDGARDO LIONEL DIAZ NAVARRETE"/>
    <s v="M"/>
    <n v="2014"/>
    <d v="2014-03-14T00:00:00"/>
    <d v="2011-09-01T00:00:00"/>
    <d v="2011-08-09T00:00:00"/>
    <n v="1"/>
    <x v="0"/>
    <n v="3"/>
    <m/>
  </r>
  <r>
    <s v="Adscrito"/>
    <x v="1"/>
    <n v="1482"/>
    <s v="Junta Nacional de Jardines Infantiles"/>
    <x v="1"/>
    <s v="Ministerio de Educación"/>
    <s v="Director/a Departamento de Calidad Educativa"/>
    <s v="MARÍA DE LA LUZ CANO REVECO"/>
    <s v="F"/>
    <n v="2014"/>
    <d v="2014-04-16T00:00:00"/>
    <d v="2013-04-15T00:00:00"/>
    <d v="2013-04-15T00:00:00"/>
    <n v="1"/>
    <x v="4"/>
    <n v="4"/>
    <m/>
  </r>
  <r>
    <s v="Adscrito"/>
    <x v="1"/>
    <n v="1485"/>
    <s v="Servicio de Salud Aysén"/>
    <x v="1"/>
    <s v="Ministerio de Salud"/>
    <s v="Director/a Hospital de Puerto Aysén"/>
    <s v="HECTOR ALEJANDRO ALARCON ALARCON"/>
    <s v="M"/>
    <n v="2014"/>
    <d v="2014-06-01T00:00:00"/>
    <d v="2012-02-01T00:00:00"/>
    <d v="2012-01-12T00:00:00"/>
    <n v="1"/>
    <x v="10"/>
    <n v="6"/>
    <m/>
  </r>
  <r>
    <s v="Adscrito"/>
    <x v="1"/>
    <n v="1487"/>
    <s v="Dirección General de Crédito Prendario"/>
    <x v="1"/>
    <s v="Ministerio del Trabajo y Previsión Social"/>
    <s v="Jefe/a Departamento de Crédito"/>
    <s v="MARÍA ISABEL BARRAZA AMAR"/>
    <s v="F"/>
    <n v="2014"/>
    <d v="2014-04-30T00:00:00"/>
    <d v="2011-10-26T00:00:00"/>
    <d v="2011-10-17T00:00:00"/>
    <n v="1"/>
    <x v="11"/>
    <n v="4"/>
    <m/>
  </r>
  <r>
    <s v="Adscrito"/>
    <x v="1"/>
    <n v="1499"/>
    <s v="Junta Nacional de Auxilio Escolar y Becas"/>
    <x v="1"/>
    <s v="Ministerio de Educación"/>
    <s v="Director/a Regional Magallanes y la Antártica Chilena"/>
    <s v="JORGE NELSON CABEZAS ARCOS"/>
    <s v="M"/>
    <n v="2014"/>
    <d v="2014-06-14T00:00:00"/>
    <d v="2011-09-12T00:00:00"/>
    <d v="2011-09-13T00:00:00"/>
    <n v="1"/>
    <x v="17"/>
    <n v="6"/>
    <m/>
  </r>
  <r>
    <s v="Adscrito"/>
    <x v="1"/>
    <n v="1500"/>
    <s v="Junta Nacional de Auxilio Escolar y Becas"/>
    <x v="1"/>
    <s v="Ministerio de Educación"/>
    <s v="Director/a Regional Los Ríos"/>
    <s v="OFELIA PETRONILA VÁSQUEZ FERNÁNDEZ"/>
    <s v="F"/>
    <n v="2014"/>
    <d v="2014-05-28T00:00:00"/>
    <d v="2012-02-01T00:00:00"/>
    <d v="2012-01-30T00:00:00"/>
    <n v="1"/>
    <x v="26"/>
    <n v="5"/>
    <m/>
  </r>
  <r>
    <s v="Adscrito"/>
    <x v="1"/>
    <n v="1506"/>
    <s v="Instituto de Previsión Social"/>
    <x v="1"/>
    <s v="Ministerio del Trabajo y Previsión Social"/>
    <s v="Director/a Regional Los Lagos"/>
    <s v="RICARDO ALEJANDRO BRUNET CHANG"/>
    <s v="M"/>
    <n v="2014"/>
    <d v="2014-06-01T00:00:00"/>
    <d v="2012-01-01T00:00:00"/>
    <d v="2011-12-19T00:00:00"/>
    <n v="1"/>
    <x v="10"/>
    <n v="6"/>
    <m/>
  </r>
  <r>
    <s v="Adscrito"/>
    <x v="1"/>
    <n v="1510"/>
    <s v="Fondo de Solidaridad e Inversión Social"/>
    <x v="1"/>
    <s v="Ministerio de Desarrollo Social y Familia"/>
    <s v="Jefe/a Departamento Administración y Finanzas"/>
    <s v="MATIAS GUSTAVO DONOSO STEGEN"/>
    <s v="M"/>
    <n v="2014"/>
    <d v="2014-04-04T00:00:00"/>
    <d v="2011-07-25T00:00:00"/>
    <d v="2011-07-28T00:00:00"/>
    <n v="1"/>
    <x v="1"/>
    <n v="4"/>
    <m/>
  </r>
  <r>
    <s v="Adscrito"/>
    <x v="1"/>
    <n v="1513"/>
    <s v="Instituto Nacional de Deportes de Chile"/>
    <x v="2"/>
    <s v="Ministerio del Deporte"/>
    <s v="Director/a Regional Valparaíso"/>
    <s v="CARLOS RODRIGO OLIVER AMION"/>
    <s v="M"/>
    <n v="2014"/>
    <d v="2014-03-11T00:00:00"/>
    <d v="2011-08-01T00:00:00"/>
    <d v="2011-07-22T00:00:00"/>
    <n v="1"/>
    <x v="0"/>
    <n v="3"/>
    <m/>
  </r>
  <r>
    <s v="Adscrito"/>
    <x v="1"/>
    <n v="1516"/>
    <s v="Junta Nacional de Jardines Infantiles"/>
    <x v="1"/>
    <s v="Ministerio de Educación"/>
    <s v="Director/a Regional, Región de Magallanes y la Antártica Chilena"/>
    <s v="PAULA DEL CARMEN VIDAL MUÑOZ"/>
    <s v="F"/>
    <n v="2014"/>
    <d v="2014-04-02T00:00:00"/>
    <d v="2011-12-27T00:00:00"/>
    <d v="2011-12-27T00:00:00"/>
    <n v="1"/>
    <x v="1"/>
    <n v="4"/>
    <m/>
  </r>
  <r>
    <s v="Adscrito"/>
    <x v="1"/>
    <n v="1517"/>
    <s v="Junta Nacional de Jardines Infantiles"/>
    <x v="1"/>
    <s v="Ministerio de Educación"/>
    <s v="Director/a Regional, Región de Antofagasta"/>
    <s v="LILIA VICTORIA LIBUY VICENCIO"/>
    <s v="F"/>
    <n v="2014"/>
    <d v="2014-04-25T00:00:00"/>
    <d v="2012-03-12T00:00:00"/>
    <d v="2012-03-06T00:00:00"/>
    <n v="1"/>
    <x v="25"/>
    <n v="4"/>
    <m/>
  </r>
  <r>
    <s v="Adscrito"/>
    <x v="1"/>
    <n v="1520"/>
    <s v="Servicio Nacional de Pesca y Acuicultura"/>
    <x v="3"/>
    <s v="Ministerio de Economía, Fomento y Turismo"/>
    <s v="Director/a Regional Metropolitano/a"/>
    <s v="IVONNE MATILDE CLAVERIE GÁRATE"/>
    <s v="F"/>
    <n v="2014"/>
    <d v="2014-08-16T00:00:00"/>
    <d v="2011-08-16T00:00:00"/>
    <d v="2011-08-02T00:00:00"/>
    <n v="1"/>
    <x v="29"/>
    <n v="8"/>
    <m/>
  </r>
  <r>
    <s v="Adscrito"/>
    <x v="1"/>
    <n v="1524"/>
    <s v="Servicio Nacional de Aduanas"/>
    <x v="1"/>
    <s v="Ministerio de Hacienda"/>
    <s v="Director/a Regional de Aduana Puerto Montt, Región de Los Lagos y Región de Los Ríos"/>
    <s v="CARMEN GLORIA BALMACEDA OLAVARRIETA"/>
    <s v="F"/>
    <n v="2014"/>
    <d v="2014-04-21T00:00:00"/>
    <d v="2011-10-11T00:00:00"/>
    <d v="2011-09-20T00:00:00"/>
    <n v="1"/>
    <x v="25"/>
    <n v="4"/>
    <m/>
  </r>
  <r>
    <s v="Adscrito"/>
    <x v="1"/>
    <n v="1531"/>
    <s v="Instituto de Desarrollo Agropecuario"/>
    <x v="1"/>
    <s v="Ministerio de Agricultura"/>
    <s v="Director/a Regional Arica y Parinacota"/>
    <s v="ADRIANA EUGENIA MESA TORREALBA"/>
    <s v="F"/>
    <n v="2014"/>
    <d v="2014-03-26T00:00:00"/>
    <d v="2012-02-14T00:00:00"/>
    <d v="2012-01-24T00:00:00"/>
    <n v="1"/>
    <x v="3"/>
    <n v="3"/>
    <m/>
  </r>
  <r>
    <s v="Adscrito"/>
    <x v="1"/>
    <n v="1533"/>
    <s v="Instituto de Seguridad Laboral"/>
    <x v="1"/>
    <s v="Ministerio del Trabajo y Previsión Social"/>
    <s v="Jefe/a Departamento Clientes y Entornos"/>
    <s v="MANUEL JESÚS CAÑÓN PINO"/>
    <s v="M"/>
    <n v="2014"/>
    <d v="2014-03-26T00:00:00"/>
    <d v="2011-12-19T00:00:00"/>
    <d v="2011-12-02T00:00:00"/>
    <n v="1"/>
    <x v="3"/>
    <n v="3"/>
    <m/>
  </r>
  <r>
    <s v="Adscrito"/>
    <x v="1"/>
    <n v="1540"/>
    <s v="Instituto de Desarrollo Agropecuario"/>
    <x v="1"/>
    <s v="Ministerio de Agricultura"/>
    <s v="Director/a Regional Maule"/>
    <s v="LUIS FERNANDO VERDEJO VEGA"/>
    <s v="M"/>
    <n v="2014"/>
    <d v="2014-03-23T00:00:00"/>
    <d v="2011-10-01T00:00:00"/>
    <d v="2011-09-15T00:00:00"/>
    <n v="1"/>
    <x v="3"/>
    <n v="3"/>
    <m/>
  </r>
  <r>
    <s v="Adscrito"/>
    <x v="1"/>
    <n v="1544"/>
    <s v="Servicio de Salud Arica"/>
    <x v="1"/>
    <s v="Ministerio de Salud"/>
    <s v="Director/a Hospital Dr. Juan Noé Crevani de Arica"/>
    <s v="OSCAR FERNANDO TORREALBA ALARCÓN"/>
    <s v="M"/>
    <n v="2014"/>
    <d v="2014-04-20T00:00:00"/>
    <d v="2011-10-19T00:00:00"/>
    <d v="2011-10-19T00:00:00"/>
    <n v="1"/>
    <x v="25"/>
    <n v="4"/>
    <m/>
  </r>
  <r>
    <s v="Adscrito"/>
    <x v="1"/>
    <n v="1558"/>
    <s v="Servicio de Salud Viña del Mar - Quillota"/>
    <x v="1"/>
    <s v="Ministerio de Salud"/>
    <s v="Director/a Atención Primaria"/>
    <s v="GERARDO ANDRÉS ARRIAGADA FERNÁNDEZ"/>
    <s v="M"/>
    <n v="2014"/>
    <d v="2014-04-01T00:00:00"/>
    <d v="2011-10-17T00:00:00"/>
    <d v="2011-10-12T00:00:00"/>
    <n v="1"/>
    <x v="1"/>
    <n v="4"/>
    <m/>
  </r>
  <r>
    <s v="Adscrito"/>
    <x v="1"/>
    <n v="1574"/>
    <s v="Servicio Nacional de Aduanas"/>
    <x v="1"/>
    <s v="Ministerio de Hacienda"/>
    <s v="Subdirector/a Función Administrativo/a"/>
    <s v="JULIO CÉSAR PABLO RUEDI ARRETX"/>
    <s v="M"/>
    <n v="2014"/>
    <d v="2014-03-21T00:00:00"/>
    <d v="2012-01-01T00:00:00"/>
    <d v="2011-12-27T00:00:00"/>
    <n v="1"/>
    <x v="2"/>
    <n v="3"/>
    <m/>
  </r>
  <r>
    <s v="Adscrito"/>
    <x v="1"/>
    <n v="1581"/>
    <s v="Servicio Nacional de Aduanas"/>
    <x v="1"/>
    <s v="Ministerio de Hacienda"/>
    <s v="Subdirector/a Función Fiscalización"/>
    <s v="JOSE LUIS ROBLEDO ALDANA"/>
    <s v="M"/>
    <n v="2014"/>
    <d v="2014-03-17T00:00:00"/>
    <d v="2011-05-27T00:00:00"/>
    <d v="2012-01-03T00:00:00"/>
    <n v="1"/>
    <x v="2"/>
    <n v="3"/>
    <m/>
  </r>
  <r>
    <s v="Adscrito"/>
    <x v="1"/>
    <n v="1584"/>
    <s v="Servicio de Salud O'Higgins"/>
    <x v="1"/>
    <s v="Ministerio de Salud"/>
    <s v="Director/a Hospital Regional Libertador Bernardo OHiggins"/>
    <s v="FRANCISCO JAVIER DANIELS KATZ"/>
    <s v="M"/>
    <n v="2014"/>
    <d v="2014-06-14T00:00:00"/>
    <d v="2011-11-24T00:00:00"/>
    <d v="2011-11-07T00:00:00"/>
    <n v="1"/>
    <x v="17"/>
    <n v="6"/>
    <m/>
  </r>
  <r>
    <s v="Adscrito"/>
    <x v="1"/>
    <n v="1590"/>
    <s v="Servicio de Salud Biobío"/>
    <x v="1"/>
    <s v="Ministerio de Salud"/>
    <s v="Director/a Hospital Dr. Victor Ríos Ruiz de los Ángeles"/>
    <s v="LUIS CELEDONIO SAN MARTÍN HERNÁNDEZ"/>
    <s v="M"/>
    <n v="2014"/>
    <d v="2014-05-30T00:00:00"/>
    <d v="2011-11-02T00:00:00"/>
    <d v="2011-10-12T00:00:00"/>
    <n v="1"/>
    <x v="26"/>
    <n v="5"/>
    <m/>
  </r>
  <r>
    <s v="Adscrito"/>
    <x v="1"/>
    <n v="1593"/>
    <s v="Servicio de Tesorerías - Tesorería General de la República"/>
    <x v="1"/>
    <s v="Ministerio de Hacienda"/>
    <s v="Director/a Regional Tesorero/a Región Metropolitana Santiago Oriente"/>
    <s v="EDGARDO ADOLFO QUILODRÁN SOTO"/>
    <s v="M"/>
    <n v="2014"/>
    <d v="2014-07-15T00:00:00"/>
    <d v="2011-12-01T00:00:00"/>
    <d v="2011-11-22T00:00:00"/>
    <n v="1"/>
    <x v="24"/>
    <n v="7"/>
    <m/>
  </r>
  <r>
    <s v="Adscrito"/>
    <x v="1"/>
    <n v="1594"/>
    <s v="Servicio de Tesorerías - Tesorería General de la República"/>
    <x v="1"/>
    <s v="Ministerio de Hacienda"/>
    <s v="Jefe/a División Función Finanzas Públicas"/>
    <s v="JORGE OBAID CORNEJO"/>
    <s v="M"/>
    <n v="2014"/>
    <d v="2014-05-01T00:00:00"/>
    <d v="2011-10-17T00:00:00"/>
    <d v="2011-11-22T00:00:00"/>
    <n v="1"/>
    <x v="11"/>
    <n v="5"/>
    <m/>
  </r>
  <r>
    <s v="Adscrito"/>
    <x v="1"/>
    <n v="1595"/>
    <s v="Servicio Nacional de Aduanas"/>
    <x v="1"/>
    <s v="Ministerio de Hacienda"/>
    <s v="Subdirector/a Función Informática"/>
    <s v="FERNANDO RODRIGO LOPÉZ LAGO"/>
    <s v="M"/>
    <n v="2014"/>
    <d v="2014-03-18T00:00:00"/>
    <d v="2012-02-01T00:00:00"/>
    <d v="2012-01-11T00:00:00"/>
    <n v="1"/>
    <x v="2"/>
    <n v="3"/>
    <m/>
  </r>
  <r>
    <s v="Adscrito"/>
    <x v="1"/>
    <n v="1597"/>
    <s v="Servicio de Salud Araucanía Norte"/>
    <x v="1"/>
    <s v="Ministerio de Salud"/>
    <s v="Subdirector/a Administrativo/a Servicio de Salud"/>
    <s v="LEONARDO OLIVER RIVAS SOLAR"/>
    <s v="M"/>
    <n v="2014"/>
    <d v="2014-03-31T00:00:00"/>
    <d v="2011-12-13T00:00:00"/>
    <d v="2012-01-05T00:00:00"/>
    <n v="1"/>
    <x v="1"/>
    <n v="3"/>
    <m/>
  </r>
  <r>
    <s v="Adscrito"/>
    <x v="1"/>
    <n v="1604"/>
    <s v="Servicio Nacional del Consumidor"/>
    <x v="1"/>
    <s v="Ministerio de Economía, Fomento y Turismo"/>
    <s v="Director/a Regional Maule"/>
    <s v="ROBERT GÜNTHER FLETCHER ALBA"/>
    <s v="M"/>
    <n v="2014"/>
    <d v="2014-04-17T00:00:00"/>
    <d v="2013-11-01T00:00:00"/>
    <d v="2013-10-23T00:00:00"/>
    <n v="1"/>
    <x v="4"/>
    <n v="4"/>
    <m/>
  </r>
  <r>
    <s v="Adscrito"/>
    <x v="1"/>
    <n v="1605"/>
    <s v="Servicio Nacional del Consumidor"/>
    <x v="1"/>
    <s v="Ministerio de Economía, Fomento y Turismo"/>
    <s v="Director/a Regional Bío-Bío"/>
    <s v="RODRIGO EDUARDO NAHUELCURA VILLAMÁN"/>
    <s v="M"/>
    <n v="2014"/>
    <d v="2014-05-01T00:00:00"/>
    <d v="2013-11-01T00:00:00"/>
    <d v="2013-10-23T00:00:00"/>
    <n v="1"/>
    <x v="11"/>
    <n v="5"/>
    <m/>
  </r>
  <r>
    <s v="Adscrito"/>
    <x v="1"/>
    <n v="1607"/>
    <s v="Junta Nacional de Auxilio Escolar y Becas"/>
    <x v="1"/>
    <s v="Ministerio de Educación"/>
    <s v="Director/a Regional Maule"/>
    <s v="ALONSO ALBERTO ROJAS FUENTES"/>
    <s v="M"/>
    <n v="2014"/>
    <d v="2014-05-22T00:00:00"/>
    <d v="2012-01-16T00:00:00"/>
    <d v="2012-01-13T00:00:00"/>
    <n v="1"/>
    <x v="20"/>
    <n v="5"/>
    <m/>
  </r>
  <r>
    <s v="Adscrito"/>
    <x v="1"/>
    <n v="1608"/>
    <s v="Comisión Chilena del Cobre"/>
    <x v="1"/>
    <s v="Ministerio de Minería"/>
    <s v="Director/a Función Estudios y Políticas Públicas"/>
    <s v="MARIA CRISTINA BETANCOUR MUÑOZ"/>
    <s v="F"/>
    <n v="2014"/>
    <d v="2014-05-12T00:00:00"/>
    <d v="2012-03-01T00:00:00"/>
    <d v="2012-01-19T00:00:00"/>
    <n v="1"/>
    <x v="23"/>
    <n v="5"/>
    <m/>
  </r>
  <r>
    <s v="Adscrito"/>
    <x v="1"/>
    <n v="1610"/>
    <s v="Servicio Nacional de Capacitación y Empleo"/>
    <x v="1"/>
    <s v="Ministerio del Trabajo y Previsión Social"/>
    <s v="Director/a Regional Aysén"/>
    <s v="CARLOS PATRICIO RODRÍGUEZ LAGOS"/>
    <s v="M"/>
    <n v="2014"/>
    <d v="2014-04-28T00:00:00"/>
    <d v="2012-01-25T00:00:00"/>
    <d v="2012-01-24T00:00:00"/>
    <n v="1"/>
    <x v="11"/>
    <n v="4"/>
    <m/>
  </r>
  <r>
    <s v="Adscrito"/>
    <x v="1"/>
    <n v="1611"/>
    <s v="Servicio de Salud Metropolitano Central"/>
    <x v="1"/>
    <s v="Ministerio de Salud"/>
    <s v="Subdirector/a Médico/a Servicio de Salud"/>
    <s v="FRANCISCO MIRANDA GUERRERO"/>
    <s v="M"/>
    <n v="2014"/>
    <d v="2014-03-20T00:00:00"/>
    <d v="2012-03-01T00:00:00"/>
    <d v="2012-02-21T00:00:00"/>
    <n v="1"/>
    <x v="2"/>
    <n v="3"/>
    <m/>
  </r>
  <r>
    <s v="Adscrito"/>
    <x v="1"/>
    <n v="1612"/>
    <s v="Instituto Nacional de Deportes de Chile"/>
    <x v="1"/>
    <s v="Ministerio del Deporte"/>
    <s v="Director/a Regional Aysén"/>
    <s v="FEISAL ABDEL AHUILE HADLER"/>
    <s v="M"/>
    <n v="2014"/>
    <d v="2014-04-15T00:00:00"/>
    <d v="2012-06-01T00:00:00"/>
    <d v="2012-10-02T00:00:00"/>
    <n v="1"/>
    <x v="4"/>
    <n v="4"/>
    <m/>
  </r>
  <r>
    <s v="Adscrito"/>
    <x v="1"/>
    <n v="1618"/>
    <s v="Servicio Nacional de la Discapacidad"/>
    <x v="1"/>
    <s v="Ministerio de Desarrollo Social y Familia"/>
    <s v="Director/a Regional Valparaíso"/>
    <s v="JOSÉ FRANCISCO LASO GANA"/>
    <s v="M"/>
    <n v="2014"/>
    <d v="2014-04-21T00:00:00"/>
    <d v="2012-02-01T00:00:00"/>
    <d v="2012-03-20T00:00:00"/>
    <n v="1"/>
    <x v="25"/>
    <n v="4"/>
    <m/>
  </r>
  <r>
    <s v="Adscrito"/>
    <x v="1"/>
    <n v="1621"/>
    <s v="Servicio de Salud Iquique"/>
    <x v="1"/>
    <s v="Ministerio de Salud"/>
    <s v="Subdirector/a Administrativo/a Servicio de Salud"/>
    <s v="CECILIA ISABEL CUBILLOS WILSON"/>
    <s v="F"/>
    <n v="2014"/>
    <d v="2014-04-17T00:00:00"/>
    <d v="2011-12-16T00:00:00"/>
    <d v="2011-12-27T00:00:00"/>
    <n v="1"/>
    <x v="4"/>
    <n v="4"/>
    <m/>
  </r>
  <r>
    <s v="Adscrito"/>
    <x v="1"/>
    <n v="1625"/>
    <s v="Instituto de Previsión Social"/>
    <x v="1"/>
    <s v="Ministerio del Trabajo y Previsión Social"/>
    <s v="Director/a Regional Magallanes y la Antártica Chilena"/>
    <s v="CÉSAR MAURICIO SIERPE GARAY"/>
    <s v="M"/>
    <n v="2014"/>
    <d v="2014-05-01T00:00:00"/>
    <d v="2012-01-20T00:00:00"/>
    <d v="2012-01-02T00:00:00"/>
    <n v="1"/>
    <x v="11"/>
    <n v="5"/>
    <m/>
  </r>
  <r>
    <s v="Adscrito"/>
    <x v="1"/>
    <n v="1626"/>
    <s v="Instituto de Previsión Social"/>
    <x v="1"/>
    <s v="Ministerio del Trabajo y Previsión Social"/>
    <s v="Director/a Regional Coquimbo"/>
    <s v="MARCELO EDUARDO MURÚA LARENAS"/>
    <s v="M"/>
    <n v="2014"/>
    <d v="2014-05-01T00:00:00"/>
    <d v="2011-12-29T00:00:00"/>
    <d v="2011-12-26T00:00:00"/>
    <n v="1"/>
    <x v="11"/>
    <n v="5"/>
    <m/>
  </r>
  <r>
    <s v="Adscrito"/>
    <x v="1"/>
    <n v="1630"/>
    <s v="Servicio Nacional de la Discapacidad"/>
    <x v="1"/>
    <s v="Ministerio de Desarrollo Social y Familia"/>
    <s v="Director/a Regional Magallanes y la Antártica Chilena"/>
    <s v="ANA CECILIA GOLDZWEIG ELIZONDO"/>
    <s v="F"/>
    <n v="2014"/>
    <d v="2014-04-28T00:00:00"/>
    <d v="2012-03-07T00:00:00"/>
    <d v="2012-03-20T00:00:00"/>
    <n v="1"/>
    <x v="11"/>
    <n v="4"/>
    <m/>
  </r>
  <r>
    <s v="Adscrito"/>
    <x v="1"/>
    <n v="1638"/>
    <s v="Instituto Nacional de Estadísticas"/>
    <x v="1"/>
    <s v="Ministerio de Economía, Fomento y Turismo"/>
    <s v="Director/a Regional Maule"/>
    <s v="FRANCISCO JAVIER SANZ ABAD"/>
    <s v="M"/>
    <n v="2014"/>
    <d v="2014-05-15T00:00:00"/>
    <d v="2012-01-16T00:00:00"/>
    <d v="2012-01-16T00:00:00"/>
    <n v="1"/>
    <x v="23"/>
    <n v="5"/>
    <m/>
  </r>
  <r>
    <s v="Adscrito"/>
    <x v="1"/>
    <n v="1644"/>
    <s v="Servicio Nacional de la Discapacidad"/>
    <x v="1"/>
    <s v="Ministerio de Desarrollo Social y Familia"/>
    <s v="Director/a Regional Tarapacá"/>
    <s v="GUILLERMO MANUEL CORTES MUÑOZ"/>
    <s v="M"/>
    <n v="2014"/>
    <d v="2014-06-21T00:00:00"/>
    <d v="2012-02-01T00:00:00"/>
    <d v="2012-03-20T00:00:00"/>
    <n v="1"/>
    <x v="21"/>
    <n v="6"/>
    <m/>
  </r>
  <r>
    <s v="Adscrito"/>
    <x v="1"/>
    <n v="1645"/>
    <s v="Servicio Nacional de Capacitación y Empleo"/>
    <x v="1"/>
    <s v="Ministerio del Trabajo y Previsión Social"/>
    <s v="Director/a Regional Tarapacá"/>
    <s v="RODRIGO EDUARDO GUAGAMA HERRERA"/>
    <s v="M"/>
    <n v="2014"/>
    <d v="2014-04-24T00:00:00"/>
    <d v="2012-01-02T00:00:00"/>
    <d v="2011-12-22T00:00:00"/>
    <n v="1"/>
    <x v="25"/>
    <n v="4"/>
    <m/>
  </r>
  <r>
    <s v="Adscrito"/>
    <x v="1"/>
    <n v="1646"/>
    <s v="Servicio de Tesorerías - Tesorería General de la República"/>
    <x v="2"/>
    <s v="Ministerio de Hacienda"/>
    <s v="Director/a Regional Tesorero/a Región de la Araucanía"/>
    <s v="ANGELO ALFREDO LEONARDO GAMBINI MENA"/>
    <s v="M"/>
    <n v="2014"/>
    <d v="2014-05-12T00:00:00"/>
    <d v="2012-02-01T00:00:00"/>
    <d v="2012-01-20T00:00:00"/>
    <n v="1"/>
    <x v="23"/>
    <n v="5"/>
    <m/>
  </r>
  <r>
    <s v="Adscrito"/>
    <x v="1"/>
    <n v="1651"/>
    <s v="Junta Nacional de Auxilio Escolar y Becas"/>
    <x v="1"/>
    <s v="Ministerio de Educación"/>
    <s v="Director/a Regional Bdo. OHiggins"/>
    <s v="HORTENSIA LLANOS FLORES"/>
    <s v="F"/>
    <n v="2014"/>
    <d v="2014-05-07T00:00:00"/>
    <d v="2012-02-01T00:00:00"/>
    <d v="2012-02-06T00:00:00"/>
    <n v="1"/>
    <x v="8"/>
    <n v="5"/>
    <m/>
  </r>
  <r>
    <s v="Adscrito"/>
    <x v="1"/>
    <n v="1654"/>
    <s v="Servicio de Salud Metropolitano Occidente"/>
    <x v="1"/>
    <s v="Ministerio de Salud"/>
    <s v="Director/a Hospital de Peñaflor"/>
    <s v="PATRICIO EUGENIO SUAZO MUÑOZ"/>
    <s v="M"/>
    <n v="2014"/>
    <d v="2014-07-01T00:00:00"/>
    <d v="2012-01-16T00:00:00"/>
    <d v="2012-01-06T00:00:00"/>
    <n v="1"/>
    <x v="5"/>
    <n v="7"/>
    <m/>
  </r>
  <r>
    <s v="Adscrito"/>
    <x v="1"/>
    <n v="1656"/>
    <s v="Servicio Nacional de Capacitación y Empleo"/>
    <x v="1"/>
    <s v="Ministerio del Trabajo y Previsión Social"/>
    <s v="Director/a Regional Los Ríos"/>
    <s v="RAFAEL LUIS FORADORI PERALTA"/>
    <s v="M"/>
    <n v="2014"/>
    <d v="2014-04-29T00:00:00"/>
    <d v="2011-12-26T00:00:00"/>
    <d v="2011-12-19T00:00:00"/>
    <n v="1"/>
    <x v="11"/>
    <n v="4"/>
    <m/>
  </r>
  <r>
    <s v="Adscrito"/>
    <x v="1"/>
    <n v="1669"/>
    <s v="Servicio de Salud Maule"/>
    <x v="1"/>
    <s v="Ministerio de Salud"/>
    <s v="Director/a Hospital de Parral"/>
    <s v="CLARA PATRICIA LEÓN FERRADA"/>
    <s v="F"/>
    <n v="2014"/>
    <d v="2014-06-09T00:00:00"/>
    <d v="2012-01-01T00:00:00"/>
    <d v="2011-12-15T00:00:00"/>
    <n v="1"/>
    <x v="17"/>
    <n v="6"/>
    <m/>
  </r>
  <r>
    <s v="Adscrito"/>
    <x v="1"/>
    <n v="1670"/>
    <s v="Servicio Nacional de Aduanas"/>
    <x v="1"/>
    <s v="Ministerio de Hacienda"/>
    <s v="Director/a Regional de Aduana Arica, Región de Arica y Parinacota"/>
    <s v="JOSÉ IGNACIO PALMA SOTOMAYOR"/>
    <s v="M"/>
    <n v="2014"/>
    <d v="2014-06-01T00:00:00"/>
    <d v="2012-03-01T00:00:00"/>
    <d v="2012-01-18T00:00:00"/>
    <n v="1"/>
    <x v="10"/>
    <n v="6"/>
    <m/>
  </r>
  <r>
    <s v="Adscrito"/>
    <x v="1"/>
    <n v="1675"/>
    <s v="Servicio Nacional de la Discapacidad"/>
    <x v="1"/>
    <s v="Ministerio de Desarrollo Social y Familia"/>
    <s v="Director/a Regional O'Higgins"/>
    <s v="JOSÉ FRANCISCO SUBERCASEAUX IRARRÁZAVAL"/>
    <s v="M"/>
    <n v="2014"/>
    <d v="2014-04-28T00:00:00"/>
    <d v="2012-04-26T00:00:00"/>
    <d v="2012-04-24T00:00:00"/>
    <n v="1"/>
    <x v="11"/>
    <n v="4"/>
    <m/>
  </r>
  <r>
    <s v="Adscrito"/>
    <x v="1"/>
    <n v="1678"/>
    <s v="Servicio de Salud Ñuble"/>
    <x v="1"/>
    <s v="Ministerio de Salud"/>
    <s v="Subdirector/a Médico/a Servicio de Salud"/>
    <s v="JACQUELINE ROSE HARGOUS MAUDIER"/>
    <s v="F"/>
    <n v="2014"/>
    <d v="2014-04-01T00:00:00"/>
    <d v="2014-01-10T00:00:00"/>
    <d v="2014-01-10T00:00:00"/>
    <n v="1"/>
    <x v="1"/>
    <n v="4"/>
    <m/>
  </r>
  <r>
    <s v="Adscrito"/>
    <x v="1"/>
    <n v="1679"/>
    <s v="Servicio Nacional de Turismo"/>
    <x v="1"/>
    <s v="Ministerio de Economía, Fomento y Turismo"/>
    <s v="Director/a Regional Tarapacá"/>
    <s v="FELIPE EDUARDO PÉREZ CONTRERAS"/>
    <s v="M"/>
    <n v="2014"/>
    <d v="2014-04-27T00:00:00"/>
    <d v="2012-02-01T00:00:00"/>
    <d v="2012-01-31T00:00:00"/>
    <n v="1"/>
    <x v="11"/>
    <n v="4"/>
    <m/>
  </r>
  <r>
    <s v="Adscrito"/>
    <x v="1"/>
    <n v="1681"/>
    <s v="Servicio Agrícola y Ganadero"/>
    <x v="1"/>
    <s v="Ministerio de Agricultura"/>
    <s v="Director/a Regional Los Ríos"/>
    <s v="CARLOS JAVIER MOLLENHAUER YAKOVLEFF"/>
    <s v="M"/>
    <n v="2014"/>
    <d v="2014-04-01T00:00:00"/>
    <d v="2012-03-01T00:00:00"/>
    <d v="2012-02-07T00:00:00"/>
    <n v="1"/>
    <x v="1"/>
    <n v="4"/>
    <m/>
  </r>
  <r>
    <s v="Adscrito"/>
    <x v="1"/>
    <n v="1682"/>
    <s v="Instituto Nacional de Estadísticas"/>
    <x v="2"/>
    <s v="Ministerio de Economía, Fomento y Turismo"/>
    <s v="Director/a Regional Tarapacá"/>
    <s v="MAURICIO ANDRÉS SERRANO ROMO"/>
    <s v="M"/>
    <n v="2014"/>
    <d v="2014-07-07T00:00:00"/>
    <d v="2012-01-17T00:00:00"/>
    <d v="2012-01-17T00:00:00"/>
    <n v="1"/>
    <x v="13"/>
    <n v="7"/>
    <m/>
  </r>
  <r>
    <s v="Adscrito"/>
    <x v="1"/>
    <n v="1687"/>
    <s v="Servicio de Evaluación Ambiental"/>
    <x v="1"/>
    <s v="Ministerio del Medio Ambiente"/>
    <s v="Director/a Regional Maule"/>
    <s v="HERNÁN HEINRICH GIUSTINIANOVICH PÉREZ"/>
    <s v="M"/>
    <n v="2014"/>
    <d v="2014-04-15T00:00:00"/>
    <d v="2012-03-01T00:00:00"/>
    <d v="2012-01-24T00:00:00"/>
    <n v="1"/>
    <x v="4"/>
    <n v="4"/>
    <m/>
  </r>
  <r>
    <s v="Adscrito"/>
    <x v="1"/>
    <n v="1690"/>
    <s v="Dirección de Vialidad"/>
    <x v="1"/>
    <s v="Ministerio de Obras Públicas"/>
    <s v="Subdirector/a de Administración"/>
    <s v="LÍA VERÓNICA RIQUELME ORELLANA"/>
    <s v="F"/>
    <n v="2014"/>
    <d v="2014-05-12T00:00:00"/>
    <d v="2012-03-01T00:00:00"/>
    <d v="2012-01-19T00:00:00"/>
    <n v="1"/>
    <x v="23"/>
    <n v="5"/>
    <m/>
  </r>
  <r>
    <s v="Adscrito"/>
    <x v="1"/>
    <n v="1695"/>
    <s v="Instituto de Desarrollo Agropecuario"/>
    <x v="1"/>
    <s v="Ministerio de Agricultura"/>
    <s v="Director/a Regional Metropolitana"/>
    <s v="ARTURO RAÚL LÓPEZ URRUTIA"/>
    <s v="M"/>
    <n v="2014"/>
    <d v="2014-03-21T00:00:00"/>
    <d v="2012-11-12T00:00:00"/>
    <d v="2012-11-08T00:00:00"/>
    <n v="1"/>
    <x v="2"/>
    <n v="3"/>
    <m/>
  </r>
  <r>
    <s v="Adscrito"/>
    <x v="1"/>
    <n v="1699"/>
    <s v="Servicio de Salud Maule"/>
    <x v="1"/>
    <s v="Ministerio de Salud"/>
    <s v="Subdirector/a Médico/a Servicio de Salud"/>
    <s v="EDUARDO ADOLFO PEÑA ROJAS"/>
    <s v="M"/>
    <n v="2014"/>
    <d v="2014-04-01T00:00:00"/>
    <d v="2012-02-13T00:00:00"/>
    <d v="2012-02-16T00:00:00"/>
    <n v="1"/>
    <x v="1"/>
    <n v="4"/>
    <m/>
  </r>
  <r>
    <s v="Adscrito"/>
    <x v="1"/>
    <n v="1700"/>
    <s v="Defensoría Penal Pública"/>
    <x v="2"/>
    <s v="Ministerio de Justicia y Derechos Humanos"/>
    <s v="Director/a Administrativo/a Nacional"/>
    <s v="ANDRÉS EMILIO MAHNKE MALSCHAFSKY"/>
    <s v="M"/>
    <n v="2014"/>
    <d v="2014-12-24T00:00:00"/>
    <d v="2012-01-30T00:00:00"/>
    <d v="2012-01-31T00:00:00"/>
    <n v="1"/>
    <x v="30"/>
    <n v="12"/>
    <m/>
  </r>
  <r>
    <s v="Adscrito"/>
    <x v="1"/>
    <n v="1702"/>
    <s v="Superintendencia de Salud"/>
    <x v="1"/>
    <s v="Ministerio de Salud"/>
    <s v="Intendente/a de Fondos y Seguros Previsionales de Salud"/>
    <s v="MARÍA LILIANA ELENA ESCOBAR ALEGRÍA"/>
    <s v="F"/>
    <n v="2014"/>
    <d v="2014-05-01T00:00:00"/>
    <d v="2012-01-16T00:00:00"/>
    <d v="2012-01-06T00:00:00"/>
    <n v="1"/>
    <x v="11"/>
    <n v="5"/>
    <m/>
  </r>
  <r>
    <s v="Adscrito"/>
    <x v="1"/>
    <n v="1703"/>
    <s v="Servicio Agrícola y Ganadero"/>
    <x v="1"/>
    <s v="Ministerio de Agricultura"/>
    <s v="Jefe/a División Función: Protección Agrícola y Forestal"/>
    <s v="EFRAIN OCTAVIO HERRERA CONTESSE"/>
    <s v="M"/>
    <n v="2014"/>
    <d v="2014-03-17T00:00:00"/>
    <d v="2012-03-01T00:00:00"/>
    <d v="2012-02-23T00:00:00"/>
    <n v="1"/>
    <x v="2"/>
    <n v="3"/>
    <m/>
  </r>
  <r>
    <s v="Adscrito"/>
    <x v="1"/>
    <n v="1705"/>
    <s v="Junta Nacional de Jardines Infantiles"/>
    <x v="1"/>
    <s v="Ministerio de Educación"/>
    <s v="Director/a Departamento de Fiscalía y Asesoría Juridica"/>
    <s v="AÍDA EUGENIA PAULINA VALDÉS ÁLVAREZ"/>
    <s v="F"/>
    <n v="2014"/>
    <d v="2014-03-24T00:00:00"/>
    <d v="2012-02-01T00:00:00"/>
    <d v="2012-02-27T00:00:00"/>
    <n v="1"/>
    <x v="3"/>
    <n v="3"/>
    <m/>
  </r>
  <r>
    <s v="Adscrito"/>
    <x v="1"/>
    <n v="1709"/>
    <s v="Servicio de Salud Viña del Mar - Quillota"/>
    <x v="1"/>
    <s v="Ministerio de Salud"/>
    <s v="Subdirector/a Administrativo/a Servicio de Salud"/>
    <s v="GUILLERMO FERNANDO AGUAYO ROMANOFF"/>
    <s v="M"/>
    <n v="2014"/>
    <d v="2014-04-01T00:00:00"/>
    <d v="2012-07-11T00:00:00"/>
    <d v="2012-07-20T00:00:00"/>
    <n v="1"/>
    <x v="1"/>
    <n v="4"/>
    <m/>
  </r>
  <r>
    <s v="Adscrito"/>
    <x v="1"/>
    <n v="1713"/>
    <s v="Servicio Nacional de Aduanas"/>
    <x v="1"/>
    <s v="Ministerio de Hacienda"/>
    <s v="Director/a Regional de Aduana Coyhaique, Región de Aysén"/>
    <s v="ARMIN ELEDIER PARRA GUTIÉRREZ"/>
    <s v="M"/>
    <n v="2014"/>
    <d v="2014-04-21T00:00:00"/>
    <d v="2012-04-17T00:00:00"/>
    <d v="2012-04-12T00:00:00"/>
    <n v="1"/>
    <x v="25"/>
    <n v="4"/>
    <m/>
  </r>
  <r>
    <s v="Adscrito"/>
    <x v="1"/>
    <n v="1722"/>
    <s v="Superintendencia de Salud"/>
    <x v="1"/>
    <s v="Ministerio de Salud"/>
    <s v="Intendente/a de Prestadores de Salud"/>
    <s v="MARÍA SOLEDAD VELÁSQUEZ URRUTIA"/>
    <s v="F"/>
    <n v="2014"/>
    <d v="2014-04-01T00:00:00"/>
    <d v="2012-07-04T00:00:00"/>
    <d v="2012-07-04T00:00:00"/>
    <n v="1"/>
    <x v="1"/>
    <n v="4"/>
    <m/>
  </r>
  <r>
    <s v="Adscrito"/>
    <x v="1"/>
    <n v="1725"/>
    <s v="Instituto de Desarrollo Agropecuario"/>
    <x v="1"/>
    <s v="Ministerio de Agricultura"/>
    <s v="Director/a Regional OHiggins"/>
    <s v="CARLOS EDUARDO HERREROS VALENZUELA"/>
    <s v="M"/>
    <n v="2014"/>
    <d v="2014-03-20T00:00:00"/>
    <d v="2012-11-12T00:00:00"/>
    <d v="2012-11-08T00:00:00"/>
    <n v="1"/>
    <x v="2"/>
    <n v="3"/>
    <m/>
  </r>
  <r>
    <s v="Adscrito"/>
    <x v="1"/>
    <n v="1743"/>
    <s v="Instituto de Previsión Social"/>
    <x v="1"/>
    <s v="Ministerio del Trabajo y Previsión Social"/>
    <s v="Director/a Regional Antofagasta"/>
    <s v="ROGER ANTONIO BARRAZA MORALES"/>
    <s v="M"/>
    <n v="2014"/>
    <d v="2014-05-02T00:00:00"/>
    <d v="2012-05-01T00:00:00"/>
    <d v="2012-04-17T00:00:00"/>
    <n v="1"/>
    <x v="11"/>
    <n v="5"/>
    <m/>
  </r>
  <r>
    <s v="Adscrito"/>
    <x v="1"/>
    <n v="1746"/>
    <s v="Servicio de Registro Civil e Identificación"/>
    <x v="1"/>
    <s v="Ministerio de Justicia y Derechos Humanos"/>
    <s v="Director/a Regional Atacama"/>
    <s v="HUGO ANDRÉS PLAZA PIÑA"/>
    <s v="M"/>
    <n v="2014"/>
    <d v="2014-05-13T00:00:00"/>
    <d v="2012-05-01T00:00:00"/>
    <d v="2012-04-12T00:00:00"/>
    <n v="1"/>
    <x v="23"/>
    <n v="5"/>
    <m/>
  </r>
  <r>
    <s v="Adscrito"/>
    <x v="1"/>
    <n v="1754"/>
    <s v="Instituto de Previsión Social"/>
    <x v="1"/>
    <s v="Ministerio del Trabajo y Previsión Social"/>
    <s v="Director/a Regional Valparaíso"/>
    <s v="CLAUDIO ENRIQUE LASTRA VILLAGRA"/>
    <s v="M"/>
    <n v="2014"/>
    <d v="2014-05-01T00:00:00"/>
    <d v="2012-05-08T00:00:00"/>
    <d v="2012-05-03T00:00:00"/>
    <n v="1"/>
    <x v="11"/>
    <n v="5"/>
    <m/>
  </r>
  <r>
    <s v="Adscrito"/>
    <x v="1"/>
    <n v="1756"/>
    <s v="Instituto de Previsión Social"/>
    <x v="1"/>
    <s v="Ministerio del Trabajo y Previsión Social"/>
    <s v="Director/a Regional del Lib. B. OHiggins"/>
    <s v="JAIME JUAN DANIEL PINO POZO"/>
    <s v="M"/>
    <n v="2014"/>
    <d v="2014-05-01T00:00:00"/>
    <d v="2012-06-01T00:00:00"/>
    <d v="2012-05-31T00:00:00"/>
    <n v="1"/>
    <x v="11"/>
    <n v="5"/>
    <m/>
  </r>
  <r>
    <s v="Adscrito"/>
    <x v="1"/>
    <n v="1759"/>
    <s v="Servicio de Salud Maule"/>
    <x v="1"/>
    <s v="Ministerio de Salud"/>
    <s v="Subdirector/a Administrativo/a Servicio de Salud"/>
    <s v="EDUARDO AGUSTÍN SOTO ARAYA"/>
    <s v="M"/>
    <n v="2014"/>
    <d v="2014-04-01T00:00:00"/>
    <d v="2012-05-23T00:00:00"/>
    <d v="2012-05-25T00:00:00"/>
    <n v="1"/>
    <x v="1"/>
    <n v="4"/>
    <m/>
  </r>
  <r>
    <s v="Adscrito"/>
    <x v="1"/>
    <n v="1760"/>
    <s v="Servicio Nacional de Capacitación y Empleo"/>
    <x v="1"/>
    <s v="Ministerio del Trabajo y Previsión Social"/>
    <s v="Jefe/a Departamento Jurídico"/>
    <s v="MAURICIO GILBERTO VELASTÍN TORRES"/>
    <s v="M"/>
    <n v="2014"/>
    <d v="2014-05-01T00:00:00"/>
    <d v="2012-07-01T00:00:00"/>
    <d v="2012-07-03T00:00:00"/>
    <n v="1"/>
    <x v="11"/>
    <n v="5"/>
    <m/>
  </r>
  <r>
    <s v="Adscrito"/>
    <x v="1"/>
    <n v="1762"/>
    <s v="Defensoría Penal Pública"/>
    <x v="2"/>
    <s v="Ministerio de Justicia y Derechos Humanos"/>
    <s v="Jefe/a Unidad Departamento Gestión de Personas y Desarrollo Organizacional"/>
    <s v="PEDRO GUSTAVO GUERRA LOINS"/>
    <s v="M"/>
    <n v="2014"/>
    <d v="2014-08-04T00:00:00"/>
    <d v="2012-03-22T00:00:00"/>
    <d v="2012-04-02T00:00:00"/>
    <n v="1"/>
    <x v="15"/>
    <n v="8"/>
    <m/>
  </r>
  <r>
    <s v="Adscrito"/>
    <x v="1"/>
    <n v="1766"/>
    <s v="Servicio Agrícola y Ganadero"/>
    <x v="1"/>
    <s v="Ministerio de Agricultura"/>
    <s v="Director/a Regional Atacama"/>
    <s v="EDUARDO CRISTIAN MAXIMILIANO MONREAL BRAUNING"/>
    <s v="M"/>
    <n v="2014"/>
    <d v="2014-04-01T00:00:00"/>
    <d v="2012-04-02T00:00:00"/>
    <d v="2012-04-02T00:00:00"/>
    <n v="1"/>
    <x v="1"/>
    <n v="4"/>
    <m/>
  </r>
  <r>
    <s v="Adscrito"/>
    <x v="1"/>
    <n v="1768"/>
    <s v="Instituto de Previsión Social"/>
    <x v="1"/>
    <s v="Ministerio del Trabajo y Previsión Social"/>
    <s v="Director/a Regional Atacama"/>
    <s v="JORGE EDUARDO BERARDI CARREÑO"/>
    <s v="M"/>
    <n v="2014"/>
    <d v="2014-05-01T00:00:00"/>
    <d v="2012-07-01T00:00:00"/>
    <d v="2012-06-29T00:00:00"/>
    <n v="1"/>
    <x v="11"/>
    <n v="5"/>
    <m/>
  </r>
  <r>
    <s v="Adscrito"/>
    <x v="1"/>
    <n v="1770"/>
    <s v="Servicio de Salud Coquimbo"/>
    <x v="1"/>
    <s v="Ministerio de Salud"/>
    <s v="Subdirector/a Médico/a Servicio de Salud"/>
    <s v="CELESTE ROSARIO BURGOS CASTILLO"/>
    <s v="F"/>
    <n v="2014"/>
    <d v="2014-05-19T00:00:00"/>
    <d v="2013-04-15T00:00:00"/>
    <d v="2013-03-26T00:00:00"/>
    <n v="1"/>
    <x v="20"/>
    <n v="5"/>
    <m/>
  </r>
  <r>
    <s v="Adscrito"/>
    <x v="1"/>
    <n v="1771"/>
    <s v="Instituto de Previsión Social"/>
    <x v="1"/>
    <s v="Ministerio del Trabajo y Previsión Social"/>
    <s v="Director/a Regional Arica y Parinacota"/>
    <s v="MANUEL ALEJANDRO BARREDA OLAVARRÍA"/>
    <s v="M"/>
    <n v="2014"/>
    <d v="2014-05-01T00:00:00"/>
    <d v="2012-07-01T00:00:00"/>
    <d v="2012-06-29T00:00:00"/>
    <n v="1"/>
    <x v="11"/>
    <n v="5"/>
    <m/>
  </r>
  <r>
    <s v="Adscrito"/>
    <x v="1"/>
    <n v="1774"/>
    <s v="Servicio Nacional para la Prevención y Rehabilitación del Consumo de Drogas y Alcohol"/>
    <x v="1"/>
    <s v="Ministerio del Interior y Seguridad Pública"/>
    <s v="Jefe/a División Función Administración y Finanzas"/>
    <s v="PAULINA GLORIA ORTEGA VÉLIZ"/>
    <s v="F"/>
    <n v="2014"/>
    <d v="2014-03-24T00:00:00"/>
    <d v="2012-04-01T00:00:00"/>
    <d v="2012-03-23T00:00:00"/>
    <n v="1"/>
    <x v="3"/>
    <n v="3"/>
    <m/>
  </r>
  <r>
    <s v="Adscrito"/>
    <x v="1"/>
    <n v="1776"/>
    <s v="Servicio Nacional para la Prevención y Rehabilitación del Consumo de Drogas y Alcohol"/>
    <x v="1"/>
    <s v="Ministerio del Interior y Seguridad Pública"/>
    <s v="Jefe/a División Función Jurídica"/>
    <s v="ANDREA DEL PILAR MEDINA SALGADO"/>
    <s v="F"/>
    <n v="2014"/>
    <d v="2014-03-24T00:00:00"/>
    <d v="2012-04-16T00:00:00"/>
    <d v="2012-04-05T00:00:00"/>
    <n v="1"/>
    <x v="3"/>
    <n v="3"/>
    <m/>
  </r>
  <r>
    <s v="Adscrito"/>
    <x v="1"/>
    <n v="1777"/>
    <s v="Servicio Nacional para la Prevención y Rehabilitación del Consumo de Drogas y Alcohol"/>
    <x v="1"/>
    <s v="Ministerio del Interior y Seguridad Pública"/>
    <s v="Director/a Regional Metropolitano/a"/>
    <s v="JOHANNA MARIECHEN OLIVARES GRIBBELL"/>
    <s v="F"/>
    <n v="2014"/>
    <d v="2014-03-24T00:00:00"/>
    <d v="2012-06-18T00:00:00"/>
    <d v="2012-06-18T00:00:00"/>
    <n v="1"/>
    <x v="3"/>
    <n v="3"/>
    <m/>
  </r>
  <r>
    <s v="Adscrito"/>
    <x v="1"/>
    <n v="1782"/>
    <s v="Servicio Nacional de Turismo"/>
    <x v="1"/>
    <s v="Ministerio de Economía, Fomento y Turismo"/>
    <s v="Director/a Regional Metropolitano"/>
    <s v="NICOLÁS ALEJANDRO BLANCO FRANCE"/>
    <s v="M"/>
    <n v="2014"/>
    <d v="2014-04-21T00:00:00"/>
    <d v="2012-11-01T00:00:00"/>
    <d v="2012-12-26T00:00:00"/>
    <n v="1"/>
    <x v="25"/>
    <n v="4"/>
    <m/>
  </r>
  <r>
    <s v="Adscrito"/>
    <x v="1"/>
    <n v="1784"/>
    <s v="Servicio Nacional de Pesca y Acuicultura"/>
    <x v="1"/>
    <s v="Ministerio de Economía, Fomento y Turismo"/>
    <s v="Director/a Regional Los Ríos"/>
    <s v="CRISTIAN IVÁN ESPINOZA MONTENEGRO"/>
    <s v="M"/>
    <n v="2014"/>
    <d v="2014-05-19T00:00:00"/>
    <d v="2012-07-03T00:00:00"/>
    <d v="2012-06-15T00:00:00"/>
    <n v="1"/>
    <x v="20"/>
    <n v="5"/>
    <m/>
  </r>
  <r>
    <s v="Adscrito"/>
    <x v="1"/>
    <n v="1785"/>
    <s v="Servicio Nacional de Pesca y Acuicultura"/>
    <x v="1"/>
    <s v="Ministerio de Economía, Fomento y Turismo"/>
    <s v="Director/a Regional Araucanía"/>
    <s v="CRISTIAN BORDACHAR MORAGA"/>
    <s v="M"/>
    <n v="2014"/>
    <d v="2014-05-13T00:00:00"/>
    <d v="2012-07-03T00:00:00"/>
    <d v="2012-06-07T00:00:00"/>
    <n v="1"/>
    <x v="23"/>
    <n v="5"/>
    <m/>
  </r>
  <r>
    <s v="Adscrito"/>
    <x v="1"/>
    <n v="1788"/>
    <s v="Junta Nacional de Auxilio Escolar y Becas"/>
    <x v="1"/>
    <s v="Ministerio de Educación"/>
    <s v="Director/a Regional Tarapacá"/>
    <s v="ANGEL NAZARENO OLIVARES MARTÍNEZ"/>
    <s v="M"/>
    <n v="2014"/>
    <d v="2014-06-26T00:00:00"/>
    <d v="2012-07-15T00:00:00"/>
    <d v="2012-07-20T00:00:00"/>
    <n v="1"/>
    <x v="27"/>
    <n v="6"/>
    <m/>
  </r>
  <r>
    <s v="Adscrito"/>
    <x v="1"/>
    <n v="1799"/>
    <s v="Junta Nacional de Auxilio Escolar y Becas"/>
    <x v="2"/>
    <s v="Ministerio de Educación"/>
    <s v="Director/a Regional Los Lagos"/>
    <s v="MARIO PATRICIO BELLO GARRIDO"/>
    <s v="M"/>
    <n v="2014"/>
    <d v="2014-04-15T00:00:00"/>
    <d v="2012-07-23T00:00:00"/>
    <d v="2012-07-20T00:00:00"/>
    <n v="1"/>
    <x v="4"/>
    <n v="4"/>
    <m/>
  </r>
  <r>
    <s v="Adscrito"/>
    <x v="1"/>
    <n v="1804"/>
    <s v="Junta Nacional de Auxilio Escolar y Becas"/>
    <x v="1"/>
    <s v="Ministerio de Educación"/>
    <s v="Director/a Regional Valparaíso"/>
    <s v="FELIPE SÁEZ VILLASECA"/>
    <s v="M"/>
    <n v="2014"/>
    <d v="2014-05-22T00:00:00"/>
    <d v="2012-09-01T00:00:00"/>
    <d v="2012-07-20T00:00:00"/>
    <n v="1"/>
    <x v="20"/>
    <n v="5"/>
    <m/>
  </r>
  <r>
    <s v="Adscrito"/>
    <x v="1"/>
    <n v="1808"/>
    <s v="Junta Nacional de Auxilio Escolar y Becas"/>
    <x v="1"/>
    <s v="Ministerio de Educación"/>
    <s v="Director/a Regional Araucanía"/>
    <s v="RICARDO ALFONSO BARRÍA DILLEMS"/>
    <s v="M"/>
    <n v="2014"/>
    <d v="2014-05-09T00:00:00"/>
    <d v="2012-07-23T00:00:00"/>
    <d v="2012-07-20T00:00:00"/>
    <n v="1"/>
    <x v="8"/>
    <n v="5"/>
    <m/>
  </r>
  <r>
    <s v="Adscrito"/>
    <x v="1"/>
    <n v="1819"/>
    <s v="Servicio Nacional para la Prevención y Rehabilitación del Consumo de Drogas y Alcohol"/>
    <x v="1"/>
    <s v="Ministerio del Interior y Seguridad Pública"/>
    <s v="Director/a Regional Tarapacá"/>
    <s v="CLAUDIO ALEJANDRO JIMÉNEZ GUTIÉRREZ"/>
    <s v="M"/>
    <n v="2014"/>
    <d v="2014-03-24T00:00:00"/>
    <d v="2012-07-17T00:00:00"/>
    <d v="2012-07-12T00:00:00"/>
    <n v="1"/>
    <x v="3"/>
    <n v="3"/>
    <m/>
  </r>
  <r>
    <s v="Adscrito"/>
    <x v="1"/>
    <n v="1822"/>
    <s v="Servicio Nacional para la Prevención y Rehabilitación del Consumo de Drogas y Alcohol"/>
    <x v="1"/>
    <s v="Ministerio del Interior y Seguridad Pública"/>
    <s v="Director/a Regional Valparaíso"/>
    <s v="MARÍA ESTER MUNNIER SOTO"/>
    <s v="F"/>
    <n v="2014"/>
    <d v="2014-03-24T00:00:00"/>
    <d v="2012-07-17T00:00:00"/>
    <d v="2012-07-12T00:00:00"/>
    <n v="1"/>
    <x v="3"/>
    <n v="3"/>
    <m/>
  </r>
  <r>
    <s v="Adscrito"/>
    <x v="1"/>
    <n v="1823"/>
    <s v="Servicio Nacional para la Prevención y Rehabilitación del Consumo de Drogas y Alcohol"/>
    <x v="1"/>
    <s v="Ministerio del Interior y Seguridad Pública"/>
    <s v="Director/a Regional Bío-Bío"/>
    <s v="JORGE BASTIAS DOMINGUEZ"/>
    <s v="M"/>
    <n v="2014"/>
    <d v="2014-03-24T00:00:00"/>
    <d v="2012-08-01T00:00:00"/>
    <d v="2012-07-20T00:00:00"/>
    <n v="1"/>
    <x v="3"/>
    <n v="3"/>
    <m/>
  </r>
  <r>
    <s v="Adscrito"/>
    <x v="1"/>
    <n v="1825"/>
    <s v="Servicio Nacional de Capacitación y Empleo"/>
    <x v="1"/>
    <s v="Ministerio del Trabajo y Previsión Social"/>
    <s v="Director/a Regional Metropolitana"/>
    <s v="VICENTE ROBERTO CASELLI RAMOS"/>
    <s v="M"/>
    <n v="2014"/>
    <d v="2014-04-25T00:00:00"/>
    <d v="2012-07-15T00:00:00"/>
    <d v="2012-07-09T00:00:00"/>
    <n v="1"/>
    <x v="25"/>
    <n v="4"/>
    <m/>
  </r>
  <r>
    <s v="Adscrito"/>
    <x v="1"/>
    <n v="1829"/>
    <s v="Servicio de Salud Metropolitano Occidente"/>
    <x v="2"/>
    <s v="Ministerio de Salud"/>
    <s v="Director/a Hospital de Curacaví"/>
    <s v="BERNARDO DEL SAGRADO CORAZÓN MARTORELL GUERRA"/>
    <s v="M"/>
    <n v="2014"/>
    <d v="2014-03-20T00:00:00"/>
    <d v="2013-01-01T00:00:00"/>
    <d v="2012-12-20T00:00:00"/>
    <n v="1"/>
    <x v="2"/>
    <n v="3"/>
    <m/>
  </r>
  <r>
    <s v="Adscrito"/>
    <x v="1"/>
    <n v="1830"/>
    <s v="Servicio de Salud Arica"/>
    <x v="1"/>
    <s v="Ministerio de Salud"/>
    <s v="Subdirector/a Administrativo/a Servicio de Salud"/>
    <s v="DANIEL DAVID LÓPEZ NAMUR"/>
    <s v="M"/>
    <n v="2014"/>
    <d v="2014-04-08T00:00:00"/>
    <d v="2012-07-01T00:00:00"/>
    <d v="2012-06-29T00:00:00"/>
    <n v="1"/>
    <x v="7"/>
    <n v="4"/>
    <m/>
  </r>
  <r>
    <s v="Adscrito"/>
    <x v="1"/>
    <n v="1837"/>
    <s v="Servicio de Registro Civil e Identificación"/>
    <x v="2"/>
    <s v="Ministerio de Justicia y Derechos Humanos"/>
    <s v="Director/a Regional Antofagasta"/>
    <s v="RODRIGO ANTONIO MARTINO MARIÑO"/>
    <s v="M"/>
    <n v="2014"/>
    <d v="2014-04-01T00:00:00"/>
    <d v="2012-10-01T00:00:00"/>
    <d v="2012-09-11T00:00:00"/>
    <n v="1"/>
    <x v="1"/>
    <n v="4"/>
    <m/>
  </r>
  <r>
    <s v="Adscrito"/>
    <x v="1"/>
    <n v="1847"/>
    <s v="Servicio de Tesorerías - Tesorería General de la República"/>
    <x v="2"/>
    <s v="Ministerio de Hacienda"/>
    <s v="Director/a Regional Tesorero/a Región Metropolitana Santiago Poniente"/>
    <s v="MARCELO NICOLÁS CARMONA CONCHA"/>
    <s v="M"/>
    <n v="2014"/>
    <d v="2014-11-14T00:00:00"/>
    <d v="2012-10-01T00:00:00"/>
    <d v="2012-08-29T00:00:00"/>
    <n v="1"/>
    <x v="6"/>
    <n v="11"/>
    <m/>
  </r>
  <r>
    <s v="Adscrito"/>
    <x v="1"/>
    <n v="1851"/>
    <s v="Servicio Nacional de Aduanas"/>
    <x v="1"/>
    <s v="Ministerio de Hacienda"/>
    <s v="Director/a Regional de Aduana Santiago, Región Metropolitana"/>
    <s v="ROBERTO ARMANDO FERNÁNDEZ OLIVARES"/>
    <s v="M"/>
    <n v="2014"/>
    <d v="2014-04-22T00:00:00"/>
    <d v="2012-08-16T00:00:00"/>
    <d v="2012-08-02T00:00:00"/>
    <n v="1"/>
    <x v="25"/>
    <n v="4"/>
    <m/>
  </r>
  <r>
    <s v="Adscrito"/>
    <x v="1"/>
    <n v="1868"/>
    <s v="Junta Nacional de Auxilio Escolar y Becas"/>
    <x v="2"/>
    <s v="Ministerio de Educación"/>
    <s v="Jefe/a de Departamento de Operaciones"/>
    <s v="DANIELA FRANCISCA VALLADARES RODRIGUEZ"/>
    <s v="F"/>
    <n v="2014"/>
    <d v="2014-06-23T00:00:00"/>
    <d v="2013-02-27T00:00:00"/>
    <d v="2013-02-13T00:00:00"/>
    <n v="1"/>
    <x v="27"/>
    <n v="6"/>
    <m/>
  </r>
  <r>
    <s v="Adscrito"/>
    <x v="1"/>
    <n v="1878"/>
    <s v="Servicio Nacional del Consumidor"/>
    <x v="2"/>
    <s v="Ministerio de Economía, Fomento y Turismo"/>
    <s v="Jefe/a División Función Consumo Financiero"/>
    <s v="CAROLINA PAZ DEL RÍO BARRIO"/>
    <s v="F"/>
    <n v="2014"/>
    <d v="2014-04-01T00:00:00"/>
    <d v="2013-09-01T00:00:00"/>
    <d v="2013-08-27T00:00:00"/>
    <n v="1"/>
    <x v="1"/>
    <n v="4"/>
    <m/>
  </r>
  <r>
    <s v="Adscrito"/>
    <x v="1"/>
    <n v="1885"/>
    <s v="Servicio Nacional de Aduanas"/>
    <x v="1"/>
    <s v="Ministerio de Hacienda"/>
    <s v="Director/a Regional de Aduana Antofagasta, Región de Antofagasta"/>
    <s v="ALEJANDRO CARLOS MANHOOD MAYDL"/>
    <s v="M"/>
    <n v="2014"/>
    <d v="2014-04-21T00:00:00"/>
    <d v="2012-12-03T00:00:00"/>
    <d v="2012-10-30T00:00:00"/>
    <n v="1"/>
    <x v="25"/>
    <n v="4"/>
    <m/>
  </r>
  <r>
    <s v="Adscrito"/>
    <x v="1"/>
    <n v="1891"/>
    <s v="Servicio de Salud Maule"/>
    <x v="1"/>
    <s v="Ministerio de Salud"/>
    <s v="Director/a Hospital de Curicó"/>
    <s v="LUIS JAIME APARA MANZUR"/>
    <s v="M"/>
    <n v="2014"/>
    <d v="2014-05-07T00:00:00"/>
    <d v="2012-09-01T00:00:00"/>
    <d v="2012-08-30T00:00:00"/>
    <n v="1"/>
    <x v="8"/>
    <n v="5"/>
    <m/>
  </r>
  <r>
    <s v="Adscrito"/>
    <x v="1"/>
    <n v="1894"/>
    <s v="Dirección de Compras y Contratación Pública"/>
    <x v="1"/>
    <s v="Ministerio de Hacienda"/>
    <s v="Jefe/a División Función Convenios Marco"/>
    <s v="EVELYN HILDEGARD HECHT CHAU"/>
    <s v="F"/>
    <n v="2014"/>
    <d v="2014-05-13T00:00:00"/>
    <d v="2013-01-01T00:00:00"/>
    <d v="2012-12-04T00:00:00"/>
    <n v="1"/>
    <x v="23"/>
    <n v="5"/>
    <m/>
  </r>
  <r>
    <s v="Adscrito"/>
    <x v="1"/>
    <n v="1896"/>
    <s v="Servicio Nacional para la Prevención y Rehabilitación del Consumo de Drogas y Alcohol"/>
    <x v="1"/>
    <s v="Ministerio del Interior y Seguridad Pública"/>
    <s v="Director/a Regional OHiggins"/>
    <s v="CLAUDIA ANDREA REYES BASTÍAS"/>
    <s v="F"/>
    <n v="2014"/>
    <d v="2014-03-24T00:00:00"/>
    <d v="2012-09-01T00:00:00"/>
    <d v="2012-08-22T00:00:00"/>
    <n v="1"/>
    <x v="3"/>
    <n v="3"/>
    <m/>
  </r>
  <r>
    <s v="Adscrito"/>
    <x v="1"/>
    <n v="1899"/>
    <s v="Servicio Nacional para la Prevención y Rehabilitación del Consumo de Drogas y Alcohol"/>
    <x v="1"/>
    <s v="Ministerio del Interior y Seguridad Pública"/>
    <s v="Director/a Regional Los Ríos"/>
    <s v="RODRIGO HORACIO REYES PAYERA"/>
    <s v="M"/>
    <n v="2014"/>
    <d v="2014-03-24T00:00:00"/>
    <d v="2012-12-01T00:00:00"/>
    <d v="2012-11-06T00:00:00"/>
    <n v="1"/>
    <x v="3"/>
    <n v="3"/>
    <m/>
  </r>
  <r>
    <s v="Adscrito"/>
    <x v="1"/>
    <n v="1904"/>
    <s v="Servicio Nacional para la Prevención y Rehabilitación del Consumo de Drogas y Alcohol"/>
    <x v="1"/>
    <s v="Ministerio del Interior y Seguridad Pública"/>
    <s v="Director/a Regional Los Lagos"/>
    <s v="RAFAEL ALEJANDRO CEPEDA ALVEZ"/>
    <s v="M"/>
    <n v="2014"/>
    <d v="2014-04-02T00:00:00"/>
    <d v="2013-01-01T00:00:00"/>
    <d v="2012-12-26T00:00:00"/>
    <n v="1"/>
    <x v="1"/>
    <n v="4"/>
    <m/>
  </r>
  <r>
    <s v="Adscrito"/>
    <x v="1"/>
    <n v="1908"/>
    <s v="Instituto de Desarrollo Agropecuario"/>
    <x v="1"/>
    <s v="Ministerio de Agricultura"/>
    <s v="Subdirector/a Desarrollo Rural"/>
    <s v="ANTONELLA PECCHENINO LOBOS"/>
    <s v="F"/>
    <n v="2014"/>
    <d v="2014-03-17T00:00:00"/>
    <d v="2012-11-12T00:00:00"/>
    <d v="2012-11-08T00:00:00"/>
    <n v="1"/>
    <x v="2"/>
    <n v="3"/>
    <m/>
  </r>
  <r>
    <s v="Adscrito"/>
    <x v="1"/>
    <n v="1910"/>
    <s v="Instituto de Previsión Social"/>
    <x v="1"/>
    <s v="Ministerio del Trabajo y Previsión Social"/>
    <s v="Jefe/a División Informática"/>
    <s v="JACQUELINE VIVIAN GENTINA VALDÉS"/>
    <s v="F"/>
    <n v="2014"/>
    <d v="2014-06-01T00:00:00"/>
    <d v="2013-08-01T00:00:00"/>
    <d v="2013-07-25T00:00:00"/>
    <n v="1"/>
    <x v="10"/>
    <n v="6"/>
    <m/>
  </r>
  <r>
    <s v="Adscrito"/>
    <x v="1"/>
    <n v="1914"/>
    <s v="Instituto de Previsión Social"/>
    <x v="1"/>
    <s v="Ministerio del Trabajo y Previsión Social"/>
    <s v="Director/a Regional Maule"/>
    <s v="ESTELA SAZO MENDOZA"/>
    <s v="F"/>
    <n v="2014"/>
    <d v="2014-05-01T00:00:00"/>
    <d v="2012-11-26T00:00:00"/>
    <d v="2012-11-07T00:00:00"/>
    <n v="1"/>
    <x v="11"/>
    <n v="5"/>
    <m/>
  </r>
  <r>
    <s v="Adscrito"/>
    <x v="1"/>
    <n v="1926"/>
    <s v="Servicio de Salud Metropolitano Central"/>
    <x v="1"/>
    <s v="Ministerio de Salud"/>
    <s v="Director/a Atención Primaria"/>
    <s v="ORLANDO ANDRÉS DURÁN PONCE"/>
    <s v="M"/>
    <n v="2014"/>
    <d v="2014-03-18T00:00:00"/>
    <d v="2012-10-01T00:00:00"/>
    <d v="2012-10-04T00:00:00"/>
    <n v="1"/>
    <x v="2"/>
    <n v="3"/>
    <m/>
  </r>
  <r>
    <s v="Adscrito"/>
    <x v="1"/>
    <n v="1927"/>
    <s v="Servicio de Salud Araucanía Sur"/>
    <x v="1"/>
    <s v="Ministerio de Salud"/>
    <s v="Subdirector/a Médico/a Hospital Dr. Hernán Henríquez Aravena"/>
    <s v="MANUEL FRANKLIN VIAL GALLARDO"/>
    <s v="M"/>
    <n v="2014"/>
    <d v="2014-04-02T00:00:00"/>
    <d v="2013-04-01T00:00:00"/>
    <d v="2013-02-22T00:00:00"/>
    <n v="1"/>
    <x v="1"/>
    <n v="4"/>
    <m/>
  </r>
  <r>
    <s v="Adscrito"/>
    <x v="1"/>
    <n v="1928"/>
    <s v="Servicio de Evaluación Ambiental"/>
    <x v="2"/>
    <s v="Ministerio del Medio Ambiente"/>
    <s v="Director/a Regional Atacama"/>
    <s v="OLIVIA PEREIRA VALDES"/>
    <s v="F"/>
    <n v="2014"/>
    <d v="2014-03-18T00:00:00"/>
    <d v="2013-06-17T00:00:00"/>
    <d v="2013-06-11T00:00:00"/>
    <n v="1"/>
    <x v="2"/>
    <n v="3"/>
    <m/>
  </r>
  <r>
    <s v="Adscrito"/>
    <x v="1"/>
    <n v="1929"/>
    <s v="Servicio Nacional de Capacitación y Empleo"/>
    <x v="1"/>
    <s v="Ministerio del Trabajo y Previsión Social"/>
    <s v="Director/a Regional Arica y Parinacota"/>
    <s v="FRANCISCO JOSÉ ANTONIO MEZA HERNÁNDEZ"/>
    <s v="M"/>
    <n v="2014"/>
    <d v="2014-04-27T00:00:00"/>
    <d v="2012-12-18T00:00:00"/>
    <d v="2012-12-17T00:00:00"/>
    <n v="1"/>
    <x v="11"/>
    <n v="4"/>
    <m/>
  </r>
  <r>
    <s v="Adscrito"/>
    <x v="1"/>
    <n v="1935"/>
    <s v="Junta Nacional de Jardines Infantiles"/>
    <x v="1"/>
    <s v="Ministerio de Educación"/>
    <s v="Director/a Regional, Región de Los Ríos"/>
    <s v="CAROLINA PAZ RECABAL DÍAZ"/>
    <s v="F"/>
    <n v="2014"/>
    <d v="2014-07-01T00:00:00"/>
    <d v="2012-12-10T00:00:00"/>
    <d v="2012-12-04T00:00:00"/>
    <n v="1"/>
    <x v="5"/>
    <n v="7"/>
    <m/>
  </r>
  <r>
    <s v="Adscrito"/>
    <x v="1"/>
    <n v="1936"/>
    <s v="Servicio Agrícola y Ganadero"/>
    <x v="1"/>
    <s v="Ministerio de Agricultura"/>
    <s v="Director/a Regional Arica y Parinacota"/>
    <s v="JORGE ANDRÉS PUIGGROS VOGEL"/>
    <s v="M"/>
    <n v="2014"/>
    <d v="2014-04-01T00:00:00"/>
    <d v="2013-03-01T00:00:00"/>
    <d v="2013-01-04T00:00:00"/>
    <n v="1"/>
    <x v="1"/>
    <n v="4"/>
    <m/>
  </r>
  <r>
    <s v="Adscrito"/>
    <x v="1"/>
    <n v="1944"/>
    <s v="Servicio de Tesorerías - Tesorería General de la República"/>
    <x v="2"/>
    <s v="Ministerio de Hacienda"/>
    <s v="Jefe/a División Función Personal"/>
    <s v="RODRIGO HORACIO ITURRIETA VENEGAS"/>
    <s v="M"/>
    <n v="2014"/>
    <d v="2014-11-20T00:00:00"/>
    <d v="2013-02-20T00:00:00"/>
    <d v="2013-01-28T00:00:00"/>
    <n v="1"/>
    <x v="31"/>
    <n v="11"/>
    <m/>
  </r>
  <r>
    <s v="Adscrito"/>
    <x v="1"/>
    <n v="1955"/>
    <s v="Servicio Nacional de la Discapacidad"/>
    <x v="1"/>
    <s v="Ministerio de Desarrollo Social y Familia"/>
    <s v="Director/a Regional Arica y Parinacota"/>
    <s v="HERNÁN MAURICIO BENAVIDES ALVARADO"/>
    <s v="M"/>
    <n v="2014"/>
    <d v="2014-04-28T00:00:00"/>
    <d v="2012-12-31T00:00:00"/>
    <d v="2012-12-31T00:00:00"/>
    <n v="1"/>
    <x v="11"/>
    <n v="4"/>
    <m/>
  </r>
  <r>
    <s v="Adscrito"/>
    <x v="1"/>
    <n v="1958"/>
    <s v="Servicio de Evaluación Ambiental"/>
    <x v="2"/>
    <s v="Ministerio del Medio Ambiente"/>
    <s v="Jefe/a División Evaluación Ambiental y Participación Ciudadana"/>
    <s v="RODOLFO FERNANDO RIVERO FERNÁNDEZ"/>
    <s v="M"/>
    <n v="2014"/>
    <d v="2014-07-21T00:00:00"/>
    <d v="2012-11-19T00:00:00"/>
    <d v="2012-11-12T00:00:00"/>
    <n v="1"/>
    <x v="32"/>
    <n v="7"/>
    <m/>
  </r>
  <r>
    <s v="Adscrito"/>
    <x v="1"/>
    <n v="1972"/>
    <s v="Servicio de Salud Antofagasta"/>
    <x v="1"/>
    <s v="Ministerio de Salud"/>
    <s v="Subdirector/a Médico/a Servicio de Salud"/>
    <s v="EDGARDO HUMBERTO ÁLVAREZ NÚÑEZ"/>
    <s v="M"/>
    <n v="2014"/>
    <d v="2014-03-29T00:00:00"/>
    <d v="2013-09-01T00:00:00"/>
    <d v="2013-07-18T00:00:00"/>
    <n v="1"/>
    <x v="3"/>
    <n v="3"/>
    <m/>
  </r>
  <r>
    <s v="Adscrito"/>
    <x v="1"/>
    <n v="1973"/>
    <s v="Servicio de Salud Antofagasta"/>
    <x v="1"/>
    <s v="Ministerio de Salud"/>
    <s v="Subdirector/a Administrativo/a Servicio de Salud"/>
    <s v="CLAUDIO ENRIQUE ESPINOZA AEDO"/>
    <s v="M"/>
    <n v="2014"/>
    <d v="2014-03-25T00:00:00"/>
    <d v="2013-06-01T00:00:00"/>
    <d v="2013-05-28T00:00:00"/>
    <n v="1"/>
    <x v="3"/>
    <n v="3"/>
    <m/>
  </r>
  <r>
    <s v="Adscrito"/>
    <x v="1"/>
    <n v="1979"/>
    <s v="Servicio Nacional de Pesca y Acuicultura"/>
    <x v="1"/>
    <s v="Ministerio de Economía, Fomento y Turismo"/>
    <s v="Director/a Regional Tarapacá"/>
    <s v="OSCAR ARTURO SAAVEDRA ZAMORA"/>
    <s v="M"/>
    <n v="2014"/>
    <d v="2014-05-19T00:00:00"/>
    <d v="2013-03-01T00:00:00"/>
    <d v="2013-02-08T00:00:00"/>
    <n v="1"/>
    <x v="20"/>
    <n v="5"/>
    <m/>
  </r>
  <r>
    <s v="Adscrito"/>
    <x v="1"/>
    <n v="2002"/>
    <s v="Servicio de Salud Araucanía Sur"/>
    <x v="1"/>
    <s v="Ministerio de Salud"/>
    <s v="Subdirector/a Administrativo/a Servicio de Salud"/>
    <s v="SILVIA AURORA GONZÁLEZ OSSES"/>
    <s v="F"/>
    <n v="2014"/>
    <d v="2014-04-01T00:00:00"/>
    <d v="2012-12-20T00:00:00"/>
    <d v="2012-11-19T00:00:00"/>
    <n v="1"/>
    <x v="1"/>
    <n v="4"/>
    <m/>
  </r>
  <r>
    <s v="Adscrito"/>
    <x v="1"/>
    <n v="2006"/>
    <s v="Servicio Nacional de Turismo"/>
    <x v="1"/>
    <s v="Ministerio de Economía, Fomento y Turismo"/>
    <s v="Subdirector/a de Desarrollo"/>
    <s v="SIMONE NICOLE HARTARD CAZENAVE"/>
    <s v="F"/>
    <n v="2014"/>
    <d v="2014-04-10T00:00:00"/>
    <d v="2013-09-01T00:00:00"/>
    <d v="2013-09-24T00:00:00"/>
    <n v="1"/>
    <x v="7"/>
    <n v="4"/>
    <m/>
  </r>
  <r>
    <s v="Adscrito"/>
    <x v="1"/>
    <n v="2011"/>
    <s v="Servicio de Salud Antofagasta"/>
    <x v="1"/>
    <s v="Ministerio de Salud"/>
    <s v="Director/a Hospital Regional de Antofagasta"/>
    <s v="JUAN PABLO MATTATALL LANKIN"/>
    <s v="M"/>
    <n v="2014"/>
    <d v="2014-05-14T00:00:00"/>
    <d v="2013-03-04T00:00:00"/>
    <d v="2013-02-19T00:00:00"/>
    <n v="1"/>
    <x v="23"/>
    <n v="5"/>
    <m/>
  </r>
  <r>
    <s v="Adscrito"/>
    <x v="1"/>
    <n v="2012"/>
    <s v="Servicio Nacional de la Discapacidad"/>
    <x v="1"/>
    <s v="Ministerio de Desarrollo Social y Familia"/>
    <s v="Director/a Regional Aysén"/>
    <s v="DOMINIQUE NICOLE BRAUTIGAM LAGOMARSINO"/>
    <s v="F"/>
    <n v="2014"/>
    <d v="2014-04-28T00:00:00"/>
    <d v="2013-01-14T00:00:00"/>
    <d v="2012-12-31T00:00:00"/>
    <n v="1"/>
    <x v="11"/>
    <n v="4"/>
    <m/>
  </r>
  <r>
    <s v="Adscrito"/>
    <x v="1"/>
    <n v="2015"/>
    <s v="Central de Abastecimiento del Sistema Nacional de Servicios de Salud"/>
    <x v="2"/>
    <s v="Ministerio de Salud"/>
    <s v="Jefe/a Departamento Tecnologías de la Información"/>
    <s v="GUSTAVO ANDRÉS VARGAS BRAVO"/>
    <s v="M"/>
    <n v="2014"/>
    <d v="2014-08-20T00:00:00"/>
    <d v="2012-01-02T00:00:00"/>
    <d v="2012-12-18T00:00:00"/>
    <n v="1"/>
    <x v="33"/>
    <n v="8"/>
    <m/>
  </r>
  <r>
    <s v="Adscrito"/>
    <x v="1"/>
    <n v="2019"/>
    <s v="Instituto de Seguridad Laboral"/>
    <x v="1"/>
    <s v="Ministerio del Trabajo y Previsión Social"/>
    <s v="Jefe/a División Función: Finanzas y Administración"/>
    <s v="ISABEL ARAOS MARFIL"/>
    <s v="F"/>
    <n v="2014"/>
    <d v="2014-08-01T00:00:00"/>
    <d v="2013-02-11T00:00:00"/>
    <d v="2013-02-11T00:00:00"/>
    <n v="1"/>
    <x v="28"/>
    <n v="8"/>
    <m/>
  </r>
  <r>
    <s v="Adscrito"/>
    <x v="1"/>
    <n v="2020"/>
    <s v="Servicio de Evaluación Ambiental"/>
    <x v="1"/>
    <s v="Ministerio del Medio Ambiente"/>
    <s v="Director/a Regional Valparaíso"/>
    <s v="GENOVEVA RAZETO CACERES"/>
    <s v="F"/>
    <n v="2014"/>
    <d v="2014-05-29T00:00:00"/>
    <d v="2013-03-01T00:00:00"/>
    <d v="2013-02-06T00:00:00"/>
    <n v="1"/>
    <x v="26"/>
    <n v="5"/>
    <m/>
  </r>
  <r>
    <s v="Adscrito"/>
    <x v="1"/>
    <n v="2021"/>
    <s v="Servicio de Evaluación Ambiental"/>
    <x v="1"/>
    <s v="Ministerio del Medio Ambiente"/>
    <s v="Director/a Regional Metropolitano/a"/>
    <s v="RODRIGO HERNÁN NÚÑEZ CÁRDENAS"/>
    <s v="M"/>
    <n v="2014"/>
    <d v="2014-04-01T00:00:00"/>
    <d v="2013-03-01T00:00:00"/>
    <d v="2013-02-06T00:00:00"/>
    <n v="1"/>
    <x v="1"/>
    <n v="4"/>
    <m/>
  </r>
  <r>
    <s v="Adscrito"/>
    <x v="1"/>
    <n v="2022"/>
    <s v="Servicio Nacional de Turismo"/>
    <x v="1"/>
    <s v="Ministerio de Economía, Fomento y Turismo"/>
    <s v="Director/a Regional Aysén"/>
    <s v="ANDREA JOANNA FOESSEL BUNTING"/>
    <s v="F"/>
    <n v="2014"/>
    <d v="2014-04-27T00:00:00"/>
    <d v="2013-01-03T00:00:00"/>
    <d v="2013-01-09T00:00:00"/>
    <n v="1"/>
    <x v="11"/>
    <n v="4"/>
    <m/>
  </r>
  <r>
    <s v="Adscrito"/>
    <x v="1"/>
    <n v="2025"/>
    <s v="Instituto de Seguridad Laboral"/>
    <x v="2"/>
    <s v="Ministerio del Trabajo y Previsión Social"/>
    <s v="Jefe/a Departamento Jurídico"/>
    <s v="MARÍA ALEJANDRA SÁNCHEZ CORNEJO"/>
    <s v="F"/>
    <n v="2014"/>
    <d v="2014-03-11T00:00:00"/>
    <d v="2013-02-11T00:00:00"/>
    <d v="2013-02-11T00:00:00"/>
    <n v="1"/>
    <x v="0"/>
    <n v="3"/>
    <m/>
  </r>
  <r>
    <s v="Adscrito"/>
    <x v="1"/>
    <n v="2026"/>
    <s v="Instituto de Previsión Social"/>
    <x v="1"/>
    <s v="Ministerio del Trabajo y Previsión Social"/>
    <s v="Subdirector/a de Servicios al Cliente"/>
    <s v="ALEJANDRO JOSÉ MOYA SANTIBÁÑEZ"/>
    <s v="M"/>
    <n v="2014"/>
    <d v="2014-04-01T00:00:00"/>
    <d v="2013-08-01T00:00:00"/>
    <d v="2013-07-25T00:00:00"/>
    <n v="1"/>
    <x v="1"/>
    <n v="4"/>
    <m/>
  </r>
  <r>
    <s v="Adscrito"/>
    <x v="1"/>
    <n v="2032"/>
    <s v="Servicio Nacional para la Prevención y Rehabilitación del Consumo de Drogas y Alcohol"/>
    <x v="1"/>
    <s v="Ministerio del Interior y Seguridad Pública"/>
    <s v="Director/a Regional Arica y Parinacota"/>
    <s v="PAULA ANTONELLA BRAVO DINI"/>
    <s v="F"/>
    <n v="2014"/>
    <d v="2014-04-02T00:00:00"/>
    <d v="2012-12-01T00:00:00"/>
    <d v="2012-11-30T00:00:00"/>
    <n v="1"/>
    <x v="1"/>
    <n v="4"/>
    <m/>
  </r>
  <r>
    <s v="Adscrito"/>
    <x v="1"/>
    <n v="2036"/>
    <s v="Servicio de Salud Metropolitano Occidente"/>
    <x v="1"/>
    <s v="Ministerio de Salud"/>
    <s v="Director/a Atención Primaria"/>
    <s v="CRISTINA ELENA RAUCHFUSS CELEDÓN"/>
    <s v="F"/>
    <n v="2014"/>
    <d v="2014-04-22T00:00:00"/>
    <d v="2013-01-01T00:00:00"/>
    <d v="2012-12-31T00:00:00"/>
    <n v="1"/>
    <x v="25"/>
    <n v="4"/>
    <m/>
  </r>
  <r>
    <s v="Adscrito"/>
    <x v="1"/>
    <n v="2037"/>
    <s v="Superintendencia de Educación"/>
    <x v="1"/>
    <s v="Ministerio de Educación"/>
    <s v="Director/a Regional Arica y Parinacota"/>
    <s v="CHRISTIAN ALEXANDRO FELIPE CAZENAVE ALARCÓN"/>
    <s v="M"/>
    <n v="2014"/>
    <d v="2014-08-01T00:00:00"/>
    <d v="2013-10-01T00:00:00"/>
    <d v="2013-10-07T00:00:00"/>
    <n v="1"/>
    <x v="28"/>
    <n v="8"/>
    <m/>
  </r>
  <r>
    <s v="Adscrito"/>
    <x v="1"/>
    <n v="2039"/>
    <s v="Superintendencia de Educación"/>
    <x v="1"/>
    <s v="Ministerio de Educación"/>
    <s v="Director/a Regional Antofagasta"/>
    <s v="HUGO HUMBERTO KEITH ACEVEDO"/>
    <s v="M"/>
    <n v="2014"/>
    <d v="2014-06-01T00:00:00"/>
    <d v="2013-10-14T00:00:00"/>
    <d v="2013-10-04T00:00:00"/>
    <n v="1"/>
    <x v="10"/>
    <n v="6"/>
    <m/>
  </r>
  <r>
    <s v="Adscrito"/>
    <x v="1"/>
    <n v="2042"/>
    <s v="Superintendencia de Educación"/>
    <x v="1"/>
    <s v="Ministerio de Educación"/>
    <s v="Director/a Regional Valparaíso"/>
    <s v="ALBERTO VLADIMIR ZARATE JOO"/>
    <s v="M"/>
    <n v="2014"/>
    <d v="2014-06-11T00:00:00"/>
    <d v="2013-10-01T00:00:00"/>
    <d v="2013-10-09T00:00:00"/>
    <n v="1"/>
    <x v="17"/>
    <n v="6"/>
    <m/>
  </r>
  <r>
    <s v="Adscrito"/>
    <x v="1"/>
    <n v="2045"/>
    <s v="Superintendencia de Educación"/>
    <x v="1"/>
    <s v="Ministerio de Educación"/>
    <s v="Director/a Regional Maule"/>
    <s v="RONALD SOTO GARCIA"/>
    <s v="M"/>
    <n v="2014"/>
    <d v="2014-06-01T00:00:00"/>
    <d v="2013-10-01T00:00:00"/>
    <d v="2013-10-07T00:00:00"/>
    <n v="1"/>
    <x v="10"/>
    <n v="6"/>
    <m/>
  </r>
  <r>
    <s v="Adscrito"/>
    <x v="1"/>
    <n v="2047"/>
    <s v="Superintendencia de Educación"/>
    <x v="1"/>
    <s v="Ministerio de Educación"/>
    <s v="Director/a Regional Araucanía"/>
    <s v="OSCAR ENRIQUE VILLAR BREVIS"/>
    <s v="M"/>
    <n v="2014"/>
    <d v="2014-06-01T00:00:00"/>
    <d v="2013-10-01T00:00:00"/>
    <d v="2013-10-07T00:00:00"/>
    <n v="1"/>
    <x v="10"/>
    <n v="6"/>
    <m/>
  </r>
  <r>
    <s v="Adscrito"/>
    <x v="1"/>
    <n v="2048"/>
    <s v="Superintendencia de Educación"/>
    <x v="1"/>
    <s v="Ministerio de Educación"/>
    <s v="Director/a Regional Los Ríos"/>
    <s v="ANA VICTORIA AHUMADA SEPÚLVEDA"/>
    <s v="F"/>
    <n v="2014"/>
    <d v="2014-06-01T00:00:00"/>
    <d v="2013-10-01T00:00:00"/>
    <d v="2013-10-07T00:00:00"/>
    <n v="1"/>
    <x v="10"/>
    <n v="6"/>
    <m/>
  </r>
  <r>
    <s v="Adscrito"/>
    <x v="1"/>
    <n v="2049"/>
    <s v="Superintendencia de Educación"/>
    <x v="1"/>
    <s v="Ministerio de Educación"/>
    <s v="Director/a Regional Los Lagos"/>
    <s v="PATRICIA ALEJANDRA SANZANA CÁRDENAS"/>
    <s v="F"/>
    <n v="2014"/>
    <d v="2014-06-11T00:00:00"/>
    <d v="2013-10-04T00:00:00"/>
    <d v="2013-09-16T00:00:00"/>
    <n v="1"/>
    <x v="17"/>
    <n v="6"/>
    <m/>
  </r>
  <r>
    <s v="Adscrito"/>
    <x v="1"/>
    <n v="2050"/>
    <s v="Superintendencia de Educación"/>
    <x v="1"/>
    <s v="Ministerio de Educación"/>
    <s v="Director/a Regional Aysén"/>
    <s v="PEDRO CASTILLO RIFFO"/>
    <s v="M"/>
    <n v="2014"/>
    <d v="2014-08-01T00:00:00"/>
    <d v="2012-08-23T00:00:00"/>
    <d v="2013-10-14T00:00:00"/>
    <n v="1"/>
    <x v="28"/>
    <n v="8"/>
    <m/>
  </r>
  <r>
    <s v="Adscrito"/>
    <x v="1"/>
    <n v="2051"/>
    <s v="Superintendencia de Educación"/>
    <x v="1"/>
    <s v="Ministerio de Educación"/>
    <s v="Director/a Regional Magallanes"/>
    <s v="RAÚL RICARDO MUÑOZ PÉREZ"/>
    <s v="M"/>
    <n v="2014"/>
    <d v="2014-06-01T00:00:00"/>
    <d v="2013-10-01T00:00:00"/>
    <d v="2013-10-07T00:00:00"/>
    <n v="1"/>
    <x v="10"/>
    <n v="6"/>
    <m/>
  </r>
  <r>
    <s v="Adscrito"/>
    <x v="1"/>
    <n v="2054"/>
    <s v="Superintendencia de Educación"/>
    <x v="1"/>
    <s v="Ministerio de Educación"/>
    <s v="Jefe División de Comunicaciones y Denuncias"/>
    <s v="XIMENA ELIANA GALLEGUILLOS DÍAZ"/>
    <s v="F"/>
    <n v="2014"/>
    <d v="2014-07-01T00:00:00"/>
    <d v="2013-05-13T00:00:00"/>
    <d v="2013-05-27T00:00:00"/>
    <n v="1"/>
    <x v="5"/>
    <n v="7"/>
    <m/>
  </r>
  <r>
    <s v="Adscrito"/>
    <x v="1"/>
    <n v="2055"/>
    <s v="Superintendencia de Educación"/>
    <x v="1"/>
    <s v="Ministerio de Educación"/>
    <s v="Fiscal"/>
    <s v="DIEGO SOTOMAYOR BARROS"/>
    <s v="M"/>
    <n v="2014"/>
    <d v="2014-05-15T00:00:00"/>
    <d v="2013-05-13T00:00:00"/>
    <d v="2013-05-27T00:00:00"/>
    <n v="1"/>
    <x v="23"/>
    <n v="5"/>
    <m/>
  </r>
  <r>
    <s v="Adscrito"/>
    <x v="1"/>
    <n v="2060"/>
    <s v="Superintendencia del Medio Ambiente"/>
    <x v="2"/>
    <s v="Ministerio del Medio Ambiente"/>
    <s v="Jefe/a División de Fiscalización"/>
    <s v="KAY JOAQUÍN BERGAMINI LADRÓN DE GUEVARA"/>
    <s v="M"/>
    <n v="2014"/>
    <d v="2014-10-23T00:00:00"/>
    <d v="2013-02-01T00:00:00"/>
    <d v="2013-01-28T00:00:00"/>
    <n v="1"/>
    <x v="34"/>
    <n v="10"/>
    <m/>
  </r>
  <r>
    <s v="Adscrito"/>
    <x v="1"/>
    <n v="2064"/>
    <s v="Servicio de Salud O'Higgins"/>
    <x v="1"/>
    <s v="Ministerio de Salud"/>
    <s v="Director/a Atención Primaria"/>
    <s v="MAX RICARDO CRESPO MORALES"/>
    <s v="M"/>
    <n v="2014"/>
    <d v="2014-05-01T00:00:00"/>
    <d v="2013-01-21T00:00:00"/>
    <d v="2013-01-09T00:00:00"/>
    <n v="1"/>
    <x v="11"/>
    <n v="5"/>
    <m/>
  </r>
  <r>
    <s v="Adscrito"/>
    <x v="1"/>
    <n v="2067"/>
    <s v="Instituto de Desarrollo Agropecuario"/>
    <x v="1"/>
    <s v="Ministerio de Agricultura"/>
    <s v="Jefe/a División Función: Asistencia Financiera"/>
    <s v="CARLOS ALEJANDRO CRUZ GUTIÉRREZ"/>
    <s v="M"/>
    <n v="2014"/>
    <d v="2014-04-01T00:00:00"/>
    <d v="2013-02-01T00:00:00"/>
    <d v="2013-02-07T00:00:00"/>
    <n v="1"/>
    <x v="1"/>
    <n v="4"/>
    <m/>
  </r>
  <r>
    <s v="Adscrito"/>
    <x v="1"/>
    <n v="2073"/>
    <s v="Servicio de Salud Antofagasta"/>
    <x v="1"/>
    <s v="Ministerio de Salud"/>
    <s v="Subdirector/a Administrativo/a Hospital Regional de Antofagasta"/>
    <s v="RAUL ALBERTO UMAÑA BUSTAMANTE"/>
    <s v="M"/>
    <n v="2014"/>
    <d v="2014-08-11T00:00:00"/>
    <d v="2013-10-01T00:00:00"/>
    <d v="2013-09-05T00:00:00"/>
    <n v="1"/>
    <x v="29"/>
    <n v="8"/>
    <m/>
  </r>
  <r>
    <s v="Adscrito"/>
    <x v="1"/>
    <n v="2080"/>
    <s v="Servicio de Salud Aysén"/>
    <x v="5"/>
    <s v="Ministerio de Salud"/>
    <s v="Subdirector/a Administrativo/a Servicio de Salud"/>
    <s v="PEDRO RUBÉN BAHAMONDES YÁÑEZ"/>
    <s v="M"/>
    <n v="2014"/>
    <d v="2014-04-05T00:00:00"/>
    <d v="2013-07-01T00:00:00"/>
    <d v="2013-06-18T00:00:00"/>
    <n v="1"/>
    <x v="1"/>
    <n v="4"/>
    <m/>
  </r>
  <r>
    <s v="Adscrito"/>
    <x v="1"/>
    <n v="2082"/>
    <s v="Instituto Nacional de Deportes de Chile"/>
    <x v="2"/>
    <s v="Ministerio del Deporte"/>
    <s v="Director/a Regional OHiggins"/>
    <s v="DIEGO ROBERTO RAMÍREZ ROMERO"/>
    <s v="M"/>
    <n v="2014"/>
    <d v="2014-03-31T00:00:00"/>
    <d v="2013-03-01T00:00:00"/>
    <d v="2013-03-01T00:00:00"/>
    <n v="1"/>
    <x v="1"/>
    <n v="3"/>
    <m/>
  </r>
  <r>
    <s v="Adscrito"/>
    <x v="1"/>
    <n v="2083"/>
    <s v="Servicio de Salud Viña del Mar - Quillota"/>
    <x v="1"/>
    <s v="Ministerio de Salud"/>
    <s v="Director/a Hospital de Calera"/>
    <s v="CLAUDIO YÁÑEZ BAHAMÓNDEZ"/>
    <s v="M"/>
    <n v="2014"/>
    <d v="2014-04-01T00:00:00"/>
    <d v="2013-03-01T00:00:00"/>
    <d v="2013-02-14T00:00:00"/>
    <n v="1"/>
    <x v="1"/>
    <n v="4"/>
    <m/>
  </r>
  <r>
    <s v="Adscrito"/>
    <x v="1"/>
    <n v="2084"/>
    <s v="Servicio de Salud Viña del Mar - Quillota"/>
    <x v="1"/>
    <s v="Ministerio de Salud"/>
    <s v="Director/a Hospital Santo Tomás de Limache"/>
    <s v="ALICIA DEL CARMEN CONTRERAS VIELMA"/>
    <s v="F"/>
    <n v="2014"/>
    <d v="2014-04-01T00:00:00"/>
    <d v="2013-03-01T00:00:00"/>
    <d v="2013-02-14T00:00:00"/>
    <n v="1"/>
    <x v="1"/>
    <n v="4"/>
    <m/>
  </r>
  <r>
    <s v="Adscrito"/>
    <x v="1"/>
    <n v="2086"/>
    <s v="Instituto de Previsión Social"/>
    <x v="1"/>
    <s v="Ministerio del Trabajo y Previsión Social"/>
    <s v="Jefe/a División Canales de Atención a Clientes"/>
    <s v="JORGE ANTONIO FARAH OJEDA"/>
    <s v="M"/>
    <n v="2014"/>
    <d v="2014-04-01T00:00:00"/>
    <d v="2013-11-01T00:00:00"/>
    <d v="2013-11-12T00:00:00"/>
    <n v="1"/>
    <x v="1"/>
    <n v="4"/>
    <m/>
  </r>
  <r>
    <s v="Adscrito"/>
    <x v="1"/>
    <n v="2090"/>
    <s v="Instituto de Desarrollo Agropecuario"/>
    <x v="1"/>
    <s v="Ministerio de Agricultura"/>
    <s v="Director/a Regional Tarapacá"/>
    <s v="CLAUDIO ENRIQUE KOPLOW WIES"/>
    <s v="M"/>
    <n v="2014"/>
    <d v="2014-03-26T00:00:00"/>
    <d v="2013-03-01T00:00:00"/>
    <d v="2013-02-22T00:00:00"/>
    <n v="1"/>
    <x v="3"/>
    <n v="3"/>
    <m/>
  </r>
  <r>
    <s v="Adscrito"/>
    <x v="1"/>
    <n v="2092"/>
    <s v="Servicio de Evaluación Ambiental"/>
    <x v="1"/>
    <s v="Ministerio del Medio Ambiente"/>
    <s v="Director/a Regional Coquimbo"/>
    <s v="ANA XIMENA RETAMAL CARRILLO"/>
    <s v="F"/>
    <n v="2014"/>
    <d v="2014-03-31T00:00:00"/>
    <d v="2013-06-17T00:00:00"/>
    <d v="2013-06-13T00:00:00"/>
    <n v="1"/>
    <x v="1"/>
    <n v="3"/>
    <m/>
  </r>
  <r>
    <s v="Adscrito"/>
    <x v="1"/>
    <n v="2096"/>
    <s v="Instituto de Desarrollo Agropecuario"/>
    <x v="1"/>
    <s v="Ministerio de Agricultura"/>
    <s v="Director/a Regional Atacama"/>
    <s v="MARÍA ANGÉLICA OSORIO URZÚA"/>
    <s v="F"/>
    <n v="2014"/>
    <d v="2014-03-26T00:00:00"/>
    <d v="2013-03-01T00:00:00"/>
    <d v="2013-02-22T00:00:00"/>
    <n v="1"/>
    <x v="3"/>
    <n v="3"/>
    <m/>
  </r>
  <r>
    <s v="Adscrito"/>
    <x v="1"/>
    <n v="2100"/>
    <s v="Servicio de Salud Osorno"/>
    <x v="1"/>
    <s v="Ministerio de Salud"/>
    <s v="Subdirector/a Administrativo/a Servicio de Salud"/>
    <s v="JAIME RENATO RENÉ HURTADO BENAVENTE"/>
    <s v="M"/>
    <n v="2014"/>
    <d v="2014-05-01T00:00:00"/>
    <d v="2013-03-04T00:00:00"/>
    <d v="2013-02-22T00:00:00"/>
    <n v="1"/>
    <x v="11"/>
    <n v="5"/>
    <m/>
  </r>
  <r>
    <s v="Adscrito"/>
    <x v="1"/>
    <n v="2102"/>
    <s v="Servicio Agrícola y Ganadero"/>
    <x v="1"/>
    <s v="Ministerio de Agricultura"/>
    <s v="Jefe/a División Función: Recursos Naturales Renovables"/>
    <s v="MARIO SANTIAGO MANRÍQUEZ SANTA CRUZ"/>
    <s v="M"/>
    <n v="2014"/>
    <d v="2014-05-01T00:00:00"/>
    <d v="2013-03-14T00:00:00"/>
    <d v="2013-03-18T00:00:00"/>
    <n v="1"/>
    <x v="11"/>
    <n v="5"/>
    <m/>
  </r>
  <r>
    <s v="Adscrito"/>
    <x v="1"/>
    <n v="2106"/>
    <s v="Instituto de Seguridad Laboral"/>
    <x v="1"/>
    <s v="Ministerio del Trabajo y Previsión Social"/>
    <s v="Jefe/a División Función Operaciones"/>
    <s v="MIGUEL DARÍO GUZMÁN RIVAS"/>
    <s v="M"/>
    <n v="2014"/>
    <d v="2014-03-26T00:00:00"/>
    <d v="2013-03-04T00:00:00"/>
    <d v="2013-03-04T00:00:00"/>
    <n v="1"/>
    <x v="3"/>
    <n v="3"/>
    <m/>
  </r>
  <r>
    <s v="Adscrito"/>
    <x v="1"/>
    <n v="2108"/>
    <s v="Servicio de Evaluación Ambiental"/>
    <x v="1"/>
    <s v="Ministerio del Medio Ambiente"/>
    <s v="Director/a Regional Aysén"/>
    <s v="PAULA GABRIELA MUÑOZ ZELLER"/>
    <s v="F"/>
    <n v="2014"/>
    <d v="2014-04-01T00:00:00"/>
    <d v="2013-09-23T00:00:00"/>
    <d v="2013-09-02T00:00:00"/>
    <n v="1"/>
    <x v="1"/>
    <n v="4"/>
    <m/>
  </r>
  <r>
    <s v="Adscrito"/>
    <x v="1"/>
    <n v="2112"/>
    <s v="Servicio Nacional de Pesca y Acuicultura"/>
    <x v="1"/>
    <s v="Ministerio de Economía, Fomento y Turismo"/>
    <s v="Director/a Regional Antofagasta"/>
    <s v="RICARDO ARMANDO ORTIZ ARELLANO"/>
    <s v="M"/>
    <n v="2014"/>
    <d v="2014-05-19T00:00:00"/>
    <d v="2013-07-01T00:00:00"/>
    <d v="2013-05-31T00:00:00"/>
    <n v="1"/>
    <x v="20"/>
    <n v="5"/>
    <m/>
  </r>
  <r>
    <s v="Adscrito"/>
    <x v="1"/>
    <n v="2116"/>
    <s v="Agencia de Calidad de la Educación"/>
    <x v="1"/>
    <s v="Ministerio de Educación"/>
    <s v="Jefe/a División de Información a la Comunidad"/>
    <s v="CRISTIAN CELEDONIO O'RYAN SQUELLA"/>
    <s v="M"/>
    <n v="2014"/>
    <d v="2014-11-01T00:00:00"/>
    <d v="2013-09-03T00:00:00"/>
    <d v="2013-09-03T00:00:00"/>
    <n v="1"/>
    <x v="16"/>
    <n v="11"/>
    <m/>
  </r>
  <r>
    <s v="Adscrito"/>
    <x v="1"/>
    <n v="2117"/>
    <s v="Agencia de Calidad de la Educación"/>
    <x v="1"/>
    <s v="Ministerio de Educación"/>
    <s v="Jefe/a División de Administración General"/>
    <s v="CLAUDIO RODRIGO TOLEDO SEPÚLVEDA"/>
    <s v="M"/>
    <n v="2014"/>
    <d v="2014-11-01T00:00:00"/>
    <d v="2013-09-03T00:00:00"/>
    <d v="2013-09-03T00:00:00"/>
    <n v="1"/>
    <x v="16"/>
    <n v="11"/>
    <m/>
  </r>
  <r>
    <s v="Adscrito"/>
    <x v="1"/>
    <n v="2118"/>
    <s v="Servicio de Registro Civil e Identificación"/>
    <x v="2"/>
    <s v="Ministerio de Justicia y Derechos Humanos"/>
    <s v="Subdirector/a de Operaciones"/>
    <s v="ANDRÉS HORACIO SALAS AMAYA"/>
    <s v="M"/>
    <n v="2014"/>
    <d v="2014-04-30T00:00:00"/>
    <d v="2013-10-25T00:00:00"/>
    <d v="2013-11-20T00:00:00"/>
    <n v="1"/>
    <x v="11"/>
    <n v="4"/>
    <m/>
  </r>
  <r>
    <s v="Adscrito"/>
    <x v="1"/>
    <n v="2125"/>
    <s v="Servicio Nacional de la Discapacidad"/>
    <x v="1"/>
    <s v="Ministerio de Desarrollo Social y Familia"/>
    <s v="Director/a Regional Araucanía"/>
    <s v="JUAN CARLOS FERNÁNDEZ IBARRA"/>
    <s v="M"/>
    <n v="2014"/>
    <d v="2014-04-22T00:00:00"/>
    <d v="2013-06-17T00:00:00"/>
    <d v="2013-06-21T00:00:00"/>
    <n v="1"/>
    <x v="25"/>
    <n v="4"/>
    <m/>
  </r>
  <r>
    <s v="Adscrito"/>
    <x v="1"/>
    <n v="2133"/>
    <s v="Servicio de Salud O'Higgins"/>
    <x v="2"/>
    <s v="Ministerio de Salud"/>
    <s v="Subdirector/a Administrativo/a Hospital Regional Libertador Bernardo OHiggins"/>
    <s v="JUAN LUIS PÉREZ PINEDA"/>
    <s v="M"/>
    <n v="2014"/>
    <d v="2014-04-01T00:00:00"/>
    <d v="2013-08-01T00:00:00"/>
    <d v="2013-07-18T00:00:00"/>
    <n v="1"/>
    <x v="1"/>
    <n v="4"/>
    <m/>
  </r>
  <r>
    <s v="Adscrito"/>
    <x v="1"/>
    <n v="2134"/>
    <s v="Junta Nacional de Auxilio Escolar y Becas"/>
    <x v="2"/>
    <s v="Ministerio de Educación"/>
    <s v="Director/a Regional Aysén"/>
    <s v="MATÍAS JOAQUÍN TAPIA RODRÍGUEZ"/>
    <s v="M"/>
    <n v="2014"/>
    <d v="2014-04-01T00:00:00"/>
    <d v="2013-07-22T00:00:00"/>
    <d v="2013-07-23T00:00:00"/>
    <n v="1"/>
    <x v="1"/>
    <n v="4"/>
    <m/>
  </r>
  <r>
    <s v="Adscrito"/>
    <x v="1"/>
    <n v="2137"/>
    <s v="Servicio Nacional de Aduanas"/>
    <x v="1"/>
    <s v="Ministerio de Hacienda"/>
    <s v="Subdirector/a Función Recursos Humanos"/>
    <s v="SERGIO PINTO FERNANDEZ"/>
    <s v="M"/>
    <n v="2014"/>
    <d v="2014-03-18T00:00:00"/>
    <d v="2013-09-09T00:00:00"/>
    <d v="2013-08-28T00:00:00"/>
    <n v="1"/>
    <x v="2"/>
    <n v="3"/>
    <m/>
  </r>
  <r>
    <s v="Adscrito"/>
    <x v="1"/>
    <n v="2139"/>
    <s v="Servicio Nacional para la Prevención y Rehabilitación del Consumo de Drogas y Alcohol"/>
    <x v="1"/>
    <s v="Ministerio del Interior y Seguridad Pública"/>
    <s v="Jefe/a División Función Programática"/>
    <s v="MARÍA ELENA RIVEROS ESPIÑEIRA"/>
    <s v="F"/>
    <n v="2014"/>
    <d v="2014-03-24T00:00:00"/>
    <d v="2013-07-01T00:00:00"/>
    <d v="2013-07-08T00:00:00"/>
    <n v="1"/>
    <x v="3"/>
    <n v="3"/>
    <m/>
  </r>
  <r>
    <s v="Adscrito"/>
    <x v="1"/>
    <n v="2140"/>
    <s v="Servicio de Registro Civil e Identificación"/>
    <x v="1"/>
    <s v="Ministerio de Justicia y Derechos Humanos"/>
    <s v="Director/a Regional Aysén"/>
    <s v="FRANCISCO JAVIER RONCAGLIOLO LEPIO"/>
    <s v="M"/>
    <n v="2014"/>
    <d v="2014-05-28T00:00:00"/>
    <d v="2013-07-15T00:00:00"/>
    <d v="2013-07-10T00:00:00"/>
    <n v="1"/>
    <x v="26"/>
    <n v="5"/>
    <m/>
  </r>
  <r>
    <s v="Adscrito"/>
    <x v="1"/>
    <n v="2142"/>
    <s v="Fiscalía del Ministerio de Obras Públicas"/>
    <x v="1"/>
    <s v="Ministerio de Obras Públicas"/>
    <s v="Jefe/a División Expropiaciones"/>
    <s v="MÓNICA PAZ ORELLANA VALDÉS"/>
    <s v="F"/>
    <n v="2014"/>
    <d v="2014-04-25T00:00:00"/>
    <d v="2013-10-01T00:00:00"/>
    <d v="2013-09-05T00:00:00"/>
    <n v="1"/>
    <x v="25"/>
    <n v="4"/>
    <m/>
  </r>
  <r>
    <s v="Adscrito"/>
    <x v="1"/>
    <n v="2143"/>
    <s v="Fiscalía del Ministerio de Obras Públicas"/>
    <x v="1"/>
    <s v="Ministerio de Obras Públicas"/>
    <s v="Jefe/a División Legal"/>
    <s v="RODRIGO FERNANDO RIELOFF FUENTES"/>
    <s v="M"/>
    <n v="2014"/>
    <d v="2014-04-25T00:00:00"/>
    <d v="2013-10-01T00:00:00"/>
    <d v="2013-09-05T00:00:00"/>
    <n v="1"/>
    <x v="25"/>
    <n v="4"/>
    <m/>
  </r>
  <r>
    <s v="Adscrito"/>
    <x v="1"/>
    <n v="2144"/>
    <s v="Servicio de Salud O'Higgins"/>
    <x v="1"/>
    <s v="Ministerio de Salud"/>
    <s v="Subdirector/a Administrativo/a Servicio de Salud"/>
    <s v="JUAN JOSÉ AVENDAÑO URETA"/>
    <s v="M"/>
    <n v="2014"/>
    <d v="2014-05-01T00:00:00"/>
    <d v="2013-07-01T00:00:00"/>
    <d v="2013-06-25T00:00:00"/>
    <n v="1"/>
    <x v="11"/>
    <n v="5"/>
    <m/>
  </r>
  <r>
    <s v="Adscrito"/>
    <x v="1"/>
    <n v="2152"/>
    <s v="Agencia Chilena de Cooperación Internacional para el Desarrollo"/>
    <x v="1"/>
    <s v="Ministerio de Relaciones Exteriores"/>
    <s v="Fiscal"/>
    <s v="CAROLINA NATALIA LASTRA BARRERA"/>
    <s v="F"/>
    <n v="2014"/>
    <d v="2014-11-12T00:00:00"/>
    <d v="2013-09-23T00:00:00"/>
    <d v="2013-08-14T00:00:00"/>
    <n v="1"/>
    <x v="6"/>
    <n v="11"/>
    <m/>
  </r>
  <r>
    <s v="Adscrito"/>
    <x v="1"/>
    <n v="2154"/>
    <s v="Junta Nacional de Auxilio Escolar y Becas"/>
    <x v="1"/>
    <s v="Ministerio de Educación"/>
    <s v="Jefe/a de Departamento de Programas"/>
    <s v="BYRON ANDRÉS DEL CANTO PALOMINOS"/>
    <s v="M"/>
    <n v="2014"/>
    <d v="2014-08-13T00:00:00"/>
    <d v="2013-08-12T00:00:00"/>
    <d v="2013-07-30T00:00:00"/>
    <n v="1"/>
    <x v="29"/>
    <n v="8"/>
    <m/>
  </r>
  <r>
    <s v="Adscrito"/>
    <x v="1"/>
    <n v="2156"/>
    <s v="Servicio de Salud Coquimbo"/>
    <x v="1"/>
    <s v="Ministerio de Salud"/>
    <s v="Subdirector/a Administrativo/a Servicio de Salud"/>
    <s v="LÍA PATRICIA VILLARROEL SALINAS"/>
    <s v="F"/>
    <n v="2014"/>
    <d v="2014-04-03T00:00:00"/>
    <d v="2013-08-01T00:00:00"/>
    <d v="2013-07-10T00:00:00"/>
    <n v="1"/>
    <x v="1"/>
    <n v="4"/>
    <m/>
  </r>
  <r>
    <s v="Adscrito"/>
    <x v="1"/>
    <n v="2159"/>
    <s v="Instituto Nacional de Estadísticas"/>
    <x v="2"/>
    <s v="Ministerio de Economía, Fomento y Turismo"/>
    <s v="Jefe/a División Jurídica"/>
    <s v="JESSICA ANDREA MATUS ARENAS"/>
    <s v="F"/>
    <n v="2014"/>
    <d v="2014-04-01T00:00:00"/>
    <d v="2013-07-31T00:00:00"/>
    <d v="2013-07-31T00:00:00"/>
    <n v="1"/>
    <x v="1"/>
    <n v="4"/>
    <m/>
  </r>
  <r>
    <s v="Adscrito"/>
    <x v="1"/>
    <n v="2166"/>
    <s v="Servicio Nacional para la Prevención y Rehabilitación del Consumo de Drogas y Alcohol"/>
    <x v="1"/>
    <s v="Ministerio del Interior y Seguridad Pública"/>
    <s v="Jefe/a División Función Territorial"/>
    <s v="CÉSAR CLAUDIO RODRÍGUEZ ROJAS"/>
    <s v="M"/>
    <n v="2014"/>
    <d v="2014-03-24T00:00:00"/>
    <d v="2013-07-10T00:00:00"/>
    <d v="2013-07-08T00:00:00"/>
    <n v="1"/>
    <x v="3"/>
    <n v="3"/>
    <m/>
  </r>
  <r>
    <s v="Adscrito"/>
    <x v="1"/>
    <n v="2167"/>
    <s v="Servicio Nacional para la Prevención y Rehabilitación del Consumo de Drogas y Alcohol"/>
    <x v="1"/>
    <s v="Ministerio del Interior y Seguridad Pública"/>
    <s v="Director/a Regional Maule"/>
    <s v="ALEJANDRO AGUSTÍN MUÑOZ ÁVALOS"/>
    <s v="M"/>
    <n v="2014"/>
    <d v="2014-03-31T00:00:00"/>
    <d v="2013-07-01T00:00:00"/>
    <d v="2013-07-02T00:00:00"/>
    <n v="1"/>
    <x v="1"/>
    <n v="3"/>
    <m/>
  </r>
  <r>
    <s v="Adscrito"/>
    <x v="1"/>
    <n v="2168"/>
    <s v="Servicio Nacional para la Prevención y Rehabilitación del Consumo de Drogas y Alcohol"/>
    <x v="1"/>
    <s v="Ministerio del Interior y Seguridad Pública"/>
    <s v="Director/a Regional Atacama"/>
    <s v="JAIME HERNÁN CARVALLO CARVALLO"/>
    <s v="M"/>
    <n v="2014"/>
    <d v="2014-03-24T00:00:00"/>
    <d v="2013-07-01T00:00:00"/>
    <d v="2013-07-02T00:00:00"/>
    <n v="1"/>
    <x v="3"/>
    <n v="3"/>
    <m/>
  </r>
  <r>
    <s v="Adscrito"/>
    <x v="1"/>
    <n v="2172"/>
    <s v="Instituto de Salud Pública"/>
    <x v="1"/>
    <s v="Ministerio de Salud"/>
    <s v="Jefe/a Departamento de Administración y Finanzas"/>
    <s v="SUSANA DEL PILAR CATALÁN ALVEAR"/>
    <s v="F"/>
    <n v="2014"/>
    <d v="2014-04-07T00:00:00"/>
    <d v="2013-07-08T00:00:00"/>
    <d v="2013-07-26T00:00:00"/>
    <n v="1"/>
    <x v="7"/>
    <n v="4"/>
    <m/>
  </r>
  <r>
    <s v="Adscrito"/>
    <x v="1"/>
    <n v="2174"/>
    <s v="Servicio de Registro Civil e Identificación"/>
    <x v="1"/>
    <s v="Ministerio de Justicia y Derechos Humanos"/>
    <s v="Director/a Regional Bío - Bío"/>
    <s v="LUIS FERNANDO VALDÉS DELGADO"/>
    <s v="M"/>
    <n v="2014"/>
    <d v="2014-06-18T00:00:00"/>
    <d v="2013-08-01T00:00:00"/>
    <d v="2013-08-13T00:00:00"/>
    <n v="1"/>
    <x v="21"/>
    <n v="6"/>
    <m/>
  </r>
  <r>
    <s v="Adscrito"/>
    <x v="1"/>
    <n v="2184"/>
    <s v="Servicio Nacional de Capacitación y Empleo"/>
    <x v="1"/>
    <s v="Ministerio del Trabajo y Previsión Social"/>
    <s v="Director/a Regional Antofagasta"/>
    <s v="RAÚL GONZALO HORMAZÁBAL FIGUEROA"/>
    <s v="M"/>
    <n v="2014"/>
    <d v="2014-04-28T00:00:00"/>
    <d v="2013-07-22T00:00:00"/>
    <d v="2013-07-19T00:00:00"/>
    <n v="1"/>
    <x v="11"/>
    <n v="4"/>
    <m/>
  </r>
  <r>
    <s v="Adscrito"/>
    <x v="1"/>
    <n v="2185"/>
    <s v="Superintendencia del Medio Ambiente"/>
    <x v="2"/>
    <s v="Ministerio del Medio Ambiente"/>
    <s v="Fiscal"/>
    <s v="SEBASTIÁN ESTEBAN PERELLO ENRICH"/>
    <s v="M"/>
    <n v="2014"/>
    <d v="2014-04-01T00:00:00"/>
    <d v="2013-11-11T00:00:00"/>
    <d v="2013-11-08T00:00:00"/>
    <n v="1"/>
    <x v="1"/>
    <n v="4"/>
    <m/>
  </r>
  <r>
    <s v="Adscrito"/>
    <x v="1"/>
    <n v="2188"/>
    <s v="Instituto de Previsión Social"/>
    <x v="1"/>
    <s v="Ministerio del Trabajo y Previsión Social"/>
    <s v="Jefe/a Departamento Función Atención Presencial"/>
    <s v="EUGENIA AGUILAR ROZAS"/>
    <s v="F"/>
    <n v="2014"/>
    <d v="2014-04-22T00:00:00"/>
    <d v="2013-11-01T00:00:00"/>
    <d v="2013-11-12T00:00:00"/>
    <n v="1"/>
    <x v="25"/>
    <n v="4"/>
    <m/>
  </r>
  <r>
    <s v="Adscrito"/>
    <x v="1"/>
    <n v="2190"/>
    <s v="Servicio de Registro Civil e Identificación"/>
    <x v="1"/>
    <s v="Ministerio de Justicia y Derechos Humanos"/>
    <s v="Director/a Regional Maule"/>
    <s v="MÁXIMO RODRIGO OYARZÚN CONTRERAS"/>
    <s v="M"/>
    <n v="2014"/>
    <d v="2014-05-21T00:00:00"/>
    <d v="2014-01-13T00:00:00"/>
    <d v="2013-12-23T00:00:00"/>
    <n v="1"/>
    <x v="20"/>
    <n v="5"/>
    <m/>
  </r>
  <r>
    <s v="Adscrito"/>
    <x v="1"/>
    <n v="2195"/>
    <s v="Servicio de Registro Civil e Identificación"/>
    <x v="1"/>
    <s v="Ministerio de Justicia y Derechos Humanos"/>
    <s v="Director/a Regional Tarapacá"/>
    <s v="ALEJANDRA PAOLA JARA MEDINA"/>
    <s v="F"/>
    <n v="2014"/>
    <d v="2014-05-12T00:00:00"/>
    <d v="2013-11-18T00:00:00"/>
    <d v="2013-11-20T00:00:00"/>
    <n v="1"/>
    <x v="23"/>
    <n v="5"/>
    <m/>
  </r>
  <r>
    <s v="Adscrito"/>
    <x v="1"/>
    <n v="2196"/>
    <s v="Servicio de Salud Ñuble"/>
    <x v="1"/>
    <s v="Ministerio de Salud"/>
    <s v="Director/a Hospital de San Carlos"/>
    <s v="NIBALDO LIONEL MORA ORTEGA"/>
    <s v="M"/>
    <n v="2014"/>
    <d v="2014-04-07T00:00:00"/>
    <d v="2013-08-01T00:00:00"/>
    <d v="2013-07-30T00:00:00"/>
    <n v="1"/>
    <x v="7"/>
    <n v="4"/>
    <m/>
  </r>
  <r>
    <s v="Adscrito"/>
    <x v="1"/>
    <n v="2204"/>
    <s v="Servicio de Evaluación Ambiental"/>
    <x v="1"/>
    <s v="Ministerio del Medio Ambiente"/>
    <s v="Director/a Regional Antofagasta"/>
    <s v="LILIANA VERÓNICA PASTÉN GONZÁLEZ"/>
    <s v="F"/>
    <n v="2014"/>
    <d v="2014-04-01T00:00:00"/>
    <d v="2013-10-01T00:00:00"/>
    <d v="2013-09-09T00:00:00"/>
    <n v="1"/>
    <x v="1"/>
    <n v="4"/>
    <m/>
  </r>
  <r>
    <s v="Adscrito"/>
    <x v="1"/>
    <n v="2205"/>
    <s v="Servicio Nacional de la Discapacidad"/>
    <x v="1"/>
    <s v="Ministerio de Desarrollo Social y Familia"/>
    <s v="Director/a Regional Los Lagos"/>
    <s v="FELIPE ANDRÉS ROJAS OJEDA"/>
    <s v="M"/>
    <n v="2014"/>
    <d v="2014-04-28T00:00:00"/>
    <d v="2013-09-02T00:00:00"/>
    <d v="2013-09-02T00:00:00"/>
    <n v="1"/>
    <x v="11"/>
    <n v="4"/>
    <m/>
  </r>
  <r>
    <s v="Adscrito"/>
    <x v="1"/>
    <n v="2206"/>
    <s v="Servicio Nacional de la Discapacidad"/>
    <x v="1"/>
    <s v="Ministerio de Desarrollo Social y Familia"/>
    <s v="Director/a Regional Antofagasta"/>
    <s v="KATERINNE KAREN OSSANDÓN ARANDA"/>
    <s v="F"/>
    <n v="2014"/>
    <d v="2014-04-25T00:00:00"/>
    <d v="2013-09-30T00:00:00"/>
    <d v="2013-10-02T00:00:00"/>
    <n v="1"/>
    <x v="25"/>
    <n v="4"/>
    <m/>
  </r>
  <r>
    <s v="Adscrito"/>
    <x v="1"/>
    <n v="2208"/>
    <s v="Servicio de Salud Metropolitano Occidente"/>
    <x v="6"/>
    <s v="Ministerio de Salud"/>
    <s v="Director/a Hospital de Melipilla"/>
    <s v="IVÁN RAMÓN MAXIMILIANO OYARZÚN PINO"/>
    <s v="M"/>
    <n v="2014"/>
    <d v="2014-08-10T00:00:00"/>
    <d v="2013-08-12T00:00:00"/>
    <d v="2013-08-07T00:00:00"/>
    <n v="1"/>
    <x v="29"/>
    <n v="8"/>
    <m/>
  </r>
  <r>
    <s v="Adscrito"/>
    <x v="1"/>
    <n v="2211"/>
    <s v="Servicio Nacional de la Discapacidad"/>
    <x v="1"/>
    <s v="Ministerio de Desarrollo Social y Familia"/>
    <s v="Director/a Regional Metropolitano/a"/>
    <s v="WILLIAM JESÚS MARTÍNEZ QUINTANILLA"/>
    <s v="M"/>
    <n v="2014"/>
    <d v="2014-04-28T00:00:00"/>
    <d v="2013-08-26T00:00:00"/>
    <d v="2013-08-26T00:00:00"/>
    <n v="1"/>
    <x v="11"/>
    <n v="4"/>
    <m/>
  </r>
  <r>
    <s v="Adscrito"/>
    <x v="1"/>
    <n v="2216"/>
    <s v="Superintendencia del Medio Ambiente"/>
    <x v="1"/>
    <s v="Ministerio del Medio Ambiente"/>
    <s v="Jefe/a División Función Gestión e Innovación"/>
    <s v="NELSON SAIEG PAEZ"/>
    <s v="M"/>
    <n v="2014"/>
    <d v="2014-05-01T00:00:00"/>
    <d v="2013-10-17T00:00:00"/>
    <d v="2013-10-17T00:00:00"/>
    <n v="1"/>
    <x v="11"/>
    <n v="5"/>
    <m/>
  </r>
  <r>
    <s v="Adscrito"/>
    <x v="1"/>
    <n v="2230"/>
    <s v="Servicio de Salud Atacama"/>
    <x v="1"/>
    <s v="Ministerio de Salud"/>
    <s v="Director/a Hospital Provincial del Huasco"/>
    <s v="JUAN GARRIDO ALARCÓN"/>
    <s v="M"/>
    <n v="2014"/>
    <d v="2014-08-12T00:00:00"/>
    <d v="2013-09-23T00:00:00"/>
    <d v="2013-09-03T00:00:00"/>
    <n v="1"/>
    <x v="29"/>
    <n v="8"/>
    <m/>
  </r>
  <r>
    <s v="Adscrito"/>
    <x v="1"/>
    <n v="2232"/>
    <s v="Servicio de Evaluación Ambiental"/>
    <x v="1"/>
    <s v="Ministerio del Medio Ambiente"/>
    <s v="Director/a Regional Araucanía"/>
    <s v="JORGE MANUEL CÁCERES ORMEÑO"/>
    <s v="M"/>
    <n v="2014"/>
    <d v="2014-03-31T00:00:00"/>
    <d v="2013-10-01T00:00:00"/>
    <d v="2013-09-09T00:00:00"/>
    <n v="1"/>
    <x v="1"/>
    <n v="3"/>
    <m/>
  </r>
  <r>
    <s v="Adscrito"/>
    <x v="1"/>
    <n v="2234"/>
    <s v="Servicio de Salud Metropolitano Norte"/>
    <x v="1"/>
    <s v="Ministerio de Salud"/>
    <s v="Director/a Hospital Roberto del Río"/>
    <s v="PATRICIO ALFONSO MONTES CRUZAT"/>
    <s v="M"/>
    <n v="2014"/>
    <d v="2014-04-30T00:00:00"/>
    <d v="2013-10-01T00:00:00"/>
    <d v="2013-09-16T00:00:00"/>
    <n v="1"/>
    <x v="11"/>
    <n v="4"/>
    <m/>
  </r>
  <r>
    <s v="Adscrito"/>
    <x v="1"/>
    <n v="2238"/>
    <s v="Servicio Agrícola y Ganadero"/>
    <x v="1"/>
    <s v="Ministerio de Agricultura"/>
    <s v="Director/a Regional Araucanía"/>
    <s v="MARÍA TERESA FERNÁNDEZ CABRERA"/>
    <s v="F"/>
    <n v="2014"/>
    <d v="2014-03-31T00:00:00"/>
    <d v="2013-08-12T00:00:00"/>
    <d v="2013-08-16T00:00:00"/>
    <n v="1"/>
    <x v="1"/>
    <n v="3"/>
    <m/>
  </r>
  <r>
    <s v="Adscrito"/>
    <x v="1"/>
    <n v="2241"/>
    <s v="Servicio de Salud Metropolitano Oriente"/>
    <x v="2"/>
    <s v="Ministerio de Salud"/>
    <s v="Subdirector/a Administrativo/a Servicio de Salud"/>
    <s v="JUAN PABLO SEPULVEDA OLMOS"/>
    <s v="M"/>
    <n v="2014"/>
    <d v="2014-03-17T00:00:00"/>
    <d v="2013-09-01T00:00:00"/>
    <d v="2013-08-28T00:00:00"/>
    <n v="1"/>
    <x v="2"/>
    <n v="3"/>
    <m/>
  </r>
  <r>
    <s v="Adscrito"/>
    <x v="1"/>
    <n v="2244"/>
    <s v="Servicio de Evaluación Ambiental"/>
    <x v="1"/>
    <s v="Ministerio del Medio Ambiente"/>
    <s v="Director/a Regional Libertador Bernardo O'Higgins"/>
    <s v="JORGE CRISMAN POZO JARA"/>
    <s v="M"/>
    <n v="2014"/>
    <d v="2014-05-15T00:00:00"/>
    <d v="2013-09-01T00:00:00"/>
    <d v="2013-08-27T00:00:00"/>
    <n v="1"/>
    <x v="23"/>
    <n v="5"/>
    <m/>
  </r>
  <r>
    <s v="Adscrito"/>
    <x v="1"/>
    <n v="2248"/>
    <s v="Dirección de Arquitectura"/>
    <x v="2"/>
    <s v="Ministerio de Obras Públicas"/>
    <s v="Jefe/a División Edificación Pública"/>
    <s v="EDUARDO ANTONIO RIVAS BIDEGAIN"/>
    <s v="M"/>
    <n v="2014"/>
    <d v="2014-03-31T00:00:00"/>
    <d v="2013-11-01T00:00:00"/>
    <d v="2013-10-18T00:00:00"/>
    <n v="1"/>
    <x v="1"/>
    <n v="3"/>
    <m/>
  </r>
  <r>
    <s v="Adscrito"/>
    <x v="1"/>
    <n v="2250"/>
    <s v="Servicio Nacional de Geología y Minería"/>
    <x v="2"/>
    <s v="Ministerio de Minería"/>
    <s v="Subdirector/a Nacional de Minería"/>
    <s v="JAVIER ANDRÉS JARA CÁCERES"/>
    <s v="M"/>
    <n v="2014"/>
    <d v="2014-04-24T00:00:00"/>
    <d v="2013-11-18T00:00:00"/>
    <d v="2013-11-14T00:00:00"/>
    <n v="1"/>
    <x v="25"/>
    <n v="4"/>
    <m/>
  </r>
  <r>
    <s v="Adscrito"/>
    <x v="1"/>
    <n v="2259"/>
    <s v="Comisión Chilena del Cobre"/>
    <x v="2"/>
    <s v="Ministerio de Minería"/>
    <s v="Fiscal"/>
    <s v="MANUEL JOSÉ FERNANDEZ"/>
    <s v="M"/>
    <n v="2014"/>
    <d v="2014-07-01T00:00:00"/>
    <d v="2013-09-23T00:00:00"/>
    <d v="2013-09-10T00:00:00"/>
    <n v="1"/>
    <x v="5"/>
    <n v="7"/>
    <m/>
  </r>
  <r>
    <s v="Adscrito"/>
    <x v="1"/>
    <n v="2262"/>
    <s v="Servicio Nacional de Turismo"/>
    <x v="1"/>
    <s v="Ministerio de Economía, Fomento y Turismo"/>
    <s v="Director/a Regional Antofagasta"/>
    <s v="IRINA TANIA SALGADO GÓMEZ"/>
    <s v="F"/>
    <n v="2014"/>
    <d v="2014-04-08T00:00:00"/>
    <d v="2013-11-01T00:00:00"/>
    <d v="2013-11-21T00:00:00"/>
    <n v="1"/>
    <x v="7"/>
    <n v="4"/>
    <m/>
  </r>
  <r>
    <s v="Adscrito"/>
    <x v="1"/>
    <n v="2265"/>
    <s v="Junta Nacional de Jardines Infantiles"/>
    <x v="1"/>
    <s v="Ministerio de Educación"/>
    <s v="Director/a Regional, Región de la Araucanía"/>
    <s v="GLADYS ANDREA JORQUERA MARCHANT"/>
    <s v="F"/>
    <n v="2014"/>
    <d v="2014-05-22T00:00:00"/>
    <d v="2013-09-01T00:00:00"/>
    <d v="2013-08-29T00:00:00"/>
    <n v="1"/>
    <x v="20"/>
    <n v="5"/>
    <m/>
  </r>
  <r>
    <s v="Adscrito"/>
    <x v="1"/>
    <n v="2292"/>
    <s v="Instituto Nacional de Deportes de Chile"/>
    <x v="0"/>
    <s v="Ministerio del Deporte"/>
    <s v="Director/a Regional Metropolitana"/>
    <s v="LUIS ALEJANDRO OLIVA GONZÁLEZ"/>
    <s v="M"/>
    <n v="2014"/>
    <d v="2014-04-15T00:00:00"/>
    <d v="2013-11-01T00:00:00"/>
    <d v="2013-10-22T00:00:00"/>
    <n v="1"/>
    <x v="4"/>
    <n v="4"/>
    <m/>
  </r>
  <r>
    <s v="Adscrito"/>
    <x v="1"/>
    <n v="2295"/>
    <s v="Hospital Padre Alberto Hurtado"/>
    <x v="2"/>
    <s v="Ministerio de Salud"/>
    <s v="Gerente de Administración y Finanzas"/>
    <s v="JOSÉ ESTEBAN IRAZOQUI SOTO"/>
    <s v="M"/>
    <n v="2014"/>
    <d v="2014-05-01T00:00:00"/>
    <d v="2013-12-01T00:00:00"/>
    <d v="2013-11-15T00:00:00"/>
    <n v="1"/>
    <x v="11"/>
    <n v="5"/>
    <m/>
  </r>
  <r>
    <s v="Adscrito"/>
    <x v="1"/>
    <n v="2299"/>
    <s v="Servicio de Tesorerías - Tesorería General de la República"/>
    <x v="1"/>
    <s v="Ministerio de Hacienda"/>
    <s v="Jefe/a División Función Operaciones"/>
    <s v="MIGUEL ANGEL CARDINALI SUAZO"/>
    <s v="M"/>
    <n v="2014"/>
    <d v="2014-04-03T00:00:00"/>
    <d v="2013-11-04T00:00:00"/>
    <d v="2013-10-23T00:00:00"/>
    <n v="1"/>
    <x v="1"/>
    <n v="4"/>
    <m/>
  </r>
  <r>
    <s v="Adscrito"/>
    <x v="1"/>
    <n v="2300"/>
    <s v="Instituto de Desarrollo Agropecuario"/>
    <x v="1"/>
    <s v="Ministerio de Agricultura"/>
    <s v="Jefe/a División Función: Fomento"/>
    <s v="JUAN PABLO RODRÍGUEZ DEL REAL"/>
    <s v="M"/>
    <n v="2014"/>
    <d v="2014-04-16T00:00:00"/>
    <d v="2013-11-01T00:00:00"/>
    <d v="2013-11-07T00:00:00"/>
    <n v="1"/>
    <x v="4"/>
    <n v="4"/>
    <m/>
  </r>
  <r>
    <s v="Adscrito"/>
    <x v="1"/>
    <n v="2307"/>
    <s v="Junta Nacional de Auxilio Escolar y Becas"/>
    <x v="1"/>
    <s v="Ministerio de Educación"/>
    <s v="Director/a Regional Arica y Parinacota"/>
    <s v="VIVIANA DEL CARMEN MATTA SOLAR"/>
    <s v="F"/>
    <n v="2014"/>
    <d v="2014-07-15T00:00:00"/>
    <d v="2013-12-01T00:00:00"/>
    <d v="2013-11-22T00:00:00"/>
    <n v="1"/>
    <x v="24"/>
    <n v="7"/>
    <m/>
  </r>
  <r>
    <s v="Adscrito"/>
    <x v="1"/>
    <n v="2317"/>
    <s v="Servicio Nacional de Pesca y Acuicultura"/>
    <x v="6"/>
    <s v="Ministerio de Economía, Fomento y Turismo"/>
    <s v="Director/a Regional Valparaíso"/>
    <s v="ANTONIO ARMANDO VIDAL ROJAS"/>
    <s v="M"/>
    <n v="2014"/>
    <d v="2014-04-24T00:00:00"/>
    <d v="2013-12-09T00:00:00"/>
    <d v="2013-11-27T00:00:00"/>
    <n v="1"/>
    <x v="25"/>
    <n v="4"/>
    <m/>
  </r>
  <r>
    <s v="Adscrito"/>
    <x v="1"/>
    <n v="2326"/>
    <s v="Dirección General de Aguas"/>
    <x v="2"/>
    <s v="Ministerio de Obras Públicas"/>
    <s v="Jefe/a División Legal"/>
    <s v="MARCELO ANDRES ARAYA NUÑEZ"/>
    <s v="M"/>
    <n v="2014"/>
    <d v="2014-08-15T00:00:00"/>
    <d v="2014-01-02T00:00:00"/>
    <d v="2013-12-11T00:00:00"/>
    <n v="1"/>
    <x v="29"/>
    <n v="8"/>
    <m/>
  </r>
  <r>
    <s v="Adscrito"/>
    <x v="1"/>
    <n v="2327"/>
    <s v="Instituto de Previsión Social"/>
    <x v="1"/>
    <s v="Ministerio del Trabajo y Previsión Social"/>
    <s v="Director/a Regional Metropolitano"/>
    <s v="FRANCISCO ENRIQUE ALLENDE SOLARI"/>
    <s v="M"/>
    <n v="2014"/>
    <d v="2014-05-06T00:00:00"/>
    <d v="2014-01-01T00:00:00"/>
    <d v="2013-12-20T00:00:00"/>
    <n v="1"/>
    <x v="8"/>
    <n v="5"/>
    <m/>
  </r>
  <r>
    <s v="Adscrito"/>
    <x v="1"/>
    <n v="2328"/>
    <s v="Instituto de Previsión Social"/>
    <x v="1"/>
    <s v="Ministerio del Trabajo y Previsión Social"/>
    <s v="Jefe/a Departamento Auditoría Interna"/>
    <s v="GUILLERMO ANDRÉS PONCE SANDOVAL"/>
    <s v="M"/>
    <n v="2014"/>
    <d v="2014-04-01T00:00:00"/>
    <d v="2014-02-01T00:00:00"/>
    <d v="2014-01-31T00:00:00"/>
    <n v="1"/>
    <x v="1"/>
    <n v="4"/>
    <m/>
  </r>
  <r>
    <s v="Adscrito"/>
    <x v="1"/>
    <n v="2336"/>
    <s v="Servicio de Salud Aysén"/>
    <x v="1"/>
    <s v="Ministerio de Salud"/>
    <s v="Director/a Atención Primaria"/>
    <s v="PAOLA GEMITA PARRA SUÁREZ"/>
    <s v="F"/>
    <n v="2014"/>
    <d v="2014-04-16T00:00:00"/>
    <d v="2014-02-01T00:00:00"/>
    <d v="2014-01-20T00:00:00"/>
    <n v="1"/>
    <x v="4"/>
    <n v="4"/>
    <m/>
  </r>
  <r>
    <s v="Adscrito"/>
    <x v="1"/>
    <n v="2339"/>
    <s v="Servicio de Salud Metropolitano Occidente"/>
    <x v="1"/>
    <s v="Ministerio de Salud"/>
    <s v="Director/a Hospital San Juan de Dios"/>
    <s v="HUGO ALFREDO GONZÁLEZ DETTONI"/>
    <s v="M"/>
    <n v="2014"/>
    <d v="2014-03-24T00:00:00"/>
    <d v="2014-02-24T00:00:00"/>
    <d v="2014-01-31T00:00:00"/>
    <n v="1"/>
    <x v="3"/>
    <n v="3"/>
    <m/>
  </r>
  <r>
    <s v="Adscrito"/>
    <x v="1"/>
    <n v="2347"/>
    <s v="Servicio de Salud Metropolitano Occidente"/>
    <x v="1"/>
    <s v="Ministerio de Salud"/>
    <s v="Jefe/a Departamento Auditoría"/>
    <s v="SANDRA MARIANELA PINO GUZMÁN"/>
    <s v="F"/>
    <n v="2014"/>
    <d v="2014-04-01T00:00:00"/>
    <d v="2014-01-01T00:00:00"/>
    <d v="2014-01-03T00:00:00"/>
    <n v="1"/>
    <x v="1"/>
    <n v="4"/>
    <m/>
  </r>
  <r>
    <s v="Adscrito"/>
    <x v="1"/>
    <n v="2361"/>
    <s v="Servicio de Salud Metropolitano Occidente"/>
    <x v="1"/>
    <s v="Ministerio de Salud"/>
    <s v="Director/a Hospital Dr. Félix Bulnes Cerda"/>
    <s v="ROBERTO ENRIQUE REVECO GAJARDO"/>
    <s v="M"/>
    <n v="2014"/>
    <d v="2014-03-24T00:00:00"/>
    <d v="2014-01-20T00:00:00"/>
    <d v="2014-01-10T00:00:00"/>
    <n v="1"/>
    <x v="3"/>
    <n v="3"/>
    <m/>
  </r>
  <r>
    <s v="Adscrito"/>
    <x v="1"/>
    <n v="2364"/>
    <s v="Caja de Previsión de la Defensa Nacional"/>
    <x v="2"/>
    <s v="Ministerio de Defensa Nacional"/>
    <s v="Jefe/a de División Función Personal(División Gestión y Desarrollo de Personas)"/>
    <s v="MARÍA EUGENIA ELIZALDE SOTO"/>
    <s v="F"/>
    <n v="2014"/>
    <d v="2014-03-17T00:00:00"/>
    <d v="2014-01-06T00:00:00"/>
    <d v="2014-01-06T00:00:00"/>
    <n v="1"/>
    <x v="2"/>
    <n v="3"/>
    <m/>
  </r>
  <r>
    <s v="Adscrito"/>
    <x v="1"/>
    <n v="2384"/>
    <s v="Instituto de Previsión Social"/>
    <x v="1"/>
    <s v="Ministerio del Trabajo y Previsión Social"/>
    <s v="Director/a Regional Los Ríos"/>
    <s v="CRISTIAN RENÉ YÉBENES ESCOBAR"/>
    <s v="M"/>
    <n v="2014"/>
    <d v="2014-06-24T00:00:00"/>
    <d v="2014-03-17T00:00:00"/>
    <d v="2014-03-06T00:00:00"/>
    <n v="1"/>
    <x v="27"/>
    <n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9">
  <r>
    <s v="Adscrito"/>
    <x v="0"/>
    <n v="2469"/>
    <s v="Servicio de Salud Concepción"/>
    <x v="0"/>
    <s v="Ministerio de Salud"/>
    <s v="Director/a Servicio de Salud"/>
    <s v="MARCELO EDUARDO YÉVENES SOTO"/>
    <s v="M"/>
    <n v="2018"/>
    <d v="2018-03-13T00:00:00"/>
    <d v="2015-01-01T00:00:00"/>
    <d v="2014-12-22T00:00:00"/>
    <n v="1"/>
    <x v="0"/>
    <n v="3"/>
    <m/>
  </r>
  <r>
    <s v="Adscrito"/>
    <x v="0"/>
    <n v="2512"/>
    <s v="Servicio de Salud Valparaíso - San Antonio"/>
    <x v="0"/>
    <s v="Ministerio de Salud"/>
    <s v="Director/a Servicio de Salud"/>
    <s v="DAGOBERTO LUCIANO DUARTE QUAPPER"/>
    <s v="M"/>
    <n v="2018"/>
    <d v="2018-03-13T00:00:00"/>
    <d v="2015-10-15T00:00:00"/>
    <d v="2015-10-01T00:00:00"/>
    <n v="1"/>
    <x v="0"/>
    <n v="3"/>
    <m/>
  </r>
  <r>
    <s v="Adscrito"/>
    <x v="0"/>
    <n v="2514"/>
    <s v="Servicio de Salud Metropolitano Occidente"/>
    <x v="1"/>
    <s v="Ministerio de Salud"/>
    <s v="Director/a Servicio de Salud"/>
    <s v="VLADIMIR ANDRÉS PIZARRO DÍAZ"/>
    <s v="M"/>
    <n v="2018"/>
    <d v="2018-03-17T00:00:00"/>
    <d v="2015-03-17T00:00:00"/>
    <d v="2015-03-05T00:00:00"/>
    <n v="1"/>
    <x v="0"/>
    <n v="3"/>
    <m/>
  </r>
  <r>
    <s v="Adscrito"/>
    <x v="0"/>
    <n v="2516"/>
    <s v="Servicio de Salud Metropolitano Oriente"/>
    <x v="1"/>
    <s v="Ministerio de Salud"/>
    <s v="Director/a Servicio de Salud"/>
    <s v="ANDREA SOLIS AGUIRRE"/>
    <s v="F"/>
    <n v="2018"/>
    <d v="2018-03-16T00:00:00"/>
    <d v="2015-03-16T00:00:00"/>
    <d v="2015-03-05T00:00:00"/>
    <n v="1"/>
    <x v="0"/>
    <n v="3"/>
    <m/>
  </r>
  <r>
    <s v="Adscrito"/>
    <x v="0"/>
    <n v="2518"/>
    <s v="Servicio de Salud Metropolitano Central"/>
    <x v="0"/>
    <s v="Ministerio de Salud"/>
    <s v="Director/a Servicio de Salud"/>
    <s v="JORGE ANTONIO MARTÍNEZ JIMENEZ"/>
    <s v="M"/>
    <n v="2018"/>
    <d v="2018-03-13T00:00:00"/>
    <d v="2014-12-01T00:00:00"/>
    <d v="2014-11-25T00:00:00"/>
    <n v="1"/>
    <x v="0"/>
    <n v="3"/>
    <m/>
  </r>
  <r>
    <s v="Adscrito"/>
    <x v="0"/>
    <n v="2632"/>
    <s v="Servicio de Salud Aysén"/>
    <x v="1"/>
    <s v="Ministerio de Salud"/>
    <s v="Director/a Servicio de Salud"/>
    <s v="JOEL ARRIAGADA GONZÁLEZ"/>
    <s v="M"/>
    <n v="2018"/>
    <d v="2018-03-16T00:00:00"/>
    <d v="2015-03-16T00:00:00"/>
    <d v="2015-03-05T00:00:00"/>
    <n v="1"/>
    <x v="0"/>
    <n v="3"/>
    <m/>
  </r>
  <r>
    <s v="Adscrito"/>
    <x v="0"/>
    <n v="2647"/>
    <s v="Servicio de Salud Osorno"/>
    <x v="1"/>
    <s v="Ministerio de Salud"/>
    <s v="Director/a Servicio de Salud"/>
    <s v="NELSON CLAUDIO BELLLO OYARCE"/>
    <s v="M"/>
    <n v="2018"/>
    <d v="2018-03-16T00:00:00"/>
    <d v="2015-03-16T00:00:00"/>
    <d v="2015-03-05T00:00:00"/>
    <n v="1"/>
    <x v="0"/>
    <n v="3"/>
    <m/>
  </r>
  <r>
    <s v="Adscrito"/>
    <x v="0"/>
    <n v="2649"/>
    <s v="Servicio de Salud Magallanes"/>
    <x v="1"/>
    <s v="Ministerio de Salud"/>
    <s v="Director/a Servicio de Salud"/>
    <s v="PAMELA ANGELICA FRANZI PIROZZI"/>
    <s v="F"/>
    <n v="2018"/>
    <d v="2018-03-16T00:00:00"/>
    <d v="2015-03-16T00:00:00"/>
    <d v="2015-03-05T00:00:00"/>
    <n v="1"/>
    <x v="0"/>
    <n v="3"/>
    <m/>
  </r>
  <r>
    <s v="Adscrito"/>
    <x v="0"/>
    <n v="2708"/>
    <s v="Superintendencia de Educación"/>
    <x v="2"/>
    <s v="Ministerio de Educación"/>
    <s v="Superintendente/a"/>
    <s v="ALEXIS LEONARDO RAMÍREZ ORELLANA"/>
    <s v="M"/>
    <n v="2018"/>
    <d v="2018-03-16T00:00:00"/>
    <d v="2014-12-22T00:00:00"/>
    <d v="2014-12-22T00:00:00"/>
    <n v="1"/>
    <x v="0"/>
    <n v="3"/>
    <m/>
  </r>
  <r>
    <s v="Adscrito"/>
    <x v="1"/>
    <s v="ADP-3681"/>
    <s v="Servicio de Evaluación Ambiental"/>
    <x v="2"/>
    <s v="Ministerio del Medio Ambiente"/>
    <s v="Director/a Regional Araucanía"/>
    <s v="MARCO ANTONIO PICHUNMAN CORTÉS"/>
    <s v="M"/>
    <n v="2018"/>
    <d v="2018-03-15T00:00:00"/>
    <d v="2018-01-02T00:00:00"/>
    <d v="2017-12-19T00:00:00"/>
    <n v="1"/>
    <x v="0"/>
    <n v="3"/>
    <m/>
  </r>
  <r>
    <s v="Adscrito"/>
    <x v="1"/>
    <n v="2901"/>
    <s v="Servicio Nacional de Capacitación y Empleo"/>
    <x v="2"/>
    <s v="Ministerio del Trabajo y Previsión Social"/>
    <s v="Jefe/a Departamento Administración y Finanzas"/>
    <s v="MAXIMILIANO BENITO MOLINA DUARTE"/>
    <s v="M"/>
    <n v="2018"/>
    <d v="2018-03-12T00:00:00"/>
    <d v="2015-11-09T00:00:00"/>
    <d v="2015-10-19T00:00:00"/>
    <n v="1"/>
    <x v="0"/>
    <n v="3"/>
    <m/>
  </r>
  <r>
    <s v="Adscrito"/>
    <x v="1"/>
    <n v="2970"/>
    <s v="Servicio de Evaluación Ambiental"/>
    <x v="0"/>
    <s v="Ministerio del Medio Ambiente"/>
    <s v="Jefe/a División Jurídica"/>
    <s v="JUAN CRISTÓBAL MOSCOSO FARÍAS"/>
    <s v="M"/>
    <n v="2018"/>
    <d v="2018-03-13T00:00:00"/>
    <d v="2015-07-01T00:00:00"/>
    <d v="2015-06-22T00:00:00"/>
    <n v="1"/>
    <x v="0"/>
    <n v="3"/>
    <m/>
  </r>
  <r>
    <s v="Adscrito"/>
    <x v="1"/>
    <n v="2972"/>
    <s v="Caja de Previsión de la Defensa Nacional"/>
    <x v="2"/>
    <s v="Ministerio de Defensa Nacional"/>
    <s v="Jefe/a División Función Administración y Finanzas"/>
    <s v="RAMON ORLANDO QUEZADA RUZ"/>
    <s v="M"/>
    <n v="2018"/>
    <d v="2018-03-14T00:00:00"/>
    <d v="2015-08-01T00:00:00"/>
    <d v="2015-07-31T00:00:00"/>
    <n v="1"/>
    <x v="0"/>
    <n v="3"/>
    <m/>
  </r>
  <r>
    <s v="Adscrito"/>
    <x v="0"/>
    <n v="2488"/>
    <s v="Servicio Nacional del Consumidor"/>
    <x v="0"/>
    <s v="Ministerio de Economía, Fomento y Turismo"/>
    <s v="Director/a Nacional"/>
    <s v="ERNESTO ADRIÁN MUÑOZ LAMARTINE"/>
    <s v="M"/>
    <n v="2018"/>
    <d v="2018-03-22T00:00:00"/>
    <d v="2015-01-05T00:00:00"/>
    <d v="2014-12-22T00:00:00"/>
    <n v="1"/>
    <x v="1"/>
    <n v="3"/>
    <m/>
  </r>
  <r>
    <s v="Adscrito"/>
    <x v="0"/>
    <n v="2496"/>
    <s v="Instituto de Desarrollo Agropecuario"/>
    <x v="0"/>
    <s v="Ministerio de Agricultura"/>
    <s v="Director/a Nacional"/>
    <s v="OCTAVIO SOTOMAYOR ECHENIQUE"/>
    <s v="M"/>
    <n v="2018"/>
    <d v="2018-03-21T00:00:00"/>
    <d v="2014-10-10T00:00:00"/>
    <d v="2014-10-10T00:00:00"/>
    <n v="1"/>
    <x v="1"/>
    <n v="3"/>
    <m/>
  </r>
  <r>
    <s v="Adscrito"/>
    <x v="1"/>
    <s v="ADP-3472"/>
    <s v="Servicio de Salud Aysén"/>
    <x v="0"/>
    <s v="Ministerio de Salud"/>
    <s v="Director/a Atención Primaria"/>
    <s v="SANDRA LORENA AMPUERO GALLARDO"/>
    <s v="F"/>
    <n v="2018"/>
    <d v="2018-03-20T00:00:00"/>
    <d v="2017-01-16T00:00:00"/>
    <d v="2017-01-06T00:00:00"/>
    <n v="1"/>
    <x v="1"/>
    <n v="3"/>
    <m/>
  </r>
  <r>
    <s v="Adscrito"/>
    <x v="1"/>
    <n v="2725"/>
    <s v="Servicio Nacional de la Discapacidad"/>
    <x v="0"/>
    <s v="Ministerio de Desarrollo Social y Familia"/>
    <s v="Director/a Regional Coquimbo"/>
    <s v="YURI CRISTIAN GAHONA MUÑOZ"/>
    <s v="M"/>
    <n v="2018"/>
    <d v="2018-03-23T00:00:00"/>
    <d v="2015-10-21T00:00:00"/>
    <d v="2015-10-26T00:00:00"/>
    <n v="1"/>
    <x v="1"/>
    <n v="3"/>
    <m/>
  </r>
  <r>
    <s v="Adscrito"/>
    <x v="0"/>
    <n v="2330"/>
    <s v="Servicio de Salud Araucanía Norte"/>
    <x v="0"/>
    <s v="Ministerio de Salud"/>
    <s v="Director/a Servicio de Salud"/>
    <s v="CRISTIAN MARCELO MIGNOLET CORTÉS"/>
    <s v="M"/>
    <n v="2018"/>
    <d v="2018-03-31T00:00:00"/>
    <d v="2015-01-01T00:00:00"/>
    <d v="2014-12-24T00:00:00"/>
    <n v="1"/>
    <x v="2"/>
    <n v="3"/>
    <m/>
  </r>
  <r>
    <s v="Adscrito"/>
    <x v="0"/>
    <n v="2503"/>
    <s v="Dirección de Bibliotecas, Archivos y Museos"/>
    <x v="0"/>
    <s v="Ministerio de Educación"/>
    <s v="Director/a Nacional de Bibliotecas, Archivos y Museo y Director/a de la Biblioteca Nacional"/>
    <s v="ANGEL EMILIO CABEZA MONTEIRA"/>
    <s v="M"/>
    <n v="2018"/>
    <d v="2018-03-29T00:00:00"/>
    <d v="2014-12-19T00:00:00"/>
    <d v="2014-12-05T00:00:00"/>
    <n v="1"/>
    <x v="2"/>
    <n v="3"/>
    <m/>
  </r>
  <r>
    <s v="Adscrito"/>
    <x v="1"/>
    <n v="2640"/>
    <s v="Servicio de Salud O'Higgins"/>
    <x v="0"/>
    <s v="Ministerio de Salud"/>
    <s v="Subdirector/a Administrativo/a Servicio de Salud"/>
    <s v="GONZALO ANTONIO URBINA ARRIAGADA"/>
    <s v="M"/>
    <n v="2018"/>
    <d v="2018-03-31T00:00:00"/>
    <d v="2015-09-01T00:00:00"/>
    <d v="2015-09-09T00:00:00"/>
    <n v="1"/>
    <x v="2"/>
    <n v="3"/>
    <m/>
  </r>
  <r>
    <s v="Adscrito"/>
    <x v="1"/>
    <n v="2898"/>
    <s v="Superintendencia de Insolvencia y Reemprendimiento"/>
    <x v="2"/>
    <s v="Ministerio de Economía, Fomento y Turismo"/>
    <s v="Jefe/a Departamento Fiscalización"/>
    <s v="KATIA VALENTINA SOTO CÁRCAMO"/>
    <s v="F"/>
    <n v="2018"/>
    <d v="2018-03-26T00:00:00"/>
    <d v="2015-06-11T00:00:00"/>
    <d v="2015-06-10T00:00:00"/>
    <n v="1"/>
    <x v="2"/>
    <n v="3"/>
    <m/>
  </r>
  <r>
    <s v="Adscrito"/>
    <x v="1"/>
    <n v="3222"/>
    <s v="Servicio de Salud Aysén"/>
    <x v="0"/>
    <s v="Ministerio de Salud"/>
    <s v="Subdirector/a Administrativo/a Servicio de Salud"/>
    <s v="AMÉRICO EDUARDO SOTO GONZÁLEZ"/>
    <s v="M"/>
    <n v="2018"/>
    <d v="2018-03-29T00:00:00"/>
    <d v="2016-04-01T00:00:00"/>
    <d v="2016-03-22T00:00:00"/>
    <n v="1"/>
    <x v="2"/>
    <n v="3"/>
    <m/>
  </r>
  <r>
    <s v="Adscrito"/>
    <x v="0"/>
    <s v="ADP-3482"/>
    <s v="Servicio de Salud Viña del Mar - Quillota"/>
    <x v="0"/>
    <s v="Ministerio de Salud"/>
    <s v="Director/a Servicio de Salud"/>
    <s v="JUAN JOSÉ MENDOZA NAVARRO"/>
    <s v="M"/>
    <n v="2018"/>
    <d v="2018-04-01T00:00:00"/>
    <d v="2017-07-17T00:00:00"/>
    <d v="2017-06-19T00:00:00"/>
    <n v="1"/>
    <x v="3"/>
    <n v="4"/>
    <m/>
  </r>
  <r>
    <s v="Adscrito"/>
    <x v="0"/>
    <n v="1157"/>
    <s v="Servicio de Salud Talcahuano"/>
    <x v="0"/>
    <s v="Ministerio de Salud"/>
    <s v="Director/a Servicio de Salud"/>
    <s v="MAURICIO ALEJANDRO JARA LAVÍN"/>
    <s v="M"/>
    <n v="2018"/>
    <d v="2018-04-01T00:00:00"/>
    <d v="2010-12-01T00:00:00"/>
    <d v="2010-11-04T00:00:00"/>
    <n v="1"/>
    <x v="3"/>
    <n v="4"/>
    <m/>
  </r>
  <r>
    <s v="Adscrito"/>
    <x v="0"/>
    <n v="2433"/>
    <s v="Servicio Agrícola y Ganadero"/>
    <x v="0"/>
    <s v="Ministerio de Agricultura"/>
    <s v="Director/a Nacional"/>
    <s v="ANGEL JOSÉ DEL TRÁNSITO SARTORI ARELLANO"/>
    <s v="M"/>
    <n v="2018"/>
    <d v="2018-04-01T00:00:00"/>
    <d v="2014-09-10T00:00:00"/>
    <d v="2014-09-10T00:00:00"/>
    <n v="1"/>
    <x v="3"/>
    <n v="4"/>
    <m/>
  </r>
  <r>
    <s v="Adscrito"/>
    <x v="0"/>
    <n v="2490"/>
    <s v="Comisión Nacional de Energía"/>
    <x v="0"/>
    <s v="Ministerio de Energía"/>
    <s v="Secretario/a Ejecutivo/a"/>
    <s v="ANDRÉS EDUARDO ROMERO CELEDÓN"/>
    <s v="M"/>
    <n v="2018"/>
    <d v="2018-04-01T00:00:00"/>
    <d v="2014-09-05T00:00:00"/>
    <d v="2014-08-19T00:00:00"/>
    <n v="1"/>
    <x v="3"/>
    <n v="4"/>
    <m/>
  </r>
  <r>
    <s v="Adscrito"/>
    <x v="0"/>
    <n v="2501"/>
    <s v="Junta Nacional de Jardines Infantiles"/>
    <x v="2"/>
    <s v="Ministerio de Educación"/>
    <s v="Vicepresidente/a Ejecutivo/a"/>
    <s v="GLADYS DESIREE LÓPEZ DE MATURANA LUNA"/>
    <s v="F"/>
    <n v="2018"/>
    <d v="2018-04-01T00:00:00"/>
    <d v="2015-03-17T00:00:00"/>
    <d v="2015-02-02T00:00:00"/>
    <n v="1"/>
    <x v="3"/>
    <n v="4"/>
    <m/>
  </r>
  <r>
    <s v="Adscrito"/>
    <x v="0"/>
    <n v="2508"/>
    <s v="Servicio de Salud Antofagasta"/>
    <x v="0"/>
    <s v="Ministerio de Salud"/>
    <s v="Director/a Servicio de Salud"/>
    <s v="ZAMIR ELIAS NAYAR FUNES"/>
    <s v="M"/>
    <n v="2018"/>
    <d v="2018-04-01T00:00:00"/>
    <d v="2014-11-24T00:00:00"/>
    <d v="2014-11-07T00:00:00"/>
    <n v="1"/>
    <x v="3"/>
    <n v="4"/>
    <m/>
  </r>
  <r>
    <s v="Adscrito"/>
    <x v="0"/>
    <n v="2509"/>
    <s v="Servicio de Salud Atacama"/>
    <x v="2"/>
    <s v="Ministerio de Salud"/>
    <s v="Director/a Servicio de Salud"/>
    <s v="SONIA LEONOR IBACETA LORCA"/>
    <s v="F"/>
    <n v="2018"/>
    <d v="2018-04-01T00:00:00"/>
    <d v="2015-01-01T00:00:00"/>
    <d v="2014-12-24T00:00:00"/>
    <n v="1"/>
    <x v="3"/>
    <n v="4"/>
    <m/>
  </r>
  <r>
    <s v="Adscrito"/>
    <x v="0"/>
    <n v="2521"/>
    <s v="Servicio de Salud Metropolitano Sur"/>
    <x v="0"/>
    <s v="Ministerio de Salud"/>
    <s v="Director/a Servicio de Salud"/>
    <s v="OSVALDO HERNÁN BERNARDO SALGADO ZEPEDA"/>
    <s v="M"/>
    <n v="2018"/>
    <d v="2018-04-01T00:00:00"/>
    <d v="2015-01-01T00:00:00"/>
    <d v="2014-12-22T00:00:00"/>
    <n v="1"/>
    <x v="3"/>
    <n v="4"/>
    <m/>
  </r>
  <r>
    <s v="Adscrito"/>
    <x v="0"/>
    <n v="3188"/>
    <s v="Servicio de Salud Maule"/>
    <x v="0"/>
    <s v="Ministerio de Salud"/>
    <s v="Director/a Servicio de Salud"/>
    <s v="RODRIGO ALARCON QUESEM"/>
    <s v="M"/>
    <n v="2018"/>
    <d v="2018-04-01T00:00:00"/>
    <d v="2016-07-01T00:00:00"/>
    <d v="2016-06-20T00:00:00"/>
    <n v="1"/>
    <x v="3"/>
    <n v="4"/>
    <m/>
  </r>
  <r>
    <s v="Adscrito"/>
    <x v="0"/>
    <n v="3260"/>
    <s v="Agencia de Promoción de la Inversión Extranjera"/>
    <x v="0"/>
    <s v="Ministerio de Economía, Fomento y Turismo"/>
    <s v="Director/a"/>
    <s v="CARLOS EDUARDO ALVAREZ VOULLIEME"/>
    <s v="M"/>
    <n v="2018"/>
    <d v="2018-04-01T00:00:00"/>
    <d v="2016-07-01T00:00:00"/>
    <d v="2016-06-20T00:00:00"/>
    <n v="1"/>
    <x v="3"/>
    <n v="4"/>
    <m/>
  </r>
  <r>
    <s v="Adscrito"/>
    <x v="0"/>
    <n v="3302"/>
    <s v="Servicio de Salud Arica"/>
    <x v="0"/>
    <s v="Ministerio de Salud"/>
    <s v="Director Servicio de Salud"/>
    <s v="XIMENA DE LAS MERCEDES GUZMÁN URIBE"/>
    <s v="F"/>
    <n v="2018"/>
    <d v="2018-04-01T00:00:00"/>
    <d v="2016-05-01T00:00:00"/>
    <d v="2016-04-20T00:00:00"/>
    <n v="1"/>
    <x v="3"/>
    <n v="4"/>
    <m/>
  </r>
  <r>
    <s v="Adscrito"/>
    <x v="1"/>
    <s v="ADP-2743"/>
    <s v="Instituto de Salud Pública"/>
    <x v="0"/>
    <s v="Ministerio de Salud"/>
    <s v="Jefe/a Departamento de Administración y Finanzas"/>
    <s v="PABLO JAVIER ORTIZ DIAZ"/>
    <s v="M"/>
    <n v="2018"/>
    <d v="2018-04-06T00:00:00"/>
    <d v="2017-02-01T00:00:00"/>
    <d v="2017-01-25T00:00:00"/>
    <n v="1"/>
    <x v="3"/>
    <n v="4"/>
    <m/>
  </r>
  <r>
    <s v="Adscrito"/>
    <x v="1"/>
    <n v="528"/>
    <s v="Centro de Referencia de Salud Peñalolén Cordillera Oriente"/>
    <x v="3"/>
    <s v="Ministerio de Salud"/>
    <s v="Subdirector/a de Administración y Finanzas"/>
    <s v="PAULA ELENA DE JESÚS VÁSQUEZ ACEVEDO"/>
    <s v="F"/>
    <n v="2018"/>
    <d v="2018-04-06T00:00:00"/>
    <d v="2009-04-06T00:00:00"/>
    <d v="2009-03-09T00:00:00"/>
    <n v="1"/>
    <x v="3"/>
    <n v="4"/>
    <m/>
  </r>
  <r>
    <s v="Adscrito"/>
    <x v="1"/>
    <n v="2219"/>
    <s v="Servicio de Salud Valparaíso - San Antonio"/>
    <x v="0"/>
    <s v="Ministerio de Salud"/>
    <s v="Subdirector/a Administrativo/a Servicio de Salud"/>
    <s v="LETICIA ALICIA ZAMORANO ROJAS"/>
    <s v="F"/>
    <n v="2018"/>
    <d v="2018-04-01T00:00:00"/>
    <d v="2013-07-15T00:00:00"/>
    <d v="2013-07-09T00:00:00"/>
    <n v="1"/>
    <x v="3"/>
    <n v="4"/>
    <m/>
  </r>
  <r>
    <s v="Adscrito"/>
    <x v="1"/>
    <n v="2332"/>
    <s v="Servicio de Salud del Reloncaví"/>
    <x v="0"/>
    <s v="Ministerio de Salud"/>
    <s v="Subdirector/a Médico/a Servicio de Salud"/>
    <s v="FABIOLA MARCELA JARAMILLO CASTELL"/>
    <s v="F"/>
    <n v="2018"/>
    <d v="2018-04-01T00:00:00"/>
    <d v="2016-11-01T00:00:00"/>
    <d v="2016-10-21T00:00:00"/>
    <n v="1"/>
    <x v="3"/>
    <n v="4"/>
    <m/>
  </r>
  <r>
    <s v="Adscrito"/>
    <x v="1"/>
    <n v="2607"/>
    <s v="Servicio de Salud Araucanía Norte"/>
    <x v="0"/>
    <s v="Ministerio de Salud"/>
    <s v="Subdirector/a Administrativo/a Servicio de Salud"/>
    <s v="CHRISTIAN IRVING ECHEVERRÍA ABURTO"/>
    <s v="M"/>
    <n v="2018"/>
    <d v="2018-04-01T00:00:00"/>
    <d v="2015-01-01T00:00:00"/>
    <d v="2015-01-05T00:00:00"/>
    <n v="1"/>
    <x v="3"/>
    <n v="4"/>
    <m/>
  </r>
  <r>
    <s v="Adscrito"/>
    <x v="1"/>
    <n v="2670"/>
    <s v="Servicio Nacional para la Prevención y Rehabilitación del Consumo de Drogas y Alcohol"/>
    <x v="2"/>
    <s v="Ministerio del Interior y Seguridad Pública"/>
    <s v="Director/a Regional Maule"/>
    <s v="PATRICIA LORETO GAJARDO PINTO"/>
    <s v="F"/>
    <n v="2018"/>
    <d v="2018-04-01T00:00:00"/>
    <d v="2015-08-01T00:00:00"/>
    <d v="2015-07-24T00:00:00"/>
    <n v="1"/>
    <x v="3"/>
    <n v="4"/>
    <m/>
  </r>
  <r>
    <s v="Adscrito"/>
    <x v="1"/>
    <n v="2717"/>
    <s v="Servicio Nacional de la Discapacidad"/>
    <x v="0"/>
    <s v="Ministerio de Desarrollo Social y Familia"/>
    <s v="Subdirector/a Nacional"/>
    <s v="VIVIANA ÁVILA SILVA"/>
    <s v="F"/>
    <n v="2018"/>
    <d v="2018-04-01T00:00:00"/>
    <d v="2015-05-15T00:00:00"/>
    <d v="2015-05-15T00:00:00"/>
    <n v="1"/>
    <x v="3"/>
    <n v="4"/>
    <m/>
  </r>
  <r>
    <s v="Adscrito"/>
    <x v="1"/>
    <n v="2818"/>
    <s v="Servicio Nacional de Pesca y Acuicultura"/>
    <x v="1"/>
    <s v="Ministerio de Economía, Fomento y Turismo"/>
    <s v="Director/a Regional Tarapacá"/>
    <s v="MARCOS ALEJANDRO MOSCOSO CEBALLOS"/>
    <s v="M"/>
    <n v="2018"/>
    <d v="2018-04-01T00:00:00"/>
    <d v="2015-04-01T00:00:00"/>
    <d v="2015-03-23T00:00:00"/>
    <n v="1"/>
    <x v="3"/>
    <n v="4"/>
    <m/>
  </r>
  <r>
    <s v="Adscrito"/>
    <x v="1"/>
    <n v="2822"/>
    <s v="Servicio Nacional de Pesca y Acuicultura"/>
    <x v="1"/>
    <s v="Ministerio de Economía, Fomento y Turismo"/>
    <s v="Director/a Regional Araucanía"/>
    <s v="BERNARDO ALBERTO PARDO PEREZ"/>
    <s v="M"/>
    <n v="2018"/>
    <d v="2018-04-01T00:00:00"/>
    <d v="2015-04-01T00:00:00"/>
    <d v="2015-03-23T00:00:00"/>
    <n v="1"/>
    <x v="3"/>
    <n v="4"/>
    <m/>
  </r>
  <r>
    <s v="Adscrito"/>
    <x v="1"/>
    <n v="3245"/>
    <s v="Servicio de Salud Metropolitano Oriente"/>
    <x v="0"/>
    <s v="Ministerio de Salud"/>
    <s v="Subdirector/a Administrativo/a Servicio de Salud"/>
    <s v="VICTOR HUGO PARRA MATE"/>
    <s v="M"/>
    <n v="2018"/>
    <d v="2018-04-01T00:00:00"/>
    <d v="2016-02-01T00:00:00"/>
    <d v="2016-01-25T00:00:00"/>
    <n v="1"/>
    <x v="3"/>
    <n v="4"/>
    <m/>
  </r>
  <r>
    <s v="Adscrito"/>
    <x v="0"/>
    <n v="2489"/>
    <s v="Instituto Nacional de Estadísticas"/>
    <x v="0"/>
    <s v="Ministerio de Economía, Fomento y Turismo"/>
    <s v="Director/a Nacional"/>
    <s v="XIMENA ANDREA CLARK NÚÑEZ"/>
    <s v="F"/>
    <n v="2018"/>
    <d v="2018-04-12T00:00:00"/>
    <d v="2014-12-15T00:00:00"/>
    <d v="2014-11-21T00:00:00"/>
    <n v="1"/>
    <x v="4"/>
    <n v="4"/>
    <m/>
  </r>
  <r>
    <s v="Adscrito"/>
    <x v="0"/>
    <n v="2576"/>
    <s v="Servicio de Vivienda y Urbanización Región de Magallanes y de la Antártica Chilena"/>
    <x v="0"/>
    <s v="Ministerio de Vivienda y Urbanismo"/>
    <s v="Director Regional Serviu Magallanes"/>
    <s v="HINA CECILIA CARABANTES HERNÁNDEZ"/>
    <s v="F"/>
    <n v="2018"/>
    <d v="2018-04-09T00:00:00"/>
    <d v="2015-01-19T00:00:00"/>
    <d v="2014-12-24T00:00:00"/>
    <n v="1"/>
    <x v="4"/>
    <n v="4"/>
    <m/>
  </r>
  <r>
    <s v="Adscrito"/>
    <x v="0"/>
    <n v="3090"/>
    <s v="Servicio de Vivienda y Urbanización Región de Aysén del General Carlos Ibáñez del Campo"/>
    <x v="0"/>
    <s v="Ministerio de Vivienda y Urbanismo"/>
    <s v="Director Regional Serviu Aysén"/>
    <s v="PEDRO ANTONIO DURÁN BRANCHI"/>
    <s v="M"/>
    <n v="2018"/>
    <d v="2018-04-11T00:00:00"/>
    <d v="2015-09-07T00:00:00"/>
    <d v="2015-09-07T00:00:00"/>
    <n v="1"/>
    <x v="4"/>
    <n v="4"/>
    <m/>
  </r>
  <r>
    <s v="Adscrito"/>
    <x v="1"/>
    <s v="ADP-3661"/>
    <s v="Servicio Nacional de Turismo"/>
    <x v="2"/>
    <s v="Ministerio de Economía, Fomento y Turismo"/>
    <s v="Subdirector/a de Marketing"/>
    <s v="GONZALO FERNÁNDEZ MÉNDEZ"/>
    <s v="M"/>
    <n v="2018"/>
    <d v="2018-04-09T00:00:00"/>
    <d v="2017-10-01T00:00:00"/>
    <d v="2017-08-25T00:00:00"/>
    <n v="1"/>
    <x v="4"/>
    <n v="4"/>
    <m/>
  </r>
  <r>
    <s v="Adscrito"/>
    <x v="1"/>
    <s v="ADP-3635"/>
    <s v="Servicio de Salud Osorno"/>
    <x v="0"/>
    <s v="Ministerio de Salud"/>
    <s v="Director/a Hospital Base de Osorno"/>
    <s v="SYLVIA GRACIELA MUTIZABAL SCHULZ"/>
    <s v="F"/>
    <n v="2018"/>
    <d v="2018-04-10T00:00:00"/>
    <d v="2017-07-17T00:00:00"/>
    <d v="2017-07-14T00:00:00"/>
    <n v="1"/>
    <x v="4"/>
    <n v="4"/>
    <m/>
  </r>
  <r>
    <s v="Adscrito"/>
    <x v="1"/>
    <s v="ADP-3634"/>
    <s v="Servicio Agrícola y Ganadero"/>
    <x v="0"/>
    <s v="Ministerio de Agricultura"/>
    <s v="Director/a Regional Maule"/>
    <s v="CRISTIAN RICARDO LARA GUTIÉRREZ"/>
    <s v="M"/>
    <n v="2018"/>
    <d v="2018-04-09T00:00:00"/>
    <d v="2017-07-01T00:00:00"/>
    <d v="2017-06-14T00:00:00"/>
    <n v="1"/>
    <x v="4"/>
    <n v="4"/>
    <m/>
  </r>
  <r>
    <s v="Adscrito"/>
    <x v="1"/>
    <n v="2408"/>
    <s v="Agencia de Calidad de la Educación"/>
    <x v="2"/>
    <s v="Ministerio de Educación"/>
    <s v="Jefe/a División de Estudios"/>
    <s v="CAROLINA ANDREA FLORES CORDERO"/>
    <s v="F"/>
    <n v="2018"/>
    <d v="2018-04-09T00:00:00"/>
    <d v="2014-10-15T00:00:00"/>
    <d v="2014-09-17T00:00:00"/>
    <n v="1"/>
    <x v="4"/>
    <n v="4"/>
    <m/>
  </r>
  <r>
    <s v="Adscrito"/>
    <x v="1"/>
    <n v="2604"/>
    <s v="Superintendencia de Salud"/>
    <x v="0"/>
    <s v="Ministerio de Salud"/>
    <s v="Intendente/a de Fondos y Seguros Previsionales de Salud"/>
    <s v="NYDIA PATRICIA CONTARDO GUERRA"/>
    <s v="F"/>
    <n v="2018"/>
    <d v="2018-04-11T00:00:00"/>
    <d v="2015-10-19T00:00:00"/>
    <d v="2015-10-09T00:00:00"/>
    <n v="1"/>
    <x v="4"/>
    <n v="4"/>
    <m/>
  </r>
  <r>
    <s v="Adscrito"/>
    <x v="1"/>
    <n v="2613"/>
    <s v="Superintendencia de Seguridad Social"/>
    <x v="0"/>
    <s v="Ministerio del Trabajo y Previsión Social"/>
    <s v="Intendente/a de Beneficios Sociales"/>
    <s v="ROMY MARÍA SCHMIDT CRNOSIJA"/>
    <s v="F"/>
    <n v="2018"/>
    <d v="2018-04-12T00:00:00"/>
    <d v="2014-10-28T00:00:00"/>
    <d v="2014-09-10T00:00:00"/>
    <n v="1"/>
    <x v="4"/>
    <n v="4"/>
    <m/>
  </r>
  <r>
    <s v="Adscrito"/>
    <x v="1"/>
    <n v="2914"/>
    <s v="Dirección General de Aguas"/>
    <x v="0"/>
    <s v="Ministerio de Obras Públicas"/>
    <s v="Jefe/a División Legal"/>
    <s v="JAIME ARTURO GARCÍA PARODI"/>
    <s v="M"/>
    <n v="2018"/>
    <d v="2018-04-13T00:00:00"/>
    <d v="2015-01-08T00:00:00"/>
    <d v="2015-01-07T00:00:00"/>
    <n v="1"/>
    <x v="4"/>
    <n v="4"/>
    <m/>
  </r>
  <r>
    <s v="Adscrito"/>
    <x v="1"/>
    <n v="2931"/>
    <s v="Junta Nacional de Auxilio Escolar y Becas"/>
    <x v="1"/>
    <s v="Ministerio de Educación"/>
    <s v="Director/a Regional Araucanía"/>
    <s v="LAURA CAROLA RODRÍGUEZ FERRADA"/>
    <s v="F"/>
    <n v="2018"/>
    <d v="2018-04-10T00:00:00"/>
    <d v="2015-04-10T00:00:00"/>
    <d v="2015-04-14T00:00:00"/>
    <n v="1"/>
    <x v="4"/>
    <n v="4"/>
    <m/>
  </r>
  <r>
    <s v="Adscrito"/>
    <x v="1"/>
    <n v="3073"/>
    <s v="Superintendencia de Seguridad Social"/>
    <x v="0"/>
    <s v="Ministerio del Trabajo y Previsión Social"/>
    <s v="Fiscal"/>
    <s v="ERIKA MINERVA DÍAZ MUÑOZ"/>
    <s v="F"/>
    <n v="2018"/>
    <d v="2018-04-11T00:00:00"/>
    <d v="2015-11-15T00:00:00"/>
    <d v="2015-11-09T00:00:00"/>
    <n v="1"/>
    <x v="4"/>
    <n v="4"/>
    <m/>
  </r>
  <r>
    <s v="Adscrito"/>
    <x v="0"/>
    <n v="2438"/>
    <s v="Servicio de Vivienda y Urbanización Región de Antofagasta"/>
    <x v="0"/>
    <s v="Ministerio de Vivienda y Urbanismo"/>
    <s v="Director/a Regional Serviu Antofagasta"/>
    <s v="ISABEL VERÓNICA DE LA VEGA MORALES"/>
    <s v="F"/>
    <n v="2018"/>
    <d v="2018-04-16T00:00:00"/>
    <d v="2014-12-03T00:00:00"/>
    <d v="2014-11-07T00:00:00"/>
    <n v="1"/>
    <x v="5"/>
    <n v="4"/>
    <m/>
  </r>
  <r>
    <s v="Adscrito"/>
    <x v="0"/>
    <n v="2538"/>
    <s v="Servicio de Vivienda y Urbanización Región del Libertador General Bernardo O'Higgins"/>
    <x v="0"/>
    <s v="Ministerio de Vivienda y Urbanismo"/>
    <s v="Director/a Regional Serviu OHiggins"/>
    <s v="VÍCTOR JAVIER CÁRDENAS VALENZUELA"/>
    <s v="M"/>
    <n v="2018"/>
    <d v="2018-04-16T00:00:00"/>
    <d v="2014-12-03T00:00:00"/>
    <d v="2014-11-07T00:00:00"/>
    <n v="1"/>
    <x v="5"/>
    <n v="4"/>
    <m/>
  </r>
  <r>
    <s v="Adscrito"/>
    <x v="0"/>
    <n v="2570"/>
    <s v="Servicio de Vivienda y Urbanización Región de Arica y Parinacota"/>
    <x v="0"/>
    <s v="Ministerio de Vivienda y Urbanismo"/>
    <s v="Director/a Regional Serviu Arica y Parinacota"/>
    <s v="JUAN RODRIGO ARCAYA PUENTE"/>
    <s v="M"/>
    <n v="2018"/>
    <d v="2018-04-16T00:00:00"/>
    <d v="2015-01-01T00:00:00"/>
    <d v="2014-12-15T00:00:00"/>
    <n v="1"/>
    <x v="5"/>
    <n v="4"/>
    <m/>
  </r>
  <r>
    <s v="Adscrito"/>
    <x v="0"/>
    <n v="2626"/>
    <s v="Servicio de Vivienda y Urbanización Región de Los Ríos"/>
    <x v="0"/>
    <s v="Ministerio de Vivienda y Urbanismo"/>
    <s v="Director/a"/>
    <s v="ALEJANDRO ALBERTO LARSEN HOETZ"/>
    <s v="M"/>
    <n v="2018"/>
    <d v="2018-04-16T00:00:00"/>
    <d v="2015-03-02T00:00:00"/>
    <d v="2015-02-02T00:00:00"/>
    <n v="1"/>
    <x v="5"/>
    <n v="4"/>
    <m/>
  </r>
  <r>
    <s v="Adscrito"/>
    <x v="0"/>
    <n v="2662"/>
    <s v="Servicio Nacional de Pesca y Acuicultura"/>
    <x v="0"/>
    <s v="Ministerio de Economía, Fomento y Turismo"/>
    <s v="Director/a Nacional"/>
    <s v="JOSE BURGOS GONZALEZ"/>
    <s v="M"/>
    <n v="2018"/>
    <d v="2018-04-20T00:00:00"/>
    <d v="2014-12-24T00:00:00"/>
    <d v="2014-12-22T00:00:00"/>
    <n v="1"/>
    <x v="5"/>
    <n v="4"/>
    <m/>
  </r>
  <r>
    <s v="Adscrito"/>
    <x v="0"/>
    <n v="2954"/>
    <s v="Dirección General de Aguas"/>
    <x v="0"/>
    <s v="Ministerio de Obras Públicas"/>
    <s v="Director/a"/>
    <s v="CARLOS ALBERTO ESTÉVEZ VALENCIA"/>
    <s v="M"/>
    <n v="2018"/>
    <d v="2018-04-18T00:00:00"/>
    <d v="2015-06-05T00:00:00"/>
    <d v="2015-05-06T00:00:00"/>
    <n v="1"/>
    <x v="5"/>
    <n v="4"/>
    <m/>
  </r>
  <r>
    <s v="Adscrito"/>
    <x v="0"/>
    <n v="3054"/>
    <s v="Servicio de Vivienda y Urbanización Región del Maule"/>
    <x v="0"/>
    <s v="Ministerio de Vivienda y Urbanismo"/>
    <s v="Director/a Regional Serviu Maule"/>
    <s v="OMAR FERNANDO GUTIÉRREZ MESINA"/>
    <s v="M"/>
    <n v="2018"/>
    <d v="2018-04-16T00:00:00"/>
    <d v="2015-09-07T00:00:00"/>
    <d v="2015-09-07T00:00:00"/>
    <n v="1"/>
    <x v="5"/>
    <n v="4"/>
    <m/>
  </r>
  <r>
    <s v="Adscrito"/>
    <x v="0"/>
    <n v="3055"/>
    <s v="Servicio de Vivienda y Urbanización Región del Biobío"/>
    <x v="0"/>
    <s v="Ministerio de Vivienda y Urbanismo"/>
    <s v="Director/a Regional Serviu Bío-Bío"/>
    <s v="MARÍA LUZ GAJARDO SALAZAR"/>
    <s v="F"/>
    <n v="2018"/>
    <d v="2018-04-16T00:00:00"/>
    <d v="2015-08-01T00:00:00"/>
    <d v="2015-07-02T00:00:00"/>
    <n v="1"/>
    <x v="5"/>
    <n v="4"/>
    <m/>
  </r>
  <r>
    <s v="Adscrito"/>
    <x v="0"/>
    <n v="3058"/>
    <s v="Servicio de Vivienda y Urbanización Región de Coquimbo"/>
    <x v="0"/>
    <s v="Ministerio de Vivienda y Urbanismo"/>
    <s v="Director/a Regional Serviu Coquimbo"/>
    <s v="ANGELO MAURICIO MONTAÑO ESPEJO"/>
    <s v="M"/>
    <n v="2018"/>
    <d v="2018-04-16T00:00:00"/>
    <d v="2015-09-07T00:00:00"/>
    <d v="2015-09-07T00:00:00"/>
    <n v="1"/>
    <x v="5"/>
    <n v="4"/>
    <m/>
  </r>
  <r>
    <s v="Adscrito"/>
    <x v="0"/>
    <n v="3182"/>
    <s v="Servicio de Vivienda y Urbanización Región de Los Lagos"/>
    <x v="0"/>
    <s v="Ministerio de Vivienda y Urbanismo"/>
    <s v="Director/a Regional Serviu Los Lagos"/>
    <s v="HARDY AUGUSTO GRANDJEAN RETTING"/>
    <s v="M"/>
    <n v="2018"/>
    <d v="2018-04-16T00:00:00"/>
    <d v="2016-04-01T00:00:00"/>
    <d v="2016-03-22T00:00:00"/>
    <n v="1"/>
    <x v="5"/>
    <n v="4"/>
    <m/>
  </r>
  <r>
    <s v="Adscrito"/>
    <x v="0"/>
    <n v="3330"/>
    <s v="Servicio de Vivienda y Urbanización Región de Atacama"/>
    <x v="0"/>
    <s v="Ministerio de Vivienda y Urbanismo"/>
    <s v="Director/a Regional Serviu Atacama"/>
    <s v="PATRICIO MARCELO ESCOBAR URZUA"/>
    <s v="M"/>
    <n v="2018"/>
    <d v="2018-04-16T00:00:00"/>
    <d v="2016-07-19T00:00:00"/>
    <d v="2016-07-07T00:00:00"/>
    <n v="1"/>
    <x v="5"/>
    <n v="4"/>
    <m/>
  </r>
  <r>
    <s v="Adscrito"/>
    <x v="0"/>
    <n v="3391"/>
    <s v="Servicio de Vivienda y Urbanización Región de Tarapacá"/>
    <x v="0"/>
    <s v="Ministerio de Vivienda y Urbanismo"/>
    <s v="Director/a Regional Serviu Tarapacá"/>
    <s v="MARIANA ALEJANDRA TOLEDO RIVERA"/>
    <s v="F"/>
    <n v="2018"/>
    <d v="2018-04-16T00:00:00"/>
    <d v="2016-09-02T00:00:00"/>
    <d v="2016-08-30T00:00:00"/>
    <n v="1"/>
    <x v="5"/>
    <n v="4"/>
    <m/>
  </r>
  <r>
    <s v="Adscrito"/>
    <x v="1"/>
    <s v="ADP-2475"/>
    <s v="Instituto de Desarrollo Agropecuario"/>
    <x v="0"/>
    <s v="Ministerio de Agricultura"/>
    <s v="Director/a Regional Valparaíso"/>
    <s v="MARCELO ANTONIO HERRERA CONCHA"/>
    <s v="M"/>
    <n v="2018"/>
    <d v="2018-04-20T00:00:00"/>
    <d v="2017-02-15T00:00:00"/>
    <d v="2017-02-10T00:00:00"/>
    <n v="1"/>
    <x v="5"/>
    <n v="4"/>
    <m/>
  </r>
  <r>
    <s v="Adscrito"/>
    <x v="1"/>
    <s v="ADP-3479"/>
    <s v="Instituto Nacional de Deportes de Chile"/>
    <x v="0"/>
    <s v="Ministerio del Deporte"/>
    <s v="Jefe/a de División Actividad Física y Deportes"/>
    <s v="MANUEL OCTAVIO DÍAZ CAMPOS"/>
    <s v="M"/>
    <n v="2018"/>
    <d v="2018-04-19T00:00:00"/>
    <d v="2017-02-15T00:00:00"/>
    <d v="2017-01-31T00:00:00"/>
    <n v="1"/>
    <x v="5"/>
    <n v="4"/>
    <m/>
  </r>
  <r>
    <s v="Adscrito"/>
    <x v="1"/>
    <n v="1606"/>
    <s v="Junta Nacional de Auxilio Escolar y Becas"/>
    <x v="1"/>
    <s v="Ministerio de Educación"/>
    <s v="Director/a Regional Bío-Bío"/>
    <s v="KARINA FABIOLA SILVA FERNÁNDEZ"/>
    <s v="F"/>
    <n v="2018"/>
    <d v="2018-04-16T00:00:00"/>
    <d v="2012-04-16T00:00:00"/>
    <d v="2012-03-04T00:00:00"/>
    <n v="1"/>
    <x v="5"/>
    <n v="4"/>
    <m/>
  </r>
  <r>
    <s v="Adscrito"/>
    <x v="1"/>
    <n v="2243"/>
    <s v="Instituto de Desarrollo Agropecuario"/>
    <x v="0"/>
    <s v="Ministerio de Agricultura"/>
    <s v="Director/a Regional Coquimbo"/>
    <s v="DIEGO FERNANDO PERALTA MORALES"/>
    <s v="M"/>
    <n v="2018"/>
    <d v="2018-04-20T00:00:00"/>
    <d v="2015-02-05T00:00:00"/>
    <d v="2015-02-04T00:00:00"/>
    <n v="1"/>
    <x v="5"/>
    <n v="4"/>
    <m/>
  </r>
  <r>
    <s v="Adscrito"/>
    <x v="1"/>
    <n v="2308"/>
    <s v="Superintendencia de Educación"/>
    <x v="1"/>
    <s v="Ministerio de Educación"/>
    <s v="Director/a Regional Bío Bío"/>
    <s v="DALTON ALEJANDRO CAMPOS SEGUIN"/>
    <s v="M"/>
    <n v="2018"/>
    <d v="2018-04-15T00:00:00"/>
    <d v="2015-04-15T00:00:00"/>
    <d v="2015-02-27T00:00:00"/>
    <n v="1"/>
    <x v="5"/>
    <n v="4"/>
    <m/>
  </r>
  <r>
    <s v="Adscrito"/>
    <x v="1"/>
    <n v="2337"/>
    <s v="Instituto de Desarrollo Agropecuario"/>
    <x v="0"/>
    <s v="Ministerio de Agricultura"/>
    <s v="Jefe/a de División de Gestión y Desarrollo de Personas"/>
    <s v="MARCIA ANDREA HERMANSEN REBOLLEDO"/>
    <s v="F"/>
    <n v="2018"/>
    <d v="2018-04-18T00:00:00"/>
    <d v="2015-01-12T00:00:00"/>
    <d v="2015-01-13T00:00:00"/>
    <n v="1"/>
    <x v="5"/>
    <n v="4"/>
    <m/>
  </r>
  <r>
    <s v="Adscrito"/>
    <x v="1"/>
    <n v="2346"/>
    <s v="Instituto de Desarrollo Agropecuario"/>
    <x v="0"/>
    <s v="Ministerio de Agricultura"/>
    <s v="Director/a Regional Antofagasta"/>
    <s v="JANNETTE ANGELICA ARAYA VILLARROEL"/>
    <s v="F"/>
    <n v="2018"/>
    <d v="2018-04-20T00:00:00"/>
    <d v="2015-02-05T00:00:00"/>
    <d v="2015-02-04T00:00:00"/>
    <n v="1"/>
    <x v="5"/>
    <n v="4"/>
    <m/>
  </r>
  <r>
    <s v="Adscrito"/>
    <x v="1"/>
    <n v="2505"/>
    <s v="Instituto de Desarrollo Agropecuario"/>
    <x v="0"/>
    <s v="Ministerio de Agricultura"/>
    <s v="Jefe/a División Fiscalía"/>
    <s v="MAURICIO CAUSSADE GOYCOOLEA"/>
    <s v="M"/>
    <n v="2018"/>
    <d v="2018-04-18T00:00:00"/>
    <d v="2015-02-12T00:00:00"/>
    <d v="2015-02-13T00:00:00"/>
    <n v="1"/>
    <x v="5"/>
    <n v="4"/>
    <m/>
  </r>
  <r>
    <s v="Adscrito"/>
    <x v="1"/>
    <n v="2587"/>
    <s v="Instituto de Desarrollo Agropecuario"/>
    <x v="0"/>
    <s v="Ministerio de Agricultura"/>
    <s v="Director/a Regional Arica y Parinacota"/>
    <s v="JORGE RAÚL TORRES CABALLERO"/>
    <s v="M"/>
    <n v="2018"/>
    <d v="2018-04-20T00:00:00"/>
    <d v="2015-02-05T00:00:00"/>
    <d v="2015-02-04T00:00:00"/>
    <n v="1"/>
    <x v="5"/>
    <n v="4"/>
    <m/>
  </r>
  <r>
    <s v="Adscrito"/>
    <x v="1"/>
    <n v="2588"/>
    <s v="Instituto de Desarrollo Agropecuario"/>
    <x v="0"/>
    <s v="Ministerio de Agricultura"/>
    <s v="Director/a Regional Atacama"/>
    <s v="LEONARDO GROS PEREZ"/>
    <s v="M"/>
    <n v="2018"/>
    <d v="2018-04-20T00:00:00"/>
    <d v="2015-02-05T00:00:00"/>
    <d v="2015-02-04T00:00:00"/>
    <n v="1"/>
    <x v="5"/>
    <n v="4"/>
    <m/>
  </r>
  <r>
    <s v="Adscrito"/>
    <x v="1"/>
    <n v="2589"/>
    <s v="Instituto de Desarrollo Agropecuario"/>
    <x v="0"/>
    <s v="Ministerio de Agricultura"/>
    <s v="Director/a Regional OHiggins"/>
    <s v="CARLOS FELIPE VERGARA MONTECINOS"/>
    <s v="M"/>
    <n v="2018"/>
    <d v="2018-04-18T00:00:00"/>
    <d v="2015-01-12T00:00:00"/>
    <d v="2015-01-13T00:00:00"/>
    <n v="1"/>
    <x v="5"/>
    <n v="4"/>
    <m/>
  </r>
  <r>
    <s v="Adscrito"/>
    <x v="1"/>
    <n v="2590"/>
    <s v="Instituto de Desarrollo Agropecuario"/>
    <x v="0"/>
    <s v="Ministerio de Agricultura"/>
    <s v="Director/a Regional Maule"/>
    <s v="JAIRO HERNÁN IBARRA GONZÁLEZ"/>
    <s v="M"/>
    <n v="2018"/>
    <d v="2018-04-18T00:00:00"/>
    <d v="2015-01-12T00:00:00"/>
    <d v="2015-01-13T00:00:00"/>
    <n v="1"/>
    <x v="5"/>
    <n v="4"/>
    <m/>
  </r>
  <r>
    <s v="Adscrito"/>
    <x v="1"/>
    <n v="2591"/>
    <s v="Instituto de Desarrollo Agropecuario"/>
    <x v="0"/>
    <s v="Ministerio de Agricultura"/>
    <s v="Director/a Regional Bío-Bío"/>
    <s v="ANDRÉS ALBERTO CASTILLO CANDIA"/>
    <s v="M"/>
    <n v="2018"/>
    <d v="2018-04-18T00:00:00"/>
    <d v="2015-01-12T00:00:00"/>
    <d v="2015-01-13T00:00:00"/>
    <n v="1"/>
    <x v="5"/>
    <n v="4"/>
    <m/>
  </r>
  <r>
    <s v="Adscrito"/>
    <x v="1"/>
    <n v="2593"/>
    <s v="Instituto de Desarrollo Agropecuario"/>
    <x v="0"/>
    <s v="Ministerio de Agricultura"/>
    <s v="Director/a Regional Los Lagos"/>
    <s v="ENRIQUE MARCEL SANTIS OYARZÚN"/>
    <s v="M"/>
    <n v="2018"/>
    <d v="2018-04-18T00:00:00"/>
    <d v="2015-02-05T00:00:00"/>
    <d v="2015-02-04T00:00:00"/>
    <n v="1"/>
    <x v="5"/>
    <n v="4"/>
    <m/>
  </r>
  <r>
    <s v="Adscrito"/>
    <x v="1"/>
    <n v="2595"/>
    <s v="Instituto de Desarrollo Agropecuario"/>
    <x v="0"/>
    <s v="Ministerio de Agricultura"/>
    <s v="Director/a Regional Magallanes y la Antártica Chilena"/>
    <s v="VICTOR MANUEL VARGAS VIDAL"/>
    <s v="M"/>
    <n v="2018"/>
    <d v="2018-04-20T00:00:00"/>
    <d v="2015-02-05T00:00:00"/>
    <d v="2015-02-04T00:00:00"/>
    <n v="1"/>
    <x v="5"/>
    <n v="4"/>
    <m/>
  </r>
  <r>
    <s v="Adscrito"/>
    <x v="1"/>
    <n v="2597"/>
    <s v="Instituto de Desarrollo Agropecuario"/>
    <x v="0"/>
    <s v="Ministerio de Agricultura"/>
    <s v="Subdirector/a Desarrollo Rural"/>
    <s v="RICARDO ALBERTO VIAL ORTIZ"/>
    <s v="M"/>
    <n v="2018"/>
    <d v="2018-04-18T00:00:00"/>
    <d v="2015-01-13T00:00:00"/>
    <d v="2015-01-13T00:00:00"/>
    <n v="1"/>
    <x v="5"/>
    <n v="4"/>
    <m/>
  </r>
  <r>
    <s v="Adscrito"/>
    <x v="1"/>
    <n v="2627"/>
    <s v="Servicio de Evaluación Ambiental"/>
    <x v="2"/>
    <s v="Ministerio del Medio Ambiente"/>
    <s v="Director/a Regional Tarapacá"/>
    <s v="PEDRO CLAUDIO VALENZUELA DIEZ DE MEDINA"/>
    <s v="M"/>
    <n v="2018"/>
    <d v="2018-04-16T00:00:00"/>
    <d v="2015-07-01T00:00:00"/>
    <d v="2015-06-30T00:00:00"/>
    <n v="1"/>
    <x v="5"/>
    <n v="4"/>
    <m/>
  </r>
  <r>
    <s v="Adscrito"/>
    <x v="1"/>
    <n v="2875"/>
    <s v="Superintendencia de Educación"/>
    <x v="1"/>
    <s v="Ministerio de Educación"/>
    <s v="Jefe División de Comunicaciones y Denuncias"/>
    <s v="MARÍA XIMENA BUGUEÑO GUTIÉRREZ"/>
    <s v="F"/>
    <n v="2018"/>
    <d v="2018-04-15T00:00:00"/>
    <d v="2015-04-15T00:00:00"/>
    <d v="2015-02-27T00:00:00"/>
    <n v="1"/>
    <x v="5"/>
    <n v="4"/>
    <m/>
  </r>
  <r>
    <s v="Adscrito"/>
    <x v="1"/>
    <n v="2980"/>
    <s v="Servicio de Evaluación Ambiental"/>
    <x v="0"/>
    <s v="Ministerio del Medio Ambiente"/>
    <s v="Director/a Regional Los Ríos"/>
    <s v="JAIME CRISTIAN MORENO BURGOS"/>
    <s v="M"/>
    <n v="2018"/>
    <d v="2018-04-17T00:00:00"/>
    <d v="2015-08-03T00:00:00"/>
    <d v="2015-07-08T00:00:00"/>
    <n v="1"/>
    <x v="5"/>
    <n v="4"/>
    <m/>
  </r>
  <r>
    <s v="Adscrito"/>
    <x v="1"/>
    <n v="3092"/>
    <s v="Servicio de Salud Viña del Mar - Quillota"/>
    <x v="0"/>
    <s v="Ministerio de Salud"/>
    <s v="Director/a Atención Primaria"/>
    <s v="FERNANDO ADRIAN OLMEDO JIMENEZ"/>
    <s v="M"/>
    <n v="2018"/>
    <d v="2018-04-16T00:00:00"/>
    <d v="2015-12-01T00:00:00"/>
    <d v="2015-12-07T00:00:00"/>
    <n v="1"/>
    <x v="5"/>
    <n v="4"/>
    <m/>
  </r>
  <r>
    <s v="Adscrito"/>
    <x v="1"/>
    <n v="3365"/>
    <s v="Instituto de Desarrollo Agropecuario"/>
    <x v="0"/>
    <s v="Ministerio de Agricultura"/>
    <s v="Director/a Regional Araucanía"/>
    <s v="CHRISTIAN MANUEL NUÑEZ MORALES"/>
    <s v="M"/>
    <n v="2018"/>
    <d v="2018-04-18T00:00:00"/>
    <d v="2016-07-01T00:00:00"/>
    <d v="2016-07-28T00:00:00"/>
    <n v="1"/>
    <x v="5"/>
    <n v="4"/>
    <m/>
  </r>
  <r>
    <s v="Adscrito"/>
    <x v="0"/>
    <n v="2511"/>
    <s v="Servicio de Salud Arauco"/>
    <x v="0"/>
    <s v="Ministerio de Salud"/>
    <s v="Director/a Servicio de Salud"/>
    <s v="VÍCTOR RAFAEL VALENZUELA ÁLVAREZ"/>
    <s v="M"/>
    <n v="2018"/>
    <d v="2018-04-24T00:00:00"/>
    <d v="2015-03-16T00:00:00"/>
    <d v="2015-03-05T00:00:00"/>
    <n v="1"/>
    <x v="6"/>
    <n v="4"/>
    <m/>
  </r>
  <r>
    <s v="Adscrito"/>
    <x v="1"/>
    <s v="ADP-3655"/>
    <s v="Instituto Nacional de Deportes de Chile"/>
    <x v="0"/>
    <s v="Ministerio del Deporte"/>
    <s v="Director/a Regional Bío-Bío"/>
    <s v="MARIO ARMANDO MORENO CARRASCO"/>
    <s v="M"/>
    <n v="2018"/>
    <d v="2018-04-23T00:00:00"/>
    <d v="2017-09-14T00:00:00"/>
    <d v="2017-09-15T00:00:00"/>
    <n v="1"/>
    <x v="6"/>
    <n v="4"/>
    <m/>
  </r>
  <r>
    <s v="Adscrito"/>
    <x v="1"/>
    <s v="ADP-3673"/>
    <s v="Instituto Nacional de Deportes de Chile"/>
    <x v="0"/>
    <s v="Ministerio del Deporte"/>
    <s v="Jefe División Infraestructura y Recintos"/>
    <s v="RODRIGO ENRIQUE PEREIRA PUCHY"/>
    <s v="M"/>
    <n v="2018"/>
    <d v="2018-04-23T00:00:00"/>
    <d v="2017-11-08T00:00:00"/>
    <d v="2017-11-07T00:00:00"/>
    <n v="1"/>
    <x v="6"/>
    <n v="4"/>
    <m/>
  </r>
  <r>
    <s v="Adscrito"/>
    <x v="1"/>
    <s v="ADP-3392"/>
    <s v="Instituto Nacional de Deportes de Chile"/>
    <x v="0"/>
    <s v="Ministerio del Deporte"/>
    <s v="Director/a Regional Coquimbo"/>
    <s v="MANUEL ROBERTO BONIFAZ MUÑOZ"/>
    <s v="M"/>
    <n v="2018"/>
    <d v="2018-04-23T00:00:00"/>
    <d v="2017-02-01T00:00:00"/>
    <d v="2017-01-25T00:00:00"/>
    <n v="1"/>
    <x v="6"/>
    <n v="4"/>
    <m/>
  </r>
  <r>
    <s v="Adscrito"/>
    <x v="1"/>
    <s v="ADP-3393"/>
    <s v="Instituto Nacional de Deportes de Chile"/>
    <x v="0"/>
    <s v="Ministerio del Deporte"/>
    <s v="Director/a Regional Tarapacá"/>
    <s v="ROBERTO ANTONIO URDANIVIA CARVAJAL"/>
    <s v="M"/>
    <n v="2018"/>
    <d v="2018-04-23T00:00:00"/>
    <d v="2017-03-01T00:00:00"/>
    <d v="2017-01-09T00:00:00"/>
    <n v="1"/>
    <x v="6"/>
    <n v="4"/>
    <m/>
  </r>
  <r>
    <s v="Adscrito"/>
    <x v="1"/>
    <s v="ADP-3393"/>
    <s v="Instituto Nacional de Deportes de Chile"/>
    <x v="0"/>
    <s v="Ministerio del Deporte"/>
    <s v="Director/a Regional Tarapacá"/>
    <s v="VÍCTOR ALBERTO CONTRERAS OYARZO"/>
    <s v="M"/>
    <n v="2018"/>
    <d v="2018-04-23T00:00:00"/>
    <d v="2017-03-01T00:00:00"/>
    <d v="2017-01-09T00:00:00"/>
    <n v="1"/>
    <x v="6"/>
    <n v="4"/>
    <m/>
  </r>
  <r>
    <s v="Adscrito"/>
    <x v="1"/>
    <s v="ADP-3480"/>
    <s v="Instituto Nacional de Deportes de Chile"/>
    <x v="0"/>
    <s v="Ministerio del Deporte"/>
    <s v="Director/a Regional Magallanes y la Antártica Chilena"/>
    <s v="RICARDO PATRICIO ANDRADE SALDIVIA"/>
    <s v="M"/>
    <n v="2018"/>
    <d v="2018-04-23T00:00:00"/>
    <d v="2017-02-01T00:00:00"/>
    <d v="2017-01-19T00:00:00"/>
    <n v="1"/>
    <x v="6"/>
    <n v="4"/>
    <m/>
  </r>
  <r>
    <s v="Adscrito"/>
    <x v="1"/>
    <s v="ADP-3268"/>
    <s v="Instituto Nacional de Deportes de Chile"/>
    <x v="0"/>
    <s v="Ministerio del Deporte"/>
    <s v="Director/a Regional Aysén"/>
    <s v="GABRIEL RODRÍGUEZ VEGA"/>
    <s v="M"/>
    <n v="2018"/>
    <d v="2018-04-23T00:00:00"/>
    <d v="2017-01-13T00:00:00"/>
    <d v="2017-01-09T00:00:00"/>
    <n v="1"/>
    <x v="6"/>
    <n v="4"/>
    <m/>
  </r>
  <r>
    <s v="Adscrito"/>
    <x v="1"/>
    <n v="2563"/>
    <s v="Servicio Agrícola y Ganadero"/>
    <x v="0"/>
    <s v="Ministerio de Agricultura"/>
    <s v="Director/a Regional Los Lagos"/>
    <s v="ANDRÉS RICARDO DUVAL GUNCKEL"/>
    <s v="M"/>
    <n v="2018"/>
    <d v="2018-04-23T00:00:00"/>
    <d v="2014-12-15T00:00:00"/>
    <d v="2014-12-03T00:00:00"/>
    <n v="1"/>
    <x v="6"/>
    <n v="4"/>
    <m/>
  </r>
  <r>
    <s v="Adscrito"/>
    <x v="1"/>
    <n v="2654"/>
    <s v="Instituto Nacional de Deportes de Chile"/>
    <x v="0"/>
    <s v="Ministerio del Deporte"/>
    <s v="Director/a Regional Maule"/>
    <s v="ALEJANDRA MAYLIN SUAZO DURAN"/>
    <s v="F"/>
    <n v="2018"/>
    <d v="2018-04-23T00:00:00"/>
    <d v="2015-04-01T00:00:00"/>
    <d v="2015-04-22T00:00:00"/>
    <n v="1"/>
    <x v="6"/>
    <n v="4"/>
    <m/>
  </r>
  <r>
    <s v="Adscrito"/>
    <x v="1"/>
    <n v="2735"/>
    <s v="Instituto Nacional de Deportes de Chile"/>
    <x v="0"/>
    <s v="Ministerio del Deporte"/>
    <s v="Director/a Regional Arica y Parinacota"/>
    <s v="ROBERTO CARRION MUÑOZ"/>
    <s v="M"/>
    <n v="2018"/>
    <d v="2018-04-23T00:00:00"/>
    <d v="2015-01-12T00:00:00"/>
    <d v="2015-01-15T00:00:00"/>
    <n v="1"/>
    <x v="6"/>
    <n v="4"/>
    <m/>
  </r>
  <r>
    <s v="Adscrito"/>
    <x v="1"/>
    <n v="2737"/>
    <s v="Instituto Nacional de Deportes de Chile"/>
    <x v="0"/>
    <s v="Ministerio del Deporte"/>
    <s v="Director/a Regional Araucanía"/>
    <s v="CAMILO ANTONIO ESPINOZA CORZO"/>
    <s v="M"/>
    <n v="2018"/>
    <d v="2018-04-24T00:00:00"/>
    <d v="2015-03-01T00:00:00"/>
    <d v="2015-02-25T00:00:00"/>
    <n v="1"/>
    <x v="6"/>
    <n v="4"/>
    <m/>
  </r>
  <r>
    <s v="Adscrito"/>
    <x v="1"/>
    <n v="2738"/>
    <s v="Instituto Nacional de Deportes de Chile"/>
    <x v="0"/>
    <s v="Ministerio del Deporte"/>
    <s v="Director/a Regional Los Lagos"/>
    <s v="LUCIANO ENRIQUE BELMAR ZAPATA"/>
    <s v="M"/>
    <n v="2018"/>
    <d v="2018-04-23T00:00:00"/>
    <d v="2015-04-01T00:00:00"/>
    <d v="2015-04-22T00:00:00"/>
    <n v="1"/>
    <x v="6"/>
    <n v="4"/>
    <m/>
  </r>
  <r>
    <s v="Adscrito"/>
    <x v="1"/>
    <n v="2775"/>
    <s v="Instituto Nacional de Deportes de Chile"/>
    <x v="0"/>
    <s v="Ministerio del Deporte"/>
    <s v="Director/a Regional Los Ríos"/>
    <s v="ERNESTO EDUARDO VILLARROEL JARAMILLO"/>
    <s v="M"/>
    <n v="2018"/>
    <d v="2018-04-23T00:00:00"/>
    <d v="2015-04-01T00:00:00"/>
    <d v="2015-04-22T00:00:00"/>
    <n v="1"/>
    <x v="6"/>
    <n v="4"/>
    <m/>
  </r>
  <r>
    <s v="Adscrito"/>
    <x v="1"/>
    <n v="2855"/>
    <s v="Junta Nacional de Auxilio Escolar y Becas"/>
    <x v="1"/>
    <s v="Ministerio de Educación"/>
    <s v="Director/a Regional Coquimbo"/>
    <s v="JOHN MANUEL CORTES IBACACHE"/>
    <s v="M"/>
    <n v="2018"/>
    <d v="2018-04-24T00:00:00"/>
    <d v="2015-04-24T00:00:00"/>
    <d v="2015-04-27T00:00:00"/>
    <n v="1"/>
    <x v="6"/>
    <n v="4"/>
    <m/>
  </r>
  <r>
    <s v="Adscrito"/>
    <x v="1"/>
    <n v="2956"/>
    <s v="Servicio Agrícola y Ganadero"/>
    <x v="2"/>
    <s v="Ministerio de Agricultura"/>
    <s v="Director/a Regional Bío Bío"/>
    <s v="JAIME ENRIQUE PEÑA CABEZÓN"/>
    <s v="M"/>
    <n v="2018"/>
    <d v="2018-04-26T00:00:00"/>
    <d v="2015-08-15T00:00:00"/>
    <d v="2015-07-13T00:00:00"/>
    <n v="1"/>
    <x v="6"/>
    <n v="4"/>
    <m/>
  </r>
  <r>
    <s v="Adscrito"/>
    <x v="1"/>
    <n v="3137"/>
    <s v="Instituto Nacional de Deportes de Chile"/>
    <x v="0"/>
    <s v="Ministerio del Deporte"/>
    <s v="Director/a Regional OHiggins"/>
    <s v="CHRISTIAN RODOLFO DROGUETT CAMPOS"/>
    <s v="M"/>
    <n v="2018"/>
    <d v="2018-04-23T00:00:00"/>
    <d v="2015-10-07T00:00:00"/>
    <d v="2015-10-20T00:00:00"/>
    <n v="1"/>
    <x v="6"/>
    <n v="4"/>
    <m/>
  </r>
  <r>
    <s v="Adscrito"/>
    <x v="1"/>
    <n v="3155"/>
    <s v="Instituto Nacional de Deportes de Chile"/>
    <x v="0"/>
    <s v="Ministerio del Deporte"/>
    <s v="Director/a Regional Atacama"/>
    <s v="RUBÉN EDUARDO PIZARRO MIRANDA"/>
    <s v="M"/>
    <n v="2018"/>
    <d v="2018-04-23T00:00:00"/>
    <d v="2015-10-13T00:00:00"/>
    <d v="2015-10-13T00:00:00"/>
    <n v="1"/>
    <x v="6"/>
    <n v="4"/>
    <m/>
  </r>
  <r>
    <s v="Adscrito"/>
    <x v="1"/>
    <n v="3262"/>
    <s v="Instituto Nacional de Deportes de Chile"/>
    <x v="0"/>
    <s v="Ministerio del Deporte"/>
    <s v="Director/a Regional Valparaíso"/>
    <s v="JORGE LUIS DÍAZ FERNÁNDEZ"/>
    <s v="M"/>
    <n v="2018"/>
    <d v="2018-04-23T00:00:00"/>
    <d v="2016-03-22T00:00:00"/>
    <d v="2016-04-01T00:00:00"/>
    <n v="1"/>
    <x v="6"/>
    <n v="4"/>
    <m/>
  </r>
  <r>
    <s v="Adscrito"/>
    <x v="1"/>
    <n v="3322"/>
    <s v="Servicio de Salud Arauco"/>
    <x v="0"/>
    <s v="Ministerio de Salud"/>
    <s v="Director/a Hospital de Curanilahue"/>
    <s v="SERGIO MAURICIO GONZÁLEZ MÉNDEZ"/>
    <s v="M"/>
    <n v="2018"/>
    <d v="2018-04-23T00:00:00"/>
    <d v="2016-07-18T00:00:00"/>
    <d v="2016-06-22T00:00:00"/>
    <n v="1"/>
    <x v="6"/>
    <n v="4"/>
    <m/>
  </r>
  <r>
    <s v="Adscrito"/>
    <x v="0"/>
    <s v="ADP-3502"/>
    <s v="Servicio Nacional de Turismo"/>
    <x v="2"/>
    <s v="Ministerio de Economía, Fomento y Turismo"/>
    <s v="Director/a Nacional"/>
    <s v="MARCELA CABEZAS KELLER"/>
    <s v="F"/>
    <n v="2018"/>
    <d v="2018-05-01T00:00:00"/>
    <d v="2017-02-09T00:00:00"/>
    <d v="2017-02-06T00:00:00"/>
    <n v="1"/>
    <x v="7"/>
    <n v="5"/>
    <m/>
  </r>
  <r>
    <s v="Adscrito"/>
    <x v="0"/>
    <n v="2497"/>
    <s v="Dirección de Arquitectura"/>
    <x v="0"/>
    <s v="Ministerio de Obras Públicas"/>
    <s v="Director/a Nacional"/>
    <s v="CLAUDIA SILVA PAREDES"/>
    <s v="F"/>
    <n v="2018"/>
    <d v="2018-04-30T00:00:00"/>
    <d v="2014-10-15T00:00:00"/>
    <d v="2014-10-10T00:00:00"/>
    <n v="1"/>
    <x v="7"/>
    <n v="4"/>
    <m/>
  </r>
  <r>
    <s v="Adscrito"/>
    <x v="0"/>
    <n v="3309"/>
    <s v="Central de Abastecimiento del Sistema Nacional de Servicios de Salud"/>
    <x v="0"/>
    <s v="Ministerio de Salud"/>
    <s v="Director/a"/>
    <s v="PABLO ADOLFO VENEGAS DÍAZ"/>
    <s v="M"/>
    <n v="2018"/>
    <d v="2018-05-03T00:00:00"/>
    <d v="2016-11-01T00:00:00"/>
    <d v="2016-10-19T00:00:00"/>
    <n v="1"/>
    <x v="7"/>
    <n v="5"/>
    <m/>
  </r>
  <r>
    <s v="Adscrito"/>
    <x v="1"/>
    <s v="ADP-3718"/>
    <s v="Servicio de Evaluación Ambiental"/>
    <x v="2"/>
    <s v="Ministerio del Medio Ambiente"/>
    <s v="Jefe/a División Evaluación Ambiental y Participación Ciudadana"/>
    <s v="SIMÓN ALEJANDRO BRUNA GUTIÉRREZ"/>
    <s v="M"/>
    <n v="2018"/>
    <d v="2018-05-01T00:00:00"/>
    <d v="2017-10-02T00:00:00"/>
    <d v="2017-10-02T00:00:00"/>
    <n v="1"/>
    <x v="7"/>
    <n v="5"/>
    <m/>
  </r>
  <r>
    <s v="Adscrito"/>
    <x v="1"/>
    <s v="ADP-3522"/>
    <s v="Superintendencia de Educación"/>
    <x v="0"/>
    <s v="Ministerio de Educación"/>
    <s v="Intendente/a de Educación Parvularia"/>
    <s v="PRISCILA DEL CARMEN CORSI CACERES"/>
    <s v="F"/>
    <n v="2018"/>
    <d v="2018-04-30T00:00:00"/>
    <d v="2017-08-17T00:00:00"/>
    <d v="2017-08-08T00:00:00"/>
    <n v="1"/>
    <x v="7"/>
    <n v="4"/>
    <m/>
  </r>
  <r>
    <s v="Adscrito"/>
    <x v="1"/>
    <s v="ADP-3506"/>
    <s v="Instituto de Previsión Social"/>
    <x v="0"/>
    <s v="Ministerio del Trabajo y Previsión Social"/>
    <s v="Jefe/a División Función Jurídica"/>
    <s v="ANDREA VERÓNICA SOTO ARAYA"/>
    <s v="F"/>
    <n v="2018"/>
    <d v="2018-05-02T00:00:00"/>
    <d v="2017-05-01T00:00:00"/>
    <d v="2017-03-23T00:00:00"/>
    <n v="1"/>
    <x v="7"/>
    <n v="5"/>
    <m/>
  </r>
  <r>
    <s v="Adscrito"/>
    <x v="1"/>
    <n v="733"/>
    <s v="Superintendencia de Electricidad y Combustibles"/>
    <x v="3"/>
    <s v="Ministerio de Energía"/>
    <s v="Director/a Regional Los Lagos"/>
    <s v="MANUEL JAIME CARTAGENA SEGURA"/>
    <s v="M"/>
    <n v="2018"/>
    <d v="2018-05-01T00:00:00"/>
    <d v="2009-05-01T00:00:00"/>
    <d v="2009-04-23T00:00:00"/>
    <n v="1"/>
    <x v="7"/>
    <n v="5"/>
    <m/>
  </r>
  <r>
    <s v="Adscrito"/>
    <x v="1"/>
    <n v="1098"/>
    <s v="Servicio Nacional de la Discapacidad"/>
    <x v="2"/>
    <s v="Ministerio de Desarrollo Social y Familia"/>
    <s v="Director/a Regional Atacama"/>
    <s v="ANDREA MARÍA ELGUETA OLIVARES"/>
    <s v="F"/>
    <n v="2018"/>
    <d v="2018-05-01T00:00:00"/>
    <d v="2011-08-15T00:00:00"/>
    <d v="2011-08-19T00:00:00"/>
    <n v="1"/>
    <x v="7"/>
    <n v="5"/>
    <m/>
  </r>
  <r>
    <s v="Adscrito"/>
    <x v="1"/>
    <n v="2256"/>
    <s v="Servicio Nacional de Capacitación y Empleo"/>
    <x v="1"/>
    <s v="Ministerio del Trabajo y Previsión Social"/>
    <s v="Director/a Regional Bdo. OHiggins"/>
    <s v="CRISTIAN RODRIGO PAVEZ HERRERA"/>
    <s v="M"/>
    <n v="2018"/>
    <d v="2018-05-01T00:00:00"/>
    <d v="2015-05-01T00:00:00"/>
    <d v="2015-04-06T00:00:00"/>
    <n v="1"/>
    <x v="7"/>
    <n v="5"/>
    <m/>
  </r>
  <r>
    <s v="Adscrito"/>
    <x v="1"/>
    <n v="2403"/>
    <s v="Instituto de Desarrollo Agropecuario"/>
    <x v="0"/>
    <s v="Ministerio de Agricultura"/>
    <s v="Jefe/a División Función: Finanzas y Administración"/>
    <s v="SUSANA DEL CARMEN POBLETE MESINA"/>
    <s v="F"/>
    <n v="2018"/>
    <d v="2018-05-01T00:00:00"/>
    <d v="2015-02-13T00:00:00"/>
    <d v="2015-02-13T00:00:00"/>
    <n v="1"/>
    <x v="7"/>
    <n v="5"/>
    <m/>
  </r>
  <r>
    <s v="Adscrito"/>
    <x v="1"/>
    <n v="2477"/>
    <s v="Servicio de Salud Metropolitano Norte"/>
    <x v="0"/>
    <s v="Ministerio de Salud"/>
    <s v="Subdirector/a Administrativo/a Servicio de Salud"/>
    <s v="PAMELA JEANNETTE MUNDACA MUÑOZ"/>
    <s v="F"/>
    <n v="2018"/>
    <d v="2018-05-01T00:00:00"/>
    <d v="2016-03-17T00:00:00"/>
    <d v="2016-03-14T00:00:00"/>
    <n v="1"/>
    <x v="7"/>
    <n v="5"/>
    <m/>
  </r>
  <r>
    <s v="Adscrito"/>
    <x v="1"/>
    <n v="2549"/>
    <s v="Superintendencia de Educación"/>
    <x v="0"/>
    <s v="Ministerio de Educación"/>
    <s v="Director/a Regional Coquimbo"/>
    <s v="FRANCISCO YASCHIN BRIZUELA TAPIA"/>
    <s v="M"/>
    <n v="2018"/>
    <d v="2018-05-01T00:00:00"/>
    <d v="2015-02-23T00:00:00"/>
    <d v="2015-01-30T00:00:00"/>
    <n v="1"/>
    <x v="7"/>
    <n v="5"/>
    <m/>
  </r>
  <r>
    <s v="Adscrito"/>
    <x v="1"/>
    <n v="2552"/>
    <s v="Servicio Agrícola y Ganadero"/>
    <x v="0"/>
    <s v="Ministerio de Agricultura"/>
    <s v="Director/a Regional Arica y Parinacota"/>
    <s v="RICARDO ENRIQUE PORCEL RIVERA"/>
    <s v="M"/>
    <n v="2018"/>
    <d v="2018-05-01T00:00:00"/>
    <d v="2014-12-01T00:00:00"/>
    <d v="2014-10-23T00:00:00"/>
    <n v="1"/>
    <x v="7"/>
    <n v="5"/>
    <m/>
  </r>
  <r>
    <s v="Adscrito"/>
    <x v="1"/>
    <n v="2556"/>
    <s v="Servicio Agrícola y Ganadero"/>
    <x v="2"/>
    <s v="Ministerio de Agricultura"/>
    <s v="Director/a Regional Coquimbo"/>
    <s v="JORGE ESTEBAN FERNÁNDEZ GONZÁLEZ"/>
    <s v="M"/>
    <n v="2018"/>
    <d v="2018-05-01T00:00:00"/>
    <d v="2015-02-02T00:00:00"/>
    <d v="2015-01-13T00:00:00"/>
    <n v="1"/>
    <x v="7"/>
    <n v="5"/>
    <m/>
  </r>
  <r>
    <s v="Adscrito"/>
    <x v="1"/>
    <n v="2565"/>
    <s v="Servicio Agrícola y Ganadero"/>
    <x v="0"/>
    <s v="Ministerio de Agricultura"/>
    <s v="Director/a Regional Aysén"/>
    <s v="JULIO OSVALDO CERDA CORDERO"/>
    <s v="M"/>
    <n v="2018"/>
    <d v="2018-05-01T00:00:00"/>
    <d v="2014-12-15T00:00:00"/>
    <d v="2014-12-01T00:00:00"/>
    <n v="1"/>
    <x v="7"/>
    <n v="5"/>
    <m/>
  </r>
  <r>
    <s v="Adscrito"/>
    <x v="1"/>
    <n v="2566"/>
    <s v="Servicio Agrícola y Ganadero"/>
    <x v="0"/>
    <s v="Ministerio de Agricultura"/>
    <s v="Director/a Regional Magallanes y la Antártica Chilena"/>
    <s v="MARIA ISABEL SANCHEZ LOPEZ"/>
    <s v="F"/>
    <n v="2018"/>
    <d v="2018-05-01T00:00:00"/>
    <d v="2014-12-15T00:00:00"/>
    <d v="2014-12-03T00:00:00"/>
    <n v="1"/>
    <x v="7"/>
    <n v="5"/>
    <m/>
  </r>
  <r>
    <s v="Adscrito"/>
    <x v="1"/>
    <n v="2599"/>
    <s v="Instituto de Desarrollo Agropecuario"/>
    <x v="0"/>
    <s v="Ministerio de Agricultura"/>
    <s v="Jefe/a División Función: Asistencia Financiera"/>
    <s v="LUIS ARMANDO ALFARO LUCERO"/>
    <s v="M"/>
    <n v="2018"/>
    <d v="2018-05-01T00:00:00"/>
    <d v="2015-01-29T00:00:00"/>
    <d v="2015-01-29T00:00:00"/>
    <n v="1"/>
    <x v="7"/>
    <n v="5"/>
    <m/>
  </r>
  <r>
    <s v="Adscrito"/>
    <x v="1"/>
    <n v="2660"/>
    <s v="Dirección de Arquitectura"/>
    <x v="0"/>
    <s v="Ministerio de Obras Públicas"/>
    <s v="Jefe/a División Edificación Pública"/>
    <s v="ELISEO RODRIGO HUENCHO MORALES"/>
    <s v="M"/>
    <n v="2018"/>
    <d v="2018-05-02T00:00:00"/>
    <d v="2015-01-27T00:00:00"/>
    <d v="2015-01-27T00:00:00"/>
    <n v="1"/>
    <x v="7"/>
    <n v="5"/>
    <m/>
  </r>
  <r>
    <s v="Adscrito"/>
    <x v="1"/>
    <n v="2799"/>
    <s v="Servicio Nacional de Turismo"/>
    <x v="2"/>
    <s v="Ministerio de Economía, Fomento y Turismo"/>
    <s v="Director/a Regional Coquimbo"/>
    <s v="LUIS ALBERTO DUARTE PARDO"/>
    <s v="M"/>
    <n v="2018"/>
    <d v="2018-05-04T00:00:00"/>
    <d v="2014-12-01T00:00:00"/>
    <d v="2014-12-16T00:00:00"/>
    <n v="1"/>
    <x v="7"/>
    <n v="5"/>
    <m/>
  </r>
  <r>
    <s v="Adscrito"/>
    <x v="1"/>
    <n v="2843"/>
    <s v="Superintendencia de Educación"/>
    <x v="0"/>
    <s v="Ministerio de Educación"/>
    <s v="Director/a Regional Maule"/>
    <s v="MARCELO TORRES TAPIA"/>
    <s v="M"/>
    <n v="2018"/>
    <d v="2018-05-03T00:00:00"/>
    <d v="2015-02-23T00:00:00"/>
    <d v="2015-01-30T00:00:00"/>
    <n v="1"/>
    <x v="7"/>
    <n v="5"/>
    <m/>
  </r>
  <r>
    <s v="Adscrito"/>
    <x v="1"/>
    <n v="2845"/>
    <s v="Superintendencia de Educación"/>
    <x v="0"/>
    <s v="Ministerio de Educación"/>
    <s v="Director/a Regional Antofagasta"/>
    <s v="VICTOR HERNAN ALVARADO ZEPEDA"/>
    <s v="M"/>
    <n v="2018"/>
    <d v="2018-05-02T00:00:00"/>
    <d v="2015-03-02T00:00:00"/>
    <d v="2015-01-30T00:00:00"/>
    <n v="1"/>
    <x v="7"/>
    <n v="5"/>
    <m/>
  </r>
  <r>
    <s v="Adscrito"/>
    <x v="1"/>
    <n v="2856"/>
    <s v="Junta Nacional de Auxilio Escolar y Becas"/>
    <x v="1"/>
    <s v="Ministerio de Educación"/>
    <s v="Director/a Regional Valparaíso"/>
    <s v="MARCELO PATRICIO GÓNGORA CARVAJAL"/>
    <s v="M"/>
    <n v="2018"/>
    <d v="2018-05-01T00:00:00"/>
    <d v="2015-05-01T00:00:00"/>
    <d v="2015-03-25T00:00:00"/>
    <n v="1"/>
    <x v="7"/>
    <n v="5"/>
    <m/>
  </r>
  <r>
    <s v="Adscrito"/>
    <x v="1"/>
    <n v="2870"/>
    <s v="Superintendencia de Educación"/>
    <x v="1"/>
    <s v="Ministerio de Educación"/>
    <s v="Director/a Regional Valparaíso"/>
    <s v="PABLO MECKLENBURG BRAVO"/>
    <s v="M"/>
    <n v="2018"/>
    <d v="2018-05-04T00:00:00"/>
    <d v="2015-05-04T00:00:00"/>
    <d v="2015-04-22T00:00:00"/>
    <n v="1"/>
    <x v="7"/>
    <n v="5"/>
    <m/>
  </r>
  <r>
    <s v="Adscrito"/>
    <x v="1"/>
    <n v="2888"/>
    <s v="Servicio de Salud Metropolitano Central"/>
    <x v="0"/>
    <s v="Ministerio de Salud"/>
    <s v="Subdirector/a Médico/a Servicio de Salud"/>
    <s v="EDUARDO JUAN BARTOLOMÉ BACHELET"/>
    <s v="M"/>
    <n v="2018"/>
    <d v="2018-05-01T00:00:00"/>
    <d v="2015-09-09T00:00:00"/>
    <d v="2015-09-14T00:00:00"/>
    <n v="1"/>
    <x v="7"/>
    <n v="5"/>
    <m/>
  </r>
  <r>
    <s v="Adscrito"/>
    <x v="1"/>
    <n v="2921"/>
    <s v="Servicio de Salud Araucanía Norte"/>
    <x v="0"/>
    <s v="Ministerio de Salud"/>
    <s v="Director/a Hospital de Traiguén"/>
    <s v="DELFÍN ANDRÉS GUTIÉRREZ CANCINO"/>
    <s v="M"/>
    <n v="2018"/>
    <d v="2018-04-30T00:00:00"/>
    <d v="2015-12-01T00:00:00"/>
    <d v="2015-11-16T00:00:00"/>
    <n v="1"/>
    <x v="7"/>
    <n v="4"/>
    <m/>
  </r>
  <r>
    <s v="Adscrito"/>
    <x v="1"/>
    <n v="2951"/>
    <s v="Servicio Agrícola y Ganadero"/>
    <x v="2"/>
    <s v="Ministerio de Agricultura"/>
    <s v="Director/a Regional Atacama"/>
    <s v="JUAN CARLOS VALENCIA BUSTOS"/>
    <s v="M"/>
    <n v="2018"/>
    <d v="2018-05-01T00:00:00"/>
    <d v="2015-08-15T00:00:00"/>
    <d v="2015-07-15T00:00:00"/>
    <n v="1"/>
    <x v="7"/>
    <n v="5"/>
    <m/>
  </r>
  <r>
    <s v="Adscrito"/>
    <x v="1"/>
    <n v="2994"/>
    <s v="Servicio Agrícola y Ganadero"/>
    <x v="2"/>
    <s v="Ministerio de Agricultura"/>
    <s v="Director/a Regional Bdo. OHiggins"/>
    <s v="JUAN RODRIGO SOTOMAYOR CABRERA"/>
    <s v="M"/>
    <n v="2018"/>
    <d v="2018-05-01T00:00:00"/>
    <d v="2015-10-15T00:00:00"/>
    <d v="2015-10-07T00:00:00"/>
    <n v="1"/>
    <x v="7"/>
    <n v="5"/>
    <m/>
  </r>
  <r>
    <s v="Adscrito"/>
    <x v="1"/>
    <n v="3022"/>
    <s v="Dirección de Bibliotecas, Archivos y Museos"/>
    <x v="0"/>
    <s v="Ministerio de Educación"/>
    <s v="Jefe/a Departamento Jurídico"/>
    <s v="JOSÉ RAFAEL CORTÉS VERGARA"/>
    <s v="M"/>
    <n v="2018"/>
    <d v="2018-05-03T00:00:00"/>
    <d v="2015-09-01T00:00:00"/>
    <d v="2015-09-02T00:00:00"/>
    <n v="1"/>
    <x v="7"/>
    <n v="5"/>
    <m/>
  </r>
  <r>
    <s v="Adscrito"/>
    <x v="1"/>
    <n v="3041"/>
    <s v="Instituto de Desarrollo Agropecuario"/>
    <x v="0"/>
    <s v="Ministerio de Agricultura"/>
    <s v="Jefe/a de División de Auditoría Interna"/>
    <s v="JEANETTE ANDREA DANTY LARRAÍN"/>
    <s v="F"/>
    <n v="2018"/>
    <d v="2018-05-01T00:00:00"/>
    <d v="2015-09-07T00:00:00"/>
    <d v="2015-09-09T00:00:00"/>
    <n v="1"/>
    <x v="7"/>
    <n v="5"/>
    <m/>
  </r>
  <r>
    <s v="Adscrito"/>
    <x v="1"/>
    <n v="3261"/>
    <s v="Superintendencia de Educación"/>
    <x v="0"/>
    <s v="Ministerio de Educación"/>
    <s v="Director/a Regional Libertador Bernardo OHiggins"/>
    <s v="LUISA LORENA CUEVAS ESCOBAR"/>
    <s v="F"/>
    <n v="2018"/>
    <d v="2018-05-03T00:00:00"/>
    <d v="2016-10-01T00:00:00"/>
    <d v="2016-09-02T00:00:00"/>
    <n v="1"/>
    <x v="7"/>
    <n v="5"/>
    <m/>
  </r>
  <r>
    <s v="Adscrito"/>
    <x v="1"/>
    <n v="3381"/>
    <s v="Instituto de Desarrollo Agropecuario"/>
    <x v="0"/>
    <s v="Ministerio de Agricultura"/>
    <s v="Jefe/a División Función: Fomento"/>
    <s v="CESAR ALEJANDRO RODRIGUEZ ALARCON"/>
    <s v="M"/>
    <n v="2018"/>
    <d v="2018-05-01T00:00:00"/>
    <d v="2016-07-09T00:00:00"/>
    <d v="2016-07-28T00:00:00"/>
    <n v="1"/>
    <x v="7"/>
    <n v="5"/>
    <m/>
  </r>
  <r>
    <s v="Adscrito"/>
    <x v="1"/>
    <n v="3406"/>
    <s v="Servicio de Salud O'Higgins"/>
    <x v="0"/>
    <s v="Ministerio de Salud"/>
    <s v="Director/a Hospital de San Fernando"/>
    <s v="MARIA MARGARITA HENRIQUEZ GONZALEZ"/>
    <s v="F"/>
    <n v="2018"/>
    <d v="2018-04-30T00:00:00"/>
    <d v="2017-01-01T00:00:00"/>
    <d v="2016-10-21T00:00:00"/>
    <n v="1"/>
    <x v="7"/>
    <n v="4"/>
    <m/>
  </r>
  <r>
    <s v="Adscrito"/>
    <x v="1"/>
    <s v="ADP-3670"/>
    <s v="Servicio de Salud Araucanía Norte"/>
    <x v="0"/>
    <s v="Ministerio de Salud"/>
    <s v="Director/a Atención Primaria"/>
    <s v="ANDREA QUIERO GELMI"/>
    <s v="F"/>
    <n v="2018"/>
    <d v="2018-05-11T00:00:00"/>
    <d v="2017-09-01T00:00:00"/>
    <d v="2017-08-18T00:00:00"/>
    <n v="1"/>
    <x v="8"/>
    <n v="5"/>
    <m/>
  </r>
  <r>
    <s v="Adscrito"/>
    <x v="1"/>
    <n v="2038"/>
    <s v="Superintendencia de Educación"/>
    <x v="0"/>
    <s v="Ministerio de Educación"/>
    <s v="Director/a Regional Tarapacá"/>
    <s v="JUAN CARLOS SÁNCHEZ DOERING"/>
    <s v="M"/>
    <n v="2018"/>
    <d v="2018-05-07T00:00:00"/>
    <d v="2013-10-14T00:00:00"/>
    <d v="2013-10-09T00:00:00"/>
    <n v="1"/>
    <x v="8"/>
    <n v="5"/>
    <m/>
  </r>
  <r>
    <s v="Adscrito"/>
    <x v="1"/>
    <n v="2774"/>
    <s v="Instituto Nacional de Deportes de Chile"/>
    <x v="1"/>
    <s v="Ministerio del Deporte"/>
    <s v="Director/a Regional Antofagasta"/>
    <s v="HERNÁN ALEJANDRO MUÑOZ ANTIQUERA"/>
    <s v="M"/>
    <n v="2018"/>
    <d v="2018-05-06T00:00:00"/>
    <d v="2015-05-06T00:00:00"/>
    <d v="2015-05-07T00:00:00"/>
    <n v="1"/>
    <x v="8"/>
    <n v="5"/>
    <m/>
  </r>
  <r>
    <s v="Adscrito"/>
    <x v="1"/>
    <n v="2925"/>
    <s v="Servicio Nacional de Pesca y Acuicultura"/>
    <x v="1"/>
    <s v="Ministerio de Economía, Fomento y Turismo"/>
    <s v="Director/a Regional Metropolitano/a"/>
    <s v="REINALDO ALEJANDRO HUMBERTO KLENNER VALDEBENITO"/>
    <s v="M"/>
    <n v="2018"/>
    <d v="2018-05-11T00:00:00"/>
    <d v="2015-05-11T00:00:00"/>
    <d v="2015-05-07T00:00:00"/>
    <n v="1"/>
    <x v="8"/>
    <n v="5"/>
    <m/>
  </r>
  <r>
    <s v="Adscrito"/>
    <x v="1"/>
    <n v="3098"/>
    <s v="Servicio de Salud Viña del Mar - Quillota"/>
    <x v="2"/>
    <s v="Ministerio de Salud"/>
    <s v="Subdirector/a Administrativo/a Servicio de Salud"/>
    <s v="JUAN CARLOS GONZALEZ ARAYA"/>
    <s v="M"/>
    <n v="2018"/>
    <d v="2018-05-12T00:00:00"/>
    <d v="2016-04-01T00:00:00"/>
    <d v="2016-02-18T00:00:00"/>
    <n v="1"/>
    <x v="8"/>
    <n v="5"/>
    <m/>
  </r>
  <r>
    <s v="Adscrito"/>
    <x v="1"/>
    <s v="ADP-3466"/>
    <s v="Servicio Nacional de Turismo"/>
    <x v="0"/>
    <s v="Ministerio de Economía, Fomento y Turismo"/>
    <s v="Director/a Regional Los Lagos"/>
    <s v="EDUARDO ANTONIO GÓMEZ SÁNCHEZ"/>
    <s v="M"/>
    <n v="2018"/>
    <d v="2018-05-16T00:00:00"/>
    <d v="2017-05-01T00:00:00"/>
    <d v="2017-03-28T00:00:00"/>
    <n v="1"/>
    <x v="9"/>
    <n v="5"/>
    <m/>
  </r>
  <r>
    <s v="Adscrito"/>
    <x v="1"/>
    <s v="ADP-3584"/>
    <s v="Dirección de Aeropuertos"/>
    <x v="0"/>
    <s v="Ministerio de Obras Públicas"/>
    <s v="Jefe/a División de Infraestructura Aeroportuaria"/>
    <s v="RODRIGO ALEJANDRO AGUIRRE ÁVILA"/>
    <s v="M"/>
    <n v="2018"/>
    <d v="2018-05-15T00:00:00"/>
    <d v="2017-04-17T00:00:00"/>
    <d v="2017-04-17T00:00:00"/>
    <n v="1"/>
    <x v="9"/>
    <n v="5"/>
    <m/>
  </r>
  <r>
    <s v="Adscrito"/>
    <x v="1"/>
    <n v="663"/>
    <s v="Servicio de Salud Talcahuano"/>
    <x v="3"/>
    <s v="Ministerio de Salud"/>
    <s v="Director/a Atención Primaria"/>
    <s v="TATIANA VERÓNICA ESPINOZA LUMAN"/>
    <s v="F"/>
    <n v="2018"/>
    <d v="2018-05-18T00:00:00"/>
    <d v="2009-05-18T00:00:00"/>
    <d v="2009-05-15T00:00:00"/>
    <n v="1"/>
    <x v="9"/>
    <n v="5"/>
    <m/>
  </r>
  <r>
    <s v="Adscrito"/>
    <x v="1"/>
    <n v="1061"/>
    <s v="Servicio Médico Legal"/>
    <x v="1"/>
    <s v="Ministerio de Justicia y Derechos Humanos"/>
    <s v="Director/a Regional Tarapacá"/>
    <s v="ROBERTO CHARLES CELIS ULLOA"/>
    <s v="M"/>
    <n v="2018"/>
    <d v="2018-05-18T00:00:00"/>
    <d v="2015-05-18T00:00:00"/>
    <d v="2015-04-16T00:00:00"/>
    <n v="1"/>
    <x v="9"/>
    <n v="5"/>
    <m/>
  </r>
  <r>
    <s v="Adscrito"/>
    <x v="1"/>
    <n v="1067"/>
    <s v="Servicio Médico Legal"/>
    <x v="1"/>
    <s v="Ministerio de Justicia y Derechos Humanos"/>
    <s v="Director/a Regional Los Ríos"/>
    <s v="PATRICIA NORA BEHNE HABERLAND"/>
    <s v="F"/>
    <n v="2018"/>
    <d v="2018-05-18T00:00:00"/>
    <d v="2015-05-18T00:00:00"/>
    <d v="2015-04-16T00:00:00"/>
    <n v="1"/>
    <x v="9"/>
    <n v="5"/>
    <m/>
  </r>
  <r>
    <s v="Adscrito"/>
    <x v="1"/>
    <n v="2584"/>
    <s v="Servicio de Evaluación Ambiental"/>
    <x v="0"/>
    <s v="Ministerio del Medio Ambiente"/>
    <s v="Director/a Regional Atacama"/>
    <s v="MARCOS ANTONIO CABELLO MONTECINOS"/>
    <s v="M"/>
    <n v="2018"/>
    <d v="2018-05-14T00:00:00"/>
    <d v="2015-02-01T00:00:00"/>
    <d v="2015-01-28T00:00:00"/>
    <n v="1"/>
    <x v="9"/>
    <n v="5"/>
    <m/>
  </r>
  <r>
    <s v="Adscrito"/>
    <x v="1"/>
    <n v="2953"/>
    <s v="Servicio Médico Legal"/>
    <x v="1"/>
    <s v="Ministerio de Justicia y Derechos Humanos"/>
    <s v="Director/a Regional Bío-Bío"/>
    <s v="JAIME EDUARDO TÉLLEZ IGOR"/>
    <s v="M"/>
    <n v="2018"/>
    <d v="2018-05-18T00:00:00"/>
    <d v="2015-05-18T00:00:00"/>
    <d v="2015-04-20T00:00:00"/>
    <n v="1"/>
    <x v="9"/>
    <n v="5"/>
    <m/>
  </r>
  <r>
    <s v="Adscrito"/>
    <x v="1"/>
    <n v="3028"/>
    <s v="Dirección General de Crédito Prendario"/>
    <x v="0"/>
    <s v="Ministerio del Trabajo y Previsión Social"/>
    <s v="Jefe/a Departamento Jurídico"/>
    <s v="LUCÍA NADESKA MONREAL ELOAIZA"/>
    <s v="F"/>
    <n v="2018"/>
    <d v="2018-05-17T00:00:00"/>
    <d v="2016-12-27T00:00:00"/>
    <d v="2016-12-09T00:00:00"/>
    <n v="1"/>
    <x v="9"/>
    <n v="5"/>
    <m/>
  </r>
  <r>
    <s v="Adscrito"/>
    <x v="1"/>
    <n v="3258"/>
    <s v="Servicio de Salud Metropolitano Norte"/>
    <x v="0"/>
    <s v="Ministerio de Salud"/>
    <s v="Director/a Hospital San José"/>
    <s v="JOSÉ MIGUEL PUCCIO HUIDOBRO"/>
    <s v="M"/>
    <n v="2018"/>
    <d v="2018-05-15T00:00:00"/>
    <d v="2016-03-17T00:00:00"/>
    <d v="2016-03-14T00:00:00"/>
    <n v="1"/>
    <x v="9"/>
    <n v="5"/>
    <m/>
  </r>
  <r>
    <s v="Adscrito"/>
    <x v="0"/>
    <n v="2415"/>
    <s v="Dirección de Obras Hidráulicas"/>
    <x v="0"/>
    <s v="Ministerio de Obras Públicas"/>
    <s v="Director/a Nacional"/>
    <s v="REINALDO PATRICIO FUENTEALBA SANHUEZA"/>
    <s v="M"/>
    <n v="2018"/>
    <d v="2018-05-24T00:00:00"/>
    <d v="2014-10-20T00:00:00"/>
    <d v="2014-09-10T00:00:00"/>
    <n v="1"/>
    <x v="10"/>
    <n v="5"/>
    <m/>
  </r>
  <r>
    <s v="Adscrito"/>
    <x v="0"/>
    <n v="2441"/>
    <s v="Consejo de Rectores"/>
    <x v="1"/>
    <s v="Ministerio de Educación"/>
    <s v="Secretario/a General"/>
    <s v="MARÍA ISABEL MUNITA JORDÁN"/>
    <s v="F"/>
    <n v="2018"/>
    <d v="2018-05-25T00:00:00"/>
    <d v="2015-05-25T00:00:00"/>
    <d v="2015-04-30T00:00:00"/>
    <n v="1"/>
    <x v="10"/>
    <n v="5"/>
    <m/>
  </r>
  <r>
    <s v="Adscrito"/>
    <x v="0"/>
    <n v="2499"/>
    <s v="Instituto de Seguridad Laboral"/>
    <x v="0"/>
    <s v="Ministerio del Trabajo y Previsión Social"/>
    <s v="Director/a Nacional"/>
    <s v="JACCOB ISRAEL SANDOVAL HAUYON"/>
    <s v="M"/>
    <n v="2018"/>
    <d v="2018-05-23T00:00:00"/>
    <d v="2015-02-09T00:00:00"/>
    <d v="2015-01-27T00:00:00"/>
    <n v="1"/>
    <x v="10"/>
    <n v="5"/>
    <m/>
  </r>
  <r>
    <s v="Adscrito"/>
    <x v="0"/>
    <n v="3064"/>
    <s v="Servicio de Salud Aconcagua"/>
    <x v="0"/>
    <s v="Ministerio de Salud"/>
    <s v="Director/a Servicio de Salud"/>
    <s v="VILMA OLAVE GARRIDO"/>
    <s v="F"/>
    <n v="2018"/>
    <d v="2018-05-23T00:00:00"/>
    <d v="2015-09-14T00:00:00"/>
    <d v="2015-09-07T00:00:00"/>
    <n v="1"/>
    <x v="10"/>
    <n v="5"/>
    <m/>
  </r>
  <r>
    <s v="Adscrito"/>
    <x v="1"/>
    <s v="ADP-3640"/>
    <s v="Dirección de Arquitectura"/>
    <x v="0"/>
    <s v="Ministerio de Obras Públicas"/>
    <s v="Subdirector/a de Arquitectura"/>
    <s v="RICARDO HORACIO CARVAJAL GONZÁLEZ"/>
    <s v="M"/>
    <n v="2018"/>
    <d v="2018-05-23T00:00:00"/>
    <d v="2017-09-01T00:00:00"/>
    <d v="2017-08-03T00:00:00"/>
    <n v="1"/>
    <x v="10"/>
    <n v="5"/>
    <m/>
  </r>
  <r>
    <s v="Adscrito"/>
    <x v="1"/>
    <s v="ADP-3801"/>
    <s v="Gendarmería de Chile"/>
    <x v="0"/>
    <s v="Ministerio de Justicia y Derechos Humanos"/>
    <s v="Subdirector/a Administración y Finanzas"/>
    <s v="CARMEN ANDREA KLAUCKE CAMPILLAY"/>
    <s v="F"/>
    <n v="2018"/>
    <d v="2018-05-22T00:00:00"/>
    <d v="2018-02-12T00:00:00"/>
    <d v="2018-02-05T00:00:00"/>
    <n v="1"/>
    <x v="10"/>
    <n v="5"/>
    <m/>
  </r>
  <r>
    <s v="Adscrito"/>
    <x v="1"/>
    <n v="1062"/>
    <s v="Servicio Médico Legal"/>
    <x v="1"/>
    <s v="Ministerio de Justicia y Derechos Humanos"/>
    <s v="Director/a Regional Atacama"/>
    <s v="ENZO CRISTIAN ARANEDA ROA"/>
    <s v="M"/>
    <n v="2018"/>
    <d v="2018-05-25T00:00:00"/>
    <d v="2015-05-25T00:00:00"/>
    <d v="2015-04-28T00:00:00"/>
    <n v="1"/>
    <x v="10"/>
    <n v="5"/>
    <m/>
  </r>
  <r>
    <s v="Adscrito"/>
    <x v="1"/>
    <n v="1066"/>
    <s v="Servicio Médico Legal"/>
    <x v="1"/>
    <s v="Ministerio de Justicia y Derechos Humanos"/>
    <s v="Director/a Regional Magallanes y la Antártica Chilena"/>
    <s v="MARIA SOLEDAD ARREDONDO BAHAMONDE"/>
    <s v="F"/>
    <n v="2018"/>
    <d v="2018-05-25T00:00:00"/>
    <d v="2015-05-25T00:00:00"/>
    <d v="2015-04-20T00:00:00"/>
    <n v="1"/>
    <x v="10"/>
    <n v="5"/>
    <m/>
  </r>
  <r>
    <s v="Adscrito"/>
    <x v="1"/>
    <n v="2359"/>
    <s v="Superintendencia de Educación"/>
    <x v="1"/>
    <s v="Ministerio de Educación"/>
    <s v="Jefe/a de División Función Fiscalización"/>
    <s v="MAURICIO ALEJANDRO FARÍAS ARENAS"/>
    <s v="M"/>
    <n v="2018"/>
    <d v="2018-05-26T00:00:00"/>
    <d v="2015-05-26T00:00:00"/>
    <d v="2015-04-02T00:00:00"/>
    <n v="1"/>
    <x v="10"/>
    <n v="5"/>
    <m/>
  </r>
  <r>
    <s v="Adscrito"/>
    <x v="1"/>
    <n v="2869"/>
    <s v="Superintendencia de Educación"/>
    <x v="1"/>
    <s v="Ministerio de Educación"/>
    <s v="Director/a Regional Magallanes"/>
    <s v="NIEVES DEL CARMEN RAIN CAYÚN"/>
    <s v="F"/>
    <n v="2018"/>
    <d v="2018-05-26T00:00:00"/>
    <d v="2015-05-26T00:00:00"/>
    <d v="2015-03-20T00:00:00"/>
    <n v="1"/>
    <x v="10"/>
    <n v="5"/>
    <m/>
  </r>
  <r>
    <s v="Adscrito"/>
    <x v="1"/>
    <n v="2904"/>
    <s v="Servicio Nacional de Capacitación y Empleo"/>
    <x v="2"/>
    <s v="Ministerio del Trabajo y Previsión Social"/>
    <s v="Director/a Regional Los Ríos"/>
    <s v="LORETO ANDREA CERDA MENA"/>
    <s v="F"/>
    <n v="2018"/>
    <d v="2018-05-23T00:00:00"/>
    <d v="2015-03-01T00:00:00"/>
    <d v="2015-02-17T00:00:00"/>
    <n v="1"/>
    <x v="10"/>
    <n v="5"/>
    <m/>
  </r>
  <r>
    <s v="Adscrito"/>
    <x v="1"/>
    <n v="2987"/>
    <s v="Junta Nacional de Auxilio Escolar y Becas"/>
    <x v="1"/>
    <s v="Ministerio de Educación"/>
    <s v="Director/a Regional Maule"/>
    <s v="ALEX EDUARDO SOTO ANDRADE"/>
    <s v="M"/>
    <n v="2018"/>
    <d v="2018-05-22T00:00:00"/>
    <d v="2015-05-22T00:00:00"/>
    <d v="2015-05-20T00:00:00"/>
    <n v="1"/>
    <x v="10"/>
    <n v="5"/>
    <m/>
  </r>
  <r>
    <s v="Adscrito"/>
    <x v="1"/>
    <n v="3395"/>
    <s v="Servicio Nacional de Pesca y Acuicultura"/>
    <x v="0"/>
    <s v="Ministerio de Economía, Fomento y Turismo"/>
    <s v="Director Regional Bío - Bío"/>
    <s v="LILIAN SILVIA TRONCOSO GOMEZ"/>
    <s v="F"/>
    <n v="2018"/>
    <d v="2018-05-22T00:00:00"/>
    <d v="2017-01-01T00:00:00"/>
    <d v="2016-11-08T00:00:00"/>
    <n v="1"/>
    <x v="10"/>
    <n v="5"/>
    <m/>
  </r>
  <r>
    <s v="Adscrito"/>
    <x v="0"/>
    <n v="1765"/>
    <s v="Servicio Nacional de Capacitación y Empleo"/>
    <x v="0"/>
    <s v="Ministerio del Trabajo y Previsión Social"/>
    <s v="Director/a Nacional"/>
    <s v="PEDRO TOMÁS GOIC BOROEVIC"/>
    <s v="M"/>
    <n v="2018"/>
    <d v="2018-06-01T00:00:00"/>
    <d v="2014-10-24T00:00:00"/>
    <d v="2014-10-10T00:00:00"/>
    <n v="1"/>
    <x v="11"/>
    <n v="6"/>
    <m/>
  </r>
  <r>
    <s v="Adscrito"/>
    <x v="0"/>
    <n v="2274"/>
    <s v="Superintendencia de Salud"/>
    <x v="1"/>
    <s v="Ministerio de Salud"/>
    <s v="Superintendente/a"/>
    <s v="SEBASTIÁN IGNACIO PAVLOVIC JELDRES"/>
    <s v="M"/>
    <n v="2018"/>
    <d v="2018-06-02T00:00:00"/>
    <d v="2015-06-02T00:00:00"/>
    <d v="2015-06-02T00:00:00"/>
    <n v="1"/>
    <x v="11"/>
    <n v="6"/>
    <m/>
  </r>
  <r>
    <s v="Adscrito"/>
    <x v="0"/>
    <n v="2515"/>
    <s v="Servicio de Salud Ñuble"/>
    <x v="0"/>
    <s v="Ministerio de Salud"/>
    <s v="Director/a Servicio de Salud"/>
    <s v="IVÁN RENATO PAUL ESPINOZA"/>
    <s v="M"/>
    <n v="2018"/>
    <d v="2018-06-01T00:00:00"/>
    <d v="2015-02-01T00:00:00"/>
    <d v="2015-01-27T00:00:00"/>
    <n v="1"/>
    <x v="11"/>
    <n v="6"/>
    <m/>
  </r>
  <r>
    <s v="Adscrito"/>
    <x v="0"/>
    <n v="3190"/>
    <s v="Dirección de Aeropuertos"/>
    <x v="0"/>
    <s v="Ministerio de Obras Públicas"/>
    <s v="Director/a Nacional"/>
    <s v="BORIS OLGUIN MORALES"/>
    <s v="M"/>
    <n v="2018"/>
    <d v="2018-06-01T00:00:00"/>
    <d v="2016-01-15T00:00:00"/>
    <d v="2016-01-15T00:00:00"/>
    <n v="1"/>
    <x v="11"/>
    <n v="6"/>
    <m/>
  </r>
  <r>
    <s v="Adscrito"/>
    <x v="0"/>
    <n v="3198"/>
    <s v="Comisión Nacional de Riego"/>
    <x v="0"/>
    <s v="Ministerio de Agricultura"/>
    <s v="Secretario/a Ejecutivo/a"/>
    <s v="MARÍA LORETO MERY CASTRO"/>
    <s v="F"/>
    <n v="2018"/>
    <d v="2018-05-30T00:00:00"/>
    <d v="2016-06-17T00:00:00"/>
    <d v="2016-06-16T00:00:00"/>
    <n v="1"/>
    <x v="11"/>
    <n v="5"/>
    <m/>
  </r>
  <r>
    <s v="Adscrito"/>
    <x v="0"/>
    <n v="3215"/>
    <s v="Servicio de Salud Chiloé"/>
    <x v="0"/>
    <s v="Ministerio de Salud"/>
    <s v="Director/a Servicio de Salud"/>
    <s v="MARCELA GLADYS CARCAMO HEMMELMANN"/>
    <s v="F"/>
    <n v="2018"/>
    <d v="2018-06-01T00:00:00"/>
    <d v="2016-02-01T00:00:00"/>
    <d v="2016-01-27T00:00:00"/>
    <n v="1"/>
    <x v="11"/>
    <n v="6"/>
    <m/>
  </r>
  <r>
    <s v="Adscrito"/>
    <x v="0"/>
    <n v="3344"/>
    <s v="Servicio de Vivienda y Urbanización Región de Valparaíso"/>
    <x v="0"/>
    <s v="Ministerio de Vivienda y Urbanismo"/>
    <s v="Director/a Regional Serviu Valparaíso"/>
    <s v="CARLOS EDUARDO CONTADOR CASANOVA"/>
    <s v="M"/>
    <n v="2018"/>
    <d v="2018-06-01T00:00:00"/>
    <d v="2016-07-18T00:00:00"/>
    <d v="2016-06-30T00:00:00"/>
    <n v="1"/>
    <x v="11"/>
    <n v="6"/>
    <m/>
  </r>
  <r>
    <s v="Adscrito"/>
    <x v="1"/>
    <s v="ADP-3420"/>
    <s v="Servicio de Salud Arica"/>
    <x v="2"/>
    <s v="Ministerio de Salud"/>
    <s v="Director/a Hospital Dr. Juan Noé Crevani de Arica"/>
    <s v="DOMINGO BARRIENTOS VÁSQUEZ"/>
    <s v="M"/>
    <n v="2018"/>
    <d v="2018-06-01T00:00:00"/>
    <d v="2017-02-08T00:00:00"/>
    <d v="2017-02-08T00:00:00"/>
    <n v="1"/>
    <x v="11"/>
    <n v="6"/>
    <m/>
  </r>
  <r>
    <s v="Adscrito"/>
    <x v="1"/>
    <s v="ADP-3704"/>
    <s v="Comisión Nacional de Riego"/>
    <x v="2"/>
    <s v="Ministerio de Agricultura"/>
    <s v="Jefe/a División Función: Estudios, Desarrollo y Políticas"/>
    <s v="JAIME ANTONIO YÁÑEZ ACEVEDO"/>
    <s v="M"/>
    <n v="2018"/>
    <d v="2018-06-01T00:00:00"/>
    <d v="2017-09-28T00:00:00"/>
    <d v="2017-09-28T00:00:00"/>
    <n v="1"/>
    <x v="11"/>
    <n v="6"/>
    <m/>
  </r>
  <r>
    <s v="Adscrito"/>
    <x v="1"/>
    <s v="ADP-3226"/>
    <s v="Instituto Nacional de Deportes de Chile"/>
    <x v="2"/>
    <s v="Ministerio del Deporte"/>
    <s v="Director/a Regional Metropolitana"/>
    <s v="FERNANDO RUBÉN PÉREZ BARRERA"/>
    <s v="M"/>
    <n v="2018"/>
    <d v="2018-06-01T00:00:00"/>
    <d v="2017-02-06T00:00:00"/>
    <d v="2017-01-26T00:00:00"/>
    <n v="1"/>
    <x v="11"/>
    <n v="6"/>
    <m/>
  </r>
  <r>
    <s v="Adscrito"/>
    <x v="1"/>
    <s v="ADP-3642"/>
    <s v="Servicio de Salud Metropolitano Central"/>
    <x v="0"/>
    <s v="Ministerio de Salud"/>
    <s v="Director/a Atención Primaria"/>
    <s v="ANITA QUIROGA ARAYA"/>
    <s v="F"/>
    <n v="2018"/>
    <d v="2018-06-01T00:00:00"/>
    <d v="2017-08-01T00:00:00"/>
    <d v="2017-07-24T00:00:00"/>
    <n v="1"/>
    <x v="11"/>
    <n v="6"/>
    <m/>
  </r>
  <r>
    <s v="Adscrito"/>
    <x v="1"/>
    <n v="585"/>
    <s v="Servicio de Salud Ñuble"/>
    <x v="3"/>
    <s v="Ministerio de Salud"/>
    <s v="Director/a Hospital Herminda Martín de Chillán"/>
    <s v="RODRIGO AVENDAÑO BRANDEIS"/>
    <s v="M"/>
    <n v="2018"/>
    <d v="2018-06-01T00:00:00"/>
    <d v="2009-06-01T00:00:00"/>
    <d v="2009-06-17T00:00:00"/>
    <n v="1"/>
    <x v="11"/>
    <n v="6"/>
    <m/>
  </r>
  <r>
    <s v="Adscrito"/>
    <x v="1"/>
    <n v="2594"/>
    <s v="Instituto de Desarrollo Agropecuario"/>
    <x v="1"/>
    <s v="Ministerio de Agricultura"/>
    <s v="Director/a Regional Los Ríos"/>
    <s v="JORGE GUILLERMO SÁNCHEZ SLATER"/>
    <s v="M"/>
    <n v="2018"/>
    <d v="2018-06-01T00:00:00"/>
    <d v="2015-06-01T00:00:00"/>
    <d v="2015-06-17T00:00:00"/>
    <n v="1"/>
    <x v="11"/>
    <n v="6"/>
    <m/>
  </r>
  <r>
    <s v="Adscrito"/>
    <x v="1"/>
    <n v="2764"/>
    <s v="Instituto de Previsión Social"/>
    <x v="0"/>
    <s v="Ministerio del Trabajo y Previsión Social"/>
    <s v="Director/a Regional Coquimbo"/>
    <s v="GALO ANTONIO LUNA PENNA"/>
    <s v="M"/>
    <n v="2018"/>
    <d v="2018-06-01T00:00:00"/>
    <d v="2016-02-01T00:00:00"/>
    <d v="2016-02-04T00:00:00"/>
    <n v="1"/>
    <x v="11"/>
    <n v="6"/>
    <m/>
  </r>
  <r>
    <s v="Adscrito"/>
    <x v="1"/>
    <n v="2836"/>
    <s v="Servicio de Salud Metropolitano Sur"/>
    <x v="4"/>
    <s v="Ministerio de Salud"/>
    <s v="Subdirector/a Administrativo/a Servicio de Salud"/>
    <s v="ALFREDO ROMÁN MARCHANT"/>
    <s v="M"/>
    <n v="2018"/>
    <d v="2018-06-01T00:00:00"/>
    <d v="2015-01-01T00:00:00"/>
    <d v="2014-12-10T00:00:00"/>
    <n v="1"/>
    <x v="11"/>
    <n v="6"/>
    <m/>
  </r>
  <r>
    <s v="Adscrito"/>
    <x v="1"/>
    <n v="2882"/>
    <s v="Servicio Nacional de Pesca y Acuicultura"/>
    <x v="0"/>
    <s v="Ministerio de Economía, Fomento y Turismo"/>
    <s v="Subdirector/a Administrativo/a"/>
    <s v="ALEJANDRO COVARRUBIAS PÉREZ"/>
    <s v="M"/>
    <n v="2018"/>
    <d v="2018-06-01T00:00:00"/>
    <d v="2016-04-01T00:00:00"/>
    <d v="2016-03-30T00:00:00"/>
    <n v="1"/>
    <x v="11"/>
    <n v="6"/>
    <m/>
  </r>
  <r>
    <s v="Adscrito"/>
    <x v="1"/>
    <n v="2988"/>
    <s v="Junta Nacional de Auxilio Escolar y Becas"/>
    <x v="1"/>
    <s v="Ministerio de Educación"/>
    <s v="Director/a Regional Magallanes y la Antártica Chilena"/>
    <s v="PABLO MAURICIO OYARZÚN CONTRERAS"/>
    <s v="M"/>
    <n v="2018"/>
    <d v="2018-06-01T00:00:00"/>
    <d v="2015-06-01T00:00:00"/>
    <d v="2015-06-17T00:00:00"/>
    <n v="1"/>
    <x v="11"/>
    <n v="6"/>
    <m/>
  </r>
  <r>
    <s v="Adscrito"/>
    <x v="1"/>
    <n v="3037"/>
    <s v="Instituto de Desarrollo Agropecuario"/>
    <x v="1"/>
    <s v="Ministerio de Agricultura"/>
    <s v="Director/a Regional Metropolitana"/>
    <s v="CHRISTIAN RODRIGO SUÁREZ PARRAO"/>
    <s v="M"/>
    <n v="2018"/>
    <d v="2018-06-01T00:00:00"/>
    <d v="2015-06-01T00:00:00"/>
    <d v="2015-06-16T00:00:00"/>
    <n v="1"/>
    <x v="11"/>
    <n v="6"/>
    <m/>
  </r>
  <r>
    <s v="Adscrito"/>
    <x v="1"/>
    <n v="3221"/>
    <s v="Servicio Nacional de Turismo"/>
    <x v="0"/>
    <s v="Ministerio de Economía, Fomento y Turismo"/>
    <s v="Director/a Regional Bío-Bío"/>
    <s v="PAOLA MACARENA NUÑEZ MUÑOZ"/>
    <s v="F"/>
    <n v="2018"/>
    <d v="2018-06-01T00:00:00"/>
    <d v="2015-12-15T00:00:00"/>
    <d v="2015-12-09T00:00:00"/>
    <n v="1"/>
    <x v="11"/>
    <n v="6"/>
    <m/>
  </r>
  <r>
    <s v="Adscrito"/>
    <x v="1"/>
    <n v="3235"/>
    <s v="Servicio de Salud del Reloncaví"/>
    <x v="0"/>
    <s v="Ministerio de Salud"/>
    <s v="Director/a Hospital Base de Puerto Montt"/>
    <s v="YURI FIDEL CARVAJAL BAÑADOS"/>
    <s v="M"/>
    <n v="2018"/>
    <d v="2018-06-01T00:00:00"/>
    <d v="2016-03-01T00:00:00"/>
    <d v="2016-02-25T00:00:00"/>
    <n v="1"/>
    <x v="11"/>
    <n v="6"/>
    <m/>
  </r>
  <r>
    <s v="Adscrito"/>
    <x v="1"/>
    <n v="3291"/>
    <s v="Servicio de Salud Metropolitano Norte"/>
    <x v="0"/>
    <s v="Ministerio de Salud"/>
    <s v="Director/a Atención Primaria"/>
    <s v="JUAN GERARDO ILABACA MENDOZA"/>
    <s v="M"/>
    <n v="2018"/>
    <d v="2018-06-01T00:00:00"/>
    <d v="2016-08-16T00:00:00"/>
    <d v="2016-08-16T00:00:00"/>
    <n v="1"/>
    <x v="11"/>
    <n v="6"/>
    <m/>
  </r>
  <r>
    <s v="Adscrito"/>
    <x v="1"/>
    <n v="3325"/>
    <s v="Servicio de Salud Araucanía Norte"/>
    <x v="0"/>
    <s v="Ministerio de Salud"/>
    <s v="Jefe/a Departamento Auditoría"/>
    <s v="PABLO ANDRES JIMENEZ CHAVEZ"/>
    <s v="M"/>
    <n v="2018"/>
    <d v="2018-05-31T00:00:00"/>
    <d v="2016-08-01T00:00:00"/>
    <d v="2016-07-29T00:00:00"/>
    <n v="1"/>
    <x v="11"/>
    <n v="5"/>
    <m/>
  </r>
  <r>
    <s v="Adscrito"/>
    <x v="0"/>
    <s v="ADP-3570"/>
    <s v="Servicio Nacional para la Prevención y Rehabilitación del Consumo de Drogas y Alcohol"/>
    <x v="5"/>
    <s v="Ministerio del Interior y Seguridad Pública"/>
    <s v="Director/a Nacional"/>
    <s v="EDWIN PATRICIO BUSTOS STREETER"/>
    <s v="M"/>
    <n v="2018"/>
    <d v="2018-06-05T00:00:00"/>
    <d v="2017-02-08T00:00:00"/>
    <d v="2017-02-06T00:00:00"/>
    <n v="1"/>
    <x v="12"/>
    <n v="6"/>
    <m/>
  </r>
  <r>
    <s v="Adscrito"/>
    <x v="0"/>
    <n v="2948"/>
    <s v="Dirección de Contabilidad y Finanzas"/>
    <x v="1"/>
    <s v="Ministerio de Obras Públicas"/>
    <s v="Director/a Nacional"/>
    <s v="XIMENA LILIANA PÉREZ MUÑOZ"/>
    <s v="F"/>
    <n v="2018"/>
    <d v="2018-06-05T00:00:00"/>
    <d v="2015-06-05T00:00:00"/>
    <d v="2015-05-06T00:00:00"/>
    <n v="1"/>
    <x v="12"/>
    <n v="6"/>
    <m/>
  </r>
  <r>
    <s v="Adscrito"/>
    <x v="1"/>
    <s v="ADP-3664"/>
    <s v="Servicio de Salud Osorno"/>
    <x v="2"/>
    <s v="Ministerio de Salud"/>
    <s v="Subdirector/a Administrativo/a Hospital Base de Osorno"/>
    <s v="JOSÉ MIGUEL PÍO CONRADO IBAR ROJAS"/>
    <s v="M"/>
    <n v="2018"/>
    <d v="2018-06-07T00:00:00"/>
    <d v="2017-09-01T00:00:00"/>
    <d v="2017-08-11T00:00:00"/>
    <n v="1"/>
    <x v="12"/>
    <n v="6"/>
    <m/>
  </r>
  <r>
    <s v="Adscrito"/>
    <x v="1"/>
    <n v="1366"/>
    <s v="Servicio Nacional del Consumidor"/>
    <x v="0"/>
    <s v="Ministerio de Economía, Fomento y Turismo"/>
    <s v="Subdirector/a Jurídico/a e Interpretación Administrativa"/>
    <s v="ANDRÉS HERRERA TRONCOSO"/>
    <s v="M"/>
    <n v="2018"/>
    <d v="2018-06-04T00:00:00"/>
    <d v="2015-02-01T00:00:00"/>
    <d v="2015-01-28T00:00:00"/>
    <n v="1"/>
    <x v="12"/>
    <n v="6"/>
    <m/>
  </r>
  <r>
    <s v="Adscrito"/>
    <x v="1"/>
    <n v="2755"/>
    <s v="Junta Nacional de Jardines Infantiles"/>
    <x v="0"/>
    <s v="Ministerio de Educación"/>
    <s v="Director/a Regional, Región de Los Lagos"/>
    <s v="SERGIO ALEJANDRO URIBE SCHEFFER"/>
    <s v="M"/>
    <n v="2018"/>
    <d v="2018-06-06T00:00:00"/>
    <d v="2015-01-12T00:00:00"/>
    <d v="2015-01-09T00:00:00"/>
    <n v="1"/>
    <x v="12"/>
    <n v="6"/>
    <m/>
  </r>
  <r>
    <s v="Adscrito"/>
    <x v="1"/>
    <n v="2804"/>
    <s v="Servicio Nacional de Turismo"/>
    <x v="0"/>
    <s v="Ministerio de Economía, Fomento y Turismo"/>
    <s v="Director/a Regional Los Ríos"/>
    <s v="PEDRO JAVIER BURGOS VASQUEZ"/>
    <s v="M"/>
    <n v="2018"/>
    <d v="2018-06-04T00:00:00"/>
    <d v="2015-01-01T00:00:00"/>
    <d v="2015-02-04T00:00:00"/>
    <n v="1"/>
    <x v="12"/>
    <n v="6"/>
    <m/>
  </r>
  <r>
    <s v="Adscrito"/>
    <x v="1"/>
    <n v="2808"/>
    <s v="Servicio Nacional de Turismo"/>
    <x v="0"/>
    <s v="Ministerio de Economía, Fomento y Turismo"/>
    <s v="Director/a Regional Metropolitano"/>
    <s v="FELIPE ANDRÉS VÁSQUEZ ITURRA"/>
    <s v="M"/>
    <n v="2018"/>
    <d v="2018-06-05T00:00:00"/>
    <d v="2015-01-01T00:00:00"/>
    <d v="2015-02-04T00:00:00"/>
    <n v="1"/>
    <x v="12"/>
    <n v="6"/>
    <m/>
  </r>
  <r>
    <s v="Adscrito"/>
    <x v="1"/>
    <n v="3076"/>
    <s v="Servicio Nacional de Turismo"/>
    <x v="0"/>
    <s v="Ministerio de Economía, Fomento y Turismo"/>
    <s v="Director/a Regional Magallanes y la Antártica Chilena"/>
    <s v="LORENA DEL CARMEN ARAYA GUARDA"/>
    <s v="F"/>
    <n v="2018"/>
    <d v="2018-06-05T00:00:00"/>
    <d v="2015-09-01T00:00:00"/>
    <d v="2015-08-24T00:00:00"/>
    <n v="1"/>
    <x v="12"/>
    <n v="6"/>
    <m/>
  </r>
  <r>
    <s v="Adscrito"/>
    <x v="1"/>
    <n v="3265"/>
    <s v="Servicio Nacional de Turismo"/>
    <x v="0"/>
    <s v="Ministerio de Economía, Fomento y Turismo"/>
    <s v="Director/a Regional Arica y Parinacota"/>
    <s v="GONZALO ALBERTO FERNANDEZ TELLO"/>
    <s v="M"/>
    <n v="2018"/>
    <d v="2018-06-05T00:00:00"/>
    <d v="2016-04-01T00:00:00"/>
    <d v="2016-03-15T00:00:00"/>
    <n v="1"/>
    <x v="12"/>
    <n v="6"/>
    <m/>
  </r>
  <r>
    <s v="Adscrito"/>
    <x v="1"/>
    <s v="ADP-3492"/>
    <s v="Servicio Nacional de Turismo"/>
    <x v="0"/>
    <s v="Ministerio de Economía, Fomento y Turismo"/>
    <s v="Director/a Regional Aysén"/>
    <s v="CRISTIAN FRANCISCO ALARCÓN MENDOZA"/>
    <s v="M"/>
    <n v="2018"/>
    <d v="2018-06-11T00:00:00"/>
    <d v="2017-05-01T00:00:00"/>
    <d v="2017-04-04T00:00:00"/>
    <n v="1"/>
    <x v="13"/>
    <n v="6"/>
    <m/>
  </r>
  <r>
    <s v="Adscrito"/>
    <x v="1"/>
    <s v="ADP-3445"/>
    <s v="Superintendencia de Educación"/>
    <x v="0"/>
    <s v="Ministerio de Educación"/>
    <s v="Jefe/a de División Función Administración General"/>
    <s v="CLAUDIO NAVEA NUÑEZ"/>
    <s v="M"/>
    <n v="2018"/>
    <d v="2018-06-13T00:00:00"/>
    <d v="2017-03-14T00:00:00"/>
    <d v="2017-02-20T00:00:00"/>
    <n v="1"/>
    <x v="13"/>
    <n v="6"/>
    <m/>
  </r>
  <r>
    <s v="Adscrito"/>
    <x v="1"/>
    <s v="ADP-3536"/>
    <s v="Servicio de Salud Araucanía Sur"/>
    <x v="0"/>
    <s v="Ministerio de Salud"/>
    <s v="Director/a Hospital de Nueva Imperial"/>
    <s v="JOSÉ VICTORINO CÁRDENAS BURCE"/>
    <s v="M"/>
    <n v="2018"/>
    <d v="2018-06-15T00:00:00"/>
    <d v="2017-04-01T00:00:00"/>
    <d v="2017-03-28T00:00:00"/>
    <n v="1"/>
    <x v="13"/>
    <n v="6"/>
    <m/>
  </r>
  <r>
    <s v="Adscrito"/>
    <x v="1"/>
    <n v="2263"/>
    <s v="Servicio Nacional de Turismo"/>
    <x v="0"/>
    <s v="Ministerio de Economía, Fomento y Turismo"/>
    <s v="Director/a Regional Atacama"/>
    <s v="DANIEL ELÍAS DÍAZ PÉREZ"/>
    <s v="M"/>
    <n v="2018"/>
    <d v="2018-06-13T00:00:00"/>
    <d v="2013-11-01T00:00:00"/>
    <d v="2013-11-21T00:00:00"/>
    <n v="1"/>
    <x v="13"/>
    <n v="6"/>
    <m/>
  </r>
  <r>
    <s v="Adscrito"/>
    <x v="1"/>
    <n v="2858"/>
    <s v="Superintendencia de Educación"/>
    <x v="1"/>
    <s v="Ministerio de Educación"/>
    <s v="Director/a Regional Araucanía"/>
    <s v="GUILLERMO ALBERTO VÁSQUEZ VEROIZA"/>
    <s v="M"/>
    <n v="2018"/>
    <d v="2018-06-15T00:00:00"/>
    <d v="2015-06-15T00:00:00"/>
    <d v="2015-04-22T00:00:00"/>
    <n v="1"/>
    <x v="13"/>
    <n v="6"/>
    <m/>
  </r>
  <r>
    <s v="Adscrito"/>
    <x v="1"/>
    <n v="2859"/>
    <s v="Superintendencia de Educación"/>
    <x v="1"/>
    <s v="Ministerio de Educación"/>
    <s v="Director/a Regional Los Lagos"/>
    <s v="VÍCTOR FERNANDO REYES ALVARADO"/>
    <s v="M"/>
    <n v="2018"/>
    <d v="2018-06-15T00:00:00"/>
    <d v="2015-06-15T00:00:00"/>
    <d v="2015-05-18T00:00:00"/>
    <n v="1"/>
    <x v="13"/>
    <n v="6"/>
    <m/>
  </r>
  <r>
    <s v="Adscrito"/>
    <x v="1"/>
    <n v="3177"/>
    <s v="Servicio Nacional de Turismo"/>
    <x v="0"/>
    <s v="Ministerio de Economía, Fomento y Turismo"/>
    <s v="Director/a Regional Valparaíso"/>
    <s v="KATRINA BÁRBARA SANGUINETTI TACHIBANA"/>
    <s v="F"/>
    <n v="2018"/>
    <d v="2018-06-11T00:00:00"/>
    <d v="2015-11-01T00:00:00"/>
    <d v="2015-10-28T00:00:00"/>
    <n v="1"/>
    <x v="13"/>
    <n v="6"/>
    <m/>
  </r>
  <r>
    <s v="Adscrito"/>
    <x v="1"/>
    <n v="3409"/>
    <s v="Instituto de Previsión Social"/>
    <x v="0"/>
    <s v="Ministerio del Trabajo y Previsión Social"/>
    <s v="Director/a Regional Los Lagos"/>
    <s v="MICHELLE CAROLINE PARTARRIEU VISTOSO"/>
    <s v="F"/>
    <n v="2018"/>
    <d v="2018-06-11T00:00:00"/>
    <d v="2016-10-19T00:00:00"/>
    <d v="2016-10-21T00:00:00"/>
    <n v="1"/>
    <x v="13"/>
    <n v="6"/>
    <m/>
  </r>
  <r>
    <s v="Adscrito"/>
    <x v="1"/>
    <s v="ADP-3654"/>
    <s v="Servicio de Evaluación Ambiental"/>
    <x v="0"/>
    <s v="Ministerio del Medio Ambiente"/>
    <s v="Director/a Regional Bío - Bío"/>
    <s v="CHRISTIAN ANDRES CIFUENTES BASTIAS"/>
    <s v="M"/>
    <n v="2018"/>
    <d v="2018-06-18T00:00:00"/>
    <d v="2017-08-07T00:00:00"/>
    <d v="2017-08-04T00:00:00"/>
    <n v="1"/>
    <x v="14"/>
    <n v="6"/>
    <m/>
  </r>
  <r>
    <s v="Adscrito"/>
    <x v="1"/>
    <s v="ADP-3663"/>
    <s v="Servicio de Salud Viña del Mar - Quillota"/>
    <x v="2"/>
    <s v="Ministerio de Salud"/>
    <s v="Director/a Hospital San Martín de Quillota"/>
    <s v="RAMÓN ELIER GALLEGUILLOS OLIVARES"/>
    <s v="M"/>
    <n v="2018"/>
    <d v="2018-06-18T00:00:00"/>
    <d v="2017-09-01T00:00:00"/>
    <d v="2017-08-23T00:00:00"/>
    <n v="1"/>
    <x v="14"/>
    <n v="6"/>
    <m/>
  </r>
  <r>
    <s v="Adscrito"/>
    <x v="1"/>
    <n v="2534"/>
    <s v="Servicio Nacional para la Prevención y Rehabilitación del Consumo de Drogas y Alcohol"/>
    <x v="1"/>
    <s v="Ministerio del Interior y Seguridad Pública"/>
    <s v="Jefe/a División Función Jurídica"/>
    <s v="ANTONIO ESTEBAN LEIVA RABAEL"/>
    <s v="M"/>
    <n v="2018"/>
    <d v="2018-06-19T00:00:00"/>
    <d v="2015-06-19T00:00:00"/>
    <d v="2015-06-18T00:00:00"/>
    <n v="1"/>
    <x v="14"/>
    <n v="6"/>
    <m/>
  </r>
  <r>
    <s v="Adscrito"/>
    <x v="1"/>
    <n v="2756"/>
    <s v="Junta Nacional de Jardines Infantiles"/>
    <x v="0"/>
    <s v="Ministerio de Educación"/>
    <s v="Director/a Regional, Región del Bío-Bío"/>
    <s v="ANDREA PAOLA SALDAÑA LEÓN"/>
    <s v="F"/>
    <n v="2018"/>
    <d v="2018-06-18T00:00:00"/>
    <d v="2015-04-01T00:00:00"/>
    <d v="2015-04-07T00:00:00"/>
    <n v="1"/>
    <x v="14"/>
    <n v="6"/>
    <m/>
  </r>
  <r>
    <s v="Adscrito"/>
    <x v="0"/>
    <n v="2630"/>
    <s v="Dirección de Obras Portuarias"/>
    <x v="0"/>
    <s v="Ministerio de Obras Públicas"/>
    <s v="Director/a Nacional"/>
    <s v="ANTONIA ALEJANDRA BORDAS CODDOU"/>
    <s v="F"/>
    <n v="2018"/>
    <d v="2018-06-25T00:00:00"/>
    <d v="2014-10-15T00:00:00"/>
    <d v="2014-10-10T00:00:00"/>
    <n v="1"/>
    <x v="15"/>
    <n v="6"/>
    <m/>
  </r>
  <r>
    <s v="Adscrito"/>
    <x v="1"/>
    <s v="ADP-2881"/>
    <s v="Servicio de Salud Aconcagua"/>
    <x v="2"/>
    <s v="Ministerio de Salud"/>
    <s v="Director/a Hospital Psiquiátrico Dr. Philippe Pinel"/>
    <s v="GUSTAVO ADOLFO BEZANILLA LIZAMA"/>
    <s v="M"/>
    <n v="2018"/>
    <d v="2018-06-28T00:00:00"/>
    <d v="2018-06-18T00:00:00"/>
    <d v="2018-06-07T00:00:00"/>
    <n v="1"/>
    <x v="15"/>
    <n v="6"/>
    <m/>
  </r>
  <r>
    <s v="Adscrito"/>
    <x v="0"/>
    <n v="2485"/>
    <s v="Servicio de Tesorerías - Tesorería General de la República"/>
    <x v="0"/>
    <s v="Ministerio de Hacienda"/>
    <s v="Tesorero/a General"/>
    <s v="HERNÁN ANDRÉS FRIGOLETT CÓRDOVA"/>
    <s v="M"/>
    <n v="2018"/>
    <d v="2018-07-01T00:00:00"/>
    <d v="2014-10-13T00:00:00"/>
    <d v="2014-09-10T00:00:00"/>
    <n v="1"/>
    <x v="16"/>
    <n v="7"/>
    <m/>
  </r>
  <r>
    <s v="Adscrito"/>
    <x v="0"/>
    <n v="2871"/>
    <s v="Fiscalía del Ministerio de Obras Públicas"/>
    <x v="0"/>
    <s v="Ministerio de Obras Públicas"/>
    <s v="Fiscal Nacional"/>
    <s v="ÁLVARO ANDRÉS VILLANUEVA ROJAS"/>
    <s v="M"/>
    <n v="2018"/>
    <d v="2018-07-03T00:00:00"/>
    <d v="2015-11-02T00:00:00"/>
    <d v="2015-10-26T00:00:00"/>
    <n v="1"/>
    <x v="16"/>
    <n v="7"/>
    <m/>
  </r>
  <r>
    <s v="Adscrito"/>
    <x v="1"/>
    <s v="ADP-3531"/>
    <s v="Junta Nacional de Jardines Infantiles"/>
    <x v="0"/>
    <s v="Ministerio de Educación"/>
    <s v="Director/a Regional, Región de Los Ríos"/>
    <s v="EDUARDO AUGUSTO ROSAS VARAS"/>
    <s v="M"/>
    <n v="2018"/>
    <d v="2018-07-01T00:00:00"/>
    <d v="2017-06-01T00:00:00"/>
    <d v="2017-05-19T00:00:00"/>
    <n v="1"/>
    <x v="16"/>
    <n v="7"/>
    <m/>
  </r>
  <r>
    <s v="Adscrito"/>
    <x v="1"/>
    <s v="ADP-2642"/>
    <s v="Servicio de Salud Maule"/>
    <x v="0"/>
    <s v="Ministerio de Salud"/>
    <s v="Subdirector/a Médico/a Servicio de Salud"/>
    <s v="JUANA DE LA LUZ MALDONADO ROJAS"/>
    <s v="F"/>
    <n v="2018"/>
    <d v="2018-07-01T00:00:00"/>
    <d v="2017-03-09T00:00:00"/>
    <d v="2017-03-01T00:00:00"/>
    <n v="1"/>
    <x v="16"/>
    <n v="7"/>
    <m/>
  </r>
  <r>
    <s v="Adscrito"/>
    <x v="1"/>
    <n v="2436"/>
    <s v="Servicio Nacional del Consumidor"/>
    <x v="1"/>
    <s v="Ministerio de Economía, Fomento y Turismo"/>
    <s v="Director/a Regional Bdo. OHiggins"/>
    <s v="MAURICIO ALBERTO RETAMAL GRANADINO"/>
    <s v="M"/>
    <n v="2018"/>
    <d v="2018-07-01T00:00:00"/>
    <d v="2015-07-01T00:00:00"/>
    <d v="2015-07-09T00:00:00"/>
    <n v="1"/>
    <x v="16"/>
    <n v="7"/>
    <m/>
  </r>
  <r>
    <s v="Adscrito"/>
    <x v="1"/>
    <n v="2608"/>
    <s v="Servicio de Salud Metropolitano Oriente"/>
    <x v="0"/>
    <s v="Ministerio de Salud"/>
    <s v="Director/a Hospital del Salvador"/>
    <s v="CARLOS ALTAMIRANO CABELLO"/>
    <s v="M"/>
    <n v="2018"/>
    <d v="2018-07-01T00:00:00"/>
    <d v="2015-04-01T00:00:00"/>
    <d v="2015-01-21T00:00:00"/>
    <n v="1"/>
    <x v="16"/>
    <n v="7"/>
    <m/>
  </r>
  <r>
    <s v="Adscrito"/>
    <x v="1"/>
    <n v="2682"/>
    <s v="Instituto de Seguridad Laboral"/>
    <x v="1"/>
    <s v="Ministerio del Trabajo y Previsión Social"/>
    <s v="Jefe/a Departamento Clientes y Entornos"/>
    <s v="AÍDA CHACÓN BARRAZA"/>
    <s v="F"/>
    <n v="2018"/>
    <d v="2018-07-02T00:00:00"/>
    <d v="2015-07-02T00:00:00"/>
    <d v="2015-07-03T00:00:00"/>
    <n v="1"/>
    <x v="16"/>
    <n v="7"/>
    <m/>
  </r>
  <r>
    <s v="Adscrito"/>
    <x v="1"/>
    <n v="2688"/>
    <s v="Servicio de Salud Metropolitano Occidente"/>
    <x v="1"/>
    <s v="Ministerio de Salud"/>
    <s v="Director/a Hospital de Curacaví"/>
    <s v="RENÉ ALBERTO MENESES MUÑOZ"/>
    <s v="M"/>
    <n v="2018"/>
    <d v="2018-07-01T00:00:00"/>
    <d v="2015-07-01T00:00:00"/>
    <d v="2015-06-17T00:00:00"/>
    <n v="1"/>
    <x v="16"/>
    <n v="7"/>
    <m/>
  </r>
  <r>
    <s v="Adscrito"/>
    <x v="1"/>
    <n v="2748"/>
    <s v="Fiscalía del Ministerio de Obras Públicas"/>
    <x v="1"/>
    <s v="Ministerio de Obras Públicas"/>
    <s v="Jefe/a División Expropiaciones"/>
    <s v="ÁLVARO JAVIER RODRÍGUEZ SOTO"/>
    <s v="M"/>
    <n v="2018"/>
    <d v="2018-07-01T00:00:00"/>
    <d v="2015-07-01T00:00:00"/>
    <d v="2015-07-02T00:00:00"/>
    <n v="1"/>
    <x v="16"/>
    <n v="7"/>
    <m/>
  </r>
  <r>
    <s v="Adscrito"/>
    <x v="1"/>
    <n v="2754"/>
    <s v="Junta Nacional de Jardines Infantiles"/>
    <x v="1"/>
    <s v="Ministerio de Educación"/>
    <s v="Director/a Regional, Región Metropolitana"/>
    <s v="MARÍA TERESA VIO GROSSI"/>
    <s v="F"/>
    <n v="2018"/>
    <d v="2018-07-06T00:00:00"/>
    <d v="2015-07-06T00:00:00"/>
    <d v="2015-07-08T00:00:00"/>
    <n v="1"/>
    <x v="16"/>
    <n v="7"/>
    <m/>
  </r>
  <r>
    <s v="Adscrito"/>
    <x v="1"/>
    <n v="2757"/>
    <s v="Junta Nacional de Jardines Infantiles"/>
    <x v="0"/>
    <s v="Ministerio de Educación"/>
    <s v="Director/a Regional, Región del Libertador Bernardo O'Higgins"/>
    <s v="DANIELA RAQUEL FARIÑA BARRIOS"/>
    <s v="F"/>
    <n v="2018"/>
    <d v="2018-07-01T00:00:00"/>
    <d v="2015-04-01T00:00:00"/>
    <d v="2015-04-07T00:00:00"/>
    <n v="1"/>
    <x v="16"/>
    <n v="7"/>
    <m/>
  </r>
  <r>
    <s v="Adscrito"/>
    <x v="1"/>
    <n v="2784"/>
    <s v="Servicio Nacional del Consumidor"/>
    <x v="1"/>
    <s v="Ministerio de Economía, Fomento y Turismo"/>
    <s v="Director/a Regional Maule"/>
    <s v="ESTEBAN ALBERTO PÉREZ BURGOS"/>
    <s v="M"/>
    <n v="2018"/>
    <d v="2018-07-01T00:00:00"/>
    <d v="2015-07-01T00:00:00"/>
    <d v="2015-07-09T00:00:00"/>
    <n v="1"/>
    <x v="16"/>
    <n v="7"/>
    <m/>
  </r>
  <r>
    <s v="Adscrito"/>
    <x v="1"/>
    <n v="2789"/>
    <s v="Servicio de Salud Osorno"/>
    <x v="0"/>
    <s v="Ministerio de Salud"/>
    <s v="Subdirector/a Administrativo/a Servicio de Salud"/>
    <s v="DAVID LEONEL CABEZAS CÁCERES"/>
    <s v="M"/>
    <n v="2018"/>
    <d v="2018-07-01T00:00:00"/>
    <d v="2015-12-01T00:00:00"/>
    <d v="2015-11-17T00:00:00"/>
    <n v="1"/>
    <x v="16"/>
    <n v="7"/>
    <m/>
  </r>
  <r>
    <s v="Adscrito"/>
    <x v="1"/>
    <n v="2819"/>
    <s v="Servicio Nacional de Pesca y Acuicultura"/>
    <x v="1"/>
    <s v="Ministerio de Economía, Fomento y Turismo"/>
    <s v="Director/a Regional Antofagasta"/>
    <s v="CARLOS ANÍBAL HERRERA MOLINA"/>
    <s v="M"/>
    <n v="2018"/>
    <d v="2018-07-01T00:00:00"/>
    <d v="2015-07-01T00:00:00"/>
    <d v="2015-06-16T00:00:00"/>
    <n v="1"/>
    <x v="16"/>
    <n v="7"/>
    <m/>
  </r>
  <r>
    <s v="Adscrito"/>
    <x v="1"/>
    <n v="2873"/>
    <s v="Instituto de Previsión Social"/>
    <x v="0"/>
    <s v="Ministerio del Trabajo y Previsión Social"/>
    <s v="Director/a Regional Los Ríos"/>
    <s v="EDUARDO JORGE MUNOZ CONTRERAS"/>
    <s v="M"/>
    <n v="2018"/>
    <d v="2018-07-01T00:00:00"/>
    <d v="2015-11-01T00:00:00"/>
    <d v="2015-11-02T00:00:00"/>
    <n v="1"/>
    <x v="16"/>
    <n v="7"/>
    <m/>
  </r>
  <r>
    <s v="Adscrito"/>
    <x v="1"/>
    <n v="2885"/>
    <s v="Servicio Nacional de Pesca y Acuicultura"/>
    <x v="0"/>
    <s v="Ministerio de Economía, Fomento y Turismo"/>
    <s v="Subdirector/a Pesquería"/>
    <s v="JORGE ANTONIO TORO DA PONTE"/>
    <s v="M"/>
    <n v="2018"/>
    <d v="2018-07-01T00:00:00"/>
    <d v="2015-11-01T00:00:00"/>
    <d v="2015-11-03T00:00:00"/>
    <n v="1"/>
    <x v="16"/>
    <n v="7"/>
    <m/>
  </r>
  <r>
    <s v="Adscrito"/>
    <x v="1"/>
    <n v="2917"/>
    <s v="Superintendencia de Educación"/>
    <x v="1"/>
    <s v="Ministerio de Educación"/>
    <s v="Director/a Regional Arica y Parinacota"/>
    <s v="ROSA DEL CARMEN LOZANO RIQUELME"/>
    <s v="F"/>
    <n v="2018"/>
    <d v="2018-07-01T00:00:00"/>
    <d v="2015-07-01T00:00:00"/>
    <d v="2015-06-11T00:00:00"/>
    <n v="1"/>
    <x v="16"/>
    <n v="7"/>
    <m/>
  </r>
  <r>
    <s v="Adscrito"/>
    <x v="1"/>
    <n v="2941"/>
    <s v="Servicio Nacional de Turismo"/>
    <x v="0"/>
    <s v="Ministerio de Economía, Fomento y Turismo"/>
    <s v="Director/a Regional Tarapacá"/>
    <s v="CAROLINA NATALIA QUINTEROS MUÑOZ"/>
    <s v="F"/>
    <n v="2018"/>
    <d v="2018-07-01T00:00:00"/>
    <d v="2015-04-01T00:00:00"/>
    <d v="2015-06-25T00:00:00"/>
    <n v="1"/>
    <x v="16"/>
    <n v="7"/>
    <m/>
  </r>
  <r>
    <s v="Adscrito"/>
    <x v="1"/>
    <n v="2952"/>
    <s v="Servicio Nacional de Turismo"/>
    <x v="1"/>
    <s v="Ministerio de Economía, Fomento y Turismo"/>
    <s v="Director/a Regional Antofagasta"/>
    <s v="CLAUDIO ENRIQUE YAÑEZ SALAZAR"/>
    <s v="M"/>
    <n v="2018"/>
    <d v="2018-07-01T00:00:00"/>
    <d v="2015-07-01T00:00:00"/>
    <d v="2015-06-17T00:00:00"/>
    <n v="1"/>
    <x v="16"/>
    <n v="7"/>
    <m/>
  </r>
  <r>
    <s v="Adscrito"/>
    <x v="1"/>
    <n v="2989"/>
    <s v="Junta Nacional de Auxilio Escolar y Becas"/>
    <x v="1"/>
    <s v="Ministerio de Educación"/>
    <s v="Director/a Regional Arica y Parinacota"/>
    <s v="VÍCTOR ALBERTO CONTRERAS OYARZO"/>
    <s v="M"/>
    <n v="2018"/>
    <d v="2018-07-01T00:00:00"/>
    <d v="2015-07-01T00:00:00"/>
    <d v="2015-06-18T00:00:00"/>
    <n v="1"/>
    <x v="16"/>
    <n v="7"/>
    <m/>
  </r>
  <r>
    <s v="Adscrito"/>
    <x v="1"/>
    <n v="3052"/>
    <s v="Servicio de Salud Concepción"/>
    <x v="1"/>
    <s v="Ministerio de Salud"/>
    <s v="Subdirector/a Administrativo/a Hospital Guillermo Grant Benavente"/>
    <s v="MARTA ALEJANDRA BRAVO ESPINOZA"/>
    <s v="F"/>
    <n v="2018"/>
    <d v="2018-07-01T00:00:00"/>
    <d v="2015-07-01T00:00:00"/>
    <d v="2015-06-30T00:00:00"/>
    <n v="1"/>
    <x v="16"/>
    <n v="7"/>
    <m/>
  </r>
  <r>
    <s v="Adscrito"/>
    <x v="1"/>
    <n v="3074"/>
    <s v="Servicio de Salud Metropolitano Sur Oriente"/>
    <x v="1"/>
    <s v="Ministerio de Salud"/>
    <s v="Subdirector/a Administrativo/a Hospital Dr. Sotero del Río"/>
    <s v="ALDO ALEJANDRO YÁÑEZ VERA"/>
    <s v="M"/>
    <n v="2018"/>
    <d v="2018-07-01T00:00:00"/>
    <d v="2015-07-01T00:00:00"/>
    <d v="2015-06-26T00:00:00"/>
    <n v="1"/>
    <x v="16"/>
    <n v="7"/>
    <m/>
  </r>
  <r>
    <s v="Adscrito"/>
    <x v="1"/>
    <n v="3079"/>
    <s v="Junta Nacional de Jardines Infantiles"/>
    <x v="0"/>
    <s v="Ministerio de Educación"/>
    <s v="Director/a Regional, Región de Tarapacá"/>
    <s v="KARINA ALEJANDRA ZAMORANO RIVERA"/>
    <s v="F"/>
    <n v="2018"/>
    <d v="2018-07-01T00:00:00"/>
    <d v="2015-09-07T00:00:00"/>
    <d v="2015-09-04T00:00:00"/>
    <n v="1"/>
    <x v="16"/>
    <n v="7"/>
    <m/>
  </r>
  <r>
    <s v="Adscrito"/>
    <x v="1"/>
    <n v="3089"/>
    <s v="Servicio de Evaluación Ambiental"/>
    <x v="1"/>
    <s v="Ministerio del Medio Ambiente"/>
    <s v="Director/a Regional Valparaíso"/>
    <s v="ALBERTO RAMÓN ACUÑA CERDA"/>
    <s v="M"/>
    <n v="2018"/>
    <d v="2018-07-01T00:00:00"/>
    <d v="2015-07-01T00:00:00"/>
    <d v="2015-06-22T00:00:00"/>
    <n v="1"/>
    <x v="16"/>
    <n v="7"/>
    <m/>
  </r>
  <r>
    <s v="Adscrito"/>
    <x v="1"/>
    <n v="3140"/>
    <s v="Servicio Nacional de Geología y Minería"/>
    <x v="0"/>
    <s v="Ministerio de Minería"/>
    <s v="Subdirector/a Nacional de Minería"/>
    <s v="HUGO ERNESTO ROJAS AGUIRRE"/>
    <s v="M"/>
    <n v="2018"/>
    <d v="2018-07-01T00:00:00"/>
    <d v="2015-10-27T00:00:00"/>
    <d v="2015-10-26T00:00:00"/>
    <n v="1"/>
    <x v="16"/>
    <n v="7"/>
    <m/>
  </r>
  <r>
    <s v="Adscrito"/>
    <x v="1"/>
    <n v="3184"/>
    <s v="Servicio Nacional para la Prevención y Rehabilitación del Consumo de Drogas y Alcohol"/>
    <x v="0"/>
    <s v="Ministerio del Interior y Seguridad Pública"/>
    <s v="Director/a Regional Tarapacá"/>
    <s v="SOLANGE MARICEL BENEDETTI REIMAN"/>
    <s v="F"/>
    <n v="2018"/>
    <d v="2018-07-01T00:00:00"/>
    <d v="2016-01-01T00:00:00"/>
    <d v="2015-12-03T00:00:00"/>
    <n v="1"/>
    <x v="16"/>
    <n v="7"/>
    <m/>
  </r>
  <r>
    <s v="Adscrito"/>
    <x v="1"/>
    <n v="3228"/>
    <s v="Servicio Nacional del Consumidor"/>
    <x v="4"/>
    <s v="Ministerio de Economía, Fomento y Turismo"/>
    <s v="Jefe/a División Función Consumo Financiero"/>
    <s v="RODRIGO ANDRÉS ROMO LABISCH"/>
    <s v="M"/>
    <n v="2018"/>
    <d v="2018-07-03T00:00:00"/>
    <d v="2016-03-01T00:00:00"/>
    <d v="2016-02-29T00:00:00"/>
    <n v="1"/>
    <x v="16"/>
    <n v="7"/>
    <m/>
  </r>
  <r>
    <s v="Adscrito"/>
    <x v="1"/>
    <n v="3229"/>
    <s v="Servicio Nacional de la Discapacidad"/>
    <x v="2"/>
    <s v="Ministerio de Desarrollo Social y Familia"/>
    <s v="Director/a Regional Aysén"/>
    <s v="MARÍA PATRICIA BAEZA CABEZAS"/>
    <s v="F"/>
    <n v="2018"/>
    <d v="2018-07-01T00:00:00"/>
    <d v="2016-03-21T00:00:00"/>
    <d v="2016-03-28T00:00:00"/>
    <n v="1"/>
    <x v="16"/>
    <n v="7"/>
    <m/>
  </r>
  <r>
    <s v="Adscrito"/>
    <x v="1"/>
    <n v="3276"/>
    <s v="Servicio Nacional para la Prevención y Rehabilitación del Consumo de Drogas y Alcohol"/>
    <x v="0"/>
    <s v="Ministerio del Interior y Seguridad Pública"/>
    <s v="Director/a Regional Araucanía"/>
    <s v="STEFANY SELESTE ACUÑA GATICA"/>
    <s v="F"/>
    <n v="2018"/>
    <d v="2018-07-01T00:00:00"/>
    <d v="2016-02-01T00:00:00"/>
    <d v="2016-01-29T00:00:00"/>
    <n v="1"/>
    <x v="16"/>
    <n v="7"/>
    <m/>
  </r>
  <r>
    <s v="Adscrito"/>
    <x v="1"/>
    <n v="3332"/>
    <s v="Junta Nacional de Jardines Infantiles"/>
    <x v="0"/>
    <s v="Ministerio de Educación"/>
    <s v="Director/a Regional, Región de Aysén"/>
    <s v="MARISOL DEL CARMEN MARTINEZ SANCHEZ"/>
    <s v="F"/>
    <n v="2018"/>
    <d v="2018-07-01T00:00:00"/>
    <d v="2016-06-01T00:00:00"/>
    <d v="2016-06-06T00:00:00"/>
    <n v="1"/>
    <x v="16"/>
    <n v="7"/>
    <m/>
  </r>
  <r>
    <s v="Adscrito"/>
    <x v="0"/>
    <n v="2872"/>
    <s v="Servicio Nacional de la Discapacidad"/>
    <x v="1"/>
    <s v="Ministerio de Desarrollo Social y Familia"/>
    <s v="Director/a Nacional"/>
    <s v="DANIEL JAVIER CONCHA GAMBOA"/>
    <s v="M"/>
    <n v="2018"/>
    <d v="2018-07-14T00:00:00"/>
    <d v="2015-07-14T00:00:00"/>
    <d v="2015-07-08T00:00:00"/>
    <n v="1"/>
    <x v="16"/>
    <n v="7"/>
    <m/>
  </r>
  <r>
    <s v="Adscrito"/>
    <x v="1"/>
    <n v="2303"/>
    <s v="Servicio de Salud Valdivia"/>
    <x v="1"/>
    <s v="Ministerio de Salud"/>
    <s v="Subdirector/a Administrativo/a Servicio de Salud"/>
    <s v="HERMINDA DE LAS NIEVES DELGADO FLORES"/>
    <s v="F"/>
    <n v="2018"/>
    <d v="2018-07-13T00:00:00"/>
    <d v="2015-07-13T00:00:00"/>
    <d v="2015-07-31T00:00:00"/>
    <n v="1"/>
    <x v="17"/>
    <n v="7"/>
    <m/>
  </r>
  <r>
    <s v="Adscrito"/>
    <x v="1"/>
    <n v="2428"/>
    <s v="Junta Nacional de Jardines Infantiles"/>
    <x v="1"/>
    <s v="Ministerio de Educación"/>
    <s v="Director/a Departamento Recursos Financieros"/>
    <s v="CARMEN GLORIA ELISA DRAGO CABALLERO"/>
    <s v="F"/>
    <n v="2018"/>
    <d v="2018-07-08T00:00:00"/>
    <d v="2015-07-08T00:00:00"/>
    <d v="2015-07-10T00:00:00"/>
    <n v="1"/>
    <x v="17"/>
    <n v="7"/>
    <m/>
  </r>
  <r>
    <s v="Adscrito"/>
    <x v="1"/>
    <n v="2844"/>
    <s v="Superintendencia de Educación"/>
    <x v="1"/>
    <s v="Ministerio de Educación"/>
    <s v="Director/a Regional Los Ríos"/>
    <s v="ARTURO ALVEAR AVENDAÑO"/>
    <s v="M"/>
    <n v="2018"/>
    <d v="2018-07-13T00:00:00"/>
    <d v="2015-07-13T00:00:00"/>
    <d v="2015-07-01T00:00:00"/>
    <n v="1"/>
    <x v="17"/>
    <n v="7"/>
    <m/>
  </r>
  <r>
    <s v="Adscrito"/>
    <x v="1"/>
    <s v="ADP-3528"/>
    <s v="Dirección de Previsión de Carabineros de Chile"/>
    <x v="0"/>
    <s v="Ministerio del Interior y Seguridad Pública"/>
    <s v="Contador/a General"/>
    <s v="MARÍA SOLEDAD ROJAS CALCAGNI"/>
    <s v="F"/>
    <n v="2018"/>
    <d v="2018-07-20T00:00:00"/>
    <d v="2017-12-01T00:00:00"/>
    <d v="2017-11-30T00:00:00"/>
    <n v="1"/>
    <x v="18"/>
    <n v="7"/>
    <m/>
  </r>
  <r>
    <s v="Adscrito"/>
    <x v="1"/>
    <n v="672"/>
    <s v="Servicio de Salud Metropolitano Sur"/>
    <x v="3"/>
    <s v="Ministerio de Salud"/>
    <s v="Director/a Hospital Exequiel González"/>
    <s v="MARIA BEGOÑA YARZA SAEZ"/>
    <s v="F"/>
    <n v="2018"/>
    <d v="2018-07-15T00:00:00"/>
    <d v="2009-07-15T00:00:00"/>
    <d v="2009-06-10T00:00:00"/>
    <n v="1"/>
    <x v="18"/>
    <n v="7"/>
    <m/>
  </r>
  <r>
    <s v="Adscrito"/>
    <x v="1"/>
    <n v="2668"/>
    <s v="Servicio Nacional para la Prevención y Rehabilitación del Consumo de Drogas y Alcohol"/>
    <x v="1"/>
    <s v="Ministerio del Interior y Seguridad Pública"/>
    <s v="Director/a Regional Valparaíso"/>
    <s v="CLAUDIA ANDREA BERRÍOS BERRÍOS"/>
    <s v="F"/>
    <n v="2018"/>
    <d v="2018-07-15T00:00:00"/>
    <d v="2015-07-15T00:00:00"/>
    <d v="2015-07-21T00:00:00"/>
    <n v="1"/>
    <x v="18"/>
    <n v="7"/>
    <m/>
  </r>
  <r>
    <s v="Adscrito"/>
    <x v="1"/>
    <n v="2671"/>
    <s v="Servicio Nacional para la Prevención y Rehabilitación del Consumo de Drogas y Alcohol"/>
    <x v="1"/>
    <s v="Ministerio del Interior y Seguridad Pública"/>
    <s v="Director/a Regional Bío-Bío"/>
    <s v="BAYRON ALEJANDRO MARTINEZ ULLOA"/>
    <s v="M"/>
    <n v="2018"/>
    <d v="2018-07-15T00:00:00"/>
    <d v="2015-07-15T00:00:00"/>
    <d v="2015-07-21T00:00:00"/>
    <n v="1"/>
    <x v="18"/>
    <n v="7"/>
    <m/>
  </r>
  <r>
    <s v="Adscrito"/>
    <x v="1"/>
    <n v="3113"/>
    <s v="Servicio Agrícola y Ganadero"/>
    <x v="1"/>
    <s v="Ministerio de Agricultura"/>
    <s v="Jefe/a División Protección Pecuaria"/>
    <s v="JOSE IGNACIO GOMEZ MEZA"/>
    <s v="M"/>
    <n v="2018"/>
    <d v="2018-07-15T00:00:00"/>
    <d v="2015-07-15T00:00:00"/>
    <d v="2015-06-22T00:00:00"/>
    <n v="1"/>
    <x v="18"/>
    <n v="7"/>
    <m/>
  </r>
  <r>
    <s v="Adscrito"/>
    <x v="1"/>
    <n v="3128"/>
    <s v="Servicio de Tesorerías - Tesorería General de la República"/>
    <x v="2"/>
    <s v="Ministerio de Hacienda"/>
    <s v="Jefe/a División Función Personal"/>
    <s v="DANILO MARTÍN KUZMANIC VIDAL"/>
    <s v="M"/>
    <n v="2018"/>
    <d v="2018-07-18T00:00:00"/>
    <d v="2015-10-01T00:00:00"/>
    <d v="2015-09-30T00:00:00"/>
    <n v="1"/>
    <x v="18"/>
    <n v="7"/>
    <m/>
  </r>
  <r>
    <s v="Adscrito"/>
    <x v="1"/>
    <n v="1602"/>
    <s v="Dirección de Bibliotecas, Archivos y Museos"/>
    <x v="0"/>
    <s v="Ministerio de Educación"/>
    <s v="Jefe/a de Departamento Función Director/a del Museo Nacional de Bellas Artes"/>
    <s v="ROBERTO JESÚS FARRIOL GISPERT"/>
    <s v="M"/>
    <n v="2018"/>
    <d v="2018-07-26T00:00:00"/>
    <d v="2012-01-16T00:00:00"/>
    <d v="2011-12-18T00:00:00"/>
    <n v="1"/>
    <x v="19"/>
    <n v="7"/>
    <m/>
  </r>
  <r>
    <s v="Adscrito"/>
    <x v="1"/>
    <n v="2712"/>
    <s v="Instituto de Previsión Social"/>
    <x v="1"/>
    <s v="Ministerio del Trabajo y Previsión Social"/>
    <s v="Jefe/a División Canales de Atención a Clientes"/>
    <s v="ROMANINA RUTH MORALES BALTRA"/>
    <s v="F"/>
    <n v="2018"/>
    <d v="2018-07-28T00:00:00"/>
    <d v="2015-07-28T00:00:00"/>
    <d v="2015-07-30T00:00:00"/>
    <n v="1"/>
    <x v="19"/>
    <n v="7"/>
    <m/>
  </r>
  <r>
    <s v="Adscrito"/>
    <x v="1"/>
    <n v="3121"/>
    <s v="Superintendencia de Educación"/>
    <x v="1"/>
    <s v="Ministerio de Educación"/>
    <s v="Director/a Regional Metropolitano/a"/>
    <s v="BLANCA ESTHER REYES SAAVEDRA"/>
    <s v="F"/>
    <n v="2018"/>
    <d v="2018-07-27T00:00:00"/>
    <d v="2015-07-27T00:00:00"/>
    <d v="2015-07-14T00:00:00"/>
    <n v="1"/>
    <x v="19"/>
    <n v="7"/>
    <m/>
  </r>
  <r>
    <s v="Adscrito"/>
    <x v="0"/>
    <n v="1122"/>
    <s v="Fiscalía Nacional Económica"/>
    <x v="3"/>
    <s v="Ministerio de Economía, Fomento y Turismo"/>
    <s v="Fiscal Nacional Económico"/>
    <s v="FELIPE IRARRÁZABAL PHILIPPI"/>
    <s v="M"/>
    <n v="2018"/>
    <d v="2018-08-04T00:00:00"/>
    <d v="2010-08-04T00:00:00"/>
    <d v="2010-08-04T00:00:00"/>
    <n v="1"/>
    <x v="20"/>
    <n v="8"/>
    <m/>
  </r>
  <r>
    <s v="Adscrito"/>
    <x v="1"/>
    <s v="ADP-3328"/>
    <s v="Dirección de Previsión de Carabineros de Chile"/>
    <x v="0"/>
    <s v="Ministerio del Interior y Seguridad Pública"/>
    <s v="Fiscal"/>
    <s v="PAMELA CECILIA SÁNCHEZ GUZMÁN"/>
    <s v="F"/>
    <n v="2018"/>
    <d v="2018-07-30T00:00:00"/>
    <d v="2017-08-01T00:00:00"/>
    <d v="2017-07-06T00:00:00"/>
    <n v="1"/>
    <x v="20"/>
    <n v="7"/>
    <m/>
  </r>
  <r>
    <s v="Adscrito"/>
    <x v="1"/>
    <n v="744"/>
    <s v="Centro de Referencia de Salud Peñalolén Cordillera Oriente"/>
    <x v="3"/>
    <s v="Ministerio de Salud"/>
    <s v="Subdirector/a Médico/a"/>
    <s v="ANDREA POBLETE SAA"/>
    <s v="F"/>
    <n v="2018"/>
    <d v="2018-08-01T00:00:00"/>
    <d v="2009-08-01T00:00:00"/>
    <d v="2009-06-25T00:00:00"/>
    <n v="1"/>
    <x v="20"/>
    <n v="8"/>
    <m/>
  </r>
  <r>
    <s v="Adscrito"/>
    <x v="1"/>
    <n v="2413"/>
    <s v="Servicio de Salud Metropolitano Occidente"/>
    <x v="0"/>
    <s v="Ministerio de Salud"/>
    <s v="Subdirector/a Médico/a Servicio de Salud"/>
    <s v="FRANCISCA NAVARRO POLHWEIN"/>
    <s v="F"/>
    <n v="2018"/>
    <d v="2018-08-01T00:00:00"/>
    <d v="2016-08-01T00:00:00"/>
    <d v="2016-07-28T00:00:00"/>
    <n v="1"/>
    <x v="20"/>
    <n v="8"/>
    <m/>
  </r>
  <r>
    <s v="Adscrito"/>
    <x v="1"/>
    <n v="2417"/>
    <s v="Servicio de Salud Arauco"/>
    <x v="1"/>
    <s v="Ministerio de Salud"/>
    <s v="Director/a Atención Primaria"/>
    <s v="PATRICIA PAOLA YAÑEZ MONSALVEZ"/>
    <s v="F"/>
    <n v="2018"/>
    <d v="2018-08-01T00:00:00"/>
    <d v="2015-08-01T00:00:00"/>
    <d v="2015-07-20T00:00:00"/>
    <n v="1"/>
    <x v="20"/>
    <n v="8"/>
    <m/>
  </r>
  <r>
    <s v="Adscrito"/>
    <x v="1"/>
    <n v="2448"/>
    <s v="Servicio de Salud Metropolitano Occidente"/>
    <x v="0"/>
    <s v="Ministerio de Salud"/>
    <s v="Subdirector/a Administrativo/a Servicio de Salud"/>
    <s v="JUAN LUIS PÉREZ PINEDA"/>
    <s v="M"/>
    <n v="2018"/>
    <d v="2018-08-01T00:00:00"/>
    <d v="2016-02-01T00:00:00"/>
    <d v="2016-01-15T00:00:00"/>
    <n v="1"/>
    <x v="20"/>
    <n v="8"/>
    <m/>
  </r>
  <r>
    <s v="Adscrito"/>
    <x v="1"/>
    <n v="2529"/>
    <s v="Fondo de Solidaridad e Inversión Social"/>
    <x v="1"/>
    <s v="Ministerio de Desarrollo Social y Familia"/>
    <s v="Jefe/a Departamento Gestión de Programas"/>
    <s v="CRISTIAN TRONCOSO ALARCON"/>
    <s v="M"/>
    <n v="2018"/>
    <d v="2018-08-01T00:00:00"/>
    <d v="2015-08-01T00:00:00"/>
    <d v="2015-07-15T00:00:00"/>
    <n v="1"/>
    <x v="20"/>
    <n v="8"/>
    <m/>
  </r>
  <r>
    <s v="Adscrito"/>
    <x v="1"/>
    <n v="2558"/>
    <s v="Servicio Agrícola y Ganadero"/>
    <x v="2"/>
    <s v="Ministerio de Agricultura"/>
    <s v="Director/a Regional Metropolitana"/>
    <s v="OSCAR ENRIQUE CONCHA DÍAZ"/>
    <s v="M"/>
    <n v="2018"/>
    <d v="2018-08-01T00:00:00"/>
    <d v="2015-01-01T00:00:00"/>
    <d v="2014-12-18T00:00:00"/>
    <n v="1"/>
    <x v="20"/>
    <n v="8"/>
    <m/>
  </r>
  <r>
    <s v="Adscrito"/>
    <x v="1"/>
    <n v="2603"/>
    <s v="Superintendencia de Salud"/>
    <x v="1"/>
    <s v="Ministerio de Salud"/>
    <s v="Fiscal"/>
    <s v="JAIME JUNYENT RUIZ"/>
    <s v="M"/>
    <n v="2018"/>
    <d v="2018-08-01T00:00:00"/>
    <d v="2015-08-01T00:00:00"/>
    <d v="2015-08-04T00:00:00"/>
    <n v="1"/>
    <x v="20"/>
    <n v="8"/>
    <m/>
  </r>
  <r>
    <s v="Adscrito"/>
    <x v="1"/>
    <n v="2711"/>
    <s v="Servicio de Salud Metropolitano Sur Oriente"/>
    <x v="2"/>
    <s v="Ministerio de Salud"/>
    <s v="Director/a Hospital Dr. Sotero del Río"/>
    <s v="CLAUDIO RODRIGO FARAH MEZA"/>
    <s v="M"/>
    <n v="2018"/>
    <d v="2018-08-01T00:00:00"/>
    <d v="2015-01-01T00:00:00"/>
    <d v="2014-12-26T00:00:00"/>
    <n v="1"/>
    <x v="20"/>
    <n v="8"/>
    <m/>
  </r>
  <r>
    <s v="Adscrito"/>
    <x v="1"/>
    <n v="2973"/>
    <s v="Caja de Previsión de la Defensa Nacional"/>
    <x v="1"/>
    <s v="Ministerio de Defensa Nacional"/>
    <s v="Jefe/a de División Función Personal(División Gestión y Desarrollo de Personas)"/>
    <s v="GONZALO LUIS PONCE OLMOS"/>
    <s v="M"/>
    <n v="2018"/>
    <d v="2018-08-01T00:00:00"/>
    <d v="2015-08-01T00:00:00"/>
    <d v="2015-07-31T00:00:00"/>
    <n v="1"/>
    <x v="20"/>
    <n v="8"/>
    <m/>
  </r>
  <r>
    <s v="Adscrito"/>
    <x v="1"/>
    <n v="3125"/>
    <s v="Servicio Nacional de Capacitación y Empleo"/>
    <x v="1"/>
    <s v="Ministerio del Trabajo y Previsión Social"/>
    <s v="Director/a Regional Tarapacá"/>
    <s v="CLAUDIO ANDRÉS ESPINOSA PARRA"/>
    <s v="M"/>
    <n v="2018"/>
    <d v="2018-08-01T00:00:00"/>
    <d v="2015-08-01T00:00:00"/>
    <d v="2015-07-31T00:00:00"/>
    <n v="1"/>
    <x v="20"/>
    <n v="8"/>
    <m/>
  </r>
  <r>
    <s v="Adscrito"/>
    <x v="0"/>
    <n v="2635"/>
    <s v="Servicio de Salud Coquimbo"/>
    <x v="0"/>
    <s v="Ministerio de Salud"/>
    <s v="Director/a Servicio de Salud"/>
    <s v="ERNESTO WLADIMIR JORQUERA FLORES"/>
    <s v="M"/>
    <n v="2018"/>
    <d v="2018-08-08T00:00:00"/>
    <d v="2015-02-09T00:00:00"/>
    <d v="2015-02-02T00:00:00"/>
    <n v="1"/>
    <x v="21"/>
    <n v="8"/>
    <m/>
  </r>
  <r>
    <s v="Adscrito"/>
    <x v="0"/>
    <n v="3203"/>
    <s v="Servicio de Salud Metropolitano Norte"/>
    <x v="0"/>
    <s v="Ministerio de Salud"/>
    <s v="Director/a Servicio de Salud"/>
    <s v="ALFONSO JORQUERA ROJAS"/>
    <s v="M"/>
    <n v="2018"/>
    <d v="2018-08-08T00:00:00"/>
    <d v="2016-02-01T00:00:00"/>
    <d v="2016-01-27T00:00:00"/>
    <n v="1"/>
    <x v="21"/>
    <n v="8"/>
    <m/>
  </r>
  <r>
    <s v="Adscrito"/>
    <x v="1"/>
    <s v="ADP-3600"/>
    <s v="Junta Nacional de Auxilio Escolar y Becas"/>
    <x v="0"/>
    <s v="Ministerio de Educación"/>
    <s v="Director/a Regional Los Ríos"/>
    <s v="MARCO EMILIO POBLETE MUÑOZ"/>
    <s v="M"/>
    <n v="2018"/>
    <d v="2018-08-10T00:00:00"/>
    <d v="2017-07-10T00:00:00"/>
    <d v="2017-06-28T00:00:00"/>
    <n v="1"/>
    <x v="21"/>
    <n v="8"/>
    <m/>
  </r>
  <r>
    <s v="Adscrito"/>
    <x v="1"/>
    <s v="ADP-2462"/>
    <s v="Comisión Nacional de Energía"/>
    <x v="0"/>
    <s v="Ministerio de Energía"/>
    <s v="Jefe/a Departamento Función Eléctrico"/>
    <s v="IVÁN EMILIANO SAAVEDRA DOTE"/>
    <s v="M"/>
    <n v="2018"/>
    <d v="2018-08-06T00:00:00"/>
    <d v="2017-06-01T00:00:00"/>
    <d v="2017-04-26T00:00:00"/>
    <n v="1"/>
    <x v="21"/>
    <n v="8"/>
    <m/>
  </r>
  <r>
    <s v="Adscrito"/>
    <x v="1"/>
    <n v="2716"/>
    <s v="Junta Nacional de Auxilio Escolar y Becas"/>
    <x v="0"/>
    <s v="Ministerio de Educación"/>
    <s v="Director/a Regional Los Lagos"/>
    <s v="ALICIA VIVIANA CORONADO CÁRDENAS"/>
    <s v="F"/>
    <n v="2018"/>
    <d v="2018-08-08T00:00:00"/>
    <d v="2015-02-01T00:00:00"/>
    <d v="2015-02-11T00:00:00"/>
    <n v="1"/>
    <x v="21"/>
    <n v="8"/>
    <m/>
  </r>
  <r>
    <s v="Adscrito"/>
    <x v="1"/>
    <n v="3319"/>
    <s v="Junta Nacional de Auxilio Escolar y Becas"/>
    <x v="0"/>
    <s v="Ministerio de Educación"/>
    <s v="Director/a Regional Atacama"/>
    <s v="WALTER RODRIGO MUÑOZ GODOY"/>
    <s v="M"/>
    <n v="2018"/>
    <d v="2018-08-10T00:00:00"/>
    <d v="2016-11-09T00:00:00"/>
    <d v="2016-11-09T00:00:00"/>
    <n v="1"/>
    <x v="21"/>
    <n v="8"/>
    <m/>
  </r>
  <r>
    <s v="Adscrito"/>
    <x v="1"/>
    <s v="ADP-3537"/>
    <s v="Dirección de Vialidad"/>
    <x v="0"/>
    <s v="Ministerio de Obras Públicas"/>
    <s v="Subdirector/a de Obras"/>
    <s v="LUIS MAURCIO PINTO QUINTANA"/>
    <s v="M"/>
    <n v="2018"/>
    <d v="2018-08-17T00:00:00"/>
    <d v="2017-05-15T00:00:00"/>
    <d v="2017-04-18T00:00:00"/>
    <n v="1"/>
    <x v="22"/>
    <n v="8"/>
    <m/>
  </r>
  <r>
    <s v="Adscrito"/>
    <x v="1"/>
    <s v="ADP-3738"/>
    <s v="Servicio de Salud Chiloé"/>
    <x v="0"/>
    <s v="Ministerio de Salud"/>
    <s v="Subdirector/a Administrativo/a Servicio de Salud"/>
    <s v="FRANCISCA LORENA SAN MARTÍN LANCTOT"/>
    <s v="F"/>
    <n v="2018"/>
    <d v="2018-08-16T00:00:00"/>
    <d v="2017-12-01T00:00:00"/>
    <d v="2017-11-02T00:00:00"/>
    <n v="1"/>
    <x v="22"/>
    <n v="8"/>
    <m/>
  </r>
  <r>
    <s v="Adscrito"/>
    <x v="1"/>
    <n v="3102"/>
    <s v="Junta Nacional de Jardines Infantiles"/>
    <x v="0"/>
    <s v="Ministerio de Educación"/>
    <s v="Director/a Regional, Región del Maule"/>
    <s v="ANDRÉS EMILIO ESQUIVEL PEÑA"/>
    <s v="M"/>
    <n v="2018"/>
    <d v="2018-08-16T00:00:00"/>
    <d v="2015-09-28T00:00:00"/>
    <d v="2015-09-25T00:00:00"/>
    <n v="1"/>
    <x v="22"/>
    <n v="8"/>
    <m/>
  </r>
  <r>
    <s v="Adscrito"/>
    <x v="1"/>
    <n v="3274"/>
    <s v="Servicio Nacional de la Discapacidad"/>
    <x v="0"/>
    <s v="Ministerio de Desarrollo Social y Familia"/>
    <s v="Director/a Regional O'Higgins"/>
    <s v="ALEJANDRO DANIEL PÉREZ OPORTUS"/>
    <s v="M"/>
    <n v="2018"/>
    <d v="2018-08-16T00:00:00"/>
    <d v="2016-06-08T00:00:00"/>
    <d v="2016-06-13T00:00:00"/>
    <n v="1"/>
    <x v="22"/>
    <n v="8"/>
    <m/>
  </r>
  <r>
    <s v="Adscrito"/>
    <x v="1"/>
    <n v="3275"/>
    <s v="Servicio Nacional de la Discapacidad"/>
    <x v="0"/>
    <s v="Ministerio de Desarrollo Social y Familia"/>
    <s v="Director/a Regional Maule"/>
    <s v="CARLA EMILIA MARIA MATTEO GUZMAN"/>
    <s v="F"/>
    <n v="2018"/>
    <d v="2018-08-13T00:00:00"/>
    <d v="2016-09-06T00:00:00"/>
    <d v="2016-09-05T00:00:00"/>
    <n v="1"/>
    <x v="22"/>
    <n v="8"/>
    <m/>
  </r>
  <r>
    <s v="Adscrito"/>
    <x v="1"/>
    <s v="ADP-3567"/>
    <s v="Servicio Nacional de Turismo"/>
    <x v="2"/>
    <s v="Ministerio de Economía, Fomento y Turismo"/>
    <s v="Subdirector/a Administrativo"/>
    <s v="LUIS ALBERTO RAMÍREZ PÉREZ"/>
    <s v="M"/>
    <n v="2018"/>
    <d v="2018-08-20T00:00:00"/>
    <d v="2017-03-01T00:00:00"/>
    <d v="2017-02-16T00:00:00"/>
    <n v="1"/>
    <x v="23"/>
    <n v="8"/>
    <m/>
  </r>
  <r>
    <s v="Adscrito"/>
    <x v="1"/>
    <s v="ADP-3590"/>
    <s v="Servicio Nacional de Capacitación y Empleo"/>
    <x v="0"/>
    <s v="Ministerio del Trabajo y Previsión Social"/>
    <s v="Director/a Regional Araucanía"/>
    <s v="GEMITA ALVARE SEPULVEDA"/>
    <s v="F"/>
    <n v="2018"/>
    <d v="2018-08-20T00:00:00"/>
    <d v="2017-07-01T00:00:00"/>
    <d v="2017-06-07T00:00:00"/>
    <n v="1"/>
    <x v="23"/>
    <n v="8"/>
    <m/>
  </r>
  <r>
    <s v="Adscrito"/>
    <x v="1"/>
    <s v="ADP-3575"/>
    <s v="Servicio Nacional de Capacitación y Empleo"/>
    <x v="6"/>
    <s v="Ministerio del Trabajo y Previsión Social"/>
    <s v="Director/a Regional Arica y Parinacota"/>
    <s v="ANÍBAL ALEJANDRO COFRÉ MORALES"/>
    <s v="M"/>
    <n v="2018"/>
    <d v="2018-08-22T00:00:00"/>
    <d v="2017-04-07T00:00:00"/>
    <d v="2017-04-07T00:00:00"/>
    <n v="1"/>
    <x v="23"/>
    <n v="8"/>
    <m/>
  </r>
  <r>
    <s v="Adscrito"/>
    <x v="1"/>
    <n v="2864"/>
    <s v="Comisión Chilena del Cobre"/>
    <x v="0"/>
    <s v="Ministerio de Minería"/>
    <s v="Fiscal"/>
    <s v="ALEX NILSSON MATUTE JOHNS"/>
    <s v="M"/>
    <n v="2018"/>
    <d v="2018-08-23T00:00:00"/>
    <d v="2015-01-08T00:00:00"/>
    <d v="2015-01-14T00:00:00"/>
    <n v="1"/>
    <x v="23"/>
    <n v="8"/>
    <m/>
  </r>
  <r>
    <s v="Adscrito"/>
    <x v="1"/>
    <n v="2978"/>
    <s v="Servicio de Registro Civil e Identificación"/>
    <x v="1"/>
    <s v="Ministerio de Justicia y Derechos Humanos"/>
    <s v="Subdirector/a de Administración y Finanzas"/>
    <s v="CHRISTIAN FRANCISCO DÍAZ NAVARRO"/>
    <s v="M"/>
    <n v="2018"/>
    <d v="2018-08-24T00:00:00"/>
    <d v="2015-08-24T00:00:00"/>
    <d v="2015-08-21T00:00:00"/>
    <n v="1"/>
    <x v="23"/>
    <n v="8"/>
    <m/>
  </r>
  <r>
    <s v="Adscrito"/>
    <x v="1"/>
    <s v="ADP-3608"/>
    <s v="Superintendencia de Servicios Sanitarios"/>
    <x v="2"/>
    <s v="Ministerio de Obras Públicas"/>
    <s v="Jefe/a División Concesiones"/>
    <s v="GERALDINE DEL CARMEN GONZÁLEZ SANTIBÁÑEZ"/>
    <s v="F"/>
    <n v="2018"/>
    <d v="2018-08-27T00:00:00"/>
    <d v="2017-07-17T00:00:00"/>
    <d v="2017-06-23T00:00:00"/>
    <n v="1"/>
    <x v="24"/>
    <n v="8"/>
    <m/>
  </r>
  <r>
    <s v="Adscrito"/>
    <x v="1"/>
    <s v="ADP-3710"/>
    <s v="Servicio de Salud Araucanía Norte"/>
    <x v="0"/>
    <s v="Ministerio de Salud"/>
    <s v="Director/a Hospital de Victoria"/>
    <s v="HERNAN CARLOS GORMAZ CHACANA"/>
    <s v="M"/>
    <n v="2018"/>
    <d v="2018-09-01T00:00:00"/>
    <d v="2017-11-23T00:00:00"/>
    <d v="2017-10-31T00:00:00"/>
    <n v="1"/>
    <x v="24"/>
    <n v="9"/>
    <m/>
  </r>
  <r>
    <s v="Adscrito"/>
    <x v="1"/>
    <n v="709"/>
    <s v="Dirección General de Aeronáutica Civil"/>
    <x v="3"/>
    <s v="Ministerio de Defensa Nacional"/>
    <s v="Director Departamento Comercial"/>
    <s v="VIVIANA MARIANELA ITURRIAGA PIÑA"/>
    <s v="F"/>
    <n v="2018"/>
    <d v="2018-09-01T00:00:00"/>
    <d v="2009-09-01T00:00:00"/>
    <d v="2009-07-03T00:00:00"/>
    <n v="1"/>
    <x v="24"/>
    <n v="9"/>
    <m/>
  </r>
  <r>
    <s v="Adscrito"/>
    <x v="1"/>
    <n v="1763"/>
    <s v="Dirección General de Aguas"/>
    <x v="1"/>
    <s v="Ministerio de Obras Públicas"/>
    <s v="Jefe/a División Estudios y Planificación"/>
    <s v="ADRIÁN GIOVANNY LILLO ZENTENO"/>
    <s v="M"/>
    <n v="2018"/>
    <d v="2018-09-01T00:00:00"/>
    <d v="2012-09-01T00:00:00"/>
    <d v="2012-09-03T00:00:00"/>
    <n v="1"/>
    <x v="24"/>
    <n v="9"/>
    <m/>
  </r>
  <r>
    <s v="Adscrito"/>
    <x v="1"/>
    <n v="2395"/>
    <s v="Caja de Previsión de la Defensa Nacional"/>
    <x v="1"/>
    <s v="Ministerio de Defensa Nacional"/>
    <s v="Fiscal"/>
    <s v="PEDRO CARLOS VIDAL QUIJADA"/>
    <s v="M"/>
    <n v="2018"/>
    <d v="2018-09-01T00:00:00"/>
    <d v="2015-09-01T00:00:00"/>
    <d v="2015-08-27T00:00:00"/>
    <n v="1"/>
    <x v="24"/>
    <n v="9"/>
    <m/>
  </r>
  <r>
    <s v="Adscrito"/>
    <x v="1"/>
    <n v="2404"/>
    <s v="Servicio de Salud Metropolitano Occidente"/>
    <x v="1"/>
    <s v="Ministerio de Salud"/>
    <s v="Subdirector/a Administrativo/a Hospital Dr. Félix Bulnes Cerda"/>
    <s v="ALEXIS ALBERTO VASQUEZ FERNANDEZ"/>
    <s v="M"/>
    <n v="2018"/>
    <d v="2018-09-01T00:00:00"/>
    <d v="2015-09-01T00:00:00"/>
    <d v="2015-07-30T00:00:00"/>
    <n v="1"/>
    <x v="24"/>
    <n v="9"/>
    <m/>
  </r>
  <r>
    <s v="Adscrito"/>
    <x v="1"/>
    <n v="2466"/>
    <s v="Instituto de Previsión Social"/>
    <x v="0"/>
    <s v="Ministerio del Trabajo y Previsión Social"/>
    <s v="Subdirector/a de Sistemas de Información y de Administración"/>
    <s v="MARÍA EUGENIA ELIZALDE SOTO"/>
    <s v="F"/>
    <n v="2018"/>
    <d v="2018-09-01T00:00:00"/>
    <d v="2015-06-15T00:00:00"/>
    <d v="2015-06-15T00:00:00"/>
    <n v="1"/>
    <x v="24"/>
    <n v="9"/>
    <m/>
  </r>
  <r>
    <s v="Adscrito"/>
    <x v="1"/>
    <n v="2618"/>
    <s v="Instituto Nacional de Estadísticas"/>
    <x v="1"/>
    <s v="Ministerio de Economía, Fomento y Turismo"/>
    <s v="Director/a Regional Valparaíso"/>
    <s v="MAURICIO ANDRÉS SERRANO ROMO"/>
    <s v="M"/>
    <n v="2018"/>
    <d v="2018-09-01T00:00:00"/>
    <d v="2015-09-01T00:00:00"/>
    <d v="2015-08-24T00:00:00"/>
    <n v="1"/>
    <x v="24"/>
    <n v="9"/>
    <m/>
  </r>
  <r>
    <s v="Adscrito"/>
    <x v="1"/>
    <n v="2683"/>
    <s v="Instituto de Seguridad Laboral"/>
    <x v="0"/>
    <s v="Ministerio del Trabajo y Previsión Social"/>
    <s v="Jefe/a Departamento Jurídico"/>
    <s v="MARCO ANTONIO SILVA SANDOVAL"/>
    <s v="M"/>
    <n v="2018"/>
    <d v="2018-08-31T00:00:00"/>
    <d v="2015-07-02T00:00:00"/>
    <d v="2015-07-03T00:00:00"/>
    <n v="1"/>
    <x v="24"/>
    <n v="8"/>
    <m/>
  </r>
  <r>
    <s v="Adscrito"/>
    <x v="1"/>
    <n v="2723"/>
    <s v="Servicio Nacional de la Discapacidad"/>
    <x v="1"/>
    <s v="Ministerio de Desarrollo Social y Familia"/>
    <s v="Director/a Regional Arica y Parinacota"/>
    <s v="LILIAN LIS ROJAS ORELLANA"/>
    <s v="F"/>
    <n v="2018"/>
    <d v="2018-08-26T00:00:00"/>
    <d v="2015-08-26T00:00:00"/>
    <d v="2015-08-28T00:00:00"/>
    <n v="1"/>
    <x v="24"/>
    <n v="8"/>
    <m/>
  </r>
  <r>
    <s v="Adscrito"/>
    <x v="1"/>
    <n v="2783"/>
    <s v="Superintendencia de Educación"/>
    <x v="2"/>
    <s v="Ministerio de Educación"/>
    <s v="Fiscal"/>
    <s v="MANUELA ANGELICA PÉREZ VARGAS"/>
    <s v="F"/>
    <n v="2018"/>
    <d v="2018-09-01T00:00:00"/>
    <d v="2015-03-16T00:00:00"/>
    <d v="2015-01-30T00:00:00"/>
    <n v="1"/>
    <x v="24"/>
    <n v="9"/>
    <m/>
  </r>
  <r>
    <s v="Adscrito"/>
    <x v="1"/>
    <n v="2852"/>
    <s v="Servicio de Salud Coquimbo"/>
    <x v="1"/>
    <s v="Ministerio de Salud"/>
    <s v="Subdirector/a Médico/a Servicio de Salud"/>
    <s v="LUZ MARINA URZÚA ARAYA"/>
    <s v="F"/>
    <n v="2018"/>
    <d v="2018-09-01T00:00:00"/>
    <d v="2015-09-01T00:00:00"/>
    <d v="2015-08-18T00:00:00"/>
    <n v="1"/>
    <x v="24"/>
    <n v="9"/>
    <m/>
  </r>
  <r>
    <s v="Adscrito"/>
    <x v="1"/>
    <n v="2955"/>
    <s v="Servicio Agrícola y Ganadero"/>
    <x v="1"/>
    <s v="Ministerio de Agricultura"/>
    <s v="Director/a Regional Tarapacá"/>
    <s v="CÉSAR EDUARDO CARDOZO ROJAS"/>
    <s v="M"/>
    <n v="2018"/>
    <d v="2018-09-01T00:00:00"/>
    <d v="2015-09-01T00:00:00"/>
    <d v="2015-07-20T00:00:00"/>
    <n v="1"/>
    <x v="24"/>
    <n v="9"/>
    <m/>
  </r>
  <r>
    <s v="Adscrito"/>
    <x v="1"/>
    <n v="3069"/>
    <s v="Servicio de Registro Civil e Identificación"/>
    <x v="6"/>
    <s v="Ministerio de Justicia y Derechos Humanos"/>
    <s v="Subdirector/a Jurídico"/>
    <s v="JORGE ORLANDO ÁLVAREZ VÁSQUEZ"/>
    <s v="M"/>
    <n v="2018"/>
    <d v="2018-08-30T00:00:00"/>
    <d v="2015-10-26T00:00:00"/>
    <d v="2015-10-15T00:00:00"/>
    <n v="1"/>
    <x v="24"/>
    <n v="8"/>
    <m/>
  </r>
  <r>
    <s v="Adscrito"/>
    <x v="1"/>
    <n v="3071"/>
    <s v="Instituto Nacional de Estadísticas"/>
    <x v="1"/>
    <s v="Ministerio de Economía, Fomento y Turismo"/>
    <s v="Subdirector/a Función Operaciones"/>
    <s v="ELSSY JOANNA SOBINO GUTIERREZ"/>
    <s v="F"/>
    <n v="2018"/>
    <d v="2018-08-26T00:00:00"/>
    <d v="2015-08-26T00:00:00"/>
    <d v="2015-08-24T00:00:00"/>
    <n v="1"/>
    <x v="24"/>
    <n v="8"/>
    <m/>
  </r>
  <r>
    <s v="Adscrito"/>
    <x v="1"/>
    <n v="3131"/>
    <s v="Servicio Nacional de Capacitación y Empleo"/>
    <x v="1"/>
    <s v="Ministerio del Trabajo y Previsión Social"/>
    <s v="Director/a Regional Bío-Bío"/>
    <s v="DANIEL ELIAS JANA TORRES"/>
    <s v="M"/>
    <n v="2018"/>
    <d v="2018-09-01T00:00:00"/>
    <d v="2015-09-01T00:00:00"/>
    <d v="2015-08-12T00:00:00"/>
    <n v="1"/>
    <x v="24"/>
    <n v="9"/>
    <m/>
  </r>
  <r>
    <s v="Adscrito"/>
    <x v="1"/>
    <n v="3430"/>
    <s v="Dirección Nacional de Fronteras y Límites"/>
    <x v="2"/>
    <s v="Ministerio de Relaciones Exteriores"/>
    <s v="Director/a de Límites"/>
    <s v="MARIANA ASTRID DURNEY MENESES"/>
    <s v="F"/>
    <n v="2018"/>
    <d v="2018-08-27T00:00:00"/>
    <d v="2016-12-05T00:00:00"/>
    <d v="2016-12-05T00:00:00"/>
    <n v="1"/>
    <x v="24"/>
    <n v="8"/>
    <m/>
  </r>
  <r>
    <s v="Adscrito"/>
    <x v="0"/>
    <n v="1827"/>
    <s v="Parque Metropolitano de Santiago"/>
    <x v="1"/>
    <s v="Ministerio de Vivienda y Urbanismo"/>
    <s v="Director/a"/>
    <s v="MAURICIO ANDRÉS FABRY OTTE"/>
    <s v="M"/>
    <n v="2018"/>
    <d v="2018-09-03T00:00:00"/>
    <d v="2012-09-02T00:00:00"/>
    <d v="2012-09-06T00:00:00"/>
    <n v="1"/>
    <x v="25"/>
    <n v="9"/>
    <m/>
  </r>
  <r>
    <s v="Adscrito"/>
    <x v="1"/>
    <s v="ADP-3029"/>
    <s v="Dirección General de Crédito Prendario"/>
    <x v="0"/>
    <s v="Ministerio del Trabajo y Previsión Social"/>
    <s v="Jefe/a Departamento de Crédito"/>
    <s v="CRISTIAN PATRICIO SALOMÓ GONZÁLEZ"/>
    <s v="M"/>
    <n v="2018"/>
    <d v="2018-09-08T00:00:00"/>
    <d v="2017-01-25T00:00:00"/>
    <d v="2016-12-16T00:00:00"/>
    <n v="1"/>
    <x v="25"/>
    <n v="9"/>
    <m/>
  </r>
  <r>
    <s v="Adscrito"/>
    <x v="1"/>
    <n v="2412"/>
    <s v="Servicio Nacional para la Prevención y Rehabilitación del Consumo de Drogas y Alcohol"/>
    <x v="1"/>
    <s v="Ministerio del Interior y Seguridad Pública"/>
    <s v="Director/a Regional Antofagasta"/>
    <s v="ALEJANDRO FABIAN AGUIRRE CAMPUSANO"/>
    <s v="M"/>
    <n v="2018"/>
    <d v="2018-09-06T00:00:00"/>
    <d v="2015-09-06T00:00:00"/>
    <d v="2015-08-19T00:00:00"/>
    <n v="1"/>
    <x v="25"/>
    <n v="9"/>
    <m/>
  </r>
  <r>
    <s v="Adscrito"/>
    <x v="1"/>
    <n v="3387"/>
    <s v="Servicio Nacional de Capacitación y Empleo"/>
    <x v="0"/>
    <s v="Ministerio del Trabajo y Previsión Social"/>
    <s v="Jefe/a Departamento Desarrollo y Regulación de Mercado"/>
    <s v="FRANCISCO JAVIER MENESES MELLADO"/>
    <s v="M"/>
    <n v="2018"/>
    <d v="2018-09-05T00:00:00"/>
    <d v="2016-10-01T00:00:00"/>
    <d v="2016-09-15T00:00:00"/>
    <n v="1"/>
    <x v="25"/>
    <n v="9"/>
    <m/>
  </r>
  <r>
    <s v="Adscrito"/>
    <x v="1"/>
    <n v="3470"/>
    <s v="Junta Nacional de Jardines Infantiles"/>
    <x v="0"/>
    <s v="Ministerio de Educación"/>
    <s v="Director/a Departamento de Calidad y Control Normativo"/>
    <s v="VIVIANA LORENA VÁSQUEZ CANALES"/>
    <s v="F"/>
    <n v="2018"/>
    <d v="2018-09-03T00:00:00"/>
    <d v="2016-11-01T00:00:00"/>
    <d v="2016-11-17T00:00:00"/>
    <n v="1"/>
    <x v="25"/>
    <n v="9"/>
    <m/>
  </r>
  <r>
    <s v="Adscrito"/>
    <x v="1"/>
    <n v="2522"/>
    <s v="Junta Nacional de Auxilio Escolar y Becas"/>
    <x v="0"/>
    <s v="Ministerio de Educación"/>
    <s v="Director/a Regional Antofagasta"/>
    <s v="YOLANDA ALICIA TABILO NARBONA"/>
    <s v="F"/>
    <n v="2018"/>
    <d v="2018-09-12T00:00:00"/>
    <d v="2016-03-14T00:00:00"/>
    <d v="2016-03-18T00:00:00"/>
    <n v="1"/>
    <x v="26"/>
    <n v="9"/>
    <m/>
  </r>
  <r>
    <s v="Adscrito"/>
    <x v="1"/>
    <n v="2545"/>
    <s v="Dirección de Compras y Contratación Pública"/>
    <x v="0"/>
    <s v="Ministerio de Hacienda"/>
    <s v="Jefe/a de División Tecnología"/>
    <s v="CLAUDIO ANDRÉS LOYOLA CASTRO"/>
    <s v="M"/>
    <n v="2018"/>
    <d v="2018-09-11T00:00:00"/>
    <d v="2014-11-12T00:00:00"/>
    <d v="2014-11-24T00:00:00"/>
    <n v="1"/>
    <x v="26"/>
    <n v="9"/>
    <m/>
  </r>
  <r>
    <s v="Adscrito"/>
    <x v="1"/>
    <n v="2580"/>
    <s v="Servicio de Evaluación Ambiental"/>
    <x v="0"/>
    <s v="Ministerio del Medio Ambiente"/>
    <s v="Director/a Regional Antofagasta"/>
    <s v="PATRICIA DE LA TORRE VÁSQUEZ"/>
    <s v="F"/>
    <n v="2018"/>
    <d v="2018-09-10T00:00:00"/>
    <d v="2015-12-14T00:00:00"/>
    <d v="2015-11-25T00:00:00"/>
    <n v="1"/>
    <x v="26"/>
    <n v="9"/>
    <m/>
  </r>
  <r>
    <s v="Adscrito"/>
    <x v="1"/>
    <n v="2602"/>
    <s v="Superintendencia de Salud"/>
    <x v="1"/>
    <s v="Ministerio de Salud"/>
    <s v="Jefe/a Departamento Función: Estudios y Desarrollo"/>
    <s v="DAVID ERNESTO DEBROTT SANCHEZ"/>
    <s v="M"/>
    <n v="2018"/>
    <d v="2018-09-09T00:00:00"/>
    <d v="2015-09-09T00:00:00"/>
    <d v="2015-07-23T00:00:00"/>
    <n v="1"/>
    <x v="26"/>
    <n v="9"/>
    <m/>
  </r>
  <r>
    <s v="Adscrito"/>
    <x v="1"/>
    <n v="2734"/>
    <s v="Servicio Nacional de Capacitación y Empleo"/>
    <x v="0"/>
    <s v="Ministerio del Trabajo y Previsión Social"/>
    <s v="Director/a Regional Los Lagos"/>
    <s v="RICHARD ORLANDO VILLEGAS GAMBOA"/>
    <s v="M"/>
    <n v="2018"/>
    <d v="2018-09-12T00:00:00"/>
    <d v="2015-04-13T00:00:00"/>
    <d v="2015-03-31T00:00:00"/>
    <n v="1"/>
    <x v="26"/>
    <n v="9"/>
    <m/>
  </r>
  <r>
    <s v="Adscrito"/>
    <x v="1"/>
    <n v="2887"/>
    <s v="Servicio Nacional de la Discapacidad"/>
    <x v="1"/>
    <s v="Ministerio de Desarrollo Social y Familia"/>
    <s v="Director/a Regional Tarapacá"/>
    <s v="FREDDY MAURICIO ALONSO SOTO"/>
    <s v="M"/>
    <n v="2018"/>
    <d v="2018-09-10T00:00:00"/>
    <d v="2015-09-10T00:00:00"/>
    <d v="2015-09-11T00:00:00"/>
    <n v="1"/>
    <x v="26"/>
    <n v="9"/>
    <m/>
  </r>
  <r>
    <s v="Adscrito"/>
    <x v="1"/>
    <n v="2892"/>
    <s v="Servicio de Salud Coquimbo"/>
    <x v="0"/>
    <s v="Ministerio de Salud"/>
    <s v="Subdirector/a Administrativo/a Servicio de Salud"/>
    <s v="LUIS IVÁN MARÍN CAMPUSANO"/>
    <s v="M"/>
    <n v="2018"/>
    <d v="2018-09-12T00:00:00"/>
    <d v="2015-07-01T00:00:00"/>
    <d v="2015-06-17T00:00:00"/>
    <n v="1"/>
    <x v="26"/>
    <n v="9"/>
    <m/>
  </r>
  <r>
    <s v="Adscrito"/>
    <x v="1"/>
    <n v="3116"/>
    <s v="Superintendencia de Casinos de Juego"/>
    <x v="1"/>
    <s v="Ministerio de Hacienda"/>
    <s v="Jefe/a División Fiscalización"/>
    <s v="KARL FRANCISCO JAVIER DIETERT REYES"/>
    <s v="M"/>
    <n v="2018"/>
    <d v="2018-09-09T00:00:00"/>
    <d v="2015-09-09T00:00:00"/>
    <d v="2015-09-09T00:00:00"/>
    <n v="1"/>
    <x v="26"/>
    <n v="9"/>
    <m/>
  </r>
  <r>
    <s v="Adscrito"/>
    <x v="1"/>
    <n v="3304"/>
    <s v="Servicio Nacional de Capacitación y Empleo"/>
    <x v="0"/>
    <s v="Ministerio del Trabajo y Previsión Social"/>
    <s v="Director/a Regional Antofagasta"/>
    <s v="ANGELA ELVIRA VILLALOBOS LORCA"/>
    <s v="F"/>
    <n v="2018"/>
    <d v="2018-09-11T00:00:00"/>
    <d v="2016-10-01T00:00:00"/>
    <d v="2016-09-28T00:00:00"/>
    <n v="1"/>
    <x v="26"/>
    <n v="9"/>
    <m/>
  </r>
  <r>
    <s v="Adscrito"/>
    <x v="1"/>
    <n v="3311"/>
    <s v="Servicio de Registro Civil e Identificación"/>
    <x v="0"/>
    <s v="Ministerio de Justicia y Derechos Humanos"/>
    <s v="Director/a Regional Metropolitano"/>
    <s v="ISRAEL CHAMORRO JORQUERA"/>
    <s v="M"/>
    <n v="2018"/>
    <d v="2018-09-15T00:00:00"/>
    <d v="2016-12-19T00:00:00"/>
    <d v="2017-01-05T00:00:00"/>
    <n v="1"/>
    <x v="26"/>
    <n v="9"/>
    <m/>
  </r>
  <r>
    <s v="Adscrito"/>
    <x v="1"/>
    <n v="2531"/>
    <s v="Instituto Nacional de Estadísticas"/>
    <x v="0"/>
    <s v="Ministerio de Economía, Fomento y Turismo"/>
    <s v="Subdirector/a Función Administrativa"/>
    <s v="RAMÓN LUIS GUTIÉRREZ PRADO"/>
    <s v="M"/>
    <n v="2018"/>
    <d v="2018-09-20T00:00:00"/>
    <d v="2015-01-07T00:00:00"/>
    <d v="2014-12-31T00:00:00"/>
    <n v="1"/>
    <x v="27"/>
    <n v="9"/>
    <m/>
  </r>
  <r>
    <s v="Adscrito"/>
    <x v="1"/>
    <n v="2600"/>
    <s v="Superintendencia de Salud"/>
    <x v="1"/>
    <s v="Ministerio de Salud"/>
    <s v="Jefe/a Departamento Función: Administración y Finanzas"/>
    <s v="JUAN PABLO SEPULVEDA OLMOS"/>
    <s v="M"/>
    <n v="2018"/>
    <d v="2018-09-21T00:00:00"/>
    <d v="2015-09-21T00:00:00"/>
    <d v="2015-09-10T00:00:00"/>
    <n v="1"/>
    <x v="27"/>
    <n v="9"/>
    <m/>
  </r>
  <r>
    <s v="Adscrito"/>
    <x v="1"/>
    <n v="2726"/>
    <s v="Servicio Nacional de la Discapacidad"/>
    <x v="0"/>
    <s v="Ministerio de Desarrollo Social y Familia"/>
    <s v="Director/a Regional Antofagasta"/>
    <s v="MARÍA INÉS VERDUGO ESCOBAR"/>
    <s v="F"/>
    <n v="2018"/>
    <d v="2018-09-21T00:00:00"/>
    <d v="2015-09-21T00:00:00"/>
    <d v="2015-09-22T00:00:00"/>
    <n v="1"/>
    <x v="27"/>
    <n v="9"/>
    <m/>
  </r>
  <r>
    <s v="Adscrito"/>
    <x v="1"/>
    <n v="3085"/>
    <s v="Dirección de Arquitectura"/>
    <x v="1"/>
    <s v="Ministerio de Obras Públicas"/>
    <s v="Jefe/a División Planificación y Coordinación"/>
    <s v="MARTÍN URRUTIA URREJOLA"/>
    <s v="M"/>
    <n v="2018"/>
    <d v="2018-09-16T00:00:00"/>
    <d v="2015-09-16T00:00:00"/>
    <d v="2015-09-07T00:00:00"/>
    <n v="1"/>
    <x v="27"/>
    <n v="9"/>
    <m/>
  </r>
  <r>
    <s v="Adscrito"/>
    <x v="1"/>
    <s v="ADP-3723"/>
    <s v="Servicio Nacional de Geología y Minería"/>
    <x v="2"/>
    <s v="Ministerio de Minería"/>
    <s v="Subdirector/a Nacional de Geología"/>
    <s v="OMAR ENRIQUE CORTÉS CASTRO"/>
    <s v="M"/>
    <n v="2018"/>
    <d v="2018-09-24T00:00:00"/>
    <d v="2017-11-01T00:00:00"/>
    <d v="2017-10-18T00:00:00"/>
    <n v="1"/>
    <x v="28"/>
    <n v="9"/>
    <m/>
  </r>
  <r>
    <s v="Adscrito"/>
    <x v="0"/>
    <s v="ADP-3378"/>
    <s v="Servicio Nacional de Aduanas"/>
    <x v="2"/>
    <s v="Ministerio de Hacienda"/>
    <s v="Director/a Nacional"/>
    <s v="CLAUDIO ENRIQUE ANTONIO SEPÚLVEDA VALENZUELA"/>
    <s v="M"/>
    <n v="2018"/>
    <d v="2018-10-01T00:00:00"/>
    <d v="2017-07-26T00:00:00"/>
    <d v="2017-07-24T00:00:00"/>
    <n v="1"/>
    <x v="29"/>
    <n v="10"/>
    <m/>
  </r>
  <r>
    <s v="Adscrito"/>
    <x v="1"/>
    <s v="ADP-3610"/>
    <s v="Servicio de Salud Arica"/>
    <x v="6"/>
    <s v="Ministerio de Salud"/>
    <s v="Subdirector/a Administrativo/a Servicio de Salud"/>
    <s v="JUAN ANTONIO URRUTIA REYES"/>
    <s v="M"/>
    <n v="2018"/>
    <d v="2018-10-01T00:00:00"/>
    <d v="2017-06-01T00:00:00"/>
    <d v="2017-05-31T00:00:00"/>
    <n v="1"/>
    <x v="29"/>
    <n v="10"/>
    <m/>
  </r>
  <r>
    <s v="Adscrito"/>
    <x v="1"/>
    <s v="ADP-3399"/>
    <s v="Junta Nacional de Auxilio Escolar y Becas"/>
    <x v="0"/>
    <s v="Ministerio de Educación"/>
    <s v="Jefe/a Departamento Jurídico"/>
    <s v="RODRIGO HUMBERTO DÍAZ MADARIAGA"/>
    <s v="M"/>
    <n v="2018"/>
    <d v="2018-10-01T00:00:00"/>
    <d v="2016-12-01T00:00:00"/>
    <d v="2016-11-28T00:00:00"/>
    <n v="1"/>
    <x v="29"/>
    <n v="10"/>
    <m/>
  </r>
  <r>
    <s v="Adscrito"/>
    <x v="1"/>
    <s v="ADP-3456"/>
    <s v="Instituto de Previsión Social"/>
    <x v="0"/>
    <s v="Ministerio del Trabajo y Previsión Social"/>
    <s v="Director/a Regional Bío-Bío"/>
    <s v="PATRICIA WALEWESKA SALDÍAS CARREÑO"/>
    <s v="F"/>
    <n v="2018"/>
    <d v="2018-10-01T00:00:00"/>
    <d v="2017-01-16T00:00:00"/>
    <d v="2017-01-16T00:00:00"/>
    <n v="1"/>
    <x v="29"/>
    <n v="10"/>
    <m/>
  </r>
  <r>
    <s v="Adscrito"/>
    <x v="1"/>
    <n v="2202"/>
    <s v="Servicio Nacional de Pesca y Acuicultura"/>
    <x v="6"/>
    <s v="Ministerio de Economía, Fomento y Turismo"/>
    <s v="Subdirector/a Nacional de Acuicultura"/>
    <s v="ALICIA LORENA GALLARDO LAGNO"/>
    <s v="F"/>
    <n v="2018"/>
    <d v="2018-09-30T00:00:00"/>
    <d v="2013-10-15T00:00:00"/>
    <d v="2013-08-13T00:00:00"/>
    <n v="1"/>
    <x v="29"/>
    <n v="9"/>
    <m/>
  </r>
  <r>
    <s v="Adscrito"/>
    <x v="1"/>
    <n v="2471"/>
    <s v="Servicio de Tesorerías - Tesorería General de la República"/>
    <x v="0"/>
    <s v="Ministerio de Hacienda"/>
    <s v="Director/a Regional Tesorero/a Región de Valparaíso"/>
    <s v="CECILIA DE LAS MERCEDES ARANCIBIA HERRERA"/>
    <s v="F"/>
    <n v="2018"/>
    <d v="2018-10-01T00:00:00"/>
    <d v="2014-12-09T00:00:00"/>
    <d v="2014-12-05T00:00:00"/>
    <n v="1"/>
    <x v="29"/>
    <n v="10"/>
    <m/>
  </r>
  <r>
    <s v="Adscrito"/>
    <x v="1"/>
    <n v="2472"/>
    <s v="Servicio Nacional de Capacitación y Empleo"/>
    <x v="0"/>
    <s v="Ministerio del Trabajo y Previsión Social"/>
    <s v="Director/a Regional Valparaíso"/>
    <s v="ESTEBAN ANDRÉS VEGA TORO"/>
    <s v="M"/>
    <n v="2018"/>
    <d v="2018-10-02T00:00:00"/>
    <d v="2015-04-22T00:00:00"/>
    <d v="2015-04-06T00:00:00"/>
    <n v="1"/>
    <x v="29"/>
    <n v="10"/>
    <m/>
  </r>
  <r>
    <s v="Adscrito"/>
    <x v="1"/>
    <n v="2672"/>
    <s v="Servicio Nacional para la Prevención y Rehabilitación del Consumo de Drogas y Alcohol"/>
    <x v="1"/>
    <s v="Ministerio del Interior y Seguridad Pública"/>
    <s v="Director/a Regional Los Ríos"/>
    <s v="ALEXIS ALEJANDRO GONZÁLEZ CABEZAS"/>
    <s v="M"/>
    <n v="2018"/>
    <d v="2018-10-04T00:00:00"/>
    <d v="2015-10-04T00:00:00"/>
    <d v="2015-09-11T00:00:00"/>
    <n v="1"/>
    <x v="29"/>
    <n v="10"/>
    <m/>
  </r>
  <r>
    <s v="Adscrito"/>
    <x v="1"/>
    <n v="2678"/>
    <s v="Servicio de Salud Valparaíso - San Antonio"/>
    <x v="1"/>
    <s v="Ministerio de Salud"/>
    <s v="Director/a Hospital Psiquiátrico El Salvador"/>
    <s v="RAFAEL CRISTIAN DE LA MAZA PALACIOS"/>
    <s v="M"/>
    <n v="2018"/>
    <d v="2018-10-01T00:00:00"/>
    <d v="2015-10-01T00:00:00"/>
    <d v="2015-10-05T00:00:00"/>
    <n v="1"/>
    <x v="29"/>
    <n v="10"/>
    <m/>
  </r>
  <r>
    <s v="Adscrito"/>
    <x v="1"/>
    <n v="2831"/>
    <s v="Servicio de Tesorerías - Tesorería General de la República"/>
    <x v="0"/>
    <s v="Ministerio de Hacienda"/>
    <s v="Director/a Regional Tesorero/a Región de la Araucanía"/>
    <s v="MARCO ANTONIO VÁSQUEZ ULLOA"/>
    <s v="M"/>
    <n v="2018"/>
    <d v="2018-10-01T00:00:00"/>
    <d v="2015-03-09T00:00:00"/>
    <d v="2015-01-28T00:00:00"/>
    <n v="1"/>
    <x v="29"/>
    <n v="10"/>
    <m/>
  </r>
  <r>
    <s v="Adscrito"/>
    <x v="1"/>
    <n v="2832"/>
    <s v="Servicio de Registro Civil e Identificación"/>
    <x v="1"/>
    <s v="Ministerio de Justicia y Derechos Humanos"/>
    <s v="Director/a Regional OHiggins"/>
    <s v="JUVENAL ALBERTO OSORIO SOTO"/>
    <s v="M"/>
    <n v="2018"/>
    <d v="2018-10-01T00:00:00"/>
    <d v="2015-10-01T00:00:00"/>
    <d v="2015-09-23T00:00:00"/>
    <n v="1"/>
    <x v="29"/>
    <n v="10"/>
    <m/>
  </r>
  <r>
    <s v="Adscrito"/>
    <x v="1"/>
    <n v="3130"/>
    <s v="Servicio Agrícola y Ganadero"/>
    <x v="1"/>
    <s v="Ministerio de Agricultura"/>
    <s v="Jefe División Subdirección de Operaciones"/>
    <s v="ERNESTO ALEJANDRO TORRES CARRAZANA"/>
    <s v="M"/>
    <n v="2018"/>
    <d v="2018-10-05T00:00:00"/>
    <d v="2015-10-05T00:00:00"/>
    <d v="2015-09-08T00:00:00"/>
    <n v="1"/>
    <x v="29"/>
    <n v="10"/>
    <m/>
  </r>
  <r>
    <s v="Adscrito"/>
    <x v="1"/>
    <n v="3143"/>
    <s v="Servicio de Tesorerías - Tesorería General de la República"/>
    <x v="1"/>
    <s v="Ministerio de Hacienda"/>
    <s v="Director/a Regional Tesorero/a Región Metropolitana"/>
    <s v="EUGENIO ALEJANDRO GUZMÁN FREDES"/>
    <s v="M"/>
    <n v="2018"/>
    <d v="2018-10-01T00:00:00"/>
    <d v="2015-10-01T00:00:00"/>
    <d v="2015-09-11T00:00:00"/>
    <n v="1"/>
    <x v="29"/>
    <n v="10"/>
    <m/>
  </r>
  <r>
    <s v="Adscrito"/>
    <x v="1"/>
    <n v="3156"/>
    <s v="Junta Nacional de Jardines Infantiles"/>
    <x v="1"/>
    <s v="Ministerio de Educación"/>
    <s v="Director/a Departamento de Calidad Educativa"/>
    <s v="ANTONIA PAZ CEPEDA ANTOINE"/>
    <s v="F"/>
    <n v="2018"/>
    <d v="2018-10-05T00:00:00"/>
    <d v="2015-10-05T00:00:00"/>
    <d v="2015-09-30T00:00:00"/>
    <n v="1"/>
    <x v="29"/>
    <n v="10"/>
    <m/>
  </r>
  <r>
    <s v="Adscrito"/>
    <x v="1"/>
    <n v="3240"/>
    <s v="Servicio de Tesorerías - Tesorería General de la República"/>
    <x v="0"/>
    <s v="Ministerio de Hacienda"/>
    <s v="Director/a Regional Tesorero/a Los Lagos"/>
    <s v="WASHINGTON FERNANDOIS FUENTES"/>
    <s v="M"/>
    <n v="2018"/>
    <d v="2018-10-01T00:00:00"/>
    <d v="2016-09-01T00:00:00"/>
    <d v="2016-08-17T00:00:00"/>
    <n v="1"/>
    <x v="29"/>
    <n v="10"/>
    <m/>
  </r>
  <r>
    <s v="Adscrito"/>
    <x v="1"/>
    <n v="3308"/>
    <s v="Fondo de Solidaridad e Inversión Social"/>
    <x v="2"/>
    <s v="Ministerio de Desarrollo Social y Familia"/>
    <s v="Jefe/a Departamento Función: Personas"/>
    <s v="MANUEL LORENZO VIDAL GONZÁLEZ"/>
    <s v="M"/>
    <n v="2018"/>
    <d v="2018-10-04T00:00:00"/>
    <d v="2016-09-01T00:00:00"/>
    <d v="2016-08-30T00:00:00"/>
    <n v="1"/>
    <x v="29"/>
    <n v="10"/>
    <m/>
  </r>
  <r>
    <s v="Adscrito"/>
    <x v="1"/>
    <n v="3327"/>
    <s v="Servicio Nacional de Capacitación y Empleo"/>
    <x v="0"/>
    <s v="Ministerio del Trabajo y Previsión Social"/>
    <s v="Director/a Regional Coquimbo"/>
    <s v="CLAUDIO PATRICIO BOUCHETTE CIRANO"/>
    <s v="M"/>
    <n v="2018"/>
    <d v="2018-10-02T00:00:00"/>
    <d v="2016-10-01T00:00:00"/>
    <d v="2016-09-28T00:00:00"/>
    <n v="1"/>
    <x v="29"/>
    <n v="10"/>
    <m/>
  </r>
  <r>
    <s v="Adscrito"/>
    <x v="1"/>
    <n v="3388"/>
    <s v="Servicio Nacional de Capacitación y Empleo"/>
    <x v="0"/>
    <s v="Ministerio del Trabajo y Previsión Social"/>
    <s v="Jefe/a Departamento Capacitación a Personas"/>
    <s v="RODRIGO VASQUEZ TORO"/>
    <s v="M"/>
    <n v="2018"/>
    <d v="2018-10-02T00:00:00"/>
    <d v="2016-10-01T00:00:00"/>
    <d v="2016-09-28T00:00:00"/>
    <n v="1"/>
    <x v="29"/>
    <n v="10"/>
    <m/>
  </r>
  <r>
    <s v="Adscrito"/>
    <x v="0"/>
    <n v="766"/>
    <s v="Instituto Nacional de Propiedad Industrial"/>
    <x v="3"/>
    <s v="Ministerio de Economía, Fomento y Turismo"/>
    <s v="Director/a Nacional"/>
    <s v="MAXIMILIANO DIEGO SANTA CRUZ SCANTLEBURY"/>
    <s v="M"/>
    <n v="2018"/>
    <d v="2018-10-13T00:00:00"/>
    <d v="2009-10-13T00:00:00"/>
    <d v="2009-06-16T00:00:00"/>
    <n v="1"/>
    <x v="30"/>
    <n v="10"/>
    <m/>
  </r>
  <r>
    <s v="Adscrito"/>
    <x v="1"/>
    <s v="ADP-3453"/>
    <s v="Servicio de Tesorerías - Tesorería General de la República"/>
    <x v="0"/>
    <s v="Ministerio de Hacienda"/>
    <s v="Director/a Regional Tesorero/a Región de Coquimbo"/>
    <s v="Ana Cristina Celis Rozas"/>
    <s v="F"/>
    <n v="2018"/>
    <d v="2018-10-11T00:00:00"/>
    <d v="2017-11-06T00:00:00"/>
    <d v="2017-10-12T00:00:00"/>
    <n v="1"/>
    <x v="30"/>
    <n v="10"/>
    <m/>
  </r>
  <r>
    <s v="Adscrito"/>
    <x v="1"/>
    <n v="2776"/>
    <s v="Instituto Nacional de Estadísticas"/>
    <x v="1"/>
    <s v="Ministerio de Economía, Fomento y Turismo"/>
    <s v="Director/a Regional Maule"/>
    <s v="RICARDO AUGUSTO BAEZA GONZÁLEZ"/>
    <s v="M"/>
    <n v="2018"/>
    <d v="2018-10-07T00:00:00"/>
    <d v="2015-10-07T00:00:00"/>
    <d v="2015-10-05T00:00:00"/>
    <n v="1"/>
    <x v="30"/>
    <n v="10"/>
    <m/>
  </r>
  <r>
    <s v="Adscrito"/>
    <x v="1"/>
    <n v="3148"/>
    <s v="Servicio Nacional para la Prevención y Rehabilitación del Consumo de Drogas y Alcohol"/>
    <x v="1"/>
    <s v="Ministerio del Interior y Seguridad Pública"/>
    <s v="Director/a Regional Aysén"/>
    <s v="CLAUDIA DEL CARMEN ANDAUR ANDAUR"/>
    <s v="F"/>
    <n v="2018"/>
    <d v="2018-10-13T00:00:00"/>
    <d v="2015-10-13T00:00:00"/>
    <d v="2015-10-19T00:00:00"/>
    <n v="1"/>
    <x v="30"/>
    <n v="10"/>
    <m/>
  </r>
  <r>
    <s v="Adscrito"/>
    <x v="1"/>
    <n v="3159"/>
    <s v="Servicio Nacional de Capacitación y Empleo"/>
    <x v="1"/>
    <s v="Ministerio del Trabajo y Previsión Social"/>
    <s v="Director/a Regional Metropolitana"/>
    <s v="DINKA GILDA TOMICIC BOBADILLA"/>
    <s v="F"/>
    <n v="2018"/>
    <d v="2018-10-13T00:00:00"/>
    <d v="2015-10-13T00:00:00"/>
    <d v="2015-10-06T00:00:00"/>
    <n v="1"/>
    <x v="30"/>
    <n v="10"/>
    <m/>
  </r>
  <r>
    <s v="Adscrito"/>
    <x v="0"/>
    <s v="ADP-3545"/>
    <s v="Servicio Nacional de Geología y Minería"/>
    <x v="0"/>
    <s v="Ministerio de Minería"/>
    <s v="Director/a Nacional"/>
    <s v="MARIO EDUARDO PEREIRA ARREDONDO"/>
    <s v="M"/>
    <n v="2018"/>
    <d v="2018-10-20T00:00:00"/>
    <d v="2017-04-11T00:00:00"/>
    <d v="2017-04-06T00:00:00"/>
    <n v="1"/>
    <x v="31"/>
    <n v="10"/>
    <m/>
  </r>
  <r>
    <s v="Adscrito"/>
    <x v="1"/>
    <n v="917"/>
    <s v="Servicio de Salud del Reloncaví"/>
    <x v="3"/>
    <s v="Ministerio de Salud"/>
    <s v="Subdirector/a Administrativo/a Servicio de Salud"/>
    <s v="BÁRBARA ANDREA DEL PINO VILLARREAL"/>
    <s v="F"/>
    <n v="2018"/>
    <d v="2018-10-19T00:00:00"/>
    <d v="2009-10-19T00:00:00"/>
    <d v="2009-10-06T00:00:00"/>
    <n v="1"/>
    <x v="31"/>
    <n v="10"/>
    <m/>
  </r>
  <r>
    <s v="Adscrito"/>
    <x v="1"/>
    <n v="1889"/>
    <s v="Servicio de Salud O'Higgins"/>
    <x v="0"/>
    <s v="Ministerio de Salud"/>
    <s v="Jefe/a Departamento Auditoría"/>
    <s v="CLAUDIO ERWIN CASTILLO ROJAS"/>
    <s v="M"/>
    <n v="2018"/>
    <d v="2018-10-18T00:00:00"/>
    <d v="2012-11-01T00:00:00"/>
    <d v="2012-10-24T00:00:00"/>
    <n v="1"/>
    <x v="31"/>
    <n v="10"/>
    <m/>
  </r>
  <r>
    <s v="Adscrito"/>
    <x v="1"/>
    <n v="2667"/>
    <s v="Servicio Nacional para la Prevención y Rehabilitación del Consumo de Drogas y Alcohol"/>
    <x v="1"/>
    <s v="Ministerio del Interior y Seguridad Pública"/>
    <s v="Director/a Regional Atacama"/>
    <s v="MARTHA ELENA PALMA PIZARRO"/>
    <s v="F"/>
    <n v="2018"/>
    <d v="2018-10-15T00:00:00"/>
    <d v="2015-10-15T00:00:00"/>
    <d v="2015-10-20T00:00:00"/>
    <n v="1"/>
    <x v="31"/>
    <n v="10"/>
    <m/>
  </r>
  <r>
    <s v="Adscrito"/>
    <x v="1"/>
    <n v="2896"/>
    <s v="Instituto Nacional de Estadísticas"/>
    <x v="1"/>
    <s v="Ministerio de Economía, Fomento y Turismo"/>
    <s v="Director/a Regional Bío-Bío"/>
    <s v="MIRTALA MARGOT INZUNZA TAPIA"/>
    <s v="F"/>
    <n v="2018"/>
    <d v="2018-10-19T00:00:00"/>
    <d v="2015-10-19T00:00:00"/>
    <d v="2015-10-09T00:00:00"/>
    <n v="1"/>
    <x v="31"/>
    <n v="10"/>
    <m/>
  </r>
  <r>
    <s v="Adscrito"/>
    <x v="1"/>
    <n v="3164"/>
    <s v="Superintendencia de Educación"/>
    <x v="1"/>
    <s v="Ministerio de Educación"/>
    <s v="Director/a Regional Aysén"/>
    <s v="MARCO AURELIO CAMPOS OBANDO"/>
    <s v="M"/>
    <n v="2018"/>
    <d v="2018-10-20T00:00:00"/>
    <d v="2015-10-20T00:00:00"/>
    <d v="2015-10-06T00:00:00"/>
    <n v="1"/>
    <x v="31"/>
    <n v="10"/>
    <m/>
  </r>
  <r>
    <s v="Adscrito"/>
    <x v="1"/>
    <n v="3179"/>
    <s v="Servicio Nacional de Aduanas"/>
    <x v="1"/>
    <s v="Ministerio de Hacienda"/>
    <s v="Director/a Regional de Aduana Antofagasta, Región de Antofagasta"/>
    <s v="BRAULIO ESTEBAN CUBILLOS SEGOVIA"/>
    <s v="M"/>
    <n v="2018"/>
    <d v="2018-10-15T00:00:00"/>
    <d v="2015-10-15T00:00:00"/>
    <d v="2015-10-08T00:00:00"/>
    <n v="1"/>
    <x v="31"/>
    <n v="10"/>
    <m/>
  </r>
  <r>
    <s v="Adscrito"/>
    <x v="1"/>
    <n v="3181"/>
    <s v="Instituto Nacional de Estadísticas"/>
    <x v="1"/>
    <s v="Ministerio de Economía, Fomento y Turismo"/>
    <s v="Director/a Regional Los Lagos"/>
    <s v="GUILLERMO RODOLFO ROA URZÚA"/>
    <s v="M"/>
    <n v="2018"/>
    <d v="2018-10-15T00:00:00"/>
    <d v="2015-10-15T00:00:00"/>
    <d v="2015-10-14T00:00:00"/>
    <n v="1"/>
    <x v="31"/>
    <n v="10"/>
    <m/>
  </r>
  <r>
    <s v="Adscrito"/>
    <x v="1"/>
    <n v="3297"/>
    <s v="Instituto Nacional de Estadísticas"/>
    <x v="7"/>
    <s v="Ministerio de Economía, Fomento y Turismo"/>
    <s v="Director/a Regional Antofagasta"/>
    <s v="CLAUDIO MICHAEL MEZA RÍOS"/>
    <s v="M"/>
    <n v="2018"/>
    <d v="2018-10-18T00:00:00"/>
    <d v="2017-02-13T00:00:00"/>
    <d v="2016-12-28T00:00:00"/>
    <n v="1"/>
    <x v="31"/>
    <n v="10"/>
    <m/>
  </r>
  <r>
    <s v="Adscrito"/>
    <x v="1"/>
    <n v="939"/>
    <s v="Superintendencia de Electricidad y Combustibles"/>
    <x v="7"/>
    <s v="Ministerio de Energía"/>
    <s v="Director/a Regional Tarapacá"/>
    <s v="ANA LARA SANCHEZ"/>
    <s v="F"/>
    <n v="2018"/>
    <d v="2018-10-26T00:00:00"/>
    <d v="2010-02-01T00:00:00"/>
    <d v="2010-01-25T00:00:00"/>
    <n v="1"/>
    <x v="32"/>
    <n v="10"/>
    <m/>
  </r>
  <r>
    <s v="Adscrito"/>
    <x v="1"/>
    <n v="2877"/>
    <s v="Dirección General de Aguas"/>
    <x v="0"/>
    <s v="Ministerio de Obras Públicas"/>
    <s v="Subdirector/a"/>
    <s v="MIGUEL ROLANDO SILVA RODRÍGUEZ"/>
    <s v="M"/>
    <n v="2018"/>
    <d v="2018-10-22T00:00:00"/>
    <d v="2015-01-01T00:00:00"/>
    <d v="2014-12-31T00:00:00"/>
    <n v="1"/>
    <x v="32"/>
    <n v="10"/>
    <m/>
  </r>
  <r>
    <s v="Adscrito"/>
    <x v="1"/>
    <n v="3118"/>
    <s v="Servicio Nacional del Consumidor"/>
    <x v="1"/>
    <s v="Ministerio de Economía, Fomento y Turismo"/>
    <s v="Director/a Regional Atacama"/>
    <s v="EDUARDO JAVIER MARÍN CABRERA"/>
    <s v="M"/>
    <n v="2018"/>
    <d v="2018-10-26T00:00:00"/>
    <d v="2015-10-26T00:00:00"/>
    <d v="2015-09-28T00:00:00"/>
    <n v="1"/>
    <x v="32"/>
    <n v="10"/>
    <m/>
  </r>
  <r>
    <s v="Adscrito"/>
    <x v="1"/>
    <n v="3133"/>
    <s v="Servicio de Salud Araucanía Sur"/>
    <x v="6"/>
    <s v="Ministerio de Salud"/>
    <s v="Subdirector/a Administrativo/a Hospital Dr. Hernán Henríquez Aravena"/>
    <s v="HEBER RONALD RICKENBERG TORREJÓN"/>
    <s v="M"/>
    <n v="2018"/>
    <d v="2018-10-24T00:00:00"/>
    <d v="2016-01-01T00:00:00"/>
    <d v="2015-12-23T00:00:00"/>
    <n v="1"/>
    <x v="32"/>
    <n v="10"/>
    <m/>
  </r>
  <r>
    <s v="Adscrito"/>
    <x v="1"/>
    <n v="3242"/>
    <s v="Servicio Nacional de Capacitación y Empleo"/>
    <x v="0"/>
    <s v="Ministerio del Trabajo y Previsión Social"/>
    <s v="Director/a Regional Maule"/>
    <s v="WALDO CÉSAR ALFARO MARTÍNEZ"/>
    <s v="M"/>
    <n v="2018"/>
    <d v="2018-10-24T00:00:00"/>
    <d v="2016-10-17T00:00:00"/>
    <d v="2016-10-06T00:00:00"/>
    <n v="1"/>
    <x v="32"/>
    <n v="10"/>
    <m/>
  </r>
  <r>
    <s v="Adscrito"/>
    <x v="0"/>
    <n v="2500"/>
    <s v="Superintendencia del Medio Ambiente"/>
    <x v="0"/>
    <s v="Ministerio del Medio Ambiente"/>
    <s v="Superintendente/a"/>
    <s v="CRISTIAN ASHLEY LEOPOLDO BENJAMIN FRANZ THORUD"/>
    <s v="M"/>
    <n v="2018"/>
    <d v="2018-11-01T00:00:00"/>
    <d v="2014-10-10T00:00:00"/>
    <d v="2014-10-10T00:00:00"/>
    <n v="1"/>
    <x v="33"/>
    <n v="11"/>
    <m/>
  </r>
  <r>
    <s v="Adscrito"/>
    <x v="0"/>
    <n v="3115"/>
    <s v="Comisión Chilena de Energía Nuclear"/>
    <x v="1"/>
    <s v="Ministerio de Energía"/>
    <s v="Director/a Ejecutivo/a"/>
    <s v="PATRICIO AGUILERA POBLETE"/>
    <s v="M"/>
    <n v="2018"/>
    <d v="2018-11-02T00:00:00"/>
    <d v="2015-11-02T00:00:00"/>
    <d v="2015-10-07T00:00:00"/>
    <n v="1"/>
    <x v="33"/>
    <n v="11"/>
    <m/>
  </r>
  <r>
    <s v="Adscrito"/>
    <x v="1"/>
    <s v="ADP-3243"/>
    <s v="Servicio de Registro Civil e Identificación"/>
    <x v="0"/>
    <s v="Ministerio de Justicia y Derechos Humanos"/>
    <s v="Subdirector/a de Estudios y Desarrollo (Informática)"/>
    <s v="ANDRÉS JULIO ZABALA SCHARPP"/>
    <s v="M"/>
    <n v="2018"/>
    <d v="2018-11-01T00:00:00"/>
    <d v="2017-02-06T00:00:00"/>
    <d v="2017-01-06T00:00:00"/>
    <n v="1"/>
    <x v="33"/>
    <n v="11"/>
    <m/>
  </r>
  <r>
    <s v="Adscrito"/>
    <x v="1"/>
    <s v="ADP-3526"/>
    <s v="Agencia de Promoción de la Inversión Extranjera"/>
    <x v="2"/>
    <s v="Ministerio de Economía, Fomento y Turismo"/>
    <s v="Jefe/a División Estrategia y Gestión Corporativa"/>
    <s v="TANIA ESTER SUTIN BLEIBERG"/>
    <s v="F"/>
    <n v="2018"/>
    <d v="2018-11-01T00:00:00"/>
    <d v="2017-03-24T00:00:00"/>
    <d v="2017-03-13T00:00:00"/>
    <n v="1"/>
    <x v="33"/>
    <n v="11"/>
    <m/>
  </r>
  <r>
    <s v="Adscrito"/>
    <x v="1"/>
    <n v="756"/>
    <s v="Caja de Previsión de la Defensa Nacional"/>
    <x v="3"/>
    <s v="Ministerio de Defensa Nacional"/>
    <s v="Jefe/a División Función Planificación y Desarrollo"/>
    <s v="CLAUDIA PAZ STENGER ARANEDA"/>
    <s v="F"/>
    <n v="2018"/>
    <d v="2018-11-02T00:00:00"/>
    <d v="2009-11-02T00:00:00"/>
    <d v="2009-08-21T00:00:00"/>
    <n v="1"/>
    <x v="33"/>
    <n v="11"/>
    <m/>
  </r>
  <r>
    <s v="Adscrito"/>
    <x v="1"/>
    <n v="846"/>
    <s v="Servicio de Salud Metropolitano Oriente"/>
    <x v="3"/>
    <s v="Ministerio de Salud"/>
    <s v="Director/a Hospital Instituto de Rehabilitación P.A.C"/>
    <s v="ALBERTO VARGAS PEYREBLANQUE"/>
    <s v="M"/>
    <n v="2018"/>
    <d v="2018-11-01T00:00:00"/>
    <d v="2009-11-01T00:00:00"/>
    <d v="2009-10-14T00:00:00"/>
    <n v="1"/>
    <x v="33"/>
    <n v="11"/>
    <m/>
  </r>
  <r>
    <s v="Adscrito"/>
    <x v="1"/>
    <n v="852"/>
    <s v="Superintendencia de Pensiones"/>
    <x v="3"/>
    <s v="Ministerio del Trabajo y Previsión Social"/>
    <s v="Jefe/a División Desarrollo Normativo"/>
    <s v="MARCIA LUZMIRA DEL CARMEN SALINAS BRUNA"/>
    <s v="F"/>
    <n v="2018"/>
    <d v="2018-11-01T00:00:00"/>
    <d v="2009-11-01T00:00:00"/>
    <d v="2009-10-30T00:00:00"/>
    <n v="1"/>
    <x v="33"/>
    <n v="11"/>
    <m/>
  </r>
  <r>
    <s v="Adscrito"/>
    <x v="1"/>
    <n v="855"/>
    <s v="Instituto Nacional de Estadísticas"/>
    <x v="3"/>
    <s v="Ministerio de Economía, Fomento y Turismo"/>
    <s v="Director/a Regional Atacama"/>
    <s v="SERGIO RAÚL BARRAZA VÉLIZ"/>
    <s v="M"/>
    <n v="2018"/>
    <d v="2018-11-02T00:00:00"/>
    <d v="2009-11-02T00:00:00"/>
    <d v="2009-09-25T00:00:00"/>
    <n v="1"/>
    <x v="33"/>
    <n v="11"/>
    <m/>
  </r>
  <r>
    <s v="Adscrito"/>
    <x v="1"/>
    <n v="896"/>
    <s v="Servicio de Salud Arauco"/>
    <x v="3"/>
    <s v="Ministerio de Salud"/>
    <s v="Jefe/a Departamento Auditoría"/>
    <s v="ALDO ALEJANDRO PARRA RODRÍGUEZ"/>
    <s v="M"/>
    <n v="2018"/>
    <d v="2018-11-01T00:00:00"/>
    <d v="2009-11-01T00:00:00"/>
    <d v="2009-10-27T00:00:00"/>
    <n v="1"/>
    <x v="33"/>
    <n v="11"/>
    <m/>
  </r>
  <r>
    <s v="Adscrito"/>
    <x v="1"/>
    <n v="1199"/>
    <s v="Servicio de Salud Araucanía Norte"/>
    <x v="6"/>
    <s v="Ministerio de Salud"/>
    <s v="Director/a Hospital de Angol"/>
    <s v="RENE MANUEL LOPETEGUI CARRASCO"/>
    <s v="M"/>
    <n v="2018"/>
    <d v="2018-10-31T00:00:00"/>
    <d v="2011-05-05T00:00:00"/>
    <d v="2011-06-01T00:00:00"/>
    <n v="1"/>
    <x v="33"/>
    <n v="10"/>
    <m/>
  </r>
  <r>
    <s v="Adscrito"/>
    <x v="1"/>
    <n v="2641"/>
    <s v="Servicio de Salud O'Higgins"/>
    <x v="1"/>
    <s v="Ministerio de Salud"/>
    <s v="Director/a Atención Primaria"/>
    <s v="ELIANA VERÓNICA DÍAZ UBILLA"/>
    <s v="F"/>
    <n v="2018"/>
    <d v="2018-11-01T00:00:00"/>
    <d v="2015-11-01T00:00:00"/>
    <d v="2015-11-06T00:00:00"/>
    <n v="1"/>
    <x v="33"/>
    <n v="11"/>
    <m/>
  </r>
  <r>
    <s v="Adscrito"/>
    <x v="1"/>
    <n v="2680"/>
    <s v="Servicio de Salud Valparaíso - San Antonio"/>
    <x v="1"/>
    <s v="Ministerio de Salud"/>
    <s v="Director/a Atención Primaria"/>
    <s v="MIRIAM TERESA FUENTES NAVARRETE"/>
    <s v="F"/>
    <n v="2018"/>
    <d v="2018-11-01T00:00:00"/>
    <d v="2015-11-01T00:00:00"/>
    <d v="2015-11-12T00:00:00"/>
    <n v="1"/>
    <x v="33"/>
    <n v="11"/>
    <m/>
  </r>
  <r>
    <s v="Adscrito"/>
    <x v="1"/>
    <n v="2811"/>
    <s v="Servicio de Salud Aconcagua"/>
    <x v="0"/>
    <s v="Ministerio de Salud"/>
    <s v="Director/a Hospital San Juan de Dios de Los Andes"/>
    <s v="JIMMY WALKER VERGARA"/>
    <s v="M"/>
    <n v="2018"/>
    <d v="2018-11-01T00:00:00"/>
    <d v="2015-03-01T00:00:00"/>
    <d v="2015-02-11T00:00:00"/>
    <n v="1"/>
    <x v="33"/>
    <n v="11"/>
    <m/>
  </r>
  <r>
    <s v="Adscrito"/>
    <x v="1"/>
    <n v="2854"/>
    <s v="Servicio de Salud Ñuble"/>
    <x v="1"/>
    <s v="Ministerio de Salud"/>
    <s v="Director/a Hospital de San Carlos"/>
    <s v="ALICIA DEL CARMEN CONTRERAS VIELMA"/>
    <s v="F"/>
    <n v="2018"/>
    <d v="2018-11-01T00:00:00"/>
    <d v="2015-11-01T00:00:00"/>
    <d v="2015-11-12T00:00:00"/>
    <n v="1"/>
    <x v="33"/>
    <n v="11"/>
    <m/>
  </r>
  <r>
    <s v="Adscrito"/>
    <x v="1"/>
    <n v="2862"/>
    <s v="Servicio de Salud Metropolitano Sur Oriente"/>
    <x v="1"/>
    <s v="Ministerio de Salud"/>
    <s v="Director/a Hospital de San José del Maipo"/>
    <s v="LILIANA LEONOR ECHEVERRÍA CORTÉS"/>
    <s v="F"/>
    <n v="2018"/>
    <d v="2018-11-01T00:00:00"/>
    <d v="2015-11-01T00:00:00"/>
    <d v="2015-11-03T00:00:00"/>
    <n v="1"/>
    <x v="33"/>
    <n v="11"/>
    <m/>
  </r>
  <r>
    <s v="Adscrito"/>
    <x v="1"/>
    <n v="3039"/>
    <s v="Servicio Agrícola y Ganadero"/>
    <x v="2"/>
    <s v="Ministerio de Agricultura"/>
    <s v="Jefe/a División Jurídica"/>
    <s v="MARISOL RAQUEL PÁEZ FLORES"/>
    <s v="F"/>
    <n v="2018"/>
    <d v="2018-11-01T00:00:00"/>
    <d v="2015-11-01T00:00:00"/>
    <d v="2015-10-08T00:00:00"/>
    <n v="1"/>
    <x v="33"/>
    <n v="11"/>
    <m/>
  </r>
  <r>
    <s v="Adscrito"/>
    <x v="1"/>
    <n v="3040"/>
    <s v="Servicio de Salud Biobío"/>
    <x v="1"/>
    <s v="Ministerio de Salud"/>
    <s v="Director/a Atención Primaria"/>
    <s v="MARCELO ORLANDO QUEZADA ALARCÓN"/>
    <s v="M"/>
    <n v="2018"/>
    <d v="2018-11-01T00:00:00"/>
    <d v="2015-11-01T00:00:00"/>
    <d v="2015-09-16T00:00:00"/>
    <n v="1"/>
    <x v="33"/>
    <n v="11"/>
    <m/>
  </r>
  <r>
    <s v="Adscrito"/>
    <x v="1"/>
    <n v="3197"/>
    <s v="Servicio de Salud Metropolitano Occidente"/>
    <x v="2"/>
    <s v="Ministerio de Salud"/>
    <s v="Director/a Hospital de Melipilla"/>
    <s v="MONICA ADRIANA VITTINI MORALES"/>
    <s v="F"/>
    <n v="2018"/>
    <d v="2018-11-01T00:00:00"/>
    <d v="2015-11-01T00:00:00"/>
    <d v="2015-10-15T00:00:00"/>
    <n v="1"/>
    <x v="33"/>
    <n v="11"/>
    <m/>
  </r>
  <r>
    <s v="Adscrito"/>
    <x v="1"/>
    <n v="3336"/>
    <s v="Instituto de Previsión Social"/>
    <x v="0"/>
    <s v="Ministerio del Trabajo y Previsión Social"/>
    <s v="Director/a Regional Araucanía"/>
    <s v="JULIO CÉSAR CONTRERAS BARATELLA"/>
    <s v="M"/>
    <n v="2018"/>
    <d v="2018-11-01T00:00:00"/>
    <d v="2016-07-01T00:00:00"/>
    <d v="2016-06-22T00:00:00"/>
    <n v="1"/>
    <x v="33"/>
    <n v="11"/>
    <m/>
  </r>
  <r>
    <s v="Adscrito"/>
    <x v="1"/>
    <n v="2141"/>
    <s v="Servicio de Salud Metropolitano Oriente"/>
    <x v="0"/>
    <s v="Ministerio de Salud"/>
    <s v="Subdirector/a Médico/a Hospital del Salvador"/>
    <s v="HORACIO LUPERCIO DIAZ BASSO"/>
    <s v="M"/>
    <n v="2018"/>
    <d v="2018-11-09T00:00:00"/>
    <d v="2016-09-01T00:00:00"/>
    <d v="2016-08-24T00:00:00"/>
    <n v="1"/>
    <x v="34"/>
    <n v="11"/>
    <m/>
  </r>
  <r>
    <s v="Adscrito"/>
    <x v="1"/>
    <n v="3225"/>
    <s v="Servicio Nacional para la Prevención y Rehabilitación del Consumo de Drogas y Alcohol"/>
    <x v="1"/>
    <s v="Ministerio del Interior y Seguridad Pública"/>
    <s v="Jefe/a División Función Territorial"/>
    <s v="MARÍA JOSEFINA PÉREZ CRUZ"/>
    <s v="F"/>
    <n v="2018"/>
    <d v="2018-11-09T00:00:00"/>
    <d v="2015-11-09T00:00:00"/>
    <d v="2015-11-11T00:00:00"/>
    <n v="1"/>
    <x v="34"/>
    <n v="11"/>
    <m/>
  </r>
  <r>
    <s v="Adscrito"/>
    <x v="1"/>
    <n v="1311"/>
    <s v="Servicio de Salud Metropolitano Sur"/>
    <x v="6"/>
    <s v="Ministerio de Salud"/>
    <s v="Subdirector/a Médico/a Servicio de Salud"/>
    <s v="CARMEN MARÍA ARAVENA CERDA"/>
    <s v="F"/>
    <n v="2018"/>
    <d v="2018-11-13T00:00:00"/>
    <d v="2015-06-01T00:00:00"/>
    <d v="2015-06-09T00:00:00"/>
    <n v="1"/>
    <x v="35"/>
    <n v="11"/>
    <m/>
  </r>
  <r>
    <s v="Adscrito"/>
    <x v="1"/>
    <n v="2758"/>
    <s v="Junta Nacional de Jardines Infantiles"/>
    <x v="2"/>
    <s v="Ministerio de Educación"/>
    <s v="Director/a Regional, Región de Coquimbo"/>
    <s v="MARÍA ANGÉLICA ROMERO ZULETA"/>
    <s v="F"/>
    <n v="2018"/>
    <d v="2018-11-14T00:00:00"/>
    <d v="2015-01-12T00:00:00"/>
    <d v="2015-01-09T00:00:00"/>
    <n v="1"/>
    <x v="35"/>
    <n v="11"/>
    <m/>
  </r>
  <r>
    <s v="Adscrito"/>
    <x v="1"/>
    <n v="2816"/>
    <s v="Servicio de Salud Metropolitano Central"/>
    <x v="0"/>
    <s v="Ministerio de Salud"/>
    <s v="Jefe/a Departamento Auditoría"/>
    <s v="GUILLERMO HERNÁN SAFFIE VEGA"/>
    <s v="M"/>
    <n v="2018"/>
    <d v="2018-11-14T00:00:00"/>
    <d v="2014-12-01T00:00:00"/>
    <d v="2014-12-18T00:00:00"/>
    <n v="1"/>
    <x v="35"/>
    <n v="11"/>
    <m/>
  </r>
  <r>
    <s v="Adscrito"/>
    <x v="1"/>
    <n v="3002"/>
    <s v="Agencia de Calidad de la Educación"/>
    <x v="1"/>
    <s v="Ministerio de Educación"/>
    <s v="Jefe/a División de Administración General"/>
    <s v="LILIANA CAROLINA MADARIAGA VARGAS"/>
    <s v="F"/>
    <n v="2018"/>
    <d v="2018-11-12T00:00:00"/>
    <d v="2015-11-12T00:00:00"/>
    <d v="2015-11-10T00:00:00"/>
    <n v="1"/>
    <x v="35"/>
    <n v="11"/>
    <m/>
  </r>
  <r>
    <s v="Adscrito"/>
    <x v="1"/>
    <s v="ADP-3870"/>
    <s v="Junta Nacional de Auxilio Escolar y Becas"/>
    <x v="2"/>
    <s v="Ministerio de Educación"/>
    <s v="Jefe/a de Departamento de Programas"/>
    <s v="NÉSTOR EDGARDO SALINAS CABELLO"/>
    <s v="M"/>
    <n v="2018"/>
    <d v="2018-11-21T00:00:00"/>
    <d v="2018-07-25T00:00:00"/>
    <d v="2018-07-25T00:00:00"/>
    <n v="1"/>
    <x v="36"/>
    <n v="11"/>
    <m/>
  </r>
  <r>
    <s v="Adscrito"/>
    <x v="0"/>
    <s v="ADP-3848"/>
    <s v="Corporación Nacional de Desarrollo Indígena"/>
    <x v="2"/>
    <s v="Ministerio de Desarrollo Social y Familia"/>
    <s v="Director/a Nacional"/>
    <s v="JORGE RETAMAL RUBIO"/>
    <s v="M"/>
    <n v="2018"/>
    <d v="2018-11-30T00:00:00"/>
    <d v="2018-04-01T00:00:00"/>
    <d v="2018-03-13T00:00:00"/>
    <n v="1"/>
    <x v="37"/>
    <n v="11"/>
    <m/>
  </r>
  <r>
    <s v="Adscrito"/>
    <x v="1"/>
    <n v="875"/>
    <s v="Servicio de Salud Talcahuano"/>
    <x v="3"/>
    <s v="Ministerio de Salud"/>
    <s v="Subdirector/a Médico/a Hospital de Las Higueras"/>
    <s v="HÉCTOR MANUEL GONZÁLEZ JEREZ"/>
    <s v="M"/>
    <n v="2018"/>
    <d v="2018-12-01T00:00:00"/>
    <d v="2009-12-01T00:00:00"/>
    <d v="2009-11-27T00:00:00"/>
    <n v="1"/>
    <x v="37"/>
    <n v="12"/>
    <m/>
  </r>
  <r>
    <s v="Adscrito"/>
    <x v="1"/>
    <n v="2540"/>
    <s v="Servicio de Salud Araucanía Sur"/>
    <x v="0"/>
    <s v="Ministerio de Salud"/>
    <s v="Subdirector/a Administrativo/a Servicio de Salud"/>
    <s v="ERICK EDGARDO VARGAS SOTO"/>
    <s v="M"/>
    <n v="2018"/>
    <d v="2018-12-01T00:00:00"/>
    <d v="2015-02-01T00:00:00"/>
    <d v="2015-01-22T00:00:00"/>
    <n v="1"/>
    <x v="37"/>
    <n v="12"/>
    <m/>
  </r>
  <r>
    <s v="Adscrito"/>
    <x v="1"/>
    <n v="2752"/>
    <s v="Junta Nacional de Jardines Infantiles"/>
    <x v="0"/>
    <s v="Ministerio de Educación"/>
    <s v="Director/a Regional, Región de Antofagasta"/>
    <s v="EUNICE MABEL ENCALADA CONTRERAS"/>
    <s v="F"/>
    <n v="2018"/>
    <d v="2018-12-01T00:00:00"/>
    <d v="2015-01-12T00:00:00"/>
    <d v="2015-01-09T00:00:00"/>
    <n v="1"/>
    <x v="37"/>
    <n v="12"/>
    <m/>
  </r>
  <r>
    <s v="Adscrito"/>
    <x v="1"/>
    <n v="2813"/>
    <s v="Servicio de Registro Civil e Identificación"/>
    <x v="0"/>
    <s v="Ministerio de Justicia y Derechos Humanos"/>
    <s v="Director/a Regional Aysén"/>
    <s v="HUGO BENJAMÍN ZAMORA CARIMONEY"/>
    <s v="M"/>
    <n v="2018"/>
    <d v="2018-12-01T00:00:00"/>
    <d v="2016-06-13T00:00:00"/>
    <d v="2016-06-10T00:00:00"/>
    <n v="1"/>
    <x v="37"/>
    <n v="12"/>
    <m/>
  </r>
  <r>
    <s v="Adscrito"/>
    <x v="1"/>
    <n v="2945"/>
    <s v="Servicio de Salud Maule"/>
    <x v="1"/>
    <s v="Ministerio de Salud"/>
    <s v="Director/a Hospital de Curicó"/>
    <s v="JORGE IVAN CANTEROS GATICA"/>
    <s v="M"/>
    <n v="2018"/>
    <d v="2018-12-01T00:00:00"/>
    <d v="2015-12-01T00:00:00"/>
    <d v="2015-11-12T00:00:00"/>
    <n v="1"/>
    <x v="37"/>
    <n v="12"/>
    <m/>
  </r>
  <r>
    <s v="Adscrito"/>
    <x v="1"/>
    <n v="2999"/>
    <s v="Servicio Nacional de Pesca y Acuicultura"/>
    <x v="1"/>
    <s v="Ministerio de Economía, Fomento y Turismo"/>
    <s v="Subdirector/a Nacional de Pesca"/>
    <s v="ALFREDO GERMÁN DOMINGO IGLESIAS VELOSO"/>
    <s v="M"/>
    <n v="2018"/>
    <d v="2018-12-01T00:00:00"/>
    <d v="2015-12-01T00:00:00"/>
    <d v="2015-11-23T00:00:00"/>
    <n v="1"/>
    <x v="37"/>
    <n v="12"/>
    <m/>
  </r>
  <r>
    <s v="Adscrito"/>
    <x v="0"/>
    <n v="732"/>
    <s v="Junta de Aeronáutica Civil"/>
    <x v="3"/>
    <s v="Ministerio de Transportes y Telecomunicaciones"/>
    <s v="Secretario/a General"/>
    <s v="JAIME JORGE BINDER ROSAS"/>
    <s v="M"/>
    <n v="2018"/>
    <d v="2018-12-03T00:00:00"/>
    <d v="2009-12-01T00:00:00"/>
    <d v="2009-10-05T00:00:00"/>
    <n v="1"/>
    <x v="38"/>
    <n v="12"/>
    <m/>
  </r>
  <r>
    <s v="Adscrito"/>
    <x v="1"/>
    <s v="ADP-3633"/>
    <s v="Servicio Nacional de la Discapacidad"/>
    <x v="0"/>
    <s v="Ministerio de Desarrollo Social y Familia"/>
    <s v="Director/a Regional Valparaíso"/>
    <s v="MARIA ISABEL ZURITA PARADA"/>
    <s v="F"/>
    <n v="2018"/>
    <d v="2018-12-07T00:00:00"/>
    <d v="2017-08-09T00:00:00"/>
    <d v="2017-08-01T00:00:00"/>
    <n v="1"/>
    <x v="38"/>
    <n v="12"/>
    <m/>
  </r>
  <r>
    <s v="Adscrito"/>
    <x v="1"/>
    <s v="ADP-3489"/>
    <s v="Junta Nacional de Jardines Infantiles"/>
    <x v="0"/>
    <s v="Ministerio de Educación"/>
    <s v="Director/a Regional, Región de Valparaíso"/>
    <s v="CAROLINA ANDREA MORALES NAVARRO"/>
    <s v="F"/>
    <n v="2018"/>
    <d v="2018-12-04T00:00:00"/>
    <d v="2017-05-22T00:00:00"/>
    <d v="2017-05-18T00:00:00"/>
    <n v="1"/>
    <x v="38"/>
    <n v="12"/>
    <m/>
  </r>
  <r>
    <s v="Adscrito"/>
    <x v="1"/>
    <n v="769"/>
    <s v="Instituto Nacional de Propiedad Industrial"/>
    <x v="3"/>
    <s v="Ministerio de Economía, Fomento y Turismo"/>
    <s v="Subdirector/a de Marcas"/>
    <s v="MARCELA CAROLINA BELMAR GAMBOA"/>
    <s v="F"/>
    <n v="2018"/>
    <d v="2018-12-04T00:00:00"/>
    <d v="2009-12-01T00:00:00"/>
    <d v="2009-10-28T00:00:00"/>
    <n v="1"/>
    <x v="38"/>
    <n v="12"/>
    <m/>
  </r>
  <r>
    <s v="Adscrito"/>
    <x v="1"/>
    <n v="772"/>
    <s v="Instituto Nacional de Propiedad Industrial"/>
    <x v="3"/>
    <s v="Ministerio de Economía, Fomento y Turismo"/>
    <s v="Jefe/a División Administrativa"/>
    <s v="PATRICIO ENRIQUE GUZMÁN IGLESIAS"/>
    <s v="M"/>
    <n v="2018"/>
    <d v="2018-12-04T00:00:00"/>
    <d v="2009-12-04T00:00:00"/>
    <d v="2009-10-28T00:00:00"/>
    <n v="1"/>
    <x v="38"/>
    <n v="12"/>
    <m/>
  </r>
  <r>
    <s v="Adscrito"/>
    <x v="1"/>
    <n v="2541"/>
    <s v="Servicio de Salud Metropolitano Oriente"/>
    <x v="1"/>
    <s v="Ministerio de Salud"/>
    <s v="Subdirector/a Médico/a Servicio de Salud"/>
    <s v="GABRIELLA PAOLA BRIGNARDELLO GARRIDO"/>
    <s v="F"/>
    <n v="2018"/>
    <d v="2018-12-07T00:00:00"/>
    <d v="2015-12-07T00:00:00"/>
    <d v="2015-12-04T00:00:00"/>
    <n v="1"/>
    <x v="38"/>
    <n v="12"/>
    <m/>
  </r>
  <r>
    <s v="Adscrito"/>
    <x v="1"/>
    <n v="2905"/>
    <s v="Instituto Nacional de Estadísticas"/>
    <x v="0"/>
    <s v="Ministerio de Economía, Fomento y Turismo"/>
    <s v="Director/a Regional Tarapacá"/>
    <s v="GABRIELA ELIZABETH ALFARO VIDELA"/>
    <s v="F"/>
    <n v="2018"/>
    <d v="2018-12-03T00:00:00"/>
    <d v="2015-09-01T00:00:00"/>
    <d v="2015-08-24T00:00:00"/>
    <n v="1"/>
    <x v="38"/>
    <n v="12"/>
    <m/>
  </r>
  <r>
    <s v="Adscrito"/>
    <x v="0"/>
    <n v="2705"/>
    <s v="Servicio de Salud Biobío"/>
    <x v="0"/>
    <s v="Ministerio de Salud"/>
    <s v="Director/a Servicio de Salud"/>
    <s v="MARTA ELCIRA CARO ANDÍA"/>
    <s v="F"/>
    <n v="2018"/>
    <d v="2018-12-11T00:00:00"/>
    <d v="2014-12-01T00:00:00"/>
    <d v="2014-11-18T00:00:00"/>
    <n v="1"/>
    <x v="39"/>
    <n v="12"/>
    <m/>
  </r>
  <r>
    <s v="Adscrito"/>
    <x v="1"/>
    <s v="ADP-3651"/>
    <s v="Junta Nacional de Jardines Infantiles"/>
    <x v="0"/>
    <s v="Ministerio de Educación"/>
    <s v="Director/a Regional, Región de Atacama"/>
    <s v="JOSE LUIS MATAMALA VARGAS"/>
    <s v="M"/>
    <n v="2018"/>
    <d v="2018-12-15T00:00:00"/>
    <d v="2017-09-11T00:00:00"/>
    <d v="2017-09-11T00:00:00"/>
    <n v="1"/>
    <x v="39"/>
    <n v="12"/>
    <m/>
  </r>
  <r>
    <s v="Adscrito"/>
    <x v="1"/>
    <n v="853"/>
    <s v="Superintendencia de Pensiones"/>
    <x v="3"/>
    <s v="Ministerio del Trabajo y Previsión Social"/>
    <s v="Jefe/a División Atención y Servicios al Usuario"/>
    <s v="MARCIAL FERNÁNDEZ IGLESIAS"/>
    <s v="M"/>
    <n v="2018"/>
    <d v="2018-12-14T00:00:00"/>
    <d v="2009-12-14T00:00:00"/>
    <d v="2009-11-19T00:00:00"/>
    <n v="1"/>
    <x v="39"/>
    <n v="12"/>
    <m/>
  </r>
  <r>
    <s v="Adscrito"/>
    <x v="1"/>
    <n v="1468"/>
    <s v="Servicio de Salud Concepción"/>
    <x v="0"/>
    <s v="Ministerio de Salud"/>
    <s v="Director/a Atención Primaria"/>
    <s v="MARÍA BEATRIZ CADEGAN SEGURA"/>
    <s v="F"/>
    <n v="2018"/>
    <d v="2018-12-12T00:00:00"/>
    <d v="2012-02-01T00:00:00"/>
    <d v="2011-12-23T00:00:00"/>
    <n v="1"/>
    <x v="39"/>
    <n v="12"/>
    <m/>
  </r>
  <r>
    <s v="Adscrito"/>
    <x v="1"/>
    <n v="2753"/>
    <s v="Junta Nacional de Jardines Infantiles"/>
    <x v="0"/>
    <s v="Ministerio de Educación"/>
    <s v="Director/a Regional, Región de Arica y Parinacota"/>
    <s v="SANDRA AMERICA FLORES CONTRERAS"/>
    <s v="F"/>
    <n v="2018"/>
    <d v="2018-12-10T00:00:00"/>
    <d v="2015-01-12T00:00:00"/>
    <d v="2015-01-09T00:00:00"/>
    <n v="1"/>
    <x v="39"/>
    <n v="12"/>
    <m/>
  </r>
  <r>
    <s v="Adscrito"/>
    <x v="1"/>
    <n v="3407"/>
    <s v="Agencia Chilena de Cooperación Internacional para el Desarrollo"/>
    <x v="0"/>
    <s v="Ministerio de Relaciones Exteriores"/>
    <s v="Fiscal"/>
    <s v="DIEGO ABDÓN LIRA SILVA"/>
    <s v="M"/>
    <n v="2018"/>
    <d v="2018-12-15T00:00:00"/>
    <d v="2016-12-01T00:00:00"/>
    <d v="2016-11-11T00:00:00"/>
    <n v="1"/>
    <x v="39"/>
    <n v="12"/>
    <m/>
  </r>
  <r>
    <s v="Adscrito"/>
    <x v="1"/>
    <s v="ADP-3915"/>
    <s v="Superintendencia del Medio Ambiente"/>
    <x v="0"/>
    <s v="Ministerio del Medio Ambiente"/>
    <s v="Fiscal"/>
    <s v="RAIMUNDO PÉREZ LARRAÍN"/>
    <s v="M"/>
    <n v="2018"/>
    <d v="2018-12-19T00:00:00"/>
    <d v="2018-11-01T00:00:00"/>
    <d v="2018-10-18T00:00:00"/>
    <n v="1"/>
    <x v="40"/>
    <n v="12"/>
    <m/>
  </r>
  <r>
    <s v="Adscrito"/>
    <x v="1"/>
    <s v="ADP-3669"/>
    <s v="Servicio de Registro Civil e Identificación"/>
    <x v="2"/>
    <s v="Ministerio de Justicia y Derechos Humanos"/>
    <s v="Director/a Regional Coquimbo"/>
    <s v="MARCO ANTONIO CÁCERES OBREQUE"/>
    <s v="M"/>
    <n v="2018"/>
    <d v="2018-12-17T00:00:00"/>
    <d v="2017-10-01T00:00:00"/>
    <d v="2017-08-23T00:00:00"/>
    <n v="1"/>
    <x v="40"/>
    <n v="12"/>
    <m/>
  </r>
  <r>
    <s v="Adscrito"/>
    <x v="1"/>
    <s v="ADP-3727"/>
    <s v="Dirección de Previsión de Carabineros de Chile"/>
    <x v="6"/>
    <s v="Ministerio del Interior y Seguridad Pública"/>
    <s v="Administrador/a General"/>
    <s v="JUAN FRANCISCO HERNÁNDEZ RIVERA"/>
    <s v="M"/>
    <n v="2018"/>
    <d v="2018-12-17T00:00:00"/>
    <d v="2017-11-15T00:00:00"/>
    <d v="2017-11-13T00:00:00"/>
    <n v="1"/>
    <x v="40"/>
    <n v="12"/>
    <m/>
  </r>
  <r>
    <s v="Adscrito"/>
    <x v="0"/>
    <n v="3192"/>
    <s v="Instituto de Salud Pública"/>
    <x v="5"/>
    <s v="Ministerio de Salud"/>
    <s v="Director/a"/>
    <s v="ALEX ADOLFO FIGUEROA MUÑOZ"/>
    <s v="M"/>
    <n v="2018"/>
    <d v="2018-12-25T00:00:00"/>
    <d v="2017-02-01T00:00:00"/>
    <d v="2017-01-13T00:00:00"/>
    <n v="1"/>
    <x v="41"/>
    <n v="12"/>
    <m/>
  </r>
  <r>
    <s v="Adscrito"/>
    <x v="1"/>
    <n v="2958"/>
    <s v="Servicio de Tesorerías - Tesorería General de la República"/>
    <x v="2"/>
    <s v="Ministerio de Hacienda"/>
    <s v="Jefe/a División Función Jurídica"/>
    <s v="RUBÉN BURGOS ACUÑA"/>
    <s v="M"/>
    <n v="2018"/>
    <d v="2018-12-28T00:00:00"/>
    <d v="2015-08-01T00:00:00"/>
    <d v="2015-07-14T00:00:00"/>
    <n v="1"/>
    <x v="41"/>
    <n v="12"/>
    <m/>
  </r>
  <r>
    <s v="Adscrito"/>
    <x v="1"/>
    <s v="ADP-3666"/>
    <s v="Servicio Médico Legal"/>
    <x v="0"/>
    <s v="Ministerio de Justicia y Derechos Humanos"/>
    <s v="Director/a Regional Los Lagos"/>
    <s v="PAMELA VIRGINIA MILLA NANJARI"/>
    <s v="F"/>
    <n v="2018"/>
    <d v="2018-12-31T00:00:00"/>
    <d v="2017-08-21T00:00:00"/>
    <d v="2017-08-01T00:00:00"/>
    <n v="1"/>
    <x v="42"/>
    <n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2018" cacheId="19" applyNumberFormats="0" applyBorderFormats="0" applyFontFormats="0" applyPatternFormats="0" applyAlignmentFormats="0" applyWidthHeightFormats="0" dataCaption="" updatedVersion="4" compact="0" compactData="0">
  <location ref="A3:E48" firstHeaderRow="1" firstDataRow="2" firstDataCol="1" rowPageCount="1" colPageCount="1"/>
  <pivotFields count="17">
    <pivotField name="Adscrito" compact="0" outline="0" multipleItemSelectionAllowed="1" showAll="0"/>
    <pivotField name="Nivel" axis="axisPage" compact="0" outline="0" multipleItemSelectionAllowed="1" showAll="0">
      <items count="3">
        <item h="1" x="0"/>
        <item x="1"/>
        <item t="default"/>
      </items>
    </pivotField>
    <pivotField name="Concurso" compact="0" outline="0" multipleItemSelectionAllowed="1" showAll="0"/>
    <pivotField name="Servicio" compact="0" outline="0" multipleItemSelectionAllowed="1" showAll="0"/>
    <pivotField name="Motivo Desvinculación" axis="axisCol" compact="0" outline="0" multipleItemSelectionAllowed="1" showAll="0" sortType="ascending">
      <items count="9">
        <item h="1" x="6"/>
        <item h="1" x="7"/>
        <item h="1" x="5"/>
        <item h="1" x="4"/>
        <item x="1"/>
        <item x="0"/>
        <item x="2"/>
        <item h="1" x="3"/>
        <item t="default"/>
      </items>
    </pivotField>
    <pivotField name="Ministerio" compact="0" outline="0" multipleItemSelectionAllowed="1" showAll="0"/>
    <pivotField name="Nombre Cargo" compact="0" outline="0" multipleItemSelectionAllowed="1" showAll="0"/>
    <pivotField name="Nombre Postulante" compact="0" outline="0" multipleItemSelectionAllowed="1" showAll="0"/>
    <pivotField name="Genero" compact="0" outline="0" multipleItemSelectionAllowed="1" showAll="0"/>
    <pivotField name="Año Desvinculación" compact="0" outline="0" multipleItemSelectionAllowed="1" showAll="0"/>
    <pivotField name="Fecha Desvinculación" compact="0" numFmtId="164" outline="0" multipleItemSelectionAllowed="1" showAll="0"/>
    <pivotField name="Fecha Inicio Labor" compact="0" numFmtId="164" outline="0" multipleItemSelectionAllowed="1" showAll="0"/>
    <pivotField name="Fecha Nombramiento" compact="0" numFmtId="165" outline="0" multipleItemSelectionAllowed="1" showAll="0"/>
    <pivotField name="Concursos" dataField="1" compact="0" outline="0" multipleItemSelectionAllowed="1" showAll="0"/>
    <pivotField name="Semana" axis="axisRow" compact="0" outline="0" multipleItemSelectionAllowed="1" showAll="0" sortType="ascending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Mes" compact="0" outline="0" multipleItemSelectionAllowed="1" showAll="0"/>
    <pivotField name="11-03-18" compact="0" outline="0" multipleItemSelectionAllowed="1" showAll="0"/>
  </pivotFields>
  <rowFields count="1">
    <field x="14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4"/>
  </colFields>
  <colItems count="4">
    <i>
      <x v="4"/>
    </i>
    <i>
      <x v="5"/>
    </i>
    <i>
      <x v="6"/>
    </i>
    <i t="grand">
      <x/>
    </i>
  </colItems>
  <pageFields count="1">
    <pageField fld="1" hier="0"/>
  </pageFields>
  <dataFields count="1">
    <dataField name="SUM of Concursos" fld="13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 2014" cacheId="14" applyNumberFormats="0" applyBorderFormats="0" applyFontFormats="0" applyPatternFormats="0" applyAlignmentFormats="0" applyWidthHeightFormats="0" dataCaption="" updatedVersion="4" compact="0" compactData="0">
  <location ref="A3:E39" firstHeaderRow="1" firstDataRow="2" firstDataCol="1" rowPageCount="1" colPageCount="1"/>
  <pivotFields count="17">
    <pivotField name="Adscrito" compact="0" outline="0" multipleItemSelectionAllowed="1" showAll="0"/>
    <pivotField name="Nivel" axis="axisPage" compact="0" outline="0" multipleItemSelectionAllowed="1" showAll="0">
      <items count="3">
        <item h="1" x="0"/>
        <item x="1"/>
        <item t="default"/>
      </items>
    </pivotField>
    <pivotField name="Concurso" compact="0" outline="0" multipleItemSelectionAllowed="1" showAll="0"/>
    <pivotField name="Servicio" compact="0" outline="0" multipleItemSelectionAllowed="1" showAll="0"/>
    <pivotField name="Motivo Desvinculación" axis="axisCol" compact="0" outline="0" multipleItemSelectionAllowed="1" showAll="0" sortType="ascending">
      <items count="8">
        <item h="1" x="0"/>
        <item h="1" x="6"/>
        <item h="1" x="5"/>
        <item x="3"/>
        <item x="1"/>
        <item x="2"/>
        <item h="1" x="4"/>
        <item t="default"/>
      </items>
    </pivotField>
    <pivotField name="Ministerio" compact="0" outline="0" multipleItemSelectionAllowed="1" showAll="0"/>
    <pivotField name="Nombre Cargo" compact="0" outline="0" multipleItemSelectionAllowed="1" showAll="0"/>
    <pivotField name="Nombre Postulante" compact="0" outline="0" multipleItemSelectionAllowed="1" showAll="0"/>
    <pivotField name="Genero" compact="0" outline="0" multipleItemSelectionAllowed="1" showAll="0"/>
    <pivotField name="Año Desvinculación" compact="0" outline="0" multipleItemSelectionAllowed="1" showAll="0"/>
    <pivotField name="Fecha Desvinculación" compact="0" numFmtId="164" outline="0" multipleItemSelectionAllowed="1" showAll="0"/>
    <pivotField name="Fecha Inicio Labor" compact="0" numFmtId="164" outline="0" multipleItemSelectionAllowed="1" showAll="0"/>
    <pivotField name="Fecha Nombramiento" compact="0" numFmtId="164" outline="0" multipleItemSelectionAllowed="1" showAll="0"/>
    <pivotField name="Concursos" dataField="1" compact="0" outline="0" multipleItemSelectionAllowed="1" showAll="0"/>
    <pivotField name="Semana" axis="axisRow" compact="0" outline="0" multipleItemSelectionAllowed="1" showAll="0" sortType="ascending">
      <items count="36">
        <item x="0"/>
        <item x="2"/>
        <item x="3"/>
        <item x="1"/>
        <item x="7"/>
        <item x="4"/>
        <item x="25"/>
        <item x="11"/>
        <item x="8"/>
        <item x="23"/>
        <item x="20"/>
        <item x="26"/>
        <item x="10"/>
        <item x="17"/>
        <item x="21"/>
        <item x="27"/>
        <item x="5"/>
        <item x="13"/>
        <item x="24"/>
        <item x="32"/>
        <item x="28"/>
        <item x="15"/>
        <item x="29"/>
        <item x="33"/>
        <item x="9"/>
        <item x="22"/>
        <item x="19"/>
        <item x="34"/>
        <item x="16"/>
        <item x="12"/>
        <item x="6"/>
        <item x="31"/>
        <item x="18"/>
        <item x="30"/>
        <item x="14"/>
        <item t="default"/>
      </items>
    </pivotField>
    <pivotField name="Mes" compact="0" outline="0" multipleItemSelectionAllowed="1" showAll="0"/>
    <pivotField name="11-03-14" compact="0" outline="0" multipleItemSelectionAllowed="1" showAll="0"/>
  </pivotFields>
  <rowFields count="1">
    <field x="1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4"/>
  </colFields>
  <colItems count="4">
    <i>
      <x v="3"/>
    </i>
    <i>
      <x v="4"/>
    </i>
    <i>
      <x v="5"/>
    </i>
    <i t="grand">
      <x/>
    </i>
  </colItems>
  <pageFields count="1">
    <pageField fld="1" hier="0"/>
  </pageFields>
  <dataFields count="1">
    <dataField name="SUM of Concursos" fld="13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 2010" cacheId="9" applyNumberFormats="0" applyBorderFormats="0" applyFontFormats="0" applyPatternFormats="0" applyAlignmentFormats="0" applyWidthHeightFormats="0" dataCaption="" updatedVersion="4" compact="0" compactData="0">
  <location ref="A3:E45" firstHeaderRow="1" firstDataRow="2" firstDataCol="1" rowPageCount="1" colPageCount="1"/>
  <pivotFields count="17">
    <pivotField name="Adscrito" compact="0" outline="0" multipleItemSelectionAllowed="1" showAll="0"/>
    <pivotField name="Nivel" axis="axisPage" compact="0" outline="0" multipleItemSelectionAllowed="1" showAll="0">
      <items count="3">
        <item h="1" x="0"/>
        <item x="1"/>
        <item t="default"/>
      </items>
    </pivotField>
    <pivotField name="Concurso" compact="0" outline="0" multipleItemSelectionAllowed="1" showAll="0"/>
    <pivotField name="Servicio" compact="0" outline="0" multipleItemSelectionAllowed="1" showAll="0"/>
    <pivotField name="Motivo Desvinculación" axis="axisCol" compact="0" outline="0" multipleItemSelectionAllowed="1" showAll="0" sortType="ascending">
      <items count="4">
        <item x="2"/>
        <item x="0"/>
        <item x="1"/>
        <item t="default"/>
      </items>
    </pivotField>
    <pivotField name="Ministerio" compact="0" outline="0" multipleItemSelectionAllowed="1" showAll="0"/>
    <pivotField name="Nombre Cargo" compact="0" outline="0" multipleItemSelectionAllowed="1" showAll="0"/>
    <pivotField name="Nombre Postulante" compact="0" outline="0" multipleItemSelectionAllowed="1" showAll="0"/>
    <pivotField name="Genero" compact="0" outline="0" multipleItemSelectionAllowed="1" showAll="0"/>
    <pivotField name="Año Desvinculación" compact="0" outline="0" multipleItemSelectionAllowed="1" showAll="0"/>
    <pivotField name="Fecha Desvinculación" compact="0" numFmtId="164" outline="0" multipleItemSelectionAllowed="1" showAll="0"/>
    <pivotField name="Fecha Inicio Labor" compact="0" numFmtId="164" outline="0" multipleItemSelectionAllowed="1" showAll="0"/>
    <pivotField name="Fecha Nombramiento" compact="0" numFmtId="165" outline="0" multipleItemSelectionAllowed="1" showAll="0"/>
    <pivotField name="Concursos" dataField="1" compact="0" outline="0" multipleItemSelectionAllowed="1" showAll="0"/>
    <pivotField name="Semana" axis="axisRow" compact="0" outline="0" multipleItemSelectionAllowed="1" showAll="0" sortType="ascending">
      <items count="42">
        <item x="22"/>
        <item x="0"/>
        <item x="21"/>
        <item x="1"/>
        <item x="2"/>
        <item x="3"/>
        <item x="4"/>
        <item x="5"/>
        <item x="6"/>
        <item x="31"/>
        <item x="34"/>
        <item x="36"/>
        <item x="7"/>
        <item x="32"/>
        <item x="38"/>
        <item x="8"/>
        <item x="25"/>
        <item x="9"/>
        <item x="10"/>
        <item x="23"/>
        <item x="11"/>
        <item x="12"/>
        <item x="13"/>
        <item x="14"/>
        <item x="15"/>
        <item x="16"/>
        <item x="17"/>
        <item x="33"/>
        <item x="26"/>
        <item x="18"/>
        <item x="19"/>
        <item x="39"/>
        <item x="27"/>
        <item x="37"/>
        <item x="30"/>
        <item x="28"/>
        <item x="29"/>
        <item x="20"/>
        <item x="35"/>
        <item x="24"/>
        <item x="40"/>
        <item t="default"/>
      </items>
    </pivotField>
    <pivotField name="Mes" compact="0" outline="0" multipleItemSelectionAllowed="1" showAll="0"/>
    <pivotField name="11-03-10" compact="0" outline="0" multipleItemSelectionAllowed="1" showAll="0"/>
  </pivotFields>
  <rowFields count="1">
    <field x="14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0"/>
  </pageFields>
  <dataFields count="1">
    <dataField name="SUM of Concursos" fld="13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85"/>
  <sheetViews>
    <sheetView workbookViewId="0"/>
  </sheetViews>
  <sheetFormatPr baseColWidth="10" defaultColWidth="12.5703125" defaultRowHeight="15.75" customHeight="1"/>
  <cols>
    <col min="1" max="1" width="9" customWidth="1"/>
    <col min="2" max="2" width="16.7109375" customWidth="1"/>
    <col min="3" max="3" width="45.7109375" customWidth="1"/>
    <col min="4" max="4" width="19.85546875" customWidth="1"/>
    <col min="5" max="5" width="7.42578125" customWidth="1"/>
    <col min="6" max="6" width="5.42578125" customWidth="1"/>
    <col min="9" max="9" width="6.140625" customWidth="1"/>
    <col min="10" max="10" width="6.42578125" customWidth="1"/>
    <col min="11" max="11" width="15" customWidth="1"/>
    <col min="12" max="12" width="14.140625" customWidth="1"/>
    <col min="13" max="13" width="9.42578125" customWidth="1"/>
    <col min="14" max="14" width="15.85546875" customWidth="1"/>
    <col min="16" max="16" width="9.140625" customWidth="1"/>
    <col min="17" max="17" width="7" customWidth="1"/>
    <col min="18" max="18" width="8.28515625" customWidth="1"/>
    <col min="19" max="19" width="7.85546875" customWidth="1"/>
    <col min="20" max="20" width="7.42578125" customWidth="1"/>
  </cols>
  <sheetData>
    <row r="1" spans="1:2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 t="s">
        <v>26</v>
      </c>
      <c r="AB1" s="5" t="s">
        <v>27</v>
      </c>
    </row>
    <row r="2" spans="1:28">
      <c r="A2" s="6" t="s">
        <v>28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8">
        <v>44019</v>
      </c>
      <c r="H2" s="9">
        <v>44032</v>
      </c>
      <c r="I2" s="7" t="s">
        <v>34</v>
      </c>
      <c r="J2" s="10">
        <v>1</v>
      </c>
      <c r="K2" s="7" t="s">
        <v>35</v>
      </c>
      <c r="L2" s="11">
        <v>44999</v>
      </c>
      <c r="M2" s="12">
        <v>202301961</v>
      </c>
      <c r="N2" s="12" t="s">
        <v>36</v>
      </c>
      <c r="O2" s="13">
        <v>45017</v>
      </c>
      <c r="P2" s="7" t="str">
        <f t="shared" ref="P2:P104" ca="1" si="0">IF(O2="","Nombrado Vigente",IF(O2&lt;=TODAY(),"Desvinculado","Nombrado Vigente"))</f>
        <v>Desvinculado</v>
      </c>
      <c r="Q2" s="14" t="s">
        <v>37</v>
      </c>
      <c r="R2" s="14">
        <v>2</v>
      </c>
      <c r="S2" s="14">
        <f t="shared" ref="S2:S91" si="1">IF(O2="","", MONTH(O2)-2)</f>
        <v>2</v>
      </c>
      <c r="T2" s="14">
        <f t="shared" ref="T2:T3" si="2">IF(O2="","", IF(YEAR(O2)=2023, WEEKNUM(O2)+42,WEEKNUM(O2)-11))</f>
        <v>55</v>
      </c>
      <c r="U2" s="15">
        <f t="shared" ref="U2:U104" si="3">IF(N2="","",ROUND((O2-H2)/365,1))</f>
        <v>2.7</v>
      </c>
      <c r="V2" s="15"/>
      <c r="W2" s="14">
        <v>1</v>
      </c>
      <c r="X2" s="16">
        <f t="shared" ref="X2:X3" si="4">H2+365*3</f>
        <v>45127</v>
      </c>
      <c r="Y2" s="17">
        <f t="shared" ref="Y2:Y5" si="5">H2+365*6</f>
        <v>46222</v>
      </c>
      <c r="Z2" s="17">
        <f t="shared" ref="Z2:Z5" si="6">H2+365*9</f>
        <v>47317</v>
      </c>
      <c r="AA2" s="15"/>
      <c r="AB2" s="14">
        <v>1</v>
      </c>
    </row>
    <row r="3" spans="1:28">
      <c r="A3" s="6" t="s">
        <v>38</v>
      </c>
      <c r="B3" s="7" t="s">
        <v>39</v>
      </c>
      <c r="C3" s="7" t="s">
        <v>40</v>
      </c>
      <c r="D3" s="7" t="s">
        <v>41</v>
      </c>
      <c r="E3" s="7" t="s">
        <v>42</v>
      </c>
      <c r="F3" s="7" t="s">
        <v>43</v>
      </c>
      <c r="G3" s="8">
        <v>44250</v>
      </c>
      <c r="H3" s="9">
        <v>44256</v>
      </c>
      <c r="I3" s="7" t="s">
        <v>44</v>
      </c>
      <c r="J3" s="10">
        <v>1</v>
      </c>
      <c r="K3" s="7" t="s">
        <v>45</v>
      </c>
      <c r="L3" s="11">
        <v>44952</v>
      </c>
      <c r="M3" s="12" t="s">
        <v>46</v>
      </c>
      <c r="N3" s="12" t="s">
        <v>47</v>
      </c>
      <c r="O3" s="13">
        <v>44958</v>
      </c>
      <c r="P3" s="7" t="str">
        <f t="shared" ca="1" si="0"/>
        <v>Desvinculado</v>
      </c>
      <c r="Q3" s="14" t="s">
        <v>37</v>
      </c>
      <c r="R3" s="14">
        <v>1</v>
      </c>
      <c r="S3" s="14">
        <f t="shared" si="1"/>
        <v>0</v>
      </c>
      <c r="T3" s="14">
        <f t="shared" si="2"/>
        <v>47</v>
      </c>
      <c r="U3" s="15">
        <f t="shared" si="3"/>
        <v>1.9</v>
      </c>
      <c r="V3" s="15"/>
      <c r="W3" s="14">
        <v>1</v>
      </c>
      <c r="X3" s="16">
        <f t="shared" si="4"/>
        <v>45351</v>
      </c>
      <c r="Y3" s="17">
        <f t="shared" si="5"/>
        <v>46446</v>
      </c>
      <c r="Z3" s="17">
        <f t="shared" si="6"/>
        <v>47541</v>
      </c>
      <c r="AA3" s="15"/>
      <c r="AB3" s="14">
        <v>1</v>
      </c>
    </row>
    <row r="4" spans="1:28">
      <c r="A4" s="6" t="s">
        <v>48</v>
      </c>
      <c r="B4" s="7" t="s">
        <v>49</v>
      </c>
      <c r="C4" s="7" t="s">
        <v>50</v>
      </c>
      <c r="D4" s="7" t="s">
        <v>31</v>
      </c>
      <c r="E4" s="7" t="s">
        <v>51</v>
      </c>
      <c r="F4" s="7" t="s">
        <v>43</v>
      </c>
      <c r="G4" s="8">
        <v>43516</v>
      </c>
      <c r="H4" s="9">
        <v>43525</v>
      </c>
      <c r="I4" s="7" t="s">
        <v>52</v>
      </c>
      <c r="J4" s="10">
        <v>1</v>
      </c>
      <c r="K4" s="7" t="s">
        <v>53</v>
      </c>
      <c r="L4" s="18">
        <v>44869</v>
      </c>
      <c r="M4" s="19">
        <v>599</v>
      </c>
      <c r="N4" s="20" t="s">
        <v>36</v>
      </c>
      <c r="O4" s="21">
        <v>44859</v>
      </c>
      <c r="P4" s="7" t="str">
        <f t="shared" ca="1" si="0"/>
        <v>Desvinculado</v>
      </c>
      <c r="Q4" s="14" t="s">
        <v>37</v>
      </c>
      <c r="R4" s="14">
        <v>1</v>
      </c>
      <c r="S4" s="14">
        <f t="shared" si="1"/>
        <v>8</v>
      </c>
      <c r="T4" s="14">
        <f t="shared" ref="T4:T38" si="7">IF(O4="","", WEEKNUM(O4)-11)</f>
        <v>33</v>
      </c>
      <c r="U4" s="15">
        <f t="shared" si="3"/>
        <v>3.7</v>
      </c>
      <c r="V4" s="15"/>
      <c r="W4" s="14">
        <v>2</v>
      </c>
      <c r="X4" s="14" t="s">
        <v>54</v>
      </c>
      <c r="Y4" s="17">
        <f t="shared" si="5"/>
        <v>45715</v>
      </c>
      <c r="Z4" s="17">
        <f t="shared" si="6"/>
        <v>46810</v>
      </c>
      <c r="AA4" s="15"/>
      <c r="AB4" s="14">
        <v>1</v>
      </c>
    </row>
    <row r="5" spans="1:28">
      <c r="A5" s="22" t="s">
        <v>55</v>
      </c>
      <c r="B5" s="23" t="s">
        <v>56</v>
      </c>
      <c r="C5" s="23" t="s">
        <v>57</v>
      </c>
      <c r="D5" s="23" t="s">
        <v>31</v>
      </c>
      <c r="E5" s="23" t="s">
        <v>58</v>
      </c>
      <c r="F5" s="23" t="s">
        <v>43</v>
      </c>
      <c r="G5" s="24">
        <v>44419</v>
      </c>
      <c r="H5" s="25">
        <v>44424</v>
      </c>
      <c r="I5" s="23" t="s">
        <v>59</v>
      </c>
      <c r="J5" s="26">
        <v>1</v>
      </c>
      <c r="K5" s="23" t="s">
        <v>60</v>
      </c>
      <c r="L5" s="27">
        <v>44756</v>
      </c>
      <c r="M5" s="20">
        <v>197</v>
      </c>
      <c r="N5" s="20" t="s">
        <v>36</v>
      </c>
      <c r="O5" s="28">
        <v>44743</v>
      </c>
      <c r="P5" s="23" t="str">
        <f t="shared" ca="1" si="0"/>
        <v>Desvinculado</v>
      </c>
      <c r="Q5" s="5" t="s">
        <v>37</v>
      </c>
      <c r="R5" s="5">
        <v>1</v>
      </c>
      <c r="S5" s="5">
        <f t="shared" si="1"/>
        <v>5</v>
      </c>
      <c r="T5" s="5">
        <f t="shared" si="7"/>
        <v>16</v>
      </c>
      <c r="U5" s="29">
        <f t="shared" si="3"/>
        <v>0.9</v>
      </c>
      <c r="V5" s="29"/>
      <c r="W5" s="5">
        <v>1</v>
      </c>
      <c r="X5" s="30">
        <f>H5+365*3</f>
        <v>45519</v>
      </c>
      <c r="Y5" s="31">
        <f t="shared" si="5"/>
        <v>46614</v>
      </c>
      <c r="Z5" s="31">
        <f t="shared" si="6"/>
        <v>47709</v>
      </c>
      <c r="AA5" s="29"/>
      <c r="AB5" s="14">
        <v>1</v>
      </c>
    </row>
    <row r="6" spans="1:28">
      <c r="A6" s="22" t="s">
        <v>61</v>
      </c>
      <c r="B6" s="23" t="s">
        <v>39</v>
      </c>
      <c r="C6" s="23" t="s">
        <v>62</v>
      </c>
      <c r="D6" s="23" t="s">
        <v>63</v>
      </c>
      <c r="E6" s="23" t="s">
        <v>64</v>
      </c>
      <c r="F6" s="23" t="s">
        <v>33</v>
      </c>
      <c r="G6" s="32">
        <v>44547</v>
      </c>
      <c r="H6" s="25">
        <v>44581</v>
      </c>
      <c r="I6" s="23" t="s">
        <v>65</v>
      </c>
      <c r="J6" s="26">
        <v>1</v>
      </c>
      <c r="K6" s="23" t="s">
        <v>66</v>
      </c>
      <c r="L6" s="33">
        <v>44676</v>
      </c>
      <c r="M6" s="34">
        <v>1266</v>
      </c>
      <c r="N6" s="20" t="s">
        <v>47</v>
      </c>
      <c r="O6" s="35">
        <v>44645</v>
      </c>
      <c r="P6" s="23" t="str">
        <f t="shared" ca="1" si="0"/>
        <v>Desvinculado</v>
      </c>
      <c r="Q6" s="5" t="s">
        <v>37</v>
      </c>
      <c r="R6" s="5">
        <v>1</v>
      </c>
      <c r="S6" s="5">
        <f t="shared" si="1"/>
        <v>1</v>
      </c>
      <c r="T6" s="5">
        <f t="shared" si="7"/>
        <v>2</v>
      </c>
      <c r="U6" s="29">
        <f t="shared" si="3"/>
        <v>0.2</v>
      </c>
      <c r="V6" s="29"/>
      <c r="W6" s="29"/>
      <c r="X6" s="29"/>
      <c r="Y6" s="29"/>
      <c r="Z6" s="29"/>
      <c r="AA6" s="5">
        <v>1</v>
      </c>
      <c r="AB6" s="14">
        <v>1</v>
      </c>
    </row>
    <row r="7" spans="1:28">
      <c r="A7" s="22" t="s">
        <v>67</v>
      </c>
      <c r="B7" s="23" t="s">
        <v>39</v>
      </c>
      <c r="C7" s="23" t="s">
        <v>68</v>
      </c>
      <c r="D7" s="23" t="s">
        <v>41</v>
      </c>
      <c r="E7" s="23" t="s">
        <v>69</v>
      </c>
      <c r="F7" s="23" t="s">
        <v>43</v>
      </c>
      <c r="G7" s="32">
        <v>44547</v>
      </c>
      <c r="H7" s="25">
        <v>44562</v>
      </c>
      <c r="I7" s="23" t="s">
        <v>70</v>
      </c>
      <c r="J7" s="26">
        <v>1</v>
      </c>
      <c r="K7" s="23" t="s">
        <v>71</v>
      </c>
      <c r="L7" s="36">
        <v>44676</v>
      </c>
      <c r="M7" s="34">
        <v>1266</v>
      </c>
      <c r="N7" s="20" t="s">
        <v>36</v>
      </c>
      <c r="O7" s="35">
        <v>44652</v>
      </c>
      <c r="P7" s="23" t="str">
        <f t="shared" ca="1" si="0"/>
        <v>Desvinculado</v>
      </c>
      <c r="Q7" s="5" t="s">
        <v>37</v>
      </c>
      <c r="R7" s="5">
        <v>1</v>
      </c>
      <c r="S7" s="5">
        <f t="shared" si="1"/>
        <v>2</v>
      </c>
      <c r="T7" s="5">
        <f t="shared" si="7"/>
        <v>3</v>
      </c>
      <c r="U7" s="29">
        <f t="shared" si="3"/>
        <v>0.2</v>
      </c>
      <c r="V7" s="29"/>
      <c r="W7" s="29"/>
      <c r="X7" s="29"/>
      <c r="Y7" s="29"/>
      <c r="Z7" s="29"/>
      <c r="AA7" s="29"/>
      <c r="AB7" s="14">
        <v>1</v>
      </c>
    </row>
    <row r="8" spans="1:28">
      <c r="A8" s="22" t="s">
        <v>72</v>
      </c>
      <c r="B8" s="23" t="s">
        <v>73</v>
      </c>
      <c r="C8" s="23" t="s">
        <v>74</v>
      </c>
      <c r="D8" s="23" t="s">
        <v>75</v>
      </c>
      <c r="E8" s="23" t="s">
        <v>76</v>
      </c>
      <c r="F8" s="23" t="s">
        <v>43</v>
      </c>
      <c r="G8" s="32">
        <v>44517</v>
      </c>
      <c r="H8" s="37">
        <v>44517</v>
      </c>
      <c r="I8" s="23" t="s">
        <v>77</v>
      </c>
      <c r="J8" s="26">
        <v>1</v>
      </c>
      <c r="K8" s="23" t="s">
        <v>78</v>
      </c>
      <c r="L8" s="38">
        <v>44652</v>
      </c>
      <c r="M8" s="20">
        <v>1224</v>
      </c>
      <c r="N8" s="20" t="s">
        <v>36</v>
      </c>
      <c r="O8" s="35">
        <v>44644</v>
      </c>
      <c r="P8" s="23" t="str">
        <f t="shared" ca="1" si="0"/>
        <v>Desvinculado</v>
      </c>
      <c r="Q8" s="5" t="s">
        <v>37</v>
      </c>
      <c r="R8" s="5">
        <v>1</v>
      </c>
      <c r="S8" s="5">
        <f t="shared" si="1"/>
        <v>1</v>
      </c>
      <c r="T8" s="5">
        <f t="shared" si="7"/>
        <v>2</v>
      </c>
      <c r="U8" s="29">
        <f t="shared" si="3"/>
        <v>0.3</v>
      </c>
      <c r="V8" s="29"/>
      <c r="W8" s="29"/>
      <c r="X8" s="29"/>
      <c r="Y8" s="29"/>
      <c r="Z8" s="29"/>
      <c r="AA8" s="29"/>
      <c r="AB8" s="14">
        <v>1</v>
      </c>
    </row>
    <row r="9" spans="1:28">
      <c r="A9" s="22" t="s">
        <v>79</v>
      </c>
      <c r="B9" s="23" t="s">
        <v>49</v>
      </c>
      <c r="C9" s="23" t="s">
        <v>80</v>
      </c>
      <c r="D9" s="23" t="s">
        <v>81</v>
      </c>
      <c r="E9" s="23" t="s">
        <v>82</v>
      </c>
      <c r="F9" s="23" t="s">
        <v>33</v>
      </c>
      <c r="G9" s="32">
        <v>44511</v>
      </c>
      <c r="H9" s="37">
        <v>44516</v>
      </c>
      <c r="I9" s="23" t="s">
        <v>83</v>
      </c>
      <c r="J9" s="26">
        <v>1</v>
      </c>
      <c r="K9" s="23" t="s">
        <v>84</v>
      </c>
      <c r="L9" s="38">
        <v>44658</v>
      </c>
      <c r="M9" s="20">
        <v>333</v>
      </c>
      <c r="N9" s="20" t="s">
        <v>36</v>
      </c>
      <c r="O9" s="35">
        <v>44651</v>
      </c>
      <c r="P9" s="23" t="str">
        <f t="shared" ca="1" si="0"/>
        <v>Desvinculado</v>
      </c>
      <c r="Q9" s="5" t="s">
        <v>37</v>
      </c>
      <c r="R9" s="5">
        <v>1</v>
      </c>
      <c r="S9" s="5">
        <f t="shared" si="1"/>
        <v>1</v>
      </c>
      <c r="T9" s="5">
        <f t="shared" si="7"/>
        <v>3</v>
      </c>
      <c r="U9" s="29">
        <f t="shared" si="3"/>
        <v>0.4</v>
      </c>
      <c r="V9" s="29"/>
      <c r="W9" s="29"/>
      <c r="X9" s="29"/>
      <c r="Y9" s="29"/>
      <c r="Z9" s="29"/>
      <c r="AA9" s="5">
        <v>1</v>
      </c>
      <c r="AB9" s="14">
        <v>1</v>
      </c>
    </row>
    <row r="10" spans="1:28">
      <c r="A10" s="22" t="s">
        <v>85</v>
      </c>
      <c r="B10" s="23" t="s">
        <v>49</v>
      </c>
      <c r="C10" s="23" t="s">
        <v>86</v>
      </c>
      <c r="D10" s="23" t="s">
        <v>87</v>
      </c>
      <c r="E10" s="23" t="s">
        <v>88</v>
      </c>
      <c r="F10" s="23" t="s">
        <v>33</v>
      </c>
      <c r="G10" s="32">
        <v>44488</v>
      </c>
      <c r="H10" s="37">
        <v>44496</v>
      </c>
      <c r="I10" s="23" t="s">
        <v>89</v>
      </c>
      <c r="J10" s="26">
        <v>1</v>
      </c>
      <c r="K10" s="23" t="s">
        <v>90</v>
      </c>
      <c r="L10" s="39">
        <v>44665</v>
      </c>
      <c r="M10" s="34">
        <v>346</v>
      </c>
      <c r="N10" s="20" t="s">
        <v>36</v>
      </c>
      <c r="O10" s="40">
        <v>44682</v>
      </c>
      <c r="P10" s="23" t="str">
        <f t="shared" ca="1" si="0"/>
        <v>Desvinculado</v>
      </c>
      <c r="Q10" s="5" t="s">
        <v>37</v>
      </c>
      <c r="R10" s="5">
        <v>1</v>
      </c>
      <c r="S10" s="5">
        <f t="shared" si="1"/>
        <v>3</v>
      </c>
      <c r="T10" s="5">
        <f t="shared" si="7"/>
        <v>8</v>
      </c>
      <c r="U10" s="29">
        <f t="shared" si="3"/>
        <v>0.5</v>
      </c>
      <c r="V10" s="5"/>
      <c r="W10" s="29"/>
      <c r="X10" s="29"/>
      <c r="Y10" s="29"/>
      <c r="Z10" s="29"/>
      <c r="AA10" s="5">
        <v>1</v>
      </c>
      <c r="AB10" s="14">
        <v>1</v>
      </c>
    </row>
    <row r="11" spans="1:28">
      <c r="A11" s="22" t="s">
        <v>91</v>
      </c>
      <c r="B11" s="23" t="s">
        <v>92</v>
      </c>
      <c r="C11" s="23" t="s">
        <v>93</v>
      </c>
      <c r="D11" s="23" t="s">
        <v>94</v>
      </c>
      <c r="E11" s="23" t="s">
        <v>95</v>
      </c>
      <c r="F11" s="23" t="s">
        <v>43</v>
      </c>
      <c r="G11" s="32">
        <v>44488</v>
      </c>
      <c r="H11" s="25">
        <v>44501</v>
      </c>
      <c r="I11" s="23" t="s">
        <v>96</v>
      </c>
      <c r="J11" s="26">
        <v>1</v>
      </c>
      <c r="K11" s="23" t="s">
        <v>97</v>
      </c>
      <c r="L11" s="41"/>
      <c r="M11" s="42"/>
      <c r="N11" s="42"/>
      <c r="O11" s="43"/>
      <c r="P11" s="23" t="str">
        <f t="shared" ca="1" si="0"/>
        <v>Nombrado Vigente</v>
      </c>
      <c r="Q11" s="29"/>
      <c r="R11" s="29"/>
      <c r="S11" s="5" t="str">
        <f t="shared" si="1"/>
        <v/>
      </c>
      <c r="T11" s="5" t="str">
        <f t="shared" si="7"/>
        <v/>
      </c>
      <c r="U11" s="29" t="str">
        <f t="shared" si="3"/>
        <v/>
      </c>
      <c r="V11" s="29"/>
      <c r="W11" s="5">
        <v>1</v>
      </c>
      <c r="X11" s="30">
        <f>H11+365*3</f>
        <v>45596</v>
      </c>
      <c r="Y11" s="31">
        <f>H11+365*6</f>
        <v>46691</v>
      </c>
      <c r="Z11" s="31">
        <f>H11+365*9</f>
        <v>47786</v>
      </c>
      <c r="AA11" s="29"/>
      <c r="AB11" s="29"/>
    </row>
    <row r="12" spans="1:28">
      <c r="A12" s="22" t="s">
        <v>98</v>
      </c>
      <c r="B12" s="23" t="s">
        <v>56</v>
      </c>
      <c r="C12" s="23" t="s">
        <v>99</v>
      </c>
      <c r="D12" s="23" t="s">
        <v>100</v>
      </c>
      <c r="E12" s="23" t="s">
        <v>101</v>
      </c>
      <c r="F12" s="23" t="s">
        <v>33</v>
      </c>
      <c r="G12" s="24">
        <v>44460</v>
      </c>
      <c r="H12" s="25">
        <v>44470</v>
      </c>
      <c r="I12" s="23" t="s">
        <v>102</v>
      </c>
      <c r="J12" s="26">
        <v>1</v>
      </c>
      <c r="K12" s="23" t="s">
        <v>103</v>
      </c>
      <c r="L12" s="44">
        <v>44638</v>
      </c>
      <c r="M12" s="20">
        <v>269</v>
      </c>
      <c r="N12" s="20" t="s">
        <v>36</v>
      </c>
      <c r="O12" s="35">
        <v>44638</v>
      </c>
      <c r="P12" s="23" t="str">
        <f t="shared" ca="1" si="0"/>
        <v>Desvinculado</v>
      </c>
      <c r="Q12" s="5" t="s">
        <v>37</v>
      </c>
      <c r="R12" s="5">
        <v>1</v>
      </c>
      <c r="S12" s="5">
        <f t="shared" si="1"/>
        <v>1</v>
      </c>
      <c r="T12" s="5">
        <f t="shared" si="7"/>
        <v>1</v>
      </c>
      <c r="U12" s="29">
        <f t="shared" si="3"/>
        <v>0.5</v>
      </c>
      <c r="V12" s="29"/>
      <c r="W12" s="29"/>
      <c r="X12" s="29"/>
      <c r="Y12" s="29"/>
      <c r="Z12" s="29"/>
      <c r="AA12" s="5">
        <v>1</v>
      </c>
      <c r="AB12" s="14">
        <v>1</v>
      </c>
    </row>
    <row r="13" spans="1:28">
      <c r="A13" s="22" t="s">
        <v>104</v>
      </c>
      <c r="B13" s="23" t="s">
        <v>105</v>
      </c>
      <c r="C13" s="23" t="s">
        <v>106</v>
      </c>
      <c r="D13" s="23" t="s">
        <v>31</v>
      </c>
      <c r="E13" s="23" t="s">
        <v>107</v>
      </c>
      <c r="F13" s="23" t="s">
        <v>33</v>
      </c>
      <c r="G13" s="24">
        <v>44441</v>
      </c>
      <c r="H13" s="25">
        <v>44470</v>
      </c>
      <c r="I13" s="23" t="s">
        <v>108</v>
      </c>
      <c r="J13" s="26">
        <v>1</v>
      </c>
      <c r="K13" s="23" t="s">
        <v>109</v>
      </c>
      <c r="L13" s="45">
        <v>44658</v>
      </c>
      <c r="M13" s="34">
        <v>1104</v>
      </c>
      <c r="N13" s="20" t="s">
        <v>47</v>
      </c>
      <c r="O13" s="35">
        <v>44658</v>
      </c>
      <c r="P13" s="23" t="str">
        <f t="shared" ca="1" si="0"/>
        <v>Desvinculado</v>
      </c>
      <c r="Q13" s="5" t="s">
        <v>37</v>
      </c>
      <c r="R13" s="5">
        <v>1</v>
      </c>
      <c r="S13" s="5">
        <f t="shared" si="1"/>
        <v>2</v>
      </c>
      <c r="T13" s="5">
        <f t="shared" si="7"/>
        <v>4</v>
      </c>
      <c r="U13" s="29">
        <f t="shared" si="3"/>
        <v>0.5</v>
      </c>
      <c r="V13" s="5"/>
      <c r="W13" s="29"/>
      <c r="X13" s="29"/>
      <c r="Y13" s="29"/>
      <c r="Z13" s="29"/>
      <c r="AA13" s="5">
        <v>1</v>
      </c>
      <c r="AB13" s="14">
        <v>1</v>
      </c>
    </row>
    <row r="14" spans="1:28">
      <c r="A14" s="22" t="s">
        <v>110</v>
      </c>
      <c r="B14" s="23" t="s">
        <v>111</v>
      </c>
      <c r="C14" s="23" t="s">
        <v>112</v>
      </c>
      <c r="D14" s="23" t="s">
        <v>31</v>
      </c>
      <c r="E14" s="23" t="s">
        <v>113</v>
      </c>
      <c r="F14" s="23" t="s">
        <v>33</v>
      </c>
      <c r="G14" s="24">
        <v>44419</v>
      </c>
      <c r="H14" s="25">
        <v>44428</v>
      </c>
      <c r="I14" s="23" t="s">
        <v>114</v>
      </c>
      <c r="J14" s="26">
        <v>1</v>
      </c>
      <c r="K14" s="23" t="s">
        <v>115</v>
      </c>
      <c r="L14" s="46">
        <v>44634</v>
      </c>
      <c r="M14" s="20">
        <v>248</v>
      </c>
      <c r="N14" s="20" t="s">
        <v>36</v>
      </c>
      <c r="O14" s="35">
        <v>44642</v>
      </c>
      <c r="P14" s="23" t="str">
        <f t="shared" ca="1" si="0"/>
        <v>Desvinculado</v>
      </c>
      <c r="Q14" s="5" t="s">
        <v>37</v>
      </c>
      <c r="R14" s="5">
        <v>1</v>
      </c>
      <c r="S14" s="5">
        <f t="shared" si="1"/>
        <v>1</v>
      </c>
      <c r="T14" s="5">
        <f t="shared" si="7"/>
        <v>2</v>
      </c>
      <c r="U14" s="29">
        <f t="shared" si="3"/>
        <v>0.6</v>
      </c>
      <c r="V14" s="29"/>
      <c r="W14" s="29"/>
      <c r="X14" s="29"/>
      <c r="Y14" s="29"/>
      <c r="Z14" s="29"/>
      <c r="AA14" s="5">
        <v>1</v>
      </c>
      <c r="AB14" s="14">
        <v>1</v>
      </c>
    </row>
    <row r="15" spans="1:28">
      <c r="A15" s="22" t="s">
        <v>116</v>
      </c>
      <c r="B15" s="23" t="s">
        <v>39</v>
      </c>
      <c r="C15" s="23" t="s">
        <v>117</v>
      </c>
      <c r="D15" s="23" t="s">
        <v>41</v>
      </c>
      <c r="E15" s="23" t="s">
        <v>118</v>
      </c>
      <c r="F15" s="23" t="s">
        <v>43</v>
      </c>
      <c r="G15" s="24">
        <v>44419</v>
      </c>
      <c r="H15" s="25">
        <v>44440</v>
      </c>
      <c r="I15" s="23" t="s">
        <v>119</v>
      </c>
      <c r="J15" s="26">
        <v>1</v>
      </c>
      <c r="K15" s="23" t="s">
        <v>120</v>
      </c>
      <c r="L15" s="45">
        <v>44700</v>
      </c>
      <c r="M15" s="34">
        <v>31</v>
      </c>
      <c r="N15" s="20" t="s">
        <v>36</v>
      </c>
      <c r="O15" s="45">
        <v>44691</v>
      </c>
      <c r="P15" s="23" t="str">
        <f t="shared" ca="1" si="0"/>
        <v>Desvinculado</v>
      </c>
      <c r="Q15" s="5" t="s">
        <v>37</v>
      </c>
      <c r="R15" s="5">
        <v>1</v>
      </c>
      <c r="S15" s="5">
        <f t="shared" si="1"/>
        <v>3</v>
      </c>
      <c r="T15" s="5">
        <f t="shared" si="7"/>
        <v>9</v>
      </c>
      <c r="U15" s="29">
        <f t="shared" si="3"/>
        <v>0.7</v>
      </c>
      <c r="V15" s="5"/>
      <c r="W15" s="5">
        <v>1</v>
      </c>
      <c r="X15" s="30">
        <f>H15+365*3</f>
        <v>45535</v>
      </c>
      <c r="Y15" s="31">
        <f>H15+365*6</f>
        <v>46630</v>
      </c>
      <c r="Z15" s="31">
        <f>H15+365*9</f>
        <v>47725</v>
      </c>
      <c r="AA15" s="29"/>
      <c r="AB15" s="14">
        <v>1</v>
      </c>
    </row>
    <row r="16" spans="1:28">
      <c r="A16" s="22" t="s">
        <v>121</v>
      </c>
      <c r="B16" s="23" t="s">
        <v>39</v>
      </c>
      <c r="C16" s="23" t="s">
        <v>122</v>
      </c>
      <c r="D16" s="23" t="s">
        <v>41</v>
      </c>
      <c r="E16" s="23" t="s">
        <v>123</v>
      </c>
      <c r="F16" s="23" t="s">
        <v>43</v>
      </c>
      <c r="G16" s="24">
        <v>44419</v>
      </c>
      <c r="H16" s="25">
        <v>44427</v>
      </c>
      <c r="I16" s="23" t="s">
        <v>124</v>
      </c>
      <c r="J16" s="26">
        <v>1</v>
      </c>
      <c r="K16" s="23" t="s">
        <v>125</v>
      </c>
      <c r="L16" s="33">
        <v>44676</v>
      </c>
      <c r="M16" s="34">
        <v>1266</v>
      </c>
      <c r="N16" s="20" t="s">
        <v>36</v>
      </c>
      <c r="O16" s="35">
        <v>44652</v>
      </c>
      <c r="P16" s="23" t="str">
        <f t="shared" ca="1" si="0"/>
        <v>Desvinculado</v>
      </c>
      <c r="Q16" s="5" t="s">
        <v>37</v>
      </c>
      <c r="R16" s="5">
        <v>1</v>
      </c>
      <c r="S16" s="5">
        <f t="shared" si="1"/>
        <v>2</v>
      </c>
      <c r="T16" s="5">
        <f t="shared" si="7"/>
        <v>3</v>
      </c>
      <c r="U16" s="29">
        <f t="shared" si="3"/>
        <v>0.6</v>
      </c>
      <c r="V16" s="29"/>
      <c r="W16" s="29"/>
      <c r="X16" s="29"/>
      <c r="Y16" s="29"/>
      <c r="Z16" s="29"/>
      <c r="AA16" s="29"/>
      <c r="AB16" s="14">
        <v>1</v>
      </c>
    </row>
    <row r="17" spans="1:28">
      <c r="A17" s="22" t="s">
        <v>126</v>
      </c>
      <c r="B17" s="23" t="s">
        <v>127</v>
      </c>
      <c r="C17" s="23" t="s">
        <v>128</v>
      </c>
      <c r="D17" s="23" t="s">
        <v>100</v>
      </c>
      <c r="E17" s="23" t="s">
        <v>129</v>
      </c>
      <c r="F17" s="23" t="s">
        <v>43</v>
      </c>
      <c r="G17" s="24">
        <v>44369</v>
      </c>
      <c r="H17" s="25">
        <v>44398</v>
      </c>
      <c r="I17" s="23" t="s">
        <v>130</v>
      </c>
      <c r="J17" s="26">
        <v>1</v>
      </c>
      <c r="K17" s="23" t="s">
        <v>131</v>
      </c>
      <c r="L17" s="47">
        <v>44657</v>
      </c>
      <c r="M17" s="20">
        <v>73</v>
      </c>
      <c r="N17" s="20" t="s">
        <v>36</v>
      </c>
      <c r="O17" s="35">
        <v>44653</v>
      </c>
      <c r="P17" s="23" t="str">
        <f t="shared" ca="1" si="0"/>
        <v>Desvinculado</v>
      </c>
      <c r="Q17" s="5" t="s">
        <v>37</v>
      </c>
      <c r="R17" s="5">
        <v>1</v>
      </c>
      <c r="S17" s="5">
        <f t="shared" si="1"/>
        <v>2</v>
      </c>
      <c r="T17" s="5">
        <f t="shared" si="7"/>
        <v>3</v>
      </c>
      <c r="U17" s="29">
        <f t="shared" si="3"/>
        <v>0.7</v>
      </c>
      <c r="V17" s="29"/>
      <c r="W17" s="29"/>
      <c r="X17" s="29"/>
      <c r="Y17" s="29"/>
      <c r="Z17" s="29"/>
      <c r="AA17" s="29"/>
      <c r="AB17" s="14">
        <v>1</v>
      </c>
    </row>
    <row r="18" spans="1:28">
      <c r="A18" s="22" t="s">
        <v>132</v>
      </c>
      <c r="B18" s="23" t="s">
        <v>29</v>
      </c>
      <c r="C18" s="23" t="s">
        <v>133</v>
      </c>
      <c r="D18" s="23" t="s">
        <v>31</v>
      </c>
      <c r="E18" s="23" t="s">
        <v>134</v>
      </c>
      <c r="F18" s="23" t="s">
        <v>43</v>
      </c>
      <c r="G18" s="24">
        <v>44369</v>
      </c>
      <c r="H18" s="25">
        <v>44378</v>
      </c>
      <c r="I18" s="23" t="s">
        <v>135</v>
      </c>
      <c r="J18" s="26">
        <v>1</v>
      </c>
      <c r="K18" s="23" t="s">
        <v>136</v>
      </c>
      <c r="L18" s="39">
        <v>44687</v>
      </c>
      <c r="M18" s="20">
        <v>1280</v>
      </c>
      <c r="N18" s="20" t="s">
        <v>47</v>
      </c>
      <c r="O18" s="45">
        <v>44682</v>
      </c>
      <c r="P18" s="23" t="str">
        <f t="shared" ca="1" si="0"/>
        <v>Desvinculado</v>
      </c>
      <c r="Q18" s="5" t="s">
        <v>37</v>
      </c>
      <c r="R18" s="5">
        <v>1</v>
      </c>
      <c r="S18" s="5">
        <f t="shared" si="1"/>
        <v>3</v>
      </c>
      <c r="T18" s="5">
        <f t="shared" si="7"/>
        <v>8</v>
      </c>
      <c r="U18" s="29">
        <f t="shared" si="3"/>
        <v>0.8</v>
      </c>
      <c r="V18" s="29"/>
      <c r="W18" s="5">
        <v>1</v>
      </c>
      <c r="X18" s="30">
        <f>H18+365*3</f>
        <v>45473</v>
      </c>
      <c r="Y18" s="31">
        <f>H18+365*6</f>
        <v>46568</v>
      </c>
      <c r="Z18" s="31">
        <f>H18+365*9</f>
        <v>47663</v>
      </c>
      <c r="AA18" s="29"/>
      <c r="AB18" s="14">
        <v>1</v>
      </c>
    </row>
    <row r="19" spans="1:28">
      <c r="A19" s="22" t="s">
        <v>137</v>
      </c>
      <c r="B19" s="23" t="s">
        <v>92</v>
      </c>
      <c r="C19" s="23" t="s">
        <v>138</v>
      </c>
      <c r="D19" s="23" t="s">
        <v>31</v>
      </c>
      <c r="E19" s="23" t="s">
        <v>139</v>
      </c>
      <c r="F19" s="23" t="s">
        <v>43</v>
      </c>
      <c r="G19" s="24">
        <v>44356</v>
      </c>
      <c r="H19" s="25">
        <v>44361</v>
      </c>
      <c r="I19" s="23" t="s">
        <v>140</v>
      </c>
      <c r="J19" s="26">
        <v>1</v>
      </c>
      <c r="K19" s="23" t="s">
        <v>141</v>
      </c>
      <c r="L19" s="45">
        <v>44644</v>
      </c>
      <c r="M19" s="20">
        <v>1556</v>
      </c>
      <c r="N19" s="20" t="s">
        <v>47</v>
      </c>
      <c r="O19" s="35">
        <v>44642</v>
      </c>
      <c r="P19" s="23" t="str">
        <f t="shared" ca="1" si="0"/>
        <v>Desvinculado</v>
      </c>
      <c r="Q19" s="5" t="s">
        <v>37</v>
      </c>
      <c r="R19" s="5">
        <v>1</v>
      </c>
      <c r="S19" s="5">
        <f t="shared" si="1"/>
        <v>1</v>
      </c>
      <c r="T19" s="5">
        <f t="shared" si="7"/>
        <v>2</v>
      </c>
      <c r="U19" s="29">
        <f t="shared" si="3"/>
        <v>0.8</v>
      </c>
      <c r="V19" s="29"/>
      <c r="W19" s="29"/>
      <c r="X19" s="29"/>
      <c r="Y19" s="29"/>
      <c r="Z19" s="29"/>
      <c r="AA19" s="29"/>
      <c r="AB19" s="14">
        <v>1</v>
      </c>
    </row>
    <row r="20" spans="1:28">
      <c r="A20" s="22" t="s">
        <v>142</v>
      </c>
      <c r="B20" s="23" t="s">
        <v>105</v>
      </c>
      <c r="C20" s="23" t="s">
        <v>143</v>
      </c>
      <c r="D20" s="23" t="s">
        <v>31</v>
      </c>
      <c r="E20" s="23" t="s">
        <v>144</v>
      </c>
      <c r="F20" s="23" t="s">
        <v>43</v>
      </c>
      <c r="G20" s="24">
        <v>44284</v>
      </c>
      <c r="H20" s="25">
        <v>44287</v>
      </c>
      <c r="I20" s="23" t="s">
        <v>145</v>
      </c>
      <c r="J20" s="26">
        <v>1</v>
      </c>
      <c r="K20" s="23" t="s">
        <v>146</v>
      </c>
      <c r="L20" s="45">
        <v>44671</v>
      </c>
      <c r="M20" s="34">
        <v>1437</v>
      </c>
      <c r="N20" s="20" t="s">
        <v>47</v>
      </c>
      <c r="O20" s="40">
        <v>44713</v>
      </c>
      <c r="P20" s="23" t="str">
        <f t="shared" ca="1" si="0"/>
        <v>Desvinculado</v>
      </c>
      <c r="Q20" s="5" t="s">
        <v>37</v>
      </c>
      <c r="R20" s="5">
        <v>1</v>
      </c>
      <c r="S20" s="5">
        <f t="shared" si="1"/>
        <v>4</v>
      </c>
      <c r="T20" s="5">
        <f t="shared" si="7"/>
        <v>12</v>
      </c>
      <c r="U20" s="29">
        <f t="shared" si="3"/>
        <v>1.2</v>
      </c>
      <c r="V20" s="29"/>
      <c r="W20" s="29"/>
      <c r="X20" s="29"/>
      <c r="Y20" s="29"/>
      <c r="Z20" s="29"/>
      <c r="AA20" s="29"/>
      <c r="AB20" s="14">
        <v>1</v>
      </c>
    </row>
    <row r="21" spans="1:28">
      <c r="A21" s="22" t="s">
        <v>147</v>
      </c>
      <c r="B21" s="23" t="s">
        <v>29</v>
      </c>
      <c r="C21" s="23" t="s">
        <v>148</v>
      </c>
      <c r="D21" s="23" t="s">
        <v>149</v>
      </c>
      <c r="E21" s="23" t="s">
        <v>150</v>
      </c>
      <c r="F21" s="23" t="s">
        <v>43</v>
      </c>
      <c r="G21" s="24">
        <v>44201</v>
      </c>
      <c r="H21" s="25">
        <v>44221</v>
      </c>
      <c r="I21" s="23" t="s">
        <v>151</v>
      </c>
      <c r="J21" s="26">
        <v>1</v>
      </c>
      <c r="K21" s="23" t="s">
        <v>152</v>
      </c>
      <c r="L21" s="39">
        <v>44687</v>
      </c>
      <c r="M21" s="34">
        <v>1280</v>
      </c>
      <c r="N21" s="20" t="s">
        <v>36</v>
      </c>
      <c r="O21" s="45">
        <v>44652</v>
      </c>
      <c r="P21" s="23" t="str">
        <f t="shared" ca="1" si="0"/>
        <v>Desvinculado</v>
      </c>
      <c r="Q21" s="5" t="s">
        <v>37</v>
      </c>
      <c r="R21" s="5">
        <v>1</v>
      </c>
      <c r="S21" s="5">
        <f t="shared" si="1"/>
        <v>2</v>
      </c>
      <c r="T21" s="5">
        <f t="shared" si="7"/>
        <v>3</v>
      </c>
      <c r="U21" s="29">
        <f t="shared" si="3"/>
        <v>1.2</v>
      </c>
      <c r="V21" s="5"/>
      <c r="W21" s="5">
        <v>1</v>
      </c>
      <c r="X21" s="30">
        <f t="shared" ref="X21:X22" si="8">H21+365*3</f>
        <v>45316</v>
      </c>
      <c r="Y21" s="31">
        <f t="shared" ref="Y21:Y22" si="9">H21+365*6</f>
        <v>46411</v>
      </c>
      <c r="Z21" s="31">
        <f t="shared" ref="Z21:Z22" si="10">H21+365*9</f>
        <v>47506</v>
      </c>
      <c r="AA21" s="29"/>
      <c r="AB21" s="14">
        <v>1</v>
      </c>
    </row>
    <row r="22" spans="1:28">
      <c r="A22" s="6" t="s">
        <v>153</v>
      </c>
      <c r="B22" s="7" t="s">
        <v>105</v>
      </c>
      <c r="C22" s="7" t="s">
        <v>154</v>
      </c>
      <c r="D22" s="7" t="s">
        <v>31</v>
      </c>
      <c r="E22" s="7" t="s">
        <v>155</v>
      </c>
      <c r="F22" s="7" t="s">
        <v>33</v>
      </c>
      <c r="G22" s="48">
        <v>44175</v>
      </c>
      <c r="H22" s="49">
        <v>44180</v>
      </c>
      <c r="I22" s="7" t="s">
        <v>156</v>
      </c>
      <c r="J22" s="10">
        <v>1</v>
      </c>
      <c r="K22" s="7" t="s">
        <v>157</v>
      </c>
      <c r="L22" s="50">
        <v>44839</v>
      </c>
      <c r="M22" s="12">
        <v>2655</v>
      </c>
      <c r="N22" s="12" t="s">
        <v>36</v>
      </c>
      <c r="O22" s="51">
        <v>44835</v>
      </c>
      <c r="P22" s="7" t="str">
        <f t="shared" ca="1" si="0"/>
        <v>Desvinculado</v>
      </c>
      <c r="Q22" s="14" t="s">
        <v>37</v>
      </c>
      <c r="R22" s="14">
        <v>1</v>
      </c>
      <c r="S22" s="14">
        <f t="shared" si="1"/>
        <v>8</v>
      </c>
      <c r="T22" s="14">
        <f t="shared" si="7"/>
        <v>29</v>
      </c>
      <c r="U22" s="15">
        <f t="shared" si="3"/>
        <v>1.8</v>
      </c>
      <c r="V22" s="29"/>
      <c r="W22" s="5">
        <v>1</v>
      </c>
      <c r="X22" s="52">
        <f t="shared" si="8"/>
        <v>45275</v>
      </c>
      <c r="Y22" s="53">
        <f t="shared" si="9"/>
        <v>46370</v>
      </c>
      <c r="Z22" s="53">
        <f t="shared" si="10"/>
        <v>47465</v>
      </c>
      <c r="AA22" s="29"/>
      <c r="AB22" s="14">
        <v>1</v>
      </c>
    </row>
    <row r="23" spans="1:28">
      <c r="A23" s="22" t="s">
        <v>158</v>
      </c>
      <c r="B23" s="23" t="s">
        <v>29</v>
      </c>
      <c r="C23" s="23" t="s">
        <v>159</v>
      </c>
      <c r="D23" s="23" t="s">
        <v>63</v>
      </c>
      <c r="E23" s="23" t="s">
        <v>160</v>
      </c>
      <c r="F23" s="23" t="s">
        <v>43</v>
      </c>
      <c r="G23" s="24">
        <v>44169</v>
      </c>
      <c r="H23" s="25">
        <v>44172</v>
      </c>
      <c r="I23" s="23" t="s">
        <v>161</v>
      </c>
      <c r="J23" s="26">
        <v>1</v>
      </c>
      <c r="K23" s="23" t="s">
        <v>162</v>
      </c>
      <c r="L23" s="38">
        <v>44637</v>
      </c>
      <c r="M23" s="20">
        <v>17</v>
      </c>
      <c r="N23" s="20" t="s">
        <v>36</v>
      </c>
      <c r="O23" s="35">
        <v>44652</v>
      </c>
      <c r="P23" s="23" t="str">
        <f t="shared" ca="1" si="0"/>
        <v>Desvinculado</v>
      </c>
      <c r="Q23" s="5" t="s">
        <v>37</v>
      </c>
      <c r="R23" s="5">
        <v>1</v>
      </c>
      <c r="S23" s="5">
        <f t="shared" si="1"/>
        <v>2</v>
      </c>
      <c r="T23" s="5">
        <f t="shared" si="7"/>
        <v>3</v>
      </c>
      <c r="U23" s="29">
        <f t="shared" si="3"/>
        <v>1.3</v>
      </c>
      <c r="V23" s="5" t="s">
        <v>163</v>
      </c>
      <c r="W23" s="29"/>
      <c r="X23" s="29"/>
      <c r="Y23" s="29"/>
      <c r="Z23" s="29"/>
      <c r="AA23" s="29"/>
      <c r="AB23" s="14">
        <v>1</v>
      </c>
    </row>
    <row r="24" spans="1:28">
      <c r="A24" s="22" t="s">
        <v>164</v>
      </c>
      <c r="B24" s="23" t="s">
        <v>49</v>
      </c>
      <c r="C24" s="23" t="s">
        <v>165</v>
      </c>
      <c r="D24" s="23" t="s">
        <v>100</v>
      </c>
      <c r="E24" s="23" t="s">
        <v>166</v>
      </c>
      <c r="F24" s="23" t="s">
        <v>43</v>
      </c>
      <c r="G24" s="32">
        <v>44159</v>
      </c>
      <c r="H24" s="25">
        <v>44166</v>
      </c>
      <c r="I24" s="23" t="s">
        <v>167</v>
      </c>
      <c r="J24" s="26">
        <v>1</v>
      </c>
      <c r="K24" s="23" t="s">
        <v>168</v>
      </c>
      <c r="L24" s="54"/>
      <c r="M24" s="42"/>
      <c r="N24" s="42"/>
      <c r="O24" s="43"/>
      <c r="P24" s="23" t="str">
        <f t="shared" ca="1" si="0"/>
        <v>Nombrado Vigente</v>
      </c>
      <c r="Q24" s="29"/>
      <c r="R24" s="29"/>
      <c r="S24" s="5" t="str">
        <f t="shared" si="1"/>
        <v/>
      </c>
      <c r="T24" s="5" t="str">
        <f t="shared" si="7"/>
        <v/>
      </c>
      <c r="U24" s="29" t="str">
        <f t="shared" si="3"/>
        <v/>
      </c>
      <c r="V24" s="29"/>
      <c r="W24" s="5">
        <v>1</v>
      </c>
      <c r="X24" s="30">
        <f t="shared" ref="X24:X25" si="11">H24+365*3</f>
        <v>45261</v>
      </c>
      <c r="Y24" s="31">
        <f t="shared" ref="Y24:Y25" si="12">H24+365*6</f>
        <v>46356</v>
      </c>
      <c r="Z24" s="31">
        <f t="shared" ref="Z24:Z25" si="13">H24+365*9</f>
        <v>47451</v>
      </c>
      <c r="AA24" s="29"/>
      <c r="AB24" s="29"/>
    </row>
    <row r="25" spans="1:28">
      <c r="A25" s="22" t="s">
        <v>169</v>
      </c>
      <c r="B25" s="23" t="s">
        <v>39</v>
      </c>
      <c r="C25" s="23" t="s">
        <v>170</v>
      </c>
      <c r="D25" s="23" t="s">
        <v>41</v>
      </c>
      <c r="E25" s="23" t="s">
        <v>171</v>
      </c>
      <c r="F25" s="23" t="s">
        <v>43</v>
      </c>
      <c r="G25" s="24">
        <v>44141</v>
      </c>
      <c r="H25" s="25">
        <v>44144</v>
      </c>
      <c r="I25" s="23" t="s">
        <v>172</v>
      </c>
      <c r="J25" s="26">
        <v>1</v>
      </c>
      <c r="K25" s="23" t="s">
        <v>173</v>
      </c>
      <c r="L25" s="45">
        <v>44712</v>
      </c>
      <c r="M25" s="34">
        <v>1765</v>
      </c>
      <c r="N25" s="20" t="s">
        <v>36</v>
      </c>
      <c r="O25" s="45">
        <v>44692</v>
      </c>
      <c r="P25" s="23" t="str">
        <f t="shared" ca="1" si="0"/>
        <v>Desvinculado</v>
      </c>
      <c r="Q25" s="5" t="s">
        <v>37</v>
      </c>
      <c r="R25" s="5">
        <v>1</v>
      </c>
      <c r="S25" s="5">
        <f t="shared" si="1"/>
        <v>3</v>
      </c>
      <c r="T25" s="5">
        <f t="shared" si="7"/>
        <v>9</v>
      </c>
      <c r="U25" s="29">
        <f t="shared" si="3"/>
        <v>1.5</v>
      </c>
      <c r="V25" s="29"/>
      <c r="W25" s="5">
        <v>1</v>
      </c>
      <c r="X25" s="30">
        <f t="shared" si="11"/>
        <v>45239</v>
      </c>
      <c r="Y25" s="31">
        <f t="shared" si="12"/>
        <v>46334</v>
      </c>
      <c r="Z25" s="31">
        <f t="shared" si="13"/>
        <v>47429</v>
      </c>
      <c r="AA25" s="29"/>
      <c r="AB25" s="14">
        <v>1</v>
      </c>
    </row>
    <row r="26" spans="1:28">
      <c r="A26" s="6" t="s">
        <v>174</v>
      </c>
      <c r="B26" s="7" t="s">
        <v>175</v>
      </c>
      <c r="C26" s="7" t="s">
        <v>176</v>
      </c>
      <c r="D26" s="7" t="s">
        <v>81</v>
      </c>
      <c r="E26" s="7" t="s">
        <v>177</v>
      </c>
      <c r="F26" s="7" t="s">
        <v>43</v>
      </c>
      <c r="G26" s="48">
        <v>44124</v>
      </c>
      <c r="H26" s="9">
        <v>44244</v>
      </c>
      <c r="I26" s="7" t="s">
        <v>178</v>
      </c>
      <c r="J26" s="10">
        <v>1</v>
      </c>
      <c r="K26" s="7" t="s">
        <v>179</v>
      </c>
      <c r="L26" s="55">
        <v>44791</v>
      </c>
      <c r="M26" s="12">
        <v>119</v>
      </c>
      <c r="N26" s="12" t="s">
        <v>36</v>
      </c>
      <c r="O26" s="56">
        <v>44639</v>
      </c>
      <c r="P26" s="7" t="str">
        <f t="shared" ca="1" si="0"/>
        <v>Desvinculado</v>
      </c>
      <c r="Q26" s="14" t="s">
        <v>37</v>
      </c>
      <c r="R26" s="14">
        <v>1</v>
      </c>
      <c r="S26" s="14">
        <f t="shared" si="1"/>
        <v>1</v>
      </c>
      <c r="T26" s="14">
        <f t="shared" si="7"/>
        <v>1</v>
      </c>
      <c r="U26" s="15">
        <f t="shared" si="3"/>
        <v>1.1000000000000001</v>
      </c>
      <c r="V26" s="29"/>
      <c r="W26" s="29"/>
      <c r="X26" s="29"/>
      <c r="Y26" s="29"/>
      <c r="Z26" s="29"/>
      <c r="AA26" s="29"/>
      <c r="AB26" s="14">
        <v>1</v>
      </c>
    </row>
    <row r="27" spans="1:28">
      <c r="A27" s="22" t="s">
        <v>180</v>
      </c>
      <c r="B27" s="23" t="s">
        <v>181</v>
      </c>
      <c r="C27" s="23" t="s">
        <v>182</v>
      </c>
      <c r="D27" s="23" t="s">
        <v>183</v>
      </c>
      <c r="E27" s="23" t="s">
        <v>184</v>
      </c>
      <c r="F27" s="23" t="s">
        <v>43</v>
      </c>
      <c r="G27" s="32">
        <v>44119</v>
      </c>
      <c r="H27" s="37">
        <v>44147</v>
      </c>
      <c r="I27" s="23" t="s">
        <v>185</v>
      </c>
      <c r="J27" s="26">
        <v>1</v>
      </c>
      <c r="K27" s="23" t="s">
        <v>186</v>
      </c>
      <c r="L27" s="39">
        <v>44677</v>
      </c>
      <c r="M27" s="34">
        <v>193</v>
      </c>
      <c r="N27" s="20" t="s">
        <v>36</v>
      </c>
      <c r="O27" s="40">
        <v>44677</v>
      </c>
      <c r="P27" s="23" t="str">
        <f t="shared" ca="1" si="0"/>
        <v>Desvinculado</v>
      </c>
      <c r="Q27" s="5" t="s">
        <v>37</v>
      </c>
      <c r="R27" s="5">
        <v>1</v>
      </c>
      <c r="S27" s="5">
        <f t="shared" si="1"/>
        <v>2</v>
      </c>
      <c r="T27" s="5">
        <f t="shared" si="7"/>
        <v>7</v>
      </c>
      <c r="U27" s="29">
        <f t="shared" si="3"/>
        <v>1.5</v>
      </c>
      <c r="V27" s="29"/>
      <c r="W27" s="29"/>
      <c r="X27" s="29"/>
      <c r="Y27" s="29"/>
      <c r="Z27" s="29"/>
      <c r="AA27" s="29"/>
      <c r="AB27" s="14">
        <v>1</v>
      </c>
    </row>
    <row r="28" spans="1:28">
      <c r="A28" s="6" t="s">
        <v>187</v>
      </c>
      <c r="B28" s="7" t="s">
        <v>92</v>
      </c>
      <c r="C28" s="7" t="s">
        <v>188</v>
      </c>
      <c r="D28" s="7" t="s">
        <v>31</v>
      </c>
      <c r="E28" s="7" t="s">
        <v>189</v>
      </c>
      <c r="F28" s="7" t="s">
        <v>33</v>
      </c>
      <c r="G28" s="48">
        <v>44118</v>
      </c>
      <c r="H28" s="49">
        <v>44123</v>
      </c>
      <c r="I28" s="7" t="s">
        <v>190</v>
      </c>
      <c r="J28" s="10">
        <v>1</v>
      </c>
      <c r="K28" s="7" t="s">
        <v>191</v>
      </c>
      <c r="L28" s="49">
        <v>44862</v>
      </c>
      <c r="M28" s="12">
        <v>6216</v>
      </c>
      <c r="N28" s="12" t="s">
        <v>36</v>
      </c>
      <c r="O28" s="51">
        <v>44835</v>
      </c>
      <c r="P28" s="7" t="str">
        <f t="shared" ca="1" si="0"/>
        <v>Desvinculado</v>
      </c>
      <c r="Q28" s="14" t="s">
        <v>37</v>
      </c>
      <c r="R28" s="14">
        <v>1</v>
      </c>
      <c r="S28" s="14">
        <f t="shared" si="1"/>
        <v>8</v>
      </c>
      <c r="T28" s="14">
        <f t="shared" si="7"/>
        <v>29</v>
      </c>
      <c r="U28" s="15">
        <f t="shared" si="3"/>
        <v>2</v>
      </c>
      <c r="V28" s="14"/>
      <c r="W28" s="14">
        <v>1</v>
      </c>
      <c r="X28" s="57">
        <f t="shared" ref="X28:X31" si="14">H28+365*3</f>
        <v>45218</v>
      </c>
      <c r="Y28" s="58">
        <f t="shared" ref="Y28:Y31" si="15">H28+365*6</f>
        <v>46313</v>
      </c>
      <c r="Z28" s="58">
        <f t="shared" ref="Z28:Z31" si="16">H28+365*9</f>
        <v>47408</v>
      </c>
      <c r="AA28" s="15"/>
      <c r="AB28" s="14">
        <v>1</v>
      </c>
    </row>
    <row r="29" spans="1:28">
      <c r="A29" s="6" t="s">
        <v>192</v>
      </c>
      <c r="B29" s="7" t="s">
        <v>39</v>
      </c>
      <c r="C29" s="7" t="s">
        <v>193</v>
      </c>
      <c r="D29" s="7" t="s">
        <v>41</v>
      </c>
      <c r="E29" s="7" t="s">
        <v>194</v>
      </c>
      <c r="F29" s="7" t="s">
        <v>43</v>
      </c>
      <c r="G29" s="8">
        <v>44110</v>
      </c>
      <c r="H29" s="49">
        <v>44130</v>
      </c>
      <c r="I29" s="7" t="s">
        <v>195</v>
      </c>
      <c r="J29" s="10">
        <v>1</v>
      </c>
      <c r="K29" s="7" t="s">
        <v>196</v>
      </c>
      <c r="L29" s="55">
        <v>44854</v>
      </c>
      <c r="M29" s="12">
        <v>3836</v>
      </c>
      <c r="N29" s="12" t="s">
        <v>47</v>
      </c>
      <c r="O29" s="51">
        <v>44835</v>
      </c>
      <c r="P29" s="7" t="str">
        <f t="shared" ca="1" si="0"/>
        <v>Desvinculado</v>
      </c>
      <c r="Q29" s="14" t="s">
        <v>37</v>
      </c>
      <c r="R29" s="14">
        <v>1</v>
      </c>
      <c r="S29" s="14">
        <f t="shared" si="1"/>
        <v>8</v>
      </c>
      <c r="T29" s="14">
        <f t="shared" si="7"/>
        <v>29</v>
      </c>
      <c r="U29" s="15">
        <f t="shared" si="3"/>
        <v>1.9</v>
      </c>
      <c r="V29" s="15"/>
      <c r="W29" s="14">
        <v>1</v>
      </c>
      <c r="X29" s="57">
        <f t="shared" si="14"/>
        <v>45225</v>
      </c>
      <c r="Y29" s="58">
        <f t="shared" si="15"/>
        <v>46320</v>
      </c>
      <c r="Z29" s="58">
        <f t="shared" si="16"/>
        <v>47415</v>
      </c>
      <c r="AA29" s="15"/>
      <c r="AB29" s="14">
        <v>1</v>
      </c>
    </row>
    <row r="30" spans="1:28">
      <c r="A30" s="22" t="s">
        <v>197</v>
      </c>
      <c r="B30" s="23" t="s">
        <v>39</v>
      </c>
      <c r="C30" s="23" t="s">
        <v>198</v>
      </c>
      <c r="D30" s="23" t="s">
        <v>41</v>
      </c>
      <c r="E30" s="23" t="s">
        <v>199</v>
      </c>
      <c r="F30" s="23" t="s">
        <v>43</v>
      </c>
      <c r="G30" s="24">
        <v>44106</v>
      </c>
      <c r="H30" s="25">
        <v>44113</v>
      </c>
      <c r="I30" s="23" t="s">
        <v>200</v>
      </c>
      <c r="J30" s="26">
        <v>1</v>
      </c>
      <c r="K30" s="23" t="s">
        <v>201</v>
      </c>
      <c r="L30" s="27">
        <v>44763</v>
      </c>
      <c r="M30" s="20">
        <v>1711</v>
      </c>
      <c r="N30" s="20" t="s">
        <v>47</v>
      </c>
      <c r="O30" s="28">
        <v>44762</v>
      </c>
      <c r="P30" s="23" t="str">
        <f t="shared" ca="1" si="0"/>
        <v>Desvinculado</v>
      </c>
      <c r="Q30" s="5" t="s">
        <v>37</v>
      </c>
      <c r="R30" s="5">
        <v>1</v>
      </c>
      <c r="S30" s="5">
        <f t="shared" si="1"/>
        <v>5</v>
      </c>
      <c r="T30" s="5">
        <f t="shared" si="7"/>
        <v>19</v>
      </c>
      <c r="U30" s="29">
        <f t="shared" si="3"/>
        <v>1.8</v>
      </c>
      <c r="V30" s="29"/>
      <c r="W30" s="5">
        <v>1</v>
      </c>
      <c r="X30" s="30">
        <f t="shared" si="14"/>
        <v>45208</v>
      </c>
      <c r="Y30" s="31">
        <f t="shared" si="15"/>
        <v>46303</v>
      </c>
      <c r="Z30" s="31">
        <f t="shared" si="16"/>
        <v>47398</v>
      </c>
      <c r="AA30" s="29"/>
      <c r="AB30" s="14">
        <v>1</v>
      </c>
    </row>
    <row r="31" spans="1:28">
      <c r="A31" s="6" t="s">
        <v>202</v>
      </c>
      <c r="B31" s="7" t="s">
        <v>92</v>
      </c>
      <c r="C31" s="7" t="s">
        <v>203</v>
      </c>
      <c r="D31" s="7" t="s">
        <v>31</v>
      </c>
      <c r="E31" s="7" t="s">
        <v>204</v>
      </c>
      <c r="F31" s="7" t="s">
        <v>43</v>
      </c>
      <c r="G31" s="8">
        <v>44091</v>
      </c>
      <c r="H31" s="9">
        <v>44167</v>
      </c>
      <c r="I31" s="7" t="s">
        <v>205</v>
      </c>
      <c r="J31" s="10">
        <v>1</v>
      </c>
      <c r="K31" s="7" t="s">
        <v>206</v>
      </c>
      <c r="L31" s="59">
        <v>44880</v>
      </c>
      <c r="M31" s="12">
        <v>6507</v>
      </c>
      <c r="N31" s="12" t="s">
        <v>47</v>
      </c>
      <c r="O31" s="13">
        <v>44896</v>
      </c>
      <c r="P31" s="7" t="str">
        <f t="shared" ca="1" si="0"/>
        <v>Desvinculado</v>
      </c>
      <c r="Q31" s="14" t="s">
        <v>37</v>
      </c>
      <c r="R31" s="14">
        <v>1</v>
      </c>
      <c r="S31" s="14">
        <f t="shared" si="1"/>
        <v>10</v>
      </c>
      <c r="T31" s="14">
        <f t="shared" si="7"/>
        <v>38</v>
      </c>
      <c r="U31" s="15">
        <f t="shared" si="3"/>
        <v>2</v>
      </c>
      <c r="V31" s="15"/>
      <c r="W31" s="14">
        <v>1</v>
      </c>
      <c r="X31" s="16">
        <f t="shared" si="14"/>
        <v>45262</v>
      </c>
      <c r="Y31" s="17">
        <f t="shared" si="15"/>
        <v>46357</v>
      </c>
      <c r="Z31" s="17">
        <f t="shared" si="16"/>
        <v>47452</v>
      </c>
      <c r="AA31" s="15"/>
      <c r="AB31" s="14">
        <v>1</v>
      </c>
    </row>
    <row r="32" spans="1:28">
      <c r="A32" s="22" t="s">
        <v>207</v>
      </c>
      <c r="B32" s="23" t="s">
        <v>181</v>
      </c>
      <c r="C32" s="23" t="s">
        <v>208</v>
      </c>
      <c r="D32" s="23" t="s">
        <v>209</v>
      </c>
      <c r="E32" s="23" t="s">
        <v>210</v>
      </c>
      <c r="F32" s="23" t="s">
        <v>43</v>
      </c>
      <c r="G32" s="24">
        <v>44061</v>
      </c>
      <c r="H32" s="25">
        <v>44077</v>
      </c>
      <c r="I32" s="23" t="s">
        <v>211</v>
      </c>
      <c r="J32" s="26">
        <v>1</v>
      </c>
      <c r="K32" s="23" t="s">
        <v>212</v>
      </c>
      <c r="L32" s="27">
        <v>44657</v>
      </c>
      <c r="M32" s="20">
        <v>519</v>
      </c>
      <c r="N32" s="20" t="s">
        <v>36</v>
      </c>
      <c r="O32" s="35">
        <v>44652</v>
      </c>
      <c r="P32" s="23" t="str">
        <f t="shared" ca="1" si="0"/>
        <v>Desvinculado</v>
      </c>
      <c r="Q32" s="5" t="s">
        <v>37</v>
      </c>
      <c r="R32" s="5">
        <v>1</v>
      </c>
      <c r="S32" s="5">
        <f t="shared" si="1"/>
        <v>2</v>
      </c>
      <c r="T32" s="5">
        <f t="shared" si="7"/>
        <v>3</v>
      </c>
      <c r="U32" s="29">
        <f t="shared" si="3"/>
        <v>1.6</v>
      </c>
      <c r="V32" s="29"/>
      <c r="W32" s="29"/>
      <c r="X32" s="29"/>
      <c r="Y32" s="29"/>
      <c r="Z32" s="29"/>
      <c r="AA32" s="29"/>
      <c r="AB32" s="14">
        <v>1</v>
      </c>
    </row>
    <row r="33" spans="1:28">
      <c r="A33" s="22" t="s">
        <v>213</v>
      </c>
      <c r="B33" s="23" t="s">
        <v>214</v>
      </c>
      <c r="C33" s="23" t="s">
        <v>215</v>
      </c>
      <c r="D33" s="23" t="s">
        <v>31</v>
      </c>
      <c r="E33" s="23" t="s">
        <v>216</v>
      </c>
      <c r="F33" s="23" t="s">
        <v>33</v>
      </c>
      <c r="G33" s="24">
        <v>44055</v>
      </c>
      <c r="H33" s="25">
        <v>44056</v>
      </c>
      <c r="I33" s="23" t="s">
        <v>217</v>
      </c>
      <c r="J33" s="26">
        <v>1</v>
      </c>
      <c r="K33" s="23" t="s">
        <v>218</v>
      </c>
      <c r="L33" s="33">
        <v>44678</v>
      </c>
      <c r="M33" s="34">
        <v>183</v>
      </c>
      <c r="N33" s="20" t="s">
        <v>36</v>
      </c>
      <c r="O33" s="35">
        <v>44637</v>
      </c>
      <c r="P33" s="23" t="str">
        <f t="shared" ca="1" si="0"/>
        <v>Desvinculado</v>
      </c>
      <c r="Q33" s="5" t="s">
        <v>37</v>
      </c>
      <c r="R33" s="5">
        <v>1</v>
      </c>
      <c r="S33" s="5">
        <f t="shared" si="1"/>
        <v>1</v>
      </c>
      <c r="T33" s="5">
        <f t="shared" si="7"/>
        <v>1</v>
      </c>
      <c r="U33" s="29">
        <f t="shared" si="3"/>
        <v>1.6</v>
      </c>
      <c r="V33" s="5"/>
      <c r="W33" s="29"/>
      <c r="X33" s="29"/>
      <c r="Y33" s="29"/>
      <c r="Z33" s="29"/>
      <c r="AA33" s="5">
        <v>1</v>
      </c>
      <c r="AB33" s="14">
        <v>1</v>
      </c>
    </row>
    <row r="34" spans="1:28">
      <c r="A34" s="22" t="s">
        <v>219</v>
      </c>
      <c r="B34" s="23" t="s">
        <v>56</v>
      </c>
      <c r="C34" s="23" t="s">
        <v>220</v>
      </c>
      <c r="D34" s="23" t="s">
        <v>31</v>
      </c>
      <c r="E34" s="23" t="s">
        <v>221</v>
      </c>
      <c r="F34" s="23" t="s">
        <v>33</v>
      </c>
      <c r="G34" s="24">
        <v>44054</v>
      </c>
      <c r="H34" s="25">
        <v>44060</v>
      </c>
      <c r="I34" s="23" t="s">
        <v>222</v>
      </c>
      <c r="J34" s="26">
        <v>1</v>
      </c>
      <c r="K34" s="23" t="s">
        <v>223</v>
      </c>
      <c r="L34" s="27">
        <v>44643</v>
      </c>
      <c r="M34" s="20">
        <v>84</v>
      </c>
      <c r="N34" s="20" t="s">
        <v>36</v>
      </c>
      <c r="O34" s="35">
        <v>44639</v>
      </c>
      <c r="P34" s="23" t="str">
        <f t="shared" ca="1" si="0"/>
        <v>Desvinculado</v>
      </c>
      <c r="Q34" s="5" t="s">
        <v>37</v>
      </c>
      <c r="R34" s="5">
        <v>1</v>
      </c>
      <c r="S34" s="5">
        <f t="shared" si="1"/>
        <v>1</v>
      </c>
      <c r="T34" s="5">
        <f t="shared" si="7"/>
        <v>1</v>
      </c>
      <c r="U34" s="29">
        <f t="shared" si="3"/>
        <v>1.6</v>
      </c>
      <c r="V34" s="29"/>
      <c r="W34" s="29"/>
      <c r="X34" s="29"/>
      <c r="Y34" s="29"/>
      <c r="Z34" s="29"/>
      <c r="AA34" s="5">
        <v>1</v>
      </c>
      <c r="AB34" s="14">
        <v>1</v>
      </c>
    </row>
    <row r="35" spans="1:28">
      <c r="A35" s="22" t="s">
        <v>224</v>
      </c>
      <c r="B35" s="23" t="s">
        <v>39</v>
      </c>
      <c r="C35" s="23" t="s">
        <v>225</v>
      </c>
      <c r="D35" s="23" t="s">
        <v>41</v>
      </c>
      <c r="E35" s="23" t="s">
        <v>226</v>
      </c>
      <c r="F35" s="23" t="s">
        <v>43</v>
      </c>
      <c r="G35" s="24">
        <v>44020</v>
      </c>
      <c r="H35" s="25">
        <v>44020</v>
      </c>
      <c r="I35" s="23" t="s">
        <v>227</v>
      </c>
      <c r="J35" s="26">
        <v>1</v>
      </c>
      <c r="K35" s="23" t="s">
        <v>228</v>
      </c>
      <c r="L35" s="33">
        <v>44687</v>
      </c>
      <c r="M35" s="34">
        <v>29</v>
      </c>
      <c r="N35" s="20" t="s">
        <v>36</v>
      </c>
      <c r="O35" s="33">
        <v>44663</v>
      </c>
      <c r="P35" s="23" t="str">
        <f t="shared" ca="1" si="0"/>
        <v>Desvinculado</v>
      </c>
      <c r="Q35" s="5" t="s">
        <v>37</v>
      </c>
      <c r="R35" s="5">
        <v>1</v>
      </c>
      <c r="S35" s="5">
        <f t="shared" si="1"/>
        <v>2</v>
      </c>
      <c r="T35" s="5">
        <f t="shared" si="7"/>
        <v>5</v>
      </c>
      <c r="U35" s="29">
        <f t="shared" si="3"/>
        <v>1.8</v>
      </c>
      <c r="V35" s="5" t="s">
        <v>229</v>
      </c>
      <c r="W35" s="5">
        <v>1</v>
      </c>
      <c r="X35" s="30">
        <f>H35+365*3</f>
        <v>45115</v>
      </c>
      <c r="Y35" s="31">
        <f>H35+365*6</f>
        <v>46210</v>
      </c>
      <c r="Z35" s="31">
        <f>H35+365*9</f>
        <v>47305</v>
      </c>
      <c r="AA35" s="29"/>
      <c r="AB35" s="14">
        <v>1</v>
      </c>
    </row>
    <row r="36" spans="1:28">
      <c r="A36" s="22" t="s">
        <v>230</v>
      </c>
      <c r="B36" s="23" t="s">
        <v>231</v>
      </c>
      <c r="C36" s="23" t="s">
        <v>232</v>
      </c>
      <c r="D36" s="23" t="s">
        <v>100</v>
      </c>
      <c r="E36" s="23" t="s">
        <v>233</v>
      </c>
      <c r="F36" s="23" t="s">
        <v>43</v>
      </c>
      <c r="G36" s="24">
        <v>44018</v>
      </c>
      <c r="H36" s="25">
        <v>44081</v>
      </c>
      <c r="I36" s="23" t="s">
        <v>234</v>
      </c>
      <c r="J36" s="26">
        <v>1</v>
      </c>
      <c r="K36" s="23" t="s">
        <v>235</v>
      </c>
      <c r="L36" s="39">
        <v>44670</v>
      </c>
      <c r="M36" s="34" t="s">
        <v>236</v>
      </c>
      <c r="N36" s="20" t="s">
        <v>36</v>
      </c>
      <c r="O36" s="40">
        <v>44681</v>
      </c>
      <c r="P36" s="23" t="str">
        <f t="shared" ca="1" si="0"/>
        <v>Desvinculado</v>
      </c>
      <c r="Q36" s="5" t="s">
        <v>37</v>
      </c>
      <c r="R36" s="5">
        <v>1</v>
      </c>
      <c r="S36" s="5">
        <f t="shared" si="1"/>
        <v>2</v>
      </c>
      <c r="T36" s="5">
        <f t="shared" si="7"/>
        <v>7</v>
      </c>
      <c r="U36" s="29">
        <f t="shared" si="3"/>
        <v>1.6</v>
      </c>
      <c r="V36" s="29"/>
      <c r="W36" s="29"/>
      <c r="X36" s="29"/>
      <c r="Y36" s="29"/>
      <c r="Z36" s="29"/>
      <c r="AA36" s="29"/>
      <c r="AB36" s="14">
        <v>1</v>
      </c>
    </row>
    <row r="37" spans="1:28">
      <c r="A37" s="22" t="s">
        <v>237</v>
      </c>
      <c r="B37" s="23" t="s">
        <v>175</v>
      </c>
      <c r="C37" s="23" t="s">
        <v>238</v>
      </c>
      <c r="D37" s="23" t="s">
        <v>87</v>
      </c>
      <c r="E37" s="23" t="s">
        <v>239</v>
      </c>
      <c r="F37" s="23" t="s">
        <v>43</v>
      </c>
      <c r="G37" s="24">
        <v>44008</v>
      </c>
      <c r="H37" s="25">
        <v>44013</v>
      </c>
      <c r="I37" s="23" t="s">
        <v>240</v>
      </c>
      <c r="J37" s="26">
        <v>1</v>
      </c>
      <c r="K37" s="23" t="s">
        <v>241</v>
      </c>
      <c r="L37" s="38">
        <v>44652</v>
      </c>
      <c r="M37" s="20">
        <v>2813</v>
      </c>
      <c r="N37" s="20" t="s">
        <v>36</v>
      </c>
      <c r="O37" s="35">
        <v>44636</v>
      </c>
      <c r="P37" s="23" t="str">
        <f t="shared" ca="1" si="0"/>
        <v>Desvinculado</v>
      </c>
      <c r="Q37" s="5" t="s">
        <v>37</v>
      </c>
      <c r="R37" s="5">
        <v>1</v>
      </c>
      <c r="S37" s="5">
        <f t="shared" si="1"/>
        <v>1</v>
      </c>
      <c r="T37" s="5">
        <f t="shared" si="7"/>
        <v>1</v>
      </c>
      <c r="U37" s="29">
        <f t="shared" si="3"/>
        <v>1.7</v>
      </c>
      <c r="V37" s="29"/>
      <c r="W37" s="29"/>
      <c r="X37" s="29"/>
      <c r="Y37" s="29"/>
      <c r="Z37" s="29"/>
      <c r="AA37" s="29"/>
      <c r="AB37" s="14">
        <v>1</v>
      </c>
    </row>
    <row r="38" spans="1:28">
      <c r="A38" s="22" t="s">
        <v>242</v>
      </c>
      <c r="B38" s="23" t="s">
        <v>181</v>
      </c>
      <c r="C38" s="23" t="s">
        <v>243</v>
      </c>
      <c r="D38" s="23" t="s">
        <v>244</v>
      </c>
      <c r="E38" s="23" t="s">
        <v>245</v>
      </c>
      <c r="F38" s="23" t="s">
        <v>43</v>
      </c>
      <c r="G38" s="24">
        <v>43976</v>
      </c>
      <c r="H38" s="25">
        <v>43986</v>
      </c>
      <c r="I38" s="23" t="s">
        <v>246</v>
      </c>
      <c r="J38" s="26">
        <v>1</v>
      </c>
      <c r="K38" s="23" t="s">
        <v>247</v>
      </c>
      <c r="L38" s="39">
        <v>44664</v>
      </c>
      <c r="M38" s="34">
        <v>173</v>
      </c>
      <c r="N38" s="20" t="s">
        <v>36</v>
      </c>
      <c r="O38" s="40">
        <v>44662</v>
      </c>
      <c r="P38" s="23" t="str">
        <f t="shared" ca="1" si="0"/>
        <v>Desvinculado</v>
      </c>
      <c r="Q38" s="5" t="s">
        <v>37</v>
      </c>
      <c r="R38" s="5">
        <v>1</v>
      </c>
      <c r="S38" s="5">
        <f t="shared" si="1"/>
        <v>2</v>
      </c>
      <c r="T38" s="5">
        <f t="shared" si="7"/>
        <v>5</v>
      </c>
      <c r="U38" s="29">
        <f t="shared" si="3"/>
        <v>1.9</v>
      </c>
      <c r="V38" s="5"/>
      <c r="W38" s="29"/>
      <c r="X38" s="29"/>
      <c r="Y38" s="29"/>
      <c r="Z38" s="29"/>
      <c r="AA38" s="29"/>
      <c r="AB38" s="14">
        <v>1</v>
      </c>
    </row>
    <row r="39" spans="1:28">
      <c r="A39" s="22" t="s">
        <v>248</v>
      </c>
      <c r="B39" s="23" t="s">
        <v>181</v>
      </c>
      <c r="C39" s="23" t="s">
        <v>249</v>
      </c>
      <c r="D39" s="23" t="s">
        <v>250</v>
      </c>
      <c r="E39" s="23" t="s">
        <v>251</v>
      </c>
      <c r="F39" s="23" t="s">
        <v>33</v>
      </c>
      <c r="G39" s="24">
        <v>43976</v>
      </c>
      <c r="H39" s="25">
        <v>43983</v>
      </c>
      <c r="I39" s="23" t="s">
        <v>252</v>
      </c>
      <c r="J39" s="26">
        <v>1</v>
      </c>
      <c r="K39" s="23" t="s">
        <v>253</v>
      </c>
      <c r="L39" s="54"/>
      <c r="M39" s="42"/>
      <c r="N39" s="20" t="s">
        <v>254</v>
      </c>
      <c r="O39" s="28">
        <v>45047</v>
      </c>
      <c r="P39" s="23" t="str">
        <f t="shared" ca="1" si="0"/>
        <v>Desvinculado</v>
      </c>
      <c r="Q39" s="5" t="s">
        <v>37</v>
      </c>
      <c r="R39" s="5">
        <v>2</v>
      </c>
      <c r="S39" s="5">
        <f t="shared" si="1"/>
        <v>3</v>
      </c>
      <c r="T39" s="14">
        <f t="shared" ref="T39:T40" si="17">IF(O39="","", IF(YEAR(O39)=2023, WEEKNUM(O39)+42,WEEKNUM(O39)-11))</f>
        <v>60</v>
      </c>
      <c r="U39" s="29">
        <f t="shared" si="3"/>
        <v>2.9</v>
      </c>
      <c r="V39" s="29"/>
      <c r="W39" s="5">
        <v>1</v>
      </c>
      <c r="X39" s="30">
        <f t="shared" ref="X39:X40" si="18">H39+365*3</f>
        <v>45078</v>
      </c>
      <c r="Y39" s="31">
        <f t="shared" ref="Y39:Y40" si="19">H39+365*6</f>
        <v>46173</v>
      </c>
      <c r="Z39" s="31">
        <f t="shared" ref="Z39:Z40" si="20">H39+365*9</f>
        <v>47268</v>
      </c>
      <c r="AA39" s="29"/>
      <c r="AB39" s="5">
        <v>1</v>
      </c>
    </row>
    <row r="40" spans="1:28">
      <c r="A40" s="22" t="s">
        <v>255</v>
      </c>
      <c r="B40" s="23" t="s">
        <v>56</v>
      </c>
      <c r="C40" s="23" t="s">
        <v>256</v>
      </c>
      <c r="D40" s="23" t="s">
        <v>87</v>
      </c>
      <c r="E40" s="23" t="s">
        <v>257</v>
      </c>
      <c r="F40" s="23" t="s">
        <v>43</v>
      </c>
      <c r="G40" s="24">
        <v>43937</v>
      </c>
      <c r="H40" s="25">
        <v>43952</v>
      </c>
      <c r="I40" s="23" t="s">
        <v>258</v>
      </c>
      <c r="J40" s="26">
        <v>1</v>
      </c>
      <c r="K40" s="23" t="s">
        <v>259</v>
      </c>
      <c r="L40" s="41"/>
      <c r="M40" s="42"/>
      <c r="N40" s="20" t="s">
        <v>254</v>
      </c>
      <c r="O40" s="28">
        <v>45047</v>
      </c>
      <c r="P40" s="23" t="str">
        <f t="shared" ca="1" si="0"/>
        <v>Desvinculado</v>
      </c>
      <c r="Q40" s="5" t="s">
        <v>37</v>
      </c>
      <c r="R40" s="5">
        <v>2</v>
      </c>
      <c r="S40" s="5">
        <f t="shared" si="1"/>
        <v>3</v>
      </c>
      <c r="T40" s="14">
        <f t="shared" si="17"/>
        <v>60</v>
      </c>
      <c r="U40" s="29">
        <f t="shared" si="3"/>
        <v>3</v>
      </c>
      <c r="V40" s="29"/>
      <c r="W40" s="5">
        <v>1</v>
      </c>
      <c r="X40" s="30">
        <f t="shared" si="18"/>
        <v>45047</v>
      </c>
      <c r="Y40" s="31">
        <f t="shared" si="19"/>
        <v>46142</v>
      </c>
      <c r="Z40" s="31">
        <f t="shared" si="20"/>
        <v>47237</v>
      </c>
      <c r="AA40" s="29"/>
      <c r="AB40" s="5">
        <v>1</v>
      </c>
    </row>
    <row r="41" spans="1:28">
      <c r="A41" s="22" t="s">
        <v>260</v>
      </c>
      <c r="B41" s="23" t="s">
        <v>39</v>
      </c>
      <c r="C41" s="23" t="s">
        <v>261</v>
      </c>
      <c r="D41" s="23" t="s">
        <v>63</v>
      </c>
      <c r="E41" s="23" t="s">
        <v>262</v>
      </c>
      <c r="F41" s="23" t="s">
        <v>33</v>
      </c>
      <c r="G41" s="24">
        <v>43899</v>
      </c>
      <c r="H41" s="25">
        <v>43905</v>
      </c>
      <c r="I41" s="23" t="s">
        <v>263</v>
      </c>
      <c r="J41" s="26">
        <v>1</v>
      </c>
      <c r="K41" s="23" t="s">
        <v>264</v>
      </c>
      <c r="L41" s="33">
        <v>44676</v>
      </c>
      <c r="M41" s="34">
        <v>1266</v>
      </c>
      <c r="N41" s="20" t="s">
        <v>36</v>
      </c>
      <c r="O41" s="35">
        <v>44652</v>
      </c>
      <c r="P41" s="23" t="str">
        <f t="shared" ca="1" si="0"/>
        <v>Desvinculado</v>
      </c>
      <c r="Q41" s="5" t="s">
        <v>37</v>
      </c>
      <c r="R41" s="5">
        <v>1</v>
      </c>
      <c r="S41" s="5">
        <f t="shared" si="1"/>
        <v>2</v>
      </c>
      <c r="T41" s="5">
        <f t="shared" ref="T41:T91" si="21">IF(O41="","", WEEKNUM(O41)-11)</f>
        <v>3</v>
      </c>
      <c r="U41" s="29">
        <f t="shared" si="3"/>
        <v>2</v>
      </c>
      <c r="V41" s="29"/>
      <c r="W41" s="29"/>
      <c r="X41" s="29"/>
      <c r="Y41" s="29"/>
      <c r="Z41" s="29"/>
      <c r="AA41" s="5">
        <v>1</v>
      </c>
      <c r="AB41" s="14">
        <v>1</v>
      </c>
    </row>
    <row r="42" spans="1:28">
      <c r="A42" s="22" t="s">
        <v>265</v>
      </c>
      <c r="B42" s="23" t="s">
        <v>39</v>
      </c>
      <c r="C42" s="23" t="s">
        <v>266</v>
      </c>
      <c r="D42" s="23" t="s">
        <v>41</v>
      </c>
      <c r="E42" s="23" t="s">
        <v>267</v>
      </c>
      <c r="F42" s="23" t="s">
        <v>43</v>
      </c>
      <c r="G42" s="24">
        <v>43840</v>
      </c>
      <c r="H42" s="25">
        <v>43840</v>
      </c>
      <c r="I42" s="23" t="s">
        <v>268</v>
      </c>
      <c r="J42" s="26">
        <v>1</v>
      </c>
      <c r="K42" s="23" t="s">
        <v>269</v>
      </c>
      <c r="L42" s="33">
        <v>44676</v>
      </c>
      <c r="M42" s="34">
        <v>1266</v>
      </c>
      <c r="N42" s="20" t="s">
        <v>36</v>
      </c>
      <c r="O42" s="35">
        <v>44652</v>
      </c>
      <c r="P42" s="23" t="str">
        <f t="shared" ca="1" si="0"/>
        <v>Desvinculado</v>
      </c>
      <c r="Q42" s="5" t="s">
        <v>37</v>
      </c>
      <c r="R42" s="5">
        <v>1</v>
      </c>
      <c r="S42" s="5">
        <f t="shared" si="1"/>
        <v>2</v>
      </c>
      <c r="T42" s="5">
        <f t="shared" si="21"/>
        <v>3</v>
      </c>
      <c r="U42" s="29">
        <f t="shared" si="3"/>
        <v>2.2000000000000002</v>
      </c>
      <c r="V42" s="29"/>
      <c r="W42" s="29"/>
      <c r="X42" s="29"/>
      <c r="Y42" s="29"/>
      <c r="Z42" s="29"/>
      <c r="AA42" s="29"/>
      <c r="AB42" s="14">
        <v>1</v>
      </c>
    </row>
    <row r="43" spans="1:28">
      <c r="A43" s="22" t="s">
        <v>270</v>
      </c>
      <c r="B43" s="23" t="s">
        <v>271</v>
      </c>
      <c r="C43" s="23" t="s">
        <v>272</v>
      </c>
      <c r="D43" s="23" t="s">
        <v>75</v>
      </c>
      <c r="E43" s="23" t="s">
        <v>273</v>
      </c>
      <c r="F43" s="23" t="s">
        <v>43</v>
      </c>
      <c r="G43" s="32">
        <v>43823</v>
      </c>
      <c r="H43" s="25">
        <v>43833</v>
      </c>
      <c r="I43" s="23" t="s">
        <v>274</v>
      </c>
      <c r="J43" s="26">
        <v>1</v>
      </c>
      <c r="K43" s="23" t="s">
        <v>275</v>
      </c>
      <c r="L43" s="33">
        <v>44704</v>
      </c>
      <c r="M43" s="20">
        <v>413</v>
      </c>
      <c r="N43" s="20" t="s">
        <v>36</v>
      </c>
      <c r="O43" s="35">
        <v>44700</v>
      </c>
      <c r="P43" s="23" t="str">
        <f t="shared" ca="1" si="0"/>
        <v>Desvinculado</v>
      </c>
      <c r="Q43" s="5" t="s">
        <v>37</v>
      </c>
      <c r="R43" s="5">
        <v>1</v>
      </c>
      <c r="S43" s="5">
        <f t="shared" si="1"/>
        <v>3</v>
      </c>
      <c r="T43" s="5">
        <f t="shared" si="21"/>
        <v>10</v>
      </c>
      <c r="U43" s="29">
        <f t="shared" si="3"/>
        <v>2.4</v>
      </c>
      <c r="V43" s="29"/>
      <c r="W43" s="29"/>
      <c r="X43" s="29"/>
      <c r="Y43" s="29"/>
      <c r="Z43" s="29"/>
      <c r="AA43" s="29"/>
      <c r="AB43" s="14">
        <v>1</v>
      </c>
    </row>
    <row r="44" spans="1:28">
      <c r="A44" s="22" t="s">
        <v>276</v>
      </c>
      <c r="B44" s="23" t="s">
        <v>39</v>
      </c>
      <c r="C44" s="23" t="s">
        <v>277</v>
      </c>
      <c r="D44" s="23" t="s">
        <v>41</v>
      </c>
      <c r="E44" s="23" t="s">
        <v>278</v>
      </c>
      <c r="F44" s="23" t="s">
        <v>43</v>
      </c>
      <c r="G44" s="24">
        <v>43805</v>
      </c>
      <c r="H44" s="37">
        <v>43818</v>
      </c>
      <c r="I44" s="23" t="s">
        <v>279</v>
      </c>
      <c r="J44" s="26">
        <v>1</v>
      </c>
      <c r="K44" s="23" t="s">
        <v>280</v>
      </c>
      <c r="L44" s="33">
        <v>44676</v>
      </c>
      <c r="M44" s="34">
        <v>1266</v>
      </c>
      <c r="N44" s="20" t="s">
        <v>36</v>
      </c>
      <c r="O44" s="35">
        <v>44652</v>
      </c>
      <c r="P44" s="23" t="str">
        <f t="shared" ca="1" si="0"/>
        <v>Desvinculado</v>
      </c>
      <c r="Q44" s="5" t="s">
        <v>37</v>
      </c>
      <c r="R44" s="5">
        <v>1</v>
      </c>
      <c r="S44" s="5">
        <f t="shared" si="1"/>
        <v>2</v>
      </c>
      <c r="T44" s="5">
        <f t="shared" si="21"/>
        <v>3</v>
      </c>
      <c r="U44" s="29">
        <f t="shared" si="3"/>
        <v>2.2999999999999998</v>
      </c>
      <c r="V44" s="29"/>
      <c r="W44" s="29"/>
      <c r="X44" s="29"/>
      <c r="Y44" s="29"/>
      <c r="Z44" s="29"/>
      <c r="AA44" s="29"/>
      <c r="AB44" s="14">
        <v>1</v>
      </c>
    </row>
    <row r="45" spans="1:28">
      <c r="A45" s="22" t="s">
        <v>281</v>
      </c>
      <c r="B45" s="23" t="s">
        <v>39</v>
      </c>
      <c r="C45" s="23" t="s">
        <v>282</v>
      </c>
      <c r="D45" s="23" t="s">
        <v>100</v>
      </c>
      <c r="E45" s="23" t="s">
        <v>283</v>
      </c>
      <c r="F45" s="23" t="s">
        <v>43</v>
      </c>
      <c r="G45" s="24">
        <v>43805</v>
      </c>
      <c r="H45" s="37">
        <v>43823</v>
      </c>
      <c r="I45" s="23" t="s">
        <v>284</v>
      </c>
      <c r="J45" s="26">
        <v>1</v>
      </c>
      <c r="K45" s="23" t="s">
        <v>285</v>
      </c>
      <c r="L45" s="39">
        <v>44700</v>
      </c>
      <c r="M45" s="34">
        <v>1624</v>
      </c>
      <c r="N45" s="20" t="s">
        <v>36</v>
      </c>
      <c r="O45" s="35">
        <v>44652</v>
      </c>
      <c r="P45" s="23" t="str">
        <f t="shared" ca="1" si="0"/>
        <v>Desvinculado</v>
      </c>
      <c r="Q45" s="5" t="s">
        <v>37</v>
      </c>
      <c r="R45" s="5">
        <v>1</v>
      </c>
      <c r="S45" s="5">
        <f t="shared" si="1"/>
        <v>2</v>
      </c>
      <c r="T45" s="5">
        <f t="shared" si="21"/>
        <v>3</v>
      </c>
      <c r="U45" s="29">
        <f t="shared" si="3"/>
        <v>2.2999999999999998</v>
      </c>
      <c r="V45" s="5" t="s">
        <v>286</v>
      </c>
      <c r="W45" s="29"/>
      <c r="X45" s="29"/>
      <c r="Y45" s="29"/>
      <c r="Z45" s="29"/>
      <c r="AA45" s="29"/>
      <c r="AB45" s="14">
        <v>1</v>
      </c>
    </row>
    <row r="46" spans="1:28">
      <c r="A46" s="22" t="s">
        <v>287</v>
      </c>
      <c r="B46" s="23" t="s">
        <v>127</v>
      </c>
      <c r="C46" s="23" t="s">
        <v>288</v>
      </c>
      <c r="D46" s="23" t="s">
        <v>100</v>
      </c>
      <c r="E46" s="23" t="s">
        <v>289</v>
      </c>
      <c r="F46" s="23" t="s">
        <v>43</v>
      </c>
      <c r="G46" s="32">
        <v>43788</v>
      </c>
      <c r="H46" s="37">
        <v>43788</v>
      </c>
      <c r="I46" s="23" t="s">
        <v>290</v>
      </c>
      <c r="J46" s="26">
        <v>1</v>
      </c>
      <c r="K46" s="23" t="s">
        <v>291</v>
      </c>
      <c r="L46" s="38">
        <v>44645</v>
      </c>
      <c r="M46" s="20">
        <v>84</v>
      </c>
      <c r="N46" s="20" t="s">
        <v>36</v>
      </c>
      <c r="O46" s="35">
        <v>44648</v>
      </c>
      <c r="P46" s="23" t="str">
        <f t="shared" ca="1" si="0"/>
        <v>Desvinculado</v>
      </c>
      <c r="Q46" s="5" t="s">
        <v>37</v>
      </c>
      <c r="R46" s="5">
        <v>1</v>
      </c>
      <c r="S46" s="5">
        <f t="shared" si="1"/>
        <v>1</v>
      </c>
      <c r="T46" s="5">
        <f t="shared" si="21"/>
        <v>3</v>
      </c>
      <c r="U46" s="29">
        <f t="shared" si="3"/>
        <v>2.4</v>
      </c>
      <c r="V46" s="5" t="s">
        <v>292</v>
      </c>
      <c r="W46" s="29"/>
      <c r="X46" s="29"/>
      <c r="Y46" s="29"/>
      <c r="Z46" s="29"/>
      <c r="AA46" s="29"/>
      <c r="AB46" s="14">
        <v>1</v>
      </c>
    </row>
    <row r="47" spans="1:28">
      <c r="A47" s="22" t="s">
        <v>293</v>
      </c>
      <c r="B47" s="23" t="s">
        <v>294</v>
      </c>
      <c r="C47" s="23" t="s">
        <v>295</v>
      </c>
      <c r="D47" s="23" t="s">
        <v>100</v>
      </c>
      <c r="E47" s="23" t="s">
        <v>296</v>
      </c>
      <c r="F47" s="23" t="s">
        <v>43</v>
      </c>
      <c r="G47" s="24">
        <v>43742</v>
      </c>
      <c r="H47" s="25">
        <v>43742</v>
      </c>
      <c r="I47" s="23" t="s">
        <v>297</v>
      </c>
      <c r="J47" s="26">
        <v>1</v>
      </c>
      <c r="K47" s="23" t="s">
        <v>298</v>
      </c>
      <c r="L47" s="33">
        <v>44679</v>
      </c>
      <c r="M47" s="34">
        <v>221588</v>
      </c>
      <c r="N47" s="20" t="s">
        <v>36</v>
      </c>
      <c r="O47" s="40">
        <v>44664</v>
      </c>
      <c r="P47" s="23" t="str">
        <f t="shared" ca="1" si="0"/>
        <v>Desvinculado</v>
      </c>
      <c r="Q47" s="5" t="s">
        <v>37</v>
      </c>
      <c r="R47" s="5">
        <v>1</v>
      </c>
      <c r="S47" s="5">
        <f t="shared" si="1"/>
        <v>2</v>
      </c>
      <c r="T47" s="5">
        <f t="shared" si="21"/>
        <v>5</v>
      </c>
      <c r="U47" s="29">
        <f t="shared" si="3"/>
        <v>2.5</v>
      </c>
      <c r="V47" s="29"/>
      <c r="W47" s="29"/>
      <c r="X47" s="29"/>
      <c r="Y47" s="29"/>
      <c r="Z47" s="29"/>
      <c r="AA47" s="29"/>
      <c r="AB47" s="14">
        <v>1</v>
      </c>
    </row>
    <row r="48" spans="1:28">
      <c r="A48" s="22" t="s">
        <v>299</v>
      </c>
      <c r="B48" s="23" t="s">
        <v>300</v>
      </c>
      <c r="C48" s="23" t="s">
        <v>301</v>
      </c>
      <c r="D48" s="23" t="s">
        <v>31</v>
      </c>
      <c r="E48" s="23" t="s">
        <v>302</v>
      </c>
      <c r="F48" s="23" t="s">
        <v>33</v>
      </c>
      <c r="G48" s="24">
        <v>43725</v>
      </c>
      <c r="H48" s="37">
        <v>43749</v>
      </c>
      <c r="I48" s="23" t="s">
        <v>303</v>
      </c>
      <c r="J48" s="26">
        <v>1</v>
      </c>
      <c r="K48" s="23" t="s">
        <v>304</v>
      </c>
      <c r="L48" s="60">
        <v>44816</v>
      </c>
      <c r="M48" s="61">
        <v>1590</v>
      </c>
      <c r="N48" s="20" t="s">
        <v>254</v>
      </c>
      <c r="O48" s="62">
        <v>44846</v>
      </c>
      <c r="P48" s="23" t="str">
        <f t="shared" ca="1" si="0"/>
        <v>Desvinculado</v>
      </c>
      <c r="Q48" s="5" t="s">
        <v>37</v>
      </c>
      <c r="R48" s="5">
        <v>1</v>
      </c>
      <c r="S48" s="5">
        <f t="shared" si="1"/>
        <v>8</v>
      </c>
      <c r="T48" s="5">
        <f t="shared" si="21"/>
        <v>31</v>
      </c>
      <c r="U48" s="29">
        <f t="shared" si="3"/>
        <v>3</v>
      </c>
      <c r="V48" s="29"/>
      <c r="W48" s="5">
        <v>1</v>
      </c>
      <c r="X48" s="52">
        <f t="shared" ref="X48:X51" si="22">H48+365*3</f>
        <v>44844</v>
      </c>
      <c r="Y48" s="53">
        <f t="shared" ref="Y48:Y51" si="23">H48+365*6</f>
        <v>45939</v>
      </c>
      <c r="Z48" s="53">
        <f t="shared" ref="Z48:Z51" si="24">H48+365*9</f>
        <v>47034</v>
      </c>
      <c r="AA48" s="29"/>
      <c r="AB48" s="14">
        <v>1</v>
      </c>
    </row>
    <row r="49" spans="1:28">
      <c r="A49" s="22" t="s">
        <v>305</v>
      </c>
      <c r="B49" s="23" t="s">
        <v>306</v>
      </c>
      <c r="C49" s="23" t="s">
        <v>307</v>
      </c>
      <c r="D49" s="23" t="s">
        <v>308</v>
      </c>
      <c r="E49" s="23" t="s">
        <v>309</v>
      </c>
      <c r="F49" s="23" t="s">
        <v>43</v>
      </c>
      <c r="G49" s="24">
        <v>43725</v>
      </c>
      <c r="H49" s="25">
        <v>43745</v>
      </c>
      <c r="I49" s="23" t="s">
        <v>310</v>
      </c>
      <c r="J49" s="26">
        <v>1</v>
      </c>
      <c r="K49" s="23" t="s">
        <v>311</v>
      </c>
      <c r="L49" s="54"/>
      <c r="M49" s="42"/>
      <c r="N49" s="42"/>
      <c r="O49" s="43"/>
      <c r="P49" s="23" t="str">
        <f t="shared" ca="1" si="0"/>
        <v>Nombrado Vigente</v>
      </c>
      <c r="Q49" s="29"/>
      <c r="R49" s="29"/>
      <c r="S49" s="5" t="str">
        <f t="shared" si="1"/>
        <v/>
      </c>
      <c r="T49" s="5" t="str">
        <f t="shared" si="21"/>
        <v/>
      </c>
      <c r="U49" s="29" t="str">
        <f t="shared" si="3"/>
        <v/>
      </c>
      <c r="V49" s="29"/>
      <c r="W49" s="5">
        <v>1</v>
      </c>
      <c r="X49" s="30">
        <f t="shared" si="22"/>
        <v>44840</v>
      </c>
      <c r="Y49" s="31">
        <f t="shared" si="23"/>
        <v>45935</v>
      </c>
      <c r="Z49" s="31">
        <f t="shared" si="24"/>
        <v>47030</v>
      </c>
      <c r="AA49" s="29"/>
      <c r="AB49" s="29"/>
    </row>
    <row r="50" spans="1:28">
      <c r="A50" s="6" t="s">
        <v>312</v>
      </c>
      <c r="B50" s="7" t="s">
        <v>39</v>
      </c>
      <c r="C50" s="7" t="s">
        <v>313</v>
      </c>
      <c r="D50" s="7" t="s">
        <v>314</v>
      </c>
      <c r="E50" s="7" t="s">
        <v>315</v>
      </c>
      <c r="F50" s="7" t="s">
        <v>33</v>
      </c>
      <c r="G50" s="8">
        <v>43713</v>
      </c>
      <c r="H50" s="9">
        <v>43739</v>
      </c>
      <c r="I50" s="7" t="s">
        <v>316</v>
      </c>
      <c r="J50" s="10">
        <v>1</v>
      </c>
      <c r="K50" s="7" t="s">
        <v>317</v>
      </c>
      <c r="L50" s="63">
        <v>44840</v>
      </c>
      <c r="M50" s="12">
        <v>3969</v>
      </c>
      <c r="N50" s="12" t="s">
        <v>254</v>
      </c>
      <c r="O50" s="51">
        <v>44836</v>
      </c>
      <c r="P50" s="7" t="str">
        <f t="shared" ca="1" si="0"/>
        <v>Desvinculado</v>
      </c>
      <c r="Q50" s="14" t="s">
        <v>37</v>
      </c>
      <c r="R50" s="14">
        <v>1</v>
      </c>
      <c r="S50" s="14">
        <f t="shared" si="1"/>
        <v>8</v>
      </c>
      <c r="T50" s="14">
        <f t="shared" si="21"/>
        <v>30</v>
      </c>
      <c r="U50" s="15">
        <f t="shared" si="3"/>
        <v>3</v>
      </c>
      <c r="V50" s="15"/>
      <c r="W50" s="14">
        <v>1</v>
      </c>
      <c r="X50" s="16">
        <f t="shared" si="22"/>
        <v>44834</v>
      </c>
      <c r="Y50" s="17">
        <f t="shared" si="23"/>
        <v>45929</v>
      </c>
      <c r="Z50" s="17">
        <f t="shared" si="24"/>
        <v>47024</v>
      </c>
      <c r="AA50" s="15"/>
      <c r="AB50" s="14">
        <v>1</v>
      </c>
    </row>
    <row r="51" spans="1:28">
      <c r="A51" s="22" t="s">
        <v>318</v>
      </c>
      <c r="B51" s="23" t="s">
        <v>39</v>
      </c>
      <c r="C51" s="23" t="s">
        <v>319</v>
      </c>
      <c r="D51" s="23" t="s">
        <v>41</v>
      </c>
      <c r="E51" s="23" t="s">
        <v>320</v>
      </c>
      <c r="F51" s="23" t="s">
        <v>43</v>
      </c>
      <c r="G51" s="24">
        <v>43699</v>
      </c>
      <c r="H51" s="25">
        <v>43710</v>
      </c>
      <c r="I51" s="23" t="s">
        <v>321</v>
      </c>
      <c r="J51" s="26">
        <v>1</v>
      </c>
      <c r="K51" s="23" t="s">
        <v>322</v>
      </c>
      <c r="L51" s="39">
        <v>44750</v>
      </c>
      <c r="M51" s="34">
        <v>2226</v>
      </c>
      <c r="N51" s="20" t="s">
        <v>36</v>
      </c>
      <c r="O51" s="45">
        <v>44741</v>
      </c>
      <c r="P51" s="23" t="str">
        <f t="shared" ca="1" si="0"/>
        <v>Desvinculado</v>
      </c>
      <c r="Q51" s="5" t="s">
        <v>37</v>
      </c>
      <c r="R51" s="5">
        <v>1</v>
      </c>
      <c r="S51" s="5">
        <f t="shared" si="1"/>
        <v>4</v>
      </c>
      <c r="T51" s="5">
        <f t="shared" si="21"/>
        <v>16</v>
      </c>
      <c r="U51" s="29">
        <f t="shared" si="3"/>
        <v>2.8</v>
      </c>
      <c r="V51" s="29"/>
      <c r="W51" s="5">
        <v>1</v>
      </c>
      <c r="X51" s="30">
        <f t="shared" si="22"/>
        <v>44805</v>
      </c>
      <c r="Y51" s="31">
        <f t="shared" si="23"/>
        <v>45900</v>
      </c>
      <c r="Z51" s="31">
        <f t="shared" si="24"/>
        <v>46995</v>
      </c>
      <c r="AA51" s="29"/>
      <c r="AB51" s="14">
        <v>1</v>
      </c>
    </row>
    <row r="52" spans="1:28">
      <c r="A52" s="22" t="s">
        <v>323</v>
      </c>
      <c r="B52" s="23" t="s">
        <v>324</v>
      </c>
      <c r="C52" s="23" t="s">
        <v>325</v>
      </c>
      <c r="D52" s="23" t="s">
        <v>31</v>
      </c>
      <c r="E52" s="23" t="s">
        <v>326</v>
      </c>
      <c r="F52" s="23" t="s">
        <v>33</v>
      </c>
      <c r="G52" s="24">
        <v>43672</v>
      </c>
      <c r="H52" s="25">
        <v>43683</v>
      </c>
      <c r="I52" s="23" t="s">
        <v>327</v>
      </c>
      <c r="J52" s="26">
        <v>1</v>
      </c>
      <c r="K52" s="23" t="s">
        <v>328</v>
      </c>
      <c r="L52" s="54"/>
      <c r="M52" s="42"/>
      <c r="N52" s="20" t="s">
        <v>47</v>
      </c>
      <c r="O52" s="35">
        <v>44652</v>
      </c>
      <c r="P52" s="23" t="str">
        <f t="shared" ca="1" si="0"/>
        <v>Desvinculado</v>
      </c>
      <c r="Q52" s="5" t="s">
        <v>37</v>
      </c>
      <c r="R52" s="5">
        <v>1</v>
      </c>
      <c r="S52" s="5">
        <f t="shared" si="1"/>
        <v>2</v>
      </c>
      <c r="T52" s="5">
        <f t="shared" si="21"/>
        <v>3</v>
      </c>
      <c r="U52" s="29">
        <f t="shared" si="3"/>
        <v>2.7</v>
      </c>
      <c r="V52" s="5" t="s">
        <v>286</v>
      </c>
      <c r="W52" s="29"/>
      <c r="X52" s="29"/>
      <c r="Y52" s="29"/>
      <c r="Z52" s="29"/>
      <c r="AA52" s="5">
        <v>1</v>
      </c>
      <c r="AB52" s="14">
        <v>1</v>
      </c>
    </row>
    <row r="53" spans="1:28">
      <c r="A53" s="6" t="s">
        <v>329</v>
      </c>
      <c r="B53" s="7" t="s">
        <v>49</v>
      </c>
      <c r="C53" s="7" t="s">
        <v>330</v>
      </c>
      <c r="D53" s="7" t="s">
        <v>31</v>
      </c>
      <c r="E53" s="7" t="s">
        <v>331</v>
      </c>
      <c r="F53" s="7" t="s">
        <v>43</v>
      </c>
      <c r="G53" s="8">
        <v>43672</v>
      </c>
      <c r="H53" s="9">
        <v>43678</v>
      </c>
      <c r="I53" s="7" t="s">
        <v>332</v>
      </c>
      <c r="J53" s="10">
        <v>1</v>
      </c>
      <c r="K53" s="7" t="s">
        <v>333</v>
      </c>
      <c r="L53" s="64">
        <v>44847</v>
      </c>
      <c r="M53" s="65">
        <v>569</v>
      </c>
      <c r="N53" s="65" t="s">
        <v>36</v>
      </c>
      <c r="O53" s="66">
        <v>44859</v>
      </c>
      <c r="P53" s="7" t="str">
        <f t="shared" ca="1" si="0"/>
        <v>Desvinculado</v>
      </c>
      <c r="Q53" s="14" t="s">
        <v>37</v>
      </c>
      <c r="R53" s="14">
        <v>1</v>
      </c>
      <c r="S53" s="14">
        <f t="shared" si="1"/>
        <v>8</v>
      </c>
      <c r="T53" s="14">
        <f t="shared" si="21"/>
        <v>33</v>
      </c>
      <c r="U53" s="15">
        <f t="shared" si="3"/>
        <v>3.2</v>
      </c>
      <c r="V53" s="15"/>
      <c r="W53" s="14">
        <v>1</v>
      </c>
      <c r="X53" s="16">
        <f t="shared" ref="X53:X54" si="25">H53+365*3</f>
        <v>44773</v>
      </c>
      <c r="Y53" s="17">
        <f t="shared" ref="Y53:Y54" si="26">H53+365*6</f>
        <v>45868</v>
      </c>
      <c r="Z53" s="17">
        <f t="shared" ref="Z53:Z54" si="27">H53+365*9</f>
        <v>46963</v>
      </c>
      <c r="AA53" s="15"/>
      <c r="AB53" s="14">
        <v>1</v>
      </c>
    </row>
    <row r="54" spans="1:28">
      <c r="A54" s="22" t="s">
        <v>334</v>
      </c>
      <c r="B54" s="23" t="s">
        <v>39</v>
      </c>
      <c r="C54" s="23" t="s">
        <v>335</v>
      </c>
      <c r="D54" s="23" t="s">
        <v>63</v>
      </c>
      <c r="E54" s="23" t="s">
        <v>336</v>
      </c>
      <c r="F54" s="23" t="s">
        <v>43</v>
      </c>
      <c r="G54" s="24">
        <v>43657</v>
      </c>
      <c r="H54" s="25">
        <v>43661</v>
      </c>
      <c r="I54" s="23" t="s">
        <v>337</v>
      </c>
      <c r="J54" s="26">
        <v>1</v>
      </c>
      <c r="K54" s="23" t="s">
        <v>338</v>
      </c>
      <c r="L54" s="45">
        <v>44700</v>
      </c>
      <c r="M54" s="20">
        <v>1626</v>
      </c>
      <c r="N54" s="20" t="s">
        <v>36</v>
      </c>
      <c r="O54" s="33">
        <v>44713</v>
      </c>
      <c r="P54" s="23" t="str">
        <f t="shared" ca="1" si="0"/>
        <v>Desvinculado</v>
      </c>
      <c r="Q54" s="5" t="s">
        <v>37</v>
      </c>
      <c r="R54" s="5">
        <v>1</v>
      </c>
      <c r="S54" s="5">
        <f t="shared" si="1"/>
        <v>4</v>
      </c>
      <c r="T54" s="5">
        <f t="shared" si="21"/>
        <v>12</v>
      </c>
      <c r="U54" s="29">
        <f t="shared" si="3"/>
        <v>2.9</v>
      </c>
      <c r="V54" s="5"/>
      <c r="W54" s="5">
        <v>1</v>
      </c>
      <c r="X54" s="30">
        <f t="shared" si="25"/>
        <v>44756</v>
      </c>
      <c r="Y54" s="31">
        <f t="shared" si="26"/>
        <v>45851</v>
      </c>
      <c r="Z54" s="31">
        <f t="shared" si="27"/>
        <v>46946</v>
      </c>
      <c r="AA54" s="29"/>
      <c r="AB54" s="14">
        <v>1</v>
      </c>
    </row>
    <row r="55" spans="1:28">
      <c r="A55" s="22" t="s">
        <v>339</v>
      </c>
      <c r="B55" s="23" t="s">
        <v>231</v>
      </c>
      <c r="C55" s="23" t="s">
        <v>340</v>
      </c>
      <c r="D55" s="23" t="s">
        <v>81</v>
      </c>
      <c r="E55" s="23" t="s">
        <v>341</v>
      </c>
      <c r="F55" s="23" t="s">
        <v>43</v>
      </c>
      <c r="G55" s="24">
        <v>43651</v>
      </c>
      <c r="H55" s="25">
        <v>43655</v>
      </c>
      <c r="I55" s="23" t="s">
        <v>342</v>
      </c>
      <c r="J55" s="26">
        <v>1</v>
      </c>
      <c r="K55" s="23" t="s">
        <v>343</v>
      </c>
      <c r="L55" s="45">
        <v>44692</v>
      </c>
      <c r="M55" s="20" t="s">
        <v>344</v>
      </c>
      <c r="N55" s="20" t="s">
        <v>36</v>
      </c>
      <c r="O55" s="40">
        <v>44713</v>
      </c>
      <c r="P55" s="23" t="str">
        <f t="shared" ca="1" si="0"/>
        <v>Desvinculado</v>
      </c>
      <c r="Q55" s="5" t="s">
        <v>37</v>
      </c>
      <c r="R55" s="5">
        <v>1</v>
      </c>
      <c r="S55" s="5">
        <f t="shared" si="1"/>
        <v>4</v>
      </c>
      <c r="T55" s="5">
        <f t="shared" si="21"/>
        <v>12</v>
      </c>
      <c r="U55" s="29">
        <f t="shared" si="3"/>
        <v>2.9</v>
      </c>
      <c r="V55" s="5"/>
      <c r="W55" s="5"/>
      <c r="X55" s="5"/>
      <c r="Y55" s="29"/>
      <c r="Z55" s="29"/>
      <c r="AA55" s="29"/>
      <c r="AB55" s="14">
        <v>1</v>
      </c>
    </row>
    <row r="56" spans="1:28">
      <c r="A56" s="22" t="s">
        <v>345</v>
      </c>
      <c r="B56" s="23" t="s">
        <v>105</v>
      </c>
      <c r="C56" s="23" t="s">
        <v>346</v>
      </c>
      <c r="D56" s="23" t="s">
        <v>31</v>
      </c>
      <c r="E56" s="23" t="s">
        <v>347</v>
      </c>
      <c r="F56" s="23" t="s">
        <v>43</v>
      </c>
      <c r="G56" s="24">
        <v>43637</v>
      </c>
      <c r="H56" s="25">
        <v>43637</v>
      </c>
      <c r="I56" s="23" t="s">
        <v>348</v>
      </c>
      <c r="J56" s="26">
        <v>1</v>
      </c>
      <c r="K56" s="23" t="s">
        <v>349</v>
      </c>
      <c r="L56" s="39">
        <v>44687</v>
      </c>
      <c r="M56" s="20">
        <v>1</v>
      </c>
      <c r="N56" s="20" t="s">
        <v>36</v>
      </c>
      <c r="O56" s="45">
        <v>44690</v>
      </c>
      <c r="P56" s="23" t="str">
        <f t="shared" ca="1" si="0"/>
        <v>Desvinculado</v>
      </c>
      <c r="Q56" s="5" t="s">
        <v>37</v>
      </c>
      <c r="R56" s="5">
        <v>1</v>
      </c>
      <c r="S56" s="5">
        <f t="shared" si="1"/>
        <v>3</v>
      </c>
      <c r="T56" s="5">
        <f t="shared" si="21"/>
        <v>9</v>
      </c>
      <c r="U56" s="29">
        <f t="shared" si="3"/>
        <v>2.9</v>
      </c>
      <c r="V56" s="5" t="s">
        <v>286</v>
      </c>
      <c r="W56" s="5">
        <v>1</v>
      </c>
      <c r="X56" s="30">
        <f>H56+365*3</f>
        <v>44732</v>
      </c>
      <c r="Y56" s="31">
        <f>H56+365*6</f>
        <v>45827</v>
      </c>
      <c r="Z56" s="31">
        <f>H56+365*9</f>
        <v>46922</v>
      </c>
      <c r="AA56" s="29"/>
      <c r="AB56" s="14">
        <v>1</v>
      </c>
    </row>
    <row r="57" spans="1:28">
      <c r="A57" s="22" t="s">
        <v>350</v>
      </c>
      <c r="B57" s="23" t="s">
        <v>127</v>
      </c>
      <c r="C57" s="23" t="s">
        <v>351</v>
      </c>
      <c r="D57" s="23" t="s">
        <v>352</v>
      </c>
      <c r="E57" s="23" t="s">
        <v>353</v>
      </c>
      <c r="F57" s="23" t="s">
        <v>33</v>
      </c>
      <c r="G57" s="24">
        <v>43635</v>
      </c>
      <c r="H57" s="25">
        <v>43647</v>
      </c>
      <c r="I57" s="23" t="s">
        <v>354</v>
      </c>
      <c r="J57" s="26">
        <v>1</v>
      </c>
      <c r="K57" s="23" t="s">
        <v>355</v>
      </c>
      <c r="L57" s="25">
        <v>44680</v>
      </c>
      <c r="M57" s="20">
        <v>102</v>
      </c>
      <c r="N57" s="20" t="s">
        <v>254</v>
      </c>
      <c r="O57" s="40">
        <v>44744</v>
      </c>
      <c r="P57" s="23" t="str">
        <f t="shared" ca="1" si="0"/>
        <v>Desvinculado</v>
      </c>
      <c r="Q57" s="5" t="s">
        <v>37</v>
      </c>
      <c r="R57" s="5">
        <v>1</v>
      </c>
      <c r="S57" s="5">
        <f t="shared" si="1"/>
        <v>5</v>
      </c>
      <c r="T57" s="5">
        <f t="shared" si="21"/>
        <v>16</v>
      </c>
      <c r="U57" s="29">
        <f t="shared" si="3"/>
        <v>3</v>
      </c>
      <c r="V57" s="5" t="s">
        <v>356</v>
      </c>
      <c r="W57" s="29"/>
      <c r="X57" s="29"/>
      <c r="Y57" s="29"/>
      <c r="Z57" s="29"/>
      <c r="AA57" s="29"/>
      <c r="AB57" s="14">
        <v>1</v>
      </c>
    </row>
    <row r="58" spans="1:28">
      <c r="A58" s="22" t="s">
        <v>357</v>
      </c>
      <c r="B58" s="23" t="s">
        <v>29</v>
      </c>
      <c r="C58" s="23" t="s">
        <v>358</v>
      </c>
      <c r="D58" s="23" t="s">
        <v>31</v>
      </c>
      <c r="E58" s="23" t="s">
        <v>359</v>
      </c>
      <c r="F58" s="23" t="s">
        <v>33</v>
      </c>
      <c r="G58" s="24">
        <v>43619</v>
      </c>
      <c r="H58" s="25">
        <v>43640</v>
      </c>
      <c r="I58" s="23" t="s">
        <v>360</v>
      </c>
      <c r="J58" s="26">
        <v>1</v>
      </c>
      <c r="K58" s="23" t="s">
        <v>361</v>
      </c>
      <c r="L58" s="41"/>
      <c r="M58" s="42"/>
      <c r="N58" s="42"/>
      <c r="O58" s="43"/>
      <c r="P58" s="23" t="str">
        <f t="shared" ca="1" si="0"/>
        <v>Nombrado Vigente</v>
      </c>
      <c r="Q58" s="29"/>
      <c r="R58" s="29"/>
      <c r="S58" s="5" t="str">
        <f t="shared" si="1"/>
        <v/>
      </c>
      <c r="T58" s="5" t="str">
        <f t="shared" si="21"/>
        <v/>
      </c>
      <c r="U58" s="29" t="str">
        <f t="shared" si="3"/>
        <v/>
      </c>
      <c r="V58" s="29"/>
      <c r="W58" s="5">
        <v>1</v>
      </c>
      <c r="X58" s="30">
        <f>H58+365*3</f>
        <v>44735</v>
      </c>
      <c r="Y58" s="31">
        <f>H58+365*6</f>
        <v>45830</v>
      </c>
      <c r="Z58" s="31">
        <f>H58+365*9</f>
        <v>46925</v>
      </c>
      <c r="AA58" s="29"/>
      <c r="AB58" s="29"/>
    </row>
    <row r="59" spans="1:28">
      <c r="A59" s="22" t="s">
        <v>362</v>
      </c>
      <c r="B59" s="23" t="s">
        <v>271</v>
      </c>
      <c r="C59" s="23" t="s">
        <v>363</v>
      </c>
      <c r="D59" s="23" t="s">
        <v>31</v>
      </c>
      <c r="E59" s="23" t="s">
        <v>364</v>
      </c>
      <c r="F59" s="23" t="s">
        <v>43</v>
      </c>
      <c r="G59" s="24">
        <v>43595</v>
      </c>
      <c r="H59" s="25">
        <v>43616</v>
      </c>
      <c r="I59" s="23" t="s">
        <v>365</v>
      </c>
      <c r="J59" s="26">
        <v>1</v>
      </c>
      <c r="K59" s="23" t="s">
        <v>366</v>
      </c>
      <c r="L59" s="39">
        <v>44678</v>
      </c>
      <c r="M59" s="34">
        <v>316</v>
      </c>
      <c r="N59" s="20" t="s">
        <v>254</v>
      </c>
      <c r="O59" s="40">
        <v>44713</v>
      </c>
      <c r="P59" s="23" t="str">
        <f t="shared" ca="1" si="0"/>
        <v>Desvinculado</v>
      </c>
      <c r="Q59" s="5" t="s">
        <v>37</v>
      </c>
      <c r="R59" s="5">
        <v>1</v>
      </c>
      <c r="S59" s="5">
        <f t="shared" si="1"/>
        <v>4</v>
      </c>
      <c r="T59" s="5">
        <f t="shared" si="21"/>
        <v>12</v>
      </c>
      <c r="U59" s="29">
        <f t="shared" si="3"/>
        <v>3</v>
      </c>
      <c r="V59" s="29"/>
      <c r="W59" s="29"/>
      <c r="X59" s="29"/>
      <c r="Y59" s="29"/>
      <c r="Z59" s="29"/>
      <c r="AA59" s="29"/>
      <c r="AB59" s="14">
        <v>1</v>
      </c>
    </row>
    <row r="60" spans="1:28">
      <c r="A60" s="22" t="s">
        <v>367</v>
      </c>
      <c r="B60" s="23" t="s">
        <v>39</v>
      </c>
      <c r="C60" s="23" t="s">
        <v>368</v>
      </c>
      <c r="D60" s="23" t="s">
        <v>41</v>
      </c>
      <c r="E60" s="23" t="s">
        <v>369</v>
      </c>
      <c r="F60" s="23" t="s">
        <v>33</v>
      </c>
      <c r="G60" s="24">
        <v>43522</v>
      </c>
      <c r="H60" s="25">
        <v>43525</v>
      </c>
      <c r="I60" s="23" t="s">
        <v>370</v>
      </c>
      <c r="J60" s="26">
        <v>1</v>
      </c>
      <c r="K60" s="23" t="s">
        <v>371</v>
      </c>
      <c r="L60" s="41"/>
      <c r="M60" s="42"/>
      <c r="N60" s="42"/>
      <c r="O60" s="43"/>
      <c r="P60" s="23" t="str">
        <f t="shared" ca="1" si="0"/>
        <v>Nombrado Vigente</v>
      </c>
      <c r="Q60" s="29"/>
      <c r="R60" s="29"/>
      <c r="S60" s="5" t="str">
        <f t="shared" si="1"/>
        <v/>
      </c>
      <c r="T60" s="5" t="str">
        <f t="shared" si="21"/>
        <v/>
      </c>
      <c r="U60" s="29" t="str">
        <f t="shared" si="3"/>
        <v/>
      </c>
      <c r="V60" s="29"/>
      <c r="W60" s="5">
        <v>2</v>
      </c>
      <c r="X60" s="5" t="s">
        <v>54</v>
      </c>
      <c r="Y60" s="31">
        <f t="shared" ref="Y60:Y61" si="28">H60+365*6</f>
        <v>45715</v>
      </c>
      <c r="Z60" s="31">
        <f t="shared" ref="Z60:Z61" si="29">H60+365*9</f>
        <v>46810</v>
      </c>
      <c r="AA60" s="29"/>
      <c r="AB60" s="29"/>
    </row>
    <row r="61" spans="1:28">
      <c r="A61" s="22" t="s">
        <v>372</v>
      </c>
      <c r="B61" s="23" t="s">
        <v>181</v>
      </c>
      <c r="C61" s="23" t="s">
        <v>373</v>
      </c>
      <c r="D61" s="23" t="s">
        <v>374</v>
      </c>
      <c r="E61" s="23" t="s">
        <v>375</v>
      </c>
      <c r="F61" s="23" t="s">
        <v>43</v>
      </c>
      <c r="G61" s="24">
        <v>43517</v>
      </c>
      <c r="H61" s="25">
        <v>43525</v>
      </c>
      <c r="I61" s="23" t="s">
        <v>376</v>
      </c>
      <c r="J61" s="26">
        <v>1</v>
      </c>
      <c r="K61" s="23" t="s">
        <v>377</v>
      </c>
      <c r="L61" s="45">
        <v>44687</v>
      </c>
      <c r="M61" s="34">
        <v>220</v>
      </c>
      <c r="N61" s="20" t="s">
        <v>36</v>
      </c>
      <c r="O61" s="45">
        <v>44684</v>
      </c>
      <c r="P61" s="23" t="str">
        <f t="shared" ca="1" si="0"/>
        <v>Desvinculado</v>
      </c>
      <c r="Q61" s="5" t="s">
        <v>37</v>
      </c>
      <c r="R61" s="5">
        <v>1</v>
      </c>
      <c r="S61" s="5">
        <f t="shared" si="1"/>
        <v>3</v>
      </c>
      <c r="T61" s="5">
        <f t="shared" si="21"/>
        <v>8</v>
      </c>
      <c r="U61" s="29">
        <f t="shared" si="3"/>
        <v>3.2</v>
      </c>
      <c r="V61" s="29"/>
      <c r="W61" s="5">
        <v>2</v>
      </c>
      <c r="X61" s="5" t="s">
        <v>54</v>
      </c>
      <c r="Y61" s="31">
        <f t="shared" si="28"/>
        <v>45715</v>
      </c>
      <c r="Z61" s="31">
        <f t="shared" si="29"/>
        <v>46810</v>
      </c>
      <c r="AA61" s="29"/>
      <c r="AB61" s="14">
        <v>1</v>
      </c>
    </row>
    <row r="62" spans="1:28">
      <c r="A62" s="22" t="s">
        <v>378</v>
      </c>
      <c r="B62" s="23" t="s">
        <v>181</v>
      </c>
      <c r="C62" s="23" t="s">
        <v>379</v>
      </c>
      <c r="D62" s="23" t="s">
        <v>380</v>
      </c>
      <c r="E62" s="23" t="s">
        <v>381</v>
      </c>
      <c r="F62" s="23" t="s">
        <v>43</v>
      </c>
      <c r="G62" s="24">
        <v>43516</v>
      </c>
      <c r="H62" s="25">
        <v>43521</v>
      </c>
      <c r="I62" s="23" t="s">
        <v>382</v>
      </c>
      <c r="J62" s="26">
        <v>1</v>
      </c>
      <c r="K62" s="23" t="s">
        <v>383</v>
      </c>
      <c r="L62" s="45">
        <v>44687</v>
      </c>
      <c r="M62" s="34">
        <v>218</v>
      </c>
      <c r="N62" s="20" t="s">
        <v>36</v>
      </c>
      <c r="O62" s="67">
        <v>44688</v>
      </c>
      <c r="P62" s="23" t="str">
        <f t="shared" ca="1" si="0"/>
        <v>Desvinculado</v>
      </c>
      <c r="Q62" s="5" t="s">
        <v>37</v>
      </c>
      <c r="R62" s="5">
        <v>1</v>
      </c>
      <c r="S62" s="5">
        <f t="shared" si="1"/>
        <v>3</v>
      </c>
      <c r="T62" s="5">
        <f t="shared" si="21"/>
        <v>8</v>
      </c>
      <c r="U62" s="29">
        <f t="shared" si="3"/>
        <v>3.2</v>
      </c>
      <c r="V62" s="5"/>
      <c r="W62" s="29"/>
      <c r="X62" s="29"/>
      <c r="Y62" s="29"/>
      <c r="Z62" s="29"/>
      <c r="AA62" s="29"/>
      <c r="AB62" s="14">
        <v>1</v>
      </c>
    </row>
    <row r="63" spans="1:28">
      <c r="A63" s="22" t="s">
        <v>384</v>
      </c>
      <c r="B63" s="23" t="s">
        <v>49</v>
      </c>
      <c r="C63" s="23" t="s">
        <v>385</v>
      </c>
      <c r="D63" s="23" t="s">
        <v>31</v>
      </c>
      <c r="E63" s="23" t="s">
        <v>386</v>
      </c>
      <c r="F63" s="23" t="s">
        <v>43</v>
      </c>
      <c r="G63" s="24">
        <v>43516</v>
      </c>
      <c r="H63" s="25">
        <v>43525</v>
      </c>
      <c r="I63" s="23" t="s">
        <v>387</v>
      </c>
      <c r="J63" s="26">
        <v>1</v>
      </c>
      <c r="K63" s="23" t="s">
        <v>388</v>
      </c>
      <c r="L63" s="45">
        <v>44665</v>
      </c>
      <c r="M63" s="34">
        <v>347</v>
      </c>
      <c r="N63" s="20" t="s">
        <v>36</v>
      </c>
      <c r="O63" s="40">
        <v>44682</v>
      </c>
      <c r="P63" s="23" t="str">
        <f t="shared" ca="1" si="0"/>
        <v>Desvinculado</v>
      </c>
      <c r="Q63" s="5" t="s">
        <v>37</v>
      </c>
      <c r="R63" s="5">
        <v>1</v>
      </c>
      <c r="S63" s="5">
        <f t="shared" si="1"/>
        <v>3</v>
      </c>
      <c r="T63" s="5">
        <f t="shared" si="21"/>
        <v>8</v>
      </c>
      <c r="U63" s="29">
        <f t="shared" si="3"/>
        <v>3.2</v>
      </c>
      <c r="V63" s="5" t="s">
        <v>389</v>
      </c>
      <c r="W63" s="29"/>
      <c r="X63" s="29"/>
      <c r="Y63" s="29"/>
      <c r="Z63" s="29"/>
      <c r="AA63" s="29"/>
      <c r="AB63" s="14">
        <v>1</v>
      </c>
    </row>
    <row r="64" spans="1:28">
      <c r="A64" s="22" t="s">
        <v>390</v>
      </c>
      <c r="B64" s="23" t="s">
        <v>49</v>
      </c>
      <c r="C64" s="23" t="s">
        <v>391</v>
      </c>
      <c r="D64" s="23" t="s">
        <v>31</v>
      </c>
      <c r="E64" s="23" t="s">
        <v>392</v>
      </c>
      <c r="F64" s="23" t="s">
        <v>33</v>
      </c>
      <c r="G64" s="24">
        <v>43516</v>
      </c>
      <c r="H64" s="25">
        <v>43525</v>
      </c>
      <c r="I64" s="23" t="s">
        <v>393</v>
      </c>
      <c r="J64" s="26">
        <v>1</v>
      </c>
      <c r="K64" s="23" t="s">
        <v>394</v>
      </c>
      <c r="L64" s="45">
        <v>44778</v>
      </c>
      <c r="M64" s="34">
        <v>481</v>
      </c>
      <c r="N64" s="20" t="s">
        <v>36</v>
      </c>
      <c r="O64" s="45">
        <v>44773</v>
      </c>
      <c r="P64" s="23" t="str">
        <f t="shared" ca="1" si="0"/>
        <v>Desvinculado</v>
      </c>
      <c r="Q64" s="5" t="s">
        <v>37</v>
      </c>
      <c r="R64" s="5">
        <v>1</v>
      </c>
      <c r="S64" s="5">
        <f t="shared" si="1"/>
        <v>5</v>
      </c>
      <c r="T64" s="5">
        <f t="shared" si="21"/>
        <v>21</v>
      </c>
      <c r="U64" s="29">
        <f t="shared" si="3"/>
        <v>3.4</v>
      </c>
      <c r="V64" s="29"/>
      <c r="W64" s="5">
        <v>2</v>
      </c>
      <c r="X64" s="5" t="s">
        <v>54</v>
      </c>
      <c r="Y64" s="31">
        <f>H64+365*6</f>
        <v>45715</v>
      </c>
      <c r="Z64" s="31">
        <f>H64+365*9</f>
        <v>46810</v>
      </c>
      <c r="AA64" s="29"/>
      <c r="AB64" s="14">
        <v>1</v>
      </c>
    </row>
    <row r="65" spans="1:28">
      <c r="A65" s="22" t="s">
        <v>395</v>
      </c>
      <c r="B65" s="23" t="s">
        <v>300</v>
      </c>
      <c r="C65" s="23" t="s">
        <v>396</v>
      </c>
      <c r="D65" s="23" t="s">
        <v>31</v>
      </c>
      <c r="E65" s="23" t="s">
        <v>397</v>
      </c>
      <c r="F65" s="23" t="s">
        <v>43</v>
      </c>
      <c r="G65" s="24">
        <v>43493</v>
      </c>
      <c r="H65" s="25">
        <v>43521</v>
      </c>
      <c r="I65" s="23" t="s">
        <v>398</v>
      </c>
      <c r="J65" s="26">
        <v>1</v>
      </c>
      <c r="K65" s="23" t="s">
        <v>399</v>
      </c>
      <c r="L65" s="33">
        <v>44659</v>
      </c>
      <c r="M65" s="34" t="s">
        <v>400</v>
      </c>
      <c r="N65" s="20" t="s">
        <v>36</v>
      </c>
      <c r="O65" s="67">
        <v>44652</v>
      </c>
      <c r="P65" s="23" t="str">
        <f t="shared" ca="1" si="0"/>
        <v>Desvinculado</v>
      </c>
      <c r="Q65" s="5" t="s">
        <v>37</v>
      </c>
      <c r="R65" s="5">
        <v>1</v>
      </c>
      <c r="S65" s="5">
        <f t="shared" si="1"/>
        <v>2</v>
      </c>
      <c r="T65" s="5">
        <f t="shared" si="21"/>
        <v>3</v>
      </c>
      <c r="U65" s="29">
        <f t="shared" si="3"/>
        <v>3.1</v>
      </c>
      <c r="V65" s="29"/>
      <c r="W65" s="29"/>
      <c r="X65" s="29"/>
      <c r="Y65" s="29"/>
      <c r="Z65" s="29"/>
      <c r="AA65" s="29"/>
      <c r="AB65" s="14">
        <v>1</v>
      </c>
    </row>
    <row r="66" spans="1:28">
      <c r="A66" s="22" t="s">
        <v>401</v>
      </c>
      <c r="B66" s="23" t="s">
        <v>181</v>
      </c>
      <c r="C66" s="23" t="s">
        <v>402</v>
      </c>
      <c r="D66" s="23" t="s">
        <v>403</v>
      </c>
      <c r="E66" s="23" t="s">
        <v>404</v>
      </c>
      <c r="F66" s="23" t="s">
        <v>43</v>
      </c>
      <c r="G66" s="24">
        <v>43490</v>
      </c>
      <c r="H66" s="25">
        <v>43502</v>
      </c>
      <c r="I66" s="23" t="s">
        <v>405</v>
      </c>
      <c r="J66" s="26">
        <v>1</v>
      </c>
      <c r="K66" s="23" t="s">
        <v>406</v>
      </c>
      <c r="L66" s="45">
        <v>44706</v>
      </c>
      <c r="M66" s="34">
        <v>254</v>
      </c>
      <c r="N66" s="20" t="s">
        <v>36</v>
      </c>
      <c r="O66" s="45">
        <v>44697</v>
      </c>
      <c r="P66" s="23" t="str">
        <f t="shared" ca="1" si="0"/>
        <v>Desvinculado</v>
      </c>
      <c r="Q66" s="5" t="s">
        <v>37</v>
      </c>
      <c r="R66" s="5">
        <v>1</v>
      </c>
      <c r="S66" s="5">
        <f t="shared" si="1"/>
        <v>3</v>
      </c>
      <c r="T66" s="5">
        <f t="shared" si="21"/>
        <v>10</v>
      </c>
      <c r="U66" s="29">
        <f t="shared" si="3"/>
        <v>3.3</v>
      </c>
      <c r="V66" s="29"/>
      <c r="W66" s="5">
        <v>2</v>
      </c>
      <c r="X66" s="5" t="s">
        <v>54</v>
      </c>
      <c r="Y66" s="31">
        <f t="shared" ref="Y66:Y67" si="30">H66+365*6</f>
        <v>45692</v>
      </c>
      <c r="Z66" s="31">
        <f t="shared" ref="Z66:Z67" si="31">H66+365*9</f>
        <v>46787</v>
      </c>
      <c r="AA66" s="29"/>
      <c r="AB66" s="14">
        <v>1</v>
      </c>
    </row>
    <row r="67" spans="1:28">
      <c r="A67" s="22" t="s">
        <v>407</v>
      </c>
      <c r="B67" s="23" t="s">
        <v>39</v>
      </c>
      <c r="C67" s="23" t="s">
        <v>408</v>
      </c>
      <c r="D67" s="23" t="s">
        <v>41</v>
      </c>
      <c r="E67" s="23" t="s">
        <v>409</v>
      </c>
      <c r="F67" s="23" t="s">
        <v>43</v>
      </c>
      <c r="G67" s="32">
        <v>43465</v>
      </c>
      <c r="H67" s="25">
        <v>43472</v>
      </c>
      <c r="I67" s="23" t="s">
        <v>410</v>
      </c>
      <c r="J67" s="26">
        <v>1</v>
      </c>
      <c r="K67" s="23" t="s">
        <v>411</v>
      </c>
      <c r="L67" s="54"/>
      <c r="M67" s="42"/>
      <c r="N67" s="42"/>
      <c r="O67" s="43"/>
      <c r="P67" s="23" t="str">
        <f t="shared" ca="1" si="0"/>
        <v>Nombrado Vigente</v>
      </c>
      <c r="Q67" s="29"/>
      <c r="R67" s="29"/>
      <c r="S67" s="5" t="str">
        <f t="shared" si="1"/>
        <v/>
      </c>
      <c r="T67" s="5" t="str">
        <f t="shared" si="21"/>
        <v/>
      </c>
      <c r="U67" s="29" t="str">
        <f t="shared" si="3"/>
        <v/>
      </c>
      <c r="V67" s="29"/>
      <c r="W67" s="5">
        <v>2</v>
      </c>
      <c r="X67" s="5" t="s">
        <v>54</v>
      </c>
      <c r="Y67" s="31">
        <f t="shared" si="30"/>
        <v>45662</v>
      </c>
      <c r="Z67" s="31">
        <f t="shared" si="31"/>
        <v>46757</v>
      </c>
      <c r="AA67" s="29"/>
      <c r="AB67" s="29"/>
    </row>
    <row r="68" spans="1:28">
      <c r="A68" s="22" t="s">
        <v>412</v>
      </c>
      <c r="B68" s="23" t="s">
        <v>39</v>
      </c>
      <c r="C68" s="23" t="s">
        <v>413</v>
      </c>
      <c r="D68" s="23" t="s">
        <v>41</v>
      </c>
      <c r="E68" s="23" t="s">
        <v>414</v>
      </c>
      <c r="F68" s="23" t="s">
        <v>43</v>
      </c>
      <c r="G68" s="32">
        <v>43465</v>
      </c>
      <c r="H68" s="25">
        <v>43467</v>
      </c>
      <c r="I68" s="23" t="s">
        <v>415</v>
      </c>
      <c r="J68" s="26">
        <v>1</v>
      </c>
      <c r="K68" s="23" t="s">
        <v>416</v>
      </c>
      <c r="L68" s="33">
        <v>44676</v>
      </c>
      <c r="M68" s="34">
        <v>1266</v>
      </c>
      <c r="N68" s="20" t="s">
        <v>36</v>
      </c>
      <c r="O68" s="35">
        <v>44652</v>
      </c>
      <c r="P68" s="23" t="str">
        <f t="shared" ca="1" si="0"/>
        <v>Desvinculado</v>
      </c>
      <c r="Q68" s="5" t="s">
        <v>37</v>
      </c>
      <c r="R68" s="5">
        <v>1</v>
      </c>
      <c r="S68" s="5">
        <f t="shared" si="1"/>
        <v>2</v>
      </c>
      <c r="T68" s="5">
        <f t="shared" si="21"/>
        <v>3</v>
      </c>
      <c r="U68" s="29">
        <f t="shared" si="3"/>
        <v>3.2</v>
      </c>
      <c r="V68" s="29"/>
      <c r="W68" s="29"/>
      <c r="X68" s="29"/>
      <c r="Y68" s="29"/>
      <c r="Z68" s="29"/>
      <c r="AA68" s="29"/>
      <c r="AB68" s="14">
        <v>1</v>
      </c>
    </row>
    <row r="69" spans="1:28">
      <c r="A69" s="22" t="s">
        <v>417</v>
      </c>
      <c r="B69" s="23" t="s">
        <v>181</v>
      </c>
      <c r="C69" s="23" t="s">
        <v>418</v>
      </c>
      <c r="D69" s="23" t="s">
        <v>419</v>
      </c>
      <c r="E69" s="23" t="s">
        <v>420</v>
      </c>
      <c r="F69" s="23" t="s">
        <v>43</v>
      </c>
      <c r="G69" s="32">
        <v>43465</v>
      </c>
      <c r="H69" s="25">
        <v>43486</v>
      </c>
      <c r="I69" s="23" t="s">
        <v>421</v>
      </c>
      <c r="J69" s="26">
        <v>1</v>
      </c>
      <c r="K69" s="23" t="s">
        <v>422</v>
      </c>
      <c r="L69" s="45">
        <v>44706</v>
      </c>
      <c r="M69" s="34">
        <v>255</v>
      </c>
      <c r="N69" s="20" t="s">
        <v>36</v>
      </c>
      <c r="O69" s="45">
        <v>44704</v>
      </c>
      <c r="P69" s="23" t="str">
        <f t="shared" ca="1" si="0"/>
        <v>Desvinculado</v>
      </c>
      <c r="Q69" s="5" t="s">
        <v>37</v>
      </c>
      <c r="R69" s="5">
        <v>1</v>
      </c>
      <c r="S69" s="5">
        <f t="shared" si="1"/>
        <v>3</v>
      </c>
      <c r="T69" s="5">
        <f t="shared" si="21"/>
        <v>11</v>
      </c>
      <c r="U69" s="29">
        <f t="shared" si="3"/>
        <v>3.3</v>
      </c>
      <c r="V69" s="29"/>
      <c r="W69" s="5">
        <v>2</v>
      </c>
      <c r="X69" s="5" t="s">
        <v>54</v>
      </c>
      <c r="Y69" s="31">
        <f>H69+365*6</f>
        <v>45676</v>
      </c>
      <c r="Z69" s="31">
        <f>H69+365*9</f>
        <v>46771</v>
      </c>
      <c r="AA69" s="29"/>
      <c r="AB69" s="14">
        <v>1</v>
      </c>
    </row>
    <row r="70" spans="1:28">
      <c r="A70" s="22" t="s">
        <v>423</v>
      </c>
      <c r="B70" s="23" t="s">
        <v>49</v>
      </c>
      <c r="C70" s="23" t="s">
        <v>424</v>
      </c>
      <c r="D70" s="23" t="s">
        <v>31</v>
      </c>
      <c r="E70" s="23" t="s">
        <v>425</v>
      </c>
      <c r="F70" s="23" t="s">
        <v>43</v>
      </c>
      <c r="G70" s="32">
        <v>43455</v>
      </c>
      <c r="H70" s="37">
        <v>43430</v>
      </c>
      <c r="I70" s="23" t="s">
        <v>426</v>
      </c>
      <c r="J70" s="26">
        <v>1</v>
      </c>
      <c r="K70" s="23" t="s">
        <v>427</v>
      </c>
      <c r="L70" s="27">
        <v>44656</v>
      </c>
      <c r="M70" s="20">
        <v>330</v>
      </c>
      <c r="N70" s="20" t="s">
        <v>36</v>
      </c>
      <c r="O70" s="67">
        <v>44672</v>
      </c>
      <c r="P70" s="23" t="str">
        <f t="shared" ca="1" si="0"/>
        <v>Desvinculado</v>
      </c>
      <c r="Q70" s="5" t="s">
        <v>37</v>
      </c>
      <c r="R70" s="5">
        <v>1</v>
      </c>
      <c r="S70" s="5">
        <f t="shared" si="1"/>
        <v>2</v>
      </c>
      <c r="T70" s="5">
        <f t="shared" si="21"/>
        <v>6</v>
      </c>
      <c r="U70" s="29">
        <f t="shared" si="3"/>
        <v>3.4</v>
      </c>
      <c r="V70" s="29"/>
      <c r="W70" s="29"/>
      <c r="X70" s="29"/>
      <c r="Y70" s="29"/>
      <c r="Z70" s="29"/>
      <c r="AA70" s="29"/>
      <c r="AB70" s="14">
        <v>1</v>
      </c>
    </row>
    <row r="71" spans="1:28">
      <c r="A71" s="22" t="s">
        <v>428</v>
      </c>
      <c r="B71" s="23" t="s">
        <v>429</v>
      </c>
      <c r="C71" s="23" t="s">
        <v>430</v>
      </c>
      <c r="D71" s="23" t="s">
        <v>63</v>
      </c>
      <c r="E71" s="23" t="s">
        <v>431</v>
      </c>
      <c r="F71" s="23" t="s">
        <v>43</v>
      </c>
      <c r="G71" s="32">
        <v>43452</v>
      </c>
      <c r="H71" s="37">
        <v>43462</v>
      </c>
      <c r="I71" s="23" t="s">
        <v>432</v>
      </c>
      <c r="J71" s="26">
        <v>1</v>
      </c>
      <c r="K71" s="23" t="s">
        <v>433</v>
      </c>
      <c r="L71" s="45">
        <v>44692</v>
      </c>
      <c r="M71" s="34">
        <v>9950</v>
      </c>
      <c r="N71" s="20" t="s">
        <v>36</v>
      </c>
      <c r="O71" s="45">
        <v>44686</v>
      </c>
      <c r="P71" s="23" t="str">
        <f t="shared" ca="1" si="0"/>
        <v>Desvinculado</v>
      </c>
      <c r="Q71" s="5" t="s">
        <v>37</v>
      </c>
      <c r="R71" s="5">
        <v>1</v>
      </c>
      <c r="S71" s="5">
        <f t="shared" si="1"/>
        <v>3</v>
      </c>
      <c r="T71" s="5">
        <f t="shared" si="21"/>
        <v>8</v>
      </c>
      <c r="U71" s="29">
        <f t="shared" si="3"/>
        <v>3.4</v>
      </c>
      <c r="V71" s="29"/>
      <c r="W71" s="5">
        <v>2</v>
      </c>
      <c r="X71" s="5" t="s">
        <v>54</v>
      </c>
      <c r="Y71" s="53">
        <f>H71+365*6</f>
        <v>45652</v>
      </c>
      <c r="Z71" s="53">
        <f>H71+365*9</f>
        <v>46747</v>
      </c>
      <c r="AA71" s="29"/>
      <c r="AB71" s="14">
        <v>1</v>
      </c>
    </row>
    <row r="72" spans="1:28">
      <c r="A72" s="22" t="s">
        <v>434</v>
      </c>
      <c r="B72" s="23" t="s">
        <v>111</v>
      </c>
      <c r="C72" s="23" t="s">
        <v>435</v>
      </c>
      <c r="D72" s="23" t="s">
        <v>436</v>
      </c>
      <c r="E72" s="23" t="s">
        <v>437</v>
      </c>
      <c r="F72" s="23" t="s">
        <v>43</v>
      </c>
      <c r="G72" s="24">
        <v>43439</v>
      </c>
      <c r="H72" s="25">
        <v>43438</v>
      </c>
      <c r="I72" s="23" t="s">
        <v>438</v>
      </c>
      <c r="J72" s="26">
        <v>1</v>
      </c>
      <c r="K72" s="23" t="s">
        <v>439</v>
      </c>
      <c r="L72" s="27">
        <v>44634</v>
      </c>
      <c r="M72" s="20">
        <v>249</v>
      </c>
      <c r="N72" s="20" t="s">
        <v>36</v>
      </c>
      <c r="O72" s="67">
        <v>44672</v>
      </c>
      <c r="P72" s="23" t="str">
        <f t="shared" ca="1" si="0"/>
        <v>Desvinculado</v>
      </c>
      <c r="Q72" s="5" t="s">
        <v>37</v>
      </c>
      <c r="R72" s="5">
        <v>1</v>
      </c>
      <c r="S72" s="5">
        <f t="shared" si="1"/>
        <v>2</v>
      </c>
      <c r="T72" s="5">
        <f t="shared" si="21"/>
        <v>6</v>
      </c>
      <c r="U72" s="29">
        <f t="shared" si="3"/>
        <v>3.4</v>
      </c>
      <c r="V72" s="29"/>
      <c r="W72" s="29"/>
      <c r="X72" s="29"/>
      <c r="Y72" s="29"/>
      <c r="Z72" s="29"/>
      <c r="AA72" s="29"/>
      <c r="AB72" s="14">
        <v>1</v>
      </c>
    </row>
    <row r="73" spans="1:28">
      <c r="A73" s="22" t="s">
        <v>440</v>
      </c>
      <c r="B73" s="23" t="s">
        <v>56</v>
      </c>
      <c r="C73" s="23" t="s">
        <v>441</v>
      </c>
      <c r="D73" s="23" t="s">
        <v>31</v>
      </c>
      <c r="E73" s="23" t="s">
        <v>442</v>
      </c>
      <c r="F73" s="23" t="s">
        <v>43</v>
      </c>
      <c r="G73" s="32">
        <v>43430</v>
      </c>
      <c r="H73" s="25">
        <v>43411</v>
      </c>
      <c r="I73" s="23" t="s">
        <v>443</v>
      </c>
      <c r="J73" s="26">
        <v>1</v>
      </c>
      <c r="K73" s="23" t="s">
        <v>444</v>
      </c>
      <c r="L73" s="27">
        <v>44642</v>
      </c>
      <c r="M73" s="20">
        <v>268</v>
      </c>
      <c r="N73" s="20" t="s">
        <v>36</v>
      </c>
      <c r="O73" s="67">
        <v>44637</v>
      </c>
      <c r="P73" s="23" t="str">
        <f t="shared" ca="1" si="0"/>
        <v>Desvinculado</v>
      </c>
      <c r="Q73" s="5" t="s">
        <v>37</v>
      </c>
      <c r="R73" s="5">
        <v>1</v>
      </c>
      <c r="S73" s="5">
        <f t="shared" si="1"/>
        <v>1</v>
      </c>
      <c r="T73" s="5">
        <f t="shared" si="21"/>
        <v>1</v>
      </c>
      <c r="U73" s="29">
        <f t="shared" si="3"/>
        <v>3.4</v>
      </c>
      <c r="V73" s="29"/>
      <c r="W73" s="29"/>
      <c r="X73" s="29"/>
      <c r="Y73" s="29"/>
      <c r="Z73" s="29"/>
      <c r="AA73" s="29"/>
      <c r="AB73" s="14">
        <v>1</v>
      </c>
    </row>
    <row r="74" spans="1:28">
      <c r="A74" s="22" t="s">
        <v>445</v>
      </c>
      <c r="B74" s="23" t="s">
        <v>181</v>
      </c>
      <c r="C74" s="23" t="s">
        <v>446</v>
      </c>
      <c r="D74" s="23" t="s">
        <v>447</v>
      </c>
      <c r="E74" s="23" t="s">
        <v>448</v>
      </c>
      <c r="F74" s="23" t="s">
        <v>43</v>
      </c>
      <c r="G74" s="32">
        <v>43426</v>
      </c>
      <c r="H74" s="37">
        <v>43451</v>
      </c>
      <c r="I74" s="23" t="s">
        <v>449</v>
      </c>
      <c r="J74" s="26">
        <v>1</v>
      </c>
      <c r="K74" s="23" t="s">
        <v>450</v>
      </c>
      <c r="L74" s="54"/>
      <c r="M74" s="42"/>
      <c r="N74" s="42"/>
      <c r="O74" s="43"/>
      <c r="P74" s="23" t="str">
        <f t="shared" ca="1" si="0"/>
        <v>Nombrado Vigente</v>
      </c>
      <c r="Q74" s="29"/>
      <c r="R74" s="29"/>
      <c r="S74" s="5" t="str">
        <f t="shared" si="1"/>
        <v/>
      </c>
      <c r="T74" s="5" t="str">
        <f t="shared" si="21"/>
        <v/>
      </c>
      <c r="U74" s="29" t="str">
        <f t="shared" si="3"/>
        <v/>
      </c>
      <c r="V74" s="29"/>
      <c r="W74" s="5">
        <v>2</v>
      </c>
      <c r="X74" s="5" t="s">
        <v>54</v>
      </c>
      <c r="Y74" s="53">
        <f>H74+365*6</f>
        <v>45641</v>
      </c>
      <c r="Z74" s="53">
        <f>H74+365*9</f>
        <v>46736</v>
      </c>
      <c r="AA74" s="29"/>
      <c r="AB74" s="29"/>
    </row>
    <row r="75" spans="1:28">
      <c r="A75" s="22" t="s">
        <v>451</v>
      </c>
      <c r="B75" s="23" t="s">
        <v>181</v>
      </c>
      <c r="C75" s="23" t="s">
        <v>452</v>
      </c>
      <c r="D75" s="23" t="s">
        <v>453</v>
      </c>
      <c r="E75" s="23" t="s">
        <v>454</v>
      </c>
      <c r="F75" s="23" t="s">
        <v>43</v>
      </c>
      <c r="G75" s="32">
        <v>43426</v>
      </c>
      <c r="H75" s="37">
        <v>43433</v>
      </c>
      <c r="I75" s="23" t="s">
        <v>455</v>
      </c>
      <c r="J75" s="26">
        <v>1</v>
      </c>
      <c r="K75" s="23" t="s">
        <v>456</v>
      </c>
      <c r="L75" s="45">
        <v>44671</v>
      </c>
      <c r="M75" s="34">
        <v>177</v>
      </c>
      <c r="N75" s="20" t="s">
        <v>36</v>
      </c>
      <c r="O75" s="40">
        <v>44659</v>
      </c>
      <c r="P75" s="23" t="str">
        <f t="shared" ca="1" si="0"/>
        <v>Desvinculado</v>
      </c>
      <c r="Q75" s="5" t="s">
        <v>37</v>
      </c>
      <c r="R75" s="5">
        <v>1</v>
      </c>
      <c r="S75" s="5">
        <f t="shared" si="1"/>
        <v>2</v>
      </c>
      <c r="T75" s="5">
        <f t="shared" si="21"/>
        <v>4</v>
      </c>
      <c r="U75" s="29">
        <f t="shared" si="3"/>
        <v>3.4</v>
      </c>
      <c r="V75" s="5"/>
      <c r="W75" s="29"/>
      <c r="X75" s="29"/>
      <c r="Y75" s="29"/>
      <c r="Z75" s="29"/>
      <c r="AA75" s="29"/>
      <c r="AB75" s="14">
        <v>1</v>
      </c>
    </row>
    <row r="76" spans="1:28">
      <c r="A76" s="22" t="s">
        <v>457</v>
      </c>
      <c r="B76" s="23" t="s">
        <v>181</v>
      </c>
      <c r="C76" s="23" t="s">
        <v>458</v>
      </c>
      <c r="D76" s="23" t="s">
        <v>63</v>
      </c>
      <c r="E76" s="23" t="s">
        <v>459</v>
      </c>
      <c r="F76" s="23" t="s">
        <v>43</v>
      </c>
      <c r="G76" s="32">
        <v>43426</v>
      </c>
      <c r="H76" s="25">
        <v>43435</v>
      </c>
      <c r="I76" s="23" t="s">
        <v>460</v>
      </c>
      <c r="J76" s="26">
        <v>1</v>
      </c>
      <c r="K76" s="23" t="s">
        <v>461</v>
      </c>
      <c r="L76" s="27">
        <v>44657</v>
      </c>
      <c r="M76" s="20">
        <v>518</v>
      </c>
      <c r="N76" s="20" t="s">
        <v>36</v>
      </c>
      <c r="O76" s="67">
        <v>44652</v>
      </c>
      <c r="P76" s="23" t="str">
        <f t="shared" ca="1" si="0"/>
        <v>Desvinculado</v>
      </c>
      <c r="Q76" s="5" t="s">
        <v>37</v>
      </c>
      <c r="R76" s="5">
        <v>1</v>
      </c>
      <c r="S76" s="5">
        <f t="shared" si="1"/>
        <v>2</v>
      </c>
      <c r="T76" s="5">
        <f t="shared" si="21"/>
        <v>3</v>
      </c>
      <c r="U76" s="29">
        <f t="shared" si="3"/>
        <v>3.3</v>
      </c>
      <c r="V76" s="29"/>
      <c r="W76" s="29"/>
      <c r="X76" s="29"/>
      <c r="Y76" s="29"/>
      <c r="Z76" s="29"/>
      <c r="AA76" s="29"/>
      <c r="AB76" s="14">
        <v>1</v>
      </c>
    </row>
    <row r="77" spans="1:28">
      <c r="A77" s="22" t="s">
        <v>462</v>
      </c>
      <c r="B77" s="23" t="s">
        <v>463</v>
      </c>
      <c r="C77" s="23" t="s">
        <v>464</v>
      </c>
      <c r="D77" s="23" t="s">
        <v>31</v>
      </c>
      <c r="E77" s="23" t="s">
        <v>465</v>
      </c>
      <c r="F77" s="23" t="s">
        <v>43</v>
      </c>
      <c r="G77" s="32">
        <v>43425</v>
      </c>
      <c r="H77" s="25">
        <v>43467</v>
      </c>
      <c r="I77" s="23" t="s">
        <v>466</v>
      </c>
      <c r="J77" s="26">
        <v>1</v>
      </c>
      <c r="K77" s="23" t="s">
        <v>467</v>
      </c>
      <c r="L77" s="27">
        <v>44655</v>
      </c>
      <c r="M77" s="20">
        <v>118</v>
      </c>
      <c r="N77" s="20" t="s">
        <v>36</v>
      </c>
      <c r="O77" s="67">
        <v>44652</v>
      </c>
      <c r="P77" s="23" t="str">
        <f t="shared" ca="1" si="0"/>
        <v>Desvinculado</v>
      </c>
      <c r="Q77" s="5" t="s">
        <v>37</v>
      </c>
      <c r="R77" s="5">
        <v>1</v>
      </c>
      <c r="S77" s="5">
        <f t="shared" si="1"/>
        <v>2</v>
      </c>
      <c r="T77" s="5">
        <f t="shared" si="21"/>
        <v>3</v>
      </c>
      <c r="U77" s="29">
        <f t="shared" si="3"/>
        <v>3.2</v>
      </c>
      <c r="V77" s="29"/>
      <c r="W77" s="29"/>
      <c r="X77" s="29"/>
      <c r="Y77" s="29"/>
      <c r="Z77" s="29"/>
      <c r="AA77" s="29"/>
      <c r="AB77" s="14">
        <v>1</v>
      </c>
    </row>
    <row r="78" spans="1:28">
      <c r="A78" s="22" t="s">
        <v>468</v>
      </c>
      <c r="B78" s="23" t="s">
        <v>49</v>
      </c>
      <c r="C78" s="23" t="s">
        <v>469</v>
      </c>
      <c r="D78" s="23" t="s">
        <v>31</v>
      </c>
      <c r="E78" s="23" t="s">
        <v>470</v>
      </c>
      <c r="F78" s="23" t="s">
        <v>43</v>
      </c>
      <c r="G78" s="32">
        <v>43425</v>
      </c>
      <c r="H78" s="37">
        <v>43430</v>
      </c>
      <c r="I78" s="23" t="s">
        <v>471</v>
      </c>
      <c r="J78" s="26">
        <v>1</v>
      </c>
      <c r="K78" s="23" t="s">
        <v>472</v>
      </c>
      <c r="L78" s="45">
        <v>44665</v>
      </c>
      <c r="M78" s="34">
        <v>345</v>
      </c>
      <c r="N78" s="20" t="s">
        <v>36</v>
      </c>
      <c r="O78" s="40">
        <v>44672</v>
      </c>
      <c r="P78" s="23" t="str">
        <f t="shared" ca="1" si="0"/>
        <v>Desvinculado</v>
      </c>
      <c r="Q78" s="5" t="s">
        <v>37</v>
      </c>
      <c r="R78" s="5">
        <v>1</v>
      </c>
      <c r="S78" s="5">
        <f t="shared" si="1"/>
        <v>2</v>
      </c>
      <c r="T78" s="5">
        <f t="shared" si="21"/>
        <v>6</v>
      </c>
      <c r="U78" s="29">
        <f t="shared" si="3"/>
        <v>3.4</v>
      </c>
      <c r="V78" s="5" t="s">
        <v>389</v>
      </c>
      <c r="W78" s="29"/>
      <c r="X78" s="29"/>
      <c r="Y78" s="29"/>
      <c r="Z78" s="29"/>
      <c r="AA78" s="29"/>
      <c r="AB78" s="14">
        <v>1</v>
      </c>
    </row>
    <row r="79" spans="1:28">
      <c r="A79" s="22" t="s">
        <v>473</v>
      </c>
      <c r="B79" s="23" t="s">
        <v>39</v>
      </c>
      <c r="C79" s="23" t="s">
        <v>474</v>
      </c>
      <c r="D79" s="23" t="s">
        <v>41</v>
      </c>
      <c r="E79" s="23" t="s">
        <v>475</v>
      </c>
      <c r="F79" s="23" t="s">
        <v>33</v>
      </c>
      <c r="G79" s="24">
        <v>43411</v>
      </c>
      <c r="H79" s="37">
        <v>43430</v>
      </c>
      <c r="I79" s="23" t="s">
        <v>476</v>
      </c>
      <c r="J79" s="26">
        <v>1</v>
      </c>
      <c r="K79" s="23" t="s">
        <v>477</v>
      </c>
      <c r="L79" s="33">
        <v>44676</v>
      </c>
      <c r="M79" s="34">
        <v>1266</v>
      </c>
      <c r="N79" s="20" t="s">
        <v>36</v>
      </c>
      <c r="O79" s="35">
        <v>44652</v>
      </c>
      <c r="P79" s="23" t="str">
        <f t="shared" ca="1" si="0"/>
        <v>Desvinculado</v>
      </c>
      <c r="Q79" s="5" t="s">
        <v>37</v>
      </c>
      <c r="R79" s="5">
        <v>1</v>
      </c>
      <c r="S79" s="5">
        <f t="shared" si="1"/>
        <v>2</v>
      </c>
      <c r="T79" s="5">
        <f t="shared" si="21"/>
        <v>3</v>
      </c>
      <c r="U79" s="29">
        <f t="shared" si="3"/>
        <v>3.3</v>
      </c>
      <c r="V79" s="29"/>
      <c r="W79" s="29"/>
      <c r="X79" s="29"/>
      <c r="Y79" s="29"/>
      <c r="Z79" s="29"/>
      <c r="AA79" s="5">
        <v>1</v>
      </c>
      <c r="AB79" s="14">
        <v>1</v>
      </c>
    </row>
    <row r="80" spans="1:28">
      <c r="A80" s="22" t="s">
        <v>478</v>
      </c>
      <c r="B80" s="23" t="s">
        <v>39</v>
      </c>
      <c r="C80" s="23" t="s">
        <v>479</v>
      </c>
      <c r="D80" s="23" t="s">
        <v>41</v>
      </c>
      <c r="E80" s="23" t="s">
        <v>480</v>
      </c>
      <c r="F80" s="23" t="s">
        <v>43</v>
      </c>
      <c r="G80" s="24">
        <v>43376</v>
      </c>
      <c r="H80" s="25">
        <v>43405</v>
      </c>
      <c r="I80" s="23" t="s">
        <v>481</v>
      </c>
      <c r="J80" s="26">
        <v>1</v>
      </c>
      <c r="K80" s="23" t="s">
        <v>482</v>
      </c>
      <c r="L80" s="33">
        <v>44676</v>
      </c>
      <c r="M80" s="34">
        <v>1266</v>
      </c>
      <c r="N80" s="20" t="s">
        <v>36</v>
      </c>
      <c r="O80" s="35">
        <v>44650</v>
      </c>
      <c r="P80" s="23" t="str">
        <f t="shared" ca="1" si="0"/>
        <v>Desvinculado</v>
      </c>
      <c r="Q80" s="5" t="s">
        <v>37</v>
      </c>
      <c r="R80" s="5">
        <v>1</v>
      </c>
      <c r="S80" s="5">
        <f t="shared" si="1"/>
        <v>1</v>
      </c>
      <c r="T80" s="5">
        <f t="shared" si="21"/>
        <v>3</v>
      </c>
      <c r="U80" s="29">
        <f t="shared" si="3"/>
        <v>3.4</v>
      </c>
      <c r="V80" s="29"/>
      <c r="W80" s="29"/>
      <c r="X80" s="29"/>
      <c r="Y80" s="29"/>
      <c r="Z80" s="29"/>
      <c r="AA80" s="29"/>
      <c r="AB80" s="14">
        <v>1</v>
      </c>
    </row>
    <row r="81" spans="1:28">
      <c r="A81" s="22" t="s">
        <v>483</v>
      </c>
      <c r="B81" s="23" t="s">
        <v>39</v>
      </c>
      <c r="C81" s="23" t="s">
        <v>484</v>
      </c>
      <c r="D81" s="23" t="s">
        <v>41</v>
      </c>
      <c r="E81" s="23" t="s">
        <v>485</v>
      </c>
      <c r="F81" s="23" t="s">
        <v>43</v>
      </c>
      <c r="G81" s="24">
        <v>43376</v>
      </c>
      <c r="H81" s="37">
        <v>43398</v>
      </c>
      <c r="I81" s="23" t="s">
        <v>486</v>
      </c>
      <c r="J81" s="26">
        <v>1</v>
      </c>
      <c r="K81" s="23" t="s">
        <v>487</v>
      </c>
      <c r="L81" s="45">
        <v>44677</v>
      </c>
      <c r="M81" s="34">
        <v>1271</v>
      </c>
      <c r="N81" s="20" t="s">
        <v>36</v>
      </c>
      <c r="O81" s="40">
        <v>44684</v>
      </c>
      <c r="P81" s="23" t="str">
        <f t="shared" ca="1" si="0"/>
        <v>Desvinculado</v>
      </c>
      <c r="Q81" s="5" t="s">
        <v>37</v>
      </c>
      <c r="R81" s="5">
        <v>1</v>
      </c>
      <c r="S81" s="5">
        <f t="shared" si="1"/>
        <v>3</v>
      </c>
      <c r="T81" s="5">
        <f t="shared" si="21"/>
        <v>8</v>
      </c>
      <c r="U81" s="29">
        <f t="shared" si="3"/>
        <v>3.5</v>
      </c>
      <c r="V81" s="29"/>
      <c r="W81" s="29"/>
      <c r="X81" s="29"/>
      <c r="Y81" s="29"/>
      <c r="Z81" s="29"/>
      <c r="AA81" s="29"/>
      <c r="AB81" s="14">
        <v>1</v>
      </c>
    </row>
    <row r="82" spans="1:28">
      <c r="A82" s="22" t="s">
        <v>488</v>
      </c>
      <c r="B82" s="23" t="s">
        <v>39</v>
      </c>
      <c r="C82" s="23" t="s">
        <v>489</v>
      </c>
      <c r="D82" s="23" t="s">
        <v>41</v>
      </c>
      <c r="E82" s="23" t="s">
        <v>490</v>
      </c>
      <c r="F82" s="23" t="s">
        <v>33</v>
      </c>
      <c r="G82" s="24">
        <v>43376</v>
      </c>
      <c r="H82" s="37">
        <v>43395</v>
      </c>
      <c r="I82" s="23" t="s">
        <v>491</v>
      </c>
      <c r="J82" s="26">
        <v>1</v>
      </c>
      <c r="K82" s="23" t="s">
        <v>492</v>
      </c>
      <c r="L82" s="33">
        <v>44676</v>
      </c>
      <c r="M82" s="34">
        <v>1266</v>
      </c>
      <c r="N82" s="20" t="s">
        <v>36</v>
      </c>
      <c r="O82" s="35">
        <v>44652</v>
      </c>
      <c r="P82" s="23" t="str">
        <f t="shared" ca="1" si="0"/>
        <v>Desvinculado</v>
      </c>
      <c r="Q82" s="5" t="s">
        <v>37</v>
      </c>
      <c r="R82" s="5">
        <v>1</v>
      </c>
      <c r="S82" s="5">
        <f t="shared" si="1"/>
        <v>2</v>
      </c>
      <c r="T82" s="5">
        <f t="shared" si="21"/>
        <v>3</v>
      </c>
      <c r="U82" s="29">
        <f t="shared" si="3"/>
        <v>3.4</v>
      </c>
      <c r="V82" s="29"/>
      <c r="W82" s="29"/>
      <c r="X82" s="29"/>
      <c r="Y82" s="29"/>
      <c r="Z82" s="29"/>
      <c r="AA82" s="5">
        <v>1</v>
      </c>
      <c r="AB82" s="14">
        <v>1</v>
      </c>
    </row>
    <row r="83" spans="1:28">
      <c r="A83" s="22" t="s">
        <v>493</v>
      </c>
      <c r="B83" s="23" t="s">
        <v>429</v>
      </c>
      <c r="C83" s="23" t="s">
        <v>494</v>
      </c>
      <c r="D83" s="23" t="s">
        <v>31</v>
      </c>
      <c r="E83" s="23" t="s">
        <v>495</v>
      </c>
      <c r="F83" s="23" t="s">
        <v>43</v>
      </c>
      <c r="G83" s="24">
        <v>43375</v>
      </c>
      <c r="H83" s="25">
        <v>43376</v>
      </c>
      <c r="I83" s="23" t="s">
        <v>496</v>
      </c>
      <c r="J83" s="26">
        <v>1</v>
      </c>
      <c r="K83" s="23" t="s">
        <v>497</v>
      </c>
      <c r="L83" s="45">
        <v>44680</v>
      </c>
      <c r="M83" s="68">
        <v>926</v>
      </c>
      <c r="N83" s="20" t="s">
        <v>36</v>
      </c>
      <c r="O83" s="40">
        <v>44677</v>
      </c>
      <c r="P83" s="23" t="str">
        <f t="shared" ca="1" si="0"/>
        <v>Desvinculado</v>
      </c>
      <c r="Q83" s="5" t="s">
        <v>37</v>
      </c>
      <c r="R83" s="5">
        <v>1</v>
      </c>
      <c r="S83" s="5">
        <f t="shared" si="1"/>
        <v>2</v>
      </c>
      <c r="T83" s="5">
        <f t="shared" si="21"/>
        <v>7</v>
      </c>
      <c r="U83" s="29">
        <f t="shared" si="3"/>
        <v>3.6</v>
      </c>
      <c r="V83" s="29"/>
      <c r="W83" s="29"/>
      <c r="X83" s="29"/>
      <c r="Y83" s="29"/>
      <c r="Z83" s="29"/>
      <c r="AA83" s="29"/>
      <c r="AB83" s="14">
        <v>1</v>
      </c>
    </row>
    <row r="84" spans="1:28">
      <c r="A84" s="22" t="s">
        <v>498</v>
      </c>
      <c r="B84" s="23" t="s">
        <v>181</v>
      </c>
      <c r="C84" s="23" t="s">
        <v>499</v>
      </c>
      <c r="D84" s="23" t="s">
        <v>500</v>
      </c>
      <c r="E84" s="23" t="s">
        <v>501</v>
      </c>
      <c r="F84" s="23" t="s">
        <v>43</v>
      </c>
      <c r="G84" s="24">
        <v>43320</v>
      </c>
      <c r="H84" s="25">
        <v>43344</v>
      </c>
      <c r="I84" s="23" t="s">
        <v>502</v>
      </c>
      <c r="J84" s="26">
        <v>1</v>
      </c>
      <c r="K84" s="23" t="s">
        <v>503</v>
      </c>
      <c r="L84" s="45">
        <v>44706</v>
      </c>
      <c r="M84" s="20">
        <v>246</v>
      </c>
      <c r="N84" s="20" t="s">
        <v>36</v>
      </c>
      <c r="O84" s="45">
        <v>44697</v>
      </c>
      <c r="P84" s="23" t="str">
        <f t="shared" ca="1" si="0"/>
        <v>Desvinculado</v>
      </c>
      <c r="Q84" s="5" t="s">
        <v>37</v>
      </c>
      <c r="R84" s="5">
        <v>1</v>
      </c>
      <c r="S84" s="5">
        <f t="shared" si="1"/>
        <v>3</v>
      </c>
      <c r="T84" s="5">
        <f t="shared" si="21"/>
        <v>10</v>
      </c>
      <c r="U84" s="29">
        <f t="shared" si="3"/>
        <v>3.7</v>
      </c>
      <c r="V84" s="29"/>
      <c r="W84" s="5">
        <v>2</v>
      </c>
      <c r="X84" s="5" t="s">
        <v>54</v>
      </c>
      <c r="Y84" s="31">
        <f t="shared" ref="Y84:Y85" si="32">H84+365*6</f>
        <v>45534</v>
      </c>
      <c r="Z84" s="31">
        <f t="shared" ref="Z84:Z85" si="33">H84+365*9</f>
        <v>46629</v>
      </c>
      <c r="AA84" s="29"/>
      <c r="AB84" s="14">
        <v>1</v>
      </c>
    </row>
    <row r="85" spans="1:28">
      <c r="A85" s="22" t="s">
        <v>504</v>
      </c>
      <c r="B85" s="23" t="s">
        <v>181</v>
      </c>
      <c r="C85" s="23" t="s">
        <v>505</v>
      </c>
      <c r="D85" s="23" t="s">
        <v>506</v>
      </c>
      <c r="E85" s="23" t="s">
        <v>507</v>
      </c>
      <c r="F85" s="23" t="s">
        <v>43</v>
      </c>
      <c r="G85" s="24">
        <v>43320</v>
      </c>
      <c r="H85" s="25">
        <v>43333</v>
      </c>
      <c r="I85" s="23" t="s">
        <v>508</v>
      </c>
      <c r="J85" s="26">
        <v>1</v>
      </c>
      <c r="K85" s="23" t="s">
        <v>509</v>
      </c>
      <c r="L85" s="45">
        <v>44677</v>
      </c>
      <c r="M85" s="34">
        <v>194</v>
      </c>
      <c r="N85" s="20" t="s">
        <v>36</v>
      </c>
      <c r="O85" s="45">
        <v>44673</v>
      </c>
      <c r="P85" s="23" t="str">
        <f t="shared" ca="1" si="0"/>
        <v>Desvinculado</v>
      </c>
      <c r="Q85" s="5" t="s">
        <v>37</v>
      </c>
      <c r="R85" s="5">
        <v>1</v>
      </c>
      <c r="S85" s="5">
        <f t="shared" si="1"/>
        <v>2</v>
      </c>
      <c r="T85" s="5">
        <f t="shared" si="21"/>
        <v>6</v>
      </c>
      <c r="U85" s="29">
        <f t="shared" si="3"/>
        <v>3.7</v>
      </c>
      <c r="V85" s="5" t="s">
        <v>389</v>
      </c>
      <c r="W85" s="5">
        <v>2</v>
      </c>
      <c r="X85" s="5" t="s">
        <v>54</v>
      </c>
      <c r="Y85" s="31">
        <f t="shared" si="32"/>
        <v>45523</v>
      </c>
      <c r="Z85" s="31">
        <f t="shared" si="33"/>
        <v>46618</v>
      </c>
      <c r="AA85" s="29"/>
      <c r="AB85" s="14">
        <v>1</v>
      </c>
    </row>
    <row r="86" spans="1:28">
      <c r="A86" s="22" t="s">
        <v>510</v>
      </c>
      <c r="B86" s="23" t="s">
        <v>29</v>
      </c>
      <c r="C86" s="23" t="s">
        <v>511</v>
      </c>
      <c r="D86" s="23" t="s">
        <v>31</v>
      </c>
      <c r="E86" s="23" t="s">
        <v>512</v>
      </c>
      <c r="F86" s="23" t="s">
        <v>33</v>
      </c>
      <c r="G86" s="24">
        <v>43320</v>
      </c>
      <c r="H86" s="25">
        <v>43339</v>
      </c>
      <c r="I86" s="23" t="s">
        <v>513</v>
      </c>
      <c r="J86" s="26">
        <v>1</v>
      </c>
      <c r="K86" s="23" t="s">
        <v>514</v>
      </c>
      <c r="L86" s="54"/>
      <c r="M86" s="42"/>
      <c r="N86" s="20" t="s">
        <v>47</v>
      </c>
      <c r="O86" s="67">
        <v>44743</v>
      </c>
      <c r="P86" s="23" t="str">
        <f t="shared" ca="1" si="0"/>
        <v>Desvinculado</v>
      </c>
      <c r="Q86" s="5" t="s">
        <v>37</v>
      </c>
      <c r="R86" s="5">
        <v>1</v>
      </c>
      <c r="S86" s="5">
        <f t="shared" si="1"/>
        <v>5</v>
      </c>
      <c r="T86" s="5">
        <f t="shared" si="21"/>
        <v>16</v>
      </c>
      <c r="U86" s="29">
        <f t="shared" si="3"/>
        <v>3.8</v>
      </c>
      <c r="V86" s="5" t="s">
        <v>286</v>
      </c>
      <c r="W86" s="29"/>
      <c r="X86" s="29"/>
      <c r="Y86" s="29"/>
      <c r="Z86" s="29"/>
      <c r="AA86" s="29"/>
      <c r="AB86" s="14">
        <v>1</v>
      </c>
    </row>
    <row r="87" spans="1:28">
      <c r="A87" s="22" t="s">
        <v>515</v>
      </c>
      <c r="B87" s="23" t="s">
        <v>231</v>
      </c>
      <c r="C87" s="23" t="s">
        <v>516</v>
      </c>
      <c r="D87" s="23" t="s">
        <v>436</v>
      </c>
      <c r="E87" s="23" t="s">
        <v>517</v>
      </c>
      <c r="F87" s="23" t="s">
        <v>43</v>
      </c>
      <c r="G87" s="24">
        <v>43318</v>
      </c>
      <c r="H87" s="25">
        <v>43332</v>
      </c>
      <c r="I87" s="23" t="s">
        <v>518</v>
      </c>
      <c r="J87" s="26">
        <v>1</v>
      </c>
      <c r="K87" s="23" t="s">
        <v>519</v>
      </c>
      <c r="L87" s="45">
        <v>44670</v>
      </c>
      <c r="M87" s="34" t="s">
        <v>520</v>
      </c>
      <c r="N87" s="20" t="s">
        <v>36</v>
      </c>
      <c r="O87" s="40">
        <v>44652</v>
      </c>
      <c r="P87" s="23" t="str">
        <f t="shared" ca="1" si="0"/>
        <v>Desvinculado</v>
      </c>
      <c r="Q87" s="5" t="s">
        <v>37</v>
      </c>
      <c r="R87" s="5">
        <v>1</v>
      </c>
      <c r="S87" s="5">
        <f t="shared" si="1"/>
        <v>2</v>
      </c>
      <c r="T87" s="5">
        <f t="shared" si="21"/>
        <v>3</v>
      </c>
      <c r="U87" s="29">
        <f t="shared" si="3"/>
        <v>3.6</v>
      </c>
      <c r="V87" s="5"/>
      <c r="W87" s="29"/>
      <c r="X87" s="29"/>
      <c r="Y87" s="29"/>
      <c r="Z87" s="29"/>
      <c r="AA87" s="29"/>
      <c r="AB87" s="14">
        <v>1</v>
      </c>
    </row>
    <row r="88" spans="1:28">
      <c r="A88" s="22" t="s">
        <v>521</v>
      </c>
      <c r="B88" s="23" t="s">
        <v>111</v>
      </c>
      <c r="C88" s="23" t="s">
        <v>522</v>
      </c>
      <c r="D88" s="23" t="s">
        <v>31</v>
      </c>
      <c r="E88" s="23" t="s">
        <v>523</v>
      </c>
      <c r="F88" s="23" t="s">
        <v>43</v>
      </c>
      <c r="G88" s="24">
        <v>43314</v>
      </c>
      <c r="H88" s="25">
        <v>43318</v>
      </c>
      <c r="I88" s="23" t="s">
        <v>524</v>
      </c>
      <c r="J88" s="26">
        <v>1</v>
      </c>
      <c r="K88" s="23" t="s">
        <v>525</v>
      </c>
      <c r="L88" s="27">
        <v>44634</v>
      </c>
      <c r="M88" s="20">
        <v>247</v>
      </c>
      <c r="N88" s="20" t="s">
        <v>36</v>
      </c>
      <c r="O88" s="67">
        <v>44665</v>
      </c>
      <c r="P88" s="23" t="str">
        <f t="shared" ca="1" si="0"/>
        <v>Desvinculado</v>
      </c>
      <c r="Q88" s="5" t="s">
        <v>37</v>
      </c>
      <c r="R88" s="5">
        <v>1</v>
      </c>
      <c r="S88" s="5">
        <f t="shared" si="1"/>
        <v>2</v>
      </c>
      <c r="T88" s="5">
        <f t="shared" si="21"/>
        <v>5</v>
      </c>
      <c r="U88" s="29">
        <f t="shared" si="3"/>
        <v>3.7</v>
      </c>
      <c r="V88" s="29"/>
      <c r="W88" s="29"/>
      <c r="X88" s="29"/>
      <c r="Y88" s="29"/>
      <c r="Z88" s="29"/>
      <c r="AA88" s="29"/>
      <c r="AB88" s="14">
        <v>1</v>
      </c>
    </row>
    <row r="89" spans="1:28">
      <c r="A89" s="22" t="s">
        <v>526</v>
      </c>
      <c r="B89" s="23" t="s">
        <v>127</v>
      </c>
      <c r="C89" s="23" t="s">
        <v>527</v>
      </c>
      <c r="D89" s="23" t="s">
        <v>75</v>
      </c>
      <c r="E89" s="23" t="s">
        <v>528</v>
      </c>
      <c r="F89" s="23" t="s">
        <v>33</v>
      </c>
      <c r="G89" s="24">
        <v>43300</v>
      </c>
      <c r="H89" s="25">
        <v>43325</v>
      </c>
      <c r="I89" s="23" t="s">
        <v>529</v>
      </c>
      <c r="J89" s="26">
        <v>1</v>
      </c>
      <c r="K89" s="23" t="s">
        <v>530</v>
      </c>
      <c r="L89" s="45">
        <v>44670</v>
      </c>
      <c r="M89" s="34">
        <v>84</v>
      </c>
      <c r="N89" s="20" t="s">
        <v>36</v>
      </c>
      <c r="O89" s="40">
        <v>44663</v>
      </c>
      <c r="P89" s="23" t="str">
        <f t="shared" ca="1" si="0"/>
        <v>Desvinculado</v>
      </c>
      <c r="Q89" s="5" t="s">
        <v>37</v>
      </c>
      <c r="R89" s="5">
        <v>1</v>
      </c>
      <c r="S89" s="5">
        <f t="shared" si="1"/>
        <v>2</v>
      </c>
      <c r="T89" s="5">
        <f t="shared" si="21"/>
        <v>5</v>
      </c>
      <c r="U89" s="29">
        <f t="shared" si="3"/>
        <v>3.7</v>
      </c>
      <c r="V89" s="5" t="s">
        <v>389</v>
      </c>
      <c r="W89" s="29"/>
      <c r="X89" s="29"/>
      <c r="Y89" s="29"/>
      <c r="Z89" s="29"/>
      <c r="AA89" s="5">
        <v>1</v>
      </c>
      <c r="AB89" s="14">
        <v>1</v>
      </c>
    </row>
    <row r="90" spans="1:28">
      <c r="A90" s="22" t="s">
        <v>531</v>
      </c>
      <c r="B90" s="23" t="s">
        <v>39</v>
      </c>
      <c r="C90" s="23" t="s">
        <v>532</v>
      </c>
      <c r="D90" s="23" t="s">
        <v>41</v>
      </c>
      <c r="E90" s="23" t="s">
        <v>533</v>
      </c>
      <c r="F90" s="23" t="s">
        <v>43</v>
      </c>
      <c r="G90" s="24">
        <v>43286</v>
      </c>
      <c r="H90" s="25">
        <v>43290</v>
      </c>
      <c r="I90" s="23" t="s">
        <v>534</v>
      </c>
      <c r="J90" s="26">
        <v>1</v>
      </c>
      <c r="K90" s="23" t="s">
        <v>535</v>
      </c>
      <c r="L90" s="54"/>
      <c r="M90" s="42"/>
      <c r="N90" s="42"/>
      <c r="O90" s="43"/>
      <c r="P90" s="23" t="str">
        <f t="shared" ca="1" si="0"/>
        <v>Nombrado Vigente</v>
      </c>
      <c r="Q90" s="29"/>
      <c r="R90" s="29"/>
      <c r="S90" s="5" t="str">
        <f t="shared" si="1"/>
        <v/>
      </c>
      <c r="T90" s="5" t="str">
        <f t="shared" si="21"/>
        <v/>
      </c>
      <c r="U90" s="29" t="str">
        <f t="shared" si="3"/>
        <v/>
      </c>
      <c r="V90" s="29"/>
      <c r="W90" s="5">
        <v>2</v>
      </c>
      <c r="X90" s="5" t="s">
        <v>54</v>
      </c>
      <c r="Y90" s="31">
        <f>H90+365*6</f>
        <v>45480</v>
      </c>
      <c r="Z90" s="31">
        <f>H90+365*9</f>
        <v>46575</v>
      </c>
      <c r="AA90" s="29"/>
      <c r="AB90" s="29"/>
    </row>
    <row r="91" spans="1:28">
      <c r="A91" s="22" t="s">
        <v>536</v>
      </c>
      <c r="B91" s="23" t="s">
        <v>39</v>
      </c>
      <c r="C91" s="23" t="s">
        <v>537</v>
      </c>
      <c r="D91" s="23" t="s">
        <v>41</v>
      </c>
      <c r="E91" s="23" t="s">
        <v>538</v>
      </c>
      <c r="F91" s="23" t="s">
        <v>43</v>
      </c>
      <c r="G91" s="24">
        <v>43286</v>
      </c>
      <c r="H91" s="25">
        <v>43290</v>
      </c>
      <c r="I91" s="23" t="s">
        <v>539</v>
      </c>
      <c r="J91" s="26">
        <v>1</v>
      </c>
      <c r="K91" s="23" t="s">
        <v>540</v>
      </c>
      <c r="L91" s="33">
        <v>44676</v>
      </c>
      <c r="M91" s="34">
        <v>1266</v>
      </c>
      <c r="N91" s="20" t="s">
        <v>36</v>
      </c>
      <c r="O91" s="35">
        <v>44650</v>
      </c>
      <c r="P91" s="23" t="str">
        <f t="shared" ca="1" si="0"/>
        <v>Desvinculado</v>
      </c>
      <c r="Q91" s="5" t="s">
        <v>37</v>
      </c>
      <c r="R91" s="5">
        <v>1</v>
      </c>
      <c r="S91" s="5">
        <f t="shared" si="1"/>
        <v>1</v>
      </c>
      <c r="T91" s="5">
        <f t="shared" si="21"/>
        <v>3</v>
      </c>
      <c r="U91" s="29">
        <f t="shared" si="3"/>
        <v>3.7</v>
      </c>
      <c r="V91" s="29"/>
      <c r="W91" s="29"/>
      <c r="X91" s="29"/>
      <c r="Y91" s="29"/>
      <c r="Z91" s="29"/>
      <c r="AA91" s="29"/>
      <c r="AB91" s="14">
        <v>1</v>
      </c>
    </row>
    <row r="92" spans="1:28">
      <c r="A92" s="22" t="s">
        <v>541</v>
      </c>
      <c r="B92" s="23" t="s">
        <v>105</v>
      </c>
      <c r="C92" s="23" t="s">
        <v>542</v>
      </c>
      <c r="D92" s="23" t="s">
        <v>31</v>
      </c>
      <c r="E92" s="23" t="s">
        <v>543</v>
      </c>
      <c r="F92" s="23" t="s">
        <v>43</v>
      </c>
      <c r="G92" s="24">
        <v>43277</v>
      </c>
      <c r="H92" s="25">
        <v>43278</v>
      </c>
      <c r="I92" s="23" t="s">
        <v>544</v>
      </c>
      <c r="J92" s="26">
        <v>0</v>
      </c>
      <c r="K92" s="23" t="s">
        <v>545</v>
      </c>
      <c r="L92" s="27">
        <v>44657</v>
      </c>
      <c r="M92" s="20">
        <v>158</v>
      </c>
      <c r="N92" s="20" t="s">
        <v>47</v>
      </c>
      <c r="O92" s="67">
        <v>44592</v>
      </c>
      <c r="P92" s="23" t="str">
        <f t="shared" ca="1" si="0"/>
        <v>Desvinculado</v>
      </c>
      <c r="Q92" s="5" t="s">
        <v>37</v>
      </c>
      <c r="R92" s="5">
        <v>0</v>
      </c>
      <c r="S92" s="5">
        <v>0</v>
      </c>
      <c r="T92" s="5">
        <v>0</v>
      </c>
      <c r="U92" s="29">
        <f t="shared" si="3"/>
        <v>3.6</v>
      </c>
      <c r="V92" s="5" t="s">
        <v>546</v>
      </c>
      <c r="W92" s="29"/>
      <c r="X92" s="29"/>
      <c r="Y92" s="29"/>
      <c r="Z92" s="29"/>
      <c r="AA92" s="29"/>
      <c r="AB92" s="14">
        <v>1</v>
      </c>
    </row>
    <row r="93" spans="1:28">
      <c r="A93" s="22" t="s">
        <v>547</v>
      </c>
      <c r="B93" s="23" t="s">
        <v>105</v>
      </c>
      <c r="C93" s="23" t="s">
        <v>548</v>
      </c>
      <c r="D93" s="23" t="s">
        <v>81</v>
      </c>
      <c r="E93" s="23" t="s">
        <v>549</v>
      </c>
      <c r="F93" s="23" t="s">
        <v>43</v>
      </c>
      <c r="G93" s="24">
        <v>43277</v>
      </c>
      <c r="H93" s="25">
        <v>43278</v>
      </c>
      <c r="I93" s="23" t="s">
        <v>550</v>
      </c>
      <c r="J93" s="26">
        <v>1</v>
      </c>
      <c r="K93" s="23" t="s">
        <v>551</v>
      </c>
      <c r="L93" s="27">
        <v>44648</v>
      </c>
      <c r="M93" s="20">
        <v>1238</v>
      </c>
      <c r="N93" s="20" t="s">
        <v>36</v>
      </c>
      <c r="O93" s="67">
        <v>44643</v>
      </c>
      <c r="P93" s="23" t="str">
        <f t="shared" ca="1" si="0"/>
        <v>Desvinculado</v>
      </c>
      <c r="Q93" s="5" t="s">
        <v>37</v>
      </c>
      <c r="R93" s="5">
        <v>1</v>
      </c>
      <c r="S93" s="5">
        <f t="shared" ref="S93:S102" si="34">IF(O93="","", MONTH(O93)-2)</f>
        <v>1</v>
      </c>
      <c r="T93" s="5">
        <f t="shared" ref="T93:T98" si="35">IF(O93="","", WEEKNUM(O93)-11)</f>
        <v>2</v>
      </c>
      <c r="U93" s="29">
        <f t="shared" si="3"/>
        <v>3.7</v>
      </c>
      <c r="V93" s="29"/>
      <c r="W93" s="29"/>
      <c r="X93" s="29"/>
      <c r="Y93" s="29"/>
      <c r="Z93" s="29"/>
      <c r="AA93" s="29"/>
      <c r="AB93" s="14">
        <v>1</v>
      </c>
    </row>
    <row r="94" spans="1:28">
      <c r="A94" s="22" t="s">
        <v>552</v>
      </c>
      <c r="B94" s="23" t="s">
        <v>175</v>
      </c>
      <c r="C94" s="23" t="s">
        <v>553</v>
      </c>
      <c r="D94" s="23" t="s">
        <v>63</v>
      </c>
      <c r="E94" s="23" t="s">
        <v>554</v>
      </c>
      <c r="F94" s="23" t="s">
        <v>43</v>
      </c>
      <c r="G94" s="32">
        <v>43098</v>
      </c>
      <c r="H94" s="25">
        <v>43103</v>
      </c>
      <c r="I94" s="23" t="s">
        <v>555</v>
      </c>
      <c r="J94" s="26">
        <v>1</v>
      </c>
      <c r="K94" s="23" t="s">
        <v>556</v>
      </c>
      <c r="L94" s="54"/>
      <c r="M94" s="42"/>
      <c r="N94" s="42"/>
      <c r="O94" s="43"/>
      <c r="P94" s="23" t="str">
        <f t="shared" ca="1" si="0"/>
        <v>Nombrado Vigente</v>
      </c>
      <c r="Q94" s="29"/>
      <c r="R94" s="29"/>
      <c r="S94" s="5" t="str">
        <f t="shared" si="34"/>
        <v/>
      </c>
      <c r="T94" s="5" t="str">
        <f t="shared" si="35"/>
        <v/>
      </c>
      <c r="U94" s="29" t="str">
        <f t="shared" si="3"/>
        <v/>
      </c>
      <c r="V94" s="29"/>
      <c r="W94" s="5">
        <v>2</v>
      </c>
      <c r="X94" s="5" t="s">
        <v>54</v>
      </c>
      <c r="Y94" s="31">
        <f>H94+365*6</f>
        <v>45293</v>
      </c>
      <c r="Z94" s="31">
        <f>H94+365*9</f>
        <v>46388</v>
      </c>
      <c r="AA94" s="29"/>
      <c r="AB94" s="29"/>
    </row>
    <row r="95" spans="1:28">
      <c r="A95" s="22" t="s">
        <v>557</v>
      </c>
      <c r="B95" s="23" t="s">
        <v>127</v>
      </c>
      <c r="C95" s="23" t="s">
        <v>558</v>
      </c>
      <c r="D95" s="23" t="s">
        <v>308</v>
      </c>
      <c r="E95" s="23" t="s">
        <v>559</v>
      </c>
      <c r="F95" s="23" t="s">
        <v>43</v>
      </c>
      <c r="G95" s="32">
        <v>43098</v>
      </c>
      <c r="H95" s="25">
        <v>43101</v>
      </c>
      <c r="I95" s="23" t="s">
        <v>560</v>
      </c>
      <c r="J95" s="26">
        <v>1</v>
      </c>
      <c r="K95" s="23" t="s">
        <v>561</v>
      </c>
      <c r="L95" s="33">
        <v>44658</v>
      </c>
      <c r="M95" s="69">
        <v>73</v>
      </c>
      <c r="N95" s="70" t="s">
        <v>36</v>
      </c>
      <c r="O95" s="40">
        <v>44656</v>
      </c>
      <c r="P95" s="71" t="str">
        <f t="shared" ca="1" si="0"/>
        <v>Desvinculado</v>
      </c>
      <c r="Q95" s="5" t="s">
        <v>37</v>
      </c>
      <c r="R95" s="5">
        <v>1</v>
      </c>
      <c r="S95" s="5">
        <f t="shared" si="34"/>
        <v>2</v>
      </c>
      <c r="T95" s="5">
        <f t="shared" si="35"/>
        <v>4</v>
      </c>
      <c r="U95" s="29">
        <f t="shared" si="3"/>
        <v>4.3</v>
      </c>
      <c r="V95" s="5" t="s">
        <v>562</v>
      </c>
      <c r="W95" s="29"/>
      <c r="X95" s="29"/>
      <c r="Y95" s="29"/>
      <c r="Z95" s="29"/>
      <c r="AA95" s="29"/>
      <c r="AB95" s="14">
        <v>1</v>
      </c>
    </row>
    <row r="96" spans="1:28">
      <c r="A96" s="72">
        <v>3371</v>
      </c>
      <c r="B96" s="23" t="s">
        <v>300</v>
      </c>
      <c r="C96" s="23" t="s">
        <v>563</v>
      </c>
      <c r="D96" s="23" t="s">
        <v>100</v>
      </c>
      <c r="E96" s="23" t="s">
        <v>564</v>
      </c>
      <c r="F96" s="23" t="s">
        <v>33</v>
      </c>
      <c r="G96" s="24">
        <v>42748</v>
      </c>
      <c r="H96" s="25">
        <v>42786</v>
      </c>
      <c r="I96" s="23" t="s">
        <v>565</v>
      </c>
      <c r="J96" s="26">
        <v>1</v>
      </c>
      <c r="K96" s="23" t="s">
        <v>566</v>
      </c>
      <c r="L96" s="54"/>
      <c r="M96" s="42"/>
      <c r="N96" s="42"/>
      <c r="O96" s="43"/>
      <c r="P96" s="23" t="str">
        <f t="shared" ca="1" si="0"/>
        <v>Nombrado Vigente</v>
      </c>
      <c r="Q96" s="29"/>
      <c r="R96" s="29"/>
      <c r="S96" s="5" t="str">
        <f t="shared" si="34"/>
        <v/>
      </c>
      <c r="T96" s="5" t="str">
        <f t="shared" si="35"/>
        <v/>
      </c>
      <c r="U96" s="29" t="str">
        <f t="shared" si="3"/>
        <v/>
      </c>
      <c r="V96" s="29"/>
      <c r="W96" s="5">
        <v>2</v>
      </c>
      <c r="X96" s="5" t="s">
        <v>54</v>
      </c>
      <c r="Y96" s="31">
        <f t="shared" ref="Y96:Y98" si="36">H96+365*6</f>
        <v>44976</v>
      </c>
      <c r="Z96" s="31">
        <f t="shared" ref="Z96:Z98" si="37">H96+365*9</f>
        <v>46071</v>
      </c>
      <c r="AA96" s="29"/>
      <c r="AB96" s="29"/>
    </row>
    <row r="97" spans="1:28">
      <c r="A97" s="72">
        <v>3299</v>
      </c>
      <c r="B97" s="23" t="s">
        <v>29</v>
      </c>
      <c r="C97" s="23" t="s">
        <v>567</v>
      </c>
      <c r="D97" s="23" t="s">
        <v>100</v>
      </c>
      <c r="E97" s="23" t="s">
        <v>568</v>
      </c>
      <c r="F97" s="23" t="s">
        <v>43</v>
      </c>
      <c r="G97" s="32">
        <v>42662</v>
      </c>
      <c r="H97" s="25">
        <v>42705</v>
      </c>
      <c r="I97" s="23" t="s">
        <v>569</v>
      </c>
      <c r="J97" s="26">
        <v>1</v>
      </c>
      <c r="K97" s="23" t="s">
        <v>570</v>
      </c>
      <c r="L97" s="54"/>
      <c r="M97" s="42"/>
      <c r="N97" s="42"/>
      <c r="O97" s="43"/>
      <c r="P97" s="23" t="str">
        <f t="shared" ca="1" si="0"/>
        <v>Nombrado Vigente</v>
      </c>
      <c r="Q97" s="29"/>
      <c r="R97" s="29"/>
      <c r="S97" s="5" t="str">
        <f t="shared" si="34"/>
        <v/>
      </c>
      <c r="T97" s="5" t="str">
        <f t="shared" si="35"/>
        <v/>
      </c>
      <c r="U97" s="29" t="str">
        <f t="shared" si="3"/>
        <v/>
      </c>
      <c r="V97" s="29"/>
      <c r="W97" s="5">
        <v>2</v>
      </c>
      <c r="X97" s="5" t="s">
        <v>54</v>
      </c>
      <c r="Y97" s="31">
        <f t="shared" si="36"/>
        <v>44895</v>
      </c>
      <c r="Z97" s="31">
        <f t="shared" si="37"/>
        <v>45990</v>
      </c>
      <c r="AA97" s="29"/>
      <c r="AB97" s="29"/>
    </row>
    <row r="98" spans="1:28">
      <c r="A98" s="72">
        <v>3364</v>
      </c>
      <c r="B98" s="23" t="s">
        <v>56</v>
      </c>
      <c r="C98" s="23" t="s">
        <v>571</v>
      </c>
      <c r="D98" s="23" t="s">
        <v>100</v>
      </c>
      <c r="E98" s="23" t="s">
        <v>572</v>
      </c>
      <c r="F98" s="23" t="s">
        <v>43</v>
      </c>
      <c r="G98" s="24">
        <v>42529</v>
      </c>
      <c r="H98" s="25">
        <v>42538</v>
      </c>
      <c r="I98" s="23" t="s">
        <v>573</v>
      </c>
      <c r="J98" s="26">
        <v>1</v>
      </c>
      <c r="K98" s="23" t="s">
        <v>574</v>
      </c>
      <c r="L98" s="54"/>
      <c r="M98" s="42"/>
      <c r="N98" s="42"/>
      <c r="O98" s="43"/>
      <c r="P98" s="23" t="str">
        <f t="shared" ca="1" si="0"/>
        <v>Nombrado Vigente</v>
      </c>
      <c r="Q98" s="29"/>
      <c r="R98" s="29"/>
      <c r="S98" s="5" t="str">
        <f t="shared" si="34"/>
        <v/>
      </c>
      <c r="T98" s="5" t="str">
        <f t="shared" si="35"/>
        <v/>
      </c>
      <c r="U98" s="29" t="str">
        <f t="shared" si="3"/>
        <v/>
      </c>
      <c r="V98" s="29"/>
      <c r="W98" s="5">
        <v>2</v>
      </c>
      <c r="X98" s="5" t="s">
        <v>54</v>
      </c>
      <c r="Y98" s="31">
        <f t="shared" si="36"/>
        <v>44728</v>
      </c>
      <c r="Z98" s="31">
        <f t="shared" si="37"/>
        <v>45823</v>
      </c>
      <c r="AA98" s="29"/>
      <c r="AB98" s="29"/>
    </row>
    <row r="99" spans="1:28">
      <c r="A99" s="72">
        <v>2863</v>
      </c>
      <c r="B99" s="23" t="s">
        <v>175</v>
      </c>
      <c r="C99" s="23" t="s">
        <v>575</v>
      </c>
      <c r="D99" s="23" t="s">
        <v>31</v>
      </c>
      <c r="E99" s="23" t="s">
        <v>576</v>
      </c>
      <c r="F99" s="23" t="s">
        <v>33</v>
      </c>
      <c r="G99" s="24">
        <v>42254</v>
      </c>
      <c r="H99" s="37">
        <v>42292</v>
      </c>
      <c r="I99" s="23" t="s">
        <v>577</v>
      </c>
      <c r="J99" s="26">
        <v>1</v>
      </c>
      <c r="K99" s="23" t="s">
        <v>578</v>
      </c>
      <c r="L99" s="45">
        <v>44635</v>
      </c>
      <c r="M99" s="20">
        <v>475</v>
      </c>
      <c r="N99" s="20" t="s">
        <v>47</v>
      </c>
      <c r="O99" s="35">
        <v>44631</v>
      </c>
      <c r="P99" s="23" t="str">
        <f t="shared" ca="1" si="0"/>
        <v>Desvinculado</v>
      </c>
      <c r="Q99" s="5" t="s">
        <v>37</v>
      </c>
      <c r="R99" s="5">
        <v>1</v>
      </c>
      <c r="S99" s="5">
        <f t="shared" si="34"/>
        <v>1</v>
      </c>
      <c r="T99" s="5">
        <v>1</v>
      </c>
      <c r="U99" s="29">
        <f t="shared" si="3"/>
        <v>6.4</v>
      </c>
      <c r="V99" s="29"/>
      <c r="W99" s="29"/>
      <c r="X99" s="29"/>
      <c r="Y99" s="29"/>
      <c r="Z99" s="29"/>
      <c r="AA99" s="5">
        <v>1</v>
      </c>
      <c r="AB99" s="14">
        <v>1</v>
      </c>
    </row>
    <row r="100" spans="1:28">
      <c r="A100" s="72">
        <v>3151</v>
      </c>
      <c r="B100" s="23" t="s">
        <v>300</v>
      </c>
      <c r="C100" s="23" t="s">
        <v>579</v>
      </c>
      <c r="D100" s="23" t="s">
        <v>31</v>
      </c>
      <c r="E100" s="23" t="s">
        <v>580</v>
      </c>
      <c r="F100" s="23" t="s">
        <v>43</v>
      </c>
      <c r="G100" s="24">
        <v>42227</v>
      </c>
      <c r="H100" s="25">
        <v>42229</v>
      </c>
      <c r="I100" s="23" t="s">
        <v>581</v>
      </c>
      <c r="J100" s="26">
        <v>1</v>
      </c>
      <c r="K100" s="23" t="s">
        <v>582</v>
      </c>
      <c r="L100" s="33">
        <v>44659</v>
      </c>
      <c r="M100" s="34" t="s">
        <v>583</v>
      </c>
      <c r="N100" s="20" t="s">
        <v>36</v>
      </c>
      <c r="O100" s="67">
        <v>44652</v>
      </c>
      <c r="P100" s="23" t="str">
        <f t="shared" ca="1" si="0"/>
        <v>Desvinculado</v>
      </c>
      <c r="Q100" s="5" t="s">
        <v>37</v>
      </c>
      <c r="R100" s="5">
        <v>1</v>
      </c>
      <c r="S100" s="5">
        <f t="shared" si="34"/>
        <v>2</v>
      </c>
      <c r="T100" s="5">
        <f t="shared" ref="T100:T102" si="38">IF(O100="","", WEEKNUM(O100)-11)</f>
        <v>3</v>
      </c>
      <c r="U100" s="29">
        <f t="shared" si="3"/>
        <v>6.6</v>
      </c>
      <c r="V100" s="29"/>
      <c r="W100" s="29"/>
      <c r="X100" s="29"/>
      <c r="Y100" s="29"/>
      <c r="Z100" s="29"/>
      <c r="AA100" s="29"/>
      <c r="AB100" s="14">
        <v>1</v>
      </c>
    </row>
    <row r="101" spans="1:28">
      <c r="A101" s="72">
        <v>2151</v>
      </c>
      <c r="B101" s="23" t="s">
        <v>56</v>
      </c>
      <c r="C101" s="23" t="s">
        <v>584</v>
      </c>
      <c r="D101" s="23" t="s">
        <v>31</v>
      </c>
      <c r="E101" s="23" t="s">
        <v>585</v>
      </c>
      <c r="F101" s="23" t="s">
        <v>43</v>
      </c>
      <c r="G101" s="24">
        <v>42031</v>
      </c>
      <c r="H101" s="25">
        <v>42044</v>
      </c>
      <c r="I101" s="23" t="s">
        <v>586</v>
      </c>
      <c r="J101" s="26">
        <v>1</v>
      </c>
      <c r="K101" s="23" t="s">
        <v>587</v>
      </c>
      <c r="L101" s="54"/>
      <c r="M101" s="42"/>
      <c r="N101" s="42"/>
      <c r="O101" s="43"/>
      <c r="P101" s="23" t="str">
        <f t="shared" ca="1" si="0"/>
        <v>Nombrado Vigente</v>
      </c>
      <c r="Q101" s="29"/>
      <c r="R101" s="29"/>
      <c r="S101" s="5" t="str">
        <f t="shared" si="34"/>
        <v/>
      </c>
      <c r="T101" s="5" t="str">
        <f t="shared" si="38"/>
        <v/>
      </c>
      <c r="U101" s="29" t="str">
        <f t="shared" si="3"/>
        <v/>
      </c>
      <c r="V101" s="29"/>
      <c r="W101" s="5">
        <v>3</v>
      </c>
      <c r="X101" s="5" t="s">
        <v>54</v>
      </c>
      <c r="Y101" s="5" t="s">
        <v>54</v>
      </c>
      <c r="Z101" s="31">
        <f t="shared" ref="Z101:Z102" si="39">H101+365*9</f>
        <v>45329</v>
      </c>
      <c r="AA101" s="29"/>
      <c r="AB101" s="29"/>
    </row>
    <row r="102" spans="1:28">
      <c r="A102" s="73">
        <v>2175</v>
      </c>
      <c r="B102" s="74" t="s">
        <v>429</v>
      </c>
      <c r="C102" s="74" t="s">
        <v>588</v>
      </c>
      <c r="D102" s="74" t="s">
        <v>63</v>
      </c>
      <c r="E102" s="74" t="s">
        <v>589</v>
      </c>
      <c r="F102" s="74" t="s">
        <v>43</v>
      </c>
      <c r="G102" s="75">
        <v>41598</v>
      </c>
      <c r="H102" s="76">
        <v>41598</v>
      </c>
      <c r="I102" s="74" t="s">
        <v>590</v>
      </c>
      <c r="J102" s="77">
        <v>1</v>
      </c>
      <c r="K102" s="74" t="s">
        <v>591</v>
      </c>
      <c r="L102" s="78">
        <v>44796</v>
      </c>
      <c r="M102" s="79">
        <v>18465</v>
      </c>
      <c r="N102" s="79" t="s">
        <v>592</v>
      </c>
      <c r="O102" s="80">
        <v>44887</v>
      </c>
      <c r="P102" s="74" t="str">
        <f t="shared" ca="1" si="0"/>
        <v>Desvinculado</v>
      </c>
      <c r="Q102" s="81" t="s">
        <v>37</v>
      </c>
      <c r="R102" s="81">
        <v>1</v>
      </c>
      <c r="S102" s="81">
        <f t="shared" si="34"/>
        <v>9</v>
      </c>
      <c r="T102" s="81">
        <f t="shared" si="38"/>
        <v>37</v>
      </c>
      <c r="U102" s="82">
        <f t="shared" si="3"/>
        <v>9</v>
      </c>
      <c r="V102" s="82"/>
      <c r="W102" s="81">
        <v>3</v>
      </c>
      <c r="X102" s="81" t="s">
        <v>54</v>
      </c>
      <c r="Y102" s="81" t="s">
        <v>54</v>
      </c>
      <c r="Z102" s="83">
        <f t="shared" si="39"/>
        <v>44883</v>
      </c>
      <c r="AA102" s="82"/>
      <c r="AB102" s="14">
        <v>1</v>
      </c>
    </row>
    <row r="103" spans="1:28">
      <c r="A103" s="22" t="s">
        <v>593</v>
      </c>
      <c r="B103" s="23" t="s">
        <v>181</v>
      </c>
      <c r="C103" s="23" t="s">
        <v>594</v>
      </c>
      <c r="D103" s="23" t="s">
        <v>595</v>
      </c>
      <c r="E103" s="23" t="s">
        <v>596</v>
      </c>
      <c r="F103" s="23" t="s">
        <v>43</v>
      </c>
      <c r="G103" s="24">
        <v>43516</v>
      </c>
      <c r="H103" s="25">
        <v>43525</v>
      </c>
      <c r="I103" s="54" t="s">
        <v>597</v>
      </c>
      <c r="J103" s="26">
        <v>0</v>
      </c>
      <c r="K103" s="23" t="s">
        <v>598</v>
      </c>
      <c r="L103" s="84">
        <v>44609</v>
      </c>
      <c r="M103" s="85">
        <v>36</v>
      </c>
      <c r="N103" s="20" t="s">
        <v>254</v>
      </c>
      <c r="O103" s="86">
        <v>44621</v>
      </c>
      <c r="P103" s="23" t="str">
        <f t="shared" ca="1" si="0"/>
        <v>Desvinculado</v>
      </c>
      <c r="Q103" s="5" t="s">
        <v>37</v>
      </c>
      <c r="R103" s="5">
        <v>0</v>
      </c>
      <c r="S103" s="5">
        <v>0</v>
      </c>
      <c r="T103" s="5">
        <v>0</v>
      </c>
      <c r="U103" s="29">
        <f t="shared" si="3"/>
        <v>3</v>
      </c>
      <c r="V103" s="29"/>
      <c r="W103" s="29"/>
      <c r="X103" s="29"/>
      <c r="Y103" s="29"/>
      <c r="Z103" s="29"/>
      <c r="AA103" s="29"/>
      <c r="AB103" s="14">
        <v>1</v>
      </c>
    </row>
    <row r="104" spans="1:28">
      <c r="A104" s="87" t="s">
        <v>599</v>
      </c>
      <c r="B104" s="87" t="s">
        <v>29</v>
      </c>
      <c r="C104" s="88" t="s">
        <v>600</v>
      </c>
      <c r="D104" s="88" t="s">
        <v>601</v>
      </c>
      <c r="E104" s="87" t="s">
        <v>602</v>
      </c>
      <c r="F104" s="7" t="s">
        <v>43</v>
      </c>
      <c r="G104" s="89">
        <v>43444</v>
      </c>
      <c r="H104" s="90">
        <v>43445</v>
      </c>
      <c r="I104" s="87" t="s">
        <v>603</v>
      </c>
      <c r="J104" s="10">
        <v>1</v>
      </c>
      <c r="K104" s="87" t="s">
        <v>604</v>
      </c>
      <c r="L104" s="91">
        <v>44876</v>
      </c>
      <c r="M104" s="14">
        <v>3964</v>
      </c>
      <c r="N104" s="14" t="s">
        <v>254</v>
      </c>
      <c r="O104" s="92">
        <v>44905</v>
      </c>
      <c r="P104" s="7" t="str">
        <f t="shared" ca="1" si="0"/>
        <v>Desvinculado</v>
      </c>
      <c r="Q104" s="14" t="s">
        <v>37</v>
      </c>
      <c r="R104" s="14">
        <v>1</v>
      </c>
      <c r="S104" s="14">
        <f>IF(O104="","", MONTH(O104)-2)</f>
        <v>10</v>
      </c>
      <c r="T104" s="14">
        <f>IF(O104="","", WEEKNUM(O104)-11)</f>
        <v>39</v>
      </c>
      <c r="U104" s="15">
        <f t="shared" si="3"/>
        <v>4</v>
      </c>
      <c r="V104" s="15"/>
      <c r="W104" s="15"/>
      <c r="X104" s="15"/>
      <c r="Y104" s="15"/>
      <c r="Z104" s="15"/>
      <c r="AA104" s="15"/>
      <c r="AB104" s="14">
        <v>1</v>
      </c>
    </row>
    <row r="105" spans="1: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9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94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</row>
    <row r="107" spans="1:28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94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</row>
    <row r="108" spans="1:2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94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</row>
    <row r="109" spans="1:28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94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</row>
    <row r="110" spans="1:28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94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</row>
    <row r="111" spans="1:28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94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</row>
    <row r="112" spans="1:28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94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</row>
    <row r="113" spans="1:28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94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</row>
    <row r="114" spans="1:28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94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</row>
    <row r="115" spans="1:28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94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</row>
    <row r="116" spans="1:28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94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</row>
    <row r="117" spans="1:28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94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</row>
    <row r="118" spans="1:2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94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</row>
    <row r="119" spans="1:28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94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</row>
    <row r="120" spans="1:28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94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</row>
    <row r="121" spans="1:28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94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</row>
    <row r="122" spans="1:28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94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</row>
    <row r="123" spans="1:28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94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</row>
    <row r="124" spans="1:28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94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</row>
    <row r="125" spans="1:28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94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</row>
    <row r="126" spans="1:28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94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</row>
    <row r="127" spans="1:28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94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</row>
    <row r="128" spans="1: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94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</row>
    <row r="129" spans="1:28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94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</row>
    <row r="130" spans="1:28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94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</row>
    <row r="131" spans="1:28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94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</row>
    <row r="132" spans="1:28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94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 spans="1:28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94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</row>
    <row r="134" spans="1:28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94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</row>
    <row r="135" spans="1:28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94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</row>
    <row r="136" spans="1:28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94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</row>
    <row r="137" spans="1:28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94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 spans="1:2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94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</row>
    <row r="139" spans="1:28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94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</row>
    <row r="140" spans="1:28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94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</row>
    <row r="141" spans="1:28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94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8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94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</row>
    <row r="143" spans="1:28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94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</row>
    <row r="144" spans="1:28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94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</row>
    <row r="145" spans="1:28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94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</row>
    <row r="146" spans="1:28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94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</row>
    <row r="147" spans="1:28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94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</row>
    <row r="148" spans="1:2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94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</row>
    <row r="149" spans="1:28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94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</row>
    <row r="150" spans="1:28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94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</row>
    <row r="151" spans="1:28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94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</row>
    <row r="152" spans="1:28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94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</row>
    <row r="153" spans="1:28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94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</row>
    <row r="154" spans="1:28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94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</row>
    <row r="155" spans="1:28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94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</row>
    <row r="156" spans="1:28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94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</row>
    <row r="157" spans="1:28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94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</row>
    <row r="158" spans="1:2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94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</row>
    <row r="159" spans="1:28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94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</row>
    <row r="160" spans="1:28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94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</row>
    <row r="161" spans="1:28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94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</row>
    <row r="162" spans="1:28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94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</row>
    <row r="163" spans="1:28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94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</row>
    <row r="164" spans="1:28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94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</row>
    <row r="165" spans="1:28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94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</row>
    <row r="166" spans="1:28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94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</row>
    <row r="167" spans="1:28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94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</row>
    <row r="168" spans="1:2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94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</row>
    <row r="169" spans="1:28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94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</row>
    <row r="170" spans="1:28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94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</row>
    <row r="171" spans="1:28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94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</row>
    <row r="172" spans="1:28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94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</row>
    <row r="173" spans="1:28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94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</row>
    <row r="174" spans="1:28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94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</row>
    <row r="175" spans="1:28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94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</row>
    <row r="176" spans="1:28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94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</row>
    <row r="177" spans="1:28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94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</row>
    <row r="178" spans="1:2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94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</row>
    <row r="179" spans="1:28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94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 spans="1:28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94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 spans="1:28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94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</row>
    <row r="182" spans="1:28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94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 spans="1:28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94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</row>
    <row r="184" spans="1:28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94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</row>
    <row r="185" spans="1:28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94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</row>
    <row r="186" spans="1:28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94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</row>
    <row r="187" spans="1:28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94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</row>
    <row r="188" spans="1:2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94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</row>
    <row r="189" spans="1:28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94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</row>
    <row r="190" spans="1:28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94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</row>
    <row r="191" spans="1:28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94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</row>
    <row r="192" spans="1:28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94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</row>
    <row r="193" spans="1:28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94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</row>
    <row r="194" spans="1:28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94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</row>
    <row r="195" spans="1:28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94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</row>
    <row r="196" spans="1:28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94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</row>
    <row r="197" spans="1:28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94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</row>
    <row r="198" spans="1:2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94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</row>
    <row r="199" spans="1:28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94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</row>
    <row r="200" spans="1:28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94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</row>
    <row r="201" spans="1:28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94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</row>
    <row r="202" spans="1:28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94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</row>
    <row r="203" spans="1:28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94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</row>
    <row r="204" spans="1:28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94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</row>
    <row r="205" spans="1:28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94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</row>
    <row r="206" spans="1:28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94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</row>
    <row r="207" spans="1:28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94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</row>
    <row r="208" spans="1:2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94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</row>
    <row r="209" spans="1:28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94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</row>
    <row r="210" spans="1:28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94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</row>
    <row r="211" spans="1:28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94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</row>
    <row r="212" spans="1:28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94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</row>
    <row r="213" spans="1:28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94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</row>
    <row r="214" spans="1:28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94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</row>
    <row r="215" spans="1:28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94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</row>
    <row r="216" spans="1:28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94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</row>
    <row r="217" spans="1:28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94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</row>
    <row r="218" spans="1:2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94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</row>
    <row r="219" spans="1:28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94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</row>
    <row r="220" spans="1:28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94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</row>
    <row r="221" spans="1:28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94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</row>
    <row r="222" spans="1:28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94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</row>
    <row r="223" spans="1:28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94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</row>
    <row r="224" spans="1:28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94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</row>
    <row r="225" spans="1:28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94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</row>
    <row r="226" spans="1:28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94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</row>
    <row r="227" spans="1:28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94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</row>
    <row r="228" spans="1: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94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</row>
    <row r="229" spans="1:28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94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</row>
    <row r="230" spans="1:28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94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</row>
    <row r="231" spans="1:28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94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</row>
    <row r="232" spans="1:28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94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</row>
    <row r="233" spans="1:28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94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</row>
    <row r="234" spans="1:28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94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</row>
    <row r="235" spans="1:28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94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</row>
    <row r="236" spans="1:28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94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</row>
    <row r="237" spans="1:28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94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</row>
    <row r="238" spans="1:2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94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</row>
    <row r="239" spans="1:28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94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</row>
    <row r="240" spans="1:28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94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</row>
    <row r="241" spans="1:28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94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</row>
    <row r="242" spans="1:28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94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</row>
    <row r="243" spans="1:28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94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</row>
    <row r="244" spans="1:28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94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</row>
    <row r="245" spans="1:28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94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</row>
    <row r="246" spans="1:28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94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</row>
    <row r="247" spans="1:28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94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</row>
    <row r="248" spans="1:2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94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</row>
    <row r="249" spans="1:28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94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</row>
    <row r="250" spans="1:28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94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</row>
    <row r="251" spans="1:28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94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</row>
    <row r="252" spans="1:28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94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</row>
    <row r="253" spans="1:28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94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</row>
    <row r="254" spans="1:28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94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</row>
    <row r="255" spans="1:28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94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</row>
    <row r="256" spans="1:28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94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</row>
    <row r="257" spans="1:28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94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</row>
    <row r="258" spans="1:2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94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</row>
    <row r="259" spans="1:28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94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</row>
    <row r="260" spans="1:28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94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</row>
    <row r="261" spans="1:28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94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</row>
    <row r="262" spans="1:28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94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</row>
    <row r="263" spans="1:28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94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 spans="1:28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94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</row>
    <row r="265" spans="1:28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94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</row>
    <row r="266" spans="1:28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94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</row>
    <row r="267" spans="1:28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94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</row>
    <row r="268" spans="1:2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94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</row>
    <row r="269" spans="1:28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94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</row>
    <row r="270" spans="1:28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94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</row>
    <row r="271" spans="1:28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94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</row>
    <row r="272" spans="1:28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94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</row>
    <row r="273" spans="1:28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94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</row>
    <row r="274" spans="1:28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94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</row>
    <row r="275" spans="1:28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94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</row>
    <row r="276" spans="1:28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94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</row>
    <row r="277" spans="1:28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94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</row>
    <row r="278" spans="1:2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94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</row>
    <row r="279" spans="1:28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94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</row>
    <row r="280" spans="1:28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94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</row>
    <row r="281" spans="1:28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94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</row>
    <row r="282" spans="1:28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94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</row>
    <row r="283" spans="1:28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94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</row>
    <row r="284" spans="1:28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94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</row>
    <row r="285" spans="1:28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94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</row>
    <row r="286" spans="1:28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94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</row>
    <row r="287" spans="1:28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94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</row>
    <row r="288" spans="1:2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94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</row>
    <row r="289" spans="1:28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94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</row>
    <row r="290" spans="1:28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94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</row>
    <row r="291" spans="1:28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94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</row>
    <row r="292" spans="1:28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94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</row>
    <row r="293" spans="1:28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94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</row>
    <row r="294" spans="1:28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94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</row>
    <row r="295" spans="1:28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94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</row>
    <row r="296" spans="1:28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94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</row>
    <row r="297" spans="1:28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94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</row>
    <row r="298" spans="1:2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94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</row>
    <row r="299" spans="1:28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94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</row>
    <row r="300" spans="1:28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94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</row>
    <row r="301" spans="1:28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94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</row>
    <row r="302" spans="1:28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94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</row>
    <row r="303" spans="1:28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94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</row>
    <row r="304" spans="1:28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94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</row>
    <row r="305" spans="1:28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94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</row>
    <row r="306" spans="1:28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94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</row>
    <row r="307" spans="1:28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94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</row>
    <row r="308" spans="1:2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94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</row>
    <row r="309" spans="1:28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94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</row>
    <row r="310" spans="1:28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94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</row>
    <row r="311" spans="1:28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94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</row>
    <row r="312" spans="1:28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94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</row>
    <row r="313" spans="1:28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94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</row>
    <row r="314" spans="1:28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94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</row>
    <row r="315" spans="1:28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94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</row>
    <row r="316" spans="1:28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94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</row>
    <row r="317" spans="1:28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94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</row>
    <row r="318" spans="1:2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94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</row>
    <row r="319" spans="1:28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94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</row>
    <row r="320" spans="1:28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94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</row>
    <row r="321" spans="1:28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94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</row>
    <row r="322" spans="1:28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94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</row>
    <row r="323" spans="1:28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94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</row>
    <row r="324" spans="1:28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94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</row>
    <row r="325" spans="1:28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94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</row>
    <row r="326" spans="1:28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94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</row>
    <row r="327" spans="1:28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94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</row>
    <row r="328" spans="1: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94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</row>
    <row r="329" spans="1:28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94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</row>
    <row r="330" spans="1:28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94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</row>
    <row r="331" spans="1:28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94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</row>
    <row r="332" spans="1:28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94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</row>
    <row r="333" spans="1:28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94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</row>
    <row r="334" spans="1:28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94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</row>
    <row r="335" spans="1:28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94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</row>
    <row r="336" spans="1:28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94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</row>
    <row r="337" spans="1:28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94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</row>
    <row r="338" spans="1:2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94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</row>
    <row r="339" spans="1:28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94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</row>
    <row r="340" spans="1:28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94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</row>
    <row r="341" spans="1:28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94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</row>
    <row r="342" spans="1:28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94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</row>
    <row r="343" spans="1:28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94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 spans="1:28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94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</row>
    <row r="345" spans="1:28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94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</row>
    <row r="346" spans="1:28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94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</row>
    <row r="347" spans="1:28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94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</row>
    <row r="348" spans="1:2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94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</row>
    <row r="349" spans="1:28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94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</row>
    <row r="350" spans="1:28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94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</row>
    <row r="351" spans="1:28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94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</row>
    <row r="352" spans="1:28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94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</row>
    <row r="353" spans="1:28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94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</row>
    <row r="354" spans="1:28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94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</row>
    <row r="355" spans="1:28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94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</row>
    <row r="356" spans="1:28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94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</row>
    <row r="357" spans="1:28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94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 spans="1:2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94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</row>
    <row r="359" spans="1:28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94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 spans="1:28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94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</row>
    <row r="361" spans="1:28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94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</row>
    <row r="362" spans="1:28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94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</row>
    <row r="363" spans="1:28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94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 spans="1:28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94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</row>
    <row r="365" spans="1:28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94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</row>
    <row r="366" spans="1:28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94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</row>
    <row r="367" spans="1:28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94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</row>
    <row r="368" spans="1:2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94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</row>
    <row r="369" spans="1:28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94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</row>
    <row r="370" spans="1:28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94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</row>
    <row r="371" spans="1:28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94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</row>
    <row r="372" spans="1:28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94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</row>
    <row r="373" spans="1:28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94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</row>
    <row r="374" spans="1:28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94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</row>
    <row r="375" spans="1:28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94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</row>
    <row r="376" spans="1:28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94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</row>
    <row r="377" spans="1:28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94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</row>
    <row r="378" spans="1:2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94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</row>
    <row r="379" spans="1:28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94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</row>
    <row r="380" spans="1:28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94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</row>
    <row r="381" spans="1:28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94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</row>
    <row r="382" spans="1:28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94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</row>
    <row r="383" spans="1:28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94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</row>
    <row r="384" spans="1:28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94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</row>
    <row r="385" spans="1:28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94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</row>
    <row r="386" spans="1:28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94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</row>
    <row r="387" spans="1:28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94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</row>
    <row r="388" spans="1:2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94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</row>
    <row r="389" spans="1:28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94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</row>
    <row r="390" spans="1:28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94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</row>
    <row r="391" spans="1:28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94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</row>
    <row r="392" spans="1:28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94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</row>
    <row r="393" spans="1:28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94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</row>
    <row r="394" spans="1:28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94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 spans="1:28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94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</row>
    <row r="396" spans="1:28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94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</row>
    <row r="397" spans="1:28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94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</row>
    <row r="398" spans="1:2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94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</row>
    <row r="399" spans="1:28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94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</row>
    <row r="400" spans="1:28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94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</row>
    <row r="401" spans="1:28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94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</row>
    <row r="402" spans="1:28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94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</row>
    <row r="403" spans="1:28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94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</row>
    <row r="404" spans="1:28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94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</row>
    <row r="405" spans="1:28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94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</row>
    <row r="406" spans="1:28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94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</row>
    <row r="407" spans="1:28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94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</row>
    <row r="408" spans="1:2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94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</row>
    <row r="409" spans="1:28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94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</row>
    <row r="410" spans="1:28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94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</row>
    <row r="411" spans="1:28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94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</row>
    <row r="412" spans="1:28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94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</row>
    <row r="413" spans="1:28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94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</row>
    <row r="414" spans="1:28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94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</row>
    <row r="415" spans="1:28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94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</row>
    <row r="416" spans="1:28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94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</row>
    <row r="417" spans="1:28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94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</row>
    <row r="418" spans="1:2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94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</row>
    <row r="419" spans="1:28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94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</row>
    <row r="420" spans="1:28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94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</row>
    <row r="421" spans="1:28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94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</row>
    <row r="422" spans="1:28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94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</row>
    <row r="423" spans="1:28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94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</row>
    <row r="424" spans="1:28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94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</row>
    <row r="425" spans="1:28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94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</row>
    <row r="426" spans="1:28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94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</row>
    <row r="427" spans="1:28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94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</row>
    <row r="428" spans="1: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94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</row>
    <row r="429" spans="1:28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94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</row>
    <row r="430" spans="1:28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94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</row>
    <row r="431" spans="1:28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94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</row>
    <row r="432" spans="1:28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94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</row>
    <row r="433" spans="1:28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94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</row>
    <row r="434" spans="1:28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94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</row>
    <row r="435" spans="1:28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94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</row>
    <row r="436" spans="1:28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94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</row>
    <row r="437" spans="1:28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94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</row>
    <row r="438" spans="1:2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94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</row>
    <row r="439" spans="1:28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94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</row>
    <row r="440" spans="1:28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94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</row>
    <row r="441" spans="1:28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94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</row>
    <row r="442" spans="1:28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94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</row>
    <row r="443" spans="1:28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94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</row>
    <row r="444" spans="1:28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94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</row>
    <row r="445" spans="1:28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94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</row>
    <row r="446" spans="1:28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94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</row>
    <row r="447" spans="1:28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94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</row>
    <row r="448" spans="1:2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94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</row>
    <row r="449" spans="1:28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94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</row>
    <row r="450" spans="1:28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94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</row>
    <row r="451" spans="1:28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94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</row>
    <row r="452" spans="1:28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94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</row>
    <row r="453" spans="1:28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94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</row>
    <row r="454" spans="1:28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94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</row>
    <row r="455" spans="1:28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94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</row>
    <row r="456" spans="1:28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94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</row>
    <row r="457" spans="1:28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94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</row>
    <row r="458" spans="1:2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94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</row>
    <row r="459" spans="1:28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94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</row>
    <row r="460" spans="1:28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94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</row>
    <row r="461" spans="1:28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94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</row>
    <row r="462" spans="1:28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94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</row>
    <row r="463" spans="1:28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94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</row>
    <row r="464" spans="1:28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94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</row>
    <row r="465" spans="1:28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94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</row>
    <row r="466" spans="1:28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94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</row>
    <row r="467" spans="1:28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94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</row>
    <row r="468" spans="1:2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94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</row>
    <row r="469" spans="1:28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94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</row>
    <row r="470" spans="1:28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94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</row>
    <row r="471" spans="1:28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94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</row>
    <row r="472" spans="1:28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94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</row>
    <row r="473" spans="1:28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94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</row>
    <row r="474" spans="1:28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94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 spans="1:28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94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</row>
    <row r="476" spans="1:28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94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</row>
    <row r="477" spans="1:28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94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</row>
    <row r="478" spans="1:2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94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</row>
    <row r="479" spans="1:28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94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</row>
    <row r="480" spans="1:28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94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</row>
    <row r="481" spans="1:28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94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 spans="1:28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94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</row>
    <row r="483" spans="1:28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94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</row>
    <row r="484" spans="1:28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94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</row>
    <row r="485" spans="1:28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94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</row>
    <row r="486" spans="1:28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94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</row>
    <row r="487" spans="1:28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94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</row>
    <row r="488" spans="1:2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94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</row>
    <row r="489" spans="1:28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94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</row>
    <row r="490" spans="1:28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94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</row>
    <row r="491" spans="1:28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94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</row>
    <row r="492" spans="1:28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94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</row>
    <row r="493" spans="1:28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94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</row>
    <row r="494" spans="1:28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94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</row>
    <row r="495" spans="1:28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94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</row>
    <row r="496" spans="1:28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94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</row>
    <row r="497" spans="1:28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94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</row>
    <row r="498" spans="1:2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94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</row>
    <row r="499" spans="1:28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94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</row>
    <row r="500" spans="1:28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94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</row>
    <row r="501" spans="1:28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94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</row>
    <row r="502" spans="1:28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94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</row>
    <row r="503" spans="1:28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94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</row>
    <row r="504" spans="1:28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94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</row>
    <row r="505" spans="1:28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94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</row>
    <row r="506" spans="1:28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94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</row>
    <row r="507" spans="1:28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94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</row>
    <row r="508" spans="1:2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94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</row>
    <row r="509" spans="1:28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94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</row>
    <row r="510" spans="1:28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94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 spans="1:28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94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 spans="1:28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94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 spans="1:28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94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 spans="1:28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94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 spans="1:28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94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</row>
    <row r="516" spans="1:28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94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</row>
    <row r="517" spans="1:28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94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</row>
    <row r="518" spans="1:2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94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</row>
    <row r="519" spans="1:28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94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</row>
    <row r="520" spans="1:28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94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</row>
    <row r="521" spans="1:28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94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</row>
    <row r="522" spans="1:28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94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</row>
    <row r="523" spans="1:28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94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</row>
    <row r="524" spans="1:28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94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 spans="1:28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94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94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 spans="1:28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94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 spans="1: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94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 spans="1:28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94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</row>
    <row r="530" spans="1:28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94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</row>
    <row r="531" spans="1:28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94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</row>
    <row r="532" spans="1:28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94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</row>
    <row r="533" spans="1:28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94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</row>
    <row r="534" spans="1:28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94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</row>
    <row r="535" spans="1:28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94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 spans="1:28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94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</row>
    <row r="537" spans="1:28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94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</row>
    <row r="538" spans="1:2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94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 spans="1:28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94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</row>
    <row r="540" spans="1:28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94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</row>
    <row r="541" spans="1:28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94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</row>
    <row r="542" spans="1:28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94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</row>
    <row r="543" spans="1:28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94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</row>
    <row r="544" spans="1:28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94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 spans="1:28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94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</row>
    <row r="546" spans="1:28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94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</row>
    <row r="547" spans="1:28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94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</row>
    <row r="548" spans="1:2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94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</row>
    <row r="549" spans="1:28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94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</row>
    <row r="550" spans="1:28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94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</row>
    <row r="551" spans="1:28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94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</row>
    <row r="552" spans="1:28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94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</row>
    <row r="553" spans="1:28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94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</row>
    <row r="554" spans="1:28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94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</row>
    <row r="555" spans="1:28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94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</row>
    <row r="556" spans="1:28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94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</row>
    <row r="557" spans="1:28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94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</row>
    <row r="558" spans="1:2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94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</row>
    <row r="559" spans="1:28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94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</row>
    <row r="560" spans="1:28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94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</row>
    <row r="561" spans="1:28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94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</row>
    <row r="562" spans="1:28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94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</row>
    <row r="563" spans="1:28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94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</row>
    <row r="564" spans="1:28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94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</row>
    <row r="565" spans="1:28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94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</row>
    <row r="566" spans="1:28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94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</row>
    <row r="567" spans="1:28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94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</row>
    <row r="568" spans="1:2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94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</row>
    <row r="569" spans="1:28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94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</row>
    <row r="570" spans="1:28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94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</row>
    <row r="571" spans="1:28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94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</row>
    <row r="572" spans="1:28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94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</row>
    <row r="573" spans="1:28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94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</row>
    <row r="574" spans="1:28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94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</row>
    <row r="575" spans="1:28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94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</row>
    <row r="576" spans="1:28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94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</row>
    <row r="577" spans="1:28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94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</row>
    <row r="578" spans="1:2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94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</row>
    <row r="579" spans="1:28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94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</row>
    <row r="580" spans="1:28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94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</row>
    <row r="581" spans="1:28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94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</row>
    <row r="582" spans="1:28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94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</row>
    <row r="583" spans="1:28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94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</row>
    <row r="584" spans="1:28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94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</row>
    <row r="585" spans="1:28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94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</row>
    <row r="586" spans="1:28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94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</row>
    <row r="587" spans="1:28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94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</row>
    <row r="588" spans="1:2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94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</row>
    <row r="589" spans="1:28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94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</row>
    <row r="590" spans="1:28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94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</row>
    <row r="591" spans="1:28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94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</row>
    <row r="592" spans="1:28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94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</row>
    <row r="593" spans="1:28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94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</row>
    <row r="594" spans="1:28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94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</row>
    <row r="595" spans="1:28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94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</row>
    <row r="596" spans="1:28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94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</row>
    <row r="597" spans="1:28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94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</row>
    <row r="598" spans="1:2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94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</row>
    <row r="599" spans="1:28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94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</row>
    <row r="600" spans="1:28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94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</row>
    <row r="601" spans="1:28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94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</row>
    <row r="602" spans="1:28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94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</row>
    <row r="603" spans="1:28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94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</row>
    <row r="604" spans="1:28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94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</row>
    <row r="605" spans="1:28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94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</row>
    <row r="606" spans="1:28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94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</row>
    <row r="607" spans="1:28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94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</row>
    <row r="608" spans="1:2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94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</row>
    <row r="609" spans="1:28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94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</row>
    <row r="610" spans="1:28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94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</row>
    <row r="611" spans="1:28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94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</row>
    <row r="612" spans="1:28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94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</row>
    <row r="613" spans="1:28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94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</row>
    <row r="614" spans="1:28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94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</row>
    <row r="615" spans="1:28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94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</row>
    <row r="616" spans="1:28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94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</row>
    <row r="617" spans="1:28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94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</row>
    <row r="618" spans="1:2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94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 spans="1:28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94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</row>
    <row r="620" spans="1:28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94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</row>
    <row r="621" spans="1:28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94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</row>
    <row r="622" spans="1:28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94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</row>
    <row r="623" spans="1:28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94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</row>
    <row r="624" spans="1:28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94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</row>
    <row r="625" spans="1:28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94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</row>
    <row r="626" spans="1:28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94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</row>
    <row r="627" spans="1:28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94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</row>
    <row r="628" spans="1: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94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</row>
    <row r="629" spans="1:28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94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</row>
    <row r="630" spans="1:28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94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</row>
    <row r="631" spans="1:28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94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</row>
    <row r="632" spans="1:28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94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</row>
    <row r="633" spans="1:28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94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</row>
    <row r="634" spans="1:28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94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</row>
    <row r="635" spans="1:28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94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</row>
    <row r="636" spans="1:28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94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</row>
    <row r="637" spans="1:28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94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</row>
    <row r="638" spans="1:2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94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</row>
    <row r="639" spans="1:28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94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</row>
    <row r="640" spans="1:28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94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</row>
    <row r="641" spans="1:28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94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</row>
    <row r="642" spans="1:28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94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</row>
    <row r="643" spans="1:28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94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</row>
    <row r="644" spans="1:28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94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</row>
    <row r="645" spans="1:28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94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</row>
    <row r="646" spans="1:28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94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</row>
    <row r="647" spans="1:28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94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</row>
    <row r="648" spans="1:2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94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</row>
    <row r="649" spans="1:28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94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</row>
    <row r="650" spans="1:28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94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</row>
    <row r="651" spans="1:28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94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</row>
    <row r="652" spans="1:28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94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</row>
    <row r="653" spans="1:28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94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</row>
    <row r="654" spans="1:28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94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</row>
    <row r="655" spans="1:28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94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</row>
    <row r="656" spans="1:28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94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 spans="1:28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94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</row>
    <row r="658" spans="1:2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94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</row>
    <row r="659" spans="1:28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94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</row>
    <row r="660" spans="1:28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94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</row>
    <row r="661" spans="1:28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94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</row>
    <row r="662" spans="1:28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94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</row>
    <row r="663" spans="1:28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94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</row>
    <row r="664" spans="1:28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94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</row>
    <row r="665" spans="1:28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94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</row>
    <row r="666" spans="1:28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94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</row>
    <row r="667" spans="1:28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94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 spans="1:2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94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 spans="1:28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94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</row>
    <row r="670" spans="1:28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94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</row>
    <row r="671" spans="1:28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94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</row>
    <row r="672" spans="1:28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94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</row>
    <row r="673" spans="1:28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94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</row>
    <row r="674" spans="1:28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94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</row>
    <row r="675" spans="1:28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94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</row>
    <row r="676" spans="1:28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94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</row>
    <row r="677" spans="1:28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94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</row>
    <row r="678" spans="1:2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94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 spans="1:28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94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</row>
    <row r="680" spans="1:28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94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</row>
    <row r="681" spans="1:28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94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</row>
    <row r="682" spans="1:28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94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</row>
    <row r="683" spans="1:28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94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</row>
    <row r="684" spans="1:28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94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</row>
    <row r="685" spans="1:28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94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</row>
    <row r="686" spans="1:28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94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</row>
    <row r="687" spans="1:28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94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</row>
    <row r="688" spans="1:2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94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</row>
    <row r="689" spans="1:28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94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</row>
    <row r="690" spans="1:28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94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</row>
    <row r="691" spans="1:28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94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</row>
    <row r="692" spans="1:28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94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</row>
    <row r="693" spans="1:28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94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</row>
    <row r="694" spans="1:28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94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</row>
    <row r="695" spans="1:28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94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</row>
    <row r="696" spans="1:28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94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</row>
    <row r="697" spans="1:28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94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</row>
    <row r="698" spans="1:2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94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</row>
    <row r="699" spans="1:28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94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</row>
    <row r="700" spans="1:28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94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</row>
    <row r="701" spans="1:28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94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</row>
    <row r="702" spans="1:28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94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</row>
    <row r="703" spans="1:28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94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</row>
    <row r="704" spans="1:28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94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</row>
    <row r="705" spans="1:28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94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</row>
    <row r="706" spans="1:28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94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</row>
    <row r="707" spans="1:28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94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</row>
    <row r="708" spans="1:2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94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</row>
    <row r="709" spans="1:28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94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</row>
    <row r="710" spans="1:28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94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</row>
    <row r="711" spans="1:28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94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</row>
    <row r="712" spans="1:28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94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</row>
    <row r="713" spans="1:28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94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 spans="1:28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94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</row>
    <row r="715" spans="1:28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94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</row>
    <row r="716" spans="1:28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94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</row>
    <row r="717" spans="1:28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94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 spans="1:2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94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</row>
    <row r="719" spans="1:28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94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</row>
    <row r="720" spans="1:28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94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</row>
    <row r="721" spans="1:28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94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</row>
    <row r="722" spans="1:28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94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</row>
    <row r="723" spans="1:28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94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</row>
    <row r="724" spans="1:28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94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</row>
    <row r="725" spans="1:28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94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 spans="1:28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94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</row>
    <row r="727" spans="1:28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94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</row>
    <row r="728" spans="1: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94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</row>
    <row r="729" spans="1:28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94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</row>
    <row r="730" spans="1:28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94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</row>
    <row r="731" spans="1:28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94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</row>
    <row r="732" spans="1:28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94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</row>
    <row r="733" spans="1:28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94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</row>
    <row r="734" spans="1:28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94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</row>
    <row r="735" spans="1:28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94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</row>
    <row r="736" spans="1:28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94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</row>
    <row r="737" spans="1:28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94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</row>
    <row r="738" spans="1:2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94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</row>
    <row r="739" spans="1:28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94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</row>
    <row r="740" spans="1:28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94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</row>
    <row r="741" spans="1:28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94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</row>
    <row r="742" spans="1:28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94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</row>
    <row r="743" spans="1:28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94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</row>
    <row r="744" spans="1:28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94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</row>
    <row r="745" spans="1:28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94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</row>
    <row r="746" spans="1:28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94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</row>
    <row r="747" spans="1:28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94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</row>
    <row r="748" spans="1:2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94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</row>
    <row r="749" spans="1:28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94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</row>
    <row r="750" spans="1:28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94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</row>
    <row r="751" spans="1:28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94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</row>
    <row r="752" spans="1:28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94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</row>
    <row r="753" spans="1:28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94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</row>
    <row r="754" spans="1:28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94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</row>
    <row r="755" spans="1:28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94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</row>
    <row r="756" spans="1:28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94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</row>
    <row r="757" spans="1:28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94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</row>
    <row r="758" spans="1:2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94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</row>
    <row r="759" spans="1:28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94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</row>
    <row r="760" spans="1:28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94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</row>
    <row r="761" spans="1:28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94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</row>
    <row r="762" spans="1:28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94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</row>
    <row r="763" spans="1:28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94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</row>
    <row r="764" spans="1:28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94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</row>
    <row r="765" spans="1:28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94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</row>
    <row r="766" spans="1:28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94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</row>
    <row r="767" spans="1:28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94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</row>
    <row r="768" spans="1:2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94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</row>
    <row r="769" spans="1:28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94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</row>
    <row r="770" spans="1:28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94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</row>
    <row r="771" spans="1:28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94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</row>
    <row r="772" spans="1:28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94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</row>
    <row r="773" spans="1:28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94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</row>
    <row r="774" spans="1:28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94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</row>
    <row r="775" spans="1:28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94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</row>
    <row r="776" spans="1:28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94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</row>
    <row r="777" spans="1:28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94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</row>
    <row r="778" spans="1:2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94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</row>
    <row r="779" spans="1:28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94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</row>
    <row r="780" spans="1:28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94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</row>
    <row r="781" spans="1:28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94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</row>
    <row r="782" spans="1:28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94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</row>
    <row r="783" spans="1:28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94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</row>
    <row r="784" spans="1:28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94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</row>
    <row r="785" spans="1:28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94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</row>
    <row r="786" spans="1:28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94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</row>
    <row r="787" spans="1:28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94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 spans="1:2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94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</row>
    <row r="789" spans="1:28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94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</row>
    <row r="790" spans="1:28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94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</row>
    <row r="791" spans="1:28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94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 spans="1:28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94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 spans="1:28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94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 spans="1:28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94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 spans="1:28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94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</row>
    <row r="796" spans="1:28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94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 spans="1:28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94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</row>
    <row r="798" spans="1:2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94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</row>
    <row r="799" spans="1:28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94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</row>
    <row r="800" spans="1:28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94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</row>
    <row r="801" spans="1:28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94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</row>
    <row r="802" spans="1:28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94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</row>
    <row r="803" spans="1:28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94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</row>
    <row r="804" spans="1:28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94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</row>
    <row r="805" spans="1:28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94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</row>
    <row r="806" spans="1:28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94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</row>
    <row r="807" spans="1:28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94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</row>
    <row r="808" spans="1:2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94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</row>
    <row r="809" spans="1:28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94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</row>
    <row r="810" spans="1:28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94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</row>
    <row r="811" spans="1:28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94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</row>
    <row r="812" spans="1:28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94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</row>
    <row r="813" spans="1:28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94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</row>
    <row r="814" spans="1:28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94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</row>
    <row r="815" spans="1:28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94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</row>
    <row r="816" spans="1:28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94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</row>
    <row r="817" spans="1:28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94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</row>
    <row r="818" spans="1:2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94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</row>
    <row r="819" spans="1:28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94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</row>
    <row r="820" spans="1:28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94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</row>
    <row r="821" spans="1:28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94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</row>
    <row r="822" spans="1:28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94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</row>
    <row r="823" spans="1:28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94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</row>
    <row r="824" spans="1:28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94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</row>
    <row r="825" spans="1:28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94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</row>
    <row r="826" spans="1:28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94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</row>
    <row r="827" spans="1:28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94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</row>
    <row r="828" spans="1: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94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</row>
    <row r="829" spans="1:28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94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</row>
    <row r="830" spans="1:28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94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</row>
    <row r="831" spans="1:28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94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</row>
    <row r="832" spans="1:28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94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</row>
    <row r="833" spans="1:28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94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</row>
    <row r="834" spans="1:28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94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</row>
    <row r="835" spans="1:28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94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</row>
    <row r="836" spans="1:28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94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</row>
    <row r="837" spans="1:28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94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</row>
    <row r="838" spans="1:2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94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</row>
    <row r="839" spans="1:28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94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</row>
    <row r="840" spans="1:28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94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</row>
    <row r="841" spans="1:28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94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</row>
    <row r="842" spans="1:28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94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</row>
    <row r="843" spans="1:28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94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</row>
    <row r="844" spans="1:28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94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</row>
    <row r="845" spans="1:28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94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</row>
    <row r="846" spans="1:28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94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</row>
    <row r="847" spans="1:28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94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</row>
    <row r="848" spans="1:2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94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</row>
    <row r="849" spans="1:28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94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</row>
    <row r="850" spans="1:28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94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</row>
    <row r="851" spans="1:28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94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</row>
    <row r="852" spans="1:28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94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</row>
    <row r="853" spans="1:28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94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</row>
    <row r="854" spans="1:28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94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</row>
    <row r="855" spans="1:28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94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</row>
    <row r="856" spans="1:28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94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</row>
    <row r="857" spans="1:28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94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</row>
    <row r="858" spans="1:2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94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</row>
    <row r="859" spans="1:28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94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</row>
    <row r="860" spans="1:28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94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</row>
    <row r="861" spans="1:28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94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</row>
    <row r="862" spans="1:28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94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</row>
    <row r="863" spans="1:28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94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</row>
    <row r="864" spans="1:28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94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</row>
    <row r="865" spans="1:28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94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</row>
    <row r="866" spans="1:28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94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</row>
    <row r="867" spans="1:28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94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</row>
    <row r="868" spans="1:2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94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</row>
    <row r="869" spans="1:28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94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</row>
    <row r="870" spans="1:28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94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</row>
    <row r="871" spans="1:28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94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 spans="1:28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94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</row>
    <row r="873" spans="1:28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94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</row>
    <row r="874" spans="1:28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94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</row>
    <row r="875" spans="1:28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94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</row>
    <row r="876" spans="1:28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94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</row>
    <row r="877" spans="1:28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94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</row>
    <row r="878" spans="1:2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94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</row>
    <row r="879" spans="1:28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94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</row>
    <row r="880" spans="1:28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94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</row>
    <row r="881" spans="1:28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94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</row>
    <row r="882" spans="1:28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94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</row>
    <row r="883" spans="1:28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94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</row>
    <row r="884" spans="1:28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94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</row>
    <row r="885" spans="1:28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94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</row>
    <row r="886" spans="1:28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94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</row>
    <row r="887" spans="1:28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94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</row>
    <row r="888" spans="1:2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94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</row>
    <row r="889" spans="1:28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94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</row>
    <row r="890" spans="1:28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94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</row>
    <row r="891" spans="1:28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94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</row>
    <row r="892" spans="1:28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94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</row>
    <row r="893" spans="1:28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94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</row>
    <row r="894" spans="1:28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94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</row>
    <row r="895" spans="1:28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94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</row>
    <row r="896" spans="1:28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94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</row>
    <row r="897" spans="1:28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94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</row>
    <row r="898" spans="1:2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94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</row>
    <row r="899" spans="1:28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94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</row>
    <row r="900" spans="1:28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94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</row>
    <row r="901" spans="1:28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94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</row>
    <row r="902" spans="1:28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94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</row>
    <row r="903" spans="1:28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94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</row>
    <row r="904" spans="1:28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94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</row>
    <row r="905" spans="1:28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94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</row>
    <row r="906" spans="1:28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94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</row>
    <row r="907" spans="1:28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94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</row>
    <row r="908" spans="1:2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94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</row>
    <row r="909" spans="1:28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94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</row>
    <row r="910" spans="1:28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94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</row>
    <row r="911" spans="1:28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94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</row>
    <row r="912" spans="1:28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94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</row>
    <row r="913" spans="1:28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94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</row>
    <row r="914" spans="1:28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94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</row>
    <row r="915" spans="1:28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94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</row>
    <row r="916" spans="1:28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94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</row>
    <row r="917" spans="1:28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94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</row>
    <row r="918" spans="1:2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94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</row>
    <row r="919" spans="1:28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94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</row>
    <row r="920" spans="1:28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94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</row>
    <row r="921" spans="1:28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94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</row>
    <row r="922" spans="1:28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94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</row>
    <row r="923" spans="1:28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94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</row>
    <row r="924" spans="1:28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94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</row>
    <row r="925" spans="1:28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94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</row>
    <row r="926" spans="1:28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94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</row>
    <row r="927" spans="1:28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94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</row>
    <row r="928" spans="1: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94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</row>
    <row r="929" spans="1:28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94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</row>
    <row r="930" spans="1:28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94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</row>
    <row r="931" spans="1:28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94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</row>
    <row r="932" spans="1:28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94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</row>
    <row r="933" spans="1:28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94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</row>
    <row r="934" spans="1:28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94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</row>
    <row r="935" spans="1:28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94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</row>
    <row r="936" spans="1:28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94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</row>
    <row r="937" spans="1:28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94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</row>
    <row r="938" spans="1:2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94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</row>
    <row r="939" spans="1:28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94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</row>
    <row r="940" spans="1:28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94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</row>
    <row r="941" spans="1:28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94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</row>
    <row r="942" spans="1:28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94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</row>
    <row r="943" spans="1:28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94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</row>
    <row r="944" spans="1:28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94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</row>
    <row r="945" spans="1:28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94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</row>
    <row r="946" spans="1:28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94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</row>
    <row r="947" spans="1:28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94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</row>
    <row r="948" spans="1:2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94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</row>
    <row r="949" spans="1:28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94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</row>
    <row r="950" spans="1:28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94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</row>
    <row r="951" spans="1:28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94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</row>
    <row r="952" spans="1:28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94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</row>
    <row r="953" spans="1:28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94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</row>
    <row r="954" spans="1:28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94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</row>
    <row r="955" spans="1:28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94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</row>
    <row r="956" spans="1:28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94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</row>
    <row r="957" spans="1:28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94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</row>
    <row r="958" spans="1:2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94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</row>
    <row r="959" spans="1:28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94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</row>
    <row r="960" spans="1:28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94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</row>
    <row r="961" spans="1:28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94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</row>
    <row r="962" spans="1:28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94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</row>
    <row r="963" spans="1:28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94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</row>
    <row r="964" spans="1:28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94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</row>
    <row r="965" spans="1:28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94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</row>
    <row r="966" spans="1:28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94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</row>
    <row r="967" spans="1:28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94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</row>
    <row r="968" spans="1:2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94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</row>
    <row r="969" spans="1:28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94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</row>
    <row r="970" spans="1:28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94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</row>
    <row r="971" spans="1:28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94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</row>
    <row r="972" spans="1:28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94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</row>
    <row r="973" spans="1:28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94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</row>
    <row r="974" spans="1:28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94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</row>
    <row r="975" spans="1:28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94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</row>
    <row r="976" spans="1:28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94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</row>
    <row r="977" spans="1:28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94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</row>
    <row r="978" spans="1:2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94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</row>
    <row r="979" spans="1:28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94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</row>
    <row r="980" spans="1:28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94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</row>
    <row r="981" spans="1:28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94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</row>
    <row r="982" spans="1:28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94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</row>
    <row r="983" spans="1:28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94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</row>
    <row r="984" spans="1:28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94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</row>
    <row r="985" spans="1:28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94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</row>
  </sheetData>
  <customSheetViews>
    <customSheetView guid="{4D67C981-1209-4EC0-BA62-90FDF14F3E80}" filter="1" showAutoFilter="1">
      <pageMargins left="0.7" right="0.7" top="0.75" bottom="0.75" header="0.3" footer="0.3"/>
      <autoFilter ref="A1:V104"/>
    </customSheetView>
    <customSheetView guid="{B629CA5F-7954-4021-96E9-F255A7722EDA}" filter="1" showAutoFilter="1">
      <pageMargins left="0.7" right="0.7" top="0.75" bottom="0.75" header="0.3" footer="0.3"/>
      <autoFilter ref="A1:V104">
        <filterColumn colId="13">
          <filters>
            <filter val="Término Tercer Periodo"/>
            <filter val="No Renovación Primer Periodo"/>
          </filters>
        </filterColumn>
      </autoFilter>
    </customSheetView>
  </customSheetViews>
  <dataValidations count="1">
    <dataValidation type="list" allowBlank="1" sqref="N2:N985">
      <formula1>Motivos_Egresos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97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8.5703125" customWidth="1"/>
    <col min="2" max="2" width="28.7109375" customWidth="1"/>
    <col min="3" max="3" width="29" customWidth="1"/>
    <col min="4" max="4" width="29.28515625" customWidth="1"/>
    <col min="5" max="5" width="7.85546875" customWidth="1"/>
    <col min="6" max="6" width="6.28515625" customWidth="1"/>
    <col min="7" max="7" width="9.85546875" customWidth="1"/>
    <col min="9" max="9" width="6.42578125" customWidth="1"/>
    <col min="10" max="10" width="7.42578125" customWidth="1"/>
    <col min="11" max="11" width="12.85546875" customWidth="1"/>
    <col min="16" max="16" width="12.140625" customWidth="1"/>
    <col min="17" max="17" width="8" customWidth="1"/>
    <col min="18" max="18" width="8.7109375" customWidth="1"/>
    <col min="19" max="19" width="8.42578125" customWidth="1"/>
    <col min="20" max="20" width="7.85546875" customWidth="1"/>
  </cols>
  <sheetData>
    <row r="1" spans="1:39">
      <c r="A1" s="99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1" t="s">
        <v>6</v>
      </c>
      <c r="H1" s="101" t="s">
        <v>7</v>
      </c>
      <c r="I1" s="100" t="s">
        <v>8</v>
      </c>
      <c r="J1" s="100" t="s">
        <v>9</v>
      </c>
      <c r="K1" s="100" t="s">
        <v>10</v>
      </c>
      <c r="L1" s="102" t="s">
        <v>652</v>
      </c>
      <c r="M1" s="103" t="s">
        <v>12</v>
      </c>
      <c r="N1" s="103" t="s">
        <v>13</v>
      </c>
      <c r="O1" s="103" t="s">
        <v>14</v>
      </c>
      <c r="P1" s="100" t="s">
        <v>15</v>
      </c>
      <c r="Q1" s="104" t="s">
        <v>21</v>
      </c>
      <c r="R1" s="104" t="s">
        <v>17</v>
      </c>
      <c r="S1" s="104" t="s">
        <v>18</v>
      </c>
      <c r="T1" s="104" t="s">
        <v>19</v>
      </c>
      <c r="U1" s="104" t="s">
        <v>653</v>
      </c>
      <c r="V1" s="104" t="s">
        <v>26</v>
      </c>
      <c r="W1" s="104" t="s">
        <v>654</v>
      </c>
      <c r="X1" s="104" t="s">
        <v>655</v>
      </c>
      <c r="Y1" s="104" t="s">
        <v>656</v>
      </c>
      <c r="Z1" s="104" t="s">
        <v>657</v>
      </c>
      <c r="AA1" s="105" t="s">
        <v>658</v>
      </c>
      <c r="AB1" s="104" t="s">
        <v>27</v>
      </c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</row>
    <row r="2" spans="1:39">
      <c r="A2" s="106">
        <v>2362</v>
      </c>
      <c r="B2" s="7" t="s">
        <v>73</v>
      </c>
      <c r="C2" s="7" t="s">
        <v>659</v>
      </c>
      <c r="D2" s="7" t="s">
        <v>660</v>
      </c>
      <c r="E2" s="7" t="s">
        <v>661</v>
      </c>
      <c r="F2" s="7" t="s">
        <v>43</v>
      </c>
      <c r="G2" s="107">
        <v>41676</v>
      </c>
      <c r="H2" s="107">
        <v>41730</v>
      </c>
      <c r="I2" s="7" t="s">
        <v>662</v>
      </c>
      <c r="J2" s="10">
        <v>1</v>
      </c>
      <c r="K2" s="7" t="s">
        <v>663</v>
      </c>
      <c r="L2" s="108">
        <v>45006</v>
      </c>
      <c r="M2" s="109" t="s">
        <v>664</v>
      </c>
      <c r="N2" s="65" t="s">
        <v>592</v>
      </c>
      <c r="O2" s="110">
        <v>45017</v>
      </c>
      <c r="P2" s="7" t="str">
        <f t="shared" ref="P2:P118" ca="1" si="0">IF(O2="","Nombrado Vigente",IF(O2&lt;=TODAY(),"Desvinculado","Nombrado Vigente"))</f>
        <v>Desvinculado</v>
      </c>
      <c r="Q2" s="111"/>
      <c r="R2" s="112">
        <v>2</v>
      </c>
      <c r="S2" s="112">
        <f t="shared" ref="S2:S3" si="1">IF(O2="","", MONTH(O2)-2)</f>
        <v>2</v>
      </c>
      <c r="T2" s="112">
        <f t="shared" ref="T2:T886" si="2">IF(O2="","", IF(YEAR(O2)=2023, WEEKNUM(O2)+42,WEEKNUM(O2)-11))</f>
        <v>55</v>
      </c>
      <c r="U2" s="111">
        <f t="shared" ref="U2:U877" si="3">IF(N2="","",ROUND((O2-H2)/365,1))</f>
        <v>9</v>
      </c>
      <c r="V2" s="111"/>
      <c r="W2" s="111" t="str">
        <f t="shared" ref="W2:W877" ca="1" si="4">IF(H2+365*3&lt;=TODAY(),"No Aplica",YEAR(H2+365*3))</f>
        <v>No Aplica</v>
      </c>
      <c r="X2" s="111" t="str">
        <f t="shared" ref="X2:X877" ca="1" si="5">IF(H2+365*6&lt;=TODAY(),"No Aplica",YEAR(H2+365*6))</f>
        <v>No Aplica</v>
      </c>
      <c r="Y2" s="111" t="str">
        <f t="shared" ref="Y2:Y877" ca="1" si="6">IF(H2+365*9&lt;=TODAY(),"No Aplica",YEAR(H2+365*9))</f>
        <v>No Aplica</v>
      </c>
      <c r="Z2" s="111"/>
      <c r="AA2" s="113">
        <f t="shared" ref="AA2:AA877" si="7">L2-O2</f>
        <v>-11</v>
      </c>
      <c r="AB2" s="112">
        <f t="shared" ref="AB2:AB877" si="8">IF(OR(R2=1,R2=2),1,0)</f>
        <v>1</v>
      </c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</row>
    <row r="3" spans="1:39">
      <c r="A3" s="106">
        <v>2969</v>
      </c>
      <c r="B3" s="7" t="s">
        <v>39</v>
      </c>
      <c r="C3" s="7" t="s">
        <v>335</v>
      </c>
      <c r="D3" s="7" t="s">
        <v>665</v>
      </c>
      <c r="E3" s="7" t="s">
        <v>666</v>
      </c>
      <c r="F3" s="7" t="s">
        <v>43</v>
      </c>
      <c r="G3" s="114">
        <v>42661</v>
      </c>
      <c r="H3" s="114">
        <v>42661</v>
      </c>
      <c r="I3" s="7" t="s">
        <v>667</v>
      </c>
      <c r="J3" s="10">
        <v>1</v>
      </c>
      <c r="K3" s="7" t="s">
        <v>668</v>
      </c>
      <c r="L3" s="108">
        <v>45008</v>
      </c>
      <c r="M3" s="65">
        <v>1789</v>
      </c>
      <c r="N3" s="65" t="s">
        <v>47</v>
      </c>
      <c r="O3" s="115">
        <v>44998</v>
      </c>
      <c r="P3" s="7" t="str">
        <f t="shared" ca="1" si="0"/>
        <v>Desvinculado</v>
      </c>
      <c r="Q3" s="112" t="s">
        <v>669</v>
      </c>
      <c r="R3" s="112">
        <v>2</v>
      </c>
      <c r="S3" s="112">
        <f t="shared" si="1"/>
        <v>1</v>
      </c>
      <c r="T3" s="112">
        <f t="shared" si="2"/>
        <v>53</v>
      </c>
      <c r="U3" s="111">
        <f t="shared" si="3"/>
        <v>6.4</v>
      </c>
      <c r="V3" s="111"/>
      <c r="W3" s="111" t="str">
        <f t="shared" ca="1" si="4"/>
        <v>No Aplica</v>
      </c>
      <c r="X3" s="111" t="str">
        <f t="shared" ca="1" si="5"/>
        <v>No Aplica</v>
      </c>
      <c r="Y3" s="111">
        <f t="shared" ca="1" si="6"/>
        <v>2025</v>
      </c>
      <c r="Z3" s="111"/>
      <c r="AA3" s="113">
        <f t="shared" si="7"/>
        <v>10</v>
      </c>
      <c r="AB3" s="112">
        <f t="shared" si="8"/>
        <v>1</v>
      </c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</row>
    <row r="4" spans="1:39">
      <c r="A4" s="6" t="s">
        <v>670</v>
      </c>
      <c r="B4" s="7" t="s">
        <v>39</v>
      </c>
      <c r="C4" s="7" t="s">
        <v>170</v>
      </c>
      <c r="D4" s="7" t="s">
        <v>671</v>
      </c>
      <c r="E4" s="7" t="s">
        <v>645</v>
      </c>
      <c r="F4" s="7" t="s">
        <v>33</v>
      </c>
      <c r="G4" s="107">
        <v>43476</v>
      </c>
      <c r="H4" s="107">
        <v>43472</v>
      </c>
      <c r="I4" s="7" t="s">
        <v>672</v>
      </c>
      <c r="J4" s="10">
        <v>1</v>
      </c>
      <c r="K4" s="7" t="s">
        <v>673</v>
      </c>
      <c r="L4" s="108">
        <v>45006</v>
      </c>
      <c r="M4" s="109">
        <v>432</v>
      </c>
      <c r="N4" s="65" t="s">
        <v>36</v>
      </c>
      <c r="O4" s="115">
        <v>44962</v>
      </c>
      <c r="P4" s="7" t="str">
        <f t="shared" ca="1" si="0"/>
        <v>Desvinculado</v>
      </c>
      <c r="Q4" s="111"/>
      <c r="R4" s="112">
        <v>1</v>
      </c>
      <c r="S4" s="112">
        <f>IF(O4="","",IF(YEAR(O4)=2023, MONTH(O4)+10,MONTH(O4)-2))</f>
        <v>12</v>
      </c>
      <c r="T4" s="112">
        <f t="shared" si="2"/>
        <v>48</v>
      </c>
      <c r="U4" s="111">
        <f t="shared" si="3"/>
        <v>4.0999999999999996</v>
      </c>
      <c r="V4" s="111"/>
      <c r="W4" s="111" t="str">
        <f t="shared" ca="1" si="4"/>
        <v>No Aplica</v>
      </c>
      <c r="X4" s="111">
        <f t="shared" ca="1" si="5"/>
        <v>2025</v>
      </c>
      <c r="Y4" s="111">
        <f t="shared" ca="1" si="6"/>
        <v>2028</v>
      </c>
      <c r="Z4" s="111"/>
      <c r="AA4" s="113">
        <f t="shared" si="7"/>
        <v>44</v>
      </c>
      <c r="AB4" s="112">
        <f t="shared" si="8"/>
        <v>1</v>
      </c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</row>
    <row r="5" spans="1:39">
      <c r="A5" s="6" t="s">
        <v>674</v>
      </c>
      <c r="B5" s="7" t="s">
        <v>29</v>
      </c>
      <c r="C5" s="7" t="s">
        <v>133</v>
      </c>
      <c r="D5" s="7" t="s">
        <v>675</v>
      </c>
      <c r="E5" s="7" t="s">
        <v>676</v>
      </c>
      <c r="F5" s="7" t="s">
        <v>43</v>
      </c>
      <c r="G5" s="107">
        <v>43907</v>
      </c>
      <c r="H5" s="107">
        <v>43922</v>
      </c>
      <c r="I5" s="7" t="s">
        <v>677</v>
      </c>
      <c r="J5" s="10">
        <v>1</v>
      </c>
      <c r="K5" s="7" t="s">
        <v>678</v>
      </c>
      <c r="L5" s="116">
        <v>45002</v>
      </c>
      <c r="M5" s="109">
        <v>1134</v>
      </c>
      <c r="N5" s="65" t="s">
        <v>254</v>
      </c>
      <c r="O5" s="117">
        <v>45018</v>
      </c>
      <c r="P5" s="7" t="str">
        <f t="shared" ca="1" si="0"/>
        <v>Desvinculado</v>
      </c>
      <c r="Q5" s="111"/>
      <c r="R5" s="112">
        <v>2</v>
      </c>
      <c r="S5" s="112">
        <f>IF(O5="","", MONTH(O5)-2)</f>
        <v>2</v>
      </c>
      <c r="T5" s="112">
        <f t="shared" si="2"/>
        <v>56</v>
      </c>
      <c r="U5" s="111">
        <f t="shared" si="3"/>
        <v>3</v>
      </c>
      <c r="V5" s="111"/>
      <c r="W5" s="111" t="str">
        <f t="shared" ca="1" si="4"/>
        <v>No Aplica</v>
      </c>
      <c r="X5" s="111">
        <f t="shared" ca="1" si="5"/>
        <v>2026</v>
      </c>
      <c r="Y5" s="111">
        <f t="shared" ca="1" si="6"/>
        <v>2029</v>
      </c>
      <c r="Z5" s="111"/>
      <c r="AA5" s="113">
        <f t="shared" si="7"/>
        <v>-16</v>
      </c>
      <c r="AB5" s="112">
        <f t="shared" si="8"/>
        <v>1</v>
      </c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</row>
    <row r="6" spans="1:39">
      <c r="A6" s="6" t="s">
        <v>679</v>
      </c>
      <c r="B6" s="7" t="s">
        <v>39</v>
      </c>
      <c r="C6" s="7" t="s">
        <v>170</v>
      </c>
      <c r="D6" s="7" t="s">
        <v>680</v>
      </c>
      <c r="E6" s="7" t="s">
        <v>627</v>
      </c>
      <c r="F6" s="7" t="s">
        <v>33</v>
      </c>
      <c r="G6" s="107">
        <v>43950</v>
      </c>
      <c r="H6" s="107">
        <v>43952</v>
      </c>
      <c r="I6" s="7" t="s">
        <v>681</v>
      </c>
      <c r="J6" s="10">
        <v>1</v>
      </c>
      <c r="K6" s="7" t="s">
        <v>682</v>
      </c>
      <c r="L6" s="108">
        <v>45006</v>
      </c>
      <c r="M6" s="109">
        <v>432</v>
      </c>
      <c r="N6" s="65" t="s">
        <v>47</v>
      </c>
      <c r="O6" s="115">
        <v>44957</v>
      </c>
      <c r="P6" s="7" t="str">
        <f t="shared" ca="1" si="0"/>
        <v>Desvinculado</v>
      </c>
      <c r="Q6" s="111"/>
      <c r="R6" s="112">
        <v>1</v>
      </c>
      <c r="S6" s="112">
        <f>IF(O6="","",IF(YEAR(O6)=2023, MONTH(O6)+10,MONTH(O6)-2))</f>
        <v>11</v>
      </c>
      <c r="T6" s="112">
        <f t="shared" si="2"/>
        <v>47</v>
      </c>
      <c r="U6" s="111">
        <f t="shared" si="3"/>
        <v>2.8</v>
      </c>
      <c r="V6" s="111"/>
      <c r="W6" s="111" t="str">
        <f t="shared" ca="1" si="4"/>
        <v>No Aplica</v>
      </c>
      <c r="X6" s="111">
        <f t="shared" ca="1" si="5"/>
        <v>2026</v>
      </c>
      <c r="Y6" s="111">
        <f t="shared" ca="1" si="6"/>
        <v>2029</v>
      </c>
      <c r="Z6" s="111"/>
      <c r="AA6" s="113">
        <f t="shared" si="7"/>
        <v>49</v>
      </c>
      <c r="AB6" s="112">
        <f t="shared" si="8"/>
        <v>1</v>
      </c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</row>
    <row r="7" spans="1:39">
      <c r="A7" s="106">
        <v>2681</v>
      </c>
      <c r="B7" s="7" t="s">
        <v>39</v>
      </c>
      <c r="C7" s="7" t="s">
        <v>683</v>
      </c>
      <c r="D7" s="7" t="s">
        <v>684</v>
      </c>
      <c r="E7" s="7" t="s">
        <v>685</v>
      </c>
      <c r="F7" s="7" t="s">
        <v>43</v>
      </c>
      <c r="G7" s="107">
        <v>42030</v>
      </c>
      <c r="H7" s="107">
        <v>42037</v>
      </c>
      <c r="I7" s="7" t="s">
        <v>686</v>
      </c>
      <c r="J7" s="10">
        <v>1</v>
      </c>
      <c r="K7" s="7" t="s">
        <v>687</v>
      </c>
      <c r="L7" s="116">
        <v>45000</v>
      </c>
      <c r="M7" s="65">
        <v>527</v>
      </c>
      <c r="N7" s="65" t="s">
        <v>47</v>
      </c>
      <c r="O7" s="117">
        <v>45047</v>
      </c>
      <c r="P7" s="7" t="str">
        <f t="shared" ca="1" si="0"/>
        <v>Desvinculado</v>
      </c>
      <c r="Q7" s="111"/>
      <c r="R7" s="112">
        <v>2</v>
      </c>
      <c r="S7" s="112">
        <f t="shared" ref="S7:S21" si="9">IF(O7="","", MONTH(O7)-2)</f>
        <v>3</v>
      </c>
      <c r="T7" s="112">
        <f t="shared" si="2"/>
        <v>60</v>
      </c>
      <c r="U7" s="111">
        <f t="shared" si="3"/>
        <v>8.1999999999999993</v>
      </c>
      <c r="V7" s="111"/>
      <c r="W7" s="111" t="str">
        <f t="shared" ca="1" si="4"/>
        <v>No Aplica</v>
      </c>
      <c r="X7" s="111" t="str">
        <f t="shared" ca="1" si="5"/>
        <v>No Aplica</v>
      </c>
      <c r="Y7" s="111">
        <f t="shared" ca="1" si="6"/>
        <v>2024</v>
      </c>
      <c r="Z7" s="111"/>
      <c r="AA7" s="113">
        <f t="shared" si="7"/>
        <v>-47</v>
      </c>
      <c r="AB7" s="112">
        <f t="shared" si="8"/>
        <v>1</v>
      </c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</row>
    <row r="8" spans="1:39">
      <c r="A8" s="106">
        <v>2838</v>
      </c>
      <c r="B8" s="7" t="s">
        <v>39</v>
      </c>
      <c r="C8" s="7" t="s">
        <v>474</v>
      </c>
      <c r="D8" s="7" t="s">
        <v>688</v>
      </c>
      <c r="E8" s="7" t="s">
        <v>689</v>
      </c>
      <c r="F8" s="7" t="s">
        <v>43</v>
      </c>
      <c r="G8" s="114">
        <v>41955</v>
      </c>
      <c r="H8" s="107">
        <v>41974</v>
      </c>
      <c r="I8" s="7" t="s">
        <v>690</v>
      </c>
      <c r="J8" s="10">
        <v>1</v>
      </c>
      <c r="K8" s="7" t="s">
        <v>691</v>
      </c>
      <c r="L8" s="116">
        <v>44992</v>
      </c>
      <c r="M8" s="65">
        <v>404</v>
      </c>
      <c r="N8" s="65" t="s">
        <v>47</v>
      </c>
      <c r="O8" s="117">
        <v>44991</v>
      </c>
      <c r="P8" s="7" t="str">
        <f t="shared" ca="1" si="0"/>
        <v>Desvinculado</v>
      </c>
      <c r="Q8" s="112" t="s">
        <v>692</v>
      </c>
      <c r="R8" s="112">
        <v>1</v>
      </c>
      <c r="S8" s="112">
        <f t="shared" si="9"/>
        <v>1</v>
      </c>
      <c r="T8" s="112">
        <f t="shared" si="2"/>
        <v>52</v>
      </c>
      <c r="U8" s="111">
        <f t="shared" si="3"/>
        <v>8.3000000000000007</v>
      </c>
      <c r="V8" s="111"/>
      <c r="W8" s="111" t="str">
        <f t="shared" ca="1" si="4"/>
        <v>No Aplica</v>
      </c>
      <c r="X8" s="111" t="str">
        <f t="shared" ca="1" si="5"/>
        <v>No Aplica</v>
      </c>
      <c r="Y8" s="111" t="str">
        <f t="shared" ca="1" si="6"/>
        <v>No Aplica</v>
      </c>
      <c r="Z8" s="111"/>
      <c r="AA8" s="113">
        <f t="shared" si="7"/>
        <v>1</v>
      </c>
      <c r="AB8" s="112">
        <f t="shared" si="8"/>
        <v>1</v>
      </c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</row>
    <row r="9" spans="1:39">
      <c r="A9" s="106">
        <v>3204</v>
      </c>
      <c r="B9" s="7" t="s">
        <v>29</v>
      </c>
      <c r="C9" s="7" t="s">
        <v>693</v>
      </c>
      <c r="D9" s="7" t="s">
        <v>694</v>
      </c>
      <c r="E9" s="7" t="s">
        <v>695</v>
      </c>
      <c r="F9" s="7" t="s">
        <v>43</v>
      </c>
      <c r="G9" s="107">
        <v>42398</v>
      </c>
      <c r="H9" s="107">
        <v>42430</v>
      </c>
      <c r="I9" s="7" t="s">
        <v>696</v>
      </c>
      <c r="J9" s="10">
        <v>1</v>
      </c>
      <c r="K9" s="7" t="s">
        <v>697</v>
      </c>
      <c r="L9" s="116">
        <v>44995</v>
      </c>
      <c r="M9" s="65">
        <v>1562</v>
      </c>
      <c r="N9" s="65" t="s">
        <v>36</v>
      </c>
      <c r="O9" s="117">
        <v>45000</v>
      </c>
      <c r="P9" s="7" t="str">
        <f t="shared" ca="1" si="0"/>
        <v>Desvinculado</v>
      </c>
      <c r="Q9" s="111"/>
      <c r="R9" s="112">
        <v>2</v>
      </c>
      <c r="S9" s="112">
        <f t="shared" si="9"/>
        <v>1</v>
      </c>
      <c r="T9" s="112">
        <f t="shared" si="2"/>
        <v>53</v>
      </c>
      <c r="U9" s="111">
        <f t="shared" si="3"/>
        <v>7</v>
      </c>
      <c r="V9" s="111"/>
      <c r="W9" s="111" t="str">
        <f t="shared" ca="1" si="4"/>
        <v>No Aplica</v>
      </c>
      <c r="X9" s="111" t="str">
        <f t="shared" ca="1" si="5"/>
        <v>No Aplica</v>
      </c>
      <c r="Y9" s="111">
        <f t="shared" ca="1" si="6"/>
        <v>2025</v>
      </c>
      <c r="Z9" s="111"/>
      <c r="AA9" s="113">
        <f t="shared" si="7"/>
        <v>-5</v>
      </c>
      <c r="AB9" s="112">
        <f t="shared" si="8"/>
        <v>1</v>
      </c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</row>
    <row r="10" spans="1:39">
      <c r="A10" s="6" t="s">
        <v>698</v>
      </c>
      <c r="B10" s="7" t="s">
        <v>271</v>
      </c>
      <c r="C10" s="7" t="s">
        <v>272</v>
      </c>
      <c r="D10" s="7" t="s">
        <v>699</v>
      </c>
      <c r="E10" s="7" t="s">
        <v>700</v>
      </c>
      <c r="F10" s="7" t="s">
        <v>43</v>
      </c>
      <c r="G10" s="107">
        <v>43857</v>
      </c>
      <c r="H10" s="107">
        <v>43859</v>
      </c>
      <c r="I10" s="7" t="s">
        <v>701</v>
      </c>
      <c r="J10" s="10">
        <v>1</v>
      </c>
      <c r="K10" s="7" t="s">
        <v>702</v>
      </c>
      <c r="L10" s="116">
        <v>44998</v>
      </c>
      <c r="M10" s="65">
        <v>29</v>
      </c>
      <c r="N10" s="65" t="s">
        <v>47</v>
      </c>
      <c r="O10" s="117">
        <v>44991</v>
      </c>
      <c r="P10" s="7" t="str">
        <f t="shared" ca="1" si="0"/>
        <v>Desvinculado</v>
      </c>
      <c r="Q10" s="112" t="s">
        <v>692</v>
      </c>
      <c r="R10" s="112">
        <v>1</v>
      </c>
      <c r="S10" s="112">
        <f t="shared" si="9"/>
        <v>1</v>
      </c>
      <c r="T10" s="112">
        <f t="shared" si="2"/>
        <v>52</v>
      </c>
      <c r="U10" s="111">
        <f t="shared" si="3"/>
        <v>3.1</v>
      </c>
      <c r="V10" s="111"/>
      <c r="W10" s="111" t="str">
        <f t="shared" ca="1" si="4"/>
        <v>No Aplica</v>
      </c>
      <c r="X10" s="111">
        <f t="shared" ca="1" si="5"/>
        <v>2026</v>
      </c>
      <c r="Y10" s="111">
        <f t="shared" ca="1" si="6"/>
        <v>2029</v>
      </c>
      <c r="Z10" s="111"/>
      <c r="AA10" s="113">
        <f t="shared" si="7"/>
        <v>7</v>
      </c>
      <c r="AB10" s="112">
        <f t="shared" si="8"/>
        <v>1</v>
      </c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</row>
    <row r="11" spans="1:39">
      <c r="A11" s="6" t="s">
        <v>703</v>
      </c>
      <c r="B11" s="7" t="s">
        <v>39</v>
      </c>
      <c r="C11" s="7" t="s">
        <v>704</v>
      </c>
      <c r="D11" s="7" t="s">
        <v>705</v>
      </c>
      <c r="E11" s="7" t="s">
        <v>706</v>
      </c>
      <c r="F11" s="7" t="s">
        <v>43</v>
      </c>
      <c r="G11" s="107">
        <v>44109</v>
      </c>
      <c r="H11" s="107">
        <v>44136</v>
      </c>
      <c r="I11" s="7" t="s">
        <v>707</v>
      </c>
      <c r="J11" s="10">
        <v>1</v>
      </c>
      <c r="K11" s="7" t="s">
        <v>708</v>
      </c>
      <c r="L11" s="116">
        <v>45000</v>
      </c>
      <c r="M11" s="65">
        <v>560</v>
      </c>
      <c r="N11" s="65" t="s">
        <v>36</v>
      </c>
      <c r="O11" s="117">
        <v>44995</v>
      </c>
      <c r="P11" s="7" t="str">
        <f t="shared" ca="1" si="0"/>
        <v>Desvinculado</v>
      </c>
      <c r="Q11" s="111"/>
      <c r="R11" s="112">
        <v>1</v>
      </c>
      <c r="S11" s="112">
        <f t="shared" si="9"/>
        <v>1</v>
      </c>
      <c r="T11" s="112">
        <f t="shared" si="2"/>
        <v>52</v>
      </c>
      <c r="U11" s="111">
        <f t="shared" si="3"/>
        <v>2.4</v>
      </c>
      <c r="V11" s="111"/>
      <c r="W11" s="111" t="str">
        <f t="shared" ca="1" si="4"/>
        <v>No Aplica</v>
      </c>
      <c r="X11" s="111">
        <f t="shared" ca="1" si="5"/>
        <v>2026</v>
      </c>
      <c r="Y11" s="111">
        <f t="shared" ca="1" si="6"/>
        <v>2029</v>
      </c>
      <c r="Z11" s="111"/>
      <c r="AA11" s="113">
        <f t="shared" si="7"/>
        <v>5</v>
      </c>
      <c r="AB11" s="112">
        <f t="shared" si="8"/>
        <v>1</v>
      </c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</row>
    <row r="12" spans="1:39">
      <c r="A12" s="6" t="s">
        <v>709</v>
      </c>
      <c r="B12" s="7" t="s">
        <v>111</v>
      </c>
      <c r="C12" s="7" t="s">
        <v>522</v>
      </c>
      <c r="D12" s="7" t="s">
        <v>710</v>
      </c>
      <c r="E12" s="7" t="s">
        <v>711</v>
      </c>
      <c r="F12" s="7" t="s">
        <v>43</v>
      </c>
      <c r="G12" s="107">
        <v>44225</v>
      </c>
      <c r="H12" s="107">
        <v>44256</v>
      </c>
      <c r="I12" s="7" t="s">
        <v>712</v>
      </c>
      <c r="J12" s="10">
        <v>1</v>
      </c>
      <c r="K12" s="7" t="s">
        <v>713</v>
      </c>
      <c r="L12" s="116">
        <v>44995</v>
      </c>
      <c r="M12" s="19" t="s">
        <v>714</v>
      </c>
      <c r="N12" s="65" t="s">
        <v>36</v>
      </c>
      <c r="O12" s="117">
        <v>44987</v>
      </c>
      <c r="P12" s="7" t="str">
        <f t="shared" ca="1" si="0"/>
        <v>Desvinculado</v>
      </c>
      <c r="Q12" s="111"/>
      <c r="R12" s="112">
        <v>1</v>
      </c>
      <c r="S12" s="112">
        <f t="shared" si="9"/>
        <v>1</v>
      </c>
      <c r="T12" s="112">
        <f t="shared" si="2"/>
        <v>51</v>
      </c>
      <c r="U12" s="111">
        <f t="shared" si="3"/>
        <v>2</v>
      </c>
      <c r="V12" s="111"/>
      <c r="W12" s="111">
        <f t="shared" ca="1" si="4"/>
        <v>2024</v>
      </c>
      <c r="X12" s="111">
        <f t="shared" ca="1" si="5"/>
        <v>2027</v>
      </c>
      <c r="Y12" s="111">
        <f t="shared" ca="1" si="6"/>
        <v>2030</v>
      </c>
      <c r="Z12" s="111"/>
      <c r="AA12" s="113">
        <f t="shared" si="7"/>
        <v>8</v>
      </c>
      <c r="AB12" s="112">
        <f t="shared" si="8"/>
        <v>1</v>
      </c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</row>
    <row r="13" spans="1:39">
      <c r="A13" s="6" t="s">
        <v>715</v>
      </c>
      <c r="B13" s="7" t="s">
        <v>214</v>
      </c>
      <c r="C13" s="7" t="s">
        <v>215</v>
      </c>
      <c r="D13" s="7" t="s">
        <v>716</v>
      </c>
      <c r="E13" s="7" t="s">
        <v>717</v>
      </c>
      <c r="F13" s="7" t="s">
        <v>33</v>
      </c>
      <c r="G13" s="107">
        <v>44389</v>
      </c>
      <c r="H13" s="107">
        <v>44410</v>
      </c>
      <c r="I13" s="7" t="s">
        <v>718</v>
      </c>
      <c r="J13" s="10">
        <v>1</v>
      </c>
      <c r="K13" s="7" t="s">
        <v>719</v>
      </c>
      <c r="L13" s="116">
        <v>45000</v>
      </c>
      <c r="M13" s="65">
        <v>832</v>
      </c>
      <c r="N13" s="65" t="s">
        <v>36</v>
      </c>
      <c r="O13" s="66">
        <v>44879</v>
      </c>
      <c r="P13" s="7" t="str">
        <f t="shared" ca="1" si="0"/>
        <v>Desvinculado</v>
      </c>
      <c r="Q13" s="111"/>
      <c r="R13" s="112">
        <v>1</v>
      </c>
      <c r="S13" s="112">
        <f t="shared" si="9"/>
        <v>9</v>
      </c>
      <c r="T13" s="112">
        <f t="shared" si="2"/>
        <v>36</v>
      </c>
      <c r="U13" s="111">
        <f t="shared" si="3"/>
        <v>1.3</v>
      </c>
      <c r="V13" s="111"/>
      <c r="W13" s="111">
        <f t="shared" ca="1" si="4"/>
        <v>2024</v>
      </c>
      <c r="X13" s="111">
        <f t="shared" ca="1" si="5"/>
        <v>2027</v>
      </c>
      <c r="Y13" s="111">
        <f t="shared" ca="1" si="6"/>
        <v>2030</v>
      </c>
      <c r="Z13" s="111"/>
      <c r="AA13" s="113">
        <f t="shared" si="7"/>
        <v>121</v>
      </c>
      <c r="AB13" s="112">
        <f t="shared" si="8"/>
        <v>1</v>
      </c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</row>
    <row r="14" spans="1:39">
      <c r="A14" s="6" t="s">
        <v>720</v>
      </c>
      <c r="B14" s="7" t="s">
        <v>39</v>
      </c>
      <c r="C14" s="7" t="s">
        <v>532</v>
      </c>
      <c r="D14" s="7" t="s">
        <v>721</v>
      </c>
      <c r="E14" s="7" t="s">
        <v>722</v>
      </c>
      <c r="F14" s="7" t="s">
        <v>43</v>
      </c>
      <c r="G14" s="107">
        <v>43503</v>
      </c>
      <c r="H14" s="107">
        <v>43525</v>
      </c>
      <c r="I14" s="7" t="s">
        <v>723</v>
      </c>
      <c r="J14" s="10">
        <v>1</v>
      </c>
      <c r="K14" s="7" t="s">
        <v>724</v>
      </c>
      <c r="L14" s="116">
        <v>44987</v>
      </c>
      <c r="M14" s="19" t="s">
        <v>725</v>
      </c>
      <c r="N14" s="65" t="s">
        <v>36</v>
      </c>
      <c r="O14" s="117">
        <v>44987</v>
      </c>
      <c r="P14" s="7" t="str">
        <f t="shared" ca="1" si="0"/>
        <v>Desvinculado</v>
      </c>
      <c r="Q14" s="111"/>
      <c r="R14" s="112">
        <v>1</v>
      </c>
      <c r="S14" s="112">
        <f t="shared" si="9"/>
        <v>1</v>
      </c>
      <c r="T14" s="112">
        <f t="shared" si="2"/>
        <v>51</v>
      </c>
      <c r="U14" s="111">
        <f t="shared" si="3"/>
        <v>4</v>
      </c>
      <c r="V14" s="111"/>
      <c r="W14" s="111" t="str">
        <f t="shared" ca="1" si="4"/>
        <v>No Aplica</v>
      </c>
      <c r="X14" s="111">
        <f t="shared" ca="1" si="5"/>
        <v>2025</v>
      </c>
      <c r="Y14" s="111">
        <f t="shared" ca="1" si="6"/>
        <v>2028</v>
      </c>
      <c r="Z14" s="111"/>
      <c r="AA14" s="113">
        <f t="shared" si="7"/>
        <v>0</v>
      </c>
      <c r="AB14" s="112">
        <f t="shared" si="8"/>
        <v>1</v>
      </c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</row>
    <row r="15" spans="1:39">
      <c r="A15" s="6" t="s">
        <v>726</v>
      </c>
      <c r="B15" s="7" t="s">
        <v>29</v>
      </c>
      <c r="C15" s="7" t="s">
        <v>693</v>
      </c>
      <c r="D15" s="7" t="s">
        <v>727</v>
      </c>
      <c r="E15" s="7" t="s">
        <v>728</v>
      </c>
      <c r="F15" s="7" t="s">
        <v>43</v>
      </c>
      <c r="G15" s="107">
        <v>44111</v>
      </c>
      <c r="H15" s="114">
        <v>44130</v>
      </c>
      <c r="I15" s="7" t="s">
        <v>729</v>
      </c>
      <c r="J15" s="10">
        <v>1</v>
      </c>
      <c r="K15" s="7" t="s">
        <v>730</v>
      </c>
      <c r="L15" s="118">
        <v>44995</v>
      </c>
      <c r="M15" s="65">
        <v>1557</v>
      </c>
      <c r="N15" s="65" t="s">
        <v>36</v>
      </c>
      <c r="O15" s="117">
        <v>44989</v>
      </c>
      <c r="P15" s="7" t="str">
        <f t="shared" ca="1" si="0"/>
        <v>Desvinculado</v>
      </c>
      <c r="Q15" s="111"/>
      <c r="R15" s="112">
        <v>1</v>
      </c>
      <c r="S15" s="112">
        <f t="shared" si="9"/>
        <v>1</v>
      </c>
      <c r="T15" s="112">
        <f t="shared" si="2"/>
        <v>51</v>
      </c>
      <c r="U15" s="111">
        <f t="shared" si="3"/>
        <v>2.4</v>
      </c>
      <c r="V15" s="111"/>
      <c r="W15" s="111" t="str">
        <f t="shared" ca="1" si="4"/>
        <v>No Aplica</v>
      </c>
      <c r="X15" s="111">
        <f t="shared" ca="1" si="5"/>
        <v>2026</v>
      </c>
      <c r="Y15" s="111">
        <f t="shared" ca="1" si="6"/>
        <v>2029</v>
      </c>
      <c r="Z15" s="111"/>
      <c r="AA15" s="113">
        <f t="shared" si="7"/>
        <v>6</v>
      </c>
      <c r="AB15" s="112">
        <f t="shared" si="8"/>
        <v>1</v>
      </c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</row>
    <row r="16" spans="1:39">
      <c r="A16" s="6" t="s">
        <v>731</v>
      </c>
      <c r="B16" s="7" t="s">
        <v>214</v>
      </c>
      <c r="C16" s="7" t="s">
        <v>215</v>
      </c>
      <c r="D16" s="7" t="s">
        <v>732</v>
      </c>
      <c r="E16" s="7" t="s">
        <v>733</v>
      </c>
      <c r="F16" s="7" t="s">
        <v>43</v>
      </c>
      <c r="G16" s="107">
        <v>43894</v>
      </c>
      <c r="H16" s="107">
        <v>43907</v>
      </c>
      <c r="I16" s="7" t="s">
        <v>734</v>
      </c>
      <c r="J16" s="10">
        <v>1</v>
      </c>
      <c r="K16" s="7" t="s">
        <v>735</v>
      </c>
      <c r="L16" s="119">
        <v>44988</v>
      </c>
      <c r="M16" s="19" t="s">
        <v>736</v>
      </c>
      <c r="N16" s="65" t="s">
        <v>254</v>
      </c>
      <c r="O16" s="120">
        <v>45002</v>
      </c>
      <c r="P16" s="7" t="str">
        <f t="shared" ca="1" si="0"/>
        <v>Desvinculado</v>
      </c>
      <c r="Q16" s="111"/>
      <c r="R16" s="112">
        <v>2</v>
      </c>
      <c r="S16" s="112">
        <f t="shared" si="9"/>
        <v>1</v>
      </c>
      <c r="T16" s="112">
        <f t="shared" si="2"/>
        <v>53</v>
      </c>
      <c r="U16" s="111">
        <f t="shared" si="3"/>
        <v>3</v>
      </c>
      <c r="V16" s="111"/>
      <c r="W16" s="111" t="str">
        <f t="shared" ca="1" si="4"/>
        <v>No Aplica</v>
      </c>
      <c r="X16" s="111">
        <f t="shared" ca="1" si="5"/>
        <v>2026</v>
      </c>
      <c r="Y16" s="111">
        <f t="shared" ca="1" si="6"/>
        <v>2029</v>
      </c>
      <c r="Z16" s="111"/>
      <c r="AA16" s="113">
        <f t="shared" si="7"/>
        <v>-14</v>
      </c>
      <c r="AB16" s="112">
        <f t="shared" si="8"/>
        <v>1</v>
      </c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</row>
    <row r="17" spans="1:39">
      <c r="A17" s="6" t="s">
        <v>737</v>
      </c>
      <c r="B17" s="7" t="s">
        <v>29</v>
      </c>
      <c r="C17" s="7" t="s">
        <v>693</v>
      </c>
      <c r="D17" s="7" t="s">
        <v>738</v>
      </c>
      <c r="E17" s="7" t="s">
        <v>739</v>
      </c>
      <c r="F17" s="7" t="s">
        <v>33</v>
      </c>
      <c r="G17" s="114">
        <v>44165</v>
      </c>
      <c r="H17" s="114">
        <v>44179</v>
      </c>
      <c r="I17" s="7" t="s">
        <v>740</v>
      </c>
      <c r="J17" s="10">
        <v>1</v>
      </c>
      <c r="K17" s="7" t="s">
        <v>741</v>
      </c>
      <c r="L17" s="116">
        <v>44995</v>
      </c>
      <c r="M17" s="65">
        <v>1558</v>
      </c>
      <c r="N17" s="65" t="s">
        <v>36</v>
      </c>
      <c r="O17" s="117">
        <v>44988</v>
      </c>
      <c r="P17" s="7" t="str">
        <f t="shared" ca="1" si="0"/>
        <v>Desvinculado</v>
      </c>
      <c r="Q17" s="111"/>
      <c r="R17" s="112">
        <v>1</v>
      </c>
      <c r="S17" s="112">
        <f t="shared" si="9"/>
        <v>1</v>
      </c>
      <c r="T17" s="112">
        <f t="shared" si="2"/>
        <v>51</v>
      </c>
      <c r="U17" s="111">
        <f t="shared" si="3"/>
        <v>2.2000000000000002</v>
      </c>
      <c r="V17" s="111"/>
      <c r="W17" s="111" t="str">
        <f t="shared" ca="1" si="4"/>
        <v>No Aplica</v>
      </c>
      <c r="X17" s="111">
        <f t="shared" ca="1" si="5"/>
        <v>2026</v>
      </c>
      <c r="Y17" s="111">
        <f t="shared" ca="1" si="6"/>
        <v>2029</v>
      </c>
      <c r="Z17" s="111"/>
      <c r="AA17" s="113">
        <f t="shared" si="7"/>
        <v>7</v>
      </c>
      <c r="AB17" s="112">
        <f t="shared" si="8"/>
        <v>1</v>
      </c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</row>
    <row r="18" spans="1:39">
      <c r="A18" s="6" t="s">
        <v>742</v>
      </c>
      <c r="B18" s="7" t="s">
        <v>294</v>
      </c>
      <c r="C18" s="7" t="s">
        <v>295</v>
      </c>
      <c r="D18" s="7" t="s">
        <v>743</v>
      </c>
      <c r="E18" s="7" t="s">
        <v>744</v>
      </c>
      <c r="F18" s="7" t="s">
        <v>43</v>
      </c>
      <c r="G18" s="107">
        <v>44390</v>
      </c>
      <c r="H18" s="107">
        <v>44440</v>
      </c>
      <c r="I18" s="7" t="s">
        <v>745</v>
      </c>
      <c r="J18" s="10">
        <v>1</v>
      </c>
      <c r="K18" s="7" t="s">
        <v>746</v>
      </c>
      <c r="L18" s="116">
        <v>44992</v>
      </c>
      <c r="M18" s="19">
        <v>536</v>
      </c>
      <c r="N18" s="65" t="s">
        <v>36</v>
      </c>
      <c r="O18" s="117">
        <v>44991</v>
      </c>
      <c r="P18" s="7" t="str">
        <f t="shared" ca="1" si="0"/>
        <v>Desvinculado</v>
      </c>
      <c r="Q18" s="111"/>
      <c r="R18" s="112">
        <v>1</v>
      </c>
      <c r="S18" s="112">
        <f t="shared" si="9"/>
        <v>1</v>
      </c>
      <c r="T18" s="112">
        <f t="shared" si="2"/>
        <v>52</v>
      </c>
      <c r="U18" s="111">
        <f t="shared" si="3"/>
        <v>1.5</v>
      </c>
      <c r="V18" s="111"/>
      <c r="W18" s="111">
        <f t="shared" ca="1" si="4"/>
        <v>2024</v>
      </c>
      <c r="X18" s="111">
        <f t="shared" ca="1" si="5"/>
        <v>2027</v>
      </c>
      <c r="Y18" s="111">
        <f t="shared" ca="1" si="6"/>
        <v>2030</v>
      </c>
      <c r="Z18" s="111"/>
      <c r="AA18" s="113">
        <f t="shared" si="7"/>
        <v>1</v>
      </c>
      <c r="AB18" s="112">
        <f t="shared" si="8"/>
        <v>1</v>
      </c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</row>
    <row r="19" spans="1:39">
      <c r="A19" s="6" t="s">
        <v>747</v>
      </c>
      <c r="B19" s="7" t="s">
        <v>300</v>
      </c>
      <c r="C19" s="7" t="s">
        <v>396</v>
      </c>
      <c r="D19" s="7" t="s">
        <v>748</v>
      </c>
      <c r="E19" s="7" t="s">
        <v>749</v>
      </c>
      <c r="F19" s="7" t="s">
        <v>43</v>
      </c>
      <c r="G19" s="107">
        <v>43322</v>
      </c>
      <c r="H19" s="107">
        <v>43363</v>
      </c>
      <c r="I19" s="7" t="s">
        <v>750</v>
      </c>
      <c r="J19" s="10">
        <v>1</v>
      </c>
      <c r="K19" s="7" t="s">
        <v>751</v>
      </c>
      <c r="L19" s="116">
        <v>44977</v>
      </c>
      <c r="M19" s="65">
        <v>2158920</v>
      </c>
      <c r="N19" s="65" t="s">
        <v>36</v>
      </c>
      <c r="O19" s="117">
        <v>44835</v>
      </c>
      <c r="P19" s="7" t="str">
        <f t="shared" ca="1" si="0"/>
        <v>Desvinculado</v>
      </c>
      <c r="Q19" s="112" t="s">
        <v>752</v>
      </c>
      <c r="R19" s="112">
        <v>1</v>
      </c>
      <c r="S19" s="112">
        <f t="shared" si="9"/>
        <v>8</v>
      </c>
      <c r="T19" s="112">
        <f t="shared" si="2"/>
        <v>29</v>
      </c>
      <c r="U19" s="111">
        <f t="shared" si="3"/>
        <v>4</v>
      </c>
      <c r="V19" s="111"/>
      <c r="W19" s="111" t="str">
        <f t="shared" ca="1" si="4"/>
        <v>No Aplica</v>
      </c>
      <c r="X19" s="111">
        <f t="shared" ca="1" si="5"/>
        <v>2024</v>
      </c>
      <c r="Y19" s="111">
        <f t="shared" ca="1" si="6"/>
        <v>2027</v>
      </c>
      <c r="Z19" s="111"/>
      <c r="AA19" s="113">
        <f t="shared" si="7"/>
        <v>142</v>
      </c>
      <c r="AB19" s="112">
        <f t="shared" si="8"/>
        <v>1</v>
      </c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</row>
    <row r="20" spans="1:39">
      <c r="A20" s="6" t="s">
        <v>753</v>
      </c>
      <c r="B20" s="7" t="s">
        <v>300</v>
      </c>
      <c r="C20" s="7" t="s">
        <v>396</v>
      </c>
      <c r="D20" s="7" t="s">
        <v>754</v>
      </c>
      <c r="E20" s="7" t="s">
        <v>755</v>
      </c>
      <c r="F20" s="7" t="s">
        <v>43</v>
      </c>
      <c r="G20" s="107">
        <v>43322</v>
      </c>
      <c r="H20" s="107">
        <v>43363</v>
      </c>
      <c r="I20" s="7" t="s">
        <v>756</v>
      </c>
      <c r="J20" s="10">
        <v>1</v>
      </c>
      <c r="K20" s="7" t="s">
        <v>757</v>
      </c>
      <c r="L20" s="116">
        <v>44977</v>
      </c>
      <c r="M20" s="65">
        <v>2158920</v>
      </c>
      <c r="N20" s="65" t="s">
        <v>36</v>
      </c>
      <c r="O20" s="66">
        <v>44875</v>
      </c>
      <c r="P20" s="7" t="str">
        <f t="shared" ca="1" si="0"/>
        <v>Desvinculado</v>
      </c>
      <c r="Q20" s="111"/>
      <c r="R20" s="112">
        <v>1</v>
      </c>
      <c r="S20" s="112">
        <f t="shared" si="9"/>
        <v>9</v>
      </c>
      <c r="T20" s="112">
        <f t="shared" si="2"/>
        <v>35</v>
      </c>
      <c r="U20" s="111">
        <f t="shared" si="3"/>
        <v>4.0999999999999996</v>
      </c>
      <c r="V20" s="111"/>
      <c r="W20" s="111" t="str">
        <f t="shared" ca="1" si="4"/>
        <v>No Aplica</v>
      </c>
      <c r="X20" s="111">
        <f t="shared" ca="1" si="5"/>
        <v>2024</v>
      </c>
      <c r="Y20" s="111">
        <f t="shared" ca="1" si="6"/>
        <v>2027</v>
      </c>
      <c r="Z20" s="111"/>
      <c r="AA20" s="113">
        <f t="shared" si="7"/>
        <v>102</v>
      </c>
      <c r="AB20" s="112">
        <f t="shared" si="8"/>
        <v>1</v>
      </c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</row>
    <row r="21" spans="1:39">
      <c r="A21" s="6" t="s">
        <v>758</v>
      </c>
      <c r="B21" s="7" t="s">
        <v>39</v>
      </c>
      <c r="C21" s="7" t="s">
        <v>683</v>
      </c>
      <c r="D21" s="7" t="s">
        <v>759</v>
      </c>
      <c r="E21" s="7" t="s">
        <v>643</v>
      </c>
      <c r="F21" s="7" t="s">
        <v>43</v>
      </c>
      <c r="G21" s="107">
        <v>43874</v>
      </c>
      <c r="H21" s="107">
        <v>43882</v>
      </c>
      <c r="I21" s="7" t="s">
        <v>760</v>
      </c>
      <c r="J21" s="10">
        <v>1</v>
      </c>
      <c r="K21" s="7" t="s">
        <v>761</v>
      </c>
      <c r="L21" s="116">
        <v>44974</v>
      </c>
      <c r="M21" s="65">
        <v>374</v>
      </c>
      <c r="N21" s="65" t="s">
        <v>254</v>
      </c>
      <c r="O21" s="117">
        <v>44978</v>
      </c>
      <c r="P21" s="7" t="str">
        <f t="shared" ca="1" si="0"/>
        <v>Desvinculado</v>
      </c>
      <c r="Q21" s="111"/>
      <c r="R21" s="112">
        <v>1</v>
      </c>
      <c r="S21" s="112">
        <f t="shared" si="9"/>
        <v>0</v>
      </c>
      <c r="T21" s="112">
        <f t="shared" si="2"/>
        <v>50</v>
      </c>
      <c r="U21" s="111">
        <f t="shared" si="3"/>
        <v>3</v>
      </c>
      <c r="V21" s="111"/>
      <c r="W21" s="111" t="str">
        <f t="shared" ca="1" si="4"/>
        <v>No Aplica</v>
      </c>
      <c r="X21" s="111">
        <f t="shared" ca="1" si="5"/>
        <v>2026</v>
      </c>
      <c r="Y21" s="111">
        <f t="shared" ca="1" si="6"/>
        <v>2029</v>
      </c>
      <c r="Z21" s="111"/>
      <c r="AA21" s="113">
        <f t="shared" si="7"/>
        <v>-4</v>
      </c>
      <c r="AB21" s="112">
        <f t="shared" si="8"/>
        <v>1</v>
      </c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</row>
    <row r="22" spans="1:39">
      <c r="A22" s="6" t="s">
        <v>762</v>
      </c>
      <c r="B22" s="7" t="s">
        <v>127</v>
      </c>
      <c r="C22" s="7" t="s">
        <v>128</v>
      </c>
      <c r="D22" s="7" t="s">
        <v>699</v>
      </c>
      <c r="E22" s="7" t="s">
        <v>638</v>
      </c>
      <c r="F22" s="7" t="s">
        <v>43</v>
      </c>
      <c r="G22" s="107">
        <v>43867</v>
      </c>
      <c r="H22" s="107">
        <v>43868</v>
      </c>
      <c r="I22" s="7" t="s">
        <v>763</v>
      </c>
      <c r="J22" s="10">
        <v>1</v>
      </c>
      <c r="K22" s="7" t="s">
        <v>764</v>
      </c>
      <c r="L22" s="118">
        <v>44970</v>
      </c>
      <c r="M22" s="121">
        <v>104</v>
      </c>
      <c r="N22" s="65" t="s">
        <v>36</v>
      </c>
      <c r="O22" s="122">
        <v>44967</v>
      </c>
      <c r="P22" s="7" t="str">
        <f t="shared" ca="1" si="0"/>
        <v>Desvinculado</v>
      </c>
      <c r="Q22" s="111"/>
      <c r="R22" s="112">
        <v>1</v>
      </c>
      <c r="S22" s="112">
        <f t="shared" ref="S22:S23" si="10">IF(O22="","",IF(YEAR(O22)=2023, MONTH(O22)+10,MONTH(O22)-2))</f>
        <v>12</v>
      </c>
      <c r="T22" s="112">
        <f t="shared" si="2"/>
        <v>48</v>
      </c>
      <c r="U22" s="111">
        <f t="shared" si="3"/>
        <v>3</v>
      </c>
      <c r="V22" s="111"/>
      <c r="W22" s="111" t="str">
        <f t="shared" ca="1" si="4"/>
        <v>No Aplica</v>
      </c>
      <c r="X22" s="111">
        <f t="shared" ca="1" si="5"/>
        <v>2026</v>
      </c>
      <c r="Y22" s="111">
        <f t="shared" ca="1" si="6"/>
        <v>2029</v>
      </c>
      <c r="Z22" s="111"/>
      <c r="AA22" s="113">
        <f t="shared" si="7"/>
        <v>3</v>
      </c>
      <c r="AB22" s="112">
        <f t="shared" si="8"/>
        <v>1</v>
      </c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</row>
    <row r="23" spans="1:39">
      <c r="A23" s="6" t="s">
        <v>765</v>
      </c>
      <c r="B23" s="7" t="s">
        <v>300</v>
      </c>
      <c r="C23" s="7" t="s">
        <v>396</v>
      </c>
      <c r="D23" s="7" t="s">
        <v>766</v>
      </c>
      <c r="E23" s="7" t="s">
        <v>642</v>
      </c>
      <c r="F23" s="7" t="s">
        <v>43</v>
      </c>
      <c r="G23" s="107">
        <v>43959</v>
      </c>
      <c r="H23" s="107">
        <v>43983</v>
      </c>
      <c r="I23" s="7" t="s">
        <v>767</v>
      </c>
      <c r="J23" s="10">
        <v>1</v>
      </c>
      <c r="K23" s="7" t="s">
        <v>768</v>
      </c>
      <c r="L23" s="116">
        <v>44977</v>
      </c>
      <c r="M23" s="65">
        <v>2158920</v>
      </c>
      <c r="N23" s="65" t="s">
        <v>36</v>
      </c>
      <c r="O23" s="117">
        <v>44958</v>
      </c>
      <c r="P23" s="7" t="str">
        <f t="shared" ca="1" si="0"/>
        <v>Desvinculado</v>
      </c>
      <c r="Q23" s="111"/>
      <c r="R23" s="112">
        <v>1</v>
      </c>
      <c r="S23" s="112">
        <f t="shared" si="10"/>
        <v>12</v>
      </c>
      <c r="T23" s="112">
        <f t="shared" si="2"/>
        <v>47</v>
      </c>
      <c r="U23" s="111">
        <f t="shared" si="3"/>
        <v>2.7</v>
      </c>
      <c r="V23" s="111"/>
      <c r="W23" s="111" t="str">
        <f t="shared" ca="1" si="4"/>
        <v>No Aplica</v>
      </c>
      <c r="X23" s="111">
        <f t="shared" ca="1" si="5"/>
        <v>2026</v>
      </c>
      <c r="Y23" s="111">
        <f t="shared" ca="1" si="6"/>
        <v>2029</v>
      </c>
      <c r="Z23" s="111"/>
      <c r="AA23" s="113">
        <f t="shared" si="7"/>
        <v>19</v>
      </c>
      <c r="AB23" s="112">
        <f t="shared" si="8"/>
        <v>1</v>
      </c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</row>
    <row r="24" spans="1:39">
      <c r="A24" s="6" t="s">
        <v>769</v>
      </c>
      <c r="B24" s="7" t="s">
        <v>300</v>
      </c>
      <c r="C24" s="7" t="s">
        <v>396</v>
      </c>
      <c r="D24" s="7" t="s">
        <v>770</v>
      </c>
      <c r="E24" s="7" t="s">
        <v>771</v>
      </c>
      <c r="F24" s="7" t="s">
        <v>43</v>
      </c>
      <c r="G24" s="107">
        <v>44090</v>
      </c>
      <c r="H24" s="107">
        <v>44105</v>
      </c>
      <c r="I24" s="7" t="s">
        <v>772</v>
      </c>
      <c r="J24" s="10">
        <v>1</v>
      </c>
      <c r="K24" s="7" t="s">
        <v>773</v>
      </c>
      <c r="L24" s="116">
        <v>44977</v>
      </c>
      <c r="M24" s="65">
        <v>2158920</v>
      </c>
      <c r="N24" s="65" t="s">
        <v>36</v>
      </c>
      <c r="O24" s="117">
        <v>44874</v>
      </c>
      <c r="P24" s="7" t="str">
        <f t="shared" ca="1" si="0"/>
        <v>Desvinculado</v>
      </c>
      <c r="Q24" s="112" t="s">
        <v>774</v>
      </c>
      <c r="R24" s="112">
        <v>1</v>
      </c>
      <c r="S24" s="112">
        <f t="shared" ref="S24:S25" si="11">IF(O24="","", MONTH(O24)-2)</f>
        <v>9</v>
      </c>
      <c r="T24" s="112">
        <f t="shared" si="2"/>
        <v>35</v>
      </c>
      <c r="U24" s="111">
        <f t="shared" si="3"/>
        <v>2.1</v>
      </c>
      <c r="V24" s="111"/>
      <c r="W24" s="111" t="str">
        <f t="shared" ca="1" si="4"/>
        <v>No Aplica</v>
      </c>
      <c r="X24" s="111">
        <f t="shared" ca="1" si="5"/>
        <v>2026</v>
      </c>
      <c r="Y24" s="111">
        <f t="shared" ca="1" si="6"/>
        <v>2029</v>
      </c>
      <c r="Z24" s="111"/>
      <c r="AA24" s="113">
        <f t="shared" si="7"/>
        <v>103</v>
      </c>
      <c r="AB24" s="112">
        <f t="shared" si="8"/>
        <v>1</v>
      </c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</row>
    <row r="25" spans="1:39">
      <c r="A25" s="6" t="s">
        <v>775</v>
      </c>
      <c r="B25" s="7" t="s">
        <v>127</v>
      </c>
      <c r="C25" s="7" t="s">
        <v>128</v>
      </c>
      <c r="D25" s="7" t="s">
        <v>776</v>
      </c>
      <c r="E25" s="7" t="s">
        <v>636</v>
      </c>
      <c r="F25" s="7" t="s">
        <v>43</v>
      </c>
      <c r="G25" s="107">
        <v>44062</v>
      </c>
      <c r="H25" s="107">
        <v>44063</v>
      </c>
      <c r="I25" s="7" t="s">
        <v>777</v>
      </c>
      <c r="J25" s="10">
        <v>1</v>
      </c>
      <c r="K25" s="7" t="s">
        <v>778</v>
      </c>
      <c r="L25" s="116">
        <v>44972</v>
      </c>
      <c r="M25" s="65">
        <v>118</v>
      </c>
      <c r="N25" s="65" t="s">
        <v>36</v>
      </c>
      <c r="O25" s="116">
        <v>44971</v>
      </c>
      <c r="P25" s="7" t="str">
        <f t="shared" ca="1" si="0"/>
        <v>Desvinculado</v>
      </c>
      <c r="Q25" s="111"/>
      <c r="R25" s="112">
        <v>1</v>
      </c>
      <c r="S25" s="112">
        <f t="shared" si="11"/>
        <v>0</v>
      </c>
      <c r="T25" s="112">
        <f t="shared" si="2"/>
        <v>49</v>
      </c>
      <c r="U25" s="111">
        <f t="shared" si="3"/>
        <v>2.5</v>
      </c>
      <c r="V25" s="111"/>
      <c r="W25" s="111" t="str">
        <f t="shared" ca="1" si="4"/>
        <v>No Aplica</v>
      </c>
      <c r="X25" s="111">
        <f t="shared" ca="1" si="5"/>
        <v>2026</v>
      </c>
      <c r="Y25" s="111">
        <f t="shared" ca="1" si="6"/>
        <v>2029</v>
      </c>
      <c r="Z25" s="111"/>
      <c r="AA25" s="113">
        <f t="shared" si="7"/>
        <v>1</v>
      </c>
      <c r="AB25" s="112">
        <f t="shared" si="8"/>
        <v>1</v>
      </c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</row>
    <row r="26" spans="1:39">
      <c r="A26" s="6" t="s">
        <v>779</v>
      </c>
      <c r="B26" s="7" t="s">
        <v>127</v>
      </c>
      <c r="C26" s="7" t="s">
        <v>128</v>
      </c>
      <c r="D26" s="7" t="s">
        <v>780</v>
      </c>
      <c r="E26" s="7" t="s">
        <v>637</v>
      </c>
      <c r="F26" s="7" t="s">
        <v>43</v>
      </c>
      <c r="G26" s="114">
        <v>44186</v>
      </c>
      <c r="H26" s="114">
        <v>44187</v>
      </c>
      <c r="I26" s="7" t="s">
        <v>781</v>
      </c>
      <c r="J26" s="10">
        <v>1</v>
      </c>
      <c r="K26" s="7" t="s">
        <v>782</v>
      </c>
      <c r="L26" s="118">
        <v>44966</v>
      </c>
      <c r="M26" s="65">
        <v>98</v>
      </c>
      <c r="N26" s="65" t="s">
        <v>36</v>
      </c>
      <c r="O26" s="122">
        <v>44959</v>
      </c>
      <c r="P26" s="7" t="str">
        <f t="shared" ca="1" si="0"/>
        <v>Desvinculado</v>
      </c>
      <c r="Q26" s="111"/>
      <c r="R26" s="112">
        <v>1</v>
      </c>
      <c r="S26" s="112">
        <f t="shared" ref="S26:S27" si="12">IF(O26="","",IF(YEAR(O26)=2023, MONTH(O26)+10,MONTH(O26)-2))</f>
        <v>12</v>
      </c>
      <c r="T26" s="112">
        <f t="shared" si="2"/>
        <v>47</v>
      </c>
      <c r="U26" s="111">
        <f t="shared" si="3"/>
        <v>2.1</v>
      </c>
      <c r="V26" s="111"/>
      <c r="W26" s="111" t="str">
        <f t="shared" ca="1" si="4"/>
        <v>No Aplica</v>
      </c>
      <c r="X26" s="111">
        <f t="shared" ca="1" si="5"/>
        <v>2026</v>
      </c>
      <c r="Y26" s="111">
        <f t="shared" ca="1" si="6"/>
        <v>2029</v>
      </c>
      <c r="Z26" s="111"/>
      <c r="AA26" s="113">
        <f t="shared" si="7"/>
        <v>7</v>
      </c>
      <c r="AB26" s="112">
        <f t="shared" si="8"/>
        <v>1</v>
      </c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</row>
    <row r="27" spans="1:39">
      <c r="A27" s="6" t="s">
        <v>783</v>
      </c>
      <c r="B27" s="7" t="s">
        <v>29</v>
      </c>
      <c r="C27" s="7" t="s">
        <v>133</v>
      </c>
      <c r="D27" s="7" t="s">
        <v>738</v>
      </c>
      <c r="E27" s="7" t="s">
        <v>646</v>
      </c>
      <c r="F27" s="7" t="s">
        <v>33</v>
      </c>
      <c r="G27" s="107">
        <v>43665</v>
      </c>
      <c r="H27" s="107">
        <v>43678</v>
      </c>
      <c r="I27" s="7" t="s">
        <v>784</v>
      </c>
      <c r="J27" s="10">
        <v>1</v>
      </c>
      <c r="K27" s="7" t="s">
        <v>785</v>
      </c>
      <c r="L27" s="116">
        <v>44977</v>
      </c>
      <c r="M27" s="123" t="s">
        <v>786</v>
      </c>
      <c r="N27" s="65" t="s">
        <v>47</v>
      </c>
      <c r="O27" s="117">
        <v>44964</v>
      </c>
      <c r="P27" s="7" t="str">
        <f t="shared" ca="1" si="0"/>
        <v>Desvinculado</v>
      </c>
      <c r="Q27" s="112" t="s">
        <v>787</v>
      </c>
      <c r="R27" s="112">
        <v>1</v>
      </c>
      <c r="S27" s="112">
        <f t="shared" si="12"/>
        <v>12</v>
      </c>
      <c r="T27" s="112">
        <f t="shared" si="2"/>
        <v>48</v>
      </c>
      <c r="U27" s="111">
        <f t="shared" si="3"/>
        <v>3.5</v>
      </c>
      <c r="V27" s="111"/>
      <c r="W27" s="111" t="str">
        <f t="shared" ca="1" si="4"/>
        <v>No Aplica</v>
      </c>
      <c r="X27" s="111">
        <f t="shared" ca="1" si="5"/>
        <v>2025</v>
      </c>
      <c r="Y27" s="111">
        <f t="shared" ca="1" si="6"/>
        <v>2028</v>
      </c>
      <c r="Z27" s="111"/>
      <c r="AA27" s="113">
        <f t="shared" si="7"/>
        <v>13</v>
      </c>
      <c r="AB27" s="112">
        <f t="shared" si="8"/>
        <v>1</v>
      </c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</row>
    <row r="28" spans="1:39">
      <c r="A28" s="6" t="s">
        <v>788</v>
      </c>
      <c r="B28" s="7" t="s">
        <v>127</v>
      </c>
      <c r="C28" s="7" t="s">
        <v>527</v>
      </c>
      <c r="D28" s="7" t="s">
        <v>789</v>
      </c>
      <c r="E28" s="7" t="s">
        <v>790</v>
      </c>
      <c r="F28" s="7" t="s">
        <v>43</v>
      </c>
      <c r="G28" s="107">
        <v>44260</v>
      </c>
      <c r="H28" s="107">
        <v>44263</v>
      </c>
      <c r="I28" s="7" t="s">
        <v>791</v>
      </c>
      <c r="J28" s="10">
        <v>1</v>
      </c>
      <c r="K28" s="7" t="s">
        <v>792</v>
      </c>
      <c r="L28" s="116">
        <v>44608</v>
      </c>
      <c r="M28" s="65">
        <v>257</v>
      </c>
      <c r="N28" s="65" t="s">
        <v>36</v>
      </c>
      <c r="O28" s="117">
        <v>45017</v>
      </c>
      <c r="P28" s="7" t="str">
        <f t="shared" ca="1" si="0"/>
        <v>Desvinculado</v>
      </c>
      <c r="Q28" s="111"/>
      <c r="R28" s="112">
        <v>2</v>
      </c>
      <c r="S28" s="112">
        <f t="shared" ref="S28:S32" si="13">IF(O28="","", MONTH(O28)-2)</f>
        <v>2</v>
      </c>
      <c r="T28" s="112">
        <f t="shared" si="2"/>
        <v>55</v>
      </c>
      <c r="U28" s="111">
        <f t="shared" si="3"/>
        <v>2.1</v>
      </c>
      <c r="V28" s="111"/>
      <c r="W28" s="111">
        <f t="shared" ca="1" si="4"/>
        <v>2024</v>
      </c>
      <c r="X28" s="111">
        <f t="shared" ca="1" si="5"/>
        <v>2027</v>
      </c>
      <c r="Y28" s="111">
        <f t="shared" ca="1" si="6"/>
        <v>2030</v>
      </c>
      <c r="Z28" s="111"/>
      <c r="AA28" s="113">
        <f t="shared" si="7"/>
        <v>-409</v>
      </c>
      <c r="AB28" s="112">
        <f t="shared" si="8"/>
        <v>1</v>
      </c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</row>
    <row r="29" spans="1:39">
      <c r="A29" s="106">
        <v>2379</v>
      </c>
      <c r="B29" s="7" t="s">
        <v>29</v>
      </c>
      <c r="C29" s="7" t="s">
        <v>358</v>
      </c>
      <c r="D29" s="7" t="s">
        <v>793</v>
      </c>
      <c r="E29" s="7" t="s">
        <v>794</v>
      </c>
      <c r="F29" s="7" t="s">
        <v>33</v>
      </c>
      <c r="G29" s="107">
        <v>41725</v>
      </c>
      <c r="H29" s="107">
        <v>41730</v>
      </c>
      <c r="I29" s="7" t="s">
        <v>795</v>
      </c>
      <c r="J29" s="10">
        <v>1</v>
      </c>
      <c r="K29" s="7" t="s">
        <v>796</v>
      </c>
      <c r="L29" s="118">
        <v>44965</v>
      </c>
      <c r="M29" s="121">
        <v>58</v>
      </c>
      <c r="N29" s="65" t="s">
        <v>592</v>
      </c>
      <c r="O29" s="122">
        <v>45020</v>
      </c>
      <c r="P29" s="7" t="str">
        <f t="shared" ca="1" si="0"/>
        <v>Desvinculado</v>
      </c>
      <c r="Q29" s="111"/>
      <c r="R29" s="112">
        <v>2</v>
      </c>
      <c r="S29" s="112">
        <f t="shared" si="13"/>
        <v>2</v>
      </c>
      <c r="T29" s="112">
        <f t="shared" si="2"/>
        <v>56</v>
      </c>
      <c r="U29" s="111">
        <f t="shared" si="3"/>
        <v>9</v>
      </c>
      <c r="V29" s="111"/>
      <c r="W29" s="111" t="str">
        <f t="shared" ca="1" si="4"/>
        <v>No Aplica</v>
      </c>
      <c r="X29" s="111" t="str">
        <f t="shared" ca="1" si="5"/>
        <v>No Aplica</v>
      </c>
      <c r="Y29" s="111" t="str">
        <f t="shared" ca="1" si="6"/>
        <v>No Aplica</v>
      </c>
      <c r="Z29" s="111"/>
      <c r="AA29" s="113">
        <f t="shared" si="7"/>
        <v>-55</v>
      </c>
      <c r="AB29" s="112">
        <f t="shared" si="8"/>
        <v>1</v>
      </c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</row>
    <row r="30" spans="1:39">
      <c r="A30" s="6" t="s">
        <v>797</v>
      </c>
      <c r="B30" s="7" t="s">
        <v>92</v>
      </c>
      <c r="C30" s="7" t="s">
        <v>188</v>
      </c>
      <c r="D30" s="7" t="s">
        <v>798</v>
      </c>
      <c r="E30" s="7" t="s">
        <v>799</v>
      </c>
      <c r="F30" s="7" t="s">
        <v>33</v>
      </c>
      <c r="G30" s="107">
        <v>43353</v>
      </c>
      <c r="H30" s="107">
        <v>43367</v>
      </c>
      <c r="I30" s="7" t="s">
        <v>800</v>
      </c>
      <c r="J30" s="10">
        <v>1</v>
      </c>
      <c r="K30" s="7" t="s">
        <v>801</v>
      </c>
      <c r="L30" s="119">
        <v>44965</v>
      </c>
      <c r="M30" s="19" t="s">
        <v>802</v>
      </c>
      <c r="N30" s="65" t="s">
        <v>36</v>
      </c>
      <c r="O30" s="21">
        <v>44886</v>
      </c>
      <c r="P30" s="7" t="str">
        <f t="shared" ca="1" si="0"/>
        <v>Desvinculado</v>
      </c>
      <c r="Q30" s="111"/>
      <c r="R30" s="112">
        <v>1</v>
      </c>
      <c r="S30" s="112">
        <f t="shared" si="13"/>
        <v>9</v>
      </c>
      <c r="T30" s="112">
        <f t="shared" si="2"/>
        <v>37</v>
      </c>
      <c r="U30" s="111">
        <f t="shared" si="3"/>
        <v>4.2</v>
      </c>
      <c r="V30" s="111"/>
      <c r="W30" s="111" t="str">
        <f t="shared" ca="1" si="4"/>
        <v>No Aplica</v>
      </c>
      <c r="X30" s="111">
        <f t="shared" ca="1" si="5"/>
        <v>2024</v>
      </c>
      <c r="Y30" s="111">
        <f t="shared" ca="1" si="6"/>
        <v>2027</v>
      </c>
      <c r="Z30" s="111"/>
      <c r="AA30" s="113">
        <f t="shared" si="7"/>
        <v>79</v>
      </c>
      <c r="AB30" s="112">
        <f t="shared" si="8"/>
        <v>1</v>
      </c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</row>
    <row r="31" spans="1:39">
      <c r="A31" s="6" t="s">
        <v>803</v>
      </c>
      <c r="B31" s="7" t="s">
        <v>105</v>
      </c>
      <c r="C31" s="7" t="s">
        <v>143</v>
      </c>
      <c r="D31" s="7" t="s">
        <v>694</v>
      </c>
      <c r="E31" s="7" t="s">
        <v>804</v>
      </c>
      <c r="F31" s="7" t="s">
        <v>33</v>
      </c>
      <c r="G31" s="107">
        <v>43880</v>
      </c>
      <c r="H31" s="107">
        <v>43899</v>
      </c>
      <c r="I31" s="7" t="s">
        <v>805</v>
      </c>
      <c r="J31" s="10">
        <v>1</v>
      </c>
      <c r="K31" s="7" t="s">
        <v>806</v>
      </c>
      <c r="L31" s="119">
        <v>44965</v>
      </c>
      <c r="M31" s="124">
        <v>2100005</v>
      </c>
      <c r="N31" s="65" t="s">
        <v>254</v>
      </c>
      <c r="O31" s="120">
        <v>44994</v>
      </c>
      <c r="P31" s="7" t="str">
        <f t="shared" ca="1" si="0"/>
        <v>Desvinculado</v>
      </c>
      <c r="Q31" s="111"/>
      <c r="R31" s="112">
        <v>1</v>
      </c>
      <c r="S31" s="112">
        <f t="shared" si="13"/>
        <v>1</v>
      </c>
      <c r="T31" s="112">
        <f t="shared" si="2"/>
        <v>52</v>
      </c>
      <c r="U31" s="111">
        <f t="shared" si="3"/>
        <v>3</v>
      </c>
      <c r="V31" s="111"/>
      <c r="W31" s="111" t="str">
        <f t="shared" ca="1" si="4"/>
        <v>No Aplica</v>
      </c>
      <c r="X31" s="111">
        <f t="shared" ca="1" si="5"/>
        <v>2026</v>
      </c>
      <c r="Y31" s="111">
        <f t="shared" ca="1" si="6"/>
        <v>2029</v>
      </c>
      <c r="Z31" s="111"/>
      <c r="AA31" s="113">
        <f t="shared" si="7"/>
        <v>-29</v>
      </c>
      <c r="AB31" s="112">
        <f t="shared" si="8"/>
        <v>1</v>
      </c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</row>
    <row r="32" spans="1:39">
      <c r="A32" s="6" t="s">
        <v>807</v>
      </c>
      <c r="B32" s="7" t="s">
        <v>39</v>
      </c>
      <c r="C32" s="7" t="s">
        <v>335</v>
      </c>
      <c r="D32" s="7" t="s">
        <v>808</v>
      </c>
      <c r="E32" s="7" t="s">
        <v>809</v>
      </c>
      <c r="F32" s="7" t="s">
        <v>43</v>
      </c>
      <c r="G32" s="114">
        <v>44482</v>
      </c>
      <c r="H32" s="107">
        <v>44501</v>
      </c>
      <c r="I32" s="7" t="s">
        <v>810</v>
      </c>
      <c r="J32" s="10">
        <v>1</v>
      </c>
      <c r="K32" s="7" t="s">
        <v>811</v>
      </c>
      <c r="L32" s="119">
        <v>44965</v>
      </c>
      <c r="M32" s="124">
        <v>853</v>
      </c>
      <c r="N32" s="65" t="s">
        <v>47</v>
      </c>
      <c r="O32" s="21">
        <v>44908</v>
      </c>
      <c r="P32" s="7" t="str">
        <f t="shared" ca="1" si="0"/>
        <v>Desvinculado</v>
      </c>
      <c r="Q32" s="111"/>
      <c r="R32" s="112">
        <v>1</v>
      </c>
      <c r="S32" s="112">
        <f t="shared" si="13"/>
        <v>10</v>
      </c>
      <c r="T32" s="112">
        <f t="shared" si="2"/>
        <v>40</v>
      </c>
      <c r="U32" s="111">
        <f t="shared" si="3"/>
        <v>1.1000000000000001</v>
      </c>
      <c r="V32" s="111"/>
      <c r="W32" s="111">
        <f t="shared" ca="1" si="4"/>
        <v>2024</v>
      </c>
      <c r="X32" s="111">
        <f t="shared" ca="1" si="5"/>
        <v>2027</v>
      </c>
      <c r="Y32" s="111">
        <f t="shared" ca="1" si="6"/>
        <v>2030</v>
      </c>
      <c r="Z32" s="111"/>
      <c r="AA32" s="113">
        <f t="shared" si="7"/>
        <v>57</v>
      </c>
      <c r="AB32" s="112">
        <f t="shared" si="8"/>
        <v>1</v>
      </c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</row>
    <row r="33" spans="1:39">
      <c r="A33" s="22" t="s">
        <v>812</v>
      </c>
      <c r="B33" s="23" t="s">
        <v>127</v>
      </c>
      <c r="C33" s="23" t="s">
        <v>813</v>
      </c>
      <c r="D33" s="23" t="s">
        <v>814</v>
      </c>
      <c r="E33" s="23" t="s">
        <v>815</v>
      </c>
      <c r="F33" s="23" t="s">
        <v>43</v>
      </c>
      <c r="G33" s="125">
        <v>44015</v>
      </c>
      <c r="H33" s="125">
        <v>44060</v>
      </c>
      <c r="I33" s="23" t="s">
        <v>816</v>
      </c>
      <c r="J33" s="26">
        <v>1</v>
      </c>
      <c r="K33" s="23" t="s">
        <v>817</v>
      </c>
      <c r="L33" s="126">
        <v>45203</v>
      </c>
      <c r="M33" s="127">
        <v>10</v>
      </c>
      <c r="N33" s="127" t="s">
        <v>36</v>
      </c>
      <c r="O33" s="128">
        <v>44924</v>
      </c>
      <c r="P33" s="23" t="str">
        <f t="shared" ca="1" si="0"/>
        <v>Desvinculado</v>
      </c>
      <c r="Q33" s="104" t="s">
        <v>818</v>
      </c>
      <c r="R33" s="104">
        <v>1</v>
      </c>
      <c r="S33" s="104">
        <f>IF(O33="","",IF(YEAR(O33)=2023, MONTH(O33)+10,MONTH(O33)-2))</f>
        <v>10</v>
      </c>
      <c r="T33" s="104">
        <f t="shared" si="2"/>
        <v>42</v>
      </c>
      <c r="U33" s="129">
        <f t="shared" si="3"/>
        <v>2.4</v>
      </c>
      <c r="V33" s="129"/>
      <c r="W33" s="129" t="str">
        <f t="shared" ca="1" si="4"/>
        <v>No Aplica</v>
      </c>
      <c r="X33" s="129">
        <f t="shared" ca="1" si="5"/>
        <v>2026</v>
      </c>
      <c r="Y33" s="129">
        <f t="shared" ca="1" si="6"/>
        <v>2029</v>
      </c>
      <c r="Z33" s="129"/>
      <c r="AA33" s="130">
        <f t="shared" si="7"/>
        <v>279</v>
      </c>
      <c r="AB33" s="112">
        <f t="shared" si="8"/>
        <v>1</v>
      </c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</row>
    <row r="34" spans="1:39">
      <c r="A34" s="6" t="s">
        <v>819</v>
      </c>
      <c r="B34" s="7" t="s">
        <v>29</v>
      </c>
      <c r="C34" s="7" t="s">
        <v>159</v>
      </c>
      <c r="D34" s="7" t="s">
        <v>820</v>
      </c>
      <c r="E34" s="7" t="s">
        <v>821</v>
      </c>
      <c r="F34" s="7" t="s">
        <v>33</v>
      </c>
      <c r="G34" s="107">
        <v>42753</v>
      </c>
      <c r="H34" s="107">
        <v>42754</v>
      </c>
      <c r="I34" s="7" t="s">
        <v>822</v>
      </c>
      <c r="J34" s="26">
        <v>1</v>
      </c>
      <c r="K34" s="7" t="s">
        <v>823</v>
      </c>
      <c r="L34" s="116">
        <v>44946</v>
      </c>
      <c r="M34" s="65">
        <v>23</v>
      </c>
      <c r="N34" s="65" t="s">
        <v>36</v>
      </c>
      <c r="O34" s="131">
        <v>45017</v>
      </c>
      <c r="P34" s="7" t="str">
        <f t="shared" ca="1" si="0"/>
        <v>Desvinculado</v>
      </c>
      <c r="Q34" s="111"/>
      <c r="R34" s="112">
        <v>2</v>
      </c>
      <c r="S34" s="112">
        <f>IF(O34="","", MONTH(O34)-2)</f>
        <v>2</v>
      </c>
      <c r="T34" s="104">
        <f t="shared" si="2"/>
        <v>55</v>
      </c>
      <c r="U34" s="111">
        <f t="shared" si="3"/>
        <v>6.2</v>
      </c>
      <c r="V34" s="111"/>
      <c r="W34" s="111" t="str">
        <f t="shared" ca="1" si="4"/>
        <v>No Aplica</v>
      </c>
      <c r="X34" s="111" t="str">
        <f t="shared" ca="1" si="5"/>
        <v>No Aplica</v>
      </c>
      <c r="Y34" s="111">
        <f t="shared" ca="1" si="6"/>
        <v>2026</v>
      </c>
      <c r="Z34" s="111"/>
      <c r="AA34" s="113">
        <f t="shared" si="7"/>
        <v>-71</v>
      </c>
      <c r="AB34" s="112">
        <f t="shared" si="8"/>
        <v>1</v>
      </c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</row>
    <row r="35" spans="1:39">
      <c r="A35" s="6" t="s">
        <v>824</v>
      </c>
      <c r="B35" s="7" t="s">
        <v>127</v>
      </c>
      <c r="C35" s="7" t="s">
        <v>825</v>
      </c>
      <c r="D35" s="7" t="s">
        <v>826</v>
      </c>
      <c r="E35" s="7" t="s">
        <v>634</v>
      </c>
      <c r="F35" s="7" t="s">
        <v>43</v>
      </c>
      <c r="G35" s="107">
        <v>44063</v>
      </c>
      <c r="H35" s="107">
        <v>44081</v>
      </c>
      <c r="I35" s="7" t="s">
        <v>827</v>
      </c>
      <c r="J35" s="10">
        <v>1</v>
      </c>
      <c r="K35" s="7" t="s">
        <v>828</v>
      </c>
      <c r="L35" s="119">
        <v>44953</v>
      </c>
      <c r="M35" s="65">
        <v>31</v>
      </c>
      <c r="N35" s="65" t="s">
        <v>36</v>
      </c>
      <c r="O35" s="120">
        <v>44973</v>
      </c>
      <c r="P35" s="7" t="str">
        <f t="shared" ca="1" si="0"/>
        <v>Desvinculado</v>
      </c>
      <c r="Q35" s="111"/>
      <c r="R35" s="112">
        <v>1</v>
      </c>
      <c r="S35" s="112">
        <f t="shared" ref="S35:S41" si="14">IF(O35="","",IF(YEAR(O35)=2023, MONTH(O35)+10,MONTH(O35)-2))</f>
        <v>12</v>
      </c>
      <c r="T35" s="112">
        <f t="shared" si="2"/>
        <v>49</v>
      </c>
      <c r="U35" s="111">
        <f t="shared" si="3"/>
        <v>2.4</v>
      </c>
      <c r="V35" s="111"/>
      <c r="W35" s="111" t="str">
        <f t="shared" ca="1" si="4"/>
        <v>No Aplica</v>
      </c>
      <c r="X35" s="111">
        <f t="shared" ca="1" si="5"/>
        <v>2026</v>
      </c>
      <c r="Y35" s="111">
        <f t="shared" ca="1" si="6"/>
        <v>2029</v>
      </c>
      <c r="Z35" s="111"/>
      <c r="AA35" s="113">
        <f t="shared" si="7"/>
        <v>-20</v>
      </c>
      <c r="AB35" s="112">
        <f t="shared" si="8"/>
        <v>1</v>
      </c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</row>
    <row r="36" spans="1:39">
      <c r="A36" s="6" t="s">
        <v>829</v>
      </c>
      <c r="B36" s="132" t="s">
        <v>127</v>
      </c>
      <c r="C36" s="132" t="s">
        <v>288</v>
      </c>
      <c r="D36" s="132" t="s">
        <v>830</v>
      </c>
      <c r="E36" s="132" t="s">
        <v>831</v>
      </c>
      <c r="F36" s="132" t="s">
        <v>43</v>
      </c>
      <c r="G36" s="107">
        <v>44907</v>
      </c>
      <c r="H36" s="107">
        <v>44907</v>
      </c>
      <c r="I36" s="132" t="s">
        <v>832</v>
      </c>
      <c r="J36" s="132">
        <v>1</v>
      </c>
      <c r="K36" s="132" t="s">
        <v>833</v>
      </c>
      <c r="L36" s="118">
        <v>44953</v>
      </c>
      <c r="M36" s="121">
        <v>149</v>
      </c>
      <c r="N36" s="65" t="s">
        <v>47</v>
      </c>
      <c r="O36" s="122">
        <v>44946</v>
      </c>
      <c r="P36" s="7" t="str">
        <f t="shared" ca="1" si="0"/>
        <v>Desvinculado</v>
      </c>
      <c r="Q36" s="111"/>
      <c r="R36" s="112">
        <v>1</v>
      </c>
      <c r="S36" s="112">
        <f t="shared" si="14"/>
        <v>11</v>
      </c>
      <c r="T36" s="112">
        <f t="shared" si="2"/>
        <v>45</v>
      </c>
      <c r="U36" s="111">
        <f t="shared" si="3"/>
        <v>0.1</v>
      </c>
      <c r="V36" s="112">
        <v>1</v>
      </c>
      <c r="W36" s="133">
        <f t="shared" ca="1" si="4"/>
        <v>2025</v>
      </c>
      <c r="X36" s="111">
        <f t="shared" ca="1" si="5"/>
        <v>2028</v>
      </c>
      <c r="Y36" s="111">
        <f t="shared" ca="1" si="6"/>
        <v>2031</v>
      </c>
      <c r="Z36" s="112">
        <v>1</v>
      </c>
      <c r="AA36" s="113">
        <f t="shared" si="7"/>
        <v>7</v>
      </c>
      <c r="AB36" s="112">
        <f t="shared" si="8"/>
        <v>1</v>
      </c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</row>
    <row r="37" spans="1:39">
      <c r="A37" s="6" t="s">
        <v>834</v>
      </c>
      <c r="B37" s="7" t="s">
        <v>175</v>
      </c>
      <c r="C37" s="7" t="s">
        <v>176</v>
      </c>
      <c r="D37" s="7" t="s">
        <v>835</v>
      </c>
      <c r="E37" s="7" t="s">
        <v>626</v>
      </c>
      <c r="F37" s="7" t="s">
        <v>43</v>
      </c>
      <c r="G37" s="114">
        <v>44511</v>
      </c>
      <c r="H37" s="107">
        <v>44531</v>
      </c>
      <c r="I37" s="7" t="s">
        <v>836</v>
      </c>
      <c r="J37" s="10">
        <v>1</v>
      </c>
      <c r="K37" s="7" t="s">
        <v>837</v>
      </c>
      <c r="L37" s="116">
        <v>44952</v>
      </c>
      <c r="M37" s="65">
        <v>96</v>
      </c>
      <c r="N37" s="65" t="s">
        <v>47</v>
      </c>
      <c r="O37" s="117">
        <v>44938</v>
      </c>
      <c r="P37" s="7" t="str">
        <f t="shared" ca="1" si="0"/>
        <v>Desvinculado</v>
      </c>
      <c r="Q37" s="111"/>
      <c r="R37" s="112">
        <v>1</v>
      </c>
      <c r="S37" s="112">
        <f t="shared" si="14"/>
        <v>11</v>
      </c>
      <c r="T37" s="112">
        <f t="shared" si="2"/>
        <v>44</v>
      </c>
      <c r="U37" s="111">
        <f t="shared" si="3"/>
        <v>1.1000000000000001</v>
      </c>
      <c r="V37" s="111"/>
      <c r="W37" s="111">
        <f t="shared" ca="1" si="4"/>
        <v>2024</v>
      </c>
      <c r="X37" s="111">
        <f t="shared" ca="1" si="5"/>
        <v>2027</v>
      </c>
      <c r="Y37" s="111">
        <f t="shared" ca="1" si="6"/>
        <v>2030</v>
      </c>
      <c r="Z37" s="111"/>
      <c r="AA37" s="113">
        <f t="shared" si="7"/>
        <v>14</v>
      </c>
      <c r="AB37" s="112">
        <f t="shared" si="8"/>
        <v>1</v>
      </c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</row>
    <row r="38" spans="1:39">
      <c r="A38" s="106">
        <v>2713</v>
      </c>
      <c r="B38" s="7" t="s">
        <v>294</v>
      </c>
      <c r="C38" s="7" t="s">
        <v>295</v>
      </c>
      <c r="D38" s="7" t="s">
        <v>838</v>
      </c>
      <c r="E38" s="7" t="s">
        <v>631</v>
      </c>
      <c r="F38" s="7" t="s">
        <v>43</v>
      </c>
      <c r="G38" s="114">
        <v>41936</v>
      </c>
      <c r="H38" s="107">
        <v>42005</v>
      </c>
      <c r="I38" s="7" t="s">
        <v>839</v>
      </c>
      <c r="J38" s="10">
        <v>1</v>
      </c>
      <c r="K38" s="7" t="s">
        <v>840</v>
      </c>
      <c r="L38" s="116">
        <v>44950</v>
      </c>
      <c r="M38" s="65">
        <v>218</v>
      </c>
      <c r="N38" s="65" t="s">
        <v>36</v>
      </c>
      <c r="O38" s="117">
        <v>44932</v>
      </c>
      <c r="P38" s="7" t="str">
        <f t="shared" ca="1" si="0"/>
        <v>Desvinculado</v>
      </c>
      <c r="Q38" s="111"/>
      <c r="R38" s="112">
        <v>1</v>
      </c>
      <c r="S38" s="112">
        <f t="shared" si="14"/>
        <v>11</v>
      </c>
      <c r="T38" s="112">
        <f t="shared" si="2"/>
        <v>43</v>
      </c>
      <c r="U38" s="111">
        <f t="shared" si="3"/>
        <v>8</v>
      </c>
      <c r="V38" s="111"/>
      <c r="W38" s="111" t="str">
        <f t="shared" ca="1" si="4"/>
        <v>No Aplica</v>
      </c>
      <c r="X38" s="111" t="str">
        <f t="shared" ca="1" si="5"/>
        <v>No Aplica</v>
      </c>
      <c r="Y38" s="111">
        <f t="shared" ca="1" si="6"/>
        <v>2023</v>
      </c>
      <c r="Z38" s="111"/>
      <c r="AA38" s="113">
        <f t="shared" si="7"/>
        <v>18</v>
      </c>
      <c r="AB38" s="112">
        <f t="shared" si="8"/>
        <v>1</v>
      </c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</row>
    <row r="39" spans="1:39">
      <c r="A39" s="6" t="s">
        <v>841</v>
      </c>
      <c r="B39" s="7" t="s">
        <v>175</v>
      </c>
      <c r="C39" s="7" t="s">
        <v>575</v>
      </c>
      <c r="D39" s="7" t="s">
        <v>842</v>
      </c>
      <c r="E39" s="7" t="s">
        <v>625</v>
      </c>
      <c r="F39" s="7" t="s">
        <v>43</v>
      </c>
      <c r="G39" s="107">
        <v>42984</v>
      </c>
      <c r="H39" s="107">
        <v>42985</v>
      </c>
      <c r="I39" s="7" t="s">
        <v>843</v>
      </c>
      <c r="J39" s="10">
        <v>1</v>
      </c>
      <c r="K39" s="7" t="s">
        <v>844</v>
      </c>
      <c r="L39" s="116">
        <v>44949</v>
      </c>
      <c r="M39" s="65">
        <v>104</v>
      </c>
      <c r="N39" s="65" t="s">
        <v>47</v>
      </c>
      <c r="O39" s="117">
        <v>44943</v>
      </c>
      <c r="P39" s="7" t="str">
        <f t="shared" ca="1" si="0"/>
        <v>Desvinculado</v>
      </c>
      <c r="Q39" s="111"/>
      <c r="R39" s="112">
        <v>1</v>
      </c>
      <c r="S39" s="112">
        <f t="shared" si="14"/>
        <v>11</v>
      </c>
      <c r="T39" s="112">
        <f t="shared" si="2"/>
        <v>45</v>
      </c>
      <c r="U39" s="111">
        <f t="shared" si="3"/>
        <v>5.4</v>
      </c>
      <c r="V39" s="111"/>
      <c r="W39" s="111" t="str">
        <f t="shared" ca="1" si="4"/>
        <v>No Aplica</v>
      </c>
      <c r="X39" s="111" t="str">
        <f t="shared" ca="1" si="5"/>
        <v>No Aplica</v>
      </c>
      <c r="Y39" s="111">
        <f t="shared" ca="1" si="6"/>
        <v>2026</v>
      </c>
      <c r="Z39" s="111"/>
      <c r="AA39" s="113">
        <f t="shared" si="7"/>
        <v>6</v>
      </c>
      <c r="AB39" s="112">
        <f t="shared" si="8"/>
        <v>1</v>
      </c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</row>
    <row r="40" spans="1:39">
      <c r="A40" s="6" t="s">
        <v>845</v>
      </c>
      <c r="B40" s="7" t="s">
        <v>39</v>
      </c>
      <c r="C40" s="7" t="s">
        <v>484</v>
      </c>
      <c r="D40" s="7" t="s">
        <v>846</v>
      </c>
      <c r="E40" s="7" t="s">
        <v>611</v>
      </c>
      <c r="F40" s="7" t="s">
        <v>43</v>
      </c>
      <c r="G40" s="107">
        <v>43122</v>
      </c>
      <c r="H40" s="107">
        <v>43132</v>
      </c>
      <c r="I40" s="7" t="s">
        <v>847</v>
      </c>
      <c r="J40" s="10">
        <v>1</v>
      </c>
      <c r="K40" s="7" t="s">
        <v>848</v>
      </c>
      <c r="L40" s="116">
        <v>44944</v>
      </c>
      <c r="M40" s="65">
        <v>8</v>
      </c>
      <c r="N40" s="65" t="s">
        <v>36</v>
      </c>
      <c r="O40" s="117">
        <v>44949</v>
      </c>
      <c r="P40" s="7" t="str">
        <f t="shared" ca="1" si="0"/>
        <v>Desvinculado</v>
      </c>
      <c r="Q40" s="111"/>
      <c r="R40" s="112">
        <v>1</v>
      </c>
      <c r="S40" s="112">
        <f t="shared" si="14"/>
        <v>11</v>
      </c>
      <c r="T40" s="112">
        <f t="shared" si="2"/>
        <v>46</v>
      </c>
      <c r="U40" s="111">
        <f t="shared" si="3"/>
        <v>5</v>
      </c>
      <c r="V40" s="111"/>
      <c r="W40" s="111" t="str">
        <f t="shared" ca="1" si="4"/>
        <v>No Aplica</v>
      </c>
      <c r="X40" s="111">
        <f t="shared" ca="1" si="5"/>
        <v>2024</v>
      </c>
      <c r="Y40" s="111">
        <f t="shared" ca="1" si="6"/>
        <v>2027</v>
      </c>
      <c r="Z40" s="111"/>
      <c r="AA40" s="113">
        <f t="shared" si="7"/>
        <v>-5</v>
      </c>
      <c r="AB40" s="112">
        <f t="shared" si="8"/>
        <v>1</v>
      </c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</row>
    <row r="41" spans="1:39">
      <c r="A41" s="6" t="s">
        <v>849</v>
      </c>
      <c r="B41" s="7" t="s">
        <v>105</v>
      </c>
      <c r="C41" s="7" t="s">
        <v>154</v>
      </c>
      <c r="D41" s="7" t="s">
        <v>850</v>
      </c>
      <c r="E41" s="7" t="s">
        <v>619</v>
      </c>
      <c r="F41" s="7" t="s">
        <v>43</v>
      </c>
      <c r="G41" s="107">
        <v>43381</v>
      </c>
      <c r="H41" s="114">
        <v>43383</v>
      </c>
      <c r="I41" s="7" t="s">
        <v>851</v>
      </c>
      <c r="J41" s="10">
        <v>1</v>
      </c>
      <c r="K41" s="7" t="s">
        <v>852</v>
      </c>
      <c r="L41" s="116">
        <v>44944</v>
      </c>
      <c r="M41" s="65">
        <v>16</v>
      </c>
      <c r="N41" s="65" t="s">
        <v>36</v>
      </c>
      <c r="O41" s="131">
        <v>44927</v>
      </c>
      <c r="P41" s="7" t="str">
        <f t="shared" ca="1" si="0"/>
        <v>Desvinculado</v>
      </c>
      <c r="Q41" s="111"/>
      <c r="R41" s="112">
        <v>1</v>
      </c>
      <c r="S41" s="112">
        <f t="shared" si="14"/>
        <v>11</v>
      </c>
      <c r="T41" s="112">
        <f t="shared" si="2"/>
        <v>43</v>
      </c>
      <c r="U41" s="111">
        <f t="shared" si="3"/>
        <v>4.2</v>
      </c>
      <c r="V41" s="111"/>
      <c r="W41" s="111" t="str">
        <f t="shared" ca="1" si="4"/>
        <v>No Aplica</v>
      </c>
      <c r="X41" s="111">
        <f t="shared" ca="1" si="5"/>
        <v>2024</v>
      </c>
      <c r="Y41" s="111">
        <f t="shared" ca="1" si="6"/>
        <v>2027</v>
      </c>
      <c r="Z41" s="111"/>
      <c r="AA41" s="113">
        <f t="shared" si="7"/>
        <v>17</v>
      </c>
      <c r="AB41" s="112">
        <f t="shared" si="8"/>
        <v>1</v>
      </c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</row>
    <row r="42" spans="1:39">
      <c r="A42" s="6" t="s">
        <v>853</v>
      </c>
      <c r="B42" s="7" t="s">
        <v>39</v>
      </c>
      <c r="C42" s="7" t="s">
        <v>117</v>
      </c>
      <c r="D42" s="7" t="s">
        <v>854</v>
      </c>
      <c r="E42" s="7" t="s">
        <v>855</v>
      </c>
      <c r="F42" s="7" t="s">
        <v>43</v>
      </c>
      <c r="G42" s="107">
        <v>44376</v>
      </c>
      <c r="H42" s="107">
        <v>44389</v>
      </c>
      <c r="I42" s="7" t="s">
        <v>856</v>
      </c>
      <c r="J42" s="10">
        <v>1</v>
      </c>
      <c r="K42" s="7" t="s">
        <v>857</v>
      </c>
      <c r="L42" s="116">
        <v>44939</v>
      </c>
      <c r="M42" s="65">
        <v>122</v>
      </c>
      <c r="N42" s="65" t="s">
        <v>36</v>
      </c>
      <c r="O42" s="66">
        <v>44921</v>
      </c>
      <c r="P42" s="7" t="str">
        <f t="shared" ca="1" si="0"/>
        <v>Desvinculado</v>
      </c>
      <c r="Q42" s="111"/>
      <c r="R42" s="112">
        <v>1</v>
      </c>
      <c r="S42" s="112">
        <f>IF(O42="","", MONTH(O42)-2)</f>
        <v>10</v>
      </c>
      <c r="T42" s="112">
        <f t="shared" si="2"/>
        <v>42</v>
      </c>
      <c r="U42" s="111">
        <f t="shared" si="3"/>
        <v>1.5</v>
      </c>
      <c r="V42" s="111"/>
      <c r="W42" s="111">
        <f t="shared" ca="1" si="4"/>
        <v>2024</v>
      </c>
      <c r="X42" s="111">
        <f t="shared" ca="1" si="5"/>
        <v>2027</v>
      </c>
      <c r="Y42" s="111">
        <f t="shared" ca="1" si="6"/>
        <v>2030</v>
      </c>
      <c r="Z42" s="111"/>
      <c r="AA42" s="113">
        <f t="shared" si="7"/>
        <v>18</v>
      </c>
      <c r="AB42" s="112">
        <f t="shared" si="8"/>
        <v>1</v>
      </c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</row>
    <row r="43" spans="1:39">
      <c r="A43" s="6" t="s">
        <v>858</v>
      </c>
      <c r="B43" s="7" t="s">
        <v>29</v>
      </c>
      <c r="C43" s="7" t="s">
        <v>133</v>
      </c>
      <c r="D43" s="7" t="s">
        <v>859</v>
      </c>
      <c r="E43" s="7" t="s">
        <v>641</v>
      </c>
      <c r="F43" s="7" t="s">
        <v>33</v>
      </c>
      <c r="G43" s="107">
        <v>42923</v>
      </c>
      <c r="H43" s="107">
        <v>42948</v>
      </c>
      <c r="I43" s="7" t="s">
        <v>860</v>
      </c>
      <c r="J43" s="10">
        <v>1</v>
      </c>
      <c r="K43" s="7" t="s">
        <v>861</v>
      </c>
      <c r="L43" s="116">
        <v>44931</v>
      </c>
      <c r="M43" s="65">
        <v>68</v>
      </c>
      <c r="N43" s="65" t="s">
        <v>36</v>
      </c>
      <c r="O43" s="117">
        <v>44963</v>
      </c>
      <c r="P43" s="7" t="str">
        <f t="shared" ca="1" si="0"/>
        <v>Desvinculado</v>
      </c>
      <c r="Q43" s="111"/>
      <c r="R43" s="112">
        <v>1</v>
      </c>
      <c r="S43" s="112">
        <f t="shared" ref="S43:S57" si="15">IF(O43="","",IF(YEAR(O43)=2023, MONTH(O43)+10,MONTH(O43)-2))</f>
        <v>12</v>
      </c>
      <c r="T43" s="112">
        <f t="shared" si="2"/>
        <v>48</v>
      </c>
      <c r="U43" s="111">
        <f t="shared" si="3"/>
        <v>5.5</v>
      </c>
      <c r="V43" s="111"/>
      <c r="W43" s="111" t="str">
        <f t="shared" ca="1" si="4"/>
        <v>No Aplica</v>
      </c>
      <c r="X43" s="111" t="str">
        <f t="shared" ca="1" si="5"/>
        <v>No Aplica</v>
      </c>
      <c r="Y43" s="111">
        <f t="shared" ca="1" si="6"/>
        <v>2026</v>
      </c>
      <c r="Z43" s="111"/>
      <c r="AA43" s="113">
        <f t="shared" si="7"/>
        <v>-32</v>
      </c>
      <c r="AB43" s="112">
        <f t="shared" si="8"/>
        <v>1</v>
      </c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</row>
    <row r="44" spans="1:39">
      <c r="A44" s="22" t="s">
        <v>862</v>
      </c>
      <c r="B44" s="23" t="s">
        <v>300</v>
      </c>
      <c r="C44" s="23" t="s">
        <v>396</v>
      </c>
      <c r="D44" s="23" t="s">
        <v>863</v>
      </c>
      <c r="E44" s="23" t="s">
        <v>864</v>
      </c>
      <c r="F44" s="23" t="s">
        <v>43</v>
      </c>
      <c r="G44" s="134">
        <v>43817</v>
      </c>
      <c r="H44" s="134">
        <v>43822</v>
      </c>
      <c r="I44" s="23" t="s">
        <v>865</v>
      </c>
      <c r="J44" s="26">
        <v>1</v>
      </c>
      <c r="K44" s="23" t="s">
        <v>866</v>
      </c>
      <c r="L44" s="126">
        <v>44931</v>
      </c>
      <c r="M44" s="127">
        <v>98526</v>
      </c>
      <c r="N44" s="127" t="s">
        <v>254</v>
      </c>
      <c r="O44" s="128">
        <v>44919</v>
      </c>
      <c r="P44" s="23" t="str">
        <f t="shared" ca="1" si="0"/>
        <v>Desvinculado</v>
      </c>
      <c r="Q44" s="129"/>
      <c r="R44" s="104">
        <v>1</v>
      </c>
      <c r="S44" s="104">
        <f t="shared" si="15"/>
        <v>10</v>
      </c>
      <c r="T44" s="104">
        <f t="shared" si="2"/>
        <v>41</v>
      </c>
      <c r="U44" s="129">
        <f t="shared" si="3"/>
        <v>3</v>
      </c>
      <c r="V44" s="129"/>
      <c r="W44" s="129" t="str">
        <f t="shared" ca="1" si="4"/>
        <v>No Aplica</v>
      </c>
      <c r="X44" s="129">
        <f t="shared" ca="1" si="5"/>
        <v>2025</v>
      </c>
      <c r="Y44" s="129">
        <f t="shared" ca="1" si="6"/>
        <v>2028</v>
      </c>
      <c r="Z44" s="129"/>
      <c r="AA44" s="130">
        <f t="shared" si="7"/>
        <v>12</v>
      </c>
      <c r="AB44" s="112">
        <f t="shared" si="8"/>
        <v>1</v>
      </c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</row>
    <row r="45" spans="1:39">
      <c r="A45" s="72">
        <v>2463</v>
      </c>
      <c r="B45" s="23" t="s">
        <v>231</v>
      </c>
      <c r="C45" s="23" t="s">
        <v>516</v>
      </c>
      <c r="D45" s="23" t="s">
        <v>867</v>
      </c>
      <c r="E45" s="23" t="s">
        <v>868</v>
      </c>
      <c r="F45" s="23" t="s">
        <v>43</v>
      </c>
      <c r="G45" s="134">
        <v>42733</v>
      </c>
      <c r="H45" s="125">
        <v>42736</v>
      </c>
      <c r="I45" s="23" t="s">
        <v>869</v>
      </c>
      <c r="J45" s="26">
        <v>1</v>
      </c>
      <c r="K45" s="23" t="s">
        <v>870</v>
      </c>
      <c r="L45" s="126">
        <v>44930</v>
      </c>
      <c r="M45" s="127">
        <v>13</v>
      </c>
      <c r="N45" s="127" t="s">
        <v>47</v>
      </c>
      <c r="O45" s="128">
        <v>44886</v>
      </c>
      <c r="P45" s="23" t="str">
        <f t="shared" ca="1" si="0"/>
        <v>Desvinculado</v>
      </c>
      <c r="Q45" s="104"/>
      <c r="R45" s="104">
        <v>1</v>
      </c>
      <c r="S45" s="104">
        <f t="shared" si="15"/>
        <v>9</v>
      </c>
      <c r="T45" s="104">
        <f t="shared" si="2"/>
        <v>37</v>
      </c>
      <c r="U45" s="129">
        <f t="shared" si="3"/>
        <v>5.9</v>
      </c>
      <c r="V45" s="129"/>
      <c r="W45" s="129" t="str">
        <f t="shared" ca="1" si="4"/>
        <v>No Aplica</v>
      </c>
      <c r="X45" s="129" t="str">
        <f t="shared" ca="1" si="5"/>
        <v>No Aplica</v>
      </c>
      <c r="Y45" s="129">
        <f t="shared" ca="1" si="6"/>
        <v>2025</v>
      </c>
      <c r="Z45" s="129"/>
      <c r="AA45" s="130">
        <f t="shared" si="7"/>
        <v>44</v>
      </c>
      <c r="AB45" s="112">
        <f t="shared" si="8"/>
        <v>1</v>
      </c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</row>
    <row r="46" spans="1:39">
      <c r="A46" s="22" t="s">
        <v>871</v>
      </c>
      <c r="B46" s="23" t="s">
        <v>29</v>
      </c>
      <c r="C46" s="23" t="s">
        <v>30</v>
      </c>
      <c r="D46" s="23" t="s">
        <v>872</v>
      </c>
      <c r="E46" s="23" t="s">
        <v>644</v>
      </c>
      <c r="F46" s="23" t="s">
        <v>43</v>
      </c>
      <c r="G46" s="134">
        <v>43826</v>
      </c>
      <c r="H46" s="125">
        <v>43864</v>
      </c>
      <c r="I46" s="23" t="s">
        <v>873</v>
      </c>
      <c r="J46" s="26">
        <v>1</v>
      </c>
      <c r="K46" s="23" t="s">
        <v>874</v>
      </c>
      <c r="L46" s="135">
        <v>44930</v>
      </c>
      <c r="M46" s="61" t="s">
        <v>875</v>
      </c>
      <c r="N46" s="127" t="s">
        <v>254</v>
      </c>
      <c r="O46" s="136">
        <v>44961</v>
      </c>
      <c r="P46" s="23" t="str">
        <f t="shared" ca="1" si="0"/>
        <v>Desvinculado</v>
      </c>
      <c r="Q46" s="129"/>
      <c r="R46" s="104">
        <v>1</v>
      </c>
      <c r="S46" s="104">
        <f t="shared" si="15"/>
        <v>12</v>
      </c>
      <c r="T46" s="104">
        <f t="shared" si="2"/>
        <v>47</v>
      </c>
      <c r="U46" s="129">
        <f t="shared" si="3"/>
        <v>3</v>
      </c>
      <c r="V46" s="129"/>
      <c r="W46" s="129" t="str">
        <f t="shared" ca="1" si="4"/>
        <v>No Aplica</v>
      </c>
      <c r="X46" s="129">
        <f t="shared" ca="1" si="5"/>
        <v>2026</v>
      </c>
      <c r="Y46" s="129">
        <f t="shared" ca="1" si="6"/>
        <v>2029</v>
      </c>
      <c r="Z46" s="129"/>
      <c r="AA46" s="130">
        <f t="shared" si="7"/>
        <v>-31</v>
      </c>
      <c r="AB46" s="112">
        <f t="shared" si="8"/>
        <v>1</v>
      </c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</row>
    <row r="47" spans="1:39">
      <c r="A47" s="22" t="s">
        <v>876</v>
      </c>
      <c r="B47" s="23" t="s">
        <v>39</v>
      </c>
      <c r="C47" s="23" t="s">
        <v>413</v>
      </c>
      <c r="D47" s="23" t="s">
        <v>705</v>
      </c>
      <c r="E47" s="23" t="s">
        <v>613</v>
      </c>
      <c r="F47" s="23" t="s">
        <v>43</v>
      </c>
      <c r="G47" s="125">
        <v>43495</v>
      </c>
      <c r="H47" s="125">
        <v>43521</v>
      </c>
      <c r="I47" s="23" t="s">
        <v>877</v>
      </c>
      <c r="J47" s="26">
        <v>1</v>
      </c>
      <c r="K47" s="23" t="s">
        <v>878</v>
      </c>
      <c r="L47" s="135">
        <v>44929</v>
      </c>
      <c r="M47" s="61" t="s">
        <v>879</v>
      </c>
      <c r="N47" s="127" t="s">
        <v>36</v>
      </c>
      <c r="O47" s="136">
        <v>44927</v>
      </c>
      <c r="P47" s="23" t="str">
        <f t="shared" ca="1" si="0"/>
        <v>Desvinculado</v>
      </c>
      <c r="Q47" s="129"/>
      <c r="R47" s="104">
        <v>1</v>
      </c>
      <c r="S47" s="104">
        <f t="shared" si="15"/>
        <v>11</v>
      </c>
      <c r="T47" s="104">
        <f t="shared" si="2"/>
        <v>43</v>
      </c>
      <c r="U47" s="129">
        <f t="shared" si="3"/>
        <v>3.9</v>
      </c>
      <c r="V47" s="129"/>
      <c r="W47" s="129" t="str">
        <f t="shared" ca="1" si="4"/>
        <v>No Aplica</v>
      </c>
      <c r="X47" s="129">
        <f t="shared" ca="1" si="5"/>
        <v>2025</v>
      </c>
      <c r="Y47" s="129">
        <f t="shared" ca="1" si="6"/>
        <v>2028</v>
      </c>
      <c r="Z47" s="129"/>
      <c r="AA47" s="130">
        <f t="shared" si="7"/>
        <v>2</v>
      </c>
      <c r="AB47" s="112">
        <f t="shared" si="8"/>
        <v>1</v>
      </c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</row>
    <row r="48" spans="1:39">
      <c r="A48" s="22" t="s">
        <v>880</v>
      </c>
      <c r="B48" s="23" t="s">
        <v>127</v>
      </c>
      <c r="C48" s="23" t="s">
        <v>881</v>
      </c>
      <c r="D48" s="23" t="s">
        <v>882</v>
      </c>
      <c r="E48" s="23" t="s">
        <v>883</v>
      </c>
      <c r="F48" s="23" t="s">
        <v>43</v>
      </c>
      <c r="G48" s="125">
        <v>43938</v>
      </c>
      <c r="H48" s="125">
        <v>43943</v>
      </c>
      <c r="I48" s="23" t="s">
        <v>884</v>
      </c>
      <c r="J48" s="26">
        <v>1</v>
      </c>
      <c r="K48" s="23" t="s">
        <v>885</v>
      </c>
      <c r="L48" s="137">
        <v>44929</v>
      </c>
      <c r="M48" s="34" t="s">
        <v>886</v>
      </c>
      <c r="N48" s="127" t="s">
        <v>47</v>
      </c>
      <c r="O48" s="33">
        <v>44734</v>
      </c>
      <c r="P48" s="23" t="str">
        <f t="shared" ca="1" si="0"/>
        <v>Desvinculado</v>
      </c>
      <c r="Q48" s="104"/>
      <c r="R48" s="104">
        <v>1</v>
      </c>
      <c r="S48" s="104">
        <f t="shared" si="15"/>
        <v>4</v>
      </c>
      <c r="T48" s="104">
        <f t="shared" si="2"/>
        <v>15</v>
      </c>
      <c r="U48" s="129">
        <f t="shared" si="3"/>
        <v>2.2000000000000002</v>
      </c>
      <c r="V48" s="129"/>
      <c r="W48" s="129" t="str">
        <f t="shared" ca="1" si="4"/>
        <v>No Aplica</v>
      </c>
      <c r="X48" s="129">
        <f t="shared" ca="1" si="5"/>
        <v>2026</v>
      </c>
      <c r="Y48" s="129">
        <f t="shared" ca="1" si="6"/>
        <v>2029</v>
      </c>
      <c r="Z48" s="129"/>
      <c r="AA48" s="130">
        <f t="shared" si="7"/>
        <v>195</v>
      </c>
      <c r="AB48" s="112">
        <f t="shared" si="8"/>
        <v>1</v>
      </c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</row>
    <row r="49" spans="1:39">
      <c r="A49" s="6" t="s">
        <v>887</v>
      </c>
      <c r="B49" s="7" t="s">
        <v>56</v>
      </c>
      <c r="C49" s="7" t="s">
        <v>584</v>
      </c>
      <c r="D49" s="7" t="s">
        <v>888</v>
      </c>
      <c r="E49" s="7" t="s">
        <v>632</v>
      </c>
      <c r="F49" s="7" t="s">
        <v>43</v>
      </c>
      <c r="G49" s="107">
        <v>43852</v>
      </c>
      <c r="H49" s="107">
        <v>43864</v>
      </c>
      <c r="I49" s="7" t="s">
        <v>889</v>
      </c>
      <c r="J49" s="10">
        <v>1</v>
      </c>
      <c r="K49" s="7" t="s">
        <v>890</v>
      </c>
      <c r="L49" s="116">
        <v>44925</v>
      </c>
      <c r="M49" s="65">
        <v>1358</v>
      </c>
      <c r="N49" s="65" t="s">
        <v>254</v>
      </c>
      <c r="O49" s="117">
        <v>44960</v>
      </c>
      <c r="P49" s="7" t="str">
        <f t="shared" ca="1" si="0"/>
        <v>Desvinculado</v>
      </c>
      <c r="Q49" s="111"/>
      <c r="R49" s="112">
        <v>1</v>
      </c>
      <c r="S49" s="112">
        <f t="shared" si="15"/>
        <v>12</v>
      </c>
      <c r="T49" s="112">
        <f t="shared" si="2"/>
        <v>47</v>
      </c>
      <c r="U49" s="111">
        <f t="shared" si="3"/>
        <v>3</v>
      </c>
      <c r="V49" s="111"/>
      <c r="W49" s="111" t="str">
        <f t="shared" ca="1" si="4"/>
        <v>No Aplica</v>
      </c>
      <c r="X49" s="111">
        <f t="shared" ca="1" si="5"/>
        <v>2026</v>
      </c>
      <c r="Y49" s="111">
        <f t="shared" ca="1" si="6"/>
        <v>2029</v>
      </c>
      <c r="Z49" s="111"/>
      <c r="AA49" s="113">
        <f t="shared" si="7"/>
        <v>-35</v>
      </c>
      <c r="AB49" s="112">
        <f t="shared" si="8"/>
        <v>1</v>
      </c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</row>
    <row r="50" spans="1:39">
      <c r="A50" s="6" t="s">
        <v>891</v>
      </c>
      <c r="B50" s="7" t="s">
        <v>56</v>
      </c>
      <c r="C50" s="7" t="s">
        <v>584</v>
      </c>
      <c r="D50" s="7" t="s">
        <v>892</v>
      </c>
      <c r="E50" s="7" t="s">
        <v>633</v>
      </c>
      <c r="F50" s="7" t="s">
        <v>43</v>
      </c>
      <c r="G50" s="107">
        <v>43840</v>
      </c>
      <c r="H50" s="107">
        <v>43862</v>
      </c>
      <c r="I50" s="7" t="s">
        <v>893</v>
      </c>
      <c r="J50" s="10">
        <v>1</v>
      </c>
      <c r="K50" s="7" t="s">
        <v>894</v>
      </c>
      <c r="L50" s="116">
        <v>44925</v>
      </c>
      <c r="M50" s="65">
        <v>1356</v>
      </c>
      <c r="N50" s="65" t="s">
        <v>254</v>
      </c>
      <c r="O50" s="117">
        <v>44958</v>
      </c>
      <c r="P50" s="7" t="str">
        <f t="shared" ca="1" si="0"/>
        <v>Desvinculado</v>
      </c>
      <c r="Q50" s="111"/>
      <c r="R50" s="112">
        <v>1</v>
      </c>
      <c r="S50" s="112">
        <f t="shared" si="15"/>
        <v>12</v>
      </c>
      <c r="T50" s="112">
        <f t="shared" si="2"/>
        <v>47</v>
      </c>
      <c r="U50" s="111">
        <f t="shared" si="3"/>
        <v>3</v>
      </c>
      <c r="V50" s="111"/>
      <c r="W50" s="111" t="str">
        <f t="shared" ca="1" si="4"/>
        <v>No Aplica</v>
      </c>
      <c r="X50" s="111">
        <f t="shared" ca="1" si="5"/>
        <v>2026</v>
      </c>
      <c r="Y50" s="111">
        <f t="shared" ca="1" si="6"/>
        <v>2029</v>
      </c>
      <c r="Z50" s="111"/>
      <c r="AA50" s="113">
        <f t="shared" si="7"/>
        <v>-33</v>
      </c>
      <c r="AB50" s="112">
        <f t="shared" si="8"/>
        <v>1</v>
      </c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</row>
    <row r="51" spans="1:39">
      <c r="A51" s="22" t="s">
        <v>895</v>
      </c>
      <c r="B51" s="23" t="s">
        <v>127</v>
      </c>
      <c r="C51" s="23" t="s">
        <v>527</v>
      </c>
      <c r="D51" s="23" t="s">
        <v>896</v>
      </c>
      <c r="E51" s="23" t="s">
        <v>623</v>
      </c>
      <c r="F51" s="23" t="s">
        <v>33</v>
      </c>
      <c r="G51" s="125">
        <v>43489</v>
      </c>
      <c r="H51" s="125">
        <v>43508</v>
      </c>
      <c r="I51" s="23" t="s">
        <v>897</v>
      </c>
      <c r="J51" s="26">
        <v>1</v>
      </c>
      <c r="K51" s="23" t="s">
        <v>898</v>
      </c>
      <c r="L51" s="126">
        <v>44925</v>
      </c>
      <c r="M51" s="61" t="s">
        <v>899</v>
      </c>
      <c r="N51" s="127" t="s">
        <v>36</v>
      </c>
      <c r="O51" s="136">
        <v>44927</v>
      </c>
      <c r="P51" s="23" t="str">
        <f t="shared" ca="1" si="0"/>
        <v>Desvinculado</v>
      </c>
      <c r="Q51" s="129"/>
      <c r="R51" s="104">
        <v>1</v>
      </c>
      <c r="S51" s="104">
        <f t="shared" si="15"/>
        <v>11</v>
      </c>
      <c r="T51" s="104">
        <f t="shared" si="2"/>
        <v>43</v>
      </c>
      <c r="U51" s="129">
        <f t="shared" si="3"/>
        <v>3.9</v>
      </c>
      <c r="V51" s="129"/>
      <c r="W51" s="129" t="str">
        <f t="shared" ca="1" si="4"/>
        <v>No Aplica</v>
      </c>
      <c r="X51" s="129">
        <f t="shared" ca="1" si="5"/>
        <v>2025</v>
      </c>
      <c r="Y51" s="129">
        <f t="shared" ca="1" si="6"/>
        <v>2028</v>
      </c>
      <c r="Z51" s="129"/>
      <c r="AA51" s="130">
        <f t="shared" si="7"/>
        <v>-2</v>
      </c>
      <c r="AB51" s="112">
        <f t="shared" si="8"/>
        <v>1</v>
      </c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</row>
    <row r="52" spans="1:39">
      <c r="A52" s="22" t="s">
        <v>900</v>
      </c>
      <c r="B52" s="23" t="s">
        <v>49</v>
      </c>
      <c r="C52" s="23" t="s">
        <v>385</v>
      </c>
      <c r="D52" s="23" t="s">
        <v>901</v>
      </c>
      <c r="E52" s="23" t="s">
        <v>639</v>
      </c>
      <c r="F52" s="23" t="s">
        <v>43</v>
      </c>
      <c r="G52" s="125">
        <v>43850</v>
      </c>
      <c r="H52" s="125">
        <v>43864</v>
      </c>
      <c r="I52" s="23" t="s">
        <v>902</v>
      </c>
      <c r="J52" s="26">
        <v>1</v>
      </c>
      <c r="K52" s="23" t="s">
        <v>903</v>
      </c>
      <c r="L52" s="126">
        <v>44925</v>
      </c>
      <c r="M52" s="127">
        <v>1512</v>
      </c>
      <c r="N52" s="127" t="s">
        <v>254</v>
      </c>
      <c r="O52" s="138">
        <v>44960</v>
      </c>
      <c r="P52" s="23" t="str">
        <f t="shared" ca="1" si="0"/>
        <v>Desvinculado</v>
      </c>
      <c r="Q52" s="129"/>
      <c r="R52" s="104">
        <v>1</v>
      </c>
      <c r="S52" s="104">
        <f t="shared" si="15"/>
        <v>12</v>
      </c>
      <c r="T52" s="104">
        <f t="shared" si="2"/>
        <v>47</v>
      </c>
      <c r="U52" s="129">
        <f t="shared" si="3"/>
        <v>3</v>
      </c>
      <c r="V52" s="129"/>
      <c r="W52" s="129" t="str">
        <f t="shared" ca="1" si="4"/>
        <v>No Aplica</v>
      </c>
      <c r="X52" s="129">
        <f t="shared" ca="1" si="5"/>
        <v>2026</v>
      </c>
      <c r="Y52" s="129">
        <f t="shared" ca="1" si="6"/>
        <v>2029</v>
      </c>
      <c r="Z52" s="129"/>
      <c r="AA52" s="130">
        <f t="shared" si="7"/>
        <v>-35</v>
      </c>
      <c r="AB52" s="112">
        <f t="shared" si="8"/>
        <v>1</v>
      </c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</row>
    <row r="53" spans="1:39">
      <c r="A53" s="22" t="s">
        <v>904</v>
      </c>
      <c r="B53" s="23" t="s">
        <v>39</v>
      </c>
      <c r="C53" s="23" t="s">
        <v>489</v>
      </c>
      <c r="D53" s="23" t="s">
        <v>905</v>
      </c>
      <c r="E53" s="23" t="s">
        <v>906</v>
      </c>
      <c r="F53" s="23" t="s">
        <v>43</v>
      </c>
      <c r="G53" s="125">
        <v>44344</v>
      </c>
      <c r="H53" s="125">
        <v>44361</v>
      </c>
      <c r="I53" s="23" t="s">
        <v>907</v>
      </c>
      <c r="J53" s="26">
        <v>1</v>
      </c>
      <c r="K53" s="23" t="s">
        <v>908</v>
      </c>
      <c r="L53" s="126">
        <v>44925</v>
      </c>
      <c r="M53" s="127">
        <v>2102</v>
      </c>
      <c r="N53" s="127" t="s">
        <v>36</v>
      </c>
      <c r="O53" s="128">
        <v>44861</v>
      </c>
      <c r="P53" s="23" t="str">
        <f t="shared" ca="1" si="0"/>
        <v>Desvinculado</v>
      </c>
      <c r="Q53" s="129"/>
      <c r="R53" s="104">
        <v>1</v>
      </c>
      <c r="S53" s="104">
        <f t="shared" si="15"/>
        <v>8</v>
      </c>
      <c r="T53" s="104">
        <f t="shared" si="2"/>
        <v>33</v>
      </c>
      <c r="U53" s="129">
        <f t="shared" si="3"/>
        <v>1.4</v>
      </c>
      <c r="V53" s="129"/>
      <c r="W53" s="129">
        <f t="shared" ca="1" si="4"/>
        <v>2024</v>
      </c>
      <c r="X53" s="129">
        <f t="shared" ca="1" si="5"/>
        <v>2027</v>
      </c>
      <c r="Y53" s="129">
        <f t="shared" ca="1" si="6"/>
        <v>2030</v>
      </c>
      <c r="Z53" s="129"/>
      <c r="AA53" s="130">
        <f t="shared" si="7"/>
        <v>64</v>
      </c>
      <c r="AB53" s="112">
        <f t="shared" si="8"/>
        <v>1</v>
      </c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</row>
    <row r="54" spans="1:39">
      <c r="A54" s="6" t="s">
        <v>909</v>
      </c>
      <c r="B54" s="7" t="s">
        <v>231</v>
      </c>
      <c r="C54" s="7" t="s">
        <v>232</v>
      </c>
      <c r="D54" s="7" t="s">
        <v>910</v>
      </c>
      <c r="E54" s="7" t="s">
        <v>629</v>
      </c>
      <c r="F54" s="7" t="s">
        <v>43</v>
      </c>
      <c r="G54" s="114">
        <v>43816</v>
      </c>
      <c r="H54" s="107">
        <v>43850</v>
      </c>
      <c r="I54" s="7" t="s">
        <v>911</v>
      </c>
      <c r="J54" s="10">
        <v>1</v>
      </c>
      <c r="K54" s="7" t="s">
        <v>912</v>
      </c>
      <c r="L54" s="119">
        <v>44924</v>
      </c>
      <c r="M54" s="19">
        <v>154592</v>
      </c>
      <c r="N54" s="65" t="s">
        <v>254</v>
      </c>
      <c r="O54" s="120">
        <v>44947</v>
      </c>
      <c r="P54" s="7" t="str">
        <f t="shared" ca="1" si="0"/>
        <v>Desvinculado</v>
      </c>
      <c r="Q54" s="112" t="s">
        <v>913</v>
      </c>
      <c r="R54" s="112">
        <v>1</v>
      </c>
      <c r="S54" s="112">
        <f t="shared" si="15"/>
        <v>11</v>
      </c>
      <c r="T54" s="112">
        <f t="shared" si="2"/>
        <v>45</v>
      </c>
      <c r="U54" s="111">
        <f t="shared" si="3"/>
        <v>3</v>
      </c>
      <c r="V54" s="111"/>
      <c r="W54" s="111" t="str">
        <f t="shared" ca="1" si="4"/>
        <v>No Aplica</v>
      </c>
      <c r="X54" s="111">
        <f t="shared" ca="1" si="5"/>
        <v>2026</v>
      </c>
      <c r="Y54" s="111">
        <f t="shared" ca="1" si="6"/>
        <v>2029</v>
      </c>
      <c r="Z54" s="111"/>
      <c r="AA54" s="113">
        <f t="shared" si="7"/>
        <v>-23</v>
      </c>
      <c r="AB54" s="112">
        <f t="shared" si="8"/>
        <v>1</v>
      </c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</row>
    <row r="55" spans="1:39">
      <c r="A55" s="72">
        <v>3233</v>
      </c>
      <c r="B55" s="23" t="s">
        <v>92</v>
      </c>
      <c r="C55" s="23" t="s">
        <v>203</v>
      </c>
      <c r="D55" s="23" t="s">
        <v>914</v>
      </c>
      <c r="E55" s="23" t="s">
        <v>648</v>
      </c>
      <c r="F55" s="23" t="s">
        <v>43</v>
      </c>
      <c r="G55" s="125">
        <v>42746</v>
      </c>
      <c r="H55" s="125">
        <v>42767</v>
      </c>
      <c r="I55" s="23" t="s">
        <v>915</v>
      </c>
      <c r="J55" s="26">
        <v>1</v>
      </c>
      <c r="K55" s="23" t="s">
        <v>916</v>
      </c>
      <c r="L55" s="126">
        <v>44924</v>
      </c>
      <c r="M55" s="127">
        <v>120129</v>
      </c>
      <c r="N55" s="127" t="s">
        <v>917</v>
      </c>
      <c r="O55" s="138">
        <v>44959</v>
      </c>
      <c r="P55" s="23" t="str">
        <f t="shared" ca="1" si="0"/>
        <v>Desvinculado</v>
      </c>
      <c r="Q55" s="129"/>
      <c r="R55" s="104">
        <v>1</v>
      </c>
      <c r="S55" s="104">
        <f t="shared" si="15"/>
        <v>12</v>
      </c>
      <c r="T55" s="104">
        <f t="shared" si="2"/>
        <v>47</v>
      </c>
      <c r="U55" s="129">
        <f t="shared" si="3"/>
        <v>6</v>
      </c>
      <c r="V55" s="129"/>
      <c r="W55" s="129" t="str">
        <f t="shared" ca="1" si="4"/>
        <v>No Aplica</v>
      </c>
      <c r="X55" s="129" t="str">
        <f t="shared" ca="1" si="5"/>
        <v>No Aplica</v>
      </c>
      <c r="Y55" s="129">
        <f t="shared" ca="1" si="6"/>
        <v>2026</v>
      </c>
      <c r="Z55" s="129"/>
      <c r="AA55" s="130">
        <f t="shared" si="7"/>
        <v>-35</v>
      </c>
      <c r="AB55" s="112">
        <f t="shared" si="8"/>
        <v>1</v>
      </c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</row>
    <row r="56" spans="1:39">
      <c r="A56" s="6" t="s">
        <v>918</v>
      </c>
      <c r="B56" s="7" t="s">
        <v>919</v>
      </c>
      <c r="C56" s="7" t="s">
        <v>920</v>
      </c>
      <c r="D56" s="7" t="s">
        <v>888</v>
      </c>
      <c r="E56" s="7" t="s">
        <v>617</v>
      </c>
      <c r="F56" s="7" t="s">
        <v>33</v>
      </c>
      <c r="G56" s="107">
        <v>43857</v>
      </c>
      <c r="H56" s="107">
        <v>43858</v>
      </c>
      <c r="I56" s="7" t="s">
        <v>921</v>
      </c>
      <c r="J56" s="10">
        <v>1</v>
      </c>
      <c r="K56" s="7" t="s">
        <v>922</v>
      </c>
      <c r="L56" s="119">
        <v>44922</v>
      </c>
      <c r="M56" s="19">
        <v>4232022</v>
      </c>
      <c r="N56" s="65" t="s">
        <v>254</v>
      </c>
      <c r="O56" s="120">
        <v>44955</v>
      </c>
      <c r="P56" s="7" t="str">
        <f t="shared" ca="1" si="0"/>
        <v>Desvinculado</v>
      </c>
      <c r="Q56" s="111"/>
      <c r="R56" s="112">
        <v>1</v>
      </c>
      <c r="S56" s="112">
        <f t="shared" si="15"/>
        <v>11</v>
      </c>
      <c r="T56" s="112">
        <f t="shared" si="2"/>
        <v>47</v>
      </c>
      <c r="U56" s="111">
        <f t="shared" si="3"/>
        <v>3</v>
      </c>
      <c r="V56" s="111"/>
      <c r="W56" s="111" t="str">
        <f t="shared" ca="1" si="4"/>
        <v>No Aplica</v>
      </c>
      <c r="X56" s="111">
        <f t="shared" ca="1" si="5"/>
        <v>2026</v>
      </c>
      <c r="Y56" s="111">
        <f t="shared" ca="1" si="6"/>
        <v>2029</v>
      </c>
      <c r="Z56" s="111"/>
      <c r="AA56" s="113">
        <f t="shared" si="7"/>
        <v>-33</v>
      </c>
      <c r="AB56" s="112">
        <f t="shared" si="8"/>
        <v>1</v>
      </c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</row>
    <row r="57" spans="1:39">
      <c r="A57" s="6" t="s">
        <v>923</v>
      </c>
      <c r="B57" s="7" t="s">
        <v>463</v>
      </c>
      <c r="C57" s="7" t="s">
        <v>464</v>
      </c>
      <c r="D57" s="7" t="s">
        <v>914</v>
      </c>
      <c r="E57" s="7" t="s">
        <v>615</v>
      </c>
      <c r="F57" s="7" t="s">
        <v>33</v>
      </c>
      <c r="G57" s="107">
        <v>44476</v>
      </c>
      <c r="H57" s="107">
        <v>44531</v>
      </c>
      <c r="I57" s="7" t="s">
        <v>924</v>
      </c>
      <c r="J57" s="10">
        <v>1</v>
      </c>
      <c r="K57" s="7" t="s">
        <v>925</v>
      </c>
      <c r="L57" s="119">
        <v>44922</v>
      </c>
      <c r="M57" s="19">
        <v>1990682</v>
      </c>
      <c r="N57" s="65" t="s">
        <v>36</v>
      </c>
      <c r="O57" s="120">
        <v>44927</v>
      </c>
      <c r="P57" s="7" t="str">
        <f t="shared" ca="1" si="0"/>
        <v>Desvinculado</v>
      </c>
      <c r="Q57" s="111"/>
      <c r="R57" s="112">
        <v>1</v>
      </c>
      <c r="S57" s="112">
        <f t="shared" si="15"/>
        <v>11</v>
      </c>
      <c r="T57" s="112">
        <f t="shared" si="2"/>
        <v>43</v>
      </c>
      <c r="U57" s="111">
        <f t="shared" si="3"/>
        <v>1.1000000000000001</v>
      </c>
      <c r="V57" s="111"/>
      <c r="W57" s="111">
        <f t="shared" ca="1" si="4"/>
        <v>2024</v>
      </c>
      <c r="X57" s="111">
        <f t="shared" ca="1" si="5"/>
        <v>2027</v>
      </c>
      <c r="Y57" s="111">
        <f t="shared" ca="1" si="6"/>
        <v>2030</v>
      </c>
      <c r="Z57" s="111"/>
      <c r="AA57" s="113">
        <f t="shared" si="7"/>
        <v>-5</v>
      </c>
      <c r="AB57" s="112">
        <f t="shared" si="8"/>
        <v>1</v>
      </c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</row>
    <row r="58" spans="1:39">
      <c r="A58" s="6" t="s">
        <v>926</v>
      </c>
      <c r="B58" s="7" t="s">
        <v>111</v>
      </c>
      <c r="C58" s="7" t="s">
        <v>522</v>
      </c>
      <c r="D58" s="7" t="s">
        <v>927</v>
      </c>
      <c r="E58" s="7" t="s">
        <v>928</v>
      </c>
      <c r="F58" s="7" t="s">
        <v>33</v>
      </c>
      <c r="G58" s="107">
        <v>43355</v>
      </c>
      <c r="H58" s="107">
        <v>43374</v>
      </c>
      <c r="I58" s="7" t="s">
        <v>929</v>
      </c>
      <c r="J58" s="10">
        <v>1</v>
      </c>
      <c r="K58" s="7" t="s">
        <v>930</v>
      </c>
      <c r="L58" s="119">
        <v>44921</v>
      </c>
      <c r="M58" s="19">
        <v>1983109</v>
      </c>
      <c r="N58" s="65" t="s">
        <v>36</v>
      </c>
      <c r="O58" s="21">
        <v>44917</v>
      </c>
      <c r="P58" s="7" t="str">
        <f t="shared" ca="1" si="0"/>
        <v>Desvinculado</v>
      </c>
      <c r="Q58" s="111"/>
      <c r="R58" s="112">
        <v>1</v>
      </c>
      <c r="S58" s="112">
        <f>IF(O58="","", MONTH(O58)-2)</f>
        <v>10</v>
      </c>
      <c r="T58" s="112">
        <f t="shared" si="2"/>
        <v>41</v>
      </c>
      <c r="U58" s="111">
        <f t="shared" si="3"/>
        <v>4.2</v>
      </c>
      <c r="V58" s="111"/>
      <c r="W58" s="111" t="str">
        <f t="shared" ca="1" si="4"/>
        <v>No Aplica</v>
      </c>
      <c r="X58" s="111">
        <f t="shared" ca="1" si="5"/>
        <v>2024</v>
      </c>
      <c r="Y58" s="111">
        <f t="shared" ca="1" si="6"/>
        <v>2027</v>
      </c>
      <c r="Z58" s="111"/>
      <c r="AA58" s="113">
        <f t="shared" si="7"/>
        <v>4</v>
      </c>
      <c r="AB58" s="112">
        <f t="shared" si="8"/>
        <v>1</v>
      </c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</row>
    <row r="59" spans="1:39">
      <c r="A59" s="6" t="s">
        <v>931</v>
      </c>
      <c r="B59" s="7" t="s">
        <v>463</v>
      </c>
      <c r="C59" s="7" t="s">
        <v>464</v>
      </c>
      <c r="D59" s="7" t="s">
        <v>888</v>
      </c>
      <c r="E59" s="7" t="s">
        <v>616</v>
      </c>
      <c r="F59" s="7" t="s">
        <v>43</v>
      </c>
      <c r="G59" s="107">
        <v>43591</v>
      </c>
      <c r="H59" s="107">
        <v>43647</v>
      </c>
      <c r="I59" s="7" t="s">
        <v>932</v>
      </c>
      <c r="J59" s="10">
        <v>1</v>
      </c>
      <c r="K59" s="7" t="s">
        <v>933</v>
      </c>
      <c r="L59" s="119">
        <v>44921</v>
      </c>
      <c r="M59" s="19">
        <v>526</v>
      </c>
      <c r="N59" s="65" t="s">
        <v>36</v>
      </c>
      <c r="O59" s="120">
        <v>44927</v>
      </c>
      <c r="P59" s="7" t="str">
        <f t="shared" ca="1" si="0"/>
        <v>Desvinculado</v>
      </c>
      <c r="Q59" s="111"/>
      <c r="R59" s="112">
        <v>1</v>
      </c>
      <c r="S59" s="112">
        <f>IF(O59="","",IF(YEAR(O59)=2023, MONTH(O59)+10,MONTH(O59)-2))</f>
        <v>11</v>
      </c>
      <c r="T59" s="112">
        <f t="shared" si="2"/>
        <v>43</v>
      </c>
      <c r="U59" s="111">
        <f t="shared" si="3"/>
        <v>3.5</v>
      </c>
      <c r="V59" s="111"/>
      <c r="W59" s="111" t="str">
        <f t="shared" ca="1" si="4"/>
        <v>No Aplica</v>
      </c>
      <c r="X59" s="111">
        <f t="shared" ca="1" si="5"/>
        <v>2025</v>
      </c>
      <c r="Y59" s="111">
        <f t="shared" ca="1" si="6"/>
        <v>2028</v>
      </c>
      <c r="Z59" s="111"/>
      <c r="AA59" s="113">
        <f t="shared" si="7"/>
        <v>-6</v>
      </c>
      <c r="AB59" s="112">
        <f t="shared" si="8"/>
        <v>1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</row>
    <row r="60" spans="1:39">
      <c r="A60" s="6" t="s">
        <v>934</v>
      </c>
      <c r="B60" s="7" t="s">
        <v>127</v>
      </c>
      <c r="C60" s="7" t="s">
        <v>935</v>
      </c>
      <c r="D60" s="7" t="s">
        <v>936</v>
      </c>
      <c r="E60" s="7" t="s">
        <v>937</v>
      </c>
      <c r="F60" s="7" t="s">
        <v>43</v>
      </c>
      <c r="G60" s="107">
        <v>43997</v>
      </c>
      <c r="H60" s="107">
        <v>44075</v>
      </c>
      <c r="I60" s="7" t="s">
        <v>938</v>
      </c>
      <c r="J60" s="10">
        <v>1</v>
      </c>
      <c r="K60" s="7" t="s">
        <v>939</v>
      </c>
      <c r="L60" s="119">
        <v>44921</v>
      </c>
      <c r="M60" s="19">
        <v>1298</v>
      </c>
      <c r="N60" s="65" t="s">
        <v>47</v>
      </c>
      <c r="O60" s="21">
        <v>44914</v>
      </c>
      <c r="P60" s="7" t="str">
        <f t="shared" ca="1" si="0"/>
        <v>Desvinculado</v>
      </c>
      <c r="Q60" s="112"/>
      <c r="R60" s="112">
        <v>1</v>
      </c>
      <c r="S60" s="112">
        <f>IF(O60="","", MONTH(O60)-2)</f>
        <v>10</v>
      </c>
      <c r="T60" s="112">
        <f t="shared" si="2"/>
        <v>41</v>
      </c>
      <c r="U60" s="111">
        <f t="shared" si="3"/>
        <v>2.2999999999999998</v>
      </c>
      <c r="V60" s="111"/>
      <c r="W60" s="111" t="str">
        <f t="shared" ca="1" si="4"/>
        <v>No Aplica</v>
      </c>
      <c r="X60" s="111">
        <f t="shared" ca="1" si="5"/>
        <v>2026</v>
      </c>
      <c r="Y60" s="111">
        <f t="shared" ca="1" si="6"/>
        <v>2029</v>
      </c>
      <c r="Z60" s="111"/>
      <c r="AA60" s="113">
        <f t="shared" si="7"/>
        <v>7</v>
      </c>
      <c r="AB60" s="112">
        <f t="shared" si="8"/>
        <v>1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</row>
    <row r="61" spans="1:39">
      <c r="A61" s="6" t="s">
        <v>940</v>
      </c>
      <c r="B61" s="7" t="s">
        <v>300</v>
      </c>
      <c r="C61" s="7" t="s">
        <v>941</v>
      </c>
      <c r="D61" s="7" t="s">
        <v>942</v>
      </c>
      <c r="E61" s="7" t="s">
        <v>622</v>
      </c>
      <c r="F61" s="7" t="s">
        <v>43</v>
      </c>
      <c r="G61" s="114">
        <v>43817</v>
      </c>
      <c r="H61" s="107">
        <v>43843</v>
      </c>
      <c r="I61" s="7" t="s">
        <v>943</v>
      </c>
      <c r="J61" s="10">
        <v>1</v>
      </c>
      <c r="K61" s="7" t="s">
        <v>944</v>
      </c>
      <c r="L61" s="116">
        <v>44917</v>
      </c>
      <c r="M61" s="65">
        <v>287549</v>
      </c>
      <c r="N61" s="65" t="s">
        <v>254</v>
      </c>
      <c r="O61" s="117">
        <v>44939</v>
      </c>
      <c r="P61" s="7" t="str">
        <f t="shared" ca="1" si="0"/>
        <v>Desvinculado</v>
      </c>
      <c r="Q61" s="111"/>
      <c r="R61" s="112">
        <v>1</v>
      </c>
      <c r="S61" s="112">
        <f t="shared" ref="S61:S64" si="16">IF(O61="","",IF(YEAR(O61)=2023, MONTH(O61)+10,MONTH(O61)-2))</f>
        <v>11</v>
      </c>
      <c r="T61" s="112">
        <f t="shared" si="2"/>
        <v>44</v>
      </c>
      <c r="U61" s="111">
        <f t="shared" si="3"/>
        <v>3</v>
      </c>
      <c r="V61" s="111"/>
      <c r="W61" s="111" t="str">
        <f t="shared" ca="1" si="4"/>
        <v>No Aplica</v>
      </c>
      <c r="X61" s="111">
        <f t="shared" ca="1" si="5"/>
        <v>2026</v>
      </c>
      <c r="Y61" s="111">
        <f t="shared" ca="1" si="6"/>
        <v>2029</v>
      </c>
      <c r="Z61" s="111"/>
      <c r="AA61" s="113">
        <f t="shared" si="7"/>
        <v>-22</v>
      </c>
      <c r="AB61" s="112">
        <f t="shared" si="8"/>
        <v>1</v>
      </c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</row>
    <row r="62" spans="1:39">
      <c r="A62" s="6" t="s">
        <v>945</v>
      </c>
      <c r="B62" s="7" t="s">
        <v>56</v>
      </c>
      <c r="C62" s="7" t="s">
        <v>584</v>
      </c>
      <c r="D62" s="7" t="s">
        <v>927</v>
      </c>
      <c r="E62" s="7" t="s">
        <v>946</v>
      </c>
      <c r="F62" s="7" t="s">
        <v>43</v>
      </c>
      <c r="G62" s="114">
        <v>43810</v>
      </c>
      <c r="H62" s="107">
        <v>43831</v>
      </c>
      <c r="I62" s="7" t="s">
        <v>947</v>
      </c>
      <c r="J62" s="10">
        <v>1</v>
      </c>
      <c r="K62" s="7" t="s">
        <v>948</v>
      </c>
      <c r="L62" s="116">
        <v>44917</v>
      </c>
      <c r="M62" s="65">
        <v>1329</v>
      </c>
      <c r="N62" s="65" t="s">
        <v>254</v>
      </c>
      <c r="O62" s="117">
        <v>44927</v>
      </c>
      <c r="P62" s="7" t="str">
        <f t="shared" ca="1" si="0"/>
        <v>Desvinculado</v>
      </c>
      <c r="Q62" s="111"/>
      <c r="R62" s="112">
        <v>1</v>
      </c>
      <c r="S62" s="112">
        <f t="shared" si="16"/>
        <v>11</v>
      </c>
      <c r="T62" s="112">
        <f t="shared" si="2"/>
        <v>43</v>
      </c>
      <c r="U62" s="111">
        <f t="shared" si="3"/>
        <v>3</v>
      </c>
      <c r="V62" s="111"/>
      <c r="W62" s="111" t="str">
        <f t="shared" ca="1" si="4"/>
        <v>No Aplica</v>
      </c>
      <c r="X62" s="111">
        <f t="shared" ca="1" si="5"/>
        <v>2025</v>
      </c>
      <c r="Y62" s="111">
        <f t="shared" ca="1" si="6"/>
        <v>2028</v>
      </c>
      <c r="Z62" s="111"/>
      <c r="AA62" s="113">
        <f t="shared" si="7"/>
        <v>-10</v>
      </c>
      <c r="AB62" s="112">
        <f t="shared" si="8"/>
        <v>1</v>
      </c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</row>
    <row r="63" spans="1:39">
      <c r="A63" s="6" t="s">
        <v>949</v>
      </c>
      <c r="B63" s="7" t="s">
        <v>56</v>
      </c>
      <c r="C63" s="7" t="s">
        <v>57</v>
      </c>
      <c r="D63" s="7" t="s">
        <v>738</v>
      </c>
      <c r="E63" s="7" t="s">
        <v>640</v>
      </c>
      <c r="F63" s="7" t="s">
        <v>43</v>
      </c>
      <c r="G63" s="114">
        <v>43392</v>
      </c>
      <c r="H63" s="107">
        <v>43435</v>
      </c>
      <c r="I63" s="7" t="s">
        <v>950</v>
      </c>
      <c r="J63" s="10">
        <v>1</v>
      </c>
      <c r="K63" s="7" t="s">
        <v>951</v>
      </c>
      <c r="L63" s="116">
        <v>44914</v>
      </c>
      <c r="M63" s="65">
        <v>2013</v>
      </c>
      <c r="N63" s="65" t="s">
        <v>254</v>
      </c>
      <c r="O63" s="117">
        <v>44958</v>
      </c>
      <c r="P63" s="7" t="str">
        <f t="shared" ca="1" si="0"/>
        <v>Desvinculado</v>
      </c>
      <c r="Q63" s="111"/>
      <c r="R63" s="112">
        <v>1</v>
      </c>
      <c r="S63" s="112">
        <f t="shared" si="16"/>
        <v>12</v>
      </c>
      <c r="T63" s="112">
        <f t="shared" si="2"/>
        <v>47</v>
      </c>
      <c r="U63" s="111">
        <f t="shared" si="3"/>
        <v>4.2</v>
      </c>
      <c r="V63" s="111"/>
      <c r="W63" s="111" t="str">
        <f t="shared" ca="1" si="4"/>
        <v>No Aplica</v>
      </c>
      <c r="X63" s="111">
        <f t="shared" ca="1" si="5"/>
        <v>2024</v>
      </c>
      <c r="Y63" s="111">
        <f t="shared" ca="1" si="6"/>
        <v>2027</v>
      </c>
      <c r="Z63" s="111"/>
      <c r="AA63" s="113">
        <f t="shared" si="7"/>
        <v>-44</v>
      </c>
      <c r="AB63" s="112">
        <f t="shared" si="8"/>
        <v>1</v>
      </c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</row>
    <row r="64" spans="1:39">
      <c r="A64" s="6" t="s">
        <v>952</v>
      </c>
      <c r="B64" s="7" t="s">
        <v>56</v>
      </c>
      <c r="C64" s="7" t="s">
        <v>584</v>
      </c>
      <c r="D64" s="7" t="s">
        <v>694</v>
      </c>
      <c r="E64" s="7" t="s">
        <v>605</v>
      </c>
      <c r="F64" s="7" t="s">
        <v>43</v>
      </c>
      <c r="G64" s="107">
        <v>43840</v>
      </c>
      <c r="H64" s="107">
        <v>43846</v>
      </c>
      <c r="I64" s="7" t="s">
        <v>953</v>
      </c>
      <c r="J64" s="10">
        <v>1</v>
      </c>
      <c r="K64" s="7" t="s">
        <v>954</v>
      </c>
      <c r="L64" s="116">
        <v>44910</v>
      </c>
      <c r="M64" s="65">
        <v>1316</v>
      </c>
      <c r="N64" s="65" t="s">
        <v>254</v>
      </c>
      <c r="O64" s="117">
        <v>44942</v>
      </c>
      <c r="P64" s="7" t="str">
        <f t="shared" ca="1" si="0"/>
        <v>Desvinculado</v>
      </c>
      <c r="Q64" s="111"/>
      <c r="R64" s="112">
        <v>1</v>
      </c>
      <c r="S64" s="112">
        <f t="shared" si="16"/>
        <v>11</v>
      </c>
      <c r="T64" s="112">
        <f t="shared" si="2"/>
        <v>45</v>
      </c>
      <c r="U64" s="111">
        <f t="shared" si="3"/>
        <v>3</v>
      </c>
      <c r="V64" s="111"/>
      <c r="W64" s="111" t="str">
        <f t="shared" ca="1" si="4"/>
        <v>No Aplica</v>
      </c>
      <c r="X64" s="111">
        <f t="shared" ca="1" si="5"/>
        <v>2026</v>
      </c>
      <c r="Y64" s="111">
        <f t="shared" ca="1" si="6"/>
        <v>2029</v>
      </c>
      <c r="Z64" s="111"/>
      <c r="AA64" s="113">
        <f t="shared" si="7"/>
        <v>-32</v>
      </c>
      <c r="AB64" s="112">
        <f t="shared" si="8"/>
        <v>1</v>
      </c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</row>
    <row r="65" spans="1:39">
      <c r="A65" s="6" t="s">
        <v>955</v>
      </c>
      <c r="B65" s="7" t="s">
        <v>105</v>
      </c>
      <c r="C65" s="7" t="s">
        <v>542</v>
      </c>
      <c r="D65" s="7" t="s">
        <v>956</v>
      </c>
      <c r="E65" s="7" t="s">
        <v>957</v>
      </c>
      <c r="F65" s="7" t="s">
        <v>33</v>
      </c>
      <c r="G65" s="107">
        <v>44565</v>
      </c>
      <c r="H65" s="107">
        <v>44574</v>
      </c>
      <c r="I65" s="7" t="s">
        <v>958</v>
      </c>
      <c r="J65" s="10">
        <v>1</v>
      </c>
      <c r="K65" s="7" t="s">
        <v>959</v>
      </c>
      <c r="L65" s="119">
        <v>44909</v>
      </c>
      <c r="M65" s="19">
        <v>851</v>
      </c>
      <c r="N65" s="65" t="s">
        <v>47</v>
      </c>
      <c r="O65" s="131">
        <v>44844</v>
      </c>
      <c r="P65" s="7" t="str">
        <f t="shared" ca="1" si="0"/>
        <v>Desvinculado</v>
      </c>
      <c r="Q65" s="112" t="s">
        <v>960</v>
      </c>
      <c r="R65" s="112">
        <v>1</v>
      </c>
      <c r="S65" s="112">
        <f>IF(O65="","", MONTH(O65)-2)</f>
        <v>8</v>
      </c>
      <c r="T65" s="112">
        <f t="shared" si="2"/>
        <v>31</v>
      </c>
      <c r="U65" s="111">
        <f t="shared" si="3"/>
        <v>0.7</v>
      </c>
      <c r="V65" s="111"/>
      <c r="W65" s="111">
        <f t="shared" ca="1" si="4"/>
        <v>2025</v>
      </c>
      <c r="X65" s="111">
        <f t="shared" ca="1" si="5"/>
        <v>2028</v>
      </c>
      <c r="Y65" s="111">
        <f t="shared" ca="1" si="6"/>
        <v>2031</v>
      </c>
      <c r="Z65" s="111"/>
      <c r="AA65" s="113">
        <f t="shared" si="7"/>
        <v>65</v>
      </c>
      <c r="AB65" s="112">
        <f t="shared" si="8"/>
        <v>1</v>
      </c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</row>
    <row r="66" spans="1:39">
      <c r="A66" s="6" t="s">
        <v>961</v>
      </c>
      <c r="B66" s="7" t="s">
        <v>231</v>
      </c>
      <c r="C66" s="7" t="s">
        <v>340</v>
      </c>
      <c r="D66" s="7" t="s">
        <v>962</v>
      </c>
      <c r="E66" s="7" t="s">
        <v>606</v>
      </c>
      <c r="F66" s="7" t="s">
        <v>43</v>
      </c>
      <c r="G66" s="107">
        <v>42900</v>
      </c>
      <c r="H66" s="107">
        <v>42905</v>
      </c>
      <c r="I66" s="7" t="s">
        <v>963</v>
      </c>
      <c r="J66" s="10">
        <v>1</v>
      </c>
      <c r="K66" s="7" t="s">
        <v>964</v>
      </c>
      <c r="L66" s="116">
        <v>44909</v>
      </c>
      <c r="M66" s="19">
        <v>1946154</v>
      </c>
      <c r="N66" s="65" t="s">
        <v>36</v>
      </c>
      <c r="O66" s="131">
        <v>44927</v>
      </c>
      <c r="P66" s="7" t="str">
        <f t="shared" ca="1" si="0"/>
        <v>Desvinculado</v>
      </c>
      <c r="Q66" s="111"/>
      <c r="R66" s="112">
        <v>1</v>
      </c>
      <c r="S66" s="112">
        <f t="shared" ref="S66:S67" si="17">IF(O66="","",IF(YEAR(O66)=2023, MONTH(O66)+10,MONTH(O66)-2))</f>
        <v>11</v>
      </c>
      <c r="T66" s="112">
        <f t="shared" si="2"/>
        <v>43</v>
      </c>
      <c r="U66" s="111">
        <f t="shared" si="3"/>
        <v>5.5</v>
      </c>
      <c r="V66" s="111"/>
      <c r="W66" s="111" t="str">
        <f t="shared" ca="1" si="4"/>
        <v>No Aplica</v>
      </c>
      <c r="X66" s="111" t="str">
        <f t="shared" ca="1" si="5"/>
        <v>No Aplica</v>
      </c>
      <c r="Y66" s="111">
        <f t="shared" ca="1" si="6"/>
        <v>2026</v>
      </c>
      <c r="Z66" s="111"/>
      <c r="AA66" s="113">
        <f t="shared" si="7"/>
        <v>-18</v>
      </c>
      <c r="AB66" s="112">
        <f t="shared" si="8"/>
        <v>1</v>
      </c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</row>
    <row r="67" spans="1:39">
      <c r="A67" s="6" t="s">
        <v>965</v>
      </c>
      <c r="B67" s="7" t="s">
        <v>300</v>
      </c>
      <c r="C67" s="7" t="s">
        <v>966</v>
      </c>
      <c r="D67" s="7" t="s">
        <v>967</v>
      </c>
      <c r="E67" s="7" t="s">
        <v>628</v>
      </c>
      <c r="F67" s="7" t="s">
        <v>43</v>
      </c>
      <c r="G67" s="107">
        <v>42986</v>
      </c>
      <c r="H67" s="114">
        <v>43025</v>
      </c>
      <c r="I67" s="7" t="s">
        <v>968</v>
      </c>
      <c r="J67" s="10">
        <v>1</v>
      </c>
      <c r="K67" s="7" t="s">
        <v>969</v>
      </c>
      <c r="L67" s="119">
        <v>44909</v>
      </c>
      <c r="M67" s="19">
        <v>231</v>
      </c>
      <c r="N67" s="65" t="s">
        <v>47</v>
      </c>
      <c r="O67" s="120">
        <v>44942</v>
      </c>
      <c r="P67" s="7" t="str">
        <f t="shared" ca="1" si="0"/>
        <v>Desvinculado</v>
      </c>
      <c r="Q67" s="111"/>
      <c r="R67" s="112">
        <v>1</v>
      </c>
      <c r="S67" s="112">
        <f t="shared" si="17"/>
        <v>11</v>
      </c>
      <c r="T67" s="112">
        <f t="shared" si="2"/>
        <v>45</v>
      </c>
      <c r="U67" s="111">
        <f t="shared" si="3"/>
        <v>5.3</v>
      </c>
      <c r="V67" s="111"/>
      <c r="W67" s="111" t="str">
        <f t="shared" ca="1" si="4"/>
        <v>No Aplica</v>
      </c>
      <c r="X67" s="111" t="str">
        <f t="shared" ca="1" si="5"/>
        <v>No Aplica</v>
      </c>
      <c r="Y67" s="111">
        <f t="shared" ca="1" si="6"/>
        <v>2026</v>
      </c>
      <c r="Z67" s="111"/>
      <c r="AA67" s="113">
        <f t="shared" si="7"/>
        <v>-33</v>
      </c>
      <c r="AB67" s="112">
        <f t="shared" si="8"/>
        <v>1</v>
      </c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</row>
    <row r="68" spans="1:39">
      <c r="A68" s="6" t="s">
        <v>970</v>
      </c>
      <c r="B68" s="7" t="s">
        <v>294</v>
      </c>
      <c r="C68" s="7" t="s">
        <v>971</v>
      </c>
      <c r="D68" s="7" t="s">
        <v>732</v>
      </c>
      <c r="E68" s="7" t="s">
        <v>972</v>
      </c>
      <c r="F68" s="7" t="s">
        <v>43</v>
      </c>
      <c r="G68" s="107">
        <v>42809</v>
      </c>
      <c r="H68" s="107">
        <v>42835</v>
      </c>
      <c r="I68" s="7" t="s">
        <v>973</v>
      </c>
      <c r="J68" s="10">
        <v>1</v>
      </c>
      <c r="K68" s="7" t="s">
        <v>974</v>
      </c>
      <c r="L68" s="119">
        <v>44908</v>
      </c>
      <c r="M68" s="124">
        <v>2022991021054</v>
      </c>
      <c r="N68" s="65" t="s">
        <v>47</v>
      </c>
      <c r="O68" s="21">
        <v>44914</v>
      </c>
      <c r="P68" s="7" t="str">
        <f t="shared" ca="1" si="0"/>
        <v>Desvinculado</v>
      </c>
      <c r="Q68" s="111"/>
      <c r="R68" s="112">
        <v>1</v>
      </c>
      <c r="S68" s="112">
        <f t="shared" ref="S68:S70" si="18">IF(O68="","", MONTH(O68)-2)</f>
        <v>10</v>
      </c>
      <c r="T68" s="112">
        <f t="shared" si="2"/>
        <v>41</v>
      </c>
      <c r="U68" s="111">
        <f t="shared" si="3"/>
        <v>5.7</v>
      </c>
      <c r="V68" s="111"/>
      <c r="W68" s="111" t="str">
        <f t="shared" ca="1" si="4"/>
        <v>No Aplica</v>
      </c>
      <c r="X68" s="111" t="str">
        <f t="shared" ca="1" si="5"/>
        <v>No Aplica</v>
      </c>
      <c r="Y68" s="111">
        <f t="shared" ca="1" si="6"/>
        <v>2026</v>
      </c>
      <c r="Z68" s="111"/>
      <c r="AA68" s="113">
        <f t="shared" si="7"/>
        <v>-6</v>
      </c>
      <c r="AB68" s="112">
        <f t="shared" si="8"/>
        <v>1</v>
      </c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</row>
    <row r="69" spans="1:39">
      <c r="A69" s="6" t="s">
        <v>975</v>
      </c>
      <c r="B69" s="7" t="s">
        <v>214</v>
      </c>
      <c r="C69" s="7" t="s">
        <v>215</v>
      </c>
      <c r="D69" s="7" t="s">
        <v>694</v>
      </c>
      <c r="E69" s="7" t="s">
        <v>976</v>
      </c>
      <c r="F69" s="7" t="s">
        <v>43</v>
      </c>
      <c r="G69" s="114">
        <v>44118</v>
      </c>
      <c r="H69" s="114">
        <v>44130</v>
      </c>
      <c r="I69" s="7" t="s">
        <v>977</v>
      </c>
      <c r="J69" s="10">
        <v>1</v>
      </c>
      <c r="K69" s="7" t="s">
        <v>978</v>
      </c>
      <c r="L69" s="119">
        <v>44904</v>
      </c>
      <c r="M69" s="19">
        <v>3137</v>
      </c>
      <c r="N69" s="65" t="s">
        <v>36</v>
      </c>
      <c r="O69" s="120">
        <v>44900</v>
      </c>
      <c r="P69" s="7" t="str">
        <f t="shared" ca="1" si="0"/>
        <v>Desvinculado</v>
      </c>
      <c r="Q69" s="111"/>
      <c r="R69" s="112">
        <v>1</v>
      </c>
      <c r="S69" s="112">
        <f t="shared" si="18"/>
        <v>10</v>
      </c>
      <c r="T69" s="112">
        <f t="shared" si="2"/>
        <v>39</v>
      </c>
      <c r="U69" s="111">
        <f t="shared" si="3"/>
        <v>2.1</v>
      </c>
      <c r="V69" s="111"/>
      <c r="W69" s="111" t="str">
        <f t="shared" ca="1" si="4"/>
        <v>No Aplica</v>
      </c>
      <c r="X69" s="111">
        <f t="shared" ca="1" si="5"/>
        <v>2026</v>
      </c>
      <c r="Y69" s="111">
        <f t="shared" ca="1" si="6"/>
        <v>2029</v>
      </c>
      <c r="Z69" s="111"/>
      <c r="AA69" s="113">
        <f t="shared" si="7"/>
        <v>4</v>
      </c>
      <c r="AB69" s="112">
        <f t="shared" si="8"/>
        <v>1</v>
      </c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</row>
    <row r="70" spans="1:39">
      <c r="A70" s="6" t="s">
        <v>979</v>
      </c>
      <c r="B70" s="7" t="s">
        <v>56</v>
      </c>
      <c r="C70" s="7" t="s">
        <v>220</v>
      </c>
      <c r="D70" s="7" t="s">
        <v>980</v>
      </c>
      <c r="E70" s="7" t="s">
        <v>981</v>
      </c>
      <c r="F70" s="7" t="s">
        <v>33</v>
      </c>
      <c r="G70" s="114">
        <v>43782</v>
      </c>
      <c r="H70" s="107">
        <v>43801</v>
      </c>
      <c r="I70" s="7" t="s">
        <v>982</v>
      </c>
      <c r="J70" s="10">
        <v>1</v>
      </c>
      <c r="K70" s="7" t="s">
        <v>983</v>
      </c>
      <c r="L70" s="119">
        <v>44902</v>
      </c>
      <c r="M70" s="19" t="s">
        <v>984</v>
      </c>
      <c r="N70" s="65" t="s">
        <v>254</v>
      </c>
      <c r="O70" s="120">
        <v>44898</v>
      </c>
      <c r="P70" s="7" t="str">
        <f t="shared" ca="1" si="0"/>
        <v>Desvinculado</v>
      </c>
      <c r="Q70" s="111"/>
      <c r="R70" s="112">
        <v>1</v>
      </c>
      <c r="S70" s="112">
        <f t="shared" si="18"/>
        <v>10</v>
      </c>
      <c r="T70" s="112">
        <f t="shared" si="2"/>
        <v>38</v>
      </c>
      <c r="U70" s="111">
        <f t="shared" si="3"/>
        <v>3</v>
      </c>
      <c r="V70" s="111"/>
      <c r="W70" s="111" t="str">
        <f t="shared" ca="1" si="4"/>
        <v>No Aplica</v>
      </c>
      <c r="X70" s="111">
        <f t="shared" ca="1" si="5"/>
        <v>2025</v>
      </c>
      <c r="Y70" s="111">
        <f t="shared" ca="1" si="6"/>
        <v>2028</v>
      </c>
      <c r="Z70" s="111"/>
      <c r="AA70" s="113">
        <f t="shared" si="7"/>
        <v>4</v>
      </c>
      <c r="AB70" s="112">
        <f t="shared" si="8"/>
        <v>1</v>
      </c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</row>
    <row r="71" spans="1:39">
      <c r="A71" s="6" t="s">
        <v>985</v>
      </c>
      <c r="B71" s="7" t="s">
        <v>92</v>
      </c>
      <c r="C71" s="7" t="s">
        <v>203</v>
      </c>
      <c r="D71" s="7" t="s">
        <v>888</v>
      </c>
      <c r="E71" s="7" t="s">
        <v>620</v>
      </c>
      <c r="F71" s="7" t="s">
        <v>33</v>
      </c>
      <c r="G71" s="107">
        <v>43803</v>
      </c>
      <c r="H71" s="107">
        <v>43837</v>
      </c>
      <c r="I71" s="7" t="s">
        <v>986</v>
      </c>
      <c r="J71" s="10">
        <v>1</v>
      </c>
      <c r="K71" s="7" t="s">
        <v>987</v>
      </c>
      <c r="L71" s="119">
        <v>44902</v>
      </c>
      <c r="M71" s="19">
        <v>11263</v>
      </c>
      <c r="N71" s="65" t="s">
        <v>254</v>
      </c>
      <c r="O71" s="120">
        <v>44934</v>
      </c>
      <c r="P71" s="7" t="str">
        <f t="shared" ca="1" si="0"/>
        <v>Desvinculado</v>
      </c>
      <c r="Q71" s="111"/>
      <c r="R71" s="112">
        <v>1</v>
      </c>
      <c r="S71" s="112">
        <f t="shared" ref="S71:S72" si="19">IF(O71="","",IF(YEAR(O71)=2023, MONTH(O71)+10,MONTH(O71)-2))</f>
        <v>11</v>
      </c>
      <c r="T71" s="112">
        <f t="shared" si="2"/>
        <v>44</v>
      </c>
      <c r="U71" s="111">
        <f t="shared" si="3"/>
        <v>3</v>
      </c>
      <c r="V71" s="111"/>
      <c r="W71" s="111" t="str">
        <f t="shared" ca="1" si="4"/>
        <v>No Aplica</v>
      </c>
      <c r="X71" s="111">
        <f t="shared" ca="1" si="5"/>
        <v>2026</v>
      </c>
      <c r="Y71" s="111">
        <f t="shared" ca="1" si="6"/>
        <v>2029</v>
      </c>
      <c r="Z71" s="111"/>
      <c r="AA71" s="113">
        <f t="shared" si="7"/>
        <v>-32</v>
      </c>
      <c r="AB71" s="112">
        <f t="shared" si="8"/>
        <v>1</v>
      </c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</row>
    <row r="72" spans="1:39">
      <c r="A72" s="6" t="s">
        <v>988</v>
      </c>
      <c r="B72" s="7" t="s">
        <v>39</v>
      </c>
      <c r="C72" s="7" t="s">
        <v>537</v>
      </c>
      <c r="D72" s="7" t="s">
        <v>989</v>
      </c>
      <c r="E72" s="7" t="s">
        <v>609</v>
      </c>
      <c r="F72" s="7" t="s">
        <v>33</v>
      </c>
      <c r="G72" s="107">
        <v>43804</v>
      </c>
      <c r="H72" s="107">
        <v>43832</v>
      </c>
      <c r="I72" s="7" t="s">
        <v>990</v>
      </c>
      <c r="J72" s="10">
        <v>1</v>
      </c>
      <c r="K72" s="7" t="s">
        <v>991</v>
      </c>
      <c r="L72" s="119">
        <v>44897</v>
      </c>
      <c r="M72" s="19">
        <v>1910523</v>
      </c>
      <c r="N72" s="65" t="s">
        <v>254</v>
      </c>
      <c r="O72" s="120">
        <v>44929</v>
      </c>
      <c r="P72" s="7" t="str">
        <f t="shared" ca="1" si="0"/>
        <v>Desvinculado</v>
      </c>
      <c r="Q72" s="111"/>
      <c r="R72" s="112">
        <v>1</v>
      </c>
      <c r="S72" s="112">
        <f t="shared" si="19"/>
        <v>11</v>
      </c>
      <c r="T72" s="112">
        <f t="shared" si="2"/>
        <v>43</v>
      </c>
      <c r="U72" s="111">
        <f t="shared" si="3"/>
        <v>3</v>
      </c>
      <c r="V72" s="111"/>
      <c r="W72" s="111" t="str">
        <f t="shared" ca="1" si="4"/>
        <v>No Aplica</v>
      </c>
      <c r="X72" s="111">
        <f t="shared" ca="1" si="5"/>
        <v>2025</v>
      </c>
      <c r="Y72" s="111">
        <f t="shared" ca="1" si="6"/>
        <v>2028</v>
      </c>
      <c r="Z72" s="111"/>
      <c r="AA72" s="113">
        <f t="shared" si="7"/>
        <v>-32</v>
      </c>
      <c r="AB72" s="112">
        <f t="shared" si="8"/>
        <v>1</v>
      </c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</row>
    <row r="73" spans="1:39">
      <c r="A73" s="6" t="s">
        <v>992</v>
      </c>
      <c r="B73" s="7" t="s">
        <v>300</v>
      </c>
      <c r="C73" s="7" t="s">
        <v>941</v>
      </c>
      <c r="D73" s="7" t="s">
        <v>993</v>
      </c>
      <c r="E73" s="7" t="s">
        <v>994</v>
      </c>
      <c r="F73" s="7" t="s">
        <v>43</v>
      </c>
      <c r="G73" s="114">
        <v>43817</v>
      </c>
      <c r="H73" s="107">
        <v>43864</v>
      </c>
      <c r="I73" s="7" t="s">
        <v>995</v>
      </c>
      <c r="J73" s="10">
        <v>1</v>
      </c>
      <c r="K73" s="7" t="s">
        <v>996</v>
      </c>
      <c r="L73" s="141">
        <v>44896</v>
      </c>
      <c r="M73" s="19">
        <v>1917410</v>
      </c>
      <c r="N73" s="65" t="s">
        <v>36</v>
      </c>
      <c r="O73" s="21">
        <v>44907</v>
      </c>
      <c r="P73" s="7" t="str">
        <f t="shared" ca="1" si="0"/>
        <v>Desvinculado</v>
      </c>
      <c r="Q73" s="111"/>
      <c r="R73" s="112">
        <v>1</v>
      </c>
      <c r="S73" s="112">
        <f t="shared" ref="S73:S76" si="20">IF(O73="","", MONTH(O73)-2)</f>
        <v>10</v>
      </c>
      <c r="T73" s="112">
        <f t="shared" si="2"/>
        <v>40</v>
      </c>
      <c r="U73" s="111">
        <f t="shared" si="3"/>
        <v>2.9</v>
      </c>
      <c r="V73" s="111"/>
      <c r="W73" s="111" t="str">
        <f t="shared" ca="1" si="4"/>
        <v>No Aplica</v>
      </c>
      <c r="X73" s="111">
        <f t="shared" ca="1" si="5"/>
        <v>2026</v>
      </c>
      <c r="Y73" s="111">
        <f t="shared" ca="1" si="6"/>
        <v>2029</v>
      </c>
      <c r="Z73" s="111"/>
      <c r="AA73" s="113">
        <f t="shared" si="7"/>
        <v>-11</v>
      </c>
      <c r="AB73" s="112">
        <f t="shared" si="8"/>
        <v>1</v>
      </c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</row>
    <row r="74" spans="1:39">
      <c r="A74" s="6" t="s">
        <v>997</v>
      </c>
      <c r="B74" s="7" t="s">
        <v>56</v>
      </c>
      <c r="C74" s="7" t="s">
        <v>584</v>
      </c>
      <c r="D74" s="7" t="s">
        <v>914</v>
      </c>
      <c r="E74" s="7" t="s">
        <v>998</v>
      </c>
      <c r="F74" s="7" t="s">
        <v>43</v>
      </c>
      <c r="G74" s="107">
        <v>44041</v>
      </c>
      <c r="H74" s="107">
        <v>44044</v>
      </c>
      <c r="I74" s="7" t="s">
        <v>999</v>
      </c>
      <c r="J74" s="10">
        <v>1</v>
      </c>
      <c r="K74" s="7" t="s">
        <v>1000</v>
      </c>
      <c r="L74" s="116">
        <v>44896</v>
      </c>
      <c r="M74" s="65">
        <v>1309</v>
      </c>
      <c r="N74" s="65" t="s">
        <v>36</v>
      </c>
      <c r="O74" s="131">
        <v>44896</v>
      </c>
      <c r="P74" s="7" t="str">
        <f t="shared" ca="1" si="0"/>
        <v>Desvinculado</v>
      </c>
      <c r="Q74" s="112" t="s">
        <v>1001</v>
      </c>
      <c r="R74" s="112">
        <v>1</v>
      </c>
      <c r="S74" s="112">
        <f t="shared" si="20"/>
        <v>10</v>
      </c>
      <c r="T74" s="112">
        <f t="shared" si="2"/>
        <v>38</v>
      </c>
      <c r="U74" s="111">
        <f t="shared" si="3"/>
        <v>2.2999999999999998</v>
      </c>
      <c r="V74" s="111"/>
      <c r="W74" s="111" t="str">
        <f t="shared" ca="1" si="4"/>
        <v>No Aplica</v>
      </c>
      <c r="X74" s="111">
        <f t="shared" ca="1" si="5"/>
        <v>2026</v>
      </c>
      <c r="Y74" s="111">
        <f t="shared" ca="1" si="6"/>
        <v>2029</v>
      </c>
      <c r="Z74" s="111"/>
      <c r="AA74" s="113">
        <f t="shared" si="7"/>
        <v>0</v>
      </c>
      <c r="AB74" s="112">
        <f t="shared" si="8"/>
        <v>1</v>
      </c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</row>
    <row r="75" spans="1:39">
      <c r="A75" s="6" t="s">
        <v>1002</v>
      </c>
      <c r="B75" s="7" t="s">
        <v>56</v>
      </c>
      <c r="C75" s="7" t="s">
        <v>584</v>
      </c>
      <c r="D75" s="7" t="s">
        <v>716</v>
      </c>
      <c r="E75" s="7" t="s">
        <v>1003</v>
      </c>
      <c r="F75" s="7" t="s">
        <v>43</v>
      </c>
      <c r="G75" s="107">
        <v>44295</v>
      </c>
      <c r="H75" s="107">
        <v>44298</v>
      </c>
      <c r="I75" s="7" t="s">
        <v>1004</v>
      </c>
      <c r="J75" s="10">
        <v>1</v>
      </c>
      <c r="K75" s="7" t="s">
        <v>1005</v>
      </c>
      <c r="L75" s="116">
        <v>44896</v>
      </c>
      <c r="M75" s="65">
        <v>1309</v>
      </c>
      <c r="N75" s="65" t="s">
        <v>36</v>
      </c>
      <c r="O75" s="131">
        <v>44896</v>
      </c>
      <c r="P75" s="7" t="str">
        <f t="shared" ca="1" si="0"/>
        <v>Desvinculado</v>
      </c>
      <c r="Q75" s="112" t="s">
        <v>1006</v>
      </c>
      <c r="R75" s="112">
        <v>1</v>
      </c>
      <c r="S75" s="112">
        <f t="shared" si="20"/>
        <v>10</v>
      </c>
      <c r="T75" s="112">
        <f t="shared" si="2"/>
        <v>38</v>
      </c>
      <c r="U75" s="111">
        <f t="shared" si="3"/>
        <v>1.6</v>
      </c>
      <c r="V75" s="111"/>
      <c r="W75" s="111">
        <f t="shared" ca="1" si="4"/>
        <v>2024</v>
      </c>
      <c r="X75" s="111">
        <f t="shared" ca="1" si="5"/>
        <v>2027</v>
      </c>
      <c r="Y75" s="111">
        <f t="shared" ca="1" si="6"/>
        <v>2030</v>
      </c>
      <c r="Z75" s="111"/>
      <c r="AA75" s="113">
        <f t="shared" si="7"/>
        <v>0</v>
      </c>
      <c r="AB75" s="112">
        <f t="shared" si="8"/>
        <v>1</v>
      </c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</row>
    <row r="76" spans="1:39">
      <c r="A76" s="6" t="s">
        <v>1007</v>
      </c>
      <c r="B76" s="7" t="s">
        <v>56</v>
      </c>
      <c r="C76" s="7" t="s">
        <v>584</v>
      </c>
      <c r="D76" s="7" t="s">
        <v>727</v>
      </c>
      <c r="E76" s="7" t="s">
        <v>1008</v>
      </c>
      <c r="F76" s="7" t="s">
        <v>43</v>
      </c>
      <c r="G76" s="107">
        <v>43418</v>
      </c>
      <c r="H76" s="107">
        <v>43419</v>
      </c>
      <c r="I76" s="132" t="s">
        <v>1009</v>
      </c>
      <c r="J76" s="132">
        <v>1</v>
      </c>
      <c r="K76" s="132" t="s">
        <v>1010</v>
      </c>
      <c r="L76" s="142">
        <v>44896</v>
      </c>
      <c r="M76" s="112">
        <v>1309</v>
      </c>
      <c r="N76" s="65" t="s">
        <v>36</v>
      </c>
      <c r="O76" s="143">
        <v>44896</v>
      </c>
      <c r="P76" s="7" t="str">
        <f t="shared" ca="1" si="0"/>
        <v>Desvinculado</v>
      </c>
      <c r="Q76" s="112" t="s">
        <v>1011</v>
      </c>
      <c r="R76" s="112">
        <v>1</v>
      </c>
      <c r="S76" s="112">
        <f t="shared" si="20"/>
        <v>10</v>
      </c>
      <c r="T76" s="112">
        <f t="shared" si="2"/>
        <v>38</v>
      </c>
      <c r="U76" s="111">
        <f t="shared" si="3"/>
        <v>4</v>
      </c>
      <c r="V76" s="112">
        <v>1</v>
      </c>
      <c r="W76" s="133" t="str">
        <f t="shared" ca="1" si="4"/>
        <v>No Aplica</v>
      </c>
      <c r="X76" s="111">
        <f t="shared" ca="1" si="5"/>
        <v>2024</v>
      </c>
      <c r="Y76" s="111">
        <f t="shared" ca="1" si="6"/>
        <v>2027</v>
      </c>
      <c r="Z76" s="112">
        <v>1</v>
      </c>
      <c r="AA76" s="113">
        <f t="shared" si="7"/>
        <v>0</v>
      </c>
      <c r="AB76" s="112">
        <f t="shared" si="8"/>
        <v>1</v>
      </c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 spans="1:39">
      <c r="A77" s="6" t="s">
        <v>1012</v>
      </c>
      <c r="B77" s="7" t="s">
        <v>919</v>
      </c>
      <c r="C77" s="7" t="s">
        <v>920</v>
      </c>
      <c r="D77" s="7" t="s">
        <v>727</v>
      </c>
      <c r="E77" s="7" t="s">
        <v>618</v>
      </c>
      <c r="F77" s="7" t="s">
        <v>33</v>
      </c>
      <c r="G77" s="114">
        <v>43818</v>
      </c>
      <c r="H77" s="107">
        <v>43831</v>
      </c>
      <c r="I77" s="7" t="s">
        <v>1013</v>
      </c>
      <c r="J77" s="10">
        <v>1</v>
      </c>
      <c r="K77" s="7" t="s">
        <v>1014</v>
      </c>
      <c r="L77" s="119">
        <v>44895</v>
      </c>
      <c r="M77" s="19">
        <v>388</v>
      </c>
      <c r="N77" s="65" t="s">
        <v>254</v>
      </c>
      <c r="O77" s="120">
        <v>44927</v>
      </c>
      <c r="P77" s="7" t="str">
        <f t="shared" ca="1" si="0"/>
        <v>Desvinculado</v>
      </c>
      <c r="Q77" s="111"/>
      <c r="R77" s="112">
        <v>1</v>
      </c>
      <c r="S77" s="112">
        <f t="shared" ref="S77:S79" si="21">IF(O77="","",IF(YEAR(O77)=2023, MONTH(O77)+10,MONTH(O77)-2))</f>
        <v>11</v>
      </c>
      <c r="T77" s="112">
        <f t="shared" si="2"/>
        <v>43</v>
      </c>
      <c r="U77" s="111">
        <f t="shared" si="3"/>
        <v>3</v>
      </c>
      <c r="V77" s="111"/>
      <c r="W77" s="111" t="str">
        <f t="shared" ca="1" si="4"/>
        <v>No Aplica</v>
      </c>
      <c r="X77" s="111">
        <f t="shared" ca="1" si="5"/>
        <v>2025</v>
      </c>
      <c r="Y77" s="111">
        <f t="shared" ca="1" si="6"/>
        <v>2028</v>
      </c>
      <c r="Z77" s="111"/>
      <c r="AA77" s="113">
        <f t="shared" si="7"/>
        <v>-32</v>
      </c>
      <c r="AB77" s="112">
        <f t="shared" si="8"/>
        <v>1</v>
      </c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</row>
    <row r="78" spans="1:39">
      <c r="A78" s="6" t="s">
        <v>1015</v>
      </c>
      <c r="B78" s="7" t="s">
        <v>39</v>
      </c>
      <c r="C78" s="7" t="s">
        <v>117</v>
      </c>
      <c r="D78" s="7" t="s">
        <v>671</v>
      </c>
      <c r="E78" s="7" t="s">
        <v>608</v>
      </c>
      <c r="F78" s="7" t="s">
        <v>43</v>
      </c>
      <c r="G78" s="114">
        <v>43812</v>
      </c>
      <c r="H78" s="107">
        <v>43831</v>
      </c>
      <c r="I78" s="7" t="s">
        <v>1016</v>
      </c>
      <c r="J78" s="10">
        <v>1</v>
      </c>
      <c r="K78" s="7" t="s">
        <v>1017</v>
      </c>
      <c r="L78" s="119">
        <v>44895</v>
      </c>
      <c r="M78" s="19" t="s">
        <v>1018</v>
      </c>
      <c r="N78" s="65" t="s">
        <v>254</v>
      </c>
      <c r="O78" s="120">
        <v>44928</v>
      </c>
      <c r="P78" s="7" t="str">
        <f t="shared" ca="1" si="0"/>
        <v>Desvinculado</v>
      </c>
      <c r="Q78" s="111"/>
      <c r="R78" s="112">
        <v>1</v>
      </c>
      <c r="S78" s="112">
        <f t="shared" si="21"/>
        <v>11</v>
      </c>
      <c r="T78" s="112">
        <f t="shared" si="2"/>
        <v>43</v>
      </c>
      <c r="U78" s="111">
        <f t="shared" si="3"/>
        <v>3</v>
      </c>
      <c r="V78" s="111"/>
      <c r="W78" s="111" t="str">
        <f t="shared" ca="1" si="4"/>
        <v>No Aplica</v>
      </c>
      <c r="X78" s="111">
        <f t="shared" ca="1" si="5"/>
        <v>2025</v>
      </c>
      <c r="Y78" s="111">
        <f t="shared" ca="1" si="6"/>
        <v>2028</v>
      </c>
      <c r="Z78" s="111"/>
      <c r="AA78" s="113">
        <f t="shared" si="7"/>
        <v>-33</v>
      </c>
      <c r="AB78" s="112">
        <f t="shared" si="8"/>
        <v>1</v>
      </c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</row>
    <row r="79" spans="1:39">
      <c r="A79" s="6" t="s">
        <v>1019</v>
      </c>
      <c r="B79" s="7" t="s">
        <v>39</v>
      </c>
      <c r="C79" s="7" t="s">
        <v>408</v>
      </c>
      <c r="D79" s="7" t="s">
        <v>1020</v>
      </c>
      <c r="E79" s="7" t="s">
        <v>612</v>
      </c>
      <c r="F79" s="7" t="s">
        <v>43</v>
      </c>
      <c r="G79" s="114">
        <v>43782</v>
      </c>
      <c r="H79" s="107">
        <v>43831</v>
      </c>
      <c r="I79" s="7" t="s">
        <v>1021</v>
      </c>
      <c r="J79" s="10">
        <v>1</v>
      </c>
      <c r="K79" s="7" t="s">
        <v>1022</v>
      </c>
      <c r="L79" s="119">
        <v>44895</v>
      </c>
      <c r="M79" s="124">
        <v>1645</v>
      </c>
      <c r="N79" s="65" t="s">
        <v>254</v>
      </c>
      <c r="O79" s="120">
        <v>44928</v>
      </c>
      <c r="P79" s="7" t="str">
        <f t="shared" ca="1" si="0"/>
        <v>Desvinculado</v>
      </c>
      <c r="Q79" s="111"/>
      <c r="R79" s="112">
        <v>1</v>
      </c>
      <c r="S79" s="112">
        <f t="shared" si="21"/>
        <v>11</v>
      </c>
      <c r="T79" s="112">
        <f t="shared" si="2"/>
        <v>43</v>
      </c>
      <c r="U79" s="111">
        <f t="shared" si="3"/>
        <v>3</v>
      </c>
      <c r="V79" s="111"/>
      <c r="W79" s="111" t="str">
        <f t="shared" ca="1" si="4"/>
        <v>No Aplica</v>
      </c>
      <c r="X79" s="111">
        <f t="shared" ca="1" si="5"/>
        <v>2025</v>
      </c>
      <c r="Y79" s="111">
        <f t="shared" ca="1" si="6"/>
        <v>2028</v>
      </c>
      <c r="Z79" s="111"/>
      <c r="AA79" s="113">
        <f t="shared" si="7"/>
        <v>-33</v>
      </c>
      <c r="AB79" s="112">
        <f t="shared" si="8"/>
        <v>1</v>
      </c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</row>
    <row r="80" spans="1:39">
      <c r="A80" s="6" t="s">
        <v>1023</v>
      </c>
      <c r="B80" s="7" t="s">
        <v>29</v>
      </c>
      <c r="C80" s="7" t="s">
        <v>693</v>
      </c>
      <c r="D80" s="7" t="s">
        <v>1024</v>
      </c>
      <c r="E80" s="7" t="s">
        <v>1025</v>
      </c>
      <c r="F80" s="7" t="s">
        <v>33</v>
      </c>
      <c r="G80" s="107">
        <v>44019</v>
      </c>
      <c r="H80" s="107">
        <v>44044</v>
      </c>
      <c r="I80" s="7" t="s">
        <v>1026</v>
      </c>
      <c r="J80" s="10">
        <v>1</v>
      </c>
      <c r="K80" s="7" t="s">
        <v>1027</v>
      </c>
      <c r="L80" s="119">
        <v>44895</v>
      </c>
      <c r="M80" s="19">
        <v>8284</v>
      </c>
      <c r="N80" s="65" t="s">
        <v>36</v>
      </c>
      <c r="O80" s="21">
        <v>44890</v>
      </c>
      <c r="P80" s="7" t="str">
        <f t="shared" ca="1" si="0"/>
        <v>Desvinculado</v>
      </c>
      <c r="Q80" s="111"/>
      <c r="R80" s="112">
        <v>1</v>
      </c>
      <c r="S80" s="112">
        <f t="shared" ref="S80:S82" si="22">IF(O80="","", MONTH(O80)-2)</f>
        <v>9</v>
      </c>
      <c r="T80" s="112">
        <f t="shared" si="2"/>
        <v>37</v>
      </c>
      <c r="U80" s="111">
        <f t="shared" si="3"/>
        <v>2.2999999999999998</v>
      </c>
      <c r="V80" s="111"/>
      <c r="W80" s="111" t="str">
        <f t="shared" ca="1" si="4"/>
        <v>No Aplica</v>
      </c>
      <c r="X80" s="111">
        <f t="shared" ca="1" si="5"/>
        <v>2026</v>
      </c>
      <c r="Y80" s="111">
        <f t="shared" ca="1" si="6"/>
        <v>2029</v>
      </c>
      <c r="Z80" s="111"/>
      <c r="AA80" s="113">
        <f t="shared" si="7"/>
        <v>5</v>
      </c>
      <c r="AB80" s="112">
        <f t="shared" si="8"/>
        <v>1</v>
      </c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</row>
    <row r="81" spans="1:39">
      <c r="A81" s="6" t="s">
        <v>1028</v>
      </c>
      <c r="B81" s="7" t="s">
        <v>29</v>
      </c>
      <c r="C81" s="7" t="s">
        <v>693</v>
      </c>
      <c r="D81" s="7" t="s">
        <v>1029</v>
      </c>
      <c r="E81" s="7" t="s">
        <v>1030</v>
      </c>
      <c r="F81" s="7" t="s">
        <v>43</v>
      </c>
      <c r="G81" s="107">
        <v>44293</v>
      </c>
      <c r="H81" s="107">
        <v>44294</v>
      </c>
      <c r="I81" s="7" t="s">
        <v>1031</v>
      </c>
      <c r="J81" s="10">
        <v>1</v>
      </c>
      <c r="K81" s="7" t="s">
        <v>1032</v>
      </c>
      <c r="L81" s="119">
        <v>44895</v>
      </c>
      <c r="M81" s="19">
        <v>8283</v>
      </c>
      <c r="N81" s="65" t="s">
        <v>36</v>
      </c>
      <c r="O81" s="21">
        <v>44887</v>
      </c>
      <c r="P81" s="7" t="str">
        <f t="shared" ca="1" si="0"/>
        <v>Desvinculado</v>
      </c>
      <c r="Q81" s="111"/>
      <c r="R81" s="112">
        <v>1</v>
      </c>
      <c r="S81" s="112">
        <f t="shared" si="22"/>
        <v>9</v>
      </c>
      <c r="T81" s="112">
        <f t="shared" si="2"/>
        <v>37</v>
      </c>
      <c r="U81" s="111">
        <f t="shared" si="3"/>
        <v>1.6</v>
      </c>
      <c r="V81" s="111"/>
      <c r="W81" s="111">
        <f t="shared" ca="1" si="4"/>
        <v>2024</v>
      </c>
      <c r="X81" s="111">
        <f t="shared" ca="1" si="5"/>
        <v>2027</v>
      </c>
      <c r="Y81" s="111">
        <f t="shared" ca="1" si="6"/>
        <v>2030</v>
      </c>
      <c r="Z81" s="111"/>
      <c r="AA81" s="113">
        <f t="shared" si="7"/>
        <v>8</v>
      </c>
      <c r="AB81" s="112">
        <f t="shared" si="8"/>
        <v>1</v>
      </c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</row>
    <row r="82" spans="1:39">
      <c r="A82" s="6" t="s">
        <v>1033</v>
      </c>
      <c r="B82" s="7" t="s">
        <v>92</v>
      </c>
      <c r="C82" s="7" t="s">
        <v>203</v>
      </c>
      <c r="D82" s="7" t="s">
        <v>1034</v>
      </c>
      <c r="E82" s="7" t="s">
        <v>1035</v>
      </c>
      <c r="F82" s="7" t="s">
        <v>43</v>
      </c>
      <c r="G82" s="107">
        <v>44461</v>
      </c>
      <c r="H82" s="107">
        <v>44461</v>
      </c>
      <c r="I82" s="7" t="s">
        <v>1036</v>
      </c>
      <c r="J82" s="10">
        <v>1</v>
      </c>
      <c r="K82" s="7" t="s">
        <v>1037</v>
      </c>
      <c r="L82" s="119">
        <v>44895</v>
      </c>
      <c r="M82" s="19">
        <v>11126</v>
      </c>
      <c r="N82" s="65" t="s">
        <v>47</v>
      </c>
      <c r="O82" s="21">
        <v>44895</v>
      </c>
      <c r="P82" s="7" t="str">
        <f t="shared" ca="1" si="0"/>
        <v>Desvinculado</v>
      </c>
      <c r="Q82" s="111"/>
      <c r="R82" s="112">
        <v>1</v>
      </c>
      <c r="S82" s="112">
        <f t="shared" si="22"/>
        <v>9</v>
      </c>
      <c r="T82" s="112">
        <f t="shared" si="2"/>
        <v>38</v>
      </c>
      <c r="U82" s="111">
        <f t="shared" si="3"/>
        <v>1.2</v>
      </c>
      <c r="V82" s="111"/>
      <c r="W82" s="111">
        <f t="shared" ca="1" si="4"/>
        <v>2024</v>
      </c>
      <c r="X82" s="111">
        <f t="shared" ca="1" si="5"/>
        <v>2027</v>
      </c>
      <c r="Y82" s="111">
        <f t="shared" ca="1" si="6"/>
        <v>2030</v>
      </c>
      <c r="Z82" s="111"/>
      <c r="AA82" s="113">
        <f t="shared" si="7"/>
        <v>0</v>
      </c>
      <c r="AB82" s="112">
        <f t="shared" si="8"/>
        <v>1</v>
      </c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 spans="1:39">
      <c r="A83" s="6" t="s">
        <v>1038</v>
      </c>
      <c r="B83" s="7" t="s">
        <v>39</v>
      </c>
      <c r="C83" s="7" t="s">
        <v>1039</v>
      </c>
      <c r="D83" s="7" t="s">
        <v>1040</v>
      </c>
      <c r="E83" s="7" t="s">
        <v>630</v>
      </c>
      <c r="F83" s="7" t="s">
        <v>43</v>
      </c>
      <c r="G83" s="114">
        <v>43810</v>
      </c>
      <c r="H83" s="107">
        <v>43831</v>
      </c>
      <c r="I83" s="7" t="s">
        <v>1041</v>
      </c>
      <c r="J83" s="10">
        <v>1</v>
      </c>
      <c r="K83" s="7" t="s">
        <v>1042</v>
      </c>
      <c r="L83" s="119">
        <v>44894</v>
      </c>
      <c r="M83" s="19">
        <v>1860</v>
      </c>
      <c r="N83" s="65" t="s">
        <v>254</v>
      </c>
      <c r="O83" s="120">
        <v>44927</v>
      </c>
      <c r="P83" s="7" t="str">
        <f t="shared" ca="1" si="0"/>
        <v>Desvinculado</v>
      </c>
      <c r="Q83" s="111"/>
      <c r="R83" s="112">
        <v>1</v>
      </c>
      <c r="S83" s="112">
        <f>IF(O83="","",IF(YEAR(O83)=2023, MONTH(O83)+10,MONTH(O83)-2))</f>
        <v>11</v>
      </c>
      <c r="T83" s="112">
        <f t="shared" si="2"/>
        <v>43</v>
      </c>
      <c r="U83" s="111">
        <f t="shared" si="3"/>
        <v>3</v>
      </c>
      <c r="V83" s="111"/>
      <c r="W83" s="111" t="str">
        <f t="shared" ca="1" si="4"/>
        <v>No Aplica</v>
      </c>
      <c r="X83" s="111">
        <f t="shared" ca="1" si="5"/>
        <v>2025</v>
      </c>
      <c r="Y83" s="111">
        <f t="shared" ca="1" si="6"/>
        <v>2028</v>
      </c>
      <c r="Z83" s="111"/>
      <c r="AA83" s="113">
        <f t="shared" si="7"/>
        <v>-33</v>
      </c>
      <c r="AB83" s="112">
        <f t="shared" si="8"/>
        <v>1</v>
      </c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</row>
    <row r="84" spans="1:39">
      <c r="A84" s="6" t="s">
        <v>1043</v>
      </c>
      <c r="B84" s="7" t="s">
        <v>127</v>
      </c>
      <c r="C84" s="7" t="s">
        <v>527</v>
      </c>
      <c r="D84" s="7" t="s">
        <v>1044</v>
      </c>
      <c r="E84" s="7" t="s">
        <v>1045</v>
      </c>
      <c r="F84" s="7" t="s">
        <v>33</v>
      </c>
      <c r="G84" s="114">
        <v>43810</v>
      </c>
      <c r="H84" s="114">
        <v>43818</v>
      </c>
      <c r="I84" s="7" t="s">
        <v>1046</v>
      </c>
      <c r="J84" s="10">
        <v>1</v>
      </c>
      <c r="K84" s="7" t="s">
        <v>1047</v>
      </c>
      <c r="L84" s="119">
        <v>44893</v>
      </c>
      <c r="M84" s="19">
        <v>1255</v>
      </c>
      <c r="N84" s="65" t="s">
        <v>254</v>
      </c>
      <c r="O84" s="21">
        <v>44915</v>
      </c>
      <c r="P84" s="7" t="str">
        <f t="shared" ca="1" si="0"/>
        <v>Desvinculado</v>
      </c>
      <c r="Q84" s="111"/>
      <c r="R84" s="112">
        <v>1</v>
      </c>
      <c r="S84" s="112">
        <f>IF(O84="","", MONTH(O84)-2)</f>
        <v>10</v>
      </c>
      <c r="T84" s="112">
        <f t="shared" si="2"/>
        <v>41</v>
      </c>
      <c r="U84" s="111">
        <f t="shared" si="3"/>
        <v>3</v>
      </c>
      <c r="V84" s="111"/>
      <c r="W84" s="111" t="str">
        <f t="shared" ca="1" si="4"/>
        <v>No Aplica</v>
      </c>
      <c r="X84" s="111">
        <f t="shared" ca="1" si="5"/>
        <v>2025</v>
      </c>
      <c r="Y84" s="111">
        <f t="shared" ca="1" si="6"/>
        <v>2028</v>
      </c>
      <c r="Z84" s="111"/>
      <c r="AA84" s="113">
        <f t="shared" si="7"/>
        <v>-22</v>
      </c>
      <c r="AB84" s="112">
        <f t="shared" si="8"/>
        <v>1</v>
      </c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 spans="1:39">
      <c r="A85" s="6" t="s">
        <v>1048</v>
      </c>
      <c r="B85" s="7" t="s">
        <v>92</v>
      </c>
      <c r="C85" s="7" t="s">
        <v>138</v>
      </c>
      <c r="D85" s="7" t="s">
        <v>1049</v>
      </c>
      <c r="E85" s="7" t="s">
        <v>621</v>
      </c>
      <c r="F85" s="7" t="s">
        <v>33</v>
      </c>
      <c r="G85" s="107">
        <v>44252</v>
      </c>
      <c r="H85" s="107">
        <v>44263</v>
      </c>
      <c r="I85" s="7" t="s">
        <v>1050</v>
      </c>
      <c r="J85" s="10">
        <v>1</v>
      </c>
      <c r="K85" s="7" t="s">
        <v>1051</v>
      </c>
      <c r="L85" s="119">
        <v>44890</v>
      </c>
      <c r="M85" s="19">
        <v>558</v>
      </c>
      <c r="N85" s="65" t="s">
        <v>36</v>
      </c>
      <c r="O85" s="120">
        <v>44950</v>
      </c>
      <c r="P85" s="7" t="str">
        <f t="shared" ca="1" si="0"/>
        <v>Desvinculado</v>
      </c>
      <c r="Q85" s="111"/>
      <c r="R85" s="112">
        <v>1</v>
      </c>
      <c r="S85" s="112">
        <f>IF(O85="","",IF(YEAR(O85)=2023, MONTH(O85)+10,MONTH(O85)-2))</f>
        <v>11</v>
      </c>
      <c r="T85" s="112">
        <f t="shared" si="2"/>
        <v>46</v>
      </c>
      <c r="U85" s="111">
        <f t="shared" si="3"/>
        <v>1.9</v>
      </c>
      <c r="V85" s="111"/>
      <c r="W85" s="111">
        <f t="shared" ca="1" si="4"/>
        <v>2024</v>
      </c>
      <c r="X85" s="111">
        <f t="shared" ca="1" si="5"/>
        <v>2027</v>
      </c>
      <c r="Y85" s="111">
        <f t="shared" ca="1" si="6"/>
        <v>2030</v>
      </c>
      <c r="Z85" s="111"/>
      <c r="AA85" s="113">
        <f t="shared" si="7"/>
        <v>-60</v>
      </c>
      <c r="AB85" s="112">
        <f t="shared" si="8"/>
        <v>1</v>
      </c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 spans="1:39">
      <c r="A86" s="6" t="s">
        <v>1052</v>
      </c>
      <c r="B86" s="7" t="s">
        <v>29</v>
      </c>
      <c r="C86" s="7" t="s">
        <v>511</v>
      </c>
      <c r="D86" s="7" t="s">
        <v>732</v>
      </c>
      <c r="E86" s="7" t="s">
        <v>1053</v>
      </c>
      <c r="F86" s="7" t="s">
        <v>43</v>
      </c>
      <c r="G86" s="114">
        <v>43427</v>
      </c>
      <c r="H86" s="114">
        <v>43430</v>
      </c>
      <c r="I86" s="7" t="s">
        <v>1054</v>
      </c>
      <c r="J86" s="10">
        <v>1</v>
      </c>
      <c r="K86" s="7" t="s">
        <v>1055</v>
      </c>
      <c r="L86" s="119">
        <v>44888</v>
      </c>
      <c r="M86" s="19">
        <v>755</v>
      </c>
      <c r="N86" s="65" t="s">
        <v>36</v>
      </c>
      <c r="O86" s="21">
        <v>44888</v>
      </c>
      <c r="P86" s="7" t="str">
        <f t="shared" ca="1" si="0"/>
        <v>Desvinculado</v>
      </c>
      <c r="Q86" s="112" t="s">
        <v>1056</v>
      </c>
      <c r="R86" s="112">
        <v>1</v>
      </c>
      <c r="S86" s="112">
        <f>IF(O86="","", MONTH(O86)-2)</f>
        <v>9</v>
      </c>
      <c r="T86" s="112">
        <f t="shared" si="2"/>
        <v>37</v>
      </c>
      <c r="U86" s="111">
        <f t="shared" si="3"/>
        <v>4</v>
      </c>
      <c r="V86" s="111"/>
      <c r="W86" s="111" t="str">
        <f t="shared" ca="1" si="4"/>
        <v>No Aplica</v>
      </c>
      <c r="X86" s="111">
        <f t="shared" ca="1" si="5"/>
        <v>2024</v>
      </c>
      <c r="Y86" s="111">
        <f t="shared" ca="1" si="6"/>
        <v>2027</v>
      </c>
      <c r="Z86" s="111"/>
      <c r="AA86" s="113">
        <f t="shared" si="7"/>
        <v>0</v>
      </c>
      <c r="AB86" s="112">
        <f t="shared" si="8"/>
        <v>1</v>
      </c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</row>
    <row r="87" spans="1:39">
      <c r="A87" s="6" t="s">
        <v>1057</v>
      </c>
      <c r="B87" s="7" t="s">
        <v>127</v>
      </c>
      <c r="C87" s="7" t="s">
        <v>558</v>
      </c>
      <c r="D87" s="7" t="s">
        <v>892</v>
      </c>
      <c r="E87" s="7" t="s">
        <v>624</v>
      </c>
      <c r="F87" s="7" t="s">
        <v>33</v>
      </c>
      <c r="G87" s="114">
        <v>43795</v>
      </c>
      <c r="H87" s="107">
        <v>43831</v>
      </c>
      <c r="I87" s="7" t="s">
        <v>1058</v>
      </c>
      <c r="J87" s="10">
        <v>1</v>
      </c>
      <c r="K87" s="7" t="s">
        <v>1059</v>
      </c>
      <c r="L87" s="119">
        <v>44888</v>
      </c>
      <c r="M87" s="19">
        <v>911</v>
      </c>
      <c r="N87" s="65" t="s">
        <v>254</v>
      </c>
      <c r="O87" s="120">
        <v>44928</v>
      </c>
      <c r="P87" s="7" t="str">
        <f t="shared" ca="1" si="0"/>
        <v>Desvinculado</v>
      </c>
      <c r="Q87" s="111"/>
      <c r="R87" s="112">
        <v>1</v>
      </c>
      <c r="S87" s="112">
        <f>IF(O87="","",IF(YEAR(O87)=2023, MONTH(O87)+10,MONTH(O87)-2))</f>
        <v>11</v>
      </c>
      <c r="T87" s="112">
        <f t="shared" si="2"/>
        <v>43</v>
      </c>
      <c r="U87" s="111">
        <f t="shared" si="3"/>
        <v>3</v>
      </c>
      <c r="V87" s="111"/>
      <c r="W87" s="111" t="str">
        <f t="shared" ca="1" si="4"/>
        <v>No Aplica</v>
      </c>
      <c r="X87" s="111">
        <f t="shared" ca="1" si="5"/>
        <v>2025</v>
      </c>
      <c r="Y87" s="111">
        <f t="shared" ca="1" si="6"/>
        <v>2028</v>
      </c>
      <c r="Z87" s="111"/>
      <c r="AA87" s="113">
        <f t="shared" si="7"/>
        <v>-40</v>
      </c>
      <c r="AB87" s="112">
        <f t="shared" si="8"/>
        <v>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</row>
    <row r="88" spans="1:39">
      <c r="A88" s="6" t="s">
        <v>1060</v>
      </c>
      <c r="B88" s="7" t="s">
        <v>429</v>
      </c>
      <c r="C88" s="7" t="s">
        <v>494</v>
      </c>
      <c r="D88" s="7" t="s">
        <v>980</v>
      </c>
      <c r="E88" s="7" t="s">
        <v>1061</v>
      </c>
      <c r="F88" s="7" t="s">
        <v>43</v>
      </c>
      <c r="G88" s="107">
        <v>43522</v>
      </c>
      <c r="H88" s="107">
        <v>43528</v>
      </c>
      <c r="I88" s="7" t="s">
        <v>1062</v>
      </c>
      <c r="J88" s="10">
        <v>1</v>
      </c>
      <c r="K88" s="7" t="s">
        <v>1063</v>
      </c>
      <c r="L88" s="116">
        <v>44882</v>
      </c>
      <c r="M88" s="65">
        <v>1109</v>
      </c>
      <c r="N88" s="65" t="s">
        <v>36</v>
      </c>
      <c r="O88" s="131">
        <v>44866</v>
      </c>
      <c r="P88" s="7" t="str">
        <f t="shared" ca="1" si="0"/>
        <v>Desvinculado</v>
      </c>
      <c r="Q88" s="111"/>
      <c r="R88" s="112">
        <v>1</v>
      </c>
      <c r="S88" s="112">
        <f t="shared" ref="S88:S385" si="23">IF(O88="","", MONTH(O88)-2)</f>
        <v>9</v>
      </c>
      <c r="T88" s="104">
        <f t="shared" si="2"/>
        <v>34</v>
      </c>
      <c r="U88" s="111">
        <f t="shared" si="3"/>
        <v>3.7</v>
      </c>
      <c r="V88" s="111"/>
      <c r="W88" s="111" t="str">
        <f t="shared" ca="1" si="4"/>
        <v>No Aplica</v>
      </c>
      <c r="X88" s="111">
        <f t="shared" ca="1" si="5"/>
        <v>2025</v>
      </c>
      <c r="Y88" s="111">
        <f t="shared" ca="1" si="6"/>
        <v>2028</v>
      </c>
      <c r="Z88" s="111"/>
      <c r="AA88" s="113">
        <f t="shared" si="7"/>
        <v>16</v>
      </c>
      <c r="AB88" s="112">
        <f t="shared" si="8"/>
        <v>1</v>
      </c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</row>
    <row r="89" spans="1:39">
      <c r="A89" s="6" t="s">
        <v>1064</v>
      </c>
      <c r="B89" s="7" t="s">
        <v>429</v>
      </c>
      <c r="C89" s="7" t="s">
        <v>494</v>
      </c>
      <c r="D89" s="7" t="s">
        <v>716</v>
      </c>
      <c r="E89" s="7" t="s">
        <v>1065</v>
      </c>
      <c r="F89" s="7" t="s">
        <v>33</v>
      </c>
      <c r="G89" s="107">
        <v>43503</v>
      </c>
      <c r="H89" s="107">
        <v>43514</v>
      </c>
      <c r="I89" s="7" t="s">
        <v>1066</v>
      </c>
      <c r="J89" s="10">
        <v>1</v>
      </c>
      <c r="K89" s="7" t="s">
        <v>1067</v>
      </c>
      <c r="L89" s="116">
        <v>44882</v>
      </c>
      <c r="M89" s="65">
        <v>1107</v>
      </c>
      <c r="N89" s="65" t="s">
        <v>36</v>
      </c>
      <c r="O89" s="131">
        <v>44866</v>
      </c>
      <c r="P89" s="7" t="str">
        <f t="shared" ca="1" si="0"/>
        <v>Desvinculado</v>
      </c>
      <c r="Q89" s="111"/>
      <c r="R89" s="112">
        <v>1</v>
      </c>
      <c r="S89" s="112">
        <f t="shared" si="23"/>
        <v>9</v>
      </c>
      <c r="T89" s="104">
        <f t="shared" si="2"/>
        <v>34</v>
      </c>
      <c r="U89" s="111">
        <f t="shared" si="3"/>
        <v>3.7</v>
      </c>
      <c r="V89" s="111"/>
      <c r="W89" s="111" t="str">
        <f t="shared" ca="1" si="4"/>
        <v>No Aplica</v>
      </c>
      <c r="X89" s="111">
        <f t="shared" ca="1" si="5"/>
        <v>2025</v>
      </c>
      <c r="Y89" s="111">
        <f t="shared" ca="1" si="6"/>
        <v>2028</v>
      </c>
      <c r="Z89" s="111"/>
      <c r="AA89" s="113">
        <f t="shared" si="7"/>
        <v>16</v>
      </c>
      <c r="AB89" s="112">
        <f t="shared" si="8"/>
        <v>1</v>
      </c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</row>
    <row r="90" spans="1:39">
      <c r="A90" s="6" t="s">
        <v>1068</v>
      </c>
      <c r="B90" s="7" t="s">
        <v>429</v>
      </c>
      <c r="C90" s="7" t="s">
        <v>494</v>
      </c>
      <c r="D90" s="7" t="s">
        <v>1069</v>
      </c>
      <c r="E90" s="7" t="s">
        <v>1070</v>
      </c>
      <c r="F90" s="7" t="s">
        <v>43</v>
      </c>
      <c r="G90" s="107">
        <v>44075</v>
      </c>
      <c r="H90" s="107">
        <v>44088</v>
      </c>
      <c r="I90" s="7" t="s">
        <v>1071</v>
      </c>
      <c r="J90" s="10">
        <v>1</v>
      </c>
      <c r="K90" s="7" t="s">
        <v>1072</v>
      </c>
      <c r="L90" s="116">
        <v>44882</v>
      </c>
      <c r="M90" s="65">
        <v>1110</v>
      </c>
      <c r="N90" s="65" t="s">
        <v>36</v>
      </c>
      <c r="O90" s="131">
        <v>44875</v>
      </c>
      <c r="P90" s="7" t="str">
        <f t="shared" ca="1" si="0"/>
        <v>Desvinculado</v>
      </c>
      <c r="Q90" s="111"/>
      <c r="R90" s="112">
        <v>1</v>
      </c>
      <c r="S90" s="112">
        <f t="shared" si="23"/>
        <v>9</v>
      </c>
      <c r="T90" s="104">
        <f t="shared" si="2"/>
        <v>35</v>
      </c>
      <c r="U90" s="111">
        <f t="shared" si="3"/>
        <v>2.2000000000000002</v>
      </c>
      <c r="V90" s="111"/>
      <c r="W90" s="111" t="str">
        <f t="shared" ca="1" si="4"/>
        <v>No Aplica</v>
      </c>
      <c r="X90" s="111">
        <f t="shared" ca="1" si="5"/>
        <v>2026</v>
      </c>
      <c r="Y90" s="111">
        <f t="shared" ca="1" si="6"/>
        <v>2029</v>
      </c>
      <c r="Z90" s="111"/>
      <c r="AA90" s="113">
        <f t="shared" si="7"/>
        <v>7</v>
      </c>
      <c r="AB90" s="112">
        <f t="shared" si="8"/>
        <v>1</v>
      </c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</row>
    <row r="91" spans="1:39">
      <c r="A91" s="6" t="s">
        <v>1073</v>
      </c>
      <c r="B91" s="7" t="s">
        <v>429</v>
      </c>
      <c r="C91" s="7" t="s">
        <v>494</v>
      </c>
      <c r="D91" s="7" t="s">
        <v>1074</v>
      </c>
      <c r="E91" s="7" t="s">
        <v>1075</v>
      </c>
      <c r="F91" s="7" t="s">
        <v>43</v>
      </c>
      <c r="G91" s="107">
        <v>44364</v>
      </c>
      <c r="H91" s="107">
        <v>44389</v>
      </c>
      <c r="I91" s="7" t="s">
        <v>1076</v>
      </c>
      <c r="J91" s="10">
        <v>1</v>
      </c>
      <c r="K91" s="7" t="s">
        <v>1077</v>
      </c>
      <c r="L91" s="116">
        <v>44882</v>
      </c>
      <c r="M91" s="65">
        <v>1108</v>
      </c>
      <c r="N91" s="65" t="s">
        <v>36</v>
      </c>
      <c r="O91" s="131">
        <v>44866</v>
      </c>
      <c r="P91" s="7" t="str">
        <f t="shared" ca="1" si="0"/>
        <v>Desvinculado</v>
      </c>
      <c r="Q91" s="111"/>
      <c r="R91" s="112">
        <v>1</v>
      </c>
      <c r="S91" s="112">
        <f t="shared" si="23"/>
        <v>9</v>
      </c>
      <c r="T91" s="104">
        <f t="shared" si="2"/>
        <v>34</v>
      </c>
      <c r="U91" s="111">
        <f t="shared" si="3"/>
        <v>1.3</v>
      </c>
      <c r="V91" s="111"/>
      <c r="W91" s="111">
        <f t="shared" ca="1" si="4"/>
        <v>2024</v>
      </c>
      <c r="X91" s="111">
        <f t="shared" ca="1" si="5"/>
        <v>2027</v>
      </c>
      <c r="Y91" s="111">
        <f t="shared" ca="1" si="6"/>
        <v>2030</v>
      </c>
      <c r="Z91" s="111"/>
      <c r="AA91" s="113">
        <f t="shared" si="7"/>
        <v>16</v>
      </c>
      <c r="AB91" s="112">
        <f t="shared" si="8"/>
        <v>1</v>
      </c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</row>
    <row r="92" spans="1:39">
      <c r="A92" s="6" t="s">
        <v>1078</v>
      </c>
      <c r="B92" s="7" t="s">
        <v>39</v>
      </c>
      <c r="C92" s="7" t="s">
        <v>1079</v>
      </c>
      <c r="D92" s="7" t="s">
        <v>1080</v>
      </c>
      <c r="E92" s="7" t="s">
        <v>1081</v>
      </c>
      <c r="F92" s="7" t="s">
        <v>43</v>
      </c>
      <c r="G92" s="107">
        <v>44139</v>
      </c>
      <c r="H92" s="107">
        <v>44166</v>
      </c>
      <c r="I92" s="7" t="s">
        <v>1082</v>
      </c>
      <c r="J92" s="10">
        <v>1</v>
      </c>
      <c r="K92" s="7" t="s">
        <v>1083</v>
      </c>
      <c r="L92" s="118">
        <v>44881</v>
      </c>
      <c r="M92" s="145" t="s">
        <v>1084</v>
      </c>
      <c r="N92" s="65" t="s">
        <v>47</v>
      </c>
      <c r="O92" s="117">
        <v>44866</v>
      </c>
      <c r="P92" s="7" t="str">
        <f t="shared" ca="1" si="0"/>
        <v>Desvinculado</v>
      </c>
      <c r="Q92" s="111"/>
      <c r="R92" s="112">
        <v>1</v>
      </c>
      <c r="S92" s="112">
        <f t="shared" si="23"/>
        <v>9</v>
      </c>
      <c r="T92" s="104">
        <f t="shared" si="2"/>
        <v>34</v>
      </c>
      <c r="U92" s="111">
        <f t="shared" si="3"/>
        <v>1.9</v>
      </c>
      <c r="V92" s="111"/>
      <c r="W92" s="111" t="str">
        <f t="shared" ca="1" si="4"/>
        <v>No Aplica</v>
      </c>
      <c r="X92" s="111">
        <f t="shared" ca="1" si="5"/>
        <v>2026</v>
      </c>
      <c r="Y92" s="111">
        <f t="shared" ca="1" si="6"/>
        <v>2029</v>
      </c>
      <c r="Z92" s="111"/>
      <c r="AA92" s="113">
        <f t="shared" si="7"/>
        <v>15</v>
      </c>
      <c r="AB92" s="112">
        <f t="shared" si="8"/>
        <v>1</v>
      </c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</row>
    <row r="93" spans="1:39">
      <c r="A93" s="6" t="s">
        <v>1085</v>
      </c>
      <c r="B93" s="7" t="s">
        <v>92</v>
      </c>
      <c r="C93" s="7" t="s">
        <v>188</v>
      </c>
      <c r="D93" s="7" t="s">
        <v>850</v>
      </c>
      <c r="E93" s="7" t="s">
        <v>1086</v>
      </c>
      <c r="F93" s="7" t="s">
        <v>43</v>
      </c>
      <c r="G93" s="114">
        <v>44498</v>
      </c>
      <c r="H93" s="107">
        <v>44504</v>
      </c>
      <c r="I93" s="7" t="s">
        <v>1087</v>
      </c>
      <c r="J93" s="10">
        <v>1</v>
      </c>
      <c r="K93" s="7" t="s">
        <v>1088</v>
      </c>
      <c r="L93" s="116">
        <v>44879</v>
      </c>
      <c r="M93" s="65">
        <v>1289</v>
      </c>
      <c r="N93" s="65" t="s">
        <v>36</v>
      </c>
      <c r="O93" s="66">
        <v>44870</v>
      </c>
      <c r="P93" s="7" t="str">
        <f t="shared" ca="1" si="0"/>
        <v>Desvinculado</v>
      </c>
      <c r="Q93" s="112" t="s">
        <v>1089</v>
      </c>
      <c r="R93" s="112">
        <v>1</v>
      </c>
      <c r="S93" s="112">
        <f t="shared" si="23"/>
        <v>9</v>
      </c>
      <c r="T93" s="104">
        <f t="shared" si="2"/>
        <v>34</v>
      </c>
      <c r="U93" s="111">
        <f t="shared" si="3"/>
        <v>1</v>
      </c>
      <c r="V93" s="111"/>
      <c r="W93" s="111">
        <f t="shared" ca="1" si="4"/>
        <v>2024</v>
      </c>
      <c r="X93" s="111">
        <f t="shared" ca="1" si="5"/>
        <v>2027</v>
      </c>
      <c r="Y93" s="111">
        <f t="shared" ca="1" si="6"/>
        <v>2030</v>
      </c>
      <c r="Z93" s="111"/>
      <c r="AA93" s="113">
        <f t="shared" si="7"/>
        <v>9</v>
      </c>
      <c r="AB93" s="112">
        <f t="shared" si="8"/>
        <v>1</v>
      </c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</row>
    <row r="94" spans="1:39">
      <c r="A94" s="6" t="s">
        <v>1090</v>
      </c>
      <c r="B94" s="7" t="s">
        <v>92</v>
      </c>
      <c r="C94" s="7" t="s">
        <v>188</v>
      </c>
      <c r="D94" s="7" t="s">
        <v>980</v>
      </c>
      <c r="E94" s="7" t="s">
        <v>1091</v>
      </c>
      <c r="F94" s="7" t="s">
        <v>43</v>
      </c>
      <c r="G94" s="114">
        <v>44498</v>
      </c>
      <c r="H94" s="107">
        <v>44504</v>
      </c>
      <c r="I94" s="7" t="s">
        <v>1092</v>
      </c>
      <c r="J94" s="10">
        <v>1</v>
      </c>
      <c r="K94" s="7" t="s">
        <v>1093</v>
      </c>
      <c r="L94" s="116">
        <v>44879</v>
      </c>
      <c r="M94" s="65">
        <v>1290</v>
      </c>
      <c r="N94" s="65" t="s">
        <v>36</v>
      </c>
      <c r="O94" s="66">
        <v>44870</v>
      </c>
      <c r="P94" s="7" t="str">
        <f t="shared" ca="1" si="0"/>
        <v>Desvinculado</v>
      </c>
      <c r="Q94" s="112" t="s">
        <v>1089</v>
      </c>
      <c r="R94" s="112">
        <v>1</v>
      </c>
      <c r="S94" s="112">
        <f t="shared" si="23"/>
        <v>9</v>
      </c>
      <c r="T94" s="104">
        <f t="shared" si="2"/>
        <v>34</v>
      </c>
      <c r="U94" s="111">
        <f t="shared" si="3"/>
        <v>1</v>
      </c>
      <c r="V94" s="111"/>
      <c r="W94" s="111">
        <f t="shared" ca="1" si="4"/>
        <v>2024</v>
      </c>
      <c r="X94" s="111">
        <f t="shared" ca="1" si="5"/>
        <v>2027</v>
      </c>
      <c r="Y94" s="111">
        <f t="shared" ca="1" si="6"/>
        <v>2030</v>
      </c>
      <c r="Z94" s="111"/>
      <c r="AA94" s="113">
        <f t="shared" si="7"/>
        <v>9</v>
      </c>
      <c r="AB94" s="112">
        <f t="shared" si="8"/>
        <v>1</v>
      </c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</row>
    <row r="95" spans="1:39">
      <c r="A95" s="6" t="s">
        <v>1094</v>
      </c>
      <c r="B95" s="7" t="s">
        <v>56</v>
      </c>
      <c r="C95" s="7" t="s">
        <v>57</v>
      </c>
      <c r="D95" s="7" t="s">
        <v>1095</v>
      </c>
      <c r="E95" s="7" t="s">
        <v>1096</v>
      </c>
      <c r="F95" s="7" t="s">
        <v>33</v>
      </c>
      <c r="G95" s="107">
        <v>44022</v>
      </c>
      <c r="H95" s="107">
        <v>44032</v>
      </c>
      <c r="I95" s="7" t="s">
        <v>1097</v>
      </c>
      <c r="J95" s="10">
        <v>1</v>
      </c>
      <c r="K95" s="7" t="s">
        <v>1098</v>
      </c>
      <c r="L95" s="119">
        <v>44876</v>
      </c>
      <c r="M95" s="19">
        <v>1834</v>
      </c>
      <c r="N95" s="65" t="s">
        <v>36</v>
      </c>
      <c r="O95" s="120">
        <v>44896</v>
      </c>
      <c r="P95" s="7" t="str">
        <f t="shared" ca="1" si="0"/>
        <v>Desvinculado</v>
      </c>
      <c r="Q95" s="111"/>
      <c r="R95" s="112">
        <v>1</v>
      </c>
      <c r="S95" s="112">
        <f t="shared" si="23"/>
        <v>10</v>
      </c>
      <c r="T95" s="112">
        <f t="shared" si="2"/>
        <v>38</v>
      </c>
      <c r="U95" s="111">
        <f t="shared" si="3"/>
        <v>2.4</v>
      </c>
      <c r="V95" s="111"/>
      <c r="W95" s="111" t="str">
        <f t="shared" ca="1" si="4"/>
        <v>No Aplica</v>
      </c>
      <c r="X95" s="111">
        <f t="shared" ca="1" si="5"/>
        <v>2026</v>
      </c>
      <c r="Y95" s="111">
        <f t="shared" ca="1" si="6"/>
        <v>2029</v>
      </c>
      <c r="Z95" s="111"/>
      <c r="AA95" s="113">
        <f t="shared" si="7"/>
        <v>-20</v>
      </c>
      <c r="AB95" s="112">
        <f t="shared" si="8"/>
        <v>1</v>
      </c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</row>
    <row r="96" spans="1:39">
      <c r="A96" s="6" t="s">
        <v>1099</v>
      </c>
      <c r="B96" s="7" t="s">
        <v>919</v>
      </c>
      <c r="C96" s="7" t="s">
        <v>920</v>
      </c>
      <c r="D96" s="7" t="s">
        <v>980</v>
      </c>
      <c r="E96" s="7" t="s">
        <v>1100</v>
      </c>
      <c r="F96" s="7" t="s">
        <v>33</v>
      </c>
      <c r="G96" s="107">
        <v>44085</v>
      </c>
      <c r="H96" s="107">
        <v>44105</v>
      </c>
      <c r="I96" s="7" t="s">
        <v>1101</v>
      </c>
      <c r="J96" s="10">
        <v>1</v>
      </c>
      <c r="K96" s="7" t="s">
        <v>1102</v>
      </c>
      <c r="L96" s="119">
        <v>44876</v>
      </c>
      <c r="M96" s="19">
        <v>366</v>
      </c>
      <c r="N96" s="65" t="s">
        <v>36</v>
      </c>
      <c r="O96" s="120">
        <v>44747</v>
      </c>
      <c r="P96" s="7" t="str">
        <f t="shared" ca="1" si="0"/>
        <v>Desvinculado</v>
      </c>
      <c r="Q96" s="112"/>
      <c r="R96" s="112">
        <v>1</v>
      </c>
      <c r="S96" s="112">
        <f t="shared" si="23"/>
        <v>5</v>
      </c>
      <c r="T96" s="112">
        <f t="shared" si="2"/>
        <v>17</v>
      </c>
      <c r="U96" s="111">
        <f t="shared" si="3"/>
        <v>1.8</v>
      </c>
      <c r="V96" s="111"/>
      <c r="W96" s="111" t="str">
        <f t="shared" ca="1" si="4"/>
        <v>No Aplica</v>
      </c>
      <c r="X96" s="111">
        <f t="shared" ca="1" si="5"/>
        <v>2026</v>
      </c>
      <c r="Y96" s="111">
        <f t="shared" ca="1" si="6"/>
        <v>2029</v>
      </c>
      <c r="Z96" s="112">
        <v>1</v>
      </c>
      <c r="AA96" s="113">
        <f t="shared" si="7"/>
        <v>129</v>
      </c>
      <c r="AB96" s="112">
        <f t="shared" si="8"/>
        <v>1</v>
      </c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</row>
    <row r="97" spans="1:39">
      <c r="A97" s="6" t="s">
        <v>1103</v>
      </c>
      <c r="B97" s="7" t="s">
        <v>92</v>
      </c>
      <c r="C97" s="7" t="s">
        <v>203</v>
      </c>
      <c r="D97" s="7" t="s">
        <v>1104</v>
      </c>
      <c r="E97" s="7" t="s">
        <v>1105</v>
      </c>
      <c r="F97" s="7" t="s">
        <v>33</v>
      </c>
      <c r="G97" s="114">
        <v>43798</v>
      </c>
      <c r="H97" s="114">
        <v>43809</v>
      </c>
      <c r="I97" s="7" t="s">
        <v>1106</v>
      </c>
      <c r="J97" s="10">
        <v>1</v>
      </c>
      <c r="K97" s="7" t="s">
        <v>1107</v>
      </c>
      <c r="L97" s="118">
        <v>44875</v>
      </c>
      <c r="M97" s="121">
        <v>10371</v>
      </c>
      <c r="N97" s="65" t="s">
        <v>254</v>
      </c>
      <c r="O97" s="146">
        <v>44906</v>
      </c>
      <c r="P97" s="7" t="str">
        <f t="shared" ca="1" si="0"/>
        <v>Desvinculado</v>
      </c>
      <c r="Q97" s="111"/>
      <c r="R97" s="112">
        <v>1</v>
      </c>
      <c r="S97" s="112">
        <f t="shared" si="23"/>
        <v>10</v>
      </c>
      <c r="T97" s="104">
        <f t="shared" si="2"/>
        <v>40</v>
      </c>
      <c r="U97" s="111">
        <f t="shared" si="3"/>
        <v>3</v>
      </c>
      <c r="V97" s="111"/>
      <c r="W97" s="111" t="str">
        <f t="shared" ca="1" si="4"/>
        <v>No Aplica</v>
      </c>
      <c r="X97" s="111">
        <f t="shared" ca="1" si="5"/>
        <v>2025</v>
      </c>
      <c r="Y97" s="111">
        <f t="shared" ca="1" si="6"/>
        <v>2028</v>
      </c>
      <c r="Z97" s="111"/>
      <c r="AA97" s="113">
        <f t="shared" si="7"/>
        <v>-31</v>
      </c>
      <c r="AB97" s="112">
        <f t="shared" si="8"/>
        <v>1</v>
      </c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</row>
    <row r="98" spans="1:39">
      <c r="A98" s="6" t="s">
        <v>1108</v>
      </c>
      <c r="B98" s="7" t="s">
        <v>39</v>
      </c>
      <c r="C98" s="7" t="s">
        <v>68</v>
      </c>
      <c r="D98" s="7" t="s">
        <v>1109</v>
      </c>
      <c r="E98" s="7" t="s">
        <v>1110</v>
      </c>
      <c r="F98" s="7" t="s">
        <v>43</v>
      </c>
      <c r="G98" s="107">
        <v>44174</v>
      </c>
      <c r="H98" s="114">
        <v>44176</v>
      </c>
      <c r="I98" s="7" t="s">
        <v>1111</v>
      </c>
      <c r="J98" s="10">
        <v>1</v>
      </c>
      <c r="K98" s="7" t="s">
        <v>1112</v>
      </c>
      <c r="L98" s="116">
        <v>44875</v>
      </c>
      <c r="M98" s="65">
        <v>48</v>
      </c>
      <c r="N98" s="65" t="s">
        <v>36</v>
      </c>
      <c r="O98" s="66">
        <v>44895</v>
      </c>
      <c r="P98" s="7" t="str">
        <f t="shared" ca="1" si="0"/>
        <v>Desvinculado</v>
      </c>
      <c r="Q98" s="111"/>
      <c r="R98" s="112">
        <v>1</v>
      </c>
      <c r="S98" s="112">
        <f t="shared" si="23"/>
        <v>9</v>
      </c>
      <c r="T98" s="104">
        <f t="shared" si="2"/>
        <v>38</v>
      </c>
      <c r="U98" s="111">
        <f t="shared" si="3"/>
        <v>2</v>
      </c>
      <c r="V98" s="111"/>
      <c r="W98" s="111" t="str">
        <f t="shared" ca="1" si="4"/>
        <v>No Aplica</v>
      </c>
      <c r="X98" s="111">
        <f t="shared" ca="1" si="5"/>
        <v>2026</v>
      </c>
      <c r="Y98" s="111">
        <f t="shared" ca="1" si="6"/>
        <v>2029</v>
      </c>
      <c r="Z98" s="111"/>
      <c r="AA98" s="113">
        <f t="shared" si="7"/>
        <v>-20</v>
      </c>
      <c r="AB98" s="112">
        <f t="shared" si="8"/>
        <v>1</v>
      </c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</row>
    <row r="99" spans="1:39">
      <c r="A99" s="106">
        <v>3180</v>
      </c>
      <c r="B99" s="7" t="s">
        <v>300</v>
      </c>
      <c r="C99" s="7" t="s">
        <v>396</v>
      </c>
      <c r="D99" s="7" t="s">
        <v>1113</v>
      </c>
      <c r="E99" s="7" t="s">
        <v>1114</v>
      </c>
      <c r="F99" s="7" t="s">
        <v>43</v>
      </c>
      <c r="G99" s="107">
        <v>42682</v>
      </c>
      <c r="H99" s="107">
        <v>42682</v>
      </c>
      <c r="I99" s="7" t="s">
        <v>1115</v>
      </c>
      <c r="J99" s="10">
        <v>1</v>
      </c>
      <c r="K99" s="7" t="s">
        <v>1116</v>
      </c>
      <c r="L99" s="118">
        <v>44874</v>
      </c>
      <c r="M99" s="121">
        <v>3180</v>
      </c>
      <c r="N99" s="65" t="s">
        <v>917</v>
      </c>
      <c r="O99" s="122">
        <v>44874</v>
      </c>
      <c r="P99" s="7" t="str">
        <f t="shared" ca="1" si="0"/>
        <v>Desvinculado</v>
      </c>
      <c r="Q99" s="112"/>
      <c r="R99" s="112">
        <v>1</v>
      </c>
      <c r="S99" s="112">
        <f t="shared" si="23"/>
        <v>9</v>
      </c>
      <c r="T99" s="104">
        <f t="shared" si="2"/>
        <v>35</v>
      </c>
      <c r="U99" s="111">
        <f t="shared" si="3"/>
        <v>6</v>
      </c>
      <c r="V99" s="111"/>
      <c r="W99" s="111" t="str">
        <f t="shared" ca="1" si="4"/>
        <v>No Aplica</v>
      </c>
      <c r="X99" s="111" t="str">
        <f t="shared" ca="1" si="5"/>
        <v>No Aplica</v>
      </c>
      <c r="Y99" s="111">
        <f t="shared" ca="1" si="6"/>
        <v>2025</v>
      </c>
      <c r="Z99" s="111"/>
      <c r="AA99" s="113">
        <f t="shared" si="7"/>
        <v>0</v>
      </c>
      <c r="AB99" s="112">
        <f t="shared" si="8"/>
        <v>1</v>
      </c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</row>
    <row r="100" spans="1:39">
      <c r="A100" s="6" t="s">
        <v>1117</v>
      </c>
      <c r="B100" s="7" t="s">
        <v>214</v>
      </c>
      <c r="C100" s="7" t="s">
        <v>215</v>
      </c>
      <c r="D100" s="7" t="s">
        <v>1104</v>
      </c>
      <c r="E100" s="7" t="s">
        <v>1118</v>
      </c>
      <c r="F100" s="7" t="s">
        <v>43</v>
      </c>
      <c r="G100" s="107">
        <v>43501</v>
      </c>
      <c r="H100" s="107">
        <v>43528</v>
      </c>
      <c r="I100" s="7" t="s">
        <v>1119</v>
      </c>
      <c r="J100" s="10">
        <v>1</v>
      </c>
      <c r="K100" s="7" t="s">
        <v>1120</v>
      </c>
      <c r="L100" s="118">
        <v>44873</v>
      </c>
      <c r="M100" s="121" t="s">
        <v>1121</v>
      </c>
      <c r="N100" s="65" t="s">
        <v>36</v>
      </c>
      <c r="O100" s="146">
        <v>44880</v>
      </c>
      <c r="P100" s="7" t="str">
        <f t="shared" ca="1" si="0"/>
        <v>Desvinculado</v>
      </c>
      <c r="Q100" s="111"/>
      <c r="R100" s="112">
        <v>1</v>
      </c>
      <c r="S100" s="112">
        <f t="shared" si="23"/>
        <v>9</v>
      </c>
      <c r="T100" s="104">
        <f t="shared" si="2"/>
        <v>36</v>
      </c>
      <c r="U100" s="111">
        <f t="shared" si="3"/>
        <v>3.7</v>
      </c>
      <c r="V100" s="111"/>
      <c r="W100" s="111" t="str">
        <f t="shared" ca="1" si="4"/>
        <v>No Aplica</v>
      </c>
      <c r="X100" s="111">
        <f t="shared" ca="1" si="5"/>
        <v>2025</v>
      </c>
      <c r="Y100" s="111">
        <f t="shared" ca="1" si="6"/>
        <v>2028</v>
      </c>
      <c r="Z100" s="111"/>
      <c r="AA100" s="113">
        <f t="shared" si="7"/>
        <v>-7</v>
      </c>
      <c r="AB100" s="112">
        <f t="shared" si="8"/>
        <v>1</v>
      </c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 spans="1:39">
      <c r="A101" s="6" t="s">
        <v>1122</v>
      </c>
      <c r="B101" s="7" t="s">
        <v>214</v>
      </c>
      <c r="C101" s="7" t="s">
        <v>215</v>
      </c>
      <c r="D101" s="7" t="s">
        <v>830</v>
      </c>
      <c r="E101" s="7" t="s">
        <v>1123</v>
      </c>
      <c r="F101" s="7" t="s">
        <v>33</v>
      </c>
      <c r="G101" s="114">
        <v>43434</v>
      </c>
      <c r="H101" s="107">
        <v>43467</v>
      </c>
      <c r="I101" s="7" t="s">
        <v>1124</v>
      </c>
      <c r="J101" s="10">
        <v>1</v>
      </c>
      <c r="K101" s="7" t="s">
        <v>1125</v>
      </c>
      <c r="L101" s="119">
        <v>44873</v>
      </c>
      <c r="M101" s="19" t="s">
        <v>1121</v>
      </c>
      <c r="N101" s="65" t="s">
        <v>36</v>
      </c>
      <c r="O101" s="120">
        <v>44900</v>
      </c>
      <c r="P101" s="7" t="str">
        <f t="shared" ca="1" si="0"/>
        <v>Desvinculado</v>
      </c>
      <c r="Q101" s="111"/>
      <c r="R101" s="112">
        <v>1</v>
      </c>
      <c r="S101" s="112">
        <f t="shared" si="23"/>
        <v>10</v>
      </c>
      <c r="T101" s="104">
        <f t="shared" si="2"/>
        <v>39</v>
      </c>
      <c r="U101" s="111">
        <f t="shared" si="3"/>
        <v>3.9</v>
      </c>
      <c r="V101" s="111"/>
      <c r="W101" s="111" t="str">
        <f t="shared" ca="1" si="4"/>
        <v>No Aplica</v>
      </c>
      <c r="X101" s="111">
        <f t="shared" ca="1" si="5"/>
        <v>2024</v>
      </c>
      <c r="Y101" s="111">
        <f t="shared" ca="1" si="6"/>
        <v>2027</v>
      </c>
      <c r="Z101" s="111"/>
      <c r="AA101" s="113">
        <f t="shared" si="7"/>
        <v>-27</v>
      </c>
      <c r="AB101" s="112">
        <f t="shared" si="8"/>
        <v>1</v>
      </c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</row>
    <row r="102" spans="1:39">
      <c r="A102" s="6" t="s">
        <v>1126</v>
      </c>
      <c r="B102" s="7" t="s">
        <v>214</v>
      </c>
      <c r="C102" s="7" t="s">
        <v>215</v>
      </c>
      <c r="D102" s="7" t="s">
        <v>1127</v>
      </c>
      <c r="E102" s="7" t="s">
        <v>1128</v>
      </c>
      <c r="F102" s="7" t="s">
        <v>43</v>
      </c>
      <c r="G102" s="107">
        <v>43382</v>
      </c>
      <c r="H102" s="114">
        <v>43391</v>
      </c>
      <c r="I102" s="7" t="s">
        <v>1129</v>
      </c>
      <c r="J102" s="10">
        <v>1</v>
      </c>
      <c r="K102" s="7" t="s">
        <v>1130</v>
      </c>
      <c r="L102" s="118">
        <v>44873</v>
      </c>
      <c r="M102" s="121" t="s">
        <v>1121</v>
      </c>
      <c r="N102" s="65" t="s">
        <v>36</v>
      </c>
      <c r="O102" s="146">
        <v>44854</v>
      </c>
      <c r="P102" s="7" t="str">
        <f t="shared" ca="1" si="0"/>
        <v>Desvinculado</v>
      </c>
      <c r="Q102" s="111"/>
      <c r="R102" s="112">
        <v>1</v>
      </c>
      <c r="S102" s="112">
        <f t="shared" si="23"/>
        <v>8</v>
      </c>
      <c r="T102" s="104">
        <f t="shared" si="2"/>
        <v>32</v>
      </c>
      <c r="U102" s="111">
        <f t="shared" si="3"/>
        <v>4</v>
      </c>
      <c r="V102" s="111"/>
      <c r="W102" s="111" t="str">
        <f t="shared" ca="1" si="4"/>
        <v>No Aplica</v>
      </c>
      <c r="X102" s="111">
        <f t="shared" ca="1" si="5"/>
        <v>2024</v>
      </c>
      <c r="Y102" s="111">
        <f t="shared" ca="1" si="6"/>
        <v>2027</v>
      </c>
      <c r="Z102" s="111"/>
      <c r="AA102" s="113">
        <f t="shared" si="7"/>
        <v>19</v>
      </c>
      <c r="AB102" s="112">
        <f t="shared" si="8"/>
        <v>1</v>
      </c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</row>
    <row r="103" spans="1:39">
      <c r="A103" s="6" t="s">
        <v>1131</v>
      </c>
      <c r="B103" s="7" t="s">
        <v>39</v>
      </c>
      <c r="C103" s="7" t="s">
        <v>319</v>
      </c>
      <c r="D103" s="7" t="s">
        <v>1132</v>
      </c>
      <c r="E103" s="7" t="s">
        <v>1133</v>
      </c>
      <c r="F103" s="7" t="s">
        <v>43</v>
      </c>
      <c r="G103" s="107">
        <v>44109</v>
      </c>
      <c r="H103" s="114">
        <v>44123</v>
      </c>
      <c r="I103" s="7" t="s">
        <v>1134</v>
      </c>
      <c r="J103" s="10">
        <v>1</v>
      </c>
      <c r="K103" s="7" t="s">
        <v>1135</v>
      </c>
      <c r="L103" s="118">
        <v>44872</v>
      </c>
      <c r="M103" s="121">
        <v>1333</v>
      </c>
      <c r="N103" s="65" t="s">
        <v>36</v>
      </c>
      <c r="O103" s="146">
        <v>44861</v>
      </c>
      <c r="P103" s="7" t="str">
        <f t="shared" ca="1" si="0"/>
        <v>Desvinculado</v>
      </c>
      <c r="Q103" s="111"/>
      <c r="R103" s="112">
        <v>1</v>
      </c>
      <c r="S103" s="112">
        <f t="shared" si="23"/>
        <v>8</v>
      </c>
      <c r="T103" s="104">
        <f t="shared" si="2"/>
        <v>33</v>
      </c>
      <c r="U103" s="111">
        <f t="shared" si="3"/>
        <v>2</v>
      </c>
      <c r="V103" s="111"/>
      <c r="W103" s="111" t="str">
        <f t="shared" ca="1" si="4"/>
        <v>No Aplica</v>
      </c>
      <c r="X103" s="111">
        <f t="shared" ca="1" si="5"/>
        <v>2026</v>
      </c>
      <c r="Y103" s="111">
        <f t="shared" ca="1" si="6"/>
        <v>2029</v>
      </c>
      <c r="Z103" s="111"/>
      <c r="AA103" s="113">
        <f t="shared" si="7"/>
        <v>11</v>
      </c>
      <c r="AB103" s="112">
        <f t="shared" si="8"/>
        <v>1</v>
      </c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</row>
    <row r="104" spans="1:39">
      <c r="A104" s="106">
        <v>2449</v>
      </c>
      <c r="B104" s="7" t="s">
        <v>56</v>
      </c>
      <c r="C104" s="7" t="s">
        <v>99</v>
      </c>
      <c r="D104" s="7" t="s">
        <v>1136</v>
      </c>
      <c r="E104" s="7" t="s">
        <v>1137</v>
      </c>
      <c r="F104" s="7" t="s">
        <v>33</v>
      </c>
      <c r="G104" s="114">
        <v>41922</v>
      </c>
      <c r="H104" s="107">
        <v>41944</v>
      </c>
      <c r="I104" s="7" t="s">
        <v>1138</v>
      </c>
      <c r="J104" s="10">
        <v>1</v>
      </c>
      <c r="K104" s="7" t="s">
        <v>1139</v>
      </c>
      <c r="L104" s="116">
        <v>44869</v>
      </c>
      <c r="M104" s="65">
        <v>4495</v>
      </c>
      <c r="N104" s="65" t="s">
        <v>47</v>
      </c>
      <c r="O104" s="131">
        <v>44859</v>
      </c>
      <c r="P104" s="7" t="str">
        <f t="shared" ca="1" si="0"/>
        <v>Desvinculado</v>
      </c>
      <c r="Q104" s="111"/>
      <c r="R104" s="112">
        <v>1</v>
      </c>
      <c r="S104" s="112">
        <f t="shared" si="23"/>
        <v>8</v>
      </c>
      <c r="T104" s="104">
        <f t="shared" si="2"/>
        <v>33</v>
      </c>
      <c r="U104" s="111">
        <f t="shared" si="3"/>
        <v>8</v>
      </c>
      <c r="V104" s="111"/>
      <c r="W104" s="111" t="str">
        <f t="shared" ca="1" si="4"/>
        <v>No Aplica</v>
      </c>
      <c r="X104" s="111" t="str">
        <f t="shared" ca="1" si="5"/>
        <v>No Aplica</v>
      </c>
      <c r="Y104" s="111" t="str">
        <f t="shared" ca="1" si="6"/>
        <v>No Aplica</v>
      </c>
      <c r="Z104" s="111"/>
      <c r="AA104" s="113">
        <f t="shared" si="7"/>
        <v>10</v>
      </c>
      <c r="AB104" s="112">
        <f t="shared" si="8"/>
        <v>1</v>
      </c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</row>
    <row r="105" spans="1:39">
      <c r="A105" s="6" t="s">
        <v>1140</v>
      </c>
      <c r="B105" s="7" t="s">
        <v>29</v>
      </c>
      <c r="C105" s="7" t="s">
        <v>693</v>
      </c>
      <c r="D105" s="7" t="s">
        <v>798</v>
      </c>
      <c r="E105" s="7" t="s">
        <v>1141</v>
      </c>
      <c r="F105" s="7" t="s">
        <v>33</v>
      </c>
      <c r="G105" s="107">
        <v>44217</v>
      </c>
      <c r="H105" s="107">
        <v>44287</v>
      </c>
      <c r="I105" s="7" t="s">
        <v>1142</v>
      </c>
      <c r="J105" s="10">
        <v>1</v>
      </c>
      <c r="K105" s="7" t="s">
        <v>1143</v>
      </c>
      <c r="L105" s="118">
        <v>44869</v>
      </c>
      <c r="M105" s="121">
        <v>7655</v>
      </c>
      <c r="N105" s="65" t="s">
        <v>36</v>
      </c>
      <c r="O105" s="146">
        <v>44862</v>
      </c>
      <c r="P105" s="7" t="str">
        <f t="shared" ca="1" si="0"/>
        <v>Desvinculado</v>
      </c>
      <c r="Q105" s="111"/>
      <c r="R105" s="112">
        <v>1</v>
      </c>
      <c r="S105" s="112">
        <f t="shared" si="23"/>
        <v>8</v>
      </c>
      <c r="T105" s="104">
        <f t="shared" si="2"/>
        <v>33</v>
      </c>
      <c r="U105" s="111">
        <f t="shared" si="3"/>
        <v>1.6</v>
      </c>
      <c r="V105" s="111"/>
      <c r="W105" s="111">
        <f t="shared" ca="1" si="4"/>
        <v>2024</v>
      </c>
      <c r="X105" s="111">
        <f t="shared" ca="1" si="5"/>
        <v>2027</v>
      </c>
      <c r="Y105" s="111">
        <f t="shared" ca="1" si="6"/>
        <v>2030</v>
      </c>
      <c r="Z105" s="111"/>
      <c r="AA105" s="113">
        <f t="shared" si="7"/>
        <v>7</v>
      </c>
      <c r="AB105" s="112">
        <f t="shared" si="8"/>
        <v>1</v>
      </c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</row>
    <row r="106" spans="1:39">
      <c r="A106" s="22" t="s">
        <v>1144</v>
      </c>
      <c r="B106" s="23" t="s">
        <v>49</v>
      </c>
      <c r="C106" s="23" t="s">
        <v>1145</v>
      </c>
      <c r="D106" s="23" t="s">
        <v>1146</v>
      </c>
      <c r="E106" s="147" t="s">
        <v>1147</v>
      </c>
      <c r="F106" s="23" t="s">
        <v>43</v>
      </c>
      <c r="G106" s="125">
        <v>43945</v>
      </c>
      <c r="H106" s="125">
        <v>43952</v>
      </c>
      <c r="I106" s="23" t="s">
        <v>1148</v>
      </c>
      <c r="J106" s="26">
        <v>1</v>
      </c>
      <c r="K106" s="23" t="s">
        <v>1149</v>
      </c>
      <c r="L106" s="135">
        <v>44869</v>
      </c>
      <c r="M106" s="61">
        <v>483</v>
      </c>
      <c r="N106" s="127" t="s">
        <v>36</v>
      </c>
      <c r="O106" s="148">
        <v>44876</v>
      </c>
      <c r="P106" s="23" t="str">
        <f t="shared" ca="1" si="0"/>
        <v>Desvinculado</v>
      </c>
      <c r="Q106" s="104" t="s">
        <v>1150</v>
      </c>
      <c r="R106" s="104">
        <v>1</v>
      </c>
      <c r="S106" s="104">
        <f t="shared" si="23"/>
        <v>9</v>
      </c>
      <c r="T106" s="104">
        <f t="shared" si="2"/>
        <v>35</v>
      </c>
      <c r="U106" s="129">
        <f t="shared" si="3"/>
        <v>2.5</v>
      </c>
      <c r="V106" s="129"/>
      <c r="W106" s="129" t="str">
        <f t="shared" ca="1" si="4"/>
        <v>No Aplica</v>
      </c>
      <c r="X106" s="129">
        <f t="shared" ca="1" si="5"/>
        <v>2026</v>
      </c>
      <c r="Y106" s="129">
        <f t="shared" ca="1" si="6"/>
        <v>2029</v>
      </c>
      <c r="Z106" s="129"/>
      <c r="AA106" s="130">
        <f t="shared" si="7"/>
        <v>-7</v>
      </c>
      <c r="AB106" s="112">
        <f t="shared" si="8"/>
        <v>1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</row>
    <row r="107" spans="1:39">
      <c r="A107" s="6" t="s">
        <v>1151</v>
      </c>
      <c r="B107" s="7" t="s">
        <v>127</v>
      </c>
      <c r="C107" s="7" t="s">
        <v>558</v>
      </c>
      <c r="D107" s="7" t="s">
        <v>1104</v>
      </c>
      <c r="E107" s="7" t="s">
        <v>1152</v>
      </c>
      <c r="F107" s="7" t="s">
        <v>43</v>
      </c>
      <c r="G107" s="114">
        <v>44127</v>
      </c>
      <c r="H107" s="107">
        <v>44136</v>
      </c>
      <c r="I107" s="7" t="s">
        <v>1153</v>
      </c>
      <c r="J107" s="10">
        <v>1</v>
      </c>
      <c r="K107" s="7" t="s">
        <v>1154</v>
      </c>
      <c r="L107" s="116">
        <v>44868</v>
      </c>
      <c r="M107" s="65">
        <v>838</v>
      </c>
      <c r="N107" s="65" t="s">
        <v>47</v>
      </c>
      <c r="O107" s="117">
        <v>44867</v>
      </c>
      <c r="P107" s="7" t="str">
        <f t="shared" ca="1" si="0"/>
        <v>Desvinculado</v>
      </c>
      <c r="Q107" s="111"/>
      <c r="R107" s="112">
        <v>1</v>
      </c>
      <c r="S107" s="112">
        <f t="shared" si="23"/>
        <v>9</v>
      </c>
      <c r="T107" s="104">
        <f t="shared" si="2"/>
        <v>34</v>
      </c>
      <c r="U107" s="111">
        <f t="shared" si="3"/>
        <v>2</v>
      </c>
      <c r="V107" s="111"/>
      <c r="W107" s="111" t="str">
        <f t="shared" ca="1" si="4"/>
        <v>No Aplica</v>
      </c>
      <c r="X107" s="111">
        <f t="shared" ca="1" si="5"/>
        <v>2026</v>
      </c>
      <c r="Y107" s="111">
        <f t="shared" ca="1" si="6"/>
        <v>2029</v>
      </c>
      <c r="Z107" s="111"/>
      <c r="AA107" s="113">
        <f t="shared" si="7"/>
        <v>1</v>
      </c>
      <c r="AB107" s="112">
        <f t="shared" si="8"/>
        <v>1</v>
      </c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</row>
    <row r="108" spans="1:39">
      <c r="A108" s="6" t="s">
        <v>1155</v>
      </c>
      <c r="B108" s="7" t="s">
        <v>39</v>
      </c>
      <c r="C108" s="7" t="s">
        <v>537</v>
      </c>
      <c r="D108" s="7" t="s">
        <v>1156</v>
      </c>
      <c r="E108" s="7" t="s">
        <v>1157</v>
      </c>
      <c r="F108" s="7" t="s">
        <v>43</v>
      </c>
      <c r="G108" s="107">
        <v>44021</v>
      </c>
      <c r="H108" s="107">
        <v>44044</v>
      </c>
      <c r="I108" s="7" t="s">
        <v>1158</v>
      </c>
      <c r="J108" s="10">
        <v>1</v>
      </c>
      <c r="K108" s="7" t="s">
        <v>1159</v>
      </c>
      <c r="L108" s="116">
        <v>44862</v>
      </c>
      <c r="M108" s="65">
        <v>1456</v>
      </c>
      <c r="N108" s="65" t="s">
        <v>36</v>
      </c>
      <c r="O108" s="117">
        <v>44901</v>
      </c>
      <c r="P108" s="7" t="str">
        <f t="shared" ca="1" si="0"/>
        <v>Desvinculado</v>
      </c>
      <c r="Q108" s="111"/>
      <c r="R108" s="112">
        <v>1</v>
      </c>
      <c r="S108" s="112">
        <f t="shared" si="23"/>
        <v>10</v>
      </c>
      <c r="T108" s="104">
        <f t="shared" si="2"/>
        <v>39</v>
      </c>
      <c r="U108" s="111">
        <f t="shared" si="3"/>
        <v>2.2999999999999998</v>
      </c>
      <c r="V108" s="111"/>
      <c r="W108" s="111" t="str">
        <f t="shared" ca="1" si="4"/>
        <v>No Aplica</v>
      </c>
      <c r="X108" s="111">
        <f t="shared" ca="1" si="5"/>
        <v>2026</v>
      </c>
      <c r="Y108" s="111">
        <f t="shared" ca="1" si="6"/>
        <v>2029</v>
      </c>
      <c r="Z108" s="111"/>
      <c r="AA108" s="113">
        <f t="shared" si="7"/>
        <v>-39</v>
      </c>
      <c r="AB108" s="112">
        <f t="shared" si="8"/>
        <v>1</v>
      </c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</row>
    <row r="109" spans="1:39">
      <c r="A109" s="6" t="s">
        <v>1160</v>
      </c>
      <c r="B109" s="7" t="s">
        <v>29</v>
      </c>
      <c r="C109" s="7" t="s">
        <v>133</v>
      </c>
      <c r="D109" s="7" t="s">
        <v>1161</v>
      </c>
      <c r="E109" s="7" t="s">
        <v>1162</v>
      </c>
      <c r="F109" s="7" t="s">
        <v>43</v>
      </c>
      <c r="G109" s="107">
        <v>43468</v>
      </c>
      <c r="H109" s="107">
        <v>43508</v>
      </c>
      <c r="I109" s="7" t="s">
        <v>1163</v>
      </c>
      <c r="J109" s="10">
        <v>1</v>
      </c>
      <c r="K109" s="7" t="s">
        <v>1164</v>
      </c>
      <c r="L109" s="116">
        <v>44861</v>
      </c>
      <c r="M109" s="65" t="s">
        <v>1165</v>
      </c>
      <c r="N109" s="65" t="s">
        <v>47</v>
      </c>
      <c r="O109" s="149">
        <v>44871</v>
      </c>
      <c r="P109" s="7" t="str">
        <f t="shared" ca="1" si="0"/>
        <v>Desvinculado</v>
      </c>
      <c r="Q109" s="111"/>
      <c r="R109" s="112">
        <v>1</v>
      </c>
      <c r="S109" s="112">
        <f t="shared" si="23"/>
        <v>9</v>
      </c>
      <c r="T109" s="104">
        <f t="shared" si="2"/>
        <v>35</v>
      </c>
      <c r="U109" s="111">
        <f t="shared" si="3"/>
        <v>3.7</v>
      </c>
      <c r="V109" s="111"/>
      <c r="W109" s="111" t="str">
        <f t="shared" ca="1" si="4"/>
        <v>No Aplica</v>
      </c>
      <c r="X109" s="111">
        <f t="shared" ca="1" si="5"/>
        <v>2025</v>
      </c>
      <c r="Y109" s="111">
        <f t="shared" ca="1" si="6"/>
        <v>2028</v>
      </c>
      <c r="Z109" s="111"/>
      <c r="AA109" s="113">
        <f t="shared" si="7"/>
        <v>-10</v>
      </c>
      <c r="AB109" s="112">
        <f t="shared" si="8"/>
        <v>1</v>
      </c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</row>
    <row r="110" spans="1:39">
      <c r="A110" s="6" t="s">
        <v>1166</v>
      </c>
      <c r="B110" s="7" t="s">
        <v>127</v>
      </c>
      <c r="C110" s="7" t="s">
        <v>558</v>
      </c>
      <c r="D110" s="7" t="s">
        <v>914</v>
      </c>
      <c r="E110" s="7" t="s">
        <v>1167</v>
      </c>
      <c r="F110" s="7" t="s">
        <v>43</v>
      </c>
      <c r="G110" s="107">
        <v>43489</v>
      </c>
      <c r="H110" s="107">
        <v>43500</v>
      </c>
      <c r="I110" s="7" t="s">
        <v>1168</v>
      </c>
      <c r="J110" s="10">
        <v>1</v>
      </c>
      <c r="K110" s="7" t="s">
        <v>1169</v>
      </c>
      <c r="L110" s="116">
        <v>44859</v>
      </c>
      <c r="M110" s="65">
        <v>823</v>
      </c>
      <c r="N110" s="65" t="s">
        <v>36</v>
      </c>
      <c r="O110" s="131">
        <v>44854</v>
      </c>
      <c r="P110" s="7" t="str">
        <f t="shared" ca="1" si="0"/>
        <v>Desvinculado</v>
      </c>
      <c r="Q110" s="111"/>
      <c r="R110" s="112">
        <v>1</v>
      </c>
      <c r="S110" s="112">
        <f t="shared" si="23"/>
        <v>8</v>
      </c>
      <c r="T110" s="104">
        <f t="shared" si="2"/>
        <v>32</v>
      </c>
      <c r="U110" s="111">
        <f t="shared" si="3"/>
        <v>3.7</v>
      </c>
      <c r="V110" s="111"/>
      <c r="W110" s="111" t="str">
        <f t="shared" ca="1" si="4"/>
        <v>No Aplica</v>
      </c>
      <c r="X110" s="111">
        <f t="shared" ca="1" si="5"/>
        <v>2025</v>
      </c>
      <c r="Y110" s="111">
        <f t="shared" ca="1" si="6"/>
        <v>2028</v>
      </c>
      <c r="Z110" s="111"/>
      <c r="AA110" s="113">
        <f t="shared" si="7"/>
        <v>5</v>
      </c>
      <c r="AB110" s="112">
        <f t="shared" si="8"/>
        <v>1</v>
      </c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</row>
    <row r="111" spans="1:39">
      <c r="A111" s="6" t="s">
        <v>1170</v>
      </c>
      <c r="B111" s="7" t="s">
        <v>56</v>
      </c>
      <c r="C111" s="7" t="s">
        <v>441</v>
      </c>
      <c r="D111" s="7" t="s">
        <v>1171</v>
      </c>
      <c r="E111" s="7" t="s">
        <v>1172</v>
      </c>
      <c r="F111" s="7" t="s">
        <v>33</v>
      </c>
      <c r="G111" s="107">
        <v>43522</v>
      </c>
      <c r="H111" s="107">
        <v>43528</v>
      </c>
      <c r="I111" s="7" t="s">
        <v>1173</v>
      </c>
      <c r="J111" s="10">
        <v>1</v>
      </c>
      <c r="K111" s="7" t="s">
        <v>1174</v>
      </c>
      <c r="L111" s="116">
        <v>44859</v>
      </c>
      <c r="M111" s="65" t="s">
        <v>1175</v>
      </c>
      <c r="N111" s="65" t="s">
        <v>36</v>
      </c>
      <c r="O111" s="149">
        <v>44866</v>
      </c>
      <c r="P111" s="7" t="str">
        <f t="shared" ca="1" si="0"/>
        <v>Desvinculado</v>
      </c>
      <c r="Q111" s="111"/>
      <c r="R111" s="112">
        <v>1</v>
      </c>
      <c r="S111" s="112">
        <f t="shared" si="23"/>
        <v>9</v>
      </c>
      <c r="T111" s="104">
        <f t="shared" si="2"/>
        <v>34</v>
      </c>
      <c r="U111" s="111">
        <f t="shared" si="3"/>
        <v>3.7</v>
      </c>
      <c r="V111" s="111"/>
      <c r="W111" s="111" t="str">
        <f t="shared" ca="1" si="4"/>
        <v>No Aplica</v>
      </c>
      <c r="X111" s="111">
        <f t="shared" ca="1" si="5"/>
        <v>2025</v>
      </c>
      <c r="Y111" s="111">
        <f t="shared" ca="1" si="6"/>
        <v>2028</v>
      </c>
      <c r="Z111" s="111"/>
      <c r="AA111" s="113">
        <f t="shared" si="7"/>
        <v>-7</v>
      </c>
      <c r="AB111" s="112">
        <f t="shared" si="8"/>
        <v>1</v>
      </c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</row>
    <row r="112" spans="1:39">
      <c r="A112" s="6" t="s">
        <v>1176</v>
      </c>
      <c r="B112" s="7" t="s">
        <v>127</v>
      </c>
      <c r="C112" s="7" t="s">
        <v>558</v>
      </c>
      <c r="D112" s="7" t="s">
        <v>888</v>
      </c>
      <c r="E112" s="7" t="s">
        <v>1177</v>
      </c>
      <c r="F112" s="7" t="s">
        <v>33</v>
      </c>
      <c r="G112" s="107">
        <v>43838</v>
      </c>
      <c r="H112" s="107">
        <v>43862</v>
      </c>
      <c r="I112" s="7" t="s">
        <v>1178</v>
      </c>
      <c r="J112" s="10">
        <v>1</v>
      </c>
      <c r="K112" s="7" t="s">
        <v>1179</v>
      </c>
      <c r="L112" s="116">
        <v>44859</v>
      </c>
      <c r="M112" s="65" t="s">
        <v>1180</v>
      </c>
      <c r="N112" s="65" t="s">
        <v>36</v>
      </c>
      <c r="O112" s="131">
        <v>44854</v>
      </c>
      <c r="P112" s="7" t="str">
        <f t="shared" ca="1" si="0"/>
        <v>Desvinculado</v>
      </c>
      <c r="Q112" s="111"/>
      <c r="R112" s="112">
        <v>1</v>
      </c>
      <c r="S112" s="112">
        <f t="shared" si="23"/>
        <v>8</v>
      </c>
      <c r="T112" s="104">
        <f t="shared" si="2"/>
        <v>32</v>
      </c>
      <c r="U112" s="111">
        <f t="shared" si="3"/>
        <v>2.7</v>
      </c>
      <c r="V112" s="111"/>
      <c r="W112" s="111" t="str">
        <f t="shared" ca="1" si="4"/>
        <v>No Aplica</v>
      </c>
      <c r="X112" s="111">
        <f t="shared" ca="1" si="5"/>
        <v>2026</v>
      </c>
      <c r="Y112" s="111">
        <f t="shared" ca="1" si="6"/>
        <v>2029</v>
      </c>
      <c r="Z112" s="111"/>
      <c r="AA112" s="113">
        <f t="shared" si="7"/>
        <v>5</v>
      </c>
      <c r="AB112" s="112">
        <f t="shared" si="8"/>
        <v>1</v>
      </c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</row>
    <row r="113" spans="1:39">
      <c r="A113" s="6" t="s">
        <v>1181</v>
      </c>
      <c r="B113" s="7" t="s">
        <v>39</v>
      </c>
      <c r="C113" s="7" t="s">
        <v>198</v>
      </c>
      <c r="D113" s="7" t="s">
        <v>1182</v>
      </c>
      <c r="E113" s="7" t="s">
        <v>1183</v>
      </c>
      <c r="F113" s="7" t="s">
        <v>43</v>
      </c>
      <c r="G113" s="107">
        <v>44413</v>
      </c>
      <c r="H113" s="107">
        <v>44417</v>
      </c>
      <c r="I113" s="7" t="s">
        <v>1184</v>
      </c>
      <c r="J113" s="10">
        <v>1</v>
      </c>
      <c r="K113" s="7" t="s">
        <v>1185</v>
      </c>
      <c r="L113" s="116">
        <v>44859</v>
      </c>
      <c r="M113" s="65">
        <v>2503</v>
      </c>
      <c r="N113" s="65" t="s">
        <v>36</v>
      </c>
      <c r="O113" s="131">
        <v>44855</v>
      </c>
      <c r="P113" s="7" t="str">
        <f t="shared" ca="1" si="0"/>
        <v>Desvinculado</v>
      </c>
      <c r="Q113" s="111"/>
      <c r="R113" s="112">
        <v>1</v>
      </c>
      <c r="S113" s="112">
        <f t="shared" si="23"/>
        <v>8</v>
      </c>
      <c r="T113" s="104">
        <f t="shared" si="2"/>
        <v>32</v>
      </c>
      <c r="U113" s="111">
        <f t="shared" si="3"/>
        <v>1.2</v>
      </c>
      <c r="V113" s="111"/>
      <c r="W113" s="111">
        <f t="shared" ca="1" si="4"/>
        <v>2024</v>
      </c>
      <c r="X113" s="111">
        <f t="shared" ca="1" si="5"/>
        <v>2027</v>
      </c>
      <c r="Y113" s="111">
        <f t="shared" ca="1" si="6"/>
        <v>2030</v>
      </c>
      <c r="Z113" s="111"/>
      <c r="AA113" s="113">
        <f t="shared" si="7"/>
        <v>4</v>
      </c>
      <c r="AB113" s="112">
        <f t="shared" si="8"/>
        <v>1</v>
      </c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</row>
    <row r="114" spans="1:39">
      <c r="A114" s="6" t="s">
        <v>1186</v>
      </c>
      <c r="B114" s="7" t="s">
        <v>127</v>
      </c>
      <c r="C114" s="7" t="s">
        <v>558</v>
      </c>
      <c r="D114" s="7" t="s">
        <v>927</v>
      </c>
      <c r="E114" s="7" t="s">
        <v>1187</v>
      </c>
      <c r="F114" s="7" t="s">
        <v>43</v>
      </c>
      <c r="G114" s="107">
        <v>43277</v>
      </c>
      <c r="H114" s="107">
        <v>43282</v>
      </c>
      <c r="I114" s="7" t="s">
        <v>1188</v>
      </c>
      <c r="J114" s="10">
        <v>1</v>
      </c>
      <c r="K114" s="7" t="s">
        <v>1189</v>
      </c>
      <c r="L114" s="116">
        <v>44858</v>
      </c>
      <c r="M114" s="65">
        <v>814</v>
      </c>
      <c r="N114" s="65" t="s">
        <v>36</v>
      </c>
      <c r="O114" s="131">
        <v>44854</v>
      </c>
      <c r="P114" s="7" t="str">
        <f t="shared" ca="1" si="0"/>
        <v>Desvinculado</v>
      </c>
      <c r="Q114" s="111"/>
      <c r="R114" s="112">
        <v>1</v>
      </c>
      <c r="S114" s="112">
        <f t="shared" si="23"/>
        <v>8</v>
      </c>
      <c r="T114" s="104">
        <f t="shared" si="2"/>
        <v>32</v>
      </c>
      <c r="U114" s="111">
        <f t="shared" si="3"/>
        <v>4.3</v>
      </c>
      <c r="V114" s="111"/>
      <c r="W114" s="111" t="str">
        <f t="shared" ca="1" si="4"/>
        <v>No Aplica</v>
      </c>
      <c r="X114" s="111">
        <f t="shared" ca="1" si="5"/>
        <v>2024</v>
      </c>
      <c r="Y114" s="111">
        <f t="shared" ca="1" si="6"/>
        <v>2027</v>
      </c>
      <c r="Z114" s="111"/>
      <c r="AA114" s="113">
        <f t="shared" si="7"/>
        <v>4</v>
      </c>
      <c r="AB114" s="112">
        <f t="shared" si="8"/>
        <v>1</v>
      </c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</row>
    <row r="115" spans="1:39">
      <c r="A115" s="6" t="s">
        <v>1190</v>
      </c>
      <c r="B115" s="7" t="s">
        <v>127</v>
      </c>
      <c r="C115" s="7" t="s">
        <v>558</v>
      </c>
      <c r="D115" s="7" t="s">
        <v>1191</v>
      </c>
      <c r="E115" s="7" t="s">
        <v>1192</v>
      </c>
      <c r="F115" s="7" t="s">
        <v>33</v>
      </c>
      <c r="G115" s="107">
        <v>43551</v>
      </c>
      <c r="H115" s="107">
        <v>43556</v>
      </c>
      <c r="I115" s="7" t="s">
        <v>1193</v>
      </c>
      <c r="J115" s="10">
        <v>1</v>
      </c>
      <c r="K115" s="7" t="s">
        <v>1194</v>
      </c>
      <c r="L115" s="116">
        <v>44858</v>
      </c>
      <c r="M115" s="65">
        <v>815</v>
      </c>
      <c r="N115" s="65" t="s">
        <v>36</v>
      </c>
      <c r="O115" s="131">
        <v>44854</v>
      </c>
      <c r="P115" s="7" t="str">
        <f t="shared" ca="1" si="0"/>
        <v>Desvinculado</v>
      </c>
      <c r="Q115" s="111"/>
      <c r="R115" s="112">
        <v>1</v>
      </c>
      <c r="S115" s="112">
        <f t="shared" si="23"/>
        <v>8</v>
      </c>
      <c r="T115" s="104">
        <f t="shared" si="2"/>
        <v>32</v>
      </c>
      <c r="U115" s="111">
        <f t="shared" si="3"/>
        <v>3.6</v>
      </c>
      <c r="V115" s="111"/>
      <c r="W115" s="111" t="str">
        <f t="shared" ca="1" si="4"/>
        <v>No Aplica</v>
      </c>
      <c r="X115" s="111">
        <f t="shared" ca="1" si="5"/>
        <v>2025</v>
      </c>
      <c r="Y115" s="111">
        <f t="shared" ca="1" si="6"/>
        <v>2028</v>
      </c>
      <c r="Z115" s="111"/>
      <c r="AA115" s="113">
        <f t="shared" si="7"/>
        <v>4</v>
      </c>
      <c r="AB115" s="112">
        <f t="shared" si="8"/>
        <v>1</v>
      </c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</row>
    <row r="116" spans="1:39">
      <c r="A116" s="6" t="s">
        <v>1195</v>
      </c>
      <c r="B116" s="7" t="s">
        <v>127</v>
      </c>
      <c r="C116" s="7" t="s">
        <v>558</v>
      </c>
      <c r="D116" s="7" t="s">
        <v>980</v>
      </c>
      <c r="E116" s="7" t="s">
        <v>1196</v>
      </c>
      <c r="F116" s="7" t="s">
        <v>43</v>
      </c>
      <c r="G116" s="107">
        <v>43805</v>
      </c>
      <c r="H116" s="107">
        <v>43831</v>
      </c>
      <c r="I116" s="7" t="s">
        <v>1197</v>
      </c>
      <c r="J116" s="10">
        <v>1</v>
      </c>
      <c r="K116" s="7" t="s">
        <v>1198</v>
      </c>
      <c r="L116" s="116">
        <v>44858</v>
      </c>
      <c r="M116" s="65">
        <v>813</v>
      </c>
      <c r="N116" s="65" t="s">
        <v>36</v>
      </c>
      <c r="O116" s="131">
        <v>44855</v>
      </c>
      <c r="P116" s="7" t="str">
        <f t="shared" ca="1" si="0"/>
        <v>Desvinculado</v>
      </c>
      <c r="Q116" s="111"/>
      <c r="R116" s="112">
        <v>1</v>
      </c>
      <c r="S116" s="112">
        <f t="shared" si="23"/>
        <v>8</v>
      </c>
      <c r="T116" s="104">
        <f t="shared" si="2"/>
        <v>32</v>
      </c>
      <c r="U116" s="111">
        <f t="shared" si="3"/>
        <v>2.8</v>
      </c>
      <c r="V116" s="111"/>
      <c r="W116" s="111" t="str">
        <f t="shared" ca="1" si="4"/>
        <v>No Aplica</v>
      </c>
      <c r="X116" s="111">
        <f t="shared" ca="1" si="5"/>
        <v>2025</v>
      </c>
      <c r="Y116" s="111">
        <f t="shared" ca="1" si="6"/>
        <v>2028</v>
      </c>
      <c r="Z116" s="111"/>
      <c r="AA116" s="113">
        <f t="shared" si="7"/>
        <v>3</v>
      </c>
      <c r="AB116" s="112">
        <f t="shared" si="8"/>
        <v>1</v>
      </c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</row>
    <row r="117" spans="1:39">
      <c r="A117" s="6" t="s">
        <v>1199</v>
      </c>
      <c r="B117" s="7" t="s">
        <v>127</v>
      </c>
      <c r="C117" s="7" t="s">
        <v>288</v>
      </c>
      <c r="D117" s="7" t="s">
        <v>1200</v>
      </c>
      <c r="E117" s="7" t="s">
        <v>1201</v>
      </c>
      <c r="F117" s="7" t="s">
        <v>43</v>
      </c>
      <c r="G117" s="107">
        <v>43656</v>
      </c>
      <c r="H117" s="107">
        <v>43669</v>
      </c>
      <c r="I117" s="7" t="s">
        <v>1202</v>
      </c>
      <c r="J117" s="10">
        <v>1</v>
      </c>
      <c r="K117" s="7" t="s">
        <v>1203</v>
      </c>
      <c r="L117" s="116">
        <v>44855</v>
      </c>
      <c r="M117" s="65">
        <v>1371</v>
      </c>
      <c r="N117" s="65" t="s">
        <v>36</v>
      </c>
      <c r="O117" s="150">
        <v>44852</v>
      </c>
      <c r="P117" s="7" t="str">
        <f t="shared" ca="1" si="0"/>
        <v>Desvinculado</v>
      </c>
      <c r="Q117" s="112"/>
      <c r="R117" s="112">
        <v>1</v>
      </c>
      <c r="S117" s="112">
        <f t="shared" si="23"/>
        <v>8</v>
      </c>
      <c r="T117" s="104">
        <f t="shared" si="2"/>
        <v>32</v>
      </c>
      <c r="U117" s="111">
        <f t="shared" si="3"/>
        <v>3.2</v>
      </c>
      <c r="V117" s="111"/>
      <c r="W117" s="111" t="str">
        <f t="shared" ca="1" si="4"/>
        <v>No Aplica</v>
      </c>
      <c r="X117" s="111">
        <f t="shared" ca="1" si="5"/>
        <v>2025</v>
      </c>
      <c r="Y117" s="111">
        <f t="shared" ca="1" si="6"/>
        <v>2028</v>
      </c>
      <c r="Z117" s="111"/>
      <c r="AA117" s="113">
        <f t="shared" si="7"/>
        <v>3</v>
      </c>
      <c r="AB117" s="112">
        <f t="shared" si="8"/>
        <v>1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</row>
    <row r="118" spans="1:39">
      <c r="A118" s="6" t="s">
        <v>1204</v>
      </c>
      <c r="B118" s="7" t="s">
        <v>429</v>
      </c>
      <c r="C118" s="7" t="s">
        <v>494</v>
      </c>
      <c r="D118" s="7" t="s">
        <v>798</v>
      </c>
      <c r="E118" s="7" t="s">
        <v>1205</v>
      </c>
      <c r="F118" s="7" t="s">
        <v>43</v>
      </c>
      <c r="G118" s="114">
        <v>43391</v>
      </c>
      <c r="H118" s="114">
        <v>43395</v>
      </c>
      <c r="I118" s="7" t="s">
        <v>1206</v>
      </c>
      <c r="J118" s="10">
        <v>1</v>
      </c>
      <c r="K118" s="7" t="s">
        <v>1207</v>
      </c>
      <c r="L118" s="116">
        <v>44854</v>
      </c>
      <c r="M118" s="65">
        <v>995</v>
      </c>
      <c r="N118" s="65" t="s">
        <v>36</v>
      </c>
      <c r="O118" s="131">
        <v>44847</v>
      </c>
      <c r="P118" s="7" t="str">
        <f t="shared" ca="1" si="0"/>
        <v>Desvinculado</v>
      </c>
      <c r="Q118" s="111"/>
      <c r="R118" s="112">
        <v>1</v>
      </c>
      <c r="S118" s="112">
        <f t="shared" si="23"/>
        <v>8</v>
      </c>
      <c r="T118" s="104">
        <f t="shared" si="2"/>
        <v>31</v>
      </c>
      <c r="U118" s="111">
        <f t="shared" si="3"/>
        <v>4</v>
      </c>
      <c r="V118" s="111"/>
      <c r="W118" s="111" t="str">
        <f t="shared" ca="1" si="4"/>
        <v>No Aplica</v>
      </c>
      <c r="X118" s="111">
        <f t="shared" ca="1" si="5"/>
        <v>2024</v>
      </c>
      <c r="Y118" s="111">
        <f t="shared" ca="1" si="6"/>
        <v>2027</v>
      </c>
      <c r="Z118" s="111"/>
      <c r="AA118" s="113">
        <f t="shared" si="7"/>
        <v>7</v>
      </c>
      <c r="AB118" s="112">
        <f t="shared" si="8"/>
        <v>1</v>
      </c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</row>
    <row r="119" spans="1:39">
      <c r="A119" s="22" t="s">
        <v>1208</v>
      </c>
      <c r="B119" s="23" t="s">
        <v>39</v>
      </c>
      <c r="C119" s="23" t="s">
        <v>1209</v>
      </c>
      <c r="D119" s="23" t="s">
        <v>1210</v>
      </c>
      <c r="E119" s="23" t="s">
        <v>1211</v>
      </c>
      <c r="F119" s="151" t="s">
        <v>43</v>
      </c>
      <c r="G119" s="125">
        <v>43738</v>
      </c>
      <c r="H119" s="125">
        <v>43745</v>
      </c>
      <c r="I119" s="23" t="s">
        <v>1212</v>
      </c>
      <c r="J119" s="151">
        <v>0</v>
      </c>
      <c r="K119" s="23" t="s">
        <v>1213</v>
      </c>
      <c r="L119" s="152">
        <v>44842</v>
      </c>
      <c r="M119" s="153">
        <v>2973</v>
      </c>
      <c r="N119" s="127" t="s">
        <v>254</v>
      </c>
      <c r="O119" s="154">
        <v>44796</v>
      </c>
      <c r="P119" s="151" t="s">
        <v>1214</v>
      </c>
      <c r="Q119" s="104" t="s">
        <v>1215</v>
      </c>
      <c r="R119" s="104">
        <v>0</v>
      </c>
      <c r="S119" s="104">
        <f t="shared" si="23"/>
        <v>6</v>
      </c>
      <c r="T119" s="104">
        <f t="shared" si="2"/>
        <v>24</v>
      </c>
      <c r="U119" s="129">
        <f t="shared" si="3"/>
        <v>2.9</v>
      </c>
      <c r="V119" s="104">
        <v>1</v>
      </c>
      <c r="W119" s="129" t="str">
        <f t="shared" ca="1" si="4"/>
        <v>No Aplica</v>
      </c>
      <c r="X119" s="129">
        <f t="shared" ca="1" si="5"/>
        <v>2025</v>
      </c>
      <c r="Y119" s="129">
        <f t="shared" ca="1" si="6"/>
        <v>2028</v>
      </c>
      <c r="Z119" s="104">
        <v>1</v>
      </c>
      <c r="AA119" s="113">
        <f t="shared" si="7"/>
        <v>46</v>
      </c>
      <c r="AB119" s="112">
        <f t="shared" si="8"/>
        <v>0</v>
      </c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</row>
    <row r="120" spans="1:39">
      <c r="A120" s="6" t="s">
        <v>1216</v>
      </c>
      <c r="B120" s="7" t="s">
        <v>429</v>
      </c>
      <c r="C120" s="7" t="s">
        <v>494</v>
      </c>
      <c r="D120" s="7" t="s">
        <v>694</v>
      </c>
      <c r="E120" s="7" t="s">
        <v>1217</v>
      </c>
      <c r="F120" s="7" t="s">
        <v>43</v>
      </c>
      <c r="G120" s="114">
        <v>43396</v>
      </c>
      <c r="H120" s="114">
        <v>43398</v>
      </c>
      <c r="I120" s="7" t="s">
        <v>1218</v>
      </c>
      <c r="J120" s="10">
        <v>1</v>
      </c>
      <c r="K120" s="7" t="s">
        <v>1219</v>
      </c>
      <c r="L120" s="116">
        <v>44854</v>
      </c>
      <c r="M120" s="65">
        <v>996</v>
      </c>
      <c r="N120" s="65" t="s">
        <v>36</v>
      </c>
      <c r="O120" s="131">
        <v>44855</v>
      </c>
      <c r="P120" s="7" t="str">
        <f t="shared" ref="P120:P877" ca="1" si="24">IF(O120="","Nombrado Vigente",IF(O120&lt;=TODAY(),"Desvinculado","Nombrado Vigente"))</f>
        <v>Desvinculado</v>
      </c>
      <c r="Q120" s="111"/>
      <c r="R120" s="112">
        <v>1</v>
      </c>
      <c r="S120" s="112">
        <f t="shared" si="23"/>
        <v>8</v>
      </c>
      <c r="T120" s="104">
        <f t="shared" si="2"/>
        <v>32</v>
      </c>
      <c r="U120" s="111">
        <f t="shared" si="3"/>
        <v>4</v>
      </c>
      <c r="V120" s="111"/>
      <c r="W120" s="111" t="str">
        <f t="shared" ca="1" si="4"/>
        <v>No Aplica</v>
      </c>
      <c r="X120" s="111">
        <f t="shared" ca="1" si="5"/>
        <v>2024</v>
      </c>
      <c r="Y120" s="111">
        <f t="shared" ca="1" si="6"/>
        <v>2027</v>
      </c>
      <c r="Z120" s="111"/>
      <c r="AA120" s="113">
        <f t="shared" si="7"/>
        <v>-1</v>
      </c>
      <c r="AB120" s="112">
        <f t="shared" si="8"/>
        <v>1</v>
      </c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</row>
    <row r="121" spans="1:39">
      <c r="A121" s="6" t="s">
        <v>1220</v>
      </c>
      <c r="B121" s="7" t="s">
        <v>429</v>
      </c>
      <c r="C121" s="7" t="s">
        <v>494</v>
      </c>
      <c r="D121" s="7" t="s">
        <v>738</v>
      </c>
      <c r="E121" s="7" t="s">
        <v>1221</v>
      </c>
      <c r="F121" s="7" t="s">
        <v>43</v>
      </c>
      <c r="G121" s="114">
        <v>43395</v>
      </c>
      <c r="H121" s="114">
        <v>43391</v>
      </c>
      <c r="I121" s="7" t="s">
        <v>1222</v>
      </c>
      <c r="J121" s="10">
        <v>1</v>
      </c>
      <c r="K121" s="7" t="s">
        <v>1223</v>
      </c>
      <c r="L121" s="155">
        <v>44854</v>
      </c>
      <c r="M121" s="156">
        <v>994</v>
      </c>
      <c r="N121" s="65" t="s">
        <v>36</v>
      </c>
      <c r="O121" s="157">
        <v>44838</v>
      </c>
      <c r="P121" s="7" t="str">
        <f t="shared" ca="1" si="24"/>
        <v>Desvinculado</v>
      </c>
      <c r="Q121" s="112"/>
      <c r="R121" s="112">
        <v>1</v>
      </c>
      <c r="S121" s="112">
        <f t="shared" si="23"/>
        <v>8</v>
      </c>
      <c r="T121" s="104">
        <f t="shared" si="2"/>
        <v>30</v>
      </c>
      <c r="U121" s="111">
        <f t="shared" si="3"/>
        <v>4</v>
      </c>
      <c r="V121" s="111"/>
      <c r="W121" s="111" t="str">
        <f t="shared" ca="1" si="4"/>
        <v>No Aplica</v>
      </c>
      <c r="X121" s="111">
        <f t="shared" ca="1" si="5"/>
        <v>2024</v>
      </c>
      <c r="Y121" s="111">
        <f t="shared" ca="1" si="6"/>
        <v>2027</v>
      </c>
      <c r="Z121" s="112">
        <v>1</v>
      </c>
      <c r="AA121" s="113">
        <f t="shared" si="7"/>
        <v>16</v>
      </c>
      <c r="AB121" s="112">
        <f t="shared" si="8"/>
        <v>1</v>
      </c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</row>
    <row r="122" spans="1:39">
      <c r="A122" s="6" t="s">
        <v>1224</v>
      </c>
      <c r="B122" s="7" t="s">
        <v>73</v>
      </c>
      <c r="C122" s="7" t="s">
        <v>659</v>
      </c>
      <c r="D122" s="7" t="s">
        <v>1225</v>
      </c>
      <c r="E122" s="7" t="s">
        <v>1226</v>
      </c>
      <c r="F122" s="7" t="s">
        <v>33</v>
      </c>
      <c r="G122" s="107">
        <v>43537</v>
      </c>
      <c r="H122" s="107">
        <v>43556</v>
      </c>
      <c r="I122" s="7" t="s">
        <v>1227</v>
      </c>
      <c r="J122" s="10">
        <v>1</v>
      </c>
      <c r="K122" s="7" t="s">
        <v>1228</v>
      </c>
      <c r="L122" s="116">
        <v>44852</v>
      </c>
      <c r="M122" s="65" t="s">
        <v>1229</v>
      </c>
      <c r="N122" s="65" t="s">
        <v>47</v>
      </c>
      <c r="O122" s="131">
        <v>44875</v>
      </c>
      <c r="P122" s="7" t="str">
        <f t="shared" ca="1" si="24"/>
        <v>Desvinculado</v>
      </c>
      <c r="Q122" s="111"/>
      <c r="R122" s="112">
        <v>1</v>
      </c>
      <c r="S122" s="112">
        <f t="shared" si="23"/>
        <v>9</v>
      </c>
      <c r="T122" s="104">
        <f t="shared" si="2"/>
        <v>35</v>
      </c>
      <c r="U122" s="111">
        <f t="shared" si="3"/>
        <v>3.6</v>
      </c>
      <c r="V122" s="111"/>
      <c r="W122" s="111" t="str">
        <f t="shared" ca="1" si="4"/>
        <v>No Aplica</v>
      </c>
      <c r="X122" s="111">
        <f t="shared" ca="1" si="5"/>
        <v>2025</v>
      </c>
      <c r="Y122" s="111">
        <f t="shared" ca="1" si="6"/>
        <v>2028</v>
      </c>
      <c r="Z122" s="111"/>
      <c r="AA122" s="113">
        <f t="shared" si="7"/>
        <v>-23</v>
      </c>
      <c r="AB122" s="112">
        <f t="shared" si="8"/>
        <v>1</v>
      </c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</row>
    <row r="123" spans="1:39">
      <c r="A123" s="6" t="s">
        <v>1230</v>
      </c>
      <c r="B123" s="7" t="s">
        <v>39</v>
      </c>
      <c r="C123" s="7" t="s">
        <v>313</v>
      </c>
      <c r="D123" s="7" t="s">
        <v>1231</v>
      </c>
      <c r="E123" s="7" t="s">
        <v>1232</v>
      </c>
      <c r="F123" s="7" t="s">
        <v>43</v>
      </c>
      <c r="G123" s="107">
        <v>43700</v>
      </c>
      <c r="H123" s="107">
        <v>43709</v>
      </c>
      <c r="I123" s="7" t="s">
        <v>1233</v>
      </c>
      <c r="J123" s="10">
        <v>1</v>
      </c>
      <c r="K123" s="7" t="s">
        <v>1234</v>
      </c>
      <c r="L123" s="116">
        <v>44852</v>
      </c>
      <c r="M123" s="65">
        <v>4118</v>
      </c>
      <c r="N123" s="65" t="s">
        <v>47</v>
      </c>
      <c r="O123" s="66">
        <v>44851</v>
      </c>
      <c r="P123" s="7" t="str">
        <f t="shared" ca="1" si="24"/>
        <v>Desvinculado</v>
      </c>
      <c r="Q123" s="111"/>
      <c r="R123" s="112">
        <v>1</v>
      </c>
      <c r="S123" s="112">
        <f t="shared" si="23"/>
        <v>8</v>
      </c>
      <c r="T123" s="104">
        <f t="shared" si="2"/>
        <v>32</v>
      </c>
      <c r="U123" s="111">
        <f t="shared" si="3"/>
        <v>3.1</v>
      </c>
      <c r="V123" s="111"/>
      <c r="W123" s="111" t="str">
        <f t="shared" ca="1" si="4"/>
        <v>No Aplica</v>
      </c>
      <c r="X123" s="111">
        <f t="shared" ca="1" si="5"/>
        <v>2025</v>
      </c>
      <c r="Y123" s="111">
        <f t="shared" ca="1" si="6"/>
        <v>2028</v>
      </c>
      <c r="Z123" s="111"/>
      <c r="AA123" s="113">
        <f t="shared" si="7"/>
        <v>1</v>
      </c>
      <c r="AB123" s="112">
        <f t="shared" si="8"/>
        <v>1</v>
      </c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</row>
    <row r="124" spans="1:39">
      <c r="A124" s="22" t="s">
        <v>1235</v>
      </c>
      <c r="B124" s="23" t="s">
        <v>127</v>
      </c>
      <c r="C124" s="23" t="s">
        <v>1236</v>
      </c>
      <c r="D124" s="23" t="s">
        <v>1237</v>
      </c>
      <c r="E124" s="23" t="s">
        <v>1238</v>
      </c>
      <c r="F124" s="23" t="s">
        <v>33</v>
      </c>
      <c r="G124" s="125">
        <v>44400</v>
      </c>
      <c r="H124" s="125">
        <v>44403</v>
      </c>
      <c r="I124" s="23" t="s">
        <v>1239</v>
      </c>
      <c r="J124" s="26">
        <v>1</v>
      </c>
      <c r="K124" s="23" t="s">
        <v>1240</v>
      </c>
      <c r="L124" s="158">
        <v>44845</v>
      </c>
      <c r="M124" s="61">
        <v>1046</v>
      </c>
      <c r="N124" s="127" t="s">
        <v>36</v>
      </c>
      <c r="O124" s="136">
        <v>44816</v>
      </c>
      <c r="P124" s="23" t="str">
        <f t="shared" ca="1" si="24"/>
        <v>Desvinculado</v>
      </c>
      <c r="Q124" s="104"/>
      <c r="R124" s="104">
        <v>1</v>
      </c>
      <c r="S124" s="104">
        <f t="shared" si="23"/>
        <v>7</v>
      </c>
      <c r="T124" s="104">
        <f t="shared" si="2"/>
        <v>27</v>
      </c>
      <c r="U124" s="129">
        <f t="shared" si="3"/>
        <v>1.1000000000000001</v>
      </c>
      <c r="V124" s="129"/>
      <c r="W124" s="129">
        <f t="shared" ca="1" si="4"/>
        <v>2024</v>
      </c>
      <c r="X124" s="129">
        <f t="shared" ca="1" si="5"/>
        <v>2027</v>
      </c>
      <c r="Y124" s="129">
        <f t="shared" ca="1" si="6"/>
        <v>2030</v>
      </c>
      <c r="Z124" s="129"/>
      <c r="AA124" s="113">
        <f t="shared" si="7"/>
        <v>29</v>
      </c>
      <c r="AB124" s="112">
        <f t="shared" si="8"/>
        <v>1</v>
      </c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</row>
    <row r="125" spans="1:39">
      <c r="A125" s="72">
        <v>2145</v>
      </c>
      <c r="B125" s="23" t="s">
        <v>29</v>
      </c>
      <c r="C125" s="23" t="s">
        <v>133</v>
      </c>
      <c r="D125" s="23" t="s">
        <v>732</v>
      </c>
      <c r="E125" s="23" t="s">
        <v>1241</v>
      </c>
      <c r="F125" s="23" t="s">
        <v>43</v>
      </c>
      <c r="G125" s="125">
        <v>41499</v>
      </c>
      <c r="H125" s="125">
        <v>41548</v>
      </c>
      <c r="I125" s="23" t="s">
        <v>1242</v>
      </c>
      <c r="J125" s="26">
        <v>1</v>
      </c>
      <c r="K125" s="23" t="s">
        <v>1243</v>
      </c>
      <c r="L125" s="135">
        <v>44841</v>
      </c>
      <c r="M125" s="61">
        <v>4712</v>
      </c>
      <c r="N125" s="127" t="s">
        <v>592</v>
      </c>
      <c r="O125" s="136">
        <v>44838</v>
      </c>
      <c r="P125" s="23" t="str">
        <f t="shared" ca="1" si="24"/>
        <v>Desvinculado</v>
      </c>
      <c r="Q125" s="129"/>
      <c r="R125" s="104">
        <v>1</v>
      </c>
      <c r="S125" s="104">
        <f t="shared" si="23"/>
        <v>8</v>
      </c>
      <c r="T125" s="104">
        <f t="shared" si="2"/>
        <v>30</v>
      </c>
      <c r="U125" s="129">
        <f t="shared" si="3"/>
        <v>9</v>
      </c>
      <c r="V125" s="129"/>
      <c r="W125" s="129" t="str">
        <f t="shared" ca="1" si="4"/>
        <v>No Aplica</v>
      </c>
      <c r="X125" s="129" t="str">
        <f t="shared" ca="1" si="5"/>
        <v>No Aplica</v>
      </c>
      <c r="Y125" s="129" t="str">
        <f t="shared" ca="1" si="6"/>
        <v>No Aplica</v>
      </c>
      <c r="Z125" s="129"/>
      <c r="AA125" s="113">
        <f t="shared" si="7"/>
        <v>3</v>
      </c>
      <c r="AB125" s="112">
        <f t="shared" si="8"/>
        <v>1</v>
      </c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</row>
    <row r="126" spans="1:39">
      <c r="A126" s="22" t="s">
        <v>1244</v>
      </c>
      <c r="B126" s="23" t="s">
        <v>29</v>
      </c>
      <c r="C126" s="23" t="s">
        <v>133</v>
      </c>
      <c r="D126" s="23" t="s">
        <v>1104</v>
      </c>
      <c r="E126" s="23" t="s">
        <v>1245</v>
      </c>
      <c r="F126" s="23" t="s">
        <v>43</v>
      </c>
      <c r="G126" s="125">
        <v>43377</v>
      </c>
      <c r="H126" s="125">
        <v>43405</v>
      </c>
      <c r="I126" s="23" t="s">
        <v>1246</v>
      </c>
      <c r="J126" s="26">
        <v>1</v>
      </c>
      <c r="K126" s="23" t="s">
        <v>1247</v>
      </c>
      <c r="L126" s="135">
        <v>44841</v>
      </c>
      <c r="M126" s="61">
        <v>4712</v>
      </c>
      <c r="N126" s="127" t="s">
        <v>36</v>
      </c>
      <c r="O126" s="45">
        <v>44776</v>
      </c>
      <c r="P126" s="23" t="str">
        <f t="shared" ca="1" si="24"/>
        <v>Desvinculado</v>
      </c>
      <c r="Q126" s="129"/>
      <c r="R126" s="104">
        <v>1</v>
      </c>
      <c r="S126" s="104">
        <f t="shared" si="23"/>
        <v>6</v>
      </c>
      <c r="T126" s="104">
        <f t="shared" si="2"/>
        <v>21</v>
      </c>
      <c r="U126" s="129">
        <f t="shared" si="3"/>
        <v>3.8</v>
      </c>
      <c r="V126" s="129"/>
      <c r="W126" s="129" t="str">
        <f t="shared" ca="1" si="4"/>
        <v>No Aplica</v>
      </c>
      <c r="X126" s="129">
        <f t="shared" ca="1" si="5"/>
        <v>2024</v>
      </c>
      <c r="Y126" s="129">
        <f t="shared" ca="1" si="6"/>
        <v>2027</v>
      </c>
      <c r="Z126" s="129"/>
      <c r="AA126" s="113">
        <f t="shared" si="7"/>
        <v>65</v>
      </c>
      <c r="AB126" s="112">
        <f t="shared" si="8"/>
        <v>1</v>
      </c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</row>
    <row r="127" spans="1:39">
      <c r="A127" s="22" t="s">
        <v>1248</v>
      </c>
      <c r="B127" s="23" t="s">
        <v>56</v>
      </c>
      <c r="C127" s="23" t="s">
        <v>57</v>
      </c>
      <c r="D127" s="23" t="s">
        <v>980</v>
      </c>
      <c r="E127" s="23" t="s">
        <v>1249</v>
      </c>
      <c r="F127" s="23" t="s">
        <v>33</v>
      </c>
      <c r="G127" s="125">
        <v>43542</v>
      </c>
      <c r="H127" s="125">
        <v>43556</v>
      </c>
      <c r="I127" s="23" t="s">
        <v>1250</v>
      </c>
      <c r="J127" s="26">
        <v>1</v>
      </c>
      <c r="K127" s="23" t="s">
        <v>1251</v>
      </c>
      <c r="L127" s="135">
        <v>44841</v>
      </c>
      <c r="M127" s="127">
        <v>1632</v>
      </c>
      <c r="N127" s="127" t="s">
        <v>36</v>
      </c>
      <c r="O127" s="148">
        <v>44863</v>
      </c>
      <c r="P127" s="23" t="str">
        <f t="shared" ca="1" si="24"/>
        <v>Desvinculado</v>
      </c>
      <c r="Q127" s="129"/>
      <c r="R127" s="104">
        <v>1</v>
      </c>
      <c r="S127" s="104">
        <f t="shared" si="23"/>
        <v>8</v>
      </c>
      <c r="T127" s="104">
        <f t="shared" si="2"/>
        <v>33</v>
      </c>
      <c r="U127" s="129">
        <f t="shared" si="3"/>
        <v>3.6</v>
      </c>
      <c r="V127" s="129"/>
      <c r="W127" s="129" t="str">
        <f t="shared" ca="1" si="4"/>
        <v>No Aplica</v>
      </c>
      <c r="X127" s="129">
        <f t="shared" ca="1" si="5"/>
        <v>2025</v>
      </c>
      <c r="Y127" s="129">
        <f t="shared" ca="1" si="6"/>
        <v>2028</v>
      </c>
      <c r="Z127" s="129"/>
      <c r="AA127" s="113">
        <f t="shared" si="7"/>
        <v>-22</v>
      </c>
      <c r="AB127" s="112">
        <f t="shared" si="8"/>
        <v>1</v>
      </c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</row>
    <row r="128" spans="1:39">
      <c r="A128" s="72">
        <v>1603</v>
      </c>
      <c r="B128" s="23" t="s">
        <v>29</v>
      </c>
      <c r="C128" s="23" t="s">
        <v>693</v>
      </c>
      <c r="D128" s="23" t="s">
        <v>830</v>
      </c>
      <c r="E128" s="23" t="s">
        <v>1252</v>
      </c>
      <c r="F128" s="23" t="s">
        <v>43</v>
      </c>
      <c r="G128" s="125">
        <v>41551</v>
      </c>
      <c r="H128" s="125">
        <v>41579</v>
      </c>
      <c r="I128" s="23" t="s">
        <v>1253</v>
      </c>
      <c r="J128" s="26">
        <v>1</v>
      </c>
      <c r="K128" s="23" t="s">
        <v>1254</v>
      </c>
      <c r="L128" s="135">
        <v>44839</v>
      </c>
      <c r="M128" s="61">
        <v>6961</v>
      </c>
      <c r="N128" s="127" t="s">
        <v>592</v>
      </c>
      <c r="O128" s="136">
        <v>44869</v>
      </c>
      <c r="P128" s="23" t="str">
        <f t="shared" ca="1" si="24"/>
        <v>Desvinculado</v>
      </c>
      <c r="Q128" s="129"/>
      <c r="R128" s="104">
        <v>1</v>
      </c>
      <c r="S128" s="104">
        <f t="shared" si="23"/>
        <v>9</v>
      </c>
      <c r="T128" s="104">
        <f t="shared" si="2"/>
        <v>34</v>
      </c>
      <c r="U128" s="129">
        <f t="shared" si="3"/>
        <v>9</v>
      </c>
      <c r="V128" s="129"/>
      <c r="W128" s="129" t="str">
        <f t="shared" ca="1" si="4"/>
        <v>No Aplica</v>
      </c>
      <c r="X128" s="129" t="str">
        <f t="shared" ca="1" si="5"/>
        <v>No Aplica</v>
      </c>
      <c r="Y128" s="129" t="str">
        <f t="shared" ca="1" si="6"/>
        <v>No Aplica</v>
      </c>
      <c r="Z128" s="129"/>
      <c r="AA128" s="113">
        <f t="shared" si="7"/>
        <v>-30</v>
      </c>
      <c r="AB128" s="112">
        <f t="shared" si="8"/>
        <v>1</v>
      </c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</row>
    <row r="129" spans="1:39">
      <c r="A129" s="72">
        <v>2113</v>
      </c>
      <c r="B129" s="23" t="s">
        <v>127</v>
      </c>
      <c r="C129" s="23" t="s">
        <v>825</v>
      </c>
      <c r="D129" s="23" t="s">
        <v>1255</v>
      </c>
      <c r="E129" s="23" t="s">
        <v>1256</v>
      </c>
      <c r="F129" s="23" t="s">
        <v>43</v>
      </c>
      <c r="G129" s="125">
        <v>41520</v>
      </c>
      <c r="H129" s="125">
        <v>41548</v>
      </c>
      <c r="I129" s="23" t="s">
        <v>1257</v>
      </c>
      <c r="J129" s="26">
        <v>1</v>
      </c>
      <c r="K129" s="23" t="s">
        <v>1258</v>
      </c>
      <c r="L129" s="126">
        <v>44839</v>
      </c>
      <c r="M129" s="127">
        <v>303</v>
      </c>
      <c r="N129" s="127" t="s">
        <v>592</v>
      </c>
      <c r="O129" s="159">
        <v>44837</v>
      </c>
      <c r="P129" s="23" t="str">
        <f t="shared" ca="1" si="24"/>
        <v>Desvinculado</v>
      </c>
      <c r="Q129" s="129"/>
      <c r="R129" s="104">
        <v>1</v>
      </c>
      <c r="S129" s="104">
        <f t="shared" si="23"/>
        <v>8</v>
      </c>
      <c r="T129" s="104">
        <f t="shared" si="2"/>
        <v>30</v>
      </c>
      <c r="U129" s="129">
        <f t="shared" si="3"/>
        <v>9</v>
      </c>
      <c r="V129" s="129"/>
      <c r="W129" s="129" t="str">
        <f t="shared" ca="1" si="4"/>
        <v>No Aplica</v>
      </c>
      <c r="X129" s="129" t="str">
        <f t="shared" ca="1" si="5"/>
        <v>No Aplica</v>
      </c>
      <c r="Y129" s="129" t="str">
        <f t="shared" ca="1" si="6"/>
        <v>No Aplica</v>
      </c>
      <c r="Z129" s="129"/>
      <c r="AA129" s="113">
        <f t="shared" si="7"/>
        <v>2</v>
      </c>
      <c r="AB129" s="112">
        <f t="shared" si="8"/>
        <v>1</v>
      </c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</row>
    <row r="130" spans="1:39">
      <c r="A130" s="22" t="s">
        <v>1259</v>
      </c>
      <c r="B130" s="23" t="s">
        <v>127</v>
      </c>
      <c r="C130" s="23" t="s">
        <v>825</v>
      </c>
      <c r="D130" s="23" t="s">
        <v>1260</v>
      </c>
      <c r="E130" s="23" t="s">
        <v>1261</v>
      </c>
      <c r="F130" s="23" t="s">
        <v>33</v>
      </c>
      <c r="G130" s="125">
        <v>43746</v>
      </c>
      <c r="H130" s="134">
        <v>43752</v>
      </c>
      <c r="I130" s="23" t="s">
        <v>1262</v>
      </c>
      <c r="J130" s="26">
        <v>1</v>
      </c>
      <c r="K130" s="23" t="s">
        <v>1263</v>
      </c>
      <c r="L130" s="126">
        <v>44839</v>
      </c>
      <c r="M130" s="127">
        <v>302</v>
      </c>
      <c r="N130" s="127" t="s">
        <v>254</v>
      </c>
      <c r="O130" s="159">
        <v>44848</v>
      </c>
      <c r="P130" s="23" t="str">
        <f t="shared" ca="1" si="24"/>
        <v>Desvinculado</v>
      </c>
      <c r="Q130" s="129"/>
      <c r="R130" s="104">
        <v>1</v>
      </c>
      <c r="S130" s="104">
        <f t="shared" si="23"/>
        <v>8</v>
      </c>
      <c r="T130" s="104">
        <f t="shared" si="2"/>
        <v>31</v>
      </c>
      <c r="U130" s="129">
        <f t="shared" si="3"/>
        <v>3</v>
      </c>
      <c r="V130" s="129"/>
      <c r="W130" s="129" t="str">
        <f t="shared" ca="1" si="4"/>
        <v>No Aplica</v>
      </c>
      <c r="X130" s="129">
        <f t="shared" ca="1" si="5"/>
        <v>2025</v>
      </c>
      <c r="Y130" s="129">
        <f t="shared" ca="1" si="6"/>
        <v>2028</v>
      </c>
      <c r="Z130" s="129"/>
      <c r="AA130" s="113">
        <f t="shared" si="7"/>
        <v>-9</v>
      </c>
      <c r="AB130" s="112">
        <f t="shared" si="8"/>
        <v>1</v>
      </c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</row>
    <row r="131" spans="1:39">
      <c r="A131" s="72">
        <v>2210</v>
      </c>
      <c r="B131" s="23" t="s">
        <v>73</v>
      </c>
      <c r="C131" s="23" t="s">
        <v>74</v>
      </c>
      <c r="D131" s="23" t="s">
        <v>1264</v>
      </c>
      <c r="E131" s="23" t="s">
        <v>1265</v>
      </c>
      <c r="F131" s="23" t="s">
        <v>43</v>
      </c>
      <c r="G131" s="125">
        <v>41495</v>
      </c>
      <c r="H131" s="125">
        <v>41519</v>
      </c>
      <c r="I131" s="23" t="s">
        <v>1266</v>
      </c>
      <c r="J131" s="26">
        <v>1</v>
      </c>
      <c r="K131" s="23" t="s">
        <v>1267</v>
      </c>
      <c r="L131" s="135">
        <v>44838</v>
      </c>
      <c r="M131" s="61" t="s">
        <v>1268</v>
      </c>
      <c r="N131" s="127" t="s">
        <v>592</v>
      </c>
      <c r="O131" s="136">
        <v>44806</v>
      </c>
      <c r="P131" s="23" t="str">
        <f t="shared" ca="1" si="24"/>
        <v>Desvinculado</v>
      </c>
      <c r="Q131" s="104"/>
      <c r="R131" s="104">
        <v>1</v>
      </c>
      <c r="S131" s="104">
        <f t="shared" si="23"/>
        <v>7</v>
      </c>
      <c r="T131" s="104">
        <f t="shared" si="2"/>
        <v>25</v>
      </c>
      <c r="U131" s="129">
        <f t="shared" si="3"/>
        <v>9</v>
      </c>
      <c r="V131" s="129"/>
      <c r="W131" s="129" t="str">
        <f t="shared" ca="1" si="4"/>
        <v>No Aplica</v>
      </c>
      <c r="X131" s="129" t="str">
        <f t="shared" ca="1" si="5"/>
        <v>No Aplica</v>
      </c>
      <c r="Y131" s="129" t="str">
        <f t="shared" ca="1" si="6"/>
        <v>No Aplica</v>
      </c>
      <c r="Z131" s="129"/>
      <c r="AA131" s="113">
        <f t="shared" si="7"/>
        <v>32</v>
      </c>
      <c r="AB131" s="112">
        <f t="shared" si="8"/>
        <v>1</v>
      </c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</row>
    <row r="132" spans="1:39">
      <c r="A132" s="22" t="s">
        <v>1269</v>
      </c>
      <c r="B132" s="23" t="s">
        <v>56</v>
      </c>
      <c r="C132" s="23" t="s">
        <v>57</v>
      </c>
      <c r="D132" s="23" t="s">
        <v>1161</v>
      </c>
      <c r="E132" s="23" t="s">
        <v>1270</v>
      </c>
      <c r="F132" s="23" t="s">
        <v>43</v>
      </c>
      <c r="G132" s="125">
        <v>43521</v>
      </c>
      <c r="H132" s="125">
        <v>43542</v>
      </c>
      <c r="I132" s="23" t="s">
        <v>1271</v>
      </c>
      <c r="J132" s="26">
        <v>1</v>
      </c>
      <c r="K132" s="23" t="s">
        <v>1272</v>
      </c>
      <c r="L132" s="126">
        <v>44838</v>
      </c>
      <c r="M132" s="127">
        <v>1607</v>
      </c>
      <c r="N132" s="127" t="s">
        <v>36</v>
      </c>
      <c r="O132" s="159">
        <v>44894</v>
      </c>
      <c r="P132" s="23" t="str">
        <f t="shared" ca="1" si="24"/>
        <v>Desvinculado</v>
      </c>
      <c r="Q132" s="129"/>
      <c r="R132" s="104">
        <v>1</v>
      </c>
      <c r="S132" s="104">
        <f t="shared" si="23"/>
        <v>9</v>
      </c>
      <c r="T132" s="104">
        <f t="shared" si="2"/>
        <v>38</v>
      </c>
      <c r="U132" s="129">
        <f t="shared" si="3"/>
        <v>3.7</v>
      </c>
      <c r="V132" s="129"/>
      <c r="W132" s="129" t="str">
        <f t="shared" ca="1" si="4"/>
        <v>No Aplica</v>
      </c>
      <c r="X132" s="129">
        <f t="shared" ca="1" si="5"/>
        <v>2025</v>
      </c>
      <c r="Y132" s="129">
        <f t="shared" ca="1" si="6"/>
        <v>2028</v>
      </c>
      <c r="Z132" s="129"/>
      <c r="AA132" s="113">
        <f t="shared" si="7"/>
        <v>-56</v>
      </c>
      <c r="AB132" s="112">
        <f t="shared" si="8"/>
        <v>1</v>
      </c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</row>
    <row r="133" spans="1:39">
      <c r="A133" s="22" t="s">
        <v>1273</v>
      </c>
      <c r="B133" s="23" t="s">
        <v>56</v>
      </c>
      <c r="C133" s="23" t="s">
        <v>57</v>
      </c>
      <c r="D133" s="23" t="s">
        <v>914</v>
      </c>
      <c r="E133" s="23" t="s">
        <v>1274</v>
      </c>
      <c r="F133" s="23" t="s">
        <v>43</v>
      </c>
      <c r="G133" s="134">
        <v>43392</v>
      </c>
      <c r="H133" s="134">
        <v>43396</v>
      </c>
      <c r="I133" s="23" t="s">
        <v>1275</v>
      </c>
      <c r="J133" s="26">
        <v>1</v>
      </c>
      <c r="K133" s="23" t="s">
        <v>1276</v>
      </c>
      <c r="L133" s="126">
        <v>44838</v>
      </c>
      <c r="M133" s="127">
        <v>1605</v>
      </c>
      <c r="N133" s="127" t="s">
        <v>36</v>
      </c>
      <c r="O133" s="159">
        <v>44873</v>
      </c>
      <c r="P133" s="23" t="str">
        <f t="shared" ca="1" si="24"/>
        <v>Desvinculado</v>
      </c>
      <c r="Q133" s="129"/>
      <c r="R133" s="104">
        <v>1</v>
      </c>
      <c r="S133" s="104">
        <f t="shared" si="23"/>
        <v>9</v>
      </c>
      <c r="T133" s="104">
        <f t="shared" si="2"/>
        <v>35</v>
      </c>
      <c r="U133" s="129">
        <f t="shared" si="3"/>
        <v>4</v>
      </c>
      <c r="V133" s="129"/>
      <c r="W133" s="129" t="str">
        <f t="shared" ca="1" si="4"/>
        <v>No Aplica</v>
      </c>
      <c r="X133" s="129">
        <f t="shared" ca="1" si="5"/>
        <v>2024</v>
      </c>
      <c r="Y133" s="129">
        <f t="shared" ca="1" si="6"/>
        <v>2027</v>
      </c>
      <c r="Z133" s="129"/>
      <c r="AA133" s="113">
        <f t="shared" si="7"/>
        <v>-35</v>
      </c>
      <c r="AB133" s="112">
        <f t="shared" si="8"/>
        <v>1</v>
      </c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</row>
    <row r="134" spans="1:39">
      <c r="A134" s="22" t="s">
        <v>1277</v>
      </c>
      <c r="B134" s="23" t="s">
        <v>56</v>
      </c>
      <c r="C134" s="23" t="s">
        <v>57</v>
      </c>
      <c r="D134" s="23" t="s">
        <v>727</v>
      </c>
      <c r="E134" s="23" t="s">
        <v>1278</v>
      </c>
      <c r="F134" s="23" t="s">
        <v>43</v>
      </c>
      <c r="G134" s="134">
        <v>43392</v>
      </c>
      <c r="H134" s="134">
        <v>43397</v>
      </c>
      <c r="I134" s="23" t="s">
        <v>1279</v>
      </c>
      <c r="J134" s="26">
        <v>1</v>
      </c>
      <c r="K134" s="23" t="s">
        <v>1280</v>
      </c>
      <c r="L134" s="126">
        <v>44838</v>
      </c>
      <c r="M134" s="127">
        <v>1603</v>
      </c>
      <c r="N134" s="127" t="s">
        <v>36</v>
      </c>
      <c r="O134" s="159">
        <v>44878</v>
      </c>
      <c r="P134" s="23" t="str">
        <f t="shared" ca="1" si="24"/>
        <v>Desvinculado</v>
      </c>
      <c r="Q134" s="129"/>
      <c r="R134" s="104">
        <v>1</v>
      </c>
      <c r="S134" s="104">
        <f t="shared" si="23"/>
        <v>9</v>
      </c>
      <c r="T134" s="104">
        <f t="shared" si="2"/>
        <v>36</v>
      </c>
      <c r="U134" s="129">
        <f t="shared" si="3"/>
        <v>4.0999999999999996</v>
      </c>
      <c r="V134" s="129"/>
      <c r="W134" s="129" t="str">
        <f t="shared" ca="1" si="4"/>
        <v>No Aplica</v>
      </c>
      <c r="X134" s="129">
        <f t="shared" ca="1" si="5"/>
        <v>2024</v>
      </c>
      <c r="Y134" s="129">
        <f t="shared" ca="1" si="6"/>
        <v>2027</v>
      </c>
      <c r="Z134" s="129"/>
      <c r="AA134" s="113">
        <f t="shared" si="7"/>
        <v>-40</v>
      </c>
      <c r="AB134" s="112">
        <f t="shared" si="8"/>
        <v>1</v>
      </c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</row>
    <row r="135" spans="1:39">
      <c r="A135" s="22" t="s">
        <v>1281</v>
      </c>
      <c r="B135" s="23" t="s">
        <v>56</v>
      </c>
      <c r="C135" s="23" t="s">
        <v>584</v>
      </c>
      <c r="D135" s="23" t="s">
        <v>798</v>
      </c>
      <c r="E135" s="23" t="s">
        <v>1282</v>
      </c>
      <c r="F135" s="23" t="s">
        <v>33</v>
      </c>
      <c r="G135" s="125">
        <v>43742</v>
      </c>
      <c r="H135" s="125">
        <v>43770</v>
      </c>
      <c r="I135" s="23" t="s">
        <v>1283</v>
      </c>
      <c r="J135" s="26">
        <v>1</v>
      </c>
      <c r="K135" s="23" t="s">
        <v>1284</v>
      </c>
      <c r="L135" s="126">
        <v>44838</v>
      </c>
      <c r="M135" s="127">
        <v>1036</v>
      </c>
      <c r="N135" s="127" t="s">
        <v>254</v>
      </c>
      <c r="O135" s="159">
        <v>44867</v>
      </c>
      <c r="P135" s="23" t="str">
        <f t="shared" ca="1" si="24"/>
        <v>Desvinculado</v>
      </c>
      <c r="Q135" s="129"/>
      <c r="R135" s="104">
        <v>1</v>
      </c>
      <c r="S135" s="104">
        <f t="shared" si="23"/>
        <v>9</v>
      </c>
      <c r="T135" s="104">
        <f t="shared" si="2"/>
        <v>34</v>
      </c>
      <c r="U135" s="129">
        <f t="shared" si="3"/>
        <v>3</v>
      </c>
      <c r="V135" s="129"/>
      <c r="W135" s="129" t="str">
        <f t="shared" ca="1" si="4"/>
        <v>No Aplica</v>
      </c>
      <c r="X135" s="129">
        <f t="shared" ca="1" si="5"/>
        <v>2025</v>
      </c>
      <c r="Y135" s="129">
        <f t="shared" ca="1" si="6"/>
        <v>2028</v>
      </c>
      <c r="Z135" s="129"/>
      <c r="AA135" s="113">
        <f t="shared" si="7"/>
        <v>-29</v>
      </c>
      <c r="AB135" s="112">
        <f t="shared" si="8"/>
        <v>1</v>
      </c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</row>
    <row r="136" spans="1:39">
      <c r="A136" s="22" t="s">
        <v>1285</v>
      </c>
      <c r="B136" s="23" t="s">
        <v>56</v>
      </c>
      <c r="C136" s="23" t="s">
        <v>584</v>
      </c>
      <c r="D136" s="23" t="s">
        <v>830</v>
      </c>
      <c r="E136" s="23" t="s">
        <v>1286</v>
      </c>
      <c r="F136" s="23" t="s">
        <v>33</v>
      </c>
      <c r="G136" s="125">
        <v>43742</v>
      </c>
      <c r="H136" s="125">
        <v>43770</v>
      </c>
      <c r="I136" s="23" t="s">
        <v>1287</v>
      </c>
      <c r="J136" s="26">
        <v>1</v>
      </c>
      <c r="K136" s="23" t="s">
        <v>1288</v>
      </c>
      <c r="L136" s="126">
        <v>44838</v>
      </c>
      <c r="M136" s="127">
        <v>1035</v>
      </c>
      <c r="N136" s="127" t="s">
        <v>254</v>
      </c>
      <c r="O136" s="159">
        <v>44867</v>
      </c>
      <c r="P136" s="23" t="str">
        <f t="shared" ca="1" si="24"/>
        <v>Desvinculado</v>
      </c>
      <c r="Q136" s="129"/>
      <c r="R136" s="104">
        <v>1</v>
      </c>
      <c r="S136" s="104">
        <f t="shared" si="23"/>
        <v>9</v>
      </c>
      <c r="T136" s="104">
        <f t="shared" si="2"/>
        <v>34</v>
      </c>
      <c r="U136" s="129">
        <f t="shared" si="3"/>
        <v>3</v>
      </c>
      <c r="V136" s="129"/>
      <c r="W136" s="129" t="str">
        <f t="shared" ca="1" si="4"/>
        <v>No Aplica</v>
      </c>
      <c r="X136" s="129">
        <f t="shared" ca="1" si="5"/>
        <v>2025</v>
      </c>
      <c r="Y136" s="129">
        <f t="shared" ca="1" si="6"/>
        <v>2028</v>
      </c>
      <c r="Z136" s="129"/>
      <c r="AA136" s="113">
        <f t="shared" si="7"/>
        <v>-29</v>
      </c>
      <c r="AB136" s="112">
        <f t="shared" si="8"/>
        <v>1</v>
      </c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</row>
    <row r="137" spans="1:39">
      <c r="A137" s="22" t="s">
        <v>1289</v>
      </c>
      <c r="B137" s="23" t="s">
        <v>127</v>
      </c>
      <c r="C137" s="23" t="s">
        <v>558</v>
      </c>
      <c r="D137" s="23" t="s">
        <v>798</v>
      </c>
      <c r="E137" s="23" t="s">
        <v>1290</v>
      </c>
      <c r="F137" s="23" t="s">
        <v>43</v>
      </c>
      <c r="G137" s="125">
        <v>44442</v>
      </c>
      <c r="H137" s="125">
        <v>44473</v>
      </c>
      <c r="I137" s="23" t="s">
        <v>1291</v>
      </c>
      <c r="J137" s="26">
        <v>1</v>
      </c>
      <c r="K137" s="23" t="s">
        <v>1292</v>
      </c>
      <c r="L137" s="126">
        <v>44838</v>
      </c>
      <c r="M137" s="127">
        <v>762</v>
      </c>
      <c r="N137" s="127" t="s">
        <v>47</v>
      </c>
      <c r="O137" s="159">
        <v>44805</v>
      </c>
      <c r="P137" s="23" t="str">
        <f t="shared" ca="1" si="24"/>
        <v>Desvinculado</v>
      </c>
      <c r="Q137" s="129"/>
      <c r="R137" s="104">
        <v>1</v>
      </c>
      <c r="S137" s="104">
        <f t="shared" si="23"/>
        <v>7</v>
      </c>
      <c r="T137" s="104">
        <f t="shared" si="2"/>
        <v>25</v>
      </c>
      <c r="U137" s="129">
        <f t="shared" si="3"/>
        <v>0.9</v>
      </c>
      <c r="V137" s="129"/>
      <c r="W137" s="129">
        <f t="shared" ca="1" si="4"/>
        <v>2024</v>
      </c>
      <c r="X137" s="129">
        <f t="shared" ca="1" si="5"/>
        <v>2027</v>
      </c>
      <c r="Y137" s="129">
        <f t="shared" ca="1" si="6"/>
        <v>2030</v>
      </c>
      <c r="Z137" s="129"/>
      <c r="AA137" s="113">
        <f t="shared" si="7"/>
        <v>33</v>
      </c>
      <c r="AB137" s="112">
        <f t="shared" si="8"/>
        <v>1</v>
      </c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</row>
    <row r="138" spans="1:39">
      <c r="A138" s="72">
        <v>2040</v>
      </c>
      <c r="B138" s="23" t="s">
        <v>127</v>
      </c>
      <c r="C138" s="23" t="s">
        <v>288</v>
      </c>
      <c r="D138" s="23" t="s">
        <v>716</v>
      </c>
      <c r="E138" s="23" t="s">
        <v>1293</v>
      </c>
      <c r="F138" s="23" t="s">
        <v>33</v>
      </c>
      <c r="G138" s="125">
        <v>41554</v>
      </c>
      <c r="H138" s="125">
        <v>41548</v>
      </c>
      <c r="I138" s="23" t="s">
        <v>1294</v>
      </c>
      <c r="J138" s="26">
        <v>1</v>
      </c>
      <c r="K138" s="23" t="s">
        <v>1295</v>
      </c>
      <c r="L138" s="126">
        <v>44837</v>
      </c>
      <c r="M138" s="127">
        <v>1246</v>
      </c>
      <c r="N138" s="127" t="s">
        <v>592</v>
      </c>
      <c r="O138" s="159">
        <v>44836</v>
      </c>
      <c r="P138" s="23" t="str">
        <f t="shared" ca="1" si="24"/>
        <v>Desvinculado</v>
      </c>
      <c r="Q138" s="129"/>
      <c r="R138" s="104">
        <v>1</v>
      </c>
      <c r="S138" s="104">
        <f t="shared" si="23"/>
        <v>8</v>
      </c>
      <c r="T138" s="104">
        <f t="shared" si="2"/>
        <v>30</v>
      </c>
      <c r="U138" s="129">
        <f t="shared" si="3"/>
        <v>9</v>
      </c>
      <c r="V138" s="129"/>
      <c r="W138" s="129" t="str">
        <f t="shared" ca="1" si="4"/>
        <v>No Aplica</v>
      </c>
      <c r="X138" s="129" t="str">
        <f t="shared" ca="1" si="5"/>
        <v>No Aplica</v>
      </c>
      <c r="Y138" s="129" t="str">
        <f t="shared" ca="1" si="6"/>
        <v>No Aplica</v>
      </c>
      <c r="Z138" s="129"/>
      <c r="AA138" s="113">
        <f t="shared" si="7"/>
        <v>1</v>
      </c>
      <c r="AB138" s="112">
        <f t="shared" si="8"/>
        <v>1</v>
      </c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</row>
    <row r="139" spans="1:39">
      <c r="A139" s="160" t="s">
        <v>1296</v>
      </c>
      <c r="B139" s="161" t="s">
        <v>29</v>
      </c>
      <c r="C139" s="161" t="s">
        <v>511</v>
      </c>
      <c r="D139" s="161" t="s">
        <v>798</v>
      </c>
      <c r="E139" s="161" t="s">
        <v>1297</v>
      </c>
      <c r="F139" s="161" t="s">
        <v>33</v>
      </c>
      <c r="G139" s="162">
        <v>43354</v>
      </c>
      <c r="H139" s="162">
        <v>43363</v>
      </c>
      <c r="I139" s="161" t="s">
        <v>1298</v>
      </c>
      <c r="J139" s="163">
        <v>1</v>
      </c>
      <c r="K139" s="161" t="s">
        <v>1299</v>
      </c>
      <c r="L139" s="164">
        <v>44834</v>
      </c>
      <c r="M139" s="165">
        <v>602</v>
      </c>
      <c r="N139" s="165" t="s">
        <v>36</v>
      </c>
      <c r="O139" s="166">
        <v>45208</v>
      </c>
      <c r="P139" s="161" t="str">
        <f t="shared" ca="1" si="24"/>
        <v>Desvinculado</v>
      </c>
      <c r="Q139" s="167" t="s">
        <v>1300</v>
      </c>
      <c r="R139" s="167">
        <v>2</v>
      </c>
      <c r="S139" s="167">
        <f t="shared" si="23"/>
        <v>8</v>
      </c>
      <c r="T139" s="167">
        <f t="shared" si="2"/>
        <v>83</v>
      </c>
      <c r="U139" s="144">
        <f t="shared" si="3"/>
        <v>5.0999999999999996</v>
      </c>
      <c r="V139" s="144"/>
      <c r="W139" s="144" t="str">
        <f t="shared" ca="1" si="4"/>
        <v>No Aplica</v>
      </c>
      <c r="X139" s="144">
        <f t="shared" ca="1" si="5"/>
        <v>2024</v>
      </c>
      <c r="Y139" s="144">
        <f t="shared" ca="1" si="6"/>
        <v>2027</v>
      </c>
      <c r="Z139" s="144"/>
      <c r="AA139" s="168">
        <f t="shared" si="7"/>
        <v>-374</v>
      </c>
      <c r="AB139" s="167">
        <f t="shared" si="8"/>
        <v>1</v>
      </c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 spans="1:39">
      <c r="A140" s="22" t="s">
        <v>1301</v>
      </c>
      <c r="B140" s="23" t="s">
        <v>92</v>
      </c>
      <c r="C140" s="23" t="s">
        <v>138</v>
      </c>
      <c r="D140" s="23" t="s">
        <v>892</v>
      </c>
      <c r="E140" s="23" t="s">
        <v>1302</v>
      </c>
      <c r="F140" s="23" t="s">
        <v>43</v>
      </c>
      <c r="G140" s="125">
        <v>43741</v>
      </c>
      <c r="H140" s="125">
        <v>43770</v>
      </c>
      <c r="I140" s="23" t="s">
        <v>1303</v>
      </c>
      <c r="J140" s="26">
        <v>1</v>
      </c>
      <c r="K140" s="23" t="s">
        <v>1304</v>
      </c>
      <c r="L140" s="126">
        <v>44834</v>
      </c>
      <c r="M140" s="127">
        <v>453</v>
      </c>
      <c r="N140" s="127" t="s">
        <v>254</v>
      </c>
      <c r="O140" s="159">
        <v>44867</v>
      </c>
      <c r="P140" s="23" t="str">
        <f t="shared" ca="1" si="24"/>
        <v>Desvinculado</v>
      </c>
      <c r="Q140" s="129"/>
      <c r="R140" s="104">
        <v>1</v>
      </c>
      <c r="S140" s="104">
        <f t="shared" si="23"/>
        <v>9</v>
      </c>
      <c r="T140" s="104">
        <f t="shared" si="2"/>
        <v>34</v>
      </c>
      <c r="U140" s="129">
        <f t="shared" si="3"/>
        <v>3</v>
      </c>
      <c r="V140" s="129"/>
      <c r="W140" s="129" t="str">
        <f t="shared" ca="1" si="4"/>
        <v>No Aplica</v>
      </c>
      <c r="X140" s="129">
        <f t="shared" ca="1" si="5"/>
        <v>2025</v>
      </c>
      <c r="Y140" s="129">
        <f t="shared" ca="1" si="6"/>
        <v>2028</v>
      </c>
      <c r="Z140" s="129"/>
      <c r="AA140" s="113">
        <f t="shared" si="7"/>
        <v>-33</v>
      </c>
      <c r="AB140" s="112">
        <f t="shared" si="8"/>
        <v>1</v>
      </c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</row>
    <row r="141" spans="1:39">
      <c r="A141" s="22" t="s">
        <v>1305</v>
      </c>
      <c r="B141" s="23" t="s">
        <v>39</v>
      </c>
      <c r="C141" s="23" t="s">
        <v>368</v>
      </c>
      <c r="D141" s="23" t="s">
        <v>1306</v>
      </c>
      <c r="E141" s="23" t="s">
        <v>1307</v>
      </c>
      <c r="F141" s="23" t="s">
        <v>43</v>
      </c>
      <c r="G141" s="125">
        <v>44222</v>
      </c>
      <c r="H141" s="125">
        <v>44242</v>
      </c>
      <c r="I141" s="23" t="s">
        <v>1308</v>
      </c>
      <c r="J141" s="26">
        <v>1</v>
      </c>
      <c r="K141" s="23" t="s">
        <v>1309</v>
      </c>
      <c r="L141" s="152">
        <v>44831</v>
      </c>
      <c r="M141" s="169">
        <v>968</v>
      </c>
      <c r="N141" s="127" t="s">
        <v>36</v>
      </c>
      <c r="O141" s="170">
        <v>44835</v>
      </c>
      <c r="P141" s="23" t="str">
        <f t="shared" ca="1" si="24"/>
        <v>Desvinculado</v>
      </c>
      <c r="Q141" s="129"/>
      <c r="R141" s="104">
        <v>1</v>
      </c>
      <c r="S141" s="104">
        <f t="shared" si="23"/>
        <v>8</v>
      </c>
      <c r="T141" s="104">
        <f t="shared" si="2"/>
        <v>29</v>
      </c>
      <c r="U141" s="129">
        <f t="shared" si="3"/>
        <v>1.6</v>
      </c>
      <c r="V141" s="129"/>
      <c r="W141" s="129">
        <f t="shared" ca="1" si="4"/>
        <v>2024</v>
      </c>
      <c r="X141" s="129">
        <f t="shared" ca="1" si="5"/>
        <v>2027</v>
      </c>
      <c r="Y141" s="129">
        <f t="shared" ca="1" si="6"/>
        <v>2030</v>
      </c>
      <c r="Z141" s="129"/>
      <c r="AA141" s="113">
        <f t="shared" si="7"/>
        <v>-4</v>
      </c>
      <c r="AB141" s="112">
        <f t="shared" si="8"/>
        <v>1</v>
      </c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</row>
    <row r="142" spans="1:39">
      <c r="A142" s="22" t="s">
        <v>1310</v>
      </c>
      <c r="B142" s="23" t="s">
        <v>127</v>
      </c>
      <c r="C142" s="23" t="s">
        <v>558</v>
      </c>
      <c r="D142" s="23" t="s">
        <v>1311</v>
      </c>
      <c r="E142" s="23" t="s">
        <v>1312</v>
      </c>
      <c r="F142" s="23" t="s">
        <v>43</v>
      </c>
      <c r="G142" s="134">
        <v>43425</v>
      </c>
      <c r="H142" s="134">
        <v>43451</v>
      </c>
      <c r="I142" s="23" t="s">
        <v>1313</v>
      </c>
      <c r="J142" s="26">
        <v>1</v>
      </c>
      <c r="K142" s="23" t="s">
        <v>1314</v>
      </c>
      <c r="L142" s="152">
        <v>44830</v>
      </c>
      <c r="M142" s="153">
        <v>736</v>
      </c>
      <c r="N142" s="127" t="s">
        <v>47</v>
      </c>
      <c r="O142" s="154">
        <v>44809</v>
      </c>
      <c r="P142" s="23" t="str">
        <f t="shared" ca="1" si="24"/>
        <v>Desvinculado</v>
      </c>
      <c r="Q142" s="129"/>
      <c r="R142" s="104">
        <v>1</v>
      </c>
      <c r="S142" s="104">
        <f t="shared" si="23"/>
        <v>7</v>
      </c>
      <c r="T142" s="104">
        <f t="shared" si="2"/>
        <v>26</v>
      </c>
      <c r="U142" s="129">
        <f t="shared" si="3"/>
        <v>3.7</v>
      </c>
      <c r="V142" s="129"/>
      <c r="W142" s="129" t="str">
        <f t="shared" ca="1" si="4"/>
        <v>No Aplica</v>
      </c>
      <c r="X142" s="129">
        <f t="shared" ca="1" si="5"/>
        <v>2024</v>
      </c>
      <c r="Y142" s="129">
        <f t="shared" ca="1" si="6"/>
        <v>2027</v>
      </c>
      <c r="Z142" s="129"/>
      <c r="AA142" s="113">
        <f t="shared" si="7"/>
        <v>21</v>
      </c>
      <c r="AB142" s="112">
        <f t="shared" si="8"/>
        <v>1</v>
      </c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</row>
    <row r="143" spans="1:39">
      <c r="A143" s="22" t="s">
        <v>1315</v>
      </c>
      <c r="B143" s="23" t="s">
        <v>56</v>
      </c>
      <c r="C143" s="23" t="s">
        <v>441</v>
      </c>
      <c r="D143" s="23" t="s">
        <v>1311</v>
      </c>
      <c r="E143" s="23" t="s">
        <v>1316</v>
      </c>
      <c r="F143" s="23" t="s">
        <v>33</v>
      </c>
      <c r="G143" s="125">
        <v>43637</v>
      </c>
      <c r="H143" s="125">
        <v>43654</v>
      </c>
      <c r="I143" s="23" t="s">
        <v>1317</v>
      </c>
      <c r="J143" s="26">
        <v>1</v>
      </c>
      <c r="K143" s="23" t="s">
        <v>1318</v>
      </c>
      <c r="L143" s="152">
        <v>44830</v>
      </c>
      <c r="M143" s="153" t="s">
        <v>1319</v>
      </c>
      <c r="N143" s="127" t="s">
        <v>47</v>
      </c>
      <c r="O143" s="154">
        <v>44816</v>
      </c>
      <c r="P143" s="23" t="str">
        <f t="shared" ca="1" si="24"/>
        <v>Desvinculado</v>
      </c>
      <c r="Q143" s="129"/>
      <c r="R143" s="104">
        <v>1</v>
      </c>
      <c r="S143" s="104">
        <f t="shared" si="23"/>
        <v>7</v>
      </c>
      <c r="T143" s="104">
        <f t="shared" si="2"/>
        <v>27</v>
      </c>
      <c r="U143" s="129">
        <f t="shared" si="3"/>
        <v>3.2</v>
      </c>
      <c r="V143" s="129"/>
      <c r="W143" s="129" t="str">
        <f t="shared" ca="1" si="4"/>
        <v>No Aplica</v>
      </c>
      <c r="X143" s="129">
        <f t="shared" ca="1" si="5"/>
        <v>2025</v>
      </c>
      <c r="Y143" s="129">
        <f t="shared" ca="1" si="6"/>
        <v>2028</v>
      </c>
      <c r="Z143" s="129"/>
      <c r="AA143" s="113">
        <f t="shared" si="7"/>
        <v>14</v>
      </c>
      <c r="AB143" s="112">
        <f t="shared" si="8"/>
        <v>1</v>
      </c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</row>
    <row r="144" spans="1:39">
      <c r="A144" s="22" t="s">
        <v>1320</v>
      </c>
      <c r="B144" s="23" t="s">
        <v>39</v>
      </c>
      <c r="C144" s="23" t="s">
        <v>1039</v>
      </c>
      <c r="D144" s="23" t="s">
        <v>684</v>
      </c>
      <c r="E144" s="23" t="s">
        <v>1321</v>
      </c>
      <c r="F144" s="23" t="s">
        <v>33</v>
      </c>
      <c r="G144" s="125">
        <v>43714</v>
      </c>
      <c r="H144" s="125">
        <v>43731</v>
      </c>
      <c r="I144" s="23" t="s">
        <v>1322</v>
      </c>
      <c r="J144" s="26">
        <v>1</v>
      </c>
      <c r="K144" s="23" t="s">
        <v>1323</v>
      </c>
      <c r="L144" s="152">
        <v>44830</v>
      </c>
      <c r="M144" s="153">
        <v>1417</v>
      </c>
      <c r="N144" s="127" t="s">
        <v>254</v>
      </c>
      <c r="O144" s="154">
        <v>44828</v>
      </c>
      <c r="P144" s="23" t="str">
        <f t="shared" ca="1" si="24"/>
        <v>Desvinculado</v>
      </c>
      <c r="Q144" s="129"/>
      <c r="R144" s="104">
        <v>1</v>
      </c>
      <c r="S144" s="104">
        <f t="shared" si="23"/>
        <v>7</v>
      </c>
      <c r="T144" s="104">
        <f t="shared" si="2"/>
        <v>28</v>
      </c>
      <c r="U144" s="129">
        <f t="shared" si="3"/>
        <v>3</v>
      </c>
      <c r="V144" s="129"/>
      <c r="W144" s="129" t="str">
        <f t="shared" ca="1" si="4"/>
        <v>No Aplica</v>
      </c>
      <c r="X144" s="129">
        <f t="shared" ca="1" si="5"/>
        <v>2025</v>
      </c>
      <c r="Y144" s="129">
        <f t="shared" ca="1" si="6"/>
        <v>2028</v>
      </c>
      <c r="Z144" s="129"/>
      <c r="AA144" s="113">
        <f t="shared" si="7"/>
        <v>2</v>
      </c>
      <c r="AB144" s="112">
        <f t="shared" si="8"/>
        <v>1</v>
      </c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</row>
    <row r="145" spans="1:39">
      <c r="A145" s="22" t="s">
        <v>1324</v>
      </c>
      <c r="B145" s="23" t="s">
        <v>39</v>
      </c>
      <c r="C145" s="23" t="s">
        <v>1039</v>
      </c>
      <c r="D145" s="23" t="s">
        <v>1325</v>
      </c>
      <c r="E145" s="23" t="s">
        <v>1326</v>
      </c>
      <c r="F145" s="23" t="s">
        <v>33</v>
      </c>
      <c r="G145" s="134">
        <v>44120</v>
      </c>
      <c r="H145" s="125">
        <v>44137</v>
      </c>
      <c r="I145" s="23" t="s">
        <v>1327</v>
      </c>
      <c r="J145" s="26">
        <v>1</v>
      </c>
      <c r="K145" s="23" t="s">
        <v>1328</v>
      </c>
      <c r="L145" s="152">
        <v>44830</v>
      </c>
      <c r="M145" s="153">
        <v>1418</v>
      </c>
      <c r="N145" s="127" t="s">
        <v>36</v>
      </c>
      <c r="O145" s="154">
        <v>44825</v>
      </c>
      <c r="P145" s="23" t="str">
        <f t="shared" ca="1" si="24"/>
        <v>Desvinculado</v>
      </c>
      <c r="Q145" s="129"/>
      <c r="R145" s="104">
        <v>1</v>
      </c>
      <c r="S145" s="104">
        <f t="shared" si="23"/>
        <v>7</v>
      </c>
      <c r="T145" s="104">
        <f t="shared" si="2"/>
        <v>28</v>
      </c>
      <c r="U145" s="129">
        <f t="shared" si="3"/>
        <v>1.9</v>
      </c>
      <c r="V145" s="129"/>
      <c r="W145" s="129" t="str">
        <f t="shared" ca="1" si="4"/>
        <v>No Aplica</v>
      </c>
      <c r="X145" s="129">
        <f t="shared" ca="1" si="5"/>
        <v>2026</v>
      </c>
      <c r="Y145" s="129">
        <f t="shared" ca="1" si="6"/>
        <v>2029</v>
      </c>
      <c r="Z145" s="129"/>
      <c r="AA145" s="113">
        <f t="shared" si="7"/>
        <v>5</v>
      </c>
      <c r="AB145" s="112">
        <f t="shared" si="8"/>
        <v>1</v>
      </c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</row>
    <row r="146" spans="1:39">
      <c r="A146" s="22" t="s">
        <v>1329</v>
      </c>
      <c r="B146" s="23" t="s">
        <v>29</v>
      </c>
      <c r="C146" s="23" t="s">
        <v>511</v>
      </c>
      <c r="D146" s="23" t="s">
        <v>927</v>
      </c>
      <c r="E146" s="23" t="s">
        <v>1330</v>
      </c>
      <c r="F146" s="23" t="s">
        <v>43</v>
      </c>
      <c r="G146" s="125">
        <v>44294</v>
      </c>
      <c r="H146" s="125">
        <v>44298</v>
      </c>
      <c r="I146" s="23" t="s">
        <v>1331</v>
      </c>
      <c r="J146" s="26">
        <v>1</v>
      </c>
      <c r="K146" s="23" t="s">
        <v>1332</v>
      </c>
      <c r="L146" s="152">
        <v>44830</v>
      </c>
      <c r="M146" s="169">
        <v>594</v>
      </c>
      <c r="N146" s="127" t="s">
        <v>47</v>
      </c>
      <c r="O146" s="170">
        <v>44824</v>
      </c>
      <c r="P146" s="23" t="str">
        <f t="shared" ca="1" si="24"/>
        <v>Desvinculado</v>
      </c>
      <c r="Q146" s="129"/>
      <c r="R146" s="104">
        <v>1</v>
      </c>
      <c r="S146" s="104">
        <f t="shared" si="23"/>
        <v>7</v>
      </c>
      <c r="T146" s="104">
        <f t="shared" si="2"/>
        <v>28</v>
      </c>
      <c r="U146" s="129">
        <f t="shared" si="3"/>
        <v>1.4</v>
      </c>
      <c r="V146" s="129"/>
      <c r="W146" s="129">
        <f t="shared" ca="1" si="4"/>
        <v>2024</v>
      </c>
      <c r="X146" s="129">
        <f t="shared" ca="1" si="5"/>
        <v>2027</v>
      </c>
      <c r="Y146" s="129">
        <f t="shared" ca="1" si="6"/>
        <v>2030</v>
      </c>
      <c r="Z146" s="129"/>
      <c r="AA146" s="113">
        <f t="shared" si="7"/>
        <v>6</v>
      </c>
      <c r="AB146" s="112">
        <f t="shared" si="8"/>
        <v>1</v>
      </c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</row>
    <row r="147" spans="1:39">
      <c r="A147" s="22" t="s">
        <v>1333</v>
      </c>
      <c r="B147" s="23" t="s">
        <v>56</v>
      </c>
      <c r="C147" s="23" t="s">
        <v>220</v>
      </c>
      <c r="D147" s="23" t="s">
        <v>732</v>
      </c>
      <c r="E147" s="23" t="s">
        <v>1334</v>
      </c>
      <c r="F147" s="23" t="s">
        <v>33</v>
      </c>
      <c r="G147" s="125">
        <v>43725</v>
      </c>
      <c r="H147" s="125">
        <v>43739</v>
      </c>
      <c r="I147" s="23" t="s">
        <v>1335</v>
      </c>
      <c r="J147" s="26">
        <v>1</v>
      </c>
      <c r="K147" s="23" t="s">
        <v>1336</v>
      </c>
      <c r="L147" s="152">
        <v>44827</v>
      </c>
      <c r="M147" s="153">
        <v>1649</v>
      </c>
      <c r="N147" s="127" t="s">
        <v>254</v>
      </c>
      <c r="O147" s="154">
        <v>44836</v>
      </c>
      <c r="P147" s="23" t="str">
        <f t="shared" ca="1" si="24"/>
        <v>Desvinculado</v>
      </c>
      <c r="Q147" s="129"/>
      <c r="R147" s="104">
        <v>1</v>
      </c>
      <c r="S147" s="104">
        <f t="shared" si="23"/>
        <v>8</v>
      </c>
      <c r="T147" s="104">
        <f t="shared" si="2"/>
        <v>30</v>
      </c>
      <c r="U147" s="129">
        <f t="shared" si="3"/>
        <v>3</v>
      </c>
      <c r="V147" s="129"/>
      <c r="W147" s="129" t="str">
        <f t="shared" ca="1" si="4"/>
        <v>No Aplica</v>
      </c>
      <c r="X147" s="129">
        <f t="shared" ca="1" si="5"/>
        <v>2025</v>
      </c>
      <c r="Y147" s="129">
        <f t="shared" ca="1" si="6"/>
        <v>2028</v>
      </c>
      <c r="Z147" s="129"/>
      <c r="AA147" s="113">
        <f t="shared" si="7"/>
        <v>-9</v>
      </c>
      <c r="AB147" s="112">
        <f t="shared" si="8"/>
        <v>1</v>
      </c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</row>
    <row r="148" spans="1:39">
      <c r="A148" s="22" t="s">
        <v>1337</v>
      </c>
      <c r="B148" s="23" t="s">
        <v>429</v>
      </c>
      <c r="C148" s="23" t="s">
        <v>430</v>
      </c>
      <c r="D148" s="23" t="s">
        <v>699</v>
      </c>
      <c r="E148" s="23" t="s">
        <v>1338</v>
      </c>
      <c r="F148" s="23" t="s">
        <v>33</v>
      </c>
      <c r="G148" s="125">
        <v>43731</v>
      </c>
      <c r="H148" s="125">
        <v>43739</v>
      </c>
      <c r="I148" s="23" t="s">
        <v>1339</v>
      </c>
      <c r="J148" s="26">
        <v>1</v>
      </c>
      <c r="K148" s="23" t="s">
        <v>1340</v>
      </c>
      <c r="L148" s="152">
        <v>44827</v>
      </c>
      <c r="M148" s="153">
        <v>3576</v>
      </c>
      <c r="N148" s="127" t="s">
        <v>254</v>
      </c>
      <c r="O148" s="154">
        <v>44835</v>
      </c>
      <c r="P148" s="23" t="str">
        <f t="shared" ca="1" si="24"/>
        <v>Desvinculado</v>
      </c>
      <c r="Q148" s="129"/>
      <c r="R148" s="104">
        <v>1</v>
      </c>
      <c r="S148" s="104">
        <f t="shared" si="23"/>
        <v>8</v>
      </c>
      <c r="T148" s="104">
        <f t="shared" si="2"/>
        <v>29</v>
      </c>
      <c r="U148" s="129">
        <f t="shared" si="3"/>
        <v>3</v>
      </c>
      <c r="V148" s="129"/>
      <c r="W148" s="129" t="str">
        <f t="shared" ca="1" si="4"/>
        <v>No Aplica</v>
      </c>
      <c r="X148" s="129">
        <f t="shared" ca="1" si="5"/>
        <v>2025</v>
      </c>
      <c r="Y148" s="129">
        <f t="shared" ca="1" si="6"/>
        <v>2028</v>
      </c>
      <c r="Z148" s="129"/>
      <c r="AA148" s="113">
        <f t="shared" si="7"/>
        <v>-8</v>
      </c>
      <c r="AB148" s="112">
        <f t="shared" si="8"/>
        <v>1</v>
      </c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</row>
    <row r="149" spans="1:39">
      <c r="A149" s="22" t="s">
        <v>1341</v>
      </c>
      <c r="B149" s="23" t="s">
        <v>127</v>
      </c>
      <c r="C149" s="23" t="s">
        <v>1342</v>
      </c>
      <c r="D149" s="23" t="s">
        <v>1343</v>
      </c>
      <c r="E149" s="23" t="s">
        <v>1344</v>
      </c>
      <c r="F149" s="23" t="s">
        <v>43</v>
      </c>
      <c r="G149" s="125">
        <v>44384</v>
      </c>
      <c r="H149" s="125">
        <v>44396</v>
      </c>
      <c r="I149" s="23" t="s">
        <v>1345</v>
      </c>
      <c r="J149" s="26">
        <v>1</v>
      </c>
      <c r="K149" s="23" t="s">
        <v>1346</v>
      </c>
      <c r="L149" s="152">
        <v>44827</v>
      </c>
      <c r="M149" s="153">
        <v>1957</v>
      </c>
      <c r="N149" s="127" t="s">
        <v>47</v>
      </c>
      <c r="O149" s="171">
        <v>44845</v>
      </c>
      <c r="P149" s="23" t="str">
        <f t="shared" ca="1" si="24"/>
        <v>Desvinculado</v>
      </c>
      <c r="Q149" s="104"/>
      <c r="R149" s="104">
        <v>1</v>
      </c>
      <c r="S149" s="104">
        <f t="shared" si="23"/>
        <v>8</v>
      </c>
      <c r="T149" s="104">
        <f t="shared" si="2"/>
        <v>31</v>
      </c>
      <c r="U149" s="129">
        <f t="shared" si="3"/>
        <v>1.2</v>
      </c>
      <c r="V149" s="129"/>
      <c r="W149" s="129">
        <f t="shared" ca="1" si="4"/>
        <v>2024</v>
      </c>
      <c r="X149" s="129">
        <f t="shared" ca="1" si="5"/>
        <v>2027</v>
      </c>
      <c r="Y149" s="129">
        <f t="shared" ca="1" si="6"/>
        <v>2030</v>
      </c>
      <c r="Z149" s="129"/>
      <c r="AA149" s="113">
        <f t="shared" si="7"/>
        <v>-18</v>
      </c>
      <c r="AB149" s="112">
        <f t="shared" si="8"/>
        <v>1</v>
      </c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</row>
    <row r="150" spans="1:39">
      <c r="A150" s="22" t="s">
        <v>1347</v>
      </c>
      <c r="B150" s="23" t="s">
        <v>29</v>
      </c>
      <c r="C150" s="23" t="s">
        <v>30</v>
      </c>
      <c r="D150" s="23" t="s">
        <v>1348</v>
      </c>
      <c r="E150" s="23" t="s">
        <v>1349</v>
      </c>
      <c r="F150" s="23" t="s">
        <v>43</v>
      </c>
      <c r="G150" s="125">
        <v>44413</v>
      </c>
      <c r="H150" s="125">
        <v>44426</v>
      </c>
      <c r="I150" s="23" t="s">
        <v>1350</v>
      </c>
      <c r="J150" s="26">
        <v>1</v>
      </c>
      <c r="K150" s="23" t="s">
        <v>1351</v>
      </c>
      <c r="L150" s="126">
        <v>44826</v>
      </c>
      <c r="M150" s="61">
        <v>1506</v>
      </c>
      <c r="N150" s="127" t="s">
        <v>36</v>
      </c>
      <c r="O150" s="138">
        <v>44825</v>
      </c>
      <c r="P150" s="23" t="str">
        <f t="shared" ca="1" si="24"/>
        <v>Desvinculado</v>
      </c>
      <c r="Q150" s="104"/>
      <c r="R150" s="104">
        <v>1</v>
      </c>
      <c r="S150" s="104">
        <f t="shared" si="23"/>
        <v>7</v>
      </c>
      <c r="T150" s="104">
        <f t="shared" si="2"/>
        <v>28</v>
      </c>
      <c r="U150" s="129">
        <f t="shared" si="3"/>
        <v>1.1000000000000001</v>
      </c>
      <c r="V150" s="129"/>
      <c r="W150" s="129">
        <f t="shared" ca="1" si="4"/>
        <v>2024</v>
      </c>
      <c r="X150" s="129">
        <f t="shared" ca="1" si="5"/>
        <v>2027</v>
      </c>
      <c r="Y150" s="129">
        <f t="shared" ca="1" si="6"/>
        <v>2030</v>
      </c>
      <c r="Z150" s="129"/>
      <c r="AA150" s="113">
        <f t="shared" si="7"/>
        <v>1</v>
      </c>
      <c r="AB150" s="112">
        <f t="shared" si="8"/>
        <v>1</v>
      </c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</row>
    <row r="151" spans="1:39">
      <c r="A151" s="22" t="s">
        <v>1352</v>
      </c>
      <c r="B151" s="23" t="s">
        <v>56</v>
      </c>
      <c r="C151" s="23" t="s">
        <v>57</v>
      </c>
      <c r="D151" s="23" t="s">
        <v>694</v>
      </c>
      <c r="E151" s="23" t="s">
        <v>1353</v>
      </c>
      <c r="F151" s="23" t="s">
        <v>43</v>
      </c>
      <c r="G151" s="125">
        <v>43497</v>
      </c>
      <c r="H151" s="125">
        <v>43516</v>
      </c>
      <c r="I151" s="23" t="s">
        <v>1354</v>
      </c>
      <c r="J151" s="26">
        <v>1</v>
      </c>
      <c r="K151" s="23" t="s">
        <v>1355</v>
      </c>
      <c r="L151" s="126">
        <v>44825</v>
      </c>
      <c r="M151" s="127">
        <v>1520</v>
      </c>
      <c r="N151" s="127" t="s">
        <v>36</v>
      </c>
      <c r="O151" s="159">
        <v>44840</v>
      </c>
      <c r="P151" s="23" t="str">
        <f t="shared" ca="1" si="24"/>
        <v>Desvinculado</v>
      </c>
      <c r="Q151" s="129"/>
      <c r="R151" s="104">
        <v>1</v>
      </c>
      <c r="S151" s="104">
        <f t="shared" si="23"/>
        <v>8</v>
      </c>
      <c r="T151" s="104">
        <f t="shared" si="2"/>
        <v>30</v>
      </c>
      <c r="U151" s="129">
        <f t="shared" si="3"/>
        <v>3.6</v>
      </c>
      <c r="V151" s="129"/>
      <c r="W151" s="129" t="str">
        <f t="shared" ca="1" si="4"/>
        <v>No Aplica</v>
      </c>
      <c r="X151" s="129">
        <f t="shared" ca="1" si="5"/>
        <v>2025</v>
      </c>
      <c r="Y151" s="129">
        <f t="shared" ca="1" si="6"/>
        <v>2028</v>
      </c>
      <c r="Z151" s="129"/>
      <c r="AA151" s="113">
        <f t="shared" si="7"/>
        <v>-15</v>
      </c>
      <c r="AB151" s="112">
        <f t="shared" si="8"/>
        <v>1</v>
      </c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</row>
    <row r="152" spans="1:39">
      <c r="A152" s="22" t="s">
        <v>1356</v>
      </c>
      <c r="B152" s="23" t="s">
        <v>29</v>
      </c>
      <c r="C152" s="23" t="s">
        <v>511</v>
      </c>
      <c r="D152" s="23" t="s">
        <v>892</v>
      </c>
      <c r="E152" s="23" t="s">
        <v>1357</v>
      </c>
      <c r="F152" s="23" t="s">
        <v>33</v>
      </c>
      <c r="G152" s="125">
        <v>43354</v>
      </c>
      <c r="H152" s="125">
        <v>43367</v>
      </c>
      <c r="I152" s="23" t="s">
        <v>1358</v>
      </c>
      <c r="J152" s="26">
        <v>1</v>
      </c>
      <c r="K152" s="23" t="s">
        <v>1359</v>
      </c>
      <c r="L152" s="126">
        <v>44825</v>
      </c>
      <c r="M152" s="61">
        <v>587</v>
      </c>
      <c r="N152" s="127" t="s">
        <v>36</v>
      </c>
      <c r="O152" s="138">
        <v>44886</v>
      </c>
      <c r="P152" s="23" t="str">
        <f t="shared" ca="1" si="24"/>
        <v>Desvinculado</v>
      </c>
      <c r="Q152" s="104"/>
      <c r="R152" s="104">
        <v>1</v>
      </c>
      <c r="S152" s="104">
        <f t="shared" si="23"/>
        <v>9</v>
      </c>
      <c r="T152" s="104">
        <f t="shared" si="2"/>
        <v>37</v>
      </c>
      <c r="U152" s="129">
        <f t="shared" si="3"/>
        <v>4.2</v>
      </c>
      <c r="V152" s="129"/>
      <c r="W152" s="129" t="str">
        <f t="shared" ca="1" si="4"/>
        <v>No Aplica</v>
      </c>
      <c r="X152" s="129">
        <f t="shared" ca="1" si="5"/>
        <v>2024</v>
      </c>
      <c r="Y152" s="129">
        <f t="shared" ca="1" si="6"/>
        <v>2027</v>
      </c>
      <c r="Z152" s="129"/>
      <c r="AA152" s="113">
        <f t="shared" si="7"/>
        <v>-61</v>
      </c>
      <c r="AB152" s="112">
        <f t="shared" si="8"/>
        <v>1</v>
      </c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</row>
    <row r="153" spans="1:39">
      <c r="A153" s="72">
        <v>2235</v>
      </c>
      <c r="B153" s="23" t="s">
        <v>300</v>
      </c>
      <c r="C153" s="23" t="s">
        <v>941</v>
      </c>
      <c r="D153" s="23" t="s">
        <v>1360</v>
      </c>
      <c r="E153" s="23" t="s">
        <v>1361</v>
      </c>
      <c r="F153" s="23" t="s">
        <v>33</v>
      </c>
      <c r="G153" s="125">
        <v>41513</v>
      </c>
      <c r="H153" s="125">
        <v>41526</v>
      </c>
      <c r="I153" s="23" t="s">
        <v>1362</v>
      </c>
      <c r="J153" s="26">
        <v>1</v>
      </c>
      <c r="K153" s="23" t="s">
        <v>1363</v>
      </c>
      <c r="L153" s="126">
        <v>44818</v>
      </c>
      <c r="M153" s="127">
        <v>218443</v>
      </c>
      <c r="N153" s="127" t="s">
        <v>592</v>
      </c>
      <c r="O153" s="138">
        <v>44813</v>
      </c>
      <c r="P153" s="23" t="str">
        <f t="shared" ca="1" si="24"/>
        <v>Desvinculado</v>
      </c>
      <c r="Q153" s="129"/>
      <c r="R153" s="104">
        <v>1</v>
      </c>
      <c r="S153" s="104">
        <f t="shared" si="23"/>
        <v>7</v>
      </c>
      <c r="T153" s="104">
        <f t="shared" si="2"/>
        <v>26</v>
      </c>
      <c r="U153" s="129">
        <f t="shared" si="3"/>
        <v>9</v>
      </c>
      <c r="V153" s="129"/>
      <c r="W153" s="129" t="str">
        <f t="shared" ca="1" si="4"/>
        <v>No Aplica</v>
      </c>
      <c r="X153" s="129" t="str">
        <f t="shared" ca="1" si="5"/>
        <v>No Aplica</v>
      </c>
      <c r="Y153" s="129" t="str">
        <f t="shared" ca="1" si="6"/>
        <v>No Aplica</v>
      </c>
      <c r="Z153" s="129"/>
      <c r="AA153" s="113">
        <f t="shared" si="7"/>
        <v>5</v>
      </c>
      <c r="AB153" s="112">
        <f t="shared" si="8"/>
        <v>1</v>
      </c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</row>
    <row r="154" spans="1:39">
      <c r="A154" s="22" t="s">
        <v>1364</v>
      </c>
      <c r="B154" s="23" t="s">
        <v>127</v>
      </c>
      <c r="C154" s="23" t="s">
        <v>527</v>
      </c>
      <c r="D154" s="23" t="s">
        <v>1365</v>
      </c>
      <c r="E154" s="23" t="s">
        <v>1366</v>
      </c>
      <c r="F154" s="23" t="s">
        <v>43</v>
      </c>
      <c r="G154" s="125">
        <v>43732</v>
      </c>
      <c r="H154" s="125">
        <v>43746</v>
      </c>
      <c r="I154" s="23" t="s">
        <v>1367</v>
      </c>
      <c r="J154" s="26">
        <v>1</v>
      </c>
      <c r="K154" s="23" t="s">
        <v>1368</v>
      </c>
      <c r="L154" s="126">
        <v>44817</v>
      </c>
      <c r="M154" s="127">
        <v>968</v>
      </c>
      <c r="N154" s="127" t="s">
        <v>254</v>
      </c>
      <c r="O154" s="138">
        <v>44843</v>
      </c>
      <c r="P154" s="23" t="str">
        <f t="shared" ca="1" si="24"/>
        <v>Desvinculado</v>
      </c>
      <c r="Q154" s="129"/>
      <c r="R154" s="104">
        <v>1</v>
      </c>
      <c r="S154" s="104">
        <f t="shared" si="23"/>
        <v>8</v>
      </c>
      <c r="T154" s="104">
        <f t="shared" si="2"/>
        <v>31</v>
      </c>
      <c r="U154" s="129">
        <f t="shared" si="3"/>
        <v>3</v>
      </c>
      <c r="V154" s="129"/>
      <c r="W154" s="129" t="str">
        <f t="shared" ca="1" si="4"/>
        <v>No Aplica</v>
      </c>
      <c r="X154" s="129">
        <f t="shared" ca="1" si="5"/>
        <v>2025</v>
      </c>
      <c r="Y154" s="129">
        <f t="shared" ca="1" si="6"/>
        <v>2028</v>
      </c>
      <c r="Z154" s="129"/>
      <c r="AA154" s="113">
        <f t="shared" si="7"/>
        <v>-26</v>
      </c>
      <c r="AB154" s="112">
        <f t="shared" si="8"/>
        <v>1</v>
      </c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</row>
    <row r="155" spans="1:39">
      <c r="A155" s="22" t="s">
        <v>1369</v>
      </c>
      <c r="B155" s="23" t="s">
        <v>56</v>
      </c>
      <c r="C155" s="23" t="s">
        <v>57</v>
      </c>
      <c r="D155" s="23" t="s">
        <v>710</v>
      </c>
      <c r="E155" s="23" t="s">
        <v>1370</v>
      </c>
      <c r="F155" s="23" t="s">
        <v>43</v>
      </c>
      <c r="G155" s="125">
        <v>43500</v>
      </c>
      <c r="H155" s="125">
        <v>43525</v>
      </c>
      <c r="I155" s="23" t="s">
        <v>1371</v>
      </c>
      <c r="J155" s="26">
        <v>1</v>
      </c>
      <c r="K155" s="23" t="s">
        <v>1372</v>
      </c>
      <c r="L155" s="126">
        <v>44816</v>
      </c>
      <c r="M155" s="172">
        <v>1461</v>
      </c>
      <c r="N155" s="127" t="s">
        <v>36</v>
      </c>
      <c r="O155" s="138">
        <v>44816</v>
      </c>
      <c r="P155" s="23" t="str">
        <f t="shared" ca="1" si="24"/>
        <v>Desvinculado</v>
      </c>
      <c r="Q155" s="129"/>
      <c r="R155" s="104">
        <v>1</v>
      </c>
      <c r="S155" s="104">
        <f t="shared" si="23"/>
        <v>7</v>
      </c>
      <c r="T155" s="104">
        <f t="shared" si="2"/>
        <v>27</v>
      </c>
      <c r="U155" s="129">
        <f t="shared" si="3"/>
        <v>3.5</v>
      </c>
      <c r="V155" s="129"/>
      <c r="W155" s="129" t="str">
        <f t="shared" ca="1" si="4"/>
        <v>No Aplica</v>
      </c>
      <c r="X155" s="129">
        <f t="shared" ca="1" si="5"/>
        <v>2025</v>
      </c>
      <c r="Y155" s="129">
        <f t="shared" ca="1" si="6"/>
        <v>2028</v>
      </c>
      <c r="Z155" s="129"/>
      <c r="AA155" s="113">
        <f t="shared" si="7"/>
        <v>0</v>
      </c>
      <c r="AB155" s="112">
        <f t="shared" si="8"/>
        <v>1</v>
      </c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</row>
    <row r="156" spans="1:39">
      <c r="A156" s="22" t="s">
        <v>1373</v>
      </c>
      <c r="B156" s="23" t="s">
        <v>294</v>
      </c>
      <c r="C156" s="23" t="s">
        <v>971</v>
      </c>
      <c r="D156" s="23" t="s">
        <v>798</v>
      </c>
      <c r="E156" s="23" t="s">
        <v>1374</v>
      </c>
      <c r="F156" s="23" t="s">
        <v>43</v>
      </c>
      <c r="G156" s="134">
        <v>43749</v>
      </c>
      <c r="H156" s="134">
        <v>43752</v>
      </c>
      <c r="I156" s="23" t="s">
        <v>1375</v>
      </c>
      <c r="J156" s="26">
        <v>1</v>
      </c>
      <c r="K156" s="23" t="s">
        <v>1376</v>
      </c>
      <c r="L156" s="126">
        <v>44816</v>
      </c>
      <c r="M156" s="172">
        <v>202299102771</v>
      </c>
      <c r="N156" s="127" t="s">
        <v>254</v>
      </c>
      <c r="O156" s="128">
        <v>44849</v>
      </c>
      <c r="P156" s="23" t="str">
        <f t="shared" ca="1" si="24"/>
        <v>Desvinculado</v>
      </c>
      <c r="Q156" s="129"/>
      <c r="R156" s="104">
        <v>1</v>
      </c>
      <c r="S156" s="104">
        <f t="shared" si="23"/>
        <v>8</v>
      </c>
      <c r="T156" s="104">
        <f t="shared" si="2"/>
        <v>31</v>
      </c>
      <c r="U156" s="129">
        <f t="shared" si="3"/>
        <v>3</v>
      </c>
      <c r="V156" s="129"/>
      <c r="W156" s="129" t="str">
        <f t="shared" ca="1" si="4"/>
        <v>No Aplica</v>
      </c>
      <c r="X156" s="129">
        <f t="shared" ca="1" si="5"/>
        <v>2025</v>
      </c>
      <c r="Y156" s="129">
        <f t="shared" ca="1" si="6"/>
        <v>2028</v>
      </c>
      <c r="Z156" s="129"/>
      <c r="AA156" s="113">
        <f t="shared" si="7"/>
        <v>-33</v>
      </c>
      <c r="AB156" s="112">
        <f t="shared" si="8"/>
        <v>1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</row>
    <row r="157" spans="1:39">
      <c r="A157" s="22" t="s">
        <v>1377</v>
      </c>
      <c r="B157" s="23" t="s">
        <v>56</v>
      </c>
      <c r="C157" s="23" t="s">
        <v>57</v>
      </c>
      <c r="D157" s="23" t="s">
        <v>892</v>
      </c>
      <c r="E157" s="23" t="s">
        <v>1378</v>
      </c>
      <c r="F157" s="23" t="s">
        <v>43</v>
      </c>
      <c r="G157" s="125">
        <v>44013</v>
      </c>
      <c r="H157" s="125">
        <v>44027</v>
      </c>
      <c r="I157" s="23" t="s">
        <v>1379</v>
      </c>
      <c r="J157" s="26">
        <v>1</v>
      </c>
      <c r="K157" s="23" t="s">
        <v>1380</v>
      </c>
      <c r="L157" s="126">
        <v>44816</v>
      </c>
      <c r="M157" s="127">
        <v>1463</v>
      </c>
      <c r="N157" s="127" t="s">
        <v>36</v>
      </c>
      <c r="O157" s="138">
        <v>44816</v>
      </c>
      <c r="P157" s="23" t="str">
        <f t="shared" ca="1" si="24"/>
        <v>Desvinculado</v>
      </c>
      <c r="Q157" s="129"/>
      <c r="R157" s="104">
        <v>1</v>
      </c>
      <c r="S157" s="104">
        <f t="shared" si="23"/>
        <v>7</v>
      </c>
      <c r="T157" s="104">
        <f t="shared" si="2"/>
        <v>27</v>
      </c>
      <c r="U157" s="129">
        <f t="shared" si="3"/>
        <v>2.2000000000000002</v>
      </c>
      <c r="V157" s="129"/>
      <c r="W157" s="129" t="str">
        <f t="shared" ca="1" si="4"/>
        <v>No Aplica</v>
      </c>
      <c r="X157" s="129">
        <f t="shared" ca="1" si="5"/>
        <v>2026</v>
      </c>
      <c r="Y157" s="129">
        <f t="shared" ca="1" si="6"/>
        <v>2029</v>
      </c>
      <c r="Z157" s="129"/>
      <c r="AA157" s="113">
        <f t="shared" si="7"/>
        <v>0</v>
      </c>
      <c r="AB157" s="112">
        <f t="shared" si="8"/>
        <v>1</v>
      </c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</row>
    <row r="158" spans="1:39">
      <c r="A158" s="6" t="s">
        <v>1381</v>
      </c>
      <c r="B158" s="7" t="s">
        <v>429</v>
      </c>
      <c r="C158" s="7" t="s">
        <v>494</v>
      </c>
      <c r="D158" s="7" t="s">
        <v>1382</v>
      </c>
      <c r="E158" s="7" t="s">
        <v>1383</v>
      </c>
      <c r="F158" s="7" t="s">
        <v>33</v>
      </c>
      <c r="G158" s="107">
        <v>43479</v>
      </c>
      <c r="H158" s="107">
        <v>43480</v>
      </c>
      <c r="I158" s="7" t="s">
        <v>1384</v>
      </c>
      <c r="J158" s="10">
        <v>1</v>
      </c>
      <c r="K158" s="7" t="s">
        <v>1385</v>
      </c>
      <c r="L158" s="116">
        <v>44812</v>
      </c>
      <c r="M158" s="173">
        <v>974</v>
      </c>
      <c r="N158" s="65" t="s">
        <v>36</v>
      </c>
      <c r="O158" s="117">
        <v>44835</v>
      </c>
      <c r="P158" s="7" t="str">
        <f t="shared" ca="1" si="24"/>
        <v>Desvinculado</v>
      </c>
      <c r="Q158" s="112"/>
      <c r="R158" s="112">
        <v>1</v>
      </c>
      <c r="S158" s="112">
        <f t="shared" si="23"/>
        <v>8</v>
      </c>
      <c r="T158" s="104">
        <f t="shared" si="2"/>
        <v>29</v>
      </c>
      <c r="U158" s="111">
        <f t="shared" si="3"/>
        <v>3.7</v>
      </c>
      <c r="V158" s="111"/>
      <c r="W158" s="111" t="str">
        <f t="shared" ca="1" si="4"/>
        <v>No Aplica</v>
      </c>
      <c r="X158" s="111">
        <f t="shared" ca="1" si="5"/>
        <v>2025</v>
      </c>
      <c r="Y158" s="111">
        <f t="shared" ca="1" si="6"/>
        <v>2028</v>
      </c>
      <c r="Z158" s="111"/>
      <c r="AA158" s="113">
        <f t="shared" si="7"/>
        <v>-23</v>
      </c>
      <c r="AB158" s="112">
        <f t="shared" si="8"/>
        <v>1</v>
      </c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</row>
    <row r="159" spans="1:39">
      <c r="A159" s="22" t="s">
        <v>1386</v>
      </c>
      <c r="B159" s="23" t="s">
        <v>39</v>
      </c>
      <c r="C159" s="23" t="s">
        <v>1387</v>
      </c>
      <c r="D159" s="23" t="s">
        <v>1388</v>
      </c>
      <c r="E159" s="23" t="s">
        <v>1389</v>
      </c>
      <c r="F159" s="23" t="s">
        <v>33</v>
      </c>
      <c r="G159" s="134">
        <v>43768</v>
      </c>
      <c r="H159" s="125">
        <v>43745</v>
      </c>
      <c r="I159" s="23" t="s">
        <v>1390</v>
      </c>
      <c r="J159" s="26">
        <v>1</v>
      </c>
      <c r="K159" s="23" t="s">
        <v>1391</v>
      </c>
      <c r="L159" s="126">
        <v>44811</v>
      </c>
      <c r="M159" s="127">
        <v>58</v>
      </c>
      <c r="N159" s="127" t="s">
        <v>254</v>
      </c>
      <c r="O159" s="159">
        <v>44841</v>
      </c>
      <c r="P159" s="23" t="str">
        <f t="shared" ca="1" si="24"/>
        <v>Desvinculado</v>
      </c>
      <c r="Q159" s="129"/>
      <c r="R159" s="104">
        <v>1</v>
      </c>
      <c r="S159" s="104">
        <f t="shared" si="23"/>
        <v>8</v>
      </c>
      <c r="T159" s="104">
        <f t="shared" si="2"/>
        <v>30</v>
      </c>
      <c r="U159" s="129">
        <f t="shared" si="3"/>
        <v>3</v>
      </c>
      <c r="V159" s="129"/>
      <c r="W159" s="129" t="str">
        <f t="shared" ca="1" si="4"/>
        <v>No Aplica</v>
      </c>
      <c r="X159" s="129">
        <f t="shared" ca="1" si="5"/>
        <v>2025</v>
      </c>
      <c r="Y159" s="129">
        <f t="shared" ca="1" si="6"/>
        <v>2028</v>
      </c>
      <c r="Z159" s="129"/>
      <c r="AA159" s="113">
        <f t="shared" si="7"/>
        <v>-30</v>
      </c>
      <c r="AB159" s="112">
        <f t="shared" si="8"/>
        <v>1</v>
      </c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</row>
    <row r="160" spans="1:39">
      <c r="A160" s="22" t="s">
        <v>1392</v>
      </c>
      <c r="B160" s="23" t="s">
        <v>92</v>
      </c>
      <c r="C160" s="23" t="s">
        <v>138</v>
      </c>
      <c r="D160" s="23" t="s">
        <v>914</v>
      </c>
      <c r="E160" s="23" t="s">
        <v>1393</v>
      </c>
      <c r="F160" s="23" t="s">
        <v>43</v>
      </c>
      <c r="G160" s="125">
        <v>43741</v>
      </c>
      <c r="H160" s="125">
        <v>43745</v>
      </c>
      <c r="I160" s="23" t="s">
        <v>1394</v>
      </c>
      <c r="J160" s="26">
        <v>1</v>
      </c>
      <c r="K160" s="23" t="s">
        <v>1395</v>
      </c>
      <c r="L160" s="126">
        <v>44811</v>
      </c>
      <c r="M160" s="127">
        <v>417</v>
      </c>
      <c r="N160" s="127" t="s">
        <v>254</v>
      </c>
      <c r="O160" s="159">
        <v>44842</v>
      </c>
      <c r="P160" s="23" t="str">
        <f t="shared" ca="1" si="24"/>
        <v>Desvinculado</v>
      </c>
      <c r="Q160" s="129"/>
      <c r="R160" s="104">
        <v>1</v>
      </c>
      <c r="S160" s="104">
        <f t="shared" si="23"/>
        <v>8</v>
      </c>
      <c r="T160" s="104">
        <f t="shared" si="2"/>
        <v>30</v>
      </c>
      <c r="U160" s="129">
        <f t="shared" si="3"/>
        <v>3</v>
      </c>
      <c r="V160" s="129"/>
      <c r="W160" s="129" t="str">
        <f t="shared" ca="1" si="4"/>
        <v>No Aplica</v>
      </c>
      <c r="X160" s="129">
        <f t="shared" ca="1" si="5"/>
        <v>2025</v>
      </c>
      <c r="Y160" s="129">
        <f t="shared" ca="1" si="6"/>
        <v>2028</v>
      </c>
      <c r="Z160" s="129"/>
      <c r="AA160" s="113">
        <f t="shared" si="7"/>
        <v>-31</v>
      </c>
      <c r="AB160" s="112">
        <f t="shared" si="8"/>
        <v>1</v>
      </c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</row>
    <row r="161" spans="1:39">
      <c r="A161" s="22" t="s">
        <v>1396</v>
      </c>
      <c r="B161" s="23" t="s">
        <v>127</v>
      </c>
      <c r="C161" s="23" t="s">
        <v>1397</v>
      </c>
      <c r="D161" s="23" t="s">
        <v>1398</v>
      </c>
      <c r="E161" s="23" t="s">
        <v>1399</v>
      </c>
      <c r="F161" s="23" t="s">
        <v>43</v>
      </c>
      <c r="G161" s="125">
        <v>43893</v>
      </c>
      <c r="H161" s="125">
        <v>43906</v>
      </c>
      <c r="I161" s="23" t="s">
        <v>1400</v>
      </c>
      <c r="J161" s="26">
        <v>1</v>
      </c>
      <c r="K161" s="23" t="s">
        <v>1401</v>
      </c>
      <c r="L161" s="126">
        <v>44810</v>
      </c>
      <c r="M161" s="127">
        <v>852</v>
      </c>
      <c r="N161" s="127" t="s">
        <v>47</v>
      </c>
      <c r="O161" s="159">
        <v>44852</v>
      </c>
      <c r="P161" s="23" t="str">
        <f t="shared" ca="1" si="24"/>
        <v>Desvinculado</v>
      </c>
      <c r="Q161" s="104" t="s">
        <v>1402</v>
      </c>
      <c r="R161" s="104">
        <v>1</v>
      </c>
      <c r="S161" s="104">
        <f t="shared" si="23"/>
        <v>8</v>
      </c>
      <c r="T161" s="104">
        <f t="shared" si="2"/>
        <v>32</v>
      </c>
      <c r="U161" s="129">
        <f t="shared" si="3"/>
        <v>2.6</v>
      </c>
      <c r="V161" s="129"/>
      <c r="W161" s="129" t="str">
        <f t="shared" ca="1" si="4"/>
        <v>No Aplica</v>
      </c>
      <c r="X161" s="129">
        <f t="shared" ca="1" si="5"/>
        <v>2026</v>
      </c>
      <c r="Y161" s="129">
        <f t="shared" ca="1" si="6"/>
        <v>2029</v>
      </c>
      <c r="Z161" s="129"/>
      <c r="AA161" s="113">
        <f t="shared" si="7"/>
        <v>-42</v>
      </c>
      <c r="AB161" s="112">
        <f t="shared" si="8"/>
        <v>1</v>
      </c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</row>
    <row r="162" spans="1:39">
      <c r="A162" s="72">
        <v>2554</v>
      </c>
      <c r="B162" s="23" t="s">
        <v>111</v>
      </c>
      <c r="C162" s="23" t="s">
        <v>522</v>
      </c>
      <c r="D162" s="23" t="s">
        <v>830</v>
      </c>
      <c r="E162" s="23" t="s">
        <v>1403</v>
      </c>
      <c r="F162" s="23" t="s">
        <v>33</v>
      </c>
      <c r="G162" s="125">
        <v>42016</v>
      </c>
      <c r="H162" s="125">
        <v>42037</v>
      </c>
      <c r="I162" s="23" t="s">
        <v>1404</v>
      </c>
      <c r="J162" s="26">
        <v>1</v>
      </c>
      <c r="K162" s="23" t="s">
        <v>1405</v>
      </c>
      <c r="L162" s="126">
        <v>44809</v>
      </c>
      <c r="M162" s="127">
        <v>2906</v>
      </c>
      <c r="N162" s="127" t="s">
        <v>47</v>
      </c>
      <c r="O162" s="159">
        <v>44802</v>
      </c>
      <c r="P162" s="23" t="str">
        <f t="shared" ca="1" si="24"/>
        <v>Desvinculado</v>
      </c>
      <c r="Q162" s="129"/>
      <c r="R162" s="104">
        <v>1</v>
      </c>
      <c r="S162" s="104">
        <f t="shared" si="23"/>
        <v>6</v>
      </c>
      <c r="T162" s="104">
        <f t="shared" si="2"/>
        <v>25</v>
      </c>
      <c r="U162" s="129">
        <f t="shared" si="3"/>
        <v>7.6</v>
      </c>
      <c r="V162" s="129"/>
      <c r="W162" s="129" t="str">
        <f t="shared" ca="1" si="4"/>
        <v>No Aplica</v>
      </c>
      <c r="X162" s="129" t="str">
        <f t="shared" ca="1" si="5"/>
        <v>No Aplica</v>
      </c>
      <c r="Y162" s="129">
        <f t="shared" ca="1" si="6"/>
        <v>2024</v>
      </c>
      <c r="Z162" s="129"/>
      <c r="AA162" s="113">
        <f t="shared" si="7"/>
        <v>7</v>
      </c>
      <c r="AB162" s="112">
        <f t="shared" si="8"/>
        <v>1</v>
      </c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</row>
    <row r="163" spans="1:39">
      <c r="A163" s="22" t="s">
        <v>1406</v>
      </c>
      <c r="B163" s="23" t="s">
        <v>105</v>
      </c>
      <c r="C163" s="23" t="s">
        <v>542</v>
      </c>
      <c r="D163" s="23" t="s">
        <v>1407</v>
      </c>
      <c r="E163" s="23" t="s">
        <v>1408</v>
      </c>
      <c r="F163" s="23" t="s">
        <v>33</v>
      </c>
      <c r="G163" s="125">
        <v>43479</v>
      </c>
      <c r="H163" s="125">
        <v>43481</v>
      </c>
      <c r="I163" s="23" t="s">
        <v>1409</v>
      </c>
      <c r="J163" s="26">
        <v>1</v>
      </c>
      <c r="K163" s="23" t="s">
        <v>1410</v>
      </c>
      <c r="L163" s="126">
        <v>44809</v>
      </c>
      <c r="M163" s="127">
        <v>582</v>
      </c>
      <c r="N163" s="127" t="s">
        <v>36</v>
      </c>
      <c r="O163" s="159">
        <v>44835</v>
      </c>
      <c r="P163" s="23" t="str">
        <f t="shared" ca="1" si="24"/>
        <v>Desvinculado</v>
      </c>
      <c r="Q163" s="104"/>
      <c r="R163" s="104">
        <v>1</v>
      </c>
      <c r="S163" s="104">
        <f t="shared" si="23"/>
        <v>8</v>
      </c>
      <c r="T163" s="104">
        <f t="shared" si="2"/>
        <v>29</v>
      </c>
      <c r="U163" s="129">
        <f t="shared" si="3"/>
        <v>3.7</v>
      </c>
      <c r="V163" s="129"/>
      <c r="W163" s="129" t="str">
        <f t="shared" ca="1" si="4"/>
        <v>No Aplica</v>
      </c>
      <c r="X163" s="129">
        <f t="shared" ca="1" si="5"/>
        <v>2025</v>
      </c>
      <c r="Y163" s="129">
        <f t="shared" ca="1" si="6"/>
        <v>2028</v>
      </c>
      <c r="Z163" s="129"/>
      <c r="AA163" s="113">
        <f t="shared" si="7"/>
        <v>-26</v>
      </c>
      <c r="AB163" s="112">
        <f t="shared" si="8"/>
        <v>1</v>
      </c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</row>
    <row r="164" spans="1:39">
      <c r="A164" s="22" t="s">
        <v>1411</v>
      </c>
      <c r="B164" s="23" t="s">
        <v>56</v>
      </c>
      <c r="C164" s="23" t="s">
        <v>220</v>
      </c>
      <c r="D164" s="23" t="s">
        <v>727</v>
      </c>
      <c r="E164" s="23" t="s">
        <v>1412</v>
      </c>
      <c r="F164" s="23" t="s">
        <v>43</v>
      </c>
      <c r="G164" s="125">
        <v>43707</v>
      </c>
      <c r="H164" s="125">
        <v>43717</v>
      </c>
      <c r="I164" s="23" t="s">
        <v>1413</v>
      </c>
      <c r="J164" s="26">
        <v>1</v>
      </c>
      <c r="K164" s="23" t="s">
        <v>1414</v>
      </c>
      <c r="L164" s="126">
        <v>44806</v>
      </c>
      <c r="M164" s="127">
        <v>1518</v>
      </c>
      <c r="N164" s="127" t="s">
        <v>254</v>
      </c>
      <c r="O164" s="159">
        <v>44813</v>
      </c>
      <c r="P164" s="23" t="str">
        <f t="shared" ca="1" si="24"/>
        <v>Desvinculado</v>
      </c>
      <c r="Q164" s="129"/>
      <c r="R164" s="104">
        <v>1</v>
      </c>
      <c r="S164" s="104">
        <f t="shared" si="23"/>
        <v>7</v>
      </c>
      <c r="T164" s="104">
        <f t="shared" si="2"/>
        <v>26</v>
      </c>
      <c r="U164" s="129">
        <f t="shared" si="3"/>
        <v>3</v>
      </c>
      <c r="V164" s="129"/>
      <c r="W164" s="129" t="str">
        <f t="shared" ca="1" si="4"/>
        <v>No Aplica</v>
      </c>
      <c r="X164" s="129">
        <f t="shared" ca="1" si="5"/>
        <v>2025</v>
      </c>
      <c r="Y164" s="129">
        <f t="shared" ca="1" si="6"/>
        <v>2028</v>
      </c>
      <c r="Z164" s="129"/>
      <c r="AA164" s="113">
        <f t="shared" si="7"/>
        <v>-7</v>
      </c>
      <c r="AB164" s="112">
        <f t="shared" si="8"/>
        <v>1</v>
      </c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</row>
    <row r="165" spans="1:39">
      <c r="A165" s="22" t="s">
        <v>1415</v>
      </c>
      <c r="B165" s="23" t="s">
        <v>127</v>
      </c>
      <c r="C165" s="23" t="s">
        <v>825</v>
      </c>
      <c r="D165" s="23" t="s">
        <v>1416</v>
      </c>
      <c r="E165" s="23" t="s">
        <v>1417</v>
      </c>
      <c r="F165" s="23" t="s">
        <v>33</v>
      </c>
      <c r="G165" s="134">
        <v>43753</v>
      </c>
      <c r="H165" s="134">
        <v>43759</v>
      </c>
      <c r="I165" s="23" t="s">
        <v>1418</v>
      </c>
      <c r="J165" s="26">
        <v>1</v>
      </c>
      <c r="K165" s="23" t="s">
        <v>1419</v>
      </c>
      <c r="L165" s="126">
        <v>44806</v>
      </c>
      <c r="M165" s="127">
        <v>258</v>
      </c>
      <c r="N165" s="127" t="s">
        <v>47</v>
      </c>
      <c r="O165" s="159">
        <v>44764</v>
      </c>
      <c r="P165" s="23" t="str">
        <f t="shared" ca="1" si="24"/>
        <v>Desvinculado</v>
      </c>
      <c r="Q165" s="129"/>
      <c r="R165" s="104">
        <v>1</v>
      </c>
      <c r="S165" s="104">
        <f t="shared" si="23"/>
        <v>5</v>
      </c>
      <c r="T165" s="104">
        <f t="shared" si="2"/>
        <v>19</v>
      </c>
      <c r="U165" s="129">
        <f t="shared" si="3"/>
        <v>2.8</v>
      </c>
      <c r="V165" s="129"/>
      <c r="W165" s="129" t="str">
        <f t="shared" ca="1" si="4"/>
        <v>No Aplica</v>
      </c>
      <c r="X165" s="129">
        <f t="shared" ca="1" si="5"/>
        <v>2025</v>
      </c>
      <c r="Y165" s="129">
        <f t="shared" ca="1" si="6"/>
        <v>2028</v>
      </c>
      <c r="Z165" s="129"/>
      <c r="AA165" s="113">
        <f t="shared" si="7"/>
        <v>42</v>
      </c>
      <c r="AB165" s="112">
        <f t="shared" si="8"/>
        <v>1</v>
      </c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</row>
    <row r="166" spans="1:39">
      <c r="A166" s="22" t="s">
        <v>1420</v>
      </c>
      <c r="B166" s="23" t="s">
        <v>29</v>
      </c>
      <c r="C166" s="23" t="s">
        <v>511</v>
      </c>
      <c r="D166" s="23" t="s">
        <v>727</v>
      </c>
      <c r="E166" s="23" t="s">
        <v>1421</v>
      </c>
      <c r="F166" s="23" t="s">
        <v>33</v>
      </c>
      <c r="G166" s="125">
        <v>43850</v>
      </c>
      <c r="H166" s="125">
        <v>43857</v>
      </c>
      <c r="I166" s="23" t="s">
        <v>1422</v>
      </c>
      <c r="J166" s="26">
        <v>1</v>
      </c>
      <c r="K166" s="23" t="s">
        <v>1423</v>
      </c>
      <c r="L166" s="126">
        <v>44805</v>
      </c>
      <c r="M166" s="127">
        <v>545</v>
      </c>
      <c r="N166" s="127" t="s">
        <v>36</v>
      </c>
      <c r="O166" s="159">
        <v>44835</v>
      </c>
      <c r="P166" s="23" t="str">
        <f t="shared" ca="1" si="24"/>
        <v>Desvinculado</v>
      </c>
      <c r="Q166" s="104" t="s">
        <v>1424</v>
      </c>
      <c r="R166" s="104">
        <v>1</v>
      </c>
      <c r="S166" s="104">
        <f t="shared" si="23"/>
        <v>8</v>
      </c>
      <c r="T166" s="104">
        <f t="shared" si="2"/>
        <v>29</v>
      </c>
      <c r="U166" s="129">
        <f t="shared" si="3"/>
        <v>2.7</v>
      </c>
      <c r="V166" s="129"/>
      <c r="W166" s="129" t="str">
        <f t="shared" ca="1" si="4"/>
        <v>No Aplica</v>
      </c>
      <c r="X166" s="129">
        <f t="shared" ca="1" si="5"/>
        <v>2026</v>
      </c>
      <c r="Y166" s="129">
        <f t="shared" ca="1" si="6"/>
        <v>2029</v>
      </c>
      <c r="Z166" s="129"/>
      <c r="AA166" s="113">
        <f t="shared" si="7"/>
        <v>-30</v>
      </c>
      <c r="AB166" s="112">
        <f t="shared" si="8"/>
        <v>1</v>
      </c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</row>
    <row r="167" spans="1:39">
      <c r="A167" s="22" t="s">
        <v>1425</v>
      </c>
      <c r="B167" s="23" t="s">
        <v>111</v>
      </c>
      <c r="C167" s="23" t="s">
        <v>1426</v>
      </c>
      <c r="D167" s="23" t="s">
        <v>1427</v>
      </c>
      <c r="E167" s="23" t="s">
        <v>1428</v>
      </c>
      <c r="F167" s="23" t="s">
        <v>33</v>
      </c>
      <c r="G167" s="125">
        <v>43740</v>
      </c>
      <c r="H167" s="125">
        <v>43745</v>
      </c>
      <c r="I167" s="23" t="s">
        <v>1429</v>
      </c>
      <c r="J167" s="151">
        <v>1</v>
      </c>
      <c r="K167" s="23" t="s">
        <v>1430</v>
      </c>
      <c r="L167" s="152">
        <v>44805</v>
      </c>
      <c r="M167" s="174" t="s">
        <v>1431</v>
      </c>
      <c r="N167" s="127" t="s">
        <v>254</v>
      </c>
      <c r="O167" s="154">
        <v>44842</v>
      </c>
      <c r="P167" s="23" t="str">
        <f t="shared" ca="1" si="24"/>
        <v>Desvinculado</v>
      </c>
      <c r="Q167" s="129"/>
      <c r="R167" s="104">
        <v>1</v>
      </c>
      <c r="S167" s="104">
        <f t="shared" si="23"/>
        <v>8</v>
      </c>
      <c r="T167" s="104">
        <f t="shared" si="2"/>
        <v>30</v>
      </c>
      <c r="U167" s="129">
        <f t="shared" si="3"/>
        <v>3</v>
      </c>
      <c r="V167" s="104">
        <v>1</v>
      </c>
      <c r="W167" s="129" t="str">
        <f t="shared" ca="1" si="4"/>
        <v>No Aplica</v>
      </c>
      <c r="X167" s="129">
        <f t="shared" ca="1" si="5"/>
        <v>2025</v>
      </c>
      <c r="Y167" s="129">
        <f t="shared" ca="1" si="6"/>
        <v>2028</v>
      </c>
      <c r="Z167" s="104">
        <v>1</v>
      </c>
      <c r="AA167" s="113">
        <f t="shared" si="7"/>
        <v>-37</v>
      </c>
      <c r="AB167" s="112">
        <f t="shared" si="8"/>
        <v>1</v>
      </c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</row>
    <row r="168" spans="1:39">
      <c r="A168" s="22" t="s">
        <v>1432</v>
      </c>
      <c r="B168" s="23" t="s">
        <v>111</v>
      </c>
      <c r="C168" s="23" t="s">
        <v>1426</v>
      </c>
      <c r="D168" s="23" t="s">
        <v>798</v>
      </c>
      <c r="E168" s="23" t="s">
        <v>1433</v>
      </c>
      <c r="F168" s="151" t="s">
        <v>43</v>
      </c>
      <c r="G168" s="125">
        <v>43741</v>
      </c>
      <c r="H168" s="125">
        <v>43746</v>
      </c>
      <c r="I168" s="23" t="s">
        <v>1434</v>
      </c>
      <c r="J168" s="151">
        <v>1</v>
      </c>
      <c r="K168" s="23" t="s">
        <v>1435</v>
      </c>
      <c r="L168" s="152">
        <v>44805</v>
      </c>
      <c r="M168" s="174" t="s">
        <v>1436</v>
      </c>
      <c r="N168" s="127" t="s">
        <v>254</v>
      </c>
      <c r="O168" s="154">
        <v>44843</v>
      </c>
      <c r="P168" s="23" t="str">
        <f t="shared" ca="1" si="24"/>
        <v>Desvinculado</v>
      </c>
      <c r="Q168" s="129"/>
      <c r="R168" s="104">
        <v>1</v>
      </c>
      <c r="S168" s="104">
        <f t="shared" si="23"/>
        <v>8</v>
      </c>
      <c r="T168" s="104">
        <f t="shared" si="2"/>
        <v>31</v>
      </c>
      <c r="U168" s="129">
        <f t="shared" si="3"/>
        <v>3</v>
      </c>
      <c r="V168" s="104">
        <v>1</v>
      </c>
      <c r="W168" s="129" t="str">
        <f t="shared" ca="1" si="4"/>
        <v>No Aplica</v>
      </c>
      <c r="X168" s="129">
        <f t="shared" ca="1" si="5"/>
        <v>2025</v>
      </c>
      <c r="Y168" s="129">
        <f t="shared" ca="1" si="6"/>
        <v>2028</v>
      </c>
      <c r="Z168" s="104">
        <v>1</v>
      </c>
      <c r="AA168" s="113">
        <f t="shared" si="7"/>
        <v>-38</v>
      </c>
      <c r="AB168" s="112">
        <f t="shared" si="8"/>
        <v>1</v>
      </c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</row>
    <row r="169" spans="1:39">
      <c r="A169" s="22" t="s">
        <v>1437</v>
      </c>
      <c r="B169" s="23" t="s">
        <v>300</v>
      </c>
      <c r="C169" s="23" t="s">
        <v>396</v>
      </c>
      <c r="D169" s="23" t="s">
        <v>1438</v>
      </c>
      <c r="E169" s="23" t="s">
        <v>1439</v>
      </c>
      <c r="F169" s="151" t="s">
        <v>43</v>
      </c>
      <c r="G169" s="125">
        <v>43313</v>
      </c>
      <c r="H169" s="125">
        <v>43328</v>
      </c>
      <c r="I169" s="23" t="s">
        <v>1440</v>
      </c>
      <c r="J169" s="151">
        <v>1</v>
      </c>
      <c r="K169" s="23" t="s">
        <v>1441</v>
      </c>
      <c r="L169" s="152">
        <v>44805</v>
      </c>
      <c r="M169" s="153">
        <v>5309</v>
      </c>
      <c r="N169" s="127" t="s">
        <v>36</v>
      </c>
      <c r="O169" s="154">
        <v>44805</v>
      </c>
      <c r="P169" s="23" t="str">
        <f t="shared" ca="1" si="24"/>
        <v>Desvinculado</v>
      </c>
      <c r="Q169" s="104" t="s">
        <v>1442</v>
      </c>
      <c r="R169" s="104">
        <v>1</v>
      </c>
      <c r="S169" s="104">
        <f t="shared" si="23"/>
        <v>7</v>
      </c>
      <c r="T169" s="104">
        <f t="shared" si="2"/>
        <v>25</v>
      </c>
      <c r="U169" s="129">
        <f t="shared" si="3"/>
        <v>4</v>
      </c>
      <c r="V169" s="104">
        <v>1</v>
      </c>
      <c r="W169" s="129" t="str">
        <f t="shared" ca="1" si="4"/>
        <v>No Aplica</v>
      </c>
      <c r="X169" s="129">
        <f t="shared" ca="1" si="5"/>
        <v>2024</v>
      </c>
      <c r="Y169" s="129">
        <f t="shared" ca="1" si="6"/>
        <v>2027</v>
      </c>
      <c r="Z169" s="104">
        <v>1</v>
      </c>
      <c r="AA169" s="113">
        <f t="shared" si="7"/>
        <v>0</v>
      </c>
      <c r="AB169" s="112">
        <f t="shared" si="8"/>
        <v>1</v>
      </c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</row>
    <row r="170" spans="1:39">
      <c r="A170" s="72">
        <v>3307</v>
      </c>
      <c r="B170" s="23" t="s">
        <v>111</v>
      </c>
      <c r="C170" s="23" t="s">
        <v>522</v>
      </c>
      <c r="D170" s="23" t="s">
        <v>1443</v>
      </c>
      <c r="E170" s="23" t="s">
        <v>1444</v>
      </c>
      <c r="F170" s="23" t="s">
        <v>33</v>
      </c>
      <c r="G170" s="125">
        <v>42628</v>
      </c>
      <c r="H170" s="125">
        <v>42644</v>
      </c>
      <c r="I170" s="23" t="s">
        <v>1445</v>
      </c>
      <c r="J170" s="26">
        <v>1</v>
      </c>
      <c r="K170" s="23" t="s">
        <v>1446</v>
      </c>
      <c r="L170" s="126">
        <v>44805</v>
      </c>
      <c r="M170" s="127">
        <v>2859</v>
      </c>
      <c r="N170" s="127" t="s">
        <v>917</v>
      </c>
      <c r="O170" s="159">
        <v>44835</v>
      </c>
      <c r="P170" s="23" t="str">
        <f t="shared" ca="1" si="24"/>
        <v>Desvinculado</v>
      </c>
      <c r="Q170" s="129"/>
      <c r="R170" s="104">
        <v>1</v>
      </c>
      <c r="S170" s="104">
        <f t="shared" si="23"/>
        <v>8</v>
      </c>
      <c r="T170" s="104">
        <f t="shared" si="2"/>
        <v>29</v>
      </c>
      <c r="U170" s="129">
        <f t="shared" si="3"/>
        <v>6</v>
      </c>
      <c r="V170" s="129"/>
      <c r="W170" s="129" t="str">
        <f t="shared" ca="1" si="4"/>
        <v>No Aplica</v>
      </c>
      <c r="X170" s="129" t="str">
        <f t="shared" ca="1" si="5"/>
        <v>No Aplica</v>
      </c>
      <c r="Y170" s="129">
        <f t="shared" ca="1" si="6"/>
        <v>2025</v>
      </c>
      <c r="Z170" s="129"/>
      <c r="AA170" s="113">
        <f t="shared" si="7"/>
        <v>-30</v>
      </c>
      <c r="AB170" s="112">
        <f t="shared" si="8"/>
        <v>1</v>
      </c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</row>
    <row r="171" spans="1:39">
      <c r="A171" s="22" t="s">
        <v>1447</v>
      </c>
      <c r="B171" s="23" t="s">
        <v>39</v>
      </c>
      <c r="C171" s="23" t="s">
        <v>368</v>
      </c>
      <c r="D171" s="23" t="s">
        <v>1448</v>
      </c>
      <c r="E171" s="23" t="s">
        <v>1449</v>
      </c>
      <c r="F171" s="23" t="s">
        <v>43</v>
      </c>
      <c r="G171" s="125">
        <v>43717</v>
      </c>
      <c r="H171" s="125">
        <v>43739</v>
      </c>
      <c r="I171" s="23" t="s">
        <v>1450</v>
      </c>
      <c r="J171" s="26">
        <v>1</v>
      </c>
      <c r="K171" s="23" t="s">
        <v>1451</v>
      </c>
      <c r="L171" s="126">
        <v>44805</v>
      </c>
      <c r="M171" s="127">
        <v>883</v>
      </c>
      <c r="N171" s="127" t="s">
        <v>254</v>
      </c>
      <c r="O171" s="175">
        <v>44835</v>
      </c>
      <c r="P171" s="23" t="str">
        <f t="shared" ca="1" si="24"/>
        <v>Desvinculado</v>
      </c>
      <c r="Q171" s="129"/>
      <c r="R171" s="104">
        <v>1</v>
      </c>
      <c r="S171" s="104">
        <f t="shared" si="23"/>
        <v>8</v>
      </c>
      <c r="T171" s="104">
        <f t="shared" si="2"/>
        <v>29</v>
      </c>
      <c r="U171" s="129">
        <f t="shared" si="3"/>
        <v>3</v>
      </c>
      <c r="V171" s="129"/>
      <c r="W171" s="129" t="str">
        <f t="shared" ca="1" si="4"/>
        <v>No Aplica</v>
      </c>
      <c r="X171" s="129">
        <f t="shared" ca="1" si="5"/>
        <v>2025</v>
      </c>
      <c r="Y171" s="129">
        <f t="shared" ca="1" si="6"/>
        <v>2028</v>
      </c>
      <c r="Z171" s="129"/>
      <c r="AA171" s="113">
        <f t="shared" si="7"/>
        <v>-30</v>
      </c>
      <c r="AB171" s="112">
        <f t="shared" si="8"/>
        <v>1</v>
      </c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</row>
    <row r="172" spans="1:39">
      <c r="A172" s="176" t="s">
        <v>1452</v>
      </c>
      <c r="B172" s="177" t="s">
        <v>105</v>
      </c>
      <c r="C172" s="177" t="s">
        <v>542</v>
      </c>
      <c r="D172" s="177" t="s">
        <v>1453</v>
      </c>
      <c r="E172" s="177" t="s">
        <v>1454</v>
      </c>
      <c r="F172" s="151" t="s">
        <v>43</v>
      </c>
      <c r="G172" s="125">
        <v>43734</v>
      </c>
      <c r="H172" s="125">
        <v>43739</v>
      </c>
      <c r="I172" s="151" t="s">
        <v>1455</v>
      </c>
      <c r="J172" s="151">
        <v>1</v>
      </c>
      <c r="K172" s="151" t="s">
        <v>1456</v>
      </c>
      <c r="L172" s="152">
        <v>44804</v>
      </c>
      <c r="M172" s="153">
        <v>571</v>
      </c>
      <c r="N172" s="127" t="s">
        <v>254</v>
      </c>
      <c r="O172" s="154">
        <v>44835</v>
      </c>
      <c r="P172" s="23" t="str">
        <f t="shared" ca="1" si="24"/>
        <v>Desvinculado</v>
      </c>
      <c r="Q172" s="129"/>
      <c r="R172" s="104">
        <v>1</v>
      </c>
      <c r="S172" s="104">
        <f t="shared" si="23"/>
        <v>8</v>
      </c>
      <c r="T172" s="104">
        <f t="shared" si="2"/>
        <v>29</v>
      </c>
      <c r="U172" s="129">
        <f t="shared" si="3"/>
        <v>3</v>
      </c>
      <c r="V172" s="104">
        <v>1</v>
      </c>
      <c r="W172" s="129" t="str">
        <f t="shared" ca="1" si="4"/>
        <v>No Aplica</v>
      </c>
      <c r="X172" s="129">
        <f t="shared" ca="1" si="5"/>
        <v>2025</v>
      </c>
      <c r="Y172" s="129">
        <f t="shared" ca="1" si="6"/>
        <v>2028</v>
      </c>
      <c r="Z172" s="104">
        <v>1</v>
      </c>
      <c r="AA172" s="113">
        <f t="shared" si="7"/>
        <v>-31</v>
      </c>
      <c r="AB172" s="112">
        <f t="shared" si="8"/>
        <v>1</v>
      </c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</row>
    <row r="173" spans="1:39">
      <c r="A173" s="22" t="s">
        <v>1457</v>
      </c>
      <c r="B173" s="23" t="s">
        <v>29</v>
      </c>
      <c r="C173" s="23" t="s">
        <v>133</v>
      </c>
      <c r="D173" s="23" t="s">
        <v>1191</v>
      </c>
      <c r="E173" s="23" t="s">
        <v>1458</v>
      </c>
      <c r="F173" s="23" t="s">
        <v>33</v>
      </c>
      <c r="G173" s="134">
        <v>43418</v>
      </c>
      <c r="H173" s="125">
        <v>43435</v>
      </c>
      <c r="I173" s="23" t="s">
        <v>1459</v>
      </c>
      <c r="J173" s="26">
        <v>1</v>
      </c>
      <c r="K173" s="23" t="s">
        <v>1460</v>
      </c>
      <c r="L173" s="126">
        <v>44804</v>
      </c>
      <c r="M173" s="127">
        <v>4712</v>
      </c>
      <c r="N173" s="127" t="s">
        <v>47</v>
      </c>
      <c r="O173" s="33">
        <v>44792</v>
      </c>
      <c r="P173" s="23" t="str">
        <f t="shared" ca="1" si="24"/>
        <v>Desvinculado</v>
      </c>
      <c r="Q173" s="104"/>
      <c r="R173" s="104">
        <v>1</v>
      </c>
      <c r="S173" s="104">
        <f t="shared" si="23"/>
        <v>6</v>
      </c>
      <c r="T173" s="104">
        <f t="shared" si="2"/>
        <v>23</v>
      </c>
      <c r="U173" s="129">
        <f t="shared" si="3"/>
        <v>3.7</v>
      </c>
      <c r="V173" s="129"/>
      <c r="W173" s="129" t="str">
        <f t="shared" ca="1" si="4"/>
        <v>No Aplica</v>
      </c>
      <c r="X173" s="129">
        <f t="shared" ca="1" si="5"/>
        <v>2024</v>
      </c>
      <c r="Y173" s="129">
        <f t="shared" ca="1" si="6"/>
        <v>2027</v>
      </c>
      <c r="Z173" s="129"/>
      <c r="AA173" s="113">
        <f t="shared" si="7"/>
        <v>12</v>
      </c>
      <c r="AB173" s="112">
        <f t="shared" si="8"/>
        <v>1</v>
      </c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</row>
    <row r="174" spans="1:39">
      <c r="A174" s="22" t="s">
        <v>1461</v>
      </c>
      <c r="B174" s="23" t="s">
        <v>127</v>
      </c>
      <c r="C174" s="23" t="s">
        <v>1462</v>
      </c>
      <c r="D174" s="23" t="s">
        <v>1463</v>
      </c>
      <c r="E174" s="177" t="s">
        <v>1464</v>
      </c>
      <c r="F174" s="151" t="s">
        <v>43</v>
      </c>
      <c r="G174" s="125">
        <v>43735</v>
      </c>
      <c r="H174" s="125">
        <v>43739</v>
      </c>
      <c r="I174" s="23" t="s">
        <v>1465</v>
      </c>
      <c r="J174" s="151">
        <v>1</v>
      </c>
      <c r="K174" s="23" t="s">
        <v>1466</v>
      </c>
      <c r="L174" s="152">
        <v>44803</v>
      </c>
      <c r="M174" s="153">
        <v>662</v>
      </c>
      <c r="N174" s="127" t="s">
        <v>254</v>
      </c>
      <c r="O174" s="154">
        <v>44835</v>
      </c>
      <c r="P174" s="23" t="str">
        <f t="shared" ca="1" si="24"/>
        <v>Desvinculado</v>
      </c>
      <c r="Q174" s="104"/>
      <c r="R174" s="104">
        <v>1</v>
      </c>
      <c r="S174" s="104">
        <f t="shared" si="23"/>
        <v>8</v>
      </c>
      <c r="T174" s="104">
        <f t="shared" si="2"/>
        <v>29</v>
      </c>
      <c r="U174" s="129">
        <f t="shared" si="3"/>
        <v>3</v>
      </c>
      <c r="V174" s="104">
        <v>1</v>
      </c>
      <c r="W174" s="129" t="str">
        <f t="shared" ca="1" si="4"/>
        <v>No Aplica</v>
      </c>
      <c r="X174" s="129">
        <f t="shared" ca="1" si="5"/>
        <v>2025</v>
      </c>
      <c r="Y174" s="129">
        <f t="shared" ca="1" si="6"/>
        <v>2028</v>
      </c>
      <c r="Z174" s="104">
        <v>1</v>
      </c>
      <c r="AA174" s="113">
        <f t="shared" si="7"/>
        <v>-32</v>
      </c>
      <c r="AB174" s="112">
        <f t="shared" si="8"/>
        <v>1</v>
      </c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</row>
    <row r="175" spans="1:39">
      <c r="A175" s="22" t="s">
        <v>1467</v>
      </c>
      <c r="B175" s="23" t="s">
        <v>214</v>
      </c>
      <c r="C175" s="23" t="s">
        <v>215</v>
      </c>
      <c r="D175" s="23" t="s">
        <v>738</v>
      </c>
      <c r="E175" s="23" t="s">
        <v>1468</v>
      </c>
      <c r="F175" s="23" t="s">
        <v>43</v>
      </c>
      <c r="G175" s="125">
        <v>43703</v>
      </c>
      <c r="H175" s="125">
        <v>43717</v>
      </c>
      <c r="I175" s="23" t="s">
        <v>1469</v>
      </c>
      <c r="J175" s="26">
        <v>1</v>
      </c>
      <c r="K175" s="23" t="s">
        <v>1470</v>
      </c>
      <c r="L175" s="126">
        <v>44802</v>
      </c>
      <c r="M175" s="127">
        <v>2097</v>
      </c>
      <c r="N175" s="127" t="s">
        <v>254</v>
      </c>
      <c r="O175" s="159">
        <v>44813</v>
      </c>
      <c r="P175" s="23" t="str">
        <f t="shared" ca="1" si="24"/>
        <v>Desvinculado</v>
      </c>
      <c r="Q175" s="129"/>
      <c r="R175" s="104">
        <v>1</v>
      </c>
      <c r="S175" s="104">
        <f t="shared" si="23"/>
        <v>7</v>
      </c>
      <c r="T175" s="104">
        <f t="shared" si="2"/>
        <v>26</v>
      </c>
      <c r="U175" s="129">
        <f t="shared" si="3"/>
        <v>3</v>
      </c>
      <c r="V175" s="129"/>
      <c r="W175" s="129" t="str">
        <f t="shared" ca="1" si="4"/>
        <v>No Aplica</v>
      </c>
      <c r="X175" s="129">
        <f t="shared" ca="1" si="5"/>
        <v>2025</v>
      </c>
      <c r="Y175" s="129">
        <f t="shared" ca="1" si="6"/>
        <v>2028</v>
      </c>
      <c r="Z175" s="129"/>
      <c r="AA175" s="113">
        <f t="shared" si="7"/>
        <v>-11</v>
      </c>
      <c r="AB175" s="112">
        <f t="shared" si="8"/>
        <v>1</v>
      </c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</row>
    <row r="176" spans="1:39">
      <c r="A176" s="22" t="s">
        <v>1471</v>
      </c>
      <c r="B176" s="23" t="s">
        <v>56</v>
      </c>
      <c r="C176" s="23" t="s">
        <v>584</v>
      </c>
      <c r="D176" s="23" t="s">
        <v>1104</v>
      </c>
      <c r="E176" s="177" t="s">
        <v>1472</v>
      </c>
      <c r="F176" s="151" t="s">
        <v>43</v>
      </c>
      <c r="G176" s="125">
        <v>43706</v>
      </c>
      <c r="H176" s="125">
        <v>43731</v>
      </c>
      <c r="I176" s="151" t="s">
        <v>1473</v>
      </c>
      <c r="J176" s="151">
        <v>1</v>
      </c>
      <c r="K176" s="151" t="s">
        <v>1474</v>
      </c>
      <c r="L176" s="152">
        <v>44802</v>
      </c>
      <c r="M176" s="174">
        <v>933</v>
      </c>
      <c r="N176" s="127" t="s">
        <v>254</v>
      </c>
      <c r="O176" s="154">
        <v>44827</v>
      </c>
      <c r="P176" s="23" t="str">
        <f t="shared" ca="1" si="24"/>
        <v>Desvinculado</v>
      </c>
      <c r="Q176" s="129"/>
      <c r="R176" s="104">
        <v>1</v>
      </c>
      <c r="S176" s="104">
        <f t="shared" si="23"/>
        <v>7</v>
      </c>
      <c r="T176" s="104">
        <f t="shared" si="2"/>
        <v>28</v>
      </c>
      <c r="U176" s="129">
        <f t="shared" si="3"/>
        <v>3</v>
      </c>
      <c r="V176" s="104">
        <v>1</v>
      </c>
      <c r="W176" s="129" t="str">
        <f t="shared" ca="1" si="4"/>
        <v>No Aplica</v>
      </c>
      <c r="X176" s="129">
        <f t="shared" ca="1" si="5"/>
        <v>2025</v>
      </c>
      <c r="Y176" s="129">
        <f t="shared" ca="1" si="6"/>
        <v>2028</v>
      </c>
      <c r="Z176" s="104">
        <v>1</v>
      </c>
      <c r="AA176" s="113">
        <f t="shared" si="7"/>
        <v>-25</v>
      </c>
      <c r="AB176" s="112">
        <f t="shared" si="8"/>
        <v>1</v>
      </c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</row>
    <row r="177" spans="1:39">
      <c r="A177" s="22">
        <v>2760</v>
      </c>
      <c r="B177" s="23" t="s">
        <v>271</v>
      </c>
      <c r="C177" s="23" t="s">
        <v>272</v>
      </c>
      <c r="D177" s="23" t="s">
        <v>1475</v>
      </c>
      <c r="E177" s="177" t="s">
        <v>1476</v>
      </c>
      <c r="F177" s="151" t="s">
        <v>43</v>
      </c>
      <c r="G177" s="125">
        <v>42025</v>
      </c>
      <c r="H177" s="125">
        <v>42020</v>
      </c>
      <c r="I177" s="23" t="s">
        <v>1477</v>
      </c>
      <c r="J177" s="151">
        <v>1</v>
      </c>
      <c r="K177" s="23" t="s">
        <v>1478</v>
      </c>
      <c r="L177" s="152">
        <v>44799</v>
      </c>
      <c r="M177" s="153">
        <v>143</v>
      </c>
      <c r="N177" s="127" t="s">
        <v>917</v>
      </c>
      <c r="O177" s="154">
        <v>44835</v>
      </c>
      <c r="P177" s="23" t="str">
        <f t="shared" ca="1" si="24"/>
        <v>Desvinculado</v>
      </c>
      <c r="Q177" s="129"/>
      <c r="R177" s="104">
        <v>1</v>
      </c>
      <c r="S177" s="104">
        <f t="shared" si="23"/>
        <v>8</v>
      </c>
      <c r="T177" s="104">
        <f t="shared" si="2"/>
        <v>29</v>
      </c>
      <c r="U177" s="129">
        <f t="shared" si="3"/>
        <v>7.7</v>
      </c>
      <c r="V177" s="104">
        <v>1</v>
      </c>
      <c r="W177" s="129" t="str">
        <f t="shared" ca="1" si="4"/>
        <v>No Aplica</v>
      </c>
      <c r="X177" s="129" t="str">
        <f t="shared" ca="1" si="5"/>
        <v>No Aplica</v>
      </c>
      <c r="Y177" s="129">
        <f t="shared" ca="1" si="6"/>
        <v>2024</v>
      </c>
      <c r="Z177" s="104">
        <v>1</v>
      </c>
      <c r="AA177" s="113">
        <f t="shared" si="7"/>
        <v>-36</v>
      </c>
      <c r="AB177" s="112">
        <f t="shared" si="8"/>
        <v>1</v>
      </c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</row>
    <row r="178" spans="1:39">
      <c r="A178" s="22">
        <v>1068</v>
      </c>
      <c r="B178" s="23" t="s">
        <v>92</v>
      </c>
      <c r="C178" s="23" t="s">
        <v>203</v>
      </c>
      <c r="D178" s="23" t="s">
        <v>1479</v>
      </c>
      <c r="E178" s="23" t="s">
        <v>1480</v>
      </c>
      <c r="F178" s="151" t="s">
        <v>43</v>
      </c>
      <c r="G178" s="125">
        <v>41606</v>
      </c>
      <c r="H178" s="125">
        <v>41609</v>
      </c>
      <c r="I178" s="23" t="s">
        <v>1481</v>
      </c>
      <c r="J178" s="151">
        <v>1</v>
      </c>
      <c r="K178" s="23" t="s">
        <v>1482</v>
      </c>
      <c r="L178" s="152">
        <v>44799</v>
      </c>
      <c r="M178" s="153">
        <v>8031</v>
      </c>
      <c r="N178" s="127" t="s">
        <v>592</v>
      </c>
      <c r="O178" s="154">
        <v>44898</v>
      </c>
      <c r="P178" s="23" t="str">
        <f t="shared" ca="1" si="24"/>
        <v>Desvinculado</v>
      </c>
      <c r="Q178" s="129"/>
      <c r="R178" s="104">
        <v>1</v>
      </c>
      <c r="S178" s="104">
        <f t="shared" si="23"/>
        <v>10</v>
      </c>
      <c r="T178" s="104">
        <f t="shared" si="2"/>
        <v>38</v>
      </c>
      <c r="U178" s="129">
        <f t="shared" si="3"/>
        <v>9</v>
      </c>
      <c r="V178" s="104">
        <v>1</v>
      </c>
      <c r="W178" s="129" t="str">
        <f t="shared" ca="1" si="4"/>
        <v>No Aplica</v>
      </c>
      <c r="X178" s="129" t="str">
        <f t="shared" ca="1" si="5"/>
        <v>No Aplica</v>
      </c>
      <c r="Y178" s="129" t="str">
        <f t="shared" ca="1" si="6"/>
        <v>No Aplica</v>
      </c>
      <c r="Z178" s="104">
        <v>1</v>
      </c>
      <c r="AA178" s="113">
        <f t="shared" si="7"/>
        <v>-99</v>
      </c>
      <c r="AB178" s="112">
        <f t="shared" si="8"/>
        <v>1</v>
      </c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</row>
    <row r="179" spans="1:39">
      <c r="A179" s="22" t="s">
        <v>1483</v>
      </c>
      <c r="B179" s="23" t="s">
        <v>39</v>
      </c>
      <c r="C179" s="23" t="s">
        <v>489</v>
      </c>
      <c r="D179" s="23" t="s">
        <v>1484</v>
      </c>
      <c r="E179" s="23" t="s">
        <v>1485</v>
      </c>
      <c r="F179" s="23" t="s">
        <v>43</v>
      </c>
      <c r="G179" s="125">
        <v>43685</v>
      </c>
      <c r="H179" s="125">
        <v>43699</v>
      </c>
      <c r="I179" s="23" t="s">
        <v>1486</v>
      </c>
      <c r="J179" s="26">
        <v>1</v>
      </c>
      <c r="K179" s="23" t="s">
        <v>1487</v>
      </c>
      <c r="L179" s="158">
        <v>44796</v>
      </c>
      <c r="M179" s="178">
        <v>941</v>
      </c>
      <c r="N179" s="127" t="s">
        <v>254</v>
      </c>
      <c r="O179" s="178">
        <v>44796</v>
      </c>
      <c r="P179" s="23" t="str">
        <f t="shared" ca="1" si="24"/>
        <v>Desvinculado</v>
      </c>
      <c r="Q179" s="129"/>
      <c r="R179" s="104">
        <v>1</v>
      </c>
      <c r="S179" s="104">
        <f t="shared" si="23"/>
        <v>6</v>
      </c>
      <c r="T179" s="104">
        <f t="shared" si="2"/>
        <v>24</v>
      </c>
      <c r="U179" s="129">
        <f t="shared" si="3"/>
        <v>3</v>
      </c>
      <c r="V179" s="129"/>
      <c r="W179" s="129" t="str">
        <f t="shared" ca="1" si="4"/>
        <v>No Aplica</v>
      </c>
      <c r="X179" s="129">
        <f t="shared" ca="1" si="5"/>
        <v>2025</v>
      </c>
      <c r="Y179" s="129">
        <f t="shared" ca="1" si="6"/>
        <v>2028</v>
      </c>
      <c r="Z179" s="129"/>
      <c r="AA179" s="113">
        <f t="shared" si="7"/>
        <v>0</v>
      </c>
      <c r="AB179" s="112">
        <f t="shared" si="8"/>
        <v>1</v>
      </c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</row>
    <row r="180" spans="1:39">
      <c r="A180" s="22" t="s">
        <v>1488</v>
      </c>
      <c r="B180" s="23" t="s">
        <v>111</v>
      </c>
      <c r="C180" s="23" t="s">
        <v>522</v>
      </c>
      <c r="D180" s="23" t="s">
        <v>888</v>
      </c>
      <c r="E180" s="23" t="s">
        <v>1489</v>
      </c>
      <c r="F180" s="23" t="s">
        <v>43</v>
      </c>
      <c r="G180" s="134">
        <v>43396</v>
      </c>
      <c r="H180" s="125">
        <v>43405</v>
      </c>
      <c r="I180" s="23" t="s">
        <v>1490</v>
      </c>
      <c r="J180" s="26">
        <v>1</v>
      </c>
      <c r="K180" s="23" t="s">
        <v>1491</v>
      </c>
      <c r="L180" s="179">
        <v>44792</v>
      </c>
      <c r="M180" s="34" t="s">
        <v>1492</v>
      </c>
      <c r="N180" s="127" t="s">
        <v>47</v>
      </c>
      <c r="O180" s="45">
        <v>44789</v>
      </c>
      <c r="P180" s="23" t="str">
        <f t="shared" ca="1" si="24"/>
        <v>Desvinculado</v>
      </c>
      <c r="Q180" s="129"/>
      <c r="R180" s="104">
        <v>1</v>
      </c>
      <c r="S180" s="104">
        <f t="shared" si="23"/>
        <v>6</v>
      </c>
      <c r="T180" s="104">
        <f t="shared" si="2"/>
        <v>23</v>
      </c>
      <c r="U180" s="129">
        <f t="shared" si="3"/>
        <v>3.8</v>
      </c>
      <c r="V180" s="129"/>
      <c r="W180" s="129" t="str">
        <f t="shared" ca="1" si="4"/>
        <v>No Aplica</v>
      </c>
      <c r="X180" s="129">
        <f t="shared" ca="1" si="5"/>
        <v>2024</v>
      </c>
      <c r="Y180" s="129">
        <f t="shared" ca="1" si="6"/>
        <v>2027</v>
      </c>
      <c r="Z180" s="129"/>
      <c r="AA180" s="113">
        <f t="shared" si="7"/>
        <v>3</v>
      </c>
      <c r="AB180" s="112">
        <f t="shared" si="8"/>
        <v>1</v>
      </c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</row>
    <row r="181" spans="1:39">
      <c r="A181" s="22" t="s">
        <v>1493</v>
      </c>
      <c r="B181" s="23" t="s">
        <v>463</v>
      </c>
      <c r="C181" s="23" t="s">
        <v>464</v>
      </c>
      <c r="D181" s="23" t="s">
        <v>798</v>
      </c>
      <c r="E181" s="23" t="s">
        <v>1494</v>
      </c>
      <c r="F181" s="23" t="s">
        <v>43</v>
      </c>
      <c r="G181" s="134">
        <v>43816</v>
      </c>
      <c r="H181" s="125">
        <v>43843</v>
      </c>
      <c r="I181" s="23" t="s">
        <v>1495</v>
      </c>
      <c r="J181" s="26">
        <v>1</v>
      </c>
      <c r="K181" s="23" t="s">
        <v>1496</v>
      </c>
      <c r="L181" s="158">
        <v>44791</v>
      </c>
      <c r="M181" s="178">
        <v>317</v>
      </c>
      <c r="N181" s="127" t="s">
        <v>47</v>
      </c>
      <c r="O181" s="45">
        <v>44793</v>
      </c>
      <c r="P181" s="23" t="str">
        <f t="shared" ca="1" si="24"/>
        <v>Desvinculado</v>
      </c>
      <c r="Q181" s="129"/>
      <c r="R181" s="104">
        <v>1</v>
      </c>
      <c r="S181" s="104">
        <f t="shared" si="23"/>
        <v>6</v>
      </c>
      <c r="T181" s="104">
        <f t="shared" si="2"/>
        <v>23</v>
      </c>
      <c r="U181" s="129">
        <f t="shared" si="3"/>
        <v>2.6</v>
      </c>
      <c r="V181" s="129"/>
      <c r="W181" s="129" t="str">
        <f t="shared" ca="1" si="4"/>
        <v>No Aplica</v>
      </c>
      <c r="X181" s="129">
        <f t="shared" ca="1" si="5"/>
        <v>2026</v>
      </c>
      <c r="Y181" s="129">
        <f t="shared" ca="1" si="6"/>
        <v>2029</v>
      </c>
      <c r="Z181" s="129"/>
      <c r="AA181" s="113">
        <f t="shared" si="7"/>
        <v>-2</v>
      </c>
      <c r="AB181" s="112">
        <f t="shared" si="8"/>
        <v>1</v>
      </c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</row>
    <row r="182" spans="1:39">
      <c r="A182" s="22" t="s">
        <v>1497</v>
      </c>
      <c r="B182" s="23" t="s">
        <v>56</v>
      </c>
      <c r="C182" s="23" t="s">
        <v>584</v>
      </c>
      <c r="D182" s="23" t="s">
        <v>732</v>
      </c>
      <c r="E182" s="23" t="s">
        <v>1498</v>
      </c>
      <c r="F182" s="23" t="s">
        <v>43</v>
      </c>
      <c r="G182" s="125">
        <v>43706</v>
      </c>
      <c r="H182" s="125">
        <v>43717</v>
      </c>
      <c r="I182" s="23" t="s">
        <v>1499</v>
      </c>
      <c r="J182" s="26">
        <v>1</v>
      </c>
      <c r="K182" s="23" t="s">
        <v>1500</v>
      </c>
      <c r="L182" s="179">
        <v>44785</v>
      </c>
      <c r="M182" s="34">
        <v>896</v>
      </c>
      <c r="N182" s="127" t="s">
        <v>254</v>
      </c>
      <c r="O182" s="45">
        <v>44814</v>
      </c>
      <c r="P182" s="23" t="str">
        <f t="shared" ca="1" si="24"/>
        <v>Desvinculado</v>
      </c>
      <c r="Q182" s="129"/>
      <c r="R182" s="104">
        <v>1</v>
      </c>
      <c r="S182" s="104">
        <f t="shared" si="23"/>
        <v>7</v>
      </c>
      <c r="T182" s="104">
        <f t="shared" si="2"/>
        <v>26</v>
      </c>
      <c r="U182" s="129">
        <f t="shared" si="3"/>
        <v>3</v>
      </c>
      <c r="V182" s="129"/>
      <c r="W182" s="129" t="str">
        <f t="shared" ca="1" si="4"/>
        <v>No Aplica</v>
      </c>
      <c r="X182" s="129">
        <f t="shared" ca="1" si="5"/>
        <v>2025</v>
      </c>
      <c r="Y182" s="129">
        <f t="shared" ca="1" si="6"/>
        <v>2028</v>
      </c>
      <c r="Z182" s="129"/>
      <c r="AA182" s="113">
        <f t="shared" si="7"/>
        <v>-29</v>
      </c>
      <c r="AB182" s="112">
        <f t="shared" si="8"/>
        <v>1</v>
      </c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</row>
    <row r="183" spans="1:39">
      <c r="A183" s="22" t="s">
        <v>1501</v>
      </c>
      <c r="B183" s="23" t="s">
        <v>49</v>
      </c>
      <c r="C183" s="23" t="s">
        <v>385</v>
      </c>
      <c r="D183" s="23" t="s">
        <v>1388</v>
      </c>
      <c r="E183" s="23" t="s">
        <v>1502</v>
      </c>
      <c r="F183" s="23" t="s">
        <v>43</v>
      </c>
      <c r="G183" s="125">
        <v>43567</v>
      </c>
      <c r="H183" s="125">
        <v>43591</v>
      </c>
      <c r="I183" s="23" t="s">
        <v>1503</v>
      </c>
      <c r="J183" s="26">
        <v>1</v>
      </c>
      <c r="K183" s="23" t="s">
        <v>1504</v>
      </c>
      <c r="L183" s="158">
        <v>44783</v>
      </c>
      <c r="M183" s="34">
        <v>891</v>
      </c>
      <c r="N183" s="127" t="s">
        <v>47</v>
      </c>
      <c r="O183" s="178">
        <v>44767</v>
      </c>
      <c r="P183" s="23" t="str">
        <f t="shared" ca="1" si="24"/>
        <v>Desvinculado</v>
      </c>
      <c r="Q183" s="129"/>
      <c r="R183" s="104">
        <v>1</v>
      </c>
      <c r="S183" s="104">
        <f t="shared" si="23"/>
        <v>5</v>
      </c>
      <c r="T183" s="104">
        <f t="shared" si="2"/>
        <v>20</v>
      </c>
      <c r="U183" s="129">
        <f t="shared" si="3"/>
        <v>3.2</v>
      </c>
      <c r="V183" s="129"/>
      <c r="W183" s="129" t="str">
        <f t="shared" ca="1" si="4"/>
        <v>No Aplica</v>
      </c>
      <c r="X183" s="129">
        <f t="shared" ca="1" si="5"/>
        <v>2025</v>
      </c>
      <c r="Y183" s="129">
        <f t="shared" ca="1" si="6"/>
        <v>2028</v>
      </c>
      <c r="Z183" s="129"/>
      <c r="AA183" s="113">
        <f t="shared" si="7"/>
        <v>16</v>
      </c>
      <c r="AB183" s="112">
        <f t="shared" si="8"/>
        <v>1</v>
      </c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</row>
    <row r="184" spans="1:39">
      <c r="A184" s="22" t="s">
        <v>1505</v>
      </c>
      <c r="B184" s="23" t="s">
        <v>49</v>
      </c>
      <c r="C184" s="23" t="s">
        <v>1145</v>
      </c>
      <c r="D184" s="23" t="s">
        <v>1506</v>
      </c>
      <c r="E184" s="23" t="s">
        <v>1507</v>
      </c>
      <c r="F184" s="23" t="s">
        <v>43</v>
      </c>
      <c r="G184" s="125">
        <v>43955</v>
      </c>
      <c r="H184" s="125">
        <v>43962</v>
      </c>
      <c r="I184" s="23" t="s">
        <v>1508</v>
      </c>
      <c r="J184" s="26">
        <v>1</v>
      </c>
      <c r="K184" s="23" t="s">
        <v>1509</v>
      </c>
      <c r="L184" s="158">
        <v>44783</v>
      </c>
      <c r="M184" s="127">
        <v>327</v>
      </c>
      <c r="N184" s="127" t="s">
        <v>36</v>
      </c>
      <c r="O184" s="45">
        <v>44800</v>
      </c>
      <c r="P184" s="23" t="str">
        <f t="shared" ca="1" si="24"/>
        <v>Desvinculado</v>
      </c>
      <c r="Q184" s="129"/>
      <c r="R184" s="104">
        <v>1</v>
      </c>
      <c r="S184" s="104">
        <f t="shared" si="23"/>
        <v>6</v>
      </c>
      <c r="T184" s="104">
        <f t="shared" si="2"/>
        <v>24</v>
      </c>
      <c r="U184" s="129">
        <f t="shared" si="3"/>
        <v>2.2999999999999998</v>
      </c>
      <c r="V184" s="129"/>
      <c r="W184" s="129" t="str">
        <f t="shared" ca="1" si="4"/>
        <v>No Aplica</v>
      </c>
      <c r="X184" s="129">
        <f t="shared" ca="1" si="5"/>
        <v>2026</v>
      </c>
      <c r="Y184" s="129">
        <f t="shared" ca="1" si="6"/>
        <v>2029</v>
      </c>
      <c r="Z184" s="129"/>
      <c r="AA184" s="113">
        <f t="shared" si="7"/>
        <v>-17</v>
      </c>
      <c r="AB184" s="112">
        <f t="shared" si="8"/>
        <v>1</v>
      </c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</row>
    <row r="185" spans="1:39">
      <c r="A185" s="22" t="s">
        <v>1510</v>
      </c>
      <c r="B185" s="23" t="s">
        <v>127</v>
      </c>
      <c r="C185" s="23" t="s">
        <v>527</v>
      </c>
      <c r="D185" s="23" t="s">
        <v>1511</v>
      </c>
      <c r="E185" s="23" t="s">
        <v>1512</v>
      </c>
      <c r="F185" s="23" t="s">
        <v>33</v>
      </c>
      <c r="G185" s="125">
        <v>43518</v>
      </c>
      <c r="H185" s="125">
        <v>43535</v>
      </c>
      <c r="I185" s="23" t="s">
        <v>1513</v>
      </c>
      <c r="J185" s="26">
        <v>1</v>
      </c>
      <c r="K185" s="23" t="s">
        <v>1514</v>
      </c>
      <c r="L185" s="158">
        <v>44781</v>
      </c>
      <c r="M185" s="180">
        <v>919</v>
      </c>
      <c r="N185" s="127" t="s">
        <v>36</v>
      </c>
      <c r="O185" s="178">
        <v>44713</v>
      </c>
      <c r="P185" s="23" t="str">
        <f t="shared" ca="1" si="24"/>
        <v>Desvinculado</v>
      </c>
      <c r="Q185" s="129"/>
      <c r="R185" s="104">
        <v>1</v>
      </c>
      <c r="S185" s="104">
        <f t="shared" si="23"/>
        <v>4</v>
      </c>
      <c r="T185" s="104">
        <f t="shared" si="2"/>
        <v>12</v>
      </c>
      <c r="U185" s="129">
        <f t="shared" si="3"/>
        <v>3.2</v>
      </c>
      <c r="V185" s="104">
        <v>1</v>
      </c>
      <c r="W185" s="129" t="str">
        <f t="shared" ca="1" si="4"/>
        <v>No Aplica</v>
      </c>
      <c r="X185" s="129">
        <f t="shared" ca="1" si="5"/>
        <v>2025</v>
      </c>
      <c r="Y185" s="129">
        <f t="shared" ca="1" si="6"/>
        <v>2028</v>
      </c>
      <c r="Z185" s="104">
        <v>1</v>
      </c>
      <c r="AA185" s="113">
        <f t="shared" si="7"/>
        <v>68</v>
      </c>
      <c r="AB185" s="112">
        <f t="shared" si="8"/>
        <v>1</v>
      </c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</row>
    <row r="186" spans="1:39">
      <c r="A186" s="72">
        <v>3147</v>
      </c>
      <c r="B186" s="23" t="s">
        <v>111</v>
      </c>
      <c r="C186" s="23" t="s">
        <v>522</v>
      </c>
      <c r="D186" s="23" t="s">
        <v>1161</v>
      </c>
      <c r="E186" s="23" t="s">
        <v>1515</v>
      </c>
      <c r="F186" s="23" t="s">
        <v>43</v>
      </c>
      <c r="G186" s="125">
        <v>42272</v>
      </c>
      <c r="H186" s="125">
        <v>42277</v>
      </c>
      <c r="I186" s="23" t="s">
        <v>1516</v>
      </c>
      <c r="J186" s="26">
        <v>1</v>
      </c>
      <c r="K186" s="23" t="s">
        <v>1517</v>
      </c>
      <c r="L186" s="158">
        <v>44778</v>
      </c>
      <c r="M186" s="34" t="s">
        <v>1518</v>
      </c>
      <c r="N186" s="127" t="s">
        <v>36</v>
      </c>
      <c r="O186" s="45">
        <v>44783</v>
      </c>
      <c r="P186" s="23" t="str">
        <f t="shared" ca="1" si="24"/>
        <v>Desvinculado</v>
      </c>
      <c r="Q186" s="129"/>
      <c r="R186" s="104">
        <v>1</v>
      </c>
      <c r="S186" s="104">
        <f t="shared" si="23"/>
        <v>6</v>
      </c>
      <c r="T186" s="104">
        <f t="shared" si="2"/>
        <v>22</v>
      </c>
      <c r="U186" s="129">
        <f t="shared" si="3"/>
        <v>6.9</v>
      </c>
      <c r="V186" s="129"/>
      <c r="W186" s="129" t="str">
        <f t="shared" ca="1" si="4"/>
        <v>No Aplica</v>
      </c>
      <c r="X186" s="129" t="str">
        <f t="shared" ca="1" si="5"/>
        <v>No Aplica</v>
      </c>
      <c r="Y186" s="129">
        <f t="shared" ca="1" si="6"/>
        <v>2024</v>
      </c>
      <c r="Z186" s="129"/>
      <c r="AA186" s="113">
        <f t="shared" si="7"/>
        <v>-5</v>
      </c>
      <c r="AB186" s="112">
        <f t="shared" si="8"/>
        <v>1</v>
      </c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</row>
    <row r="187" spans="1:39">
      <c r="A187" s="22" t="s">
        <v>1519</v>
      </c>
      <c r="B187" s="23" t="s">
        <v>111</v>
      </c>
      <c r="C187" s="23" t="s">
        <v>522</v>
      </c>
      <c r="D187" s="23" t="s">
        <v>850</v>
      </c>
      <c r="E187" s="23" t="s">
        <v>1520</v>
      </c>
      <c r="F187" s="23" t="s">
        <v>43</v>
      </c>
      <c r="G187" s="134">
        <v>43418</v>
      </c>
      <c r="H187" s="125">
        <v>43435</v>
      </c>
      <c r="I187" s="23" t="s">
        <v>1521</v>
      </c>
      <c r="J187" s="26">
        <v>1</v>
      </c>
      <c r="K187" s="23" t="s">
        <v>1522</v>
      </c>
      <c r="L187" s="158">
        <v>44778</v>
      </c>
      <c r="M187" s="34" t="s">
        <v>1523</v>
      </c>
      <c r="N187" s="127" t="s">
        <v>36</v>
      </c>
      <c r="O187" s="45">
        <v>44783</v>
      </c>
      <c r="P187" s="23" t="str">
        <f t="shared" ca="1" si="24"/>
        <v>Desvinculado</v>
      </c>
      <c r="Q187" s="129"/>
      <c r="R187" s="104">
        <v>1</v>
      </c>
      <c r="S187" s="104">
        <f t="shared" si="23"/>
        <v>6</v>
      </c>
      <c r="T187" s="104">
        <f t="shared" si="2"/>
        <v>22</v>
      </c>
      <c r="U187" s="129">
        <f t="shared" si="3"/>
        <v>3.7</v>
      </c>
      <c r="V187" s="129"/>
      <c r="W187" s="129" t="str">
        <f t="shared" ca="1" si="4"/>
        <v>No Aplica</v>
      </c>
      <c r="X187" s="129">
        <f t="shared" ca="1" si="5"/>
        <v>2024</v>
      </c>
      <c r="Y187" s="129">
        <f t="shared" ca="1" si="6"/>
        <v>2027</v>
      </c>
      <c r="Z187" s="129"/>
      <c r="AA187" s="113">
        <f t="shared" si="7"/>
        <v>-5</v>
      </c>
      <c r="AB187" s="112">
        <f t="shared" si="8"/>
        <v>1</v>
      </c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</row>
    <row r="188" spans="1:39">
      <c r="A188" s="22" t="s">
        <v>1524</v>
      </c>
      <c r="B188" s="23" t="s">
        <v>105</v>
      </c>
      <c r="C188" s="23" t="s">
        <v>143</v>
      </c>
      <c r="D188" s="23" t="s">
        <v>732</v>
      </c>
      <c r="E188" s="23" t="s">
        <v>1525</v>
      </c>
      <c r="F188" s="23" t="s">
        <v>33</v>
      </c>
      <c r="G188" s="125">
        <v>44204</v>
      </c>
      <c r="H188" s="125">
        <v>44242</v>
      </c>
      <c r="I188" s="23" t="s">
        <v>1526</v>
      </c>
      <c r="J188" s="26">
        <v>1</v>
      </c>
      <c r="K188" s="23" t="s">
        <v>1527</v>
      </c>
      <c r="L188" s="158">
        <v>44778</v>
      </c>
      <c r="M188" s="85">
        <v>617</v>
      </c>
      <c r="N188" s="127" t="s">
        <v>47</v>
      </c>
      <c r="O188" s="45">
        <v>44775</v>
      </c>
      <c r="P188" s="23" t="str">
        <f t="shared" ca="1" si="24"/>
        <v>Desvinculado</v>
      </c>
      <c r="Q188" s="129"/>
      <c r="R188" s="104">
        <v>1</v>
      </c>
      <c r="S188" s="104">
        <f t="shared" si="23"/>
        <v>6</v>
      </c>
      <c r="T188" s="104">
        <f t="shared" si="2"/>
        <v>21</v>
      </c>
      <c r="U188" s="129">
        <f t="shared" si="3"/>
        <v>1.5</v>
      </c>
      <c r="V188" s="129"/>
      <c r="W188" s="129">
        <f t="shared" ca="1" si="4"/>
        <v>2024</v>
      </c>
      <c r="X188" s="129">
        <f t="shared" ca="1" si="5"/>
        <v>2027</v>
      </c>
      <c r="Y188" s="129">
        <f t="shared" ca="1" si="6"/>
        <v>2030</v>
      </c>
      <c r="Z188" s="129"/>
      <c r="AA188" s="113">
        <f t="shared" si="7"/>
        <v>3</v>
      </c>
      <c r="AB188" s="112">
        <f t="shared" si="8"/>
        <v>1</v>
      </c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</row>
    <row r="189" spans="1:39">
      <c r="A189" s="22" t="s">
        <v>1528</v>
      </c>
      <c r="B189" s="23" t="s">
        <v>49</v>
      </c>
      <c r="C189" s="23" t="s">
        <v>424</v>
      </c>
      <c r="D189" s="23" t="s">
        <v>1529</v>
      </c>
      <c r="E189" s="23" t="s">
        <v>1530</v>
      </c>
      <c r="F189" s="23" t="s">
        <v>43</v>
      </c>
      <c r="G189" s="125">
        <v>44461</v>
      </c>
      <c r="H189" s="125">
        <v>44470</v>
      </c>
      <c r="I189" s="23" t="s">
        <v>1531</v>
      </c>
      <c r="J189" s="26">
        <v>1</v>
      </c>
      <c r="K189" s="23" t="s">
        <v>1532</v>
      </c>
      <c r="L189" s="179">
        <v>44778</v>
      </c>
      <c r="M189" s="34">
        <v>1917</v>
      </c>
      <c r="N189" s="127" t="s">
        <v>36</v>
      </c>
      <c r="O189" s="45">
        <v>44774</v>
      </c>
      <c r="P189" s="23" t="str">
        <f t="shared" ca="1" si="24"/>
        <v>Desvinculado</v>
      </c>
      <c r="Q189" s="129"/>
      <c r="R189" s="104">
        <v>1</v>
      </c>
      <c r="S189" s="104">
        <f t="shared" si="23"/>
        <v>6</v>
      </c>
      <c r="T189" s="104">
        <f t="shared" si="2"/>
        <v>21</v>
      </c>
      <c r="U189" s="129">
        <f t="shared" si="3"/>
        <v>0.8</v>
      </c>
      <c r="V189" s="129"/>
      <c r="W189" s="129">
        <f t="shared" ca="1" si="4"/>
        <v>2024</v>
      </c>
      <c r="X189" s="129">
        <f t="shared" ca="1" si="5"/>
        <v>2027</v>
      </c>
      <c r="Y189" s="129">
        <f t="shared" ca="1" si="6"/>
        <v>2030</v>
      </c>
      <c r="Z189" s="129"/>
      <c r="AA189" s="113">
        <f t="shared" si="7"/>
        <v>4</v>
      </c>
      <c r="AB189" s="112">
        <f t="shared" si="8"/>
        <v>1</v>
      </c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</row>
    <row r="190" spans="1:39">
      <c r="A190" s="22" t="s">
        <v>1533</v>
      </c>
      <c r="B190" s="23" t="s">
        <v>92</v>
      </c>
      <c r="C190" s="23" t="s">
        <v>188</v>
      </c>
      <c r="D190" s="23" t="s">
        <v>1534</v>
      </c>
      <c r="E190" s="23" t="s">
        <v>1535</v>
      </c>
      <c r="F190" s="23" t="s">
        <v>43</v>
      </c>
      <c r="G190" s="125">
        <v>44627</v>
      </c>
      <c r="H190" s="125">
        <v>44634</v>
      </c>
      <c r="I190" s="23" t="s">
        <v>1536</v>
      </c>
      <c r="J190" s="26">
        <v>1</v>
      </c>
      <c r="K190" s="23" t="s">
        <v>1537</v>
      </c>
      <c r="L190" s="181">
        <v>44778</v>
      </c>
      <c r="M190" s="127">
        <v>922</v>
      </c>
      <c r="N190" s="127" t="s">
        <v>47</v>
      </c>
      <c r="O190" s="182">
        <v>44747</v>
      </c>
      <c r="P190" s="23" t="str">
        <f t="shared" ca="1" si="24"/>
        <v>Desvinculado</v>
      </c>
      <c r="Q190" s="129"/>
      <c r="R190" s="104">
        <v>1</v>
      </c>
      <c r="S190" s="104">
        <f t="shared" si="23"/>
        <v>5</v>
      </c>
      <c r="T190" s="104">
        <f t="shared" si="2"/>
        <v>17</v>
      </c>
      <c r="U190" s="129">
        <f t="shared" si="3"/>
        <v>0.3</v>
      </c>
      <c r="V190" s="104">
        <v>1</v>
      </c>
      <c r="W190" s="129">
        <f t="shared" ca="1" si="4"/>
        <v>2025</v>
      </c>
      <c r="X190" s="129">
        <f t="shared" ca="1" si="5"/>
        <v>2028</v>
      </c>
      <c r="Y190" s="129">
        <f t="shared" ca="1" si="6"/>
        <v>2031</v>
      </c>
      <c r="Z190" s="104">
        <v>1</v>
      </c>
      <c r="AA190" s="113">
        <f t="shared" si="7"/>
        <v>31</v>
      </c>
      <c r="AB190" s="112">
        <f t="shared" si="8"/>
        <v>1</v>
      </c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</row>
    <row r="191" spans="1:39">
      <c r="A191" s="22" t="s">
        <v>1538</v>
      </c>
      <c r="B191" s="23" t="s">
        <v>92</v>
      </c>
      <c r="C191" s="23" t="s">
        <v>138</v>
      </c>
      <c r="D191" s="23" t="s">
        <v>1479</v>
      </c>
      <c r="E191" s="23" t="s">
        <v>1539</v>
      </c>
      <c r="F191" s="23" t="s">
        <v>43</v>
      </c>
      <c r="G191" s="125">
        <v>43677</v>
      </c>
      <c r="H191" s="125">
        <v>43678</v>
      </c>
      <c r="I191" s="23" t="s">
        <v>1540</v>
      </c>
      <c r="J191" s="26">
        <v>1</v>
      </c>
      <c r="K191" s="23" t="s">
        <v>1541</v>
      </c>
      <c r="L191" s="179">
        <v>44777</v>
      </c>
      <c r="M191" s="34">
        <v>368</v>
      </c>
      <c r="N191" s="127" t="s">
        <v>254</v>
      </c>
      <c r="O191" s="154">
        <v>44775</v>
      </c>
      <c r="P191" s="23" t="str">
        <f t="shared" ca="1" si="24"/>
        <v>Desvinculado</v>
      </c>
      <c r="Q191" s="129"/>
      <c r="R191" s="104">
        <v>1</v>
      </c>
      <c r="S191" s="104">
        <f t="shared" si="23"/>
        <v>6</v>
      </c>
      <c r="T191" s="104">
        <f t="shared" si="2"/>
        <v>21</v>
      </c>
      <c r="U191" s="129">
        <f t="shared" si="3"/>
        <v>3</v>
      </c>
      <c r="V191" s="129"/>
      <c r="W191" s="129" t="str">
        <f t="shared" ca="1" si="4"/>
        <v>No Aplica</v>
      </c>
      <c r="X191" s="129">
        <f t="shared" ca="1" si="5"/>
        <v>2025</v>
      </c>
      <c r="Y191" s="129">
        <f t="shared" ca="1" si="6"/>
        <v>2028</v>
      </c>
      <c r="Z191" s="129"/>
      <c r="AA191" s="113">
        <f t="shared" si="7"/>
        <v>2</v>
      </c>
      <c r="AB191" s="112">
        <f t="shared" si="8"/>
        <v>1</v>
      </c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</row>
    <row r="192" spans="1:39">
      <c r="A192" s="22" t="s">
        <v>1542</v>
      </c>
      <c r="B192" s="23" t="s">
        <v>92</v>
      </c>
      <c r="C192" s="23" t="s">
        <v>138</v>
      </c>
      <c r="D192" s="23" t="s">
        <v>927</v>
      </c>
      <c r="E192" s="23" t="s">
        <v>1543</v>
      </c>
      <c r="F192" s="23" t="s">
        <v>43</v>
      </c>
      <c r="G192" s="125">
        <v>43696</v>
      </c>
      <c r="H192" s="125">
        <v>43709</v>
      </c>
      <c r="I192" s="23" t="s">
        <v>1544</v>
      </c>
      <c r="J192" s="26">
        <v>1</v>
      </c>
      <c r="K192" s="23" t="s">
        <v>1545</v>
      </c>
      <c r="L192" s="179">
        <v>44777</v>
      </c>
      <c r="M192" s="34">
        <v>369</v>
      </c>
      <c r="N192" s="127" t="s">
        <v>254</v>
      </c>
      <c r="O192" s="154">
        <v>44806</v>
      </c>
      <c r="P192" s="23" t="str">
        <f t="shared" ca="1" si="24"/>
        <v>Desvinculado</v>
      </c>
      <c r="Q192" s="129"/>
      <c r="R192" s="104">
        <v>1</v>
      </c>
      <c r="S192" s="104">
        <f t="shared" si="23"/>
        <v>7</v>
      </c>
      <c r="T192" s="104">
        <f t="shared" si="2"/>
        <v>25</v>
      </c>
      <c r="U192" s="129">
        <f t="shared" si="3"/>
        <v>3</v>
      </c>
      <c r="V192" s="129"/>
      <c r="W192" s="129" t="str">
        <f t="shared" ca="1" si="4"/>
        <v>No Aplica</v>
      </c>
      <c r="X192" s="129">
        <f t="shared" ca="1" si="5"/>
        <v>2025</v>
      </c>
      <c r="Y192" s="129">
        <f t="shared" ca="1" si="6"/>
        <v>2028</v>
      </c>
      <c r="Z192" s="129"/>
      <c r="AA192" s="113">
        <f t="shared" si="7"/>
        <v>-29</v>
      </c>
      <c r="AB192" s="112">
        <f t="shared" si="8"/>
        <v>1</v>
      </c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</row>
    <row r="193" spans="1:39">
      <c r="A193" s="22" t="s">
        <v>1546</v>
      </c>
      <c r="B193" s="23" t="s">
        <v>111</v>
      </c>
      <c r="C193" s="23" t="s">
        <v>522</v>
      </c>
      <c r="D193" s="23" t="s">
        <v>732</v>
      </c>
      <c r="E193" s="23" t="s">
        <v>1547</v>
      </c>
      <c r="F193" s="23" t="s">
        <v>43</v>
      </c>
      <c r="G193" s="125">
        <v>43713</v>
      </c>
      <c r="H193" s="125">
        <v>43739</v>
      </c>
      <c r="I193" s="23" t="s">
        <v>1548</v>
      </c>
      <c r="J193" s="26">
        <v>1</v>
      </c>
      <c r="K193" s="23" t="s">
        <v>1549</v>
      </c>
      <c r="L193" s="158">
        <v>44777</v>
      </c>
      <c r="M193" s="183" t="s">
        <v>1550</v>
      </c>
      <c r="N193" s="127" t="s">
        <v>36</v>
      </c>
      <c r="O193" s="45">
        <v>44781</v>
      </c>
      <c r="P193" s="23" t="str">
        <f t="shared" ca="1" si="24"/>
        <v>Desvinculado</v>
      </c>
      <c r="Q193" s="104"/>
      <c r="R193" s="104">
        <v>1</v>
      </c>
      <c r="S193" s="104">
        <f t="shared" si="23"/>
        <v>6</v>
      </c>
      <c r="T193" s="104">
        <f t="shared" si="2"/>
        <v>22</v>
      </c>
      <c r="U193" s="129">
        <f t="shared" si="3"/>
        <v>2.9</v>
      </c>
      <c r="V193" s="129"/>
      <c r="W193" s="129" t="str">
        <f t="shared" ca="1" si="4"/>
        <v>No Aplica</v>
      </c>
      <c r="X193" s="129">
        <f t="shared" ca="1" si="5"/>
        <v>2025</v>
      </c>
      <c r="Y193" s="129">
        <f t="shared" ca="1" si="6"/>
        <v>2028</v>
      </c>
      <c r="Z193" s="129"/>
      <c r="AA193" s="113">
        <f t="shared" si="7"/>
        <v>-4</v>
      </c>
      <c r="AB193" s="112">
        <f t="shared" si="8"/>
        <v>1</v>
      </c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</row>
    <row r="194" spans="1:39">
      <c r="A194" s="22" t="s">
        <v>1551</v>
      </c>
      <c r="B194" s="23" t="s">
        <v>29</v>
      </c>
      <c r="C194" s="23" t="s">
        <v>511</v>
      </c>
      <c r="D194" s="23" t="s">
        <v>1479</v>
      </c>
      <c r="E194" s="23" t="s">
        <v>1552</v>
      </c>
      <c r="F194" s="23" t="s">
        <v>33</v>
      </c>
      <c r="G194" s="125">
        <v>43966</v>
      </c>
      <c r="H194" s="125">
        <v>43969</v>
      </c>
      <c r="I194" s="23" t="s">
        <v>1553</v>
      </c>
      <c r="J194" s="26">
        <v>1</v>
      </c>
      <c r="K194" s="23" t="s">
        <v>1554</v>
      </c>
      <c r="L194" s="179">
        <v>44775</v>
      </c>
      <c r="M194" s="34">
        <v>473</v>
      </c>
      <c r="N194" s="127" t="s">
        <v>36</v>
      </c>
      <c r="O194" s="178">
        <v>44775</v>
      </c>
      <c r="P194" s="23" t="str">
        <f t="shared" ca="1" si="24"/>
        <v>Desvinculado</v>
      </c>
      <c r="Q194" s="104" t="s">
        <v>1555</v>
      </c>
      <c r="R194" s="104">
        <v>1</v>
      </c>
      <c r="S194" s="104">
        <f t="shared" si="23"/>
        <v>6</v>
      </c>
      <c r="T194" s="104">
        <f t="shared" si="2"/>
        <v>21</v>
      </c>
      <c r="U194" s="129">
        <f t="shared" si="3"/>
        <v>2.2000000000000002</v>
      </c>
      <c r="V194" s="129"/>
      <c r="W194" s="129" t="str">
        <f t="shared" ca="1" si="4"/>
        <v>No Aplica</v>
      </c>
      <c r="X194" s="129">
        <f t="shared" ca="1" si="5"/>
        <v>2026</v>
      </c>
      <c r="Y194" s="129">
        <f t="shared" ca="1" si="6"/>
        <v>2029</v>
      </c>
      <c r="Z194" s="129"/>
      <c r="AA194" s="113">
        <f t="shared" si="7"/>
        <v>0</v>
      </c>
      <c r="AB194" s="112">
        <f t="shared" si="8"/>
        <v>1</v>
      </c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</row>
    <row r="195" spans="1:39">
      <c r="A195" s="22" t="s">
        <v>1556</v>
      </c>
      <c r="B195" s="23" t="s">
        <v>231</v>
      </c>
      <c r="C195" s="23" t="s">
        <v>516</v>
      </c>
      <c r="D195" s="23" t="s">
        <v>1557</v>
      </c>
      <c r="E195" s="23" t="s">
        <v>1558</v>
      </c>
      <c r="F195" s="23" t="s">
        <v>43</v>
      </c>
      <c r="G195" s="125">
        <v>43705</v>
      </c>
      <c r="H195" s="125">
        <v>43740</v>
      </c>
      <c r="I195" s="23" t="s">
        <v>1559</v>
      </c>
      <c r="J195" s="26">
        <v>1</v>
      </c>
      <c r="K195" s="23" t="s">
        <v>1560</v>
      </c>
      <c r="L195" s="158">
        <v>44774</v>
      </c>
      <c r="M195" s="184" t="s">
        <v>1561</v>
      </c>
      <c r="N195" s="127" t="s">
        <v>254</v>
      </c>
      <c r="O195" s="178">
        <v>44836</v>
      </c>
      <c r="P195" s="23" t="str">
        <f t="shared" ca="1" si="24"/>
        <v>Desvinculado</v>
      </c>
      <c r="Q195" s="129"/>
      <c r="R195" s="104">
        <v>1</v>
      </c>
      <c r="S195" s="104">
        <f t="shared" si="23"/>
        <v>8</v>
      </c>
      <c r="T195" s="104">
        <f t="shared" si="2"/>
        <v>30</v>
      </c>
      <c r="U195" s="129">
        <f t="shared" si="3"/>
        <v>3</v>
      </c>
      <c r="V195" s="129"/>
      <c r="W195" s="129" t="str">
        <f t="shared" ca="1" si="4"/>
        <v>No Aplica</v>
      </c>
      <c r="X195" s="129">
        <f t="shared" ca="1" si="5"/>
        <v>2025</v>
      </c>
      <c r="Y195" s="129">
        <f t="shared" ca="1" si="6"/>
        <v>2028</v>
      </c>
      <c r="Z195" s="129"/>
      <c r="AA195" s="113">
        <f t="shared" si="7"/>
        <v>-62</v>
      </c>
      <c r="AB195" s="112">
        <f t="shared" si="8"/>
        <v>1</v>
      </c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</row>
    <row r="196" spans="1:39">
      <c r="A196" s="22" t="s">
        <v>1562</v>
      </c>
      <c r="B196" s="23" t="s">
        <v>39</v>
      </c>
      <c r="C196" s="23" t="s">
        <v>1039</v>
      </c>
      <c r="D196" s="23" t="s">
        <v>1563</v>
      </c>
      <c r="E196" s="23" t="s">
        <v>1564</v>
      </c>
      <c r="F196" s="23" t="s">
        <v>43</v>
      </c>
      <c r="G196" s="125">
        <v>43678</v>
      </c>
      <c r="H196" s="125">
        <v>43709</v>
      </c>
      <c r="I196" s="23" t="s">
        <v>1565</v>
      </c>
      <c r="J196" s="26">
        <v>1</v>
      </c>
      <c r="K196" s="23" t="s">
        <v>1566</v>
      </c>
      <c r="L196" s="158">
        <v>44771</v>
      </c>
      <c r="M196" s="85">
        <v>1099</v>
      </c>
      <c r="N196" s="127" t="s">
        <v>254</v>
      </c>
      <c r="O196" s="45">
        <v>44806</v>
      </c>
      <c r="P196" s="23" t="str">
        <f t="shared" ca="1" si="24"/>
        <v>Desvinculado</v>
      </c>
      <c r="Q196" s="129"/>
      <c r="R196" s="104">
        <v>1</v>
      </c>
      <c r="S196" s="104">
        <f t="shared" si="23"/>
        <v>7</v>
      </c>
      <c r="T196" s="104">
        <f t="shared" si="2"/>
        <v>25</v>
      </c>
      <c r="U196" s="129">
        <f t="shared" si="3"/>
        <v>3</v>
      </c>
      <c r="V196" s="129"/>
      <c r="W196" s="129" t="str">
        <f t="shared" ca="1" si="4"/>
        <v>No Aplica</v>
      </c>
      <c r="X196" s="129">
        <f t="shared" ca="1" si="5"/>
        <v>2025</v>
      </c>
      <c r="Y196" s="129">
        <f t="shared" ca="1" si="6"/>
        <v>2028</v>
      </c>
      <c r="Z196" s="129"/>
      <c r="AA196" s="113">
        <f t="shared" si="7"/>
        <v>-35</v>
      </c>
      <c r="AB196" s="112">
        <f t="shared" si="8"/>
        <v>1</v>
      </c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</row>
    <row r="197" spans="1:39">
      <c r="A197" s="22" t="s">
        <v>1567</v>
      </c>
      <c r="B197" s="23" t="s">
        <v>919</v>
      </c>
      <c r="C197" s="23" t="s">
        <v>920</v>
      </c>
      <c r="D197" s="23" t="s">
        <v>830</v>
      </c>
      <c r="E197" s="23" t="s">
        <v>1568</v>
      </c>
      <c r="F197" s="23" t="s">
        <v>33</v>
      </c>
      <c r="G197" s="125">
        <v>44224</v>
      </c>
      <c r="H197" s="125">
        <v>44235</v>
      </c>
      <c r="I197" s="23" t="s">
        <v>1569</v>
      </c>
      <c r="J197" s="26">
        <v>1</v>
      </c>
      <c r="K197" s="23" t="s">
        <v>1570</v>
      </c>
      <c r="L197" s="137">
        <v>44771</v>
      </c>
      <c r="M197" s="34">
        <v>263</v>
      </c>
      <c r="N197" s="127" t="s">
        <v>36</v>
      </c>
      <c r="O197" s="185">
        <v>44775</v>
      </c>
      <c r="P197" s="23" t="str">
        <f t="shared" ca="1" si="24"/>
        <v>Desvinculado</v>
      </c>
      <c r="Q197" s="104"/>
      <c r="R197" s="104">
        <v>1</v>
      </c>
      <c r="S197" s="104">
        <f t="shared" si="23"/>
        <v>6</v>
      </c>
      <c r="T197" s="104">
        <f t="shared" si="2"/>
        <v>21</v>
      </c>
      <c r="U197" s="129">
        <f t="shared" si="3"/>
        <v>1.5</v>
      </c>
      <c r="V197" s="129"/>
      <c r="W197" s="129">
        <f t="shared" ca="1" si="4"/>
        <v>2024</v>
      </c>
      <c r="X197" s="129">
        <f t="shared" ca="1" si="5"/>
        <v>2027</v>
      </c>
      <c r="Y197" s="129">
        <f t="shared" ca="1" si="6"/>
        <v>2030</v>
      </c>
      <c r="Z197" s="129"/>
      <c r="AA197" s="113">
        <f t="shared" si="7"/>
        <v>-4</v>
      </c>
      <c r="AB197" s="112">
        <f t="shared" si="8"/>
        <v>1</v>
      </c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</row>
    <row r="198" spans="1:39">
      <c r="A198" s="22" t="s">
        <v>1571</v>
      </c>
      <c r="B198" s="23" t="s">
        <v>105</v>
      </c>
      <c r="C198" s="23" t="s">
        <v>106</v>
      </c>
      <c r="D198" s="23" t="s">
        <v>1572</v>
      </c>
      <c r="E198" s="23" t="s">
        <v>1573</v>
      </c>
      <c r="F198" s="23" t="s">
        <v>33</v>
      </c>
      <c r="G198" s="134">
        <v>44496</v>
      </c>
      <c r="H198" s="125">
        <v>44501</v>
      </c>
      <c r="I198" s="23" t="s">
        <v>1574</v>
      </c>
      <c r="J198" s="26">
        <v>1</v>
      </c>
      <c r="K198" s="23" t="s">
        <v>1575</v>
      </c>
      <c r="L198" s="158">
        <v>44770</v>
      </c>
      <c r="M198" s="85">
        <v>451</v>
      </c>
      <c r="N198" s="127" t="s">
        <v>36</v>
      </c>
      <c r="O198" s="45">
        <v>44774</v>
      </c>
      <c r="P198" s="23" t="str">
        <f t="shared" ca="1" si="24"/>
        <v>Desvinculado</v>
      </c>
      <c r="Q198" s="104"/>
      <c r="R198" s="104">
        <v>1</v>
      </c>
      <c r="S198" s="104">
        <f t="shared" si="23"/>
        <v>6</v>
      </c>
      <c r="T198" s="104">
        <f t="shared" si="2"/>
        <v>21</v>
      </c>
      <c r="U198" s="129">
        <f t="shared" si="3"/>
        <v>0.7</v>
      </c>
      <c r="V198" s="129"/>
      <c r="W198" s="129">
        <f t="shared" ca="1" si="4"/>
        <v>2024</v>
      </c>
      <c r="X198" s="129">
        <f t="shared" ca="1" si="5"/>
        <v>2027</v>
      </c>
      <c r="Y198" s="129">
        <f t="shared" ca="1" si="6"/>
        <v>2030</v>
      </c>
      <c r="Z198" s="129"/>
      <c r="AA198" s="113">
        <f t="shared" si="7"/>
        <v>-4</v>
      </c>
      <c r="AB198" s="112">
        <f t="shared" si="8"/>
        <v>1</v>
      </c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</row>
    <row r="199" spans="1:39">
      <c r="A199" s="22" t="s">
        <v>1576</v>
      </c>
      <c r="B199" s="23" t="s">
        <v>105</v>
      </c>
      <c r="C199" s="23" t="s">
        <v>106</v>
      </c>
      <c r="D199" s="23" t="s">
        <v>716</v>
      </c>
      <c r="E199" s="23" t="s">
        <v>1577</v>
      </c>
      <c r="F199" s="23" t="s">
        <v>33</v>
      </c>
      <c r="G199" s="125">
        <v>44566</v>
      </c>
      <c r="H199" s="125">
        <v>44571</v>
      </c>
      <c r="I199" s="23" t="s">
        <v>1578</v>
      </c>
      <c r="J199" s="26">
        <v>1</v>
      </c>
      <c r="K199" s="23" t="s">
        <v>1579</v>
      </c>
      <c r="L199" s="158">
        <v>44770</v>
      </c>
      <c r="M199" s="85">
        <v>451</v>
      </c>
      <c r="N199" s="127" t="s">
        <v>36</v>
      </c>
      <c r="O199" s="33">
        <v>44784</v>
      </c>
      <c r="P199" s="23" t="str">
        <f t="shared" ca="1" si="24"/>
        <v>Desvinculado</v>
      </c>
      <c r="Q199" s="104" t="s">
        <v>1580</v>
      </c>
      <c r="R199" s="104">
        <v>1</v>
      </c>
      <c r="S199" s="104">
        <f t="shared" si="23"/>
        <v>6</v>
      </c>
      <c r="T199" s="104">
        <f t="shared" si="2"/>
        <v>22</v>
      </c>
      <c r="U199" s="129">
        <f t="shared" si="3"/>
        <v>0.6</v>
      </c>
      <c r="V199" s="129"/>
      <c r="W199" s="129">
        <f t="shared" ca="1" si="4"/>
        <v>2025</v>
      </c>
      <c r="X199" s="129">
        <f t="shared" ca="1" si="5"/>
        <v>2028</v>
      </c>
      <c r="Y199" s="129">
        <f t="shared" ca="1" si="6"/>
        <v>2031</v>
      </c>
      <c r="Z199" s="129"/>
      <c r="AA199" s="113">
        <f t="shared" si="7"/>
        <v>-14</v>
      </c>
      <c r="AB199" s="112">
        <f t="shared" si="8"/>
        <v>1</v>
      </c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</row>
    <row r="200" spans="1:39">
      <c r="A200" s="72">
        <v>2542</v>
      </c>
      <c r="B200" s="23" t="s">
        <v>39</v>
      </c>
      <c r="C200" s="23" t="s">
        <v>489</v>
      </c>
      <c r="D200" s="23" t="s">
        <v>684</v>
      </c>
      <c r="E200" s="23" t="s">
        <v>1581</v>
      </c>
      <c r="F200" s="23" t="s">
        <v>43</v>
      </c>
      <c r="G200" s="125">
        <v>42033</v>
      </c>
      <c r="H200" s="125">
        <v>42064</v>
      </c>
      <c r="I200" s="23" t="s">
        <v>1582</v>
      </c>
      <c r="J200" s="26">
        <v>1</v>
      </c>
      <c r="K200" s="23" t="s">
        <v>1583</v>
      </c>
      <c r="L200" s="126">
        <v>44770</v>
      </c>
      <c r="M200" s="127">
        <v>810</v>
      </c>
      <c r="N200" s="127" t="s">
        <v>47</v>
      </c>
      <c r="O200" s="45">
        <v>44743</v>
      </c>
      <c r="P200" s="23" t="str">
        <f t="shared" ca="1" si="24"/>
        <v>Desvinculado</v>
      </c>
      <c r="Q200" s="129"/>
      <c r="R200" s="104">
        <v>1</v>
      </c>
      <c r="S200" s="104">
        <f t="shared" si="23"/>
        <v>5</v>
      </c>
      <c r="T200" s="104">
        <f t="shared" si="2"/>
        <v>16</v>
      </c>
      <c r="U200" s="129">
        <f t="shared" si="3"/>
        <v>7.3</v>
      </c>
      <c r="V200" s="129"/>
      <c r="W200" s="129" t="str">
        <f t="shared" ca="1" si="4"/>
        <v>No Aplica</v>
      </c>
      <c r="X200" s="129" t="str">
        <f t="shared" ca="1" si="5"/>
        <v>No Aplica</v>
      </c>
      <c r="Y200" s="129">
        <f t="shared" ca="1" si="6"/>
        <v>2024</v>
      </c>
      <c r="Z200" s="129"/>
      <c r="AA200" s="113">
        <f t="shared" si="7"/>
        <v>27</v>
      </c>
      <c r="AB200" s="112">
        <f t="shared" si="8"/>
        <v>1</v>
      </c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</row>
    <row r="201" spans="1:39">
      <c r="A201" s="22" t="s">
        <v>1584</v>
      </c>
      <c r="B201" s="23" t="s">
        <v>39</v>
      </c>
      <c r="C201" s="23" t="s">
        <v>489</v>
      </c>
      <c r="D201" s="23" t="s">
        <v>1585</v>
      </c>
      <c r="E201" s="23" t="s">
        <v>1586</v>
      </c>
      <c r="F201" s="23" t="s">
        <v>43</v>
      </c>
      <c r="G201" s="125">
        <v>43486</v>
      </c>
      <c r="H201" s="125">
        <v>43497</v>
      </c>
      <c r="I201" s="23" t="s">
        <v>1587</v>
      </c>
      <c r="J201" s="26">
        <v>1</v>
      </c>
      <c r="K201" s="23" t="s">
        <v>1588</v>
      </c>
      <c r="L201" s="126">
        <v>44770</v>
      </c>
      <c r="M201" s="127">
        <v>811</v>
      </c>
      <c r="N201" s="127" t="s">
        <v>36</v>
      </c>
      <c r="O201" s="45">
        <v>44712</v>
      </c>
      <c r="P201" s="23" t="str">
        <f t="shared" ca="1" si="24"/>
        <v>Desvinculado</v>
      </c>
      <c r="Q201" s="129"/>
      <c r="R201" s="104">
        <v>1</v>
      </c>
      <c r="S201" s="104">
        <f t="shared" si="23"/>
        <v>3</v>
      </c>
      <c r="T201" s="104">
        <f t="shared" si="2"/>
        <v>12</v>
      </c>
      <c r="U201" s="129">
        <f t="shared" si="3"/>
        <v>3.3</v>
      </c>
      <c r="V201" s="129"/>
      <c r="W201" s="129" t="str">
        <f t="shared" ca="1" si="4"/>
        <v>No Aplica</v>
      </c>
      <c r="X201" s="129">
        <f t="shared" ca="1" si="5"/>
        <v>2025</v>
      </c>
      <c r="Y201" s="129">
        <f t="shared" ca="1" si="6"/>
        <v>2028</v>
      </c>
      <c r="Z201" s="129"/>
      <c r="AA201" s="113">
        <f t="shared" si="7"/>
        <v>58</v>
      </c>
      <c r="AB201" s="112">
        <f t="shared" si="8"/>
        <v>1</v>
      </c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</row>
    <row r="202" spans="1:39">
      <c r="A202" s="22" t="s">
        <v>1589</v>
      </c>
      <c r="B202" s="23" t="s">
        <v>111</v>
      </c>
      <c r="C202" s="23" t="s">
        <v>1426</v>
      </c>
      <c r="D202" s="23" t="s">
        <v>1590</v>
      </c>
      <c r="E202" s="23" t="s">
        <v>1591</v>
      </c>
      <c r="F202" s="23" t="s">
        <v>43</v>
      </c>
      <c r="G202" s="125">
        <v>43376</v>
      </c>
      <c r="H202" s="134">
        <v>43383</v>
      </c>
      <c r="I202" s="23" t="s">
        <v>1592</v>
      </c>
      <c r="J202" s="26">
        <v>1</v>
      </c>
      <c r="K202" s="23" t="s">
        <v>1593</v>
      </c>
      <c r="L202" s="137">
        <v>44768</v>
      </c>
      <c r="M202" s="69" t="s">
        <v>1594</v>
      </c>
      <c r="N202" s="127" t="s">
        <v>36</v>
      </c>
      <c r="O202" s="45">
        <v>44708</v>
      </c>
      <c r="P202" s="23" t="str">
        <f t="shared" ca="1" si="24"/>
        <v>Desvinculado</v>
      </c>
      <c r="Q202" s="129"/>
      <c r="R202" s="104">
        <v>1</v>
      </c>
      <c r="S202" s="104">
        <f t="shared" si="23"/>
        <v>3</v>
      </c>
      <c r="T202" s="104">
        <f t="shared" si="2"/>
        <v>11</v>
      </c>
      <c r="U202" s="129">
        <f t="shared" si="3"/>
        <v>3.6</v>
      </c>
      <c r="V202" s="104">
        <v>1</v>
      </c>
      <c r="W202" s="129" t="str">
        <f t="shared" ca="1" si="4"/>
        <v>No Aplica</v>
      </c>
      <c r="X202" s="129">
        <f t="shared" ca="1" si="5"/>
        <v>2024</v>
      </c>
      <c r="Y202" s="129">
        <f t="shared" ca="1" si="6"/>
        <v>2027</v>
      </c>
      <c r="Z202" s="104">
        <v>1</v>
      </c>
      <c r="AA202" s="113">
        <f t="shared" si="7"/>
        <v>60</v>
      </c>
      <c r="AB202" s="112">
        <f t="shared" si="8"/>
        <v>1</v>
      </c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</row>
    <row r="203" spans="1:39">
      <c r="A203" s="22" t="s">
        <v>1595</v>
      </c>
      <c r="B203" s="23" t="s">
        <v>29</v>
      </c>
      <c r="C203" s="23" t="s">
        <v>511</v>
      </c>
      <c r="D203" s="23" t="s">
        <v>980</v>
      </c>
      <c r="E203" s="23" t="s">
        <v>1596</v>
      </c>
      <c r="F203" s="23" t="s">
        <v>33</v>
      </c>
      <c r="G203" s="125">
        <v>43700</v>
      </c>
      <c r="H203" s="125">
        <v>43703</v>
      </c>
      <c r="I203" s="23" t="s">
        <v>1597</v>
      </c>
      <c r="J203" s="26">
        <v>1</v>
      </c>
      <c r="K203" s="23" t="s">
        <v>1598</v>
      </c>
      <c r="L203" s="126">
        <v>44768</v>
      </c>
      <c r="M203" s="127">
        <v>452</v>
      </c>
      <c r="N203" s="127" t="s">
        <v>254</v>
      </c>
      <c r="O203" s="33">
        <v>44799</v>
      </c>
      <c r="P203" s="23" t="str">
        <f t="shared" ca="1" si="24"/>
        <v>Desvinculado</v>
      </c>
      <c r="Q203" s="129"/>
      <c r="R203" s="104">
        <v>1</v>
      </c>
      <c r="S203" s="104">
        <f t="shared" si="23"/>
        <v>6</v>
      </c>
      <c r="T203" s="104">
        <f t="shared" si="2"/>
        <v>24</v>
      </c>
      <c r="U203" s="129">
        <f t="shared" si="3"/>
        <v>3</v>
      </c>
      <c r="V203" s="129"/>
      <c r="W203" s="129" t="str">
        <f t="shared" ca="1" si="4"/>
        <v>No Aplica</v>
      </c>
      <c r="X203" s="129">
        <f t="shared" ca="1" si="5"/>
        <v>2025</v>
      </c>
      <c r="Y203" s="129">
        <f t="shared" ca="1" si="6"/>
        <v>2028</v>
      </c>
      <c r="Z203" s="129"/>
      <c r="AA203" s="113">
        <f t="shared" si="7"/>
        <v>-31</v>
      </c>
      <c r="AB203" s="112">
        <f t="shared" si="8"/>
        <v>1</v>
      </c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</row>
    <row r="204" spans="1:39">
      <c r="A204" s="22" t="s">
        <v>1599</v>
      </c>
      <c r="B204" s="23" t="s">
        <v>300</v>
      </c>
      <c r="C204" s="23" t="s">
        <v>941</v>
      </c>
      <c r="D204" s="23" t="s">
        <v>1600</v>
      </c>
      <c r="E204" s="23" t="s">
        <v>1601</v>
      </c>
      <c r="F204" s="23" t="s">
        <v>43</v>
      </c>
      <c r="G204" s="134">
        <v>44510</v>
      </c>
      <c r="H204" s="134">
        <v>44529</v>
      </c>
      <c r="I204" s="23" t="s">
        <v>1602</v>
      </c>
      <c r="J204" s="26">
        <v>1</v>
      </c>
      <c r="K204" s="23" t="s">
        <v>1603</v>
      </c>
      <c r="L204" s="126">
        <v>44764</v>
      </c>
      <c r="M204" s="61" t="s">
        <v>1604</v>
      </c>
      <c r="N204" s="127" t="s">
        <v>47</v>
      </c>
      <c r="O204" s="33">
        <v>44760</v>
      </c>
      <c r="P204" s="23" t="str">
        <f t="shared" ca="1" si="24"/>
        <v>Desvinculado</v>
      </c>
      <c r="Q204" s="129"/>
      <c r="R204" s="104">
        <v>1</v>
      </c>
      <c r="S204" s="104">
        <f t="shared" si="23"/>
        <v>5</v>
      </c>
      <c r="T204" s="104">
        <f t="shared" si="2"/>
        <v>19</v>
      </c>
      <c r="U204" s="129">
        <f t="shared" si="3"/>
        <v>0.6</v>
      </c>
      <c r="V204" s="129"/>
      <c r="W204" s="129">
        <f t="shared" ca="1" si="4"/>
        <v>2024</v>
      </c>
      <c r="X204" s="129">
        <f t="shared" ca="1" si="5"/>
        <v>2027</v>
      </c>
      <c r="Y204" s="129">
        <f t="shared" ca="1" si="6"/>
        <v>2030</v>
      </c>
      <c r="Z204" s="129"/>
      <c r="AA204" s="113">
        <f t="shared" si="7"/>
        <v>4</v>
      </c>
      <c r="AB204" s="112">
        <f t="shared" si="8"/>
        <v>1</v>
      </c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</row>
    <row r="205" spans="1:39">
      <c r="A205" s="22" t="s">
        <v>1605</v>
      </c>
      <c r="B205" s="23" t="s">
        <v>56</v>
      </c>
      <c r="C205" s="23" t="s">
        <v>57</v>
      </c>
      <c r="D205" s="23" t="s">
        <v>732</v>
      </c>
      <c r="E205" s="23" t="s">
        <v>1606</v>
      </c>
      <c r="F205" s="23" t="s">
        <v>33</v>
      </c>
      <c r="G205" s="134">
        <v>43817</v>
      </c>
      <c r="H205" s="125">
        <v>43833</v>
      </c>
      <c r="I205" s="23" t="s">
        <v>1607</v>
      </c>
      <c r="J205" s="26">
        <v>1</v>
      </c>
      <c r="K205" s="23" t="s">
        <v>1608</v>
      </c>
      <c r="L205" s="126">
        <v>44763</v>
      </c>
      <c r="M205" s="127">
        <v>1126</v>
      </c>
      <c r="N205" s="127" t="s">
        <v>36</v>
      </c>
      <c r="O205" s="178">
        <v>44774</v>
      </c>
      <c r="P205" s="23" t="str">
        <f t="shared" ca="1" si="24"/>
        <v>Desvinculado</v>
      </c>
      <c r="Q205" s="129"/>
      <c r="R205" s="104">
        <v>1</v>
      </c>
      <c r="S205" s="104">
        <f t="shared" si="23"/>
        <v>6</v>
      </c>
      <c r="T205" s="104">
        <f t="shared" si="2"/>
        <v>21</v>
      </c>
      <c r="U205" s="129">
        <f t="shared" si="3"/>
        <v>2.6</v>
      </c>
      <c r="V205" s="129"/>
      <c r="W205" s="129" t="str">
        <f t="shared" ca="1" si="4"/>
        <v>No Aplica</v>
      </c>
      <c r="X205" s="129">
        <f t="shared" ca="1" si="5"/>
        <v>2026</v>
      </c>
      <c r="Y205" s="129">
        <f t="shared" ca="1" si="6"/>
        <v>2028</v>
      </c>
      <c r="Z205" s="129"/>
      <c r="AA205" s="113">
        <f t="shared" si="7"/>
        <v>-11</v>
      </c>
      <c r="AB205" s="112">
        <f t="shared" si="8"/>
        <v>1</v>
      </c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</row>
    <row r="206" spans="1:39">
      <c r="A206" s="22" t="s">
        <v>1609</v>
      </c>
      <c r="B206" s="23" t="s">
        <v>429</v>
      </c>
      <c r="C206" s="23" t="s">
        <v>494</v>
      </c>
      <c r="D206" s="23" t="s">
        <v>1610</v>
      </c>
      <c r="E206" s="23" t="s">
        <v>1611</v>
      </c>
      <c r="F206" s="23" t="s">
        <v>33</v>
      </c>
      <c r="G206" s="134">
        <v>43755</v>
      </c>
      <c r="H206" s="134">
        <v>43756</v>
      </c>
      <c r="I206" s="23" t="s">
        <v>1612</v>
      </c>
      <c r="J206" s="26">
        <v>1</v>
      </c>
      <c r="K206" s="23" t="s">
        <v>1613</v>
      </c>
      <c r="L206" s="186">
        <v>44761</v>
      </c>
      <c r="M206" s="127">
        <v>651</v>
      </c>
      <c r="N206" s="127" t="s">
        <v>36</v>
      </c>
      <c r="O206" s="45">
        <v>44774</v>
      </c>
      <c r="P206" s="23" t="str">
        <f t="shared" ca="1" si="24"/>
        <v>Desvinculado</v>
      </c>
      <c r="Q206" s="104"/>
      <c r="R206" s="104">
        <v>1</v>
      </c>
      <c r="S206" s="104">
        <f t="shared" si="23"/>
        <v>6</v>
      </c>
      <c r="T206" s="104">
        <f t="shared" si="2"/>
        <v>21</v>
      </c>
      <c r="U206" s="129">
        <f t="shared" si="3"/>
        <v>2.8</v>
      </c>
      <c r="V206" s="129"/>
      <c r="W206" s="129" t="str">
        <f t="shared" ca="1" si="4"/>
        <v>No Aplica</v>
      </c>
      <c r="X206" s="129">
        <f t="shared" ca="1" si="5"/>
        <v>2025</v>
      </c>
      <c r="Y206" s="129">
        <f t="shared" ca="1" si="6"/>
        <v>2028</v>
      </c>
      <c r="Z206" s="129"/>
      <c r="AA206" s="113">
        <f t="shared" si="7"/>
        <v>-13</v>
      </c>
      <c r="AB206" s="112">
        <f t="shared" si="8"/>
        <v>1</v>
      </c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</row>
    <row r="207" spans="1:39">
      <c r="A207" s="22" t="s">
        <v>1614</v>
      </c>
      <c r="B207" s="23" t="s">
        <v>39</v>
      </c>
      <c r="C207" s="23" t="s">
        <v>537</v>
      </c>
      <c r="D207" s="23" t="s">
        <v>671</v>
      </c>
      <c r="E207" s="23" t="s">
        <v>1615</v>
      </c>
      <c r="F207" s="23" t="s">
        <v>33</v>
      </c>
      <c r="G207" s="125">
        <v>43503</v>
      </c>
      <c r="H207" s="125">
        <v>43503</v>
      </c>
      <c r="I207" s="23" t="s">
        <v>1616</v>
      </c>
      <c r="J207" s="26">
        <v>1</v>
      </c>
      <c r="K207" s="23" t="s">
        <v>1617</v>
      </c>
      <c r="L207" s="179">
        <v>44760</v>
      </c>
      <c r="M207" s="34">
        <v>967</v>
      </c>
      <c r="N207" s="127" t="s">
        <v>47</v>
      </c>
      <c r="O207" s="33">
        <v>44743</v>
      </c>
      <c r="P207" s="23" t="str">
        <f t="shared" ca="1" si="24"/>
        <v>Desvinculado</v>
      </c>
      <c r="Q207" s="129"/>
      <c r="R207" s="104">
        <v>1</v>
      </c>
      <c r="S207" s="104">
        <f t="shared" si="23"/>
        <v>5</v>
      </c>
      <c r="T207" s="104">
        <f t="shared" si="2"/>
        <v>16</v>
      </c>
      <c r="U207" s="129">
        <f t="shared" si="3"/>
        <v>3.4</v>
      </c>
      <c r="V207" s="129"/>
      <c r="W207" s="129" t="str">
        <f t="shared" ca="1" si="4"/>
        <v>No Aplica</v>
      </c>
      <c r="X207" s="129">
        <f t="shared" ca="1" si="5"/>
        <v>2025</v>
      </c>
      <c r="Y207" s="129">
        <f t="shared" ca="1" si="6"/>
        <v>2028</v>
      </c>
      <c r="Z207" s="129"/>
      <c r="AA207" s="113">
        <f t="shared" si="7"/>
        <v>17</v>
      </c>
      <c r="AB207" s="112">
        <f t="shared" si="8"/>
        <v>1</v>
      </c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</row>
    <row r="208" spans="1:39">
      <c r="A208" s="22" t="s">
        <v>1618</v>
      </c>
      <c r="B208" s="23" t="s">
        <v>105</v>
      </c>
      <c r="C208" s="23" t="s">
        <v>346</v>
      </c>
      <c r="D208" s="23" t="s">
        <v>1104</v>
      </c>
      <c r="E208" s="23" t="s">
        <v>1619</v>
      </c>
      <c r="F208" s="23" t="s">
        <v>43</v>
      </c>
      <c r="G208" s="125">
        <v>43511</v>
      </c>
      <c r="H208" s="125">
        <v>43528</v>
      </c>
      <c r="I208" s="23" t="s">
        <v>1620</v>
      </c>
      <c r="J208" s="26">
        <v>1</v>
      </c>
      <c r="K208" s="23" t="s">
        <v>1621</v>
      </c>
      <c r="L208" s="126">
        <v>44760</v>
      </c>
      <c r="M208" s="127">
        <v>710</v>
      </c>
      <c r="N208" s="127" t="s">
        <v>36</v>
      </c>
      <c r="O208" s="45">
        <v>44761</v>
      </c>
      <c r="P208" s="23" t="str">
        <f t="shared" ca="1" si="24"/>
        <v>Desvinculado</v>
      </c>
      <c r="Q208" s="129"/>
      <c r="R208" s="104">
        <v>1</v>
      </c>
      <c r="S208" s="104">
        <f t="shared" si="23"/>
        <v>5</v>
      </c>
      <c r="T208" s="104">
        <f t="shared" si="2"/>
        <v>19</v>
      </c>
      <c r="U208" s="129">
        <f t="shared" si="3"/>
        <v>3.4</v>
      </c>
      <c r="V208" s="129"/>
      <c r="W208" s="129" t="str">
        <f t="shared" ca="1" si="4"/>
        <v>No Aplica</v>
      </c>
      <c r="X208" s="129">
        <f t="shared" ca="1" si="5"/>
        <v>2025</v>
      </c>
      <c r="Y208" s="129">
        <f t="shared" ca="1" si="6"/>
        <v>2028</v>
      </c>
      <c r="Z208" s="129"/>
      <c r="AA208" s="113">
        <f t="shared" si="7"/>
        <v>-1</v>
      </c>
      <c r="AB208" s="112">
        <f t="shared" si="8"/>
        <v>1</v>
      </c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</row>
    <row r="209" spans="1:39">
      <c r="A209" s="22" t="s">
        <v>1622</v>
      </c>
      <c r="B209" s="23" t="s">
        <v>39</v>
      </c>
      <c r="C209" s="23" t="s">
        <v>704</v>
      </c>
      <c r="D209" s="23" t="s">
        <v>1623</v>
      </c>
      <c r="E209" s="23" t="s">
        <v>1624</v>
      </c>
      <c r="F209" s="23" t="s">
        <v>43</v>
      </c>
      <c r="G209" s="125">
        <v>44258</v>
      </c>
      <c r="H209" s="125">
        <v>44272</v>
      </c>
      <c r="I209" s="23" t="s">
        <v>1625</v>
      </c>
      <c r="J209" s="26">
        <v>1</v>
      </c>
      <c r="K209" s="23" t="s">
        <v>1626</v>
      </c>
      <c r="L209" s="126">
        <v>44760</v>
      </c>
      <c r="M209" s="127">
        <v>2158</v>
      </c>
      <c r="N209" s="127" t="s">
        <v>36</v>
      </c>
      <c r="O209" s="45">
        <v>44811</v>
      </c>
      <c r="P209" s="23" t="str">
        <f t="shared" ca="1" si="24"/>
        <v>Desvinculado</v>
      </c>
      <c r="Q209" s="104" t="s">
        <v>1627</v>
      </c>
      <c r="R209" s="104">
        <v>1</v>
      </c>
      <c r="S209" s="104">
        <f t="shared" si="23"/>
        <v>7</v>
      </c>
      <c r="T209" s="104">
        <f t="shared" si="2"/>
        <v>26</v>
      </c>
      <c r="U209" s="129">
        <f t="shared" si="3"/>
        <v>1.5</v>
      </c>
      <c r="V209" s="129"/>
      <c r="W209" s="129">
        <f t="shared" ca="1" si="4"/>
        <v>2024</v>
      </c>
      <c r="X209" s="129">
        <f t="shared" ca="1" si="5"/>
        <v>2027</v>
      </c>
      <c r="Y209" s="129">
        <f t="shared" ca="1" si="6"/>
        <v>2030</v>
      </c>
      <c r="Z209" s="129"/>
      <c r="AA209" s="113">
        <f t="shared" si="7"/>
        <v>-51</v>
      </c>
      <c r="AB209" s="112">
        <f t="shared" si="8"/>
        <v>1</v>
      </c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</row>
    <row r="210" spans="1:39">
      <c r="A210" s="22" t="s">
        <v>1628</v>
      </c>
      <c r="B210" s="23" t="s">
        <v>111</v>
      </c>
      <c r="C210" s="23" t="s">
        <v>1426</v>
      </c>
      <c r="D210" s="23" t="s">
        <v>892</v>
      </c>
      <c r="E210" s="23" t="s">
        <v>1629</v>
      </c>
      <c r="F210" s="23" t="s">
        <v>43</v>
      </c>
      <c r="G210" s="125">
        <v>43543</v>
      </c>
      <c r="H210" s="125">
        <v>43563</v>
      </c>
      <c r="I210" s="23" t="s">
        <v>1630</v>
      </c>
      <c r="J210" s="26">
        <v>1</v>
      </c>
      <c r="K210" s="23" t="s">
        <v>1631</v>
      </c>
      <c r="L210" s="126">
        <v>44757</v>
      </c>
      <c r="M210" s="127" t="s">
        <v>1632</v>
      </c>
      <c r="N210" s="127" t="s">
        <v>36</v>
      </c>
      <c r="O210" s="45">
        <v>44774</v>
      </c>
      <c r="P210" s="23" t="str">
        <f t="shared" ca="1" si="24"/>
        <v>Desvinculado</v>
      </c>
      <c r="Q210" s="129"/>
      <c r="R210" s="104">
        <v>1</v>
      </c>
      <c r="S210" s="104">
        <f t="shared" si="23"/>
        <v>6</v>
      </c>
      <c r="T210" s="104">
        <f t="shared" si="2"/>
        <v>21</v>
      </c>
      <c r="U210" s="129">
        <f t="shared" si="3"/>
        <v>3.3</v>
      </c>
      <c r="V210" s="129"/>
      <c r="W210" s="129" t="str">
        <f t="shared" ca="1" si="4"/>
        <v>No Aplica</v>
      </c>
      <c r="X210" s="129">
        <f t="shared" ca="1" si="5"/>
        <v>2025</v>
      </c>
      <c r="Y210" s="129">
        <f t="shared" ca="1" si="6"/>
        <v>2028</v>
      </c>
      <c r="Z210" s="129"/>
      <c r="AA210" s="113">
        <f t="shared" si="7"/>
        <v>-17</v>
      </c>
      <c r="AB210" s="112">
        <f t="shared" si="8"/>
        <v>1</v>
      </c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</row>
    <row r="211" spans="1:39">
      <c r="A211" s="22" t="s">
        <v>1633</v>
      </c>
      <c r="B211" s="23" t="s">
        <v>29</v>
      </c>
      <c r="C211" s="23" t="s">
        <v>511</v>
      </c>
      <c r="D211" s="23" t="s">
        <v>1161</v>
      </c>
      <c r="E211" s="23" t="s">
        <v>1634</v>
      </c>
      <c r="F211" s="23" t="s">
        <v>33</v>
      </c>
      <c r="G211" s="125">
        <v>43413</v>
      </c>
      <c r="H211" s="134">
        <v>43423</v>
      </c>
      <c r="I211" s="23" t="s">
        <v>1635</v>
      </c>
      <c r="J211" s="26">
        <v>1</v>
      </c>
      <c r="K211" s="23" t="s">
        <v>1636</v>
      </c>
      <c r="L211" s="126">
        <v>44757</v>
      </c>
      <c r="M211" s="127">
        <v>427</v>
      </c>
      <c r="N211" s="127" t="s">
        <v>36</v>
      </c>
      <c r="O211" s="182">
        <v>44796</v>
      </c>
      <c r="P211" s="23" t="str">
        <f t="shared" ca="1" si="24"/>
        <v>Desvinculado</v>
      </c>
      <c r="Q211" s="182"/>
      <c r="R211" s="104">
        <v>1</v>
      </c>
      <c r="S211" s="104">
        <f t="shared" si="23"/>
        <v>6</v>
      </c>
      <c r="T211" s="104">
        <f t="shared" si="2"/>
        <v>24</v>
      </c>
      <c r="U211" s="129">
        <f t="shared" si="3"/>
        <v>3.8</v>
      </c>
      <c r="V211" s="129"/>
      <c r="W211" s="129" t="str">
        <f t="shared" ca="1" si="4"/>
        <v>No Aplica</v>
      </c>
      <c r="X211" s="129">
        <f t="shared" ca="1" si="5"/>
        <v>2024</v>
      </c>
      <c r="Y211" s="129">
        <f t="shared" ca="1" si="6"/>
        <v>2027</v>
      </c>
      <c r="Z211" s="129"/>
      <c r="AA211" s="113">
        <f t="shared" si="7"/>
        <v>-39</v>
      </c>
      <c r="AB211" s="112">
        <f t="shared" si="8"/>
        <v>1</v>
      </c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</row>
    <row r="212" spans="1:39">
      <c r="A212" s="72">
        <v>2193</v>
      </c>
      <c r="B212" s="23" t="s">
        <v>300</v>
      </c>
      <c r="C212" s="23" t="s">
        <v>966</v>
      </c>
      <c r="D212" s="23" t="s">
        <v>1637</v>
      </c>
      <c r="E212" s="23" t="s">
        <v>1638</v>
      </c>
      <c r="F212" s="23" t="s">
        <v>43</v>
      </c>
      <c r="G212" s="125">
        <v>41463</v>
      </c>
      <c r="H212" s="125">
        <v>41465</v>
      </c>
      <c r="I212" s="23" t="s">
        <v>1639</v>
      </c>
      <c r="J212" s="26">
        <v>1</v>
      </c>
      <c r="K212" s="23" t="s">
        <v>1640</v>
      </c>
      <c r="L212" s="179">
        <v>44756</v>
      </c>
      <c r="M212" s="34">
        <v>337</v>
      </c>
      <c r="N212" s="127" t="s">
        <v>592</v>
      </c>
      <c r="O212" s="185">
        <v>44786</v>
      </c>
      <c r="P212" s="23" t="str">
        <f t="shared" ca="1" si="24"/>
        <v>Desvinculado</v>
      </c>
      <c r="Q212" s="129"/>
      <c r="R212" s="104">
        <v>1</v>
      </c>
      <c r="S212" s="104">
        <f t="shared" si="23"/>
        <v>6</v>
      </c>
      <c r="T212" s="104">
        <f t="shared" si="2"/>
        <v>22</v>
      </c>
      <c r="U212" s="129">
        <f t="shared" si="3"/>
        <v>9.1</v>
      </c>
      <c r="V212" s="129"/>
      <c r="W212" s="129" t="str">
        <f t="shared" ca="1" si="4"/>
        <v>No Aplica</v>
      </c>
      <c r="X212" s="129" t="str">
        <f t="shared" ca="1" si="5"/>
        <v>No Aplica</v>
      </c>
      <c r="Y212" s="129" t="str">
        <f t="shared" ca="1" si="6"/>
        <v>No Aplica</v>
      </c>
      <c r="Z212" s="129"/>
      <c r="AA212" s="113">
        <f t="shared" si="7"/>
        <v>-30</v>
      </c>
      <c r="AB212" s="112">
        <f t="shared" si="8"/>
        <v>1</v>
      </c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</row>
    <row r="213" spans="1:39">
      <c r="A213" s="22" t="s">
        <v>1641</v>
      </c>
      <c r="B213" s="23" t="s">
        <v>214</v>
      </c>
      <c r="C213" s="23" t="s">
        <v>215</v>
      </c>
      <c r="D213" s="23" t="s">
        <v>798</v>
      </c>
      <c r="E213" s="23" t="s">
        <v>1642</v>
      </c>
      <c r="F213" s="23" t="s">
        <v>43</v>
      </c>
      <c r="G213" s="125">
        <v>43658</v>
      </c>
      <c r="H213" s="125">
        <v>43679</v>
      </c>
      <c r="I213" s="23" t="s">
        <v>1643</v>
      </c>
      <c r="J213" s="26">
        <v>1</v>
      </c>
      <c r="K213" s="23" t="s">
        <v>1644</v>
      </c>
      <c r="L213" s="179">
        <v>44756</v>
      </c>
      <c r="M213" s="34" t="s">
        <v>1645</v>
      </c>
      <c r="N213" s="127" t="s">
        <v>254</v>
      </c>
      <c r="O213" s="45">
        <v>44776</v>
      </c>
      <c r="P213" s="23" t="str">
        <f t="shared" ca="1" si="24"/>
        <v>Desvinculado</v>
      </c>
      <c r="Q213" s="129"/>
      <c r="R213" s="104">
        <v>1</v>
      </c>
      <c r="S213" s="104">
        <f t="shared" si="23"/>
        <v>6</v>
      </c>
      <c r="T213" s="104">
        <f t="shared" si="2"/>
        <v>21</v>
      </c>
      <c r="U213" s="129">
        <f t="shared" si="3"/>
        <v>3</v>
      </c>
      <c r="V213" s="129"/>
      <c r="W213" s="129" t="str">
        <f t="shared" ca="1" si="4"/>
        <v>No Aplica</v>
      </c>
      <c r="X213" s="129">
        <f t="shared" ca="1" si="5"/>
        <v>2025</v>
      </c>
      <c r="Y213" s="129">
        <f t="shared" ca="1" si="6"/>
        <v>2028</v>
      </c>
      <c r="Z213" s="129"/>
      <c r="AA213" s="113">
        <f t="shared" si="7"/>
        <v>-20</v>
      </c>
      <c r="AB213" s="112">
        <f t="shared" si="8"/>
        <v>1</v>
      </c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</row>
    <row r="214" spans="1:39">
      <c r="A214" s="22" t="s">
        <v>1646</v>
      </c>
      <c r="B214" s="23" t="s">
        <v>56</v>
      </c>
      <c r="C214" s="23" t="s">
        <v>220</v>
      </c>
      <c r="D214" s="23" t="s">
        <v>1647</v>
      </c>
      <c r="E214" s="23" t="s">
        <v>1648</v>
      </c>
      <c r="F214" s="23" t="s">
        <v>33</v>
      </c>
      <c r="G214" s="125">
        <v>44203</v>
      </c>
      <c r="H214" s="125">
        <v>44214</v>
      </c>
      <c r="I214" s="23" t="s">
        <v>1649</v>
      </c>
      <c r="J214" s="26">
        <v>1</v>
      </c>
      <c r="K214" s="23" t="s">
        <v>1650</v>
      </c>
      <c r="L214" s="179">
        <v>44755</v>
      </c>
      <c r="M214" s="34">
        <v>1197</v>
      </c>
      <c r="N214" s="127" t="s">
        <v>47</v>
      </c>
      <c r="O214" s="45">
        <v>44774</v>
      </c>
      <c r="P214" s="23" t="str">
        <f t="shared" ca="1" si="24"/>
        <v>Desvinculado</v>
      </c>
      <c r="Q214" s="129"/>
      <c r="R214" s="104">
        <v>1</v>
      </c>
      <c r="S214" s="104">
        <f t="shared" si="23"/>
        <v>6</v>
      </c>
      <c r="T214" s="104">
        <f t="shared" si="2"/>
        <v>21</v>
      </c>
      <c r="U214" s="129">
        <f t="shared" si="3"/>
        <v>1.5</v>
      </c>
      <c r="V214" s="129"/>
      <c r="W214" s="129">
        <f t="shared" ca="1" si="4"/>
        <v>2024</v>
      </c>
      <c r="X214" s="129">
        <f t="shared" ca="1" si="5"/>
        <v>2027</v>
      </c>
      <c r="Y214" s="129">
        <f t="shared" ca="1" si="6"/>
        <v>2030</v>
      </c>
      <c r="Z214" s="129"/>
      <c r="AA214" s="113">
        <f t="shared" si="7"/>
        <v>-19</v>
      </c>
      <c r="AB214" s="112">
        <f t="shared" si="8"/>
        <v>1</v>
      </c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</row>
    <row r="215" spans="1:39">
      <c r="A215" s="22" t="s">
        <v>1651</v>
      </c>
      <c r="B215" s="23" t="s">
        <v>56</v>
      </c>
      <c r="C215" s="23" t="s">
        <v>220</v>
      </c>
      <c r="D215" s="23" t="s">
        <v>1074</v>
      </c>
      <c r="E215" s="23" t="s">
        <v>1652</v>
      </c>
      <c r="F215" s="23" t="s">
        <v>43</v>
      </c>
      <c r="G215" s="125">
        <v>43679</v>
      </c>
      <c r="H215" s="125">
        <v>43689</v>
      </c>
      <c r="I215" s="23" t="s">
        <v>1653</v>
      </c>
      <c r="J215" s="26">
        <v>1</v>
      </c>
      <c r="K215" s="23" t="s">
        <v>1654</v>
      </c>
      <c r="L215" s="158">
        <v>44754</v>
      </c>
      <c r="M215" s="85">
        <v>1184</v>
      </c>
      <c r="N215" s="127" t="s">
        <v>254</v>
      </c>
      <c r="O215" s="45">
        <v>44786</v>
      </c>
      <c r="P215" s="23" t="str">
        <f t="shared" ca="1" si="24"/>
        <v>Desvinculado</v>
      </c>
      <c r="Q215" s="129"/>
      <c r="R215" s="104">
        <v>1</v>
      </c>
      <c r="S215" s="104">
        <f t="shared" si="23"/>
        <v>6</v>
      </c>
      <c r="T215" s="104">
        <f t="shared" si="2"/>
        <v>22</v>
      </c>
      <c r="U215" s="129">
        <f t="shared" si="3"/>
        <v>3</v>
      </c>
      <c r="V215" s="129"/>
      <c r="W215" s="129" t="str">
        <f t="shared" ca="1" si="4"/>
        <v>No Aplica</v>
      </c>
      <c r="X215" s="129">
        <f t="shared" ca="1" si="5"/>
        <v>2025</v>
      </c>
      <c r="Y215" s="129">
        <f t="shared" ca="1" si="6"/>
        <v>2028</v>
      </c>
      <c r="Z215" s="129"/>
      <c r="AA215" s="113">
        <f t="shared" si="7"/>
        <v>-32</v>
      </c>
      <c r="AB215" s="112">
        <f t="shared" si="8"/>
        <v>1</v>
      </c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</row>
    <row r="216" spans="1:39">
      <c r="A216" s="22" t="s">
        <v>1655</v>
      </c>
      <c r="B216" s="23" t="s">
        <v>56</v>
      </c>
      <c r="C216" s="23" t="s">
        <v>220</v>
      </c>
      <c r="D216" s="23" t="s">
        <v>1161</v>
      </c>
      <c r="E216" s="23" t="s">
        <v>1656</v>
      </c>
      <c r="F216" s="23" t="s">
        <v>33</v>
      </c>
      <c r="G216" s="125">
        <v>43686</v>
      </c>
      <c r="H216" s="125">
        <v>43696</v>
      </c>
      <c r="I216" s="23" t="s">
        <v>1657</v>
      </c>
      <c r="J216" s="26">
        <v>1</v>
      </c>
      <c r="K216" s="23" t="s">
        <v>1658</v>
      </c>
      <c r="L216" s="158">
        <v>44754</v>
      </c>
      <c r="M216" s="85">
        <v>1184</v>
      </c>
      <c r="N216" s="127" t="s">
        <v>254</v>
      </c>
      <c r="O216" s="45">
        <v>44793</v>
      </c>
      <c r="P216" s="23" t="str">
        <f t="shared" ca="1" si="24"/>
        <v>Desvinculado</v>
      </c>
      <c r="Q216" s="129"/>
      <c r="R216" s="104">
        <v>1</v>
      </c>
      <c r="S216" s="104">
        <f t="shared" si="23"/>
        <v>6</v>
      </c>
      <c r="T216" s="104">
        <f t="shared" si="2"/>
        <v>23</v>
      </c>
      <c r="U216" s="129">
        <f t="shared" si="3"/>
        <v>3</v>
      </c>
      <c r="V216" s="129"/>
      <c r="W216" s="129" t="str">
        <f t="shared" ca="1" si="4"/>
        <v>No Aplica</v>
      </c>
      <c r="X216" s="129">
        <f t="shared" ca="1" si="5"/>
        <v>2025</v>
      </c>
      <c r="Y216" s="129">
        <f t="shared" ca="1" si="6"/>
        <v>2028</v>
      </c>
      <c r="Z216" s="129"/>
      <c r="AA216" s="113">
        <f t="shared" si="7"/>
        <v>-39</v>
      </c>
      <c r="AB216" s="112">
        <f t="shared" si="8"/>
        <v>1</v>
      </c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</row>
    <row r="217" spans="1:39">
      <c r="A217" s="22" t="s">
        <v>1659</v>
      </c>
      <c r="B217" s="23" t="s">
        <v>56</v>
      </c>
      <c r="C217" s="23" t="s">
        <v>220</v>
      </c>
      <c r="D217" s="23" t="s">
        <v>914</v>
      </c>
      <c r="E217" s="23" t="s">
        <v>1660</v>
      </c>
      <c r="F217" s="23" t="s">
        <v>43</v>
      </c>
      <c r="G217" s="125">
        <v>43679</v>
      </c>
      <c r="H217" s="125">
        <v>43689</v>
      </c>
      <c r="I217" s="23" t="s">
        <v>1661</v>
      </c>
      <c r="J217" s="26">
        <v>1</v>
      </c>
      <c r="K217" s="23" t="s">
        <v>1662</v>
      </c>
      <c r="L217" s="158">
        <v>44754</v>
      </c>
      <c r="M217" s="85">
        <v>1184</v>
      </c>
      <c r="N217" s="127" t="s">
        <v>254</v>
      </c>
      <c r="O217" s="178">
        <v>44786</v>
      </c>
      <c r="P217" s="23" t="str">
        <f t="shared" ca="1" si="24"/>
        <v>Desvinculado</v>
      </c>
      <c r="Q217" s="129"/>
      <c r="R217" s="104">
        <v>1</v>
      </c>
      <c r="S217" s="104">
        <f t="shared" si="23"/>
        <v>6</v>
      </c>
      <c r="T217" s="104">
        <f t="shared" si="2"/>
        <v>22</v>
      </c>
      <c r="U217" s="129">
        <f t="shared" si="3"/>
        <v>3</v>
      </c>
      <c r="V217" s="129"/>
      <c r="W217" s="129" t="str">
        <f t="shared" ca="1" si="4"/>
        <v>No Aplica</v>
      </c>
      <c r="X217" s="129">
        <f t="shared" ca="1" si="5"/>
        <v>2025</v>
      </c>
      <c r="Y217" s="129">
        <f t="shared" ca="1" si="6"/>
        <v>2028</v>
      </c>
      <c r="Z217" s="129"/>
      <c r="AA217" s="113">
        <f t="shared" si="7"/>
        <v>-32</v>
      </c>
      <c r="AB217" s="112">
        <f t="shared" si="8"/>
        <v>1</v>
      </c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</row>
    <row r="218" spans="1:39">
      <c r="A218" s="22" t="s">
        <v>1663</v>
      </c>
      <c r="B218" s="23" t="s">
        <v>111</v>
      </c>
      <c r="C218" s="23" t="s">
        <v>1426</v>
      </c>
      <c r="D218" s="23" t="s">
        <v>1104</v>
      </c>
      <c r="E218" s="23" t="s">
        <v>1664</v>
      </c>
      <c r="F218" s="23" t="s">
        <v>43</v>
      </c>
      <c r="G218" s="125">
        <v>43684</v>
      </c>
      <c r="H218" s="125">
        <v>43696</v>
      </c>
      <c r="I218" s="23" t="s">
        <v>1665</v>
      </c>
      <c r="J218" s="26">
        <v>1</v>
      </c>
      <c r="K218" s="23" t="s">
        <v>1666</v>
      </c>
      <c r="L218" s="126">
        <v>44750</v>
      </c>
      <c r="M218" s="127" t="s">
        <v>1667</v>
      </c>
      <c r="N218" s="127" t="s">
        <v>254</v>
      </c>
      <c r="O218" s="185">
        <v>44793</v>
      </c>
      <c r="P218" s="23" t="str">
        <f t="shared" ca="1" si="24"/>
        <v>Desvinculado</v>
      </c>
      <c r="Q218" s="129"/>
      <c r="R218" s="104">
        <v>1</v>
      </c>
      <c r="S218" s="104">
        <f t="shared" si="23"/>
        <v>6</v>
      </c>
      <c r="T218" s="104">
        <f t="shared" si="2"/>
        <v>23</v>
      </c>
      <c r="U218" s="129">
        <f t="shared" si="3"/>
        <v>3</v>
      </c>
      <c r="V218" s="129"/>
      <c r="W218" s="129" t="str">
        <f t="shared" ca="1" si="4"/>
        <v>No Aplica</v>
      </c>
      <c r="X218" s="129">
        <f t="shared" ca="1" si="5"/>
        <v>2025</v>
      </c>
      <c r="Y218" s="129">
        <f t="shared" ca="1" si="6"/>
        <v>2028</v>
      </c>
      <c r="Z218" s="129"/>
      <c r="AA218" s="113">
        <f t="shared" si="7"/>
        <v>-43</v>
      </c>
      <c r="AB218" s="112">
        <f t="shared" si="8"/>
        <v>1</v>
      </c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</row>
    <row r="219" spans="1:39">
      <c r="A219" s="22" t="s">
        <v>1668</v>
      </c>
      <c r="B219" s="23" t="s">
        <v>919</v>
      </c>
      <c r="C219" s="23" t="s">
        <v>920</v>
      </c>
      <c r="D219" s="23" t="s">
        <v>699</v>
      </c>
      <c r="E219" s="23" t="s">
        <v>1669</v>
      </c>
      <c r="F219" s="23" t="s">
        <v>43</v>
      </c>
      <c r="G219" s="125">
        <v>43698</v>
      </c>
      <c r="H219" s="125">
        <v>43705</v>
      </c>
      <c r="I219" s="23" t="s">
        <v>1670</v>
      </c>
      <c r="J219" s="26">
        <v>1</v>
      </c>
      <c r="K219" s="23" t="s">
        <v>1671</v>
      </c>
      <c r="L219" s="137">
        <v>44750</v>
      </c>
      <c r="M219" s="34">
        <v>239</v>
      </c>
      <c r="N219" s="127" t="s">
        <v>254</v>
      </c>
      <c r="O219" s="45">
        <v>44802</v>
      </c>
      <c r="P219" s="23" t="str">
        <f t="shared" ca="1" si="24"/>
        <v>Desvinculado</v>
      </c>
      <c r="Q219" s="129"/>
      <c r="R219" s="104">
        <v>1</v>
      </c>
      <c r="S219" s="104">
        <f t="shared" si="23"/>
        <v>6</v>
      </c>
      <c r="T219" s="104">
        <f t="shared" si="2"/>
        <v>25</v>
      </c>
      <c r="U219" s="129">
        <f t="shared" si="3"/>
        <v>3</v>
      </c>
      <c r="V219" s="129"/>
      <c r="W219" s="129" t="str">
        <f t="shared" ca="1" si="4"/>
        <v>No Aplica</v>
      </c>
      <c r="X219" s="129">
        <f t="shared" ca="1" si="5"/>
        <v>2025</v>
      </c>
      <c r="Y219" s="129">
        <f t="shared" ca="1" si="6"/>
        <v>2028</v>
      </c>
      <c r="Z219" s="129"/>
      <c r="AA219" s="113">
        <f t="shared" si="7"/>
        <v>-52</v>
      </c>
      <c r="AB219" s="112">
        <f t="shared" si="8"/>
        <v>1</v>
      </c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</row>
    <row r="220" spans="1:39">
      <c r="A220" s="22" t="s">
        <v>1672</v>
      </c>
      <c r="B220" s="23" t="s">
        <v>39</v>
      </c>
      <c r="C220" s="23" t="s">
        <v>1387</v>
      </c>
      <c r="D220" s="23" t="s">
        <v>1673</v>
      </c>
      <c r="E220" s="23" t="s">
        <v>1674</v>
      </c>
      <c r="F220" s="23" t="s">
        <v>33</v>
      </c>
      <c r="G220" s="134">
        <v>43461</v>
      </c>
      <c r="H220" s="125">
        <v>43466</v>
      </c>
      <c r="I220" s="23" t="s">
        <v>1675</v>
      </c>
      <c r="J220" s="26">
        <v>1</v>
      </c>
      <c r="K220" s="23" t="s">
        <v>1676</v>
      </c>
      <c r="L220" s="158">
        <v>44749</v>
      </c>
      <c r="M220" s="85">
        <v>49</v>
      </c>
      <c r="N220" s="127" t="s">
        <v>36</v>
      </c>
      <c r="O220" s="178">
        <v>44754</v>
      </c>
      <c r="P220" s="23" t="str">
        <f t="shared" ca="1" si="24"/>
        <v>Desvinculado</v>
      </c>
      <c r="Q220" s="129"/>
      <c r="R220" s="104">
        <v>1</v>
      </c>
      <c r="S220" s="104">
        <f t="shared" si="23"/>
        <v>5</v>
      </c>
      <c r="T220" s="104">
        <f t="shared" si="2"/>
        <v>18</v>
      </c>
      <c r="U220" s="129">
        <f t="shared" si="3"/>
        <v>3.5</v>
      </c>
      <c r="V220" s="129"/>
      <c r="W220" s="129" t="str">
        <f t="shared" ca="1" si="4"/>
        <v>No Aplica</v>
      </c>
      <c r="X220" s="129">
        <f t="shared" ca="1" si="5"/>
        <v>2024</v>
      </c>
      <c r="Y220" s="129">
        <f t="shared" ca="1" si="6"/>
        <v>2027</v>
      </c>
      <c r="Z220" s="104"/>
      <c r="AA220" s="113">
        <f t="shared" si="7"/>
        <v>-5</v>
      </c>
      <c r="AB220" s="112">
        <f t="shared" si="8"/>
        <v>1</v>
      </c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</row>
    <row r="221" spans="1:39">
      <c r="A221" s="22" t="s">
        <v>1677</v>
      </c>
      <c r="B221" s="23" t="s">
        <v>127</v>
      </c>
      <c r="C221" s="23" t="s">
        <v>288</v>
      </c>
      <c r="D221" s="23" t="s">
        <v>1678</v>
      </c>
      <c r="E221" s="23" t="s">
        <v>1679</v>
      </c>
      <c r="F221" s="23" t="s">
        <v>33</v>
      </c>
      <c r="G221" s="125">
        <v>43476</v>
      </c>
      <c r="H221" s="125">
        <v>43476</v>
      </c>
      <c r="I221" s="23" t="s">
        <v>1680</v>
      </c>
      <c r="J221" s="26">
        <v>1</v>
      </c>
      <c r="K221" s="23" t="s">
        <v>1681</v>
      </c>
      <c r="L221" s="179">
        <v>44749</v>
      </c>
      <c r="M221" s="34">
        <v>751</v>
      </c>
      <c r="N221" s="127" t="s">
        <v>36</v>
      </c>
      <c r="O221" s="33">
        <v>44744</v>
      </c>
      <c r="P221" s="23" t="str">
        <f t="shared" ca="1" si="24"/>
        <v>Desvinculado</v>
      </c>
      <c r="Q221" s="104"/>
      <c r="R221" s="104">
        <v>1</v>
      </c>
      <c r="S221" s="104">
        <f t="shared" si="23"/>
        <v>5</v>
      </c>
      <c r="T221" s="104">
        <f t="shared" si="2"/>
        <v>16</v>
      </c>
      <c r="U221" s="129">
        <f t="shared" si="3"/>
        <v>3.5</v>
      </c>
      <c r="V221" s="129"/>
      <c r="W221" s="129" t="str">
        <f t="shared" ca="1" si="4"/>
        <v>No Aplica</v>
      </c>
      <c r="X221" s="129">
        <f t="shared" ca="1" si="5"/>
        <v>2025</v>
      </c>
      <c r="Y221" s="129">
        <f t="shared" ca="1" si="6"/>
        <v>2028</v>
      </c>
      <c r="Z221" s="104">
        <v>1</v>
      </c>
      <c r="AA221" s="113">
        <f t="shared" si="7"/>
        <v>5</v>
      </c>
      <c r="AB221" s="112">
        <f t="shared" si="8"/>
        <v>1</v>
      </c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</row>
    <row r="222" spans="1:39">
      <c r="A222" s="22" t="s">
        <v>1682</v>
      </c>
      <c r="B222" s="23" t="s">
        <v>127</v>
      </c>
      <c r="C222" s="23" t="s">
        <v>288</v>
      </c>
      <c r="D222" s="23" t="s">
        <v>1683</v>
      </c>
      <c r="E222" s="23" t="s">
        <v>1684</v>
      </c>
      <c r="F222" s="23" t="s">
        <v>33</v>
      </c>
      <c r="G222" s="125">
        <v>43480</v>
      </c>
      <c r="H222" s="125">
        <v>43497</v>
      </c>
      <c r="I222" s="23" t="s">
        <v>1685</v>
      </c>
      <c r="J222" s="26">
        <v>1</v>
      </c>
      <c r="K222" s="23" t="s">
        <v>1686</v>
      </c>
      <c r="L222" s="179">
        <v>44749</v>
      </c>
      <c r="M222" s="34">
        <v>749</v>
      </c>
      <c r="N222" s="127" t="s">
        <v>36</v>
      </c>
      <c r="O222" s="178">
        <v>44743</v>
      </c>
      <c r="P222" s="23" t="str">
        <f t="shared" ca="1" si="24"/>
        <v>Desvinculado</v>
      </c>
      <c r="Q222" s="104"/>
      <c r="R222" s="104">
        <v>1</v>
      </c>
      <c r="S222" s="104">
        <f t="shared" si="23"/>
        <v>5</v>
      </c>
      <c r="T222" s="104">
        <f t="shared" si="2"/>
        <v>16</v>
      </c>
      <c r="U222" s="129">
        <f t="shared" si="3"/>
        <v>3.4</v>
      </c>
      <c r="V222" s="129"/>
      <c r="W222" s="129" t="str">
        <f t="shared" ca="1" si="4"/>
        <v>No Aplica</v>
      </c>
      <c r="X222" s="129">
        <f t="shared" ca="1" si="5"/>
        <v>2025</v>
      </c>
      <c r="Y222" s="129">
        <f t="shared" ca="1" si="6"/>
        <v>2028</v>
      </c>
      <c r="Z222" s="104">
        <v>1</v>
      </c>
      <c r="AA222" s="113">
        <f t="shared" si="7"/>
        <v>6</v>
      </c>
      <c r="AB222" s="112">
        <f t="shared" si="8"/>
        <v>1</v>
      </c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</row>
    <row r="223" spans="1:39">
      <c r="A223" s="22" t="s">
        <v>1687</v>
      </c>
      <c r="B223" s="23" t="s">
        <v>127</v>
      </c>
      <c r="C223" s="23" t="s">
        <v>1688</v>
      </c>
      <c r="D223" s="23" t="s">
        <v>1343</v>
      </c>
      <c r="E223" s="23" t="s">
        <v>1689</v>
      </c>
      <c r="F223" s="23" t="s">
        <v>43</v>
      </c>
      <c r="G223" s="125">
        <v>44095</v>
      </c>
      <c r="H223" s="125">
        <v>44105</v>
      </c>
      <c r="I223" s="23" t="s">
        <v>1690</v>
      </c>
      <c r="J223" s="26">
        <v>1</v>
      </c>
      <c r="K223" s="23" t="s">
        <v>1691</v>
      </c>
      <c r="L223" s="179">
        <v>44749</v>
      </c>
      <c r="M223" s="34">
        <v>954</v>
      </c>
      <c r="N223" s="127" t="s">
        <v>47</v>
      </c>
      <c r="O223" s="178">
        <v>44774</v>
      </c>
      <c r="P223" s="23" t="str">
        <f t="shared" ca="1" si="24"/>
        <v>Desvinculado</v>
      </c>
      <c r="Q223" s="104"/>
      <c r="R223" s="104">
        <v>1</v>
      </c>
      <c r="S223" s="104">
        <f t="shared" si="23"/>
        <v>6</v>
      </c>
      <c r="T223" s="104">
        <f t="shared" si="2"/>
        <v>21</v>
      </c>
      <c r="U223" s="129">
        <f t="shared" si="3"/>
        <v>1.8</v>
      </c>
      <c r="V223" s="129"/>
      <c r="W223" s="129" t="str">
        <f t="shared" ca="1" si="4"/>
        <v>No Aplica</v>
      </c>
      <c r="X223" s="129">
        <f t="shared" ca="1" si="5"/>
        <v>2026</v>
      </c>
      <c r="Y223" s="129">
        <f t="shared" ca="1" si="6"/>
        <v>2029</v>
      </c>
      <c r="Z223" s="129"/>
      <c r="AA223" s="113">
        <f t="shared" si="7"/>
        <v>-25</v>
      </c>
      <c r="AB223" s="112">
        <f t="shared" si="8"/>
        <v>1</v>
      </c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</row>
    <row r="224" spans="1:39">
      <c r="A224" s="72">
        <v>3194</v>
      </c>
      <c r="B224" s="23" t="s">
        <v>73</v>
      </c>
      <c r="C224" s="23" t="s">
        <v>659</v>
      </c>
      <c r="D224" s="23" t="s">
        <v>1692</v>
      </c>
      <c r="E224" s="23" t="s">
        <v>1693</v>
      </c>
      <c r="F224" s="23" t="s">
        <v>43</v>
      </c>
      <c r="G224" s="125">
        <v>42579</v>
      </c>
      <c r="H224" s="125">
        <v>42594</v>
      </c>
      <c r="I224" s="23" t="s">
        <v>1694</v>
      </c>
      <c r="J224" s="26">
        <v>1</v>
      </c>
      <c r="K224" s="23" t="s">
        <v>1695</v>
      </c>
      <c r="L224" s="158">
        <v>44747</v>
      </c>
      <c r="M224" s="184" t="s">
        <v>1696</v>
      </c>
      <c r="N224" s="127" t="s">
        <v>917</v>
      </c>
      <c r="O224" s="185">
        <v>44747</v>
      </c>
      <c r="P224" s="23" t="str">
        <f t="shared" ca="1" si="24"/>
        <v>Desvinculado</v>
      </c>
      <c r="Q224" s="129"/>
      <c r="R224" s="104">
        <v>1</v>
      </c>
      <c r="S224" s="104">
        <f t="shared" si="23"/>
        <v>5</v>
      </c>
      <c r="T224" s="104">
        <f t="shared" si="2"/>
        <v>17</v>
      </c>
      <c r="U224" s="129">
        <f t="shared" si="3"/>
        <v>5.9</v>
      </c>
      <c r="V224" s="129"/>
      <c r="W224" s="129" t="str">
        <f t="shared" ca="1" si="4"/>
        <v>No Aplica</v>
      </c>
      <c r="X224" s="129" t="str">
        <f t="shared" ca="1" si="5"/>
        <v>No Aplica</v>
      </c>
      <c r="Y224" s="129">
        <f t="shared" ca="1" si="6"/>
        <v>2025</v>
      </c>
      <c r="Z224" s="104"/>
      <c r="AA224" s="113">
        <f t="shared" si="7"/>
        <v>0</v>
      </c>
      <c r="AB224" s="112">
        <f t="shared" si="8"/>
        <v>1</v>
      </c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</row>
    <row r="225" spans="1:39">
      <c r="A225" s="22" t="s">
        <v>1697</v>
      </c>
      <c r="B225" s="23" t="s">
        <v>105</v>
      </c>
      <c r="C225" s="23" t="s">
        <v>548</v>
      </c>
      <c r="D225" s="23" t="s">
        <v>1698</v>
      </c>
      <c r="E225" s="23" t="s">
        <v>1699</v>
      </c>
      <c r="F225" s="23" t="s">
        <v>33</v>
      </c>
      <c r="G225" s="134">
        <v>43395</v>
      </c>
      <c r="H225" s="134">
        <v>43396</v>
      </c>
      <c r="I225" s="23" t="s">
        <v>1700</v>
      </c>
      <c r="J225" s="26">
        <v>1</v>
      </c>
      <c r="K225" s="23" t="s">
        <v>1701</v>
      </c>
      <c r="L225" s="179">
        <v>44747</v>
      </c>
      <c r="M225" s="34" t="s">
        <v>1702</v>
      </c>
      <c r="N225" s="127" t="s">
        <v>36</v>
      </c>
      <c r="O225" s="178">
        <v>44747</v>
      </c>
      <c r="P225" s="23" t="str">
        <f t="shared" ca="1" si="24"/>
        <v>Desvinculado</v>
      </c>
      <c r="Q225" s="104" t="s">
        <v>1703</v>
      </c>
      <c r="R225" s="104">
        <v>1</v>
      </c>
      <c r="S225" s="104">
        <f t="shared" si="23"/>
        <v>5</v>
      </c>
      <c r="T225" s="104">
        <f t="shared" si="2"/>
        <v>17</v>
      </c>
      <c r="U225" s="129">
        <f t="shared" si="3"/>
        <v>3.7</v>
      </c>
      <c r="V225" s="129"/>
      <c r="W225" s="129" t="str">
        <f t="shared" ca="1" si="4"/>
        <v>No Aplica</v>
      </c>
      <c r="X225" s="129">
        <f t="shared" ca="1" si="5"/>
        <v>2024</v>
      </c>
      <c r="Y225" s="129">
        <f t="shared" ca="1" si="6"/>
        <v>2027</v>
      </c>
      <c r="Z225" s="104">
        <v>1</v>
      </c>
      <c r="AA225" s="113">
        <f t="shared" si="7"/>
        <v>0</v>
      </c>
      <c r="AB225" s="112">
        <f t="shared" si="8"/>
        <v>1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</row>
    <row r="226" spans="1:39">
      <c r="A226" s="22" t="s">
        <v>1704</v>
      </c>
      <c r="B226" s="23" t="s">
        <v>92</v>
      </c>
      <c r="C226" s="23" t="s">
        <v>188</v>
      </c>
      <c r="D226" s="23" t="s">
        <v>830</v>
      </c>
      <c r="E226" s="23" t="s">
        <v>1705</v>
      </c>
      <c r="F226" s="23" t="s">
        <v>33</v>
      </c>
      <c r="G226" s="125">
        <v>44314</v>
      </c>
      <c r="H226" s="125">
        <v>44342</v>
      </c>
      <c r="I226" s="23" t="s">
        <v>1706</v>
      </c>
      <c r="J226" s="26">
        <v>1</v>
      </c>
      <c r="K226" s="23" t="s">
        <v>1707</v>
      </c>
      <c r="L226" s="158">
        <v>44747</v>
      </c>
      <c r="M226" s="85">
        <v>807</v>
      </c>
      <c r="N226" s="127" t="s">
        <v>47</v>
      </c>
      <c r="O226" s="45">
        <v>44635</v>
      </c>
      <c r="P226" s="23" t="str">
        <f t="shared" ca="1" si="24"/>
        <v>Desvinculado</v>
      </c>
      <c r="Q226" s="129"/>
      <c r="R226" s="104">
        <v>1</v>
      </c>
      <c r="S226" s="104">
        <f t="shared" si="23"/>
        <v>1</v>
      </c>
      <c r="T226" s="104">
        <f t="shared" si="2"/>
        <v>1</v>
      </c>
      <c r="U226" s="129">
        <f t="shared" si="3"/>
        <v>0.8</v>
      </c>
      <c r="V226" s="129"/>
      <c r="W226" s="129">
        <f t="shared" ca="1" si="4"/>
        <v>2024</v>
      </c>
      <c r="X226" s="129">
        <f t="shared" ca="1" si="5"/>
        <v>2027</v>
      </c>
      <c r="Y226" s="129">
        <f t="shared" ca="1" si="6"/>
        <v>2030</v>
      </c>
      <c r="Z226" s="104">
        <v>1</v>
      </c>
      <c r="AA226" s="113">
        <f t="shared" si="7"/>
        <v>112</v>
      </c>
      <c r="AB226" s="112">
        <f t="shared" si="8"/>
        <v>1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</row>
    <row r="227" spans="1:39">
      <c r="A227" s="22" t="s">
        <v>1708</v>
      </c>
      <c r="B227" s="23" t="s">
        <v>919</v>
      </c>
      <c r="C227" s="23" t="s">
        <v>920</v>
      </c>
      <c r="D227" s="23" t="s">
        <v>1074</v>
      </c>
      <c r="E227" s="23" t="s">
        <v>1709</v>
      </c>
      <c r="F227" s="23" t="s">
        <v>33</v>
      </c>
      <c r="G227" s="125">
        <v>44424</v>
      </c>
      <c r="H227" s="125">
        <v>44425</v>
      </c>
      <c r="I227" s="23" t="s">
        <v>1710</v>
      </c>
      <c r="J227" s="26">
        <v>1</v>
      </c>
      <c r="K227" s="23" t="s">
        <v>1711</v>
      </c>
      <c r="L227" s="137">
        <v>44747</v>
      </c>
      <c r="M227" s="187" t="s">
        <v>1712</v>
      </c>
      <c r="N227" s="127" t="s">
        <v>36</v>
      </c>
      <c r="O227" s="185">
        <v>44734</v>
      </c>
      <c r="P227" s="23" t="str">
        <f t="shared" ca="1" si="24"/>
        <v>Desvinculado</v>
      </c>
      <c r="Q227" s="104"/>
      <c r="R227" s="104">
        <v>1</v>
      </c>
      <c r="S227" s="104">
        <f t="shared" si="23"/>
        <v>4</v>
      </c>
      <c r="T227" s="104">
        <f t="shared" si="2"/>
        <v>15</v>
      </c>
      <c r="U227" s="129">
        <f t="shared" si="3"/>
        <v>0.8</v>
      </c>
      <c r="V227" s="129"/>
      <c r="W227" s="129">
        <f t="shared" ca="1" si="4"/>
        <v>2024</v>
      </c>
      <c r="X227" s="129">
        <f t="shared" ca="1" si="5"/>
        <v>2027</v>
      </c>
      <c r="Y227" s="129">
        <f t="shared" ca="1" si="6"/>
        <v>2030</v>
      </c>
      <c r="Z227" s="104">
        <v>1</v>
      </c>
      <c r="AA227" s="113">
        <f t="shared" si="7"/>
        <v>13</v>
      </c>
      <c r="AB227" s="112">
        <f t="shared" si="8"/>
        <v>1</v>
      </c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</row>
    <row r="228" spans="1:39">
      <c r="A228" s="72">
        <v>3348</v>
      </c>
      <c r="B228" s="23" t="s">
        <v>231</v>
      </c>
      <c r="C228" s="23" t="s">
        <v>232</v>
      </c>
      <c r="D228" s="23" t="s">
        <v>1161</v>
      </c>
      <c r="E228" s="23" t="s">
        <v>1713</v>
      </c>
      <c r="F228" s="23" t="s">
        <v>43</v>
      </c>
      <c r="G228" s="125">
        <v>42584</v>
      </c>
      <c r="H228" s="125">
        <v>42583</v>
      </c>
      <c r="I228" s="23" t="s">
        <v>1714</v>
      </c>
      <c r="J228" s="26">
        <v>1</v>
      </c>
      <c r="K228" s="23" t="s">
        <v>1715</v>
      </c>
      <c r="L228" s="179">
        <v>44743</v>
      </c>
      <c r="M228" s="34">
        <v>124080</v>
      </c>
      <c r="N228" s="127" t="s">
        <v>917</v>
      </c>
      <c r="O228" s="178">
        <v>44775</v>
      </c>
      <c r="P228" s="23" t="str">
        <f t="shared" ca="1" si="24"/>
        <v>Desvinculado</v>
      </c>
      <c r="Q228" s="129"/>
      <c r="R228" s="104">
        <v>1</v>
      </c>
      <c r="S228" s="104">
        <f t="shared" si="23"/>
        <v>6</v>
      </c>
      <c r="T228" s="104">
        <f t="shared" si="2"/>
        <v>21</v>
      </c>
      <c r="U228" s="129">
        <f t="shared" si="3"/>
        <v>6</v>
      </c>
      <c r="V228" s="129"/>
      <c r="W228" s="129" t="str">
        <f t="shared" ca="1" si="4"/>
        <v>No Aplica</v>
      </c>
      <c r="X228" s="129" t="str">
        <f t="shared" ca="1" si="5"/>
        <v>No Aplica</v>
      </c>
      <c r="Y228" s="129">
        <f t="shared" ca="1" si="6"/>
        <v>2025</v>
      </c>
      <c r="Z228" s="129"/>
      <c r="AA228" s="113">
        <f t="shared" si="7"/>
        <v>-32</v>
      </c>
      <c r="AB228" s="112">
        <f t="shared" si="8"/>
        <v>1</v>
      </c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</row>
    <row r="229" spans="1:39">
      <c r="A229" s="22" t="s">
        <v>1716</v>
      </c>
      <c r="B229" s="23" t="s">
        <v>56</v>
      </c>
      <c r="C229" s="23" t="s">
        <v>220</v>
      </c>
      <c r="D229" s="23" t="s">
        <v>1717</v>
      </c>
      <c r="E229" s="23" t="s">
        <v>1718</v>
      </c>
      <c r="F229" s="23" t="s">
        <v>43</v>
      </c>
      <c r="G229" s="125">
        <v>43585</v>
      </c>
      <c r="H229" s="125">
        <v>44067</v>
      </c>
      <c r="I229" s="23" t="s">
        <v>1719</v>
      </c>
      <c r="J229" s="26">
        <v>1</v>
      </c>
      <c r="K229" s="23" t="s">
        <v>1720</v>
      </c>
      <c r="L229" s="137">
        <v>44743</v>
      </c>
      <c r="M229" s="34">
        <v>1124</v>
      </c>
      <c r="N229" s="127" t="s">
        <v>36</v>
      </c>
      <c r="O229" s="45">
        <v>44727</v>
      </c>
      <c r="P229" s="23" t="str">
        <f t="shared" ca="1" si="24"/>
        <v>Desvinculado</v>
      </c>
      <c r="Q229" s="104"/>
      <c r="R229" s="104">
        <v>1</v>
      </c>
      <c r="S229" s="104">
        <f t="shared" si="23"/>
        <v>4</v>
      </c>
      <c r="T229" s="104">
        <f t="shared" si="2"/>
        <v>14</v>
      </c>
      <c r="U229" s="129">
        <f t="shared" si="3"/>
        <v>1.8</v>
      </c>
      <c r="V229" s="129"/>
      <c r="W229" s="129" t="str">
        <f t="shared" ca="1" si="4"/>
        <v>No Aplica</v>
      </c>
      <c r="X229" s="129">
        <f t="shared" ca="1" si="5"/>
        <v>2026</v>
      </c>
      <c r="Y229" s="129">
        <f t="shared" ca="1" si="6"/>
        <v>2029</v>
      </c>
      <c r="Z229" s="104">
        <v>1</v>
      </c>
      <c r="AA229" s="113">
        <f t="shared" si="7"/>
        <v>16</v>
      </c>
      <c r="AB229" s="112">
        <f t="shared" si="8"/>
        <v>1</v>
      </c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</row>
    <row r="230" spans="1:39">
      <c r="A230" s="22" t="s">
        <v>1721</v>
      </c>
      <c r="B230" s="23" t="s">
        <v>56</v>
      </c>
      <c r="C230" s="23" t="s">
        <v>584</v>
      </c>
      <c r="D230" s="23" t="s">
        <v>1161</v>
      </c>
      <c r="E230" s="23" t="s">
        <v>1722</v>
      </c>
      <c r="F230" s="23" t="s">
        <v>43</v>
      </c>
      <c r="G230" s="125">
        <v>43663</v>
      </c>
      <c r="H230" s="125">
        <v>43678</v>
      </c>
      <c r="I230" s="23" t="s">
        <v>1723</v>
      </c>
      <c r="J230" s="26">
        <v>1</v>
      </c>
      <c r="K230" s="23" t="s">
        <v>1724</v>
      </c>
      <c r="L230" s="179">
        <v>44743</v>
      </c>
      <c r="M230" s="34">
        <v>679</v>
      </c>
      <c r="N230" s="127" t="s">
        <v>254</v>
      </c>
      <c r="O230" s="185">
        <v>44775</v>
      </c>
      <c r="P230" s="23" t="str">
        <f t="shared" ca="1" si="24"/>
        <v>Desvinculado</v>
      </c>
      <c r="Q230" s="129"/>
      <c r="R230" s="104">
        <v>1</v>
      </c>
      <c r="S230" s="104">
        <f t="shared" si="23"/>
        <v>6</v>
      </c>
      <c r="T230" s="104">
        <f t="shared" si="2"/>
        <v>21</v>
      </c>
      <c r="U230" s="129">
        <f t="shared" si="3"/>
        <v>3</v>
      </c>
      <c r="V230" s="129"/>
      <c r="W230" s="129" t="str">
        <f t="shared" ca="1" si="4"/>
        <v>No Aplica</v>
      </c>
      <c r="X230" s="129">
        <f t="shared" ca="1" si="5"/>
        <v>2025</v>
      </c>
      <c r="Y230" s="129">
        <f t="shared" ca="1" si="6"/>
        <v>2028</v>
      </c>
      <c r="Z230" s="129"/>
      <c r="AA230" s="113">
        <f t="shared" si="7"/>
        <v>-32</v>
      </c>
      <c r="AB230" s="112">
        <f t="shared" si="8"/>
        <v>1</v>
      </c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</row>
    <row r="231" spans="1:39">
      <c r="A231" s="22" t="s">
        <v>1725</v>
      </c>
      <c r="B231" s="23" t="s">
        <v>56</v>
      </c>
      <c r="C231" s="23" t="s">
        <v>57</v>
      </c>
      <c r="D231" s="23" t="s">
        <v>798</v>
      </c>
      <c r="E231" s="23" t="s">
        <v>1726</v>
      </c>
      <c r="F231" s="23" t="s">
        <v>43</v>
      </c>
      <c r="G231" s="125">
        <v>43672</v>
      </c>
      <c r="H231" s="125">
        <v>43678</v>
      </c>
      <c r="I231" s="23" t="s">
        <v>1727</v>
      </c>
      <c r="J231" s="26">
        <v>1</v>
      </c>
      <c r="K231" s="23" t="s">
        <v>1728</v>
      </c>
      <c r="L231" s="158">
        <v>44743</v>
      </c>
      <c r="M231" s="34">
        <v>1003</v>
      </c>
      <c r="N231" s="127" t="s">
        <v>254</v>
      </c>
      <c r="O231" s="45">
        <v>44775</v>
      </c>
      <c r="P231" s="23" t="str">
        <f t="shared" ca="1" si="24"/>
        <v>Desvinculado</v>
      </c>
      <c r="Q231" s="129"/>
      <c r="R231" s="104">
        <v>1</v>
      </c>
      <c r="S231" s="104">
        <f t="shared" si="23"/>
        <v>6</v>
      </c>
      <c r="T231" s="104">
        <f t="shared" si="2"/>
        <v>21</v>
      </c>
      <c r="U231" s="129">
        <f t="shared" si="3"/>
        <v>3</v>
      </c>
      <c r="V231" s="129"/>
      <c r="W231" s="129" t="str">
        <f t="shared" ca="1" si="4"/>
        <v>No Aplica</v>
      </c>
      <c r="X231" s="129">
        <f t="shared" ca="1" si="5"/>
        <v>2025</v>
      </c>
      <c r="Y231" s="129">
        <f t="shared" ca="1" si="6"/>
        <v>2028</v>
      </c>
      <c r="Z231" s="129"/>
      <c r="AA231" s="113">
        <f t="shared" si="7"/>
        <v>-32</v>
      </c>
      <c r="AB231" s="112">
        <f t="shared" si="8"/>
        <v>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</row>
    <row r="232" spans="1:39">
      <c r="A232" s="22" t="s">
        <v>1729</v>
      </c>
      <c r="B232" s="23" t="s">
        <v>56</v>
      </c>
      <c r="C232" s="23" t="s">
        <v>57</v>
      </c>
      <c r="D232" s="23" t="s">
        <v>1104</v>
      </c>
      <c r="E232" s="23" t="s">
        <v>1730</v>
      </c>
      <c r="F232" s="23" t="s">
        <v>43</v>
      </c>
      <c r="G232" s="125">
        <v>43665</v>
      </c>
      <c r="H232" s="125">
        <v>43678</v>
      </c>
      <c r="I232" s="23" t="s">
        <v>1731</v>
      </c>
      <c r="J232" s="26">
        <v>1</v>
      </c>
      <c r="K232" s="23" t="s">
        <v>1732</v>
      </c>
      <c r="L232" s="158">
        <v>44743</v>
      </c>
      <c r="M232" s="34">
        <v>1004</v>
      </c>
      <c r="N232" s="127" t="s">
        <v>254</v>
      </c>
      <c r="O232" s="159">
        <v>44775</v>
      </c>
      <c r="P232" s="23" t="str">
        <f t="shared" ca="1" si="24"/>
        <v>Desvinculado</v>
      </c>
      <c r="Q232" s="129"/>
      <c r="R232" s="104">
        <v>1</v>
      </c>
      <c r="S232" s="104">
        <f t="shared" si="23"/>
        <v>6</v>
      </c>
      <c r="T232" s="104">
        <f t="shared" si="2"/>
        <v>21</v>
      </c>
      <c r="U232" s="129">
        <f t="shared" si="3"/>
        <v>3</v>
      </c>
      <c r="V232" s="129"/>
      <c r="W232" s="129" t="str">
        <f t="shared" ca="1" si="4"/>
        <v>No Aplica</v>
      </c>
      <c r="X232" s="129">
        <f t="shared" ca="1" si="5"/>
        <v>2025</v>
      </c>
      <c r="Y232" s="129">
        <f t="shared" ca="1" si="6"/>
        <v>2028</v>
      </c>
      <c r="Z232" s="129"/>
      <c r="AA232" s="113">
        <f t="shared" si="7"/>
        <v>-32</v>
      </c>
      <c r="AB232" s="112">
        <f t="shared" si="8"/>
        <v>1</v>
      </c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</row>
    <row r="233" spans="1:39">
      <c r="A233" s="72">
        <v>3120</v>
      </c>
      <c r="B233" s="23" t="s">
        <v>56</v>
      </c>
      <c r="C233" s="23" t="s">
        <v>584</v>
      </c>
      <c r="D233" s="23" t="s">
        <v>1733</v>
      </c>
      <c r="E233" s="23" t="s">
        <v>1734</v>
      </c>
      <c r="F233" s="23" t="s">
        <v>43</v>
      </c>
      <c r="G233" s="125">
        <v>42585</v>
      </c>
      <c r="H233" s="125">
        <v>42583</v>
      </c>
      <c r="I233" s="23" t="s">
        <v>1735</v>
      </c>
      <c r="J233" s="26">
        <v>1</v>
      </c>
      <c r="K233" s="23" t="s">
        <v>1736</v>
      </c>
      <c r="L233" s="179">
        <v>44742</v>
      </c>
      <c r="M233" s="34">
        <v>677</v>
      </c>
      <c r="N233" s="127" t="s">
        <v>254</v>
      </c>
      <c r="O233" s="45">
        <v>44775</v>
      </c>
      <c r="P233" s="23" t="str">
        <f t="shared" ca="1" si="24"/>
        <v>Desvinculado</v>
      </c>
      <c r="Q233" s="129"/>
      <c r="R233" s="104">
        <v>1</v>
      </c>
      <c r="S233" s="104">
        <f t="shared" si="23"/>
        <v>6</v>
      </c>
      <c r="T233" s="104">
        <f t="shared" si="2"/>
        <v>21</v>
      </c>
      <c r="U233" s="129">
        <f t="shared" si="3"/>
        <v>6</v>
      </c>
      <c r="V233" s="129"/>
      <c r="W233" s="129" t="str">
        <f t="shared" ca="1" si="4"/>
        <v>No Aplica</v>
      </c>
      <c r="X233" s="129" t="str">
        <f t="shared" ca="1" si="5"/>
        <v>No Aplica</v>
      </c>
      <c r="Y233" s="129">
        <f t="shared" ca="1" si="6"/>
        <v>2025</v>
      </c>
      <c r="Z233" s="129"/>
      <c r="AA233" s="113">
        <f t="shared" si="7"/>
        <v>-33</v>
      </c>
      <c r="AB233" s="112">
        <f t="shared" si="8"/>
        <v>1</v>
      </c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</row>
    <row r="234" spans="1:39">
      <c r="A234" s="22" t="s">
        <v>1737</v>
      </c>
      <c r="B234" s="23" t="s">
        <v>429</v>
      </c>
      <c r="C234" s="23" t="s">
        <v>494</v>
      </c>
      <c r="D234" s="23" t="s">
        <v>732</v>
      </c>
      <c r="E234" s="23" t="s">
        <v>1738</v>
      </c>
      <c r="F234" s="23" t="s">
        <v>33</v>
      </c>
      <c r="G234" s="125">
        <v>43503</v>
      </c>
      <c r="H234" s="125">
        <v>43514</v>
      </c>
      <c r="I234" s="23" t="s">
        <v>1739</v>
      </c>
      <c r="J234" s="26">
        <v>1</v>
      </c>
      <c r="K234" s="23" t="s">
        <v>1740</v>
      </c>
      <c r="L234" s="158">
        <v>44741</v>
      </c>
      <c r="M234" s="180">
        <v>640</v>
      </c>
      <c r="N234" s="127" t="s">
        <v>36</v>
      </c>
      <c r="O234" s="178">
        <v>44749</v>
      </c>
      <c r="P234" s="23" t="str">
        <f t="shared" ca="1" si="24"/>
        <v>Desvinculado</v>
      </c>
      <c r="Q234" s="104"/>
      <c r="R234" s="104">
        <v>1</v>
      </c>
      <c r="S234" s="104">
        <f t="shared" si="23"/>
        <v>5</v>
      </c>
      <c r="T234" s="104">
        <f t="shared" si="2"/>
        <v>17</v>
      </c>
      <c r="U234" s="129">
        <f t="shared" si="3"/>
        <v>3.4</v>
      </c>
      <c r="V234" s="129"/>
      <c r="W234" s="129" t="str">
        <f t="shared" ca="1" si="4"/>
        <v>No Aplica</v>
      </c>
      <c r="X234" s="129">
        <f t="shared" ca="1" si="5"/>
        <v>2025</v>
      </c>
      <c r="Y234" s="129">
        <f t="shared" ca="1" si="6"/>
        <v>2028</v>
      </c>
      <c r="Z234" s="104">
        <v>1</v>
      </c>
      <c r="AA234" s="113">
        <f t="shared" si="7"/>
        <v>-8</v>
      </c>
      <c r="AB234" s="112">
        <f t="shared" si="8"/>
        <v>1</v>
      </c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</row>
    <row r="235" spans="1:39">
      <c r="A235" s="22" t="s">
        <v>1741</v>
      </c>
      <c r="B235" s="23" t="s">
        <v>92</v>
      </c>
      <c r="C235" s="23" t="s">
        <v>188</v>
      </c>
      <c r="D235" s="23" t="s">
        <v>888</v>
      </c>
      <c r="E235" s="23" t="s">
        <v>1742</v>
      </c>
      <c r="F235" s="23" t="s">
        <v>33</v>
      </c>
      <c r="G235" s="125">
        <v>43335</v>
      </c>
      <c r="H235" s="125">
        <v>43342</v>
      </c>
      <c r="I235" s="23" t="s">
        <v>1743</v>
      </c>
      <c r="J235" s="26">
        <v>1</v>
      </c>
      <c r="K235" s="23" t="s">
        <v>1744</v>
      </c>
      <c r="L235" s="181">
        <v>44740</v>
      </c>
      <c r="M235" s="188">
        <v>873</v>
      </c>
      <c r="N235" s="127" t="s">
        <v>36</v>
      </c>
      <c r="O235" s="178">
        <v>44762</v>
      </c>
      <c r="P235" s="23" t="str">
        <f t="shared" ca="1" si="24"/>
        <v>Desvinculado</v>
      </c>
      <c r="Q235" s="104"/>
      <c r="R235" s="104">
        <v>1</v>
      </c>
      <c r="S235" s="104">
        <f t="shared" si="23"/>
        <v>5</v>
      </c>
      <c r="T235" s="104">
        <f t="shared" si="2"/>
        <v>19</v>
      </c>
      <c r="U235" s="129">
        <f t="shared" si="3"/>
        <v>3.9</v>
      </c>
      <c r="V235" s="129"/>
      <c r="W235" s="129" t="str">
        <f t="shared" ca="1" si="4"/>
        <v>No Aplica</v>
      </c>
      <c r="X235" s="129">
        <f t="shared" ca="1" si="5"/>
        <v>2024</v>
      </c>
      <c r="Y235" s="129">
        <f t="shared" ca="1" si="6"/>
        <v>2027</v>
      </c>
      <c r="Z235" s="104">
        <v>1</v>
      </c>
      <c r="AA235" s="113">
        <f t="shared" si="7"/>
        <v>-22</v>
      </c>
      <c r="AB235" s="112">
        <f t="shared" si="8"/>
        <v>1</v>
      </c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</row>
    <row r="236" spans="1:39">
      <c r="A236" s="22" t="s">
        <v>1745</v>
      </c>
      <c r="B236" s="23" t="s">
        <v>92</v>
      </c>
      <c r="C236" s="23" t="s">
        <v>203</v>
      </c>
      <c r="D236" s="23" t="s">
        <v>694</v>
      </c>
      <c r="E236" s="23" t="s">
        <v>1746</v>
      </c>
      <c r="F236" s="23" t="s">
        <v>33</v>
      </c>
      <c r="G236" s="125">
        <v>43644</v>
      </c>
      <c r="H236" s="125">
        <v>43674</v>
      </c>
      <c r="I236" s="23" t="s">
        <v>1747</v>
      </c>
      <c r="J236" s="26">
        <v>1</v>
      </c>
      <c r="K236" s="23" t="s">
        <v>1748</v>
      </c>
      <c r="L236" s="158">
        <v>44740</v>
      </c>
      <c r="M236" s="85">
        <v>5406</v>
      </c>
      <c r="N236" s="127" t="s">
        <v>254</v>
      </c>
      <c r="O236" s="45">
        <v>44771</v>
      </c>
      <c r="P236" s="23" t="str">
        <f t="shared" ca="1" si="24"/>
        <v>Desvinculado</v>
      </c>
      <c r="Q236" s="129"/>
      <c r="R236" s="104">
        <v>1</v>
      </c>
      <c r="S236" s="104">
        <f t="shared" si="23"/>
        <v>5</v>
      </c>
      <c r="T236" s="104">
        <f t="shared" si="2"/>
        <v>20</v>
      </c>
      <c r="U236" s="129">
        <f t="shared" si="3"/>
        <v>3</v>
      </c>
      <c r="V236" s="129"/>
      <c r="W236" s="129" t="str">
        <f t="shared" ca="1" si="4"/>
        <v>No Aplica</v>
      </c>
      <c r="X236" s="129">
        <f t="shared" ca="1" si="5"/>
        <v>2025</v>
      </c>
      <c r="Y236" s="129">
        <f t="shared" ca="1" si="6"/>
        <v>2028</v>
      </c>
      <c r="Z236" s="129"/>
      <c r="AA236" s="113">
        <f t="shared" si="7"/>
        <v>-31</v>
      </c>
      <c r="AB236" s="112">
        <f t="shared" si="8"/>
        <v>1</v>
      </c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</row>
    <row r="237" spans="1:39">
      <c r="A237" s="22" t="s">
        <v>1749</v>
      </c>
      <c r="B237" s="23" t="s">
        <v>92</v>
      </c>
      <c r="C237" s="23" t="s">
        <v>203</v>
      </c>
      <c r="D237" s="23" t="s">
        <v>727</v>
      </c>
      <c r="E237" s="23" t="s">
        <v>1750</v>
      </c>
      <c r="F237" s="23" t="s">
        <v>33</v>
      </c>
      <c r="G237" s="125">
        <v>43644</v>
      </c>
      <c r="H237" s="125">
        <v>43678</v>
      </c>
      <c r="I237" s="23" t="s">
        <v>1751</v>
      </c>
      <c r="J237" s="26">
        <v>1</v>
      </c>
      <c r="K237" s="23" t="s">
        <v>1752</v>
      </c>
      <c r="L237" s="158">
        <v>44740</v>
      </c>
      <c r="M237" s="85">
        <v>5407</v>
      </c>
      <c r="N237" s="127" t="s">
        <v>254</v>
      </c>
      <c r="O237" s="45">
        <v>44775</v>
      </c>
      <c r="P237" s="23" t="str">
        <f t="shared" ca="1" si="24"/>
        <v>Desvinculado</v>
      </c>
      <c r="Q237" s="129"/>
      <c r="R237" s="104">
        <v>1</v>
      </c>
      <c r="S237" s="104">
        <f t="shared" si="23"/>
        <v>6</v>
      </c>
      <c r="T237" s="104">
        <f t="shared" si="2"/>
        <v>21</v>
      </c>
      <c r="U237" s="129">
        <f t="shared" si="3"/>
        <v>3</v>
      </c>
      <c r="V237" s="129"/>
      <c r="W237" s="129" t="str">
        <f t="shared" ca="1" si="4"/>
        <v>No Aplica</v>
      </c>
      <c r="X237" s="129">
        <f t="shared" ca="1" si="5"/>
        <v>2025</v>
      </c>
      <c r="Y237" s="129">
        <f t="shared" ca="1" si="6"/>
        <v>2028</v>
      </c>
      <c r="Z237" s="129"/>
      <c r="AA237" s="113">
        <f t="shared" si="7"/>
        <v>-35</v>
      </c>
      <c r="AB237" s="112">
        <f t="shared" si="8"/>
        <v>1</v>
      </c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</row>
    <row r="238" spans="1:39">
      <c r="A238" s="22" t="s">
        <v>1753</v>
      </c>
      <c r="B238" s="23" t="s">
        <v>56</v>
      </c>
      <c r="C238" s="23" t="s">
        <v>220</v>
      </c>
      <c r="D238" s="23" t="s">
        <v>716</v>
      </c>
      <c r="E238" s="23" t="s">
        <v>1754</v>
      </c>
      <c r="F238" s="23" t="s">
        <v>33</v>
      </c>
      <c r="G238" s="134">
        <v>43783</v>
      </c>
      <c r="H238" s="125">
        <v>43801</v>
      </c>
      <c r="I238" s="23" t="s">
        <v>1755</v>
      </c>
      <c r="J238" s="26">
        <v>1</v>
      </c>
      <c r="K238" s="23" t="s">
        <v>1756</v>
      </c>
      <c r="L238" s="179">
        <v>44736</v>
      </c>
      <c r="M238" s="34">
        <v>1097</v>
      </c>
      <c r="N238" s="127" t="s">
        <v>36</v>
      </c>
      <c r="O238" s="178">
        <v>44743</v>
      </c>
      <c r="P238" s="23" t="str">
        <f t="shared" ca="1" si="24"/>
        <v>Desvinculado</v>
      </c>
      <c r="Q238" s="104"/>
      <c r="R238" s="104">
        <v>1</v>
      </c>
      <c r="S238" s="104">
        <f t="shared" si="23"/>
        <v>5</v>
      </c>
      <c r="T238" s="104">
        <f t="shared" si="2"/>
        <v>16</v>
      </c>
      <c r="U238" s="129">
        <f t="shared" si="3"/>
        <v>2.6</v>
      </c>
      <c r="V238" s="129"/>
      <c r="W238" s="129" t="str">
        <f t="shared" ca="1" si="4"/>
        <v>No Aplica</v>
      </c>
      <c r="X238" s="129">
        <f t="shared" ca="1" si="5"/>
        <v>2025</v>
      </c>
      <c r="Y238" s="129">
        <f t="shared" ca="1" si="6"/>
        <v>2028</v>
      </c>
      <c r="Z238" s="104">
        <v>1</v>
      </c>
      <c r="AA238" s="113">
        <f t="shared" si="7"/>
        <v>-7</v>
      </c>
      <c r="AB238" s="112">
        <f t="shared" si="8"/>
        <v>1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</row>
    <row r="239" spans="1:39">
      <c r="A239" s="22" t="s">
        <v>1757</v>
      </c>
      <c r="B239" s="23" t="s">
        <v>56</v>
      </c>
      <c r="C239" s="23" t="s">
        <v>220</v>
      </c>
      <c r="D239" s="23" t="s">
        <v>830</v>
      </c>
      <c r="E239" s="23" t="s">
        <v>1758</v>
      </c>
      <c r="F239" s="23" t="s">
        <v>43</v>
      </c>
      <c r="G239" s="125">
        <v>43579</v>
      </c>
      <c r="H239" s="125">
        <v>43587</v>
      </c>
      <c r="I239" s="23" t="s">
        <v>1759</v>
      </c>
      <c r="J239" s="26">
        <v>1</v>
      </c>
      <c r="K239" s="23" t="s">
        <v>1760</v>
      </c>
      <c r="L239" s="179">
        <v>44736</v>
      </c>
      <c r="M239" s="34">
        <v>1097</v>
      </c>
      <c r="N239" s="127" t="s">
        <v>36</v>
      </c>
      <c r="O239" s="45">
        <v>44743</v>
      </c>
      <c r="P239" s="23" t="str">
        <f t="shared" ca="1" si="24"/>
        <v>Desvinculado</v>
      </c>
      <c r="Q239" s="104"/>
      <c r="R239" s="104">
        <v>1</v>
      </c>
      <c r="S239" s="104">
        <f t="shared" si="23"/>
        <v>5</v>
      </c>
      <c r="T239" s="104">
        <f t="shared" si="2"/>
        <v>16</v>
      </c>
      <c r="U239" s="129">
        <f t="shared" si="3"/>
        <v>3.2</v>
      </c>
      <c r="V239" s="129"/>
      <c r="W239" s="129" t="str">
        <f t="shared" ca="1" si="4"/>
        <v>No Aplica</v>
      </c>
      <c r="X239" s="129">
        <f t="shared" ca="1" si="5"/>
        <v>2025</v>
      </c>
      <c r="Y239" s="129">
        <f t="shared" ca="1" si="6"/>
        <v>2028</v>
      </c>
      <c r="Z239" s="104">
        <v>1</v>
      </c>
      <c r="AA239" s="113">
        <f t="shared" si="7"/>
        <v>-7</v>
      </c>
      <c r="AB239" s="112">
        <f t="shared" si="8"/>
        <v>1</v>
      </c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</row>
    <row r="240" spans="1:39">
      <c r="A240" s="22" t="s">
        <v>1761</v>
      </c>
      <c r="B240" s="23" t="s">
        <v>56</v>
      </c>
      <c r="C240" s="23" t="s">
        <v>220</v>
      </c>
      <c r="D240" s="23" t="s">
        <v>738</v>
      </c>
      <c r="E240" s="23" t="s">
        <v>1762</v>
      </c>
      <c r="F240" s="23" t="s">
        <v>43</v>
      </c>
      <c r="G240" s="125">
        <v>43482</v>
      </c>
      <c r="H240" s="125">
        <v>43500</v>
      </c>
      <c r="I240" s="23" t="s">
        <v>1763</v>
      </c>
      <c r="J240" s="26">
        <v>1</v>
      </c>
      <c r="K240" s="23" t="s">
        <v>1764</v>
      </c>
      <c r="L240" s="179">
        <v>44736</v>
      </c>
      <c r="M240" s="34">
        <v>1097</v>
      </c>
      <c r="N240" s="127" t="s">
        <v>36</v>
      </c>
      <c r="O240" s="45">
        <v>44725</v>
      </c>
      <c r="P240" s="23" t="str">
        <f t="shared" ca="1" si="24"/>
        <v>Desvinculado</v>
      </c>
      <c r="Q240" s="104"/>
      <c r="R240" s="104">
        <v>1</v>
      </c>
      <c r="S240" s="104">
        <f t="shared" si="23"/>
        <v>4</v>
      </c>
      <c r="T240" s="104">
        <f t="shared" si="2"/>
        <v>14</v>
      </c>
      <c r="U240" s="129">
        <f t="shared" si="3"/>
        <v>3.4</v>
      </c>
      <c r="V240" s="129"/>
      <c r="W240" s="129" t="str">
        <f t="shared" ca="1" si="4"/>
        <v>No Aplica</v>
      </c>
      <c r="X240" s="129">
        <f t="shared" ca="1" si="5"/>
        <v>2025</v>
      </c>
      <c r="Y240" s="129">
        <f t="shared" ca="1" si="6"/>
        <v>2028</v>
      </c>
      <c r="Z240" s="104">
        <v>1</v>
      </c>
      <c r="AA240" s="113">
        <f t="shared" si="7"/>
        <v>11</v>
      </c>
      <c r="AB240" s="112">
        <f t="shared" si="8"/>
        <v>1</v>
      </c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</row>
    <row r="241" spans="1:39">
      <c r="A241" s="22" t="s">
        <v>1765</v>
      </c>
      <c r="B241" s="23" t="s">
        <v>111</v>
      </c>
      <c r="C241" s="23" t="s">
        <v>522</v>
      </c>
      <c r="D241" s="23" t="s">
        <v>798</v>
      </c>
      <c r="E241" s="23" t="s">
        <v>1766</v>
      </c>
      <c r="F241" s="23" t="s">
        <v>43</v>
      </c>
      <c r="G241" s="125">
        <v>43648</v>
      </c>
      <c r="H241" s="125">
        <v>43670</v>
      </c>
      <c r="I241" s="23" t="s">
        <v>1767</v>
      </c>
      <c r="J241" s="26">
        <v>1</v>
      </c>
      <c r="K241" s="23" t="s">
        <v>1768</v>
      </c>
      <c r="L241" s="158">
        <v>44736</v>
      </c>
      <c r="M241" s="85" t="s">
        <v>1769</v>
      </c>
      <c r="N241" s="127" t="s">
        <v>254</v>
      </c>
      <c r="O241" s="45">
        <v>44767</v>
      </c>
      <c r="P241" s="23" t="str">
        <f t="shared" ca="1" si="24"/>
        <v>Desvinculado</v>
      </c>
      <c r="Q241" s="129"/>
      <c r="R241" s="104">
        <v>1</v>
      </c>
      <c r="S241" s="104">
        <f t="shared" si="23"/>
        <v>5</v>
      </c>
      <c r="T241" s="104">
        <f t="shared" si="2"/>
        <v>20</v>
      </c>
      <c r="U241" s="129">
        <f t="shared" si="3"/>
        <v>3</v>
      </c>
      <c r="V241" s="129"/>
      <c r="W241" s="129" t="str">
        <f t="shared" ca="1" si="4"/>
        <v>No Aplica</v>
      </c>
      <c r="X241" s="129">
        <f t="shared" ca="1" si="5"/>
        <v>2025</v>
      </c>
      <c r="Y241" s="129">
        <f t="shared" ca="1" si="6"/>
        <v>2028</v>
      </c>
      <c r="Z241" s="129"/>
      <c r="AA241" s="113">
        <f t="shared" si="7"/>
        <v>-31</v>
      </c>
      <c r="AB241" s="112">
        <f t="shared" si="8"/>
        <v>1</v>
      </c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</row>
    <row r="242" spans="1:39">
      <c r="A242" s="22" t="s">
        <v>1770</v>
      </c>
      <c r="B242" s="23" t="s">
        <v>56</v>
      </c>
      <c r="C242" s="23" t="s">
        <v>220</v>
      </c>
      <c r="D242" s="23" t="s">
        <v>1771</v>
      </c>
      <c r="E242" s="23" t="s">
        <v>1772</v>
      </c>
      <c r="F242" s="23" t="s">
        <v>43</v>
      </c>
      <c r="G242" s="125">
        <v>44334</v>
      </c>
      <c r="H242" s="125">
        <v>44362</v>
      </c>
      <c r="I242" s="23" t="s">
        <v>1773</v>
      </c>
      <c r="J242" s="26">
        <v>1</v>
      </c>
      <c r="K242" s="23" t="s">
        <v>1774</v>
      </c>
      <c r="L242" s="179">
        <v>44736</v>
      </c>
      <c r="M242" s="34">
        <v>1097</v>
      </c>
      <c r="N242" s="127" t="s">
        <v>36</v>
      </c>
      <c r="O242" s="45">
        <v>44728</v>
      </c>
      <c r="P242" s="23" t="str">
        <f t="shared" ca="1" si="24"/>
        <v>Desvinculado</v>
      </c>
      <c r="Q242" s="104"/>
      <c r="R242" s="104">
        <v>1</v>
      </c>
      <c r="S242" s="104">
        <f t="shared" si="23"/>
        <v>4</v>
      </c>
      <c r="T242" s="104">
        <f t="shared" si="2"/>
        <v>14</v>
      </c>
      <c r="U242" s="129">
        <f t="shared" si="3"/>
        <v>1</v>
      </c>
      <c r="V242" s="129"/>
      <c r="W242" s="129">
        <f t="shared" ca="1" si="4"/>
        <v>2024</v>
      </c>
      <c r="X242" s="129">
        <f t="shared" ca="1" si="5"/>
        <v>2027</v>
      </c>
      <c r="Y242" s="129">
        <f t="shared" ca="1" si="6"/>
        <v>2030</v>
      </c>
      <c r="Z242" s="104">
        <v>1</v>
      </c>
      <c r="AA242" s="113">
        <f t="shared" si="7"/>
        <v>8</v>
      </c>
      <c r="AB242" s="112">
        <f t="shared" si="8"/>
        <v>1</v>
      </c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</row>
    <row r="243" spans="1:39">
      <c r="A243" s="22" t="s">
        <v>1775</v>
      </c>
      <c r="B243" s="23" t="s">
        <v>294</v>
      </c>
      <c r="C243" s="23" t="s">
        <v>971</v>
      </c>
      <c r="D243" s="23" t="s">
        <v>927</v>
      </c>
      <c r="E243" s="23" t="s">
        <v>1776</v>
      </c>
      <c r="F243" s="23" t="s">
        <v>33</v>
      </c>
      <c r="G243" s="125">
        <v>43305</v>
      </c>
      <c r="H243" s="125">
        <v>43313</v>
      </c>
      <c r="I243" s="23" t="s">
        <v>1777</v>
      </c>
      <c r="J243" s="26">
        <v>1</v>
      </c>
      <c r="K243" s="23" t="s">
        <v>1778</v>
      </c>
      <c r="L243" s="158">
        <v>44735</v>
      </c>
      <c r="M243" s="85">
        <v>202299102511</v>
      </c>
      <c r="N243" s="127" t="s">
        <v>36</v>
      </c>
      <c r="O243" s="178">
        <v>44743</v>
      </c>
      <c r="P243" s="23" t="str">
        <f t="shared" ca="1" si="24"/>
        <v>Desvinculado</v>
      </c>
      <c r="Q243" s="129"/>
      <c r="R243" s="104">
        <v>1</v>
      </c>
      <c r="S243" s="104">
        <f t="shared" si="23"/>
        <v>5</v>
      </c>
      <c r="T243" s="104">
        <f t="shared" si="2"/>
        <v>16</v>
      </c>
      <c r="U243" s="129">
        <f t="shared" si="3"/>
        <v>3.9</v>
      </c>
      <c r="V243" s="129"/>
      <c r="W243" s="129" t="str">
        <f t="shared" ca="1" si="4"/>
        <v>No Aplica</v>
      </c>
      <c r="X243" s="129">
        <f t="shared" ca="1" si="5"/>
        <v>2024</v>
      </c>
      <c r="Y243" s="129">
        <f t="shared" ca="1" si="6"/>
        <v>2027</v>
      </c>
      <c r="Z243" s="104">
        <v>1</v>
      </c>
      <c r="AA243" s="113">
        <f t="shared" si="7"/>
        <v>-8</v>
      </c>
      <c r="AB243" s="112">
        <f t="shared" si="8"/>
        <v>1</v>
      </c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</row>
    <row r="244" spans="1:39">
      <c r="A244" s="22" t="s">
        <v>1779</v>
      </c>
      <c r="B244" s="23" t="s">
        <v>300</v>
      </c>
      <c r="C244" s="23" t="s">
        <v>396</v>
      </c>
      <c r="D244" s="23" t="s">
        <v>1780</v>
      </c>
      <c r="E244" s="23" t="s">
        <v>1781</v>
      </c>
      <c r="F244" s="23" t="s">
        <v>43</v>
      </c>
      <c r="G244" s="125">
        <v>43878</v>
      </c>
      <c r="H244" s="125">
        <v>43892</v>
      </c>
      <c r="I244" s="23" t="s">
        <v>1782</v>
      </c>
      <c r="J244" s="26">
        <v>1</v>
      </c>
      <c r="K244" s="23" t="s">
        <v>1783</v>
      </c>
      <c r="L244" s="179">
        <v>44735</v>
      </c>
      <c r="M244" s="34">
        <v>3732</v>
      </c>
      <c r="N244" s="127" t="s">
        <v>36</v>
      </c>
      <c r="O244" s="138">
        <v>44727</v>
      </c>
      <c r="P244" s="23" t="str">
        <f t="shared" ca="1" si="24"/>
        <v>Desvinculado</v>
      </c>
      <c r="Q244" s="104"/>
      <c r="R244" s="104">
        <v>1</v>
      </c>
      <c r="S244" s="104">
        <f t="shared" si="23"/>
        <v>4</v>
      </c>
      <c r="T244" s="104">
        <f t="shared" si="2"/>
        <v>14</v>
      </c>
      <c r="U244" s="129">
        <f t="shared" si="3"/>
        <v>2.2999999999999998</v>
      </c>
      <c r="V244" s="129"/>
      <c r="W244" s="129" t="str">
        <f t="shared" ca="1" si="4"/>
        <v>No Aplica</v>
      </c>
      <c r="X244" s="129">
        <f t="shared" ca="1" si="5"/>
        <v>2026</v>
      </c>
      <c r="Y244" s="129">
        <f t="shared" ca="1" si="6"/>
        <v>2029</v>
      </c>
      <c r="Z244" s="104">
        <v>1</v>
      </c>
      <c r="AA244" s="113">
        <f t="shared" si="7"/>
        <v>8</v>
      </c>
      <c r="AB244" s="112">
        <f t="shared" si="8"/>
        <v>1</v>
      </c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 spans="1:39">
      <c r="A245" s="22" t="s">
        <v>1784</v>
      </c>
      <c r="B245" s="23" t="s">
        <v>300</v>
      </c>
      <c r="C245" s="23" t="s">
        <v>396</v>
      </c>
      <c r="D245" s="23" t="s">
        <v>1785</v>
      </c>
      <c r="E245" s="23" t="s">
        <v>1786</v>
      </c>
      <c r="F245" s="23" t="s">
        <v>43</v>
      </c>
      <c r="G245" s="125">
        <v>43312</v>
      </c>
      <c r="H245" s="125">
        <v>43328</v>
      </c>
      <c r="I245" s="23" t="s">
        <v>1787</v>
      </c>
      <c r="J245" s="26">
        <v>1</v>
      </c>
      <c r="K245" s="23" t="s">
        <v>1788</v>
      </c>
      <c r="L245" s="158">
        <v>44734</v>
      </c>
      <c r="M245" s="85">
        <v>47</v>
      </c>
      <c r="N245" s="127" t="s">
        <v>36</v>
      </c>
      <c r="O245" s="136">
        <v>44735</v>
      </c>
      <c r="P245" s="23" t="str">
        <f t="shared" ca="1" si="24"/>
        <v>Desvinculado</v>
      </c>
      <c r="Q245" s="129"/>
      <c r="R245" s="104">
        <v>1</v>
      </c>
      <c r="S245" s="104">
        <f t="shared" si="23"/>
        <v>4</v>
      </c>
      <c r="T245" s="104">
        <f t="shared" si="2"/>
        <v>15</v>
      </c>
      <c r="U245" s="129">
        <f t="shared" si="3"/>
        <v>3.9</v>
      </c>
      <c r="V245" s="129"/>
      <c r="W245" s="129" t="str">
        <f t="shared" ca="1" si="4"/>
        <v>No Aplica</v>
      </c>
      <c r="X245" s="129">
        <f t="shared" ca="1" si="5"/>
        <v>2024</v>
      </c>
      <c r="Y245" s="129">
        <f t="shared" ca="1" si="6"/>
        <v>2027</v>
      </c>
      <c r="Z245" s="104">
        <v>1</v>
      </c>
      <c r="AA245" s="113">
        <f t="shared" si="7"/>
        <v>-1</v>
      </c>
      <c r="AB245" s="112">
        <f t="shared" si="8"/>
        <v>1</v>
      </c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</row>
    <row r="246" spans="1:39">
      <c r="A246" s="22" t="s">
        <v>1789</v>
      </c>
      <c r="B246" s="23" t="s">
        <v>429</v>
      </c>
      <c r="C246" s="23" t="s">
        <v>494</v>
      </c>
      <c r="D246" s="23" t="s">
        <v>727</v>
      </c>
      <c r="E246" s="23" t="s">
        <v>1790</v>
      </c>
      <c r="F246" s="23" t="s">
        <v>33</v>
      </c>
      <c r="G246" s="125">
        <v>43668</v>
      </c>
      <c r="H246" s="125">
        <v>43669</v>
      </c>
      <c r="I246" s="23" t="s">
        <v>1791</v>
      </c>
      <c r="J246" s="26">
        <v>1</v>
      </c>
      <c r="K246" s="23" t="s">
        <v>1792</v>
      </c>
      <c r="L246" s="179">
        <v>44732</v>
      </c>
      <c r="M246" s="127">
        <v>571</v>
      </c>
      <c r="N246" s="127" t="s">
        <v>254</v>
      </c>
      <c r="O246" s="45">
        <v>44766</v>
      </c>
      <c r="P246" s="23" t="str">
        <f t="shared" ca="1" si="24"/>
        <v>Desvinculado</v>
      </c>
      <c r="Q246" s="129"/>
      <c r="R246" s="104">
        <v>1</v>
      </c>
      <c r="S246" s="104">
        <f t="shared" si="23"/>
        <v>5</v>
      </c>
      <c r="T246" s="104">
        <f t="shared" si="2"/>
        <v>20</v>
      </c>
      <c r="U246" s="129">
        <f t="shared" si="3"/>
        <v>3</v>
      </c>
      <c r="V246" s="129"/>
      <c r="W246" s="129" t="str">
        <f t="shared" ca="1" si="4"/>
        <v>No Aplica</v>
      </c>
      <c r="X246" s="129">
        <f t="shared" ca="1" si="5"/>
        <v>2025</v>
      </c>
      <c r="Y246" s="129">
        <f t="shared" ca="1" si="6"/>
        <v>2028</v>
      </c>
      <c r="Z246" s="129"/>
      <c r="AA246" s="113">
        <f t="shared" si="7"/>
        <v>-34</v>
      </c>
      <c r="AB246" s="112">
        <f t="shared" si="8"/>
        <v>1</v>
      </c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</row>
    <row r="247" spans="1:39">
      <c r="A247" s="22" t="s">
        <v>1793</v>
      </c>
      <c r="B247" s="23" t="s">
        <v>271</v>
      </c>
      <c r="C247" s="23" t="s">
        <v>363</v>
      </c>
      <c r="D247" s="23" t="s">
        <v>1794</v>
      </c>
      <c r="E247" s="23" t="s">
        <v>1795</v>
      </c>
      <c r="F247" s="23" t="s">
        <v>43</v>
      </c>
      <c r="G247" s="125">
        <v>43648</v>
      </c>
      <c r="H247" s="125">
        <v>43654</v>
      </c>
      <c r="I247" s="23" t="s">
        <v>1796</v>
      </c>
      <c r="J247" s="26">
        <v>1</v>
      </c>
      <c r="K247" s="23" t="s">
        <v>1797</v>
      </c>
      <c r="L247" s="179">
        <v>44728</v>
      </c>
      <c r="M247" s="34">
        <v>1567</v>
      </c>
      <c r="N247" s="127" t="s">
        <v>254</v>
      </c>
      <c r="O247" s="178">
        <v>44751</v>
      </c>
      <c r="P247" s="23" t="str">
        <f t="shared" ca="1" si="24"/>
        <v>Desvinculado</v>
      </c>
      <c r="Q247" s="129"/>
      <c r="R247" s="104">
        <v>1</v>
      </c>
      <c r="S247" s="104">
        <f t="shared" si="23"/>
        <v>5</v>
      </c>
      <c r="T247" s="104">
        <f t="shared" si="2"/>
        <v>17</v>
      </c>
      <c r="U247" s="129">
        <f t="shared" si="3"/>
        <v>3</v>
      </c>
      <c r="V247" s="129"/>
      <c r="W247" s="129" t="str">
        <f t="shared" ca="1" si="4"/>
        <v>No Aplica</v>
      </c>
      <c r="X247" s="129">
        <f t="shared" ca="1" si="5"/>
        <v>2025</v>
      </c>
      <c r="Y247" s="129">
        <f t="shared" ca="1" si="6"/>
        <v>2028</v>
      </c>
      <c r="Z247" s="104">
        <v>1</v>
      </c>
      <c r="AA247" s="113">
        <f t="shared" si="7"/>
        <v>-23</v>
      </c>
      <c r="AB247" s="112">
        <f t="shared" si="8"/>
        <v>1</v>
      </c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</row>
    <row r="248" spans="1:39">
      <c r="A248" s="22" t="s">
        <v>1798</v>
      </c>
      <c r="B248" s="23" t="s">
        <v>29</v>
      </c>
      <c r="C248" s="23" t="s">
        <v>159</v>
      </c>
      <c r="D248" s="23" t="s">
        <v>910</v>
      </c>
      <c r="E248" s="23" t="s">
        <v>1799</v>
      </c>
      <c r="F248" s="23" t="s">
        <v>33</v>
      </c>
      <c r="G248" s="125">
        <v>42753</v>
      </c>
      <c r="H248" s="125">
        <v>42795</v>
      </c>
      <c r="I248" s="23" t="s">
        <v>1800</v>
      </c>
      <c r="J248" s="26">
        <v>1</v>
      </c>
      <c r="K248" s="23" t="s">
        <v>1801</v>
      </c>
      <c r="L248" s="158">
        <v>44727</v>
      </c>
      <c r="M248" s="85">
        <v>142</v>
      </c>
      <c r="N248" s="127" t="s">
        <v>47</v>
      </c>
      <c r="O248" s="45">
        <v>44728</v>
      </c>
      <c r="P248" s="23" t="str">
        <f t="shared" ca="1" si="24"/>
        <v>Desvinculado</v>
      </c>
      <c r="Q248" s="129"/>
      <c r="R248" s="104">
        <v>1</v>
      </c>
      <c r="S248" s="104">
        <f t="shared" si="23"/>
        <v>4</v>
      </c>
      <c r="T248" s="104">
        <f t="shared" si="2"/>
        <v>14</v>
      </c>
      <c r="U248" s="129">
        <f t="shared" si="3"/>
        <v>5.3</v>
      </c>
      <c r="V248" s="129"/>
      <c r="W248" s="129" t="str">
        <f t="shared" ca="1" si="4"/>
        <v>No Aplica</v>
      </c>
      <c r="X248" s="129" t="str">
        <f t="shared" ca="1" si="5"/>
        <v>No Aplica</v>
      </c>
      <c r="Y248" s="129">
        <f t="shared" ca="1" si="6"/>
        <v>2026</v>
      </c>
      <c r="Z248" s="104">
        <v>1</v>
      </c>
      <c r="AA248" s="113">
        <f t="shared" si="7"/>
        <v>-1</v>
      </c>
      <c r="AB248" s="112">
        <f t="shared" si="8"/>
        <v>1</v>
      </c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</row>
    <row r="249" spans="1:39">
      <c r="A249" s="22" t="s">
        <v>1802</v>
      </c>
      <c r="B249" s="23" t="s">
        <v>127</v>
      </c>
      <c r="C249" s="23" t="s">
        <v>1342</v>
      </c>
      <c r="D249" s="23" t="s">
        <v>882</v>
      </c>
      <c r="E249" s="23" t="s">
        <v>1803</v>
      </c>
      <c r="F249" s="23" t="s">
        <v>33</v>
      </c>
      <c r="G249" s="125">
        <v>44224</v>
      </c>
      <c r="H249" s="125">
        <v>44235</v>
      </c>
      <c r="I249" s="23" t="s">
        <v>1804</v>
      </c>
      <c r="J249" s="26">
        <v>1</v>
      </c>
      <c r="K249" s="23" t="s">
        <v>1805</v>
      </c>
      <c r="L249" s="179">
        <v>44725</v>
      </c>
      <c r="M249" s="34">
        <v>11</v>
      </c>
      <c r="N249" s="127" t="s">
        <v>36</v>
      </c>
      <c r="O249" s="33">
        <v>44725</v>
      </c>
      <c r="P249" s="23" t="str">
        <f t="shared" ca="1" si="24"/>
        <v>Desvinculado</v>
      </c>
      <c r="Q249" s="104" t="s">
        <v>1806</v>
      </c>
      <c r="R249" s="104">
        <v>1</v>
      </c>
      <c r="S249" s="104">
        <f t="shared" si="23"/>
        <v>4</v>
      </c>
      <c r="T249" s="104">
        <f t="shared" si="2"/>
        <v>14</v>
      </c>
      <c r="U249" s="129">
        <f t="shared" si="3"/>
        <v>1.3</v>
      </c>
      <c r="V249" s="129"/>
      <c r="W249" s="129">
        <f t="shared" ca="1" si="4"/>
        <v>2024</v>
      </c>
      <c r="X249" s="129">
        <f t="shared" ca="1" si="5"/>
        <v>2027</v>
      </c>
      <c r="Y249" s="129">
        <f t="shared" ca="1" si="6"/>
        <v>2030</v>
      </c>
      <c r="Z249" s="104">
        <v>1</v>
      </c>
      <c r="AA249" s="113">
        <f t="shared" si="7"/>
        <v>0</v>
      </c>
      <c r="AB249" s="112">
        <f t="shared" si="8"/>
        <v>1</v>
      </c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</row>
    <row r="250" spans="1:39">
      <c r="A250" s="22" t="s">
        <v>1807</v>
      </c>
      <c r="B250" s="23" t="s">
        <v>429</v>
      </c>
      <c r="C250" s="23" t="s">
        <v>494</v>
      </c>
      <c r="D250" s="23" t="s">
        <v>1191</v>
      </c>
      <c r="E250" s="23" t="s">
        <v>1808</v>
      </c>
      <c r="F250" s="23" t="s">
        <v>43</v>
      </c>
      <c r="G250" s="134">
        <v>44515</v>
      </c>
      <c r="H250" s="134">
        <v>44517</v>
      </c>
      <c r="I250" s="23" t="s">
        <v>1809</v>
      </c>
      <c r="J250" s="26">
        <v>1</v>
      </c>
      <c r="K250" s="23" t="s">
        <v>1810</v>
      </c>
      <c r="L250" s="179">
        <v>44725</v>
      </c>
      <c r="M250" s="34">
        <v>531</v>
      </c>
      <c r="N250" s="127" t="s">
        <v>36</v>
      </c>
      <c r="O250" s="45">
        <v>44713</v>
      </c>
      <c r="P250" s="23" t="str">
        <f t="shared" ca="1" si="24"/>
        <v>Desvinculado</v>
      </c>
      <c r="Q250" s="129"/>
      <c r="R250" s="104">
        <v>1</v>
      </c>
      <c r="S250" s="104">
        <f t="shared" si="23"/>
        <v>4</v>
      </c>
      <c r="T250" s="104">
        <f t="shared" si="2"/>
        <v>12</v>
      </c>
      <c r="U250" s="129">
        <f t="shared" si="3"/>
        <v>0.5</v>
      </c>
      <c r="V250" s="104">
        <v>1</v>
      </c>
      <c r="W250" s="129">
        <f t="shared" ca="1" si="4"/>
        <v>2024</v>
      </c>
      <c r="X250" s="129">
        <f t="shared" ca="1" si="5"/>
        <v>2027</v>
      </c>
      <c r="Y250" s="129">
        <f t="shared" ca="1" si="6"/>
        <v>2030</v>
      </c>
      <c r="Z250" s="104">
        <v>1</v>
      </c>
      <c r="AA250" s="113">
        <f t="shared" si="7"/>
        <v>12</v>
      </c>
      <c r="AB250" s="112">
        <f t="shared" si="8"/>
        <v>1</v>
      </c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</row>
    <row r="251" spans="1:39">
      <c r="A251" s="72">
        <v>1065</v>
      </c>
      <c r="B251" s="23" t="s">
        <v>92</v>
      </c>
      <c r="C251" s="23" t="s">
        <v>203</v>
      </c>
      <c r="D251" s="23" t="s">
        <v>927</v>
      </c>
      <c r="E251" s="23" t="s">
        <v>1811</v>
      </c>
      <c r="F251" s="23" t="s">
        <v>33</v>
      </c>
      <c r="G251" s="125">
        <v>42633</v>
      </c>
      <c r="H251" s="125">
        <v>42647</v>
      </c>
      <c r="I251" s="23" t="s">
        <v>1812</v>
      </c>
      <c r="J251" s="26">
        <v>1</v>
      </c>
      <c r="K251" s="23" t="s">
        <v>1813</v>
      </c>
      <c r="L251" s="179">
        <v>44722</v>
      </c>
      <c r="M251" s="34">
        <v>4932</v>
      </c>
      <c r="N251" s="127" t="s">
        <v>1814</v>
      </c>
      <c r="O251" s="33">
        <v>44715</v>
      </c>
      <c r="P251" s="23" t="str">
        <f t="shared" ca="1" si="24"/>
        <v>Desvinculado</v>
      </c>
      <c r="Q251" s="104" t="s">
        <v>1703</v>
      </c>
      <c r="R251" s="104">
        <v>1</v>
      </c>
      <c r="S251" s="104">
        <f t="shared" si="23"/>
        <v>4</v>
      </c>
      <c r="T251" s="104">
        <f t="shared" si="2"/>
        <v>12</v>
      </c>
      <c r="U251" s="129">
        <f t="shared" si="3"/>
        <v>5.7</v>
      </c>
      <c r="V251" s="129"/>
      <c r="W251" s="129" t="str">
        <f t="shared" ca="1" si="4"/>
        <v>No Aplica</v>
      </c>
      <c r="X251" s="129" t="str">
        <f t="shared" ca="1" si="5"/>
        <v>No Aplica</v>
      </c>
      <c r="Y251" s="129">
        <f t="shared" ca="1" si="6"/>
        <v>2025</v>
      </c>
      <c r="Z251" s="104">
        <v>1</v>
      </c>
      <c r="AA251" s="113">
        <f t="shared" si="7"/>
        <v>7</v>
      </c>
      <c r="AB251" s="112">
        <f t="shared" si="8"/>
        <v>1</v>
      </c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</row>
    <row r="252" spans="1:39">
      <c r="A252" s="22" t="s">
        <v>1815</v>
      </c>
      <c r="B252" s="23" t="s">
        <v>105</v>
      </c>
      <c r="C252" s="23" t="s">
        <v>346</v>
      </c>
      <c r="D252" s="23" t="s">
        <v>1816</v>
      </c>
      <c r="E252" s="23" t="s">
        <v>1817</v>
      </c>
      <c r="F252" s="23" t="s">
        <v>43</v>
      </c>
      <c r="G252" s="125">
        <v>43497</v>
      </c>
      <c r="H252" s="125">
        <v>43507</v>
      </c>
      <c r="I252" s="23" t="s">
        <v>1818</v>
      </c>
      <c r="J252" s="26">
        <v>1</v>
      </c>
      <c r="K252" s="23" t="s">
        <v>1819</v>
      </c>
      <c r="L252" s="179">
        <v>44722</v>
      </c>
      <c r="M252" s="34">
        <v>562</v>
      </c>
      <c r="N252" s="127" t="s">
        <v>36</v>
      </c>
      <c r="O252" s="33">
        <v>44725</v>
      </c>
      <c r="P252" s="23" t="str">
        <f t="shared" ca="1" si="24"/>
        <v>Desvinculado</v>
      </c>
      <c r="Q252" s="129"/>
      <c r="R252" s="104">
        <v>1</v>
      </c>
      <c r="S252" s="104">
        <f t="shared" si="23"/>
        <v>4</v>
      </c>
      <c r="T252" s="104">
        <f t="shared" si="2"/>
        <v>14</v>
      </c>
      <c r="U252" s="129">
        <f t="shared" si="3"/>
        <v>3.3</v>
      </c>
      <c r="V252" s="129"/>
      <c r="W252" s="129" t="str">
        <f t="shared" ca="1" si="4"/>
        <v>No Aplica</v>
      </c>
      <c r="X252" s="129">
        <f t="shared" ca="1" si="5"/>
        <v>2025</v>
      </c>
      <c r="Y252" s="129">
        <f t="shared" ca="1" si="6"/>
        <v>2028</v>
      </c>
      <c r="Z252" s="104">
        <v>1</v>
      </c>
      <c r="AA252" s="113">
        <f t="shared" si="7"/>
        <v>-3</v>
      </c>
      <c r="AB252" s="112">
        <f t="shared" si="8"/>
        <v>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</row>
    <row r="253" spans="1:39">
      <c r="A253" s="22" t="s">
        <v>1820</v>
      </c>
      <c r="B253" s="23" t="s">
        <v>105</v>
      </c>
      <c r="C253" s="23" t="s">
        <v>346</v>
      </c>
      <c r="D253" s="23" t="s">
        <v>1821</v>
      </c>
      <c r="E253" s="23" t="s">
        <v>1822</v>
      </c>
      <c r="F253" s="23" t="s">
        <v>43</v>
      </c>
      <c r="G253" s="125">
        <v>43518</v>
      </c>
      <c r="H253" s="125">
        <v>43535</v>
      </c>
      <c r="I253" s="23" t="s">
        <v>1823</v>
      </c>
      <c r="J253" s="26">
        <v>1</v>
      </c>
      <c r="K253" s="23" t="s">
        <v>1824</v>
      </c>
      <c r="L253" s="179">
        <v>44722</v>
      </c>
      <c r="M253" s="34">
        <v>562</v>
      </c>
      <c r="N253" s="127" t="s">
        <v>36</v>
      </c>
      <c r="O253" s="45">
        <v>44725</v>
      </c>
      <c r="P253" s="23" t="str">
        <f t="shared" ca="1" si="24"/>
        <v>Desvinculado</v>
      </c>
      <c r="Q253" s="129"/>
      <c r="R253" s="104">
        <v>1</v>
      </c>
      <c r="S253" s="104">
        <f t="shared" si="23"/>
        <v>4</v>
      </c>
      <c r="T253" s="104">
        <f t="shared" si="2"/>
        <v>14</v>
      </c>
      <c r="U253" s="129">
        <f t="shared" si="3"/>
        <v>3.3</v>
      </c>
      <c r="V253" s="129"/>
      <c r="W253" s="129" t="str">
        <f t="shared" ca="1" si="4"/>
        <v>No Aplica</v>
      </c>
      <c r="X253" s="129">
        <f t="shared" ca="1" si="5"/>
        <v>2025</v>
      </c>
      <c r="Y253" s="129">
        <f t="shared" ca="1" si="6"/>
        <v>2028</v>
      </c>
      <c r="Z253" s="104">
        <v>1</v>
      </c>
      <c r="AA253" s="113">
        <f t="shared" si="7"/>
        <v>-3</v>
      </c>
      <c r="AB253" s="112">
        <f t="shared" si="8"/>
        <v>1</v>
      </c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</row>
    <row r="254" spans="1:39">
      <c r="A254" s="22" t="s">
        <v>1825</v>
      </c>
      <c r="B254" s="23" t="s">
        <v>105</v>
      </c>
      <c r="C254" s="23" t="s">
        <v>346</v>
      </c>
      <c r="D254" s="23" t="s">
        <v>1826</v>
      </c>
      <c r="E254" s="23" t="s">
        <v>1827</v>
      </c>
      <c r="F254" s="23" t="s">
        <v>43</v>
      </c>
      <c r="G254" s="125">
        <v>43678</v>
      </c>
      <c r="H254" s="125">
        <v>43679</v>
      </c>
      <c r="I254" s="23" t="s">
        <v>1828</v>
      </c>
      <c r="J254" s="26">
        <v>1</v>
      </c>
      <c r="K254" s="23" t="s">
        <v>1829</v>
      </c>
      <c r="L254" s="179">
        <v>44722</v>
      </c>
      <c r="M254" s="34">
        <v>560</v>
      </c>
      <c r="N254" s="127" t="s">
        <v>254</v>
      </c>
      <c r="O254" s="33">
        <v>44776</v>
      </c>
      <c r="P254" s="23" t="str">
        <f t="shared" ca="1" si="24"/>
        <v>Desvinculado</v>
      </c>
      <c r="Q254" s="129"/>
      <c r="R254" s="104">
        <v>1</v>
      </c>
      <c r="S254" s="104">
        <f t="shared" si="23"/>
        <v>6</v>
      </c>
      <c r="T254" s="104">
        <f t="shared" si="2"/>
        <v>21</v>
      </c>
      <c r="U254" s="129">
        <f t="shared" si="3"/>
        <v>3</v>
      </c>
      <c r="V254" s="129"/>
      <c r="W254" s="129" t="str">
        <f t="shared" ca="1" si="4"/>
        <v>No Aplica</v>
      </c>
      <c r="X254" s="129">
        <f t="shared" ca="1" si="5"/>
        <v>2025</v>
      </c>
      <c r="Y254" s="129">
        <f t="shared" ca="1" si="6"/>
        <v>2028</v>
      </c>
      <c r="Z254" s="129"/>
      <c r="AA254" s="113">
        <f t="shared" si="7"/>
        <v>-54</v>
      </c>
      <c r="AB254" s="112">
        <f t="shared" si="8"/>
        <v>1</v>
      </c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</row>
    <row r="255" spans="1:39">
      <c r="A255" s="22" t="s">
        <v>1830</v>
      </c>
      <c r="B255" s="23" t="s">
        <v>127</v>
      </c>
      <c r="C255" s="23" t="s">
        <v>1831</v>
      </c>
      <c r="D255" s="23" t="s">
        <v>1832</v>
      </c>
      <c r="E255" s="23" t="s">
        <v>1833</v>
      </c>
      <c r="F255" s="23" t="s">
        <v>33</v>
      </c>
      <c r="G255" s="125">
        <v>43969</v>
      </c>
      <c r="H255" s="125">
        <v>43976</v>
      </c>
      <c r="I255" s="23" t="s">
        <v>1834</v>
      </c>
      <c r="J255" s="26">
        <v>1</v>
      </c>
      <c r="K255" s="23" t="s">
        <v>1835</v>
      </c>
      <c r="L255" s="137">
        <v>44722</v>
      </c>
      <c r="M255" s="34" t="s">
        <v>1836</v>
      </c>
      <c r="N255" s="127" t="s">
        <v>36</v>
      </c>
      <c r="O255" s="45">
        <v>44722</v>
      </c>
      <c r="P255" s="23" t="str">
        <f t="shared" ca="1" si="24"/>
        <v>Desvinculado</v>
      </c>
      <c r="Q255" s="104" t="s">
        <v>1837</v>
      </c>
      <c r="R255" s="104">
        <v>1</v>
      </c>
      <c r="S255" s="104">
        <f t="shared" si="23"/>
        <v>4</v>
      </c>
      <c r="T255" s="104">
        <f t="shared" si="2"/>
        <v>13</v>
      </c>
      <c r="U255" s="129">
        <f t="shared" si="3"/>
        <v>2</v>
      </c>
      <c r="V255" s="129"/>
      <c r="W255" s="129" t="str">
        <f t="shared" ca="1" si="4"/>
        <v>No Aplica</v>
      </c>
      <c r="X255" s="129">
        <f t="shared" ca="1" si="5"/>
        <v>2026</v>
      </c>
      <c r="Y255" s="129">
        <f t="shared" ca="1" si="6"/>
        <v>2029</v>
      </c>
      <c r="Z255" s="104">
        <v>1</v>
      </c>
      <c r="AA255" s="113">
        <f t="shared" si="7"/>
        <v>0</v>
      </c>
      <c r="AB255" s="112">
        <f t="shared" si="8"/>
        <v>1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</row>
    <row r="256" spans="1:39">
      <c r="A256" s="22" t="s">
        <v>1838</v>
      </c>
      <c r="B256" s="23" t="s">
        <v>127</v>
      </c>
      <c r="C256" s="23" t="s">
        <v>288</v>
      </c>
      <c r="D256" s="23" t="s">
        <v>699</v>
      </c>
      <c r="E256" s="23" t="s">
        <v>1839</v>
      </c>
      <c r="F256" s="23" t="s">
        <v>43</v>
      </c>
      <c r="G256" s="125">
        <v>44407</v>
      </c>
      <c r="H256" s="125">
        <v>44420</v>
      </c>
      <c r="I256" s="23" t="s">
        <v>1840</v>
      </c>
      <c r="J256" s="26">
        <v>1</v>
      </c>
      <c r="K256" s="23" t="s">
        <v>1841</v>
      </c>
      <c r="L256" s="126">
        <v>44722</v>
      </c>
      <c r="M256" s="127">
        <v>626</v>
      </c>
      <c r="N256" s="127" t="s">
        <v>47</v>
      </c>
      <c r="O256" s="185">
        <v>44715</v>
      </c>
      <c r="P256" s="23" t="str">
        <f t="shared" ca="1" si="24"/>
        <v>Desvinculado</v>
      </c>
      <c r="Q256" s="129"/>
      <c r="R256" s="104">
        <v>1</v>
      </c>
      <c r="S256" s="104">
        <f t="shared" si="23"/>
        <v>4</v>
      </c>
      <c r="T256" s="104">
        <f t="shared" si="2"/>
        <v>12</v>
      </c>
      <c r="U256" s="129">
        <f t="shared" si="3"/>
        <v>0.8</v>
      </c>
      <c r="V256" s="129"/>
      <c r="W256" s="129">
        <f t="shared" ca="1" si="4"/>
        <v>2024</v>
      </c>
      <c r="X256" s="129">
        <f t="shared" ca="1" si="5"/>
        <v>2027</v>
      </c>
      <c r="Y256" s="129">
        <f t="shared" ca="1" si="6"/>
        <v>2030</v>
      </c>
      <c r="Z256" s="104">
        <v>1</v>
      </c>
      <c r="AA256" s="113">
        <f t="shared" si="7"/>
        <v>7</v>
      </c>
      <c r="AB256" s="112">
        <f t="shared" si="8"/>
        <v>1</v>
      </c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</row>
    <row r="257" spans="1:39">
      <c r="A257" s="22" t="s">
        <v>1842</v>
      </c>
      <c r="B257" s="23" t="s">
        <v>39</v>
      </c>
      <c r="C257" s="23" t="s">
        <v>683</v>
      </c>
      <c r="D257" s="23" t="s">
        <v>1843</v>
      </c>
      <c r="E257" s="23" t="s">
        <v>1844</v>
      </c>
      <c r="F257" s="23" t="s">
        <v>43</v>
      </c>
      <c r="G257" s="125">
        <v>43945</v>
      </c>
      <c r="H257" s="125">
        <v>43952</v>
      </c>
      <c r="I257" s="23" t="s">
        <v>1845</v>
      </c>
      <c r="J257" s="26">
        <v>1</v>
      </c>
      <c r="K257" s="23" t="s">
        <v>1846</v>
      </c>
      <c r="L257" s="137">
        <v>44720</v>
      </c>
      <c r="M257" s="34">
        <v>1039</v>
      </c>
      <c r="N257" s="127" t="s">
        <v>36</v>
      </c>
      <c r="O257" s="45">
        <v>44706</v>
      </c>
      <c r="P257" s="23" t="str">
        <f t="shared" ca="1" si="24"/>
        <v>Desvinculado</v>
      </c>
      <c r="Q257" s="129"/>
      <c r="R257" s="104">
        <v>1</v>
      </c>
      <c r="S257" s="104">
        <f t="shared" si="23"/>
        <v>3</v>
      </c>
      <c r="T257" s="104">
        <f t="shared" si="2"/>
        <v>11</v>
      </c>
      <c r="U257" s="129">
        <f t="shared" si="3"/>
        <v>2.1</v>
      </c>
      <c r="V257" s="129"/>
      <c r="W257" s="129" t="str">
        <f t="shared" ca="1" si="4"/>
        <v>No Aplica</v>
      </c>
      <c r="X257" s="129">
        <f t="shared" ca="1" si="5"/>
        <v>2026</v>
      </c>
      <c r="Y257" s="129">
        <f t="shared" ca="1" si="6"/>
        <v>2029</v>
      </c>
      <c r="Z257" s="104">
        <v>1</v>
      </c>
      <c r="AA257" s="113">
        <f t="shared" si="7"/>
        <v>14</v>
      </c>
      <c r="AB257" s="112">
        <f t="shared" si="8"/>
        <v>1</v>
      </c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</row>
    <row r="258" spans="1:39">
      <c r="A258" s="22" t="s">
        <v>1847</v>
      </c>
      <c r="B258" s="23" t="s">
        <v>111</v>
      </c>
      <c r="C258" s="23" t="s">
        <v>1426</v>
      </c>
      <c r="D258" s="23" t="s">
        <v>716</v>
      </c>
      <c r="E258" s="23" t="s">
        <v>1848</v>
      </c>
      <c r="F258" s="23" t="s">
        <v>33</v>
      </c>
      <c r="G258" s="125">
        <v>43566</v>
      </c>
      <c r="H258" s="125">
        <v>43571</v>
      </c>
      <c r="I258" s="23" t="s">
        <v>1849</v>
      </c>
      <c r="J258" s="26">
        <v>1</v>
      </c>
      <c r="K258" s="23" t="s">
        <v>1850</v>
      </c>
      <c r="L258" s="137">
        <v>44719</v>
      </c>
      <c r="M258" s="34" t="s">
        <v>1851</v>
      </c>
      <c r="N258" s="127" t="s">
        <v>36</v>
      </c>
      <c r="O258" s="45">
        <v>44732</v>
      </c>
      <c r="P258" s="23" t="str">
        <f t="shared" ca="1" si="24"/>
        <v>Desvinculado</v>
      </c>
      <c r="Q258" s="129"/>
      <c r="R258" s="104">
        <v>1</v>
      </c>
      <c r="S258" s="104">
        <f t="shared" si="23"/>
        <v>4</v>
      </c>
      <c r="T258" s="104">
        <f t="shared" si="2"/>
        <v>15</v>
      </c>
      <c r="U258" s="129">
        <f t="shared" si="3"/>
        <v>3.2</v>
      </c>
      <c r="V258" s="104">
        <v>1</v>
      </c>
      <c r="W258" s="129" t="str">
        <f t="shared" ca="1" si="4"/>
        <v>No Aplica</v>
      </c>
      <c r="X258" s="129">
        <f t="shared" ca="1" si="5"/>
        <v>2025</v>
      </c>
      <c r="Y258" s="129">
        <f t="shared" ca="1" si="6"/>
        <v>2028</v>
      </c>
      <c r="Z258" s="104">
        <v>1</v>
      </c>
      <c r="AA258" s="113">
        <f t="shared" si="7"/>
        <v>-13</v>
      </c>
      <c r="AB258" s="112">
        <f t="shared" si="8"/>
        <v>1</v>
      </c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</row>
    <row r="259" spans="1:39">
      <c r="A259" s="22" t="s">
        <v>1852</v>
      </c>
      <c r="B259" s="23" t="s">
        <v>175</v>
      </c>
      <c r="C259" s="23" t="s">
        <v>176</v>
      </c>
      <c r="D259" s="23" t="s">
        <v>699</v>
      </c>
      <c r="E259" s="23" t="s">
        <v>1853</v>
      </c>
      <c r="F259" s="23" t="s">
        <v>33</v>
      </c>
      <c r="G259" s="125">
        <v>43676</v>
      </c>
      <c r="H259" s="125">
        <v>43684</v>
      </c>
      <c r="I259" s="23" t="s">
        <v>1854</v>
      </c>
      <c r="J259" s="26">
        <v>1</v>
      </c>
      <c r="K259" s="23" t="s">
        <v>1855</v>
      </c>
      <c r="L259" s="158">
        <v>44718</v>
      </c>
      <c r="M259" s="85">
        <v>574</v>
      </c>
      <c r="N259" s="127" t="s">
        <v>47</v>
      </c>
      <c r="O259" s="178">
        <v>44713</v>
      </c>
      <c r="P259" s="23" t="str">
        <f t="shared" ca="1" si="24"/>
        <v>Desvinculado</v>
      </c>
      <c r="Q259" s="129"/>
      <c r="R259" s="104">
        <v>1</v>
      </c>
      <c r="S259" s="104">
        <f t="shared" si="23"/>
        <v>4</v>
      </c>
      <c r="T259" s="104">
        <f t="shared" si="2"/>
        <v>12</v>
      </c>
      <c r="U259" s="129">
        <f t="shared" si="3"/>
        <v>2.8</v>
      </c>
      <c r="V259" s="129"/>
      <c r="W259" s="129" t="str">
        <f t="shared" ca="1" si="4"/>
        <v>No Aplica</v>
      </c>
      <c r="X259" s="129">
        <f t="shared" ca="1" si="5"/>
        <v>2025</v>
      </c>
      <c r="Y259" s="129">
        <f t="shared" ca="1" si="6"/>
        <v>2028</v>
      </c>
      <c r="Z259" s="104">
        <v>1</v>
      </c>
      <c r="AA259" s="113">
        <f t="shared" si="7"/>
        <v>5</v>
      </c>
      <c r="AB259" s="112">
        <f t="shared" si="8"/>
        <v>1</v>
      </c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</row>
    <row r="260" spans="1:39">
      <c r="A260" s="22" t="s">
        <v>1856</v>
      </c>
      <c r="B260" s="23" t="s">
        <v>105</v>
      </c>
      <c r="C260" s="23" t="s">
        <v>143</v>
      </c>
      <c r="D260" s="23" t="s">
        <v>738</v>
      </c>
      <c r="E260" s="23" t="s">
        <v>1857</v>
      </c>
      <c r="F260" s="23" t="s">
        <v>33</v>
      </c>
      <c r="G260" s="134">
        <v>43753</v>
      </c>
      <c r="H260" s="134">
        <v>43780</v>
      </c>
      <c r="I260" s="23" t="s">
        <v>1858</v>
      </c>
      <c r="J260" s="26">
        <v>1</v>
      </c>
      <c r="K260" s="23" t="s">
        <v>1859</v>
      </c>
      <c r="L260" s="179">
        <v>44718</v>
      </c>
      <c r="M260" s="34" t="s">
        <v>1860</v>
      </c>
      <c r="N260" s="127" t="s">
        <v>36</v>
      </c>
      <c r="O260" s="45">
        <v>44718</v>
      </c>
      <c r="P260" s="23" t="str">
        <f t="shared" ca="1" si="24"/>
        <v>Desvinculado</v>
      </c>
      <c r="Q260" s="104" t="s">
        <v>1837</v>
      </c>
      <c r="R260" s="104">
        <v>1</v>
      </c>
      <c r="S260" s="104">
        <f t="shared" si="23"/>
        <v>4</v>
      </c>
      <c r="T260" s="104">
        <f t="shared" si="2"/>
        <v>13</v>
      </c>
      <c r="U260" s="129">
        <f t="shared" si="3"/>
        <v>2.6</v>
      </c>
      <c r="V260" s="129"/>
      <c r="W260" s="129" t="str">
        <f t="shared" ca="1" si="4"/>
        <v>No Aplica</v>
      </c>
      <c r="X260" s="129">
        <f t="shared" ca="1" si="5"/>
        <v>2025</v>
      </c>
      <c r="Y260" s="129">
        <f t="shared" ca="1" si="6"/>
        <v>2028</v>
      </c>
      <c r="Z260" s="104">
        <v>1</v>
      </c>
      <c r="AA260" s="113">
        <f t="shared" si="7"/>
        <v>0</v>
      </c>
      <c r="AB260" s="112">
        <f t="shared" si="8"/>
        <v>1</v>
      </c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</row>
    <row r="261" spans="1:39">
      <c r="A261" s="22" t="s">
        <v>1861</v>
      </c>
      <c r="B261" s="23" t="s">
        <v>105</v>
      </c>
      <c r="C261" s="23" t="s">
        <v>154</v>
      </c>
      <c r="D261" s="23" t="s">
        <v>888</v>
      </c>
      <c r="E261" s="23" t="s">
        <v>1862</v>
      </c>
      <c r="F261" s="23" t="s">
        <v>43</v>
      </c>
      <c r="G261" s="134">
        <v>43455</v>
      </c>
      <c r="H261" s="125">
        <v>43467</v>
      </c>
      <c r="I261" s="23" t="s">
        <v>1863</v>
      </c>
      <c r="J261" s="26">
        <v>1</v>
      </c>
      <c r="K261" s="23" t="s">
        <v>1864</v>
      </c>
      <c r="L261" s="158">
        <v>44715</v>
      </c>
      <c r="M261" s="85">
        <v>165</v>
      </c>
      <c r="N261" s="127" t="s">
        <v>47</v>
      </c>
      <c r="O261" s="178">
        <v>44743</v>
      </c>
      <c r="P261" s="23" t="str">
        <f t="shared" ca="1" si="24"/>
        <v>Desvinculado</v>
      </c>
      <c r="Q261" s="129"/>
      <c r="R261" s="104">
        <v>1</v>
      </c>
      <c r="S261" s="104">
        <f t="shared" si="23"/>
        <v>5</v>
      </c>
      <c r="T261" s="104">
        <f t="shared" si="2"/>
        <v>16</v>
      </c>
      <c r="U261" s="129">
        <f t="shared" si="3"/>
        <v>3.5</v>
      </c>
      <c r="V261" s="129"/>
      <c r="W261" s="129" t="str">
        <f t="shared" ca="1" si="4"/>
        <v>No Aplica</v>
      </c>
      <c r="X261" s="129">
        <f t="shared" ca="1" si="5"/>
        <v>2024</v>
      </c>
      <c r="Y261" s="129">
        <f t="shared" ca="1" si="6"/>
        <v>2027</v>
      </c>
      <c r="Z261" s="104">
        <v>1</v>
      </c>
      <c r="AA261" s="113">
        <f t="shared" si="7"/>
        <v>-28</v>
      </c>
      <c r="AB261" s="112">
        <f t="shared" si="8"/>
        <v>1</v>
      </c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</row>
    <row r="262" spans="1:39">
      <c r="A262" s="22" t="s">
        <v>1865</v>
      </c>
      <c r="B262" s="23" t="s">
        <v>127</v>
      </c>
      <c r="C262" s="23" t="s">
        <v>527</v>
      </c>
      <c r="D262" s="23" t="s">
        <v>727</v>
      </c>
      <c r="E262" s="23" t="s">
        <v>1866</v>
      </c>
      <c r="F262" s="23" t="s">
        <v>43</v>
      </c>
      <c r="G262" s="125">
        <v>43494</v>
      </c>
      <c r="H262" s="125">
        <v>43528</v>
      </c>
      <c r="I262" s="23" t="s">
        <v>1867</v>
      </c>
      <c r="J262" s="26">
        <v>1</v>
      </c>
      <c r="K262" s="23" t="s">
        <v>1868</v>
      </c>
      <c r="L262" s="126">
        <v>44715</v>
      </c>
      <c r="M262" s="127">
        <v>15</v>
      </c>
      <c r="N262" s="127" t="s">
        <v>36</v>
      </c>
      <c r="O262" s="33">
        <v>44749</v>
      </c>
      <c r="P262" s="23" t="str">
        <f t="shared" ca="1" si="24"/>
        <v>Desvinculado</v>
      </c>
      <c r="Q262" s="129"/>
      <c r="R262" s="104">
        <v>1</v>
      </c>
      <c r="S262" s="104">
        <f t="shared" si="23"/>
        <v>5</v>
      </c>
      <c r="T262" s="104">
        <f t="shared" si="2"/>
        <v>17</v>
      </c>
      <c r="U262" s="129">
        <f t="shared" si="3"/>
        <v>3.3</v>
      </c>
      <c r="V262" s="129"/>
      <c r="W262" s="129" t="str">
        <f t="shared" ca="1" si="4"/>
        <v>No Aplica</v>
      </c>
      <c r="X262" s="129">
        <f t="shared" ca="1" si="5"/>
        <v>2025</v>
      </c>
      <c r="Y262" s="129">
        <f t="shared" ca="1" si="6"/>
        <v>2028</v>
      </c>
      <c r="Z262" s="129"/>
      <c r="AA262" s="113">
        <f t="shared" si="7"/>
        <v>-34</v>
      </c>
      <c r="AB262" s="112">
        <f t="shared" si="8"/>
        <v>1</v>
      </c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</row>
    <row r="263" spans="1:39">
      <c r="A263" s="22" t="s">
        <v>1869</v>
      </c>
      <c r="B263" s="23" t="s">
        <v>56</v>
      </c>
      <c r="C263" s="23" t="s">
        <v>57</v>
      </c>
      <c r="D263" s="23" t="s">
        <v>1127</v>
      </c>
      <c r="E263" s="23" t="s">
        <v>1870</v>
      </c>
      <c r="F263" s="23" t="s">
        <v>33</v>
      </c>
      <c r="G263" s="125">
        <v>43647</v>
      </c>
      <c r="H263" s="125">
        <v>43651</v>
      </c>
      <c r="I263" s="23" t="s">
        <v>1871</v>
      </c>
      <c r="J263" s="26">
        <v>1</v>
      </c>
      <c r="K263" s="23" t="s">
        <v>1872</v>
      </c>
      <c r="L263" s="126">
        <v>44715</v>
      </c>
      <c r="M263" s="34">
        <v>854</v>
      </c>
      <c r="N263" s="127" t="s">
        <v>254</v>
      </c>
      <c r="O263" s="45">
        <v>44748</v>
      </c>
      <c r="P263" s="23" t="str">
        <f t="shared" ca="1" si="24"/>
        <v>Desvinculado</v>
      </c>
      <c r="Q263" s="129"/>
      <c r="R263" s="104">
        <v>1</v>
      </c>
      <c r="S263" s="104">
        <f t="shared" si="23"/>
        <v>5</v>
      </c>
      <c r="T263" s="104">
        <f t="shared" si="2"/>
        <v>17</v>
      </c>
      <c r="U263" s="129">
        <f t="shared" si="3"/>
        <v>3</v>
      </c>
      <c r="V263" s="129"/>
      <c r="W263" s="129" t="str">
        <f t="shared" ca="1" si="4"/>
        <v>No Aplica</v>
      </c>
      <c r="X263" s="129">
        <f t="shared" ca="1" si="5"/>
        <v>2025</v>
      </c>
      <c r="Y263" s="129">
        <f t="shared" ca="1" si="6"/>
        <v>2028</v>
      </c>
      <c r="Z263" s="104">
        <v>1</v>
      </c>
      <c r="AA263" s="113">
        <f t="shared" si="7"/>
        <v>-33</v>
      </c>
      <c r="AB263" s="112">
        <f t="shared" si="8"/>
        <v>1</v>
      </c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</row>
    <row r="264" spans="1:39">
      <c r="A264" s="22" t="s">
        <v>1873</v>
      </c>
      <c r="B264" s="23" t="s">
        <v>105</v>
      </c>
      <c r="C264" s="23" t="s">
        <v>143</v>
      </c>
      <c r="D264" s="23" t="s">
        <v>927</v>
      </c>
      <c r="E264" s="23" t="s">
        <v>1874</v>
      </c>
      <c r="F264" s="23" t="s">
        <v>43</v>
      </c>
      <c r="G264" s="125">
        <v>43655</v>
      </c>
      <c r="H264" s="125">
        <v>43656</v>
      </c>
      <c r="I264" s="23" t="s">
        <v>1875</v>
      </c>
      <c r="J264" s="26">
        <v>1</v>
      </c>
      <c r="K264" s="23" t="s">
        <v>1876</v>
      </c>
      <c r="L264" s="179">
        <v>44715</v>
      </c>
      <c r="M264" s="34" t="s">
        <v>1877</v>
      </c>
      <c r="N264" s="127" t="s">
        <v>254</v>
      </c>
      <c r="O264" s="45">
        <v>44753</v>
      </c>
      <c r="P264" s="23" t="str">
        <f t="shared" ca="1" si="24"/>
        <v>Desvinculado</v>
      </c>
      <c r="Q264" s="129"/>
      <c r="R264" s="104">
        <v>1</v>
      </c>
      <c r="S264" s="104">
        <f t="shared" si="23"/>
        <v>5</v>
      </c>
      <c r="T264" s="104">
        <f t="shared" si="2"/>
        <v>18</v>
      </c>
      <c r="U264" s="129">
        <f t="shared" si="3"/>
        <v>3</v>
      </c>
      <c r="V264" s="129"/>
      <c r="W264" s="129" t="str">
        <f t="shared" ca="1" si="4"/>
        <v>No Aplica</v>
      </c>
      <c r="X264" s="129">
        <f t="shared" ca="1" si="5"/>
        <v>2025</v>
      </c>
      <c r="Y264" s="129">
        <f t="shared" ca="1" si="6"/>
        <v>2028</v>
      </c>
      <c r="Z264" s="104"/>
      <c r="AA264" s="113">
        <f t="shared" si="7"/>
        <v>-38</v>
      </c>
      <c r="AB264" s="112">
        <f t="shared" si="8"/>
        <v>1</v>
      </c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</row>
    <row r="265" spans="1:39">
      <c r="A265" s="22" t="s">
        <v>1878</v>
      </c>
      <c r="B265" s="23" t="s">
        <v>105</v>
      </c>
      <c r="C265" s="23" t="s">
        <v>154</v>
      </c>
      <c r="D265" s="23" t="s">
        <v>1104</v>
      </c>
      <c r="E265" s="23" t="s">
        <v>1879</v>
      </c>
      <c r="F265" s="23" t="s">
        <v>33</v>
      </c>
      <c r="G265" s="125">
        <v>44221</v>
      </c>
      <c r="H265" s="125">
        <v>44228</v>
      </c>
      <c r="I265" s="23" t="s">
        <v>1880</v>
      </c>
      <c r="J265" s="26">
        <v>1</v>
      </c>
      <c r="K265" s="23" t="s">
        <v>1881</v>
      </c>
      <c r="L265" s="158">
        <v>44715</v>
      </c>
      <c r="M265" s="85">
        <v>165</v>
      </c>
      <c r="N265" s="127" t="s">
        <v>47</v>
      </c>
      <c r="O265" s="33">
        <v>44743</v>
      </c>
      <c r="P265" s="23" t="str">
        <f t="shared" ca="1" si="24"/>
        <v>Desvinculado</v>
      </c>
      <c r="Q265" s="129"/>
      <c r="R265" s="104">
        <v>1</v>
      </c>
      <c r="S265" s="104">
        <f t="shared" si="23"/>
        <v>5</v>
      </c>
      <c r="T265" s="104">
        <f t="shared" si="2"/>
        <v>16</v>
      </c>
      <c r="U265" s="129">
        <f t="shared" si="3"/>
        <v>1.4</v>
      </c>
      <c r="V265" s="129"/>
      <c r="W265" s="129">
        <f t="shared" ca="1" si="4"/>
        <v>2024</v>
      </c>
      <c r="X265" s="129">
        <f t="shared" ca="1" si="5"/>
        <v>2027</v>
      </c>
      <c r="Y265" s="129">
        <f t="shared" ca="1" si="6"/>
        <v>2030</v>
      </c>
      <c r="Z265" s="104">
        <v>1</v>
      </c>
      <c r="AA265" s="113">
        <f t="shared" si="7"/>
        <v>-28</v>
      </c>
      <c r="AB265" s="112">
        <f t="shared" si="8"/>
        <v>1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</row>
    <row r="266" spans="1:39">
      <c r="A266" s="22" t="s">
        <v>1882</v>
      </c>
      <c r="B266" s="23" t="s">
        <v>111</v>
      </c>
      <c r="C266" s="23" t="s">
        <v>1426</v>
      </c>
      <c r="D266" s="23" t="s">
        <v>1883</v>
      </c>
      <c r="E266" s="23" t="s">
        <v>1884</v>
      </c>
      <c r="F266" s="23" t="s">
        <v>33</v>
      </c>
      <c r="G266" s="125">
        <v>43336</v>
      </c>
      <c r="H266" s="125">
        <v>43346</v>
      </c>
      <c r="I266" s="23" t="s">
        <v>1885</v>
      </c>
      <c r="J266" s="26">
        <v>1</v>
      </c>
      <c r="K266" s="23" t="s">
        <v>1886</v>
      </c>
      <c r="L266" s="179">
        <v>44714</v>
      </c>
      <c r="M266" s="34" t="s">
        <v>1887</v>
      </c>
      <c r="N266" s="127" t="s">
        <v>36</v>
      </c>
      <c r="O266" s="45">
        <v>44746</v>
      </c>
      <c r="P266" s="23" t="str">
        <f t="shared" ca="1" si="24"/>
        <v>Desvinculado</v>
      </c>
      <c r="Q266" s="129"/>
      <c r="R266" s="104">
        <v>1</v>
      </c>
      <c r="S266" s="104">
        <f t="shared" si="23"/>
        <v>5</v>
      </c>
      <c r="T266" s="104">
        <f t="shared" si="2"/>
        <v>17</v>
      </c>
      <c r="U266" s="129">
        <f t="shared" si="3"/>
        <v>3.8</v>
      </c>
      <c r="V266" s="129"/>
      <c r="W266" s="129" t="str">
        <f t="shared" ca="1" si="4"/>
        <v>No Aplica</v>
      </c>
      <c r="X266" s="129">
        <f t="shared" ca="1" si="5"/>
        <v>2024</v>
      </c>
      <c r="Y266" s="129">
        <f t="shared" ca="1" si="6"/>
        <v>2027</v>
      </c>
      <c r="Z266" s="104">
        <v>1</v>
      </c>
      <c r="AA266" s="113">
        <f t="shared" si="7"/>
        <v>-32</v>
      </c>
      <c r="AB266" s="112">
        <f t="shared" si="8"/>
        <v>1</v>
      </c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</row>
    <row r="267" spans="1:39">
      <c r="A267" s="22" t="s">
        <v>1888</v>
      </c>
      <c r="B267" s="23" t="s">
        <v>214</v>
      </c>
      <c r="C267" s="23" t="s">
        <v>215</v>
      </c>
      <c r="D267" s="23" t="s">
        <v>1074</v>
      </c>
      <c r="E267" s="23" t="s">
        <v>1889</v>
      </c>
      <c r="F267" s="23" t="s">
        <v>43</v>
      </c>
      <c r="G267" s="125">
        <v>43658</v>
      </c>
      <c r="H267" s="125">
        <v>43689</v>
      </c>
      <c r="I267" s="23" t="s">
        <v>1890</v>
      </c>
      <c r="J267" s="26">
        <v>1</v>
      </c>
      <c r="K267" s="23" t="s">
        <v>1891</v>
      </c>
      <c r="L267" s="158">
        <v>44714</v>
      </c>
      <c r="M267" s="34" t="s">
        <v>1892</v>
      </c>
      <c r="N267" s="127" t="s">
        <v>47</v>
      </c>
      <c r="O267" s="45">
        <v>44682</v>
      </c>
      <c r="P267" s="23" t="str">
        <f t="shared" ca="1" si="24"/>
        <v>Desvinculado</v>
      </c>
      <c r="Q267" s="129"/>
      <c r="R267" s="104">
        <v>1</v>
      </c>
      <c r="S267" s="104">
        <f t="shared" si="23"/>
        <v>3</v>
      </c>
      <c r="T267" s="104">
        <f t="shared" si="2"/>
        <v>8</v>
      </c>
      <c r="U267" s="129">
        <f t="shared" si="3"/>
        <v>2.7</v>
      </c>
      <c r="V267" s="129"/>
      <c r="W267" s="129" t="str">
        <f t="shared" ca="1" si="4"/>
        <v>No Aplica</v>
      </c>
      <c r="X267" s="129">
        <f t="shared" ca="1" si="5"/>
        <v>2025</v>
      </c>
      <c r="Y267" s="129">
        <f t="shared" ca="1" si="6"/>
        <v>2028</v>
      </c>
      <c r="Z267" s="104">
        <v>1</v>
      </c>
      <c r="AA267" s="113">
        <f t="shared" si="7"/>
        <v>32</v>
      </c>
      <c r="AB267" s="112">
        <f t="shared" si="8"/>
        <v>1</v>
      </c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</row>
    <row r="268" spans="1:39">
      <c r="A268" s="22" t="s">
        <v>1893</v>
      </c>
      <c r="B268" s="23" t="s">
        <v>39</v>
      </c>
      <c r="C268" s="23" t="s">
        <v>277</v>
      </c>
      <c r="D268" s="23" t="s">
        <v>1894</v>
      </c>
      <c r="E268" s="23" t="s">
        <v>1895</v>
      </c>
      <c r="F268" s="23" t="s">
        <v>43</v>
      </c>
      <c r="G268" s="125">
        <v>44088</v>
      </c>
      <c r="H268" s="125">
        <v>44099</v>
      </c>
      <c r="I268" s="23" t="s">
        <v>1896</v>
      </c>
      <c r="J268" s="26">
        <v>1</v>
      </c>
      <c r="K268" s="23" t="s">
        <v>1897</v>
      </c>
      <c r="L268" s="158">
        <v>44714</v>
      </c>
      <c r="M268" s="85">
        <v>1016</v>
      </c>
      <c r="N268" s="127" t="s">
        <v>36</v>
      </c>
      <c r="O268" s="33">
        <v>44718</v>
      </c>
      <c r="P268" s="23" t="str">
        <f t="shared" ca="1" si="24"/>
        <v>Desvinculado</v>
      </c>
      <c r="Q268" s="129"/>
      <c r="R268" s="104">
        <v>1</v>
      </c>
      <c r="S268" s="104">
        <f t="shared" si="23"/>
        <v>4</v>
      </c>
      <c r="T268" s="104">
        <f t="shared" si="2"/>
        <v>13</v>
      </c>
      <c r="U268" s="129">
        <f t="shared" si="3"/>
        <v>1.7</v>
      </c>
      <c r="V268" s="129"/>
      <c r="W268" s="129" t="str">
        <f t="shared" ca="1" si="4"/>
        <v>No Aplica</v>
      </c>
      <c r="X268" s="129">
        <f t="shared" ca="1" si="5"/>
        <v>2026</v>
      </c>
      <c r="Y268" s="129">
        <f t="shared" ca="1" si="6"/>
        <v>2029</v>
      </c>
      <c r="Z268" s="104">
        <v>1</v>
      </c>
      <c r="AA268" s="113">
        <f t="shared" si="7"/>
        <v>-4</v>
      </c>
      <c r="AB268" s="112">
        <f t="shared" si="8"/>
        <v>1</v>
      </c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</row>
    <row r="269" spans="1:39">
      <c r="A269" s="22" t="s">
        <v>1898</v>
      </c>
      <c r="B269" s="23" t="s">
        <v>214</v>
      </c>
      <c r="C269" s="23" t="s">
        <v>215</v>
      </c>
      <c r="D269" s="23" t="s">
        <v>927</v>
      </c>
      <c r="E269" s="23" t="s">
        <v>1899</v>
      </c>
      <c r="F269" s="23" t="s">
        <v>43</v>
      </c>
      <c r="G269" s="125">
        <v>44502</v>
      </c>
      <c r="H269" s="134">
        <v>44515</v>
      </c>
      <c r="I269" s="23" t="s">
        <v>1900</v>
      </c>
      <c r="J269" s="26">
        <v>1</v>
      </c>
      <c r="K269" s="23" t="s">
        <v>1901</v>
      </c>
      <c r="L269" s="158">
        <v>44714</v>
      </c>
      <c r="M269" s="34" t="s">
        <v>1902</v>
      </c>
      <c r="N269" s="127" t="s">
        <v>47</v>
      </c>
      <c r="O269" s="45">
        <v>44682</v>
      </c>
      <c r="P269" s="23" t="str">
        <f t="shared" ca="1" si="24"/>
        <v>Desvinculado</v>
      </c>
      <c r="Q269" s="129"/>
      <c r="R269" s="104">
        <v>1</v>
      </c>
      <c r="S269" s="104">
        <f t="shared" si="23"/>
        <v>3</v>
      </c>
      <c r="T269" s="104">
        <f t="shared" si="2"/>
        <v>8</v>
      </c>
      <c r="U269" s="129">
        <f t="shared" si="3"/>
        <v>0.5</v>
      </c>
      <c r="V269" s="129"/>
      <c r="W269" s="129">
        <f t="shared" ca="1" si="4"/>
        <v>2024</v>
      </c>
      <c r="X269" s="129">
        <f t="shared" ca="1" si="5"/>
        <v>2027</v>
      </c>
      <c r="Y269" s="129">
        <f t="shared" ca="1" si="6"/>
        <v>2030</v>
      </c>
      <c r="Z269" s="104">
        <v>1</v>
      </c>
      <c r="AA269" s="113">
        <f t="shared" si="7"/>
        <v>32</v>
      </c>
      <c r="AB269" s="112">
        <f t="shared" si="8"/>
        <v>1</v>
      </c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</row>
    <row r="270" spans="1:39">
      <c r="A270" s="22" t="s">
        <v>1903</v>
      </c>
      <c r="B270" s="23" t="s">
        <v>39</v>
      </c>
      <c r="C270" s="23" t="s">
        <v>1904</v>
      </c>
      <c r="D270" s="23" t="s">
        <v>905</v>
      </c>
      <c r="E270" s="23" t="s">
        <v>1905</v>
      </c>
      <c r="F270" s="23" t="s">
        <v>43</v>
      </c>
      <c r="G270" s="125">
        <v>44201</v>
      </c>
      <c r="H270" s="125">
        <v>44221</v>
      </c>
      <c r="I270" s="23" t="s">
        <v>1906</v>
      </c>
      <c r="J270" s="26">
        <v>1</v>
      </c>
      <c r="K270" s="23" t="s">
        <v>1907</v>
      </c>
      <c r="L270" s="179">
        <v>44713</v>
      </c>
      <c r="M270" s="34">
        <v>636</v>
      </c>
      <c r="N270" s="127" t="s">
        <v>47</v>
      </c>
      <c r="O270" s="45">
        <v>44713</v>
      </c>
      <c r="P270" s="23" t="str">
        <f t="shared" ca="1" si="24"/>
        <v>Desvinculado</v>
      </c>
      <c r="Q270" s="129"/>
      <c r="R270" s="104">
        <v>1</v>
      </c>
      <c r="S270" s="104">
        <f t="shared" si="23"/>
        <v>4</v>
      </c>
      <c r="T270" s="104">
        <f t="shared" si="2"/>
        <v>12</v>
      </c>
      <c r="U270" s="129">
        <f t="shared" si="3"/>
        <v>1.3</v>
      </c>
      <c r="V270" s="129"/>
      <c r="W270" s="129">
        <f t="shared" ca="1" si="4"/>
        <v>2024</v>
      </c>
      <c r="X270" s="129">
        <f t="shared" ca="1" si="5"/>
        <v>2027</v>
      </c>
      <c r="Y270" s="129">
        <f t="shared" ca="1" si="6"/>
        <v>2030</v>
      </c>
      <c r="Z270" s="104">
        <v>1</v>
      </c>
      <c r="AA270" s="113">
        <f t="shared" si="7"/>
        <v>0</v>
      </c>
      <c r="AB270" s="112">
        <f t="shared" si="8"/>
        <v>1</v>
      </c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</row>
    <row r="271" spans="1:39">
      <c r="A271" s="72">
        <v>3343</v>
      </c>
      <c r="B271" s="23" t="s">
        <v>231</v>
      </c>
      <c r="C271" s="23" t="s">
        <v>232</v>
      </c>
      <c r="D271" s="23" t="s">
        <v>1908</v>
      </c>
      <c r="E271" s="23" t="s">
        <v>1909</v>
      </c>
      <c r="F271" s="23" t="s">
        <v>43</v>
      </c>
      <c r="G271" s="125">
        <v>42557</v>
      </c>
      <c r="H271" s="125">
        <v>42552</v>
      </c>
      <c r="I271" s="23" t="s">
        <v>1910</v>
      </c>
      <c r="J271" s="26">
        <v>1</v>
      </c>
      <c r="K271" s="23" t="s">
        <v>1911</v>
      </c>
      <c r="L271" s="179">
        <v>44712</v>
      </c>
      <c r="M271" s="34">
        <v>119279</v>
      </c>
      <c r="N271" s="127" t="s">
        <v>917</v>
      </c>
      <c r="O271" s="178">
        <v>44744</v>
      </c>
      <c r="P271" s="23" t="str">
        <f t="shared" ca="1" si="24"/>
        <v>Desvinculado</v>
      </c>
      <c r="Q271" s="129"/>
      <c r="R271" s="104">
        <v>1</v>
      </c>
      <c r="S271" s="104">
        <f t="shared" si="23"/>
        <v>5</v>
      </c>
      <c r="T271" s="104">
        <f t="shared" si="2"/>
        <v>16</v>
      </c>
      <c r="U271" s="129">
        <f t="shared" si="3"/>
        <v>6</v>
      </c>
      <c r="V271" s="129"/>
      <c r="W271" s="129" t="str">
        <f t="shared" ca="1" si="4"/>
        <v>No Aplica</v>
      </c>
      <c r="X271" s="129" t="str">
        <f t="shared" ca="1" si="5"/>
        <v>No Aplica</v>
      </c>
      <c r="Y271" s="129">
        <f t="shared" ca="1" si="6"/>
        <v>2025</v>
      </c>
      <c r="Z271" s="104">
        <v>1</v>
      </c>
      <c r="AA271" s="113">
        <f t="shared" si="7"/>
        <v>-32</v>
      </c>
      <c r="AB271" s="112">
        <f t="shared" si="8"/>
        <v>1</v>
      </c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</row>
    <row r="272" spans="1:39">
      <c r="A272" s="22" t="s">
        <v>1912</v>
      </c>
      <c r="B272" s="23" t="s">
        <v>111</v>
      </c>
      <c r="C272" s="23" t="s">
        <v>1426</v>
      </c>
      <c r="D272" s="23" t="s">
        <v>694</v>
      </c>
      <c r="E272" s="23" t="s">
        <v>1913</v>
      </c>
      <c r="F272" s="23" t="s">
        <v>43</v>
      </c>
      <c r="G272" s="125">
        <v>43370</v>
      </c>
      <c r="H272" s="125">
        <v>43374</v>
      </c>
      <c r="I272" s="23" t="s">
        <v>1914</v>
      </c>
      <c r="J272" s="26">
        <v>1</v>
      </c>
      <c r="K272" s="23" t="s">
        <v>1915</v>
      </c>
      <c r="L272" s="158">
        <v>44712</v>
      </c>
      <c r="M272" s="34" t="s">
        <v>1916</v>
      </c>
      <c r="N272" s="127" t="s">
        <v>36</v>
      </c>
      <c r="O272" s="45">
        <v>44712</v>
      </c>
      <c r="P272" s="23" t="str">
        <f t="shared" ca="1" si="24"/>
        <v>Desvinculado</v>
      </c>
      <c r="Q272" s="129"/>
      <c r="R272" s="104">
        <v>1</v>
      </c>
      <c r="S272" s="104">
        <f t="shared" si="23"/>
        <v>3</v>
      </c>
      <c r="T272" s="104">
        <f t="shared" si="2"/>
        <v>12</v>
      </c>
      <c r="U272" s="129">
        <f t="shared" si="3"/>
        <v>3.7</v>
      </c>
      <c r="V272" s="104">
        <v>1</v>
      </c>
      <c r="W272" s="129" t="str">
        <f t="shared" ca="1" si="4"/>
        <v>No Aplica</v>
      </c>
      <c r="X272" s="129">
        <f t="shared" ca="1" si="5"/>
        <v>2024</v>
      </c>
      <c r="Y272" s="129">
        <f t="shared" ca="1" si="6"/>
        <v>2027</v>
      </c>
      <c r="Z272" s="104">
        <v>1</v>
      </c>
      <c r="AA272" s="113">
        <f t="shared" si="7"/>
        <v>0</v>
      </c>
      <c r="AB272" s="112">
        <f t="shared" si="8"/>
        <v>1</v>
      </c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</row>
    <row r="273" spans="1:39">
      <c r="A273" s="22" t="s">
        <v>1917</v>
      </c>
      <c r="B273" s="23" t="s">
        <v>105</v>
      </c>
      <c r="C273" s="23" t="s">
        <v>143</v>
      </c>
      <c r="D273" s="23" t="s">
        <v>1918</v>
      </c>
      <c r="E273" s="23" t="s">
        <v>1919</v>
      </c>
      <c r="F273" s="23" t="s">
        <v>43</v>
      </c>
      <c r="G273" s="125">
        <v>43616</v>
      </c>
      <c r="H273" s="125">
        <v>43647</v>
      </c>
      <c r="I273" s="23" t="s">
        <v>1920</v>
      </c>
      <c r="J273" s="26">
        <v>1</v>
      </c>
      <c r="K273" s="23" t="s">
        <v>1921</v>
      </c>
      <c r="L273" s="179">
        <v>44712</v>
      </c>
      <c r="M273" s="34" t="s">
        <v>1922</v>
      </c>
      <c r="N273" s="127" t="s">
        <v>254</v>
      </c>
      <c r="O273" s="45">
        <v>44744</v>
      </c>
      <c r="P273" s="23" t="str">
        <f t="shared" ca="1" si="24"/>
        <v>Desvinculado</v>
      </c>
      <c r="Q273" s="129"/>
      <c r="R273" s="104">
        <v>1</v>
      </c>
      <c r="S273" s="104">
        <f t="shared" si="23"/>
        <v>5</v>
      </c>
      <c r="T273" s="104">
        <f t="shared" si="2"/>
        <v>16</v>
      </c>
      <c r="U273" s="129">
        <f t="shared" si="3"/>
        <v>3</v>
      </c>
      <c r="V273" s="129"/>
      <c r="W273" s="129" t="str">
        <f t="shared" ca="1" si="4"/>
        <v>No Aplica</v>
      </c>
      <c r="X273" s="129">
        <f t="shared" ca="1" si="5"/>
        <v>2025</v>
      </c>
      <c r="Y273" s="129">
        <f t="shared" ca="1" si="6"/>
        <v>2028</v>
      </c>
      <c r="Z273" s="104">
        <v>1</v>
      </c>
      <c r="AA273" s="113">
        <f t="shared" si="7"/>
        <v>-32</v>
      </c>
      <c r="AB273" s="112">
        <f t="shared" si="8"/>
        <v>1</v>
      </c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</row>
    <row r="274" spans="1:39">
      <c r="A274" s="22" t="s">
        <v>1923</v>
      </c>
      <c r="B274" s="23" t="s">
        <v>49</v>
      </c>
      <c r="C274" s="23" t="s">
        <v>86</v>
      </c>
      <c r="D274" s="23" t="s">
        <v>1924</v>
      </c>
      <c r="E274" s="23" t="s">
        <v>1925</v>
      </c>
      <c r="F274" s="23" t="s">
        <v>43</v>
      </c>
      <c r="G274" s="125">
        <v>43642</v>
      </c>
      <c r="H274" s="125">
        <v>43647</v>
      </c>
      <c r="I274" s="23" t="s">
        <v>1926</v>
      </c>
      <c r="J274" s="26">
        <v>1</v>
      </c>
      <c r="K274" s="23" t="s">
        <v>1927</v>
      </c>
      <c r="L274" s="158">
        <v>44712</v>
      </c>
      <c r="M274" s="85">
        <v>547</v>
      </c>
      <c r="N274" s="127" t="s">
        <v>254</v>
      </c>
      <c r="O274" s="45">
        <v>44744</v>
      </c>
      <c r="P274" s="23" t="str">
        <f t="shared" ca="1" si="24"/>
        <v>Desvinculado</v>
      </c>
      <c r="Q274" s="129"/>
      <c r="R274" s="104">
        <v>1</v>
      </c>
      <c r="S274" s="104">
        <f t="shared" si="23"/>
        <v>5</v>
      </c>
      <c r="T274" s="104">
        <f t="shared" si="2"/>
        <v>16</v>
      </c>
      <c r="U274" s="129">
        <f t="shared" si="3"/>
        <v>3</v>
      </c>
      <c r="V274" s="129"/>
      <c r="W274" s="129" t="str">
        <f t="shared" ca="1" si="4"/>
        <v>No Aplica</v>
      </c>
      <c r="X274" s="129">
        <f t="shared" ca="1" si="5"/>
        <v>2025</v>
      </c>
      <c r="Y274" s="129">
        <f t="shared" ca="1" si="6"/>
        <v>2028</v>
      </c>
      <c r="Z274" s="104">
        <v>1</v>
      </c>
      <c r="AA274" s="113">
        <f t="shared" si="7"/>
        <v>-32</v>
      </c>
      <c r="AB274" s="112">
        <f t="shared" si="8"/>
        <v>1</v>
      </c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</row>
    <row r="275" spans="1:39">
      <c r="A275" s="22" t="s">
        <v>1928</v>
      </c>
      <c r="B275" s="23" t="s">
        <v>294</v>
      </c>
      <c r="C275" s="23" t="s">
        <v>971</v>
      </c>
      <c r="D275" s="23" t="s">
        <v>1929</v>
      </c>
      <c r="E275" s="23" t="s">
        <v>1930</v>
      </c>
      <c r="F275" s="23" t="s">
        <v>33</v>
      </c>
      <c r="G275" s="134">
        <v>43427</v>
      </c>
      <c r="H275" s="134">
        <v>43434</v>
      </c>
      <c r="I275" s="23" t="s">
        <v>1931</v>
      </c>
      <c r="J275" s="26">
        <v>1</v>
      </c>
      <c r="K275" s="23" t="s">
        <v>1932</v>
      </c>
      <c r="L275" s="179">
        <v>44711</v>
      </c>
      <c r="M275" s="34">
        <v>202299102453</v>
      </c>
      <c r="N275" s="127" t="s">
        <v>36</v>
      </c>
      <c r="O275" s="45">
        <v>44713</v>
      </c>
      <c r="P275" s="23" t="str">
        <f t="shared" ca="1" si="24"/>
        <v>Desvinculado</v>
      </c>
      <c r="Q275" s="129"/>
      <c r="R275" s="104">
        <v>1</v>
      </c>
      <c r="S275" s="104">
        <f t="shared" si="23"/>
        <v>4</v>
      </c>
      <c r="T275" s="104">
        <f t="shared" si="2"/>
        <v>12</v>
      </c>
      <c r="U275" s="129">
        <f t="shared" si="3"/>
        <v>3.5</v>
      </c>
      <c r="V275" s="129"/>
      <c r="W275" s="129" t="str">
        <f t="shared" ca="1" si="4"/>
        <v>No Aplica</v>
      </c>
      <c r="X275" s="129">
        <f t="shared" ca="1" si="5"/>
        <v>2024</v>
      </c>
      <c r="Y275" s="129">
        <f t="shared" ca="1" si="6"/>
        <v>2027</v>
      </c>
      <c r="Z275" s="104">
        <v>1</v>
      </c>
      <c r="AA275" s="113">
        <f t="shared" si="7"/>
        <v>-2</v>
      </c>
      <c r="AB275" s="112">
        <f t="shared" si="8"/>
        <v>1</v>
      </c>
      <c r="AC275" s="144"/>
      <c r="AD275" s="144"/>
      <c r="AE275" s="144"/>
      <c r="AF275" s="144"/>
      <c r="AG275" s="144"/>
      <c r="AH275" s="144"/>
      <c r="AI275" s="144"/>
      <c r="AJ275" s="144"/>
      <c r="AK275" s="144"/>
      <c r="AL275" s="144"/>
      <c r="AM275" s="144"/>
    </row>
    <row r="276" spans="1:39">
      <c r="A276" s="72">
        <v>3428</v>
      </c>
      <c r="B276" s="23" t="s">
        <v>92</v>
      </c>
      <c r="C276" s="23" t="s">
        <v>93</v>
      </c>
      <c r="D276" s="23" t="s">
        <v>1933</v>
      </c>
      <c r="E276" s="23" t="s">
        <v>1934</v>
      </c>
      <c r="F276" s="23" t="s">
        <v>43</v>
      </c>
      <c r="G276" s="125">
        <v>42646</v>
      </c>
      <c r="H276" s="125">
        <v>42675</v>
      </c>
      <c r="I276" s="23" t="s">
        <v>1935</v>
      </c>
      <c r="J276" s="26">
        <v>1</v>
      </c>
      <c r="K276" s="23" t="s">
        <v>1936</v>
      </c>
      <c r="L276" s="179">
        <v>44708</v>
      </c>
      <c r="M276" s="127">
        <v>278</v>
      </c>
      <c r="N276" s="127" t="s">
        <v>1814</v>
      </c>
      <c r="O276" s="45">
        <v>44692</v>
      </c>
      <c r="P276" s="23" t="str">
        <f t="shared" ca="1" si="24"/>
        <v>Desvinculado</v>
      </c>
      <c r="Q276" s="129"/>
      <c r="R276" s="104">
        <v>1</v>
      </c>
      <c r="S276" s="104">
        <f t="shared" si="23"/>
        <v>3</v>
      </c>
      <c r="T276" s="104">
        <f t="shared" si="2"/>
        <v>9</v>
      </c>
      <c r="U276" s="129">
        <f t="shared" si="3"/>
        <v>5.5</v>
      </c>
      <c r="V276" s="129"/>
      <c r="W276" s="129" t="str">
        <f t="shared" ca="1" si="4"/>
        <v>No Aplica</v>
      </c>
      <c r="X276" s="129" t="str">
        <f t="shared" ca="1" si="5"/>
        <v>No Aplica</v>
      </c>
      <c r="Y276" s="129">
        <f t="shared" ca="1" si="6"/>
        <v>2025</v>
      </c>
      <c r="Z276" s="104">
        <v>1</v>
      </c>
      <c r="AA276" s="113">
        <f t="shared" si="7"/>
        <v>16</v>
      </c>
      <c r="AB276" s="112">
        <f t="shared" si="8"/>
        <v>1</v>
      </c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</row>
    <row r="277" spans="1:39">
      <c r="A277" s="22" t="s">
        <v>1937</v>
      </c>
      <c r="B277" s="23" t="s">
        <v>294</v>
      </c>
      <c r="C277" s="23" t="s">
        <v>971</v>
      </c>
      <c r="D277" s="23" t="s">
        <v>1924</v>
      </c>
      <c r="E277" s="23" t="s">
        <v>1938</v>
      </c>
      <c r="F277" s="23" t="s">
        <v>33</v>
      </c>
      <c r="G277" s="125">
        <v>43304</v>
      </c>
      <c r="H277" s="125">
        <v>43342</v>
      </c>
      <c r="I277" s="23" t="s">
        <v>1939</v>
      </c>
      <c r="J277" s="26">
        <v>1</v>
      </c>
      <c r="K277" s="23" t="s">
        <v>1940</v>
      </c>
      <c r="L277" s="179">
        <v>44708</v>
      </c>
      <c r="M277" s="34">
        <v>202299102448</v>
      </c>
      <c r="N277" s="127" t="s">
        <v>36</v>
      </c>
      <c r="O277" s="178">
        <v>44708</v>
      </c>
      <c r="P277" s="23" t="str">
        <f t="shared" ca="1" si="24"/>
        <v>Desvinculado</v>
      </c>
      <c r="Q277" s="129"/>
      <c r="R277" s="104">
        <v>1</v>
      </c>
      <c r="S277" s="104">
        <f t="shared" si="23"/>
        <v>3</v>
      </c>
      <c r="T277" s="104">
        <f t="shared" si="2"/>
        <v>11</v>
      </c>
      <c r="U277" s="129">
        <f t="shared" si="3"/>
        <v>3.7</v>
      </c>
      <c r="V277" s="104">
        <v>1</v>
      </c>
      <c r="W277" s="129" t="str">
        <f t="shared" ca="1" si="4"/>
        <v>No Aplica</v>
      </c>
      <c r="X277" s="129">
        <f t="shared" ca="1" si="5"/>
        <v>2024</v>
      </c>
      <c r="Y277" s="129">
        <f t="shared" ca="1" si="6"/>
        <v>2027</v>
      </c>
      <c r="Z277" s="104">
        <v>1</v>
      </c>
      <c r="AA277" s="113">
        <f t="shared" si="7"/>
        <v>0</v>
      </c>
      <c r="AB277" s="112">
        <f t="shared" si="8"/>
        <v>1</v>
      </c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</row>
    <row r="278" spans="1:39">
      <c r="A278" s="22" t="s">
        <v>1941</v>
      </c>
      <c r="B278" s="23" t="s">
        <v>39</v>
      </c>
      <c r="C278" s="23" t="s">
        <v>1942</v>
      </c>
      <c r="D278" s="23" t="s">
        <v>684</v>
      </c>
      <c r="E278" s="23" t="s">
        <v>1943</v>
      </c>
      <c r="F278" s="23" t="s">
        <v>43</v>
      </c>
      <c r="G278" s="125">
        <v>43641</v>
      </c>
      <c r="H278" s="125">
        <v>43640</v>
      </c>
      <c r="I278" s="23" t="s">
        <v>1944</v>
      </c>
      <c r="J278" s="26">
        <v>1</v>
      </c>
      <c r="K278" s="23" t="s">
        <v>1945</v>
      </c>
      <c r="L278" s="158">
        <v>44708</v>
      </c>
      <c r="M278" s="85">
        <v>484</v>
      </c>
      <c r="N278" s="127" t="s">
        <v>254</v>
      </c>
      <c r="O278" s="45">
        <v>44737</v>
      </c>
      <c r="P278" s="23" t="str">
        <f t="shared" ca="1" si="24"/>
        <v>Desvinculado</v>
      </c>
      <c r="Q278" s="129"/>
      <c r="R278" s="104">
        <v>1</v>
      </c>
      <c r="S278" s="104">
        <f t="shared" si="23"/>
        <v>4</v>
      </c>
      <c r="T278" s="104">
        <f t="shared" si="2"/>
        <v>15</v>
      </c>
      <c r="U278" s="129">
        <f t="shared" si="3"/>
        <v>3</v>
      </c>
      <c r="V278" s="129"/>
      <c r="W278" s="129" t="str">
        <f t="shared" ca="1" si="4"/>
        <v>No Aplica</v>
      </c>
      <c r="X278" s="129">
        <f t="shared" ca="1" si="5"/>
        <v>2025</v>
      </c>
      <c r="Y278" s="129">
        <f t="shared" ca="1" si="6"/>
        <v>2028</v>
      </c>
      <c r="Z278" s="104">
        <v>1</v>
      </c>
      <c r="AA278" s="113">
        <f t="shared" si="7"/>
        <v>-29</v>
      </c>
      <c r="AB278" s="112">
        <f t="shared" si="8"/>
        <v>1</v>
      </c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</row>
    <row r="279" spans="1:39">
      <c r="A279" s="22" t="s">
        <v>1946</v>
      </c>
      <c r="B279" s="23" t="s">
        <v>92</v>
      </c>
      <c r="C279" s="23" t="s">
        <v>138</v>
      </c>
      <c r="D279" s="23" t="s">
        <v>1947</v>
      </c>
      <c r="E279" s="23" t="s">
        <v>1948</v>
      </c>
      <c r="F279" s="23" t="s">
        <v>43</v>
      </c>
      <c r="G279" s="125">
        <v>44473</v>
      </c>
      <c r="H279" s="125">
        <v>44474</v>
      </c>
      <c r="I279" s="23" t="s">
        <v>1949</v>
      </c>
      <c r="J279" s="26">
        <v>1</v>
      </c>
      <c r="K279" s="23" t="s">
        <v>1950</v>
      </c>
      <c r="L279" s="179">
        <v>44708</v>
      </c>
      <c r="M279" s="127">
        <v>191</v>
      </c>
      <c r="N279" s="127" t="s">
        <v>36</v>
      </c>
      <c r="O279" s="45">
        <v>44708</v>
      </c>
      <c r="P279" s="23" t="str">
        <f t="shared" ca="1" si="24"/>
        <v>Desvinculado</v>
      </c>
      <c r="Q279" s="104" t="s">
        <v>1951</v>
      </c>
      <c r="R279" s="104">
        <v>1</v>
      </c>
      <c r="S279" s="104">
        <f t="shared" si="23"/>
        <v>3</v>
      </c>
      <c r="T279" s="104">
        <f t="shared" si="2"/>
        <v>11</v>
      </c>
      <c r="U279" s="129">
        <f t="shared" si="3"/>
        <v>0.6</v>
      </c>
      <c r="V279" s="104">
        <v>1</v>
      </c>
      <c r="W279" s="129">
        <f t="shared" ca="1" si="4"/>
        <v>2024</v>
      </c>
      <c r="X279" s="129">
        <f t="shared" ca="1" si="5"/>
        <v>2027</v>
      </c>
      <c r="Y279" s="129">
        <f t="shared" ca="1" si="6"/>
        <v>2030</v>
      </c>
      <c r="Z279" s="104">
        <v>1</v>
      </c>
      <c r="AA279" s="113">
        <f t="shared" si="7"/>
        <v>0</v>
      </c>
      <c r="AB279" s="112">
        <f t="shared" si="8"/>
        <v>1</v>
      </c>
      <c r="AC279" s="144"/>
      <c r="AD279" s="144"/>
      <c r="AE279" s="144"/>
      <c r="AF279" s="144"/>
      <c r="AG279" s="144"/>
      <c r="AH279" s="144"/>
      <c r="AI279" s="144"/>
      <c r="AJ279" s="144"/>
      <c r="AK279" s="144"/>
      <c r="AL279" s="144"/>
      <c r="AM279" s="144"/>
    </row>
    <row r="280" spans="1:39">
      <c r="A280" s="22" t="s">
        <v>1952</v>
      </c>
      <c r="B280" s="23" t="s">
        <v>92</v>
      </c>
      <c r="C280" s="23" t="s">
        <v>138</v>
      </c>
      <c r="D280" s="23" t="s">
        <v>1953</v>
      </c>
      <c r="E280" s="23" t="s">
        <v>1954</v>
      </c>
      <c r="F280" s="23" t="s">
        <v>33</v>
      </c>
      <c r="G280" s="134">
        <v>44552</v>
      </c>
      <c r="H280" s="125">
        <v>44564</v>
      </c>
      <c r="I280" s="23" t="s">
        <v>1955</v>
      </c>
      <c r="J280" s="26">
        <v>1</v>
      </c>
      <c r="K280" s="23" t="s">
        <v>1956</v>
      </c>
      <c r="L280" s="189">
        <v>44708</v>
      </c>
      <c r="M280" s="127">
        <v>192</v>
      </c>
      <c r="N280" s="127" t="s">
        <v>36</v>
      </c>
      <c r="O280" s="190">
        <v>44708</v>
      </c>
      <c r="P280" s="23" t="str">
        <f t="shared" ca="1" si="24"/>
        <v>Desvinculado</v>
      </c>
      <c r="Q280" s="104" t="s">
        <v>1957</v>
      </c>
      <c r="R280" s="104">
        <v>1</v>
      </c>
      <c r="S280" s="104">
        <f t="shared" si="23"/>
        <v>3</v>
      </c>
      <c r="T280" s="104">
        <f t="shared" si="2"/>
        <v>11</v>
      </c>
      <c r="U280" s="129">
        <f t="shared" si="3"/>
        <v>0.4</v>
      </c>
      <c r="V280" s="104">
        <v>1</v>
      </c>
      <c r="W280" s="129">
        <f t="shared" ca="1" si="4"/>
        <v>2025</v>
      </c>
      <c r="X280" s="129">
        <f t="shared" ca="1" si="5"/>
        <v>2028</v>
      </c>
      <c r="Y280" s="129">
        <f t="shared" ca="1" si="6"/>
        <v>2031</v>
      </c>
      <c r="Z280" s="104">
        <v>1</v>
      </c>
      <c r="AA280" s="113">
        <f t="shared" si="7"/>
        <v>0</v>
      </c>
      <c r="AB280" s="112">
        <f t="shared" si="8"/>
        <v>1</v>
      </c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</row>
    <row r="281" spans="1:39">
      <c r="A281" s="22" t="s">
        <v>1958</v>
      </c>
      <c r="B281" s="23" t="s">
        <v>56</v>
      </c>
      <c r="C281" s="23" t="s">
        <v>57</v>
      </c>
      <c r="D281" s="23" t="s">
        <v>716</v>
      </c>
      <c r="E281" s="23" t="s">
        <v>1959</v>
      </c>
      <c r="F281" s="23" t="s">
        <v>43</v>
      </c>
      <c r="G281" s="125">
        <v>43531</v>
      </c>
      <c r="H281" s="125">
        <v>43542</v>
      </c>
      <c r="I281" s="23" t="s">
        <v>1960</v>
      </c>
      <c r="J281" s="26">
        <v>1</v>
      </c>
      <c r="K281" s="23" t="s">
        <v>1961</v>
      </c>
      <c r="L281" s="179">
        <v>44707</v>
      </c>
      <c r="M281" s="34">
        <v>811</v>
      </c>
      <c r="N281" s="127" t="s">
        <v>47</v>
      </c>
      <c r="O281" s="33">
        <v>44652</v>
      </c>
      <c r="P281" s="23" t="str">
        <f t="shared" ca="1" si="24"/>
        <v>Desvinculado</v>
      </c>
      <c r="Q281" s="129"/>
      <c r="R281" s="104">
        <v>1</v>
      </c>
      <c r="S281" s="104">
        <f t="shared" si="23"/>
        <v>2</v>
      </c>
      <c r="T281" s="104">
        <f t="shared" si="2"/>
        <v>3</v>
      </c>
      <c r="U281" s="129">
        <f t="shared" si="3"/>
        <v>3</v>
      </c>
      <c r="V281" s="104">
        <v>1</v>
      </c>
      <c r="W281" s="129" t="str">
        <f t="shared" ca="1" si="4"/>
        <v>No Aplica</v>
      </c>
      <c r="X281" s="129">
        <f t="shared" ca="1" si="5"/>
        <v>2025</v>
      </c>
      <c r="Y281" s="129">
        <f t="shared" ca="1" si="6"/>
        <v>2028</v>
      </c>
      <c r="Z281" s="104">
        <v>1</v>
      </c>
      <c r="AA281" s="113">
        <f t="shared" si="7"/>
        <v>55</v>
      </c>
      <c r="AB281" s="112">
        <f t="shared" si="8"/>
        <v>1</v>
      </c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</row>
    <row r="282" spans="1:39">
      <c r="A282" s="22" t="s">
        <v>1962</v>
      </c>
      <c r="B282" s="23" t="s">
        <v>56</v>
      </c>
      <c r="C282" s="23" t="s">
        <v>220</v>
      </c>
      <c r="D282" s="23" t="s">
        <v>1963</v>
      </c>
      <c r="E282" s="23" t="s">
        <v>1964</v>
      </c>
      <c r="F282" s="23" t="s">
        <v>43</v>
      </c>
      <c r="G282" s="125">
        <v>44263</v>
      </c>
      <c r="H282" s="125">
        <v>44287</v>
      </c>
      <c r="I282" s="23" t="s">
        <v>1965</v>
      </c>
      <c r="J282" s="26">
        <v>1</v>
      </c>
      <c r="K282" s="23" t="s">
        <v>1966</v>
      </c>
      <c r="L282" s="179">
        <v>44707</v>
      </c>
      <c r="M282" s="34">
        <v>865</v>
      </c>
      <c r="N282" s="127" t="s">
        <v>36</v>
      </c>
      <c r="O282" s="175">
        <v>44707</v>
      </c>
      <c r="P282" s="23" t="str">
        <f t="shared" ca="1" si="24"/>
        <v>Desvinculado</v>
      </c>
      <c r="Q282" s="104" t="s">
        <v>1967</v>
      </c>
      <c r="R282" s="104">
        <v>1</v>
      </c>
      <c r="S282" s="104">
        <f t="shared" si="23"/>
        <v>3</v>
      </c>
      <c r="T282" s="104">
        <f t="shared" si="2"/>
        <v>11</v>
      </c>
      <c r="U282" s="129">
        <f t="shared" si="3"/>
        <v>1.2</v>
      </c>
      <c r="V282" s="104">
        <v>1</v>
      </c>
      <c r="W282" s="129">
        <f t="shared" ca="1" si="4"/>
        <v>2024</v>
      </c>
      <c r="X282" s="129">
        <f t="shared" ca="1" si="5"/>
        <v>2027</v>
      </c>
      <c r="Y282" s="129">
        <f t="shared" ca="1" si="6"/>
        <v>2030</v>
      </c>
      <c r="Z282" s="104">
        <v>1</v>
      </c>
      <c r="AA282" s="113">
        <f t="shared" si="7"/>
        <v>0</v>
      </c>
      <c r="AB282" s="112">
        <f t="shared" si="8"/>
        <v>1</v>
      </c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</row>
    <row r="283" spans="1:39">
      <c r="A283" s="22" t="s">
        <v>1968</v>
      </c>
      <c r="B283" s="23" t="s">
        <v>111</v>
      </c>
      <c r="C283" s="23" t="s">
        <v>1426</v>
      </c>
      <c r="D283" s="23" t="s">
        <v>1074</v>
      </c>
      <c r="E283" s="23" t="s">
        <v>1969</v>
      </c>
      <c r="F283" s="23" t="s">
        <v>43</v>
      </c>
      <c r="G283" s="134">
        <v>43425</v>
      </c>
      <c r="H283" s="125">
        <v>43437</v>
      </c>
      <c r="I283" s="23" t="s">
        <v>1970</v>
      </c>
      <c r="J283" s="26">
        <v>1</v>
      </c>
      <c r="K283" s="23" t="s">
        <v>1971</v>
      </c>
      <c r="L283" s="179">
        <v>44706</v>
      </c>
      <c r="M283" s="34" t="s">
        <v>1972</v>
      </c>
      <c r="N283" s="127" t="s">
        <v>36</v>
      </c>
      <c r="O283" s="45">
        <v>44736</v>
      </c>
      <c r="P283" s="23" t="str">
        <f t="shared" ca="1" si="24"/>
        <v>Desvinculado</v>
      </c>
      <c r="Q283" s="129"/>
      <c r="R283" s="104">
        <v>1</v>
      </c>
      <c r="S283" s="104">
        <f t="shared" si="23"/>
        <v>4</v>
      </c>
      <c r="T283" s="104">
        <f t="shared" si="2"/>
        <v>15</v>
      </c>
      <c r="U283" s="129">
        <f t="shared" si="3"/>
        <v>3.6</v>
      </c>
      <c r="V283" s="129"/>
      <c r="W283" s="129" t="str">
        <f t="shared" ca="1" si="4"/>
        <v>No Aplica</v>
      </c>
      <c r="X283" s="129">
        <f t="shared" ca="1" si="5"/>
        <v>2024</v>
      </c>
      <c r="Y283" s="129">
        <f t="shared" ca="1" si="6"/>
        <v>2027</v>
      </c>
      <c r="Z283" s="104">
        <v>1</v>
      </c>
      <c r="AA283" s="113">
        <f t="shared" si="7"/>
        <v>-30</v>
      </c>
      <c r="AB283" s="112">
        <f t="shared" si="8"/>
        <v>1</v>
      </c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</row>
    <row r="284" spans="1:39">
      <c r="A284" s="22" t="s">
        <v>1973</v>
      </c>
      <c r="B284" s="23" t="s">
        <v>111</v>
      </c>
      <c r="C284" s="23" t="s">
        <v>1426</v>
      </c>
      <c r="D284" s="23" t="s">
        <v>1127</v>
      </c>
      <c r="E284" s="23" t="s">
        <v>1974</v>
      </c>
      <c r="F284" s="23" t="s">
        <v>43</v>
      </c>
      <c r="G284" s="134">
        <v>43461</v>
      </c>
      <c r="H284" s="125">
        <v>43467</v>
      </c>
      <c r="I284" s="23" t="s">
        <v>1975</v>
      </c>
      <c r="J284" s="26">
        <v>1</v>
      </c>
      <c r="K284" s="23" t="s">
        <v>1976</v>
      </c>
      <c r="L284" s="158">
        <v>44706</v>
      </c>
      <c r="M284" s="184" t="s">
        <v>1977</v>
      </c>
      <c r="N284" s="127" t="s">
        <v>36</v>
      </c>
      <c r="O284" s="45">
        <v>44753</v>
      </c>
      <c r="P284" s="23" t="str">
        <f t="shared" ca="1" si="24"/>
        <v>Desvinculado</v>
      </c>
      <c r="Q284" s="129"/>
      <c r="R284" s="104">
        <v>1</v>
      </c>
      <c r="S284" s="104">
        <f t="shared" si="23"/>
        <v>5</v>
      </c>
      <c r="T284" s="104">
        <f t="shared" si="2"/>
        <v>18</v>
      </c>
      <c r="U284" s="129">
        <f t="shared" si="3"/>
        <v>3.5</v>
      </c>
      <c r="V284" s="129"/>
      <c r="W284" s="129" t="str">
        <f t="shared" ca="1" si="4"/>
        <v>No Aplica</v>
      </c>
      <c r="X284" s="129">
        <f t="shared" ca="1" si="5"/>
        <v>2024</v>
      </c>
      <c r="Y284" s="129">
        <f t="shared" ca="1" si="6"/>
        <v>2027</v>
      </c>
      <c r="Z284" s="104">
        <v>1</v>
      </c>
      <c r="AA284" s="113">
        <f t="shared" si="7"/>
        <v>-47</v>
      </c>
      <c r="AB284" s="112">
        <f t="shared" si="8"/>
        <v>1</v>
      </c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</row>
    <row r="285" spans="1:39">
      <c r="A285" s="22" t="s">
        <v>1978</v>
      </c>
      <c r="B285" s="23" t="s">
        <v>111</v>
      </c>
      <c r="C285" s="23" t="s">
        <v>1426</v>
      </c>
      <c r="D285" s="23" t="s">
        <v>1161</v>
      </c>
      <c r="E285" s="23" t="s">
        <v>1979</v>
      </c>
      <c r="F285" s="23" t="s">
        <v>43</v>
      </c>
      <c r="G285" s="125">
        <v>43481</v>
      </c>
      <c r="H285" s="125">
        <v>43507</v>
      </c>
      <c r="I285" s="23" t="s">
        <v>1980</v>
      </c>
      <c r="J285" s="26">
        <v>1</v>
      </c>
      <c r="K285" s="23" t="s">
        <v>1981</v>
      </c>
      <c r="L285" s="158">
        <v>44706</v>
      </c>
      <c r="M285" s="184" t="s">
        <v>1977</v>
      </c>
      <c r="N285" s="127" t="s">
        <v>36</v>
      </c>
      <c r="O285" s="178">
        <v>44713</v>
      </c>
      <c r="P285" s="23" t="str">
        <f t="shared" ca="1" si="24"/>
        <v>Desvinculado</v>
      </c>
      <c r="Q285" s="129"/>
      <c r="R285" s="104">
        <v>1</v>
      </c>
      <c r="S285" s="104">
        <f t="shared" si="23"/>
        <v>4</v>
      </c>
      <c r="T285" s="104">
        <f t="shared" si="2"/>
        <v>12</v>
      </c>
      <c r="U285" s="129">
        <f t="shared" si="3"/>
        <v>3.3</v>
      </c>
      <c r="V285" s="129"/>
      <c r="W285" s="129" t="str">
        <f t="shared" ca="1" si="4"/>
        <v>No Aplica</v>
      </c>
      <c r="X285" s="129">
        <f t="shared" ca="1" si="5"/>
        <v>2025</v>
      </c>
      <c r="Y285" s="129">
        <f t="shared" ca="1" si="6"/>
        <v>2028</v>
      </c>
      <c r="Z285" s="104">
        <v>1</v>
      </c>
      <c r="AA285" s="113">
        <f t="shared" si="7"/>
        <v>-7</v>
      </c>
      <c r="AB285" s="112">
        <f t="shared" si="8"/>
        <v>1</v>
      </c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</row>
    <row r="286" spans="1:39">
      <c r="A286" s="22" t="s">
        <v>1982</v>
      </c>
      <c r="B286" s="23" t="s">
        <v>105</v>
      </c>
      <c r="C286" s="23" t="s">
        <v>548</v>
      </c>
      <c r="D286" s="23" t="s">
        <v>1983</v>
      </c>
      <c r="E286" s="23" t="s">
        <v>1984</v>
      </c>
      <c r="F286" s="23" t="s">
        <v>43</v>
      </c>
      <c r="G286" s="134">
        <v>44559</v>
      </c>
      <c r="H286" s="125">
        <v>44562</v>
      </c>
      <c r="I286" s="23" t="s">
        <v>1985</v>
      </c>
      <c r="J286" s="26">
        <v>1</v>
      </c>
      <c r="K286" s="23" t="s">
        <v>1986</v>
      </c>
      <c r="L286" s="189">
        <v>44706</v>
      </c>
      <c r="M286" s="191" t="s">
        <v>1987</v>
      </c>
      <c r="N286" s="127" t="s">
        <v>47</v>
      </c>
      <c r="O286" s="182">
        <v>44680</v>
      </c>
      <c r="P286" s="23" t="str">
        <f t="shared" ca="1" si="24"/>
        <v>Desvinculado</v>
      </c>
      <c r="Q286" s="129"/>
      <c r="R286" s="104">
        <v>1</v>
      </c>
      <c r="S286" s="104">
        <f t="shared" si="23"/>
        <v>2</v>
      </c>
      <c r="T286" s="104">
        <f t="shared" si="2"/>
        <v>7</v>
      </c>
      <c r="U286" s="129">
        <f t="shared" si="3"/>
        <v>0.3</v>
      </c>
      <c r="V286" s="104">
        <v>1</v>
      </c>
      <c r="W286" s="129">
        <f t="shared" ca="1" si="4"/>
        <v>2024</v>
      </c>
      <c r="X286" s="129">
        <f t="shared" ca="1" si="5"/>
        <v>2027</v>
      </c>
      <c r="Y286" s="129">
        <f t="shared" ca="1" si="6"/>
        <v>2030</v>
      </c>
      <c r="Z286" s="104">
        <v>1</v>
      </c>
      <c r="AA286" s="113">
        <f t="shared" si="7"/>
        <v>26</v>
      </c>
      <c r="AB286" s="112">
        <f t="shared" si="8"/>
        <v>1</v>
      </c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</row>
    <row r="287" spans="1:39">
      <c r="A287" s="22" t="s">
        <v>1988</v>
      </c>
      <c r="B287" s="23" t="s">
        <v>919</v>
      </c>
      <c r="C287" s="23" t="s">
        <v>920</v>
      </c>
      <c r="D287" s="23" t="s">
        <v>732</v>
      </c>
      <c r="E287" s="23" t="s">
        <v>1989</v>
      </c>
      <c r="F287" s="23" t="s">
        <v>33</v>
      </c>
      <c r="G287" s="134">
        <v>43420</v>
      </c>
      <c r="H287" s="134">
        <v>43424</v>
      </c>
      <c r="I287" s="23" t="s">
        <v>1990</v>
      </c>
      <c r="J287" s="26">
        <v>1</v>
      </c>
      <c r="K287" s="23" t="s">
        <v>1991</v>
      </c>
      <c r="L287" s="137">
        <v>44704</v>
      </c>
      <c r="M287" s="127">
        <v>178</v>
      </c>
      <c r="N287" s="127" t="s">
        <v>36</v>
      </c>
      <c r="O287" s="138">
        <v>44735</v>
      </c>
      <c r="P287" s="23" t="str">
        <f t="shared" ca="1" si="24"/>
        <v>Desvinculado</v>
      </c>
      <c r="Q287" s="104"/>
      <c r="R287" s="104">
        <v>1</v>
      </c>
      <c r="S287" s="104">
        <f t="shared" si="23"/>
        <v>4</v>
      </c>
      <c r="T287" s="104">
        <f t="shared" si="2"/>
        <v>15</v>
      </c>
      <c r="U287" s="129">
        <f t="shared" si="3"/>
        <v>3.6</v>
      </c>
      <c r="V287" s="104">
        <v>1</v>
      </c>
      <c r="W287" s="129" t="str">
        <f t="shared" ca="1" si="4"/>
        <v>No Aplica</v>
      </c>
      <c r="X287" s="129">
        <f t="shared" ca="1" si="5"/>
        <v>2024</v>
      </c>
      <c r="Y287" s="129">
        <f t="shared" ca="1" si="6"/>
        <v>2027</v>
      </c>
      <c r="Z287" s="104">
        <v>1</v>
      </c>
      <c r="AA287" s="113">
        <f t="shared" si="7"/>
        <v>-31</v>
      </c>
      <c r="AB287" s="112">
        <f t="shared" si="8"/>
        <v>1</v>
      </c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</row>
    <row r="288" spans="1:39">
      <c r="A288" s="22" t="s">
        <v>1992</v>
      </c>
      <c r="B288" s="23" t="s">
        <v>111</v>
      </c>
      <c r="C288" s="23" t="s">
        <v>435</v>
      </c>
      <c r="D288" s="23" t="s">
        <v>1993</v>
      </c>
      <c r="E288" s="23" t="s">
        <v>1994</v>
      </c>
      <c r="F288" s="23" t="s">
        <v>33</v>
      </c>
      <c r="G288" s="125">
        <v>43640</v>
      </c>
      <c r="H288" s="125">
        <v>43647</v>
      </c>
      <c r="I288" s="23" t="s">
        <v>1995</v>
      </c>
      <c r="J288" s="26">
        <v>1</v>
      </c>
      <c r="K288" s="23" t="s">
        <v>1996</v>
      </c>
      <c r="L288" s="179">
        <v>44704</v>
      </c>
      <c r="M288" s="34" t="s">
        <v>1997</v>
      </c>
      <c r="N288" s="127" t="s">
        <v>254</v>
      </c>
      <c r="O288" s="45">
        <v>44744</v>
      </c>
      <c r="P288" s="23" t="str">
        <f t="shared" ca="1" si="24"/>
        <v>Desvinculado</v>
      </c>
      <c r="Q288" s="129"/>
      <c r="R288" s="104">
        <v>1</v>
      </c>
      <c r="S288" s="104">
        <f t="shared" si="23"/>
        <v>5</v>
      </c>
      <c r="T288" s="104">
        <f t="shared" si="2"/>
        <v>16</v>
      </c>
      <c r="U288" s="129">
        <f t="shared" si="3"/>
        <v>3</v>
      </c>
      <c r="V288" s="129"/>
      <c r="W288" s="129" t="str">
        <f t="shared" ca="1" si="4"/>
        <v>No Aplica</v>
      </c>
      <c r="X288" s="129">
        <f t="shared" ca="1" si="5"/>
        <v>2025</v>
      </c>
      <c r="Y288" s="129">
        <f t="shared" ca="1" si="6"/>
        <v>2028</v>
      </c>
      <c r="Z288" s="104">
        <v>1</v>
      </c>
      <c r="AA288" s="113">
        <f t="shared" si="7"/>
        <v>-40</v>
      </c>
      <c r="AB288" s="112">
        <f t="shared" si="8"/>
        <v>1</v>
      </c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</row>
    <row r="289" spans="1:39">
      <c r="A289" s="22" t="s">
        <v>1998</v>
      </c>
      <c r="B289" s="23" t="s">
        <v>127</v>
      </c>
      <c r="C289" s="23" t="s">
        <v>288</v>
      </c>
      <c r="D289" s="23" t="s">
        <v>1104</v>
      </c>
      <c r="E289" s="23" t="s">
        <v>1999</v>
      </c>
      <c r="F289" s="23" t="s">
        <v>43</v>
      </c>
      <c r="G289" s="134">
        <v>43430</v>
      </c>
      <c r="H289" s="125">
        <v>43441</v>
      </c>
      <c r="I289" s="23" t="s">
        <v>2000</v>
      </c>
      <c r="J289" s="26">
        <v>1</v>
      </c>
      <c r="K289" s="23" t="s">
        <v>2001</v>
      </c>
      <c r="L289" s="179">
        <v>44700</v>
      </c>
      <c r="M289" s="34">
        <v>506</v>
      </c>
      <c r="N289" s="127" t="s">
        <v>36</v>
      </c>
      <c r="O289" s="45">
        <v>44693</v>
      </c>
      <c r="P289" s="23" t="str">
        <f t="shared" ca="1" si="24"/>
        <v>Desvinculado</v>
      </c>
      <c r="Q289" s="129"/>
      <c r="R289" s="104">
        <v>1</v>
      </c>
      <c r="S289" s="104">
        <f t="shared" si="23"/>
        <v>3</v>
      </c>
      <c r="T289" s="104">
        <f t="shared" si="2"/>
        <v>9</v>
      </c>
      <c r="U289" s="129">
        <f t="shared" si="3"/>
        <v>3.4</v>
      </c>
      <c r="V289" s="104">
        <v>1</v>
      </c>
      <c r="W289" s="129" t="str">
        <f t="shared" ca="1" si="4"/>
        <v>No Aplica</v>
      </c>
      <c r="X289" s="129">
        <f t="shared" ca="1" si="5"/>
        <v>2024</v>
      </c>
      <c r="Y289" s="129">
        <f t="shared" ca="1" si="6"/>
        <v>2027</v>
      </c>
      <c r="Z289" s="104">
        <v>1</v>
      </c>
      <c r="AA289" s="113">
        <f t="shared" si="7"/>
        <v>7</v>
      </c>
      <c r="AB289" s="112">
        <f t="shared" si="8"/>
        <v>1</v>
      </c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</row>
    <row r="290" spans="1:39">
      <c r="A290" s="22" t="s">
        <v>2002</v>
      </c>
      <c r="B290" s="23" t="s">
        <v>111</v>
      </c>
      <c r="C290" s="23" t="s">
        <v>1426</v>
      </c>
      <c r="D290" s="23" t="s">
        <v>980</v>
      </c>
      <c r="E290" s="23" t="s">
        <v>2003</v>
      </c>
      <c r="F290" s="23" t="s">
        <v>43</v>
      </c>
      <c r="G290" s="134">
        <v>43425</v>
      </c>
      <c r="H290" s="134">
        <v>43426</v>
      </c>
      <c r="I290" s="23" t="s">
        <v>2004</v>
      </c>
      <c r="J290" s="26">
        <v>1</v>
      </c>
      <c r="K290" s="23" t="s">
        <v>2005</v>
      </c>
      <c r="L290" s="179">
        <v>44699</v>
      </c>
      <c r="M290" s="187" t="s">
        <v>2006</v>
      </c>
      <c r="N290" s="127" t="s">
        <v>36</v>
      </c>
      <c r="O290" s="45">
        <v>44720</v>
      </c>
      <c r="P290" s="23" t="str">
        <f t="shared" ca="1" si="24"/>
        <v>Desvinculado</v>
      </c>
      <c r="Q290" s="129"/>
      <c r="R290" s="104">
        <v>1</v>
      </c>
      <c r="S290" s="104">
        <f t="shared" si="23"/>
        <v>4</v>
      </c>
      <c r="T290" s="104">
        <f t="shared" si="2"/>
        <v>13</v>
      </c>
      <c r="U290" s="129">
        <f t="shared" si="3"/>
        <v>3.5</v>
      </c>
      <c r="V290" s="129"/>
      <c r="W290" s="129" t="str">
        <f t="shared" ca="1" si="4"/>
        <v>No Aplica</v>
      </c>
      <c r="X290" s="129">
        <f t="shared" ca="1" si="5"/>
        <v>2024</v>
      </c>
      <c r="Y290" s="129">
        <f t="shared" ca="1" si="6"/>
        <v>2027</v>
      </c>
      <c r="Z290" s="104">
        <v>1</v>
      </c>
      <c r="AA290" s="113">
        <f t="shared" si="7"/>
        <v>-21</v>
      </c>
      <c r="AB290" s="112">
        <f t="shared" si="8"/>
        <v>1</v>
      </c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</row>
    <row r="291" spans="1:39">
      <c r="A291" s="22" t="s">
        <v>2007</v>
      </c>
      <c r="B291" s="23" t="s">
        <v>111</v>
      </c>
      <c r="C291" s="23" t="s">
        <v>1426</v>
      </c>
      <c r="D291" s="23" t="s">
        <v>727</v>
      </c>
      <c r="E291" s="23" t="s">
        <v>2008</v>
      </c>
      <c r="F291" s="23" t="s">
        <v>33</v>
      </c>
      <c r="G291" s="125">
        <v>43481</v>
      </c>
      <c r="H291" s="125">
        <v>43507</v>
      </c>
      <c r="I291" s="23" t="s">
        <v>2009</v>
      </c>
      <c r="J291" s="26">
        <v>1</v>
      </c>
      <c r="K291" s="23" t="s">
        <v>2010</v>
      </c>
      <c r="L291" s="179">
        <v>44699</v>
      </c>
      <c r="M291" s="187" t="s">
        <v>2006</v>
      </c>
      <c r="N291" s="127" t="s">
        <v>36</v>
      </c>
      <c r="O291" s="178">
        <v>44721</v>
      </c>
      <c r="P291" s="23" t="str">
        <f t="shared" ca="1" si="24"/>
        <v>Desvinculado</v>
      </c>
      <c r="Q291" s="129"/>
      <c r="R291" s="104">
        <v>1</v>
      </c>
      <c r="S291" s="104">
        <f t="shared" si="23"/>
        <v>4</v>
      </c>
      <c r="T291" s="104">
        <f t="shared" si="2"/>
        <v>13</v>
      </c>
      <c r="U291" s="129">
        <f t="shared" si="3"/>
        <v>3.3</v>
      </c>
      <c r="V291" s="129"/>
      <c r="W291" s="129" t="str">
        <f t="shared" ca="1" si="4"/>
        <v>No Aplica</v>
      </c>
      <c r="X291" s="129">
        <f t="shared" ca="1" si="5"/>
        <v>2025</v>
      </c>
      <c r="Y291" s="129">
        <f t="shared" ca="1" si="6"/>
        <v>2028</v>
      </c>
      <c r="Z291" s="104">
        <v>1</v>
      </c>
      <c r="AA291" s="113">
        <f t="shared" si="7"/>
        <v>-22</v>
      </c>
      <c r="AB291" s="112">
        <f t="shared" si="8"/>
        <v>1</v>
      </c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</row>
    <row r="292" spans="1:39">
      <c r="A292" s="22" t="s">
        <v>2011</v>
      </c>
      <c r="B292" s="23" t="s">
        <v>127</v>
      </c>
      <c r="C292" s="23" t="s">
        <v>1831</v>
      </c>
      <c r="D292" s="23" t="s">
        <v>882</v>
      </c>
      <c r="E292" s="23" t="s">
        <v>2012</v>
      </c>
      <c r="F292" s="23" t="s">
        <v>43</v>
      </c>
      <c r="G292" s="125">
        <v>43963</v>
      </c>
      <c r="H292" s="125">
        <v>43969</v>
      </c>
      <c r="I292" s="23" t="s">
        <v>2013</v>
      </c>
      <c r="J292" s="26">
        <v>1</v>
      </c>
      <c r="K292" s="23" t="s">
        <v>2014</v>
      </c>
      <c r="L292" s="179">
        <v>44699</v>
      </c>
      <c r="M292" s="34">
        <v>804</v>
      </c>
      <c r="N292" s="127" t="s">
        <v>47</v>
      </c>
      <c r="O292" s="45">
        <v>44692</v>
      </c>
      <c r="P292" s="23" t="str">
        <f t="shared" ca="1" si="24"/>
        <v>Desvinculado</v>
      </c>
      <c r="Q292" s="104"/>
      <c r="R292" s="104">
        <v>1</v>
      </c>
      <c r="S292" s="104">
        <f t="shared" si="23"/>
        <v>3</v>
      </c>
      <c r="T292" s="104">
        <f t="shared" si="2"/>
        <v>9</v>
      </c>
      <c r="U292" s="129">
        <f t="shared" si="3"/>
        <v>2</v>
      </c>
      <c r="V292" s="104">
        <v>1</v>
      </c>
      <c r="W292" s="129" t="str">
        <f t="shared" ca="1" si="4"/>
        <v>No Aplica</v>
      </c>
      <c r="X292" s="129">
        <f t="shared" ca="1" si="5"/>
        <v>2026</v>
      </c>
      <c r="Y292" s="129">
        <f t="shared" ca="1" si="6"/>
        <v>2029</v>
      </c>
      <c r="Z292" s="104">
        <v>1</v>
      </c>
      <c r="AA292" s="113">
        <f t="shared" si="7"/>
        <v>7</v>
      </c>
      <c r="AB292" s="112">
        <f t="shared" si="8"/>
        <v>1</v>
      </c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</row>
    <row r="293" spans="1:39">
      <c r="A293" s="22" t="s">
        <v>2015</v>
      </c>
      <c r="B293" s="23" t="s">
        <v>56</v>
      </c>
      <c r="C293" s="23" t="s">
        <v>220</v>
      </c>
      <c r="D293" s="23" t="s">
        <v>2016</v>
      </c>
      <c r="E293" s="23" t="s">
        <v>2017</v>
      </c>
      <c r="F293" s="23" t="s">
        <v>43</v>
      </c>
      <c r="G293" s="125">
        <v>44097</v>
      </c>
      <c r="H293" s="125">
        <v>44105</v>
      </c>
      <c r="I293" s="23" t="s">
        <v>2018</v>
      </c>
      <c r="J293" s="26">
        <v>1</v>
      </c>
      <c r="K293" s="23" t="s">
        <v>2019</v>
      </c>
      <c r="L293" s="126">
        <v>44698</v>
      </c>
      <c r="M293" s="127">
        <v>790</v>
      </c>
      <c r="N293" s="127" t="s">
        <v>36</v>
      </c>
      <c r="O293" s="45">
        <v>44698</v>
      </c>
      <c r="P293" s="23" t="str">
        <f t="shared" ca="1" si="24"/>
        <v>Desvinculado</v>
      </c>
      <c r="Q293" s="104" t="s">
        <v>1967</v>
      </c>
      <c r="R293" s="104">
        <v>1</v>
      </c>
      <c r="S293" s="104">
        <f t="shared" si="23"/>
        <v>3</v>
      </c>
      <c r="T293" s="104">
        <f t="shared" si="2"/>
        <v>10</v>
      </c>
      <c r="U293" s="129">
        <f t="shared" si="3"/>
        <v>1.6</v>
      </c>
      <c r="V293" s="104">
        <v>1</v>
      </c>
      <c r="W293" s="129" t="str">
        <f t="shared" ca="1" si="4"/>
        <v>No Aplica</v>
      </c>
      <c r="X293" s="129">
        <f t="shared" ca="1" si="5"/>
        <v>2026</v>
      </c>
      <c r="Y293" s="129">
        <f t="shared" ca="1" si="6"/>
        <v>2029</v>
      </c>
      <c r="Z293" s="104">
        <v>1</v>
      </c>
      <c r="AA293" s="113">
        <f t="shared" si="7"/>
        <v>0</v>
      </c>
      <c r="AB293" s="112">
        <f t="shared" si="8"/>
        <v>1</v>
      </c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</row>
    <row r="294" spans="1:39">
      <c r="A294" s="22" t="s">
        <v>2020</v>
      </c>
      <c r="B294" s="23" t="s">
        <v>56</v>
      </c>
      <c r="C294" s="23" t="s">
        <v>220</v>
      </c>
      <c r="D294" s="23" t="s">
        <v>910</v>
      </c>
      <c r="E294" s="23" t="s">
        <v>2021</v>
      </c>
      <c r="F294" s="23" t="s">
        <v>43</v>
      </c>
      <c r="G294" s="125">
        <v>44166</v>
      </c>
      <c r="H294" s="134">
        <v>44179</v>
      </c>
      <c r="I294" s="23" t="s">
        <v>2022</v>
      </c>
      <c r="J294" s="26">
        <v>1</v>
      </c>
      <c r="K294" s="23" t="s">
        <v>2023</v>
      </c>
      <c r="L294" s="179">
        <v>44698</v>
      </c>
      <c r="M294" s="34">
        <v>791</v>
      </c>
      <c r="N294" s="127" t="s">
        <v>36</v>
      </c>
      <c r="O294" s="136">
        <v>44698</v>
      </c>
      <c r="P294" s="23" t="str">
        <f t="shared" ca="1" si="24"/>
        <v>Desvinculado</v>
      </c>
      <c r="Q294" s="104" t="s">
        <v>1967</v>
      </c>
      <c r="R294" s="104">
        <v>1</v>
      </c>
      <c r="S294" s="104">
        <f t="shared" si="23"/>
        <v>3</v>
      </c>
      <c r="T294" s="104">
        <f t="shared" si="2"/>
        <v>10</v>
      </c>
      <c r="U294" s="129">
        <f t="shared" si="3"/>
        <v>1.4</v>
      </c>
      <c r="V294" s="104">
        <v>1</v>
      </c>
      <c r="W294" s="129" t="str">
        <f t="shared" ca="1" si="4"/>
        <v>No Aplica</v>
      </c>
      <c r="X294" s="129">
        <f t="shared" ca="1" si="5"/>
        <v>2026</v>
      </c>
      <c r="Y294" s="129">
        <f t="shared" ca="1" si="6"/>
        <v>2029</v>
      </c>
      <c r="Z294" s="104">
        <v>1</v>
      </c>
      <c r="AA294" s="113">
        <f t="shared" si="7"/>
        <v>0</v>
      </c>
      <c r="AB294" s="112">
        <f t="shared" si="8"/>
        <v>1</v>
      </c>
      <c r="AC294" s="167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</row>
    <row r="295" spans="1:39">
      <c r="A295" s="22" t="s">
        <v>2024</v>
      </c>
      <c r="B295" s="23" t="s">
        <v>181</v>
      </c>
      <c r="C295" s="23" t="s">
        <v>249</v>
      </c>
      <c r="D295" s="23" t="s">
        <v>2025</v>
      </c>
      <c r="E295" s="23" t="s">
        <v>2026</v>
      </c>
      <c r="F295" s="23" t="s">
        <v>43</v>
      </c>
      <c r="G295" s="134">
        <v>43385</v>
      </c>
      <c r="H295" s="125">
        <v>43405</v>
      </c>
      <c r="I295" s="23" t="s">
        <v>2027</v>
      </c>
      <c r="J295" s="26">
        <v>1</v>
      </c>
      <c r="K295" s="23" t="s">
        <v>2028</v>
      </c>
      <c r="L295" s="126">
        <v>44697</v>
      </c>
      <c r="M295" s="127">
        <v>1870</v>
      </c>
      <c r="N295" s="127" t="s">
        <v>36</v>
      </c>
      <c r="O295" s="45">
        <v>44693</v>
      </c>
      <c r="P295" s="23" t="str">
        <f t="shared" ca="1" si="24"/>
        <v>Desvinculado</v>
      </c>
      <c r="Q295" s="129"/>
      <c r="R295" s="104">
        <v>1</v>
      </c>
      <c r="S295" s="104">
        <f t="shared" si="23"/>
        <v>3</v>
      </c>
      <c r="T295" s="104">
        <f t="shared" si="2"/>
        <v>9</v>
      </c>
      <c r="U295" s="129">
        <f t="shared" si="3"/>
        <v>3.5</v>
      </c>
      <c r="V295" s="104">
        <v>1</v>
      </c>
      <c r="W295" s="129" t="str">
        <f t="shared" ca="1" si="4"/>
        <v>No Aplica</v>
      </c>
      <c r="X295" s="129">
        <f t="shared" ca="1" si="5"/>
        <v>2024</v>
      </c>
      <c r="Y295" s="129">
        <f t="shared" ca="1" si="6"/>
        <v>2027</v>
      </c>
      <c r="Z295" s="104">
        <v>1</v>
      </c>
      <c r="AA295" s="113">
        <f t="shared" si="7"/>
        <v>4</v>
      </c>
      <c r="AB295" s="112">
        <f t="shared" si="8"/>
        <v>1</v>
      </c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</row>
    <row r="296" spans="1:39">
      <c r="A296" s="22" t="s">
        <v>2029</v>
      </c>
      <c r="B296" s="23" t="s">
        <v>29</v>
      </c>
      <c r="C296" s="23" t="s">
        <v>133</v>
      </c>
      <c r="D296" s="23" t="s">
        <v>2030</v>
      </c>
      <c r="E296" s="23" t="s">
        <v>2031</v>
      </c>
      <c r="F296" s="23" t="s">
        <v>33</v>
      </c>
      <c r="G296" s="125">
        <v>43531</v>
      </c>
      <c r="H296" s="125">
        <v>43556</v>
      </c>
      <c r="I296" s="23" t="s">
        <v>2032</v>
      </c>
      <c r="J296" s="26">
        <v>1</v>
      </c>
      <c r="K296" s="23" t="s">
        <v>2033</v>
      </c>
      <c r="L296" s="179">
        <v>44697</v>
      </c>
      <c r="M296" s="34">
        <v>1906</v>
      </c>
      <c r="N296" s="127" t="s">
        <v>36</v>
      </c>
      <c r="O296" s="45">
        <v>44700</v>
      </c>
      <c r="P296" s="23" t="str">
        <f t="shared" ca="1" si="24"/>
        <v>Desvinculado</v>
      </c>
      <c r="Q296" s="129"/>
      <c r="R296" s="104">
        <v>1</v>
      </c>
      <c r="S296" s="104">
        <f t="shared" si="23"/>
        <v>3</v>
      </c>
      <c r="T296" s="104">
        <f t="shared" si="2"/>
        <v>10</v>
      </c>
      <c r="U296" s="129">
        <f t="shared" si="3"/>
        <v>3.1</v>
      </c>
      <c r="V296" s="104">
        <v>1</v>
      </c>
      <c r="W296" s="129" t="str">
        <f t="shared" ca="1" si="4"/>
        <v>No Aplica</v>
      </c>
      <c r="X296" s="129">
        <f t="shared" ca="1" si="5"/>
        <v>2025</v>
      </c>
      <c r="Y296" s="129">
        <f t="shared" ca="1" si="6"/>
        <v>2028</v>
      </c>
      <c r="Z296" s="104">
        <v>1</v>
      </c>
      <c r="AA296" s="113">
        <f t="shared" si="7"/>
        <v>-3</v>
      </c>
      <c r="AB296" s="112">
        <f t="shared" si="8"/>
        <v>1</v>
      </c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</row>
    <row r="297" spans="1:39">
      <c r="A297" s="22" t="s">
        <v>2034</v>
      </c>
      <c r="B297" s="23" t="s">
        <v>127</v>
      </c>
      <c r="C297" s="23" t="s">
        <v>527</v>
      </c>
      <c r="D297" s="23" t="s">
        <v>2035</v>
      </c>
      <c r="E297" s="23" t="s">
        <v>2036</v>
      </c>
      <c r="F297" s="23" t="s">
        <v>33</v>
      </c>
      <c r="G297" s="125">
        <v>43518</v>
      </c>
      <c r="H297" s="125">
        <v>43556</v>
      </c>
      <c r="I297" s="23" t="s">
        <v>2037</v>
      </c>
      <c r="J297" s="26">
        <v>1</v>
      </c>
      <c r="K297" s="23" t="s">
        <v>2038</v>
      </c>
      <c r="L297" s="179">
        <v>44697</v>
      </c>
      <c r="M297" s="34">
        <v>564</v>
      </c>
      <c r="N297" s="127" t="s">
        <v>36</v>
      </c>
      <c r="O297" s="45">
        <v>44736</v>
      </c>
      <c r="P297" s="23" t="str">
        <f t="shared" ca="1" si="24"/>
        <v>Desvinculado</v>
      </c>
      <c r="Q297" s="129"/>
      <c r="R297" s="104">
        <v>1</v>
      </c>
      <c r="S297" s="104">
        <f t="shared" si="23"/>
        <v>4</v>
      </c>
      <c r="T297" s="104">
        <f t="shared" si="2"/>
        <v>15</v>
      </c>
      <c r="U297" s="129">
        <f t="shared" si="3"/>
        <v>3.2</v>
      </c>
      <c r="V297" s="129"/>
      <c r="W297" s="129" t="str">
        <f t="shared" ca="1" si="4"/>
        <v>No Aplica</v>
      </c>
      <c r="X297" s="129">
        <f t="shared" ca="1" si="5"/>
        <v>2025</v>
      </c>
      <c r="Y297" s="129">
        <f t="shared" ca="1" si="6"/>
        <v>2028</v>
      </c>
      <c r="Z297" s="104">
        <v>1</v>
      </c>
      <c r="AA297" s="113">
        <f t="shared" si="7"/>
        <v>-39</v>
      </c>
      <c r="AB297" s="112">
        <f t="shared" si="8"/>
        <v>1</v>
      </c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</row>
    <row r="298" spans="1:39">
      <c r="A298" s="22" t="s">
        <v>2039</v>
      </c>
      <c r="B298" s="23" t="s">
        <v>111</v>
      </c>
      <c r="C298" s="23" t="s">
        <v>1426</v>
      </c>
      <c r="D298" s="23" t="s">
        <v>914</v>
      </c>
      <c r="E298" s="23" t="s">
        <v>2040</v>
      </c>
      <c r="F298" s="23" t="s">
        <v>43</v>
      </c>
      <c r="G298" s="125">
        <v>43544</v>
      </c>
      <c r="H298" s="125">
        <v>43563</v>
      </c>
      <c r="I298" s="23" t="s">
        <v>2041</v>
      </c>
      <c r="J298" s="26">
        <v>1</v>
      </c>
      <c r="K298" s="23" t="s">
        <v>2042</v>
      </c>
      <c r="L298" s="179">
        <v>44694</v>
      </c>
      <c r="M298" s="34" t="s">
        <v>2043</v>
      </c>
      <c r="N298" s="127" t="s">
        <v>36</v>
      </c>
      <c r="O298" s="45">
        <v>44698</v>
      </c>
      <c r="P298" s="23" t="str">
        <f t="shared" ca="1" si="24"/>
        <v>Desvinculado</v>
      </c>
      <c r="Q298" s="129"/>
      <c r="R298" s="104">
        <v>1</v>
      </c>
      <c r="S298" s="104">
        <f t="shared" si="23"/>
        <v>3</v>
      </c>
      <c r="T298" s="104">
        <f t="shared" si="2"/>
        <v>10</v>
      </c>
      <c r="U298" s="129">
        <f t="shared" si="3"/>
        <v>3.1</v>
      </c>
      <c r="V298" s="104">
        <v>1</v>
      </c>
      <c r="W298" s="129" t="str">
        <f t="shared" ca="1" si="4"/>
        <v>No Aplica</v>
      </c>
      <c r="X298" s="129">
        <f t="shared" ca="1" si="5"/>
        <v>2025</v>
      </c>
      <c r="Y298" s="129">
        <f t="shared" ca="1" si="6"/>
        <v>2028</v>
      </c>
      <c r="Z298" s="104">
        <v>1</v>
      </c>
      <c r="AA298" s="113">
        <f t="shared" si="7"/>
        <v>-4</v>
      </c>
      <c r="AB298" s="112">
        <f t="shared" si="8"/>
        <v>1</v>
      </c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</row>
    <row r="299" spans="1:39">
      <c r="A299" s="22" t="s">
        <v>2044</v>
      </c>
      <c r="B299" s="23" t="s">
        <v>127</v>
      </c>
      <c r="C299" s="23" t="s">
        <v>935</v>
      </c>
      <c r="D299" s="23" t="s">
        <v>2045</v>
      </c>
      <c r="E299" s="23" t="s">
        <v>2046</v>
      </c>
      <c r="F299" s="23" t="s">
        <v>43</v>
      </c>
      <c r="G299" s="125">
        <v>43903</v>
      </c>
      <c r="H299" s="125">
        <v>43937</v>
      </c>
      <c r="I299" s="23" t="s">
        <v>2047</v>
      </c>
      <c r="J299" s="26">
        <v>1</v>
      </c>
      <c r="K299" s="23" t="s">
        <v>2048</v>
      </c>
      <c r="L299" s="179">
        <v>44694</v>
      </c>
      <c r="M299" s="127">
        <v>402</v>
      </c>
      <c r="N299" s="127" t="s">
        <v>36</v>
      </c>
      <c r="O299" s="45">
        <v>44683</v>
      </c>
      <c r="P299" s="23" t="str">
        <f t="shared" ca="1" si="24"/>
        <v>Desvinculado</v>
      </c>
      <c r="Q299" s="104"/>
      <c r="R299" s="104">
        <v>1</v>
      </c>
      <c r="S299" s="104">
        <f t="shared" si="23"/>
        <v>3</v>
      </c>
      <c r="T299" s="104">
        <f t="shared" si="2"/>
        <v>8</v>
      </c>
      <c r="U299" s="129">
        <f t="shared" si="3"/>
        <v>2</v>
      </c>
      <c r="V299" s="104">
        <v>1</v>
      </c>
      <c r="W299" s="129" t="str">
        <f t="shared" ca="1" si="4"/>
        <v>No Aplica</v>
      </c>
      <c r="X299" s="129">
        <f t="shared" ca="1" si="5"/>
        <v>2026</v>
      </c>
      <c r="Y299" s="129">
        <f t="shared" ca="1" si="6"/>
        <v>2029</v>
      </c>
      <c r="Z299" s="104">
        <v>1</v>
      </c>
      <c r="AA299" s="113">
        <f t="shared" si="7"/>
        <v>11</v>
      </c>
      <c r="AB299" s="112">
        <f t="shared" si="8"/>
        <v>1</v>
      </c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</row>
    <row r="300" spans="1:39">
      <c r="A300" s="22" t="s">
        <v>2049</v>
      </c>
      <c r="B300" s="23" t="s">
        <v>127</v>
      </c>
      <c r="C300" s="23" t="s">
        <v>288</v>
      </c>
      <c r="D300" s="23" t="s">
        <v>850</v>
      </c>
      <c r="E300" s="23" t="s">
        <v>2050</v>
      </c>
      <c r="F300" s="23" t="s">
        <v>43</v>
      </c>
      <c r="G300" s="134">
        <v>43390</v>
      </c>
      <c r="H300" s="134">
        <v>43395</v>
      </c>
      <c r="I300" s="23" t="s">
        <v>2051</v>
      </c>
      <c r="J300" s="26">
        <v>1</v>
      </c>
      <c r="K300" s="23" t="s">
        <v>2052</v>
      </c>
      <c r="L300" s="179">
        <v>44693</v>
      </c>
      <c r="M300" s="34">
        <v>465</v>
      </c>
      <c r="N300" s="127" t="s">
        <v>36</v>
      </c>
      <c r="O300" s="33">
        <v>44687</v>
      </c>
      <c r="P300" s="23" t="str">
        <f t="shared" ca="1" si="24"/>
        <v>Desvinculado</v>
      </c>
      <c r="Q300" s="129"/>
      <c r="R300" s="104">
        <v>1</v>
      </c>
      <c r="S300" s="104">
        <f t="shared" si="23"/>
        <v>3</v>
      </c>
      <c r="T300" s="104">
        <f t="shared" si="2"/>
        <v>8</v>
      </c>
      <c r="U300" s="129">
        <f t="shared" si="3"/>
        <v>3.5</v>
      </c>
      <c r="V300" s="129"/>
      <c r="W300" s="129" t="str">
        <f t="shared" ca="1" si="4"/>
        <v>No Aplica</v>
      </c>
      <c r="X300" s="129">
        <f t="shared" ca="1" si="5"/>
        <v>2024</v>
      </c>
      <c r="Y300" s="129">
        <f t="shared" ca="1" si="6"/>
        <v>2027</v>
      </c>
      <c r="Z300" s="104">
        <v>1</v>
      </c>
      <c r="AA300" s="113">
        <f t="shared" si="7"/>
        <v>6</v>
      </c>
      <c r="AB300" s="112">
        <f t="shared" si="8"/>
        <v>1</v>
      </c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</row>
    <row r="301" spans="1:39">
      <c r="A301" s="22" t="s">
        <v>2053</v>
      </c>
      <c r="B301" s="23" t="s">
        <v>111</v>
      </c>
      <c r="C301" s="23" t="s">
        <v>1426</v>
      </c>
      <c r="D301" s="23" t="s">
        <v>888</v>
      </c>
      <c r="E301" s="23" t="s">
        <v>2054</v>
      </c>
      <c r="F301" s="23" t="s">
        <v>43</v>
      </c>
      <c r="G301" s="125">
        <v>43347</v>
      </c>
      <c r="H301" s="125">
        <v>43353</v>
      </c>
      <c r="I301" s="23" t="s">
        <v>2055</v>
      </c>
      <c r="J301" s="26">
        <v>1</v>
      </c>
      <c r="K301" s="23" t="s">
        <v>2056</v>
      </c>
      <c r="L301" s="179">
        <v>44693</v>
      </c>
      <c r="M301" s="34" t="s">
        <v>2057</v>
      </c>
      <c r="N301" s="127" t="s">
        <v>36</v>
      </c>
      <c r="O301" s="45">
        <v>44699</v>
      </c>
      <c r="P301" s="23" t="str">
        <f t="shared" ca="1" si="24"/>
        <v>Desvinculado</v>
      </c>
      <c r="Q301" s="129"/>
      <c r="R301" s="104">
        <v>1</v>
      </c>
      <c r="S301" s="104">
        <f t="shared" si="23"/>
        <v>3</v>
      </c>
      <c r="T301" s="104">
        <f t="shared" si="2"/>
        <v>10</v>
      </c>
      <c r="U301" s="129">
        <f t="shared" si="3"/>
        <v>3.7</v>
      </c>
      <c r="V301" s="104">
        <v>1</v>
      </c>
      <c r="W301" s="129" t="str">
        <f t="shared" ca="1" si="4"/>
        <v>No Aplica</v>
      </c>
      <c r="X301" s="129">
        <f t="shared" ca="1" si="5"/>
        <v>2024</v>
      </c>
      <c r="Y301" s="129">
        <f t="shared" ca="1" si="6"/>
        <v>2027</v>
      </c>
      <c r="Z301" s="104">
        <v>1</v>
      </c>
      <c r="AA301" s="113">
        <f t="shared" si="7"/>
        <v>-6</v>
      </c>
      <c r="AB301" s="112">
        <f t="shared" si="8"/>
        <v>1</v>
      </c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</row>
    <row r="302" spans="1:39">
      <c r="A302" s="22" t="s">
        <v>2058</v>
      </c>
      <c r="B302" s="23" t="s">
        <v>127</v>
      </c>
      <c r="C302" s="23" t="s">
        <v>288</v>
      </c>
      <c r="D302" s="23" t="s">
        <v>738</v>
      </c>
      <c r="E302" s="23" t="s">
        <v>2059</v>
      </c>
      <c r="F302" s="23" t="s">
        <v>43</v>
      </c>
      <c r="G302" s="134">
        <v>43424</v>
      </c>
      <c r="H302" s="134">
        <v>43430</v>
      </c>
      <c r="I302" s="23" t="s">
        <v>2060</v>
      </c>
      <c r="J302" s="26">
        <v>1</v>
      </c>
      <c r="K302" s="23" t="s">
        <v>2061</v>
      </c>
      <c r="L302" s="179">
        <v>44693</v>
      </c>
      <c r="M302" s="34">
        <v>465</v>
      </c>
      <c r="N302" s="127" t="s">
        <v>36</v>
      </c>
      <c r="O302" s="178">
        <v>44687</v>
      </c>
      <c r="P302" s="23" t="str">
        <f t="shared" ca="1" si="24"/>
        <v>Desvinculado</v>
      </c>
      <c r="Q302" s="129"/>
      <c r="R302" s="104">
        <v>1</v>
      </c>
      <c r="S302" s="104">
        <f t="shared" si="23"/>
        <v>3</v>
      </c>
      <c r="T302" s="104">
        <f t="shared" si="2"/>
        <v>8</v>
      </c>
      <c r="U302" s="129">
        <f t="shared" si="3"/>
        <v>3.4</v>
      </c>
      <c r="V302" s="104">
        <v>1</v>
      </c>
      <c r="W302" s="129" t="str">
        <f t="shared" ca="1" si="4"/>
        <v>No Aplica</v>
      </c>
      <c r="X302" s="129">
        <f t="shared" ca="1" si="5"/>
        <v>2024</v>
      </c>
      <c r="Y302" s="129">
        <f t="shared" ca="1" si="6"/>
        <v>2027</v>
      </c>
      <c r="Z302" s="104">
        <v>1</v>
      </c>
      <c r="AA302" s="113">
        <f t="shared" si="7"/>
        <v>6</v>
      </c>
      <c r="AB302" s="112">
        <f t="shared" si="8"/>
        <v>1</v>
      </c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</row>
    <row r="303" spans="1:39">
      <c r="A303" s="22" t="s">
        <v>2062</v>
      </c>
      <c r="B303" s="23" t="s">
        <v>127</v>
      </c>
      <c r="C303" s="23" t="s">
        <v>288</v>
      </c>
      <c r="D303" s="23" t="s">
        <v>830</v>
      </c>
      <c r="E303" s="23" t="s">
        <v>831</v>
      </c>
      <c r="F303" s="23" t="s">
        <v>43</v>
      </c>
      <c r="G303" s="134">
        <v>43424</v>
      </c>
      <c r="H303" s="134">
        <v>43432</v>
      </c>
      <c r="I303" s="23" t="s">
        <v>2063</v>
      </c>
      <c r="J303" s="26">
        <v>1</v>
      </c>
      <c r="K303" s="23" t="s">
        <v>2064</v>
      </c>
      <c r="L303" s="179">
        <v>44693</v>
      </c>
      <c r="M303" s="34">
        <v>465</v>
      </c>
      <c r="N303" s="127" t="s">
        <v>36</v>
      </c>
      <c r="O303" s="45">
        <v>44687</v>
      </c>
      <c r="P303" s="23" t="str">
        <f t="shared" ca="1" si="24"/>
        <v>Desvinculado</v>
      </c>
      <c r="Q303" s="129"/>
      <c r="R303" s="104">
        <v>1</v>
      </c>
      <c r="S303" s="104">
        <f t="shared" si="23"/>
        <v>3</v>
      </c>
      <c r="T303" s="104">
        <f t="shared" si="2"/>
        <v>8</v>
      </c>
      <c r="U303" s="129">
        <f t="shared" si="3"/>
        <v>3.4</v>
      </c>
      <c r="V303" s="104">
        <v>1</v>
      </c>
      <c r="W303" s="129" t="str">
        <f t="shared" ca="1" si="4"/>
        <v>No Aplica</v>
      </c>
      <c r="X303" s="129">
        <f t="shared" ca="1" si="5"/>
        <v>2024</v>
      </c>
      <c r="Y303" s="129">
        <f t="shared" ca="1" si="6"/>
        <v>2027</v>
      </c>
      <c r="Z303" s="104">
        <v>1</v>
      </c>
      <c r="AA303" s="113">
        <f t="shared" si="7"/>
        <v>6</v>
      </c>
      <c r="AB303" s="112">
        <f t="shared" si="8"/>
        <v>1</v>
      </c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</row>
    <row r="304" spans="1:39">
      <c r="A304" s="22" t="s">
        <v>2065</v>
      </c>
      <c r="B304" s="23" t="s">
        <v>127</v>
      </c>
      <c r="C304" s="23" t="s">
        <v>288</v>
      </c>
      <c r="D304" s="23" t="s">
        <v>914</v>
      </c>
      <c r="E304" s="23" t="s">
        <v>2066</v>
      </c>
      <c r="F304" s="23" t="s">
        <v>43</v>
      </c>
      <c r="G304" s="134">
        <v>43465</v>
      </c>
      <c r="H304" s="125">
        <v>43472</v>
      </c>
      <c r="I304" s="23" t="s">
        <v>2067</v>
      </c>
      <c r="J304" s="26">
        <v>1</v>
      </c>
      <c r="K304" s="23" t="s">
        <v>2068</v>
      </c>
      <c r="L304" s="179">
        <v>44693</v>
      </c>
      <c r="M304" s="34">
        <v>465</v>
      </c>
      <c r="N304" s="127" t="s">
        <v>36</v>
      </c>
      <c r="O304" s="45">
        <v>44687</v>
      </c>
      <c r="P304" s="23" t="str">
        <f t="shared" ca="1" si="24"/>
        <v>Desvinculado</v>
      </c>
      <c r="Q304" s="129"/>
      <c r="R304" s="104">
        <v>1</v>
      </c>
      <c r="S304" s="104">
        <f t="shared" si="23"/>
        <v>3</v>
      </c>
      <c r="T304" s="104">
        <f t="shared" si="2"/>
        <v>8</v>
      </c>
      <c r="U304" s="129">
        <f t="shared" si="3"/>
        <v>3.3</v>
      </c>
      <c r="V304" s="104">
        <v>1</v>
      </c>
      <c r="W304" s="129" t="str">
        <f t="shared" ca="1" si="4"/>
        <v>No Aplica</v>
      </c>
      <c r="X304" s="129">
        <f t="shared" ca="1" si="5"/>
        <v>2025</v>
      </c>
      <c r="Y304" s="129">
        <f t="shared" ca="1" si="6"/>
        <v>2028</v>
      </c>
      <c r="Z304" s="104">
        <v>1</v>
      </c>
      <c r="AA304" s="113">
        <f t="shared" si="7"/>
        <v>6</v>
      </c>
      <c r="AB304" s="112">
        <f t="shared" si="8"/>
        <v>1</v>
      </c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</row>
    <row r="305" spans="1:39">
      <c r="A305" s="22" t="s">
        <v>2069</v>
      </c>
      <c r="B305" s="23" t="s">
        <v>127</v>
      </c>
      <c r="C305" s="23" t="s">
        <v>288</v>
      </c>
      <c r="D305" s="23" t="s">
        <v>872</v>
      </c>
      <c r="E305" s="23" t="s">
        <v>2070</v>
      </c>
      <c r="F305" s="23" t="s">
        <v>43</v>
      </c>
      <c r="G305" s="134">
        <v>43427</v>
      </c>
      <c r="H305" s="134">
        <v>43433</v>
      </c>
      <c r="I305" s="23" t="s">
        <v>2071</v>
      </c>
      <c r="J305" s="26">
        <v>1</v>
      </c>
      <c r="K305" s="23" t="s">
        <v>2072</v>
      </c>
      <c r="L305" s="179">
        <v>44693</v>
      </c>
      <c r="M305" s="34">
        <v>465</v>
      </c>
      <c r="N305" s="127" t="s">
        <v>36</v>
      </c>
      <c r="O305" s="45">
        <v>44687</v>
      </c>
      <c r="P305" s="23" t="str">
        <f t="shared" ca="1" si="24"/>
        <v>Desvinculado</v>
      </c>
      <c r="Q305" s="129"/>
      <c r="R305" s="104">
        <v>1</v>
      </c>
      <c r="S305" s="104">
        <f t="shared" si="23"/>
        <v>3</v>
      </c>
      <c r="T305" s="104">
        <f t="shared" si="2"/>
        <v>8</v>
      </c>
      <c r="U305" s="129">
        <f t="shared" si="3"/>
        <v>3.4</v>
      </c>
      <c r="V305" s="104">
        <v>1</v>
      </c>
      <c r="W305" s="129" t="str">
        <f t="shared" ca="1" si="4"/>
        <v>No Aplica</v>
      </c>
      <c r="X305" s="129">
        <f t="shared" ca="1" si="5"/>
        <v>2024</v>
      </c>
      <c r="Y305" s="129">
        <f t="shared" ca="1" si="6"/>
        <v>2027</v>
      </c>
      <c r="Z305" s="104">
        <v>1</v>
      </c>
      <c r="AA305" s="113">
        <f t="shared" si="7"/>
        <v>6</v>
      </c>
      <c r="AB305" s="112">
        <f t="shared" si="8"/>
        <v>1</v>
      </c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</row>
    <row r="306" spans="1:39">
      <c r="A306" s="22" t="s">
        <v>2073</v>
      </c>
      <c r="B306" s="23" t="s">
        <v>127</v>
      </c>
      <c r="C306" s="23" t="s">
        <v>288</v>
      </c>
      <c r="D306" s="23" t="s">
        <v>798</v>
      </c>
      <c r="E306" s="23" t="s">
        <v>2074</v>
      </c>
      <c r="F306" s="23" t="s">
        <v>43</v>
      </c>
      <c r="G306" s="134">
        <v>43465</v>
      </c>
      <c r="H306" s="125">
        <v>43471</v>
      </c>
      <c r="I306" s="23" t="s">
        <v>2075</v>
      </c>
      <c r="J306" s="26">
        <v>1</v>
      </c>
      <c r="K306" s="23" t="s">
        <v>2076</v>
      </c>
      <c r="L306" s="179">
        <v>44693</v>
      </c>
      <c r="M306" s="34">
        <v>465</v>
      </c>
      <c r="N306" s="127" t="s">
        <v>36</v>
      </c>
      <c r="O306" s="45">
        <v>44687</v>
      </c>
      <c r="P306" s="23" t="str">
        <f t="shared" ca="1" si="24"/>
        <v>Desvinculado</v>
      </c>
      <c r="Q306" s="129"/>
      <c r="R306" s="104">
        <v>1</v>
      </c>
      <c r="S306" s="104">
        <f t="shared" si="23"/>
        <v>3</v>
      </c>
      <c r="T306" s="104">
        <f t="shared" si="2"/>
        <v>8</v>
      </c>
      <c r="U306" s="129">
        <f t="shared" si="3"/>
        <v>3.3</v>
      </c>
      <c r="V306" s="104">
        <v>1</v>
      </c>
      <c r="W306" s="129" t="str">
        <f t="shared" ca="1" si="4"/>
        <v>No Aplica</v>
      </c>
      <c r="X306" s="129">
        <f t="shared" ca="1" si="5"/>
        <v>2025</v>
      </c>
      <c r="Y306" s="129">
        <f t="shared" ca="1" si="6"/>
        <v>2028</v>
      </c>
      <c r="Z306" s="104">
        <v>1</v>
      </c>
      <c r="AA306" s="113">
        <f t="shared" si="7"/>
        <v>6</v>
      </c>
      <c r="AB306" s="112">
        <f t="shared" si="8"/>
        <v>1</v>
      </c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</row>
    <row r="307" spans="1:39">
      <c r="A307" s="22" t="s">
        <v>2077</v>
      </c>
      <c r="B307" s="23" t="s">
        <v>111</v>
      </c>
      <c r="C307" s="23" t="s">
        <v>1426</v>
      </c>
      <c r="D307" s="23" t="s">
        <v>2078</v>
      </c>
      <c r="E307" s="23" t="s">
        <v>2079</v>
      </c>
      <c r="F307" s="23" t="s">
        <v>33</v>
      </c>
      <c r="G307" s="125">
        <v>43376</v>
      </c>
      <c r="H307" s="125">
        <v>43381</v>
      </c>
      <c r="I307" s="23" t="s">
        <v>2080</v>
      </c>
      <c r="J307" s="26">
        <v>1</v>
      </c>
      <c r="K307" s="23" t="s">
        <v>2081</v>
      </c>
      <c r="L307" s="158">
        <v>44693</v>
      </c>
      <c r="M307" s="184" t="s">
        <v>2082</v>
      </c>
      <c r="N307" s="127" t="s">
        <v>36</v>
      </c>
      <c r="O307" s="178">
        <v>44726</v>
      </c>
      <c r="P307" s="23" t="str">
        <f t="shared" ca="1" si="24"/>
        <v>Desvinculado</v>
      </c>
      <c r="Q307" s="129"/>
      <c r="R307" s="104">
        <v>1</v>
      </c>
      <c r="S307" s="104">
        <f t="shared" si="23"/>
        <v>4</v>
      </c>
      <c r="T307" s="104">
        <f t="shared" si="2"/>
        <v>14</v>
      </c>
      <c r="U307" s="129">
        <f t="shared" si="3"/>
        <v>3.7</v>
      </c>
      <c r="V307" s="129"/>
      <c r="W307" s="129" t="str">
        <f t="shared" ca="1" si="4"/>
        <v>No Aplica</v>
      </c>
      <c r="X307" s="129">
        <f t="shared" ca="1" si="5"/>
        <v>2024</v>
      </c>
      <c r="Y307" s="129">
        <f t="shared" ca="1" si="6"/>
        <v>2027</v>
      </c>
      <c r="Z307" s="104">
        <v>1</v>
      </c>
      <c r="AA307" s="113">
        <f t="shared" si="7"/>
        <v>-33</v>
      </c>
      <c r="AB307" s="112">
        <f t="shared" si="8"/>
        <v>1</v>
      </c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</row>
    <row r="308" spans="1:39">
      <c r="A308" s="22" t="s">
        <v>2083</v>
      </c>
      <c r="B308" s="23" t="s">
        <v>127</v>
      </c>
      <c r="C308" s="23" t="s">
        <v>288</v>
      </c>
      <c r="D308" s="23" t="s">
        <v>2084</v>
      </c>
      <c r="E308" s="23" t="s">
        <v>2085</v>
      </c>
      <c r="F308" s="23" t="s">
        <v>33</v>
      </c>
      <c r="G308" s="134">
        <v>43465</v>
      </c>
      <c r="H308" s="125">
        <v>43468</v>
      </c>
      <c r="I308" s="23" t="s">
        <v>2086</v>
      </c>
      <c r="J308" s="26">
        <v>1</v>
      </c>
      <c r="K308" s="23" t="s">
        <v>2087</v>
      </c>
      <c r="L308" s="179">
        <v>44693</v>
      </c>
      <c r="M308" s="34">
        <v>465</v>
      </c>
      <c r="N308" s="127" t="s">
        <v>36</v>
      </c>
      <c r="O308" s="45">
        <v>44686</v>
      </c>
      <c r="P308" s="23" t="str">
        <f t="shared" ca="1" si="24"/>
        <v>Desvinculado</v>
      </c>
      <c r="Q308" s="129"/>
      <c r="R308" s="104">
        <v>1</v>
      </c>
      <c r="S308" s="104">
        <f t="shared" si="23"/>
        <v>3</v>
      </c>
      <c r="T308" s="104">
        <f t="shared" si="2"/>
        <v>8</v>
      </c>
      <c r="U308" s="129">
        <f t="shared" si="3"/>
        <v>3.3</v>
      </c>
      <c r="V308" s="104">
        <v>1</v>
      </c>
      <c r="W308" s="129" t="str">
        <f t="shared" ca="1" si="4"/>
        <v>No Aplica</v>
      </c>
      <c r="X308" s="129">
        <f t="shared" ca="1" si="5"/>
        <v>2025</v>
      </c>
      <c r="Y308" s="129">
        <f t="shared" ca="1" si="6"/>
        <v>2028</v>
      </c>
      <c r="Z308" s="104">
        <v>1</v>
      </c>
      <c r="AA308" s="113">
        <f t="shared" si="7"/>
        <v>7</v>
      </c>
      <c r="AB308" s="112">
        <f t="shared" si="8"/>
        <v>1</v>
      </c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</row>
    <row r="309" spans="1:39">
      <c r="A309" s="22" t="s">
        <v>2088</v>
      </c>
      <c r="B309" s="23" t="s">
        <v>127</v>
      </c>
      <c r="C309" s="23" t="s">
        <v>288</v>
      </c>
      <c r="D309" s="23" t="s">
        <v>927</v>
      </c>
      <c r="E309" s="23" t="s">
        <v>2089</v>
      </c>
      <c r="F309" s="23" t="s">
        <v>43</v>
      </c>
      <c r="G309" s="134">
        <v>43391</v>
      </c>
      <c r="H309" s="134">
        <v>43398</v>
      </c>
      <c r="I309" s="23" t="s">
        <v>2090</v>
      </c>
      <c r="J309" s="26">
        <v>1</v>
      </c>
      <c r="K309" s="23" t="s">
        <v>2091</v>
      </c>
      <c r="L309" s="179">
        <v>44693</v>
      </c>
      <c r="M309" s="34">
        <v>465</v>
      </c>
      <c r="N309" s="127" t="s">
        <v>36</v>
      </c>
      <c r="O309" s="45">
        <v>44687</v>
      </c>
      <c r="P309" s="23" t="str">
        <f t="shared" ca="1" si="24"/>
        <v>Desvinculado</v>
      </c>
      <c r="Q309" s="129"/>
      <c r="R309" s="104">
        <v>1</v>
      </c>
      <c r="S309" s="104">
        <f t="shared" si="23"/>
        <v>3</v>
      </c>
      <c r="T309" s="104">
        <f t="shared" si="2"/>
        <v>8</v>
      </c>
      <c r="U309" s="129">
        <f t="shared" si="3"/>
        <v>3.5</v>
      </c>
      <c r="V309" s="104">
        <v>1</v>
      </c>
      <c r="W309" s="129" t="str">
        <f t="shared" ca="1" si="4"/>
        <v>No Aplica</v>
      </c>
      <c r="X309" s="129">
        <f t="shared" ca="1" si="5"/>
        <v>2024</v>
      </c>
      <c r="Y309" s="129">
        <f t="shared" ca="1" si="6"/>
        <v>2027</v>
      </c>
      <c r="Z309" s="104">
        <v>1</v>
      </c>
      <c r="AA309" s="113">
        <f t="shared" si="7"/>
        <v>6</v>
      </c>
      <c r="AB309" s="112">
        <f t="shared" si="8"/>
        <v>1</v>
      </c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</row>
    <row r="310" spans="1:39">
      <c r="A310" s="22" t="s">
        <v>2092</v>
      </c>
      <c r="B310" s="23" t="s">
        <v>127</v>
      </c>
      <c r="C310" s="23" t="s">
        <v>288</v>
      </c>
      <c r="D310" s="23" t="s">
        <v>1191</v>
      </c>
      <c r="E310" s="23" t="s">
        <v>2093</v>
      </c>
      <c r="F310" s="23" t="s">
        <v>43</v>
      </c>
      <c r="G310" s="125">
        <v>43440</v>
      </c>
      <c r="H310" s="134">
        <v>43451</v>
      </c>
      <c r="I310" s="23" t="s">
        <v>2094</v>
      </c>
      <c r="J310" s="26">
        <v>1</v>
      </c>
      <c r="K310" s="23" t="s">
        <v>2095</v>
      </c>
      <c r="L310" s="179">
        <v>44693</v>
      </c>
      <c r="M310" s="34">
        <v>465</v>
      </c>
      <c r="N310" s="127" t="s">
        <v>36</v>
      </c>
      <c r="O310" s="178">
        <v>44687</v>
      </c>
      <c r="P310" s="23" t="str">
        <f t="shared" ca="1" si="24"/>
        <v>Desvinculado</v>
      </c>
      <c r="Q310" s="129"/>
      <c r="R310" s="104">
        <v>1</v>
      </c>
      <c r="S310" s="104">
        <f t="shared" si="23"/>
        <v>3</v>
      </c>
      <c r="T310" s="104">
        <f t="shared" si="2"/>
        <v>8</v>
      </c>
      <c r="U310" s="129">
        <f t="shared" si="3"/>
        <v>3.4</v>
      </c>
      <c r="V310" s="104">
        <v>1</v>
      </c>
      <c r="W310" s="129" t="str">
        <f t="shared" ca="1" si="4"/>
        <v>No Aplica</v>
      </c>
      <c r="X310" s="129">
        <f t="shared" ca="1" si="5"/>
        <v>2024</v>
      </c>
      <c r="Y310" s="129">
        <f t="shared" ca="1" si="6"/>
        <v>2027</v>
      </c>
      <c r="Z310" s="104">
        <v>1</v>
      </c>
      <c r="AA310" s="113">
        <f t="shared" si="7"/>
        <v>6</v>
      </c>
      <c r="AB310" s="112">
        <f t="shared" si="8"/>
        <v>1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</row>
    <row r="311" spans="1:39">
      <c r="A311" s="22" t="s">
        <v>2096</v>
      </c>
      <c r="B311" s="23" t="s">
        <v>127</v>
      </c>
      <c r="C311" s="23" t="s">
        <v>288</v>
      </c>
      <c r="D311" s="23" t="s">
        <v>727</v>
      </c>
      <c r="E311" s="23" t="s">
        <v>2097</v>
      </c>
      <c r="F311" s="23" t="s">
        <v>33</v>
      </c>
      <c r="G311" s="125">
        <v>43510</v>
      </c>
      <c r="H311" s="125">
        <v>43515</v>
      </c>
      <c r="I311" s="23" t="s">
        <v>2098</v>
      </c>
      <c r="J311" s="26">
        <v>1</v>
      </c>
      <c r="K311" s="23" t="s">
        <v>2099</v>
      </c>
      <c r="L311" s="179">
        <v>44693</v>
      </c>
      <c r="M311" s="34">
        <v>465</v>
      </c>
      <c r="N311" s="127" t="s">
        <v>36</v>
      </c>
      <c r="O311" s="45">
        <v>44687</v>
      </c>
      <c r="P311" s="23" t="str">
        <f t="shared" ca="1" si="24"/>
        <v>Desvinculado</v>
      </c>
      <c r="Q311" s="129"/>
      <c r="R311" s="104">
        <v>1</v>
      </c>
      <c r="S311" s="104">
        <f t="shared" si="23"/>
        <v>3</v>
      </c>
      <c r="T311" s="104">
        <f t="shared" si="2"/>
        <v>8</v>
      </c>
      <c r="U311" s="129">
        <f t="shared" si="3"/>
        <v>3.2</v>
      </c>
      <c r="V311" s="104">
        <v>1</v>
      </c>
      <c r="W311" s="129" t="str">
        <f t="shared" ca="1" si="4"/>
        <v>No Aplica</v>
      </c>
      <c r="X311" s="129">
        <f t="shared" ca="1" si="5"/>
        <v>2025</v>
      </c>
      <c r="Y311" s="129">
        <f t="shared" ca="1" si="6"/>
        <v>2028</v>
      </c>
      <c r="Z311" s="104">
        <v>1</v>
      </c>
      <c r="AA311" s="113">
        <f t="shared" si="7"/>
        <v>6</v>
      </c>
      <c r="AB311" s="112">
        <f t="shared" si="8"/>
        <v>1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</row>
    <row r="312" spans="1:39">
      <c r="A312" s="22" t="s">
        <v>2100</v>
      </c>
      <c r="B312" s="23" t="s">
        <v>127</v>
      </c>
      <c r="C312" s="23" t="s">
        <v>288</v>
      </c>
      <c r="D312" s="23" t="s">
        <v>888</v>
      </c>
      <c r="E312" s="23" t="s">
        <v>2101</v>
      </c>
      <c r="F312" s="23" t="s">
        <v>33</v>
      </c>
      <c r="G312" s="125">
        <v>43510</v>
      </c>
      <c r="H312" s="125">
        <v>43511</v>
      </c>
      <c r="I312" s="23" t="s">
        <v>2102</v>
      </c>
      <c r="J312" s="26">
        <v>1</v>
      </c>
      <c r="K312" s="23" t="s">
        <v>2103</v>
      </c>
      <c r="L312" s="179">
        <v>44693</v>
      </c>
      <c r="M312" s="34">
        <v>465</v>
      </c>
      <c r="N312" s="127" t="s">
        <v>36</v>
      </c>
      <c r="O312" s="33">
        <v>44687</v>
      </c>
      <c r="P312" s="23" t="str">
        <f t="shared" ca="1" si="24"/>
        <v>Desvinculado</v>
      </c>
      <c r="Q312" s="129"/>
      <c r="R312" s="104">
        <v>1</v>
      </c>
      <c r="S312" s="104">
        <f t="shared" si="23"/>
        <v>3</v>
      </c>
      <c r="T312" s="104">
        <f t="shared" si="2"/>
        <v>8</v>
      </c>
      <c r="U312" s="129">
        <f t="shared" si="3"/>
        <v>3.2</v>
      </c>
      <c r="V312" s="104">
        <v>1</v>
      </c>
      <c r="W312" s="129" t="str">
        <f t="shared" ca="1" si="4"/>
        <v>No Aplica</v>
      </c>
      <c r="X312" s="129">
        <f t="shared" ca="1" si="5"/>
        <v>2025</v>
      </c>
      <c r="Y312" s="129">
        <f t="shared" ca="1" si="6"/>
        <v>2028</v>
      </c>
      <c r="Z312" s="104">
        <v>1</v>
      </c>
      <c r="AA312" s="113">
        <f t="shared" si="7"/>
        <v>6</v>
      </c>
      <c r="AB312" s="112">
        <f t="shared" si="8"/>
        <v>1</v>
      </c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</row>
    <row r="313" spans="1:39">
      <c r="A313" s="22" t="s">
        <v>2104</v>
      </c>
      <c r="B313" s="23" t="s">
        <v>111</v>
      </c>
      <c r="C313" s="23" t="s">
        <v>1426</v>
      </c>
      <c r="D313" s="23" t="s">
        <v>927</v>
      </c>
      <c r="E313" s="23" t="s">
        <v>2105</v>
      </c>
      <c r="F313" s="23" t="s">
        <v>33</v>
      </c>
      <c r="G313" s="125">
        <v>43515</v>
      </c>
      <c r="H313" s="125">
        <v>43516</v>
      </c>
      <c r="I313" s="23" t="s">
        <v>2106</v>
      </c>
      <c r="J313" s="26">
        <v>1</v>
      </c>
      <c r="K313" s="23" t="s">
        <v>2107</v>
      </c>
      <c r="L313" s="179">
        <v>44693</v>
      </c>
      <c r="M313" s="34" t="s">
        <v>2108</v>
      </c>
      <c r="N313" s="127" t="s">
        <v>47</v>
      </c>
      <c r="O313" s="45">
        <v>44682</v>
      </c>
      <c r="P313" s="23" t="str">
        <f t="shared" ca="1" si="24"/>
        <v>Desvinculado</v>
      </c>
      <c r="Q313" s="129"/>
      <c r="R313" s="104">
        <v>1</v>
      </c>
      <c r="S313" s="104">
        <f t="shared" si="23"/>
        <v>3</v>
      </c>
      <c r="T313" s="104">
        <f t="shared" si="2"/>
        <v>8</v>
      </c>
      <c r="U313" s="129">
        <f t="shared" si="3"/>
        <v>3.2</v>
      </c>
      <c r="V313" s="104">
        <v>1</v>
      </c>
      <c r="W313" s="129" t="str">
        <f t="shared" ca="1" si="4"/>
        <v>No Aplica</v>
      </c>
      <c r="X313" s="129">
        <f t="shared" ca="1" si="5"/>
        <v>2025</v>
      </c>
      <c r="Y313" s="129">
        <f t="shared" ca="1" si="6"/>
        <v>2028</v>
      </c>
      <c r="Z313" s="104">
        <v>1</v>
      </c>
      <c r="AA313" s="113">
        <f t="shared" si="7"/>
        <v>11</v>
      </c>
      <c r="AB313" s="112">
        <f t="shared" si="8"/>
        <v>1</v>
      </c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</row>
    <row r="314" spans="1:39">
      <c r="A314" s="22" t="s">
        <v>2109</v>
      </c>
      <c r="B314" s="23" t="s">
        <v>127</v>
      </c>
      <c r="C314" s="23" t="s">
        <v>288</v>
      </c>
      <c r="D314" s="23" t="s">
        <v>980</v>
      </c>
      <c r="E314" s="23" t="s">
        <v>2110</v>
      </c>
      <c r="F314" s="23" t="s">
        <v>43</v>
      </c>
      <c r="G314" s="125">
        <v>43675</v>
      </c>
      <c r="H314" s="125">
        <v>43690</v>
      </c>
      <c r="I314" s="23" t="s">
        <v>2111</v>
      </c>
      <c r="J314" s="26">
        <v>1</v>
      </c>
      <c r="K314" s="23" t="s">
        <v>2112</v>
      </c>
      <c r="L314" s="179">
        <v>44693</v>
      </c>
      <c r="M314" s="34">
        <v>465</v>
      </c>
      <c r="N314" s="127" t="s">
        <v>36</v>
      </c>
      <c r="O314" s="45">
        <v>44687</v>
      </c>
      <c r="P314" s="23" t="str">
        <f t="shared" ca="1" si="24"/>
        <v>Desvinculado</v>
      </c>
      <c r="Q314" s="129"/>
      <c r="R314" s="104">
        <v>1</v>
      </c>
      <c r="S314" s="104">
        <f t="shared" si="23"/>
        <v>3</v>
      </c>
      <c r="T314" s="104">
        <f t="shared" si="2"/>
        <v>8</v>
      </c>
      <c r="U314" s="129">
        <f t="shared" si="3"/>
        <v>2.7</v>
      </c>
      <c r="V314" s="104">
        <v>1</v>
      </c>
      <c r="W314" s="129" t="str">
        <f t="shared" ca="1" si="4"/>
        <v>No Aplica</v>
      </c>
      <c r="X314" s="129">
        <f t="shared" ca="1" si="5"/>
        <v>2025</v>
      </c>
      <c r="Y314" s="129">
        <f t="shared" ca="1" si="6"/>
        <v>2028</v>
      </c>
      <c r="Z314" s="104">
        <v>1</v>
      </c>
      <c r="AA314" s="113">
        <f t="shared" si="7"/>
        <v>6</v>
      </c>
      <c r="AB314" s="112">
        <f t="shared" si="8"/>
        <v>1</v>
      </c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</row>
    <row r="315" spans="1:39">
      <c r="A315" s="22" t="s">
        <v>2113</v>
      </c>
      <c r="B315" s="23" t="s">
        <v>127</v>
      </c>
      <c r="C315" s="23" t="s">
        <v>288</v>
      </c>
      <c r="D315" s="23" t="s">
        <v>1161</v>
      </c>
      <c r="E315" s="23" t="s">
        <v>2114</v>
      </c>
      <c r="F315" s="23" t="s">
        <v>33</v>
      </c>
      <c r="G315" s="125">
        <v>43675</v>
      </c>
      <c r="H315" s="125">
        <v>43689</v>
      </c>
      <c r="I315" s="23" t="s">
        <v>2115</v>
      </c>
      <c r="J315" s="26">
        <v>1</v>
      </c>
      <c r="K315" s="23" t="s">
        <v>2116</v>
      </c>
      <c r="L315" s="179">
        <v>44693</v>
      </c>
      <c r="M315" s="34">
        <v>465</v>
      </c>
      <c r="N315" s="127" t="s">
        <v>36</v>
      </c>
      <c r="O315" s="45">
        <v>44692</v>
      </c>
      <c r="P315" s="23" t="str">
        <f t="shared" ca="1" si="24"/>
        <v>Desvinculado</v>
      </c>
      <c r="Q315" s="129"/>
      <c r="R315" s="104">
        <v>1</v>
      </c>
      <c r="S315" s="104">
        <f t="shared" si="23"/>
        <v>3</v>
      </c>
      <c r="T315" s="104">
        <f t="shared" si="2"/>
        <v>9</v>
      </c>
      <c r="U315" s="129">
        <f t="shared" si="3"/>
        <v>2.7</v>
      </c>
      <c r="V315" s="104">
        <v>1</v>
      </c>
      <c r="W315" s="129" t="str">
        <f t="shared" ca="1" si="4"/>
        <v>No Aplica</v>
      </c>
      <c r="X315" s="129">
        <f t="shared" ca="1" si="5"/>
        <v>2025</v>
      </c>
      <c r="Y315" s="129">
        <f t="shared" ca="1" si="6"/>
        <v>2028</v>
      </c>
      <c r="Z315" s="104">
        <v>1</v>
      </c>
      <c r="AA315" s="113">
        <f t="shared" si="7"/>
        <v>1</v>
      </c>
      <c r="AB315" s="112">
        <f t="shared" si="8"/>
        <v>1</v>
      </c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</row>
    <row r="316" spans="1:39">
      <c r="A316" s="22" t="s">
        <v>2117</v>
      </c>
      <c r="B316" s="23" t="s">
        <v>105</v>
      </c>
      <c r="C316" s="23" t="s">
        <v>548</v>
      </c>
      <c r="D316" s="23" t="s">
        <v>2118</v>
      </c>
      <c r="E316" s="23" t="s">
        <v>2119</v>
      </c>
      <c r="F316" s="23" t="s">
        <v>33</v>
      </c>
      <c r="G316" s="125">
        <v>43664</v>
      </c>
      <c r="H316" s="125">
        <v>43670</v>
      </c>
      <c r="I316" s="23" t="s">
        <v>2120</v>
      </c>
      <c r="J316" s="26">
        <v>1</v>
      </c>
      <c r="K316" s="23" t="s">
        <v>2121</v>
      </c>
      <c r="L316" s="179">
        <v>44693</v>
      </c>
      <c r="M316" s="34" t="s">
        <v>2122</v>
      </c>
      <c r="N316" s="127" t="s">
        <v>36</v>
      </c>
      <c r="O316" s="178">
        <v>44697</v>
      </c>
      <c r="P316" s="23" t="str">
        <f t="shared" ca="1" si="24"/>
        <v>Desvinculado</v>
      </c>
      <c r="Q316" s="129"/>
      <c r="R316" s="104">
        <v>1</v>
      </c>
      <c r="S316" s="104">
        <f t="shared" si="23"/>
        <v>3</v>
      </c>
      <c r="T316" s="104">
        <f t="shared" si="2"/>
        <v>10</v>
      </c>
      <c r="U316" s="129">
        <f t="shared" si="3"/>
        <v>2.8</v>
      </c>
      <c r="V316" s="104">
        <v>1</v>
      </c>
      <c r="W316" s="129" t="str">
        <f t="shared" ca="1" si="4"/>
        <v>No Aplica</v>
      </c>
      <c r="X316" s="129">
        <f t="shared" ca="1" si="5"/>
        <v>2025</v>
      </c>
      <c r="Y316" s="129">
        <f t="shared" ca="1" si="6"/>
        <v>2028</v>
      </c>
      <c r="Z316" s="104">
        <v>1</v>
      </c>
      <c r="AA316" s="113">
        <f t="shared" si="7"/>
        <v>-4</v>
      </c>
      <c r="AB316" s="112">
        <f t="shared" si="8"/>
        <v>1</v>
      </c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</row>
    <row r="317" spans="1:39">
      <c r="A317" s="22" t="s">
        <v>2123</v>
      </c>
      <c r="B317" s="23" t="s">
        <v>919</v>
      </c>
      <c r="C317" s="23" t="s">
        <v>920</v>
      </c>
      <c r="D317" s="23" t="s">
        <v>914</v>
      </c>
      <c r="E317" s="23" t="s">
        <v>2124</v>
      </c>
      <c r="F317" s="23" t="s">
        <v>33</v>
      </c>
      <c r="G317" s="134">
        <v>43461</v>
      </c>
      <c r="H317" s="125">
        <v>43472</v>
      </c>
      <c r="I317" s="23" t="s">
        <v>2125</v>
      </c>
      <c r="J317" s="26">
        <v>1</v>
      </c>
      <c r="K317" s="23" t="s">
        <v>2126</v>
      </c>
      <c r="L317" s="137">
        <v>44692</v>
      </c>
      <c r="M317" s="34">
        <v>164</v>
      </c>
      <c r="N317" s="127" t="s">
        <v>36</v>
      </c>
      <c r="O317" s="45">
        <v>44690</v>
      </c>
      <c r="P317" s="23" t="str">
        <f t="shared" ca="1" si="24"/>
        <v>Desvinculado</v>
      </c>
      <c r="Q317" s="104" t="s">
        <v>2127</v>
      </c>
      <c r="R317" s="104">
        <v>1</v>
      </c>
      <c r="S317" s="104">
        <f t="shared" si="23"/>
        <v>3</v>
      </c>
      <c r="T317" s="104">
        <f t="shared" si="2"/>
        <v>9</v>
      </c>
      <c r="U317" s="129">
        <f t="shared" si="3"/>
        <v>3.3</v>
      </c>
      <c r="V317" s="104">
        <v>1</v>
      </c>
      <c r="W317" s="129" t="str">
        <f t="shared" ca="1" si="4"/>
        <v>No Aplica</v>
      </c>
      <c r="X317" s="129">
        <f t="shared" ca="1" si="5"/>
        <v>2025</v>
      </c>
      <c r="Y317" s="129">
        <f t="shared" ca="1" si="6"/>
        <v>2028</v>
      </c>
      <c r="Z317" s="104">
        <v>1</v>
      </c>
      <c r="AA317" s="113">
        <f t="shared" si="7"/>
        <v>2</v>
      </c>
      <c r="AB317" s="112">
        <f t="shared" si="8"/>
        <v>1</v>
      </c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</row>
    <row r="318" spans="1:39">
      <c r="A318" s="22" t="s">
        <v>2128</v>
      </c>
      <c r="B318" s="23" t="s">
        <v>127</v>
      </c>
      <c r="C318" s="23" t="s">
        <v>1831</v>
      </c>
      <c r="D318" s="23" t="s">
        <v>814</v>
      </c>
      <c r="E318" s="23" t="s">
        <v>2129</v>
      </c>
      <c r="F318" s="23" t="s">
        <v>33</v>
      </c>
      <c r="G318" s="134">
        <v>44196</v>
      </c>
      <c r="H318" s="125">
        <v>44200</v>
      </c>
      <c r="I318" s="23" t="s">
        <v>2130</v>
      </c>
      <c r="J318" s="26">
        <v>1</v>
      </c>
      <c r="K318" s="23" t="s">
        <v>2131</v>
      </c>
      <c r="L318" s="158">
        <v>44692</v>
      </c>
      <c r="M318" s="127">
        <v>1</v>
      </c>
      <c r="N318" s="127" t="s">
        <v>36</v>
      </c>
      <c r="O318" s="185">
        <v>44793</v>
      </c>
      <c r="P318" s="23" t="str">
        <f t="shared" ca="1" si="24"/>
        <v>Desvinculado</v>
      </c>
      <c r="Q318" s="104"/>
      <c r="R318" s="104">
        <v>1</v>
      </c>
      <c r="S318" s="104">
        <f t="shared" si="23"/>
        <v>6</v>
      </c>
      <c r="T318" s="104">
        <f t="shared" si="2"/>
        <v>23</v>
      </c>
      <c r="U318" s="129">
        <f t="shared" si="3"/>
        <v>1.6</v>
      </c>
      <c r="V318" s="104">
        <v>1</v>
      </c>
      <c r="W318" s="129">
        <f t="shared" ca="1" si="4"/>
        <v>2024</v>
      </c>
      <c r="X318" s="129">
        <f t="shared" ca="1" si="5"/>
        <v>2027</v>
      </c>
      <c r="Y318" s="129">
        <f t="shared" ca="1" si="6"/>
        <v>2030</v>
      </c>
      <c r="Z318" s="104">
        <v>1</v>
      </c>
      <c r="AA318" s="113">
        <f t="shared" si="7"/>
        <v>-101</v>
      </c>
      <c r="AB318" s="112">
        <f t="shared" si="8"/>
        <v>1</v>
      </c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</row>
    <row r="319" spans="1:39">
      <c r="A319" s="22" t="s">
        <v>2132</v>
      </c>
      <c r="B319" s="23" t="s">
        <v>127</v>
      </c>
      <c r="C319" s="23" t="s">
        <v>1831</v>
      </c>
      <c r="D319" s="23" t="s">
        <v>2133</v>
      </c>
      <c r="E319" s="23" t="s">
        <v>2134</v>
      </c>
      <c r="F319" s="23" t="s">
        <v>43</v>
      </c>
      <c r="G319" s="134">
        <v>44196</v>
      </c>
      <c r="H319" s="125">
        <v>44200</v>
      </c>
      <c r="I319" s="23" t="s">
        <v>2135</v>
      </c>
      <c r="J319" s="26">
        <v>1</v>
      </c>
      <c r="K319" s="23" t="s">
        <v>2136</v>
      </c>
      <c r="L319" s="158">
        <v>44692</v>
      </c>
      <c r="M319" s="34" t="s">
        <v>1836</v>
      </c>
      <c r="N319" s="127" t="s">
        <v>36</v>
      </c>
      <c r="O319" s="178">
        <v>44764</v>
      </c>
      <c r="P319" s="23" t="str">
        <f t="shared" ca="1" si="24"/>
        <v>Desvinculado</v>
      </c>
      <c r="Q319" s="104"/>
      <c r="R319" s="104">
        <v>1</v>
      </c>
      <c r="S319" s="104">
        <f t="shared" si="23"/>
        <v>5</v>
      </c>
      <c r="T319" s="104">
        <f t="shared" si="2"/>
        <v>19</v>
      </c>
      <c r="U319" s="129">
        <f t="shared" si="3"/>
        <v>1.5</v>
      </c>
      <c r="V319" s="104">
        <v>1</v>
      </c>
      <c r="W319" s="129">
        <f t="shared" ca="1" si="4"/>
        <v>2024</v>
      </c>
      <c r="X319" s="129">
        <f t="shared" ca="1" si="5"/>
        <v>2027</v>
      </c>
      <c r="Y319" s="129">
        <f t="shared" ca="1" si="6"/>
        <v>2030</v>
      </c>
      <c r="Z319" s="104">
        <v>1</v>
      </c>
      <c r="AA319" s="113">
        <f t="shared" si="7"/>
        <v>-72</v>
      </c>
      <c r="AB319" s="112">
        <f t="shared" si="8"/>
        <v>1</v>
      </c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</row>
    <row r="320" spans="1:39">
      <c r="A320" s="22" t="s">
        <v>2137</v>
      </c>
      <c r="B320" s="23" t="s">
        <v>127</v>
      </c>
      <c r="C320" s="23" t="s">
        <v>527</v>
      </c>
      <c r="D320" s="23" t="s">
        <v>2138</v>
      </c>
      <c r="E320" s="23" t="s">
        <v>2139</v>
      </c>
      <c r="F320" s="23" t="s">
        <v>43</v>
      </c>
      <c r="G320" s="125">
        <v>43608</v>
      </c>
      <c r="H320" s="125">
        <v>43622</v>
      </c>
      <c r="I320" s="23" t="s">
        <v>2140</v>
      </c>
      <c r="J320" s="26">
        <v>1</v>
      </c>
      <c r="K320" s="23" t="s">
        <v>2141</v>
      </c>
      <c r="L320" s="179">
        <v>44691</v>
      </c>
      <c r="M320" s="34">
        <v>15</v>
      </c>
      <c r="N320" s="127" t="s">
        <v>254</v>
      </c>
      <c r="O320" s="33">
        <v>44719</v>
      </c>
      <c r="P320" s="23" t="str">
        <f t="shared" ca="1" si="24"/>
        <v>Desvinculado</v>
      </c>
      <c r="Q320" s="129"/>
      <c r="R320" s="104">
        <v>1</v>
      </c>
      <c r="S320" s="104">
        <f t="shared" si="23"/>
        <v>4</v>
      </c>
      <c r="T320" s="104">
        <f t="shared" si="2"/>
        <v>13</v>
      </c>
      <c r="U320" s="129">
        <f t="shared" si="3"/>
        <v>3</v>
      </c>
      <c r="V320" s="129"/>
      <c r="W320" s="129" t="str">
        <f t="shared" ca="1" si="4"/>
        <v>No Aplica</v>
      </c>
      <c r="X320" s="129">
        <f t="shared" ca="1" si="5"/>
        <v>2025</v>
      </c>
      <c r="Y320" s="129">
        <f t="shared" ca="1" si="6"/>
        <v>2028</v>
      </c>
      <c r="Z320" s="104">
        <v>1</v>
      </c>
      <c r="AA320" s="113">
        <f t="shared" si="7"/>
        <v>-28</v>
      </c>
      <c r="AB320" s="112">
        <f t="shared" si="8"/>
        <v>1</v>
      </c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</row>
    <row r="321" spans="1:39">
      <c r="A321" s="22" t="s">
        <v>2142</v>
      </c>
      <c r="B321" s="23" t="s">
        <v>39</v>
      </c>
      <c r="C321" s="23" t="s">
        <v>484</v>
      </c>
      <c r="D321" s="23" t="s">
        <v>705</v>
      </c>
      <c r="E321" s="23" t="s">
        <v>2143</v>
      </c>
      <c r="F321" s="23" t="s">
        <v>43</v>
      </c>
      <c r="G321" s="125">
        <v>44251</v>
      </c>
      <c r="H321" s="125">
        <v>44256</v>
      </c>
      <c r="I321" s="23" t="s">
        <v>2144</v>
      </c>
      <c r="J321" s="26">
        <v>1</v>
      </c>
      <c r="K321" s="23" t="s">
        <v>2145</v>
      </c>
      <c r="L321" s="179">
        <v>44691</v>
      </c>
      <c r="M321" s="34">
        <v>37</v>
      </c>
      <c r="N321" s="127" t="s">
        <v>36</v>
      </c>
      <c r="O321" s="185">
        <v>44691</v>
      </c>
      <c r="P321" s="23" t="str">
        <f t="shared" ca="1" si="24"/>
        <v>Desvinculado</v>
      </c>
      <c r="Q321" s="104" t="s">
        <v>2146</v>
      </c>
      <c r="R321" s="104">
        <v>1</v>
      </c>
      <c r="S321" s="104">
        <f t="shared" si="23"/>
        <v>3</v>
      </c>
      <c r="T321" s="104">
        <f t="shared" si="2"/>
        <v>9</v>
      </c>
      <c r="U321" s="129">
        <f t="shared" si="3"/>
        <v>1.2</v>
      </c>
      <c r="V321" s="104">
        <v>1</v>
      </c>
      <c r="W321" s="129">
        <f t="shared" ca="1" si="4"/>
        <v>2024</v>
      </c>
      <c r="X321" s="129">
        <f t="shared" ca="1" si="5"/>
        <v>2027</v>
      </c>
      <c r="Y321" s="129">
        <f t="shared" ca="1" si="6"/>
        <v>2030</v>
      </c>
      <c r="Z321" s="104">
        <v>1</v>
      </c>
      <c r="AA321" s="113">
        <f t="shared" si="7"/>
        <v>0</v>
      </c>
      <c r="AB321" s="112">
        <f t="shared" si="8"/>
        <v>1</v>
      </c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</row>
    <row r="322" spans="1:39">
      <c r="A322" s="22" t="s">
        <v>2147</v>
      </c>
      <c r="B322" s="23" t="s">
        <v>105</v>
      </c>
      <c r="C322" s="23" t="s">
        <v>346</v>
      </c>
      <c r="D322" s="23" t="s">
        <v>699</v>
      </c>
      <c r="E322" s="23" t="s">
        <v>2148</v>
      </c>
      <c r="F322" s="23" t="s">
        <v>43</v>
      </c>
      <c r="G322" s="134">
        <v>43426</v>
      </c>
      <c r="H322" s="134">
        <v>43426</v>
      </c>
      <c r="I322" s="23" t="s">
        <v>2149</v>
      </c>
      <c r="J322" s="26">
        <v>1</v>
      </c>
      <c r="K322" s="23" t="s">
        <v>2150</v>
      </c>
      <c r="L322" s="137">
        <v>44690</v>
      </c>
      <c r="M322" s="34">
        <v>454</v>
      </c>
      <c r="N322" s="127" t="s">
        <v>36</v>
      </c>
      <c r="O322" s="185">
        <v>44691</v>
      </c>
      <c r="P322" s="23" t="str">
        <f t="shared" ca="1" si="24"/>
        <v>Desvinculado</v>
      </c>
      <c r="Q322" s="129"/>
      <c r="R322" s="104">
        <v>1</v>
      </c>
      <c r="S322" s="104">
        <f t="shared" si="23"/>
        <v>3</v>
      </c>
      <c r="T322" s="104">
        <f t="shared" si="2"/>
        <v>9</v>
      </c>
      <c r="U322" s="129">
        <f t="shared" si="3"/>
        <v>3.5</v>
      </c>
      <c r="V322" s="104">
        <v>1</v>
      </c>
      <c r="W322" s="129" t="str">
        <f t="shared" ca="1" si="4"/>
        <v>No Aplica</v>
      </c>
      <c r="X322" s="129">
        <f t="shared" ca="1" si="5"/>
        <v>2024</v>
      </c>
      <c r="Y322" s="129">
        <f t="shared" ca="1" si="6"/>
        <v>2027</v>
      </c>
      <c r="Z322" s="104">
        <v>1</v>
      </c>
      <c r="AA322" s="113">
        <f t="shared" si="7"/>
        <v>-1</v>
      </c>
      <c r="AB322" s="112">
        <f t="shared" si="8"/>
        <v>1</v>
      </c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</row>
    <row r="323" spans="1:39">
      <c r="A323" s="22" t="s">
        <v>2151</v>
      </c>
      <c r="B323" s="23" t="s">
        <v>105</v>
      </c>
      <c r="C323" s="23" t="s">
        <v>346</v>
      </c>
      <c r="D323" s="23" t="s">
        <v>2152</v>
      </c>
      <c r="E323" s="23" t="s">
        <v>2153</v>
      </c>
      <c r="F323" s="23" t="s">
        <v>33</v>
      </c>
      <c r="G323" s="134">
        <v>44516</v>
      </c>
      <c r="H323" s="134">
        <v>44519</v>
      </c>
      <c r="I323" s="23" t="s">
        <v>2154</v>
      </c>
      <c r="J323" s="26">
        <v>1</v>
      </c>
      <c r="K323" s="23" t="s">
        <v>2155</v>
      </c>
      <c r="L323" s="192">
        <v>44690</v>
      </c>
      <c r="M323" s="127">
        <v>455</v>
      </c>
      <c r="N323" s="127" t="s">
        <v>36</v>
      </c>
      <c r="O323" s="193">
        <v>44691</v>
      </c>
      <c r="P323" s="23" t="str">
        <f t="shared" ca="1" si="24"/>
        <v>Desvinculado</v>
      </c>
      <c r="Q323" s="129"/>
      <c r="R323" s="104">
        <v>1</v>
      </c>
      <c r="S323" s="104">
        <f t="shared" si="23"/>
        <v>3</v>
      </c>
      <c r="T323" s="104">
        <f t="shared" si="2"/>
        <v>9</v>
      </c>
      <c r="U323" s="129">
        <f t="shared" si="3"/>
        <v>0.5</v>
      </c>
      <c r="V323" s="104">
        <v>1</v>
      </c>
      <c r="W323" s="129">
        <f t="shared" ca="1" si="4"/>
        <v>2024</v>
      </c>
      <c r="X323" s="129">
        <f t="shared" ca="1" si="5"/>
        <v>2027</v>
      </c>
      <c r="Y323" s="129">
        <f t="shared" ca="1" si="6"/>
        <v>2030</v>
      </c>
      <c r="Z323" s="104">
        <v>1</v>
      </c>
      <c r="AA323" s="113">
        <f t="shared" si="7"/>
        <v>-1</v>
      </c>
      <c r="AB323" s="112">
        <f t="shared" si="8"/>
        <v>1</v>
      </c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</row>
    <row r="324" spans="1:39">
      <c r="A324" s="22" t="s">
        <v>2156</v>
      </c>
      <c r="B324" s="23" t="s">
        <v>39</v>
      </c>
      <c r="C324" s="23" t="s">
        <v>537</v>
      </c>
      <c r="D324" s="23" t="s">
        <v>705</v>
      </c>
      <c r="E324" s="23" t="s">
        <v>2157</v>
      </c>
      <c r="F324" s="23" t="s">
        <v>43</v>
      </c>
      <c r="G324" s="134">
        <v>43424</v>
      </c>
      <c r="H324" s="125">
        <v>43435</v>
      </c>
      <c r="I324" s="23" t="s">
        <v>2158</v>
      </c>
      <c r="J324" s="26">
        <v>1</v>
      </c>
      <c r="K324" s="23" t="s">
        <v>2159</v>
      </c>
      <c r="L324" s="137">
        <v>44687</v>
      </c>
      <c r="M324" s="34">
        <v>611</v>
      </c>
      <c r="N324" s="127" t="s">
        <v>36</v>
      </c>
      <c r="O324" s="45">
        <v>44713</v>
      </c>
      <c r="P324" s="23" t="str">
        <f t="shared" ca="1" si="24"/>
        <v>Desvinculado</v>
      </c>
      <c r="Q324" s="129"/>
      <c r="R324" s="104">
        <v>1</v>
      </c>
      <c r="S324" s="104">
        <f t="shared" si="23"/>
        <v>4</v>
      </c>
      <c r="T324" s="104">
        <f t="shared" si="2"/>
        <v>12</v>
      </c>
      <c r="U324" s="129">
        <f t="shared" si="3"/>
        <v>3.5</v>
      </c>
      <c r="V324" s="129"/>
      <c r="W324" s="129" t="str">
        <f t="shared" ca="1" si="4"/>
        <v>No Aplica</v>
      </c>
      <c r="X324" s="129">
        <f t="shared" ca="1" si="5"/>
        <v>2024</v>
      </c>
      <c r="Y324" s="129">
        <f t="shared" ca="1" si="6"/>
        <v>2027</v>
      </c>
      <c r="Z324" s="104">
        <v>1</v>
      </c>
      <c r="AA324" s="113">
        <f t="shared" si="7"/>
        <v>-26</v>
      </c>
      <c r="AB324" s="112">
        <f t="shared" si="8"/>
        <v>1</v>
      </c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</row>
    <row r="325" spans="1:39">
      <c r="A325" s="22" t="s">
        <v>2160</v>
      </c>
      <c r="B325" s="23" t="s">
        <v>92</v>
      </c>
      <c r="C325" s="23" t="s">
        <v>138</v>
      </c>
      <c r="D325" s="23" t="s">
        <v>1074</v>
      </c>
      <c r="E325" s="23" t="s">
        <v>2161</v>
      </c>
      <c r="F325" s="23" t="s">
        <v>33</v>
      </c>
      <c r="G325" s="125">
        <v>43545</v>
      </c>
      <c r="H325" s="125">
        <v>43556</v>
      </c>
      <c r="I325" s="23" t="s">
        <v>2162</v>
      </c>
      <c r="J325" s="26">
        <v>1</v>
      </c>
      <c r="K325" s="23" t="s">
        <v>2163</v>
      </c>
      <c r="L325" s="137">
        <v>44687</v>
      </c>
      <c r="M325" s="127">
        <v>160</v>
      </c>
      <c r="N325" s="127" t="s">
        <v>47</v>
      </c>
      <c r="O325" s="45">
        <v>44682</v>
      </c>
      <c r="P325" s="23" t="str">
        <f t="shared" ca="1" si="24"/>
        <v>Desvinculado</v>
      </c>
      <c r="Q325" s="129"/>
      <c r="R325" s="104">
        <v>1</v>
      </c>
      <c r="S325" s="104">
        <f t="shared" si="23"/>
        <v>3</v>
      </c>
      <c r="T325" s="104">
        <f t="shared" si="2"/>
        <v>8</v>
      </c>
      <c r="U325" s="129">
        <f t="shared" si="3"/>
        <v>3.1</v>
      </c>
      <c r="V325" s="104">
        <v>1</v>
      </c>
      <c r="W325" s="129" t="str">
        <f t="shared" ca="1" si="4"/>
        <v>No Aplica</v>
      </c>
      <c r="X325" s="129">
        <f t="shared" ca="1" si="5"/>
        <v>2025</v>
      </c>
      <c r="Y325" s="129">
        <f t="shared" ca="1" si="6"/>
        <v>2028</v>
      </c>
      <c r="Z325" s="104">
        <v>1</v>
      </c>
      <c r="AA325" s="113">
        <f t="shared" si="7"/>
        <v>5</v>
      </c>
      <c r="AB325" s="112">
        <f t="shared" si="8"/>
        <v>1</v>
      </c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</row>
    <row r="326" spans="1:39">
      <c r="A326" s="22" t="s">
        <v>2164</v>
      </c>
      <c r="B326" s="23" t="s">
        <v>111</v>
      </c>
      <c r="C326" s="23" t="s">
        <v>522</v>
      </c>
      <c r="D326" s="23" t="s">
        <v>2165</v>
      </c>
      <c r="E326" s="23" t="s">
        <v>2166</v>
      </c>
      <c r="F326" s="23" t="s">
        <v>43</v>
      </c>
      <c r="G326" s="134">
        <v>43767</v>
      </c>
      <c r="H326" s="134">
        <v>43784</v>
      </c>
      <c r="I326" s="23" t="s">
        <v>2167</v>
      </c>
      <c r="J326" s="26">
        <v>1</v>
      </c>
      <c r="K326" s="23" t="s">
        <v>2168</v>
      </c>
      <c r="L326" s="137">
        <v>44687</v>
      </c>
      <c r="M326" s="34" t="s">
        <v>2169</v>
      </c>
      <c r="N326" s="127" t="s">
        <v>36</v>
      </c>
      <c r="O326" s="185">
        <v>44719</v>
      </c>
      <c r="P326" s="23" t="str">
        <f t="shared" ca="1" si="24"/>
        <v>Desvinculado</v>
      </c>
      <c r="Q326" s="129"/>
      <c r="R326" s="104">
        <v>1</v>
      </c>
      <c r="S326" s="104">
        <f t="shared" si="23"/>
        <v>4</v>
      </c>
      <c r="T326" s="104">
        <f t="shared" si="2"/>
        <v>13</v>
      </c>
      <c r="U326" s="129">
        <f t="shared" si="3"/>
        <v>2.6</v>
      </c>
      <c r="V326" s="129"/>
      <c r="W326" s="129" t="str">
        <f t="shared" ca="1" si="4"/>
        <v>No Aplica</v>
      </c>
      <c r="X326" s="129">
        <f t="shared" ca="1" si="5"/>
        <v>2025</v>
      </c>
      <c r="Y326" s="129">
        <f t="shared" ca="1" si="6"/>
        <v>2028</v>
      </c>
      <c r="Z326" s="104">
        <v>1</v>
      </c>
      <c r="AA326" s="113">
        <f t="shared" si="7"/>
        <v>-32</v>
      </c>
      <c r="AB326" s="112">
        <f t="shared" si="8"/>
        <v>1</v>
      </c>
      <c r="AC326" s="139"/>
      <c r="AD326" s="139"/>
      <c r="AE326" s="144"/>
      <c r="AF326" s="144"/>
      <c r="AG326" s="144"/>
      <c r="AH326" s="144"/>
      <c r="AI326" s="144"/>
      <c r="AJ326" s="144"/>
      <c r="AK326" s="144"/>
      <c r="AL326" s="144"/>
      <c r="AM326" s="144"/>
    </row>
    <row r="327" spans="1:39">
      <c r="A327" s="22" t="s">
        <v>2170</v>
      </c>
      <c r="B327" s="23" t="s">
        <v>39</v>
      </c>
      <c r="C327" s="23" t="s">
        <v>704</v>
      </c>
      <c r="D327" s="23" t="s">
        <v>2171</v>
      </c>
      <c r="E327" s="23" t="s">
        <v>2172</v>
      </c>
      <c r="F327" s="23" t="s">
        <v>43</v>
      </c>
      <c r="G327" s="125">
        <v>43892</v>
      </c>
      <c r="H327" s="125">
        <v>43894</v>
      </c>
      <c r="I327" s="23" t="s">
        <v>2173</v>
      </c>
      <c r="J327" s="26">
        <v>1</v>
      </c>
      <c r="K327" s="23" t="s">
        <v>2174</v>
      </c>
      <c r="L327" s="179">
        <v>44687</v>
      </c>
      <c r="M327" s="34">
        <v>1167</v>
      </c>
      <c r="N327" s="127" t="s">
        <v>36</v>
      </c>
      <c r="O327" s="45">
        <v>44687</v>
      </c>
      <c r="P327" s="23" t="str">
        <f t="shared" ca="1" si="24"/>
        <v>Desvinculado</v>
      </c>
      <c r="Q327" s="129"/>
      <c r="R327" s="104">
        <v>1</v>
      </c>
      <c r="S327" s="104">
        <f t="shared" si="23"/>
        <v>3</v>
      </c>
      <c r="T327" s="104">
        <f t="shared" si="2"/>
        <v>8</v>
      </c>
      <c r="U327" s="129">
        <f t="shared" si="3"/>
        <v>2.2000000000000002</v>
      </c>
      <c r="V327" s="104">
        <v>1</v>
      </c>
      <c r="W327" s="129" t="str">
        <f t="shared" ca="1" si="4"/>
        <v>No Aplica</v>
      </c>
      <c r="X327" s="129">
        <f t="shared" ca="1" si="5"/>
        <v>2026</v>
      </c>
      <c r="Y327" s="129">
        <f t="shared" ca="1" si="6"/>
        <v>2029</v>
      </c>
      <c r="Z327" s="104">
        <v>1</v>
      </c>
      <c r="AA327" s="113">
        <f t="shared" si="7"/>
        <v>0</v>
      </c>
      <c r="AB327" s="112">
        <f t="shared" si="8"/>
        <v>1</v>
      </c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</row>
    <row r="328" spans="1:39">
      <c r="A328" s="22" t="s">
        <v>2175</v>
      </c>
      <c r="B328" s="23" t="s">
        <v>39</v>
      </c>
      <c r="C328" s="23" t="s">
        <v>537</v>
      </c>
      <c r="D328" s="23" t="s">
        <v>2176</v>
      </c>
      <c r="E328" s="23" t="s">
        <v>2177</v>
      </c>
      <c r="F328" s="23" t="s">
        <v>43</v>
      </c>
      <c r="G328" s="125">
        <v>44008</v>
      </c>
      <c r="H328" s="125">
        <v>44013</v>
      </c>
      <c r="I328" s="23" t="s">
        <v>2178</v>
      </c>
      <c r="J328" s="26">
        <v>1</v>
      </c>
      <c r="K328" s="23" t="s">
        <v>2179</v>
      </c>
      <c r="L328" s="137">
        <v>44687</v>
      </c>
      <c r="M328" s="127">
        <v>612</v>
      </c>
      <c r="N328" s="127" t="s">
        <v>47</v>
      </c>
      <c r="O328" s="45">
        <v>44665</v>
      </c>
      <c r="P328" s="23" t="str">
        <f t="shared" ca="1" si="24"/>
        <v>Desvinculado</v>
      </c>
      <c r="Q328" s="129"/>
      <c r="R328" s="104">
        <v>1</v>
      </c>
      <c r="S328" s="104">
        <f t="shared" si="23"/>
        <v>2</v>
      </c>
      <c r="T328" s="104">
        <f t="shared" si="2"/>
        <v>5</v>
      </c>
      <c r="U328" s="129">
        <f t="shared" si="3"/>
        <v>1.8</v>
      </c>
      <c r="V328" s="104">
        <v>1</v>
      </c>
      <c r="W328" s="129" t="str">
        <f t="shared" ca="1" si="4"/>
        <v>No Aplica</v>
      </c>
      <c r="X328" s="129">
        <f t="shared" ca="1" si="5"/>
        <v>2026</v>
      </c>
      <c r="Y328" s="129">
        <f t="shared" ca="1" si="6"/>
        <v>2029</v>
      </c>
      <c r="Z328" s="104">
        <v>1</v>
      </c>
      <c r="AA328" s="113">
        <f t="shared" si="7"/>
        <v>22</v>
      </c>
      <c r="AB328" s="112">
        <f t="shared" si="8"/>
        <v>1</v>
      </c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</row>
    <row r="329" spans="1:39">
      <c r="A329" s="22" t="s">
        <v>2180</v>
      </c>
      <c r="B329" s="23" t="s">
        <v>56</v>
      </c>
      <c r="C329" s="23" t="s">
        <v>99</v>
      </c>
      <c r="D329" s="23" t="s">
        <v>2181</v>
      </c>
      <c r="E329" s="23" t="s">
        <v>2182</v>
      </c>
      <c r="F329" s="23" t="s">
        <v>43</v>
      </c>
      <c r="G329" s="125">
        <v>43579</v>
      </c>
      <c r="H329" s="125">
        <v>43617</v>
      </c>
      <c r="I329" s="23" t="s">
        <v>2183</v>
      </c>
      <c r="J329" s="26">
        <v>1</v>
      </c>
      <c r="K329" s="23" t="s">
        <v>2184</v>
      </c>
      <c r="L329" s="137">
        <v>44685</v>
      </c>
      <c r="M329" s="127">
        <v>1768</v>
      </c>
      <c r="N329" s="127" t="s">
        <v>254</v>
      </c>
      <c r="O329" s="45">
        <v>44714</v>
      </c>
      <c r="P329" s="23" t="str">
        <f t="shared" ca="1" si="24"/>
        <v>Desvinculado</v>
      </c>
      <c r="Q329" s="129"/>
      <c r="R329" s="104">
        <v>1</v>
      </c>
      <c r="S329" s="104">
        <f t="shared" si="23"/>
        <v>4</v>
      </c>
      <c r="T329" s="104">
        <f t="shared" si="2"/>
        <v>12</v>
      </c>
      <c r="U329" s="129">
        <f t="shared" si="3"/>
        <v>3</v>
      </c>
      <c r="V329" s="129"/>
      <c r="W329" s="129" t="str">
        <f t="shared" ca="1" si="4"/>
        <v>No Aplica</v>
      </c>
      <c r="X329" s="129">
        <f t="shared" ca="1" si="5"/>
        <v>2025</v>
      </c>
      <c r="Y329" s="129">
        <f t="shared" ca="1" si="6"/>
        <v>2028</v>
      </c>
      <c r="Z329" s="104">
        <v>1</v>
      </c>
      <c r="AA329" s="113">
        <f t="shared" si="7"/>
        <v>-29</v>
      </c>
      <c r="AB329" s="112">
        <f t="shared" si="8"/>
        <v>1</v>
      </c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</row>
    <row r="330" spans="1:39">
      <c r="A330" s="22" t="s">
        <v>2185</v>
      </c>
      <c r="B330" s="23" t="s">
        <v>49</v>
      </c>
      <c r="C330" s="23" t="s">
        <v>86</v>
      </c>
      <c r="D330" s="23" t="s">
        <v>2186</v>
      </c>
      <c r="E330" s="23" t="s">
        <v>2187</v>
      </c>
      <c r="F330" s="23" t="s">
        <v>43</v>
      </c>
      <c r="G330" s="125">
        <v>43647</v>
      </c>
      <c r="H330" s="125">
        <v>43649</v>
      </c>
      <c r="I330" s="23" t="s">
        <v>2188</v>
      </c>
      <c r="J330" s="26">
        <v>1</v>
      </c>
      <c r="K330" s="23" t="s">
        <v>2189</v>
      </c>
      <c r="L330" s="179">
        <v>44685</v>
      </c>
      <c r="M330" s="34">
        <v>466</v>
      </c>
      <c r="N330" s="127" t="s">
        <v>47</v>
      </c>
      <c r="O330" s="45">
        <v>44683</v>
      </c>
      <c r="P330" s="23" t="str">
        <f t="shared" ca="1" si="24"/>
        <v>Desvinculado</v>
      </c>
      <c r="Q330" s="129"/>
      <c r="R330" s="104">
        <v>1</v>
      </c>
      <c r="S330" s="104">
        <f t="shared" si="23"/>
        <v>3</v>
      </c>
      <c r="T330" s="104">
        <f t="shared" si="2"/>
        <v>8</v>
      </c>
      <c r="U330" s="129">
        <f t="shared" si="3"/>
        <v>2.8</v>
      </c>
      <c r="V330" s="104">
        <v>1</v>
      </c>
      <c r="W330" s="129" t="str">
        <f t="shared" ca="1" si="4"/>
        <v>No Aplica</v>
      </c>
      <c r="X330" s="129">
        <f t="shared" ca="1" si="5"/>
        <v>2025</v>
      </c>
      <c r="Y330" s="129">
        <f t="shared" ca="1" si="6"/>
        <v>2028</v>
      </c>
      <c r="Z330" s="104">
        <v>1</v>
      </c>
      <c r="AA330" s="113">
        <f t="shared" si="7"/>
        <v>2</v>
      </c>
      <c r="AB330" s="112">
        <f t="shared" si="8"/>
        <v>1</v>
      </c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</row>
    <row r="331" spans="1:39">
      <c r="A331" s="22" t="s">
        <v>2190</v>
      </c>
      <c r="B331" s="23" t="s">
        <v>92</v>
      </c>
      <c r="C331" s="23" t="s">
        <v>2191</v>
      </c>
      <c r="D331" s="23" t="s">
        <v>2192</v>
      </c>
      <c r="E331" s="23" t="s">
        <v>2193</v>
      </c>
      <c r="F331" s="23" t="s">
        <v>43</v>
      </c>
      <c r="G331" s="125">
        <v>44224</v>
      </c>
      <c r="H331" s="125">
        <v>44228</v>
      </c>
      <c r="I331" s="23" t="s">
        <v>2194</v>
      </c>
      <c r="J331" s="26">
        <v>1</v>
      </c>
      <c r="K331" s="23" t="s">
        <v>2195</v>
      </c>
      <c r="L331" s="179">
        <v>44685</v>
      </c>
      <c r="M331" s="34">
        <v>828</v>
      </c>
      <c r="N331" s="127" t="s">
        <v>36</v>
      </c>
      <c r="O331" s="45">
        <v>44694</v>
      </c>
      <c r="P331" s="23" t="str">
        <f t="shared" ca="1" si="24"/>
        <v>Desvinculado</v>
      </c>
      <c r="Q331" s="104"/>
      <c r="R331" s="104">
        <v>1</v>
      </c>
      <c r="S331" s="104">
        <f t="shared" si="23"/>
        <v>3</v>
      </c>
      <c r="T331" s="104">
        <f t="shared" si="2"/>
        <v>9</v>
      </c>
      <c r="U331" s="129">
        <f t="shared" si="3"/>
        <v>1.3</v>
      </c>
      <c r="V331" s="104">
        <v>1</v>
      </c>
      <c r="W331" s="129">
        <f t="shared" ca="1" si="4"/>
        <v>2024</v>
      </c>
      <c r="X331" s="129">
        <f t="shared" ca="1" si="5"/>
        <v>2027</v>
      </c>
      <c r="Y331" s="129">
        <f t="shared" ca="1" si="6"/>
        <v>2030</v>
      </c>
      <c r="Z331" s="104">
        <v>1</v>
      </c>
      <c r="AA331" s="113">
        <f t="shared" si="7"/>
        <v>-9</v>
      </c>
      <c r="AB331" s="112">
        <f t="shared" si="8"/>
        <v>1</v>
      </c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</row>
    <row r="332" spans="1:39">
      <c r="A332" s="22" t="s">
        <v>2196</v>
      </c>
      <c r="B332" s="23" t="s">
        <v>39</v>
      </c>
      <c r="C332" s="23" t="s">
        <v>225</v>
      </c>
      <c r="D332" s="23" t="s">
        <v>2197</v>
      </c>
      <c r="E332" s="23" t="s">
        <v>2198</v>
      </c>
      <c r="F332" s="23" t="s">
        <v>43</v>
      </c>
      <c r="G332" s="125">
        <v>43595</v>
      </c>
      <c r="H332" s="125">
        <v>43619</v>
      </c>
      <c r="I332" s="23" t="s">
        <v>2199</v>
      </c>
      <c r="J332" s="26">
        <v>1</v>
      </c>
      <c r="K332" s="23" t="s">
        <v>2200</v>
      </c>
      <c r="L332" s="179">
        <v>44684</v>
      </c>
      <c r="M332" s="34">
        <v>427</v>
      </c>
      <c r="N332" s="127" t="s">
        <v>254</v>
      </c>
      <c r="O332" s="178">
        <v>44716</v>
      </c>
      <c r="P332" s="23" t="str">
        <f t="shared" ca="1" si="24"/>
        <v>Desvinculado</v>
      </c>
      <c r="Q332" s="129"/>
      <c r="R332" s="104">
        <v>1</v>
      </c>
      <c r="S332" s="104">
        <f t="shared" si="23"/>
        <v>4</v>
      </c>
      <c r="T332" s="104">
        <f t="shared" si="2"/>
        <v>12</v>
      </c>
      <c r="U332" s="129">
        <f t="shared" si="3"/>
        <v>3</v>
      </c>
      <c r="V332" s="129"/>
      <c r="W332" s="129" t="str">
        <f t="shared" ca="1" si="4"/>
        <v>No Aplica</v>
      </c>
      <c r="X332" s="129">
        <f t="shared" ca="1" si="5"/>
        <v>2025</v>
      </c>
      <c r="Y332" s="129">
        <f t="shared" ca="1" si="6"/>
        <v>2028</v>
      </c>
      <c r="Z332" s="104">
        <v>1</v>
      </c>
      <c r="AA332" s="113">
        <f t="shared" si="7"/>
        <v>-32</v>
      </c>
      <c r="AB332" s="112">
        <f t="shared" si="8"/>
        <v>1</v>
      </c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</row>
    <row r="333" spans="1:39">
      <c r="A333" s="22" t="s">
        <v>2201</v>
      </c>
      <c r="B333" s="23" t="s">
        <v>39</v>
      </c>
      <c r="C333" s="23" t="s">
        <v>193</v>
      </c>
      <c r="D333" s="23" t="s">
        <v>671</v>
      </c>
      <c r="E333" s="23" t="s">
        <v>2202</v>
      </c>
      <c r="F333" s="23" t="s">
        <v>43</v>
      </c>
      <c r="G333" s="125">
        <v>43895</v>
      </c>
      <c r="H333" s="125">
        <v>43906</v>
      </c>
      <c r="I333" s="23" t="s">
        <v>2203</v>
      </c>
      <c r="J333" s="26">
        <v>1</v>
      </c>
      <c r="K333" s="23" t="s">
        <v>2204</v>
      </c>
      <c r="L333" s="137">
        <v>44684</v>
      </c>
      <c r="M333" s="34">
        <v>217</v>
      </c>
      <c r="N333" s="127" t="s">
        <v>36</v>
      </c>
      <c r="O333" s="45">
        <v>44722</v>
      </c>
      <c r="P333" s="23" t="str">
        <f t="shared" ca="1" si="24"/>
        <v>Desvinculado</v>
      </c>
      <c r="Q333" s="104"/>
      <c r="R333" s="104">
        <v>1</v>
      </c>
      <c r="S333" s="104">
        <f t="shared" si="23"/>
        <v>4</v>
      </c>
      <c r="T333" s="104">
        <f t="shared" si="2"/>
        <v>13</v>
      </c>
      <c r="U333" s="129">
        <f t="shared" si="3"/>
        <v>2.2000000000000002</v>
      </c>
      <c r="V333" s="129"/>
      <c r="W333" s="129" t="str">
        <f t="shared" ca="1" si="4"/>
        <v>No Aplica</v>
      </c>
      <c r="X333" s="129">
        <f t="shared" ca="1" si="5"/>
        <v>2026</v>
      </c>
      <c r="Y333" s="129">
        <f t="shared" ca="1" si="6"/>
        <v>2029</v>
      </c>
      <c r="Z333" s="104">
        <v>1</v>
      </c>
      <c r="AA333" s="113">
        <f t="shared" si="7"/>
        <v>-38</v>
      </c>
      <c r="AB333" s="112">
        <f t="shared" si="8"/>
        <v>1</v>
      </c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</row>
    <row r="334" spans="1:39">
      <c r="A334" s="22" t="s">
        <v>2205</v>
      </c>
      <c r="B334" s="23" t="s">
        <v>105</v>
      </c>
      <c r="C334" s="23" t="s">
        <v>106</v>
      </c>
      <c r="D334" s="23" t="s">
        <v>1479</v>
      </c>
      <c r="E334" s="23" t="s">
        <v>2206</v>
      </c>
      <c r="F334" s="23" t="s">
        <v>33</v>
      </c>
      <c r="G334" s="125">
        <v>44452</v>
      </c>
      <c r="H334" s="125">
        <v>44470</v>
      </c>
      <c r="I334" s="23" t="s">
        <v>2207</v>
      </c>
      <c r="J334" s="26">
        <v>1</v>
      </c>
      <c r="K334" s="23" t="s">
        <v>2208</v>
      </c>
      <c r="L334" s="137">
        <v>44684</v>
      </c>
      <c r="M334" s="34">
        <v>290</v>
      </c>
      <c r="N334" s="127" t="s">
        <v>47</v>
      </c>
      <c r="O334" s="45">
        <v>44680</v>
      </c>
      <c r="P334" s="23" t="str">
        <f t="shared" ca="1" si="24"/>
        <v>Desvinculado</v>
      </c>
      <c r="Q334" s="129"/>
      <c r="R334" s="104">
        <v>1</v>
      </c>
      <c r="S334" s="104">
        <f t="shared" si="23"/>
        <v>2</v>
      </c>
      <c r="T334" s="104">
        <f t="shared" si="2"/>
        <v>7</v>
      </c>
      <c r="U334" s="129">
        <f t="shared" si="3"/>
        <v>0.6</v>
      </c>
      <c r="V334" s="104">
        <v>1</v>
      </c>
      <c r="W334" s="129">
        <f t="shared" ca="1" si="4"/>
        <v>2024</v>
      </c>
      <c r="X334" s="129">
        <f t="shared" ca="1" si="5"/>
        <v>2027</v>
      </c>
      <c r="Y334" s="129">
        <f t="shared" ca="1" si="6"/>
        <v>2030</v>
      </c>
      <c r="Z334" s="104">
        <v>1</v>
      </c>
      <c r="AA334" s="113">
        <f t="shared" si="7"/>
        <v>4</v>
      </c>
      <c r="AB334" s="112">
        <f t="shared" si="8"/>
        <v>1</v>
      </c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</row>
    <row r="335" spans="1:39">
      <c r="A335" s="22" t="s">
        <v>2209</v>
      </c>
      <c r="B335" s="23" t="s">
        <v>105</v>
      </c>
      <c r="C335" s="23" t="s">
        <v>106</v>
      </c>
      <c r="D335" s="23" t="s">
        <v>980</v>
      </c>
      <c r="E335" s="23" t="s">
        <v>2210</v>
      </c>
      <c r="F335" s="23" t="s">
        <v>33</v>
      </c>
      <c r="G335" s="134">
        <v>44490</v>
      </c>
      <c r="H335" s="134">
        <v>44494</v>
      </c>
      <c r="I335" s="23" t="s">
        <v>2211</v>
      </c>
      <c r="J335" s="26">
        <v>1</v>
      </c>
      <c r="K335" s="23" t="s">
        <v>2212</v>
      </c>
      <c r="L335" s="137">
        <v>44684</v>
      </c>
      <c r="M335" s="34">
        <v>290</v>
      </c>
      <c r="N335" s="127" t="s">
        <v>47</v>
      </c>
      <c r="O335" s="33">
        <v>44683</v>
      </c>
      <c r="P335" s="23" t="str">
        <f t="shared" ca="1" si="24"/>
        <v>Desvinculado</v>
      </c>
      <c r="Q335" s="129"/>
      <c r="R335" s="104">
        <v>1</v>
      </c>
      <c r="S335" s="104">
        <f t="shared" si="23"/>
        <v>3</v>
      </c>
      <c r="T335" s="104">
        <f t="shared" si="2"/>
        <v>8</v>
      </c>
      <c r="U335" s="129">
        <f t="shared" si="3"/>
        <v>0.5</v>
      </c>
      <c r="V335" s="104">
        <v>1</v>
      </c>
      <c r="W335" s="129">
        <f t="shared" ca="1" si="4"/>
        <v>2024</v>
      </c>
      <c r="X335" s="129">
        <f t="shared" ca="1" si="5"/>
        <v>2027</v>
      </c>
      <c r="Y335" s="129">
        <f t="shared" ca="1" si="6"/>
        <v>2030</v>
      </c>
      <c r="Z335" s="104">
        <v>1</v>
      </c>
      <c r="AA335" s="113">
        <f t="shared" si="7"/>
        <v>1</v>
      </c>
      <c r="AB335" s="112">
        <f t="shared" si="8"/>
        <v>1</v>
      </c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</row>
    <row r="336" spans="1:39">
      <c r="A336" s="22" t="s">
        <v>2213</v>
      </c>
      <c r="B336" s="23" t="s">
        <v>39</v>
      </c>
      <c r="C336" s="23" t="s">
        <v>319</v>
      </c>
      <c r="D336" s="23" t="s">
        <v>2214</v>
      </c>
      <c r="E336" s="23" t="s">
        <v>2215</v>
      </c>
      <c r="F336" s="23" t="s">
        <v>43</v>
      </c>
      <c r="G336" s="125">
        <v>43833</v>
      </c>
      <c r="H336" s="125">
        <v>43832</v>
      </c>
      <c r="I336" s="23" t="s">
        <v>2216</v>
      </c>
      <c r="J336" s="26">
        <v>1</v>
      </c>
      <c r="K336" s="23" t="s">
        <v>2217</v>
      </c>
      <c r="L336" s="179">
        <v>44683</v>
      </c>
      <c r="M336" s="127">
        <v>48</v>
      </c>
      <c r="N336" s="127" t="s">
        <v>36</v>
      </c>
      <c r="O336" s="45">
        <v>44691</v>
      </c>
      <c r="P336" s="23" t="str">
        <f t="shared" ca="1" si="24"/>
        <v>Desvinculado</v>
      </c>
      <c r="Q336" s="104"/>
      <c r="R336" s="104">
        <v>1</v>
      </c>
      <c r="S336" s="104">
        <f t="shared" si="23"/>
        <v>3</v>
      </c>
      <c r="T336" s="104">
        <f t="shared" si="2"/>
        <v>9</v>
      </c>
      <c r="U336" s="129">
        <f t="shared" si="3"/>
        <v>2.4</v>
      </c>
      <c r="V336" s="104">
        <v>1</v>
      </c>
      <c r="W336" s="129" t="str">
        <f t="shared" ca="1" si="4"/>
        <v>No Aplica</v>
      </c>
      <c r="X336" s="129">
        <f t="shared" ca="1" si="5"/>
        <v>2025</v>
      </c>
      <c r="Y336" s="129">
        <f t="shared" ca="1" si="6"/>
        <v>2028</v>
      </c>
      <c r="Z336" s="104">
        <v>1</v>
      </c>
      <c r="AA336" s="113">
        <f t="shared" si="7"/>
        <v>-8</v>
      </c>
      <c r="AB336" s="112">
        <f t="shared" si="8"/>
        <v>1</v>
      </c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</row>
    <row r="337" spans="1:39">
      <c r="A337" s="72">
        <v>2126</v>
      </c>
      <c r="B337" s="23" t="s">
        <v>300</v>
      </c>
      <c r="C337" s="23" t="s">
        <v>941</v>
      </c>
      <c r="D337" s="23" t="s">
        <v>2218</v>
      </c>
      <c r="E337" s="23" t="s">
        <v>2219</v>
      </c>
      <c r="F337" s="23" t="s">
        <v>43</v>
      </c>
      <c r="G337" s="125">
        <v>41464</v>
      </c>
      <c r="H337" s="125">
        <v>41487</v>
      </c>
      <c r="I337" s="23" t="s">
        <v>2220</v>
      </c>
      <c r="J337" s="26">
        <v>1</v>
      </c>
      <c r="K337" s="23" t="s">
        <v>2221</v>
      </c>
      <c r="L337" s="137">
        <v>44680</v>
      </c>
      <c r="M337" s="187" t="s">
        <v>2222</v>
      </c>
      <c r="N337" s="127" t="s">
        <v>47</v>
      </c>
      <c r="O337" s="185">
        <v>44652</v>
      </c>
      <c r="P337" s="23" t="str">
        <f t="shared" ca="1" si="24"/>
        <v>Desvinculado</v>
      </c>
      <c r="Q337" s="129"/>
      <c r="R337" s="104">
        <v>1</v>
      </c>
      <c r="S337" s="104">
        <f t="shared" si="23"/>
        <v>2</v>
      </c>
      <c r="T337" s="104">
        <f t="shared" si="2"/>
        <v>3</v>
      </c>
      <c r="U337" s="129">
        <f t="shared" si="3"/>
        <v>8.6999999999999993</v>
      </c>
      <c r="V337" s="104">
        <v>1</v>
      </c>
      <c r="W337" s="129" t="str">
        <f t="shared" ca="1" si="4"/>
        <v>No Aplica</v>
      </c>
      <c r="X337" s="129" t="str">
        <f t="shared" ca="1" si="5"/>
        <v>No Aplica</v>
      </c>
      <c r="Y337" s="129" t="str">
        <f t="shared" ca="1" si="6"/>
        <v>No Aplica</v>
      </c>
      <c r="Z337" s="104">
        <v>1</v>
      </c>
      <c r="AA337" s="113">
        <f t="shared" si="7"/>
        <v>28</v>
      </c>
      <c r="AB337" s="112">
        <f t="shared" si="8"/>
        <v>1</v>
      </c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</row>
    <row r="338" spans="1:39">
      <c r="A338" s="22" t="s">
        <v>2223</v>
      </c>
      <c r="B338" s="23" t="s">
        <v>39</v>
      </c>
      <c r="C338" s="23" t="s">
        <v>532</v>
      </c>
      <c r="D338" s="23" t="s">
        <v>2224</v>
      </c>
      <c r="E338" s="23" t="s">
        <v>2225</v>
      </c>
      <c r="F338" s="23" t="s">
        <v>43</v>
      </c>
      <c r="G338" s="125">
        <v>43514</v>
      </c>
      <c r="H338" s="125">
        <v>43497</v>
      </c>
      <c r="I338" s="23" t="s">
        <v>2226</v>
      </c>
      <c r="J338" s="26">
        <v>1</v>
      </c>
      <c r="K338" s="23" t="s">
        <v>2227</v>
      </c>
      <c r="L338" s="179">
        <v>44680</v>
      </c>
      <c r="M338" s="34">
        <v>534</v>
      </c>
      <c r="N338" s="127" t="s">
        <v>36</v>
      </c>
      <c r="O338" s="178">
        <v>44680</v>
      </c>
      <c r="P338" s="23" t="str">
        <f t="shared" ca="1" si="24"/>
        <v>Desvinculado</v>
      </c>
      <c r="Q338" s="104" t="s">
        <v>1967</v>
      </c>
      <c r="R338" s="104">
        <v>1</v>
      </c>
      <c r="S338" s="104">
        <f t="shared" si="23"/>
        <v>2</v>
      </c>
      <c r="T338" s="104">
        <f t="shared" si="2"/>
        <v>7</v>
      </c>
      <c r="U338" s="129">
        <f t="shared" si="3"/>
        <v>3.2</v>
      </c>
      <c r="V338" s="104">
        <v>1</v>
      </c>
      <c r="W338" s="129" t="str">
        <f t="shared" ca="1" si="4"/>
        <v>No Aplica</v>
      </c>
      <c r="X338" s="129">
        <f t="shared" ca="1" si="5"/>
        <v>2025</v>
      </c>
      <c r="Y338" s="129">
        <f t="shared" ca="1" si="6"/>
        <v>2028</v>
      </c>
      <c r="Z338" s="104">
        <v>1</v>
      </c>
      <c r="AA338" s="113">
        <f t="shared" si="7"/>
        <v>0</v>
      </c>
      <c r="AB338" s="112">
        <f t="shared" si="8"/>
        <v>1</v>
      </c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</row>
    <row r="339" spans="1:39">
      <c r="A339" s="22" t="s">
        <v>2228</v>
      </c>
      <c r="B339" s="23" t="s">
        <v>39</v>
      </c>
      <c r="C339" s="23" t="s">
        <v>1387</v>
      </c>
      <c r="D339" s="23" t="s">
        <v>2229</v>
      </c>
      <c r="E339" s="23" t="s">
        <v>2230</v>
      </c>
      <c r="F339" s="23" t="s">
        <v>33</v>
      </c>
      <c r="G339" s="125">
        <v>43357</v>
      </c>
      <c r="H339" s="125">
        <v>43364</v>
      </c>
      <c r="I339" s="23" t="s">
        <v>2231</v>
      </c>
      <c r="J339" s="26">
        <v>1</v>
      </c>
      <c r="K339" s="23" t="s">
        <v>2232</v>
      </c>
      <c r="L339" s="158">
        <v>44679</v>
      </c>
      <c r="M339" s="127">
        <v>35</v>
      </c>
      <c r="N339" s="127" t="s">
        <v>36</v>
      </c>
      <c r="O339" s="185">
        <v>44683</v>
      </c>
      <c r="P339" s="23" t="str">
        <f t="shared" ca="1" si="24"/>
        <v>Desvinculado</v>
      </c>
      <c r="Q339" s="104"/>
      <c r="R339" s="104">
        <v>1</v>
      </c>
      <c r="S339" s="104">
        <f t="shared" si="23"/>
        <v>3</v>
      </c>
      <c r="T339" s="104">
        <f t="shared" si="2"/>
        <v>8</v>
      </c>
      <c r="U339" s="129">
        <f t="shared" si="3"/>
        <v>3.6</v>
      </c>
      <c r="V339" s="104">
        <v>1</v>
      </c>
      <c r="W339" s="129" t="str">
        <f t="shared" ca="1" si="4"/>
        <v>No Aplica</v>
      </c>
      <c r="X339" s="129">
        <f t="shared" ca="1" si="5"/>
        <v>2024</v>
      </c>
      <c r="Y339" s="129">
        <f t="shared" ca="1" si="6"/>
        <v>2027</v>
      </c>
      <c r="Z339" s="104">
        <v>1</v>
      </c>
      <c r="AA339" s="113">
        <f t="shared" si="7"/>
        <v>-4</v>
      </c>
      <c r="AB339" s="112">
        <f t="shared" si="8"/>
        <v>1</v>
      </c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</row>
    <row r="340" spans="1:39">
      <c r="A340" s="22" t="s">
        <v>2233</v>
      </c>
      <c r="B340" s="23" t="s">
        <v>39</v>
      </c>
      <c r="C340" s="23" t="s">
        <v>1387</v>
      </c>
      <c r="D340" s="23" t="s">
        <v>2234</v>
      </c>
      <c r="E340" s="23" t="s">
        <v>2235</v>
      </c>
      <c r="F340" s="23" t="s">
        <v>43</v>
      </c>
      <c r="G340" s="125">
        <v>43494</v>
      </c>
      <c r="H340" s="125">
        <v>43521</v>
      </c>
      <c r="I340" s="23" t="s">
        <v>2236</v>
      </c>
      <c r="J340" s="26">
        <v>1</v>
      </c>
      <c r="K340" s="23" t="s">
        <v>2237</v>
      </c>
      <c r="L340" s="158">
        <v>44679</v>
      </c>
      <c r="M340" s="127">
        <v>36</v>
      </c>
      <c r="N340" s="127" t="s">
        <v>36</v>
      </c>
      <c r="O340" s="178">
        <v>44683</v>
      </c>
      <c r="P340" s="23" t="str">
        <f t="shared" ca="1" si="24"/>
        <v>Desvinculado</v>
      </c>
      <c r="Q340" s="104"/>
      <c r="R340" s="104">
        <v>1</v>
      </c>
      <c r="S340" s="104">
        <f t="shared" si="23"/>
        <v>3</v>
      </c>
      <c r="T340" s="104">
        <f t="shared" si="2"/>
        <v>8</v>
      </c>
      <c r="U340" s="129">
        <f t="shared" si="3"/>
        <v>3.2</v>
      </c>
      <c r="V340" s="104">
        <v>1</v>
      </c>
      <c r="W340" s="129" t="str">
        <f t="shared" ca="1" si="4"/>
        <v>No Aplica</v>
      </c>
      <c r="X340" s="129">
        <f t="shared" ca="1" si="5"/>
        <v>2025</v>
      </c>
      <c r="Y340" s="129">
        <f t="shared" ca="1" si="6"/>
        <v>2028</v>
      </c>
      <c r="Z340" s="104">
        <v>1</v>
      </c>
      <c r="AA340" s="113">
        <f t="shared" si="7"/>
        <v>-4</v>
      </c>
      <c r="AB340" s="112">
        <f t="shared" si="8"/>
        <v>1</v>
      </c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</row>
    <row r="341" spans="1:39">
      <c r="A341" s="22" t="s">
        <v>2238</v>
      </c>
      <c r="B341" s="23" t="s">
        <v>39</v>
      </c>
      <c r="C341" s="23" t="s">
        <v>1387</v>
      </c>
      <c r="D341" s="23" t="s">
        <v>2239</v>
      </c>
      <c r="E341" s="23" t="s">
        <v>2240</v>
      </c>
      <c r="F341" s="23" t="s">
        <v>43</v>
      </c>
      <c r="G341" s="125">
        <v>43341</v>
      </c>
      <c r="H341" s="125">
        <v>43344</v>
      </c>
      <c r="I341" s="23" t="s">
        <v>2241</v>
      </c>
      <c r="J341" s="26">
        <v>1</v>
      </c>
      <c r="K341" s="23" t="s">
        <v>2242</v>
      </c>
      <c r="L341" s="158">
        <v>44679</v>
      </c>
      <c r="M341" s="127">
        <v>34</v>
      </c>
      <c r="N341" s="127" t="s">
        <v>36</v>
      </c>
      <c r="O341" s="178">
        <v>44683</v>
      </c>
      <c r="P341" s="23" t="str">
        <f t="shared" ca="1" si="24"/>
        <v>Desvinculado</v>
      </c>
      <c r="Q341" s="104"/>
      <c r="R341" s="104">
        <v>1</v>
      </c>
      <c r="S341" s="104">
        <f t="shared" si="23"/>
        <v>3</v>
      </c>
      <c r="T341" s="104">
        <f t="shared" si="2"/>
        <v>8</v>
      </c>
      <c r="U341" s="129">
        <f t="shared" si="3"/>
        <v>3.7</v>
      </c>
      <c r="V341" s="104">
        <v>1</v>
      </c>
      <c r="W341" s="129" t="str">
        <f t="shared" ca="1" si="4"/>
        <v>No Aplica</v>
      </c>
      <c r="X341" s="129">
        <f t="shared" ca="1" si="5"/>
        <v>2024</v>
      </c>
      <c r="Y341" s="129">
        <f t="shared" ca="1" si="6"/>
        <v>2027</v>
      </c>
      <c r="Z341" s="104">
        <v>1</v>
      </c>
      <c r="AA341" s="113">
        <f t="shared" si="7"/>
        <v>-4</v>
      </c>
      <c r="AB341" s="112">
        <f t="shared" si="8"/>
        <v>1</v>
      </c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</row>
    <row r="342" spans="1:39">
      <c r="A342" s="22" t="s">
        <v>2243</v>
      </c>
      <c r="B342" s="23" t="s">
        <v>92</v>
      </c>
      <c r="C342" s="23" t="s">
        <v>188</v>
      </c>
      <c r="D342" s="23" t="s">
        <v>1127</v>
      </c>
      <c r="E342" s="23" t="s">
        <v>2244</v>
      </c>
      <c r="F342" s="23" t="s">
        <v>33</v>
      </c>
      <c r="G342" s="125">
        <v>43493</v>
      </c>
      <c r="H342" s="125">
        <v>43515</v>
      </c>
      <c r="I342" s="23" t="s">
        <v>2245</v>
      </c>
      <c r="J342" s="26">
        <v>1</v>
      </c>
      <c r="K342" s="23" t="s">
        <v>2246</v>
      </c>
      <c r="L342" s="137">
        <v>44679</v>
      </c>
      <c r="M342" s="34">
        <v>489</v>
      </c>
      <c r="N342" s="127" t="s">
        <v>36</v>
      </c>
      <c r="O342" s="45">
        <v>44679</v>
      </c>
      <c r="P342" s="23" t="str">
        <f t="shared" ca="1" si="24"/>
        <v>Desvinculado</v>
      </c>
      <c r="Q342" s="104" t="s">
        <v>1967</v>
      </c>
      <c r="R342" s="104">
        <v>1</v>
      </c>
      <c r="S342" s="104">
        <f t="shared" si="23"/>
        <v>2</v>
      </c>
      <c r="T342" s="104">
        <f t="shared" si="2"/>
        <v>7</v>
      </c>
      <c r="U342" s="129">
        <f t="shared" si="3"/>
        <v>3.2</v>
      </c>
      <c r="V342" s="104">
        <v>1</v>
      </c>
      <c r="W342" s="129" t="str">
        <f t="shared" ca="1" si="4"/>
        <v>No Aplica</v>
      </c>
      <c r="X342" s="129">
        <f t="shared" ca="1" si="5"/>
        <v>2025</v>
      </c>
      <c r="Y342" s="129">
        <f t="shared" ca="1" si="6"/>
        <v>2028</v>
      </c>
      <c r="Z342" s="104">
        <v>1</v>
      </c>
      <c r="AA342" s="113">
        <f t="shared" si="7"/>
        <v>0</v>
      </c>
      <c r="AB342" s="112">
        <f t="shared" si="8"/>
        <v>1</v>
      </c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</row>
    <row r="343" spans="1:39">
      <c r="A343" s="22" t="s">
        <v>2247</v>
      </c>
      <c r="B343" s="23" t="s">
        <v>39</v>
      </c>
      <c r="C343" s="23" t="s">
        <v>1387</v>
      </c>
      <c r="D343" s="23" t="s">
        <v>2248</v>
      </c>
      <c r="E343" s="23" t="s">
        <v>2249</v>
      </c>
      <c r="F343" s="23" t="s">
        <v>43</v>
      </c>
      <c r="G343" s="134">
        <v>44189</v>
      </c>
      <c r="H343" s="125">
        <v>44197</v>
      </c>
      <c r="I343" s="23" t="s">
        <v>2250</v>
      </c>
      <c r="J343" s="26">
        <v>1</v>
      </c>
      <c r="K343" s="23" t="s">
        <v>2251</v>
      </c>
      <c r="L343" s="158">
        <v>44679</v>
      </c>
      <c r="M343" s="127">
        <v>37</v>
      </c>
      <c r="N343" s="127" t="s">
        <v>36</v>
      </c>
      <c r="O343" s="33">
        <v>44683</v>
      </c>
      <c r="P343" s="23" t="str">
        <f t="shared" ca="1" si="24"/>
        <v>Desvinculado</v>
      </c>
      <c r="Q343" s="104"/>
      <c r="R343" s="104">
        <v>1</v>
      </c>
      <c r="S343" s="104">
        <f t="shared" si="23"/>
        <v>3</v>
      </c>
      <c r="T343" s="104">
        <f t="shared" si="2"/>
        <v>8</v>
      </c>
      <c r="U343" s="129">
        <f t="shared" si="3"/>
        <v>1.3</v>
      </c>
      <c r="V343" s="104">
        <v>1</v>
      </c>
      <c r="W343" s="129">
        <f t="shared" ca="1" si="4"/>
        <v>2024</v>
      </c>
      <c r="X343" s="129">
        <f t="shared" ca="1" si="5"/>
        <v>2026</v>
      </c>
      <c r="Y343" s="129">
        <f t="shared" ca="1" si="6"/>
        <v>2029</v>
      </c>
      <c r="Z343" s="104">
        <v>1</v>
      </c>
      <c r="AA343" s="113">
        <f t="shared" si="7"/>
        <v>-4</v>
      </c>
      <c r="AB343" s="112">
        <f t="shared" si="8"/>
        <v>1</v>
      </c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</row>
    <row r="344" spans="1:39">
      <c r="A344" s="22" t="s">
        <v>2252</v>
      </c>
      <c r="B344" s="23" t="s">
        <v>39</v>
      </c>
      <c r="C344" s="23" t="s">
        <v>1387</v>
      </c>
      <c r="D344" s="23" t="s">
        <v>2253</v>
      </c>
      <c r="E344" s="23" t="s">
        <v>2254</v>
      </c>
      <c r="F344" s="23" t="s">
        <v>33</v>
      </c>
      <c r="G344" s="125">
        <v>43963</v>
      </c>
      <c r="H344" s="125">
        <v>43976</v>
      </c>
      <c r="I344" s="23" t="s">
        <v>2255</v>
      </c>
      <c r="J344" s="26">
        <v>1</v>
      </c>
      <c r="K344" s="23" t="s">
        <v>2256</v>
      </c>
      <c r="L344" s="158">
        <v>44679</v>
      </c>
      <c r="M344" s="34">
        <v>33</v>
      </c>
      <c r="N344" s="127" t="s">
        <v>36</v>
      </c>
      <c r="O344" s="178">
        <v>44683</v>
      </c>
      <c r="P344" s="23" t="str">
        <f t="shared" ca="1" si="24"/>
        <v>Desvinculado</v>
      </c>
      <c r="Q344" s="104"/>
      <c r="R344" s="104">
        <v>1</v>
      </c>
      <c r="S344" s="104">
        <f t="shared" si="23"/>
        <v>3</v>
      </c>
      <c r="T344" s="104">
        <f t="shared" si="2"/>
        <v>8</v>
      </c>
      <c r="U344" s="129">
        <f t="shared" si="3"/>
        <v>1.9</v>
      </c>
      <c r="V344" s="104">
        <v>1</v>
      </c>
      <c r="W344" s="129" t="str">
        <f t="shared" ca="1" si="4"/>
        <v>No Aplica</v>
      </c>
      <c r="X344" s="129">
        <f t="shared" ca="1" si="5"/>
        <v>2026</v>
      </c>
      <c r="Y344" s="129">
        <f t="shared" ca="1" si="6"/>
        <v>2029</v>
      </c>
      <c r="Z344" s="104">
        <v>1</v>
      </c>
      <c r="AA344" s="113">
        <f t="shared" si="7"/>
        <v>-4</v>
      </c>
      <c r="AB344" s="112">
        <f t="shared" si="8"/>
        <v>1</v>
      </c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</row>
    <row r="345" spans="1:39">
      <c r="A345" s="22" t="s">
        <v>2257</v>
      </c>
      <c r="B345" s="23" t="s">
        <v>127</v>
      </c>
      <c r="C345" s="23" t="s">
        <v>527</v>
      </c>
      <c r="D345" s="23" t="s">
        <v>2258</v>
      </c>
      <c r="E345" s="23" t="s">
        <v>2259</v>
      </c>
      <c r="F345" s="23" t="s">
        <v>43</v>
      </c>
      <c r="G345" s="134">
        <v>43460</v>
      </c>
      <c r="H345" s="125">
        <v>43483</v>
      </c>
      <c r="I345" s="23" t="s">
        <v>2260</v>
      </c>
      <c r="J345" s="26">
        <v>1</v>
      </c>
      <c r="K345" s="23" t="s">
        <v>2261</v>
      </c>
      <c r="L345" s="179">
        <v>44677</v>
      </c>
      <c r="M345" s="34">
        <v>15</v>
      </c>
      <c r="N345" s="127" t="s">
        <v>36</v>
      </c>
      <c r="O345" s="33">
        <v>44682</v>
      </c>
      <c r="P345" s="23" t="str">
        <f t="shared" ca="1" si="24"/>
        <v>Desvinculado</v>
      </c>
      <c r="Q345" s="129"/>
      <c r="R345" s="104">
        <v>1</v>
      </c>
      <c r="S345" s="104">
        <f t="shared" si="23"/>
        <v>3</v>
      </c>
      <c r="T345" s="104">
        <f t="shared" si="2"/>
        <v>8</v>
      </c>
      <c r="U345" s="129">
        <f t="shared" si="3"/>
        <v>3.3</v>
      </c>
      <c r="V345" s="104">
        <v>1</v>
      </c>
      <c r="W345" s="129" t="str">
        <f t="shared" ca="1" si="4"/>
        <v>No Aplica</v>
      </c>
      <c r="X345" s="129">
        <f t="shared" ca="1" si="5"/>
        <v>2025</v>
      </c>
      <c r="Y345" s="129">
        <f t="shared" ca="1" si="6"/>
        <v>2028</v>
      </c>
      <c r="Z345" s="104">
        <v>1</v>
      </c>
      <c r="AA345" s="113">
        <f t="shared" si="7"/>
        <v>-5</v>
      </c>
      <c r="AB345" s="112">
        <f t="shared" si="8"/>
        <v>1</v>
      </c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</row>
    <row r="346" spans="1:39">
      <c r="A346" s="22" t="s">
        <v>2262</v>
      </c>
      <c r="B346" s="23" t="s">
        <v>105</v>
      </c>
      <c r="C346" s="23" t="s">
        <v>106</v>
      </c>
      <c r="D346" s="23" t="s">
        <v>2263</v>
      </c>
      <c r="E346" s="23" t="s">
        <v>2264</v>
      </c>
      <c r="F346" s="23" t="s">
        <v>43</v>
      </c>
      <c r="G346" s="125">
        <v>44573</v>
      </c>
      <c r="H346" s="125">
        <v>44606</v>
      </c>
      <c r="I346" s="23" t="s">
        <v>2265</v>
      </c>
      <c r="J346" s="26">
        <v>1</v>
      </c>
      <c r="K346" s="23" t="s">
        <v>2266</v>
      </c>
      <c r="L346" s="158">
        <v>44677</v>
      </c>
      <c r="M346" s="180">
        <v>240</v>
      </c>
      <c r="N346" s="127" t="s">
        <v>36</v>
      </c>
      <c r="O346" s="33">
        <v>44679</v>
      </c>
      <c r="P346" s="23" t="str">
        <f t="shared" ca="1" si="24"/>
        <v>Desvinculado</v>
      </c>
      <c r="Q346" s="104"/>
      <c r="R346" s="104">
        <v>1</v>
      </c>
      <c r="S346" s="104">
        <f t="shared" si="23"/>
        <v>2</v>
      </c>
      <c r="T346" s="104">
        <f t="shared" si="2"/>
        <v>7</v>
      </c>
      <c r="U346" s="129">
        <f t="shared" si="3"/>
        <v>0.2</v>
      </c>
      <c r="V346" s="104">
        <v>1</v>
      </c>
      <c r="W346" s="129">
        <f t="shared" ca="1" si="4"/>
        <v>2025</v>
      </c>
      <c r="X346" s="129">
        <f t="shared" ca="1" si="5"/>
        <v>2028</v>
      </c>
      <c r="Y346" s="129">
        <f t="shared" ca="1" si="6"/>
        <v>2031</v>
      </c>
      <c r="Z346" s="104">
        <v>1</v>
      </c>
      <c r="AA346" s="113">
        <f t="shared" si="7"/>
        <v>-2</v>
      </c>
      <c r="AB346" s="112">
        <f t="shared" si="8"/>
        <v>1</v>
      </c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</row>
    <row r="347" spans="1:39">
      <c r="A347" s="22" t="s">
        <v>2267</v>
      </c>
      <c r="B347" s="23" t="s">
        <v>105</v>
      </c>
      <c r="C347" s="23" t="s">
        <v>106</v>
      </c>
      <c r="D347" s="23" t="s">
        <v>694</v>
      </c>
      <c r="E347" s="23" t="s">
        <v>2268</v>
      </c>
      <c r="F347" s="23" t="s">
        <v>33</v>
      </c>
      <c r="G347" s="125">
        <v>44614</v>
      </c>
      <c r="H347" s="125">
        <v>44620</v>
      </c>
      <c r="I347" s="23" t="s">
        <v>2269</v>
      </c>
      <c r="J347" s="26">
        <v>1</v>
      </c>
      <c r="K347" s="23" t="s">
        <v>2270</v>
      </c>
      <c r="L347" s="192">
        <v>44677</v>
      </c>
      <c r="M347" s="194">
        <v>240</v>
      </c>
      <c r="N347" s="127" t="s">
        <v>36</v>
      </c>
      <c r="O347" s="182">
        <v>44679</v>
      </c>
      <c r="P347" s="23" t="str">
        <f t="shared" ca="1" si="24"/>
        <v>Desvinculado</v>
      </c>
      <c r="Q347" s="104"/>
      <c r="R347" s="104">
        <v>1</v>
      </c>
      <c r="S347" s="104">
        <f t="shared" si="23"/>
        <v>2</v>
      </c>
      <c r="T347" s="104">
        <f t="shared" si="2"/>
        <v>7</v>
      </c>
      <c r="U347" s="129">
        <f t="shared" si="3"/>
        <v>0.2</v>
      </c>
      <c r="V347" s="104">
        <v>1</v>
      </c>
      <c r="W347" s="129">
        <f t="shared" ca="1" si="4"/>
        <v>2025</v>
      </c>
      <c r="X347" s="129">
        <f t="shared" ca="1" si="5"/>
        <v>2028</v>
      </c>
      <c r="Y347" s="129">
        <f t="shared" ca="1" si="6"/>
        <v>2031</v>
      </c>
      <c r="Z347" s="104">
        <v>1</v>
      </c>
      <c r="AA347" s="113">
        <f t="shared" si="7"/>
        <v>-2</v>
      </c>
      <c r="AB347" s="112">
        <f t="shared" si="8"/>
        <v>1</v>
      </c>
      <c r="AC347" s="139"/>
      <c r="AD347" s="139"/>
      <c r="AE347" s="139"/>
      <c r="AF347" s="139"/>
      <c r="AG347" s="139"/>
      <c r="AH347" s="139"/>
      <c r="AI347" s="139"/>
      <c r="AJ347" s="139"/>
      <c r="AK347" s="139"/>
      <c r="AL347" s="139"/>
      <c r="AM347" s="139"/>
    </row>
    <row r="348" spans="1:39">
      <c r="A348" s="22" t="s">
        <v>2271</v>
      </c>
      <c r="B348" s="23" t="s">
        <v>105</v>
      </c>
      <c r="C348" s="23" t="s">
        <v>143</v>
      </c>
      <c r="D348" s="23" t="s">
        <v>1104</v>
      </c>
      <c r="E348" s="23" t="s">
        <v>2272</v>
      </c>
      <c r="F348" s="23" t="s">
        <v>43</v>
      </c>
      <c r="G348" s="125">
        <v>43584</v>
      </c>
      <c r="H348" s="125">
        <v>43607</v>
      </c>
      <c r="I348" s="23" t="s">
        <v>2273</v>
      </c>
      <c r="J348" s="26">
        <v>1</v>
      </c>
      <c r="K348" s="23" t="s">
        <v>2274</v>
      </c>
      <c r="L348" s="179">
        <v>44676</v>
      </c>
      <c r="M348" s="34" t="s">
        <v>2275</v>
      </c>
      <c r="N348" s="127" t="s">
        <v>254</v>
      </c>
      <c r="O348" s="45">
        <v>44703</v>
      </c>
      <c r="P348" s="23" t="str">
        <f t="shared" ca="1" si="24"/>
        <v>Desvinculado</v>
      </c>
      <c r="Q348" s="129"/>
      <c r="R348" s="104">
        <v>1</v>
      </c>
      <c r="S348" s="104">
        <f t="shared" si="23"/>
        <v>3</v>
      </c>
      <c r="T348" s="104">
        <f t="shared" si="2"/>
        <v>11</v>
      </c>
      <c r="U348" s="129">
        <f t="shared" si="3"/>
        <v>3</v>
      </c>
      <c r="V348" s="104">
        <v>1</v>
      </c>
      <c r="W348" s="129" t="str">
        <f t="shared" ca="1" si="4"/>
        <v>No Aplica</v>
      </c>
      <c r="X348" s="129">
        <f t="shared" ca="1" si="5"/>
        <v>2025</v>
      </c>
      <c r="Y348" s="129">
        <f t="shared" ca="1" si="6"/>
        <v>2028</v>
      </c>
      <c r="Z348" s="104">
        <v>1</v>
      </c>
      <c r="AA348" s="113">
        <f t="shared" si="7"/>
        <v>-27</v>
      </c>
      <c r="AB348" s="112">
        <f t="shared" si="8"/>
        <v>1</v>
      </c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</row>
    <row r="349" spans="1:39">
      <c r="A349" s="22" t="s">
        <v>2276</v>
      </c>
      <c r="B349" s="23" t="s">
        <v>105</v>
      </c>
      <c r="C349" s="23" t="s">
        <v>106</v>
      </c>
      <c r="D349" s="23" t="s">
        <v>1029</v>
      </c>
      <c r="E349" s="23" t="s">
        <v>2277</v>
      </c>
      <c r="F349" s="23" t="s">
        <v>43</v>
      </c>
      <c r="G349" s="125">
        <v>44448</v>
      </c>
      <c r="H349" s="125">
        <v>44470</v>
      </c>
      <c r="I349" s="23" t="s">
        <v>2278</v>
      </c>
      <c r="J349" s="26">
        <v>1</v>
      </c>
      <c r="K349" s="23" t="s">
        <v>2279</v>
      </c>
      <c r="L349" s="179">
        <v>44676</v>
      </c>
      <c r="M349" s="34">
        <v>255</v>
      </c>
      <c r="N349" s="127" t="s">
        <v>47</v>
      </c>
      <c r="O349" s="45">
        <v>44669</v>
      </c>
      <c r="P349" s="23" t="str">
        <f t="shared" ca="1" si="24"/>
        <v>Desvinculado</v>
      </c>
      <c r="Q349" s="129"/>
      <c r="R349" s="104">
        <v>1</v>
      </c>
      <c r="S349" s="104">
        <f t="shared" si="23"/>
        <v>2</v>
      </c>
      <c r="T349" s="104">
        <f t="shared" si="2"/>
        <v>6</v>
      </c>
      <c r="U349" s="129">
        <f t="shared" si="3"/>
        <v>0.5</v>
      </c>
      <c r="V349" s="104">
        <v>1</v>
      </c>
      <c r="W349" s="129">
        <f t="shared" ca="1" si="4"/>
        <v>2024</v>
      </c>
      <c r="X349" s="129">
        <f t="shared" ca="1" si="5"/>
        <v>2027</v>
      </c>
      <c r="Y349" s="129">
        <f t="shared" ca="1" si="6"/>
        <v>2030</v>
      </c>
      <c r="Z349" s="104">
        <v>1</v>
      </c>
      <c r="AA349" s="113">
        <f t="shared" si="7"/>
        <v>7</v>
      </c>
      <c r="AB349" s="112">
        <f t="shared" si="8"/>
        <v>1</v>
      </c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</row>
    <row r="350" spans="1:39">
      <c r="A350" s="22" t="s">
        <v>2280</v>
      </c>
      <c r="B350" s="23" t="s">
        <v>105</v>
      </c>
      <c r="C350" s="23" t="s">
        <v>106</v>
      </c>
      <c r="D350" s="23" t="s">
        <v>738</v>
      </c>
      <c r="E350" s="23" t="s">
        <v>2281</v>
      </c>
      <c r="F350" s="23" t="s">
        <v>33</v>
      </c>
      <c r="G350" s="125">
        <v>44607</v>
      </c>
      <c r="H350" s="125">
        <v>44609</v>
      </c>
      <c r="I350" s="23" t="s">
        <v>2282</v>
      </c>
      <c r="J350" s="26">
        <v>1</v>
      </c>
      <c r="K350" s="23" t="s">
        <v>2283</v>
      </c>
      <c r="L350" s="158">
        <v>44676</v>
      </c>
      <c r="M350" s="180">
        <v>240</v>
      </c>
      <c r="N350" s="127" t="s">
        <v>36</v>
      </c>
      <c r="O350" s="45">
        <v>44679</v>
      </c>
      <c r="P350" s="23" t="str">
        <f t="shared" ca="1" si="24"/>
        <v>Desvinculado</v>
      </c>
      <c r="Q350" s="104"/>
      <c r="R350" s="104">
        <v>1</v>
      </c>
      <c r="S350" s="104">
        <f t="shared" si="23"/>
        <v>2</v>
      </c>
      <c r="T350" s="104">
        <f t="shared" si="2"/>
        <v>7</v>
      </c>
      <c r="U350" s="129">
        <f t="shared" si="3"/>
        <v>0.2</v>
      </c>
      <c r="V350" s="104">
        <v>1</v>
      </c>
      <c r="W350" s="129">
        <f t="shared" ca="1" si="4"/>
        <v>2025</v>
      </c>
      <c r="X350" s="129">
        <f t="shared" ca="1" si="5"/>
        <v>2028</v>
      </c>
      <c r="Y350" s="129">
        <f t="shared" ca="1" si="6"/>
        <v>2031</v>
      </c>
      <c r="Z350" s="104">
        <v>1</v>
      </c>
      <c r="AA350" s="113">
        <f t="shared" si="7"/>
        <v>-3</v>
      </c>
      <c r="AB350" s="112">
        <f t="shared" si="8"/>
        <v>1</v>
      </c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</row>
    <row r="351" spans="1:39">
      <c r="A351" s="22" t="s">
        <v>2284</v>
      </c>
      <c r="B351" s="23" t="s">
        <v>29</v>
      </c>
      <c r="C351" s="23" t="s">
        <v>511</v>
      </c>
      <c r="D351" s="23" t="s">
        <v>830</v>
      </c>
      <c r="E351" s="23" t="s">
        <v>2285</v>
      </c>
      <c r="F351" s="23" t="s">
        <v>33</v>
      </c>
      <c r="G351" s="125">
        <v>43411</v>
      </c>
      <c r="H351" s="134">
        <v>43416</v>
      </c>
      <c r="I351" s="23" t="s">
        <v>2286</v>
      </c>
      <c r="J351" s="26">
        <v>1</v>
      </c>
      <c r="K351" s="23" t="s">
        <v>2287</v>
      </c>
      <c r="L351" s="179">
        <v>44672</v>
      </c>
      <c r="M351" s="34">
        <v>253</v>
      </c>
      <c r="N351" s="127" t="s">
        <v>47</v>
      </c>
      <c r="O351" s="45">
        <v>44682</v>
      </c>
      <c r="P351" s="23" t="str">
        <f t="shared" ca="1" si="24"/>
        <v>Desvinculado</v>
      </c>
      <c r="Q351" s="129"/>
      <c r="R351" s="104">
        <v>1</v>
      </c>
      <c r="S351" s="104">
        <f t="shared" si="23"/>
        <v>3</v>
      </c>
      <c r="T351" s="104">
        <f t="shared" si="2"/>
        <v>8</v>
      </c>
      <c r="U351" s="129">
        <f t="shared" si="3"/>
        <v>3.5</v>
      </c>
      <c r="V351" s="104">
        <v>1</v>
      </c>
      <c r="W351" s="129" t="str">
        <f t="shared" ca="1" si="4"/>
        <v>No Aplica</v>
      </c>
      <c r="X351" s="129">
        <f t="shared" ca="1" si="5"/>
        <v>2024</v>
      </c>
      <c r="Y351" s="129">
        <f t="shared" ca="1" si="6"/>
        <v>2027</v>
      </c>
      <c r="Z351" s="104">
        <v>1</v>
      </c>
      <c r="AA351" s="113">
        <f t="shared" si="7"/>
        <v>-10</v>
      </c>
      <c r="AB351" s="112">
        <f t="shared" si="8"/>
        <v>1</v>
      </c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</row>
    <row r="352" spans="1:39">
      <c r="A352" s="22" t="s">
        <v>2288</v>
      </c>
      <c r="B352" s="23" t="s">
        <v>29</v>
      </c>
      <c r="C352" s="23" t="s">
        <v>511</v>
      </c>
      <c r="D352" s="23" t="s">
        <v>1074</v>
      </c>
      <c r="E352" s="23" t="s">
        <v>2289</v>
      </c>
      <c r="F352" s="23" t="s">
        <v>33</v>
      </c>
      <c r="G352" s="125">
        <v>43654</v>
      </c>
      <c r="H352" s="125">
        <v>43668</v>
      </c>
      <c r="I352" s="23" t="s">
        <v>2290</v>
      </c>
      <c r="J352" s="26">
        <v>1</v>
      </c>
      <c r="K352" s="23" t="s">
        <v>2291</v>
      </c>
      <c r="L352" s="179">
        <v>44672</v>
      </c>
      <c r="M352" s="34">
        <v>254</v>
      </c>
      <c r="N352" s="127" t="s">
        <v>47</v>
      </c>
      <c r="O352" s="45">
        <v>44664</v>
      </c>
      <c r="P352" s="23" t="str">
        <f t="shared" ca="1" si="24"/>
        <v>Desvinculado</v>
      </c>
      <c r="Q352" s="129"/>
      <c r="R352" s="104">
        <v>1</v>
      </c>
      <c r="S352" s="104">
        <f t="shared" si="23"/>
        <v>2</v>
      </c>
      <c r="T352" s="104">
        <f t="shared" si="2"/>
        <v>5</v>
      </c>
      <c r="U352" s="129">
        <f t="shared" si="3"/>
        <v>2.7</v>
      </c>
      <c r="V352" s="104">
        <v>1</v>
      </c>
      <c r="W352" s="129" t="str">
        <f t="shared" ca="1" si="4"/>
        <v>No Aplica</v>
      </c>
      <c r="X352" s="129">
        <f t="shared" ca="1" si="5"/>
        <v>2025</v>
      </c>
      <c r="Y352" s="129">
        <f t="shared" ca="1" si="6"/>
        <v>2028</v>
      </c>
      <c r="Z352" s="104">
        <v>1</v>
      </c>
      <c r="AA352" s="113">
        <f t="shared" si="7"/>
        <v>8</v>
      </c>
      <c r="AB352" s="112">
        <f t="shared" si="8"/>
        <v>1</v>
      </c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</row>
    <row r="353" spans="1:39">
      <c r="A353" s="22" t="s">
        <v>2292</v>
      </c>
      <c r="B353" s="23" t="s">
        <v>111</v>
      </c>
      <c r="C353" s="23" t="s">
        <v>522</v>
      </c>
      <c r="D353" s="23" t="s">
        <v>2293</v>
      </c>
      <c r="E353" s="23" t="s">
        <v>2294</v>
      </c>
      <c r="F353" s="23" t="s">
        <v>43</v>
      </c>
      <c r="G353" s="125">
        <v>43487</v>
      </c>
      <c r="H353" s="125">
        <v>43497</v>
      </c>
      <c r="I353" s="23" t="s">
        <v>2295</v>
      </c>
      <c r="J353" s="26">
        <v>1</v>
      </c>
      <c r="K353" s="23" t="s">
        <v>2296</v>
      </c>
      <c r="L353" s="158">
        <v>44670</v>
      </c>
      <c r="M353" s="184" t="s">
        <v>2297</v>
      </c>
      <c r="N353" s="127" t="s">
        <v>47</v>
      </c>
      <c r="O353" s="45">
        <v>44664</v>
      </c>
      <c r="P353" s="23" t="str">
        <f t="shared" ca="1" si="24"/>
        <v>Desvinculado</v>
      </c>
      <c r="Q353" s="129"/>
      <c r="R353" s="104">
        <v>1</v>
      </c>
      <c r="S353" s="104">
        <f t="shared" si="23"/>
        <v>2</v>
      </c>
      <c r="T353" s="104">
        <f t="shared" si="2"/>
        <v>5</v>
      </c>
      <c r="U353" s="129">
        <f t="shared" si="3"/>
        <v>3.2</v>
      </c>
      <c r="V353" s="129"/>
      <c r="W353" s="129" t="str">
        <f t="shared" ca="1" si="4"/>
        <v>No Aplica</v>
      </c>
      <c r="X353" s="129">
        <f t="shared" ca="1" si="5"/>
        <v>2025</v>
      </c>
      <c r="Y353" s="129">
        <f t="shared" ca="1" si="6"/>
        <v>2028</v>
      </c>
      <c r="Z353" s="104">
        <v>1</v>
      </c>
      <c r="AA353" s="113">
        <f t="shared" si="7"/>
        <v>6</v>
      </c>
      <c r="AB353" s="112">
        <f t="shared" si="8"/>
        <v>1</v>
      </c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</row>
    <row r="354" spans="1:39">
      <c r="A354" s="22" t="s">
        <v>2298</v>
      </c>
      <c r="B354" s="23" t="s">
        <v>111</v>
      </c>
      <c r="C354" s="23" t="s">
        <v>1426</v>
      </c>
      <c r="D354" s="23" t="s">
        <v>2299</v>
      </c>
      <c r="E354" s="23" t="s">
        <v>2300</v>
      </c>
      <c r="F354" s="23" t="s">
        <v>43</v>
      </c>
      <c r="G354" s="125">
        <v>43500</v>
      </c>
      <c r="H354" s="125">
        <v>43523</v>
      </c>
      <c r="I354" s="23" t="s">
        <v>2301</v>
      </c>
      <c r="J354" s="26">
        <v>1</v>
      </c>
      <c r="K354" s="23" t="s">
        <v>2302</v>
      </c>
      <c r="L354" s="179">
        <v>44670</v>
      </c>
      <c r="M354" s="34" t="s">
        <v>2303</v>
      </c>
      <c r="N354" s="127" t="s">
        <v>36</v>
      </c>
      <c r="O354" s="45">
        <v>44683</v>
      </c>
      <c r="P354" s="23" t="str">
        <f t="shared" ca="1" si="24"/>
        <v>Desvinculado</v>
      </c>
      <c r="Q354" s="129"/>
      <c r="R354" s="104">
        <v>1</v>
      </c>
      <c r="S354" s="104">
        <f t="shared" si="23"/>
        <v>3</v>
      </c>
      <c r="T354" s="104">
        <f t="shared" si="2"/>
        <v>8</v>
      </c>
      <c r="U354" s="129">
        <f t="shared" si="3"/>
        <v>3.2</v>
      </c>
      <c r="V354" s="104">
        <v>1</v>
      </c>
      <c r="W354" s="129" t="str">
        <f t="shared" ca="1" si="4"/>
        <v>No Aplica</v>
      </c>
      <c r="X354" s="129">
        <f t="shared" ca="1" si="5"/>
        <v>2025</v>
      </c>
      <c r="Y354" s="129">
        <f t="shared" ca="1" si="6"/>
        <v>2028</v>
      </c>
      <c r="Z354" s="104">
        <v>1</v>
      </c>
      <c r="AA354" s="113">
        <f t="shared" si="7"/>
        <v>-13</v>
      </c>
      <c r="AB354" s="112">
        <f t="shared" si="8"/>
        <v>1</v>
      </c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</row>
    <row r="355" spans="1:39">
      <c r="A355" s="22" t="s">
        <v>2304</v>
      </c>
      <c r="B355" s="23" t="s">
        <v>29</v>
      </c>
      <c r="C355" s="23" t="s">
        <v>511</v>
      </c>
      <c r="D355" s="23" t="s">
        <v>2305</v>
      </c>
      <c r="E355" s="23" t="s">
        <v>2306</v>
      </c>
      <c r="F355" s="23" t="s">
        <v>43</v>
      </c>
      <c r="G355" s="125">
        <v>43523</v>
      </c>
      <c r="H355" s="125">
        <v>43525</v>
      </c>
      <c r="I355" s="23" t="s">
        <v>2307</v>
      </c>
      <c r="J355" s="26">
        <v>1</v>
      </c>
      <c r="K355" s="23" t="s">
        <v>2308</v>
      </c>
      <c r="L355" s="179">
        <v>44670</v>
      </c>
      <c r="M355" s="34">
        <v>242</v>
      </c>
      <c r="N355" s="127" t="s">
        <v>36</v>
      </c>
      <c r="O355" s="45">
        <v>44672</v>
      </c>
      <c r="P355" s="23" t="str">
        <f t="shared" ca="1" si="24"/>
        <v>Desvinculado</v>
      </c>
      <c r="Q355" s="129"/>
      <c r="R355" s="104">
        <v>1</v>
      </c>
      <c r="S355" s="104">
        <f t="shared" si="23"/>
        <v>2</v>
      </c>
      <c r="T355" s="104">
        <f t="shared" si="2"/>
        <v>6</v>
      </c>
      <c r="U355" s="129">
        <f t="shared" si="3"/>
        <v>3.1</v>
      </c>
      <c r="V355" s="104">
        <v>1</v>
      </c>
      <c r="W355" s="129" t="str">
        <f t="shared" ca="1" si="4"/>
        <v>No Aplica</v>
      </c>
      <c r="X355" s="129">
        <f t="shared" ca="1" si="5"/>
        <v>2025</v>
      </c>
      <c r="Y355" s="129">
        <f t="shared" ca="1" si="6"/>
        <v>2028</v>
      </c>
      <c r="Z355" s="104">
        <v>1</v>
      </c>
      <c r="AA355" s="113">
        <f t="shared" si="7"/>
        <v>-2</v>
      </c>
      <c r="AB355" s="112">
        <f t="shared" si="8"/>
        <v>1</v>
      </c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</row>
    <row r="356" spans="1:39">
      <c r="A356" s="22" t="s">
        <v>2309</v>
      </c>
      <c r="B356" s="23" t="s">
        <v>175</v>
      </c>
      <c r="C356" s="23" t="s">
        <v>238</v>
      </c>
      <c r="D356" s="23" t="s">
        <v>2310</v>
      </c>
      <c r="E356" s="23" t="s">
        <v>2311</v>
      </c>
      <c r="F356" s="23" t="s">
        <v>43</v>
      </c>
      <c r="G356" s="125">
        <v>43976</v>
      </c>
      <c r="H356" s="125">
        <v>43983</v>
      </c>
      <c r="I356" s="23" t="s">
        <v>2312</v>
      </c>
      <c r="J356" s="26">
        <v>1</v>
      </c>
      <c r="K356" s="23" t="s">
        <v>2313</v>
      </c>
      <c r="L356" s="179">
        <v>44670</v>
      </c>
      <c r="M356" s="34" t="s">
        <v>2314</v>
      </c>
      <c r="N356" s="127" t="s">
        <v>47</v>
      </c>
      <c r="O356" s="45">
        <v>44667</v>
      </c>
      <c r="P356" s="23" t="str">
        <f t="shared" ca="1" si="24"/>
        <v>Desvinculado</v>
      </c>
      <c r="Q356" s="129"/>
      <c r="R356" s="104">
        <v>1</v>
      </c>
      <c r="S356" s="104">
        <f t="shared" si="23"/>
        <v>2</v>
      </c>
      <c r="T356" s="104">
        <f t="shared" si="2"/>
        <v>5</v>
      </c>
      <c r="U356" s="129">
        <f t="shared" si="3"/>
        <v>1.9</v>
      </c>
      <c r="V356" s="104">
        <v>1</v>
      </c>
      <c r="W356" s="129" t="str">
        <f t="shared" ca="1" si="4"/>
        <v>No Aplica</v>
      </c>
      <c r="X356" s="129">
        <f t="shared" ca="1" si="5"/>
        <v>2026</v>
      </c>
      <c r="Y356" s="129">
        <f t="shared" ca="1" si="6"/>
        <v>2029</v>
      </c>
      <c r="Z356" s="104">
        <v>1</v>
      </c>
      <c r="AA356" s="113">
        <f t="shared" si="7"/>
        <v>3</v>
      </c>
      <c r="AB356" s="112">
        <f t="shared" si="8"/>
        <v>1</v>
      </c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</row>
    <row r="357" spans="1:39">
      <c r="A357" s="22" t="s">
        <v>2315</v>
      </c>
      <c r="B357" s="23" t="s">
        <v>39</v>
      </c>
      <c r="C357" s="23" t="s">
        <v>479</v>
      </c>
      <c r="D357" s="23" t="s">
        <v>2316</v>
      </c>
      <c r="E357" s="23" t="s">
        <v>2317</v>
      </c>
      <c r="F357" s="23" t="s">
        <v>33</v>
      </c>
      <c r="G357" s="125">
        <v>43697</v>
      </c>
      <c r="H357" s="125">
        <v>43717</v>
      </c>
      <c r="I357" s="23" t="s">
        <v>2318</v>
      </c>
      <c r="J357" s="26">
        <v>1</v>
      </c>
      <c r="K357" s="23" t="s">
        <v>2319</v>
      </c>
      <c r="L357" s="179">
        <v>44669</v>
      </c>
      <c r="M357" s="34">
        <v>896</v>
      </c>
      <c r="N357" s="127" t="s">
        <v>47</v>
      </c>
      <c r="O357" s="33">
        <v>44677</v>
      </c>
      <c r="P357" s="23" t="str">
        <f t="shared" ca="1" si="24"/>
        <v>Desvinculado</v>
      </c>
      <c r="Q357" s="129"/>
      <c r="R357" s="104">
        <v>1</v>
      </c>
      <c r="S357" s="104">
        <f t="shared" si="23"/>
        <v>2</v>
      </c>
      <c r="T357" s="104">
        <f t="shared" si="2"/>
        <v>7</v>
      </c>
      <c r="U357" s="129">
        <f t="shared" si="3"/>
        <v>2.6</v>
      </c>
      <c r="V357" s="104">
        <v>1</v>
      </c>
      <c r="W357" s="129" t="str">
        <f t="shared" ca="1" si="4"/>
        <v>No Aplica</v>
      </c>
      <c r="X357" s="129">
        <f t="shared" ca="1" si="5"/>
        <v>2025</v>
      </c>
      <c r="Y357" s="129">
        <f t="shared" ca="1" si="6"/>
        <v>2028</v>
      </c>
      <c r="Z357" s="104">
        <v>1</v>
      </c>
      <c r="AA357" s="113">
        <f t="shared" si="7"/>
        <v>-8</v>
      </c>
      <c r="AB357" s="112">
        <f t="shared" si="8"/>
        <v>1</v>
      </c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</row>
    <row r="358" spans="1:39">
      <c r="A358" s="22" t="s">
        <v>2320</v>
      </c>
      <c r="B358" s="23" t="s">
        <v>105</v>
      </c>
      <c r="C358" s="23" t="s">
        <v>143</v>
      </c>
      <c r="D358" s="23" t="s">
        <v>892</v>
      </c>
      <c r="E358" s="23" t="s">
        <v>2321</v>
      </c>
      <c r="F358" s="23" t="s">
        <v>43</v>
      </c>
      <c r="G358" s="125">
        <v>43676</v>
      </c>
      <c r="H358" s="125">
        <v>43703</v>
      </c>
      <c r="I358" s="23" t="s">
        <v>2322</v>
      </c>
      <c r="J358" s="26">
        <v>1</v>
      </c>
      <c r="K358" s="23" t="s">
        <v>2323</v>
      </c>
      <c r="L358" s="158">
        <v>44665</v>
      </c>
      <c r="M358" s="85">
        <v>308</v>
      </c>
      <c r="N358" s="127" t="s">
        <v>47</v>
      </c>
      <c r="O358" s="185">
        <v>44659</v>
      </c>
      <c r="P358" s="23" t="str">
        <f t="shared" ca="1" si="24"/>
        <v>Desvinculado</v>
      </c>
      <c r="Q358" s="129"/>
      <c r="R358" s="104">
        <v>1</v>
      </c>
      <c r="S358" s="104">
        <f t="shared" si="23"/>
        <v>2</v>
      </c>
      <c r="T358" s="104">
        <f t="shared" si="2"/>
        <v>4</v>
      </c>
      <c r="U358" s="129">
        <f t="shared" si="3"/>
        <v>2.6</v>
      </c>
      <c r="V358" s="129"/>
      <c r="W358" s="129" t="str">
        <f t="shared" ca="1" si="4"/>
        <v>No Aplica</v>
      </c>
      <c r="X358" s="129">
        <f t="shared" ca="1" si="5"/>
        <v>2025</v>
      </c>
      <c r="Y358" s="129">
        <f t="shared" ca="1" si="6"/>
        <v>2028</v>
      </c>
      <c r="Z358" s="104">
        <v>1</v>
      </c>
      <c r="AA358" s="113">
        <f t="shared" si="7"/>
        <v>6</v>
      </c>
      <c r="AB358" s="112">
        <f t="shared" si="8"/>
        <v>1</v>
      </c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</row>
    <row r="359" spans="1:39">
      <c r="A359" s="22" t="s">
        <v>2324</v>
      </c>
      <c r="B359" s="23" t="s">
        <v>127</v>
      </c>
      <c r="C359" s="23" t="s">
        <v>288</v>
      </c>
      <c r="D359" s="23" t="s">
        <v>2325</v>
      </c>
      <c r="E359" s="23" t="s">
        <v>2326</v>
      </c>
      <c r="F359" s="23" t="s">
        <v>43</v>
      </c>
      <c r="G359" s="125">
        <v>44085</v>
      </c>
      <c r="H359" s="125">
        <v>44105</v>
      </c>
      <c r="I359" s="23" t="s">
        <v>2327</v>
      </c>
      <c r="J359" s="26">
        <v>1</v>
      </c>
      <c r="K359" s="23" t="s">
        <v>2328</v>
      </c>
      <c r="L359" s="179">
        <v>44665</v>
      </c>
      <c r="M359" s="127">
        <v>750</v>
      </c>
      <c r="N359" s="127" t="s">
        <v>36</v>
      </c>
      <c r="O359" s="45">
        <v>44743</v>
      </c>
      <c r="P359" s="23" t="str">
        <f t="shared" ca="1" si="24"/>
        <v>Desvinculado</v>
      </c>
      <c r="Q359" s="104"/>
      <c r="R359" s="104">
        <v>1</v>
      </c>
      <c r="S359" s="104">
        <f t="shared" si="23"/>
        <v>5</v>
      </c>
      <c r="T359" s="104">
        <f t="shared" si="2"/>
        <v>16</v>
      </c>
      <c r="U359" s="129">
        <f t="shared" si="3"/>
        <v>1.7</v>
      </c>
      <c r="V359" s="104">
        <v>1</v>
      </c>
      <c r="W359" s="129" t="str">
        <f t="shared" ca="1" si="4"/>
        <v>No Aplica</v>
      </c>
      <c r="X359" s="129">
        <f t="shared" ca="1" si="5"/>
        <v>2026</v>
      </c>
      <c r="Y359" s="129">
        <f t="shared" ca="1" si="6"/>
        <v>2029</v>
      </c>
      <c r="Z359" s="104">
        <v>1</v>
      </c>
      <c r="AA359" s="113">
        <f t="shared" si="7"/>
        <v>-78</v>
      </c>
      <c r="AB359" s="112">
        <f t="shared" si="8"/>
        <v>1</v>
      </c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</row>
    <row r="360" spans="1:39">
      <c r="A360" s="22" t="s">
        <v>2329</v>
      </c>
      <c r="B360" s="23" t="s">
        <v>29</v>
      </c>
      <c r="C360" s="23" t="s">
        <v>159</v>
      </c>
      <c r="D360" s="23" t="s">
        <v>2330</v>
      </c>
      <c r="E360" s="23" t="s">
        <v>2331</v>
      </c>
      <c r="F360" s="23" t="s">
        <v>43</v>
      </c>
      <c r="G360" s="125">
        <v>43621</v>
      </c>
      <c r="H360" s="125">
        <v>43678</v>
      </c>
      <c r="I360" s="23" t="s">
        <v>2332</v>
      </c>
      <c r="J360" s="26">
        <v>1</v>
      </c>
      <c r="K360" s="23" t="s">
        <v>2333</v>
      </c>
      <c r="L360" s="195">
        <v>44664</v>
      </c>
      <c r="M360" s="127">
        <v>70</v>
      </c>
      <c r="N360" s="127" t="s">
        <v>47</v>
      </c>
      <c r="O360" s="45">
        <v>44655</v>
      </c>
      <c r="P360" s="23" t="str">
        <f t="shared" ca="1" si="24"/>
        <v>Desvinculado</v>
      </c>
      <c r="Q360" s="129"/>
      <c r="R360" s="104">
        <v>1</v>
      </c>
      <c r="S360" s="104">
        <f t="shared" si="23"/>
        <v>2</v>
      </c>
      <c r="T360" s="104">
        <f t="shared" si="2"/>
        <v>4</v>
      </c>
      <c r="U360" s="129">
        <f t="shared" si="3"/>
        <v>2.7</v>
      </c>
      <c r="V360" s="104">
        <v>1</v>
      </c>
      <c r="W360" s="129" t="str">
        <f t="shared" ca="1" si="4"/>
        <v>No Aplica</v>
      </c>
      <c r="X360" s="129">
        <f t="shared" ca="1" si="5"/>
        <v>2025</v>
      </c>
      <c r="Y360" s="129">
        <f t="shared" ca="1" si="6"/>
        <v>2028</v>
      </c>
      <c r="Z360" s="104">
        <v>1</v>
      </c>
      <c r="AA360" s="113">
        <f t="shared" si="7"/>
        <v>9</v>
      </c>
      <c r="AB360" s="112">
        <f t="shared" si="8"/>
        <v>1</v>
      </c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</row>
    <row r="361" spans="1:39">
      <c r="A361" s="22" t="s">
        <v>2334</v>
      </c>
      <c r="B361" s="23" t="s">
        <v>111</v>
      </c>
      <c r="C361" s="23" t="s">
        <v>522</v>
      </c>
      <c r="D361" s="23" t="s">
        <v>738</v>
      </c>
      <c r="E361" s="23" t="s">
        <v>2335</v>
      </c>
      <c r="F361" s="23" t="s">
        <v>43</v>
      </c>
      <c r="G361" s="125">
        <v>43355</v>
      </c>
      <c r="H361" s="125">
        <v>43374</v>
      </c>
      <c r="I361" s="23" t="s">
        <v>2336</v>
      </c>
      <c r="J361" s="26">
        <v>1</v>
      </c>
      <c r="K361" s="23" t="s">
        <v>2337</v>
      </c>
      <c r="L361" s="179">
        <v>44663</v>
      </c>
      <c r="M361" s="34" t="s">
        <v>2338</v>
      </c>
      <c r="N361" s="127" t="s">
        <v>36</v>
      </c>
      <c r="O361" s="33">
        <v>44674</v>
      </c>
      <c r="P361" s="23" t="str">
        <f t="shared" ca="1" si="24"/>
        <v>Desvinculado</v>
      </c>
      <c r="Q361" s="129"/>
      <c r="R361" s="104">
        <v>1</v>
      </c>
      <c r="S361" s="104">
        <f t="shared" si="23"/>
        <v>2</v>
      </c>
      <c r="T361" s="104">
        <f t="shared" si="2"/>
        <v>6</v>
      </c>
      <c r="U361" s="129">
        <f t="shared" si="3"/>
        <v>3.6</v>
      </c>
      <c r="V361" s="104">
        <v>1</v>
      </c>
      <c r="W361" s="129" t="str">
        <f t="shared" ca="1" si="4"/>
        <v>No Aplica</v>
      </c>
      <c r="X361" s="129">
        <f t="shared" ca="1" si="5"/>
        <v>2024</v>
      </c>
      <c r="Y361" s="129">
        <f t="shared" ca="1" si="6"/>
        <v>2027</v>
      </c>
      <c r="Z361" s="104">
        <v>1</v>
      </c>
      <c r="AA361" s="113">
        <f t="shared" si="7"/>
        <v>-11</v>
      </c>
      <c r="AB361" s="112">
        <f t="shared" si="8"/>
        <v>1</v>
      </c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</row>
    <row r="362" spans="1:39">
      <c r="A362" s="22" t="s">
        <v>2339</v>
      </c>
      <c r="B362" s="23" t="s">
        <v>105</v>
      </c>
      <c r="C362" s="23" t="s">
        <v>154</v>
      </c>
      <c r="D362" s="23" t="s">
        <v>1074</v>
      </c>
      <c r="E362" s="23" t="s">
        <v>2340</v>
      </c>
      <c r="F362" s="23" t="s">
        <v>43</v>
      </c>
      <c r="G362" s="134">
        <v>43452</v>
      </c>
      <c r="H362" s="134">
        <v>43452</v>
      </c>
      <c r="I362" s="23" t="s">
        <v>2341</v>
      </c>
      <c r="J362" s="26">
        <v>1</v>
      </c>
      <c r="K362" s="23" t="s">
        <v>2342</v>
      </c>
      <c r="L362" s="195">
        <v>44663</v>
      </c>
      <c r="M362" s="127">
        <v>95</v>
      </c>
      <c r="N362" s="127" t="s">
        <v>36</v>
      </c>
      <c r="O362" s="178">
        <v>44685</v>
      </c>
      <c r="P362" s="23" t="str">
        <f t="shared" ca="1" si="24"/>
        <v>Desvinculado</v>
      </c>
      <c r="Q362" s="104"/>
      <c r="R362" s="104">
        <v>1</v>
      </c>
      <c r="S362" s="104">
        <f t="shared" si="23"/>
        <v>3</v>
      </c>
      <c r="T362" s="104">
        <f t="shared" si="2"/>
        <v>8</v>
      </c>
      <c r="U362" s="129">
        <f t="shared" si="3"/>
        <v>3.4</v>
      </c>
      <c r="V362" s="104">
        <v>1</v>
      </c>
      <c r="W362" s="129" t="str">
        <f t="shared" ca="1" si="4"/>
        <v>No Aplica</v>
      </c>
      <c r="X362" s="129">
        <f t="shared" ca="1" si="5"/>
        <v>2024</v>
      </c>
      <c r="Y362" s="129">
        <f t="shared" ca="1" si="6"/>
        <v>2027</v>
      </c>
      <c r="Z362" s="104">
        <v>1</v>
      </c>
      <c r="AA362" s="113">
        <f t="shared" si="7"/>
        <v>-22</v>
      </c>
      <c r="AB362" s="112">
        <f t="shared" si="8"/>
        <v>1</v>
      </c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</row>
    <row r="363" spans="1:39">
      <c r="A363" s="22" t="s">
        <v>2343</v>
      </c>
      <c r="B363" s="23" t="s">
        <v>105</v>
      </c>
      <c r="C363" s="23" t="s">
        <v>154</v>
      </c>
      <c r="D363" s="23" t="s">
        <v>716</v>
      </c>
      <c r="E363" s="23" t="s">
        <v>2344</v>
      </c>
      <c r="F363" s="23" t="s">
        <v>33</v>
      </c>
      <c r="G363" s="125">
        <v>43626</v>
      </c>
      <c r="H363" s="125">
        <v>43627</v>
      </c>
      <c r="I363" s="23" t="s">
        <v>2345</v>
      </c>
      <c r="J363" s="26">
        <v>1</v>
      </c>
      <c r="K363" s="23" t="s">
        <v>2346</v>
      </c>
      <c r="L363" s="195">
        <v>44663</v>
      </c>
      <c r="M363" s="127">
        <v>95</v>
      </c>
      <c r="N363" s="127" t="s">
        <v>36</v>
      </c>
      <c r="O363" s="45">
        <v>44679</v>
      </c>
      <c r="P363" s="23" t="str">
        <f t="shared" ca="1" si="24"/>
        <v>Desvinculado</v>
      </c>
      <c r="Q363" s="104"/>
      <c r="R363" s="104">
        <v>1</v>
      </c>
      <c r="S363" s="104">
        <f t="shared" si="23"/>
        <v>2</v>
      </c>
      <c r="T363" s="104">
        <f t="shared" si="2"/>
        <v>7</v>
      </c>
      <c r="U363" s="129">
        <f t="shared" si="3"/>
        <v>2.9</v>
      </c>
      <c r="V363" s="104">
        <v>1</v>
      </c>
      <c r="W363" s="129" t="str">
        <f t="shared" ca="1" si="4"/>
        <v>No Aplica</v>
      </c>
      <c r="X363" s="129">
        <f t="shared" ca="1" si="5"/>
        <v>2025</v>
      </c>
      <c r="Y363" s="129">
        <f t="shared" ca="1" si="6"/>
        <v>2028</v>
      </c>
      <c r="Z363" s="104">
        <v>1</v>
      </c>
      <c r="AA363" s="113">
        <f t="shared" si="7"/>
        <v>-16</v>
      </c>
      <c r="AB363" s="112">
        <f t="shared" si="8"/>
        <v>1</v>
      </c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</row>
    <row r="364" spans="1:39">
      <c r="A364" s="22" t="s">
        <v>2347</v>
      </c>
      <c r="B364" s="23" t="s">
        <v>111</v>
      </c>
      <c r="C364" s="23" t="s">
        <v>522</v>
      </c>
      <c r="D364" s="23" t="s">
        <v>892</v>
      </c>
      <c r="E364" s="23" t="s">
        <v>2348</v>
      </c>
      <c r="F364" s="23" t="s">
        <v>43</v>
      </c>
      <c r="G364" s="125">
        <v>43490</v>
      </c>
      <c r="H364" s="125">
        <v>43497</v>
      </c>
      <c r="I364" s="23" t="s">
        <v>2349</v>
      </c>
      <c r="J364" s="26">
        <v>1</v>
      </c>
      <c r="K364" s="23" t="s">
        <v>2350</v>
      </c>
      <c r="L364" s="195">
        <v>44663</v>
      </c>
      <c r="M364" s="34" t="s">
        <v>2351</v>
      </c>
      <c r="N364" s="127" t="s">
        <v>36</v>
      </c>
      <c r="O364" s="45">
        <v>44674</v>
      </c>
      <c r="P364" s="23" t="str">
        <f t="shared" ca="1" si="24"/>
        <v>Desvinculado</v>
      </c>
      <c r="Q364" s="129"/>
      <c r="R364" s="104">
        <v>1</v>
      </c>
      <c r="S364" s="104">
        <f t="shared" si="23"/>
        <v>2</v>
      </c>
      <c r="T364" s="104">
        <f t="shared" si="2"/>
        <v>6</v>
      </c>
      <c r="U364" s="129">
        <f t="shared" si="3"/>
        <v>3.2</v>
      </c>
      <c r="V364" s="104">
        <v>1</v>
      </c>
      <c r="W364" s="129" t="str">
        <f t="shared" ca="1" si="4"/>
        <v>No Aplica</v>
      </c>
      <c r="X364" s="129">
        <f t="shared" ca="1" si="5"/>
        <v>2025</v>
      </c>
      <c r="Y364" s="129">
        <f t="shared" ca="1" si="6"/>
        <v>2028</v>
      </c>
      <c r="Z364" s="104">
        <v>1</v>
      </c>
      <c r="AA364" s="113">
        <f t="shared" si="7"/>
        <v>-11</v>
      </c>
      <c r="AB364" s="112">
        <f t="shared" si="8"/>
        <v>1</v>
      </c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</row>
    <row r="365" spans="1:39">
      <c r="A365" s="22" t="s">
        <v>2352</v>
      </c>
      <c r="B365" s="23" t="s">
        <v>92</v>
      </c>
      <c r="C365" s="23" t="s">
        <v>2191</v>
      </c>
      <c r="D365" s="23" t="s">
        <v>2353</v>
      </c>
      <c r="E365" s="23" t="s">
        <v>2354</v>
      </c>
      <c r="F365" s="23" t="s">
        <v>43</v>
      </c>
      <c r="G365" s="125">
        <v>43654</v>
      </c>
      <c r="H365" s="125">
        <v>43661</v>
      </c>
      <c r="I365" s="23" t="s">
        <v>2355</v>
      </c>
      <c r="J365" s="26">
        <v>1</v>
      </c>
      <c r="K365" s="23" t="s">
        <v>2356</v>
      </c>
      <c r="L365" s="179">
        <v>44663</v>
      </c>
      <c r="M365" s="34">
        <v>525</v>
      </c>
      <c r="N365" s="127" t="s">
        <v>36</v>
      </c>
      <c r="O365" s="178">
        <v>44652</v>
      </c>
      <c r="P365" s="23" t="str">
        <f t="shared" ca="1" si="24"/>
        <v>Desvinculado</v>
      </c>
      <c r="Q365" s="129"/>
      <c r="R365" s="104">
        <v>1</v>
      </c>
      <c r="S365" s="104">
        <f t="shared" si="23"/>
        <v>2</v>
      </c>
      <c r="T365" s="104">
        <f t="shared" si="2"/>
        <v>3</v>
      </c>
      <c r="U365" s="129">
        <f t="shared" si="3"/>
        <v>2.7</v>
      </c>
      <c r="V365" s="104">
        <v>1</v>
      </c>
      <c r="W365" s="129" t="str">
        <f t="shared" ca="1" si="4"/>
        <v>No Aplica</v>
      </c>
      <c r="X365" s="129">
        <f t="shared" ca="1" si="5"/>
        <v>2025</v>
      </c>
      <c r="Y365" s="129">
        <f t="shared" ca="1" si="6"/>
        <v>2028</v>
      </c>
      <c r="Z365" s="104">
        <v>1</v>
      </c>
      <c r="AA365" s="113">
        <f t="shared" si="7"/>
        <v>11</v>
      </c>
      <c r="AB365" s="112">
        <f t="shared" si="8"/>
        <v>1</v>
      </c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</row>
    <row r="366" spans="1:39">
      <c r="A366" s="22" t="s">
        <v>2357</v>
      </c>
      <c r="B366" s="23" t="s">
        <v>111</v>
      </c>
      <c r="C366" s="23" t="s">
        <v>522</v>
      </c>
      <c r="D366" s="23" t="s">
        <v>727</v>
      </c>
      <c r="E366" s="23" t="s">
        <v>2358</v>
      </c>
      <c r="F366" s="23" t="s">
        <v>43</v>
      </c>
      <c r="G366" s="125">
        <v>43641</v>
      </c>
      <c r="H366" s="125">
        <v>43656</v>
      </c>
      <c r="I366" s="23" t="s">
        <v>2359</v>
      </c>
      <c r="J366" s="26">
        <v>1</v>
      </c>
      <c r="K366" s="23" t="s">
        <v>2360</v>
      </c>
      <c r="L366" s="195">
        <v>44663</v>
      </c>
      <c r="M366" s="34" t="s">
        <v>2361</v>
      </c>
      <c r="N366" s="127" t="s">
        <v>36</v>
      </c>
      <c r="O366" s="178">
        <v>44674</v>
      </c>
      <c r="P366" s="23" t="str">
        <f t="shared" ca="1" si="24"/>
        <v>Desvinculado</v>
      </c>
      <c r="Q366" s="129"/>
      <c r="R366" s="104">
        <v>1</v>
      </c>
      <c r="S366" s="104">
        <f t="shared" si="23"/>
        <v>2</v>
      </c>
      <c r="T366" s="104">
        <f t="shared" si="2"/>
        <v>6</v>
      </c>
      <c r="U366" s="129">
        <f t="shared" si="3"/>
        <v>2.8</v>
      </c>
      <c r="V366" s="104">
        <v>1</v>
      </c>
      <c r="W366" s="129" t="str">
        <f t="shared" ca="1" si="4"/>
        <v>No Aplica</v>
      </c>
      <c r="X366" s="129">
        <f t="shared" ca="1" si="5"/>
        <v>2025</v>
      </c>
      <c r="Y366" s="129">
        <f t="shared" ca="1" si="6"/>
        <v>2028</v>
      </c>
      <c r="Z366" s="104">
        <v>1</v>
      </c>
      <c r="AA366" s="113">
        <f t="shared" si="7"/>
        <v>-11</v>
      </c>
      <c r="AB366" s="112">
        <f t="shared" si="8"/>
        <v>1</v>
      </c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</row>
    <row r="367" spans="1:39">
      <c r="A367" s="22" t="s">
        <v>2362</v>
      </c>
      <c r="B367" s="23" t="s">
        <v>39</v>
      </c>
      <c r="C367" s="23" t="s">
        <v>474</v>
      </c>
      <c r="D367" s="23" t="s">
        <v>705</v>
      </c>
      <c r="E367" s="23" t="s">
        <v>2363</v>
      </c>
      <c r="F367" s="23" t="s">
        <v>43</v>
      </c>
      <c r="G367" s="125">
        <v>43837</v>
      </c>
      <c r="H367" s="125">
        <v>43843</v>
      </c>
      <c r="I367" s="23" t="s">
        <v>2364</v>
      </c>
      <c r="J367" s="26">
        <v>1</v>
      </c>
      <c r="K367" s="23" t="s">
        <v>2365</v>
      </c>
      <c r="L367" s="195">
        <v>44663</v>
      </c>
      <c r="M367" s="194">
        <v>630</v>
      </c>
      <c r="N367" s="127" t="s">
        <v>47</v>
      </c>
      <c r="O367" s="45">
        <v>44652</v>
      </c>
      <c r="P367" s="23" t="str">
        <f t="shared" ca="1" si="24"/>
        <v>Desvinculado</v>
      </c>
      <c r="Q367" s="104"/>
      <c r="R367" s="104">
        <v>1</v>
      </c>
      <c r="S367" s="104">
        <f t="shared" si="23"/>
        <v>2</v>
      </c>
      <c r="T367" s="104">
        <f t="shared" si="2"/>
        <v>3</v>
      </c>
      <c r="U367" s="129">
        <f t="shared" si="3"/>
        <v>2.2000000000000002</v>
      </c>
      <c r="V367" s="104">
        <v>1</v>
      </c>
      <c r="W367" s="129" t="str">
        <f t="shared" ca="1" si="4"/>
        <v>No Aplica</v>
      </c>
      <c r="X367" s="129">
        <f t="shared" ca="1" si="5"/>
        <v>2026</v>
      </c>
      <c r="Y367" s="129">
        <f t="shared" ca="1" si="6"/>
        <v>2029</v>
      </c>
      <c r="Z367" s="104">
        <v>1</v>
      </c>
      <c r="AA367" s="113">
        <f t="shared" si="7"/>
        <v>11</v>
      </c>
      <c r="AB367" s="112">
        <f t="shared" si="8"/>
        <v>1</v>
      </c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</row>
    <row r="368" spans="1:39">
      <c r="A368" s="22" t="s">
        <v>2366</v>
      </c>
      <c r="B368" s="23" t="s">
        <v>111</v>
      </c>
      <c r="C368" s="23" t="s">
        <v>522</v>
      </c>
      <c r="D368" s="23" t="s">
        <v>1127</v>
      </c>
      <c r="E368" s="23" t="s">
        <v>2367</v>
      </c>
      <c r="F368" s="23" t="s">
        <v>43</v>
      </c>
      <c r="G368" s="125">
        <v>44225</v>
      </c>
      <c r="H368" s="125">
        <v>44256</v>
      </c>
      <c r="I368" s="23" t="s">
        <v>2368</v>
      </c>
      <c r="J368" s="26">
        <v>1</v>
      </c>
      <c r="K368" s="23" t="s">
        <v>2369</v>
      </c>
      <c r="L368" s="195">
        <v>44663</v>
      </c>
      <c r="M368" s="34" t="s">
        <v>2370</v>
      </c>
      <c r="N368" s="196" t="s">
        <v>36</v>
      </c>
      <c r="O368" s="197">
        <v>44674</v>
      </c>
      <c r="P368" s="198" t="str">
        <f t="shared" ca="1" si="24"/>
        <v>Desvinculado</v>
      </c>
      <c r="Q368" s="199"/>
      <c r="R368" s="200">
        <v>1</v>
      </c>
      <c r="S368" s="200">
        <f t="shared" si="23"/>
        <v>2</v>
      </c>
      <c r="T368" s="104">
        <f t="shared" si="2"/>
        <v>6</v>
      </c>
      <c r="U368" s="199">
        <f t="shared" si="3"/>
        <v>1.1000000000000001</v>
      </c>
      <c r="V368" s="200">
        <v>1</v>
      </c>
      <c r="W368" s="199">
        <f t="shared" ca="1" si="4"/>
        <v>2024</v>
      </c>
      <c r="X368" s="199">
        <f t="shared" ca="1" si="5"/>
        <v>2027</v>
      </c>
      <c r="Y368" s="129">
        <f t="shared" ca="1" si="6"/>
        <v>2030</v>
      </c>
      <c r="Z368" s="104">
        <v>1</v>
      </c>
      <c r="AA368" s="113">
        <f t="shared" si="7"/>
        <v>-11</v>
      </c>
      <c r="AB368" s="112">
        <f t="shared" si="8"/>
        <v>1</v>
      </c>
      <c r="AC368" s="200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</row>
    <row r="369" spans="1:39">
      <c r="A369" s="22" t="s">
        <v>2371</v>
      </c>
      <c r="B369" s="23" t="s">
        <v>105</v>
      </c>
      <c r="C369" s="23" t="s">
        <v>154</v>
      </c>
      <c r="D369" s="23" t="s">
        <v>798</v>
      </c>
      <c r="E369" s="23" t="s">
        <v>2372</v>
      </c>
      <c r="F369" s="23" t="s">
        <v>43</v>
      </c>
      <c r="G369" s="125">
        <v>44589</v>
      </c>
      <c r="H369" s="125">
        <v>44607</v>
      </c>
      <c r="I369" s="23" t="s">
        <v>2373</v>
      </c>
      <c r="J369" s="26">
        <v>1</v>
      </c>
      <c r="K369" s="23" t="s">
        <v>2374</v>
      </c>
      <c r="L369" s="195">
        <v>44663</v>
      </c>
      <c r="M369" s="127">
        <v>95</v>
      </c>
      <c r="N369" s="127" t="s">
        <v>36</v>
      </c>
      <c r="O369" s="182">
        <v>44687</v>
      </c>
      <c r="P369" s="23" t="str">
        <f t="shared" ca="1" si="24"/>
        <v>Desvinculado</v>
      </c>
      <c r="Q369" s="104"/>
      <c r="R369" s="104">
        <v>1</v>
      </c>
      <c r="S369" s="104">
        <f t="shared" si="23"/>
        <v>3</v>
      </c>
      <c r="T369" s="104">
        <f t="shared" si="2"/>
        <v>8</v>
      </c>
      <c r="U369" s="129">
        <f t="shared" si="3"/>
        <v>0.2</v>
      </c>
      <c r="V369" s="104">
        <v>1</v>
      </c>
      <c r="W369" s="129">
        <f t="shared" ca="1" si="4"/>
        <v>2025</v>
      </c>
      <c r="X369" s="129">
        <f t="shared" ca="1" si="5"/>
        <v>2028</v>
      </c>
      <c r="Y369" s="129">
        <f t="shared" ca="1" si="6"/>
        <v>2031</v>
      </c>
      <c r="Z369" s="104">
        <v>1</v>
      </c>
      <c r="AA369" s="113">
        <f t="shared" si="7"/>
        <v>-24</v>
      </c>
      <c r="AB369" s="112">
        <f t="shared" si="8"/>
        <v>1</v>
      </c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</row>
    <row r="370" spans="1:39">
      <c r="A370" s="22" t="s">
        <v>2375</v>
      </c>
      <c r="B370" s="23" t="s">
        <v>111</v>
      </c>
      <c r="C370" s="23" t="s">
        <v>522</v>
      </c>
      <c r="D370" s="23" t="s">
        <v>914</v>
      </c>
      <c r="E370" s="23" t="s">
        <v>2376</v>
      </c>
      <c r="F370" s="23" t="s">
        <v>43</v>
      </c>
      <c r="G370" s="125">
        <v>43584</v>
      </c>
      <c r="H370" s="125">
        <v>43594</v>
      </c>
      <c r="I370" s="23" t="s">
        <v>2377</v>
      </c>
      <c r="J370" s="26">
        <v>1</v>
      </c>
      <c r="K370" s="23" t="s">
        <v>2378</v>
      </c>
      <c r="L370" s="195">
        <v>44659</v>
      </c>
      <c r="M370" s="187" t="s">
        <v>2379</v>
      </c>
      <c r="N370" s="127" t="s">
        <v>254</v>
      </c>
      <c r="O370" s="33">
        <v>44690</v>
      </c>
      <c r="P370" s="23" t="str">
        <f t="shared" ca="1" si="24"/>
        <v>Desvinculado</v>
      </c>
      <c r="Q370" s="129"/>
      <c r="R370" s="104">
        <v>1</v>
      </c>
      <c r="S370" s="104">
        <f t="shared" si="23"/>
        <v>3</v>
      </c>
      <c r="T370" s="104">
        <f t="shared" si="2"/>
        <v>9</v>
      </c>
      <c r="U370" s="129">
        <f t="shared" si="3"/>
        <v>3</v>
      </c>
      <c r="V370" s="104">
        <v>1</v>
      </c>
      <c r="W370" s="129" t="str">
        <f t="shared" ca="1" si="4"/>
        <v>No Aplica</v>
      </c>
      <c r="X370" s="129">
        <f t="shared" ca="1" si="5"/>
        <v>2025</v>
      </c>
      <c r="Y370" s="129">
        <f t="shared" ca="1" si="6"/>
        <v>2028</v>
      </c>
      <c r="Z370" s="104">
        <v>1</v>
      </c>
      <c r="AA370" s="113">
        <f t="shared" si="7"/>
        <v>-31</v>
      </c>
      <c r="AB370" s="112">
        <f t="shared" si="8"/>
        <v>1</v>
      </c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</row>
    <row r="371" spans="1:39">
      <c r="A371" s="22" t="s">
        <v>2380</v>
      </c>
      <c r="B371" s="23" t="s">
        <v>214</v>
      </c>
      <c r="C371" s="23" t="s">
        <v>215</v>
      </c>
      <c r="D371" s="23" t="s">
        <v>2381</v>
      </c>
      <c r="E371" s="23" t="s">
        <v>2382</v>
      </c>
      <c r="F371" s="23" t="s">
        <v>43</v>
      </c>
      <c r="G371" s="125">
        <v>43944</v>
      </c>
      <c r="H371" s="125">
        <v>43952</v>
      </c>
      <c r="I371" s="23" t="s">
        <v>2383</v>
      </c>
      <c r="J371" s="26">
        <v>1</v>
      </c>
      <c r="K371" s="23" t="s">
        <v>2384</v>
      </c>
      <c r="L371" s="195">
        <v>44659</v>
      </c>
      <c r="M371" s="34" t="s">
        <v>2385</v>
      </c>
      <c r="N371" s="127" t="s">
        <v>36</v>
      </c>
      <c r="O371" s="45">
        <v>44713</v>
      </c>
      <c r="P371" s="23" t="str">
        <f t="shared" ca="1" si="24"/>
        <v>Desvinculado</v>
      </c>
      <c r="Q371" s="129"/>
      <c r="R371" s="104">
        <v>1</v>
      </c>
      <c r="S371" s="104">
        <f t="shared" si="23"/>
        <v>4</v>
      </c>
      <c r="T371" s="104">
        <f t="shared" si="2"/>
        <v>12</v>
      </c>
      <c r="U371" s="129">
        <f t="shared" si="3"/>
        <v>2.1</v>
      </c>
      <c r="V371" s="129"/>
      <c r="W371" s="129" t="str">
        <f t="shared" ca="1" si="4"/>
        <v>No Aplica</v>
      </c>
      <c r="X371" s="129">
        <f t="shared" ca="1" si="5"/>
        <v>2026</v>
      </c>
      <c r="Y371" s="129">
        <f t="shared" ca="1" si="6"/>
        <v>2029</v>
      </c>
      <c r="Z371" s="104">
        <v>1</v>
      </c>
      <c r="AA371" s="113">
        <f t="shared" si="7"/>
        <v>-54</v>
      </c>
      <c r="AB371" s="112">
        <f t="shared" si="8"/>
        <v>1</v>
      </c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</row>
    <row r="372" spans="1:39">
      <c r="A372" s="22" t="s">
        <v>2386</v>
      </c>
      <c r="B372" s="23" t="s">
        <v>105</v>
      </c>
      <c r="C372" s="23" t="s">
        <v>548</v>
      </c>
      <c r="D372" s="23" t="s">
        <v>2387</v>
      </c>
      <c r="E372" s="23" t="s">
        <v>2388</v>
      </c>
      <c r="F372" s="23" t="s">
        <v>33</v>
      </c>
      <c r="G372" s="125">
        <v>44309</v>
      </c>
      <c r="H372" s="125">
        <v>44312</v>
      </c>
      <c r="I372" s="23" t="s">
        <v>2389</v>
      </c>
      <c r="J372" s="26">
        <v>0</v>
      </c>
      <c r="K372" s="23" t="s">
        <v>2390</v>
      </c>
      <c r="L372" s="195">
        <v>44651</v>
      </c>
      <c r="M372" s="127">
        <v>100</v>
      </c>
      <c r="N372" s="127" t="s">
        <v>47</v>
      </c>
      <c r="O372" s="178">
        <v>44593</v>
      </c>
      <c r="P372" s="23" t="str">
        <f t="shared" ca="1" si="24"/>
        <v>Desvinculado</v>
      </c>
      <c r="Q372" s="129"/>
      <c r="R372" s="104">
        <v>0</v>
      </c>
      <c r="S372" s="104">
        <f t="shared" si="23"/>
        <v>0</v>
      </c>
      <c r="T372" s="104">
        <f t="shared" si="2"/>
        <v>-5</v>
      </c>
      <c r="U372" s="129">
        <f t="shared" si="3"/>
        <v>0.8</v>
      </c>
      <c r="V372" s="129"/>
      <c r="W372" s="129">
        <f t="shared" ca="1" si="4"/>
        <v>2024</v>
      </c>
      <c r="X372" s="129">
        <f t="shared" ca="1" si="5"/>
        <v>2027</v>
      </c>
      <c r="Y372" s="129">
        <f t="shared" ca="1" si="6"/>
        <v>2030</v>
      </c>
      <c r="Z372" s="129"/>
      <c r="AA372" s="113">
        <f t="shared" si="7"/>
        <v>58</v>
      </c>
      <c r="AB372" s="112">
        <f t="shared" si="8"/>
        <v>0</v>
      </c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</row>
    <row r="373" spans="1:39">
      <c r="A373" s="22" t="s">
        <v>2391</v>
      </c>
      <c r="B373" s="23" t="s">
        <v>56</v>
      </c>
      <c r="C373" s="23" t="s">
        <v>584</v>
      </c>
      <c r="D373" s="23" t="s">
        <v>2392</v>
      </c>
      <c r="E373" s="23" t="s">
        <v>2393</v>
      </c>
      <c r="F373" s="23" t="s">
        <v>43</v>
      </c>
      <c r="G373" s="125">
        <v>44428</v>
      </c>
      <c r="H373" s="125">
        <v>44440</v>
      </c>
      <c r="I373" s="23" t="s">
        <v>2394</v>
      </c>
      <c r="J373" s="26">
        <v>1</v>
      </c>
      <c r="K373" s="23" t="s">
        <v>2395</v>
      </c>
      <c r="L373" s="179">
        <v>44659</v>
      </c>
      <c r="M373" s="127">
        <v>356</v>
      </c>
      <c r="N373" s="127" t="s">
        <v>47</v>
      </c>
      <c r="O373" s="45">
        <v>44634</v>
      </c>
      <c r="P373" s="23" t="str">
        <f t="shared" ca="1" si="24"/>
        <v>Desvinculado</v>
      </c>
      <c r="Q373" s="129"/>
      <c r="R373" s="104">
        <v>1</v>
      </c>
      <c r="S373" s="104">
        <f t="shared" si="23"/>
        <v>1</v>
      </c>
      <c r="T373" s="104">
        <f t="shared" si="2"/>
        <v>1</v>
      </c>
      <c r="U373" s="129">
        <f t="shared" si="3"/>
        <v>0.5</v>
      </c>
      <c r="V373" s="129"/>
      <c r="W373" s="129">
        <f t="shared" ca="1" si="4"/>
        <v>2024</v>
      </c>
      <c r="X373" s="129">
        <f t="shared" ca="1" si="5"/>
        <v>2027</v>
      </c>
      <c r="Y373" s="129">
        <f t="shared" ca="1" si="6"/>
        <v>2030</v>
      </c>
      <c r="Z373" s="104">
        <v>1</v>
      </c>
      <c r="AA373" s="113">
        <f t="shared" si="7"/>
        <v>25</v>
      </c>
      <c r="AB373" s="112">
        <f t="shared" si="8"/>
        <v>1</v>
      </c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</row>
    <row r="374" spans="1:39">
      <c r="A374" s="22" t="s">
        <v>2396</v>
      </c>
      <c r="B374" s="23" t="s">
        <v>56</v>
      </c>
      <c r="C374" s="23" t="s">
        <v>220</v>
      </c>
      <c r="D374" s="23" t="s">
        <v>927</v>
      </c>
      <c r="E374" s="23" t="s">
        <v>2397</v>
      </c>
      <c r="F374" s="23" t="s">
        <v>43</v>
      </c>
      <c r="G374" s="125">
        <v>43585</v>
      </c>
      <c r="H374" s="125">
        <v>43591</v>
      </c>
      <c r="I374" s="23" t="s">
        <v>2398</v>
      </c>
      <c r="J374" s="26">
        <v>1</v>
      </c>
      <c r="K374" s="23" t="s">
        <v>2399</v>
      </c>
      <c r="L374" s="195">
        <v>44658</v>
      </c>
      <c r="M374" s="127">
        <v>557</v>
      </c>
      <c r="N374" s="127" t="s">
        <v>254</v>
      </c>
      <c r="O374" s="178">
        <v>44683</v>
      </c>
      <c r="P374" s="23" t="str">
        <f t="shared" ca="1" si="24"/>
        <v>Desvinculado</v>
      </c>
      <c r="Q374" s="129"/>
      <c r="R374" s="104">
        <v>1</v>
      </c>
      <c r="S374" s="104">
        <f t="shared" si="23"/>
        <v>3</v>
      </c>
      <c r="T374" s="104">
        <f t="shared" si="2"/>
        <v>8</v>
      </c>
      <c r="U374" s="129">
        <f t="shared" si="3"/>
        <v>3</v>
      </c>
      <c r="V374" s="104">
        <v>1</v>
      </c>
      <c r="W374" s="129" t="str">
        <f t="shared" ca="1" si="4"/>
        <v>No Aplica</v>
      </c>
      <c r="X374" s="129">
        <f t="shared" ca="1" si="5"/>
        <v>2025</v>
      </c>
      <c r="Y374" s="129">
        <f t="shared" ca="1" si="6"/>
        <v>2028</v>
      </c>
      <c r="Z374" s="104">
        <v>1</v>
      </c>
      <c r="AA374" s="113">
        <f t="shared" si="7"/>
        <v>-25</v>
      </c>
      <c r="AB374" s="112">
        <f t="shared" si="8"/>
        <v>1</v>
      </c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</row>
    <row r="375" spans="1:39">
      <c r="A375" s="22" t="s">
        <v>2400</v>
      </c>
      <c r="B375" s="23" t="s">
        <v>56</v>
      </c>
      <c r="C375" s="23" t="s">
        <v>220</v>
      </c>
      <c r="D375" s="23" t="s">
        <v>1104</v>
      </c>
      <c r="E375" s="23" t="s">
        <v>2401</v>
      </c>
      <c r="F375" s="23" t="s">
        <v>33</v>
      </c>
      <c r="G375" s="125">
        <v>43579</v>
      </c>
      <c r="H375" s="125">
        <v>43587</v>
      </c>
      <c r="I375" s="23" t="s">
        <v>2402</v>
      </c>
      <c r="J375" s="26">
        <v>1</v>
      </c>
      <c r="K375" s="23" t="s">
        <v>2403</v>
      </c>
      <c r="L375" s="195">
        <v>44658</v>
      </c>
      <c r="M375" s="127">
        <v>557</v>
      </c>
      <c r="N375" s="127" t="s">
        <v>254</v>
      </c>
      <c r="O375" s="178">
        <v>44687</v>
      </c>
      <c r="P375" s="23" t="str">
        <f t="shared" ca="1" si="24"/>
        <v>Desvinculado</v>
      </c>
      <c r="Q375" s="129"/>
      <c r="R375" s="104">
        <v>1</v>
      </c>
      <c r="S375" s="104">
        <f t="shared" si="23"/>
        <v>3</v>
      </c>
      <c r="T375" s="104">
        <f t="shared" si="2"/>
        <v>8</v>
      </c>
      <c r="U375" s="129">
        <f t="shared" si="3"/>
        <v>3</v>
      </c>
      <c r="V375" s="104">
        <v>1</v>
      </c>
      <c r="W375" s="129" t="str">
        <f t="shared" ca="1" si="4"/>
        <v>No Aplica</v>
      </c>
      <c r="X375" s="129">
        <f t="shared" ca="1" si="5"/>
        <v>2025</v>
      </c>
      <c r="Y375" s="129">
        <f t="shared" ca="1" si="6"/>
        <v>2028</v>
      </c>
      <c r="Z375" s="104">
        <v>1</v>
      </c>
      <c r="AA375" s="113">
        <f t="shared" si="7"/>
        <v>-29</v>
      </c>
      <c r="AB375" s="112">
        <f t="shared" si="8"/>
        <v>1</v>
      </c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</row>
    <row r="376" spans="1:39">
      <c r="A376" s="22" t="s">
        <v>2404</v>
      </c>
      <c r="B376" s="23" t="s">
        <v>127</v>
      </c>
      <c r="C376" s="23" t="s">
        <v>527</v>
      </c>
      <c r="D376" s="23" t="s">
        <v>2405</v>
      </c>
      <c r="E376" s="23" t="s">
        <v>2406</v>
      </c>
      <c r="F376" s="23" t="s">
        <v>43</v>
      </c>
      <c r="G376" s="125">
        <v>43675</v>
      </c>
      <c r="H376" s="125">
        <v>43699</v>
      </c>
      <c r="I376" s="23" t="s">
        <v>2407</v>
      </c>
      <c r="J376" s="26">
        <v>0</v>
      </c>
      <c r="K376" s="23" t="s">
        <v>2408</v>
      </c>
      <c r="L376" s="195">
        <v>44645</v>
      </c>
      <c r="M376" s="201">
        <v>15</v>
      </c>
      <c r="N376" s="127" t="s">
        <v>47</v>
      </c>
      <c r="O376" s="45">
        <v>44615</v>
      </c>
      <c r="P376" s="23" t="str">
        <f t="shared" ca="1" si="24"/>
        <v>Desvinculado</v>
      </c>
      <c r="Q376" s="129"/>
      <c r="R376" s="104">
        <v>0</v>
      </c>
      <c r="S376" s="104">
        <f t="shared" si="23"/>
        <v>0</v>
      </c>
      <c r="T376" s="104">
        <f t="shared" si="2"/>
        <v>-2</v>
      </c>
      <c r="U376" s="129">
        <f t="shared" si="3"/>
        <v>2.5</v>
      </c>
      <c r="V376" s="129"/>
      <c r="W376" s="129" t="str">
        <f t="shared" ca="1" si="4"/>
        <v>No Aplica</v>
      </c>
      <c r="X376" s="129">
        <f t="shared" ca="1" si="5"/>
        <v>2025</v>
      </c>
      <c r="Y376" s="129">
        <f t="shared" ca="1" si="6"/>
        <v>2028</v>
      </c>
      <c r="Z376" s="129"/>
      <c r="AA376" s="113">
        <f t="shared" si="7"/>
        <v>30</v>
      </c>
      <c r="AB376" s="112">
        <f t="shared" si="8"/>
        <v>0</v>
      </c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</row>
    <row r="377" spans="1:39">
      <c r="A377" s="72" t="s">
        <v>2409</v>
      </c>
      <c r="B377" s="23" t="s">
        <v>105</v>
      </c>
      <c r="C377" s="23" t="s">
        <v>143</v>
      </c>
      <c r="D377" s="23" t="s">
        <v>980</v>
      </c>
      <c r="E377" s="151" t="s">
        <v>2410</v>
      </c>
      <c r="F377" s="151" t="s">
        <v>33</v>
      </c>
      <c r="G377" s="125">
        <v>43584</v>
      </c>
      <c r="H377" s="202">
        <v>43587</v>
      </c>
      <c r="I377" s="23" t="s">
        <v>2411</v>
      </c>
      <c r="J377" s="151">
        <v>1</v>
      </c>
      <c r="K377" s="203" t="s">
        <v>2412</v>
      </c>
      <c r="L377" s="195">
        <v>44657</v>
      </c>
      <c r="M377" s="201" t="s">
        <v>2413</v>
      </c>
      <c r="N377" s="127" t="s">
        <v>254</v>
      </c>
      <c r="O377" s="45">
        <v>44683</v>
      </c>
      <c r="P377" s="23" t="str">
        <f t="shared" ca="1" si="24"/>
        <v>Desvinculado</v>
      </c>
      <c r="Q377" s="129"/>
      <c r="R377" s="104">
        <v>1</v>
      </c>
      <c r="S377" s="104">
        <f t="shared" si="23"/>
        <v>3</v>
      </c>
      <c r="T377" s="104">
        <f t="shared" si="2"/>
        <v>8</v>
      </c>
      <c r="U377" s="129">
        <f t="shared" si="3"/>
        <v>3</v>
      </c>
      <c r="V377" s="104">
        <v>1</v>
      </c>
      <c r="W377" s="129" t="str">
        <f t="shared" ca="1" si="4"/>
        <v>No Aplica</v>
      </c>
      <c r="X377" s="129">
        <f t="shared" ca="1" si="5"/>
        <v>2025</v>
      </c>
      <c r="Y377" s="129">
        <f t="shared" ca="1" si="6"/>
        <v>2028</v>
      </c>
      <c r="Z377" s="104">
        <v>1</v>
      </c>
      <c r="AA377" s="113">
        <f t="shared" si="7"/>
        <v>-26</v>
      </c>
      <c r="AB377" s="112">
        <f t="shared" si="8"/>
        <v>1</v>
      </c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</row>
    <row r="378" spans="1:39">
      <c r="A378" s="22" t="s">
        <v>2414</v>
      </c>
      <c r="B378" s="23" t="s">
        <v>92</v>
      </c>
      <c r="C378" s="23" t="s">
        <v>138</v>
      </c>
      <c r="D378" s="23" t="s">
        <v>980</v>
      </c>
      <c r="E378" s="23" t="s">
        <v>2415</v>
      </c>
      <c r="F378" s="23" t="s">
        <v>33</v>
      </c>
      <c r="G378" s="125">
        <v>43567</v>
      </c>
      <c r="H378" s="125">
        <v>43586</v>
      </c>
      <c r="I378" s="23" t="s">
        <v>2416</v>
      </c>
      <c r="J378" s="26">
        <v>1</v>
      </c>
      <c r="K378" s="23" t="s">
        <v>2417</v>
      </c>
      <c r="L378" s="195">
        <v>44651</v>
      </c>
      <c r="M378" s="127">
        <v>110</v>
      </c>
      <c r="N378" s="127" t="s">
        <v>254</v>
      </c>
      <c r="O378" s="45">
        <v>44683</v>
      </c>
      <c r="P378" s="23" t="str">
        <f t="shared" ca="1" si="24"/>
        <v>Desvinculado</v>
      </c>
      <c r="Q378" s="129"/>
      <c r="R378" s="104">
        <v>1</v>
      </c>
      <c r="S378" s="104">
        <f t="shared" si="23"/>
        <v>3</v>
      </c>
      <c r="T378" s="104">
        <f t="shared" si="2"/>
        <v>8</v>
      </c>
      <c r="U378" s="129">
        <f t="shared" si="3"/>
        <v>3</v>
      </c>
      <c r="V378" s="104">
        <v>1</v>
      </c>
      <c r="W378" s="129" t="str">
        <f t="shared" ca="1" si="4"/>
        <v>No Aplica</v>
      </c>
      <c r="X378" s="129">
        <f t="shared" ca="1" si="5"/>
        <v>2025</v>
      </c>
      <c r="Y378" s="129">
        <f t="shared" ca="1" si="6"/>
        <v>2028</v>
      </c>
      <c r="Z378" s="104">
        <v>1</v>
      </c>
      <c r="AA378" s="113">
        <f t="shared" si="7"/>
        <v>-32</v>
      </c>
      <c r="AB378" s="112">
        <f t="shared" si="8"/>
        <v>1</v>
      </c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</row>
    <row r="379" spans="1:39">
      <c r="A379" s="22" t="s">
        <v>2418</v>
      </c>
      <c r="B379" s="23" t="s">
        <v>127</v>
      </c>
      <c r="C379" s="23" t="s">
        <v>527</v>
      </c>
      <c r="D379" s="23" t="s">
        <v>2419</v>
      </c>
      <c r="E379" s="23" t="s">
        <v>2420</v>
      </c>
      <c r="F379" s="23" t="s">
        <v>43</v>
      </c>
      <c r="G379" s="125">
        <v>43609</v>
      </c>
      <c r="H379" s="125">
        <v>43626</v>
      </c>
      <c r="I379" s="23" t="s">
        <v>2421</v>
      </c>
      <c r="J379" s="26">
        <v>1</v>
      </c>
      <c r="K379" s="23" t="s">
        <v>2422</v>
      </c>
      <c r="L379" s="195">
        <v>44650</v>
      </c>
      <c r="M379" s="127">
        <v>15</v>
      </c>
      <c r="N379" s="127" t="s">
        <v>47</v>
      </c>
      <c r="O379" s="178">
        <v>44652</v>
      </c>
      <c r="P379" s="23" t="str">
        <f t="shared" ca="1" si="24"/>
        <v>Desvinculado</v>
      </c>
      <c r="Q379" s="129"/>
      <c r="R379" s="104">
        <v>1</v>
      </c>
      <c r="S379" s="104">
        <f t="shared" si="23"/>
        <v>2</v>
      </c>
      <c r="T379" s="104">
        <f t="shared" si="2"/>
        <v>3</v>
      </c>
      <c r="U379" s="129">
        <f t="shared" si="3"/>
        <v>2.8</v>
      </c>
      <c r="V379" s="104">
        <v>1</v>
      </c>
      <c r="W379" s="129" t="str">
        <f t="shared" ca="1" si="4"/>
        <v>No Aplica</v>
      </c>
      <c r="X379" s="129">
        <f t="shared" ca="1" si="5"/>
        <v>2025</v>
      </c>
      <c r="Y379" s="129">
        <f t="shared" ca="1" si="6"/>
        <v>2028</v>
      </c>
      <c r="Z379" s="104">
        <v>1</v>
      </c>
      <c r="AA379" s="113">
        <f t="shared" si="7"/>
        <v>-2</v>
      </c>
      <c r="AB379" s="112">
        <f t="shared" si="8"/>
        <v>1</v>
      </c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</row>
    <row r="380" spans="1:39">
      <c r="A380" s="72">
        <v>2091</v>
      </c>
      <c r="B380" s="23" t="s">
        <v>181</v>
      </c>
      <c r="C380" s="23" t="s">
        <v>2423</v>
      </c>
      <c r="D380" s="23" t="s">
        <v>2424</v>
      </c>
      <c r="E380" s="23" t="s">
        <v>2425</v>
      </c>
      <c r="F380" s="23" t="s">
        <v>33</v>
      </c>
      <c r="G380" s="125">
        <v>41334</v>
      </c>
      <c r="H380" s="125">
        <v>41365</v>
      </c>
      <c r="I380" s="23" t="s">
        <v>2426</v>
      </c>
      <c r="J380" s="26">
        <v>1</v>
      </c>
      <c r="K380" s="23" t="s">
        <v>2427</v>
      </c>
      <c r="L380" s="126">
        <v>44649</v>
      </c>
      <c r="M380" s="127">
        <v>127</v>
      </c>
      <c r="N380" s="127" t="s">
        <v>592</v>
      </c>
      <c r="O380" s="136">
        <v>44653</v>
      </c>
      <c r="P380" s="23" t="str">
        <f t="shared" ca="1" si="24"/>
        <v>Desvinculado</v>
      </c>
      <c r="Q380" s="129"/>
      <c r="R380" s="104">
        <v>1</v>
      </c>
      <c r="S380" s="104">
        <f t="shared" si="23"/>
        <v>2</v>
      </c>
      <c r="T380" s="104">
        <f t="shared" si="2"/>
        <v>3</v>
      </c>
      <c r="U380" s="129">
        <f t="shared" si="3"/>
        <v>9</v>
      </c>
      <c r="V380" s="104">
        <v>1</v>
      </c>
      <c r="W380" s="129" t="str">
        <f t="shared" ca="1" si="4"/>
        <v>No Aplica</v>
      </c>
      <c r="X380" s="129" t="str">
        <f t="shared" ca="1" si="5"/>
        <v>No Aplica</v>
      </c>
      <c r="Y380" s="129" t="str">
        <f t="shared" ca="1" si="6"/>
        <v>No Aplica</v>
      </c>
      <c r="Z380" s="104">
        <v>1</v>
      </c>
      <c r="AA380" s="113">
        <f t="shared" si="7"/>
        <v>-4</v>
      </c>
      <c r="AB380" s="112">
        <f t="shared" si="8"/>
        <v>1</v>
      </c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</row>
    <row r="381" spans="1:39">
      <c r="A381" s="22" t="s">
        <v>2428</v>
      </c>
      <c r="B381" s="23" t="s">
        <v>105</v>
      </c>
      <c r="C381" s="23" t="s">
        <v>143</v>
      </c>
      <c r="D381" s="23" t="s">
        <v>798</v>
      </c>
      <c r="E381" s="23" t="s">
        <v>2429</v>
      </c>
      <c r="F381" s="23" t="s">
        <v>43</v>
      </c>
      <c r="G381" s="125">
        <v>43616</v>
      </c>
      <c r="H381" s="125">
        <v>43626</v>
      </c>
      <c r="I381" s="23" t="s">
        <v>2430</v>
      </c>
      <c r="J381" s="26">
        <v>1</v>
      </c>
      <c r="K381" s="23" t="s">
        <v>2431</v>
      </c>
      <c r="L381" s="126">
        <v>44649</v>
      </c>
      <c r="M381" s="127">
        <v>253</v>
      </c>
      <c r="N381" s="127" t="s">
        <v>1814</v>
      </c>
      <c r="O381" s="33">
        <v>44643</v>
      </c>
      <c r="P381" s="23" t="str">
        <f t="shared" ca="1" si="24"/>
        <v>Desvinculado</v>
      </c>
      <c r="Q381" s="129"/>
      <c r="R381" s="104">
        <v>1</v>
      </c>
      <c r="S381" s="104">
        <f t="shared" si="23"/>
        <v>1</v>
      </c>
      <c r="T381" s="104">
        <f t="shared" si="2"/>
        <v>2</v>
      </c>
      <c r="U381" s="129">
        <f t="shared" si="3"/>
        <v>2.8</v>
      </c>
      <c r="V381" s="129"/>
      <c r="W381" s="129" t="str">
        <f t="shared" ca="1" si="4"/>
        <v>No Aplica</v>
      </c>
      <c r="X381" s="129">
        <f t="shared" ca="1" si="5"/>
        <v>2025</v>
      </c>
      <c r="Y381" s="129">
        <f t="shared" ca="1" si="6"/>
        <v>2028</v>
      </c>
      <c r="Z381" s="104">
        <v>1</v>
      </c>
      <c r="AA381" s="113">
        <f t="shared" si="7"/>
        <v>6</v>
      </c>
      <c r="AB381" s="112">
        <f t="shared" si="8"/>
        <v>1</v>
      </c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</row>
    <row r="382" spans="1:39">
      <c r="A382" s="22" t="s">
        <v>2432</v>
      </c>
      <c r="B382" s="23" t="s">
        <v>919</v>
      </c>
      <c r="C382" s="23" t="s">
        <v>920</v>
      </c>
      <c r="D382" s="23" t="s">
        <v>927</v>
      </c>
      <c r="E382" s="23" t="s">
        <v>2433</v>
      </c>
      <c r="F382" s="23" t="s">
        <v>33</v>
      </c>
      <c r="G382" s="125">
        <v>44083</v>
      </c>
      <c r="H382" s="125">
        <v>44095</v>
      </c>
      <c r="I382" s="23" t="s">
        <v>2434</v>
      </c>
      <c r="J382" s="26">
        <v>0</v>
      </c>
      <c r="K382" s="23" t="s">
        <v>2435</v>
      </c>
      <c r="L382" s="195">
        <v>44641</v>
      </c>
      <c r="M382" s="201">
        <v>108</v>
      </c>
      <c r="N382" s="127" t="s">
        <v>47</v>
      </c>
      <c r="O382" s="33">
        <v>44629</v>
      </c>
      <c r="P382" s="23" t="str">
        <f t="shared" ca="1" si="24"/>
        <v>Desvinculado</v>
      </c>
      <c r="Q382" s="129"/>
      <c r="R382" s="104">
        <v>0</v>
      </c>
      <c r="S382" s="104">
        <f t="shared" si="23"/>
        <v>1</v>
      </c>
      <c r="T382" s="104">
        <f t="shared" si="2"/>
        <v>0</v>
      </c>
      <c r="U382" s="129">
        <f t="shared" si="3"/>
        <v>1.5</v>
      </c>
      <c r="V382" s="129"/>
      <c r="W382" s="129" t="str">
        <f t="shared" ca="1" si="4"/>
        <v>No Aplica</v>
      </c>
      <c r="X382" s="129">
        <f t="shared" ca="1" si="5"/>
        <v>2026</v>
      </c>
      <c r="Y382" s="129">
        <f t="shared" ca="1" si="6"/>
        <v>2029</v>
      </c>
      <c r="Z382" s="129"/>
      <c r="AA382" s="113">
        <f t="shared" si="7"/>
        <v>12</v>
      </c>
      <c r="AB382" s="112">
        <f t="shared" si="8"/>
        <v>0</v>
      </c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</row>
    <row r="383" spans="1:39">
      <c r="A383" s="72" t="s">
        <v>2436</v>
      </c>
      <c r="B383" s="23" t="s">
        <v>919</v>
      </c>
      <c r="C383" s="23" t="s">
        <v>920</v>
      </c>
      <c r="D383" s="23" t="s">
        <v>1191</v>
      </c>
      <c r="E383" s="151" t="s">
        <v>2437</v>
      </c>
      <c r="F383" s="151" t="s">
        <v>33</v>
      </c>
      <c r="G383" s="204">
        <v>44428</v>
      </c>
      <c r="H383" s="202">
        <v>44431</v>
      </c>
      <c r="I383" s="151" t="s">
        <v>2438</v>
      </c>
      <c r="J383" s="151">
        <v>0</v>
      </c>
      <c r="K383" s="203" t="s">
        <v>2439</v>
      </c>
      <c r="L383" s="195">
        <v>44641</v>
      </c>
      <c r="M383" s="201">
        <v>107</v>
      </c>
      <c r="N383" s="127" t="s">
        <v>36</v>
      </c>
      <c r="O383" s="45">
        <v>44532</v>
      </c>
      <c r="P383" s="23" t="str">
        <f t="shared" ca="1" si="24"/>
        <v>Desvinculado</v>
      </c>
      <c r="Q383" s="129"/>
      <c r="R383" s="104">
        <v>0</v>
      </c>
      <c r="S383" s="104">
        <f t="shared" si="23"/>
        <v>10</v>
      </c>
      <c r="T383" s="104">
        <f t="shared" si="2"/>
        <v>38</v>
      </c>
      <c r="U383" s="129">
        <f t="shared" si="3"/>
        <v>0.3</v>
      </c>
      <c r="V383" s="129"/>
      <c r="W383" s="129">
        <f t="shared" ca="1" si="4"/>
        <v>2024</v>
      </c>
      <c r="X383" s="129">
        <f t="shared" ca="1" si="5"/>
        <v>2027</v>
      </c>
      <c r="Y383" s="129">
        <f t="shared" ca="1" si="6"/>
        <v>2030</v>
      </c>
      <c r="Z383" s="129"/>
      <c r="AA383" s="113">
        <f t="shared" si="7"/>
        <v>109</v>
      </c>
      <c r="AB383" s="112">
        <f t="shared" si="8"/>
        <v>0</v>
      </c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</row>
    <row r="384" spans="1:39">
      <c r="A384" s="22" t="s">
        <v>2440</v>
      </c>
      <c r="B384" s="23" t="s">
        <v>56</v>
      </c>
      <c r="C384" s="23" t="s">
        <v>57</v>
      </c>
      <c r="D384" s="23" t="s">
        <v>927</v>
      </c>
      <c r="E384" s="23" t="s">
        <v>2441</v>
      </c>
      <c r="F384" s="23" t="s">
        <v>43</v>
      </c>
      <c r="G384" s="125">
        <v>43642</v>
      </c>
      <c r="H384" s="125">
        <v>43647</v>
      </c>
      <c r="I384" s="23" t="s">
        <v>2442</v>
      </c>
      <c r="J384" s="26">
        <v>1</v>
      </c>
      <c r="K384" s="23" t="s">
        <v>2443</v>
      </c>
      <c r="L384" s="195">
        <v>44644</v>
      </c>
      <c r="M384" s="127">
        <v>475</v>
      </c>
      <c r="N384" s="127" t="s">
        <v>47</v>
      </c>
      <c r="O384" s="45">
        <v>44652</v>
      </c>
      <c r="P384" s="23" t="str">
        <f t="shared" ca="1" si="24"/>
        <v>Desvinculado</v>
      </c>
      <c r="Q384" s="129"/>
      <c r="R384" s="104">
        <v>1</v>
      </c>
      <c r="S384" s="104">
        <f t="shared" si="23"/>
        <v>2</v>
      </c>
      <c r="T384" s="104">
        <f t="shared" si="2"/>
        <v>3</v>
      </c>
      <c r="U384" s="129">
        <f t="shared" si="3"/>
        <v>2.8</v>
      </c>
      <c r="V384" s="104">
        <v>1</v>
      </c>
      <c r="W384" s="129" t="str">
        <f t="shared" ca="1" si="4"/>
        <v>No Aplica</v>
      </c>
      <c r="X384" s="129">
        <f t="shared" ca="1" si="5"/>
        <v>2025</v>
      </c>
      <c r="Y384" s="129">
        <f t="shared" ca="1" si="6"/>
        <v>2028</v>
      </c>
      <c r="Z384" s="104">
        <v>1</v>
      </c>
      <c r="AA384" s="113">
        <f t="shared" si="7"/>
        <v>-8</v>
      </c>
      <c r="AB384" s="112">
        <f t="shared" si="8"/>
        <v>1</v>
      </c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</row>
    <row r="385" spans="1:39">
      <c r="A385" s="22" t="s">
        <v>2444</v>
      </c>
      <c r="B385" s="23" t="s">
        <v>49</v>
      </c>
      <c r="C385" s="23" t="s">
        <v>86</v>
      </c>
      <c r="D385" s="23" t="s">
        <v>2445</v>
      </c>
      <c r="E385" s="23" t="s">
        <v>2446</v>
      </c>
      <c r="F385" s="23" t="s">
        <v>43</v>
      </c>
      <c r="G385" s="125">
        <v>43668</v>
      </c>
      <c r="H385" s="125">
        <v>43670</v>
      </c>
      <c r="I385" s="23" t="s">
        <v>2447</v>
      </c>
      <c r="J385" s="26">
        <v>1</v>
      </c>
      <c r="K385" s="23" t="s">
        <v>2448</v>
      </c>
      <c r="L385" s="195">
        <v>44643</v>
      </c>
      <c r="M385" s="127">
        <v>323</v>
      </c>
      <c r="N385" s="127" t="s">
        <v>47</v>
      </c>
      <c r="O385" s="45">
        <v>44662</v>
      </c>
      <c r="P385" s="23" t="str">
        <f t="shared" ca="1" si="24"/>
        <v>Desvinculado</v>
      </c>
      <c r="Q385" s="129"/>
      <c r="R385" s="104">
        <v>1</v>
      </c>
      <c r="S385" s="104">
        <f t="shared" si="23"/>
        <v>2</v>
      </c>
      <c r="T385" s="104">
        <f t="shared" si="2"/>
        <v>5</v>
      </c>
      <c r="U385" s="129">
        <f t="shared" si="3"/>
        <v>2.7</v>
      </c>
      <c r="V385" s="104">
        <v>1</v>
      </c>
      <c r="W385" s="129" t="str">
        <f t="shared" ca="1" si="4"/>
        <v>No Aplica</v>
      </c>
      <c r="X385" s="129">
        <f t="shared" ca="1" si="5"/>
        <v>2025</v>
      </c>
      <c r="Y385" s="129">
        <f t="shared" ca="1" si="6"/>
        <v>2028</v>
      </c>
      <c r="Z385" s="104">
        <v>1</v>
      </c>
      <c r="AA385" s="113">
        <f t="shared" si="7"/>
        <v>-19</v>
      </c>
      <c r="AB385" s="112">
        <f t="shared" si="8"/>
        <v>1</v>
      </c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</row>
    <row r="386" spans="1:39">
      <c r="A386" s="72">
        <v>3431</v>
      </c>
      <c r="B386" s="23" t="s">
        <v>49</v>
      </c>
      <c r="C386" s="23" t="s">
        <v>80</v>
      </c>
      <c r="D386" s="23" t="s">
        <v>2449</v>
      </c>
      <c r="E386" s="151" t="s">
        <v>2450</v>
      </c>
      <c r="F386" s="151" t="s">
        <v>33</v>
      </c>
      <c r="G386" s="205">
        <v>42668</v>
      </c>
      <c r="H386" s="206">
        <v>42705</v>
      </c>
      <c r="I386" s="151" t="s">
        <v>2451</v>
      </c>
      <c r="J386" s="151">
        <v>0</v>
      </c>
      <c r="K386" s="203" t="s">
        <v>2452</v>
      </c>
      <c r="L386" s="195">
        <v>44634</v>
      </c>
      <c r="M386" s="201">
        <v>44</v>
      </c>
      <c r="N386" s="127" t="s">
        <v>47</v>
      </c>
      <c r="O386" s="185">
        <v>44630</v>
      </c>
      <c r="P386" s="23" t="str">
        <f t="shared" ca="1" si="24"/>
        <v>Desvinculado</v>
      </c>
      <c r="Q386" s="129"/>
      <c r="R386" s="104">
        <v>0</v>
      </c>
      <c r="S386" s="104">
        <v>0</v>
      </c>
      <c r="T386" s="104">
        <f t="shared" si="2"/>
        <v>0</v>
      </c>
      <c r="U386" s="129">
        <f t="shared" si="3"/>
        <v>5.3</v>
      </c>
      <c r="V386" s="129"/>
      <c r="W386" s="129" t="str">
        <f t="shared" ca="1" si="4"/>
        <v>No Aplica</v>
      </c>
      <c r="X386" s="129" t="str">
        <f t="shared" ca="1" si="5"/>
        <v>No Aplica</v>
      </c>
      <c r="Y386" s="129">
        <f t="shared" ca="1" si="6"/>
        <v>2025</v>
      </c>
      <c r="Z386" s="129"/>
      <c r="AA386" s="113">
        <f t="shared" si="7"/>
        <v>4</v>
      </c>
      <c r="AB386" s="112">
        <f t="shared" si="8"/>
        <v>0</v>
      </c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</row>
    <row r="387" spans="1:39">
      <c r="A387" s="22" t="s">
        <v>2453</v>
      </c>
      <c r="B387" s="23" t="s">
        <v>127</v>
      </c>
      <c r="C387" s="23" t="s">
        <v>558</v>
      </c>
      <c r="D387" s="23" t="s">
        <v>732</v>
      </c>
      <c r="E387" s="23" t="s">
        <v>2454</v>
      </c>
      <c r="F387" s="23" t="s">
        <v>43</v>
      </c>
      <c r="G387" s="125">
        <v>44292</v>
      </c>
      <c r="H387" s="125">
        <v>44298</v>
      </c>
      <c r="I387" s="23" t="s">
        <v>2455</v>
      </c>
      <c r="J387" s="26">
        <v>1</v>
      </c>
      <c r="K387" s="23" t="s">
        <v>2456</v>
      </c>
      <c r="L387" s="195">
        <v>44643</v>
      </c>
      <c r="M387" s="127">
        <v>251</v>
      </c>
      <c r="N387" s="127" t="s">
        <v>47</v>
      </c>
      <c r="O387" s="45">
        <v>44728</v>
      </c>
      <c r="P387" s="23" t="str">
        <f t="shared" ca="1" si="24"/>
        <v>Desvinculado</v>
      </c>
      <c r="Q387" s="129"/>
      <c r="R387" s="104">
        <v>1</v>
      </c>
      <c r="S387" s="104">
        <f t="shared" ref="S387:S487" si="25">IF(O387="","", MONTH(O387)-2)</f>
        <v>4</v>
      </c>
      <c r="T387" s="104">
        <f t="shared" si="2"/>
        <v>14</v>
      </c>
      <c r="U387" s="129">
        <f t="shared" si="3"/>
        <v>1.2</v>
      </c>
      <c r="V387" s="129"/>
      <c r="W387" s="129">
        <f t="shared" ca="1" si="4"/>
        <v>2024</v>
      </c>
      <c r="X387" s="129">
        <f t="shared" ca="1" si="5"/>
        <v>2027</v>
      </c>
      <c r="Y387" s="129">
        <f t="shared" ca="1" si="6"/>
        <v>2030</v>
      </c>
      <c r="Z387" s="104">
        <v>1</v>
      </c>
      <c r="AA387" s="113">
        <f t="shared" si="7"/>
        <v>-85</v>
      </c>
      <c r="AB387" s="112">
        <f t="shared" si="8"/>
        <v>1</v>
      </c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</row>
    <row r="388" spans="1:39">
      <c r="A388" s="22" t="s">
        <v>2457</v>
      </c>
      <c r="B388" s="23" t="s">
        <v>105</v>
      </c>
      <c r="C388" s="23" t="s">
        <v>143</v>
      </c>
      <c r="D388" s="23" t="s">
        <v>727</v>
      </c>
      <c r="E388" s="23" t="s">
        <v>2458</v>
      </c>
      <c r="F388" s="23" t="s">
        <v>43</v>
      </c>
      <c r="G388" s="125">
        <v>43573</v>
      </c>
      <c r="H388" s="125">
        <v>43577</v>
      </c>
      <c r="I388" s="23" t="s">
        <v>2459</v>
      </c>
      <c r="J388" s="26">
        <v>1</v>
      </c>
      <c r="K388" s="23" t="s">
        <v>2460</v>
      </c>
      <c r="L388" s="195">
        <v>44642</v>
      </c>
      <c r="M388" s="127" t="s">
        <v>2461</v>
      </c>
      <c r="N388" s="127" t="s">
        <v>254</v>
      </c>
      <c r="O388" s="178">
        <v>44673</v>
      </c>
      <c r="P388" s="23" t="str">
        <f t="shared" ca="1" si="24"/>
        <v>Desvinculado</v>
      </c>
      <c r="Q388" s="129"/>
      <c r="R388" s="104">
        <v>1</v>
      </c>
      <c r="S388" s="104">
        <f t="shared" si="25"/>
        <v>2</v>
      </c>
      <c r="T388" s="104">
        <f t="shared" si="2"/>
        <v>6</v>
      </c>
      <c r="U388" s="129">
        <f t="shared" si="3"/>
        <v>3</v>
      </c>
      <c r="V388" s="104">
        <v>1</v>
      </c>
      <c r="W388" s="129" t="str">
        <f t="shared" ca="1" si="4"/>
        <v>No Aplica</v>
      </c>
      <c r="X388" s="129">
        <f t="shared" ca="1" si="5"/>
        <v>2025</v>
      </c>
      <c r="Y388" s="129">
        <f t="shared" ca="1" si="6"/>
        <v>2028</v>
      </c>
      <c r="Z388" s="104">
        <v>1</v>
      </c>
      <c r="AA388" s="113">
        <f t="shared" si="7"/>
        <v>-31</v>
      </c>
      <c r="AB388" s="112">
        <f t="shared" si="8"/>
        <v>1</v>
      </c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</row>
    <row r="389" spans="1:39">
      <c r="A389" s="72" t="s">
        <v>2462</v>
      </c>
      <c r="B389" s="23" t="s">
        <v>39</v>
      </c>
      <c r="C389" s="23" t="s">
        <v>2463</v>
      </c>
      <c r="D389" s="23" t="s">
        <v>1034</v>
      </c>
      <c r="E389" s="151" t="s">
        <v>2464</v>
      </c>
      <c r="F389" s="151" t="s">
        <v>33</v>
      </c>
      <c r="G389" s="204">
        <v>43349</v>
      </c>
      <c r="H389" s="206">
        <v>43358</v>
      </c>
      <c r="I389" s="151" t="s">
        <v>2465</v>
      </c>
      <c r="J389" s="151">
        <v>0</v>
      </c>
      <c r="K389" s="203" t="s">
        <v>2466</v>
      </c>
      <c r="L389" s="195">
        <v>44630</v>
      </c>
      <c r="M389" s="207" t="s">
        <v>2467</v>
      </c>
      <c r="N389" s="127" t="s">
        <v>36</v>
      </c>
      <c r="O389" s="33">
        <v>44630</v>
      </c>
      <c r="P389" s="23" t="str">
        <f t="shared" ca="1" si="24"/>
        <v>Desvinculado</v>
      </c>
      <c r="Q389" s="129"/>
      <c r="R389" s="104">
        <v>1</v>
      </c>
      <c r="S389" s="104">
        <f t="shared" si="25"/>
        <v>1</v>
      </c>
      <c r="T389" s="104">
        <f t="shared" si="2"/>
        <v>0</v>
      </c>
      <c r="U389" s="129">
        <f t="shared" si="3"/>
        <v>3.5</v>
      </c>
      <c r="V389" s="129"/>
      <c r="W389" s="129" t="str">
        <f t="shared" ca="1" si="4"/>
        <v>No Aplica</v>
      </c>
      <c r="X389" s="129">
        <f t="shared" ca="1" si="5"/>
        <v>2024</v>
      </c>
      <c r="Y389" s="129">
        <f t="shared" ca="1" si="6"/>
        <v>2027</v>
      </c>
      <c r="Z389" s="104"/>
      <c r="AA389" s="113">
        <f t="shared" si="7"/>
        <v>0</v>
      </c>
      <c r="AB389" s="112">
        <f t="shared" si="8"/>
        <v>1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</row>
    <row r="390" spans="1:39">
      <c r="A390" s="22" t="s">
        <v>2468</v>
      </c>
      <c r="B390" s="23" t="s">
        <v>39</v>
      </c>
      <c r="C390" s="23" t="s">
        <v>537</v>
      </c>
      <c r="D390" s="23" t="s">
        <v>2469</v>
      </c>
      <c r="E390" s="23" t="s">
        <v>2470</v>
      </c>
      <c r="F390" s="23" t="s">
        <v>43</v>
      </c>
      <c r="G390" s="125">
        <v>43889</v>
      </c>
      <c r="H390" s="125">
        <v>43922</v>
      </c>
      <c r="I390" s="23" t="s">
        <v>2471</v>
      </c>
      <c r="J390" s="26">
        <v>1</v>
      </c>
      <c r="K390" s="23" t="s">
        <v>2472</v>
      </c>
      <c r="L390" s="195">
        <v>44642</v>
      </c>
      <c r="M390" s="127">
        <v>248</v>
      </c>
      <c r="N390" s="127" t="s">
        <v>36</v>
      </c>
      <c r="O390" s="45">
        <v>44653</v>
      </c>
      <c r="P390" s="23" t="str">
        <f t="shared" ca="1" si="24"/>
        <v>Desvinculado</v>
      </c>
      <c r="Q390" s="129"/>
      <c r="R390" s="104">
        <v>1</v>
      </c>
      <c r="S390" s="104">
        <f t="shared" si="25"/>
        <v>2</v>
      </c>
      <c r="T390" s="104">
        <f t="shared" si="2"/>
        <v>3</v>
      </c>
      <c r="U390" s="129">
        <f t="shared" si="3"/>
        <v>2</v>
      </c>
      <c r="V390" s="104">
        <v>1</v>
      </c>
      <c r="W390" s="129" t="str">
        <f t="shared" ca="1" si="4"/>
        <v>No Aplica</v>
      </c>
      <c r="X390" s="129">
        <f t="shared" ca="1" si="5"/>
        <v>2026</v>
      </c>
      <c r="Y390" s="129">
        <f t="shared" ca="1" si="6"/>
        <v>2029</v>
      </c>
      <c r="Z390" s="104">
        <v>1</v>
      </c>
      <c r="AA390" s="113">
        <f t="shared" si="7"/>
        <v>-11</v>
      </c>
      <c r="AB390" s="112">
        <f t="shared" si="8"/>
        <v>1</v>
      </c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</row>
    <row r="391" spans="1:39">
      <c r="A391" s="72" t="s">
        <v>2473</v>
      </c>
      <c r="B391" s="23" t="s">
        <v>111</v>
      </c>
      <c r="C391" s="23" t="s">
        <v>112</v>
      </c>
      <c r="D391" s="23" t="s">
        <v>1029</v>
      </c>
      <c r="E391" s="151" t="s">
        <v>2474</v>
      </c>
      <c r="F391" s="151" t="s">
        <v>43</v>
      </c>
      <c r="G391" s="204">
        <v>43473</v>
      </c>
      <c r="H391" s="202">
        <v>43479</v>
      </c>
      <c r="I391" s="151" t="s">
        <v>2475</v>
      </c>
      <c r="J391" s="151">
        <v>1</v>
      </c>
      <c r="K391" s="203" t="s">
        <v>2476</v>
      </c>
      <c r="L391" s="195">
        <v>44635</v>
      </c>
      <c r="M391" s="207" t="s">
        <v>2477</v>
      </c>
      <c r="N391" s="127" t="s">
        <v>36</v>
      </c>
      <c r="O391" s="178">
        <v>44635</v>
      </c>
      <c r="P391" s="23" t="str">
        <f t="shared" ca="1" si="24"/>
        <v>Desvinculado</v>
      </c>
      <c r="Q391" s="129"/>
      <c r="R391" s="104">
        <v>1</v>
      </c>
      <c r="S391" s="104">
        <f t="shared" si="25"/>
        <v>1</v>
      </c>
      <c r="T391" s="104">
        <f t="shared" si="2"/>
        <v>1</v>
      </c>
      <c r="U391" s="129">
        <f t="shared" si="3"/>
        <v>3.2</v>
      </c>
      <c r="V391" s="104">
        <v>1</v>
      </c>
      <c r="W391" s="129" t="str">
        <f t="shared" ca="1" si="4"/>
        <v>No Aplica</v>
      </c>
      <c r="X391" s="129">
        <f t="shared" ca="1" si="5"/>
        <v>2025</v>
      </c>
      <c r="Y391" s="129">
        <f t="shared" ca="1" si="6"/>
        <v>2028</v>
      </c>
      <c r="Z391" s="104">
        <v>1</v>
      </c>
      <c r="AA391" s="113">
        <f t="shared" si="7"/>
        <v>0</v>
      </c>
      <c r="AB391" s="112">
        <f t="shared" si="8"/>
        <v>1</v>
      </c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</row>
    <row r="392" spans="1:39">
      <c r="A392" s="72" t="s">
        <v>2478</v>
      </c>
      <c r="B392" s="23" t="s">
        <v>127</v>
      </c>
      <c r="C392" s="23" t="s">
        <v>2479</v>
      </c>
      <c r="D392" s="23" t="s">
        <v>2480</v>
      </c>
      <c r="E392" s="151" t="s">
        <v>2481</v>
      </c>
      <c r="F392" s="151" t="s">
        <v>43</v>
      </c>
      <c r="G392" s="204">
        <v>44470</v>
      </c>
      <c r="H392" s="206">
        <v>44467</v>
      </c>
      <c r="I392" s="151" t="s">
        <v>2482</v>
      </c>
      <c r="J392" s="151">
        <v>0</v>
      </c>
      <c r="K392" s="203" t="s">
        <v>2483</v>
      </c>
      <c r="L392" s="195">
        <v>44627</v>
      </c>
      <c r="M392" s="201">
        <v>150</v>
      </c>
      <c r="N392" s="127" t="s">
        <v>47</v>
      </c>
      <c r="O392" s="45">
        <v>44613</v>
      </c>
      <c r="P392" s="23" t="str">
        <f t="shared" ca="1" si="24"/>
        <v>Desvinculado</v>
      </c>
      <c r="Q392" s="129"/>
      <c r="R392" s="104">
        <v>0</v>
      </c>
      <c r="S392" s="104">
        <f t="shared" si="25"/>
        <v>0</v>
      </c>
      <c r="T392" s="104">
        <f t="shared" si="2"/>
        <v>-2</v>
      </c>
      <c r="U392" s="129">
        <f t="shared" si="3"/>
        <v>0.4</v>
      </c>
      <c r="V392" s="129"/>
      <c r="W392" s="129">
        <f t="shared" ca="1" si="4"/>
        <v>2024</v>
      </c>
      <c r="X392" s="129">
        <f t="shared" ca="1" si="5"/>
        <v>2027</v>
      </c>
      <c r="Y392" s="129">
        <f t="shared" ca="1" si="6"/>
        <v>2030</v>
      </c>
      <c r="Z392" s="129"/>
      <c r="AA392" s="113">
        <f t="shared" si="7"/>
        <v>14</v>
      </c>
      <c r="AB392" s="112">
        <f t="shared" si="8"/>
        <v>0</v>
      </c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</row>
    <row r="393" spans="1:39">
      <c r="A393" s="72" t="s">
        <v>2484</v>
      </c>
      <c r="B393" s="23" t="s">
        <v>39</v>
      </c>
      <c r="C393" s="23" t="s">
        <v>2485</v>
      </c>
      <c r="D393" s="23" t="s">
        <v>699</v>
      </c>
      <c r="E393" s="151" t="s">
        <v>2486</v>
      </c>
      <c r="F393" s="151" t="s">
        <v>33</v>
      </c>
      <c r="G393" s="205">
        <v>43825</v>
      </c>
      <c r="H393" s="208">
        <v>43843</v>
      </c>
      <c r="I393" s="151" t="s">
        <v>2487</v>
      </c>
      <c r="J393" s="151">
        <v>0</v>
      </c>
      <c r="K393" s="203" t="s">
        <v>2488</v>
      </c>
      <c r="L393" s="195">
        <v>44621</v>
      </c>
      <c r="M393" s="201">
        <v>572</v>
      </c>
      <c r="N393" s="127" t="s">
        <v>36</v>
      </c>
      <c r="O393" s="45">
        <v>44607</v>
      </c>
      <c r="P393" s="23" t="str">
        <f t="shared" ca="1" si="24"/>
        <v>Desvinculado</v>
      </c>
      <c r="Q393" s="129"/>
      <c r="R393" s="104">
        <v>1</v>
      </c>
      <c r="S393" s="104">
        <f t="shared" si="25"/>
        <v>0</v>
      </c>
      <c r="T393" s="104">
        <f t="shared" si="2"/>
        <v>-3</v>
      </c>
      <c r="U393" s="129">
        <f t="shared" si="3"/>
        <v>2.1</v>
      </c>
      <c r="V393" s="129"/>
      <c r="W393" s="129" t="str">
        <f t="shared" ca="1" si="4"/>
        <v>No Aplica</v>
      </c>
      <c r="X393" s="129">
        <f t="shared" ca="1" si="5"/>
        <v>2026</v>
      </c>
      <c r="Y393" s="129">
        <f t="shared" ca="1" si="6"/>
        <v>2029</v>
      </c>
      <c r="Z393" s="129"/>
      <c r="AA393" s="113">
        <f t="shared" si="7"/>
        <v>14</v>
      </c>
      <c r="AB393" s="112">
        <f t="shared" si="8"/>
        <v>1</v>
      </c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</row>
    <row r="394" spans="1:39">
      <c r="A394" s="72" t="s">
        <v>2489</v>
      </c>
      <c r="B394" s="23" t="s">
        <v>39</v>
      </c>
      <c r="C394" s="23" t="s">
        <v>2463</v>
      </c>
      <c r="D394" s="23" t="s">
        <v>2490</v>
      </c>
      <c r="E394" s="151" t="s">
        <v>2491</v>
      </c>
      <c r="F394" s="151" t="s">
        <v>33</v>
      </c>
      <c r="G394" s="205">
        <v>43069</v>
      </c>
      <c r="H394" s="208">
        <v>43101</v>
      </c>
      <c r="I394" s="151" t="s">
        <v>2492</v>
      </c>
      <c r="J394" s="151">
        <v>0</v>
      </c>
      <c r="K394" s="203" t="s">
        <v>2493</v>
      </c>
      <c r="L394" s="195">
        <v>44620</v>
      </c>
      <c r="M394" s="201">
        <v>37</v>
      </c>
      <c r="N394" s="127" t="s">
        <v>36</v>
      </c>
      <c r="O394" s="45">
        <v>44616</v>
      </c>
      <c r="P394" s="23" t="str">
        <f t="shared" ca="1" si="24"/>
        <v>Desvinculado</v>
      </c>
      <c r="Q394" s="129"/>
      <c r="R394" s="104">
        <v>1</v>
      </c>
      <c r="S394" s="104">
        <f t="shared" si="25"/>
        <v>0</v>
      </c>
      <c r="T394" s="104">
        <f t="shared" si="2"/>
        <v>-2</v>
      </c>
      <c r="U394" s="129">
        <f t="shared" si="3"/>
        <v>4.2</v>
      </c>
      <c r="V394" s="129"/>
      <c r="W394" s="129" t="str">
        <f t="shared" ca="1" si="4"/>
        <v>No Aplica</v>
      </c>
      <c r="X394" s="129">
        <f t="shared" ca="1" si="5"/>
        <v>2023</v>
      </c>
      <c r="Y394" s="129">
        <f t="shared" ca="1" si="6"/>
        <v>2026</v>
      </c>
      <c r="Z394" s="129"/>
      <c r="AA394" s="113">
        <f t="shared" si="7"/>
        <v>4</v>
      </c>
      <c r="AB394" s="112">
        <f t="shared" si="8"/>
        <v>1</v>
      </c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</row>
    <row r="395" spans="1:39">
      <c r="A395" s="72" t="s">
        <v>2494</v>
      </c>
      <c r="B395" s="23" t="s">
        <v>111</v>
      </c>
      <c r="C395" s="23" t="s">
        <v>1426</v>
      </c>
      <c r="D395" s="23" t="s">
        <v>2495</v>
      </c>
      <c r="E395" s="151" t="s">
        <v>2496</v>
      </c>
      <c r="F395" s="151" t="s">
        <v>33</v>
      </c>
      <c r="G395" s="204">
        <v>43336</v>
      </c>
      <c r="H395" s="208">
        <v>43333</v>
      </c>
      <c r="I395" s="151" t="s">
        <v>2497</v>
      </c>
      <c r="J395" s="151">
        <v>0</v>
      </c>
      <c r="K395" s="203" t="s">
        <v>2498</v>
      </c>
      <c r="L395" s="195">
        <v>44620</v>
      </c>
      <c r="M395" s="201">
        <v>70</v>
      </c>
      <c r="N395" s="127" t="s">
        <v>36</v>
      </c>
      <c r="O395" s="178">
        <v>44593</v>
      </c>
      <c r="P395" s="23" t="str">
        <f t="shared" ca="1" si="24"/>
        <v>Desvinculado</v>
      </c>
      <c r="Q395" s="129"/>
      <c r="R395" s="104">
        <v>1</v>
      </c>
      <c r="S395" s="104">
        <f t="shared" si="25"/>
        <v>0</v>
      </c>
      <c r="T395" s="104">
        <f t="shared" si="2"/>
        <v>-5</v>
      </c>
      <c r="U395" s="129">
        <f t="shared" si="3"/>
        <v>3.5</v>
      </c>
      <c r="V395" s="129"/>
      <c r="W395" s="129" t="str">
        <f t="shared" ca="1" si="4"/>
        <v>No Aplica</v>
      </c>
      <c r="X395" s="129">
        <f t="shared" ca="1" si="5"/>
        <v>2024</v>
      </c>
      <c r="Y395" s="129">
        <f t="shared" ca="1" si="6"/>
        <v>2027</v>
      </c>
      <c r="Z395" s="129"/>
      <c r="AA395" s="113">
        <f t="shared" si="7"/>
        <v>27</v>
      </c>
      <c r="AB395" s="112">
        <f t="shared" si="8"/>
        <v>1</v>
      </c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</row>
    <row r="396" spans="1:39">
      <c r="A396" s="72" t="s">
        <v>2499</v>
      </c>
      <c r="B396" s="23" t="s">
        <v>111</v>
      </c>
      <c r="C396" s="23" t="s">
        <v>1426</v>
      </c>
      <c r="D396" s="23" t="s">
        <v>738</v>
      </c>
      <c r="E396" s="151" t="s">
        <v>2500</v>
      </c>
      <c r="F396" s="151" t="s">
        <v>43</v>
      </c>
      <c r="G396" s="205">
        <v>43455</v>
      </c>
      <c r="H396" s="208">
        <v>43460</v>
      </c>
      <c r="I396" s="151" t="s">
        <v>2501</v>
      </c>
      <c r="J396" s="151">
        <v>0</v>
      </c>
      <c r="K396" s="203" t="s">
        <v>2502</v>
      </c>
      <c r="L396" s="195">
        <v>44620</v>
      </c>
      <c r="M396" s="201">
        <v>70</v>
      </c>
      <c r="N396" s="127" t="s">
        <v>36</v>
      </c>
      <c r="O396" s="33">
        <v>44593</v>
      </c>
      <c r="P396" s="23" t="str">
        <f t="shared" ca="1" si="24"/>
        <v>Desvinculado</v>
      </c>
      <c r="Q396" s="129"/>
      <c r="R396" s="104">
        <v>1</v>
      </c>
      <c r="S396" s="104">
        <f t="shared" si="25"/>
        <v>0</v>
      </c>
      <c r="T396" s="104">
        <f t="shared" si="2"/>
        <v>-5</v>
      </c>
      <c r="U396" s="129">
        <f t="shared" si="3"/>
        <v>3.1</v>
      </c>
      <c r="V396" s="129"/>
      <c r="W396" s="129" t="str">
        <f t="shared" ca="1" si="4"/>
        <v>No Aplica</v>
      </c>
      <c r="X396" s="129">
        <f t="shared" ca="1" si="5"/>
        <v>2024</v>
      </c>
      <c r="Y396" s="129">
        <f t="shared" ca="1" si="6"/>
        <v>2027</v>
      </c>
      <c r="Z396" s="129"/>
      <c r="AA396" s="113">
        <f t="shared" si="7"/>
        <v>27</v>
      </c>
      <c r="AB396" s="112">
        <f t="shared" si="8"/>
        <v>1</v>
      </c>
      <c r="AC396" s="139"/>
      <c r="AD396" s="139"/>
      <c r="AE396" s="139"/>
      <c r="AF396" s="139"/>
      <c r="AG396" s="139"/>
      <c r="AH396" s="139"/>
      <c r="AI396" s="139"/>
      <c r="AJ396" s="139"/>
      <c r="AK396" s="139"/>
      <c r="AL396" s="139"/>
      <c r="AM396" s="139"/>
    </row>
    <row r="397" spans="1:39">
      <c r="A397" s="72" t="s">
        <v>2503</v>
      </c>
      <c r="B397" s="23" t="s">
        <v>56</v>
      </c>
      <c r="C397" s="23" t="s">
        <v>220</v>
      </c>
      <c r="D397" s="23" t="s">
        <v>888</v>
      </c>
      <c r="E397" s="151" t="s">
        <v>2504</v>
      </c>
      <c r="F397" s="151" t="s">
        <v>43</v>
      </c>
      <c r="G397" s="204">
        <v>43735</v>
      </c>
      <c r="H397" s="208">
        <v>43739</v>
      </c>
      <c r="I397" s="151" t="s">
        <v>2505</v>
      </c>
      <c r="J397" s="151">
        <v>0</v>
      </c>
      <c r="K397" s="203" t="s">
        <v>2506</v>
      </c>
      <c r="L397" s="195">
        <v>44610</v>
      </c>
      <c r="M397" s="201">
        <v>269</v>
      </c>
      <c r="N397" s="127" t="s">
        <v>47</v>
      </c>
      <c r="O397" s="45">
        <v>44607</v>
      </c>
      <c r="P397" s="23" t="str">
        <f t="shared" ca="1" si="24"/>
        <v>Desvinculado</v>
      </c>
      <c r="Q397" s="129"/>
      <c r="R397" s="104">
        <v>0</v>
      </c>
      <c r="S397" s="104">
        <f t="shared" si="25"/>
        <v>0</v>
      </c>
      <c r="T397" s="104">
        <f t="shared" si="2"/>
        <v>-3</v>
      </c>
      <c r="U397" s="129">
        <f t="shared" si="3"/>
        <v>2.4</v>
      </c>
      <c r="V397" s="129"/>
      <c r="W397" s="129" t="str">
        <f t="shared" ca="1" si="4"/>
        <v>No Aplica</v>
      </c>
      <c r="X397" s="129">
        <f t="shared" ca="1" si="5"/>
        <v>2025</v>
      </c>
      <c r="Y397" s="129">
        <f t="shared" ca="1" si="6"/>
        <v>2028</v>
      </c>
      <c r="Z397" s="129"/>
      <c r="AA397" s="113">
        <f t="shared" si="7"/>
        <v>3</v>
      </c>
      <c r="AB397" s="112">
        <f t="shared" si="8"/>
        <v>0</v>
      </c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</row>
    <row r="398" spans="1:39">
      <c r="A398" s="72">
        <v>2068</v>
      </c>
      <c r="B398" s="23" t="s">
        <v>56</v>
      </c>
      <c r="C398" s="23" t="s">
        <v>584</v>
      </c>
      <c r="D398" s="23" t="s">
        <v>2507</v>
      </c>
      <c r="E398" s="151" t="s">
        <v>2508</v>
      </c>
      <c r="F398" s="151" t="s">
        <v>43</v>
      </c>
      <c r="G398" s="204">
        <v>41332</v>
      </c>
      <c r="H398" s="208">
        <v>41334</v>
      </c>
      <c r="I398" s="151" t="s">
        <v>2509</v>
      </c>
      <c r="J398" s="151">
        <v>0</v>
      </c>
      <c r="K398" s="203" t="s">
        <v>2510</v>
      </c>
      <c r="L398" s="195">
        <v>44609</v>
      </c>
      <c r="M398" s="201">
        <v>208</v>
      </c>
      <c r="N398" s="127" t="s">
        <v>592</v>
      </c>
      <c r="O398" s="45">
        <v>44623</v>
      </c>
      <c r="P398" s="23" t="str">
        <f t="shared" ca="1" si="24"/>
        <v>Desvinculado</v>
      </c>
      <c r="Q398" s="129"/>
      <c r="R398" s="104">
        <v>1</v>
      </c>
      <c r="S398" s="104">
        <f t="shared" si="25"/>
        <v>1</v>
      </c>
      <c r="T398" s="104">
        <f t="shared" si="2"/>
        <v>-1</v>
      </c>
      <c r="U398" s="129">
        <f t="shared" si="3"/>
        <v>9</v>
      </c>
      <c r="V398" s="129"/>
      <c r="W398" s="129" t="str">
        <f t="shared" ca="1" si="4"/>
        <v>No Aplica</v>
      </c>
      <c r="X398" s="129" t="str">
        <f t="shared" ca="1" si="5"/>
        <v>No Aplica</v>
      </c>
      <c r="Y398" s="129" t="str">
        <f t="shared" ca="1" si="6"/>
        <v>No Aplica</v>
      </c>
      <c r="Z398" s="129"/>
      <c r="AA398" s="113">
        <f t="shared" si="7"/>
        <v>-14</v>
      </c>
      <c r="AB398" s="112">
        <f t="shared" si="8"/>
        <v>1</v>
      </c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</row>
    <row r="399" spans="1:39">
      <c r="A399" s="72" t="s">
        <v>2511</v>
      </c>
      <c r="B399" s="23" t="s">
        <v>919</v>
      </c>
      <c r="C399" s="23" t="s">
        <v>920</v>
      </c>
      <c r="D399" s="23" t="s">
        <v>2512</v>
      </c>
      <c r="E399" s="151" t="s">
        <v>2513</v>
      </c>
      <c r="F399" s="151" t="s">
        <v>33</v>
      </c>
      <c r="G399" s="204">
        <v>44230</v>
      </c>
      <c r="H399" s="208">
        <v>44231</v>
      </c>
      <c r="I399" s="151" t="s">
        <v>2514</v>
      </c>
      <c r="J399" s="151">
        <v>0</v>
      </c>
      <c r="K399" s="203" t="s">
        <v>2515</v>
      </c>
      <c r="L399" s="195">
        <v>44608</v>
      </c>
      <c r="M399" s="201">
        <v>70</v>
      </c>
      <c r="N399" s="127" t="s">
        <v>36</v>
      </c>
      <c r="O399" s="33">
        <v>44596</v>
      </c>
      <c r="P399" s="23" t="str">
        <f t="shared" ca="1" si="24"/>
        <v>Desvinculado</v>
      </c>
      <c r="Q399" s="129"/>
      <c r="R399" s="104">
        <v>1</v>
      </c>
      <c r="S399" s="104">
        <f t="shared" si="25"/>
        <v>0</v>
      </c>
      <c r="T399" s="104">
        <f t="shared" si="2"/>
        <v>-5</v>
      </c>
      <c r="U399" s="129">
        <f t="shared" si="3"/>
        <v>1</v>
      </c>
      <c r="V399" s="129"/>
      <c r="W399" s="129">
        <f t="shared" ca="1" si="4"/>
        <v>2024</v>
      </c>
      <c r="X399" s="129">
        <f t="shared" ca="1" si="5"/>
        <v>2027</v>
      </c>
      <c r="Y399" s="129">
        <f t="shared" ca="1" si="6"/>
        <v>2030</v>
      </c>
      <c r="Z399" s="129"/>
      <c r="AA399" s="113">
        <f t="shared" si="7"/>
        <v>12</v>
      </c>
      <c r="AB399" s="112">
        <f t="shared" si="8"/>
        <v>1</v>
      </c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</row>
    <row r="400" spans="1:39">
      <c r="A400" s="72">
        <v>3379</v>
      </c>
      <c r="B400" s="23" t="s">
        <v>29</v>
      </c>
      <c r="C400" s="23" t="s">
        <v>133</v>
      </c>
      <c r="D400" s="23" t="s">
        <v>716</v>
      </c>
      <c r="E400" s="23" t="s">
        <v>2516</v>
      </c>
      <c r="F400" s="23" t="s">
        <v>43</v>
      </c>
      <c r="G400" s="125">
        <v>42678</v>
      </c>
      <c r="H400" s="125">
        <v>42675</v>
      </c>
      <c r="I400" s="23" t="s">
        <v>2517</v>
      </c>
      <c r="J400" s="26">
        <v>0</v>
      </c>
      <c r="K400" s="23" t="s">
        <v>2518</v>
      </c>
      <c r="L400" s="195">
        <v>44601</v>
      </c>
      <c r="M400" s="127">
        <v>564</v>
      </c>
      <c r="N400" s="127" t="s">
        <v>36</v>
      </c>
      <c r="O400" s="33">
        <v>44628</v>
      </c>
      <c r="P400" s="23" t="str">
        <f t="shared" ca="1" si="24"/>
        <v>Desvinculado</v>
      </c>
      <c r="Q400" s="104" t="s">
        <v>2519</v>
      </c>
      <c r="R400" s="104">
        <v>0</v>
      </c>
      <c r="S400" s="104">
        <f t="shared" si="25"/>
        <v>1</v>
      </c>
      <c r="T400" s="104">
        <f t="shared" si="2"/>
        <v>0</v>
      </c>
      <c r="U400" s="129">
        <f t="shared" si="3"/>
        <v>5.4</v>
      </c>
      <c r="V400" s="129"/>
      <c r="W400" s="129" t="str">
        <f t="shared" ca="1" si="4"/>
        <v>No Aplica</v>
      </c>
      <c r="X400" s="129" t="str">
        <f t="shared" ca="1" si="5"/>
        <v>No Aplica</v>
      </c>
      <c r="Y400" s="129">
        <f t="shared" ca="1" si="6"/>
        <v>2025</v>
      </c>
      <c r="Z400" s="129"/>
      <c r="AA400" s="113">
        <f t="shared" si="7"/>
        <v>-27</v>
      </c>
      <c r="AB400" s="112">
        <f t="shared" si="8"/>
        <v>0</v>
      </c>
      <c r="AC400" s="139"/>
      <c r="AD400" s="139"/>
      <c r="AE400" s="139"/>
      <c r="AF400" s="139"/>
      <c r="AG400" s="139"/>
      <c r="AH400" s="139"/>
      <c r="AI400" s="139"/>
      <c r="AJ400" s="139"/>
      <c r="AK400" s="139"/>
      <c r="AL400" s="139"/>
      <c r="AM400" s="139"/>
    </row>
    <row r="401" spans="1:39">
      <c r="A401" s="22" t="s">
        <v>2520</v>
      </c>
      <c r="B401" s="23" t="s">
        <v>127</v>
      </c>
      <c r="C401" s="23" t="s">
        <v>558</v>
      </c>
      <c r="D401" s="23" t="s">
        <v>738</v>
      </c>
      <c r="E401" s="23" t="s">
        <v>2521</v>
      </c>
      <c r="F401" s="23" t="s">
        <v>33</v>
      </c>
      <c r="G401" s="125">
        <v>43558</v>
      </c>
      <c r="H401" s="125">
        <v>43570</v>
      </c>
      <c r="I401" s="23" t="s">
        <v>2522</v>
      </c>
      <c r="J401" s="26">
        <v>1</v>
      </c>
      <c r="K401" s="23" t="s">
        <v>2523</v>
      </c>
      <c r="L401" s="195">
        <v>44635</v>
      </c>
      <c r="M401" s="127">
        <v>224</v>
      </c>
      <c r="N401" s="127" t="s">
        <v>254</v>
      </c>
      <c r="O401" s="159">
        <v>44666</v>
      </c>
      <c r="P401" s="23" t="str">
        <f t="shared" ca="1" si="24"/>
        <v>Desvinculado</v>
      </c>
      <c r="Q401" s="129"/>
      <c r="R401" s="104">
        <v>1</v>
      </c>
      <c r="S401" s="104">
        <f t="shared" si="25"/>
        <v>2</v>
      </c>
      <c r="T401" s="104">
        <f t="shared" si="2"/>
        <v>5</v>
      </c>
      <c r="U401" s="129">
        <f t="shared" si="3"/>
        <v>3</v>
      </c>
      <c r="V401" s="104">
        <v>1</v>
      </c>
      <c r="W401" s="129" t="str">
        <f t="shared" ca="1" si="4"/>
        <v>No Aplica</v>
      </c>
      <c r="X401" s="129">
        <f t="shared" ca="1" si="5"/>
        <v>2025</v>
      </c>
      <c r="Y401" s="129">
        <f t="shared" ca="1" si="6"/>
        <v>2028</v>
      </c>
      <c r="Z401" s="104">
        <v>1</v>
      </c>
      <c r="AA401" s="113">
        <f t="shared" si="7"/>
        <v>-31</v>
      </c>
      <c r="AB401" s="112">
        <f t="shared" si="8"/>
        <v>1</v>
      </c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</row>
    <row r="402" spans="1:39">
      <c r="A402" s="22" t="s">
        <v>2524</v>
      </c>
      <c r="B402" s="23" t="s">
        <v>111</v>
      </c>
      <c r="C402" s="23" t="s">
        <v>522</v>
      </c>
      <c r="D402" s="23" t="s">
        <v>2525</v>
      </c>
      <c r="E402" s="23" t="s">
        <v>2526</v>
      </c>
      <c r="F402" s="23" t="s">
        <v>43</v>
      </c>
      <c r="G402" s="125">
        <v>43804</v>
      </c>
      <c r="H402" s="125">
        <v>43808</v>
      </c>
      <c r="I402" s="23" t="s">
        <v>2527</v>
      </c>
      <c r="J402" s="26">
        <v>1</v>
      </c>
      <c r="K402" s="23" t="s">
        <v>2528</v>
      </c>
      <c r="L402" s="195">
        <v>44631</v>
      </c>
      <c r="M402" s="127" t="s">
        <v>2529</v>
      </c>
      <c r="N402" s="127" t="s">
        <v>36</v>
      </c>
      <c r="O402" s="45">
        <v>44635</v>
      </c>
      <c r="P402" s="23" t="str">
        <f t="shared" ca="1" si="24"/>
        <v>Desvinculado</v>
      </c>
      <c r="Q402" s="129"/>
      <c r="R402" s="104">
        <v>1</v>
      </c>
      <c r="S402" s="104">
        <f t="shared" si="25"/>
        <v>1</v>
      </c>
      <c r="T402" s="104">
        <f t="shared" si="2"/>
        <v>1</v>
      </c>
      <c r="U402" s="129">
        <f t="shared" si="3"/>
        <v>2.2999999999999998</v>
      </c>
      <c r="V402" s="104">
        <v>1</v>
      </c>
      <c r="W402" s="129" t="str">
        <f t="shared" ca="1" si="4"/>
        <v>No Aplica</v>
      </c>
      <c r="X402" s="129">
        <f t="shared" ca="1" si="5"/>
        <v>2025</v>
      </c>
      <c r="Y402" s="129">
        <f t="shared" ca="1" si="6"/>
        <v>2028</v>
      </c>
      <c r="Z402" s="104">
        <v>1</v>
      </c>
      <c r="AA402" s="113">
        <f t="shared" si="7"/>
        <v>-4</v>
      </c>
      <c r="AB402" s="112">
        <f t="shared" si="8"/>
        <v>1</v>
      </c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</row>
    <row r="403" spans="1:39">
      <c r="A403" s="22" t="s">
        <v>2530</v>
      </c>
      <c r="B403" s="23" t="s">
        <v>111</v>
      </c>
      <c r="C403" s="23" t="s">
        <v>522</v>
      </c>
      <c r="D403" s="23" t="s">
        <v>2531</v>
      </c>
      <c r="E403" s="23" t="s">
        <v>2532</v>
      </c>
      <c r="F403" s="23" t="s">
        <v>43</v>
      </c>
      <c r="G403" s="125">
        <v>43885</v>
      </c>
      <c r="H403" s="125">
        <v>43891</v>
      </c>
      <c r="I403" s="23" t="s">
        <v>2533</v>
      </c>
      <c r="J403" s="26">
        <v>1</v>
      </c>
      <c r="K403" s="23" t="s">
        <v>2534</v>
      </c>
      <c r="L403" s="195">
        <v>44631</v>
      </c>
      <c r="M403" s="127" t="s">
        <v>2535</v>
      </c>
      <c r="N403" s="127" t="s">
        <v>36</v>
      </c>
      <c r="O403" s="45">
        <v>44635</v>
      </c>
      <c r="P403" s="23" t="str">
        <f t="shared" ca="1" si="24"/>
        <v>Desvinculado</v>
      </c>
      <c r="Q403" s="129"/>
      <c r="R403" s="104">
        <v>1</v>
      </c>
      <c r="S403" s="104">
        <f t="shared" si="25"/>
        <v>1</v>
      </c>
      <c r="T403" s="104">
        <f t="shared" si="2"/>
        <v>1</v>
      </c>
      <c r="U403" s="129">
        <f t="shared" si="3"/>
        <v>2</v>
      </c>
      <c r="V403" s="104">
        <v>1</v>
      </c>
      <c r="W403" s="129" t="str">
        <f t="shared" ca="1" si="4"/>
        <v>No Aplica</v>
      </c>
      <c r="X403" s="129">
        <f t="shared" ca="1" si="5"/>
        <v>2026</v>
      </c>
      <c r="Y403" s="129">
        <f t="shared" ca="1" si="6"/>
        <v>2029</v>
      </c>
      <c r="Z403" s="104">
        <v>1</v>
      </c>
      <c r="AA403" s="113">
        <f t="shared" si="7"/>
        <v>-4</v>
      </c>
      <c r="AB403" s="112">
        <f t="shared" si="8"/>
        <v>1</v>
      </c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</row>
    <row r="404" spans="1:39">
      <c r="A404" s="22" t="s">
        <v>2536</v>
      </c>
      <c r="B404" s="23" t="s">
        <v>56</v>
      </c>
      <c r="C404" s="23" t="s">
        <v>57</v>
      </c>
      <c r="D404" s="23" t="s">
        <v>1311</v>
      </c>
      <c r="E404" s="23" t="s">
        <v>2537</v>
      </c>
      <c r="F404" s="23" t="s">
        <v>43</v>
      </c>
      <c r="G404" s="125">
        <v>43531</v>
      </c>
      <c r="H404" s="125">
        <v>43556</v>
      </c>
      <c r="I404" s="23" t="s">
        <v>2538</v>
      </c>
      <c r="J404" s="26">
        <v>1</v>
      </c>
      <c r="K404" s="23" t="s">
        <v>2539</v>
      </c>
      <c r="L404" s="195">
        <v>44628</v>
      </c>
      <c r="M404" s="127">
        <v>388</v>
      </c>
      <c r="N404" s="127" t="s">
        <v>254</v>
      </c>
      <c r="O404" s="45">
        <v>44653</v>
      </c>
      <c r="P404" s="23" t="str">
        <f t="shared" ca="1" si="24"/>
        <v>Desvinculado</v>
      </c>
      <c r="Q404" s="104" t="s">
        <v>2540</v>
      </c>
      <c r="R404" s="104">
        <v>1</v>
      </c>
      <c r="S404" s="104">
        <f t="shared" si="25"/>
        <v>2</v>
      </c>
      <c r="T404" s="104">
        <f t="shared" si="2"/>
        <v>3</v>
      </c>
      <c r="U404" s="129">
        <f t="shared" si="3"/>
        <v>3</v>
      </c>
      <c r="V404" s="104">
        <v>1</v>
      </c>
      <c r="W404" s="129" t="str">
        <f t="shared" ca="1" si="4"/>
        <v>No Aplica</v>
      </c>
      <c r="X404" s="129">
        <f t="shared" ca="1" si="5"/>
        <v>2025</v>
      </c>
      <c r="Y404" s="129">
        <f t="shared" ca="1" si="6"/>
        <v>2028</v>
      </c>
      <c r="Z404" s="104">
        <v>1</v>
      </c>
      <c r="AA404" s="113">
        <f t="shared" si="7"/>
        <v>-25</v>
      </c>
      <c r="AB404" s="112">
        <f t="shared" si="8"/>
        <v>1</v>
      </c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</row>
    <row r="405" spans="1:39">
      <c r="A405" s="72" t="s">
        <v>2541</v>
      </c>
      <c r="B405" s="23" t="s">
        <v>49</v>
      </c>
      <c r="C405" s="23" t="s">
        <v>391</v>
      </c>
      <c r="D405" s="23" t="s">
        <v>2542</v>
      </c>
      <c r="E405" s="23" t="s">
        <v>2543</v>
      </c>
      <c r="F405" s="23" t="s">
        <v>43</v>
      </c>
      <c r="G405" s="134">
        <v>43385</v>
      </c>
      <c r="H405" s="202">
        <v>43405</v>
      </c>
      <c r="I405" s="23" t="s">
        <v>2544</v>
      </c>
      <c r="J405" s="151">
        <v>1</v>
      </c>
      <c r="K405" s="203" t="s">
        <v>2545</v>
      </c>
      <c r="L405" s="195">
        <v>44627</v>
      </c>
      <c r="M405" s="201">
        <v>7</v>
      </c>
      <c r="N405" s="127" t="s">
        <v>36</v>
      </c>
      <c r="O405" s="45">
        <v>44670</v>
      </c>
      <c r="P405" s="23" t="str">
        <f t="shared" ca="1" si="24"/>
        <v>Desvinculado</v>
      </c>
      <c r="Q405" s="129"/>
      <c r="R405" s="104">
        <v>1</v>
      </c>
      <c r="S405" s="104">
        <f t="shared" si="25"/>
        <v>2</v>
      </c>
      <c r="T405" s="104">
        <f t="shared" si="2"/>
        <v>6</v>
      </c>
      <c r="U405" s="129">
        <f t="shared" si="3"/>
        <v>3.5</v>
      </c>
      <c r="V405" s="104">
        <v>1</v>
      </c>
      <c r="W405" s="129" t="str">
        <f t="shared" ca="1" si="4"/>
        <v>No Aplica</v>
      </c>
      <c r="X405" s="129">
        <f t="shared" ca="1" si="5"/>
        <v>2024</v>
      </c>
      <c r="Y405" s="129">
        <f t="shared" ca="1" si="6"/>
        <v>2027</v>
      </c>
      <c r="Z405" s="104">
        <v>1</v>
      </c>
      <c r="AA405" s="113">
        <f t="shared" si="7"/>
        <v>-43</v>
      </c>
      <c r="AB405" s="112">
        <f t="shared" si="8"/>
        <v>1</v>
      </c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</row>
    <row r="406" spans="1:39">
      <c r="A406" s="22" t="s">
        <v>2546</v>
      </c>
      <c r="B406" s="23" t="s">
        <v>127</v>
      </c>
      <c r="C406" s="23" t="s">
        <v>2547</v>
      </c>
      <c r="D406" s="23" t="s">
        <v>882</v>
      </c>
      <c r="E406" s="23" t="s">
        <v>2548</v>
      </c>
      <c r="F406" s="23" t="s">
        <v>43</v>
      </c>
      <c r="G406" s="125">
        <v>44083</v>
      </c>
      <c r="H406" s="125">
        <v>44095</v>
      </c>
      <c r="I406" s="23" t="s">
        <v>2549</v>
      </c>
      <c r="J406" s="26">
        <v>1</v>
      </c>
      <c r="K406" s="23" t="s">
        <v>2550</v>
      </c>
      <c r="L406" s="179">
        <v>44377</v>
      </c>
      <c r="M406" s="34">
        <v>475</v>
      </c>
      <c r="N406" s="127" t="s">
        <v>47</v>
      </c>
      <c r="O406" s="33">
        <v>44743</v>
      </c>
      <c r="P406" s="23" t="str">
        <f t="shared" ca="1" si="24"/>
        <v>Desvinculado</v>
      </c>
      <c r="Q406" s="104"/>
      <c r="R406" s="104">
        <v>1</v>
      </c>
      <c r="S406" s="104">
        <f t="shared" si="25"/>
        <v>5</v>
      </c>
      <c r="T406" s="104">
        <f t="shared" si="2"/>
        <v>16</v>
      </c>
      <c r="U406" s="129">
        <f t="shared" si="3"/>
        <v>1.8</v>
      </c>
      <c r="V406" s="129"/>
      <c r="W406" s="129" t="str">
        <f t="shared" ca="1" si="4"/>
        <v>No Aplica</v>
      </c>
      <c r="X406" s="129">
        <f t="shared" ca="1" si="5"/>
        <v>2026</v>
      </c>
      <c r="Y406" s="129">
        <f t="shared" ca="1" si="6"/>
        <v>2029</v>
      </c>
      <c r="Z406" s="104"/>
      <c r="AA406" s="113">
        <f t="shared" si="7"/>
        <v>-366</v>
      </c>
      <c r="AB406" s="112">
        <f t="shared" si="8"/>
        <v>1</v>
      </c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</row>
    <row r="407" spans="1:39">
      <c r="A407" s="22" t="s">
        <v>2551</v>
      </c>
      <c r="B407" s="23" t="s">
        <v>56</v>
      </c>
      <c r="C407" s="23" t="s">
        <v>57</v>
      </c>
      <c r="D407" s="23" t="s">
        <v>830</v>
      </c>
      <c r="E407" s="23" t="s">
        <v>2552</v>
      </c>
      <c r="F407" s="23" t="s">
        <v>33</v>
      </c>
      <c r="G407" s="125">
        <v>44391</v>
      </c>
      <c r="H407" s="125">
        <v>44410</v>
      </c>
      <c r="I407" s="23" t="s">
        <v>2553</v>
      </c>
      <c r="J407" s="26">
        <v>1</v>
      </c>
      <c r="K407" s="23" t="s">
        <v>2554</v>
      </c>
      <c r="L407" s="209"/>
      <c r="M407" s="61">
        <v>1522</v>
      </c>
      <c r="N407" s="127" t="s">
        <v>36</v>
      </c>
      <c r="O407" s="138">
        <v>44842</v>
      </c>
      <c r="P407" s="23" t="str">
        <f t="shared" ca="1" si="24"/>
        <v>Desvinculado</v>
      </c>
      <c r="Q407" s="129"/>
      <c r="R407" s="104">
        <v>1</v>
      </c>
      <c r="S407" s="104">
        <f t="shared" si="25"/>
        <v>8</v>
      </c>
      <c r="T407" s="104">
        <f t="shared" si="2"/>
        <v>30</v>
      </c>
      <c r="U407" s="129">
        <f t="shared" si="3"/>
        <v>1.2</v>
      </c>
      <c r="V407" s="129"/>
      <c r="W407" s="129">
        <f t="shared" ca="1" si="4"/>
        <v>2024</v>
      </c>
      <c r="X407" s="129">
        <f t="shared" ca="1" si="5"/>
        <v>2027</v>
      </c>
      <c r="Y407" s="129">
        <f t="shared" ca="1" si="6"/>
        <v>2030</v>
      </c>
      <c r="Z407" s="129"/>
      <c r="AA407" s="113">
        <f t="shared" si="7"/>
        <v>-44842</v>
      </c>
      <c r="AB407" s="112">
        <f t="shared" si="8"/>
        <v>1</v>
      </c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</row>
    <row r="408" spans="1:39">
      <c r="A408" s="72">
        <v>2410</v>
      </c>
      <c r="B408" s="23" t="s">
        <v>294</v>
      </c>
      <c r="C408" s="23" t="s">
        <v>971</v>
      </c>
      <c r="D408" s="23" t="s">
        <v>1104</v>
      </c>
      <c r="E408" s="147" t="s">
        <v>2555</v>
      </c>
      <c r="F408" s="23" t="s">
        <v>43</v>
      </c>
      <c r="G408" s="125">
        <v>42058</v>
      </c>
      <c r="H408" s="125">
        <v>42064</v>
      </c>
      <c r="I408" s="23" t="s">
        <v>2556</v>
      </c>
      <c r="J408" s="26">
        <v>1</v>
      </c>
      <c r="K408" s="23" t="s">
        <v>2557</v>
      </c>
      <c r="L408" s="209"/>
      <c r="M408" s="210"/>
      <c r="N408" s="210"/>
      <c r="O408" s="210"/>
      <c r="P408" s="23" t="str">
        <f t="shared" ca="1" si="24"/>
        <v>Nombrado Vigente</v>
      </c>
      <c r="Q408" s="129"/>
      <c r="R408" s="129"/>
      <c r="S408" s="104" t="str">
        <f t="shared" si="25"/>
        <v/>
      </c>
      <c r="T408" s="104" t="str">
        <f t="shared" si="2"/>
        <v/>
      </c>
      <c r="U408" s="129" t="str">
        <f t="shared" si="3"/>
        <v/>
      </c>
      <c r="V408" s="129"/>
      <c r="W408" s="129" t="str">
        <f t="shared" ca="1" si="4"/>
        <v>No Aplica</v>
      </c>
      <c r="X408" s="129" t="str">
        <f t="shared" ca="1" si="5"/>
        <v>No Aplica</v>
      </c>
      <c r="Y408" s="129">
        <f t="shared" ca="1" si="6"/>
        <v>2024</v>
      </c>
      <c r="Z408" s="129"/>
      <c r="AA408" s="113">
        <f t="shared" si="7"/>
        <v>0</v>
      </c>
      <c r="AB408" s="112">
        <f t="shared" si="8"/>
        <v>0</v>
      </c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</row>
    <row r="409" spans="1:39">
      <c r="A409" s="72">
        <v>2581</v>
      </c>
      <c r="B409" s="23" t="s">
        <v>294</v>
      </c>
      <c r="C409" s="23" t="s">
        <v>971</v>
      </c>
      <c r="D409" s="23" t="s">
        <v>914</v>
      </c>
      <c r="E409" s="147" t="s">
        <v>2558</v>
      </c>
      <c r="F409" s="23" t="s">
        <v>33</v>
      </c>
      <c r="G409" s="134">
        <v>41990</v>
      </c>
      <c r="H409" s="125">
        <v>42005</v>
      </c>
      <c r="I409" s="23" t="s">
        <v>2559</v>
      </c>
      <c r="J409" s="26">
        <v>1</v>
      </c>
      <c r="K409" s="23" t="s">
        <v>2560</v>
      </c>
      <c r="L409" s="209"/>
      <c r="M409" s="210"/>
      <c r="N409" s="210"/>
      <c r="O409" s="210"/>
      <c r="P409" s="23" t="str">
        <f t="shared" ca="1" si="24"/>
        <v>Nombrado Vigente</v>
      </c>
      <c r="Q409" s="129"/>
      <c r="R409" s="129"/>
      <c r="S409" s="104" t="str">
        <f t="shared" si="25"/>
        <v/>
      </c>
      <c r="T409" s="104" t="str">
        <f t="shared" si="2"/>
        <v/>
      </c>
      <c r="U409" s="129" t="str">
        <f t="shared" si="3"/>
        <v/>
      </c>
      <c r="V409" s="129"/>
      <c r="W409" s="129" t="str">
        <f t="shared" ca="1" si="4"/>
        <v>No Aplica</v>
      </c>
      <c r="X409" s="129" t="str">
        <f t="shared" ca="1" si="5"/>
        <v>No Aplica</v>
      </c>
      <c r="Y409" s="129">
        <f t="shared" ca="1" si="6"/>
        <v>2023</v>
      </c>
      <c r="Z409" s="129"/>
      <c r="AA409" s="113">
        <f t="shared" si="7"/>
        <v>0</v>
      </c>
      <c r="AB409" s="112">
        <f t="shared" si="8"/>
        <v>0</v>
      </c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</row>
    <row r="410" spans="1:39">
      <c r="A410" s="72">
        <v>2644</v>
      </c>
      <c r="B410" s="23" t="s">
        <v>29</v>
      </c>
      <c r="C410" s="23" t="s">
        <v>567</v>
      </c>
      <c r="D410" s="23" t="s">
        <v>2561</v>
      </c>
      <c r="E410" s="147" t="s">
        <v>2562</v>
      </c>
      <c r="F410" s="23" t="s">
        <v>33</v>
      </c>
      <c r="G410" s="125">
        <v>42082</v>
      </c>
      <c r="H410" s="125">
        <v>42083</v>
      </c>
      <c r="I410" s="23" t="s">
        <v>2563</v>
      </c>
      <c r="J410" s="26">
        <v>1</v>
      </c>
      <c r="K410" s="23" t="s">
        <v>2564</v>
      </c>
      <c r="L410" s="209"/>
      <c r="M410" s="210"/>
      <c r="N410" s="210"/>
      <c r="O410" s="210"/>
      <c r="P410" s="23" t="str">
        <f t="shared" ca="1" si="24"/>
        <v>Nombrado Vigente</v>
      </c>
      <c r="Q410" s="129"/>
      <c r="R410" s="129"/>
      <c r="S410" s="104" t="str">
        <f t="shared" si="25"/>
        <v/>
      </c>
      <c r="T410" s="104" t="str">
        <f t="shared" si="2"/>
        <v/>
      </c>
      <c r="U410" s="129" t="str">
        <f t="shared" si="3"/>
        <v/>
      </c>
      <c r="V410" s="129"/>
      <c r="W410" s="129" t="str">
        <f t="shared" ca="1" si="4"/>
        <v>No Aplica</v>
      </c>
      <c r="X410" s="129" t="str">
        <f t="shared" ca="1" si="5"/>
        <v>No Aplica</v>
      </c>
      <c r="Y410" s="129">
        <f t="shared" ca="1" si="6"/>
        <v>2024</v>
      </c>
      <c r="Z410" s="129"/>
      <c r="AA410" s="113">
        <f t="shared" si="7"/>
        <v>0</v>
      </c>
      <c r="AB410" s="112">
        <f t="shared" si="8"/>
        <v>0</v>
      </c>
      <c r="AC410" s="211"/>
      <c r="AD410" s="212"/>
      <c r="AE410" s="213"/>
      <c r="AF410" s="213"/>
      <c r="AG410" s="213"/>
      <c r="AH410" s="213"/>
      <c r="AI410" s="212"/>
      <c r="AJ410" s="213"/>
      <c r="AK410" s="213"/>
      <c r="AL410" s="213"/>
      <c r="AM410" s="212"/>
    </row>
    <row r="411" spans="1:39">
      <c r="A411" s="72">
        <v>2652</v>
      </c>
      <c r="B411" s="23" t="s">
        <v>294</v>
      </c>
      <c r="C411" s="23" t="s">
        <v>971</v>
      </c>
      <c r="D411" s="23" t="s">
        <v>980</v>
      </c>
      <c r="E411" s="147" t="s">
        <v>2565</v>
      </c>
      <c r="F411" s="23" t="s">
        <v>43</v>
      </c>
      <c r="G411" s="125">
        <v>42026</v>
      </c>
      <c r="H411" s="125">
        <v>42036</v>
      </c>
      <c r="I411" s="23" t="s">
        <v>2566</v>
      </c>
      <c r="J411" s="26">
        <v>1</v>
      </c>
      <c r="K411" s="23" t="s">
        <v>2567</v>
      </c>
      <c r="L411" s="209"/>
      <c r="M411" s="210"/>
      <c r="N411" s="210"/>
      <c r="O411" s="210"/>
      <c r="P411" s="23" t="str">
        <f t="shared" ca="1" si="24"/>
        <v>Nombrado Vigente</v>
      </c>
      <c r="Q411" s="129"/>
      <c r="R411" s="129"/>
      <c r="S411" s="104" t="str">
        <f t="shared" si="25"/>
        <v/>
      </c>
      <c r="T411" s="104" t="str">
        <f t="shared" si="2"/>
        <v/>
      </c>
      <c r="U411" s="129" t="str">
        <f t="shared" si="3"/>
        <v/>
      </c>
      <c r="V411" s="129"/>
      <c r="W411" s="129" t="str">
        <f t="shared" ca="1" si="4"/>
        <v>No Aplica</v>
      </c>
      <c r="X411" s="129" t="str">
        <f t="shared" ca="1" si="5"/>
        <v>No Aplica</v>
      </c>
      <c r="Y411" s="129">
        <f t="shared" ca="1" si="6"/>
        <v>2024</v>
      </c>
      <c r="Z411" s="129"/>
      <c r="AA411" s="113">
        <f t="shared" si="7"/>
        <v>0</v>
      </c>
      <c r="AB411" s="112">
        <f t="shared" si="8"/>
        <v>0</v>
      </c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</row>
    <row r="412" spans="1:39">
      <c r="A412" s="72">
        <v>2673</v>
      </c>
      <c r="B412" s="23" t="s">
        <v>429</v>
      </c>
      <c r="C412" s="23" t="s">
        <v>494</v>
      </c>
      <c r="D412" s="23" t="s">
        <v>888</v>
      </c>
      <c r="E412" s="147" t="s">
        <v>2568</v>
      </c>
      <c r="F412" s="23" t="s">
        <v>33</v>
      </c>
      <c r="G412" s="125">
        <v>42209</v>
      </c>
      <c r="H412" s="125">
        <v>42234</v>
      </c>
      <c r="I412" s="23" t="s">
        <v>2569</v>
      </c>
      <c r="J412" s="26">
        <v>1</v>
      </c>
      <c r="K412" s="23" t="s">
        <v>2570</v>
      </c>
      <c r="L412" s="209"/>
      <c r="M412" s="210"/>
      <c r="N412" s="210"/>
      <c r="O412" s="210"/>
      <c r="P412" s="23" t="str">
        <f t="shared" ca="1" si="24"/>
        <v>Nombrado Vigente</v>
      </c>
      <c r="Q412" s="129"/>
      <c r="R412" s="129"/>
      <c r="S412" s="104" t="str">
        <f t="shared" si="25"/>
        <v/>
      </c>
      <c r="T412" s="104" t="str">
        <f t="shared" si="2"/>
        <v/>
      </c>
      <c r="U412" s="129" t="str">
        <f t="shared" si="3"/>
        <v/>
      </c>
      <c r="V412" s="129"/>
      <c r="W412" s="129" t="str">
        <f t="shared" ca="1" si="4"/>
        <v>No Aplica</v>
      </c>
      <c r="X412" s="129" t="str">
        <f t="shared" ca="1" si="5"/>
        <v>No Aplica</v>
      </c>
      <c r="Y412" s="129">
        <f t="shared" ca="1" si="6"/>
        <v>2024</v>
      </c>
      <c r="Z412" s="129"/>
      <c r="AA412" s="113">
        <f t="shared" si="7"/>
        <v>0</v>
      </c>
      <c r="AB412" s="112">
        <f t="shared" si="8"/>
        <v>0</v>
      </c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</row>
    <row r="413" spans="1:39">
      <c r="A413" s="72">
        <v>2677</v>
      </c>
      <c r="B413" s="23" t="s">
        <v>39</v>
      </c>
      <c r="C413" s="23" t="s">
        <v>1079</v>
      </c>
      <c r="D413" s="23" t="s">
        <v>705</v>
      </c>
      <c r="E413" s="147" t="s">
        <v>2571</v>
      </c>
      <c r="F413" s="23" t="s">
        <v>33</v>
      </c>
      <c r="G413" s="125">
        <v>42010</v>
      </c>
      <c r="H413" s="125">
        <v>42045</v>
      </c>
      <c r="I413" s="23" t="s">
        <v>2572</v>
      </c>
      <c r="J413" s="26">
        <v>1</v>
      </c>
      <c r="K413" s="214" t="s">
        <v>2573</v>
      </c>
      <c r="L413" s="209"/>
      <c r="M413" s="210"/>
      <c r="N413" s="210"/>
      <c r="O413" s="210"/>
      <c r="P413" s="23" t="str">
        <f t="shared" ca="1" si="24"/>
        <v>Nombrado Vigente</v>
      </c>
      <c r="Q413" s="129"/>
      <c r="R413" s="129"/>
      <c r="S413" s="104" t="str">
        <f t="shared" si="25"/>
        <v/>
      </c>
      <c r="T413" s="104" t="str">
        <f t="shared" si="2"/>
        <v/>
      </c>
      <c r="U413" s="129" t="str">
        <f t="shared" si="3"/>
        <v/>
      </c>
      <c r="V413" s="129"/>
      <c r="W413" s="129" t="str">
        <f t="shared" ca="1" si="4"/>
        <v>No Aplica</v>
      </c>
      <c r="X413" s="129" t="str">
        <f t="shared" ca="1" si="5"/>
        <v>No Aplica</v>
      </c>
      <c r="Y413" s="129">
        <f t="shared" ca="1" si="6"/>
        <v>2024</v>
      </c>
      <c r="Z413" s="129"/>
      <c r="AA413" s="113">
        <f t="shared" si="7"/>
        <v>0</v>
      </c>
      <c r="AB413" s="112">
        <f t="shared" si="8"/>
        <v>0</v>
      </c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</row>
    <row r="414" spans="1:39">
      <c r="A414" s="72">
        <v>2684</v>
      </c>
      <c r="B414" s="23" t="s">
        <v>56</v>
      </c>
      <c r="C414" s="23" t="s">
        <v>441</v>
      </c>
      <c r="D414" s="23" t="s">
        <v>2574</v>
      </c>
      <c r="E414" s="147" t="s">
        <v>2575</v>
      </c>
      <c r="F414" s="23" t="s">
        <v>43</v>
      </c>
      <c r="G414" s="125">
        <v>42188</v>
      </c>
      <c r="H414" s="125">
        <v>42187</v>
      </c>
      <c r="I414" s="23" t="s">
        <v>2576</v>
      </c>
      <c r="J414" s="26">
        <v>1</v>
      </c>
      <c r="K414" s="23" t="s">
        <v>2577</v>
      </c>
      <c r="L414" s="209"/>
      <c r="M414" s="210"/>
      <c r="N414" s="127" t="s">
        <v>36</v>
      </c>
      <c r="O414" s="159">
        <v>45139</v>
      </c>
      <c r="P414" s="23" t="str">
        <f t="shared" ca="1" si="24"/>
        <v>Desvinculado</v>
      </c>
      <c r="Q414" s="129"/>
      <c r="R414" s="104">
        <v>2</v>
      </c>
      <c r="S414" s="104">
        <f t="shared" si="25"/>
        <v>6</v>
      </c>
      <c r="T414" s="104">
        <f t="shared" si="2"/>
        <v>73</v>
      </c>
      <c r="U414" s="129">
        <f t="shared" si="3"/>
        <v>8.1</v>
      </c>
      <c r="V414" s="129"/>
      <c r="W414" s="129" t="str">
        <f t="shared" ca="1" si="4"/>
        <v>No Aplica</v>
      </c>
      <c r="X414" s="129" t="str">
        <f t="shared" ca="1" si="5"/>
        <v>No Aplica</v>
      </c>
      <c r="Y414" s="129">
        <f t="shared" ca="1" si="6"/>
        <v>2024</v>
      </c>
      <c r="Z414" s="129"/>
      <c r="AA414" s="113">
        <f t="shared" si="7"/>
        <v>-45139</v>
      </c>
      <c r="AB414" s="112">
        <f t="shared" si="8"/>
        <v>1</v>
      </c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</row>
    <row r="415" spans="1:39">
      <c r="A415" s="215">
        <v>2724</v>
      </c>
      <c r="B415" s="161" t="s">
        <v>105</v>
      </c>
      <c r="C415" s="161" t="s">
        <v>143</v>
      </c>
      <c r="D415" s="161" t="s">
        <v>888</v>
      </c>
      <c r="E415" s="216" t="s">
        <v>2578</v>
      </c>
      <c r="F415" s="161" t="s">
        <v>33</v>
      </c>
      <c r="G415" s="217">
        <v>42320</v>
      </c>
      <c r="H415" s="162">
        <v>42315</v>
      </c>
      <c r="I415" s="161" t="s">
        <v>2579</v>
      </c>
      <c r="J415" s="163">
        <v>1</v>
      </c>
      <c r="K415" s="161" t="s">
        <v>2580</v>
      </c>
      <c r="L415" s="218"/>
      <c r="M415" s="219"/>
      <c r="N415" s="165" t="s">
        <v>36</v>
      </c>
      <c r="O415" s="166">
        <v>45267</v>
      </c>
      <c r="P415" s="161" t="str">
        <f t="shared" ca="1" si="24"/>
        <v>Desvinculado</v>
      </c>
      <c r="Q415" s="144"/>
      <c r="R415" s="167">
        <v>2</v>
      </c>
      <c r="S415" s="167">
        <f t="shared" si="25"/>
        <v>10</v>
      </c>
      <c r="T415" s="167">
        <f t="shared" si="2"/>
        <v>91</v>
      </c>
      <c r="U415" s="144">
        <f t="shared" si="3"/>
        <v>8.1</v>
      </c>
      <c r="V415" s="144"/>
      <c r="W415" s="144" t="str">
        <f t="shared" ca="1" si="4"/>
        <v>No Aplica</v>
      </c>
      <c r="X415" s="144" t="str">
        <f t="shared" ca="1" si="5"/>
        <v>No Aplica</v>
      </c>
      <c r="Y415" s="144">
        <f t="shared" ca="1" si="6"/>
        <v>2024</v>
      </c>
      <c r="Z415" s="144"/>
      <c r="AA415" s="168">
        <f t="shared" si="7"/>
        <v>-45267</v>
      </c>
      <c r="AB415" s="167">
        <f t="shared" si="8"/>
        <v>1</v>
      </c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</row>
    <row r="416" spans="1:39">
      <c r="A416" s="72">
        <v>2744</v>
      </c>
      <c r="B416" s="23" t="s">
        <v>56</v>
      </c>
      <c r="C416" s="23" t="s">
        <v>584</v>
      </c>
      <c r="D416" s="23" t="s">
        <v>2581</v>
      </c>
      <c r="E416" s="147" t="s">
        <v>2582</v>
      </c>
      <c r="F416" s="23" t="s">
        <v>43</v>
      </c>
      <c r="G416" s="125">
        <v>42170</v>
      </c>
      <c r="H416" s="125">
        <v>42170</v>
      </c>
      <c r="I416" s="23" t="s">
        <v>2583</v>
      </c>
      <c r="J416" s="26">
        <v>1</v>
      </c>
      <c r="K416" s="23" t="s">
        <v>2584</v>
      </c>
      <c r="L416" s="209"/>
      <c r="M416" s="210"/>
      <c r="N416" s="210"/>
      <c r="O416" s="210"/>
      <c r="P416" s="23" t="str">
        <f t="shared" ca="1" si="24"/>
        <v>Nombrado Vigente</v>
      </c>
      <c r="Q416" s="129"/>
      <c r="R416" s="129"/>
      <c r="S416" s="104" t="str">
        <f t="shared" si="25"/>
        <v/>
      </c>
      <c r="T416" s="104" t="str">
        <f t="shared" si="2"/>
        <v/>
      </c>
      <c r="U416" s="129" t="str">
        <f t="shared" si="3"/>
        <v/>
      </c>
      <c r="V416" s="129"/>
      <c r="W416" s="129" t="str">
        <f t="shared" ca="1" si="4"/>
        <v>No Aplica</v>
      </c>
      <c r="X416" s="129" t="str">
        <f t="shared" ca="1" si="5"/>
        <v>No Aplica</v>
      </c>
      <c r="Y416" s="129">
        <f t="shared" ca="1" si="6"/>
        <v>2024</v>
      </c>
      <c r="Z416" s="129"/>
      <c r="AA416" s="113">
        <f t="shared" si="7"/>
        <v>0</v>
      </c>
      <c r="AB416" s="112">
        <f t="shared" si="8"/>
        <v>0</v>
      </c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</row>
    <row r="417" spans="1:39">
      <c r="A417" s="72">
        <v>2745</v>
      </c>
      <c r="B417" s="23" t="s">
        <v>56</v>
      </c>
      <c r="C417" s="23" t="s">
        <v>584</v>
      </c>
      <c r="D417" s="23" t="s">
        <v>2585</v>
      </c>
      <c r="E417" s="147" t="s">
        <v>2586</v>
      </c>
      <c r="F417" s="23" t="s">
        <v>33</v>
      </c>
      <c r="G417" s="125">
        <v>42566</v>
      </c>
      <c r="H417" s="125">
        <v>42583</v>
      </c>
      <c r="I417" s="23" t="s">
        <v>2587</v>
      </c>
      <c r="J417" s="26">
        <v>1</v>
      </c>
      <c r="K417" s="23" t="s">
        <v>2588</v>
      </c>
      <c r="L417" s="209"/>
      <c r="M417" s="210"/>
      <c r="N417" s="210"/>
      <c r="O417" s="210"/>
      <c r="P417" s="23" t="str">
        <f t="shared" ca="1" si="24"/>
        <v>Nombrado Vigente</v>
      </c>
      <c r="Q417" s="129"/>
      <c r="R417" s="129"/>
      <c r="S417" s="104" t="str">
        <f t="shared" si="25"/>
        <v/>
      </c>
      <c r="T417" s="104" t="str">
        <f t="shared" si="2"/>
        <v/>
      </c>
      <c r="U417" s="129" t="str">
        <f t="shared" si="3"/>
        <v/>
      </c>
      <c r="V417" s="129"/>
      <c r="W417" s="129" t="str">
        <f t="shared" ca="1" si="4"/>
        <v>No Aplica</v>
      </c>
      <c r="X417" s="129" t="str">
        <f t="shared" ca="1" si="5"/>
        <v>No Aplica</v>
      </c>
      <c r="Y417" s="129">
        <f t="shared" ca="1" si="6"/>
        <v>2025</v>
      </c>
      <c r="Z417" s="129"/>
      <c r="AA417" s="113">
        <f t="shared" si="7"/>
        <v>0</v>
      </c>
      <c r="AB417" s="112">
        <f t="shared" si="8"/>
        <v>0</v>
      </c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</row>
    <row r="418" spans="1:39">
      <c r="A418" s="72">
        <v>2747</v>
      </c>
      <c r="B418" s="23" t="s">
        <v>49</v>
      </c>
      <c r="C418" s="23" t="s">
        <v>2589</v>
      </c>
      <c r="D418" s="23" t="s">
        <v>1146</v>
      </c>
      <c r="E418" s="147" t="s">
        <v>2590</v>
      </c>
      <c r="F418" s="23" t="s">
        <v>33</v>
      </c>
      <c r="G418" s="125">
        <v>42221</v>
      </c>
      <c r="H418" s="125">
        <v>42222</v>
      </c>
      <c r="I418" s="23" t="s">
        <v>2591</v>
      </c>
      <c r="J418" s="26">
        <v>1</v>
      </c>
      <c r="K418" s="23" t="s">
        <v>2592</v>
      </c>
      <c r="L418" s="209"/>
      <c r="M418" s="210"/>
      <c r="N418" s="210"/>
      <c r="O418" s="210"/>
      <c r="P418" s="23" t="str">
        <f t="shared" ca="1" si="24"/>
        <v>Nombrado Vigente</v>
      </c>
      <c r="Q418" s="129"/>
      <c r="R418" s="129"/>
      <c r="S418" s="104" t="str">
        <f t="shared" si="25"/>
        <v/>
      </c>
      <c r="T418" s="104" t="str">
        <f t="shared" si="2"/>
        <v/>
      </c>
      <c r="U418" s="129" t="str">
        <f t="shared" si="3"/>
        <v/>
      </c>
      <c r="V418" s="129"/>
      <c r="W418" s="129" t="str">
        <f t="shared" ca="1" si="4"/>
        <v>No Aplica</v>
      </c>
      <c r="X418" s="129" t="str">
        <f t="shared" ca="1" si="5"/>
        <v>No Aplica</v>
      </c>
      <c r="Y418" s="129">
        <f t="shared" ca="1" si="6"/>
        <v>2024</v>
      </c>
      <c r="Z418" s="129"/>
      <c r="AA418" s="113">
        <f t="shared" si="7"/>
        <v>0</v>
      </c>
      <c r="AB418" s="112">
        <f t="shared" si="8"/>
        <v>0</v>
      </c>
      <c r="AC418" s="140"/>
      <c r="AD418" s="140"/>
      <c r="AE418" s="140"/>
      <c r="AF418" s="140"/>
      <c r="AG418" s="140"/>
      <c r="AH418" s="140"/>
      <c r="AI418" s="140"/>
      <c r="AJ418" s="140"/>
      <c r="AK418" s="140"/>
      <c r="AL418" s="140"/>
      <c r="AM418" s="140"/>
    </row>
    <row r="419" spans="1:39">
      <c r="A419" s="72">
        <v>2761</v>
      </c>
      <c r="B419" s="23" t="s">
        <v>271</v>
      </c>
      <c r="C419" s="23" t="s">
        <v>272</v>
      </c>
      <c r="D419" s="23" t="s">
        <v>2593</v>
      </c>
      <c r="E419" s="147" t="s">
        <v>2594</v>
      </c>
      <c r="F419" s="23" t="s">
        <v>43</v>
      </c>
      <c r="G419" s="125">
        <v>42062</v>
      </c>
      <c r="H419" s="125">
        <v>42055</v>
      </c>
      <c r="I419" s="23" t="s">
        <v>2595</v>
      </c>
      <c r="J419" s="26">
        <v>1</v>
      </c>
      <c r="K419" s="23" t="s">
        <v>2596</v>
      </c>
      <c r="L419" s="209"/>
      <c r="M419" s="210"/>
      <c r="N419" s="210"/>
      <c r="O419" s="210"/>
      <c r="P419" s="23" t="str">
        <f t="shared" ca="1" si="24"/>
        <v>Nombrado Vigente</v>
      </c>
      <c r="Q419" s="129"/>
      <c r="R419" s="129"/>
      <c r="S419" s="104" t="str">
        <f t="shared" si="25"/>
        <v/>
      </c>
      <c r="T419" s="104" t="str">
        <f t="shared" si="2"/>
        <v/>
      </c>
      <c r="U419" s="129" t="str">
        <f t="shared" si="3"/>
        <v/>
      </c>
      <c r="V419" s="129"/>
      <c r="W419" s="129" t="str">
        <f t="shared" ca="1" si="4"/>
        <v>No Aplica</v>
      </c>
      <c r="X419" s="129" t="str">
        <f t="shared" ca="1" si="5"/>
        <v>No Aplica</v>
      </c>
      <c r="Y419" s="129">
        <f t="shared" ca="1" si="6"/>
        <v>2024</v>
      </c>
      <c r="Z419" s="129"/>
      <c r="AA419" s="113">
        <f t="shared" si="7"/>
        <v>0</v>
      </c>
      <c r="AB419" s="112">
        <f t="shared" si="8"/>
        <v>0</v>
      </c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</row>
    <row r="420" spans="1:39">
      <c r="A420" s="72">
        <v>2766</v>
      </c>
      <c r="B420" s="23" t="s">
        <v>56</v>
      </c>
      <c r="C420" s="23" t="s">
        <v>584</v>
      </c>
      <c r="D420" s="23" t="s">
        <v>2597</v>
      </c>
      <c r="E420" s="147" t="s">
        <v>2598</v>
      </c>
      <c r="F420" s="23" t="s">
        <v>33</v>
      </c>
      <c r="G420" s="125">
        <v>42394</v>
      </c>
      <c r="H420" s="125">
        <v>42394</v>
      </c>
      <c r="I420" s="23" t="s">
        <v>2599</v>
      </c>
      <c r="J420" s="26">
        <v>1</v>
      </c>
      <c r="K420" s="23" t="s">
        <v>2600</v>
      </c>
      <c r="L420" s="209"/>
      <c r="M420" s="210"/>
      <c r="N420" s="210"/>
      <c r="O420" s="210"/>
      <c r="P420" s="23" t="str">
        <f t="shared" ca="1" si="24"/>
        <v>Nombrado Vigente</v>
      </c>
      <c r="Q420" s="129"/>
      <c r="R420" s="129"/>
      <c r="S420" s="104" t="str">
        <f t="shared" si="25"/>
        <v/>
      </c>
      <c r="T420" s="104" t="str">
        <f t="shared" si="2"/>
        <v/>
      </c>
      <c r="U420" s="129" t="str">
        <f t="shared" si="3"/>
        <v/>
      </c>
      <c r="V420" s="129"/>
      <c r="W420" s="129" t="str">
        <f t="shared" ca="1" si="4"/>
        <v>No Aplica</v>
      </c>
      <c r="X420" s="129" t="str">
        <f t="shared" ca="1" si="5"/>
        <v>No Aplica</v>
      </c>
      <c r="Y420" s="129">
        <f t="shared" ca="1" si="6"/>
        <v>2025</v>
      </c>
      <c r="Z420" s="129"/>
      <c r="AA420" s="113">
        <f t="shared" si="7"/>
        <v>0</v>
      </c>
      <c r="AB420" s="112">
        <f t="shared" si="8"/>
        <v>0</v>
      </c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</row>
    <row r="421" spans="1:39">
      <c r="A421" s="72">
        <v>2767</v>
      </c>
      <c r="B421" s="23" t="s">
        <v>56</v>
      </c>
      <c r="C421" s="23" t="s">
        <v>584</v>
      </c>
      <c r="D421" s="23" t="s">
        <v>980</v>
      </c>
      <c r="E421" s="147" t="s">
        <v>2601</v>
      </c>
      <c r="F421" s="23" t="s">
        <v>43</v>
      </c>
      <c r="G421" s="125">
        <v>42394</v>
      </c>
      <c r="H421" s="125">
        <v>42394</v>
      </c>
      <c r="I421" s="23" t="s">
        <v>2602</v>
      </c>
      <c r="J421" s="26">
        <v>1</v>
      </c>
      <c r="K421" s="23" t="s">
        <v>2603</v>
      </c>
      <c r="L421" s="209"/>
      <c r="M421" s="210"/>
      <c r="N421" s="210"/>
      <c r="O421" s="210"/>
      <c r="P421" s="23" t="str">
        <f t="shared" ca="1" si="24"/>
        <v>Nombrado Vigente</v>
      </c>
      <c r="Q421" s="129"/>
      <c r="R421" s="129"/>
      <c r="S421" s="104" t="str">
        <f t="shared" si="25"/>
        <v/>
      </c>
      <c r="T421" s="104" t="str">
        <f t="shared" si="2"/>
        <v/>
      </c>
      <c r="U421" s="129" t="str">
        <f t="shared" si="3"/>
        <v/>
      </c>
      <c r="V421" s="129"/>
      <c r="W421" s="129" t="str">
        <f t="shared" ca="1" si="4"/>
        <v>No Aplica</v>
      </c>
      <c r="X421" s="129" t="str">
        <f t="shared" ca="1" si="5"/>
        <v>No Aplica</v>
      </c>
      <c r="Y421" s="129">
        <f t="shared" ca="1" si="6"/>
        <v>2025</v>
      </c>
      <c r="Z421" s="129"/>
      <c r="AA421" s="113">
        <f t="shared" si="7"/>
        <v>0</v>
      </c>
      <c r="AB421" s="112">
        <f t="shared" si="8"/>
        <v>0</v>
      </c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</row>
    <row r="422" spans="1:39">
      <c r="A422" s="72">
        <v>2786</v>
      </c>
      <c r="B422" s="23" t="s">
        <v>29</v>
      </c>
      <c r="C422" s="23" t="s">
        <v>693</v>
      </c>
      <c r="D422" s="23" t="s">
        <v>927</v>
      </c>
      <c r="E422" s="147" t="s">
        <v>2604</v>
      </c>
      <c r="F422" s="23" t="s">
        <v>43</v>
      </c>
      <c r="G422" s="125">
        <v>42194</v>
      </c>
      <c r="H422" s="125">
        <v>42217</v>
      </c>
      <c r="I422" s="23" t="s">
        <v>2605</v>
      </c>
      <c r="J422" s="26">
        <v>1</v>
      </c>
      <c r="K422" s="23" t="s">
        <v>2606</v>
      </c>
      <c r="L422" s="209"/>
      <c r="M422" s="210"/>
      <c r="N422" s="210"/>
      <c r="O422" s="210"/>
      <c r="P422" s="23" t="str">
        <f t="shared" ca="1" si="24"/>
        <v>Nombrado Vigente</v>
      </c>
      <c r="Q422" s="129"/>
      <c r="R422" s="129"/>
      <c r="S422" s="104" t="str">
        <f t="shared" si="25"/>
        <v/>
      </c>
      <c r="T422" s="104" t="str">
        <f t="shared" si="2"/>
        <v/>
      </c>
      <c r="U422" s="129" t="str">
        <f t="shared" si="3"/>
        <v/>
      </c>
      <c r="V422" s="129"/>
      <c r="W422" s="129" t="str">
        <f t="shared" ca="1" si="4"/>
        <v>No Aplica</v>
      </c>
      <c r="X422" s="129" t="str">
        <f t="shared" ca="1" si="5"/>
        <v>No Aplica</v>
      </c>
      <c r="Y422" s="129">
        <f t="shared" ca="1" si="6"/>
        <v>2024</v>
      </c>
      <c r="Z422" s="129"/>
      <c r="AA422" s="113">
        <f t="shared" si="7"/>
        <v>0</v>
      </c>
      <c r="AB422" s="112">
        <f t="shared" si="8"/>
        <v>0</v>
      </c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</row>
    <row r="423" spans="1:39">
      <c r="A423" s="72">
        <v>2834</v>
      </c>
      <c r="B423" s="23" t="s">
        <v>39</v>
      </c>
      <c r="C423" s="23" t="s">
        <v>319</v>
      </c>
      <c r="D423" s="23" t="s">
        <v>684</v>
      </c>
      <c r="E423" s="147" t="s">
        <v>2607</v>
      </c>
      <c r="F423" s="23" t="s">
        <v>43</v>
      </c>
      <c r="G423" s="125">
        <v>42060</v>
      </c>
      <c r="H423" s="125">
        <v>42064</v>
      </c>
      <c r="I423" s="23" t="s">
        <v>2608</v>
      </c>
      <c r="J423" s="26">
        <v>1</v>
      </c>
      <c r="K423" s="23" t="s">
        <v>2609</v>
      </c>
      <c r="L423" s="209"/>
      <c r="M423" s="210"/>
      <c r="N423" s="210"/>
      <c r="O423" s="210"/>
      <c r="P423" s="23" t="str">
        <f t="shared" ca="1" si="24"/>
        <v>Nombrado Vigente</v>
      </c>
      <c r="Q423" s="129"/>
      <c r="R423" s="129"/>
      <c r="S423" s="104" t="str">
        <f t="shared" si="25"/>
        <v/>
      </c>
      <c r="T423" s="104" t="str">
        <f t="shared" si="2"/>
        <v/>
      </c>
      <c r="U423" s="129" t="str">
        <f t="shared" si="3"/>
        <v/>
      </c>
      <c r="V423" s="129"/>
      <c r="W423" s="129" t="str">
        <f t="shared" ca="1" si="4"/>
        <v>No Aplica</v>
      </c>
      <c r="X423" s="129" t="str">
        <f t="shared" ca="1" si="5"/>
        <v>No Aplica</v>
      </c>
      <c r="Y423" s="129">
        <f t="shared" ca="1" si="6"/>
        <v>2024</v>
      </c>
      <c r="Z423" s="129"/>
      <c r="AA423" s="113">
        <f t="shared" si="7"/>
        <v>0</v>
      </c>
      <c r="AB423" s="112">
        <f t="shared" si="8"/>
        <v>0</v>
      </c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</row>
    <row r="424" spans="1:39">
      <c r="A424" s="72">
        <v>2908</v>
      </c>
      <c r="B424" s="23" t="s">
        <v>29</v>
      </c>
      <c r="C424" s="23" t="s">
        <v>693</v>
      </c>
      <c r="D424" s="23" t="s">
        <v>892</v>
      </c>
      <c r="E424" s="147" t="s">
        <v>2610</v>
      </c>
      <c r="F424" s="23" t="s">
        <v>33</v>
      </c>
      <c r="G424" s="125">
        <v>42194</v>
      </c>
      <c r="H424" s="125">
        <v>42186</v>
      </c>
      <c r="I424" s="23" t="s">
        <v>2611</v>
      </c>
      <c r="J424" s="26">
        <v>1</v>
      </c>
      <c r="K424" s="23" t="s">
        <v>2612</v>
      </c>
      <c r="L424" s="209"/>
      <c r="M424" s="210"/>
      <c r="N424" s="210"/>
      <c r="O424" s="210"/>
      <c r="P424" s="23" t="str">
        <f t="shared" ca="1" si="24"/>
        <v>Nombrado Vigente</v>
      </c>
      <c r="Q424" s="129"/>
      <c r="R424" s="129"/>
      <c r="S424" s="104" t="str">
        <f t="shared" si="25"/>
        <v/>
      </c>
      <c r="T424" s="104" t="str">
        <f t="shared" si="2"/>
        <v/>
      </c>
      <c r="U424" s="129" t="str">
        <f t="shared" si="3"/>
        <v/>
      </c>
      <c r="V424" s="129"/>
      <c r="W424" s="129" t="str">
        <f t="shared" ca="1" si="4"/>
        <v>No Aplica</v>
      </c>
      <c r="X424" s="129" t="str">
        <f t="shared" ca="1" si="5"/>
        <v>No Aplica</v>
      </c>
      <c r="Y424" s="129">
        <f t="shared" ca="1" si="6"/>
        <v>2024</v>
      </c>
      <c r="Z424" s="129"/>
      <c r="AA424" s="113">
        <f t="shared" si="7"/>
        <v>0</v>
      </c>
      <c r="AB424" s="112">
        <f t="shared" si="8"/>
        <v>0</v>
      </c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</row>
    <row r="425" spans="1:39">
      <c r="A425" s="72">
        <v>2944</v>
      </c>
      <c r="B425" s="23" t="s">
        <v>39</v>
      </c>
      <c r="C425" s="23" t="s">
        <v>489</v>
      </c>
      <c r="D425" s="23" t="s">
        <v>2613</v>
      </c>
      <c r="E425" s="147" t="s">
        <v>2614</v>
      </c>
      <c r="F425" s="23" t="s">
        <v>33</v>
      </c>
      <c r="G425" s="125">
        <v>42212</v>
      </c>
      <c r="H425" s="125">
        <v>42217</v>
      </c>
      <c r="I425" s="23" t="s">
        <v>2615</v>
      </c>
      <c r="J425" s="26">
        <v>1</v>
      </c>
      <c r="K425" s="23" t="s">
        <v>2616</v>
      </c>
      <c r="L425" s="209"/>
      <c r="M425" s="210"/>
      <c r="N425" s="127" t="s">
        <v>36</v>
      </c>
      <c r="O425" s="122">
        <v>45017</v>
      </c>
      <c r="P425" s="23" t="str">
        <f t="shared" ca="1" si="24"/>
        <v>Desvinculado</v>
      </c>
      <c r="Q425" s="129"/>
      <c r="R425" s="104">
        <v>2</v>
      </c>
      <c r="S425" s="104">
        <f t="shared" si="25"/>
        <v>2</v>
      </c>
      <c r="T425" s="104">
        <f t="shared" si="2"/>
        <v>55</v>
      </c>
      <c r="U425" s="129">
        <f t="shared" si="3"/>
        <v>7.7</v>
      </c>
      <c r="V425" s="129"/>
      <c r="W425" s="129" t="str">
        <f t="shared" ca="1" si="4"/>
        <v>No Aplica</v>
      </c>
      <c r="X425" s="129" t="str">
        <f t="shared" ca="1" si="5"/>
        <v>No Aplica</v>
      </c>
      <c r="Y425" s="129">
        <f t="shared" ca="1" si="6"/>
        <v>2024</v>
      </c>
      <c r="Z425" s="129"/>
      <c r="AA425" s="113">
        <f t="shared" si="7"/>
        <v>-45017</v>
      </c>
      <c r="AB425" s="112">
        <f t="shared" si="8"/>
        <v>1</v>
      </c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</row>
    <row r="426" spans="1:39">
      <c r="A426" s="72">
        <v>3021</v>
      </c>
      <c r="B426" s="23" t="s">
        <v>73</v>
      </c>
      <c r="C426" s="23" t="s">
        <v>659</v>
      </c>
      <c r="D426" s="23" t="s">
        <v>2617</v>
      </c>
      <c r="E426" s="147" t="s">
        <v>2618</v>
      </c>
      <c r="F426" s="23" t="s">
        <v>43</v>
      </c>
      <c r="G426" s="125">
        <v>42314</v>
      </c>
      <c r="H426" s="125">
        <v>42370</v>
      </c>
      <c r="I426" s="23" t="s">
        <v>2619</v>
      </c>
      <c r="J426" s="26">
        <v>1</v>
      </c>
      <c r="K426" s="23" t="s">
        <v>2620</v>
      </c>
      <c r="L426" s="209"/>
      <c r="M426" s="210"/>
      <c r="N426" s="210"/>
      <c r="O426" s="210"/>
      <c r="P426" s="23" t="str">
        <f t="shared" ca="1" si="24"/>
        <v>Nombrado Vigente</v>
      </c>
      <c r="Q426" s="129"/>
      <c r="R426" s="129"/>
      <c r="S426" s="104" t="str">
        <f t="shared" si="25"/>
        <v/>
      </c>
      <c r="T426" s="104" t="str">
        <f t="shared" si="2"/>
        <v/>
      </c>
      <c r="U426" s="129" t="str">
        <f t="shared" si="3"/>
        <v/>
      </c>
      <c r="V426" s="129"/>
      <c r="W426" s="129" t="str">
        <f t="shared" ca="1" si="4"/>
        <v>No Aplica</v>
      </c>
      <c r="X426" s="129" t="str">
        <f t="shared" ca="1" si="5"/>
        <v>No Aplica</v>
      </c>
      <c r="Y426" s="129">
        <f t="shared" ca="1" si="6"/>
        <v>2024</v>
      </c>
      <c r="Z426" s="129"/>
      <c r="AA426" s="113">
        <f t="shared" si="7"/>
        <v>0</v>
      </c>
      <c r="AB426" s="112">
        <f t="shared" si="8"/>
        <v>0</v>
      </c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</row>
    <row r="427" spans="1:39">
      <c r="A427" s="72">
        <v>3042</v>
      </c>
      <c r="B427" s="23" t="s">
        <v>39</v>
      </c>
      <c r="C427" s="23" t="s">
        <v>474</v>
      </c>
      <c r="D427" s="23" t="s">
        <v>2621</v>
      </c>
      <c r="E427" s="147" t="s">
        <v>2622</v>
      </c>
      <c r="F427" s="23" t="s">
        <v>43</v>
      </c>
      <c r="G427" s="125">
        <v>42241</v>
      </c>
      <c r="H427" s="125">
        <v>42248</v>
      </c>
      <c r="I427" s="23" t="s">
        <v>2623</v>
      </c>
      <c r="J427" s="26">
        <v>1</v>
      </c>
      <c r="K427" s="23" t="s">
        <v>2624</v>
      </c>
      <c r="L427" s="209"/>
      <c r="M427" s="210"/>
      <c r="N427" s="210"/>
      <c r="O427" s="210"/>
      <c r="P427" s="23" t="str">
        <f t="shared" ca="1" si="24"/>
        <v>Nombrado Vigente</v>
      </c>
      <c r="Q427" s="129"/>
      <c r="R427" s="129"/>
      <c r="S427" s="104" t="str">
        <f t="shared" si="25"/>
        <v/>
      </c>
      <c r="T427" s="104" t="str">
        <f t="shared" si="2"/>
        <v/>
      </c>
      <c r="U427" s="129" t="str">
        <f t="shared" si="3"/>
        <v/>
      </c>
      <c r="V427" s="129"/>
      <c r="W427" s="129" t="str">
        <f t="shared" ca="1" si="4"/>
        <v>No Aplica</v>
      </c>
      <c r="X427" s="129" t="str">
        <f t="shared" ca="1" si="5"/>
        <v>No Aplica</v>
      </c>
      <c r="Y427" s="129">
        <f t="shared" ca="1" si="6"/>
        <v>2024</v>
      </c>
      <c r="Z427" s="129"/>
      <c r="AA427" s="113">
        <f t="shared" si="7"/>
        <v>0</v>
      </c>
      <c r="AB427" s="112">
        <f t="shared" si="8"/>
        <v>0</v>
      </c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</row>
    <row r="428" spans="1:39">
      <c r="A428" s="72">
        <v>3048</v>
      </c>
      <c r="B428" s="23" t="s">
        <v>29</v>
      </c>
      <c r="C428" s="23" t="s">
        <v>511</v>
      </c>
      <c r="D428" s="23" t="s">
        <v>2625</v>
      </c>
      <c r="E428" s="147" t="s">
        <v>2626</v>
      </c>
      <c r="F428" s="23" t="s">
        <v>33</v>
      </c>
      <c r="G428" s="125">
        <v>42410</v>
      </c>
      <c r="H428" s="125">
        <v>42370</v>
      </c>
      <c r="I428" s="23" t="s">
        <v>2627</v>
      </c>
      <c r="J428" s="26">
        <v>1</v>
      </c>
      <c r="K428" s="23" t="s">
        <v>2628</v>
      </c>
      <c r="L428" s="209"/>
      <c r="M428" s="210"/>
      <c r="N428" s="210"/>
      <c r="O428" s="210"/>
      <c r="P428" s="23" t="str">
        <f t="shared" ca="1" si="24"/>
        <v>Nombrado Vigente</v>
      </c>
      <c r="Q428" s="129"/>
      <c r="R428" s="129"/>
      <c r="S428" s="104" t="str">
        <f t="shared" si="25"/>
        <v/>
      </c>
      <c r="T428" s="104" t="str">
        <f t="shared" si="2"/>
        <v/>
      </c>
      <c r="U428" s="129" t="str">
        <f t="shared" si="3"/>
        <v/>
      </c>
      <c r="V428" s="129"/>
      <c r="W428" s="129" t="str">
        <f t="shared" ca="1" si="4"/>
        <v>No Aplica</v>
      </c>
      <c r="X428" s="129" t="str">
        <f t="shared" ca="1" si="5"/>
        <v>No Aplica</v>
      </c>
      <c r="Y428" s="129">
        <f t="shared" ca="1" si="6"/>
        <v>2024</v>
      </c>
      <c r="Z428" s="129"/>
      <c r="AA428" s="113">
        <f t="shared" si="7"/>
        <v>0</v>
      </c>
      <c r="AB428" s="112">
        <f t="shared" si="8"/>
        <v>0</v>
      </c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</row>
    <row r="429" spans="1:39">
      <c r="A429" s="72">
        <v>3049</v>
      </c>
      <c r="B429" s="23" t="s">
        <v>306</v>
      </c>
      <c r="C429" s="23" t="s">
        <v>307</v>
      </c>
      <c r="D429" s="23" t="s">
        <v>2629</v>
      </c>
      <c r="E429" s="147" t="s">
        <v>2630</v>
      </c>
      <c r="F429" s="23" t="s">
        <v>43</v>
      </c>
      <c r="G429" s="125">
        <v>42214</v>
      </c>
      <c r="H429" s="125">
        <v>42278</v>
      </c>
      <c r="I429" s="23" t="s">
        <v>2631</v>
      </c>
      <c r="J429" s="26">
        <v>1</v>
      </c>
      <c r="K429" s="23" t="s">
        <v>2632</v>
      </c>
      <c r="L429" s="209"/>
      <c r="M429" s="210"/>
      <c r="N429" s="210"/>
      <c r="O429" s="210"/>
      <c r="P429" s="23" t="str">
        <f t="shared" ca="1" si="24"/>
        <v>Nombrado Vigente</v>
      </c>
      <c r="Q429" s="129"/>
      <c r="R429" s="129"/>
      <c r="S429" s="104" t="str">
        <f t="shared" si="25"/>
        <v/>
      </c>
      <c r="T429" s="104" t="str">
        <f t="shared" si="2"/>
        <v/>
      </c>
      <c r="U429" s="129" t="str">
        <f t="shared" si="3"/>
        <v/>
      </c>
      <c r="V429" s="129"/>
      <c r="W429" s="129" t="str">
        <f t="shared" ca="1" si="4"/>
        <v>No Aplica</v>
      </c>
      <c r="X429" s="129" t="str">
        <f t="shared" ca="1" si="5"/>
        <v>No Aplica</v>
      </c>
      <c r="Y429" s="129">
        <f t="shared" ca="1" si="6"/>
        <v>2024</v>
      </c>
      <c r="Z429" s="129"/>
      <c r="AA429" s="113">
        <f t="shared" si="7"/>
        <v>0</v>
      </c>
      <c r="AB429" s="112">
        <f t="shared" si="8"/>
        <v>0</v>
      </c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</row>
    <row r="430" spans="1:39">
      <c r="A430" s="72">
        <v>3075</v>
      </c>
      <c r="B430" s="23" t="s">
        <v>73</v>
      </c>
      <c r="C430" s="23" t="s">
        <v>74</v>
      </c>
      <c r="D430" s="23" t="s">
        <v>2633</v>
      </c>
      <c r="E430" s="147" t="s">
        <v>2634</v>
      </c>
      <c r="F430" s="23" t="s">
        <v>33</v>
      </c>
      <c r="G430" s="134">
        <v>42355</v>
      </c>
      <c r="H430" s="134">
        <v>42349</v>
      </c>
      <c r="I430" s="23" t="s">
        <v>2635</v>
      </c>
      <c r="J430" s="26">
        <v>1</v>
      </c>
      <c r="K430" s="23" t="s">
        <v>2636</v>
      </c>
      <c r="L430" s="209"/>
      <c r="M430" s="210"/>
      <c r="N430" s="210"/>
      <c r="O430" s="210"/>
      <c r="P430" s="23" t="str">
        <f t="shared" ca="1" si="24"/>
        <v>Nombrado Vigente</v>
      </c>
      <c r="Q430" s="129"/>
      <c r="R430" s="129"/>
      <c r="S430" s="104" t="str">
        <f t="shared" si="25"/>
        <v/>
      </c>
      <c r="T430" s="104" t="str">
        <f t="shared" si="2"/>
        <v/>
      </c>
      <c r="U430" s="129" t="str">
        <f t="shared" si="3"/>
        <v/>
      </c>
      <c r="V430" s="129"/>
      <c r="W430" s="129" t="str">
        <f t="shared" ca="1" si="4"/>
        <v>No Aplica</v>
      </c>
      <c r="X430" s="129" t="str">
        <f t="shared" ca="1" si="5"/>
        <v>No Aplica</v>
      </c>
      <c r="Y430" s="129">
        <f t="shared" ca="1" si="6"/>
        <v>2024</v>
      </c>
      <c r="Z430" s="129"/>
      <c r="AA430" s="113">
        <f t="shared" si="7"/>
        <v>0</v>
      </c>
      <c r="AB430" s="112">
        <f t="shared" si="8"/>
        <v>0</v>
      </c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</row>
    <row r="431" spans="1:39">
      <c r="A431" s="72">
        <v>3077</v>
      </c>
      <c r="B431" s="23" t="s">
        <v>39</v>
      </c>
      <c r="C431" s="23" t="s">
        <v>408</v>
      </c>
      <c r="D431" s="23" t="s">
        <v>2637</v>
      </c>
      <c r="E431" s="147" t="s">
        <v>2638</v>
      </c>
      <c r="F431" s="23" t="s">
        <v>43</v>
      </c>
      <c r="G431" s="125">
        <v>42402</v>
      </c>
      <c r="H431" s="125">
        <v>42415</v>
      </c>
      <c r="I431" s="23" t="s">
        <v>2639</v>
      </c>
      <c r="J431" s="26">
        <v>1</v>
      </c>
      <c r="K431" s="23" t="s">
        <v>2640</v>
      </c>
      <c r="L431" s="209"/>
      <c r="M431" s="210"/>
      <c r="N431" s="210"/>
      <c r="O431" s="210"/>
      <c r="P431" s="23" t="str">
        <f t="shared" ca="1" si="24"/>
        <v>Nombrado Vigente</v>
      </c>
      <c r="Q431" s="129"/>
      <c r="R431" s="129"/>
      <c r="S431" s="104" t="str">
        <f t="shared" si="25"/>
        <v/>
      </c>
      <c r="T431" s="104" t="str">
        <f t="shared" si="2"/>
        <v/>
      </c>
      <c r="U431" s="129" t="str">
        <f t="shared" si="3"/>
        <v/>
      </c>
      <c r="V431" s="129"/>
      <c r="W431" s="129" t="str">
        <f t="shared" ca="1" si="4"/>
        <v>No Aplica</v>
      </c>
      <c r="X431" s="129" t="str">
        <f t="shared" ca="1" si="5"/>
        <v>No Aplica</v>
      </c>
      <c r="Y431" s="129">
        <f t="shared" ca="1" si="6"/>
        <v>2025</v>
      </c>
      <c r="Z431" s="129"/>
      <c r="AA431" s="113">
        <f t="shared" si="7"/>
        <v>0</v>
      </c>
      <c r="AB431" s="112">
        <f t="shared" si="8"/>
        <v>0</v>
      </c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</row>
    <row r="432" spans="1:39">
      <c r="A432" s="72">
        <v>3082</v>
      </c>
      <c r="B432" s="23" t="s">
        <v>49</v>
      </c>
      <c r="C432" s="23" t="s">
        <v>424</v>
      </c>
      <c r="D432" s="23" t="s">
        <v>2641</v>
      </c>
      <c r="E432" s="147" t="s">
        <v>2642</v>
      </c>
      <c r="F432" s="23" t="s">
        <v>33</v>
      </c>
      <c r="G432" s="134">
        <v>42290</v>
      </c>
      <c r="H432" s="125">
        <v>42286</v>
      </c>
      <c r="I432" s="23" t="s">
        <v>2643</v>
      </c>
      <c r="J432" s="26">
        <v>1</v>
      </c>
      <c r="K432" s="23" t="s">
        <v>2644</v>
      </c>
      <c r="L432" s="209"/>
      <c r="M432" s="210"/>
      <c r="N432" s="210"/>
      <c r="O432" s="210"/>
      <c r="P432" s="23" t="str">
        <f t="shared" ca="1" si="24"/>
        <v>Nombrado Vigente</v>
      </c>
      <c r="Q432" s="129"/>
      <c r="R432" s="129"/>
      <c r="S432" s="104" t="str">
        <f t="shared" si="25"/>
        <v/>
      </c>
      <c r="T432" s="104" t="str">
        <f t="shared" si="2"/>
        <v/>
      </c>
      <c r="U432" s="129" t="str">
        <f t="shared" si="3"/>
        <v/>
      </c>
      <c r="V432" s="129"/>
      <c r="W432" s="129" t="str">
        <f t="shared" ca="1" si="4"/>
        <v>No Aplica</v>
      </c>
      <c r="X432" s="129" t="str">
        <f t="shared" ca="1" si="5"/>
        <v>No Aplica</v>
      </c>
      <c r="Y432" s="129">
        <f t="shared" ca="1" si="6"/>
        <v>2024</v>
      </c>
      <c r="Z432" s="129"/>
      <c r="AA432" s="113">
        <f t="shared" si="7"/>
        <v>0</v>
      </c>
      <c r="AB432" s="112">
        <f t="shared" si="8"/>
        <v>0</v>
      </c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</row>
    <row r="433" spans="1:39">
      <c r="A433" s="72">
        <v>3091</v>
      </c>
      <c r="B433" s="23" t="s">
        <v>56</v>
      </c>
      <c r="C433" s="23" t="s">
        <v>571</v>
      </c>
      <c r="D433" s="23" t="s">
        <v>2645</v>
      </c>
      <c r="E433" s="147" t="s">
        <v>2646</v>
      </c>
      <c r="F433" s="23" t="s">
        <v>33</v>
      </c>
      <c r="G433" s="125">
        <v>42221</v>
      </c>
      <c r="H433" s="125">
        <v>42220</v>
      </c>
      <c r="I433" s="23" t="s">
        <v>2647</v>
      </c>
      <c r="J433" s="26">
        <v>1</v>
      </c>
      <c r="K433" s="23" t="s">
        <v>2648</v>
      </c>
      <c r="L433" s="209"/>
      <c r="M433" s="210"/>
      <c r="N433" s="210"/>
      <c r="O433" s="210"/>
      <c r="P433" s="23" t="str">
        <f t="shared" ca="1" si="24"/>
        <v>Nombrado Vigente</v>
      </c>
      <c r="Q433" s="129"/>
      <c r="R433" s="129"/>
      <c r="S433" s="104" t="str">
        <f t="shared" si="25"/>
        <v/>
      </c>
      <c r="T433" s="104" t="str">
        <f t="shared" si="2"/>
        <v/>
      </c>
      <c r="U433" s="129" t="str">
        <f t="shared" si="3"/>
        <v/>
      </c>
      <c r="V433" s="129"/>
      <c r="W433" s="129" t="str">
        <f t="shared" ca="1" si="4"/>
        <v>No Aplica</v>
      </c>
      <c r="X433" s="129" t="str">
        <f t="shared" ca="1" si="5"/>
        <v>No Aplica</v>
      </c>
      <c r="Y433" s="129">
        <f t="shared" ca="1" si="6"/>
        <v>2024</v>
      </c>
      <c r="Z433" s="129"/>
      <c r="AA433" s="113">
        <f t="shared" si="7"/>
        <v>0</v>
      </c>
      <c r="AB433" s="112">
        <f t="shared" si="8"/>
        <v>0</v>
      </c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</row>
    <row r="434" spans="1:39">
      <c r="A434" s="72">
        <v>3110</v>
      </c>
      <c r="B434" s="23" t="s">
        <v>56</v>
      </c>
      <c r="C434" s="23" t="s">
        <v>441</v>
      </c>
      <c r="D434" s="23" t="s">
        <v>2649</v>
      </c>
      <c r="E434" s="147" t="s">
        <v>2650</v>
      </c>
      <c r="F434" s="23" t="s">
        <v>33</v>
      </c>
      <c r="G434" s="125">
        <v>42188</v>
      </c>
      <c r="H434" s="125">
        <v>42217</v>
      </c>
      <c r="I434" s="23" t="s">
        <v>2651</v>
      </c>
      <c r="J434" s="26">
        <v>1</v>
      </c>
      <c r="K434" s="23" t="s">
        <v>2652</v>
      </c>
      <c r="L434" s="209"/>
      <c r="M434" s="210"/>
      <c r="N434" s="210"/>
      <c r="O434" s="210"/>
      <c r="P434" s="23" t="str">
        <f t="shared" ca="1" si="24"/>
        <v>Nombrado Vigente</v>
      </c>
      <c r="Q434" s="129"/>
      <c r="R434" s="129"/>
      <c r="S434" s="104" t="str">
        <f t="shared" si="25"/>
        <v/>
      </c>
      <c r="T434" s="104" t="str">
        <f t="shared" si="2"/>
        <v/>
      </c>
      <c r="U434" s="129" t="str">
        <f t="shared" si="3"/>
        <v/>
      </c>
      <c r="V434" s="129"/>
      <c r="W434" s="129" t="str">
        <f t="shared" ca="1" si="4"/>
        <v>No Aplica</v>
      </c>
      <c r="X434" s="129" t="str">
        <f t="shared" ca="1" si="5"/>
        <v>No Aplica</v>
      </c>
      <c r="Y434" s="129">
        <f t="shared" ca="1" si="6"/>
        <v>2024</v>
      </c>
      <c r="Z434" s="129"/>
      <c r="AA434" s="113">
        <f t="shared" si="7"/>
        <v>0</v>
      </c>
      <c r="AB434" s="112">
        <f t="shared" si="8"/>
        <v>0</v>
      </c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</row>
    <row r="435" spans="1:39">
      <c r="A435" s="215">
        <v>3169</v>
      </c>
      <c r="B435" s="161" t="s">
        <v>429</v>
      </c>
      <c r="C435" s="161" t="s">
        <v>588</v>
      </c>
      <c r="D435" s="161" t="s">
        <v>2653</v>
      </c>
      <c r="E435" s="216" t="s">
        <v>2654</v>
      </c>
      <c r="F435" s="161" t="s">
        <v>43</v>
      </c>
      <c r="G435" s="162">
        <v>42286</v>
      </c>
      <c r="H435" s="217">
        <v>42296</v>
      </c>
      <c r="I435" s="161" t="s">
        <v>2655</v>
      </c>
      <c r="J435" s="163">
        <v>1</v>
      </c>
      <c r="K435" s="161" t="s">
        <v>2656</v>
      </c>
      <c r="L435" s="218"/>
      <c r="M435" s="219"/>
      <c r="N435" s="165" t="s">
        <v>36</v>
      </c>
      <c r="O435" s="166">
        <v>45177</v>
      </c>
      <c r="P435" s="161" t="str">
        <f t="shared" ca="1" si="24"/>
        <v>Desvinculado</v>
      </c>
      <c r="Q435" s="144"/>
      <c r="R435" s="167">
        <v>2</v>
      </c>
      <c r="S435" s="167">
        <f t="shared" si="25"/>
        <v>7</v>
      </c>
      <c r="T435" s="167">
        <f t="shared" si="2"/>
        <v>78</v>
      </c>
      <c r="U435" s="144">
        <f t="shared" si="3"/>
        <v>7.9</v>
      </c>
      <c r="V435" s="144"/>
      <c r="W435" s="144" t="str">
        <f t="shared" ca="1" si="4"/>
        <v>No Aplica</v>
      </c>
      <c r="X435" s="144" t="str">
        <f t="shared" ca="1" si="5"/>
        <v>No Aplica</v>
      </c>
      <c r="Y435" s="144">
        <f t="shared" ca="1" si="6"/>
        <v>2024</v>
      </c>
      <c r="Z435" s="144"/>
      <c r="AA435" s="168">
        <f t="shared" si="7"/>
        <v>-45177</v>
      </c>
      <c r="AB435" s="167">
        <f t="shared" si="8"/>
        <v>1</v>
      </c>
      <c r="AC435" s="167"/>
      <c r="AD435" s="167"/>
      <c r="AE435" s="167"/>
      <c r="AF435" s="167"/>
      <c r="AG435" s="167"/>
      <c r="AH435" s="167"/>
      <c r="AI435" s="167"/>
      <c r="AJ435" s="167"/>
      <c r="AK435" s="167"/>
      <c r="AL435" s="167"/>
      <c r="AM435" s="167"/>
    </row>
    <row r="436" spans="1:39">
      <c r="A436" s="72">
        <v>3189</v>
      </c>
      <c r="B436" s="23" t="s">
        <v>29</v>
      </c>
      <c r="C436" s="23" t="s">
        <v>600</v>
      </c>
      <c r="D436" s="23" t="s">
        <v>2657</v>
      </c>
      <c r="E436" s="147" t="s">
        <v>2658</v>
      </c>
      <c r="F436" s="23" t="s">
        <v>43</v>
      </c>
      <c r="G436" s="134">
        <v>42671</v>
      </c>
      <c r="H436" s="125">
        <v>42675</v>
      </c>
      <c r="I436" s="23" t="s">
        <v>2659</v>
      </c>
      <c r="J436" s="26">
        <v>1</v>
      </c>
      <c r="K436" s="23" t="s">
        <v>2660</v>
      </c>
      <c r="L436" s="209"/>
      <c r="M436" s="210"/>
      <c r="N436" s="210"/>
      <c r="O436" s="210"/>
      <c r="P436" s="23" t="str">
        <f t="shared" ca="1" si="24"/>
        <v>Nombrado Vigente</v>
      </c>
      <c r="Q436" s="129"/>
      <c r="R436" s="129"/>
      <c r="S436" s="104" t="str">
        <f t="shared" si="25"/>
        <v/>
      </c>
      <c r="T436" s="104" t="str">
        <f t="shared" si="2"/>
        <v/>
      </c>
      <c r="U436" s="129" t="str">
        <f t="shared" si="3"/>
        <v/>
      </c>
      <c r="V436" s="129"/>
      <c r="W436" s="129" t="str">
        <f t="shared" ca="1" si="4"/>
        <v>No Aplica</v>
      </c>
      <c r="X436" s="129" t="str">
        <f t="shared" ca="1" si="5"/>
        <v>No Aplica</v>
      </c>
      <c r="Y436" s="129">
        <f t="shared" ca="1" si="6"/>
        <v>2025</v>
      </c>
      <c r="Z436" s="129"/>
      <c r="AA436" s="113">
        <f t="shared" si="7"/>
        <v>0</v>
      </c>
      <c r="AB436" s="112">
        <f t="shared" si="8"/>
        <v>0</v>
      </c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</row>
    <row r="437" spans="1:39">
      <c r="A437" s="72">
        <v>3193</v>
      </c>
      <c r="B437" s="23" t="s">
        <v>300</v>
      </c>
      <c r="C437" s="23" t="s">
        <v>301</v>
      </c>
      <c r="D437" s="23" t="s">
        <v>2661</v>
      </c>
      <c r="E437" s="147" t="s">
        <v>2662</v>
      </c>
      <c r="F437" s="23" t="s">
        <v>33</v>
      </c>
      <c r="G437" s="125">
        <v>42433</v>
      </c>
      <c r="H437" s="125">
        <v>42430</v>
      </c>
      <c r="I437" s="23" t="s">
        <v>2663</v>
      </c>
      <c r="J437" s="26">
        <v>1</v>
      </c>
      <c r="K437" s="23" t="s">
        <v>2664</v>
      </c>
      <c r="L437" s="209"/>
      <c r="M437" s="210"/>
      <c r="N437" s="210"/>
      <c r="O437" s="210"/>
      <c r="P437" s="23" t="str">
        <f t="shared" ca="1" si="24"/>
        <v>Nombrado Vigente</v>
      </c>
      <c r="Q437" s="129"/>
      <c r="R437" s="129"/>
      <c r="S437" s="104" t="str">
        <f t="shared" si="25"/>
        <v/>
      </c>
      <c r="T437" s="104" t="str">
        <f t="shared" si="2"/>
        <v/>
      </c>
      <c r="U437" s="129" t="str">
        <f t="shared" si="3"/>
        <v/>
      </c>
      <c r="V437" s="129"/>
      <c r="W437" s="129" t="str">
        <f t="shared" ca="1" si="4"/>
        <v>No Aplica</v>
      </c>
      <c r="X437" s="129" t="str">
        <f t="shared" ca="1" si="5"/>
        <v>No Aplica</v>
      </c>
      <c r="Y437" s="129">
        <f t="shared" ca="1" si="6"/>
        <v>2025</v>
      </c>
      <c r="Z437" s="129"/>
      <c r="AA437" s="113">
        <f t="shared" si="7"/>
        <v>0</v>
      </c>
      <c r="AB437" s="112">
        <f t="shared" si="8"/>
        <v>0</v>
      </c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</row>
    <row r="438" spans="1:39">
      <c r="A438" s="72">
        <v>3195</v>
      </c>
      <c r="B438" s="23" t="s">
        <v>39</v>
      </c>
      <c r="C438" s="23" t="s">
        <v>277</v>
      </c>
      <c r="D438" s="23" t="s">
        <v>2665</v>
      </c>
      <c r="E438" s="147" t="s">
        <v>2666</v>
      </c>
      <c r="F438" s="23" t="s">
        <v>43</v>
      </c>
      <c r="G438" s="125">
        <v>42394</v>
      </c>
      <c r="H438" s="125">
        <v>42398</v>
      </c>
      <c r="I438" s="23" t="s">
        <v>2667</v>
      </c>
      <c r="J438" s="26">
        <v>1</v>
      </c>
      <c r="K438" s="23" t="s">
        <v>2668</v>
      </c>
      <c r="L438" s="209"/>
      <c r="M438" s="210"/>
      <c r="N438" s="210"/>
      <c r="O438" s="210"/>
      <c r="P438" s="23" t="str">
        <f t="shared" ca="1" si="24"/>
        <v>Nombrado Vigente</v>
      </c>
      <c r="Q438" s="129"/>
      <c r="R438" s="129"/>
      <c r="S438" s="104" t="str">
        <f t="shared" si="25"/>
        <v/>
      </c>
      <c r="T438" s="104" t="str">
        <f t="shared" si="2"/>
        <v/>
      </c>
      <c r="U438" s="129" t="str">
        <f t="shared" si="3"/>
        <v/>
      </c>
      <c r="V438" s="129"/>
      <c r="W438" s="129" t="str">
        <f t="shared" ca="1" si="4"/>
        <v>No Aplica</v>
      </c>
      <c r="X438" s="129" t="str">
        <f t="shared" ca="1" si="5"/>
        <v>No Aplica</v>
      </c>
      <c r="Y438" s="129">
        <f t="shared" ca="1" si="6"/>
        <v>2025</v>
      </c>
      <c r="Z438" s="129"/>
      <c r="AA438" s="113">
        <f t="shared" si="7"/>
        <v>0</v>
      </c>
      <c r="AB438" s="112">
        <f t="shared" si="8"/>
        <v>0</v>
      </c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</row>
    <row r="439" spans="1:39">
      <c r="A439" s="72">
        <v>3244</v>
      </c>
      <c r="B439" s="23" t="s">
        <v>39</v>
      </c>
      <c r="C439" s="23" t="s">
        <v>479</v>
      </c>
      <c r="D439" s="23" t="s">
        <v>684</v>
      </c>
      <c r="E439" s="147" t="s">
        <v>2669</v>
      </c>
      <c r="F439" s="23" t="s">
        <v>33</v>
      </c>
      <c r="G439" s="125">
        <v>42411</v>
      </c>
      <c r="H439" s="125">
        <v>42461</v>
      </c>
      <c r="I439" s="23" t="s">
        <v>2670</v>
      </c>
      <c r="J439" s="26">
        <v>1</v>
      </c>
      <c r="K439" s="23" t="s">
        <v>2671</v>
      </c>
      <c r="L439" s="209"/>
      <c r="M439" s="210"/>
      <c r="N439" s="210"/>
      <c r="O439" s="210"/>
      <c r="P439" s="23" t="str">
        <f t="shared" ca="1" si="24"/>
        <v>Nombrado Vigente</v>
      </c>
      <c r="Q439" s="129"/>
      <c r="R439" s="129"/>
      <c r="S439" s="104" t="str">
        <f t="shared" si="25"/>
        <v/>
      </c>
      <c r="T439" s="104" t="str">
        <f t="shared" si="2"/>
        <v/>
      </c>
      <c r="U439" s="129" t="str">
        <f t="shared" si="3"/>
        <v/>
      </c>
      <c r="V439" s="129"/>
      <c r="W439" s="129" t="str">
        <f t="shared" ca="1" si="4"/>
        <v>No Aplica</v>
      </c>
      <c r="X439" s="129" t="str">
        <f t="shared" ca="1" si="5"/>
        <v>No Aplica</v>
      </c>
      <c r="Y439" s="129">
        <f t="shared" ca="1" si="6"/>
        <v>2025</v>
      </c>
      <c r="Z439" s="129"/>
      <c r="AA439" s="113">
        <f t="shared" si="7"/>
        <v>0</v>
      </c>
      <c r="AB439" s="112">
        <f t="shared" si="8"/>
        <v>0</v>
      </c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</row>
    <row r="440" spans="1:39">
      <c r="A440" s="72">
        <v>3271</v>
      </c>
      <c r="B440" s="23" t="s">
        <v>324</v>
      </c>
      <c r="C440" s="23" t="s">
        <v>325</v>
      </c>
      <c r="D440" s="23" t="s">
        <v>2512</v>
      </c>
      <c r="E440" s="147" t="s">
        <v>2672</v>
      </c>
      <c r="F440" s="23" t="s">
        <v>33</v>
      </c>
      <c r="G440" s="125">
        <v>42376</v>
      </c>
      <c r="H440" s="125">
        <v>42394</v>
      </c>
      <c r="I440" s="23" t="s">
        <v>2673</v>
      </c>
      <c r="J440" s="26">
        <v>1</v>
      </c>
      <c r="K440" s="23" t="s">
        <v>2674</v>
      </c>
      <c r="L440" s="209"/>
      <c r="M440" s="210"/>
      <c r="N440" s="210"/>
      <c r="O440" s="210"/>
      <c r="P440" s="23" t="str">
        <f t="shared" ca="1" si="24"/>
        <v>Nombrado Vigente</v>
      </c>
      <c r="Q440" s="129"/>
      <c r="R440" s="129"/>
      <c r="S440" s="104" t="str">
        <f t="shared" si="25"/>
        <v/>
      </c>
      <c r="T440" s="104" t="str">
        <f t="shared" si="2"/>
        <v/>
      </c>
      <c r="U440" s="129" t="str">
        <f t="shared" si="3"/>
        <v/>
      </c>
      <c r="V440" s="129"/>
      <c r="W440" s="129" t="str">
        <f t="shared" ca="1" si="4"/>
        <v>No Aplica</v>
      </c>
      <c r="X440" s="129" t="str">
        <f t="shared" ca="1" si="5"/>
        <v>No Aplica</v>
      </c>
      <c r="Y440" s="129">
        <f t="shared" ca="1" si="6"/>
        <v>2025</v>
      </c>
      <c r="Z440" s="129"/>
      <c r="AA440" s="113">
        <f t="shared" si="7"/>
        <v>0</v>
      </c>
      <c r="AB440" s="112">
        <f t="shared" si="8"/>
        <v>0</v>
      </c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</row>
    <row r="441" spans="1:39">
      <c r="A441" s="72">
        <v>3279</v>
      </c>
      <c r="B441" s="23" t="s">
        <v>300</v>
      </c>
      <c r="C441" s="23" t="s">
        <v>966</v>
      </c>
      <c r="D441" s="23" t="s">
        <v>2675</v>
      </c>
      <c r="E441" s="147" t="s">
        <v>2676</v>
      </c>
      <c r="F441" s="23" t="s">
        <v>43</v>
      </c>
      <c r="G441" s="125">
        <v>42423</v>
      </c>
      <c r="H441" s="125">
        <v>42430</v>
      </c>
      <c r="I441" s="23" t="s">
        <v>2677</v>
      </c>
      <c r="J441" s="26">
        <v>1</v>
      </c>
      <c r="K441" s="23" t="s">
        <v>2678</v>
      </c>
      <c r="L441" s="209"/>
      <c r="M441" s="210"/>
      <c r="N441" s="210"/>
      <c r="O441" s="210"/>
      <c r="P441" s="23" t="str">
        <f t="shared" ca="1" si="24"/>
        <v>Nombrado Vigente</v>
      </c>
      <c r="Q441" s="129"/>
      <c r="R441" s="129"/>
      <c r="S441" s="104" t="str">
        <f t="shared" si="25"/>
        <v/>
      </c>
      <c r="T441" s="104" t="str">
        <f t="shared" si="2"/>
        <v/>
      </c>
      <c r="U441" s="129" t="str">
        <f t="shared" si="3"/>
        <v/>
      </c>
      <c r="V441" s="129"/>
      <c r="W441" s="129" t="str">
        <f t="shared" ca="1" si="4"/>
        <v>No Aplica</v>
      </c>
      <c r="X441" s="129" t="str">
        <f t="shared" ca="1" si="5"/>
        <v>No Aplica</v>
      </c>
      <c r="Y441" s="129">
        <f t="shared" ca="1" si="6"/>
        <v>2025</v>
      </c>
      <c r="Z441" s="129"/>
      <c r="AA441" s="113">
        <f t="shared" si="7"/>
        <v>0</v>
      </c>
      <c r="AB441" s="112">
        <f t="shared" si="8"/>
        <v>0</v>
      </c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</row>
    <row r="442" spans="1:39">
      <c r="A442" s="72">
        <v>3296</v>
      </c>
      <c r="B442" s="23" t="s">
        <v>39</v>
      </c>
      <c r="C442" s="23" t="s">
        <v>2679</v>
      </c>
      <c r="D442" s="23" t="s">
        <v>2680</v>
      </c>
      <c r="E442" s="147" t="s">
        <v>2681</v>
      </c>
      <c r="F442" s="23" t="s">
        <v>43</v>
      </c>
      <c r="G442" s="125">
        <v>42622</v>
      </c>
      <c r="H442" s="125">
        <v>42634</v>
      </c>
      <c r="I442" s="23" t="s">
        <v>2682</v>
      </c>
      <c r="J442" s="26">
        <v>1</v>
      </c>
      <c r="K442" s="23" t="s">
        <v>2683</v>
      </c>
      <c r="L442" s="209"/>
      <c r="M442" s="210"/>
      <c r="N442" s="210"/>
      <c r="O442" s="210"/>
      <c r="P442" s="23" t="str">
        <f t="shared" ca="1" si="24"/>
        <v>Nombrado Vigente</v>
      </c>
      <c r="Q442" s="129"/>
      <c r="R442" s="129"/>
      <c r="S442" s="104" t="str">
        <f t="shared" si="25"/>
        <v/>
      </c>
      <c r="T442" s="104" t="str">
        <f t="shared" si="2"/>
        <v/>
      </c>
      <c r="U442" s="129" t="str">
        <f t="shared" si="3"/>
        <v/>
      </c>
      <c r="V442" s="129"/>
      <c r="W442" s="129" t="str">
        <f t="shared" ca="1" si="4"/>
        <v>No Aplica</v>
      </c>
      <c r="X442" s="129" t="str">
        <f t="shared" ca="1" si="5"/>
        <v>No Aplica</v>
      </c>
      <c r="Y442" s="129">
        <f t="shared" ca="1" si="6"/>
        <v>2025</v>
      </c>
      <c r="Z442" s="129"/>
      <c r="AA442" s="113">
        <f t="shared" si="7"/>
        <v>0</v>
      </c>
      <c r="AB442" s="112">
        <f t="shared" si="8"/>
        <v>0</v>
      </c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</row>
    <row r="443" spans="1:39">
      <c r="A443" s="72">
        <v>3298</v>
      </c>
      <c r="B443" s="23" t="s">
        <v>29</v>
      </c>
      <c r="C443" s="23" t="s">
        <v>30</v>
      </c>
      <c r="D443" s="23" t="s">
        <v>914</v>
      </c>
      <c r="E443" s="147" t="s">
        <v>2684</v>
      </c>
      <c r="F443" s="23" t="s">
        <v>33</v>
      </c>
      <c r="G443" s="125">
        <v>42713</v>
      </c>
      <c r="H443" s="125">
        <v>42713</v>
      </c>
      <c r="I443" s="23" t="s">
        <v>2685</v>
      </c>
      <c r="J443" s="26">
        <v>1</v>
      </c>
      <c r="K443" s="23" t="s">
        <v>2686</v>
      </c>
      <c r="L443" s="209"/>
      <c r="M443" s="210"/>
      <c r="N443" s="210"/>
      <c r="O443" s="210"/>
      <c r="P443" s="23" t="str">
        <f t="shared" ca="1" si="24"/>
        <v>Nombrado Vigente</v>
      </c>
      <c r="Q443" s="129"/>
      <c r="R443" s="129"/>
      <c r="S443" s="104" t="str">
        <f t="shared" si="25"/>
        <v/>
      </c>
      <c r="T443" s="104" t="str">
        <f t="shared" si="2"/>
        <v/>
      </c>
      <c r="U443" s="129" t="str">
        <f t="shared" si="3"/>
        <v/>
      </c>
      <c r="V443" s="129"/>
      <c r="W443" s="129" t="str">
        <f t="shared" ca="1" si="4"/>
        <v>No Aplica</v>
      </c>
      <c r="X443" s="129" t="str">
        <f t="shared" ca="1" si="5"/>
        <v>No Aplica</v>
      </c>
      <c r="Y443" s="129">
        <f t="shared" ca="1" si="6"/>
        <v>2025</v>
      </c>
      <c r="Z443" s="129"/>
      <c r="AA443" s="113">
        <f t="shared" si="7"/>
        <v>0</v>
      </c>
      <c r="AB443" s="112">
        <f t="shared" si="8"/>
        <v>0</v>
      </c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</row>
    <row r="444" spans="1:39">
      <c r="A444" s="72">
        <v>2567</v>
      </c>
      <c r="B444" s="23" t="s">
        <v>111</v>
      </c>
      <c r="C444" s="23" t="s">
        <v>522</v>
      </c>
      <c r="D444" s="23" t="s">
        <v>2687</v>
      </c>
      <c r="E444" s="147" t="s">
        <v>2688</v>
      </c>
      <c r="F444" s="23" t="s">
        <v>43</v>
      </c>
      <c r="G444" s="125">
        <v>42018</v>
      </c>
      <c r="H444" s="125">
        <v>42037</v>
      </c>
      <c r="I444" s="23" t="s">
        <v>2689</v>
      </c>
      <c r="J444" s="26">
        <v>1</v>
      </c>
      <c r="K444" s="23" t="s">
        <v>2690</v>
      </c>
      <c r="L444" s="209"/>
      <c r="M444" s="210"/>
      <c r="N444" s="210"/>
      <c r="O444" s="210"/>
      <c r="P444" s="23" t="str">
        <f t="shared" ca="1" si="24"/>
        <v>Nombrado Vigente</v>
      </c>
      <c r="Q444" s="129"/>
      <c r="R444" s="129"/>
      <c r="S444" s="104" t="str">
        <f t="shared" si="25"/>
        <v/>
      </c>
      <c r="T444" s="104" t="str">
        <f t="shared" si="2"/>
        <v/>
      </c>
      <c r="U444" s="129" t="str">
        <f t="shared" si="3"/>
        <v/>
      </c>
      <c r="V444" s="129"/>
      <c r="W444" s="129" t="str">
        <f t="shared" ca="1" si="4"/>
        <v>No Aplica</v>
      </c>
      <c r="X444" s="129" t="str">
        <f t="shared" ca="1" si="5"/>
        <v>No Aplica</v>
      </c>
      <c r="Y444" s="129">
        <f t="shared" ca="1" si="6"/>
        <v>2024</v>
      </c>
      <c r="Z444" s="129"/>
      <c r="AA444" s="113">
        <f t="shared" si="7"/>
        <v>0</v>
      </c>
      <c r="AB444" s="112">
        <f t="shared" si="8"/>
        <v>0</v>
      </c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</row>
    <row r="445" spans="1:39">
      <c r="A445" s="72">
        <v>3312</v>
      </c>
      <c r="B445" s="23" t="s">
        <v>39</v>
      </c>
      <c r="C445" s="23" t="s">
        <v>335</v>
      </c>
      <c r="D445" s="23" t="s">
        <v>2691</v>
      </c>
      <c r="E445" s="147" t="s">
        <v>2692</v>
      </c>
      <c r="F445" s="23" t="s">
        <v>43</v>
      </c>
      <c r="G445" s="134">
        <v>42661</v>
      </c>
      <c r="H445" s="134">
        <v>42661</v>
      </c>
      <c r="I445" s="23" t="s">
        <v>2693</v>
      </c>
      <c r="J445" s="26">
        <v>1</v>
      </c>
      <c r="K445" s="23" t="s">
        <v>2694</v>
      </c>
      <c r="L445" s="209"/>
      <c r="M445" s="210"/>
      <c r="N445" s="210"/>
      <c r="O445" s="210"/>
      <c r="P445" s="23" t="str">
        <f t="shared" ca="1" si="24"/>
        <v>Nombrado Vigente</v>
      </c>
      <c r="Q445" s="129"/>
      <c r="R445" s="129"/>
      <c r="S445" s="104" t="str">
        <f t="shared" si="25"/>
        <v/>
      </c>
      <c r="T445" s="104" t="str">
        <f t="shared" si="2"/>
        <v/>
      </c>
      <c r="U445" s="129" t="str">
        <f t="shared" si="3"/>
        <v/>
      </c>
      <c r="V445" s="129"/>
      <c r="W445" s="129" t="str">
        <f t="shared" ca="1" si="4"/>
        <v>No Aplica</v>
      </c>
      <c r="X445" s="129" t="str">
        <f t="shared" ca="1" si="5"/>
        <v>No Aplica</v>
      </c>
      <c r="Y445" s="129">
        <f t="shared" ca="1" si="6"/>
        <v>2025</v>
      </c>
      <c r="Z445" s="129"/>
      <c r="AA445" s="113">
        <f t="shared" si="7"/>
        <v>0</v>
      </c>
      <c r="AB445" s="112">
        <f t="shared" si="8"/>
        <v>0</v>
      </c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</row>
    <row r="446" spans="1:39">
      <c r="A446" s="72">
        <v>3318</v>
      </c>
      <c r="B446" s="23" t="s">
        <v>429</v>
      </c>
      <c r="C446" s="23" t="s">
        <v>494</v>
      </c>
      <c r="D446" s="23" t="s">
        <v>2084</v>
      </c>
      <c r="E446" s="147" t="s">
        <v>2695</v>
      </c>
      <c r="F446" s="23" t="s">
        <v>33</v>
      </c>
      <c r="G446" s="125">
        <v>42521</v>
      </c>
      <c r="H446" s="125">
        <v>42522</v>
      </c>
      <c r="I446" s="23" t="s">
        <v>2696</v>
      </c>
      <c r="J446" s="26">
        <v>1</v>
      </c>
      <c r="K446" s="23" t="s">
        <v>2697</v>
      </c>
      <c r="L446" s="209"/>
      <c r="M446" s="210"/>
      <c r="N446" s="210"/>
      <c r="O446" s="210"/>
      <c r="P446" s="23" t="str">
        <f t="shared" ca="1" si="24"/>
        <v>Nombrado Vigente</v>
      </c>
      <c r="Q446" s="129"/>
      <c r="R446" s="129"/>
      <c r="S446" s="104" t="str">
        <f t="shared" si="25"/>
        <v/>
      </c>
      <c r="T446" s="104" t="str">
        <f t="shared" si="2"/>
        <v/>
      </c>
      <c r="U446" s="129" t="str">
        <f t="shared" si="3"/>
        <v/>
      </c>
      <c r="V446" s="129"/>
      <c r="W446" s="129" t="str">
        <f t="shared" ca="1" si="4"/>
        <v>No Aplica</v>
      </c>
      <c r="X446" s="129" t="str">
        <f t="shared" ca="1" si="5"/>
        <v>No Aplica</v>
      </c>
      <c r="Y446" s="129">
        <f t="shared" ca="1" si="6"/>
        <v>2025</v>
      </c>
      <c r="Z446" s="129"/>
      <c r="AA446" s="113">
        <f t="shared" si="7"/>
        <v>0</v>
      </c>
      <c r="AB446" s="112">
        <f t="shared" si="8"/>
        <v>0</v>
      </c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</row>
    <row r="447" spans="1:39">
      <c r="A447" s="72">
        <v>3334</v>
      </c>
      <c r="B447" s="23" t="s">
        <v>92</v>
      </c>
      <c r="C447" s="23" t="s">
        <v>138</v>
      </c>
      <c r="D447" s="23" t="s">
        <v>738</v>
      </c>
      <c r="E447" s="147" t="s">
        <v>2698</v>
      </c>
      <c r="F447" s="23" t="s">
        <v>43</v>
      </c>
      <c r="G447" s="134">
        <v>42718</v>
      </c>
      <c r="H447" s="134">
        <v>42723</v>
      </c>
      <c r="I447" s="23" t="s">
        <v>2699</v>
      </c>
      <c r="J447" s="26">
        <v>1</v>
      </c>
      <c r="K447" s="23" t="s">
        <v>2700</v>
      </c>
      <c r="L447" s="209"/>
      <c r="M447" s="210"/>
      <c r="N447" s="210"/>
      <c r="O447" s="210"/>
      <c r="P447" s="23" t="str">
        <f t="shared" ca="1" si="24"/>
        <v>Nombrado Vigente</v>
      </c>
      <c r="Q447" s="129"/>
      <c r="R447" s="129"/>
      <c r="S447" s="104" t="str">
        <f t="shared" si="25"/>
        <v/>
      </c>
      <c r="T447" s="104" t="str">
        <f t="shared" si="2"/>
        <v/>
      </c>
      <c r="U447" s="129" t="str">
        <f t="shared" si="3"/>
        <v/>
      </c>
      <c r="V447" s="129"/>
      <c r="W447" s="129" t="str">
        <f t="shared" ca="1" si="4"/>
        <v>No Aplica</v>
      </c>
      <c r="X447" s="129" t="str">
        <f t="shared" ca="1" si="5"/>
        <v>No Aplica</v>
      </c>
      <c r="Y447" s="129">
        <f t="shared" ca="1" si="6"/>
        <v>2025</v>
      </c>
      <c r="Z447" s="129"/>
      <c r="AA447" s="113">
        <f t="shared" si="7"/>
        <v>0</v>
      </c>
      <c r="AB447" s="112">
        <f t="shared" si="8"/>
        <v>0</v>
      </c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</row>
    <row r="448" spans="1:39">
      <c r="A448" s="72">
        <v>3335</v>
      </c>
      <c r="B448" s="23" t="s">
        <v>92</v>
      </c>
      <c r="C448" s="23" t="s">
        <v>138</v>
      </c>
      <c r="D448" s="23" t="s">
        <v>798</v>
      </c>
      <c r="E448" s="147" t="s">
        <v>2701</v>
      </c>
      <c r="F448" s="23" t="s">
        <v>33</v>
      </c>
      <c r="G448" s="134">
        <v>42718</v>
      </c>
      <c r="H448" s="134">
        <v>42723</v>
      </c>
      <c r="I448" s="23" t="s">
        <v>2702</v>
      </c>
      <c r="J448" s="26">
        <v>1</v>
      </c>
      <c r="K448" s="23" t="s">
        <v>2703</v>
      </c>
      <c r="L448" s="209"/>
      <c r="M448" s="210"/>
      <c r="N448" s="210"/>
      <c r="O448" s="210"/>
      <c r="P448" s="23" t="str">
        <f t="shared" ca="1" si="24"/>
        <v>Nombrado Vigente</v>
      </c>
      <c r="Q448" s="129"/>
      <c r="R448" s="129"/>
      <c r="S448" s="104" t="str">
        <f t="shared" si="25"/>
        <v/>
      </c>
      <c r="T448" s="104" t="str">
        <f t="shared" si="2"/>
        <v/>
      </c>
      <c r="U448" s="129" t="str">
        <f t="shared" si="3"/>
        <v/>
      </c>
      <c r="V448" s="129"/>
      <c r="W448" s="129" t="str">
        <f t="shared" ca="1" si="4"/>
        <v>No Aplica</v>
      </c>
      <c r="X448" s="129" t="str">
        <f t="shared" ca="1" si="5"/>
        <v>No Aplica</v>
      </c>
      <c r="Y448" s="129">
        <f t="shared" ca="1" si="6"/>
        <v>2025</v>
      </c>
      <c r="Z448" s="129"/>
      <c r="AA448" s="113">
        <f t="shared" si="7"/>
        <v>0</v>
      </c>
      <c r="AB448" s="112">
        <f t="shared" si="8"/>
        <v>0</v>
      </c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</row>
    <row r="449" spans="1:39">
      <c r="A449" s="72">
        <v>3358</v>
      </c>
      <c r="B449" s="23" t="s">
        <v>39</v>
      </c>
      <c r="C449" s="23" t="s">
        <v>40</v>
      </c>
      <c r="D449" s="23" t="s">
        <v>684</v>
      </c>
      <c r="E449" s="147" t="s">
        <v>2704</v>
      </c>
      <c r="F449" s="23" t="s">
        <v>43</v>
      </c>
      <c r="G449" s="125">
        <v>42593</v>
      </c>
      <c r="H449" s="125">
        <v>42675</v>
      </c>
      <c r="I449" s="23" t="s">
        <v>2705</v>
      </c>
      <c r="J449" s="26">
        <v>1</v>
      </c>
      <c r="K449" s="23" t="s">
        <v>2706</v>
      </c>
      <c r="L449" s="209"/>
      <c r="M449" s="210"/>
      <c r="N449" s="210"/>
      <c r="O449" s="210"/>
      <c r="P449" s="23" t="str">
        <f t="shared" ca="1" si="24"/>
        <v>Nombrado Vigente</v>
      </c>
      <c r="Q449" s="129"/>
      <c r="R449" s="129"/>
      <c r="S449" s="104" t="str">
        <f t="shared" si="25"/>
        <v/>
      </c>
      <c r="T449" s="104" t="str">
        <f t="shared" si="2"/>
        <v/>
      </c>
      <c r="U449" s="129" t="str">
        <f t="shared" si="3"/>
        <v/>
      </c>
      <c r="V449" s="129"/>
      <c r="W449" s="129" t="str">
        <f t="shared" ca="1" si="4"/>
        <v>No Aplica</v>
      </c>
      <c r="X449" s="129" t="str">
        <f t="shared" ca="1" si="5"/>
        <v>No Aplica</v>
      </c>
      <c r="Y449" s="129">
        <f t="shared" ca="1" si="6"/>
        <v>2025</v>
      </c>
      <c r="Z449" s="129"/>
      <c r="AA449" s="113">
        <f t="shared" si="7"/>
        <v>0</v>
      </c>
      <c r="AB449" s="112">
        <f t="shared" si="8"/>
        <v>0</v>
      </c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</row>
    <row r="450" spans="1:39">
      <c r="A450" s="72">
        <v>3368</v>
      </c>
      <c r="B450" s="23" t="s">
        <v>39</v>
      </c>
      <c r="C450" s="23" t="s">
        <v>277</v>
      </c>
      <c r="D450" s="23" t="s">
        <v>2707</v>
      </c>
      <c r="E450" s="147" t="s">
        <v>2708</v>
      </c>
      <c r="F450" s="23" t="s">
        <v>33</v>
      </c>
      <c r="G450" s="125">
        <v>42585</v>
      </c>
      <c r="H450" s="125">
        <v>42583</v>
      </c>
      <c r="I450" s="23" t="s">
        <v>2709</v>
      </c>
      <c r="J450" s="26">
        <v>1</v>
      </c>
      <c r="K450" s="23" t="s">
        <v>2710</v>
      </c>
      <c r="L450" s="209"/>
      <c r="M450" s="210"/>
      <c r="N450" s="210"/>
      <c r="O450" s="210"/>
      <c r="P450" s="23" t="str">
        <f t="shared" ca="1" si="24"/>
        <v>Nombrado Vigente</v>
      </c>
      <c r="Q450" s="129"/>
      <c r="R450" s="129"/>
      <c r="S450" s="104" t="str">
        <f t="shared" si="25"/>
        <v/>
      </c>
      <c r="T450" s="104" t="str">
        <f t="shared" si="2"/>
        <v/>
      </c>
      <c r="U450" s="129" t="str">
        <f t="shared" si="3"/>
        <v/>
      </c>
      <c r="V450" s="129"/>
      <c r="W450" s="129" t="str">
        <f t="shared" ca="1" si="4"/>
        <v>No Aplica</v>
      </c>
      <c r="X450" s="129" t="str">
        <f t="shared" ca="1" si="5"/>
        <v>No Aplica</v>
      </c>
      <c r="Y450" s="129">
        <f t="shared" ca="1" si="6"/>
        <v>2025</v>
      </c>
      <c r="Z450" s="129"/>
      <c r="AA450" s="113">
        <f t="shared" si="7"/>
        <v>0</v>
      </c>
      <c r="AB450" s="112">
        <f t="shared" si="8"/>
        <v>0</v>
      </c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</row>
    <row r="451" spans="1:39">
      <c r="A451" s="72">
        <v>3375</v>
      </c>
      <c r="B451" s="23" t="s">
        <v>39</v>
      </c>
      <c r="C451" s="23" t="s">
        <v>2679</v>
      </c>
      <c r="D451" s="23" t="s">
        <v>2711</v>
      </c>
      <c r="E451" s="147" t="s">
        <v>2712</v>
      </c>
      <c r="F451" s="23" t="s">
        <v>33</v>
      </c>
      <c r="G451" s="125">
        <v>42622</v>
      </c>
      <c r="H451" s="125">
        <v>42614</v>
      </c>
      <c r="I451" s="23" t="s">
        <v>2713</v>
      </c>
      <c r="J451" s="26">
        <v>1</v>
      </c>
      <c r="K451" s="23" t="s">
        <v>2714</v>
      </c>
      <c r="L451" s="209"/>
      <c r="M451" s="210"/>
      <c r="N451" s="210"/>
      <c r="O451" s="210"/>
      <c r="P451" s="23" t="str">
        <f t="shared" ca="1" si="24"/>
        <v>Nombrado Vigente</v>
      </c>
      <c r="Q451" s="129"/>
      <c r="R451" s="129"/>
      <c r="S451" s="104" t="str">
        <f t="shared" si="25"/>
        <v/>
      </c>
      <c r="T451" s="104" t="str">
        <f t="shared" si="2"/>
        <v/>
      </c>
      <c r="U451" s="129" t="str">
        <f t="shared" si="3"/>
        <v/>
      </c>
      <c r="V451" s="129"/>
      <c r="W451" s="129" t="str">
        <f t="shared" ca="1" si="4"/>
        <v>No Aplica</v>
      </c>
      <c r="X451" s="129" t="str">
        <f t="shared" ca="1" si="5"/>
        <v>No Aplica</v>
      </c>
      <c r="Y451" s="129">
        <f t="shared" ca="1" si="6"/>
        <v>2025</v>
      </c>
      <c r="Z451" s="129"/>
      <c r="AA451" s="113">
        <f t="shared" si="7"/>
        <v>0</v>
      </c>
      <c r="AB451" s="112">
        <f t="shared" si="8"/>
        <v>0</v>
      </c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</row>
    <row r="452" spans="1:39">
      <c r="A452" s="72">
        <v>3427</v>
      </c>
      <c r="B452" s="23" t="s">
        <v>39</v>
      </c>
      <c r="C452" s="23" t="s">
        <v>335</v>
      </c>
      <c r="D452" s="23" t="s">
        <v>2715</v>
      </c>
      <c r="E452" s="147" t="s">
        <v>2716</v>
      </c>
      <c r="F452" s="23" t="s">
        <v>43</v>
      </c>
      <c r="G452" s="134">
        <v>42695</v>
      </c>
      <c r="H452" s="134">
        <v>42695</v>
      </c>
      <c r="I452" s="23" t="s">
        <v>2717</v>
      </c>
      <c r="J452" s="26">
        <v>1</v>
      </c>
      <c r="K452" s="23" t="s">
        <v>2718</v>
      </c>
      <c r="L452" s="209"/>
      <c r="M452" s="210"/>
      <c r="N452" s="210"/>
      <c r="O452" s="210"/>
      <c r="P452" s="23" t="str">
        <f t="shared" ca="1" si="24"/>
        <v>Nombrado Vigente</v>
      </c>
      <c r="Q452" s="129"/>
      <c r="R452" s="129"/>
      <c r="S452" s="104" t="str">
        <f t="shared" si="25"/>
        <v/>
      </c>
      <c r="T452" s="104" t="str">
        <f t="shared" si="2"/>
        <v/>
      </c>
      <c r="U452" s="129" t="str">
        <f t="shared" si="3"/>
        <v/>
      </c>
      <c r="V452" s="129"/>
      <c r="W452" s="129" t="str">
        <f t="shared" ca="1" si="4"/>
        <v>No Aplica</v>
      </c>
      <c r="X452" s="129" t="str">
        <f t="shared" ca="1" si="5"/>
        <v>No Aplica</v>
      </c>
      <c r="Y452" s="129">
        <f t="shared" ca="1" si="6"/>
        <v>2025</v>
      </c>
      <c r="Z452" s="129"/>
      <c r="AA452" s="113">
        <f t="shared" si="7"/>
        <v>0</v>
      </c>
      <c r="AB452" s="112">
        <f t="shared" si="8"/>
        <v>0</v>
      </c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</row>
    <row r="453" spans="1:39">
      <c r="A453" s="72">
        <v>3434</v>
      </c>
      <c r="B453" s="23" t="s">
        <v>181</v>
      </c>
      <c r="C453" s="23" t="s">
        <v>2423</v>
      </c>
      <c r="D453" s="23" t="s">
        <v>910</v>
      </c>
      <c r="E453" s="147" t="s">
        <v>2719</v>
      </c>
      <c r="F453" s="23" t="s">
        <v>33</v>
      </c>
      <c r="G453" s="134">
        <v>42668</v>
      </c>
      <c r="H453" s="134">
        <v>42692</v>
      </c>
      <c r="I453" s="23" t="s">
        <v>2720</v>
      </c>
      <c r="J453" s="26">
        <v>1</v>
      </c>
      <c r="K453" s="23" t="s">
        <v>2721</v>
      </c>
      <c r="L453" s="209"/>
      <c r="M453" s="210"/>
      <c r="N453" s="210"/>
      <c r="O453" s="210"/>
      <c r="P453" s="23" t="str">
        <f t="shared" ca="1" si="24"/>
        <v>Nombrado Vigente</v>
      </c>
      <c r="Q453" s="129"/>
      <c r="R453" s="129"/>
      <c r="S453" s="104" t="str">
        <f t="shared" si="25"/>
        <v/>
      </c>
      <c r="T453" s="104" t="str">
        <f t="shared" si="2"/>
        <v/>
      </c>
      <c r="U453" s="129" t="str">
        <f t="shared" si="3"/>
        <v/>
      </c>
      <c r="V453" s="129"/>
      <c r="W453" s="129" t="str">
        <f t="shared" ca="1" si="4"/>
        <v>No Aplica</v>
      </c>
      <c r="X453" s="129" t="str">
        <f t="shared" ca="1" si="5"/>
        <v>No Aplica</v>
      </c>
      <c r="Y453" s="129">
        <f t="shared" ca="1" si="6"/>
        <v>2025</v>
      </c>
      <c r="Z453" s="129"/>
      <c r="AA453" s="113">
        <f t="shared" si="7"/>
        <v>0</v>
      </c>
      <c r="AB453" s="112">
        <f t="shared" si="8"/>
        <v>0</v>
      </c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</row>
    <row r="454" spans="1:39">
      <c r="A454" s="22" t="s">
        <v>2722</v>
      </c>
      <c r="B454" s="23" t="s">
        <v>39</v>
      </c>
      <c r="C454" s="23" t="s">
        <v>537</v>
      </c>
      <c r="D454" s="23" t="s">
        <v>684</v>
      </c>
      <c r="E454" s="147" t="s">
        <v>2723</v>
      </c>
      <c r="F454" s="23" t="s">
        <v>33</v>
      </c>
      <c r="G454" s="125">
        <v>42934</v>
      </c>
      <c r="H454" s="125">
        <v>42948</v>
      </c>
      <c r="I454" s="23" t="s">
        <v>2724</v>
      </c>
      <c r="J454" s="26">
        <v>1</v>
      </c>
      <c r="K454" s="23" t="s">
        <v>2725</v>
      </c>
      <c r="L454" s="209"/>
      <c r="M454" s="210"/>
      <c r="N454" s="210"/>
      <c r="O454" s="210"/>
      <c r="P454" s="23" t="str">
        <f t="shared" ca="1" si="24"/>
        <v>Nombrado Vigente</v>
      </c>
      <c r="Q454" s="129"/>
      <c r="R454" s="129"/>
      <c r="S454" s="104" t="str">
        <f t="shared" si="25"/>
        <v/>
      </c>
      <c r="T454" s="104" t="str">
        <f t="shared" si="2"/>
        <v/>
      </c>
      <c r="U454" s="129" t="str">
        <f t="shared" si="3"/>
        <v/>
      </c>
      <c r="V454" s="129"/>
      <c r="W454" s="129" t="str">
        <f t="shared" ca="1" si="4"/>
        <v>No Aplica</v>
      </c>
      <c r="X454" s="129" t="str">
        <f t="shared" ca="1" si="5"/>
        <v>No Aplica</v>
      </c>
      <c r="Y454" s="129">
        <f t="shared" ca="1" si="6"/>
        <v>2026</v>
      </c>
      <c r="Z454" s="129"/>
      <c r="AA454" s="113">
        <f t="shared" si="7"/>
        <v>0</v>
      </c>
      <c r="AB454" s="112">
        <f t="shared" si="8"/>
        <v>0</v>
      </c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</row>
    <row r="455" spans="1:39">
      <c r="A455" s="22" t="s">
        <v>2726</v>
      </c>
      <c r="B455" s="23" t="s">
        <v>39</v>
      </c>
      <c r="C455" s="23" t="s">
        <v>1904</v>
      </c>
      <c r="D455" s="23" t="s">
        <v>2727</v>
      </c>
      <c r="E455" s="147" t="s">
        <v>2728</v>
      </c>
      <c r="F455" s="23" t="s">
        <v>33</v>
      </c>
      <c r="G455" s="125">
        <v>42972</v>
      </c>
      <c r="H455" s="125">
        <v>42979</v>
      </c>
      <c r="I455" s="23" t="s">
        <v>2729</v>
      </c>
      <c r="J455" s="26">
        <v>1</v>
      </c>
      <c r="K455" s="23" t="s">
        <v>2730</v>
      </c>
      <c r="L455" s="209"/>
      <c r="M455" s="210"/>
      <c r="N455" s="210"/>
      <c r="O455" s="210"/>
      <c r="P455" s="23" t="str">
        <f t="shared" ca="1" si="24"/>
        <v>Nombrado Vigente</v>
      </c>
      <c r="Q455" s="129"/>
      <c r="R455" s="129"/>
      <c r="S455" s="104" t="str">
        <f t="shared" si="25"/>
        <v/>
      </c>
      <c r="T455" s="104" t="str">
        <f t="shared" si="2"/>
        <v/>
      </c>
      <c r="U455" s="129" t="str">
        <f t="shared" si="3"/>
        <v/>
      </c>
      <c r="V455" s="129"/>
      <c r="W455" s="129" t="str">
        <f t="shared" ca="1" si="4"/>
        <v>No Aplica</v>
      </c>
      <c r="X455" s="129" t="str">
        <f t="shared" ca="1" si="5"/>
        <v>No Aplica</v>
      </c>
      <c r="Y455" s="129">
        <f t="shared" ca="1" si="6"/>
        <v>2026</v>
      </c>
      <c r="Z455" s="129"/>
      <c r="AA455" s="113">
        <f t="shared" si="7"/>
        <v>0</v>
      </c>
      <c r="AB455" s="112">
        <f t="shared" si="8"/>
        <v>0</v>
      </c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</row>
    <row r="456" spans="1:39">
      <c r="A456" s="22" t="s">
        <v>2731</v>
      </c>
      <c r="B456" s="23" t="s">
        <v>92</v>
      </c>
      <c r="C456" s="23" t="s">
        <v>138</v>
      </c>
      <c r="D456" s="23" t="s">
        <v>716</v>
      </c>
      <c r="E456" s="147" t="s">
        <v>2732</v>
      </c>
      <c r="F456" s="23" t="s">
        <v>33</v>
      </c>
      <c r="G456" s="125">
        <v>42753</v>
      </c>
      <c r="H456" s="125">
        <v>42751</v>
      </c>
      <c r="I456" s="23" t="s">
        <v>2733</v>
      </c>
      <c r="J456" s="26">
        <v>1</v>
      </c>
      <c r="K456" s="23" t="s">
        <v>2734</v>
      </c>
      <c r="L456" s="209"/>
      <c r="M456" s="210"/>
      <c r="N456" s="210"/>
      <c r="O456" s="210"/>
      <c r="P456" s="23" t="str">
        <f t="shared" ca="1" si="24"/>
        <v>Nombrado Vigente</v>
      </c>
      <c r="Q456" s="129"/>
      <c r="R456" s="129"/>
      <c r="S456" s="104" t="str">
        <f t="shared" si="25"/>
        <v/>
      </c>
      <c r="T456" s="104" t="str">
        <f t="shared" si="2"/>
        <v/>
      </c>
      <c r="U456" s="129" t="str">
        <f t="shared" si="3"/>
        <v/>
      </c>
      <c r="V456" s="129"/>
      <c r="W456" s="129" t="str">
        <f t="shared" ca="1" si="4"/>
        <v>No Aplica</v>
      </c>
      <c r="X456" s="129" t="str">
        <f t="shared" ca="1" si="5"/>
        <v>No Aplica</v>
      </c>
      <c r="Y456" s="129">
        <f t="shared" ca="1" si="6"/>
        <v>2026</v>
      </c>
      <c r="Z456" s="129"/>
      <c r="AA456" s="113">
        <f t="shared" si="7"/>
        <v>0</v>
      </c>
      <c r="AB456" s="112">
        <f t="shared" si="8"/>
        <v>0</v>
      </c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</row>
    <row r="457" spans="1:39">
      <c r="A457" s="22" t="s">
        <v>2735</v>
      </c>
      <c r="B457" s="23" t="s">
        <v>300</v>
      </c>
      <c r="C457" s="23" t="s">
        <v>563</v>
      </c>
      <c r="D457" s="23" t="s">
        <v>2736</v>
      </c>
      <c r="E457" s="147" t="s">
        <v>2737</v>
      </c>
      <c r="F457" s="23" t="s">
        <v>43</v>
      </c>
      <c r="G457" s="125">
        <v>42940</v>
      </c>
      <c r="H457" s="125">
        <v>42982</v>
      </c>
      <c r="I457" s="23" t="s">
        <v>2738</v>
      </c>
      <c r="J457" s="26">
        <v>1</v>
      </c>
      <c r="K457" s="23" t="s">
        <v>2739</v>
      </c>
      <c r="L457" s="209"/>
      <c r="M457" s="210"/>
      <c r="N457" s="210"/>
      <c r="O457" s="210"/>
      <c r="P457" s="23" t="str">
        <f t="shared" ca="1" si="24"/>
        <v>Nombrado Vigente</v>
      </c>
      <c r="Q457" s="129"/>
      <c r="R457" s="129"/>
      <c r="S457" s="104" t="str">
        <f t="shared" si="25"/>
        <v/>
      </c>
      <c r="T457" s="104" t="str">
        <f t="shared" si="2"/>
        <v/>
      </c>
      <c r="U457" s="129" t="str">
        <f t="shared" si="3"/>
        <v/>
      </c>
      <c r="V457" s="129"/>
      <c r="W457" s="129" t="str">
        <f t="shared" ca="1" si="4"/>
        <v>No Aplica</v>
      </c>
      <c r="X457" s="129" t="str">
        <f t="shared" ca="1" si="5"/>
        <v>No Aplica</v>
      </c>
      <c r="Y457" s="129">
        <f t="shared" ca="1" si="6"/>
        <v>2026</v>
      </c>
      <c r="Z457" s="129"/>
      <c r="AA457" s="113">
        <f t="shared" si="7"/>
        <v>0</v>
      </c>
      <c r="AB457" s="112">
        <f t="shared" si="8"/>
        <v>0</v>
      </c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</row>
    <row r="458" spans="1:39">
      <c r="A458" s="22" t="s">
        <v>2740</v>
      </c>
      <c r="B458" s="23" t="s">
        <v>105</v>
      </c>
      <c r="C458" s="23" t="s">
        <v>143</v>
      </c>
      <c r="D458" s="23" t="s">
        <v>1161</v>
      </c>
      <c r="E458" s="147" t="s">
        <v>2741</v>
      </c>
      <c r="F458" s="23" t="s">
        <v>33</v>
      </c>
      <c r="G458" s="134">
        <v>42703</v>
      </c>
      <c r="H458" s="134">
        <v>42703</v>
      </c>
      <c r="I458" s="23" t="s">
        <v>2742</v>
      </c>
      <c r="J458" s="26">
        <v>1</v>
      </c>
      <c r="K458" s="23" t="s">
        <v>2743</v>
      </c>
      <c r="L458" s="209"/>
      <c r="M458" s="210"/>
      <c r="N458" s="210"/>
      <c r="O458" s="210"/>
      <c r="P458" s="23" t="str">
        <f t="shared" ca="1" si="24"/>
        <v>Nombrado Vigente</v>
      </c>
      <c r="Q458" s="129"/>
      <c r="R458" s="129"/>
      <c r="S458" s="104" t="str">
        <f t="shared" si="25"/>
        <v/>
      </c>
      <c r="T458" s="104" t="str">
        <f t="shared" si="2"/>
        <v/>
      </c>
      <c r="U458" s="129" t="str">
        <f t="shared" si="3"/>
        <v/>
      </c>
      <c r="V458" s="129"/>
      <c r="W458" s="129" t="str">
        <f t="shared" ca="1" si="4"/>
        <v>No Aplica</v>
      </c>
      <c r="X458" s="129" t="str">
        <f t="shared" ca="1" si="5"/>
        <v>No Aplica</v>
      </c>
      <c r="Y458" s="129">
        <f t="shared" ca="1" si="6"/>
        <v>2025</v>
      </c>
      <c r="Z458" s="129"/>
      <c r="AA458" s="113">
        <f t="shared" si="7"/>
        <v>0</v>
      </c>
      <c r="AB458" s="112">
        <f t="shared" si="8"/>
        <v>0</v>
      </c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</row>
    <row r="459" spans="1:39">
      <c r="A459" s="22" t="s">
        <v>2744</v>
      </c>
      <c r="B459" s="23" t="s">
        <v>300</v>
      </c>
      <c r="C459" s="23" t="s">
        <v>396</v>
      </c>
      <c r="D459" s="23" t="s">
        <v>2745</v>
      </c>
      <c r="E459" s="147" t="s">
        <v>2746</v>
      </c>
      <c r="F459" s="23" t="s">
        <v>33</v>
      </c>
      <c r="G459" s="125">
        <v>42817</v>
      </c>
      <c r="H459" s="125">
        <v>42828</v>
      </c>
      <c r="I459" s="23" t="s">
        <v>2747</v>
      </c>
      <c r="J459" s="26">
        <v>1</v>
      </c>
      <c r="K459" s="23" t="s">
        <v>2748</v>
      </c>
      <c r="L459" s="209"/>
      <c r="M459" s="210"/>
      <c r="N459" s="210"/>
      <c r="O459" s="210"/>
      <c r="P459" s="23" t="str">
        <f t="shared" ca="1" si="24"/>
        <v>Nombrado Vigente</v>
      </c>
      <c r="Q459" s="129"/>
      <c r="R459" s="129"/>
      <c r="S459" s="104" t="str">
        <f t="shared" si="25"/>
        <v/>
      </c>
      <c r="T459" s="104" t="str">
        <f t="shared" si="2"/>
        <v/>
      </c>
      <c r="U459" s="129" t="str">
        <f t="shared" si="3"/>
        <v/>
      </c>
      <c r="V459" s="129"/>
      <c r="W459" s="129" t="str">
        <f t="shared" ca="1" si="4"/>
        <v>No Aplica</v>
      </c>
      <c r="X459" s="129" t="str">
        <f t="shared" ca="1" si="5"/>
        <v>No Aplica</v>
      </c>
      <c r="Y459" s="129">
        <f t="shared" ca="1" si="6"/>
        <v>2026</v>
      </c>
      <c r="Z459" s="129"/>
      <c r="AA459" s="113">
        <f t="shared" si="7"/>
        <v>0</v>
      </c>
      <c r="AB459" s="112">
        <f t="shared" si="8"/>
        <v>0</v>
      </c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</row>
    <row r="460" spans="1:39">
      <c r="A460" s="22" t="s">
        <v>2749</v>
      </c>
      <c r="B460" s="23" t="s">
        <v>73</v>
      </c>
      <c r="C460" s="23" t="s">
        <v>74</v>
      </c>
      <c r="D460" s="23" t="s">
        <v>2750</v>
      </c>
      <c r="E460" s="147" t="s">
        <v>2751</v>
      </c>
      <c r="F460" s="23" t="s">
        <v>43</v>
      </c>
      <c r="G460" s="125">
        <v>42755</v>
      </c>
      <c r="H460" s="125">
        <v>42767</v>
      </c>
      <c r="I460" s="23" t="s">
        <v>2752</v>
      </c>
      <c r="J460" s="26">
        <v>1</v>
      </c>
      <c r="K460" s="23" t="s">
        <v>2753</v>
      </c>
      <c r="L460" s="209"/>
      <c r="M460" s="210"/>
      <c r="N460" s="210"/>
      <c r="O460" s="210"/>
      <c r="P460" s="23" t="str">
        <f t="shared" ca="1" si="24"/>
        <v>Nombrado Vigente</v>
      </c>
      <c r="Q460" s="129"/>
      <c r="R460" s="129"/>
      <c r="S460" s="104" t="str">
        <f t="shared" si="25"/>
        <v/>
      </c>
      <c r="T460" s="104" t="str">
        <f t="shared" si="2"/>
        <v/>
      </c>
      <c r="U460" s="129" t="str">
        <f t="shared" si="3"/>
        <v/>
      </c>
      <c r="V460" s="129"/>
      <c r="W460" s="129" t="str">
        <f t="shared" ca="1" si="4"/>
        <v>No Aplica</v>
      </c>
      <c r="X460" s="129" t="str">
        <f t="shared" ca="1" si="5"/>
        <v>No Aplica</v>
      </c>
      <c r="Y460" s="129">
        <f t="shared" ca="1" si="6"/>
        <v>2026</v>
      </c>
      <c r="Z460" s="129"/>
      <c r="AA460" s="113">
        <f t="shared" si="7"/>
        <v>0</v>
      </c>
      <c r="AB460" s="112">
        <f t="shared" si="8"/>
        <v>0</v>
      </c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</row>
    <row r="461" spans="1:39">
      <c r="A461" s="160" t="s">
        <v>2754</v>
      </c>
      <c r="B461" s="161" t="s">
        <v>29</v>
      </c>
      <c r="C461" s="161" t="s">
        <v>511</v>
      </c>
      <c r="D461" s="161" t="s">
        <v>699</v>
      </c>
      <c r="E461" s="161" t="s">
        <v>2755</v>
      </c>
      <c r="F461" s="161" t="s">
        <v>33</v>
      </c>
      <c r="G461" s="162">
        <v>42851</v>
      </c>
      <c r="H461" s="162">
        <v>42856</v>
      </c>
      <c r="I461" s="161" t="s">
        <v>2756</v>
      </c>
      <c r="J461" s="163">
        <v>1</v>
      </c>
      <c r="K461" s="161" t="s">
        <v>2757</v>
      </c>
      <c r="L461" s="220">
        <v>45019</v>
      </c>
      <c r="M461" s="221">
        <v>204</v>
      </c>
      <c r="N461" s="165" t="s">
        <v>917</v>
      </c>
      <c r="O461" s="222">
        <v>45048</v>
      </c>
      <c r="P461" s="161" t="str">
        <f t="shared" ca="1" si="24"/>
        <v>Desvinculado</v>
      </c>
      <c r="Q461" s="144"/>
      <c r="R461" s="167">
        <v>2</v>
      </c>
      <c r="S461" s="167">
        <f t="shared" si="25"/>
        <v>3</v>
      </c>
      <c r="T461" s="167">
        <f t="shared" si="2"/>
        <v>60</v>
      </c>
      <c r="U461" s="144">
        <f t="shared" si="3"/>
        <v>6</v>
      </c>
      <c r="V461" s="144"/>
      <c r="W461" s="144" t="str">
        <f t="shared" ca="1" si="4"/>
        <v>No Aplica</v>
      </c>
      <c r="X461" s="144" t="str">
        <f t="shared" ca="1" si="5"/>
        <v>No Aplica</v>
      </c>
      <c r="Y461" s="144">
        <f t="shared" ca="1" si="6"/>
        <v>2026</v>
      </c>
      <c r="Z461" s="144"/>
      <c r="AA461" s="168">
        <f t="shared" si="7"/>
        <v>-29</v>
      </c>
      <c r="AB461" s="112">
        <f t="shared" si="8"/>
        <v>1</v>
      </c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</row>
    <row r="462" spans="1:39">
      <c r="A462" s="22" t="s">
        <v>2758</v>
      </c>
      <c r="B462" s="23" t="s">
        <v>231</v>
      </c>
      <c r="C462" s="23" t="s">
        <v>340</v>
      </c>
      <c r="D462" s="23" t="s">
        <v>2759</v>
      </c>
      <c r="E462" s="147" t="s">
        <v>2760</v>
      </c>
      <c r="F462" s="23" t="s">
        <v>43</v>
      </c>
      <c r="G462" s="125">
        <v>42752</v>
      </c>
      <c r="H462" s="125">
        <v>42767</v>
      </c>
      <c r="I462" s="23" t="s">
        <v>2761</v>
      </c>
      <c r="J462" s="26">
        <v>1</v>
      </c>
      <c r="K462" s="23" t="s">
        <v>2762</v>
      </c>
      <c r="L462" s="209"/>
      <c r="M462" s="210"/>
      <c r="N462" s="210"/>
      <c r="O462" s="210"/>
      <c r="P462" s="23" t="str">
        <f t="shared" ca="1" si="24"/>
        <v>Nombrado Vigente</v>
      </c>
      <c r="Q462" s="129"/>
      <c r="R462" s="129"/>
      <c r="S462" s="104" t="str">
        <f t="shared" si="25"/>
        <v/>
      </c>
      <c r="T462" s="104" t="str">
        <f t="shared" si="2"/>
        <v/>
      </c>
      <c r="U462" s="129" t="str">
        <f t="shared" si="3"/>
        <v/>
      </c>
      <c r="V462" s="129"/>
      <c r="W462" s="129" t="str">
        <f t="shared" ca="1" si="4"/>
        <v>No Aplica</v>
      </c>
      <c r="X462" s="129" t="str">
        <f t="shared" ca="1" si="5"/>
        <v>No Aplica</v>
      </c>
      <c r="Y462" s="129">
        <f t="shared" ca="1" si="6"/>
        <v>2026</v>
      </c>
      <c r="Z462" s="129"/>
      <c r="AA462" s="113">
        <f t="shared" si="7"/>
        <v>0</v>
      </c>
      <c r="AB462" s="112">
        <f t="shared" si="8"/>
        <v>0</v>
      </c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</row>
    <row r="463" spans="1:39">
      <c r="A463" s="22" t="s">
        <v>2763</v>
      </c>
      <c r="B463" s="23" t="s">
        <v>300</v>
      </c>
      <c r="C463" s="23" t="s">
        <v>396</v>
      </c>
      <c r="D463" s="23" t="s">
        <v>2764</v>
      </c>
      <c r="E463" s="147" t="s">
        <v>2765</v>
      </c>
      <c r="F463" s="23" t="s">
        <v>43</v>
      </c>
      <c r="G463" s="125">
        <v>42888</v>
      </c>
      <c r="H463" s="125">
        <v>42905</v>
      </c>
      <c r="I463" s="23" t="s">
        <v>2766</v>
      </c>
      <c r="J463" s="26">
        <v>1</v>
      </c>
      <c r="K463" s="23" t="s">
        <v>2767</v>
      </c>
      <c r="L463" s="209"/>
      <c r="M463" s="210"/>
      <c r="N463" s="127" t="s">
        <v>917</v>
      </c>
      <c r="O463" s="159">
        <v>45098</v>
      </c>
      <c r="P463" s="23" t="str">
        <f t="shared" ca="1" si="24"/>
        <v>Desvinculado</v>
      </c>
      <c r="Q463" s="129"/>
      <c r="R463" s="104">
        <v>2</v>
      </c>
      <c r="S463" s="104">
        <f t="shared" si="25"/>
        <v>4</v>
      </c>
      <c r="T463" s="104">
        <f t="shared" si="2"/>
        <v>67</v>
      </c>
      <c r="U463" s="129">
        <f t="shared" si="3"/>
        <v>6</v>
      </c>
      <c r="V463" s="129"/>
      <c r="W463" s="129" t="str">
        <f t="shared" ca="1" si="4"/>
        <v>No Aplica</v>
      </c>
      <c r="X463" s="129" t="str">
        <f t="shared" ca="1" si="5"/>
        <v>No Aplica</v>
      </c>
      <c r="Y463" s="129">
        <f t="shared" ca="1" si="6"/>
        <v>2026</v>
      </c>
      <c r="Z463" s="129"/>
      <c r="AA463" s="113">
        <f t="shared" si="7"/>
        <v>-45098</v>
      </c>
      <c r="AB463" s="112">
        <f t="shared" si="8"/>
        <v>1</v>
      </c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</row>
    <row r="464" spans="1:39">
      <c r="A464" s="160" t="s">
        <v>2768</v>
      </c>
      <c r="B464" s="161" t="s">
        <v>39</v>
      </c>
      <c r="C464" s="161" t="s">
        <v>2679</v>
      </c>
      <c r="D464" s="161" t="s">
        <v>2769</v>
      </c>
      <c r="E464" s="216" t="s">
        <v>2770</v>
      </c>
      <c r="F464" s="161" t="s">
        <v>43</v>
      </c>
      <c r="G464" s="162">
        <v>42759</v>
      </c>
      <c r="H464" s="162">
        <v>42786</v>
      </c>
      <c r="I464" s="161" t="s">
        <v>2771</v>
      </c>
      <c r="J464" s="163">
        <v>1</v>
      </c>
      <c r="K464" s="161" t="s">
        <v>2772</v>
      </c>
      <c r="L464" s="218"/>
      <c r="M464" s="219"/>
      <c r="N464" s="165" t="s">
        <v>36</v>
      </c>
      <c r="O464" s="166">
        <v>45200</v>
      </c>
      <c r="P464" s="161" t="str">
        <f t="shared" ca="1" si="24"/>
        <v>Desvinculado</v>
      </c>
      <c r="Q464" s="144"/>
      <c r="R464" s="167">
        <v>2</v>
      </c>
      <c r="S464" s="167">
        <f t="shared" si="25"/>
        <v>8</v>
      </c>
      <c r="T464" s="167">
        <f t="shared" si="2"/>
        <v>82</v>
      </c>
      <c r="U464" s="144">
        <f t="shared" si="3"/>
        <v>6.6</v>
      </c>
      <c r="V464" s="144"/>
      <c r="W464" s="144" t="str">
        <f t="shared" ca="1" si="4"/>
        <v>No Aplica</v>
      </c>
      <c r="X464" s="144" t="str">
        <f t="shared" ca="1" si="5"/>
        <v>No Aplica</v>
      </c>
      <c r="Y464" s="144">
        <f t="shared" ca="1" si="6"/>
        <v>2026</v>
      </c>
      <c r="Z464" s="144"/>
      <c r="AA464" s="168">
        <f t="shared" si="7"/>
        <v>-45200</v>
      </c>
      <c r="AB464" s="167">
        <f t="shared" si="8"/>
        <v>1</v>
      </c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</row>
    <row r="465" spans="1:39">
      <c r="A465" s="22" t="s">
        <v>2773</v>
      </c>
      <c r="B465" s="23" t="s">
        <v>39</v>
      </c>
      <c r="C465" s="23" t="s">
        <v>319</v>
      </c>
      <c r="D465" s="23" t="s">
        <v>2774</v>
      </c>
      <c r="E465" s="147" t="s">
        <v>2775</v>
      </c>
      <c r="F465" s="23" t="s">
        <v>43</v>
      </c>
      <c r="G465" s="125">
        <v>42957</v>
      </c>
      <c r="H465" s="125">
        <v>42979</v>
      </c>
      <c r="I465" s="23" t="s">
        <v>2776</v>
      </c>
      <c r="J465" s="26">
        <v>1</v>
      </c>
      <c r="K465" s="23" t="s">
        <v>2777</v>
      </c>
      <c r="L465" s="209"/>
      <c r="M465" s="210"/>
      <c r="N465" s="210"/>
      <c r="O465" s="210"/>
      <c r="P465" s="23" t="str">
        <f t="shared" ca="1" si="24"/>
        <v>Nombrado Vigente</v>
      </c>
      <c r="Q465" s="129"/>
      <c r="R465" s="129"/>
      <c r="S465" s="104" t="str">
        <f t="shared" si="25"/>
        <v/>
      </c>
      <c r="T465" s="104" t="str">
        <f t="shared" si="2"/>
        <v/>
      </c>
      <c r="U465" s="129" t="str">
        <f t="shared" si="3"/>
        <v/>
      </c>
      <c r="V465" s="129"/>
      <c r="W465" s="129" t="str">
        <f t="shared" ca="1" si="4"/>
        <v>No Aplica</v>
      </c>
      <c r="X465" s="129" t="str">
        <f t="shared" ca="1" si="5"/>
        <v>No Aplica</v>
      </c>
      <c r="Y465" s="129">
        <f t="shared" ca="1" si="6"/>
        <v>2026</v>
      </c>
      <c r="Z465" s="129"/>
      <c r="AA465" s="113">
        <f t="shared" si="7"/>
        <v>0</v>
      </c>
      <c r="AB465" s="112">
        <f t="shared" si="8"/>
        <v>0</v>
      </c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</row>
    <row r="466" spans="1:39">
      <c r="A466" s="22" t="s">
        <v>2778</v>
      </c>
      <c r="B466" s="23" t="s">
        <v>29</v>
      </c>
      <c r="C466" s="23" t="s">
        <v>133</v>
      </c>
      <c r="D466" s="23" t="s">
        <v>892</v>
      </c>
      <c r="E466" s="147" t="s">
        <v>2779</v>
      </c>
      <c r="F466" s="23" t="s">
        <v>43</v>
      </c>
      <c r="G466" s="125">
        <v>42923</v>
      </c>
      <c r="H466" s="125">
        <v>42948</v>
      </c>
      <c r="I466" s="23" t="s">
        <v>2780</v>
      </c>
      <c r="J466" s="26">
        <v>1</v>
      </c>
      <c r="K466" s="23" t="s">
        <v>2781</v>
      </c>
      <c r="L466" s="209"/>
      <c r="M466" s="210"/>
      <c r="N466" s="127" t="s">
        <v>917</v>
      </c>
      <c r="O466" s="159">
        <v>45140</v>
      </c>
      <c r="P466" s="23" t="str">
        <f t="shared" ca="1" si="24"/>
        <v>Desvinculado</v>
      </c>
      <c r="Q466" s="129"/>
      <c r="R466" s="104">
        <v>2</v>
      </c>
      <c r="S466" s="104">
        <f t="shared" si="25"/>
        <v>6</v>
      </c>
      <c r="T466" s="104">
        <f t="shared" si="2"/>
        <v>73</v>
      </c>
      <c r="U466" s="129">
        <f t="shared" si="3"/>
        <v>6</v>
      </c>
      <c r="V466" s="129"/>
      <c r="W466" s="129" t="str">
        <f t="shared" ca="1" si="4"/>
        <v>No Aplica</v>
      </c>
      <c r="X466" s="129" t="str">
        <f t="shared" ca="1" si="5"/>
        <v>No Aplica</v>
      </c>
      <c r="Y466" s="129">
        <f t="shared" ca="1" si="6"/>
        <v>2026</v>
      </c>
      <c r="Z466" s="129"/>
      <c r="AA466" s="130">
        <f t="shared" si="7"/>
        <v>-45140</v>
      </c>
      <c r="AB466" s="112">
        <f t="shared" si="8"/>
        <v>1</v>
      </c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</row>
    <row r="467" spans="1:39">
      <c r="A467" s="6" t="s">
        <v>2782</v>
      </c>
      <c r="B467" s="7" t="s">
        <v>92</v>
      </c>
      <c r="C467" s="7" t="s">
        <v>93</v>
      </c>
      <c r="D467" s="7" t="s">
        <v>2783</v>
      </c>
      <c r="E467" s="223" t="s">
        <v>2784</v>
      </c>
      <c r="F467" s="7" t="s">
        <v>43</v>
      </c>
      <c r="G467" s="107">
        <v>42751</v>
      </c>
      <c r="H467" s="107">
        <v>42767</v>
      </c>
      <c r="I467" s="7" t="s">
        <v>2785</v>
      </c>
      <c r="J467" s="10">
        <v>1</v>
      </c>
      <c r="K467" s="7" t="s">
        <v>2786</v>
      </c>
      <c r="L467" s="116"/>
      <c r="M467" s="65"/>
      <c r="N467" s="65"/>
      <c r="O467" s="117"/>
      <c r="P467" s="7" t="str">
        <f t="shared" ca="1" si="24"/>
        <v>Nombrado Vigente</v>
      </c>
      <c r="Q467" s="111"/>
      <c r="R467" s="111"/>
      <c r="S467" s="112" t="str">
        <f t="shared" si="25"/>
        <v/>
      </c>
      <c r="T467" s="112" t="str">
        <f t="shared" si="2"/>
        <v/>
      </c>
      <c r="U467" s="111" t="str">
        <f t="shared" si="3"/>
        <v/>
      </c>
      <c r="V467" s="111"/>
      <c r="W467" s="111" t="str">
        <f t="shared" ca="1" si="4"/>
        <v>No Aplica</v>
      </c>
      <c r="X467" s="111" t="str">
        <f t="shared" ca="1" si="5"/>
        <v>No Aplica</v>
      </c>
      <c r="Y467" s="111">
        <f t="shared" ca="1" si="6"/>
        <v>2026</v>
      </c>
      <c r="Z467" s="111"/>
      <c r="AA467" s="113">
        <f t="shared" si="7"/>
        <v>0</v>
      </c>
      <c r="AB467" s="112">
        <f t="shared" si="8"/>
        <v>0</v>
      </c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</row>
    <row r="468" spans="1:39">
      <c r="A468" s="22" t="s">
        <v>2787</v>
      </c>
      <c r="B468" s="23" t="s">
        <v>39</v>
      </c>
      <c r="C468" s="23" t="s">
        <v>474</v>
      </c>
      <c r="D468" s="23" t="s">
        <v>2788</v>
      </c>
      <c r="E468" s="147" t="s">
        <v>2789</v>
      </c>
      <c r="F468" s="23" t="s">
        <v>43</v>
      </c>
      <c r="G468" s="125">
        <v>42941</v>
      </c>
      <c r="H468" s="125">
        <v>42948</v>
      </c>
      <c r="I468" s="23" t="s">
        <v>2790</v>
      </c>
      <c r="J468" s="26">
        <v>1</v>
      </c>
      <c r="K468" s="23" t="s">
        <v>2791</v>
      </c>
      <c r="L468" s="209"/>
      <c r="M468" s="210"/>
      <c r="N468" s="210"/>
      <c r="O468" s="210"/>
      <c r="P468" s="23" t="str">
        <f t="shared" ca="1" si="24"/>
        <v>Nombrado Vigente</v>
      </c>
      <c r="Q468" s="129"/>
      <c r="R468" s="129"/>
      <c r="S468" s="104" t="str">
        <f t="shared" si="25"/>
        <v/>
      </c>
      <c r="T468" s="104" t="str">
        <f t="shared" si="2"/>
        <v/>
      </c>
      <c r="U468" s="129" t="str">
        <f t="shared" si="3"/>
        <v/>
      </c>
      <c r="V468" s="129"/>
      <c r="W468" s="129" t="str">
        <f t="shared" ca="1" si="4"/>
        <v>No Aplica</v>
      </c>
      <c r="X468" s="129" t="str">
        <f t="shared" ca="1" si="5"/>
        <v>No Aplica</v>
      </c>
      <c r="Y468" s="129">
        <f t="shared" ca="1" si="6"/>
        <v>2026</v>
      </c>
      <c r="Z468" s="129"/>
      <c r="AA468" s="113">
        <f t="shared" si="7"/>
        <v>0</v>
      </c>
      <c r="AB468" s="112">
        <f t="shared" si="8"/>
        <v>0</v>
      </c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</row>
    <row r="469" spans="1:39">
      <c r="A469" s="22" t="s">
        <v>2792</v>
      </c>
      <c r="B469" s="23" t="s">
        <v>429</v>
      </c>
      <c r="C469" s="23" t="s">
        <v>430</v>
      </c>
      <c r="D469" s="23" t="s">
        <v>2793</v>
      </c>
      <c r="E469" s="147" t="s">
        <v>2794</v>
      </c>
      <c r="F469" s="23" t="s">
        <v>43</v>
      </c>
      <c r="G469" s="125">
        <v>43529</v>
      </c>
      <c r="H469" s="125">
        <v>43539</v>
      </c>
      <c r="I469" s="23" t="s">
        <v>2795</v>
      </c>
      <c r="J469" s="26">
        <v>1</v>
      </c>
      <c r="K469" s="23" t="s">
        <v>2796</v>
      </c>
      <c r="L469" s="209"/>
      <c r="M469" s="210"/>
      <c r="N469" s="210"/>
      <c r="O469" s="210"/>
      <c r="P469" s="23" t="str">
        <f t="shared" ca="1" si="24"/>
        <v>Nombrado Vigente</v>
      </c>
      <c r="Q469" s="129"/>
      <c r="R469" s="129"/>
      <c r="S469" s="104" t="str">
        <f t="shared" si="25"/>
        <v/>
      </c>
      <c r="T469" s="104" t="str">
        <f t="shared" si="2"/>
        <v/>
      </c>
      <c r="U469" s="129" t="str">
        <f t="shared" si="3"/>
        <v/>
      </c>
      <c r="V469" s="129"/>
      <c r="W469" s="129" t="str">
        <f t="shared" ca="1" si="4"/>
        <v>No Aplica</v>
      </c>
      <c r="X469" s="129">
        <f t="shared" ca="1" si="5"/>
        <v>2025</v>
      </c>
      <c r="Y469" s="129">
        <f t="shared" ca="1" si="6"/>
        <v>2028</v>
      </c>
      <c r="Z469" s="129"/>
      <c r="AA469" s="113">
        <f t="shared" si="7"/>
        <v>0</v>
      </c>
      <c r="AB469" s="112">
        <f t="shared" si="8"/>
        <v>0</v>
      </c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</row>
    <row r="470" spans="1:39">
      <c r="A470" s="22" t="s">
        <v>2797</v>
      </c>
      <c r="B470" s="23" t="s">
        <v>324</v>
      </c>
      <c r="C470" s="23" t="s">
        <v>325</v>
      </c>
      <c r="D470" s="23" t="s">
        <v>2512</v>
      </c>
      <c r="E470" s="147" t="s">
        <v>2798</v>
      </c>
      <c r="F470" s="23" t="s">
        <v>33</v>
      </c>
      <c r="G470" s="125">
        <v>42787</v>
      </c>
      <c r="H470" s="125">
        <v>42807</v>
      </c>
      <c r="I470" s="23" t="s">
        <v>2799</v>
      </c>
      <c r="J470" s="26">
        <v>1</v>
      </c>
      <c r="K470" s="23" t="s">
        <v>2800</v>
      </c>
      <c r="L470" s="209"/>
      <c r="M470" s="210"/>
      <c r="N470" s="210"/>
      <c r="O470" s="210"/>
      <c r="P470" s="23" t="str">
        <f t="shared" ca="1" si="24"/>
        <v>Nombrado Vigente</v>
      </c>
      <c r="Q470" s="129"/>
      <c r="R470" s="129"/>
      <c r="S470" s="104" t="str">
        <f t="shared" si="25"/>
        <v/>
      </c>
      <c r="T470" s="104" t="str">
        <f t="shared" si="2"/>
        <v/>
      </c>
      <c r="U470" s="129" t="str">
        <f t="shared" si="3"/>
        <v/>
      </c>
      <c r="V470" s="129"/>
      <c r="W470" s="129" t="str">
        <f t="shared" ca="1" si="4"/>
        <v>No Aplica</v>
      </c>
      <c r="X470" s="129" t="str">
        <f t="shared" ca="1" si="5"/>
        <v>No Aplica</v>
      </c>
      <c r="Y470" s="129">
        <f t="shared" ca="1" si="6"/>
        <v>2026</v>
      </c>
      <c r="Z470" s="129"/>
      <c r="AA470" s="113">
        <f t="shared" si="7"/>
        <v>0</v>
      </c>
      <c r="AB470" s="112">
        <f t="shared" si="8"/>
        <v>0</v>
      </c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</row>
    <row r="471" spans="1:39">
      <c r="A471" s="22" t="s">
        <v>2801</v>
      </c>
      <c r="B471" s="23" t="s">
        <v>39</v>
      </c>
      <c r="C471" s="23" t="s">
        <v>532</v>
      </c>
      <c r="D471" s="23" t="s">
        <v>684</v>
      </c>
      <c r="E471" s="147" t="s">
        <v>2802</v>
      </c>
      <c r="F471" s="23" t="s">
        <v>43</v>
      </c>
      <c r="G471" s="125">
        <v>42776</v>
      </c>
      <c r="H471" s="125">
        <v>42887</v>
      </c>
      <c r="I471" s="23" t="s">
        <v>2803</v>
      </c>
      <c r="J471" s="26">
        <v>1</v>
      </c>
      <c r="K471" s="23" t="s">
        <v>2804</v>
      </c>
      <c r="L471" s="209"/>
      <c r="M471" s="210"/>
      <c r="N471" s="210"/>
      <c r="O471" s="210"/>
      <c r="P471" s="23" t="str">
        <f t="shared" ca="1" si="24"/>
        <v>Nombrado Vigente</v>
      </c>
      <c r="Q471" s="129"/>
      <c r="R471" s="129"/>
      <c r="S471" s="104" t="str">
        <f t="shared" si="25"/>
        <v/>
      </c>
      <c r="T471" s="104" t="str">
        <f t="shared" si="2"/>
        <v/>
      </c>
      <c r="U471" s="129" t="str">
        <f t="shared" si="3"/>
        <v/>
      </c>
      <c r="V471" s="129"/>
      <c r="W471" s="129" t="str">
        <f t="shared" ca="1" si="4"/>
        <v>No Aplica</v>
      </c>
      <c r="X471" s="129" t="str">
        <f t="shared" ca="1" si="5"/>
        <v>No Aplica</v>
      </c>
      <c r="Y471" s="129">
        <f t="shared" ca="1" si="6"/>
        <v>2026</v>
      </c>
      <c r="Z471" s="129"/>
      <c r="AA471" s="113">
        <f t="shared" si="7"/>
        <v>0</v>
      </c>
      <c r="AB471" s="112">
        <f t="shared" si="8"/>
        <v>0</v>
      </c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</row>
    <row r="472" spans="1:39">
      <c r="A472" s="22" t="s">
        <v>2805</v>
      </c>
      <c r="B472" s="23" t="s">
        <v>300</v>
      </c>
      <c r="C472" s="23" t="s">
        <v>563</v>
      </c>
      <c r="D472" s="23" t="s">
        <v>2806</v>
      </c>
      <c r="E472" s="147" t="s">
        <v>2807</v>
      </c>
      <c r="F472" s="23" t="s">
        <v>43</v>
      </c>
      <c r="G472" s="125">
        <v>42851</v>
      </c>
      <c r="H472" s="125">
        <v>42857</v>
      </c>
      <c r="I472" s="23" t="s">
        <v>2808</v>
      </c>
      <c r="J472" s="26">
        <v>1</v>
      </c>
      <c r="K472" s="23" t="s">
        <v>2809</v>
      </c>
      <c r="L472" s="209"/>
      <c r="M472" s="210"/>
      <c r="N472" s="210"/>
      <c r="O472" s="210"/>
      <c r="P472" s="23" t="str">
        <f t="shared" ca="1" si="24"/>
        <v>Nombrado Vigente</v>
      </c>
      <c r="Q472" s="129"/>
      <c r="R472" s="129"/>
      <c r="S472" s="104" t="str">
        <f t="shared" si="25"/>
        <v/>
      </c>
      <c r="T472" s="104" t="str">
        <f t="shared" si="2"/>
        <v/>
      </c>
      <c r="U472" s="129" t="str">
        <f t="shared" si="3"/>
        <v/>
      </c>
      <c r="V472" s="129"/>
      <c r="W472" s="129" t="str">
        <f t="shared" ca="1" si="4"/>
        <v>No Aplica</v>
      </c>
      <c r="X472" s="129" t="str">
        <f t="shared" ca="1" si="5"/>
        <v>No Aplica</v>
      </c>
      <c r="Y472" s="129">
        <f t="shared" ca="1" si="6"/>
        <v>2026</v>
      </c>
      <c r="Z472" s="129"/>
      <c r="AA472" s="113">
        <f t="shared" si="7"/>
        <v>0</v>
      </c>
      <c r="AB472" s="112">
        <f t="shared" si="8"/>
        <v>0</v>
      </c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</row>
    <row r="473" spans="1:39">
      <c r="A473" s="22" t="s">
        <v>2810</v>
      </c>
      <c r="B473" s="23" t="s">
        <v>39</v>
      </c>
      <c r="C473" s="23" t="s">
        <v>537</v>
      </c>
      <c r="D473" s="23" t="s">
        <v>2811</v>
      </c>
      <c r="E473" s="147" t="s">
        <v>2812</v>
      </c>
      <c r="F473" s="23" t="s">
        <v>33</v>
      </c>
      <c r="G473" s="125">
        <v>42934</v>
      </c>
      <c r="H473" s="125">
        <v>42948</v>
      </c>
      <c r="I473" s="23" t="s">
        <v>2813</v>
      </c>
      <c r="J473" s="26">
        <v>1</v>
      </c>
      <c r="K473" s="23" t="s">
        <v>2814</v>
      </c>
      <c r="L473" s="209"/>
      <c r="M473" s="210"/>
      <c r="N473" s="210"/>
      <c r="O473" s="210"/>
      <c r="P473" s="23" t="str">
        <f t="shared" ca="1" si="24"/>
        <v>Nombrado Vigente</v>
      </c>
      <c r="Q473" s="129"/>
      <c r="R473" s="129"/>
      <c r="S473" s="104" t="str">
        <f t="shared" si="25"/>
        <v/>
      </c>
      <c r="T473" s="104" t="str">
        <f t="shared" si="2"/>
        <v/>
      </c>
      <c r="U473" s="129" t="str">
        <f t="shared" si="3"/>
        <v/>
      </c>
      <c r="V473" s="129"/>
      <c r="W473" s="129" t="str">
        <f t="shared" ca="1" si="4"/>
        <v>No Aplica</v>
      </c>
      <c r="X473" s="129" t="str">
        <f t="shared" ca="1" si="5"/>
        <v>No Aplica</v>
      </c>
      <c r="Y473" s="129">
        <f t="shared" ca="1" si="6"/>
        <v>2026</v>
      </c>
      <c r="Z473" s="129"/>
      <c r="AA473" s="113">
        <f t="shared" si="7"/>
        <v>0</v>
      </c>
      <c r="AB473" s="112">
        <f t="shared" si="8"/>
        <v>0</v>
      </c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</row>
    <row r="474" spans="1:39">
      <c r="A474" s="22" t="s">
        <v>2815</v>
      </c>
      <c r="B474" s="23" t="s">
        <v>300</v>
      </c>
      <c r="C474" s="23" t="s">
        <v>941</v>
      </c>
      <c r="D474" s="23" t="s">
        <v>2816</v>
      </c>
      <c r="E474" s="147" t="s">
        <v>2817</v>
      </c>
      <c r="F474" s="23" t="s">
        <v>43</v>
      </c>
      <c r="G474" s="125">
        <v>43528</v>
      </c>
      <c r="H474" s="125">
        <v>43570</v>
      </c>
      <c r="I474" s="23" t="s">
        <v>2818</v>
      </c>
      <c r="J474" s="26">
        <v>1</v>
      </c>
      <c r="K474" s="23" t="s">
        <v>2819</v>
      </c>
      <c r="L474" s="209"/>
      <c r="M474" s="210"/>
      <c r="N474" s="210"/>
      <c r="O474" s="210"/>
      <c r="P474" s="23" t="str">
        <f t="shared" ca="1" si="24"/>
        <v>Nombrado Vigente</v>
      </c>
      <c r="Q474" s="129"/>
      <c r="R474" s="129"/>
      <c r="S474" s="104" t="str">
        <f t="shared" si="25"/>
        <v/>
      </c>
      <c r="T474" s="104" t="str">
        <f t="shared" si="2"/>
        <v/>
      </c>
      <c r="U474" s="129" t="str">
        <f t="shared" si="3"/>
        <v/>
      </c>
      <c r="V474" s="129"/>
      <c r="W474" s="129" t="str">
        <f t="shared" ca="1" si="4"/>
        <v>No Aplica</v>
      </c>
      <c r="X474" s="129">
        <f t="shared" ca="1" si="5"/>
        <v>2025</v>
      </c>
      <c r="Y474" s="129">
        <f t="shared" ca="1" si="6"/>
        <v>2028</v>
      </c>
      <c r="Z474" s="129"/>
      <c r="AA474" s="113">
        <f t="shared" si="7"/>
        <v>0</v>
      </c>
      <c r="AB474" s="112">
        <f t="shared" si="8"/>
        <v>0</v>
      </c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</row>
    <row r="475" spans="1:39">
      <c r="A475" s="22" t="s">
        <v>2820</v>
      </c>
      <c r="B475" s="23" t="s">
        <v>29</v>
      </c>
      <c r="C475" s="23" t="s">
        <v>567</v>
      </c>
      <c r="D475" s="23" t="s">
        <v>1311</v>
      </c>
      <c r="E475" s="147" t="s">
        <v>2821</v>
      </c>
      <c r="F475" s="23" t="s">
        <v>33</v>
      </c>
      <c r="G475" s="125">
        <v>42774</v>
      </c>
      <c r="H475" s="125">
        <v>42786</v>
      </c>
      <c r="I475" s="23" t="s">
        <v>2822</v>
      </c>
      <c r="J475" s="26">
        <v>1</v>
      </c>
      <c r="K475" s="23" t="s">
        <v>2823</v>
      </c>
      <c r="L475" s="209"/>
      <c r="M475" s="210"/>
      <c r="N475" s="210"/>
      <c r="O475" s="210"/>
      <c r="P475" s="23" t="str">
        <f t="shared" ca="1" si="24"/>
        <v>Nombrado Vigente</v>
      </c>
      <c r="Q475" s="129"/>
      <c r="R475" s="129"/>
      <c r="S475" s="104" t="str">
        <f t="shared" si="25"/>
        <v/>
      </c>
      <c r="T475" s="104" t="str">
        <f t="shared" si="2"/>
        <v/>
      </c>
      <c r="U475" s="129" t="str">
        <f t="shared" si="3"/>
        <v/>
      </c>
      <c r="V475" s="129"/>
      <c r="W475" s="129" t="str">
        <f t="shared" ca="1" si="4"/>
        <v>No Aplica</v>
      </c>
      <c r="X475" s="129" t="str">
        <f t="shared" ca="1" si="5"/>
        <v>No Aplica</v>
      </c>
      <c r="Y475" s="129">
        <f t="shared" ca="1" si="6"/>
        <v>2026</v>
      </c>
      <c r="Z475" s="129"/>
      <c r="AA475" s="113">
        <f t="shared" si="7"/>
        <v>0</v>
      </c>
      <c r="AB475" s="112">
        <f t="shared" si="8"/>
        <v>0</v>
      </c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</row>
    <row r="476" spans="1:39">
      <c r="A476" s="160" t="s">
        <v>2824</v>
      </c>
      <c r="B476" s="161" t="s">
        <v>429</v>
      </c>
      <c r="C476" s="161" t="s">
        <v>430</v>
      </c>
      <c r="D476" s="161" t="s">
        <v>2825</v>
      </c>
      <c r="E476" s="216" t="s">
        <v>2826</v>
      </c>
      <c r="F476" s="161" t="s">
        <v>43</v>
      </c>
      <c r="G476" s="162">
        <v>43206</v>
      </c>
      <c r="H476" s="162">
        <v>43221</v>
      </c>
      <c r="I476" s="161" t="s">
        <v>2827</v>
      </c>
      <c r="J476" s="163">
        <v>1</v>
      </c>
      <c r="K476" s="161" t="s">
        <v>2828</v>
      </c>
      <c r="L476" s="218"/>
      <c r="M476" s="219"/>
      <c r="N476" s="165" t="s">
        <v>36</v>
      </c>
      <c r="O476" s="166">
        <v>45253</v>
      </c>
      <c r="P476" s="161" t="str">
        <f t="shared" ca="1" si="24"/>
        <v>Desvinculado</v>
      </c>
      <c r="Q476" s="144"/>
      <c r="R476" s="144"/>
      <c r="S476" s="167">
        <f t="shared" si="25"/>
        <v>9</v>
      </c>
      <c r="T476" s="167">
        <f t="shared" si="2"/>
        <v>89</v>
      </c>
      <c r="U476" s="144">
        <f t="shared" si="3"/>
        <v>5.6</v>
      </c>
      <c r="V476" s="144"/>
      <c r="W476" s="144" t="str">
        <f t="shared" ca="1" si="4"/>
        <v>No Aplica</v>
      </c>
      <c r="X476" s="144">
        <f t="shared" ca="1" si="5"/>
        <v>2024</v>
      </c>
      <c r="Y476" s="144">
        <f t="shared" ca="1" si="6"/>
        <v>2027</v>
      </c>
      <c r="Z476" s="144"/>
      <c r="AA476" s="168">
        <f t="shared" si="7"/>
        <v>-45253</v>
      </c>
      <c r="AB476" s="167">
        <f t="shared" si="8"/>
        <v>0</v>
      </c>
      <c r="AC476" s="167"/>
      <c r="AD476" s="167"/>
      <c r="AE476" s="167"/>
      <c r="AF476" s="167"/>
      <c r="AG476" s="167"/>
      <c r="AH476" s="167"/>
      <c r="AI476" s="167"/>
      <c r="AJ476" s="167"/>
      <c r="AK476" s="167"/>
      <c r="AL476" s="167"/>
      <c r="AM476" s="167"/>
    </row>
    <row r="477" spans="1:39">
      <c r="A477" s="22" t="s">
        <v>2829</v>
      </c>
      <c r="B477" s="23" t="s">
        <v>39</v>
      </c>
      <c r="C477" s="23" t="s">
        <v>474</v>
      </c>
      <c r="D477" s="23" t="s">
        <v>2830</v>
      </c>
      <c r="E477" s="147" t="s">
        <v>2831</v>
      </c>
      <c r="F477" s="23" t="s">
        <v>33</v>
      </c>
      <c r="G477" s="125">
        <v>42926</v>
      </c>
      <c r="H477" s="125">
        <v>42948</v>
      </c>
      <c r="I477" s="23" t="s">
        <v>2832</v>
      </c>
      <c r="J477" s="26">
        <v>1</v>
      </c>
      <c r="K477" s="23" t="s">
        <v>2833</v>
      </c>
      <c r="L477" s="209"/>
      <c r="M477" s="210"/>
      <c r="N477" s="127" t="s">
        <v>917</v>
      </c>
      <c r="O477" s="159">
        <v>45140</v>
      </c>
      <c r="P477" s="23" t="str">
        <f t="shared" ca="1" si="24"/>
        <v>Desvinculado</v>
      </c>
      <c r="Q477" s="129"/>
      <c r="R477" s="104">
        <v>2</v>
      </c>
      <c r="S477" s="104">
        <f t="shared" si="25"/>
        <v>6</v>
      </c>
      <c r="T477" s="104">
        <f t="shared" si="2"/>
        <v>73</v>
      </c>
      <c r="U477" s="129">
        <f t="shared" si="3"/>
        <v>6</v>
      </c>
      <c r="V477" s="129"/>
      <c r="W477" s="129" t="str">
        <f t="shared" ca="1" si="4"/>
        <v>No Aplica</v>
      </c>
      <c r="X477" s="129" t="str">
        <f t="shared" ca="1" si="5"/>
        <v>No Aplica</v>
      </c>
      <c r="Y477" s="129">
        <f t="shared" ca="1" si="6"/>
        <v>2026</v>
      </c>
      <c r="Z477" s="129"/>
      <c r="AA477" s="113">
        <f t="shared" si="7"/>
        <v>-45140</v>
      </c>
      <c r="AB477" s="112">
        <f t="shared" si="8"/>
        <v>1</v>
      </c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</row>
    <row r="478" spans="1:39">
      <c r="A478" s="22" t="s">
        <v>2834</v>
      </c>
      <c r="B478" s="23" t="s">
        <v>231</v>
      </c>
      <c r="C478" s="23" t="s">
        <v>232</v>
      </c>
      <c r="D478" s="23" t="s">
        <v>1074</v>
      </c>
      <c r="E478" s="147" t="s">
        <v>2835</v>
      </c>
      <c r="F478" s="23" t="s">
        <v>43</v>
      </c>
      <c r="G478" s="125">
        <v>42894</v>
      </c>
      <c r="H478" s="125">
        <v>42891</v>
      </c>
      <c r="I478" s="23" t="s">
        <v>2836</v>
      </c>
      <c r="J478" s="26">
        <v>1</v>
      </c>
      <c r="K478" s="23" t="s">
        <v>2837</v>
      </c>
      <c r="L478" s="209"/>
      <c r="M478" s="210"/>
      <c r="N478" s="127" t="s">
        <v>917</v>
      </c>
      <c r="O478" s="159">
        <v>45083</v>
      </c>
      <c r="P478" s="23" t="str">
        <f t="shared" ca="1" si="24"/>
        <v>Desvinculado</v>
      </c>
      <c r="Q478" s="129"/>
      <c r="R478" s="104">
        <v>2</v>
      </c>
      <c r="S478" s="104">
        <f t="shared" si="25"/>
        <v>4</v>
      </c>
      <c r="T478" s="104">
        <f t="shared" si="2"/>
        <v>65</v>
      </c>
      <c r="U478" s="129">
        <f t="shared" si="3"/>
        <v>6</v>
      </c>
      <c r="V478" s="129"/>
      <c r="W478" s="129" t="str">
        <f t="shared" ca="1" si="4"/>
        <v>No Aplica</v>
      </c>
      <c r="X478" s="129" t="str">
        <f t="shared" ca="1" si="5"/>
        <v>No Aplica</v>
      </c>
      <c r="Y478" s="129">
        <f t="shared" ca="1" si="6"/>
        <v>2026</v>
      </c>
      <c r="Z478" s="129"/>
      <c r="AA478" s="113">
        <f t="shared" si="7"/>
        <v>-45083</v>
      </c>
      <c r="AB478" s="112">
        <f t="shared" si="8"/>
        <v>1</v>
      </c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</row>
    <row r="479" spans="1:39">
      <c r="A479" s="22" t="s">
        <v>2838</v>
      </c>
      <c r="B479" s="23" t="s">
        <v>39</v>
      </c>
      <c r="C479" s="23" t="s">
        <v>704</v>
      </c>
      <c r="D479" s="23" t="s">
        <v>684</v>
      </c>
      <c r="E479" s="147" t="s">
        <v>2839</v>
      </c>
      <c r="F479" s="23" t="s">
        <v>33</v>
      </c>
      <c r="G479" s="125">
        <v>42900</v>
      </c>
      <c r="H479" s="125">
        <v>42900</v>
      </c>
      <c r="I479" s="23" t="s">
        <v>2840</v>
      </c>
      <c r="J479" s="26">
        <v>1</v>
      </c>
      <c r="K479" s="23" t="s">
        <v>2841</v>
      </c>
      <c r="L479" s="209"/>
      <c r="M479" s="210"/>
      <c r="N479" s="210"/>
      <c r="O479" s="210"/>
      <c r="P479" s="23" t="str">
        <f t="shared" ca="1" si="24"/>
        <v>Nombrado Vigente</v>
      </c>
      <c r="Q479" s="129"/>
      <c r="R479" s="129"/>
      <c r="S479" s="104" t="str">
        <f t="shared" si="25"/>
        <v/>
      </c>
      <c r="T479" s="104" t="str">
        <f t="shared" si="2"/>
        <v/>
      </c>
      <c r="U479" s="129" t="str">
        <f t="shared" si="3"/>
        <v/>
      </c>
      <c r="V479" s="129"/>
      <c r="W479" s="129" t="str">
        <f t="shared" ca="1" si="4"/>
        <v>No Aplica</v>
      </c>
      <c r="X479" s="129" t="str">
        <f t="shared" ca="1" si="5"/>
        <v>No Aplica</v>
      </c>
      <c r="Y479" s="129">
        <f t="shared" ca="1" si="6"/>
        <v>2026</v>
      </c>
      <c r="Z479" s="129"/>
      <c r="AA479" s="113">
        <f t="shared" si="7"/>
        <v>0</v>
      </c>
      <c r="AB479" s="112">
        <f t="shared" si="8"/>
        <v>0</v>
      </c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</row>
    <row r="480" spans="1:39">
      <c r="A480" s="22" t="s">
        <v>2842</v>
      </c>
      <c r="B480" s="23" t="s">
        <v>39</v>
      </c>
      <c r="C480" s="23" t="s">
        <v>193</v>
      </c>
      <c r="D480" s="23" t="s">
        <v>2843</v>
      </c>
      <c r="E480" s="147" t="s">
        <v>2844</v>
      </c>
      <c r="F480" s="23" t="s">
        <v>43</v>
      </c>
      <c r="G480" s="125">
        <v>42907</v>
      </c>
      <c r="H480" s="125">
        <v>42917</v>
      </c>
      <c r="I480" s="23" t="s">
        <v>2845</v>
      </c>
      <c r="J480" s="26">
        <v>1</v>
      </c>
      <c r="K480" s="23" t="s">
        <v>2846</v>
      </c>
      <c r="L480" s="209"/>
      <c r="M480" s="210"/>
      <c r="N480" s="127" t="s">
        <v>917</v>
      </c>
      <c r="O480" s="159">
        <v>45109</v>
      </c>
      <c r="P480" s="23" t="str">
        <f t="shared" ca="1" si="24"/>
        <v>Desvinculado</v>
      </c>
      <c r="Q480" s="129"/>
      <c r="R480" s="104">
        <v>2</v>
      </c>
      <c r="S480" s="104">
        <f t="shared" si="25"/>
        <v>5</v>
      </c>
      <c r="T480" s="104">
        <f t="shared" si="2"/>
        <v>69</v>
      </c>
      <c r="U480" s="129">
        <f t="shared" si="3"/>
        <v>6</v>
      </c>
      <c r="V480" s="129"/>
      <c r="W480" s="129" t="str">
        <f t="shared" ca="1" si="4"/>
        <v>No Aplica</v>
      </c>
      <c r="X480" s="129" t="str">
        <f t="shared" ca="1" si="5"/>
        <v>No Aplica</v>
      </c>
      <c r="Y480" s="129">
        <f t="shared" ca="1" si="6"/>
        <v>2026</v>
      </c>
      <c r="Z480" s="129"/>
      <c r="AA480" s="130">
        <f t="shared" si="7"/>
        <v>-45109</v>
      </c>
      <c r="AB480" s="112">
        <f t="shared" si="8"/>
        <v>1</v>
      </c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</row>
    <row r="481" spans="1:39">
      <c r="A481" s="22" t="s">
        <v>2847</v>
      </c>
      <c r="B481" s="23" t="s">
        <v>29</v>
      </c>
      <c r="C481" s="23" t="s">
        <v>600</v>
      </c>
      <c r="D481" s="23" t="s">
        <v>2848</v>
      </c>
      <c r="E481" s="147" t="s">
        <v>2849</v>
      </c>
      <c r="F481" s="23" t="s">
        <v>43</v>
      </c>
      <c r="G481" s="134">
        <v>43032</v>
      </c>
      <c r="H481" s="125">
        <v>43040</v>
      </c>
      <c r="I481" s="23" t="s">
        <v>2850</v>
      </c>
      <c r="J481" s="26">
        <v>1</v>
      </c>
      <c r="K481" s="23" t="s">
        <v>2851</v>
      </c>
      <c r="L481" s="209"/>
      <c r="M481" s="210"/>
      <c r="N481" s="210"/>
      <c r="O481" s="210"/>
      <c r="P481" s="23" t="str">
        <f t="shared" ca="1" si="24"/>
        <v>Nombrado Vigente</v>
      </c>
      <c r="Q481" s="129"/>
      <c r="R481" s="129"/>
      <c r="S481" s="104" t="str">
        <f t="shared" si="25"/>
        <v/>
      </c>
      <c r="T481" s="104" t="str">
        <f t="shared" si="2"/>
        <v/>
      </c>
      <c r="U481" s="129" t="str">
        <f t="shared" si="3"/>
        <v/>
      </c>
      <c r="V481" s="129"/>
      <c r="W481" s="129" t="str">
        <f t="shared" ca="1" si="4"/>
        <v>No Aplica</v>
      </c>
      <c r="X481" s="129" t="str">
        <f t="shared" ca="1" si="5"/>
        <v>No Aplica</v>
      </c>
      <c r="Y481" s="129">
        <f t="shared" ca="1" si="6"/>
        <v>2026</v>
      </c>
      <c r="Z481" s="129"/>
      <c r="AA481" s="113">
        <f t="shared" si="7"/>
        <v>0</v>
      </c>
      <c r="AB481" s="112">
        <f t="shared" si="8"/>
        <v>0</v>
      </c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</row>
    <row r="482" spans="1:39">
      <c r="A482" s="6" t="s">
        <v>2852</v>
      </c>
      <c r="B482" s="7" t="s">
        <v>73</v>
      </c>
      <c r="C482" s="7" t="s">
        <v>659</v>
      </c>
      <c r="D482" s="7" t="s">
        <v>2853</v>
      </c>
      <c r="E482" s="223" t="s">
        <v>2854</v>
      </c>
      <c r="F482" s="7" t="s">
        <v>43</v>
      </c>
      <c r="G482" s="107">
        <v>42930</v>
      </c>
      <c r="H482" s="107">
        <v>42933</v>
      </c>
      <c r="I482" s="7" t="s">
        <v>2855</v>
      </c>
      <c r="J482" s="10">
        <v>1</v>
      </c>
      <c r="K482" s="7" t="s">
        <v>2856</v>
      </c>
      <c r="L482" s="119"/>
      <c r="M482" s="19"/>
      <c r="N482" s="65"/>
      <c r="O482" s="120"/>
      <c r="P482" s="7" t="str">
        <f t="shared" ca="1" si="24"/>
        <v>Nombrado Vigente</v>
      </c>
      <c r="Q482" s="111"/>
      <c r="R482" s="111"/>
      <c r="S482" s="112" t="str">
        <f t="shared" si="25"/>
        <v/>
      </c>
      <c r="T482" s="112" t="str">
        <f t="shared" si="2"/>
        <v/>
      </c>
      <c r="U482" s="111" t="str">
        <f t="shared" si="3"/>
        <v/>
      </c>
      <c r="V482" s="111"/>
      <c r="W482" s="111" t="str">
        <f t="shared" ca="1" si="4"/>
        <v>No Aplica</v>
      </c>
      <c r="X482" s="111" t="str">
        <f t="shared" ca="1" si="5"/>
        <v>No Aplica</v>
      </c>
      <c r="Y482" s="111">
        <f t="shared" ca="1" si="6"/>
        <v>2026</v>
      </c>
      <c r="Z482" s="111"/>
      <c r="AA482" s="113">
        <f t="shared" si="7"/>
        <v>0</v>
      </c>
      <c r="AB482" s="112">
        <f t="shared" si="8"/>
        <v>0</v>
      </c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</row>
    <row r="483" spans="1:39">
      <c r="A483" s="22" t="s">
        <v>2857</v>
      </c>
      <c r="B483" s="23" t="s">
        <v>300</v>
      </c>
      <c r="C483" s="23" t="s">
        <v>941</v>
      </c>
      <c r="D483" s="23" t="s">
        <v>2858</v>
      </c>
      <c r="E483" s="147" t="s">
        <v>2859</v>
      </c>
      <c r="F483" s="23" t="s">
        <v>43</v>
      </c>
      <c r="G483" s="125">
        <v>42908</v>
      </c>
      <c r="H483" s="125">
        <v>42917</v>
      </c>
      <c r="I483" s="23" t="s">
        <v>2860</v>
      </c>
      <c r="J483" s="26">
        <v>1</v>
      </c>
      <c r="K483" s="23" t="s">
        <v>2861</v>
      </c>
      <c r="L483" s="209"/>
      <c r="M483" s="210"/>
      <c r="N483" s="210"/>
      <c r="O483" s="210"/>
      <c r="P483" s="23" t="str">
        <f t="shared" ca="1" si="24"/>
        <v>Nombrado Vigente</v>
      </c>
      <c r="Q483" s="129"/>
      <c r="R483" s="129"/>
      <c r="S483" s="104" t="str">
        <f t="shared" si="25"/>
        <v/>
      </c>
      <c r="T483" s="104" t="str">
        <f t="shared" si="2"/>
        <v/>
      </c>
      <c r="U483" s="129" t="str">
        <f t="shared" si="3"/>
        <v/>
      </c>
      <c r="V483" s="129"/>
      <c r="W483" s="129" t="str">
        <f t="shared" ca="1" si="4"/>
        <v>No Aplica</v>
      </c>
      <c r="X483" s="129" t="str">
        <f t="shared" ca="1" si="5"/>
        <v>No Aplica</v>
      </c>
      <c r="Y483" s="129">
        <f t="shared" ca="1" si="6"/>
        <v>2026</v>
      </c>
      <c r="Z483" s="129"/>
      <c r="AA483" s="113">
        <f t="shared" si="7"/>
        <v>0</v>
      </c>
      <c r="AB483" s="112">
        <f t="shared" si="8"/>
        <v>0</v>
      </c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</row>
    <row r="484" spans="1:39">
      <c r="A484" s="22" t="s">
        <v>2862</v>
      </c>
      <c r="B484" s="23" t="s">
        <v>29</v>
      </c>
      <c r="C484" s="23" t="s">
        <v>600</v>
      </c>
      <c r="D484" s="23" t="s">
        <v>2863</v>
      </c>
      <c r="E484" s="147" t="s">
        <v>2864</v>
      </c>
      <c r="F484" s="23" t="s">
        <v>33</v>
      </c>
      <c r="G484" s="125">
        <v>43007</v>
      </c>
      <c r="H484" s="125">
        <v>43009</v>
      </c>
      <c r="I484" s="23" t="s">
        <v>2865</v>
      </c>
      <c r="J484" s="26">
        <v>1</v>
      </c>
      <c r="K484" s="23" t="s">
        <v>2866</v>
      </c>
      <c r="L484" s="209"/>
      <c r="M484" s="210"/>
      <c r="N484" s="210"/>
      <c r="O484" s="210"/>
      <c r="P484" s="23" t="str">
        <f t="shared" ca="1" si="24"/>
        <v>Nombrado Vigente</v>
      </c>
      <c r="Q484" s="129"/>
      <c r="R484" s="129"/>
      <c r="S484" s="104" t="str">
        <f t="shared" si="25"/>
        <v/>
      </c>
      <c r="T484" s="104" t="str">
        <f t="shared" si="2"/>
        <v/>
      </c>
      <c r="U484" s="129" t="str">
        <f t="shared" si="3"/>
        <v/>
      </c>
      <c r="V484" s="129"/>
      <c r="W484" s="129" t="str">
        <f t="shared" ca="1" si="4"/>
        <v>No Aplica</v>
      </c>
      <c r="X484" s="129" t="str">
        <f t="shared" ca="1" si="5"/>
        <v>No Aplica</v>
      </c>
      <c r="Y484" s="129">
        <f t="shared" ca="1" si="6"/>
        <v>2026</v>
      </c>
      <c r="Z484" s="129"/>
      <c r="AA484" s="113">
        <f t="shared" si="7"/>
        <v>0</v>
      </c>
      <c r="AB484" s="112">
        <f t="shared" si="8"/>
        <v>0</v>
      </c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</row>
    <row r="485" spans="1:39">
      <c r="A485" s="22" t="s">
        <v>2867</v>
      </c>
      <c r="B485" s="23" t="s">
        <v>300</v>
      </c>
      <c r="C485" s="23" t="s">
        <v>941</v>
      </c>
      <c r="D485" s="23" t="s">
        <v>2868</v>
      </c>
      <c r="E485" s="147" t="s">
        <v>2869</v>
      </c>
      <c r="F485" s="23" t="s">
        <v>43</v>
      </c>
      <c r="G485" s="125">
        <v>42929</v>
      </c>
      <c r="H485" s="125">
        <v>42948</v>
      </c>
      <c r="I485" s="23" t="s">
        <v>2870</v>
      </c>
      <c r="J485" s="26">
        <v>1</v>
      </c>
      <c r="K485" s="23" t="s">
        <v>2871</v>
      </c>
      <c r="L485" s="209"/>
      <c r="M485" s="210"/>
      <c r="N485" s="210"/>
      <c r="O485" s="210"/>
      <c r="P485" s="23" t="str">
        <f t="shared" ca="1" si="24"/>
        <v>Nombrado Vigente</v>
      </c>
      <c r="Q485" s="129"/>
      <c r="R485" s="129"/>
      <c r="S485" s="104" t="str">
        <f t="shared" si="25"/>
        <v/>
      </c>
      <c r="T485" s="104" t="str">
        <f t="shared" si="2"/>
        <v/>
      </c>
      <c r="U485" s="129" t="str">
        <f t="shared" si="3"/>
        <v/>
      </c>
      <c r="V485" s="129"/>
      <c r="W485" s="129" t="str">
        <f t="shared" ca="1" si="4"/>
        <v>No Aplica</v>
      </c>
      <c r="X485" s="129" t="str">
        <f t="shared" ca="1" si="5"/>
        <v>No Aplica</v>
      </c>
      <c r="Y485" s="129">
        <f t="shared" ca="1" si="6"/>
        <v>2026</v>
      </c>
      <c r="Z485" s="129"/>
      <c r="AA485" s="113">
        <f t="shared" si="7"/>
        <v>0</v>
      </c>
      <c r="AB485" s="112">
        <f t="shared" si="8"/>
        <v>0</v>
      </c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</row>
    <row r="486" spans="1:39">
      <c r="A486" s="22" t="s">
        <v>2872</v>
      </c>
      <c r="B486" s="23" t="s">
        <v>29</v>
      </c>
      <c r="C486" s="23" t="s">
        <v>159</v>
      </c>
      <c r="D486" s="23" t="s">
        <v>2873</v>
      </c>
      <c r="E486" s="147" t="s">
        <v>2874</v>
      </c>
      <c r="F486" s="23" t="s">
        <v>43</v>
      </c>
      <c r="G486" s="125">
        <v>42972</v>
      </c>
      <c r="H486" s="125">
        <v>42989</v>
      </c>
      <c r="I486" s="23" t="s">
        <v>2875</v>
      </c>
      <c r="J486" s="26">
        <v>1</v>
      </c>
      <c r="K486" s="23" t="s">
        <v>2876</v>
      </c>
      <c r="L486" s="209"/>
      <c r="M486" s="210"/>
      <c r="N486" s="210"/>
      <c r="O486" s="210"/>
      <c r="P486" s="23" t="str">
        <f t="shared" ca="1" si="24"/>
        <v>Nombrado Vigente</v>
      </c>
      <c r="Q486" s="129"/>
      <c r="R486" s="129"/>
      <c r="S486" s="104" t="str">
        <f t="shared" si="25"/>
        <v/>
      </c>
      <c r="T486" s="104" t="str">
        <f t="shared" si="2"/>
        <v/>
      </c>
      <c r="U486" s="129" t="str">
        <f t="shared" si="3"/>
        <v/>
      </c>
      <c r="V486" s="129"/>
      <c r="W486" s="129" t="str">
        <f t="shared" ca="1" si="4"/>
        <v>No Aplica</v>
      </c>
      <c r="X486" s="129" t="str">
        <f t="shared" ca="1" si="5"/>
        <v>No Aplica</v>
      </c>
      <c r="Y486" s="129">
        <f t="shared" ca="1" si="6"/>
        <v>2026</v>
      </c>
      <c r="Z486" s="129"/>
      <c r="AA486" s="113">
        <f t="shared" si="7"/>
        <v>0</v>
      </c>
      <c r="AB486" s="112">
        <f t="shared" si="8"/>
        <v>0</v>
      </c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</row>
    <row r="487" spans="1:39">
      <c r="A487" s="22" t="s">
        <v>2877</v>
      </c>
      <c r="B487" s="23" t="s">
        <v>463</v>
      </c>
      <c r="C487" s="23" t="s">
        <v>464</v>
      </c>
      <c r="D487" s="23" t="s">
        <v>2878</v>
      </c>
      <c r="E487" s="147" t="s">
        <v>2879</v>
      </c>
      <c r="F487" s="23" t="s">
        <v>43</v>
      </c>
      <c r="G487" s="125">
        <v>42970</v>
      </c>
      <c r="H487" s="125">
        <v>42979</v>
      </c>
      <c r="I487" s="23" t="s">
        <v>2880</v>
      </c>
      <c r="J487" s="26">
        <v>1</v>
      </c>
      <c r="K487" s="23" t="s">
        <v>2881</v>
      </c>
      <c r="L487" s="209"/>
      <c r="M487" s="210"/>
      <c r="N487" s="210"/>
      <c r="O487" s="210"/>
      <c r="P487" s="23" t="str">
        <f t="shared" ca="1" si="24"/>
        <v>Nombrado Vigente</v>
      </c>
      <c r="Q487" s="129"/>
      <c r="R487" s="129"/>
      <c r="S487" s="104" t="str">
        <f t="shared" si="25"/>
        <v/>
      </c>
      <c r="T487" s="104" t="str">
        <f t="shared" si="2"/>
        <v/>
      </c>
      <c r="U487" s="129" t="str">
        <f t="shared" si="3"/>
        <v/>
      </c>
      <c r="V487" s="129"/>
      <c r="W487" s="129" t="str">
        <f t="shared" ca="1" si="4"/>
        <v>No Aplica</v>
      </c>
      <c r="X487" s="129" t="str">
        <f t="shared" ca="1" si="5"/>
        <v>No Aplica</v>
      </c>
      <c r="Y487" s="129">
        <f t="shared" ca="1" si="6"/>
        <v>2026</v>
      </c>
      <c r="Z487" s="129"/>
      <c r="AA487" s="113">
        <f t="shared" si="7"/>
        <v>0</v>
      </c>
      <c r="AB487" s="112">
        <f t="shared" si="8"/>
        <v>0</v>
      </c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</row>
    <row r="488" spans="1:39">
      <c r="A488" s="6" t="s">
        <v>2882</v>
      </c>
      <c r="B488" s="7" t="s">
        <v>214</v>
      </c>
      <c r="C488" s="7" t="s">
        <v>215</v>
      </c>
      <c r="D488" s="7" t="s">
        <v>1453</v>
      </c>
      <c r="E488" s="7" t="s">
        <v>607</v>
      </c>
      <c r="F488" s="7" t="s">
        <v>43</v>
      </c>
      <c r="G488" s="107">
        <v>43046</v>
      </c>
      <c r="H488" s="114">
        <v>43066</v>
      </c>
      <c r="I488" s="7" t="s">
        <v>2883</v>
      </c>
      <c r="J488" s="10">
        <v>1</v>
      </c>
      <c r="K488" s="7" t="s">
        <v>2884</v>
      </c>
      <c r="L488" s="116">
        <v>44979</v>
      </c>
      <c r="M488" s="224" t="s">
        <v>2885</v>
      </c>
      <c r="N488" s="65" t="s">
        <v>47</v>
      </c>
      <c r="O488" s="117">
        <v>44930</v>
      </c>
      <c r="P488" s="7" t="str">
        <f t="shared" ca="1" si="24"/>
        <v>Desvinculado</v>
      </c>
      <c r="Q488" s="111"/>
      <c r="R488" s="112">
        <v>1</v>
      </c>
      <c r="S488" s="112">
        <f>IF(O488="","",IF(YEAR(O488)=2023, MONTH(O488)+10,MONTH(O488)-2))</f>
        <v>11</v>
      </c>
      <c r="T488" s="112">
        <f t="shared" si="2"/>
        <v>43</v>
      </c>
      <c r="U488" s="111">
        <f t="shared" si="3"/>
        <v>5.0999999999999996</v>
      </c>
      <c r="V488" s="111"/>
      <c r="W488" s="111" t="str">
        <f t="shared" ca="1" si="4"/>
        <v>No Aplica</v>
      </c>
      <c r="X488" s="111" t="str">
        <f t="shared" ca="1" si="5"/>
        <v>No Aplica</v>
      </c>
      <c r="Y488" s="111">
        <f t="shared" ca="1" si="6"/>
        <v>2026</v>
      </c>
      <c r="Z488" s="111"/>
      <c r="AA488" s="113">
        <f t="shared" si="7"/>
        <v>49</v>
      </c>
      <c r="AB488" s="112">
        <f t="shared" si="8"/>
        <v>1</v>
      </c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</row>
    <row r="489" spans="1:39">
      <c r="A489" s="22" t="s">
        <v>2886</v>
      </c>
      <c r="B489" s="23" t="s">
        <v>92</v>
      </c>
      <c r="C489" s="23" t="s">
        <v>203</v>
      </c>
      <c r="D489" s="23" t="s">
        <v>980</v>
      </c>
      <c r="E489" s="147" t="s">
        <v>2887</v>
      </c>
      <c r="F489" s="23" t="s">
        <v>33</v>
      </c>
      <c r="G489" s="134">
        <v>43020</v>
      </c>
      <c r="H489" s="134">
        <v>43024</v>
      </c>
      <c r="I489" s="23" t="s">
        <v>2888</v>
      </c>
      <c r="J489" s="26">
        <v>1</v>
      </c>
      <c r="K489" s="23" t="s">
        <v>2889</v>
      </c>
      <c r="L489" s="209"/>
      <c r="M489" s="210"/>
      <c r="N489" s="210"/>
      <c r="O489" s="210"/>
      <c r="P489" s="23" t="str">
        <f t="shared" ca="1" si="24"/>
        <v>Nombrado Vigente</v>
      </c>
      <c r="Q489" s="129"/>
      <c r="R489" s="129"/>
      <c r="S489" s="104" t="str">
        <f t="shared" ref="S489:S687" si="26">IF(O489="","", MONTH(O489)-2)</f>
        <v/>
      </c>
      <c r="T489" s="104" t="str">
        <f t="shared" si="2"/>
        <v/>
      </c>
      <c r="U489" s="129" t="str">
        <f t="shared" si="3"/>
        <v/>
      </c>
      <c r="V489" s="129"/>
      <c r="W489" s="129" t="str">
        <f t="shared" ca="1" si="4"/>
        <v>No Aplica</v>
      </c>
      <c r="X489" s="129" t="str">
        <f t="shared" ca="1" si="5"/>
        <v>No Aplica</v>
      </c>
      <c r="Y489" s="129">
        <f t="shared" ca="1" si="6"/>
        <v>2026</v>
      </c>
      <c r="Z489" s="129"/>
      <c r="AA489" s="113">
        <f t="shared" si="7"/>
        <v>0</v>
      </c>
      <c r="AB489" s="112">
        <f t="shared" si="8"/>
        <v>0</v>
      </c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</row>
    <row r="490" spans="1:39">
      <c r="A490" s="22" t="s">
        <v>2890</v>
      </c>
      <c r="B490" s="23" t="s">
        <v>300</v>
      </c>
      <c r="C490" s="23" t="s">
        <v>941</v>
      </c>
      <c r="D490" s="23" t="s">
        <v>2891</v>
      </c>
      <c r="E490" s="147" t="s">
        <v>2892</v>
      </c>
      <c r="F490" s="23" t="s">
        <v>43</v>
      </c>
      <c r="G490" s="134">
        <v>43020</v>
      </c>
      <c r="H490" s="134">
        <v>43031</v>
      </c>
      <c r="I490" s="23" t="s">
        <v>2893</v>
      </c>
      <c r="J490" s="26">
        <v>1</v>
      </c>
      <c r="K490" s="23" t="s">
        <v>2894</v>
      </c>
      <c r="L490" s="209"/>
      <c r="M490" s="210"/>
      <c r="N490" s="210"/>
      <c r="O490" s="210"/>
      <c r="P490" s="23" t="str">
        <f t="shared" ca="1" si="24"/>
        <v>Nombrado Vigente</v>
      </c>
      <c r="Q490" s="129"/>
      <c r="R490" s="129"/>
      <c r="S490" s="104" t="str">
        <f t="shared" si="26"/>
        <v/>
      </c>
      <c r="T490" s="104" t="str">
        <f t="shared" si="2"/>
        <v/>
      </c>
      <c r="U490" s="129" t="str">
        <f t="shared" si="3"/>
        <v/>
      </c>
      <c r="V490" s="129"/>
      <c r="W490" s="129" t="str">
        <f t="shared" ca="1" si="4"/>
        <v>No Aplica</v>
      </c>
      <c r="X490" s="129" t="str">
        <f t="shared" ca="1" si="5"/>
        <v>No Aplica</v>
      </c>
      <c r="Y490" s="129">
        <f t="shared" ca="1" si="6"/>
        <v>2026</v>
      </c>
      <c r="Z490" s="129"/>
      <c r="AA490" s="113">
        <f t="shared" si="7"/>
        <v>0</v>
      </c>
      <c r="AB490" s="112">
        <f t="shared" si="8"/>
        <v>0</v>
      </c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</row>
    <row r="491" spans="1:39">
      <c r="A491" s="22" t="s">
        <v>2895</v>
      </c>
      <c r="B491" s="23" t="s">
        <v>231</v>
      </c>
      <c r="C491" s="23" t="s">
        <v>232</v>
      </c>
      <c r="D491" s="23" t="s">
        <v>1104</v>
      </c>
      <c r="E491" s="147" t="s">
        <v>2896</v>
      </c>
      <c r="F491" s="23" t="s">
        <v>43</v>
      </c>
      <c r="G491" s="134">
        <v>43066</v>
      </c>
      <c r="H491" s="125">
        <v>43070</v>
      </c>
      <c r="I491" s="23" t="s">
        <v>2897</v>
      </c>
      <c r="J491" s="26">
        <v>1</v>
      </c>
      <c r="K491" s="23" t="s">
        <v>2898</v>
      </c>
      <c r="L491" s="209"/>
      <c r="M491" s="210"/>
      <c r="N491" s="210"/>
      <c r="O491" s="210"/>
      <c r="P491" s="23" t="str">
        <f t="shared" ca="1" si="24"/>
        <v>Nombrado Vigente</v>
      </c>
      <c r="Q491" s="129"/>
      <c r="R491" s="129"/>
      <c r="S491" s="104" t="str">
        <f t="shared" si="26"/>
        <v/>
      </c>
      <c r="T491" s="104" t="str">
        <f t="shared" si="2"/>
        <v/>
      </c>
      <c r="U491" s="129" t="str">
        <f t="shared" si="3"/>
        <v/>
      </c>
      <c r="V491" s="129"/>
      <c r="W491" s="129" t="str">
        <f t="shared" ca="1" si="4"/>
        <v>No Aplica</v>
      </c>
      <c r="X491" s="129" t="str">
        <f t="shared" ca="1" si="5"/>
        <v>No Aplica</v>
      </c>
      <c r="Y491" s="129">
        <f t="shared" ca="1" si="6"/>
        <v>2026</v>
      </c>
      <c r="Z491" s="129"/>
      <c r="AA491" s="113">
        <f t="shared" si="7"/>
        <v>0</v>
      </c>
      <c r="AB491" s="112">
        <f t="shared" si="8"/>
        <v>0</v>
      </c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</row>
    <row r="492" spans="1:39">
      <c r="A492" s="22" t="s">
        <v>2899</v>
      </c>
      <c r="B492" s="23" t="s">
        <v>231</v>
      </c>
      <c r="C492" s="23" t="s">
        <v>232</v>
      </c>
      <c r="D492" s="23" t="s">
        <v>738</v>
      </c>
      <c r="E492" s="147" t="s">
        <v>2900</v>
      </c>
      <c r="F492" s="23" t="s">
        <v>43</v>
      </c>
      <c r="G492" s="125">
        <v>43251</v>
      </c>
      <c r="H492" s="125">
        <v>43252</v>
      </c>
      <c r="I492" s="23" t="s">
        <v>2901</v>
      </c>
      <c r="J492" s="26">
        <v>1</v>
      </c>
      <c r="K492" s="23" t="s">
        <v>2902</v>
      </c>
      <c r="L492" s="209"/>
      <c r="M492" s="210"/>
      <c r="N492" s="210"/>
      <c r="O492" s="210"/>
      <c r="P492" s="23" t="str">
        <f t="shared" ca="1" si="24"/>
        <v>Nombrado Vigente</v>
      </c>
      <c r="Q492" s="129"/>
      <c r="R492" s="129"/>
      <c r="S492" s="104" t="str">
        <f t="shared" si="26"/>
        <v/>
      </c>
      <c r="T492" s="104" t="str">
        <f t="shared" si="2"/>
        <v/>
      </c>
      <c r="U492" s="129" t="str">
        <f t="shared" si="3"/>
        <v/>
      </c>
      <c r="V492" s="129"/>
      <c r="W492" s="129" t="str">
        <f t="shared" ca="1" si="4"/>
        <v>No Aplica</v>
      </c>
      <c r="X492" s="129">
        <f t="shared" ca="1" si="5"/>
        <v>2024</v>
      </c>
      <c r="Y492" s="129">
        <f t="shared" ca="1" si="6"/>
        <v>2027</v>
      </c>
      <c r="Z492" s="129"/>
      <c r="AA492" s="113">
        <f t="shared" si="7"/>
        <v>0</v>
      </c>
      <c r="AB492" s="112">
        <f t="shared" si="8"/>
        <v>0</v>
      </c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</row>
    <row r="493" spans="1:39">
      <c r="A493" s="22" t="s">
        <v>2903</v>
      </c>
      <c r="B493" s="23" t="s">
        <v>231</v>
      </c>
      <c r="C493" s="23" t="s">
        <v>232</v>
      </c>
      <c r="D493" s="23" t="s">
        <v>732</v>
      </c>
      <c r="E493" s="147" t="s">
        <v>2904</v>
      </c>
      <c r="F493" s="23" t="s">
        <v>43</v>
      </c>
      <c r="G493" s="125">
        <v>43244</v>
      </c>
      <c r="H493" s="125">
        <v>43252</v>
      </c>
      <c r="I493" s="23" t="s">
        <v>2905</v>
      </c>
      <c r="J493" s="26">
        <v>1</v>
      </c>
      <c r="K493" s="23" t="s">
        <v>2906</v>
      </c>
      <c r="L493" s="209"/>
      <c r="M493" s="210"/>
      <c r="N493" s="210"/>
      <c r="O493" s="210"/>
      <c r="P493" s="23" t="str">
        <f t="shared" ca="1" si="24"/>
        <v>Nombrado Vigente</v>
      </c>
      <c r="Q493" s="129"/>
      <c r="R493" s="129"/>
      <c r="S493" s="104" t="str">
        <f t="shared" si="26"/>
        <v/>
      </c>
      <c r="T493" s="104" t="str">
        <f t="shared" si="2"/>
        <v/>
      </c>
      <c r="U493" s="129" t="str">
        <f t="shared" si="3"/>
        <v/>
      </c>
      <c r="V493" s="129"/>
      <c r="W493" s="129" t="str">
        <f t="shared" ca="1" si="4"/>
        <v>No Aplica</v>
      </c>
      <c r="X493" s="129">
        <f t="shared" ca="1" si="5"/>
        <v>2024</v>
      </c>
      <c r="Y493" s="129">
        <f t="shared" ca="1" si="6"/>
        <v>2027</v>
      </c>
      <c r="Z493" s="129"/>
      <c r="AA493" s="113">
        <f t="shared" si="7"/>
        <v>0</v>
      </c>
      <c r="AB493" s="112">
        <f t="shared" si="8"/>
        <v>0</v>
      </c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</row>
    <row r="494" spans="1:39">
      <c r="A494" s="22" t="s">
        <v>2907</v>
      </c>
      <c r="B494" s="23" t="s">
        <v>231</v>
      </c>
      <c r="C494" s="23" t="s">
        <v>232</v>
      </c>
      <c r="D494" s="23" t="s">
        <v>1049</v>
      </c>
      <c r="E494" s="147" t="s">
        <v>2908</v>
      </c>
      <c r="F494" s="23" t="s">
        <v>43</v>
      </c>
      <c r="G494" s="125">
        <v>43242</v>
      </c>
      <c r="H494" s="125">
        <v>43242</v>
      </c>
      <c r="I494" s="23" t="s">
        <v>2909</v>
      </c>
      <c r="J494" s="26">
        <v>1</v>
      </c>
      <c r="K494" s="23" t="s">
        <v>2910</v>
      </c>
      <c r="L494" s="209"/>
      <c r="M494" s="210"/>
      <c r="N494" s="210"/>
      <c r="O494" s="210"/>
      <c r="P494" s="23" t="str">
        <f t="shared" ca="1" si="24"/>
        <v>Nombrado Vigente</v>
      </c>
      <c r="Q494" s="129"/>
      <c r="R494" s="129"/>
      <c r="S494" s="104" t="str">
        <f t="shared" si="26"/>
        <v/>
      </c>
      <c r="T494" s="104" t="str">
        <f t="shared" si="2"/>
        <v/>
      </c>
      <c r="U494" s="129" t="str">
        <f t="shared" si="3"/>
        <v/>
      </c>
      <c r="V494" s="129"/>
      <c r="W494" s="129" t="str">
        <f t="shared" ca="1" si="4"/>
        <v>No Aplica</v>
      </c>
      <c r="X494" s="129">
        <f t="shared" ca="1" si="5"/>
        <v>2024</v>
      </c>
      <c r="Y494" s="129">
        <f t="shared" ca="1" si="6"/>
        <v>2027</v>
      </c>
      <c r="Z494" s="129"/>
      <c r="AA494" s="113">
        <f t="shared" si="7"/>
        <v>0</v>
      </c>
      <c r="AB494" s="112">
        <f t="shared" si="8"/>
        <v>0</v>
      </c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</row>
    <row r="495" spans="1:39">
      <c r="A495" s="22" t="s">
        <v>2911</v>
      </c>
      <c r="B495" s="23" t="s">
        <v>49</v>
      </c>
      <c r="C495" s="23" t="s">
        <v>165</v>
      </c>
      <c r="D495" s="23" t="s">
        <v>2912</v>
      </c>
      <c r="E495" s="147" t="s">
        <v>2913</v>
      </c>
      <c r="F495" s="23" t="s">
        <v>43</v>
      </c>
      <c r="G495" s="125">
        <v>42989</v>
      </c>
      <c r="H495" s="125">
        <v>43076</v>
      </c>
      <c r="I495" s="23" t="s">
        <v>2914</v>
      </c>
      <c r="J495" s="26">
        <v>1</v>
      </c>
      <c r="K495" s="23" t="s">
        <v>2915</v>
      </c>
      <c r="L495" s="209"/>
      <c r="M495" s="210"/>
      <c r="N495" s="210"/>
      <c r="O495" s="210"/>
      <c r="P495" s="23" t="str">
        <f t="shared" ca="1" si="24"/>
        <v>Nombrado Vigente</v>
      </c>
      <c r="Q495" s="129"/>
      <c r="R495" s="129"/>
      <c r="S495" s="104" t="str">
        <f t="shared" si="26"/>
        <v/>
      </c>
      <c r="T495" s="104" t="str">
        <f t="shared" si="2"/>
        <v/>
      </c>
      <c r="U495" s="129" t="str">
        <f t="shared" si="3"/>
        <v/>
      </c>
      <c r="V495" s="129"/>
      <c r="W495" s="129" t="str">
        <f t="shared" ca="1" si="4"/>
        <v>No Aplica</v>
      </c>
      <c r="X495" s="129" t="str">
        <f t="shared" ca="1" si="5"/>
        <v>No Aplica</v>
      </c>
      <c r="Y495" s="129">
        <f t="shared" ca="1" si="6"/>
        <v>2026</v>
      </c>
      <c r="Z495" s="129"/>
      <c r="AA495" s="113">
        <f t="shared" si="7"/>
        <v>0</v>
      </c>
      <c r="AB495" s="112">
        <f t="shared" si="8"/>
        <v>0</v>
      </c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</row>
    <row r="496" spans="1:39">
      <c r="A496" s="160" t="s">
        <v>2916</v>
      </c>
      <c r="B496" s="161" t="s">
        <v>300</v>
      </c>
      <c r="C496" s="161" t="s">
        <v>941</v>
      </c>
      <c r="D496" s="161" t="s">
        <v>2917</v>
      </c>
      <c r="E496" s="216" t="s">
        <v>2918</v>
      </c>
      <c r="F496" s="161" t="s">
        <v>43</v>
      </c>
      <c r="G496" s="162">
        <v>43012</v>
      </c>
      <c r="H496" s="162">
        <v>43045</v>
      </c>
      <c r="I496" s="161" t="s">
        <v>2919</v>
      </c>
      <c r="J496" s="163">
        <v>1</v>
      </c>
      <c r="K496" s="161" t="s">
        <v>2920</v>
      </c>
      <c r="L496" s="218"/>
      <c r="M496" s="219"/>
      <c r="N496" s="165" t="s">
        <v>36</v>
      </c>
      <c r="O496" s="166">
        <v>45215</v>
      </c>
      <c r="P496" s="161" t="str">
        <f t="shared" ca="1" si="24"/>
        <v>Desvinculado</v>
      </c>
      <c r="Q496" s="144"/>
      <c r="R496" s="167">
        <v>2</v>
      </c>
      <c r="S496" s="167">
        <f t="shared" si="26"/>
        <v>8</v>
      </c>
      <c r="T496" s="167">
        <f t="shared" si="2"/>
        <v>84</v>
      </c>
      <c r="U496" s="144">
        <f t="shared" si="3"/>
        <v>5.9</v>
      </c>
      <c r="V496" s="144"/>
      <c r="W496" s="144" t="str">
        <f t="shared" ca="1" si="4"/>
        <v>No Aplica</v>
      </c>
      <c r="X496" s="144" t="str">
        <f t="shared" ca="1" si="5"/>
        <v>No Aplica</v>
      </c>
      <c r="Y496" s="144">
        <f t="shared" ca="1" si="6"/>
        <v>2026</v>
      </c>
      <c r="Z496" s="144"/>
      <c r="AA496" s="168">
        <f t="shared" si="7"/>
        <v>-45215</v>
      </c>
      <c r="AB496" s="167">
        <f t="shared" si="8"/>
        <v>1</v>
      </c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</row>
    <row r="497" spans="1:39">
      <c r="A497" s="22" t="s">
        <v>2921</v>
      </c>
      <c r="B497" s="23" t="s">
        <v>29</v>
      </c>
      <c r="C497" s="23" t="s">
        <v>600</v>
      </c>
      <c r="D497" s="23" t="s">
        <v>2922</v>
      </c>
      <c r="E497" s="147" t="s">
        <v>2923</v>
      </c>
      <c r="F497" s="23" t="s">
        <v>43</v>
      </c>
      <c r="G497" s="125">
        <v>43122</v>
      </c>
      <c r="H497" s="125">
        <v>43101</v>
      </c>
      <c r="I497" s="23" t="s">
        <v>2924</v>
      </c>
      <c r="J497" s="26">
        <v>1</v>
      </c>
      <c r="K497" s="23" t="s">
        <v>2925</v>
      </c>
      <c r="L497" s="209"/>
      <c r="M497" s="210"/>
      <c r="N497" s="127" t="s">
        <v>47</v>
      </c>
      <c r="O497" s="159">
        <v>45047</v>
      </c>
      <c r="P497" s="23" t="str">
        <f t="shared" ca="1" si="24"/>
        <v>Desvinculado</v>
      </c>
      <c r="Q497" s="129"/>
      <c r="R497" s="104">
        <v>2</v>
      </c>
      <c r="S497" s="104">
        <f t="shared" si="26"/>
        <v>3</v>
      </c>
      <c r="T497" s="104">
        <f t="shared" si="2"/>
        <v>60</v>
      </c>
      <c r="U497" s="129">
        <f t="shared" si="3"/>
        <v>5.3</v>
      </c>
      <c r="V497" s="129"/>
      <c r="W497" s="129" t="str">
        <f t="shared" ca="1" si="4"/>
        <v>No Aplica</v>
      </c>
      <c r="X497" s="129">
        <f t="shared" ca="1" si="5"/>
        <v>2023</v>
      </c>
      <c r="Y497" s="129">
        <f t="shared" ca="1" si="6"/>
        <v>2026</v>
      </c>
      <c r="Z497" s="129"/>
      <c r="AA497" s="113">
        <f t="shared" si="7"/>
        <v>-45047</v>
      </c>
      <c r="AB497" s="112">
        <f t="shared" si="8"/>
        <v>1</v>
      </c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</row>
    <row r="498" spans="1:39">
      <c r="A498" s="22" t="s">
        <v>2926</v>
      </c>
      <c r="B498" s="23" t="s">
        <v>39</v>
      </c>
      <c r="C498" s="23" t="s">
        <v>368</v>
      </c>
      <c r="D498" s="23" t="s">
        <v>2927</v>
      </c>
      <c r="E498" s="147" t="s">
        <v>2928</v>
      </c>
      <c r="F498" s="23" t="s">
        <v>43</v>
      </c>
      <c r="G498" s="125">
        <v>43119</v>
      </c>
      <c r="H498" s="125">
        <v>43138</v>
      </c>
      <c r="I498" s="23" t="s">
        <v>2929</v>
      </c>
      <c r="J498" s="26">
        <v>1</v>
      </c>
      <c r="K498" s="23" t="s">
        <v>2930</v>
      </c>
      <c r="L498" s="209"/>
      <c r="M498" s="210"/>
      <c r="N498" s="210"/>
      <c r="O498" s="210"/>
      <c r="P498" s="23" t="str">
        <f t="shared" ca="1" si="24"/>
        <v>Nombrado Vigente</v>
      </c>
      <c r="Q498" s="129"/>
      <c r="R498" s="129"/>
      <c r="S498" s="104" t="str">
        <f t="shared" si="26"/>
        <v/>
      </c>
      <c r="T498" s="104" t="str">
        <f t="shared" si="2"/>
        <v/>
      </c>
      <c r="U498" s="129" t="str">
        <f t="shared" si="3"/>
        <v/>
      </c>
      <c r="V498" s="129"/>
      <c r="W498" s="129" t="str">
        <f t="shared" ca="1" si="4"/>
        <v>No Aplica</v>
      </c>
      <c r="X498" s="129">
        <f t="shared" ca="1" si="5"/>
        <v>2024</v>
      </c>
      <c r="Y498" s="129">
        <f t="shared" ca="1" si="6"/>
        <v>2027</v>
      </c>
      <c r="Z498" s="129"/>
      <c r="AA498" s="113">
        <f t="shared" si="7"/>
        <v>0</v>
      </c>
      <c r="AB498" s="112">
        <f t="shared" si="8"/>
        <v>0</v>
      </c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</row>
    <row r="499" spans="1:39">
      <c r="A499" s="22" t="s">
        <v>2931</v>
      </c>
      <c r="B499" s="23" t="s">
        <v>294</v>
      </c>
      <c r="C499" s="23" t="s">
        <v>971</v>
      </c>
      <c r="D499" s="23" t="s">
        <v>892</v>
      </c>
      <c r="E499" s="147" t="s">
        <v>2932</v>
      </c>
      <c r="F499" s="23" t="s">
        <v>43</v>
      </c>
      <c r="G499" s="125">
        <v>43111</v>
      </c>
      <c r="H499" s="125">
        <v>43115</v>
      </c>
      <c r="I499" s="23" t="s">
        <v>2933</v>
      </c>
      <c r="J499" s="26">
        <v>1</v>
      </c>
      <c r="K499" s="23" t="s">
        <v>2934</v>
      </c>
      <c r="L499" s="209"/>
      <c r="M499" s="210"/>
      <c r="N499" s="210"/>
      <c r="O499" s="210"/>
      <c r="P499" s="23" t="str">
        <f t="shared" ca="1" si="24"/>
        <v>Nombrado Vigente</v>
      </c>
      <c r="Q499" s="129"/>
      <c r="R499" s="129"/>
      <c r="S499" s="104" t="str">
        <f t="shared" si="26"/>
        <v/>
      </c>
      <c r="T499" s="104" t="str">
        <f t="shared" si="2"/>
        <v/>
      </c>
      <c r="U499" s="129" t="str">
        <f t="shared" si="3"/>
        <v/>
      </c>
      <c r="V499" s="129"/>
      <c r="W499" s="129" t="str">
        <f t="shared" ca="1" si="4"/>
        <v>No Aplica</v>
      </c>
      <c r="X499" s="129">
        <f t="shared" ca="1" si="5"/>
        <v>2024</v>
      </c>
      <c r="Y499" s="129">
        <f t="shared" ca="1" si="6"/>
        <v>2027</v>
      </c>
      <c r="Z499" s="129"/>
      <c r="AA499" s="113">
        <f t="shared" si="7"/>
        <v>0</v>
      </c>
      <c r="AB499" s="112">
        <f t="shared" si="8"/>
        <v>0</v>
      </c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</row>
    <row r="500" spans="1:39">
      <c r="A500" s="22" t="s">
        <v>2935</v>
      </c>
      <c r="B500" s="23" t="s">
        <v>29</v>
      </c>
      <c r="C500" s="23" t="s">
        <v>600</v>
      </c>
      <c r="D500" s="23" t="s">
        <v>2936</v>
      </c>
      <c r="E500" s="147" t="s">
        <v>2937</v>
      </c>
      <c r="F500" s="23" t="s">
        <v>33</v>
      </c>
      <c r="G500" s="125">
        <v>43123</v>
      </c>
      <c r="H500" s="125">
        <v>43132</v>
      </c>
      <c r="I500" s="23" t="s">
        <v>2938</v>
      </c>
      <c r="J500" s="26">
        <v>1</v>
      </c>
      <c r="K500" s="23" t="s">
        <v>2939</v>
      </c>
      <c r="L500" s="209"/>
      <c r="M500" s="210"/>
      <c r="N500" s="210"/>
      <c r="O500" s="210"/>
      <c r="P500" s="23" t="str">
        <f t="shared" ca="1" si="24"/>
        <v>Nombrado Vigente</v>
      </c>
      <c r="Q500" s="129"/>
      <c r="R500" s="129"/>
      <c r="S500" s="104" t="str">
        <f t="shared" si="26"/>
        <v/>
      </c>
      <c r="T500" s="104" t="str">
        <f t="shared" si="2"/>
        <v/>
      </c>
      <c r="U500" s="129" t="str">
        <f t="shared" si="3"/>
        <v/>
      </c>
      <c r="V500" s="129"/>
      <c r="W500" s="129" t="str">
        <f t="shared" ca="1" si="4"/>
        <v>No Aplica</v>
      </c>
      <c r="X500" s="129">
        <f t="shared" ca="1" si="5"/>
        <v>2024</v>
      </c>
      <c r="Y500" s="129">
        <f t="shared" ca="1" si="6"/>
        <v>2027</v>
      </c>
      <c r="Z500" s="129"/>
      <c r="AA500" s="113">
        <f t="shared" si="7"/>
        <v>0</v>
      </c>
      <c r="AB500" s="112">
        <f t="shared" si="8"/>
        <v>0</v>
      </c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</row>
    <row r="501" spans="1:39">
      <c r="A501" s="22" t="s">
        <v>2940</v>
      </c>
      <c r="B501" s="23" t="s">
        <v>39</v>
      </c>
      <c r="C501" s="23" t="s">
        <v>537</v>
      </c>
      <c r="D501" s="23" t="s">
        <v>2941</v>
      </c>
      <c r="E501" s="147" t="s">
        <v>2942</v>
      </c>
      <c r="F501" s="23" t="s">
        <v>33</v>
      </c>
      <c r="G501" s="125">
        <v>43320</v>
      </c>
      <c r="H501" s="125">
        <v>43333</v>
      </c>
      <c r="I501" s="23" t="s">
        <v>2943</v>
      </c>
      <c r="J501" s="26">
        <v>1</v>
      </c>
      <c r="K501" s="23" t="s">
        <v>2944</v>
      </c>
      <c r="L501" s="209"/>
      <c r="M501" s="210"/>
      <c r="N501" s="210"/>
      <c r="O501" s="210"/>
      <c r="P501" s="23" t="str">
        <f t="shared" ca="1" si="24"/>
        <v>Nombrado Vigente</v>
      </c>
      <c r="Q501" s="129"/>
      <c r="R501" s="129"/>
      <c r="S501" s="104" t="str">
        <f t="shared" si="26"/>
        <v/>
      </c>
      <c r="T501" s="104" t="str">
        <f t="shared" si="2"/>
        <v/>
      </c>
      <c r="U501" s="129" t="str">
        <f t="shared" si="3"/>
        <v/>
      </c>
      <c r="V501" s="129"/>
      <c r="W501" s="129" t="str">
        <f t="shared" ca="1" si="4"/>
        <v>No Aplica</v>
      </c>
      <c r="X501" s="129">
        <f t="shared" ca="1" si="5"/>
        <v>2024</v>
      </c>
      <c r="Y501" s="129">
        <f t="shared" ca="1" si="6"/>
        <v>2027</v>
      </c>
      <c r="Z501" s="129"/>
      <c r="AA501" s="113">
        <f t="shared" si="7"/>
        <v>0</v>
      </c>
      <c r="AB501" s="112">
        <f t="shared" si="8"/>
        <v>0</v>
      </c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</row>
    <row r="502" spans="1:39">
      <c r="A502" s="22" t="s">
        <v>2945</v>
      </c>
      <c r="B502" s="23" t="s">
        <v>92</v>
      </c>
      <c r="C502" s="23" t="s">
        <v>203</v>
      </c>
      <c r="D502" s="23" t="s">
        <v>732</v>
      </c>
      <c r="E502" s="147" t="s">
        <v>2946</v>
      </c>
      <c r="F502" s="23" t="s">
        <v>33</v>
      </c>
      <c r="G502" s="125">
        <v>43070</v>
      </c>
      <c r="H502" s="134">
        <v>43080</v>
      </c>
      <c r="I502" s="23" t="s">
        <v>2947</v>
      </c>
      <c r="J502" s="26">
        <v>1</v>
      </c>
      <c r="K502" s="23" t="s">
        <v>2948</v>
      </c>
      <c r="L502" s="209"/>
      <c r="M502" s="210"/>
      <c r="N502" s="210"/>
      <c r="O502" s="210"/>
      <c r="P502" s="23" t="str">
        <f t="shared" ca="1" si="24"/>
        <v>Nombrado Vigente</v>
      </c>
      <c r="Q502" s="129"/>
      <c r="R502" s="129"/>
      <c r="S502" s="104" t="str">
        <f t="shared" si="26"/>
        <v/>
      </c>
      <c r="T502" s="104" t="str">
        <f t="shared" si="2"/>
        <v/>
      </c>
      <c r="U502" s="129" t="str">
        <f t="shared" si="3"/>
        <v/>
      </c>
      <c r="V502" s="129"/>
      <c r="W502" s="129" t="str">
        <f t="shared" ca="1" si="4"/>
        <v>No Aplica</v>
      </c>
      <c r="X502" s="129" t="str">
        <f t="shared" ca="1" si="5"/>
        <v>No Aplica</v>
      </c>
      <c r="Y502" s="129">
        <f t="shared" ca="1" si="6"/>
        <v>2026</v>
      </c>
      <c r="Z502" s="129"/>
      <c r="AA502" s="113">
        <f t="shared" si="7"/>
        <v>0</v>
      </c>
      <c r="AB502" s="112">
        <f t="shared" si="8"/>
        <v>0</v>
      </c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</row>
    <row r="503" spans="1:39">
      <c r="A503" s="22" t="s">
        <v>2949</v>
      </c>
      <c r="B503" s="23" t="s">
        <v>92</v>
      </c>
      <c r="C503" s="23" t="s">
        <v>188</v>
      </c>
      <c r="D503" s="23" t="s">
        <v>1104</v>
      </c>
      <c r="E503" s="147" t="s">
        <v>2950</v>
      </c>
      <c r="F503" s="23" t="s">
        <v>43</v>
      </c>
      <c r="G503" s="125">
        <v>43319</v>
      </c>
      <c r="H503" s="125">
        <v>43339</v>
      </c>
      <c r="I503" s="23" t="s">
        <v>2951</v>
      </c>
      <c r="J503" s="26">
        <v>1</v>
      </c>
      <c r="K503" s="23" t="s">
        <v>2952</v>
      </c>
      <c r="L503" s="209"/>
      <c r="M503" s="210"/>
      <c r="N503" s="210"/>
      <c r="O503" s="210"/>
      <c r="P503" s="23" t="str">
        <f t="shared" ca="1" si="24"/>
        <v>Nombrado Vigente</v>
      </c>
      <c r="Q503" s="129"/>
      <c r="R503" s="129"/>
      <c r="S503" s="104" t="str">
        <f t="shared" si="26"/>
        <v/>
      </c>
      <c r="T503" s="104" t="str">
        <f t="shared" si="2"/>
        <v/>
      </c>
      <c r="U503" s="129" t="str">
        <f t="shared" si="3"/>
        <v/>
      </c>
      <c r="V503" s="129"/>
      <c r="W503" s="129" t="str">
        <f t="shared" ca="1" si="4"/>
        <v>No Aplica</v>
      </c>
      <c r="X503" s="129">
        <f t="shared" ca="1" si="5"/>
        <v>2024</v>
      </c>
      <c r="Y503" s="129">
        <f t="shared" ca="1" si="6"/>
        <v>2027</v>
      </c>
      <c r="Z503" s="129"/>
      <c r="AA503" s="113">
        <f t="shared" si="7"/>
        <v>0</v>
      </c>
      <c r="AB503" s="112">
        <f t="shared" si="8"/>
        <v>0</v>
      </c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</row>
    <row r="504" spans="1:39">
      <c r="A504" s="22" t="s">
        <v>2953</v>
      </c>
      <c r="B504" s="23" t="s">
        <v>92</v>
      </c>
      <c r="C504" s="23" t="s">
        <v>188</v>
      </c>
      <c r="D504" s="23" t="s">
        <v>927</v>
      </c>
      <c r="E504" s="147" t="s">
        <v>2954</v>
      </c>
      <c r="F504" s="23" t="s">
        <v>33</v>
      </c>
      <c r="G504" s="125">
        <v>43299</v>
      </c>
      <c r="H504" s="125">
        <v>43304</v>
      </c>
      <c r="I504" s="23" t="s">
        <v>2955</v>
      </c>
      <c r="J504" s="26">
        <v>1</v>
      </c>
      <c r="K504" s="23" t="s">
        <v>2956</v>
      </c>
      <c r="L504" s="209"/>
      <c r="M504" s="210"/>
      <c r="N504" s="210"/>
      <c r="O504" s="210"/>
      <c r="P504" s="23" t="str">
        <f t="shared" ca="1" si="24"/>
        <v>Nombrado Vigente</v>
      </c>
      <c r="Q504" s="129"/>
      <c r="R504" s="129"/>
      <c r="S504" s="104" t="str">
        <f t="shared" si="26"/>
        <v/>
      </c>
      <c r="T504" s="104" t="str">
        <f t="shared" si="2"/>
        <v/>
      </c>
      <c r="U504" s="129" t="str">
        <f t="shared" si="3"/>
        <v/>
      </c>
      <c r="V504" s="129"/>
      <c r="W504" s="129" t="str">
        <f t="shared" ca="1" si="4"/>
        <v>No Aplica</v>
      </c>
      <c r="X504" s="129">
        <f t="shared" ca="1" si="5"/>
        <v>2024</v>
      </c>
      <c r="Y504" s="129">
        <f t="shared" ca="1" si="6"/>
        <v>2027</v>
      </c>
      <c r="Z504" s="129"/>
      <c r="AA504" s="113">
        <f t="shared" si="7"/>
        <v>0</v>
      </c>
      <c r="AB504" s="112">
        <f t="shared" si="8"/>
        <v>0</v>
      </c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</row>
    <row r="505" spans="1:39">
      <c r="A505" s="22" t="s">
        <v>2957</v>
      </c>
      <c r="B505" s="23" t="s">
        <v>919</v>
      </c>
      <c r="C505" s="23" t="s">
        <v>920</v>
      </c>
      <c r="D505" s="23" t="s">
        <v>716</v>
      </c>
      <c r="E505" s="147" t="s">
        <v>2958</v>
      </c>
      <c r="F505" s="23" t="s">
        <v>33</v>
      </c>
      <c r="G505" s="134">
        <v>43404</v>
      </c>
      <c r="H505" s="134">
        <v>43416</v>
      </c>
      <c r="I505" s="23" t="s">
        <v>2959</v>
      </c>
      <c r="J505" s="26">
        <v>1</v>
      </c>
      <c r="K505" s="23" t="s">
        <v>2960</v>
      </c>
      <c r="L505" s="209"/>
      <c r="M505" s="210"/>
      <c r="N505" s="210"/>
      <c r="O505" s="210"/>
      <c r="P505" s="23" t="str">
        <f t="shared" ca="1" si="24"/>
        <v>Nombrado Vigente</v>
      </c>
      <c r="Q505" s="129"/>
      <c r="R505" s="129"/>
      <c r="S505" s="104" t="str">
        <f t="shared" si="26"/>
        <v/>
      </c>
      <c r="T505" s="104" t="str">
        <f t="shared" si="2"/>
        <v/>
      </c>
      <c r="U505" s="129" t="str">
        <f t="shared" si="3"/>
        <v/>
      </c>
      <c r="V505" s="129"/>
      <c r="W505" s="129" t="str">
        <f t="shared" ca="1" si="4"/>
        <v>No Aplica</v>
      </c>
      <c r="X505" s="129">
        <f t="shared" ca="1" si="5"/>
        <v>2024</v>
      </c>
      <c r="Y505" s="129">
        <f t="shared" ca="1" si="6"/>
        <v>2027</v>
      </c>
      <c r="Z505" s="129"/>
      <c r="AA505" s="113">
        <f t="shared" si="7"/>
        <v>0</v>
      </c>
      <c r="AB505" s="112">
        <f t="shared" si="8"/>
        <v>0</v>
      </c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</row>
    <row r="506" spans="1:39">
      <c r="A506" s="22" t="s">
        <v>2961</v>
      </c>
      <c r="B506" s="23" t="s">
        <v>919</v>
      </c>
      <c r="C506" s="23" t="s">
        <v>920</v>
      </c>
      <c r="D506" s="23" t="s">
        <v>850</v>
      </c>
      <c r="E506" s="147" t="s">
        <v>2962</v>
      </c>
      <c r="F506" s="23" t="s">
        <v>33</v>
      </c>
      <c r="G506" s="134">
        <v>43460</v>
      </c>
      <c r="H506" s="125">
        <v>43470</v>
      </c>
      <c r="I506" s="23" t="s">
        <v>2963</v>
      </c>
      <c r="J506" s="26">
        <v>1</v>
      </c>
      <c r="K506" s="23" t="s">
        <v>2964</v>
      </c>
      <c r="L506" s="209"/>
      <c r="M506" s="210"/>
      <c r="N506" s="210"/>
      <c r="O506" s="210"/>
      <c r="P506" s="23" t="str">
        <f t="shared" ca="1" si="24"/>
        <v>Nombrado Vigente</v>
      </c>
      <c r="Q506" s="129"/>
      <c r="R506" s="129"/>
      <c r="S506" s="104" t="str">
        <f t="shared" si="26"/>
        <v/>
      </c>
      <c r="T506" s="104" t="str">
        <f t="shared" si="2"/>
        <v/>
      </c>
      <c r="U506" s="129" t="str">
        <f t="shared" si="3"/>
        <v/>
      </c>
      <c r="V506" s="129"/>
      <c r="W506" s="129" t="str">
        <f t="shared" ca="1" si="4"/>
        <v>No Aplica</v>
      </c>
      <c r="X506" s="129">
        <f t="shared" ca="1" si="5"/>
        <v>2025</v>
      </c>
      <c r="Y506" s="129">
        <f t="shared" ca="1" si="6"/>
        <v>2028</v>
      </c>
      <c r="Z506" s="129"/>
      <c r="AA506" s="113">
        <f t="shared" si="7"/>
        <v>0</v>
      </c>
      <c r="AB506" s="112">
        <f t="shared" si="8"/>
        <v>0</v>
      </c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</row>
    <row r="507" spans="1:39">
      <c r="A507" s="160" t="s">
        <v>2965</v>
      </c>
      <c r="B507" s="161" t="s">
        <v>919</v>
      </c>
      <c r="C507" s="161" t="s">
        <v>920</v>
      </c>
      <c r="D507" s="161" t="s">
        <v>2084</v>
      </c>
      <c r="E507" s="216" t="s">
        <v>2966</v>
      </c>
      <c r="F507" s="161" t="s">
        <v>33</v>
      </c>
      <c r="G507" s="162">
        <v>43501</v>
      </c>
      <c r="H507" s="162">
        <v>43507</v>
      </c>
      <c r="I507" s="161" t="s">
        <v>2967</v>
      </c>
      <c r="J507" s="163">
        <v>1</v>
      </c>
      <c r="K507" s="161" t="s">
        <v>2968</v>
      </c>
      <c r="L507" s="218"/>
      <c r="M507" s="219"/>
      <c r="N507" s="165" t="s">
        <v>36</v>
      </c>
      <c r="O507" s="166">
        <v>45261</v>
      </c>
      <c r="P507" s="161" t="str">
        <f t="shared" ca="1" si="24"/>
        <v>Desvinculado</v>
      </c>
      <c r="Q507" s="144"/>
      <c r="R507" s="167">
        <v>2</v>
      </c>
      <c r="S507" s="167">
        <f t="shared" si="26"/>
        <v>10</v>
      </c>
      <c r="T507" s="167">
        <f t="shared" si="2"/>
        <v>90</v>
      </c>
      <c r="U507" s="144">
        <f t="shared" si="3"/>
        <v>4.8</v>
      </c>
      <c r="V507" s="144"/>
      <c r="W507" s="144" t="str">
        <f t="shared" ca="1" si="4"/>
        <v>No Aplica</v>
      </c>
      <c r="X507" s="144">
        <f t="shared" ca="1" si="5"/>
        <v>2025</v>
      </c>
      <c r="Y507" s="144">
        <f t="shared" ca="1" si="6"/>
        <v>2028</v>
      </c>
      <c r="Z507" s="144"/>
      <c r="AA507" s="168">
        <f t="shared" si="7"/>
        <v>-45261</v>
      </c>
      <c r="AB507" s="167">
        <f t="shared" si="8"/>
        <v>1</v>
      </c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</row>
    <row r="508" spans="1:39">
      <c r="A508" s="22" t="s">
        <v>2969</v>
      </c>
      <c r="B508" s="23" t="s">
        <v>29</v>
      </c>
      <c r="C508" s="23" t="s">
        <v>30</v>
      </c>
      <c r="D508" s="23" t="s">
        <v>910</v>
      </c>
      <c r="E508" s="147" t="s">
        <v>2970</v>
      </c>
      <c r="F508" s="23" t="s">
        <v>33</v>
      </c>
      <c r="G508" s="125">
        <v>43124</v>
      </c>
      <c r="H508" s="125">
        <v>43132</v>
      </c>
      <c r="I508" s="23" t="s">
        <v>2971</v>
      </c>
      <c r="J508" s="26">
        <v>1</v>
      </c>
      <c r="K508" s="23" t="s">
        <v>2972</v>
      </c>
      <c r="L508" s="209"/>
      <c r="M508" s="210"/>
      <c r="N508" s="210"/>
      <c r="O508" s="210"/>
      <c r="P508" s="23" t="str">
        <f t="shared" ca="1" si="24"/>
        <v>Nombrado Vigente</v>
      </c>
      <c r="Q508" s="129"/>
      <c r="R508" s="129"/>
      <c r="S508" s="104" t="str">
        <f t="shared" si="26"/>
        <v/>
      </c>
      <c r="T508" s="104" t="str">
        <f t="shared" si="2"/>
        <v/>
      </c>
      <c r="U508" s="129" t="str">
        <f t="shared" si="3"/>
        <v/>
      </c>
      <c r="V508" s="129"/>
      <c r="W508" s="129" t="str">
        <f t="shared" ca="1" si="4"/>
        <v>No Aplica</v>
      </c>
      <c r="X508" s="129">
        <f t="shared" ca="1" si="5"/>
        <v>2024</v>
      </c>
      <c r="Y508" s="129">
        <f t="shared" ca="1" si="6"/>
        <v>2027</v>
      </c>
      <c r="Z508" s="129"/>
      <c r="AA508" s="113">
        <f t="shared" si="7"/>
        <v>0</v>
      </c>
      <c r="AB508" s="112">
        <f t="shared" si="8"/>
        <v>0</v>
      </c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</row>
    <row r="509" spans="1:39">
      <c r="A509" s="22" t="s">
        <v>2973</v>
      </c>
      <c r="B509" s="23" t="s">
        <v>429</v>
      </c>
      <c r="C509" s="23" t="s">
        <v>588</v>
      </c>
      <c r="D509" s="23" t="s">
        <v>2974</v>
      </c>
      <c r="E509" s="147" t="s">
        <v>2975</v>
      </c>
      <c r="F509" s="23" t="s">
        <v>43</v>
      </c>
      <c r="G509" s="125">
        <v>43132</v>
      </c>
      <c r="H509" s="125">
        <v>43150</v>
      </c>
      <c r="I509" s="23" t="s">
        <v>2976</v>
      </c>
      <c r="J509" s="26">
        <v>1</v>
      </c>
      <c r="K509" s="23" t="s">
        <v>2977</v>
      </c>
      <c r="L509" s="209"/>
      <c r="M509" s="210"/>
      <c r="N509" s="210"/>
      <c r="O509" s="210"/>
      <c r="P509" s="23" t="str">
        <f t="shared" ca="1" si="24"/>
        <v>Nombrado Vigente</v>
      </c>
      <c r="Q509" s="129"/>
      <c r="R509" s="129"/>
      <c r="S509" s="104" t="str">
        <f t="shared" si="26"/>
        <v/>
      </c>
      <c r="T509" s="104" t="str">
        <f t="shared" si="2"/>
        <v/>
      </c>
      <c r="U509" s="129" t="str">
        <f t="shared" si="3"/>
        <v/>
      </c>
      <c r="V509" s="129"/>
      <c r="W509" s="129" t="str">
        <f t="shared" ca="1" si="4"/>
        <v>No Aplica</v>
      </c>
      <c r="X509" s="129">
        <f t="shared" ca="1" si="5"/>
        <v>2024</v>
      </c>
      <c r="Y509" s="129">
        <f t="shared" ca="1" si="6"/>
        <v>2027</v>
      </c>
      <c r="Z509" s="129"/>
      <c r="AA509" s="113">
        <f t="shared" si="7"/>
        <v>0</v>
      </c>
      <c r="AB509" s="112">
        <f t="shared" si="8"/>
        <v>0</v>
      </c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</row>
    <row r="510" spans="1:39">
      <c r="A510" s="22" t="s">
        <v>2978</v>
      </c>
      <c r="B510" s="23" t="s">
        <v>39</v>
      </c>
      <c r="C510" s="23" t="s">
        <v>683</v>
      </c>
      <c r="D510" s="23" t="s">
        <v>2979</v>
      </c>
      <c r="E510" s="147" t="s">
        <v>2980</v>
      </c>
      <c r="F510" s="23" t="s">
        <v>33</v>
      </c>
      <c r="G510" s="125">
        <v>43207</v>
      </c>
      <c r="H510" s="125">
        <v>43222</v>
      </c>
      <c r="I510" s="23" t="s">
        <v>2981</v>
      </c>
      <c r="J510" s="26">
        <v>1</v>
      </c>
      <c r="K510" s="23" t="s">
        <v>2982</v>
      </c>
      <c r="L510" s="209"/>
      <c r="M510" s="210"/>
      <c r="N510" s="127" t="s">
        <v>36</v>
      </c>
      <c r="O510" s="159">
        <v>45022</v>
      </c>
      <c r="P510" s="23" t="str">
        <f t="shared" ca="1" si="24"/>
        <v>Desvinculado</v>
      </c>
      <c r="Q510" s="129"/>
      <c r="R510" s="104">
        <v>2</v>
      </c>
      <c r="S510" s="104">
        <f t="shared" si="26"/>
        <v>2</v>
      </c>
      <c r="T510" s="104">
        <f t="shared" si="2"/>
        <v>56</v>
      </c>
      <c r="U510" s="129">
        <f t="shared" si="3"/>
        <v>4.9000000000000004</v>
      </c>
      <c r="V510" s="129"/>
      <c r="W510" s="129" t="str">
        <f t="shared" ca="1" si="4"/>
        <v>No Aplica</v>
      </c>
      <c r="X510" s="129">
        <f t="shared" ca="1" si="5"/>
        <v>2024</v>
      </c>
      <c r="Y510" s="129">
        <f t="shared" ca="1" si="6"/>
        <v>2027</v>
      </c>
      <c r="Z510" s="129"/>
      <c r="AA510" s="113">
        <f t="shared" si="7"/>
        <v>-45022</v>
      </c>
      <c r="AB510" s="112">
        <f t="shared" si="8"/>
        <v>1</v>
      </c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</row>
    <row r="511" spans="1:39">
      <c r="A511" s="22" t="s">
        <v>2983</v>
      </c>
      <c r="B511" s="23" t="s">
        <v>294</v>
      </c>
      <c r="C511" s="23" t="s">
        <v>971</v>
      </c>
      <c r="D511" s="23" t="s">
        <v>2984</v>
      </c>
      <c r="E511" s="147" t="s">
        <v>2985</v>
      </c>
      <c r="F511" s="23" t="s">
        <v>43</v>
      </c>
      <c r="G511" s="125">
        <v>43329</v>
      </c>
      <c r="H511" s="125">
        <v>43332</v>
      </c>
      <c r="I511" s="23" t="s">
        <v>2986</v>
      </c>
      <c r="J511" s="26">
        <v>1</v>
      </c>
      <c r="K511" s="23" t="s">
        <v>2987</v>
      </c>
      <c r="L511" s="209"/>
      <c r="M511" s="210"/>
      <c r="N511" s="210"/>
      <c r="O511" s="210"/>
      <c r="P511" s="23" t="str">
        <f t="shared" ca="1" si="24"/>
        <v>Nombrado Vigente</v>
      </c>
      <c r="Q511" s="129"/>
      <c r="R511" s="129"/>
      <c r="S511" s="104" t="str">
        <f t="shared" si="26"/>
        <v/>
      </c>
      <c r="T511" s="104" t="str">
        <f t="shared" si="2"/>
        <v/>
      </c>
      <c r="U511" s="129" t="str">
        <f t="shared" si="3"/>
        <v/>
      </c>
      <c r="V511" s="129"/>
      <c r="W511" s="129" t="str">
        <f t="shared" ca="1" si="4"/>
        <v>No Aplica</v>
      </c>
      <c r="X511" s="129">
        <f t="shared" ca="1" si="5"/>
        <v>2024</v>
      </c>
      <c r="Y511" s="129">
        <f t="shared" ca="1" si="6"/>
        <v>2027</v>
      </c>
      <c r="Z511" s="129"/>
      <c r="AA511" s="113">
        <f t="shared" si="7"/>
        <v>0</v>
      </c>
      <c r="AB511" s="112">
        <f t="shared" si="8"/>
        <v>0</v>
      </c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</row>
    <row r="512" spans="1:39">
      <c r="A512" s="22" t="s">
        <v>2988</v>
      </c>
      <c r="B512" s="23" t="s">
        <v>56</v>
      </c>
      <c r="C512" s="23" t="s">
        <v>571</v>
      </c>
      <c r="D512" s="23" t="s">
        <v>2989</v>
      </c>
      <c r="E512" s="147" t="s">
        <v>2990</v>
      </c>
      <c r="F512" s="23" t="s">
        <v>43</v>
      </c>
      <c r="G512" s="125">
        <v>43105</v>
      </c>
      <c r="H512" s="125">
        <v>43132</v>
      </c>
      <c r="I512" s="23" t="s">
        <v>2991</v>
      </c>
      <c r="J512" s="26">
        <v>1</v>
      </c>
      <c r="K512" s="23" t="s">
        <v>2992</v>
      </c>
      <c r="L512" s="209"/>
      <c r="M512" s="210"/>
      <c r="N512" s="210"/>
      <c r="O512" s="210"/>
      <c r="P512" s="23" t="str">
        <f t="shared" ca="1" si="24"/>
        <v>Nombrado Vigente</v>
      </c>
      <c r="Q512" s="129"/>
      <c r="R512" s="129"/>
      <c r="S512" s="104" t="str">
        <f t="shared" si="26"/>
        <v/>
      </c>
      <c r="T512" s="104" t="str">
        <f t="shared" si="2"/>
        <v/>
      </c>
      <c r="U512" s="129" t="str">
        <f t="shared" si="3"/>
        <v/>
      </c>
      <c r="V512" s="129"/>
      <c r="W512" s="129" t="str">
        <f t="shared" ca="1" si="4"/>
        <v>No Aplica</v>
      </c>
      <c r="X512" s="129">
        <f t="shared" ca="1" si="5"/>
        <v>2024</v>
      </c>
      <c r="Y512" s="129">
        <f t="shared" ca="1" si="6"/>
        <v>2027</v>
      </c>
      <c r="Z512" s="129"/>
      <c r="AA512" s="113">
        <f t="shared" si="7"/>
        <v>0</v>
      </c>
      <c r="AB512" s="112">
        <f t="shared" si="8"/>
        <v>0</v>
      </c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</row>
    <row r="513" spans="1:39">
      <c r="A513" s="22" t="s">
        <v>2993</v>
      </c>
      <c r="B513" s="23" t="s">
        <v>429</v>
      </c>
      <c r="C513" s="23" t="s">
        <v>494</v>
      </c>
      <c r="D513" s="23" t="s">
        <v>1104</v>
      </c>
      <c r="E513" s="147" t="s">
        <v>2994</v>
      </c>
      <c r="F513" s="23" t="s">
        <v>33</v>
      </c>
      <c r="G513" s="125">
        <v>43314</v>
      </c>
      <c r="H513" s="125">
        <v>43325</v>
      </c>
      <c r="I513" s="23" t="s">
        <v>2995</v>
      </c>
      <c r="J513" s="26">
        <v>1</v>
      </c>
      <c r="K513" s="23" t="s">
        <v>2996</v>
      </c>
      <c r="L513" s="209"/>
      <c r="M513" s="210"/>
      <c r="N513" s="210"/>
      <c r="O513" s="210"/>
      <c r="P513" s="23" t="str">
        <f t="shared" ca="1" si="24"/>
        <v>Nombrado Vigente</v>
      </c>
      <c r="Q513" s="129"/>
      <c r="R513" s="129"/>
      <c r="S513" s="104" t="str">
        <f t="shared" si="26"/>
        <v/>
      </c>
      <c r="T513" s="104" t="str">
        <f t="shared" si="2"/>
        <v/>
      </c>
      <c r="U513" s="129" t="str">
        <f t="shared" si="3"/>
        <v/>
      </c>
      <c r="V513" s="129"/>
      <c r="W513" s="129" t="str">
        <f t="shared" ca="1" si="4"/>
        <v>No Aplica</v>
      </c>
      <c r="X513" s="129">
        <f t="shared" ca="1" si="5"/>
        <v>2024</v>
      </c>
      <c r="Y513" s="129">
        <f t="shared" ca="1" si="6"/>
        <v>2027</v>
      </c>
      <c r="Z513" s="129"/>
      <c r="AA513" s="113">
        <f t="shared" si="7"/>
        <v>0</v>
      </c>
      <c r="AB513" s="112">
        <f t="shared" si="8"/>
        <v>0</v>
      </c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</row>
    <row r="514" spans="1:39">
      <c r="A514" s="22" t="s">
        <v>2997</v>
      </c>
      <c r="B514" s="23" t="s">
        <v>92</v>
      </c>
      <c r="C514" s="23" t="s">
        <v>138</v>
      </c>
      <c r="D514" s="23" t="s">
        <v>1104</v>
      </c>
      <c r="E514" s="147" t="s">
        <v>2998</v>
      </c>
      <c r="F514" s="23" t="s">
        <v>43</v>
      </c>
      <c r="G514" s="134">
        <v>43416</v>
      </c>
      <c r="H514" s="125">
        <v>43435</v>
      </c>
      <c r="I514" s="23" t="s">
        <v>2999</v>
      </c>
      <c r="J514" s="26">
        <v>1</v>
      </c>
      <c r="K514" s="23" t="s">
        <v>3000</v>
      </c>
      <c r="L514" s="209"/>
      <c r="M514" s="210"/>
      <c r="N514" s="210"/>
      <c r="O514" s="210"/>
      <c r="P514" s="23" t="str">
        <f t="shared" ca="1" si="24"/>
        <v>Nombrado Vigente</v>
      </c>
      <c r="Q514" s="129"/>
      <c r="R514" s="129"/>
      <c r="S514" s="104" t="str">
        <f t="shared" si="26"/>
        <v/>
      </c>
      <c r="T514" s="104" t="str">
        <f t="shared" si="2"/>
        <v/>
      </c>
      <c r="U514" s="129" t="str">
        <f t="shared" si="3"/>
        <v/>
      </c>
      <c r="V514" s="129"/>
      <c r="W514" s="129" t="str">
        <f t="shared" ca="1" si="4"/>
        <v>No Aplica</v>
      </c>
      <c r="X514" s="129">
        <f t="shared" ca="1" si="5"/>
        <v>2024</v>
      </c>
      <c r="Y514" s="129">
        <f t="shared" ca="1" si="6"/>
        <v>2027</v>
      </c>
      <c r="Z514" s="129"/>
      <c r="AA514" s="113">
        <f t="shared" si="7"/>
        <v>0</v>
      </c>
      <c r="AB514" s="112">
        <f t="shared" si="8"/>
        <v>0</v>
      </c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</row>
    <row r="515" spans="1:39">
      <c r="A515" s="22" t="s">
        <v>3001</v>
      </c>
      <c r="B515" s="23" t="s">
        <v>300</v>
      </c>
      <c r="C515" s="23" t="s">
        <v>941</v>
      </c>
      <c r="D515" s="23" t="s">
        <v>2574</v>
      </c>
      <c r="E515" s="147" t="s">
        <v>3002</v>
      </c>
      <c r="F515" s="23" t="s">
        <v>43</v>
      </c>
      <c r="G515" s="125">
        <v>43552</v>
      </c>
      <c r="H515" s="125">
        <v>43563</v>
      </c>
      <c r="I515" s="23" t="s">
        <v>3003</v>
      </c>
      <c r="J515" s="26">
        <v>1</v>
      </c>
      <c r="K515" s="23" t="s">
        <v>3004</v>
      </c>
      <c r="L515" s="209"/>
      <c r="M515" s="210"/>
      <c r="N515" s="127" t="s">
        <v>36</v>
      </c>
      <c r="O515" s="159">
        <v>45123</v>
      </c>
      <c r="P515" s="23" t="str">
        <f t="shared" ca="1" si="24"/>
        <v>Desvinculado</v>
      </c>
      <c r="Q515" s="129"/>
      <c r="R515" s="104">
        <v>2</v>
      </c>
      <c r="S515" s="104">
        <f t="shared" si="26"/>
        <v>5</v>
      </c>
      <c r="T515" s="104">
        <f t="shared" si="2"/>
        <v>71</v>
      </c>
      <c r="U515" s="129">
        <f t="shared" si="3"/>
        <v>4.3</v>
      </c>
      <c r="V515" s="129"/>
      <c r="W515" s="129" t="str">
        <f t="shared" ca="1" si="4"/>
        <v>No Aplica</v>
      </c>
      <c r="X515" s="129">
        <f t="shared" ca="1" si="5"/>
        <v>2025</v>
      </c>
      <c r="Y515" s="129">
        <f t="shared" ca="1" si="6"/>
        <v>2028</v>
      </c>
      <c r="Z515" s="129"/>
      <c r="AA515" s="130">
        <f t="shared" si="7"/>
        <v>-45123</v>
      </c>
      <c r="AB515" s="112">
        <f t="shared" si="8"/>
        <v>1</v>
      </c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</row>
    <row r="516" spans="1:39">
      <c r="A516" s="22" t="s">
        <v>3005</v>
      </c>
      <c r="B516" s="23" t="s">
        <v>181</v>
      </c>
      <c r="C516" s="23" t="s">
        <v>2423</v>
      </c>
      <c r="D516" s="23" t="s">
        <v>3006</v>
      </c>
      <c r="E516" s="147" t="s">
        <v>3007</v>
      </c>
      <c r="F516" s="23" t="s">
        <v>43</v>
      </c>
      <c r="G516" s="125">
        <v>43133</v>
      </c>
      <c r="H516" s="125">
        <v>43160</v>
      </c>
      <c r="I516" s="23" t="s">
        <v>3008</v>
      </c>
      <c r="J516" s="26">
        <v>1</v>
      </c>
      <c r="K516" s="23" t="s">
        <v>3009</v>
      </c>
      <c r="L516" s="209"/>
      <c r="M516" s="210"/>
      <c r="N516" s="210"/>
      <c r="O516" s="210"/>
      <c r="P516" s="23" t="str">
        <f t="shared" ca="1" si="24"/>
        <v>Nombrado Vigente</v>
      </c>
      <c r="Q516" s="129"/>
      <c r="R516" s="129"/>
      <c r="S516" s="104" t="str">
        <f t="shared" si="26"/>
        <v/>
      </c>
      <c r="T516" s="104" t="str">
        <f t="shared" si="2"/>
        <v/>
      </c>
      <c r="U516" s="129" t="str">
        <f t="shared" si="3"/>
        <v/>
      </c>
      <c r="V516" s="129"/>
      <c r="W516" s="129" t="str">
        <f t="shared" ca="1" si="4"/>
        <v>No Aplica</v>
      </c>
      <c r="X516" s="129">
        <f t="shared" ca="1" si="5"/>
        <v>2024</v>
      </c>
      <c r="Y516" s="129">
        <f t="shared" ca="1" si="6"/>
        <v>2027</v>
      </c>
      <c r="Z516" s="129"/>
      <c r="AA516" s="113">
        <f t="shared" si="7"/>
        <v>0</v>
      </c>
      <c r="AB516" s="112">
        <f t="shared" si="8"/>
        <v>0</v>
      </c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</row>
    <row r="517" spans="1:39">
      <c r="A517" s="22" t="s">
        <v>3010</v>
      </c>
      <c r="B517" s="23" t="s">
        <v>73</v>
      </c>
      <c r="C517" s="23" t="s">
        <v>659</v>
      </c>
      <c r="D517" s="23" t="s">
        <v>3011</v>
      </c>
      <c r="E517" s="147" t="s">
        <v>3012</v>
      </c>
      <c r="F517" s="23" t="s">
        <v>43</v>
      </c>
      <c r="G517" s="125">
        <v>43182</v>
      </c>
      <c r="H517" s="125">
        <v>43199</v>
      </c>
      <c r="I517" s="23" t="s">
        <v>3013</v>
      </c>
      <c r="J517" s="26">
        <v>1</v>
      </c>
      <c r="K517" s="23" t="s">
        <v>3014</v>
      </c>
      <c r="L517" s="209"/>
      <c r="M517" s="210"/>
      <c r="N517" s="210"/>
      <c r="O517" s="210"/>
      <c r="P517" s="23" t="str">
        <f t="shared" ca="1" si="24"/>
        <v>Nombrado Vigente</v>
      </c>
      <c r="Q517" s="129"/>
      <c r="R517" s="129"/>
      <c r="S517" s="104" t="str">
        <f t="shared" si="26"/>
        <v/>
      </c>
      <c r="T517" s="104" t="str">
        <f t="shared" si="2"/>
        <v/>
      </c>
      <c r="U517" s="129" t="str">
        <f t="shared" si="3"/>
        <v/>
      </c>
      <c r="V517" s="129"/>
      <c r="W517" s="129" t="str">
        <f t="shared" ca="1" si="4"/>
        <v>No Aplica</v>
      </c>
      <c r="X517" s="129">
        <f t="shared" ca="1" si="5"/>
        <v>2024</v>
      </c>
      <c r="Y517" s="129">
        <f t="shared" ca="1" si="6"/>
        <v>2027</v>
      </c>
      <c r="Z517" s="129"/>
      <c r="AA517" s="113">
        <f t="shared" si="7"/>
        <v>0</v>
      </c>
      <c r="AB517" s="112">
        <f t="shared" si="8"/>
        <v>0</v>
      </c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</row>
    <row r="518" spans="1:39">
      <c r="A518" s="160" t="s">
        <v>3015</v>
      </c>
      <c r="B518" s="161" t="s">
        <v>73</v>
      </c>
      <c r="C518" s="161" t="s">
        <v>659</v>
      </c>
      <c r="D518" s="161" t="s">
        <v>3016</v>
      </c>
      <c r="E518" s="216" t="s">
        <v>3017</v>
      </c>
      <c r="F518" s="161" t="s">
        <v>43</v>
      </c>
      <c r="G518" s="162">
        <v>43186</v>
      </c>
      <c r="H518" s="162">
        <v>43199</v>
      </c>
      <c r="I518" s="161" t="s">
        <v>3018</v>
      </c>
      <c r="J518" s="163">
        <v>1</v>
      </c>
      <c r="K518" s="161" t="s">
        <v>3019</v>
      </c>
      <c r="L518" s="218"/>
      <c r="M518" s="219"/>
      <c r="N518" s="165" t="s">
        <v>36</v>
      </c>
      <c r="O518" s="225">
        <v>45197</v>
      </c>
      <c r="P518" s="161" t="str">
        <f t="shared" ca="1" si="24"/>
        <v>Desvinculado</v>
      </c>
      <c r="Q518" s="144"/>
      <c r="R518" s="167">
        <v>2</v>
      </c>
      <c r="S518" s="167">
        <f t="shared" si="26"/>
        <v>7</v>
      </c>
      <c r="T518" s="167">
        <f t="shared" si="2"/>
        <v>81</v>
      </c>
      <c r="U518" s="144">
        <f t="shared" si="3"/>
        <v>5.5</v>
      </c>
      <c r="V518" s="144"/>
      <c r="W518" s="144" t="str">
        <f t="shared" ca="1" si="4"/>
        <v>No Aplica</v>
      </c>
      <c r="X518" s="144">
        <f t="shared" ca="1" si="5"/>
        <v>2024</v>
      </c>
      <c r="Y518" s="144">
        <f t="shared" ca="1" si="6"/>
        <v>2027</v>
      </c>
      <c r="Z518" s="144"/>
      <c r="AA518" s="168">
        <f t="shared" si="7"/>
        <v>-45197</v>
      </c>
      <c r="AB518" s="167">
        <f t="shared" si="8"/>
        <v>1</v>
      </c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</row>
    <row r="519" spans="1:39">
      <c r="A519" s="22" t="s">
        <v>3020</v>
      </c>
      <c r="B519" s="23" t="s">
        <v>39</v>
      </c>
      <c r="C519" s="23" t="s">
        <v>277</v>
      </c>
      <c r="D519" s="23" t="s">
        <v>3021</v>
      </c>
      <c r="E519" s="147" t="s">
        <v>3022</v>
      </c>
      <c r="F519" s="23" t="s">
        <v>43</v>
      </c>
      <c r="G519" s="125">
        <v>43201</v>
      </c>
      <c r="H519" s="125">
        <v>43221</v>
      </c>
      <c r="I519" s="23" t="s">
        <v>3023</v>
      </c>
      <c r="J519" s="26">
        <v>1</v>
      </c>
      <c r="K519" s="23" t="s">
        <v>3024</v>
      </c>
      <c r="L519" s="209"/>
      <c r="M519" s="210"/>
      <c r="N519" s="210"/>
      <c r="O519" s="210"/>
      <c r="P519" s="23" t="str">
        <f t="shared" ca="1" si="24"/>
        <v>Nombrado Vigente</v>
      </c>
      <c r="Q519" s="129"/>
      <c r="R519" s="129"/>
      <c r="S519" s="104" t="str">
        <f t="shared" si="26"/>
        <v/>
      </c>
      <c r="T519" s="104" t="str">
        <f t="shared" si="2"/>
        <v/>
      </c>
      <c r="U519" s="129" t="str">
        <f t="shared" si="3"/>
        <v/>
      </c>
      <c r="V519" s="129"/>
      <c r="W519" s="129" t="str">
        <f t="shared" ca="1" si="4"/>
        <v>No Aplica</v>
      </c>
      <c r="X519" s="129">
        <f t="shared" ca="1" si="5"/>
        <v>2024</v>
      </c>
      <c r="Y519" s="129">
        <f t="shared" ca="1" si="6"/>
        <v>2027</v>
      </c>
      <c r="Z519" s="129"/>
      <c r="AA519" s="113">
        <f t="shared" si="7"/>
        <v>0</v>
      </c>
      <c r="AB519" s="112">
        <f t="shared" si="8"/>
        <v>0</v>
      </c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</row>
    <row r="520" spans="1:39">
      <c r="A520" s="22" t="s">
        <v>3025</v>
      </c>
      <c r="B520" s="23" t="s">
        <v>39</v>
      </c>
      <c r="C520" s="23" t="s">
        <v>3026</v>
      </c>
      <c r="D520" s="23" t="s">
        <v>3027</v>
      </c>
      <c r="E520" s="147" t="s">
        <v>3028</v>
      </c>
      <c r="F520" s="23" t="s">
        <v>43</v>
      </c>
      <c r="G520" s="125">
        <v>43654</v>
      </c>
      <c r="H520" s="125">
        <v>43689</v>
      </c>
      <c r="I520" s="23" t="s">
        <v>3029</v>
      </c>
      <c r="J520" s="26">
        <v>1</v>
      </c>
      <c r="K520" s="23" t="s">
        <v>3030</v>
      </c>
      <c r="L520" s="209"/>
      <c r="M520" s="210"/>
      <c r="N520" s="210"/>
      <c r="O520" s="210"/>
      <c r="P520" s="23" t="str">
        <f t="shared" ca="1" si="24"/>
        <v>Nombrado Vigente</v>
      </c>
      <c r="Q520" s="129"/>
      <c r="R520" s="129"/>
      <c r="S520" s="104" t="str">
        <f t="shared" si="26"/>
        <v/>
      </c>
      <c r="T520" s="104" t="str">
        <f t="shared" si="2"/>
        <v/>
      </c>
      <c r="U520" s="129" t="str">
        <f t="shared" si="3"/>
        <v/>
      </c>
      <c r="V520" s="129"/>
      <c r="W520" s="129" t="str">
        <f t="shared" ca="1" si="4"/>
        <v>No Aplica</v>
      </c>
      <c r="X520" s="129">
        <f t="shared" ca="1" si="5"/>
        <v>2025</v>
      </c>
      <c r="Y520" s="129">
        <f t="shared" ca="1" si="6"/>
        <v>2028</v>
      </c>
      <c r="Z520" s="129"/>
      <c r="AA520" s="113">
        <f t="shared" si="7"/>
        <v>0</v>
      </c>
      <c r="AB520" s="112">
        <f t="shared" si="8"/>
        <v>0</v>
      </c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</row>
    <row r="521" spans="1:39">
      <c r="A521" s="22" t="s">
        <v>3031</v>
      </c>
      <c r="B521" s="23" t="s">
        <v>39</v>
      </c>
      <c r="C521" s="23" t="s">
        <v>319</v>
      </c>
      <c r="D521" s="23" t="s">
        <v>3032</v>
      </c>
      <c r="E521" s="147" t="s">
        <v>3033</v>
      </c>
      <c r="F521" s="23" t="s">
        <v>33</v>
      </c>
      <c r="G521" s="125">
        <v>43375</v>
      </c>
      <c r="H521" s="125">
        <v>43374</v>
      </c>
      <c r="I521" s="23" t="s">
        <v>3034</v>
      </c>
      <c r="J521" s="26">
        <v>1</v>
      </c>
      <c r="K521" s="23" t="s">
        <v>3035</v>
      </c>
      <c r="L521" s="209"/>
      <c r="M521" s="210"/>
      <c r="N521" s="210"/>
      <c r="O521" s="210"/>
      <c r="P521" s="23" t="str">
        <f t="shared" ca="1" si="24"/>
        <v>Nombrado Vigente</v>
      </c>
      <c r="Q521" s="129"/>
      <c r="R521" s="129"/>
      <c r="S521" s="104" t="str">
        <f t="shared" si="26"/>
        <v/>
      </c>
      <c r="T521" s="104" t="str">
        <f t="shared" si="2"/>
        <v/>
      </c>
      <c r="U521" s="129" t="str">
        <f t="shared" si="3"/>
        <v/>
      </c>
      <c r="V521" s="129"/>
      <c r="W521" s="129" t="str">
        <f t="shared" ca="1" si="4"/>
        <v>No Aplica</v>
      </c>
      <c r="X521" s="129">
        <f t="shared" ca="1" si="5"/>
        <v>2024</v>
      </c>
      <c r="Y521" s="129">
        <f t="shared" ca="1" si="6"/>
        <v>2027</v>
      </c>
      <c r="Z521" s="129"/>
      <c r="AA521" s="113">
        <f t="shared" si="7"/>
        <v>0</v>
      </c>
      <c r="AB521" s="112">
        <f t="shared" si="8"/>
        <v>0</v>
      </c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</row>
    <row r="522" spans="1:39">
      <c r="A522" s="22" t="s">
        <v>3036</v>
      </c>
      <c r="B522" s="23" t="s">
        <v>92</v>
      </c>
      <c r="C522" s="23" t="s">
        <v>188</v>
      </c>
      <c r="D522" s="23" t="s">
        <v>738</v>
      </c>
      <c r="E522" s="147" t="s">
        <v>3037</v>
      </c>
      <c r="F522" s="23" t="s">
        <v>43</v>
      </c>
      <c r="G522" s="125">
        <v>43200</v>
      </c>
      <c r="H522" s="125">
        <v>43207</v>
      </c>
      <c r="I522" s="23" t="s">
        <v>3038</v>
      </c>
      <c r="J522" s="26">
        <v>1</v>
      </c>
      <c r="K522" s="23" t="s">
        <v>3039</v>
      </c>
      <c r="L522" s="209"/>
      <c r="M522" s="210"/>
      <c r="N522" s="210"/>
      <c r="O522" s="210"/>
      <c r="P522" s="23" t="str">
        <f t="shared" ca="1" si="24"/>
        <v>Nombrado Vigente</v>
      </c>
      <c r="Q522" s="129"/>
      <c r="R522" s="129"/>
      <c r="S522" s="104" t="str">
        <f t="shared" si="26"/>
        <v/>
      </c>
      <c r="T522" s="104" t="str">
        <f t="shared" si="2"/>
        <v/>
      </c>
      <c r="U522" s="129" t="str">
        <f t="shared" si="3"/>
        <v/>
      </c>
      <c r="V522" s="129"/>
      <c r="W522" s="129" t="str">
        <f t="shared" ca="1" si="4"/>
        <v>No Aplica</v>
      </c>
      <c r="X522" s="129">
        <f t="shared" ca="1" si="5"/>
        <v>2024</v>
      </c>
      <c r="Y522" s="129">
        <f t="shared" ca="1" si="6"/>
        <v>2027</v>
      </c>
      <c r="Z522" s="129"/>
      <c r="AA522" s="113">
        <f t="shared" si="7"/>
        <v>0</v>
      </c>
      <c r="AB522" s="112">
        <f t="shared" si="8"/>
        <v>0</v>
      </c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  <c r="AM522" s="111"/>
    </row>
    <row r="523" spans="1:39">
      <c r="A523" s="22" t="s">
        <v>3040</v>
      </c>
      <c r="B523" s="23" t="s">
        <v>39</v>
      </c>
      <c r="C523" s="23" t="s">
        <v>62</v>
      </c>
      <c r="D523" s="23" t="s">
        <v>1947</v>
      </c>
      <c r="E523" s="147" t="s">
        <v>3041</v>
      </c>
      <c r="F523" s="23" t="s">
        <v>43</v>
      </c>
      <c r="G523" s="125">
        <v>43231</v>
      </c>
      <c r="H523" s="125">
        <v>43252</v>
      </c>
      <c r="I523" s="23" t="s">
        <v>3042</v>
      </c>
      <c r="J523" s="26">
        <v>1</v>
      </c>
      <c r="K523" s="23" t="s">
        <v>3043</v>
      </c>
      <c r="L523" s="209"/>
      <c r="M523" s="210"/>
      <c r="N523" s="210"/>
      <c r="O523" s="210"/>
      <c r="P523" s="23" t="str">
        <f t="shared" ca="1" si="24"/>
        <v>Nombrado Vigente</v>
      </c>
      <c r="Q523" s="129"/>
      <c r="R523" s="129"/>
      <c r="S523" s="104" t="str">
        <f t="shared" si="26"/>
        <v/>
      </c>
      <c r="T523" s="104" t="str">
        <f t="shared" si="2"/>
        <v/>
      </c>
      <c r="U523" s="129" t="str">
        <f t="shared" si="3"/>
        <v/>
      </c>
      <c r="V523" s="129"/>
      <c r="W523" s="129" t="str">
        <f t="shared" ca="1" si="4"/>
        <v>No Aplica</v>
      </c>
      <c r="X523" s="129">
        <f t="shared" ca="1" si="5"/>
        <v>2024</v>
      </c>
      <c r="Y523" s="129">
        <f t="shared" ca="1" si="6"/>
        <v>2027</v>
      </c>
      <c r="Z523" s="129"/>
      <c r="AA523" s="113">
        <f t="shared" si="7"/>
        <v>0</v>
      </c>
      <c r="AB523" s="112">
        <f t="shared" si="8"/>
        <v>0</v>
      </c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</row>
    <row r="524" spans="1:39">
      <c r="A524" s="22" t="s">
        <v>3044</v>
      </c>
      <c r="B524" s="23" t="s">
        <v>29</v>
      </c>
      <c r="C524" s="23" t="s">
        <v>600</v>
      </c>
      <c r="D524" s="23" t="s">
        <v>3045</v>
      </c>
      <c r="E524" s="147" t="s">
        <v>3046</v>
      </c>
      <c r="F524" s="23" t="s">
        <v>43</v>
      </c>
      <c r="G524" s="125">
        <v>43280</v>
      </c>
      <c r="H524" s="125">
        <v>43282</v>
      </c>
      <c r="I524" s="23" t="s">
        <v>3047</v>
      </c>
      <c r="J524" s="26">
        <v>1</v>
      </c>
      <c r="K524" s="23" t="s">
        <v>3048</v>
      </c>
      <c r="L524" s="209"/>
      <c r="M524" s="210"/>
      <c r="N524" s="210"/>
      <c r="O524" s="210"/>
      <c r="P524" s="23" t="str">
        <f t="shared" ca="1" si="24"/>
        <v>Nombrado Vigente</v>
      </c>
      <c r="Q524" s="129"/>
      <c r="R524" s="129"/>
      <c r="S524" s="104" t="str">
        <f t="shared" si="26"/>
        <v/>
      </c>
      <c r="T524" s="104" t="str">
        <f t="shared" si="2"/>
        <v/>
      </c>
      <c r="U524" s="129" t="str">
        <f t="shared" si="3"/>
        <v/>
      </c>
      <c r="V524" s="129"/>
      <c r="W524" s="129" t="str">
        <f t="shared" ca="1" si="4"/>
        <v>No Aplica</v>
      </c>
      <c r="X524" s="129">
        <f t="shared" ca="1" si="5"/>
        <v>2024</v>
      </c>
      <c r="Y524" s="129">
        <f t="shared" ca="1" si="6"/>
        <v>2027</v>
      </c>
      <c r="Z524" s="129"/>
      <c r="AA524" s="113">
        <f t="shared" si="7"/>
        <v>0</v>
      </c>
      <c r="AB524" s="112">
        <f t="shared" si="8"/>
        <v>0</v>
      </c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</row>
    <row r="525" spans="1:39">
      <c r="A525" s="22" t="s">
        <v>3049</v>
      </c>
      <c r="B525" s="23" t="s">
        <v>127</v>
      </c>
      <c r="C525" s="23" t="s">
        <v>527</v>
      </c>
      <c r="D525" s="23" t="s">
        <v>3050</v>
      </c>
      <c r="E525" s="147" t="s">
        <v>3051</v>
      </c>
      <c r="F525" s="23" t="s">
        <v>43</v>
      </c>
      <c r="G525" s="125">
        <v>43308</v>
      </c>
      <c r="H525" s="125">
        <v>43325</v>
      </c>
      <c r="I525" s="23" t="s">
        <v>3052</v>
      </c>
      <c r="J525" s="26">
        <v>1</v>
      </c>
      <c r="K525" s="23" t="s">
        <v>3053</v>
      </c>
      <c r="L525" s="209"/>
      <c r="M525" s="210"/>
      <c r="N525" s="127" t="s">
        <v>36</v>
      </c>
      <c r="O525" s="159">
        <v>45124</v>
      </c>
      <c r="P525" s="23" t="str">
        <f t="shared" ca="1" si="24"/>
        <v>Desvinculado</v>
      </c>
      <c r="Q525" s="129"/>
      <c r="R525" s="104">
        <v>2</v>
      </c>
      <c r="S525" s="104">
        <f t="shared" si="26"/>
        <v>5</v>
      </c>
      <c r="T525" s="104">
        <f t="shared" si="2"/>
        <v>71</v>
      </c>
      <c r="U525" s="129">
        <f t="shared" si="3"/>
        <v>4.9000000000000004</v>
      </c>
      <c r="V525" s="129"/>
      <c r="W525" s="129" t="str">
        <f t="shared" ca="1" si="4"/>
        <v>No Aplica</v>
      </c>
      <c r="X525" s="129">
        <f t="shared" ca="1" si="5"/>
        <v>2024</v>
      </c>
      <c r="Y525" s="129">
        <f t="shared" ca="1" si="6"/>
        <v>2027</v>
      </c>
      <c r="Z525" s="129"/>
      <c r="AA525" s="130">
        <f t="shared" si="7"/>
        <v>-45124</v>
      </c>
      <c r="AB525" s="112">
        <f t="shared" si="8"/>
        <v>1</v>
      </c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</row>
    <row r="526" spans="1:39">
      <c r="A526" s="22" t="s">
        <v>3054</v>
      </c>
      <c r="B526" s="23" t="s">
        <v>92</v>
      </c>
      <c r="C526" s="23" t="s">
        <v>203</v>
      </c>
      <c r="D526" s="23" t="s">
        <v>3055</v>
      </c>
      <c r="E526" s="147" t="s">
        <v>3056</v>
      </c>
      <c r="F526" s="23" t="s">
        <v>33</v>
      </c>
      <c r="G526" s="125">
        <v>43588</v>
      </c>
      <c r="H526" s="125">
        <v>43612</v>
      </c>
      <c r="I526" s="23" t="s">
        <v>3057</v>
      </c>
      <c r="J526" s="26">
        <v>1</v>
      </c>
      <c r="K526" s="23" t="s">
        <v>3058</v>
      </c>
      <c r="L526" s="209"/>
      <c r="M526" s="210"/>
      <c r="N526" s="210"/>
      <c r="O526" s="210"/>
      <c r="P526" s="23" t="str">
        <f t="shared" ca="1" si="24"/>
        <v>Nombrado Vigente</v>
      </c>
      <c r="Q526" s="129"/>
      <c r="R526" s="129"/>
      <c r="S526" s="104" t="str">
        <f t="shared" si="26"/>
        <v/>
      </c>
      <c r="T526" s="104" t="str">
        <f t="shared" si="2"/>
        <v/>
      </c>
      <c r="U526" s="129" t="str">
        <f t="shared" si="3"/>
        <v/>
      </c>
      <c r="V526" s="129"/>
      <c r="W526" s="129" t="str">
        <f t="shared" ca="1" si="4"/>
        <v>No Aplica</v>
      </c>
      <c r="X526" s="129">
        <f t="shared" ca="1" si="5"/>
        <v>2025</v>
      </c>
      <c r="Y526" s="129">
        <f t="shared" ca="1" si="6"/>
        <v>2028</v>
      </c>
      <c r="Z526" s="129"/>
      <c r="AA526" s="113">
        <f t="shared" si="7"/>
        <v>0</v>
      </c>
      <c r="AB526" s="112">
        <f t="shared" si="8"/>
        <v>0</v>
      </c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</row>
    <row r="527" spans="1:39">
      <c r="A527" s="22" t="s">
        <v>3059</v>
      </c>
      <c r="B527" s="23" t="s">
        <v>300</v>
      </c>
      <c r="C527" s="23" t="s">
        <v>396</v>
      </c>
      <c r="D527" s="23" t="s">
        <v>3060</v>
      </c>
      <c r="E527" s="147" t="s">
        <v>3061</v>
      </c>
      <c r="F527" s="23" t="s">
        <v>43</v>
      </c>
      <c r="G527" s="125">
        <v>43322</v>
      </c>
      <c r="H527" s="125">
        <v>43363</v>
      </c>
      <c r="I527" s="23" t="s">
        <v>3062</v>
      </c>
      <c r="J527" s="26">
        <v>1</v>
      </c>
      <c r="K527" s="23" t="s">
        <v>3063</v>
      </c>
      <c r="L527" s="209"/>
      <c r="M527" s="210"/>
      <c r="N527" s="210"/>
      <c r="O527" s="210"/>
      <c r="P527" s="23" t="str">
        <f t="shared" ca="1" si="24"/>
        <v>Nombrado Vigente</v>
      </c>
      <c r="Q527" s="129"/>
      <c r="R527" s="129"/>
      <c r="S527" s="104" t="str">
        <f t="shared" si="26"/>
        <v/>
      </c>
      <c r="T527" s="104" t="str">
        <f t="shared" si="2"/>
        <v/>
      </c>
      <c r="U527" s="129" t="str">
        <f t="shared" si="3"/>
        <v/>
      </c>
      <c r="V527" s="129"/>
      <c r="W527" s="129" t="str">
        <f t="shared" ca="1" si="4"/>
        <v>No Aplica</v>
      </c>
      <c r="X527" s="129">
        <f t="shared" ca="1" si="5"/>
        <v>2024</v>
      </c>
      <c r="Y527" s="129">
        <f t="shared" ca="1" si="6"/>
        <v>2027</v>
      </c>
      <c r="Z527" s="129"/>
      <c r="AA527" s="113">
        <f t="shared" si="7"/>
        <v>0</v>
      </c>
      <c r="AB527" s="112">
        <f t="shared" si="8"/>
        <v>0</v>
      </c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</row>
    <row r="528" spans="1:39">
      <c r="A528" s="160" t="s">
        <v>3064</v>
      </c>
      <c r="B528" s="161" t="s">
        <v>29</v>
      </c>
      <c r="C528" s="161" t="s">
        <v>133</v>
      </c>
      <c r="D528" s="161" t="s">
        <v>798</v>
      </c>
      <c r="E528" s="216" t="s">
        <v>3065</v>
      </c>
      <c r="F528" s="161" t="s">
        <v>43</v>
      </c>
      <c r="G528" s="162">
        <v>43377</v>
      </c>
      <c r="H528" s="162">
        <v>43405</v>
      </c>
      <c r="I528" s="161" t="s">
        <v>3066</v>
      </c>
      <c r="J528" s="163">
        <v>1</v>
      </c>
      <c r="K528" s="161" t="s">
        <v>3067</v>
      </c>
      <c r="L528" s="218"/>
      <c r="M528" s="219"/>
      <c r="N528" s="165" t="s">
        <v>47</v>
      </c>
      <c r="O528" s="166">
        <v>45214</v>
      </c>
      <c r="P528" s="161" t="str">
        <f t="shared" ca="1" si="24"/>
        <v>Desvinculado</v>
      </c>
      <c r="Q528" s="144"/>
      <c r="R528" s="167">
        <v>2</v>
      </c>
      <c r="S528" s="167">
        <f t="shared" si="26"/>
        <v>8</v>
      </c>
      <c r="T528" s="167">
        <f t="shared" si="2"/>
        <v>84</v>
      </c>
      <c r="U528" s="144">
        <f t="shared" si="3"/>
        <v>5</v>
      </c>
      <c r="V528" s="144"/>
      <c r="W528" s="144" t="str">
        <f t="shared" ca="1" si="4"/>
        <v>No Aplica</v>
      </c>
      <c r="X528" s="144">
        <f t="shared" ca="1" si="5"/>
        <v>2024</v>
      </c>
      <c r="Y528" s="144">
        <f t="shared" ca="1" si="6"/>
        <v>2027</v>
      </c>
      <c r="Z528" s="144"/>
      <c r="AA528" s="168">
        <f t="shared" si="7"/>
        <v>-45214</v>
      </c>
      <c r="AB528" s="167">
        <f t="shared" si="8"/>
        <v>1</v>
      </c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</row>
    <row r="529" spans="1:39">
      <c r="A529" s="22" t="s">
        <v>3068</v>
      </c>
      <c r="B529" s="23" t="s">
        <v>56</v>
      </c>
      <c r="C529" s="23" t="s">
        <v>57</v>
      </c>
      <c r="D529" s="23" t="s">
        <v>1983</v>
      </c>
      <c r="E529" s="147" t="s">
        <v>3069</v>
      </c>
      <c r="F529" s="23" t="s">
        <v>43</v>
      </c>
      <c r="G529" s="125">
        <v>43364</v>
      </c>
      <c r="H529" s="125">
        <v>43374</v>
      </c>
      <c r="I529" s="23" t="s">
        <v>3070</v>
      </c>
      <c r="J529" s="26">
        <v>1</v>
      </c>
      <c r="K529" s="23" t="s">
        <v>3071</v>
      </c>
      <c r="L529" s="209"/>
      <c r="M529" s="210"/>
      <c r="N529" s="210"/>
      <c r="O529" s="210"/>
      <c r="P529" s="23" t="str">
        <f t="shared" ca="1" si="24"/>
        <v>Nombrado Vigente</v>
      </c>
      <c r="Q529" s="129"/>
      <c r="R529" s="129"/>
      <c r="S529" s="104" t="str">
        <f t="shared" si="26"/>
        <v/>
      </c>
      <c r="T529" s="104" t="str">
        <f t="shared" si="2"/>
        <v/>
      </c>
      <c r="U529" s="129" t="str">
        <f t="shared" si="3"/>
        <v/>
      </c>
      <c r="V529" s="129"/>
      <c r="W529" s="129" t="str">
        <f t="shared" ca="1" si="4"/>
        <v>No Aplica</v>
      </c>
      <c r="X529" s="129">
        <f t="shared" ca="1" si="5"/>
        <v>2024</v>
      </c>
      <c r="Y529" s="129">
        <f t="shared" ca="1" si="6"/>
        <v>2027</v>
      </c>
      <c r="Z529" s="129"/>
      <c r="AA529" s="113">
        <f t="shared" si="7"/>
        <v>0</v>
      </c>
      <c r="AB529" s="112">
        <f t="shared" si="8"/>
        <v>0</v>
      </c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</row>
    <row r="530" spans="1:39">
      <c r="A530" s="160" t="s">
        <v>3072</v>
      </c>
      <c r="B530" s="161" t="s">
        <v>39</v>
      </c>
      <c r="C530" s="161" t="s">
        <v>489</v>
      </c>
      <c r="D530" s="161" t="s">
        <v>3073</v>
      </c>
      <c r="E530" s="216" t="s">
        <v>3074</v>
      </c>
      <c r="F530" s="161" t="s">
        <v>43</v>
      </c>
      <c r="G530" s="217">
        <v>43451</v>
      </c>
      <c r="H530" s="162">
        <v>43466</v>
      </c>
      <c r="I530" s="161" t="s">
        <v>3075</v>
      </c>
      <c r="J530" s="163">
        <v>1</v>
      </c>
      <c r="K530" s="161" t="s">
        <v>3076</v>
      </c>
      <c r="L530" s="218"/>
      <c r="M530" s="219"/>
      <c r="N530" s="165" t="s">
        <v>47</v>
      </c>
      <c r="O530" s="166">
        <v>45260</v>
      </c>
      <c r="P530" s="161" t="str">
        <f t="shared" ca="1" si="24"/>
        <v>Desvinculado</v>
      </c>
      <c r="Q530" s="144"/>
      <c r="R530" s="167">
        <v>2</v>
      </c>
      <c r="S530" s="167">
        <f t="shared" si="26"/>
        <v>9</v>
      </c>
      <c r="T530" s="167">
        <f t="shared" si="2"/>
        <v>90</v>
      </c>
      <c r="U530" s="144">
        <f t="shared" si="3"/>
        <v>4.9000000000000004</v>
      </c>
      <c r="V530" s="144"/>
      <c r="W530" s="144" t="str">
        <f t="shared" ca="1" si="4"/>
        <v>No Aplica</v>
      </c>
      <c r="X530" s="144">
        <f t="shared" ca="1" si="5"/>
        <v>2024</v>
      </c>
      <c r="Y530" s="144">
        <f t="shared" ca="1" si="6"/>
        <v>2027</v>
      </c>
      <c r="Z530" s="144"/>
      <c r="AA530" s="168">
        <f t="shared" si="7"/>
        <v>-45260</v>
      </c>
      <c r="AB530" s="167">
        <f t="shared" si="8"/>
        <v>1</v>
      </c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</row>
    <row r="531" spans="1:39">
      <c r="A531" s="22" t="s">
        <v>3077</v>
      </c>
      <c r="B531" s="23" t="s">
        <v>39</v>
      </c>
      <c r="C531" s="23" t="s">
        <v>489</v>
      </c>
      <c r="D531" s="23" t="s">
        <v>3078</v>
      </c>
      <c r="E531" s="147" t="s">
        <v>3079</v>
      </c>
      <c r="F531" s="23" t="s">
        <v>33</v>
      </c>
      <c r="G531" s="134">
        <v>43455</v>
      </c>
      <c r="H531" s="125">
        <v>43486</v>
      </c>
      <c r="I531" s="23" t="s">
        <v>3080</v>
      </c>
      <c r="J531" s="26">
        <v>1</v>
      </c>
      <c r="K531" s="23" t="s">
        <v>3081</v>
      </c>
      <c r="L531" s="209"/>
      <c r="M531" s="210"/>
      <c r="N531" s="210"/>
      <c r="O531" s="210"/>
      <c r="P531" s="23" t="str">
        <f t="shared" ca="1" si="24"/>
        <v>Nombrado Vigente</v>
      </c>
      <c r="Q531" s="129"/>
      <c r="R531" s="129"/>
      <c r="S531" s="104" t="str">
        <f t="shared" si="26"/>
        <v/>
      </c>
      <c r="T531" s="104" t="str">
        <f t="shared" si="2"/>
        <v/>
      </c>
      <c r="U531" s="129" t="str">
        <f t="shared" si="3"/>
        <v/>
      </c>
      <c r="V531" s="129"/>
      <c r="W531" s="129" t="str">
        <f t="shared" ca="1" si="4"/>
        <v>No Aplica</v>
      </c>
      <c r="X531" s="129">
        <f t="shared" ca="1" si="5"/>
        <v>2025</v>
      </c>
      <c r="Y531" s="129">
        <f t="shared" ca="1" si="6"/>
        <v>2028</v>
      </c>
      <c r="Z531" s="129"/>
      <c r="AA531" s="113">
        <f t="shared" si="7"/>
        <v>0</v>
      </c>
      <c r="AB531" s="112">
        <f t="shared" si="8"/>
        <v>0</v>
      </c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</row>
    <row r="532" spans="1:39">
      <c r="A532" s="160" t="s">
        <v>3082</v>
      </c>
      <c r="B532" s="161" t="s">
        <v>39</v>
      </c>
      <c r="C532" s="161" t="s">
        <v>3083</v>
      </c>
      <c r="D532" s="161" t="s">
        <v>684</v>
      </c>
      <c r="E532" s="216" t="s">
        <v>3084</v>
      </c>
      <c r="F532" s="161" t="s">
        <v>33</v>
      </c>
      <c r="G532" s="162">
        <v>43501</v>
      </c>
      <c r="H532" s="162">
        <v>43525</v>
      </c>
      <c r="I532" s="161" t="s">
        <v>3085</v>
      </c>
      <c r="J532" s="163">
        <v>1</v>
      </c>
      <c r="K532" s="161" t="s">
        <v>3086</v>
      </c>
      <c r="L532" s="218"/>
      <c r="M532" s="219"/>
      <c r="N532" s="165" t="s">
        <v>47</v>
      </c>
      <c r="O532" s="166">
        <v>45231</v>
      </c>
      <c r="P532" s="161" t="str">
        <f t="shared" ca="1" si="24"/>
        <v>Desvinculado</v>
      </c>
      <c r="Q532" s="144"/>
      <c r="R532" s="167">
        <v>2</v>
      </c>
      <c r="S532" s="167">
        <f t="shared" si="26"/>
        <v>9</v>
      </c>
      <c r="T532" s="167">
        <f t="shared" si="2"/>
        <v>86</v>
      </c>
      <c r="U532" s="144">
        <f t="shared" si="3"/>
        <v>4.7</v>
      </c>
      <c r="V532" s="144"/>
      <c r="W532" s="144" t="str">
        <f t="shared" ca="1" si="4"/>
        <v>No Aplica</v>
      </c>
      <c r="X532" s="144">
        <f t="shared" ca="1" si="5"/>
        <v>2025</v>
      </c>
      <c r="Y532" s="144">
        <f t="shared" ca="1" si="6"/>
        <v>2028</v>
      </c>
      <c r="Z532" s="144"/>
      <c r="AA532" s="168">
        <f t="shared" si="7"/>
        <v>-45231</v>
      </c>
      <c r="AB532" s="167">
        <f t="shared" si="8"/>
        <v>1</v>
      </c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</row>
    <row r="533" spans="1:39">
      <c r="A533" s="22" t="s">
        <v>3087</v>
      </c>
      <c r="B533" s="23" t="s">
        <v>39</v>
      </c>
      <c r="C533" s="23" t="s">
        <v>1904</v>
      </c>
      <c r="D533" s="23" t="s">
        <v>671</v>
      </c>
      <c r="E533" s="147" t="s">
        <v>3088</v>
      </c>
      <c r="F533" s="23" t="s">
        <v>33</v>
      </c>
      <c r="G533" s="125">
        <v>43315</v>
      </c>
      <c r="H533" s="125">
        <v>43328</v>
      </c>
      <c r="I533" s="23" t="s">
        <v>3089</v>
      </c>
      <c r="J533" s="26">
        <v>1</v>
      </c>
      <c r="K533" s="23" t="s">
        <v>3090</v>
      </c>
      <c r="L533" s="209"/>
      <c r="M533" s="210"/>
      <c r="N533" s="127" t="s">
        <v>36</v>
      </c>
      <c r="O533" s="159">
        <v>45150</v>
      </c>
      <c r="P533" s="23" t="str">
        <f t="shared" ca="1" si="24"/>
        <v>Desvinculado</v>
      </c>
      <c r="Q533" s="129"/>
      <c r="R533" s="104">
        <v>2</v>
      </c>
      <c r="S533" s="104">
        <f t="shared" si="26"/>
        <v>6</v>
      </c>
      <c r="T533" s="104">
        <f t="shared" si="2"/>
        <v>74</v>
      </c>
      <c r="U533" s="129">
        <f t="shared" si="3"/>
        <v>5</v>
      </c>
      <c r="V533" s="129"/>
      <c r="W533" s="129" t="str">
        <f t="shared" ca="1" si="4"/>
        <v>No Aplica</v>
      </c>
      <c r="X533" s="129">
        <f t="shared" ca="1" si="5"/>
        <v>2024</v>
      </c>
      <c r="Y533" s="129">
        <f t="shared" ca="1" si="6"/>
        <v>2027</v>
      </c>
      <c r="Z533" s="129"/>
      <c r="AA533" s="113">
        <f t="shared" si="7"/>
        <v>-45150</v>
      </c>
      <c r="AB533" s="112">
        <f t="shared" si="8"/>
        <v>1</v>
      </c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</row>
    <row r="534" spans="1:39">
      <c r="A534" s="22" t="s">
        <v>3091</v>
      </c>
      <c r="B534" s="23" t="s">
        <v>105</v>
      </c>
      <c r="C534" s="23" t="s">
        <v>154</v>
      </c>
      <c r="D534" s="23" t="s">
        <v>914</v>
      </c>
      <c r="E534" s="147" t="s">
        <v>3092</v>
      </c>
      <c r="F534" s="23" t="s">
        <v>33</v>
      </c>
      <c r="G534" s="125">
        <v>43563</v>
      </c>
      <c r="H534" s="125">
        <v>43565</v>
      </c>
      <c r="I534" s="23" t="s">
        <v>3093</v>
      </c>
      <c r="J534" s="26">
        <v>1</v>
      </c>
      <c r="K534" s="23" t="s">
        <v>3094</v>
      </c>
      <c r="L534" s="209"/>
      <c r="M534" s="210"/>
      <c r="N534" s="210"/>
      <c r="O534" s="210"/>
      <c r="P534" s="23" t="str">
        <f t="shared" ca="1" si="24"/>
        <v>Nombrado Vigente</v>
      </c>
      <c r="Q534" s="129"/>
      <c r="R534" s="129"/>
      <c r="S534" s="104" t="str">
        <f t="shared" si="26"/>
        <v/>
      </c>
      <c r="T534" s="104" t="str">
        <f t="shared" si="2"/>
        <v/>
      </c>
      <c r="U534" s="129" t="str">
        <f t="shared" si="3"/>
        <v/>
      </c>
      <c r="V534" s="129"/>
      <c r="W534" s="129" t="str">
        <f t="shared" ca="1" si="4"/>
        <v>No Aplica</v>
      </c>
      <c r="X534" s="129">
        <f t="shared" ca="1" si="5"/>
        <v>2025</v>
      </c>
      <c r="Y534" s="129">
        <f t="shared" ca="1" si="6"/>
        <v>2028</v>
      </c>
      <c r="Z534" s="129"/>
      <c r="AA534" s="113">
        <f t="shared" si="7"/>
        <v>0</v>
      </c>
      <c r="AB534" s="112">
        <f t="shared" si="8"/>
        <v>0</v>
      </c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</row>
    <row r="535" spans="1:39">
      <c r="A535" s="22" t="s">
        <v>3095</v>
      </c>
      <c r="B535" s="23" t="s">
        <v>105</v>
      </c>
      <c r="C535" s="23" t="s">
        <v>154</v>
      </c>
      <c r="D535" s="23" t="s">
        <v>830</v>
      </c>
      <c r="E535" s="147" t="s">
        <v>3096</v>
      </c>
      <c r="F535" s="23" t="s">
        <v>33</v>
      </c>
      <c r="G535" s="134">
        <v>43416</v>
      </c>
      <c r="H535" s="134">
        <v>43418</v>
      </c>
      <c r="I535" s="23" t="s">
        <v>3097</v>
      </c>
      <c r="J535" s="26">
        <v>1</v>
      </c>
      <c r="K535" s="23" t="s">
        <v>3098</v>
      </c>
      <c r="L535" s="209"/>
      <c r="M535" s="210"/>
      <c r="N535" s="210"/>
      <c r="O535" s="210"/>
      <c r="P535" s="23" t="str">
        <f t="shared" ca="1" si="24"/>
        <v>Nombrado Vigente</v>
      </c>
      <c r="Q535" s="129"/>
      <c r="R535" s="129"/>
      <c r="S535" s="104" t="str">
        <f t="shared" si="26"/>
        <v/>
      </c>
      <c r="T535" s="104" t="str">
        <f t="shared" si="2"/>
        <v/>
      </c>
      <c r="U535" s="129" t="str">
        <f t="shared" si="3"/>
        <v/>
      </c>
      <c r="V535" s="129"/>
      <c r="W535" s="129" t="str">
        <f t="shared" ca="1" si="4"/>
        <v>No Aplica</v>
      </c>
      <c r="X535" s="129">
        <f t="shared" ca="1" si="5"/>
        <v>2024</v>
      </c>
      <c r="Y535" s="129">
        <f t="shared" ca="1" si="6"/>
        <v>2027</v>
      </c>
      <c r="Z535" s="129"/>
      <c r="AA535" s="113">
        <f t="shared" si="7"/>
        <v>0</v>
      </c>
      <c r="AB535" s="112">
        <f t="shared" si="8"/>
        <v>0</v>
      </c>
      <c r="AC535" s="226"/>
      <c r="AD535" s="226"/>
      <c r="AE535" s="226"/>
      <c r="AF535" s="226"/>
      <c r="AG535" s="226"/>
      <c r="AH535" s="226"/>
      <c r="AI535" s="226"/>
      <c r="AJ535" s="226"/>
      <c r="AK535" s="226"/>
      <c r="AL535" s="226"/>
      <c r="AM535" s="226"/>
    </row>
    <row r="536" spans="1:39">
      <c r="A536" s="22" t="s">
        <v>3099</v>
      </c>
      <c r="B536" s="23" t="s">
        <v>105</v>
      </c>
      <c r="C536" s="23" t="s">
        <v>143</v>
      </c>
      <c r="D536" s="23" t="s">
        <v>914</v>
      </c>
      <c r="E536" s="147" t="s">
        <v>3100</v>
      </c>
      <c r="F536" s="23" t="s">
        <v>43</v>
      </c>
      <c r="G536" s="125">
        <v>43517</v>
      </c>
      <c r="H536" s="125">
        <v>43537</v>
      </c>
      <c r="I536" s="23" t="s">
        <v>3101</v>
      </c>
      <c r="J536" s="26">
        <v>1</v>
      </c>
      <c r="K536" s="23" t="s">
        <v>3102</v>
      </c>
      <c r="L536" s="209"/>
      <c r="M536" s="210"/>
      <c r="N536" s="210"/>
      <c r="O536" s="210"/>
      <c r="P536" s="23" t="str">
        <f t="shared" ca="1" si="24"/>
        <v>Nombrado Vigente</v>
      </c>
      <c r="Q536" s="129"/>
      <c r="R536" s="129"/>
      <c r="S536" s="104" t="str">
        <f t="shared" si="26"/>
        <v/>
      </c>
      <c r="T536" s="104" t="str">
        <f t="shared" si="2"/>
        <v/>
      </c>
      <c r="U536" s="129" t="str">
        <f t="shared" si="3"/>
        <v/>
      </c>
      <c r="V536" s="129"/>
      <c r="W536" s="129" t="str">
        <f t="shared" ca="1" si="4"/>
        <v>No Aplica</v>
      </c>
      <c r="X536" s="129">
        <f t="shared" ca="1" si="5"/>
        <v>2025</v>
      </c>
      <c r="Y536" s="129">
        <f t="shared" ca="1" si="6"/>
        <v>2028</v>
      </c>
      <c r="Z536" s="129"/>
      <c r="AA536" s="113">
        <f t="shared" si="7"/>
        <v>0</v>
      </c>
      <c r="AB536" s="112">
        <f t="shared" si="8"/>
        <v>0</v>
      </c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</row>
    <row r="537" spans="1:39">
      <c r="A537" s="22" t="s">
        <v>3103</v>
      </c>
      <c r="B537" s="23" t="s">
        <v>29</v>
      </c>
      <c r="C537" s="23" t="s">
        <v>511</v>
      </c>
      <c r="D537" s="23" t="s">
        <v>914</v>
      </c>
      <c r="E537" s="147" t="s">
        <v>3104</v>
      </c>
      <c r="F537" s="23" t="s">
        <v>33</v>
      </c>
      <c r="G537" s="125">
        <v>43473</v>
      </c>
      <c r="H537" s="125">
        <v>43487</v>
      </c>
      <c r="I537" s="23" t="s">
        <v>3105</v>
      </c>
      <c r="J537" s="26">
        <v>1</v>
      </c>
      <c r="K537" s="23" t="s">
        <v>3106</v>
      </c>
      <c r="L537" s="209"/>
      <c r="M537" s="210"/>
      <c r="N537" s="210"/>
      <c r="O537" s="210"/>
      <c r="P537" s="23" t="str">
        <f t="shared" ca="1" si="24"/>
        <v>Nombrado Vigente</v>
      </c>
      <c r="Q537" s="129"/>
      <c r="R537" s="129"/>
      <c r="S537" s="104" t="str">
        <f t="shared" si="26"/>
        <v/>
      </c>
      <c r="T537" s="104" t="str">
        <f t="shared" si="2"/>
        <v/>
      </c>
      <c r="U537" s="129" t="str">
        <f t="shared" si="3"/>
        <v/>
      </c>
      <c r="V537" s="129"/>
      <c r="W537" s="129" t="str">
        <f t="shared" ca="1" si="4"/>
        <v>No Aplica</v>
      </c>
      <c r="X537" s="129">
        <f t="shared" ca="1" si="5"/>
        <v>2025</v>
      </c>
      <c r="Y537" s="129">
        <f t="shared" ca="1" si="6"/>
        <v>2028</v>
      </c>
      <c r="Z537" s="129"/>
      <c r="AA537" s="113">
        <f t="shared" si="7"/>
        <v>0</v>
      </c>
      <c r="AB537" s="112">
        <f t="shared" si="8"/>
        <v>0</v>
      </c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</row>
    <row r="538" spans="1:39">
      <c r="A538" s="22" t="s">
        <v>3107</v>
      </c>
      <c r="B538" s="23" t="s">
        <v>231</v>
      </c>
      <c r="C538" s="23" t="s">
        <v>232</v>
      </c>
      <c r="D538" s="23" t="s">
        <v>888</v>
      </c>
      <c r="E538" s="147" t="s">
        <v>3108</v>
      </c>
      <c r="F538" s="23" t="s">
        <v>43</v>
      </c>
      <c r="G538" s="125">
        <v>43341</v>
      </c>
      <c r="H538" s="125">
        <v>43353</v>
      </c>
      <c r="I538" s="23" t="s">
        <v>3109</v>
      </c>
      <c r="J538" s="26">
        <v>1</v>
      </c>
      <c r="K538" s="23" t="s">
        <v>3110</v>
      </c>
      <c r="L538" s="209"/>
      <c r="M538" s="210"/>
      <c r="N538" s="210"/>
      <c r="O538" s="210"/>
      <c r="P538" s="23" t="str">
        <f t="shared" ca="1" si="24"/>
        <v>Nombrado Vigente</v>
      </c>
      <c r="Q538" s="129"/>
      <c r="R538" s="129"/>
      <c r="S538" s="104" t="str">
        <f t="shared" si="26"/>
        <v/>
      </c>
      <c r="T538" s="104" t="str">
        <f t="shared" si="2"/>
        <v/>
      </c>
      <c r="U538" s="129" t="str">
        <f t="shared" si="3"/>
        <v/>
      </c>
      <c r="V538" s="129"/>
      <c r="W538" s="129" t="str">
        <f t="shared" ca="1" si="4"/>
        <v>No Aplica</v>
      </c>
      <c r="X538" s="129">
        <f t="shared" ca="1" si="5"/>
        <v>2024</v>
      </c>
      <c r="Y538" s="129">
        <f t="shared" ca="1" si="6"/>
        <v>2027</v>
      </c>
      <c r="Z538" s="129"/>
      <c r="AA538" s="113">
        <f t="shared" si="7"/>
        <v>0</v>
      </c>
      <c r="AB538" s="112">
        <f t="shared" si="8"/>
        <v>0</v>
      </c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</row>
    <row r="539" spans="1:39">
      <c r="A539" s="22" t="s">
        <v>3111</v>
      </c>
      <c r="B539" s="23" t="s">
        <v>39</v>
      </c>
      <c r="C539" s="23" t="s">
        <v>1387</v>
      </c>
      <c r="D539" s="23" t="s">
        <v>3112</v>
      </c>
      <c r="E539" s="147" t="s">
        <v>3113</v>
      </c>
      <c r="F539" s="23" t="s">
        <v>33</v>
      </c>
      <c r="G539" s="134">
        <v>43416</v>
      </c>
      <c r="H539" s="134">
        <v>43417</v>
      </c>
      <c r="I539" s="23" t="s">
        <v>3114</v>
      </c>
      <c r="J539" s="26">
        <v>1</v>
      </c>
      <c r="K539" s="23" t="s">
        <v>3115</v>
      </c>
      <c r="L539" s="209"/>
      <c r="M539" s="210"/>
      <c r="N539" s="210"/>
      <c r="O539" s="210"/>
      <c r="P539" s="23" t="str">
        <f t="shared" ca="1" si="24"/>
        <v>Nombrado Vigente</v>
      </c>
      <c r="Q539" s="129"/>
      <c r="R539" s="129"/>
      <c r="S539" s="104" t="str">
        <f t="shared" si="26"/>
        <v/>
      </c>
      <c r="T539" s="104" t="str">
        <f t="shared" si="2"/>
        <v/>
      </c>
      <c r="U539" s="129" t="str">
        <f t="shared" si="3"/>
        <v/>
      </c>
      <c r="V539" s="129"/>
      <c r="W539" s="129" t="str">
        <f t="shared" ca="1" si="4"/>
        <v>No Aplica</v>
      </c>
      <c r="X539" s="129">
        <f t="shared" ca="1" si="5"/>
        <v>2024</v>
      </c>
      <c r="Y539" s="129">
        <f t="shared" ca="1" si="6"/>
        <v>2027</v>
      </c>
      <c r="Z539" s="129"/>
      <c r="AA539" s="113">
        <f t="shared" si="7"/>
        <v>0</v>
      </c>
      <c r="AB539" s="112">
        <f t="shared" si="8"/>
        <v>0</v>
      </c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</row>
    <row r="540" spans="1:39">
      <c r="A540" s="22" t="s">
        <v>3116</v>
      </c>
      <c r="B540" s="23" t="s">
        <v>39</v>
      </c>
      <c r="C540" s="23" t="s">
        <v>474</v>
      </c>
      <c r="D540" s="23" t="s">
        <v>671</v>
      </c>
      <c r="E540" s="147" t="s">
        <v>3117</v>
      </c>
      <c r="F540" s="23" t="s">
        <v>43</v>
      </c>
      <c r="G540" s="134">
        <v>43453</v>
      </c>
      <c r="H540" s="125">
        <v>43466</v>
      </c>
      <c r="I540" s="23" t="s">
        <v>3118</v>
      </c>
      <c r="J540" s="26">
        <v>1</v>
      </c>
      <c r="K540" s="23" t="s">
        <v>3119</v>
      </c>
      <c r="L540" s="209"/>
      <c r="M540" s="210"/>
      <c r="N540" s="210"/>
      <c r="O540" s="210"/>
      <c r="P540" s="23" t="str">
        <f t="shared" ca="1" si="24"/>
        <v>Nombrado Vigente</v>
      </c>
      <c r="Q540" s="129"/>
      <c r="R540" s="129"/>
      <c r="S540" s="104" t="str">
        <f t="shared" si="26"/>
        <v/>
      </c>
      <c r="T540" s="104" t="str">
        <f t="shared" si="2"/>
        <v/>
      </c>
      <c r="U540" s="129" t="str">
        <f t="shared" si="3"/>
        <v/>
      </c>
      <c r="V540" s="129"/>
      <c r="W540" s="129" t="str">
        <f t="shared" ca="1" si="4"/>
        <v>No Aplica</v>
      </c>
      <c r="X540" s="129">
        <f t="shared" ca="1" si="5"/>
        <v>2024</v>
      </c>
      <c r="Y540" s="129">
        <f t="shared" ca="1" si="6"/>
        <v>2027</v>
      </c>
      <c r="Z540" s="129"/>
      <c r="AA540" s="113">
        <f t="shared" si="7"/>
        <v>0</v>
      </c>
      <c r="AB540" s="112">
        <f t="shared" si="8"/>
        <v>0</v>
      </c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</row>
    <row r="541" spans="1:39">
      <c r="A541" s="22" t="s">
        <v>3120</v>
      </c>
      <c r="B541" s="23" t="s">
        <v>56</v>
      </c>
      <c r="C541" s="23" t="s">
        <v>571</v>
      </c>
      <c r="D541" s="23" t="s">
        <v>3121</v>
      </c>
      <c r="E541" s="147" t="s">
        <v>3122</v>
      </c>
      <c r="F541" s="23" t="s">
        <v>43</v>
      </c>
      <c r="G541" s="125">
        <v>43481</v>
      </c>
      <c r="H541" s="125">
        <v>43525</v>
      </c>
      <c r="I541" s="23" t="s">
        <v>3123</v>
      </c>
      <c r="J541" s="26">
        <v>1</v>
      </c>
      <c r="K541" s="23" t="s">
        <v>3124</v>
      </c>
      <c r="L541" s="209"/>
      <c r="M541" s="210"/>
      <c r="N541" s="210"/>
      <c r="O541" s="210"/>
      <c r="P541" s="23" t="str">
        <f t="shared" ca="1" si="24"/>
        <v>Nombrado Vigente</v>
      </c>
      <c r="Q541" s="129"/>
      <c r="R541" s="129"/>
      <c r="S541" s="104" t="str">
        <f t="shared" si="26"/>
        <v/>
      </c>
      <c r="T541" s="104" t="str">
        <f t="shared" si="2"/>
        <v/>
      </c>
      <c r="U541" s="129" t="str">
        <f t="shared" si="3"/>
        <v/>
      </c>
      <c r="V541" s="129"/>
      <c r="W541" s="129" t="str">
        <f t="shared" ca="1" si="4"/>
        <v>No Aplica</v>
      </c>
      <c r="X541" s="129">
        <f t="shared" ca="1" si="5"/>
        <v>2025</v>
      </c>
      <c r="Y541" s="129">
        <f t="shared" ca="1" si="6"/>
        <v>2028</v>
      </c>
      <c r="Z541" s="129"/>
      <c r="AA541" s="113">
        <f t="shared" si="7"/>
        <v>0</v>
      </c>
      <c r="AB541" s="112">
        <f t="shared" si="8"/>
        <v>0</v>
      </c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</row>
    <row r="542" spans="1:39">
      <c r="A542" s="22" t="s">
        <v>3125</v>
      </c>
      <c r="B542" s="23" t="s">
        <v>56</v>
      </c>
      <c r="C542" s="23" t="s">
        <v>571</v>
      </c>
      <c r="D542" s="23" t="s">
        <v>3126</v>
      </c>
      <c r="E542" s="147" t="s">
        <v>3127</v>
      </c>
      <c r="F542" s="23" t="s">
        <v>33</v>
      </c>
      <c r="G542" s="125">
        <v>43501</v>
      </c>
      <c r="H542" s="125">
        <v>43528</v>
      </c>
      <c r="I542" s="23" t="s">
        <v>3128</v>
      </c>
      <c r="J542" s="26">
        <v>1</v>
      </c>
      <c r="K542" s="23" t="s">
        <v>3129</v>
      </c>
      <c r="L542" s="209"/>
      <c r="M542" s="210"/>
      <c r="N542" s="210"/>
      <c r="O542" s="210"/>
      <c r="P542" s="23" t="str">
        <f t="shared" ca="1" si="24"/>
        <v>Nombrado Vigente</v>
      </c>
      <c r="Q542" s="129"/>
      <c r="R542" s="129"/>
      <c r="S542" s="104" t="str">
        <f t="shared" si="26"/>
        <v/>
      </c>
      <c r="T542" s="104" t="str">
        <f t="shared" si="2"/>
        <v/>
      </c>
      <c r="U542" s="129" t="str">
        <f t="shared" si="3"/>
        <v/>
      </c>
      <c r="V542" s="129"/>
      <c r="W542" s="129" t="str">
        <f t="shared" ca="1" si="4"/>
        <v>No Aplica</v>
      </c>
      <c r="X542" s="129">
        <f t="shared" ca="1" si="5"/>
        <v>2025</v>
      </c>
      <c r="Y542" s="129">
        <f t="shared" ca="1" si="6"/>
        <v>2028</v>
      </c>
      <c r="Z542" s="129"/>
      <c r="AA542" s="113">
        <f t="shared" si="7"/>
        <v>0</v>
      </c>
      <c r="AB542" s="112">
        <f t="shared" si="8"/>
        <v>0</v>
      </c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</row>
    <row r="543" spans="1:39">
      <c r="A543" s="22" t="s">
        <v>3130</v>
      </c>
      <c r="B543" s="23" t="s">
        <v>56</v>
      </c>
      <c r="C543" s="23" t="s">
        <v>99</v>
      </c>
      <c r="D543" s="23" t="s">
        <v>699</v>
      </c>
      <c r="E543" s="147" t="s">
        <v>3131</v>
      </c>
      <c r="F543" s="23" t="s">
        <v>33</v>
      </c>
      <c r="G543" s="134">
        <v>43423</v>
      </c>
      <c r="H543" s="125">
        <v>43435</v>
      </c>
      <c r="I543" s="23" t="s">
        <v>3132</v>
      </c>
      <c r="J543" s="26">
        <v>1</v>
      </c>
      <c r="K543" s="23" t="s">
        <v>3133</v>
      </c>
      <c r="L543" s="209"/>
      <c r="M543" s="210"/>
      <c r="N543" s="210"/>
      <c r="O543" s="210"/>
      <c r="P543" s="23" t="str">
        <f t="shared" ca="1" si="24"/>
        <v>Nombrado Vigente</v>
      </c>
      <c r="Q543" s="129"/>
      <c r="R543" s="129"/>
      <c r="S543" s="104" t="str">
        <f t="shared" si="26"/>
        <v/>
      </c>
      <c r="T543" s="104" t="str">
        <f t="shared" si="2"/>
        <v/>
      </c>
      <c r="U543" s="129" t="str">
        <f t="shared" si="3"/>
        <v/>
      </c>
      <c r="V543" s="129"/>
      <c r="W543" s="129" t="str">
        <f t="shared" ca="1" si="4"/>
        <v>No Aplica</v>
      </c>
      <c r="X543" s="129">
        <f t="shared" ca="1" si="5"/>
        <v>2024</v>
      </c>
      <c r="Y543" s="129">
        <f t="shared" ca="1" si="6"/>
        <v>2027</v>
      </c>
      <c r="Z543" s="129"/>
      <c r="AA543" s="113">
        <f t="shared" si="7"/>
        <v>0</v>
      </c>
      <c r="AB543" s="112">
        <f t="shared" si="8"/>
        <v>0</v>
      </c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</row>
    <row r="544" spans="1:39">
      <c r="A544" s="160" t="s">
        <v>3134</v>
      </c>
      <c r="B544" s="161" t="s">
        <v>39</v>
      </c>
      <c r="C544" s="161" t="s">
        <v>2679</v>
      </c>
      <c r="D544" s="161" t="s">
        <v>3135</v>
      </c>
      <c r="E544" s="216" t="s">
        <v>3136</v>
      </c>
      <c r="F544" s="161" t="s">
        <v>43</v>
      </c>
      <c r="G544" s="162">
        <v>43441</v>
      </c>
      <c r="H544" s="162">
        <v>43466</v>
      </c>
      <c r="I544" s="161" t="s">
        <v>3137</v>
      </c>
      <c r="J544" s="163">
        <v>1</v>
      </c>
      <c r="K544" s="161" t="s">
        <v>3138</v>
      </c>
      <c r="L544" s="218"/>
      <c r="M544" s="219"/>
      <c r="N544" s="165" t="s">
        <v>36</v>
      </c>
      <c r="O544" s="166">
        <v>45200</v>
      </c>
      <c r="P544" s="161" t="str">
        <f t="shared" ca="1" si="24"/>
        <v>Desvinculado</v>
      </c>
      <c r="Q544" s="144"/>
      <c r="R544" s="167">
        <v>2</v>
      </c>
      <c r="S544" s="167">
        <f t="shared" si="26"/>
        <v>8</v>
      </c>
      <c r="T544" s="167">
        <f t="shared" si="2"/>
        <v>82</v>
      </c>
      <c r="U544" s="144">
        <f t="shared" si="3"/>
        <v>4.8</v>
      </c>
      <c r="V544" s="144"/>
      <c r="W544" s="144" t="str">
        <f t="shared" ca="1" si="4"/>
        <v>No Aplica</v>
      </c>
      <c r="X544" s="144">
        <f t="shared" ca="1" si="5"/>
        <v>2024</v>
      </c>
      <c r="Y544" s="144">
        <f t="shared" ca="1" si="6"/>
        <v>2027</v>
      </c>
      <c r="Z544" s="144"/>
      <c r="AA544" s="168">
        <f t="shared" si="7"/>
        <v>-45200</v>
      </c>
      <c r="AB544" s="167">
        <f t="shared" si="8"/>
        <v>1</v>
      </c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</row>
    <row r="545" spans="1:39">
      <c r="A545" s="160" t="s">
        <v>3139</v>
      </c>
      <c r="B545" s="161" t="s">
        <v>111</v>
      </c>
      <c r="C545" s="161" t="s">
        <v>522</v>
      </c>
      <c r="D545" s="161" t="s">
        <v>980</v>
      </c>
      <c r="E545" s="216" t="s">
        <v>3140</v>
      </c>
      <c r="F545" s="161" t="s">
        <v>43</v>
      </c>
      <c r="G545" s="217">
        <v>43396</v>
      </c>
      <c r="H545" s="162">
        <v>43405</v>
      </c>
      <c r="I545" s="161" t="s">
        <v>3141</v>
      </c>
      <c r="J545" s="163">
        <v>1</v>
      </c>
      <c r="K545" s="161" t="s">
        <v>3142</v>
      </c>
      <c r="L545" s="218"/>
      <c r="M545" s="219"/>
      <c r="N545" s="165" t="s">
        <v>36</v>
      </c>
      <c r="O545" s="166">
        <v>45215</v>
      </c>
      <c r="P545" s="161" t="str">
        <f t="shared" ca="1" si="24"/>
        <v>Desvinculado</v>
      </c>
      <c r="Q545" s="144"/>
      <c r="R545" s="167">
        <v>2</v>
      </c>
      <c r="S545" s="167">
        <f t="shared" si="26"/>
        <v>8</v>
      </c>
      <c r="T545" s="167">
        <f t="shared" si="2"/>
        <v>84</v>
      </c>
      <c r="U545" s="144">
        <f t="shared" si="3"/>
        <v>5</v>
      </c>
      <c r="V545" s="144"/>
      <c r="W545" s="144" t="str">
        <f t="shared" ca="1" si="4"/>
        <v>No Aplica</v>
      </c>
      <c r="X545" s="144">
        <f t="shared" ca="1" si="5"/>
        <v>2024</v>
      </c>
      <c r="Y545" s="144">
        <f t="shared" ca="1" si="6"/>
        <v>2027</v>
      </c>
      <c r="Z545" s="144"/>
      <c r="AA545" s="168">
        <f t="shared" si="7"/>
        <v>-45215</v>
      </c>
      <c r="AB545" s="167">
        <f t="shared" si="8"/>
        <v>1</v>
      </c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</row>
    <row r="546" spans="1:39">
      <c r="A546" s="22" t="s">
        <v>3143</v>
      </c>
      <c r="B546" s="23" t="s">
        <v>294</v>
      </c>
      <c r="C546" s="23" t="s">
        <v>971</v>
      </c>
      <c r="D546" s="23" t="s">
        <v>1161</v>
      </c>
      <c r="E546" s="147" t="s">
        <v>3144</v>
      </c>
      <c r="F546" s="23" t="s">
        <v>33</v>
      </c>
      <c r="G546" s="125">
        <v>43486</v>
      </c>
      <c r="H546" s="125">
        <v>43497</v>
      </c>
      <c r="I546" s="23" t="s">
        <v>3145</v>
      </c>
      <c r="J546" s="26">
        <v>1</v>
      </c>
      <c r="K546" s="23" t="s">
        <v>3146</v>
      </c>
      <c r="L546" s="209"/>
      <c r="M546" s="210"/>
      <c r="N546" s="210"/>
      <c r="O546" s="210"/>
      <c r="P546" s="23" t="str">
        <f t="shared" ca="1" si="24"/>
        <v>Nombrado Vigente</v>
      </c>
      <c r="Q546" s="129"/>
      <c r="R546" s="129"/>
      <c r="S546" s="104" t="str">
        <f t="shared" si="26"/>
        <v/>
      </c>
      <c r="T546" s="104" t="str">
        <f t="shared" si="2"/>
        <v/>
      </c>
      <c r="U546" s="129" t="str">
        <f t="shared" si="3"/>
        <v/>
      </c>
      <c r="V546" s="129"/>
      <c r="W546" s="129" t="str">
        <f t="shared" ca="1" si="4"/>
        <v>No Aplica</v>
      </c>
      <c r="X546" s="129">
        <f t="shared" ca="1" si="5"/>
        <v>2025</v>
      </c>
      <c r="Y546" s="129">
        <f t="shared" ca="1" si="6"/>
        <v>2028</v>
      </c>
      <c r="Z546" s="129"/>
      <c r="AA546" s="113">
        <f t="shared" si="7"/>
        <v>0</v>
      </c>
      <c r="AB546" s="112">
        <f t="shared" si="8"/>
        <v>0</v>
      </c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</row>
    <row r="547" spans="1:39">
      <c r="A547" s="22" t="s">
        <v>3147</v>
      </c>
      <c r="B547" s="23" t="s">
        <v>39</v>
      </c>
      <c r="C547" s="23" t="s">
        <v>408</v>
      </c>
      <c r="D547" s="23" t="s">
        <v>671</v>
      </c>
      <c r="E547" s="147" t="s">
        <v>3148</v>
      </c>
      <c r="F547" s="23" t="s">
        <v>43</v>
      </c>
      <c r="G547" s="125">
        <v>43486</v>
      </c>
      <c r="H547" s="125">
        <v>43497</v>
      </c>
      <c r="I547" s="23" t="s">
        <v>3149</v>
      </c>
      <c r="J547" s="26">
        <v>1</v>
      </c>
      <c r="K547" s="23" t="s">
        <v>3150</v>
      </c>
      <c r="L547" s="209"/>
      <c r="M547" s="210"/>
      <c r="N547" s="210"/>
      <c r="O547" s="210"/>
      <c r="P547" s="23" t="str">
        <f t="shared" ca="1" si="24"/>
        <v>Nombrado Vigente</v>
      </c>
      <c r="Q547" s="129"/>
      <c r="R547" s="129"/>
      <c r="S547" s="104" t="str">
        <f t="shared" si="26"/>
        <v/>
      </c>
      <c r="T547" s="104" t="str">
        <f t="shared" si="2"/>
        <v/>
      </c>
      <c r="U547" s="129" t="str">
        <f t="shared" si="3"/>
        <v/>
      </c>
      <c r="V547" s="129"/>
      <c r="W547" s="129" t="str">
        <f t="shared" ca="1" si="4"/>
        <v>No Aplica</v>
      </c>
      <c r="X547" s="129">
        <f t="shared" ca="1" si="5"/>
        <v>2025</v>
      </c>
      <c r="Y547" s="129">
        <f t="shared" ca="1" si="6"/>
        <v>2028</v>
      </c>
      <c r="Z547" s="129"/>
      <c r="AA547" s="113">
        <f t="shared" si="7"/>
        <v>0</v>
      </c>
      <c r="AB547" s="112">
        <f t="shared" si="8"/>
        <v>0</v>
      </c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</row>
    <row r="548" spans="1:39">
      <c r="A548" s="22" t="s">
        <v>3151</v>
      </c>
      <c r="B548" s="23" t="s">
        <v>49</v>
      </c>
      <c r="C548" s="23" t="s">
        <v>385</v>
      </c>
      <c r="D548" s="23" t="s">
        <v>3152</v>
      </c>
      <c r="E548" s="147" t="s">
        <v>3153</v>
      </c>
      <c r="F548" s="23" t="s">
        <v>43</v>
      </c>
      <c r="G548" s="125">
        <v>43350</v>
      </c>
      <c r="H548" s="125">
        <v>43360</v>
      </c>
      <c r="I548" s="23" t="s">
        <v>3154</v>
      </c>
      <c r="J548" s="26">
        <v>1</v>
      </c>
      <c r="K548" s="23" t="s">
        <v>3155</v>
      </c>
      <c r="L548" s="209"/>
      <c r="M548" s="210"/>
      <c r="N548" s="210"/>
      <c r="O548" s="210"/>
      <c r="P548" s="23" t="str">
        <f t="shared" ca="1" si="24"/>
        <v>Nombrado Vigente</v>
      </c>
      <c r="Q548" s="129"/>
      <c r="R548" s="129"/>
      <c r="S548" s="104" t="str">
        <f t="shared" si="26"/>
        <v/>
      </c>
      <c r="T548" s="104" t="str">
        <f t="shared" si="2"/>
        <v/>
      </c>
      <c r="U548" s="129" t="str">
        <f t="shared" si="3"/>
        <v/>
      </c>
      <c r="V548" s="129"/>
      <c r="W548" s="129" t="str">
        <f t="shared" ca="1" si="4"/>
        <v>No Aplica</v>
      </c>
      <c r="X548" s="129">
        <f t="shared" ca="1" si="5"/>
        <v>2024</v>
      </c>
      <c r="Y548" s="129">
        <f t="shared" ca="1" si="6"/>
        <v>2027</v>
      </c>
      <c r="Z548" s="129"/>
      <c r="AA548" s="113">
        <f t="shared" si="7"/>
        <v>0</v>
      </c>
      <c r="AB548" s="112">
        <f t="shared" si="8"/>
        <v>0</v>
      </c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</row>
    <row r="549" spans="1:39">
      <c r="A549" s="22" t="s">
        <v>3156</v>
      </c>
      <c r="B549" s="23" t="s">
        <v>39</v>
      </c>
      <c r="C549" s="23" t="s">
        <v>408</v>
      </c>
      <c r="D549" s="23" t="s">
        <v>3157</v>
      </c>
      <c r="E549" s="147" t="s">
        <v>3158</v>
      </c>
      <c r="F549" s="23" t="s">
        <v>43</v>
      </c>
      <c r="G549" s="125">
        <v>43509</v>
      </c>
      <c r="H549" s="125">
        <v>43525</v>
      </c>
      <c r="I549" s="23" t="s">
        <v>3159</v>
      </c>
      <c r="J549" s="26">
        <v>1</v>
      </c>
      <c r="K549" s="23" t="s">
        <v>3160</v>
      </c>
      <c r="L549" s="209"/>
      <c r="M549" s="210"/>
      <c r="N549" s="210"/>
      <c r="O549" s="210"/>
      <c r="P549" s="23" t="str">
        <f t="shared" ca="1" si="24"/>
        <v>Nombrado Vigente</v>
      </c>
      <c r="Q549" s="129"/>
      <c r="R549" s="129"/>
      <c r="S549" s="104" t="str">
        <f t="shared" si="26"/>
        <v/>
      </c>
      <c r="T549" s="104" t="str">
        <f t="shared" si="2"/>
        <v/>
      </c>
      <c r="U549" s="129" t="str">
        <f t="shared" si="3"/>
        <v/>
      </c>
      <c r="V549" s="129"/>
      <c r="W549" s="129" t="str">
        <f t="shared" ca="1" si="4"/>
        <v>No Aplica</v>
      </c>
      <c r="X549" s="129">
        <f t="shared" ca="1" si="5"/>
        <v>2025</v>
      </c>
      <c r="Y549" s="129">
        <f t="shared" ca="1" si="6"/>
        <v>2028</v>
      </c>
      <c r="Z549" s="129"/>
      <c r="AA549" s="113">
        <f t="shared" si="7"/>
        <v>0</v>
      </c>
      <c r="AB549" s="112">
        <f t="shared" si="8"/>
        <v>0</v>
      </c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</row>
    <row r="550" spans="1:39">
      <c r="A550" s="22" t="s">
        <v>3161</v>
      </c>
      <c r="B550" s="23" t="s">
        <v>39</v>
      </c>
      <c r="C550" s="23" t="s">
        <v>479</v>
      </c>
      <c r="D550" s="23" t="s">
        <v>3162</v>
      </c>
      <c r="E550" s="147" t="s">
        <v>3163</v>
      </c>
      <c r="F550" s="23" t="s">
        <v>43</v>
      </c>
      <c r="G550" s="134">
        <v>43395</v>
      </c>
      <c r="H550" s="134">
        <v>43398</v>
      </c>
      <c r="I550" s="23" t="s">
        <v>3164</v>
      </c>
      <c r="J550" s="26">
        <v>1</v>
      </c>
      <c r="K550" s="23" t="s">
        <v>3165</v>
      </c>
      <c r="L550" s="209"/>
      <c r="M550" s="210"/>
      <c r="N550" s="210"/>
      <c r="O550" s="210"/>
      <c r="P550" s="23" t="str">
        <f t="shared" ca="1" si="24"/>
        <v>Nombrado Vigente</v>
      </c>
      <c r="Q550" s="129"/>
      <c r="R550" s="129"/>
      <c r="S550" s="104" t="str">
        <f t="shared" si="26"/>
        <v/>
      </c>
      <c r="T550" s="104" t="str">
        <f t="shared" si="2"/>
        <v/>
      </c>
      <c r="U550" s="129" t="str">
        <f t="shared" si="3"/>
        <v/>
      </c>
      <c r="V550" s="129"/>
      <c r="W550" s="129" t="str">
        <f t="shared" ca="1" si="4"/>
        <v>No Aplica</v>
      </c>
      <c r="X550" s="129">
        <f t="shared" ca="1" si="5"/>
        <v>2024</v>
      </c>
      <c r="Y550" s="129">
        <f t="shared" ca="1" si="6"/>
        <v>2027</v>
      </c>
      <c r="Z550" s="129"/>
      <c r="AA550" s="113">
        <f t="shared" si="7"/>
        <v>0</v>
      </c>
      <c r="AB550" s="112">
        <f t="shared" si="8"/>
        <v>0</v>
      </c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</row>
    <row r="551" spans="1:39">
      <c r="A551" s="22" t="s">
        <v>3166</v>
      </c>
      <c r="B551" s="23" t="s">
        <v>39</v>
      </c>
      <c r="C551" s="23" t="s">
        <v>68</v>
      </c>
      <c r="D551" s="23" t="s">
        <v>3167</v>
      </c>
      <c r="E551" s="147" t="s">
        <v>3168</v>
      </c>
      <c r="F551" s="23" t="s">
        <v>33</v>
      </c>
      <c r="G551" s="125">
        <v>43326</v>
      </c>
      <c r="H551" s="125">
        <v>43336</v>
      </c>
      <c r="I551" s="23" t="s">
        <v>3169</v>
      </c>
      <c r="J551" s="26">
        <v>1</v>
      </c>
      <c r="K551" s="23" t="s">
        <v>3170</v>
      </c>
      <c r="L551" s="209"/>
      <c r="M551" s="210"/>
      <c r="N551" s="210"/>
      <c r="O551" s="210"/>
      <c r="P551" s="23" t="str">
        <f t="shared" ca="1" si="24"/>
        <v>Nombrado Vigente</v>
      </c>
      <c r="Q551" s="129"/>
      <c r="R551" s="129"/>
      <c r="S551" s="104" t="str">
        <f t="shared" si="26"/>
        <v/>
      </c>
      <c r="T551" s="104" t="str">
        <f t="shared" si="2"/>
        <v/>
      </c>
      <c r="U551" s="129" t="str">
        <f t="shared" si="3"/>
        <v/>
      </c>
      <c r="V551" s="129"/>
      <c r="W551" s="129" t="str">
        <f t="shared" ca="1" si="4"/>
        <v>No Aplica</v>
      </c>
      <c r="X551" s="129">
        <f t="shared" ca="1" si="5"/>
        <v>2024</v>
      </c>
      <c r="Y551" s="129">
        <f t="shared" ca="1" si="6"/>
        <v>2027</v>
      </c>
      <c r="Z551" s="129"/>
      <c r="AA551" s="113">
        <f t="shared" si="7"/>
        <v>0</v>
      </c>
      <c r="AB551" s="112">
        <f t="shared" si="8"/>
        <v>0</v>
      </c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</row>
    <row r="552" spans="1:39">
      <c r="A552" s="22" t="s">
        <v>3171</v>
      </c>
      <c r="B552" s="23" t="s">
        <v>29</v>
      </c>
      <c r="C552" s="23" t="s">
        <v>511</v>
      </c>
      <c r="D552" s="23" t="s">
        <v>738</v>
      </c>
      <c r="E552" s="147" t="s">
        <v>3172</v>
      </c>
      <c r="F552" s="23" t="s">
        <v>43</v>
      </c>
      <c r="G552" s="134">
        <v>43420</v>
      </c>
      <c r="H552" s="134">
        <v>43431</v>
      </c>
      <c r="I552" s="23" t="s">
        <v>3173</v>
      </c>
      <c r="J552" s="26">
        <v>1</v>
      </c>
      <c r="K552" s="23" t="s">
        <v>3174</v>
      </c>
      <c r="L552" s="209"/>
      <c r="M552" s="210"/>
      <c r="N552" s="210"/>
      <c r="O552" s="210"/>
      <c r="P552" s="23" t="str">
        <f t="shared" ca="1" si="24"/>
        <v>Nombrado Vigente</v>
      </c>
      <c r="Q552" s="129"/>
      <c r="R552" s="129"/>
      <c r="S552" s="104" t="str">
        <f t="shared" si="26"/>
        <v/>
      </c>
      <c r="T552" s="104" t="str">
        <f t="shared" si="2"/>
        <v/>
      </c>
      <c r="U552" s="129" t="str">
        <f t="shared" si="3"/>
        <v/>
      </c>
      <c r="V552" s="129"/>
      <c r="W552" s="129" t="str">
        <f t="shared" ca="1" si="4"/>
        <v>No Aplica</v>
      </c>
      <c r="X552" s="129">
        <f t="shared" ca="1" si="5"/>
        <v>2024</v>
      </c>
      <c r="Y552" s="129">
        <f t="shared" ca="1" si="6"/>
        <v>2027</v>
      </c>
      <c r="Z552" s="129"/>
      <c r="AA552" s="113">
        <f t="shared" si="7"/>
        <v>0</v>
      </c>
      <c r="AB552" s="112">
        <f t="shared" si="8"/>
        <v>0</v>
      </c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</row>
    <row r="553" spans="1:39">
      <c r="A553" s="22" t="s">
        <v>3175</v>
      </c>
      <c r="B553" s="23" t="s">
        <v>29</v>
      </c>
      <c r="C553" s="23" t="s">
        <v>511</v>
      </c>
      <c r="D553" s="23" t="s">
        <v>716</v>
      </c>
      <c r="E553" s="147" t="s">
        <v>3176</v>
      </c>
      <c r="F553" s="23" t="s">
        <v>43</v>
      </c>
      <c r="G553" s="125">
        <v>43473</v>
      </c>
      <c r="H553" s="125">
        <v>43486</v>
      </c>
      <c r="I553" s="23" t="s">
        <v>3177</v>
      </c>
      <c r="J553" s="26">
        <v>1</v>
      </c>
      <c r="K553" s="23" t="s">
        <v>3178</v>
      </c>
      <c r="L553" s="209"/>
      <c r="M553" s="210"/>
      <c r="N553" s="210"/>
      <c r="O553" s="210"/>
      <c r="P553" s="23" t="str">
        <f t="shared" ca="1" si="24"/>
        <v>Nombrado Vigente</v>
      </c>
      <c r="Q553" s="129"/>
      <c r="R553" s="129"/>
      <c r="S553" s="104" t="str">
        <f t="shared" si="26"/>
        <v/>
      </c>
      <c r="T553" s="104" t="str">
        <f t="shared" si="2"/>
        <v/>
      </c>
      <c r="U553" s="129" t="str">
        <f t="shared" si="3"/>
        <v/>
      </c>
      <c r="V553" s="129"/>
      <c r="W553" s="129" t="str">
        <f t="shared" ca="1" si="4"/>
        <v>No Aplica</v>
      </c>
      <c r="X553" s="129">
        <f t="shared" ca="1" si="5"/>
        <v>2025</v>
      </c>
      <c r="Y553" s="129">
        <f t="shared" ca="1" si="6"/>
        <v>2028</v>
      </c>
      <c r="Z553" s="129"/>
      <c r="AA553" s="113">
        <f t="shared" si="7"/>
        <v>0</v>
      </c>
      <c r="AB553" s="112">
        <f t="shared" si="8"/>
        <v>0</v>
      </c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</row>
    <row r="554" spans="1:39">
      <c r="A554" s="22" t="s">
        <v>3179</v>
      </c>
      <c r="B554" s="23" t="s">
        <v>29</v>
      </c>
      <c r="C554" s="23" t="s">
        <v>511</v>
      </c>
      <c r="D554" s="23" t="s">
        <v>1104</v>
      </c>
      <c r="E554" s="147" t="s">
        <v>3180</v>
      </c>
      <c r="F554" s="23" t="s">
        <v>33</v>
      </c>
      <c r="G554" s="134">
        <v>43402</v>
      </c>
      <c r="H554" s="125">
        <v>43409</v>
      </c>
      <c r="I554" s="23" t="s">
        <v>3181</v>
      </c>
      <c r="J554" s="26">
        <v>1</v>
      </c>
      <c r="K554" s="23" t="s">
        <v>3182</v>
      </c>
      <c r="L554" s="209"/>
      <c r="M554" s="210"/>
      <c r="N554" s="127" t="s">
        <v>36</v>
      </c>
      <c r="O554" s="159">
        <v>45112</v>
      </c>
      <c r="P554" s="23" t="str">
        <f t="shared" ca="1" si="24"/>
        <v>Desvinculado</v>
      </c>
      <c r="Q554" s="129"/>
      <c r="R554" s="104">
        <v>2</v>
      </c>
      <c r="S554" s="104">
        <f t="shared" si="26"/>
        <v>5</v>
      </c>
      <c r="T554" s="104">
        <f t="shared" si="2"/>
        <v>69</v>
      </c>
      <c r="U554" s="129">
        <f t="shared" si="3"/>
        <v>4.7</v>
      </c>
      <c r="V554" s="129"/>
      <c r="W554" s="129" t="str">
        <f t="shared" ca="1" si="4"/>
        <v>No Aplica</v>
      </c>
      <c r="X554" s="129">
        <f t="shared" ca="1" si="5"/>
        <v>2024</v>
      </c>
      <c r="Y554" s="129">
        <f t="shared" ca="1" si="6"/>
        <v>2027</v>
      </c>
      <c r="Z554" s="129"/>
      <c r="AA554" s="113">
        <f t="shared" si="7"/>
        <v>-45112</v>
      </c>
      <c r="AB554" s="112">
        <f t="shared" si="8"/>
        <v>1</v>
      </c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</row>
    <row r="555" spans="1:39">
      <c r="A555" s="22" t="s">
        <v>3183</v>
      </c>
      <c r="B555" s="23" t="s">
        <v>111</v>
      </c>
      <c r="C555" s="23" t="s">
        <v>522</v>
      </c>
      <c r="D555" s="23" t="s">
        <v>716</v>
      </c>
      <c r="E555" s="147" t="s">
        <v>3184</v>
      </c>
      <c r="F555" s="23" t="s">
        <v>33</v>
      </c>
      <c r="G555" s="134">
        <v>43451</v>
      </c>
      <c r="H555" s="125">
        <v>43466</v>
      </c>
      <c r="I555" s="23" t="s">
        <v>3185</v>
      </c>
      <c r="J555" s="26">
        <v>1</v>
      </c>
      <c r="K555" s="23" t="s">
        <v>3186</v>
      </c>
      <c r="L555" s="209"/>
      <c r="M555" s="210"/>
      <c r="N555" s="210"/>
      <c r="O555" s="210"/>
      <c r="P555" s="23" t="str">
        <f t="shared" ca="1" si="24"/>
        <v>Nombrado Vigente</v>
      </c>
      <c r="Q555" s="129"/>
      <c r="R555" s="129"/>
      <c r="S555" s="104" t="str">
        <f t="shared" si="26"/>
        <v/>
      </c>
      <c r="T555" s="104" t="str">
        <f t="shared" si="2"/>
        <v/>
      </c>
      <c r="U555" s="129" t="str">
        <f t="shared" si="3"/>
        <v/>
      </c>
      <c r="V555" s="129"/>
      <c r="W555" s="129" t="str">
        <f t="shared" ca="1" si="4"/>
        <v>No Aplica</v>
      </c>
      <c r="X555" s="129">
        <f t="shared" ca="1" si="5"/>
        <v>2024</v>
      </c>
      <c r="Y555" s="129">
        <f t="shared" ca="1" si="6"/>
        <v>2027</v>
      </c>
      <c r="Z555" s="129"/>
      <c r="AA555" s="113">
        <f t="shared" si="7"/>
        <v>0</v>
      </c>
      <c r="AB555" s="112">
        <f t="shared" si="8"/>
        <v>0</v>
      </c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</row>
    <row r="556" spans="1:39">
      <c r="A556" s="22" t="s">
        <v>3187</v>
      </c>
      <c r="B556" s="23" t="s">
        <v>29</v>
      </c>
      <c r="C556" s="23" t="s">
        <v>358</v>
      </c>
      <c r="D556" s="23" t="s">
        <v>2974</v>
      </c>
      <c r="E556" s="147" t="s">
        <v>3188</v>
      </c>
      <c r="F556" s="23" t="s">
        <v>43</v>
      </c>
      <c r="G556" s="134">
        <v>43755</v>
      </c>
      <c r="H556" s="125">
        <v>43773</v>
      </c>
      <c r="I556" s="23" t="s">
        <v>3189</v>
      </c>
      <c r="J556" s="26">
        <v>1</v>
      </c>
      <c r="K556" s="23" t="s">
        <v>3190</v>
      </c>
      <c r="L556" s="209"/>
      <c r="M556" s="210"/>
      <c r="N556" s="210"/>
      <c r="O556" s="210"/>
      <c r="P556" s="23" t="str">
        <f t="shared" ca="1" si="24"/>
        <v>Nombrado Vigente</v>
      </c>
      <c r="Q556" s="129"/>
      <c r="R556" s="129"/>
      <c r="S556" s="104" t="str">
        <f t="shared" si="26"/>
        <v/>
      </c>
      <c r="T556" s="104" t="str">
        <f t="shared" si="2"/>
        <v/>
      </c>
      <c r="U556" s="129" t="str">
        <f t="shared" si="3"/>
        <v/>
      </c>
      <c r="V556" s="129"/>
      <c r="W556" s="129" t="str">
        <f t="shared" ca="1" si="4"/>
        <v>No Aplica</v>
      </c>
      <c r="X556" s="129">
        <f t="shared" ca="1" si="5"/>
        <v>2025</v>
      </c>
      <c r="Y556" s="129">
        <f t="shared" ca="1" si="6"/>
        <v>2028</v>
      </c>
      <c r="Z556" s="129"/>
      <c r="AA556" s="113">
        <f t="shared" si="7"/>
        <v>0</v>
      </c>
      <c r="AB556" s="112">
        <f t="shared" si="8"/>
        <v>0</v>
      </c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</row>
    <row r="557" spans="1:39">
      <c r="A557" s="22" t="s">
        <v>3191</v>
      </c>
      <c r="B557" s="23" t="s">
        <v>29</v>
      </c>
      <c r="C557" s="23" t="s">
        <v>30</v>
      </c>
      <c r="D557" s="23" t="s">
        <v>892</v>
      </c>
      <c r="E557" s="147" t="s">
        <v>3192</v>
      </c>
      <c r="F557" s="23" t="s">
        <v>43</v>
      </c>
      <c r="G557" s="134">
        <v>43404</v>
      </c>
      <c r="H557" s="125">
        <v>43437</v>
      </c>
      <c r="I557" s="23" t="s">
        <v>3193</v>
      </c>
      <c r="J557" s="26">
        <v>1</v>
      </c>
      <c r="K557" s="23" t="s">
        <v>3194</v>
      </c>
      <c r="L557" s="209"/>
      <c r="M557" s="210"/>
      <c r="N557" s="127" t="s">
        <v>36</v>
      </c>
      <c r="O557" s="159">
        <v>45108</v>
      </c>
      <c r="P557" s="23" t="str">
        <f t="shared" ca="1" si="24"/>
        <v>Desvinculado</v>
      </c>
      <c r="Q557" s="129"/>
      <c r="R557" s="104">
        <v>2</v>
      </c>
      <c r="S557" s="104">
        <f t="shared" si="26"/>
        <v>5</v>
      </c>
      <c r="T557" s="104">
        <f t="shared" si="2"/>
        <v>68</v>
      </c>
      <c r="U557" s="129">
        <f t="shared" si="3"/>
        <v>4.5999999999999996</v>
      </c>
      <c r="V557" s="129"/>
      <c r="W557" s="129" t="str">
        <f t="shared" ca="1" si="4"/>
        <v>No Aplica</v>
      </c>
      <c r="X557" s="129">
        <f t="shared" ca="1" si="5"/>
        <v>2024</v>
      </c>
      <c r="Y557" s="129">
        <f t="shared" ca="1" si="6"/>
        <v>2027</v>
      </c>
      <c r="Z557" s="129"/>
      <c r="AA557" s="113">
        <f t="shared" si="7"/>
        <v>-45108</v>
      </c>
      <c r="AB557" s="112">
        <f t="shared" si="8"/>
        <v>1</v>
      </c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</row>
    <row r="558" spans="1:39">
      <c r="A558" s="22" t="s">
        <v>3195</v>
      </c>
      <c r="B558" s="23" t="s">
        <v>111</v>
      </c>
      <c r="C558" s="23" t="s">
        <v>1426</v>
      </c>
      <c r="D558" s="23" t="s">
        <v>2649</v>
      </c>
      <c r="E558" s="147" t="s">
        <v>3196</v>
      </c>
      <c r="F558" s="23" t="s">
        <v>33</v>
      </c>
      <c r="G558" s="134">
        <v>43384</v>
      </c>
      <c r="H558" s="125">
        <v>43376</v>
      </c>
      <c r="I558" s="23" t="s">
        <v>3197</v>
      </c>
      <c r="J558" s="26">
        <v>1</v>
      </c>
      <c r="K558" s="23" t="s">
        <v>3198</v>
      </c>
      <c r="L558" s="209"/>
      <c r="M558" s="210"/>
      <c r="N558" s="210"/>
      <c r="O558" s="210"/>
      <c r="P558" s="23" t="str">
        <f t="shared" ca="1" si="24"/>
        <v>Nombrado Vigente</v>
      </c>
      <c r="Q558" s="129"/>
      <c r="R558" s="129"/>
      <c r="S558" s="104" t="str">
        <f t="shared" si="26"/>
        <v/>
      </c>
      <c r="T558" s="104" t="str">
        <f t="shared" si="2"/>
        <v/>
      </c>
      <c r="U558" s="129" t="str">
        <f t="shared" si="3"/>
        <v/>
      </c>
      <c r="V558" s="129"/>
      <c r="W558" s="129" t="str">
        <f t="shared" ca="1" si="4"/>
        <v>No Aplica</v>
      </c>
      <c r="X558" s="129">
        <f t="shared" ca="1" si="5"/>
        <v>2024</v>
      </c>
      <c r="Y558" s="129">
        <f t="shared" ca="1" si="6"/>
        <v>2027</v>
      </c>
      <c r="Z558" s="129"/>
      <c r="AA558" s="113">
        <f t="shared" si="7"/>
        <v>0</v>
      </c>
      <c r="AB558" s="112">
        <f t="shared" si="8"/>
        <v>0</v>
      </c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</row>
    <row r="559" spans="1:39">
      <c r="A559" s="22" t="s">
        <v>3199</v>
      </c>
      <c r="B559" s="23" t="s">
        <v>463</v>
      </c>
      <c r="C559" s="23" t="s">
        <v>464</v>
      </c>
      <c r="D559" s="23" t="s">
        <v>1311</v>
      </c>
      <c r="E559" s="147" t="s">
        <v>3200</v>
      </c>
      <c r="F559" s="23" t="s">
        <v>43</v>
      </c>
      <c r="G559" s="125">
        <v>43650</v>
      </c>
      <c r="H559" s="125">
        <v>43678</v>
      </c>
      <c r="I559" s="23" t="s">
        <v>3201</v>
      </c>
      <c r="J559" s="26">
        <v>1</v>
      </c>
      <c r="K559" s="23" t="s">
        <v>3202</v>
      </c>
      <c r="L559" s="209"/>
      <c r="M559" s="210"/>
      <c r="N559" s="210"/>
      <c r="O559" s="210"/>
      <c r="P559" s="23" t="str">
        <f t="shared" ca="1" si="24"/>
        <v>Nombrado Vigente</v>
      </c>
      <c r="Q559" s="129"/>
      <c r="R559" s="129"/>
      <c r="S559" s="104" t="str">
        <f t="shared" si="26"/>
        <v/>
      </c>
      <c r="T559" s="104" t="str">
        <f t="shared" si="2"/>
        <v/>
      </c>
      <c r="U559" s="129" t="str">
        <f t="shared" si="3"/>
        <v/>
      </c>
      <c r="V559" s="129"/>
      <c r="W559" s="129" t="str">
        <f t="shared" ca="1" si="4"/>
        <v>No Aplica</v>
      </c>
      <c r="X559" s="129">
        <f t="shared" ca="1" si="5"/>
        <v>2025</v>
      </c>
      <c r="Y559" s="129">
        <f t="shared" ca="1" si="6"/>
        <v>2028</v>
      </c>
      <c r="Z559" s="129"/>
      <c r="AA559" s="113">
        <f t="shared" si="7"/>
        <v>0</v>
      </c>
      <c r="AB559" s="112">
        <f t="shared" si="8"/>
        <v>0</v>
      </c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</row>
    <row r="560" spans="1:39">
      <c r="A560" s="22" t="s">
        <v>3203</v>
      </c>
      <c r="B560" s="23" t="s">
        <v>92</v>
      </c>
      <c r="C560" s="23" t="s">
        <v>203</v>
      </c>
      <c r="D560" s="23" t="s">
        <v>798</v>
      </c>
      <c r="E560" s="147" t="s">
        <v>3204</v>
      </c>
      <c r="F560" s="23" t="s">
        <v>43</v>
      </c>
      <c r="G560" s="125">
        <v>43720</v>
      </c>
      <c r="H560" s="134">
        <v>43754</v>
      </c>
      <c r="I560" s="23" t="s">
        <v>3205</v>
      </c>
      <c r="J560" s="26">
        <v>1</v>
      </c>
      <c r="K560" s="23" t="s">
        <v>3206</v>
      </c>
      <c r="L560" s="209"/>
      <c r="M560" s="210"/>
      <c r="N560" s="210"/>
      <c r="O560" s="210"/>
      <c r="P560" s="23" t="str">
        <f t="shared" ca="1" si="24"/>
        <v>Nombrado Vigente</v>
      </c>
      <c r="Q560" s="129"/>
      <c r="R560" s="129"/>
      <c r="S560" s="104" t="str">
        <f t="shared" si="26"/>
        <v/>
      </c>
      <c r="T560" s="104" t="str">
        <f t="shared" si="2"/>
        <v/>
      </c>
      <c r="U560" s="129" t="str">
        <f t="shared" si="3"/>
        <v/>
      </c>
      <c r="V560" s="129"/>
      <c r="W560" s="129" t="str">
        <f t="shared" ca="1" si="4"/>
        <v>No Aplica</v>
      </c>
      <c r="X560" s="129">
        <f t="shared" ca="1" si="5"/>
        <v>2025</v>
      </c>
      <c r="Y560" s="129">
        <f t="shared" ca="1" si="6"/>
        <v>2028</v>
      </c>
      <c r="Z560" s="129"/>
      <c r="AA560" s="113">
        <f t="shared" si="7"/>
        <v>0</v>
      </c>
      <c r="AB560" s="112">
        <f t="shared" si="8"/>
        <v>0</v>
      </c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  <c r="AM560" s="111"/>
    </row>
    <row r="561" spans="1:39">
      <c r="A561" s="22" t="s">
        <v>3207</v>
      </c>
      <c r="B561" s="23" t="s">
        <v>92</v>
      </c>
      <c r="C561" s="23" t="s">
        <v>203</v>
      </c>
      <c r="D561" s="23" t="s">
        <v>1161</v>
      </c>
      <c r="E561" s="147" t="s">
        <v>3208</v>
      </c>
      <c r="F561" s="23" t="s">
        <v>43</v>
      </c>
      <c r="G561" s="125">
        <v>43679</v>
      </c>
      <c r="H561" s="125">
        <v>43700</v>
      </c>
      <c r="I561" s="23" t="s">
        <v>3209</v>
      </c>
      <c r="J561" s="26">
        <v>1</v>
      </c>
      <c r="K561" s="23" t="s">
        <v>3210</v>
      </c>
      <c r="L561" s="209"/>
      <c r="M561" s="210"/>
      <c r="N561" s="210"/>
      <c r="O561" s="210"/>
      <c r="P561" s="23" t="str">
        <f t="shared" ca="1" si="24"/>
        <v>Nombrado Vigente</v>
      </c>
      <c r="Q561" s="129"/>
      <c r="R561" s="129"/>
      <c r="S561" s="104" t="str">
        <f t="shared" si="26"/>
        <v/>
      </c>
      <c r="T561" s="104" t="str">
        <f t="shared" si="2"/>
        <v/>
      </c>
      <c r="U561" s="129" t="str">
        <f t="shared" si="3"/>
        <v/>
      </c>
      <c r="V561" s="129"/>
      <c r="W561" s="129" t="str">
        <f t="shared" ca="1" si="4"/>
        <v>No Aplica</v>
      </c>
      <c r="X561" s="129">
        <f t="shared" ca="1" si="5"/>
        <v>2025</v>
      </c>
      <c r="Y561" s="129">
        <f t="shared" ca="1" si="6"/>
        <v>2028</v>
      </c>
      <c r="Z561" s="129"/>
      <c r="AA561" s="113">
        <f t="shared" si="7"/>
        <v>0</v>
      </c>
      <c r="AB561" s="112">
        <f t="shared" si="8"/>
        <v>0</v>
      </c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</row>
    <row r="562" spans="1:39">
      <c r="A562" s="22" t="s">
        <v>3211</v>
      </c>
      <c r="B562" s="23" t="s">
        <v>29</v>
      </c>
      <c r="C562" s="23" t="s">
        <v>693</v>
      </c>
      <c r="D562" s="23" t="s">
        <v>3212</v>
      </c>
      <c r="E562" s="147" t="s">
        <v>3213</v>
      </c>
      <c r="F562" s="23" t="s">
        <v>43</v>
      </c>
      <c r="G562" s="134">
        <v>43427</v>
      </c>
      <c r="H562" s="125">
        <v>43636</v>
      </c>
      <c r="I562" s="23" t="s">
        <v>3214</v>
      </c>
      <c r="J562" s="26">
        <v>1</v>
      </c>
      <c r="K562" s="23" t="s">
        <v>3215</v>
      </c>
      <c r="L562" s="209"/>
      <c r="M562" s="210"/>
      <c r="N562" s="210"/>
      <c r="O562" s="210"/>
      <c r="P562" s="23" t="str">
        <f t="shared" ca="1" si="24"/>
        <v>Nombrado Vigente</v>
      </c>
      <c r="Q562" s="129"/>
      <c r="R562" s="129"/>
      <c r="S562" s="104" t="str">
        <f t="shared" si="26"/>
        <v/>
      </c>
      <c r="T562" s="104" t="str">
        <f t="shared" si="2"/>
        <v/>
      </c>
      <c r="U562" s="129" t="str">
        <f t="shared" si="3"/>
        <v/>
      </c>
      <c r="V562" s="129"/>
      <c r="W562" s="129" t="str">
        <f t="shared" ca="1" si="4"/>
        <v>No Aplica</v>
      </c>
      <c r="X562" s="129">
        <f t="shared" ca="1" si="5"/>
        <v>2025</v>
      </c>
      <c r="Y562" s="129">
        <f t="shared" ca="1" si="6"/>
        <v>2028</v>
      </c>
      <c r="Z562" s="129"/>
      <c r="AA562" s="113">
        <f t="shared" si="7"/>
        <v>0</v>
      </c>
      <c r="AB562" s="112">
        <f t="shared" si="8"/>
        <v>0</v>
      </c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</row>
    <row r="563" spans="1:39">
      <c r="A563" s="22" t="s">
        <v>3216</v>
      </c>
      <c r="B563" s="23" t="s">
        <v>29</v>
      </c>
      <c r="C563" s="23" t="s">
        <v>133</v>
      </c>
      <c r="D563" s="23" t="s">
        <v>3217</v>
      </c>
      <c r="E563" s="147" t="s">
        <v>3218</v>
      </c>
      <c r="F563" s="23" t="s">
        <v>33</v>
      </c>
      <c r="G563" s="125">
        <v>43468</v>
      </c>
      <c r="H563" s="125">
        <v>43497</v>
      </c>
      <c r="I563" s="23" t="s">
        <v>3219</v>
      </c>
      <c r="J563" s="26">
        <v>1</v>
      </c>
      <c r="K563" s="23" t="s">
        <v>3220</v>
      </c>
      <c r="L563" s="209"/>
      <c r="M563" s="210"/>
      <c r="N563" s="127" t="s">
        <v>36</v>
      </c>
      <c r="O563" s="159">
        <v>45169</v>
      </c>
      <c r="P563" s="23" t="str">
        <f t="shared" ca="1" si="24"/>
        <v>Desvinculado</v>
      </c>
      <c r="Q563" s="129"/>
      <c r="R563" s="104">
        <v>2</v>
      </c>
      <c r="S563" s="104">
        <f t="shared" si="26"/>
        <v>6</v>
      </c>
      <c r="T563" s="104">
        <f t="shared" si="2"/>
        <v>77</v>
      </c>
      <c r="U563" s="129">
        <f t="shared" si="3"/>
        <v>4.5999999999999996</v>
      </c>
      <c r="V563" s="129"/>
      <c r="W563" s="129" t="str">
        <f t="shared" ca="1" si="4"/>
        <v>No Aplica</v>
      </c>
      <c r="X563" s="129">
        <f t="shared" ca="1" si="5"/>
        <v>2025</v>
      </c>
      <c r="Y563" s="129">
        <f t="shared" ca="1" si="6"/>
        <v>2028</v>
      </c>
      <c r="Z563" s="129"/>
      <c r="AA563" s="113">
        <f t="shared" si="7"/>
        <v>-45169</v>
      </c>
      <c r="AB563" s="112">
        <f t="shared" si="8"/>
        <v>1</v>
      </c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</row>
    <row r="564" spans="1:39">
      <c r="A564" s="22" t="s">
        <v>3221</v>
      </c>
      <c r="B564" s="23" t="s">
        <v>92</v>
      </c>
      <c r="C564" s="23" t="s">
        <v>188</v>
      </c>
      <c r="D564" s="23" t="s">
        <v>1161</v>
      </c>
      <c r="E564" s="147" t="s">
        <v>3222</v>
      </c>
      <c r="F564" s="23" t="s">
        <v>33</v>
      </c>
      <c r="G564" s="125">
        <v>43353</v>
      </c>
      <c r="H564" s="125">
        <v>43367</v>
      </c>
      <c r="I564" s="23" t="s">
        <v>3223</v>
      </c>
      <c r="J564" s="26">
        <v>1</v>
      </c>
      <c r="K564" s="23" t="s">
        <v>3224</v>
      </c>
      <c r="L564" s="209"/>
      <c r="M564" s="210"/>
      <c r="N564" s="210"/>
      <c r="O564" s="210"/>
      <c r="P564" s="23" t="str">
        <f t="shared" ca="1" si="24"/>
        <v>Nombrado Vigente</v>
      </c>
      <c r="Q564" s="129"/>
      <c r="R564" s="129"/>
      <c r="S564" s="104" t="str">
        <f t="shared" si="26"/>
        <v/>
      </c>
      <c r="T564" s="104" t="str">
        <f t="shared" si="2"/>
        <v/>
      </c>
      <c r="U564" s="129" t="str">
        <f t="shared" si="3"/>
        <v/>
      </c>
      <c r="V564" s="129"/>
      <c r="W564" s="129" t="str">
        <f t="shared" ca="1" si="4"/>
        <v>No Aplica</v>
      </c>
      <c r="X564" s="129">
        <f t="shared" ca="1" si="5"/>
        <v>2024</v>
      </c>
      <c r="Y564" s="129">
        <f t="shared" ca="1" si="6"/>
        <v>2027</v>
      </c>
      <c r="Z564" s="129"/>
      <c r="AA564" s="113">
        <f t="shared" si="7"/>
        <v>0</v>
      </c>
      <c r="AB564" s="112">
        <f t="shared" si="8"/>
        <v>0</v>
      </c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</row>
    <row r="565" spans="1:39">
      <c r="A565" s="6" t="s">
        <v>3225</v>
      </c>
      <c r="B565" s="7" t="s">
        <v>429</v>
      </c>
      <c r="C565" s="7" t="s">
        <v>494</v>
      </c>
      <c r="D565" s="7" t="s">
        <v>927</v>
      </c>
      <c r="E565" s="7" t="s">
        <v>3226</v>
      </c>
      <c r="F565" s="7" t="s">
        <v>33</v>
      </c>
      <c r="G565" s="114">
        <v>43389</v>
      </c>
      <c r="H565" s="114">
        <v>43389</v>
      </c>
      <c r="I565" s="7" t="s">
        <v>3227</v>
      </c>
      <c r="J565" s="10">
        <v>1</v>
      </c>
      <c r="K565" s="7" t="s">
        <v>3228</v>
      </c>
      <c r="L565" s="227"/>
      <c r="M565" s="65">
        <v>1018</v>
      </c>
      <c r="N565" s="65" t="s">
        <v>36</v>
      </c>
      <c r="O565" s="131">
        <v>44855</v>
      </c>
      <c r="P565" s="7" t="str">
        <f t="shared" ca="1" si="24"/>
        <v>Desvinculado</v>
      </c>
      <c r="Q565" s="111"/>
      <c r="R565" s="112">
        <v>1</v>
      </c>
      <c r="S565" s="112">
        <f t="shared" si="26"/>
        <v>8</v>
      </c>
      <c r="T565" s="104">
        <f t="shared" si="2"/>
        <v>32</v>
      </c>
      <c r="U565" s="111">
        <f t="shared" si="3"/>
        <v>4</v>
      </c>
      <c r="V565" s="111"/>
      <c r="W565" s="111" t="str">
        <f t="shared" ca="1" si="4"/>
        <v>No Aplica</v>
      </c>
      <c r="X565" s="111">
        <f t="shared" ca="1" si="5"/>
        <v>2024</v>
      </c>
      <c r="Y565" s="111">
        <f t="shared" ca="1" si="6"/>
        <v>2027</v>
      </c>
      <c r="Z565" s="111"/>
      <c r="AA565" s="113">
        <f t="shared" si="7"/>
        <v>-44855</v>
      </c>
      <c r="AB565" s="112">
        <f t="shared" si="8"/>
        <v>1</v>
      </c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</row>
    <row r="566" spans="1:39">
      <c r="A566" s="22" t="s">
        <v>3229</v>
      </c>
      <c r="B566" s="23" t="s">
        <v>49</v>
      </c>
      <c r="C566" s="23" t="s">
        <v>2589</v>
      </c>
      <c r="D566" s="23" t="s">
        <v>3230</v>
      </c>
      <c r="E566" s="147" t="s">
        <v>3231</v>
      </c>
      <c r="F566" s="23" t="s">
        <v>43</v>
      </c>
      <c r="G566" s="125">
        <v>43565</v>
      </c>
      <c r="H566" s="125">
        <v>43564</v>
      </c>
      <c r="I566" s="23" t="s">
        <v>3232</v>
      </c>
      <c r="J566" s="26">
        <v>1</v>
      </c>
      <c r="K566" s="23" t="s">
        <v>3233</v>
      </c>
      <c r="L566" s="209"/>
      <c r="M566" s="210"/>
      <c r="N566" s="210"/>
      <c r="O566" s="210"/>
      <c r="P566" s="23" t="str">
        <f t="shared" ca="1" si="24"/>
        <v>Nombrado Vigente</v>
      </c>
      <c r="Q566" s="129"/>
      <c r="R566" s="129"/>
      <c r="S566" s="104" t="str">
        <f t="shared" si="26"/>
        <v/>
      </c>
      <c r="T566" s="104" t="str">
        <f t="shared" si="2"/>
        <v/>
      </c>
      <c r="U566" s="129" t="str">
        <f t="shared" si="3"/>
        <v/>
      </c>
      <c r="V566" s="129"/>
      <c r="W566" s="129" t="str">
        <f t="shared" ca="1" si="4"/>
        <v>No Aplica</v>
      </c>
      <c r="X566" s="129">
        <f t="shared" ca="1" si="5"/>
        <v>2025</v>
      </c>
      <c r="Y566" s="129">
        <f t="shared" ca="1" si="6"/>
        <v>2028</v>
      </c>
      <c r="Z566" s="129"/>
      <c r="AA566" s="113">
        <f t="shared" si="7"/>
        <v>0</v>
      </c>
      <c r="AB566" s="112">
        <f t="shared" si="8"/>
        <v>0</v>
      </c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</row>
    <row r="567" spans="1:39">
      <c r="A567" s="22" t="s">
        <v>3234</v>
      </c>
      <c r="B567" s="23" t="s">
        <v>294</v>
      </c>
      <c r="C567" s="23" t="s">
        <v>971</v>
      </c>
      <c r="D567" s="23" t="s">
        <v>1049</v>
      </c>
      <c r="E567" s="147" t="s">
        <v>3235</v>
      </c>
      <c r="F567" s="23" t="s">
        <v>33</v>
      </c>
      <c r="G567" s="125">
        <v>43486</v>
      </c>
      <c r="H567" s="125">
        <v>43497</v>
      </c>
      <c r="I567" s="23" t="s">
        <v>3236</v>
      </c>
      <c r="J567" s="26">
        <v>1</v>
      </c>
      <c r="K567" s="23" t="s">
        <v>3237</v>
      </c>
      <c r="L567" s="209"/>
      <c r="M567" s="210"/>
      <c r="N567" s="127" t="s">
        <v>36</v>
      </c>
      <c r="O567" s="159">
        <v>45138</v>
      </c>
      <c r="P567" s="23" t="str">
        <f t="shared" ca="1" si="24"/>
        <v>Desvinculado</v>
      </c>
      <c r="Q567" s="129"/>
      <c r="R567" s="104">
        <v>2</v>
      </c>
      <c r="S567" s="104">
        <f t="shared" si="26"/>
        <v>5</v>
      </c>
      <c r="T567" s="104">
        <f t="shared" si="2"/>
        <v>73</v>
      </c>
      <c r="U567" s="129">
        <f t="shared" si="3"/>
        <v>4.5</v>
      </c>
      <c r="V567" s="129"/>
      <c r="W567" s="129" t="str">
        <f t="shared" ca="1" si="4"/>
        <v>No Aplica</v>
      </c>
      <c r="X567" s="129">
        <f t="shared" ca="1" si="5"/>
        <v>2025</v>
      </c>
      <c r="Y567" s="129">
        <f t="shared" ca="1" si="6"/>
        <v>2028</v>
      </c>
      <c r="Z567" s="129"/>
      <c r="AA567" s="113">
        <f t="shared" si="7"/>
        <v>-45138</v>
      </c>
      <c r="AB567" s="112">
        <f t="shared" si="8"/>
        <v>1</v>
      </c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</row>
    <row r="568" spans="1:39">
      <c r="A568" s="22" t="s">
        <v>3238</v>
      </c>
      <c r="B568" s="23" t="s">
        <v>39</v>
      </c>
      <c r="C568" s="23" t="s">
        <v>313</v>
      </c>
      <c r="D568" s="23" t="s">
        <v>3239</v>
      </c>
      <c r="E568" s="147" t="s">
        <v>3240</v>
      </c>
      <c r="F568" s="23" t="s">
        <v>43</v>
      </c>
      <c r="G568" s="125">
        <v>43511</v>
      </c>
      <c r="H568" s="125">
        <v>43525</v>
      </c>
      <c r="I568" s="23" t="s">
        <v>3241</v>
      </c>
      <c r="J568" s="26">
        <v>1</v>
      </c>
      <c r="K568" s="23" t="s">
        <v>3242</v>
      </c>
      <c r="L568" s="209"/>
      <c r="M568" s="210"/>
      <c r="N568" s="210"/>
      <c r="O568" s="210"/>
      <c r="P568" s="23" t="str">
        <f t="shared" ca="1" si="24"/>
        <v>Nombrado Vigente</v>
      </c>
      <c r="Q568" s="129"/>
      <c r="R568" s="129"/>
      <c r="S568" s="104" t="str">
        <f t="shared" si="26"/>
        <v/>
      </c>
      <c r="T568" s="104" t="str">
        <f t="shared" si="2"/>
        <v/>
      </c>
      <c r="U568" s="129" t="str">
        <f t="shared" si="3"/>
        <v/>
      </c>
      <c r="V568" s="129"/>
      <c r="W568" s="129" t="str">
        <f t="shared" ca="1" si="4"/>
        <v>No Aplica</v>
      </c>
      <c r="X568" s="129">
        <f t="shared" ca="1" si="5"/>
        <v>2025</v>
      </c>
      <c r="Y568" s="129">
        <f t="shared" ca="1" si="6"/>
        <v>2028</v>
      </c>
      <c r="Z568" s="129"/>
      <c r="AA568" s="113">
        <f t="shared" si="7"/>
        <v>0</v>
      </c>
      <c r="AB568" s="112">
        <f t="shared" si="8"/>
        <v>0</v>
      </c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</row>
    <row r="569" spans="1:39">
      <c r="A569" s="22" t="s">
        <v>3243</v>
      </c>
      <c r="B569" s="23" t="s">
        <v>127</v>
      </c>
      <c r="C569" s="23" t="s">
        <v>527</v>
      </c>
      <c r="D569" s="23" t="s">
        <v>3244</v>
      </c>
      <c r="E569" s="147" t="s">
        <v>3245</v>
      </c>
      <c r="F569" s="23" t="s">
        <v>33</v>
      </c>
      <c r="G569" s="125">
        <v>43479</v>
      </c>
      <c r="H569" s="125">
        <v>43493</v>
      </c>
      <c r="I569" s="23" t="s">
        <v>3246</v>
      </c>
      <c r="J569" s="26">
        <v>1</v>
      </c>
      <c r="K569" s="23" t="s">
        <v>3247</v>
      </c>
      <c r="L569" s="209"/>
      <c r="M569" s="210"/>
      <c r="N569" s="210"/>
      <c r="O569" s="210"/>
      <c r="P569" s="23" t="str">
        <f t="shared" ca="1" si="24"/>
        <v>Nombrado Vigente</v>
      </c>
      <c r="Q569" s="129"/>
      <c r="R569" s="129"/>
      <c r="S569" s="104" t="str">
        <f t="shared" si="26"/>
        <v/>
      </c>
      <c r="T569" s="104" t="str">
        <f t="shared" si="2"/>
        <v/>
      </c>
      <c r="U569" s="129" t="str">
        <f t="shared" si="3"/>
        <v/>
      </c>
      <c r="V569" s="129"/>
      <c r="W569" s="129" t="str">
        <f t="shared" ca="1" si="4"/>
        <v>No Aplica</v>
      </c>
      <c r="X569" s="129">
        <f t="shared" ca="1" si="5"/>
        <v>2025</v>
      </c>
      <c r="Y569" s="129">
        <f t="shared" ca="1" si="6"/>
        <v>2028</v>
      </c>
      <c r="Z569" s="129"/>
      <c r="AA569" s="113">
        <f t="shared" si="7"/>
        <v>0</v>
      </c>
      <c r="AB569" s="112">
        <f t="shared" si="8"/>
        <v>0</v>
      </c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</row>
    <row r="570" spans="1:39">
      <c r="A570" s="22" t="s">
        <v>3248</v>
      </c>
      <c r="B570" s="23" t="s">
        <v>127</v>
      </c>
      <c r="C570" s="23" t="s">
        <v>527</v>
      </c>
      <c r="D570" s="23" t="s">
        <v>3249</v>
      </c>
      <c r="E570" s="147" t="s">
        <v>3250</v>
      </c>
      <c r="F570" s="23" t="s">
        <v>33</v>
      </c>
      <c r="G570" s="134">
        <v>43419</v>
      </c>
      <c r="H570" s="125">
        <v>43437</v>
      </c>
      <c r="I570" s="23" t="s">
        <v>3251</v>
      </c>
      <c r="J570" s="26">
        <v>1</v>
      </c>
      <c r="K570" s="23" t="s">
        <v>3252</v>
      </c>
      <c r="L570" s="209"/>
      <c r="M570" s="210"/>
      <c r="N570" s="210"/>
      <c r="O570" s="210"/>
      <c r="P570" s="23" t="str">
        <f t="shared" ca="1" si="24"/>
        <v>Nombrado Vigente</v>
      </c>
      <c r="Q570" s="129"/>
      <c r="R570" s="129"/>
      <c r="S570" s="104" t="str">
        <f t="shared" si="26"/>
        <v/>
      </c>
      <c r="T570" s="104" t="str">
        <f t="shared" si="2"/>
        <v/>
      </c>
      <c r="U570" s="129" t="str">
        <f t="shared" si="3"/>
        <v/>
      </c>
      <c r="V570" s="129"/>
      <c r="W570" s="129" t="str">
        <f t="shared" ca="1" si="4"/>
        <v>No Aplica</v>
      </c>
      <c r="X570" s="129">
        <f t="shared" ca="1" si="5"/>
        <v>2024</v>
      </c>
      <c r="Y570" s="129">
        <f t="shared" ca="1" si="6"/>
        <v>2027</v>
      </c>
      <c r="Z570" s="129"/>
      <c r="AA570" s="113">
        <f t="shared" si="7"/>
        <v>0</v>
      </c>
      <c r="AB570" s="112">
        <f t="shared" si="8"/>
        <v>0</v>
      </c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</row>
    <row r="571" spans="1:39">
      <c r="A571" s="160" t="s">
        <v>3253</v>
      </c>
      <c r="B571" s="161" t="s">
        <v>39</v>
      </c>
      <c r="C571" s="161" t="s">
        <v>479</v>
      </c>
      <c r="D571" s="161" t="s">
        <v>3254</v>
      </c>
      <c r="E571" s="216" t="s">
        <v>3255</v>
      </c>
      <c r="F571" s="161" t="s">
        <v>43</v>
      </c>
      <c r="G571" s="162">
        <v>43591</v>
      </c>
      <c r="H571" s="162">
        <v>43617</v>
      </c>
      <c r="I571" s="161" t="s">
        <v>3256</v>
      </c>
      <c r="J571" s="163">
        <v>1</v>
      </c>
      <c r="K571" s="161" t="s">
        <v>3257</v>
      </c>
      <c r="L571" s="218"/>
      <c r="M571" s="219"/>
      <c r="N571" s="165" t="s">
        <v>47</v>
      </c>
      <c r="O571" s="166">
        <v>45194</v>
      </c>
      <c r="P571" s="161" t="str">
        <f t="shared" ca="1" si="24"/>
        <v>Desvinculado</v>
      </c>
      <c r="Q571" s="144"/>
      <c r="R571" s="167">
        <v>2</v>
      </c>
      <c r="S571" s="167">
        <f t="shared" si="26"/>
        <v>7</v>
      </c>
      <c r="T571" s="167">
        <f t="shared" si="2"/>
        <v>81</v>
      </c>
      <c r="U571" s="144">
        <f t="shared" si="3"/>
        <v>4.3</v>
      </c>
      <c r="V571" s="144"/>
      <c r="W571" s="144" t="str">
        <f t="shared" ca="1" si="4"/>
        <v>No Aplica</v>
      </c>
      <c r="X571" s="144">
        <f t="shared" ca="1" si="5"/>
        <v>2025</v>
      </c>
      <c r="Y571" s="144">
        <f t="shared" ca="1" si="6"/>
        <v>2028</v>
      </c>
      <c r="Z571" s="144"/>
      <c r="AA571" s="168">
        <f t="shared" si="7"/>
        <v>-45194</v>
      </c>
      <c r="AB571" s="167">
        <f t="shared" si="8"/>
        <v>1</v>
      </c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</row>
    <row r="572" spans="1:39">
      <c r="A572" s="22" t="s">
        <v>3258</v>
      </c>
      <c r="B572" s="23" t="s">
        <v>56</v>
      </c>
      <c r="C572" s="23" t="s">
        <v>584</v>
      </c>
      <c r="D572" s="23" t="s">
        <v>3259</v>
      </c>
      <c r="E572" s="147" t="s">
        <v>3260</v>
      </c>
      <c r="F572" s="23" t="s">
        <v>33</v>
      </c>
      <c r="G572" s="125">
        <v>43494</v>
      </c>
      <c r="H572" s="125">
        <v>43497</v>
      </c>
      <c r="I572" s="23" t="s">
        <v>3261</v>
      </c>
      <c r="J572" s="26">
        <v>1</v>
      </c>
      <c r="K572" s="23" t="s">
        <v>3262</v>
      </c>
      <c r="L572" s="209"/>
      <c r="M572" s="210"/>
      <c r="N572" s="210"/>
      <c r="O572" s="210"/>
      <c r="P572" s="23" t="str">
        <f t="shared" ca="1" si="24"/>
        <v>Nombrado Vigente</v>
      </c>
      <c r="Q572" s="129"/>
      <c r="R572" s="129"/>
      <c r="S572" s="104" t="str">
        <f t="shared" si="26"/>
        <v/>
      </c>
      <c r="T572" s="104" t="str">
        <f t="shared" si="2"/>
        <v/>
      </c>
      <c r="U572" s="129" t="str">
        <f t="shared" si="3"/>
        <v/>
      </c>
      <c r="V572" s="129"/>
      <c r="W572" s="129" t="str">
        <f t="shared" ca="1" si="4"/>
        <v>No Aplica</v>
      </c>
      <c r="X572" s="129">
        <f t="shared" ca="1" si="5"/>
        <v>2025</v>
      </c>
      <c r="Y572" s="129">
        <f t="shared" ca="1" si="6"/>
        <v>2028</v>
      </c>
      <c r="Z572" s="129"/>
      <c r="AA572" s="113">
        <f t="shared" si="7"/>
        <v>0</v>
      </c>
      <c r="AB572" s="112">
        <f t="shared" si="8"/>
        <v>0</v>
      </c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</row>
    <row r="573" spans="1:39">
      <c r="A573" s="22" t="s">
        <v>3263</v>
      </c>
      <c r="B573" s="23" t="s">
        <v>56</v>
      </c>
      <c r="C573" s="23" t="s">
        <v>57</v>
      </c>
      <c r="D573" s="23" t="s">
        <v>3264</v>
      </c>
      <c r="E573" s="147" t="s">
        <v>3265</v>
      </c>
      <c r="F573" s="23" t="s">
        <v>33</v>
      </c>
      <c r="G573" s="134">
        <v>43447</v>
      </c>
      <c r="H573" s="134">
        <v>43448</v>
      </c>
      <c r="I573" s="23" t="s">
        <v>3266</v>
      </c>
      <c r="J573" s="26">
        <v>1</v>
      </c>
      <c r="K573" s="23" t="s">
        <v>3267</v>
      </c>
      <c r="L573" s="209"/>
      <c r="M573" s="210"/>
      <c r="N573" s="127" t="s">
        <v>36</v>
      </c>
      <c r="O573" s="159">
        <v>45108</v>
      </c>
      <c r="P573" s="23" t="str">
        <f t="shared" ca="1" si="24"/>
        <v>Desvinculado</v>
      </c>
      <c r="Q573" s="129"/>
      <c r="R573" s="104">
        <v>2</v>
      </c>
      <c r="S573" s="104">
        <f t="shared" si="26"/>
        <v>5</v>
      </c>
      <c r="T573" s="104">
        <f t="shared" si="2"/>
        <v>68</v>
      </c>
      <c r="U573" s="129">
        <f t="shared" si="3"/>
        <v>4.5</v>
      </c>
      <c r="V573" s="129"/>
      <c r="W573" s="129" t="str">
        <f t="shared" ca="1" si="4"/>
        <v>No Aplica</v>
      </c>
      <c r="X573" s="129">
        <f t="shared" ca="1" si="5"/>
        <v>2024</v>
      </c>
      <c r="Y573" s="129">
        <f t="shared" ca="1" si="6"/>
        <v>2027</v>
      </c>
      <c r="Z573" s="129"/>
      <c r="AA573" s="113">
        <f t="shared" si="7"/>
        <v>-45108</v>
      </c>
      <c r="AB573" s="112">
        <f t="shared" si="8"/>
        <v>1</v>
      </c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</row>
    <row r="574" spans="1:39">
      <c r="A574" s="22" t="s">
        <v>3268</v>
      </c>
      <c r="B574" s="23" t="s">
        <v>39</v>
      </c>
      <c r="C574" s="23" t="s">
        <v>474</v>
      </c>
      <c r="D574" s="23" t="s">
        <v>3269</v>
      </c>
      <c r="E574" s="147" t="s">
        <v>3270</v>
      </c>
      <c r="F574" s="23" t="s">
        <v>43</v>
      </c>
      <c r="G574" s="134">
        <v>43425</v>
      </c>
      <c r="H574" s="125">
        <v>43466</v>
      </c>
      <c r="I574" s="23" t="s">
        <v>3271</v>
      </c>
      <c r="J574" s="26">
        <v>1</v>
      </c>
      <c r="K574" s="23" t="s">
        <v>3272</v>
      </c>
      <c r="L574" s="209"/>
      <c r="M574" s="210"/>
      <c r="N574" s="210"/>
      <c r="O574" s="210"/>
      <c r="P574" s="23" t="str">
        <f t="shared" ca="1" si="24"/>
        <v>Nombrado Vigente</v>
      </c>
      <c r="Q574" s="129"/>
      <c r="R574" s="129"/>
      <c r="S574" s="104" t="str">
        <f t="shared" si="26"/>
        <v/>
      </c>
      <c r="T574" s="104" t="str">
        <f t="shared" si="2"/>
        <v/>
      </c>
      <c r="U574" s="129" t="str">
        <f t="shared" si="3"/>
        <v/>
      </c>
      <c r="V574" s="129"/>
      <c r="W574" s="129" t="str">
        <f t="shared" ca="1" si="4"/>
        <v>No Aplica</v>
      </c>
      <c r="X574" s="129">
        <f t="shared" ca="1" si="5"/>
        <v>2024</v>
      </c>
      <c r="Y574" s="129">
        <f t="shared" ca="1" si="6"/>
        <v>2027</v>
      </c>
      <c r="Z574" s="129"/>
      <c r="AA574" s="113">
        <f t="shared" si="7"/>
        <v>0</v>
      </c>
      <c r="AB574" s="112">
        <f t="shared" si="8"/>
        <v>0</v>
      </c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</row>
    <row r="575" spans="1:39">
      <c r="A575" s="22" t="s">
        <v>3273</v>
      </c>
      <c r="B575" s="23" t="s">
        <v>127</v>
      </c>
      <c r="C575" s="23" t="s">
        <v>527</v>
      </c>
      <c r="D575" s="23" t="s">
        <v>3274</v>
      </c>
      <c r="E575" s="147" t="s">
        <v>3275</v>
      </c>
      <c r="F575" s="23" t="s">
        <v>43</v>
      </c>
      <c r="G575" s="125">
        <v>43510</v>
      </c>
      <c r="H575" s="125">
        <v>43518</v>
      </c>
      <c r="I575" s="23" t="s">
        <v>3276</v>
      </c>
      <c r="J575" s="26">
        <v>1</v>
      </c>
      <c r="K575" s="23" t="s">
        <v>3277</v>
      </c>
      <c r="L575" s="209"/>
      <c r="M575" s="210"/>
      <c r="N575" s="210"/>
      <c r="O575" s="210"/>
      <c r="P575" s="23" t="str">
        <f t="shared" ca="1" si="24"/>
        <v>Nombrado Vigente</v>
      </c>
      <c r="Q575" s="129"/>
      <c r="R575" s="129"/>
      <c r="S575" s="104" t="str">
        <f t="shared" si="26"/>
        <v/>
      </c>
      <c r="T575" s="104" t="str">
        <f t="shared" si="2"/>
        <v/>
      </c>
      <c r="U575" s="129" t="str">
        <f t="shared" si="3"/>
        <v/>
      </c>
      <c r="V575" s="129"/>
      <c r="W575" s="129" t="str">
        <f t="shared" ca="1" si="4"/>
        <v>No Aplica</v>
      </c>
      <c r="X575" s="129">
        <f t="shared" ca="1" si="5"/>
        <v>2025</v>
      </c>
      <c r="Y575" s="129">
        <f t="shared" ca="1" si="6"/>
        <v>2028</v>
      </c>
      <c r="Z575" s="129"/>
      <c r="AA575" s="113">
        <f t="shared" si="7"/>
        <v>0</v>
      </c>
      <c r="AB575" s="112">
        <f t="shared" si="8"/>
        <v>0</v>
      </c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</row>
    <row r="576" spans="1:39">
      <c r="A576" s="160" t="s">
        <v>3278</v>
      </c>
      <c r="B576" s="161" t="s">
        <v>231</v>
      </c>
      <c r="C576" s="161" t="s">
        <v>516</v>
      </c>
      <c r="D576" s="161" t="s">
        <v>3279</v>
      </c>
      <c r="E576" s="216" t="s">
        <v>3280</v>
      </c>
      <c r="F576" s="161" t="s">
        <v>43</v>
      </c>
      <c r="G576" s="162">
        <v>43475</v>
      </c>
      <c r="H576" s="162">
        <v>43514</v>
      </c>
      <c r="I576" s="161" t="s">
        <v>3281</v>
      </c>
      <c r="J576" s="163">
        <v>1</v>
      </c>
      <c r="K576" s="161" t="s">
        <v>3282</v>
      </c>
      <c r="L576" s="218"/>
      <c r="M576" s="165"/>
      <c r="N576" s="165" t="s">
        <v>36</v>
      </c>
      <c r="O576" s="228">
        <v>45230</v>
      </c>
      <c r="P576" s="161" t="str">
        <f t="shared" ca="1" si="24"/>
        <v>Desvinculado</v>
      </c>
      <c r="Q576" s="144"/>
      <c r="R576" s="167">
        <v>2</v>
      </c>
      <c r="S576" s="167">
        <f t="shared" si="26"/>
        <v>8</v>
      </c>
      <c r="T576" s="167">
        <f t="shared" si="2"/>
        <v>86</v>
      </c>
      <c r="U576" s="144">
        <f t="shared" si="3"/>
        <v>4.7</v>
      </c>
      <c r="V576" s="144"/>
      <c r="W576" s="144" t="str">
        <f t="shared" ca="1" si="4"/>
        <v>No Aplica</v>
      </c>
      <c r="X576" s="144">
        <f t="shared" ca="1" si="5"/>
        <v>2025</v>
      </c>
      <c r="Y576" s="144">
        <f t="shared" ca="1" si="6"/>
        <v>2028</v>
      </c>
      <c r="Z576" s="144"/>
      <c r="AA576" s="168">
        <f t="shared" si="7"/>
        <v>-45230</v>
      </c>
      <c r="AB576" s="167">
        <f t="shared" si="8"/>
        <v>1</v>
      </c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</row>
    <row r="577" spans="1:39">
      <c r="A577" s="22" t="s">
        <v>3283</v>
      </c>
      <c r="B577" s="23" t="s">
        <v>92</v>
      </c>
      <c r="C577" s="23" t="s">
        <v>138</v>
      </c>
      <c r="D577" s="23" t="s">
        <v>727</v>
      </c>
      <c r="E577" s="147" t="s">
        <v>3284</v>
      </c>
      <c r="F577" s="23" t="s">
        <v>43</v>
      </c>
      <c r="G577" s="125">
        <v>43488</v>
      </c>
      <c r="H577" s="125">
        <v>43497</v>
      </c>
      <c r="I577" s="23" t="s">
        <v>3285</v>
      </c>
      <c r="J577" s="26">
        <v>1</v>
      </c>
      <c r="K577" s="23" t="s">
        <v>3286</v>
      </c>
      <c r="L577" s="209"/>
      <c r="M577" s="210"/>
      <c r="N577" s="210"/>
      <c r="O577" s="210"/>
      <c r="P577" s="23" t="str">
        <f t="shared" ca="1" si="24"/>
        <v>Nombrado Vigente</v>
      </c>
      <c r="Q577" s="129"/>
      <c r="R577" s="129"/>
      <c r="S577" s="104" t="str">
        <f t="shared" si="26"/>
        <v/>
      </c>
      <c r="T577" s="104" t="str">
        <f t="shared" si="2"/>
        <v/>
      </c>
      <c r="U577" s="129" t="str">
        <f t="shared" si="3"/>
        <v/>
      </c>
      <c r="V577" s="129"/>
      <c r="W577" s="129" t="str">
        <f t="shared" ca="1" si="4"/>
        <v>No Aplica</v>
      </c>
      <c r="X577" s="129">
        <f t="shared" ca="1" si="5"/>
        <v>2025</v>
      </c>
      <c r="Y577" s="129">
        <f t="shared" ca="1" si="6"/>
        <v>2028</v>
      </c>
      <c r="Z577" s="129"/>
      <c r="AA577" s="113">
        <f t="shared" si="7"/>
        <v>0</v>
      </c>
      <c r="AB577" s="112">
        <f t="shared" si="8"/>
        <v>0</v>
      </c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</row>
    <row r="578" spans="1:39">
      <c r="A578" s="22" t="s">
        <v>3287</v>
      </c>
      <c r="B578" s="23" t="s">
        <v>294</v>
      </c>
      <c r="C578" s="23" t="s">
        <v>971</v>
      </c>
      <c r="D578" s="23" t="s">
        <v>830</v>
      </c>
      <c r="E578" s="147" t="s">
        <v>3288</v>
      </c>
      <c r="F578" s="23" t="s">
        <v>43</v>
      </c>
      <c r="G578" s="125">
        <v>43601</v>
      </c>
      <c r="H578" s="125">
        <v>43619</v>
      </c>
      <c r="I578" s="23" t="s">
        <v>3289</v>
      </c>
      <c r="J578" s="26">
        <v>1</v>
      </c>
      <c r="K578" s="23" t="s">
        <v>3290</v>
      </c>
      <c r="L578" s="209"/>
      <c r="M578" s="210"/>
      <c r="N578" s="210"/>
      <c r="O578" s="210"/>
      <c r="P578" s="23" t="str">
        <f t="shared" ca="1" si="24"/>
        <v>Nombrado Vigente</v>
      </c>
      <c r="Q578" s="129"/>
      <c r="R578" s="129"/>
      <c r="S578" s="104" t="str">
        <f t="shared" si="26"/>
        <v/>
      </c>
      <c r="T578" s="104" t="str">
        <f t="shared" si="2"/>
        <v/>
      </c>
      <c r="U578" s="129" t="str">
        <f t="shared" si="3"/>
        <v/>
      </c>
      <c r="V578" s="129"/>
      <c r="W578" s="129" t="str">
        <f t="shared" ca="1" si="4"/>
        <v>No Aplica</v>
      </c>
      <c r="X578" s="129">
        <f t="shared" ca="1" si="5"/>
        <v>2025</v>
      </c>
      <c r="Y578" s="129">
        <f t="shared" ca="1" si="6"/>
        <v>2028</v>
      </c>
      <c r="Z578" s="129"/>
      <c r="AA578" s="113">
        <f t="shared" si="7"/>
        <v>0</v>
      </c>
      <c r="AB578" s="112">
        <f t="shared" si="8"/>
        <v>0</v>
      </c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</row>
    <row r="579" spans="1:39">
      <c r="A579" s="22" t="s">
        <v>3291</v>
      </c>
      <c r="B579" s="23" t="s">
        <v>39</v>
      </c>
      <c r="C579" s="23" t="s">
        <v>282</v>
      </c>
      <c r="D579" s="23" t="s">
        <v>3292</v>
      </c>
      <c r="E579" s="147" t="s">
        <v>3293</v>
      </c>
      <c r="F579" s="23" t="s">
        <v>33</v>
      </c>
      <c r="G579" s="125">
        <v>43528</v>
      </c>
      <c r="H579" s="125">
        <v>43542</v>
      </c>
      <c r="I579" s="23" t="s">
        <v>3294</v>
      </c>
      <c r="J579" s="26">
        <v>1</v>
      </c>
      <c r="K579" s="23" t="s">
        <v>3295</v>
      </c>
      <c r="L579" s="209"/>
      <c r="M579" s="210"/>
      <c r="N579" s="210"/>
      <c r="O579" s="210"/>
      <c r="P579" s="23" t="str">
        <f t="shared" ca="1" si="24"/>
        <v>Nombrado Vigente</v>
      </c>
      <c r="Q579" s="129"/>
      <c r="R579" s="129"/>
      <c r="S579" s="104" t="str">
        <f t="shared" si="26"/>
        <v/>
      </c>
      <c r="T579" s="104" t="str">
        <f t="shared" si="2"/>
        <v/>
      </c>
      <c r="U579" s="129" t="str">
        <f t="shared" si="3"/>
        <v/>
      </c>
      <c r="V579" s="129"/>
      <c r="W579" s="129" t="str">
        <f t="shared" ca="1" si="4"/>
        <v>No Aplica</v>
      </c>
      <c r="X579" s="129">
        <f t="shared" ca="1" si="5"/>
        <v>2025</v>
      </c>
      <c r="Y579" s="129">
        <f t="shared" ca="1" si="6"/>
        <v>2028</v>
      </c>
      <c r="Z579" s="129"/>
      <c r="AA579" s="113">
        <f t="shared" si="7"/>
        <v>0</v>
      </c>
      <c r="AB579" s="112">
        <f t="shared" si="8"/>
        <v>0</v>
      </c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</row>
    <row r="580" spans="1:39">
      <c r="A580" s="22" t="s">
        <v>3296</v>
      </c>
      <c r="B580" s="23" t="s">
        <v>231</v>
      </c>
      <c r="C580" s="23" t="s">
        <v>232</v>
      </c>
      <c r="D580" s="23" t="s">
        <v>727</v>
      </c>
      <c r="E580" s="147" t="s">
        <v>3297</v>
      </c>
      <c r="F580" s="23" t="s">
        <v>43</v>
      </c>
      <c r="G580" s="125">
        <v>43476</v>
      </c>
      <c r="H580" s="125">
        <v>43497</v>
      </c>
      <c r="I580" s="23" t="s">
        <v>3298</v>
      </c>
      <c r="J580" s="26">
        <v>1</v>
      </c>
      <c r="K580" s="23" t="s">
        <v>3299</v>
      </c>
      <c r="L580" s="209"/>
      <c r="M580" s="210"/>
      <c r="N580" s="210"/>
      <c r="O580" s="210"/>
      <c r="P580" s="23" t="str">
        <f t="shared" ca="1" si="24"/>
        <v>Nombrado Vigente</v>
      </c>
      <c r="Q580" s="129"/>
      <c r="R580" s="129"/>
      <c r="S580" s="104" t="str">
        <f t="shared" si="26"/>
        <v/>
      </c>
      <c r="T580" s="104" t="str">
        <f t="shared" si="2"/>
        <v/>
      </c>
      <c r="U580" s="129" t="str">
        <f t="shared" si="3"/>
        <v/>
      </c>
      <c r="V580" s="129"/>
      <c r="W580" s="129" t="str">
        <f t="shared" ca="1" si="4"/>
        <v>No Aplica</v>
      </c>
      <c r="X580" s="129">
        <f t="shared" ca="1" si="5"/>
        <v>2025</v>
      </c>
      <c r="Y580" s="129">
        <f t="shared" ca="1" si="6"/>
        <v>2028</v>
      </c>
      <c r="Z580" s="129"/>
      <c r="AA580" s="113">
        <f t="shared" si="7"/>
        <v>0</v>
      </c>
      <c r="AB580" s="112">
        <f t="shared" si="8"/>
        <v>0</v>
      </c>
      <c r="AC580" s="111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</row>
    <row r="581" spans="1:39">
      <c r="A581" s="22" t="s">
        <v>3300</v>
      </c>
      <c r="B581" s="23" t="s">
        <v>294</v>
      </c>
      <c r="C581" s="23" t="s">
        <v>971</v>
      </c>
      <c r="D581" s="23" t="s">
        <v>727</v>
      </c>
      <c r="E581" s="147" t="s">
        <v>3301</v>
      </c>
      <c r="F581" s="23" t="s">
        <v>33</v>
      </c>
      <c r="G581" s="125">
        <v>43591</v>
      </c>
      <c r="H581" s="134">
        <v>43752</v>
      </c>
      <c r="I581" s="23" t="s">
        <v>3302</v>
      </c>
      <c r="J581" s="26">
        <v>1</v>
      </c>
      <c r="K581" s="23" t="s">
        <v>3303</v>
      </c>
      <c r="L581" s="126"/>
      <c r="M581" s="172"/>
      <c r="N581" s="229"/>
      <c r="O581" s="230"/>
      <c r="P581" s="231" t="str">
        <f t="shared" ca="1" si="24"/>
        <v>Nombrado Vigente</v>
      </c>
      <c r="Q581" s="232"/>
      <c r="R581" s="233"/>
      <c r="S581" s="233" t="str">
        <f t="shared" si="26"/>
        <v/>
      </c>
      <c r="T581" s="104" t="str">
        <f t="shared" si="2"/>
        <v/>
      </c>
      <c r="U581" s="234" t="str">
        <f t="shared" si="3"/>
        <v/>
      </c>
      <c r="V581" s="232"/>
      <c r="W581" s="235" t="str">
        <f t="shared" ca="1" si="4"/>
        <v>No Aplica</v>
      </c>
      <c r="X581" s="232">
        <f t="shared" ca="1" si="5"/>
        <v>2025</v>
      </c>
      <c r="Y581" s="236">
        <f t="shared" ca="1" si="6"/>
        <v>2028</v>
      </c>
      <c r="Z581" s="237"/>
      <c r="AA581" s="113">
        <f t="shared" si="7"/>
        <v>0</v>
      </c>
      <c r="AB581" s="112">
        <f t="shared" si="8"/>
        <v>0</v>
      </c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</row>
    <row r="582" spans="1:39">
      <c r="A582" s="22" t="s">
        <v>3304</v>
      </c>
      <c r="B582" s="23" t="s">
        <v>49</v>
      </c>
      <c r="C582" s="23" t="s">
        <v>385</v>
      </c>
      <c r="D582" s="23" t="s">
        <v>3305</v>
      </c>
      <c r="E582" s="147" t="s">
        <v>3306</v>
      </c>
      <c r="F582" s="23" t="s">
        <v>33</v>
      </c>
      <c r="G582" s="125">
        <v>43517</v>
      </c>
      <c r="H582" s="125">
        <v>43525</v>
      </c>
      <c r="I582" s="23" t="s">
        <v>3307</v>
      </c>
      <c r="J582" s="26">
        <v>1</v>
      </c>
      <c r="K582" s="23" t="s">
        <v>3308</v>
      </c>
      <c r="L582" s="209"/>
      <c r="M582" s="210"/>
      <c r="N582" s="210"/>
      <c r="O582" s="210"/>
      <c r="P582" s="23" t="str">
        <f t="shared" ca="1" si="24"/>
        <v>Nombrado Vigente</v>
      </c>
      <c r="Q582" s="129"/>
      <c r="R582" s="129"/>
      <c r="S582" s="104" t="str">
        <f t="shared" si="26"/>
        <v/>
      </c>
      <c r="T582" s="104" t="str">
        <f t="shared" si="2"/>
        <v/>
      </c>
      <c r="U582" s="129" t="str">
        <f t="shared" si="3"/>
        <v/>
      </c>
      <c r="V582" s="129"/>
      <c r="W582" s="129" t="str">
        <f t="shared" ca="1" si="4"/>
        <v>No Aplica</v>
      </c>
      <c r="X582" s="129">
        <f t="shared" ca="1" si="5"/>
        <v>2025</v>
      </c>
      <c r="Y582" s="129">
        <f t="shared" ca="1" si="6"/>
        <v>2028</v>
      </c>
      <c r="Z582" s="129"/>
      <c r="AA582" s="113">
        <f t="shared" si="7"/>
        <v>0</v>
      </c>
      <c r="AB582" s="112">
        <f t="shared" si="8"/>
        <v>0</v>
      </c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</row>
    <row r="583" spans="1:39">
      <c r="A583" s="22" t="s">
        <v>3309</v>
      </c>
      <c r="B583" s="23" t="s">
        <v>29</v>
      </c>
      <c r="C583" s="23" t="s">
        <v>30</v>
      </c>
      <c r="D583" s="23" t="s">
        <v>888</v>
      </c>
      <c r="E583" s="147" t="s">
        <v>3310</v>
      </c>
      <c r="F583" s="23" t="s">
        <v>43</v>
      </c>
      <c r="G583" s="125">
        <v>43493</v>
      </c>
      <c r="H583" s="125">
        <v>43525</v>
      </c>
      <c r="I583" s="23" t="s">
        <v>3311</v>
      </c>
      <c r="J583" s="26">
        <v>1</v>
      </c>
      <c r="K583" s="23" t="s">
        <v>3312</v>
      </c>
      <c r="L583" s="209"/>
      <c r="M583" s="210"/>
      <c r="N583" s="210"/>
      <c r="O583" s="210"/>
      <c r="P583" s="23" t="str">
        <f t="shared" ca="1" si="24"/>
        <v>Nombrado Vigente</v>
      </c>
      <c r="Q583" s="129"/>
      <c r="R583" s="129"/>
      <c r="S583" s="104" t="str">
        <f t="shared" si="26"/>
        <v/>
      </c>
      <c r="T583" s="104" t="str">
        <f t="shared" si="2"/>
        <v/>
      </c>
      <c r="U583" s="129" t="str">
        <f t="shared" si="3"/>
        <v/>
      </c>
      <c r="V583" s="129"/>
      <c r="W583" s="129" t="str">
        <f t="shared" ca="1" si="4"/>
        <v>No Aplica</v>
      </c>
      <c r="X583" s="129">
        <f t="shared" ca="1" si="5"/>
        <v>2025</v>
      </c>
      <c r="Y583" s="129">
        <f t="shared" ca="1" si="6"/>
        <v>2028</v>
      </c>
      <c r="Z583" s="129"/>
      <c r="AA583" s="113">
        <f t="shared" si="7"/>
        <v>0</v>
      </c>
      <c r="AB583" s="112">
        <f t="shared" si="8"/>
        <v>0</v>
      </c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</row>
    <row r="584" spans="1:39">
      <c r="A584" s="22" t="s">
        <v>3313</v>
      </c>
      <c r="B584" s="23" t="s">
        <v>39</v>
      </c>
      <c r="C584" s="23" t="s">
        <v>474</v>
      </c>
      <c r="D584" s="23" t="s">
        <v>3314</v>
      </c>
      <c r="E584" s="147" t="s">
        <v>3315</v>
      </c>
      <c r="F584" s="23" t="s">
        <v>33</v>
      </c>
      <c r="G584" s="125">
        <v>43741</v>
      </c>
      <c r="H584" s="125">
        <v>43770</v>
      </c>
      <c r="I584" s="23" t="s">
        <v>3316</v>
      </c>
      <c r="J584" s="26">
        <v>1</v>
      </c>
      <c r="K584" s="23" t="s">
        <v>3317</v>
      </c>
      <c r="L584" s="209"/>
      <c r="M584" s="210"/>
      <c r="N584" s="210"/>
      <c r="O584" s="210"/>
      <c r="P584" s="23" t="str">
        <f t="shared" ca="1" si="24"/>
        <v>Nombrado Vigente</v>
      </c>
      <c r="Q584" s="129"/>
      <c r="R584" s="129"/>
      <c r="S584" s="104" t="str">
        <f t="shared" si="26"/>
        <v/>
      </c>
      <c r="T584" s="104" t="str">
        <f t="shared" si="2"/>
        <v/>
      </c>
      <c r="U584" s="129" t="str">
        <f t="shared" si="3"/>
        <v/>
      </c>
      <c r="V584" s="129"/>
      <c r="W584" s="129" t="str">
        <f t="shared" ca="1" si="4"/>
        <v>No Aplica</v>
      </c>
      <c r="X584" s="129">
        <f t="shared" ca="1" si="5"/>
        <v>2025</v>
      </c>
      <c r="Y584" s="129">
        <f t="shared" ca="1" si="6"/>
        <v>2028</v>
      </c>
      <c r="Z584" s="129"/>
      <c r="AA584" s="113">
        <f t="shared" si="7"/>
        <v>0</v>
      </c>
      <c r="AB584" s="112">
        <f t="shared" si="8"/>
        <v>0</v>
      </c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</row>
    <row r="585" spans="1:39">
      <c r="A585" s="22" t="s">
        <v>3318</v>
      </c>
      <c r="B585" s="23" t="s">
        <v>300</v>
      </c>
      <c r="C585" s="23" t="s">
        <v>396</v>
      </c>
      <c r="D585" s="23" t="s">
        <v>3319</v>
      </c>
      <c r="E585" s="147" t="s">
        <v>3320</v>
      </c>
      <c r="F585" s="23" t="s">
        <v>43</v>
      </c>
      <c r="G585" s="125">
        <v>43543</v>
      </c>
      <c r="H585" s="125">
        <v>43563</v>
      </c>
      <c r="I585" s="23" t="s">
        <v>3321</v>
      </c>
      <c r="J585" s="26">
        <v>1</v>
      </c>
      <c r="K585" s="23" t="s">
        <v>3322</v>
      </c>
      <c r="L585" s="209"/>
      <c r="M585" s="210"/>
      <c r="N585" s="210"/>
      <c r="O585" s="210"/>
      <c r="P585" s="23" t="str">
        <f t="shared" ca="1" si="24"/>
        <v>Nombrado Vigente</v>
      </c>
      <c r="Q585" s="129"/>
      <c r="R585" s="129"/>
      <c r="S585" s="104" t="str">
        <f t="shared" si="26"/>
        <v/>
      </c>
      <c r="T585" s="104" t="str">
        <f t="shared" si="2"/>
        <v/>
      </c>
      <c r="U585" s="129" t="str">
        <f t="shared" si="3"/>
        <v/>
      </c>
      <c r="V585" s="129"/>
      <c r="W585" s="129" t="str">
        <f t="shared" ca="1" si="4"/>
        <v>No Aplica</v>
      </c>
      <c r="X585" s="129">
        <f t="shared" ca="1" si="5"/>
        <v>2025</v>
      </c>
      <c r="Y585" s="129">
        <f t="shared" ca="1" si="6"/>
        <v>2028</v>
      </c>
      <c r="Z585" s="129"/>
      <c r="AA585" s="113">
        <f t="shared" si="7"/>
        <v>0</v>
      </c>
      <c r="AB585" s="112">
        <f t="shared" si="8"/>
        <v>0</v>
      </c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</row>
    <row r="586" spans="1:39">
      <c r="A586" s="22" t="s">
        <v>3323</v>
      </c>
      <c r="B586" s="23" t="s">
        <v>127</v>
      </c>
      <c r="C586" s="23" t="s">
        <v>288</v>
      </c>
      <c r="D586" s="23" t="s">
        <v>732</v>
      </c>
      <c r="E586" s="147" t="s">
        <v>3324</v>
      </c>
      <c r="F586" s="23" t="s">
        <v>33</v>
      </c>
      <c r="G586" s="125">
        <v>43510</v>
      </c>
      <c r="H586" s="125">
        <v>43517</v>
      </c>
      <c r="I586" s="23" t="s">
        <v>3325</v>
      </c>
      <c r="J586" s="26">
        <v>1</v>
      </c>
      <c r="K586" s="23" t="s">
        <v>3326</v>
      </c>
      <c r="L586" s="179"/>
      <c r="N586" s="127"/>
      <c r="O586" s="45"/>
      <c r="P586" s="23" t="str">
        <f t="shared" ca="1" si="24"/>
        <v>Nombrado Vigente</v>
      </c>
      <c r="Q586" s="129"/>
      <c r="R586" s="104"/>
      <c r="S586" s="104" t="str">
        <f t="shared" si="26"/>
        <v/>
      </c>
      <c r="T586" s="104" t="str">
        <f t="shared" si="2"/>
        <v/>
      </c>
      <c r="U586" s="129" t="str">
        <f t="shared" si="3"/>
        <v/>
      </c>
      <c r="V586" s="104">
        <v>1</v>
      </c>
      <c r="W586" s="129" t="str">
        <f t="shared" ca="1" si="4"/>
        <v>No Aplica</v>
      </c>
      <c r="X586" s="129">
        <f t="shared" ca="1" si="5"/>
        <v>2025</v>
      </c>
      <c r="Y586" s="129">
        <f t="shared" ca="1" si="6"/>
        <v>2028</v>
      </c>
      <c r="Z586" s="104">
        <v>1</v>
      </c>
      <c r="AA586" s="113">
        <f t="shared" si="7"/>
        <v>0</v>
      </c>
      <c r="AB586" s="112">
        <f t="shared" si="8"/>
        <v>0</v>
      </c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</row>
    <row r="587" spans="1:39">
      <c r="A587" s="22" t="s">
        <v>3327</v>
      </c>
      <c r="B587" s="23" t="s">
        <v>111</v>
      </c>
      <c r="C587" s="23" t="s">
        <v>522</v>
      </c>
      <c r="D587" s="23" t="s">
        <v>910</v>
      </c>
      <c r="E587" s="147" t="s">
        <v>3328</v>
      </c>
      <c r="F587" s="23" t="s">
        <v>33</v>
      </c>
      <c r="G587" s="134">
        <v>43755</v>
      </c>
      <c r="H587" s="125">
        <v>43770</v>
      </c>
      <c r="I587" s="23" t="s">
        <v>3329</v>
      </c>
      <c r="J587" s="26">
        <v>1</v>
      </c>
      <c r="K587" s="23" t="s">
        <v>3330</v>
      </c>
      <c r="L587" s="209"/>
      <c r="M587" s="210"/>
      <c r="N587" s="210"/>
      <c r="O587" s="210"/>
      <c r="P587" s="23" t="str">
        <f t="shared" ca="1" si="24"/>
        <v>Nombrado Vigente</v>
      </c>
      <c r="Q587" s="129"/>
      <c r="R587" s="129"/>
      <c r="S587" s="104" t="str">
        <f t="shared" si="26"/>
        <v/>
      </c>
      <c r="T587" s="104" t="str">
        <f t="shared" si="2"/>
        <v/>
      </c>
      <c r="U587" s="129" t="str">
        <f t="shared" si="3"/>
        <v/>
      </c>
      <c r="V587" s="129"/>
      <c r="W587" s="129" t="str">
        <f t="shared" ca="1" si="4"/>
        <v>No Aplica</v>
      </c>
      <c r="X587" s="129">
        <f t="shared" ca="1" si="5"/>
        <v>2025</v>
      </c>
      <c r="Y587" s="129">
        <f t="shared" ca="1" si="6"/>
        <v>2028</v>
      </c>
      <c r="Z587" s="129"/>
      <c r="AA587" s="113">
        <f t="shared" si="7"/>
        <v>0</v>
      </c>
      <c r="AB587" s="112">
        <f t="shared" si="8"/>
        <v>0</v>
      </c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</row>
    <row r="588" spans="1:39">
      <c r="A588" s="22" t="s">
        <v>3331</v>
      </c>
      <c r="B588" s="23" t="s">
        <v>29</v>
      </c>
      <c r="C588" s="23" t="s">
        <v>30</v>
      </c>
      <c r="D588" s="23" t="s">
        <v>798</v>
      </c>
      <c r="E588" s="147" t="s">
        <v>3332</v>
      </c>
      <c r="F588" s="23" t="s">
        <v>43</v>
      </c>
      <c r="G588" s="125">
        <v>43677</v>
      </c>
      <c r="H588" s="125">
        <v>43710</v>
      </c>
      <c r="I588" s="23" t="s">
        <v>3333</v>
      </c>
      <c r="J588" s="26">
        <v>1</v>
      </c>
      <c r="K588" s="23" t="s">
        <v>3334</v>
      </c>
      <c r="L588" s="209"/>
      <c r="M588" s="210"/>
      <c r="N588" s="210"/>
      <c r="O588" s="210"/>
      <c r="P588" s="23" t="str">
        <f t="shared" ca="1" si="24"/>
        <v>Nombrado Vigente</v>
      </c>
      <c r="Q588" s="129"/>
      <c r="R588" s="129"/>
      <c r="S588" s="104" t="str">
        <f t="shared" si="26"/>
        <v/>
      </c>
      <c r="T588" s="104" t="str">
        <f t="shared" si="2"/>
        <v/>
      </c>
      <c r="U588" s="129" t="str">
        <f t="shared" si="3"/>
        <v/>
      </c>
      <c r="V588" s="129"/>
      <c r="W588" s="129" t="str">
        <f t="shared" ca="1" si="4"/>
        <v>No Aplica</v>
      </c>
      <c r="X588" s="129">
        <f t="shared" ca="1" si="5"/>
        <v>2025</v>
      </c>
      <c r="Y588" s="129">
        <f t="shared" ca="1" si="6"/>
        <v>2028</v>
      </c>
      <c r="Z588" s="129"/>
      <c r="AA588" s="113">
        <f t="shared" si="7"/>
        <v>0</v>
      </c>
      <c r="AB588" s="112">
        <f t="shared" si="8"/>
        <v>0</v>
      </c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</row>
    <row r="589" spans="1:39">
      <c r="A589" s="22" t="s">
        <v>3335</v>
      </c>
      <c r="B589" s="23" t="s">
        <v>39</v>
      </c>
      <c r="C589" s="23" t="s">
        <v>40</v>
      </c>
      <c r="D589" s="23" t="s">
        <v>671</v>
      </c>
      <c r="E589" s="147" t="s">
        <v>3336</v>
      </c>
      <c r="F589" s="23" t="s">
        <v>43</v>
      </c>
      <c r="G589" s="125">
        <v>43718</v>
      </c>
      <c r="H589" s="125">
        <v>43714</v>
      </c>
      <c r="I589" s="23" t="s">
        <v>3337</v>
      </c>
      <c r="J589" s="26">
        <v>1</v>
      </c>
      <c r="K589" s="23" t="s">
        <v>3338</v>
      </c>
      <c r="L589" s="209"/>
      <c r="M589" s="210"/>
      <c r="N589" s="210"/>
      <c r="O589" s="210"/>
      <c r="P589" s="23" t="str">
        <f t="shared" ca="1" si="24"/>
        <v>Nombrado Vigente</v>
      </c>
      <c r="Q589" s="129"/>
      <c r="R589" s="129"/>
      <c r="S589" s="104" t="str">
        <f t="shared" si="26"/>
        <v/>
      </c>
      <c r="T589" s="104" t="str">
        <f t="shared" si="2"/>
        <v/>
      </c>
      <c r="U589" s="129" t="str">
        <f t="shared" si="3"/>
        <v/>
      </c>
      <c r="V589" s="129"/>
      <c r="W589" s="129" t="str">
        <f t="shared" ca="1" si="4"/>
        <v>No Aplica</v>
      </c>
      <c r="X589" s="129">
        <f t="shared" ca="1" si="5"/>
        <v>2025</v>
      </c>
      <c r="Y589" s="129">
        <f t="shared" ca="1" si="6"/>
        <v>2028</v>
      </c>
      <c r="Z589" s="129"/>
      <c r="AA589" s="113">
        <f t="shared" si="7"/>
        <v>0</v>
      </c>
      <c r="AB589" s="112">
        <f t="shared" si="8"/>
        <v>0</v>
      </c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</row>
    <row r="590" spans="1:39">
      <c r="A590" s="22" t="s">
        <v>3339</v>
      </c>
      <c r="B590" s="23" t="s">
        <v>39</v>
      </c>
      <c r="C590" s="23" t="s">
        <v>313</v>
      </c>
      <c r="D590" s="23" t="s">
        <v>705</v>
      </c>
      <c r="E590" s="147" t="s">
        <v>3340</v>
      </c>
      <c r="F590" s="23" t="s">
        <v>33</v>
      </c>
      <c r="G590" s="125">
        <v>43570</v>
      </c>
      <c r="H590" s="125">
        <v>43586</v>
      </c>
      <c r="I590" s="23" t="s">
        <v>3341</v>
      </c>
      <c r="J590" s="26">
        <v>1</v>
      </c>
      <c r="K590" s="23" t="s">
        <v>3342</v>
      </c>
      <c r="L590" s="209"/>
      <c r="M590" s="210"/>
      <c r="N590" s="210"/>
      <c r="O590" s="210"/>
      <c r="P590" s="23" t="str">
        <f t="shared" ca="1" si="24"/>
        <v>Nombrado Vigente</v>
      </c>
      <c r="Q590" s="129"/>
      <c r="R590" s="129"/>
      <c r="S590" s="104" t="str">
        <f t="shared" si="26"/>
        <v/>
      </c>
      <c r="T590" s="104" t="str">
        <f t="shared" si="2"/>
        <v/>
      </c>
      <c r="U590" s="129" t="str">
        <f t="shared" si="3"/>
        <v/>
      </c>
      <c r="V590" s="129"/>
      <c r="W590" s="129" t="str">
        <f t="shared" ca="1" si="4"/>
        <v>No Aplica</v>
      </c>
      <c r="X590" s="129">
        <f t="shared" ca="1" si="5"/>
        <v>2025</v>
      </c>
      <c r="Y590" s="129">
        <f t="shared" ca="1" si="6"/>
        <v>2028</v>
      </c>
      <c r="Z590" s="129"/>
      <c r="AA590" s="113">
        <f t="shared" si="7"/>
        <v>0</v>
      </c>
      <c r="AB590" s="112">
        <f t="shared" si="8"/>
        <v>0</v>
      </c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</row>
    <row r="591" spans="1:39">
      <c r="A591" s="22" t="s">
        <v>3343</v>
      </c>
      <c r="B591" s="23" t="s">
        <v>181</v>
      </c>
      <c r="C591" s="23" t="s">
        <v>249</v>
      </c>
      <c r="D591" s="23" t="s">
        <v>3344</v>
      </c>
      <c r="E591" s="147" t="s">
        <v>3345</v>
      </c>
      <c r="F591" s="23" t="s">
        <v>43</v>
      </c>
      <c r="G591" s="125">
        <v>43495</v>
      </c>
      <c r="H591" s="125">
        <v>43525</v>
      </c>
      <c r="I591" s="23" t="s">
        <v>3346</v>
      </c>
      <c r="J591" s="26">
        <v>1</v>
      </c>
      <c r="K591" s="23" t="s">
        <v>3347</v>
      </c>
      <c r="L591" s="209"/>
      <c r="M591" s="210"/>
      <c r="N591" s="210"/>
      <c r="O591" s="210"/>
      <c r="P591" s="23" t="str">
        <f t="shared" ca="1" si="24"/>
        <v>Nombrado Vigente</v>
      </c>
      <c r="Q591" s="129"/>
      <c r="R591" s="129"/>
      <c r="S591" s="104" t="str">
        <f t="shared" si="26"/>
        <v/>
      </c>
      <c r="T591" s="104" t="str">
        <f t="shared" si="2"/>
        <v/>
      </c>
      <c r="U591" s="129" t="str">
        <f t="shared" si="3"/>
        <v/>
      </c>
      <c r="V591" s="129"/>
      <c r="W591" s="129" t="str">
        <f t="shared" ca="1" si="4"/>
        <v>No Aplica</v>
      </c>
      <c r="X591" s="129">
        <f t="shared" ca="1" si="5"/>
        <v>2025</v>
      </c>
      <c r="Y591" s="129">
        <f t="shared" ca="1" si="6"/>
        <v>2028</v>
      </c>
      <c r="Z591" s="129"/>
      <c r="AA591" s="113">
        <f t="shared" si="7"/>
        <v>0</v>
      </c>
      <c r="AB591" s="112">
        <f t="shared" si="8"/>
        <v>0</v>
      </c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</row>
    <row r="592" spans="1:39">
      <c r="A592" s="22" t="s">
        <v>3348</v>
      </c>
      <c r="B592" s="23" t="s">
        <v>29</v>
      </c>
      <c r="C592" s="23" t="s">
        <v>511</v>
      </c>
      <c r="D592" s="23" t="s">
        <v>694</v>
      </c>
      <c r="E592" s="147" t="s">
        <v>3349</v>
      </c>
      <c r="F592" s="23" t="s">
        <v>33</v>
      </c>
      <c r="G592" s="125">
        <v>43601</v>
      </c>
      <c r="H592" s="125">
        <v>43605</v>
      </c>
      <c r="I592" s="23" t="s">
        <v>3350</v>
      </c>
      <c r="J592" s="26">
        <v>1</v>
      </c>
      <c r="K592" s="23" t="s">
        <v>3351</v>
      </c>
      <c r="L592" s="209"/>
      <c r="M592" s="210"/>
      <c r="N592" s="127" t="s">
        <v>36</v>
      </c>
      <c r="O592" s="159">
        <v>45139</v>
      </c>
      <c r="P592" s="23" t="str">
        <f t="shared" ca="1" si="24"/>
        <v>Desvinculado</v>
      </c>
      <c r="Q592" s="129"/>
      <c r="R592" s="104">
        <v>2</v>
      </c>
      <c r="S592" s="104">
        <f t="shared" si="26"/>
        <v>6</v>
      </c>
      <c r="T592" s="104">
        <f t="shared" si="2"/>
        <v>73</v>
      </c>
      <c r="U592" s="129">
        <f t="shared" si="3"/>
        <v>4.2</v>
      </c>
      <c r="V592" s="129"/>
      <c r="W592" s="129" t="str">
        <f t="shared" ca="1" si="4"/>
        <v>No Aplica</v>
      </c>
      <c r="X592" s="129">
        <f t="shared" ca="1" si="5"/>
        <v>2025</v>
      </c>
      <c r="Y592" s="129">
        <f t="shared" ca="1" si="6"/>
        <v>2028</v>
      </c>
      <c r="Z592" s="129"/>
      <c r="AA592" s="113">
        <f t="shared" si="7"/>
        <v>-45139</v>
      </c>
      <c r="AB592" s="112">
        <f t="shared" si="8"/>
        <v>1</v>
      </c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</row>
    <row r="593" spans="1:39">
      <c r="A593" s="22" t="s">
        <v>3352</v>
      </c>
      <c r="B593" s="23" t="s">
        <v>463</v>
      </c>
      <c r="C593" s="23" t="s">
        <v>464</v>
      </c>
      <c r="D593" s="23" t="s">
        <v>927</v>
      </c>
      <c r="E593" s="147" t="s">
        <v>3353</v>
      </c>
      <c r="F593" s="23" t="s">
        <v>43</v>
      </c>
      <c r="G593" s="134">
        <v>43754</v>
      </c>
      <c r="H593" s="125">
        <v>43770</v>
      </c>
      <c r="I593" s="23" t="s">
        <v>3354</v>
      </c>
      <c r="J593" s="26">
        <v>1</v>
      </c>
      <c r="K593" s="23" t="s">
        <v>3355</v>
      </c>
      <c r="L593" s="209"/>
      <c r="M593" s="210"/>
      <c r="N593" s="210"/>
      <c r="O593" s="210"/>
      <c r="P593" s="23" t="str">
        <f t="shared" ca="1" si="24"/>
        <v>Nombrado Vigente</v>
      </c>
      <c r="Q593" s="129"/>
      <c r="R593" s="129"/>
      <c r="S593" s="104" t="str">
        <f t="shared" si="26"/>
        <v/>
      </c>
      <c r="T593" s="104" t="str">
        <f t="shared" si="2"/>
        <v/>
      </c>
      <c r="U593" s="129" t="str">
        <f t="shared" si="3"/>
        <v/>
      </c>
      <c r="V593" s="129"/>
      <c r="W593" s="129" t="str">
        <f t="shared" ca="1" si="4"/>
        <v>No Aplica</v>
      </c>
      <c r="X593" s="129">
        <f t="shared" ca="1" si="5"/>
        <v>2025</v>
      </c>
      <c r="Y593" s="129">
        <f t="shared" ca="1" si="6"/>
        <v>2028</v>
      </c>
      <c r="Z593" s="129"/>
      <c r="AA593" s="113">
        <f t="shared" si="7"/>
        <v>0</v>
      </c>
      <c r="AB593" s="112">
        <f t="shared" si="8"/>
        <v>0</v>
      </c>
      <c r="AC593" s="139"/>
      <c r="AD593" s="139"/>
      <c r="AE593" s="139"/>
      <c r="AF593" s="139"/>
      <c r="AG593" s="139"/>
      <c r="AH593" s="139"/>
      <c r="AI593" s="139"/>
      <c r="AJ593" s="139"/>
      <c r="AK593" s="139"/>
      <c r="AL593" s="139"/>
      <c r="AM593" s="139"/>
    </row>
    <row r="594" spans="1:39">
      <c r="A594" s="22" t="s">
        <v>3356</v>
      </c>
      <c r="B594" s="23" t="s">
        <v>463</v>
      </c>
      <c r="C594" s="23" t="s">
        <v>464</v>
      </c>
      <c r="D594" s="23" t="s">
        <v>2084</v>
      </c>
      <c r="E594" s="147" t="s">
        <v>3357</v>
      </c>
      <c r="F594" s="23" t="s">
        <v>43</v>
      </c>
      <c r="G594" s="134">
        <v>43754</v>
      </c>
      <c r="H594" s="125">
        <v>43770</v>
      </c>
      <c r="I594" s="23" t="s">
        <v>3358</v>
      </c>
      <c r="J594" s="26">
        <v>1</v>
      </c>
      <c r="K594" s="23" t="s">
        <v>3359</v>
      </c>
      <c r="L594" s="209"/>
      <c r="M594" s="210"/>
      <c r="N594" s="210"/>
      <c r="O594" s="210"/>
      <c r="P594" s="23" t="str">
        <f t="shared" ca="1" si="24"/>
        <v>Nombrado Vigente</v>
      </c>
      <c r="Q594" s="129"/>
      <c r="R594" s="129"/>
      <c r="S594" s="104" t="str">
        <f t="shared" si="26"/>
        <v/>
      </c>
      <c r="T594" s="104" t="str">
        <f t="shared" si="2"/>
        <v/>
      </c>
      <c r="U594" s="129" t="str">
        <f t="shared" si="3"/>
        <v/>
      </c>
      <c r="V594" s="129"/>
      <c r="W594" s="129" t="str">
        <f t="shared" ca="1" si="4"/>
        <v>No Aplica</v>
      </c>
      <c r="X594" s="129">
        <f t="shared" ca="1" si="5"/>
        <v>2025</v>
      </c>
      <c r="Y594" s="129">
        <f t="shared" ca="1" si="6"/>
        <v>2028</v>
      </c>
      <c r="Z594" s="129"/>
      <c r="AA594" s="113">
        <f t="shared" si="7"/>
        <v>0</v>
      </c>
      <c r="AB594" s="112">
        <f t="shared" si="8"/>
        <v>0</v>
      </c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</row>
    <row r="595" spans="1:39">
      <c r="A595" s="22" t="s">
        <v>3360</v>
      </c>
      <c r="B595" s="23" t="s">
        <v>300</v>
      </c>
      <c r="C595" s="23" t="s">
        <v>941</v>
      </c>
      <c r="D595" s="23" t="s">
        <v>3361</v>
      </c>
      <c r="E595" s="147" t="s">
        <v>3362</v>
      </c>
      <c r="F595" s="23" t="s">
        <v>33</v>
      </c>
      <c r="G595" s="125">
        <v>43686</v>
      </c>
      <c r="H595" s="125">
        <v>43696</v>
      </c>
      <c r="I595" s="23" t="s">
        <v>3363</v>
      </c>
      <c r="J595" s="26">
        <v>1</v>
      </c>
      <c r="K595" s="23" t="s">
        <v>3364</v>
      </c>
      <c r="L595" s="209"/>
      <c r="M595" s="210"/>
      <c r="N595" s="210"/>
      <c r="O595" s="210"/>
      <c r="P595" s="23" t="str">
        <f t="shared" ca="1" si="24"/>
        <v>Nombrado Vigente</v>
      </c>
      <c r="Q595" s="129"/>
      <c r="R595" s="129"/>
      <c r="S595" s="104" t="str">
        <f t="shared" si="26"/>
        <v/>
      </c>
      <c r="T595" s="104" t="str">
        <f t="shared" si="2"/>
        <v/>
      </c>
      <c r="U595" s="129" t="str">
        <f t="shared" si="3"/>
        <v/>
      </c>
      <c r="V595" s="129"/>
      <c r="W595" s="129" t="str">
        <f t="shared" ca="1" si="4"/>
        <v>No Aplica</v>
      </c>
      <c r="X595" s="129">
        <f t="shared" ca="1" si="5"/>
        <v>2025</v>
      </c>
      <c r="Y595" s="129">
        <f t="shared" ca="1" si="6"/>
        <v>2028</v>
      </c>
      <c r="Z595" s="129"/>
      <c r="AA595" s="113">
        <f t="shared" si="7"/>
        <v>0</v>
      </c>
      <c r="AB595" s="112">
        <f t="shared" si="8"/>
        <v>0</v>
      </c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</row>
    <row r="596" spans="1:39">
      <c r="A596" s="22" t="s">
        <v>3365</v>
      </c>
      <c r="B596" s="23" t="s">
        <v>300</v>
      </c>
      <c r="C596" s="23" t="s">
        <v>941</v>
      </c>
      <c r="D596" s="23" t="s">
        <v>3366</v>
      </c>
      <c r="E596" s="147" t="s">
        <v>3367</v>
      </c>
      <c r="F596" s="23" t="s">
        <v>43</v>
      </c>
      <c r="G596" s="125">
        <v>43686</v>
      </c>
      <c r="H596" s="125">
        <v>43696</v>
      </c>
      <c r="I596" s="23" t="s">
        <v>3368</v>
      </c>
      <c r="J596" s="26">
        <v>1</v>
      </c>
      <c r="K596" s="23" t="s">
        <v>3369</v>
      </c>
      <c r="L596" s="209"/>
      <c r="M596" s="210"/>
      <c r="N596" s="127" t="s">
        <v>36</v>
      </c>
      <c r="O596" s="159">
        <v>45108</v>
      </c>
      <c r="P596" s="23" t="str">
        <f t="shared" ca="1" si="24"/>
        <v>Desvinculado</v>
      </c>
      <c r="Q596" s="129"/>
      <c r="R596" s="104">
        <v>2</v>
      </c>
      <c r="S596" s="104">
        <f t="shared" si="26"/>
        <v>5</v>
      </c>
      <c r="T596" s="104">
        <f t="shared" si="2"/>
        <v>68</v>
      </c>
      <c r="U596" s="129">
        <f t="shared" si="3"/>
        <v>3.9</v>
      </c>
      <c r="V596" s="129"/>
      <c r="W596" s="129" t="str">
        <f t="shared" ca="1" si="4"/>
        <v>No Aplica</v>
      </c>
      <c r="X596" s="129">
        <f t="shared" ca="1" si="5"/>
        <v>2025</v>
      </c>
      <c r="Y596" s="129">
        <f t="shared" ca="1" si="6"/>
        <v>2028</v>
      </c>
      <c r="Z596" s="129"/>
      <c r="AA596" s="113">
        <f t="shared" si="7"/>
        <v>-45108</v>
      </c>
      <c r="AB596" s="112">
        <f t="shared" si="8"/>
        <v>1</v>
      </c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</row>
    <row r="597" spans="1:39">
      <c r="A597" s="22" t="s">
        <v>3370</v>
      </c>
      <c r="B597" s="23" t="s">
        <v>300</v>
      </c>
      <c r="C597" s="23" t="s">
        <v>941</v>
      </c>
      <c r="D597" s="23" t="s">
        <v>3371</v>
      </c>
      <c r="E597" s="147" t="s">
        <v>3372</v>
      </c>
      <c r="F597" s="23" t="s">
        <v>43</v>
      </c>
      <c r="G597" s="125">
        <v>43721</v>
      </c>
      <c r="H597" s="125">
        <v>43739</v>
      </c>
      <c r="I597" s="23" t="s">
        <v>3373</v>
      </c>
      <c r="J597" s="26">
        <v>1</v>
      </c>
      <c r="K597" s="23" t="s">
        <v>3374</v>
      </c>
      <c r="L597" s="209"/>
      <c r="M597" s="210"/>
      <c r="N597" s="210"/>
      <c r="O597" s="210"/>
      <c r="P597" s="23" t="str">
        <f t="shared" ca="1" si="24"/>
        <v>Nombrado Vigente</v>
      </c>
      <c r="Q597" s="129"/>
      <c r="R597" s="129"/>
      <c r="S597" s="104" t="str">
        <f t="shared" si="26"/>
        <v/>
      </c>
      <c r="T597" s="104" t="str">
        <f t="shared" si="2"/>
        <v/>
      </c>
      <c r="U597" s="129" t="str">
        <f t="shared" si="3"/>
        <v/>
      </c>
      <c r="V597" s="129"/>
      <c r="W597" s="129" t="str">
        <f t="shared" ca="1" si="4"/>
        <v>No Aplica</v>
      </c>
      <c r="X597" s="129">
        <f t="shared" ca="1" si="5"/>
        <v>2025</v>
      </c>
      <c r="Y597" s="129">
        <f t="shared" ca="1" si="6"/>
        <v>2028</v>
      </c>
      <c r="Z597" s="129"/>
      <c r="AA597" s="113">
        <f t="shared" si="7"/>
        <v>0</v>
      </c>
      <c r="AB597" s="112">
        <f t="shared" si="8"/>
        <v>0</v>
      </c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</row>
    <row r="598" spans="1:39">
      <c r="A598" s="22" t="s">
        <v>3375</v>
      </c>
      <c r="B598" s="23" t="s">
        <v>231</v>
      </c>
      <c r="C598" s="23" t="s">
        <v>232</v>
      </c>
      <c r="D598" s="23" t="s">
        <v>798</v>
      </c>
      <c r="E598" s="147" t="s">
        <v>3376</v>
      </c>
      <c r="F598" s="23" t="s">
        <v>43</v>
      </c>
      <c r="G598" s="125">
        <v>43549</v>
      </c>
      <c r="H598" s="125">
        <v>43577</v>
      </c>
      <c r="I598" s="23" t="s">
        <v>3377</v>
      </c>
      <c r="J598" s="26">
        <v>1</v>
      </c>
      <c r="K598" s="23" t="s">
        <v>3378</v>
      </c>
      <c r="L598" s="209"/>
      <c r="M598" s="210"/>
      <c r="N598" s="210"/>
      <c r="O598" s="210"/>
      <c r="P598" s="23" t="str">
        <f t="shared" ca="1" si="24"/>
        <v>Nombrado Vigente</v>
      </c>
      <c r="Q598" s="129"/>
      <c r="R598" s="129"/>
      <c r="S598" s="104" t="str">
        <f t="shared" si="26"/>
        <v/>
      </c>
      <c r="T598" s="104" t="str">
        <f t="shared" si="2"/>
        <v/>
      </c>
      <c r="U598" s="129" t="str">
        <f t="shared" si="3"/>
        <v/>
      </c>
      <c r="V598" s="129"/>
      <c r="W598" s="129" t="str">
        <f t="shared" ca="1" si="4"/>
        <v>No Aplica</v>
      </c>
      <c r="X598" s="129">
        <f t="shared" ca="1" si="5"/>
        <v>2025</v>
      </c>
      <c r="Y598" s="129">
        <f t="shared" ca="1" si="6"/>
        <v>2028</v>
      </c>
      <c r="Z598" s="129"/>
      <c r="AA598" s="113">
        <f t="shared" si="7"/>
        <v>0</v>
      </c>
      <c r="AB598" s="112">
        <f t="shared" si="8"/>
        <v>0</v>
      </c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</row>
    <row r="599" spans="1:39">
      <c r="A599" s="22" t="s">
        <v>3379</v>
      </c>
      <c r="B599" s="23" t="s">
        <v>39</v>
      </c>
      <c r="C599" s="23" t="s">
        <v>277</v>
      </c>
      <c r="D599" s="23" t="s">
        <v>3380</v>
      </c>
      <c r="E599" s="147" t="s">
        <v>3381</v>
      </c>
      <c r="F599" s="23" t="s">
        <v>43</v>
      </c>
      <c r="G599" s="125">
        <v>43591</v>
      </c>
      <c r="H599" s="125">
        <v>43598</v>
      </c>
      <c r="I599" s="23" t="s">
        <v>3382</v>
      </c>
      <c r="J599" s="26">
        <v>1</v>
      </c>
      <c r="K599" s="23" t="s">
        <v>3383</v>
      </c>
      <c r="L599" s="209"/>
      <c r="M599" s="210"/>
      <c r="N599" s="210"/>
      <c r="O599" s="210"/>
      <c r="P599" s="23" t="str">
        <f t="shared" ca="1" si="24"/>
        <v>Nombrado Vigente</v>
      </c>
      <c r="Q599" s="129"/>
      <c r="R599" s="129"/>
      <c r="S599" s="104" t="str">
        <f t="shared" si="26"/>
        <v/>
      </c>
      <c r="T599" s="104" t="str">
        <f t="shared" si="2"/>
        <v/>
      </c>
      <c r="U599" s="129" t="str">
        <f t="shared" si="3"/>
        <v/>
      </c>
      <c r="V599" s="129"/>
      <c r="W599" s="129" t="str">
        <f t="shared" ca="1" si="4"/>
        <v>No Aplica</v>
      </c>
      <c r="X599" s="129">
        <f t="shared" ca="1" si="5"/>
        <v>2025</v>
      </c>
      <c r="Y599" s="129">
        <f t="shared" ca="1" si="6"/>
        <v>2028</v>
      </c>
      <c r="Z599" s="129"/>
      <c r="AA599" s="113">
        <f t="shared" si="7"/>
        <v>0</v>
      </c>
      <c r="AB599" s="112">
        <f t="shared" si="8"/>
        <v>0</v>
      </c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</row>
    <row r="600" spans="1:39">
      <c r="A600" s="22" t="s">
        <v>3384</v>
      </c>
      <c r="B600" s="23" t="s">
        <v>56</v>
      </c>
      <c r="C600" s="23" t="s">
        <v>57</v>
      </c>
      <c r="D600" s="23" t="s">
        <v>3385</v>
      </c>
      <c r="E600" s="147" t="s">
        <v>3386</v>
      </c>
      <c r="F600" s="23" t="s">
        <v>43</v>
      </c>
      <c r="G600" s="125">
        <v>43661</v>
      </c>
      <c r="H600" s="125">
        <v>43668</v>
      </c>
      <c r="I600" s="23" t="s">
        <v>3387</v>
      </c>
      <c r="J600" s="26">
        <v>1</v>
      </c>
      <c r="K600" s="23" t="s">
        <v>3388</v>
      </c>
      <c r="L600" s="209"/>
      <c r="M600" s="210"/>
      <c r="N600" s="210"/>
      <c r="O600" s="210"/>
      <c r="P600" s="23" t="str">
        <f t="shared" ca="1" si="24"/>
        <v>Nombrado Vigente</v>
      </c>
      <c r="Q600" s="129"/>
      <c r="R600" s="129"/>
      <c r="S600" s="104" t="str">
        <f t="shared" si="26"/>
        <v/>
      </c>
      <c r="T600" s="104" t="str">
        <f t="shared" si="2"/>
        <v/>
      </c>
      <c r="U600" s="129" t="str">
        <f t="shared" si="3"/>
        <v/>
      </c>
      <c r="V600" s="129"/>
      <c r="W600" s="129" t="str">
        <f t="shared" ca="1" si="4"/>
        <v>No Aplica</v>
      </c>
      <c r="X600" s="129">
        <f t="shared" ca="1" si="5"/>
        <v>2025</v>
      </c>
      <c r="Y600" s="129">
        <f t="shared" ca="1" si="6"/>
        <v>2028</v>
      </c>
      <c r="Z600" s="129"/>
      <c r="AA600" s="113">
        <f t="shared" si="7"/>
        <v>0</v>
      </c>
      <c r="AB600" s="112">
        <f t="shared" si="8"/>
        <v>0</v>
      </c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</row>
    <row r="601" spans="1:39">
      <c r="A601" s="22" t="s">
        <v>3389</v>
      </c>
      <c r="B601" s="23" t="s">
        <v>56</v>
      </c>
      <c r="C601" s="23" t="s">
        <v>584</v>
      </c>
      <c r="D601" s="23" t="s">
        <v>3390</v>
      </c>
      <c r="E601" s="147" t="s">
        <v>3391</v>
      </c>
      <c r="F601" s="23" t="s">
        <v>43</v>
      </c>
      <c r="G601" s="125">
        <v>43530</v>
      </c>
      <c r="H601" s="125">
        <v>43549</v>
      </c>
      <c r="I601" s="23" t="s">
        <v>3392</v>
      </c>
      <c r="J601" s="26">
        <v>1</v>
      </c>
      <c r="K601" s="23" t="s">
        <v>3393</v>
      </c>
      <c r="L601" s="209"/>
      <c r="M601" s="210"/>
      <c r="N601" s="210"/>
      <c r="O601" s="210"/>
      <c r="P601" s="23" t="str">
        <f t="shared" ca="1" si="24"/>
        <v>Nombrado Vigente</v>
      </c>
      <c r="Q601" s="129"/>
      <c r="R601" s="129"/>
      <c r="S601" s="104" t="str">
        <f t="shared" si="26"/>
        <v/>
      </c>
      <c r="T601" s="104" t="str">
        <f t="shared" si="2"/>
        <v/>
      </c>
      <c r="U601" s="129" t="str">
        <f t="shared" si="3"/>
        <v/>
      </c>
      <c r="V601" s="129"/>
      <c r="W601" s="129" t="str">
        <f t="shared" ca="1" si="4"/>
        <v>No Aplica</v>
      </c>
      <c r="X601" s="129">
        <f t="shared" ca="1" si="5"/>
        <v>2025</v>
      </c>
      <c r="Y601" s="129">
        <f t="shared" ca="1" si="6"/>
        <v>2028</v>
      </c>
      <c r="Z601" s="129"/>
      <c r="AA601" s="113">
        <f t="shared" si="7"/>
        <v>0</v>
      </c>
      <c r="AB601" s="112">
        <f t="shared" si="8"/>
        <v>0</v>
      </c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</row>
    <row r="602" spans="1:39">
      <c r="A602" s="22" t="s">
        <v>3394</v>
      </c>
      <c r="B602" s="23" t="s">
        <v>300</v>
      </c>
      <c r="C602" s="23" t="s">
        <v>941</v>
      </c>
      <c r="D602" s="23" t="s">
        <v>1610</v>
      </c>
      <c r="E602" s="147" t="s">
        <v>3395</v>
      </c>
      <c r="F602" s="23" t="s">
        <v>43</v>
      </c>
      <c r="G602" s="125">
        <v>43663</v>
      </c>
      <c r="H602" s="125">
        <v>43684</v>
      </c>
      <c r="I602" s="23" t="s">
        <v>3396</v>
      </c>
      <c r="J602" s="26">
        <v>1</v>
      </c>
      <c r="K602" s="23" t="s">
        <v>3397</v>
      </c>
      <c r="L602" s="209"/>
      <c r="M602" s="210"/>
      <c r="N602" s="210"/>
      <c r="O602" s="210"/>
      <c r="P602" s="23" t="str">
        <f t="shared" ca="1" si="24"/>
        <v>Nombrado Vigente</v>
      </c>
      <c r="Q602" s="129"/>
      <c r="R602" s="129"/>
      <c r="S602" s="104" t="str">
        <f t="shared" si="26"/>
        <v/>
      </c>
      <c r="T602" s="104" t="str">
        <f t="shared" si="2"/>
        <v/>
      </c>
      <c r="U602" s="129" t="str">
        <f t="shared" si="3"/>
        <v/>
      </c>
      <c r="V602" s="129"/>
      <c r="W602" s="129" t="str">
        <f t="shared" ca="1" si="4"/>
        <v>No Aplica</v>
      </c>
      <c r="X602" s="129">
        <f t="shared" ca="1" si="5"/>
        <v>2025</v>
      </c>
      <c r="Y602" s="129">
        <f t="shared" ca="1" si="6"/>
        <v>2028</v>
      </c>
      <c r="Z602" s="129"/>
      <c r="AA602" s="113">
        <f t="shared" si="7"/>
        <v>0</v>
      </c>
      <c r="AB602" s="112">
        <f t="shared" si="8"/>
        <v>0</v>
      </c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</row>
    <row r="603" spans="1:39">
      <c r="A603" s="22" t="s">
        <v>3398</v>
      </c>
      <c r="B603" s="23" t="s">
        <v>300</v>
      </c>
      <c r="C603" s="23" t="s">
        <v>941</v>
      </c>
      <c r="D603" s="23" t="s">
        <v>1069</v>
      </c>
      <c r="E603" s="147" t="s">
        <v>3399</v>
      </c>
      <c r="F603" s="23" t="s">
        <v>43</v>
      </c>
      <c r="G603" s="125">
        <v>43777</v>
      </c>
      <c r="H603" s="134">
        <v>43787</v>
      </c>
      <c r="I603" s="23" t="s">
        <v>3400</v>
      </c>
      <c r="J603" s="26">
        <v>1</v>
      </c>
      <c r="K603" s="23" t="s">
        <v>3401</v>
      </c>
      <c r="L603" s="209"/>
      <c r="M603" s="210"/>
      <c r="N603" s="210"/>
      <c r="O603" s="210"/>
      <c r="P603" s="23" t="str">
        <f t="shared" ca="1" si="24"/>
        <v>Nombrado Vigente</v>
      </c>
      <c r="Q603" s="129"/>
      <c r="R603" s="129"/>
      <c r="S603" s="104" t="str">
        <f t="shared" si="26"/>
        <v/>
      </c>
      <c r="T603" s="104" t="str">
        <f t="shared" si="2"/>
        <v/>
      </c>
      <c r="U603" s="129" t="str">
        <f t="shared" si="3"/>
        <v/>
      </c>
      <c r="V603" s="129"/>
      <c r="W603" s="129" t="str">
        <f t="shared" ca="1" si="4"/>
        <v>No Aplica</v>
      </c>
      <c r="X603" s="129">
        <f t="shared" ca="1" si="5"/>
        <v>2025</v>
      </c>
      <c r="Y603" s="129">
        <f t="shared" ca="1" si="6"/>
        <v>2028</v>
      </c>
      <c r="Z603" s="129"/>
      <c r="AA603" s="113">
        <f t="shared" si="7"/>
        <v>0</v>
      </c>
      <c r="AB603" s="112">
        <f t="shared" si="8"/>
        <v>0</v>
      </c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</row>
    <row r="604" spans="1:39">
      <c r="A604" s="160" t="s">
        <v>3402</v>
      </c>
      <c r="B604" s="161" t="s">
        <v>73</v>
      </c>
      <c r="C604" s="161" t="s">
        <v>74</v>
      </c>
      <c r="D604" s="161" t="s">
        <v>3403</v>
      </c>
      <c r="E604" s="216" t="s">
        <v>3404</v>
      </c>
      <c r="F604" s="161" t="s">
        <v>43</v>
      </c>
      <c r="G604" s="162">
        <v>43641</v>
      </c>
      <c r="H604" s="162">
        <v>43661</v>
      </c>
      <c r="I604" s="161" t="s">
        <v>3405</v>
      </c>
      <c r="J604" s="163">
        <v>1</v>
      </c>
      <c r="K604" s="161" t="s">
        <v>3406</v>
      </c>
      <c r="L604" s="218"/>
      <c r="M604" s="219"/>
      <c r="N604" s="165" t="s">
        <v>47</v>
      </c>
      <c r="O604" s="225">
        <v>45199</v>
      </c>
      <c r="P604" s="161" t="str">
        <f t="shared" ca="1" si="24"/>
        <v>Desvinculado</v>
      </c>
      <c r="Q604" s="144"/>
      <c r="R604" s="167">
        <v>2</v>
      </c>
      <c r="S604" s="167">
        <f t="shared" si="26"/>
        <v>7</v>
      </c>
      <c r="T604" s="167">
        <f t="shared" si="2"/>
        <v>81</v>
      </c>
      <c r="U604" s="144">
        <f t="shared" si="3"/>
        <v>4.2</v>
      </c>
      <c r="V604" s="144"/>
      <c r="W604" s="144" t="str">
        <f t="shared" ca="1" si="4"/>
        <v>No Aplica</v>
      </c>
      <c r="X604" s="144">
        <f t="shared" ca="1" si="5"/>
        <v>2025</v>
      </c>
      <c r="Y604" s="144">
        <f t="shared" ca="1" si="6"/>
        <v>2028</v>
      </c>
      <c r="Z604" s="144"/>
      <c r="AA604" s="168">
        <f t="shared" si="7"/>
        <v>-45199</v>
      </c>
      <c r="AB604" s="167">
        <f t="shared" si="8"/>
        <v>1</v>
      </c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</row>
    <row r="605" spans="1:39">
      <c r="A605" s="22" t="s">
        <v>3407</v>
      </c>
      <c r="B605" s="23" t="s">
        <v>294</v>
      </c>
      <c r="C605" s="23" t="s">
        <v>971</v>
      </c>
      <c r="D605" s="23" t="s">
        <v>716</v>
      </c>
      <c r="E605" s="147" t="s">
        <v>3408</v>
      </c>
      <c r="F605" s="23" t="s">
        <v>33</v>
      </c>
      <c r="G605" s="134">
        <v>43783</v>
      </c>
      <c r="H605" s="125">
        <v>43801</v>
      </c>
      <c r="I605" s="23" t="s">
        <v>3409</v>
      </c>
      <c r="J605" s="26">
        <v>1</v>
      </c>
      <c r="K605" s="23" t="s">
        <v>3410</v>
      </c>
      <c r="L605" s="209"/>
      <c r="M605" s="210"/>
      <c r="N605" s="210"/>
      <c r="O605" s="210"/>
      <c r="P605" s="23" t="str">
        <f t="shared" ca="1" si="24"/>
        <v>Nombrado Vigente</v>
      </c>
      <c r="Q605" s="129"/>
      <c r="R605" s="129"/>
      <c r="S605" s="104" t="str">
        <f t="shared" si="26"/>
        <v/>
      </c>
      <c r="T605" s="104" t="str">
        <f t="shared" si="2"/>
        <v/>
      </c>
      <c r="U605" s="129" t="str">
        <f t="shared" si="3"/>
        <v/>
      </c>
      <c r="V605" s="129"/>
      <c r="W605" s="129" t="str">
        <f t="shared" ca="1" si="4"/>
        <v>No Aplica</v>
      </c>
      <c r="X605" s="129">
        <f t="shared" ca="1" si="5"/>
        <v>2025</v>
      </c>
      <c r="Y605" s="129">
        <f t="shared" ca="1" si="6"/>
        <v>2028</v>
      </c>
      <c r="Z605" s="129"/>
      <c r="AA605" s="113">
        <f t="shared" si="7"/>
        <v>0</v>
      </c>
      <c r="AB605" s="112">
        <f t="shared" si="8"/>
        <v>0</v>
      </c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</row>
    <row r="606" spans="1:39">
      <c r="A606" s="22" t="s">
        <v>3411</v>
      </c>
      <c r="B606" s="23" t="s">
        <v>56</v>
      </c>
      <c r="C606" s="23" t="s">
        <v>584</v>
      </c>
      <c r="D606" s="23" t="s">
        <v>1479</v>
      </c>
      <c r="E606" s="147" t="s">
        <v>3412</v>
      </c>
      <c r="F606" s="23" t="s">
        <v>43</v>
      </c>
      <c r="G606" s="125">
        <v>43775</v>
      </c>
      <c r="H606" s="125">
        <v>43800</v>
      </c>
      <c r="I606" s="23" t="s">
        <v>3413</v>
      </c>
      <c r="J606" s="26">
        <v>1</v>
      </c>
      <c r="K606" s="23" t="s">
        <v>3414</v>
      </c>
      <c r="L606" s="209"/>
      <c r="M606" s="210"/>
      <c r="N606" s="210"/>
      <c r="O606" s="210"/>
      <c r="P606" s="23" t="str">
        <f t="shared" ca="1" si="24"/>
        <v>Nombrado Vigente</v>
      </c>
      <c r="Q606" s="129"/>
      <c r="R606" s="129"/>
      <c r="S606" s="104" t="str">
        <f t="shared" si="26"/>
        <v/>
      </c>
      <c r="T606" s="104" t="str">
        <f t="shared" si="2"/>
        <v/>
      </c>
      <c r="U606" s="129" t="str">
        <f t="shared" si="3"/>
        <v/>
      </c>
      <c r="V606" s="129"/>
      <c r="W606" s="129" t="str">
        <f t="shared" ca="1" si="4"/>
        <v>No Aplica</v>
      </c>
      <c r="X606" s="129">
        <f t="shared" ca="1" si="5"/>
        <v>2025</v>
      </c>
      <c r="Y606" s="129">
        <f t="shared" ca="1" si="6"/>
        <v>2028</v>
      </c>
      <c r="Z606" s="129"/>
      <c r="AA606" s="113">
        <f t="shared" si="7"/>
        <v>0</v>
      </c>
      <c r="AB606" s="112">
        <f t="shared" si="8"/>
        <v>0</v>
      </c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</row>
    <row r="607" spans="1:39">
      <c r="A607" s="22" t="s">
        <v>3415</v>
      </c>
      <c r="B607" s="23" t="s">
        <v>56</v>
      </c>
      <c r="C607" s="23" t="s">
        <v>584</v>
      </c>
      <c r="D607" s="23" t="s">
        <v>738</v>
      </c>
      <c r="E607" s="147" t="s">
        <v>3416</v>
      </c>
      <c r="F607" s="23" t="s">
        <v>43</v>
      </c>
      <c r="G607" s="125">
        <v>43775</v>
      </c>
      <c r="H607" s="125">
        <v>43800</v>
      </c>
      <c r="I607" s="23" t="s">
        <v>3417</v>
      </c>
      <c r="J607" s="26">
        <v>1</v>
      </c>
      <c r="K607" s="23" t="s">
        <v>3418</v>
      </c>
      <c r="L607" s="209"/>
      <c r="M607" s="210"/>
      <c r="N607" s="210"/>
      <c r="O607" s="210"/>
      <c r="P607" s="23" t="str">
        <f t="shared" ca="1" si="24"/>
        <v>Nombrado Vigente</v>
      </c>
      <c r="Q607" s="129"/>
      <c r="R607" s="129"/>
      <c r="S607" s="104" t="str">
        <f t="shared" si="26"/>
        <v/>
      </c>
      <c r="T607" s="104" t="str">
        <f t="shared" si="2"/>
        <v/>
      </c>
      <c r="U607" s="129" t="str">
        <f t="shared" si="3"/>
        <v/>
      </c>
      <c r="V607" s="129"/>
      <c r="W607" s="129" t="str">
        <f t="shared" ca="1" si="4"/>
        <v>No Aplica</v>
      </c>
      <c r="X607" s="129">
        <f t="shared" ca="1" si="5"/>
        <v>2025</v>
      </c>
      <c r="Y607" s="129">
        <f t="shared" ca="1" si="6"/>
        <v>2028</v>
      </c>
      <c r="Z607" s="129"/>
      <c r="AA607" s="113">
        <f t="shared" si="7"/>
        <v>0</v>
      </c>
      <c r="AB607" s="112">
        <f t="shared" si="8"/>
        <v>0</v>
      </c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</row>
    <row r="608" spans="1:39">
      <c r="A608" s="160" t="s">
        <v>3419</v>
      </c>
      <c r="B608" s="161" t="s">
        <v>73</v>
      </c>
      <c r="C608" s="161" t="s">
        <v>74</v>
      </c>
      <c r="D608" s="161" t="s">
        <v>3420</v>
      </c>
      <c r="E608" s="216" t="s">
        <v>3421</v>
      </c>
      <c r="F608" s="161" t="s">
        <v>43</v>
      </c>
      <c r="G608" s="162">
        <v>43717</v>
      </c>
      <c r="H608" s="162">
        <v>43724</v>
      </c>
      <c r="I608" s="161" t="s">
        <v>3422</v>
      </c>
      <c r="J608" s="163">
        <v>1</v>
      </c>
      <c r="K608" s="161" t="s">
        <v>3423</v>
      </c>
      <c r="L608" s="218"/>
      <c r="M608" s="219"/>
      <c r="N608" s="165" t="s">
        <v>36</v>
      </c>
      <c r="O608" s="225">
        <v>45199</v>
      </c>
      <c r="P608" s="161" t="str">
        <f t="shared" ca="1" si="24"/>
        <v>Desvinculado</v>
      </c>
      <c r="Q608" s="144"/>
      <c r="R608" s="167">
        <v>2</v>
      </c>
      <c r="S608" s="167">
        <f t="shared" si="26"/>
        <v>7</v>
      </c>
      <c r="T608" s="167">
        <f t="shared" si="2"/>
        <v>81</v>
      </c>
      <c r="U608" s="144">
        <f t="shared" si="3"/>
        <v>4</v>
      </c>
      <c r="V608" s="144"/>
      <c r="W608" s="144" t="str">
        <f t="shared" ca="1" si="4"/>
        <v>No Aplica</v>
      </c>
      <c r="X608" s="144">
        <f t="shared" ca="1" si="5"/>
        <v>2025</v>
      </c>
      <c r="Y608" s="144">
        <f t="shared" ca="1" si="6"/>
        <v>2028</v>
      </c>
      <c r="Z608" s="144"/>
      <c r="AA608" s="168">
        <f t="shared" si="7"/>
        <v>-45199</v>
      </c>
      <c r="AB608" s="167">
        <f t="shared" si="8"/>
        <v>1</v>
      </c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</row>
    <row r="609" spans="1:39">
      <c r="A609" s="22" t="s">
        <v>3424</v>
      </c>
      <c r="B609" s="23" t="s">
        <v>49</v>
      </c>
      <c r="C609" s="23" t="s">
        <v>330</v>
      </c>
      <c r="D609" s="23" t="s">
        <v>2625</v>
      </c>
      <c r="E609" s="147" t="s">
        <v>3425</v>
      </c>
      <c r="F609" s="23" t="s">
        <v>33</v>
      </c>
      <c r="G609" s="125">
        <v>43685</v>
      </c>
      <c r="H609" s="125">
        <v>43684</v>
      </c>
      <c r="I609" s="23" t="s">
        <v>3426</v>
      </c>
      <c r="J609" s="26">
        <v>1</v>
      </c>
      <c r="K609" s="23" t="s">
        <v>3427</v>
      </c>
      <c r="L609" s="209"/>
      <c r="M609" s="210"/>
      <c r="N609" s="210"/>
      <c r="O609" s="210"/>
      <c r="P609" s="23" t="str">
        <f t="shared" ca="1" si="24"/>
        <v>Nombrado Vigente</v>
      </c>
      <c r="Q609" s="129"/>
      <c r="R609" s="129"/>
      <c r="S609" s="104" t="str">
        <f t="shared" si="26"/>
        <v/>
      </c>
      <c r="T609" s="104" t="str">
        <f t="shared" si="2"/>
        <v/>
      </c>
      <c r="U609" s="129" t="str">
        <f t="shared" si="3"/>
        <v/>
      </c>
      <c r="V609" s="129"/>
      <c r="W609" s="129" t="str">
        <f t="shared" ca="1" si="4"/>
        <v>No Aplica</v>
      </c>
      <c r="X609" s="129">
        <f t="shared" ca="1" si="5"/>
        <v>2025</v>
      </c>
      <c r="Y609" s="129">
        <f t="shared" ca="1" si="6"/>
        <v>2028</v>
      </c>
      <c r="Z609" s="129"/>
      <c r="AA609" s="113">
        <f t="shared" si="7"/>
        <v>0</v>
      </c>
      <c r="AB609" s="112">
        <f t="shared" si="8"/>
        <v>0</v>
      </c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</row>
    <row r="610" spans="1:39">
      <c r="A610" s="22" t="s">
        <v>3428</v>
      </c>
      <c r="B610" s="23" t="s">
        <v>39</v>
      </c>
      <c r="C610" s="23" t="s">
        <v>489</v>
      </c>
      <c r="D610" s="23" t="s">
        <v>3429</v>
      </c>
      <c r="E610" s="147" t="s">
        <v>3430</v>
      </c>
      <c r="F610" s="23" t="s">
        <v>43</v>
      </c>
      <c r="G610" s="125">
        <v>43655</v>
      </c>
      <c r="H610" s="125">
        <v>43709</v>
      </c>
      <c r="I610" s="23" t="s">
        <v>3431</v>
      </c>
      <c r="J610" s="26">
        <v>1</v>
      </c>
      <c r="K610" s="23" t="s">
        <v>3432</v>
      </c>
      <c r="L610" s="209"/>
      <c r="M610" s="210"/>
      <c r="N610" s="210"/>
      <c r="O610" s="210"/>
      <c r="P610" s="23" t="str">
        <f t="shared" ca="1" si="24"/>
        <v>Nombrado Vigente</v>
      </c>
      <c r="Q610" s="129"/>
      <c r="R610" s="129"/>
      <c r="S610" s="104" t="str">
        <f t="shared" si="26"/>
        <v/>
      </c>
      <c r="T610" s="104" t="str">
        <f t="shared" si="2"/>
        <v/>
      </c>
      <c r="U610" s="129" t="str">
        <f t="shared" si="3"/>
        <v/>
      </c>
      <c r="V610" s="129"/>
      <c r="W610" s="129" t="str">
        <f t="shared" ca="1" si="4"/>
        <v>No Aplica</v>
      </c>
      <c r="X610" s="129">
        <f t="shared" ca="1" si="5"/>
        <v>2025</v>
      </c>
      <c r="Y610" s="129">
        <f t="shared" ca="1" si="6"/>
        <v>2028</v>
      </c>
      <c r="Z610" s="129"/>
      <c r="AA610" s="113">
        <f t="shared" si="7"/>
        <v>0</v>
      </c>
      <c r="AB610" s="112">
        <f t="shared" si="8"/>
        <v>0</v>
      </c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</row>
    <row r="611" spans="1:39">
      <c r="A611" s="22" t="s">
        <v>3433</v>
      </c>
      <c r="B611" s="23" t="s">
        <v>294</v>
      </c>
      <c r="C611" s="23" t="s">
        <v>295</v>
      </c>
      <c r="D611" s="23" t="s">
        <v>699</v>
      </c>
      <c r="E611" s="147" t="s">
        <v>3434</v>
      </c>
      <c r="F611" s="23" t="s">
        <v>43</v>
      </c>
      <c r="G611" s="125">
        <v>43705</v>
      </c>
      <c r="H611" s="125">
        <v>43709</v>
      </c>
      <c r="I611" s="23" t="s">
        <v>3435</v>
      </c>
      <c r="J611" s="26">
        <v>1</v>
      </c>
      <c r="K611" s="23" t="s">
        <v>3436</v>
      </c>
      <c r="L611" s="209"/>
      <c r="M611" s="210"/>
      <c r="N611" s="127" t="s">
        <v>36</v>
      </c>
      <c r="O611" s="159">
        <v>45138</v>
      </c>
      <c r="P611" s="23" t="str">
        <f t="shared" ca="1" si="24"/>
        <v>Desvinculado</v>
      </c>
      <c r="Q611" s="129"/>
      <c r="R611" s="104">
        <v>2</v>
      </c>
      <c r="S611" s="104">
        <f t="shared" si="26"/>
        <v>5</v>
      </c>
      <c r="T611" s="104">
        <f t="shared" si="2"/>
        <v>73</v>
      </c>
      <c r="U611" s="129">
        <f t="shared" si="3"/>
        <v>3.9</v>
      </c>
      <c r="V611" s="129"/>
      <c r="W611" s="129" t="str">
        <f t="shared" ca="1" si="4"/>
        <v>No Aplica</v>
      </c>
      <c r="X611" s="129">
        <f t="shared" ca="1" si="5"/>
        <v>2025</v>
      </c>
      <c r="Y611" s="129">
        <f t="shared" ca="1" si="6"/>
        <v>2028</v>
      </c>
      <c r="Z611" s="129"/>
      <c r="AA611" s="113">
        <f t="shared" si="7"/>
        <v>-45138</v>
      </c>
      <c r="AB611" s="112">
        <f t="shared" si="8"/>
        <v>1</v>
      </c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</row>
    <row r="612" spans="1:39">
      <c r="A612" s="22" t="s">
        <v>3437</v>
      </c>
      <c r="B612" s="23" t="s">
        <v>49</v>
      </c>
      <c r="C612" s="23" t="s">
        <v>424</v>
      </c>
      <c r="D612" s="23" t="s">
        <v>3438</v>
      </c>
      <c r="E612" s="147" t="s">
        <v>3439</v>
      </c>
      <c r="F612" s="23" t="s">
        <v>43</v>
      </c>
      <c r="G612" s="125">
        <v>43686</v>
      </c>
      <c r="H612" s="125">
        <v>43689</v>
      </c>
      <c r="I612" s="23" t="s">
        <v>3440</v>
      </c>
      <c r="J612" s="26">
        <v>1</v>
      </c>
      <c r="K612" s="23" t="s">
        <v>3441</v>
      </c>
      <c r="L612" s="209"/>
      <c r="M612" s="210"/>
      <c r="N612" s="210"/>
      <c r="O612" s="210"/>
      <c r="P612" s="23" t="str">
        <f t="shared" ca="1" si="24"/>
        <v>Nombrado Vigente</v>
      </c>
      <c r="Q612" s="129"/>
      <c r="R612" s="129"/>
      <c r="S612" s="104" t="str">
        <f t="shared" si="26"/>
        <v/>
      </c>
      <c r="T612" s="104" t="str">
        <f t="shared" si="2"/>
        <v/>
      </c>
      <c r="U612" s="129" t="str">
        <f t="shared" si="3"/>
        <v/>
      </c>
      <c r="V612" s="129"/>
      <c r="W612" s="129" t="str">
        <f t="shared" ca="1" si="4"/>
        <v>No Aplica</v>
      </c>
      <c r="X612" s="129">
        <f t="shared" ca="1" si="5"/>
        <v>2025</v>
      </c>
      <c r="Y612" s="129">
        <f t="shared" ca="1" si="6"/>
        <v>2028</v>
      </c>
      <c r="Z612" s="129"/>
      <c r="AA612" s="113">
        <f t="shared" si="7"/>
        <v>0</v>
      </c>
      <c r="AB612" s="112">
        <f t="shared" si="8"/>
        <v>0</v>
      </c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</row>
    <row r="613" spans="1:39">
      <c r="A613" s="22" t="s">
        <v>3442</v>
      </c>
      <c r="B613" s="23" t="s">
        <v>49</v>
      </c>
      <c r="C613" s="23" t="s">
        <v>330</v>
      </c>
      <c r="D613" s="23" t="s">
        <v>3443</v>
      </c>
      <c r="E613" s="147" t="s">
        <v>3444</v>
      </c>
      <c r="F613" s="23" t="s">
        <v>43</v>
      </c>
      <c r="G613" s="125">
        <v>43672</v>
      </c>
      <c r="H613" s="125">
        <v>43678</v>
      </c>
      <c r="I613" s="23" t="s">
        <v>3445</v>
      </c>
      <c r="J613" s="26">
        <v>1</v>
      </c>
      <c r="K613" s="23" t="s">
        <v>3446</v>
      </c>
      <c r="L613" s="209"/>
      <c r="M613" s="210"/>
      <c r="N613" s="210"/>
      <c r="O613" s="210"/>
      <c r="P613" s="23" t="str">
        <f t="shared" ca="1" si="24"/>
        <v>Nombrado Vigente</v>
      </c>
      <c r="Q613" s="129"/>
      <c r="R613" s="129"/>
      <c r="S613" s="104" t="str">
        <f t="shared" si="26"/>
        <v/>
      </c>
      <c r="T613" s="104" t="str">
        <f t="shared" si="2"/>
        <v/>
      </c>
      <c r="U613" s="129" t="str">
        <f t="shared" si="3"/>
        <v/>
      </c>
      <c r="V613" s="129"/>
      <c r="W613" s="129" t="str">
        <f t="shared" ca="1" si="4"/>
        <v>No Aplica</v>
      </c>
      <c r="X613" s="129">
        <f t="shared" ca="1" si="5"/>
        <v>2025</v>
      </c>
      <c r="Y613" s="129">
        <f t="shared" ca="1" si="6"/>
        <v>2028</v>
      </c>
      <c r="Z613" s="129"/>
      <c r="AA613" s="113">
        <f t="shared" si="7"/>
        <v>0</v>
      </c>
      <c r="AB613" s="112">
        <f t="shared" si="8"/>
        <v>0</v>
      </c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</row>
    <row r="614" spans="1:39">
      <c r="A614" s="22" t="s">
        <v>3447</v>
      </c>
      <c r="B614" s="23" t="s">
        <v>39</v>
      </c>
      <c r="C614" s="23" t="s">
        <v>479</v>
      </c>
      <c r="D614" s="23" t="s">
        <v>671</v>
      </c>
      <c r="E614" s="147" t="s">
        <v>3448</v>
      </c>
      <c r="F614" s="23" t="s">
        <v>33</v>
      </c>
      <c r="G614" s="125">
        <v>43735</v>
      </c>
      <c r="H614" s="134">
        <v>43752</v>
      </c>
      <c r="I614" s="23" t="s">
        <v>3449</v>
      </c>
      <c r="J614" s="26">
        <v>1</v>
      </c>
      <c r="K614" s="23" t="s">
        <v>3450</v>
      </c>
      <c r="L614" s="209"/>
      <c r="M614" s="210"/>
      <c r="N614" s="210"/>
      <c r="O614" s="210"/>
      <c r="P614" s="23" t="str">
        <f t="shared" ca="1" si="24"/>
        <v>Nombrado Vigente</v>
      </c>
      <c r="Q614" s="129"/>
      <c r="R614" s="129"/>
      <c r="S614" s="104" t="str">
        <f t="shared" si="26"/>
        <v/>
      </c>
      <c r="T614" s="104" t="str">
        <f t="shared" si="2"/>
        <v/>
      </c>
      <c r="U614" s="129" t="str">
        <f t="shared" si="3"/>
        <v/>
      </c>
      <c r="V614" s="129"/>
      <c r="W614" s="129" t="str">
        <f t="shared" ca="1" si="4"/>
        <v>No Aplica</v>
      </c>
      <c r="X614" s="129">
        <f t="shared" ca="1" si="5"/>
        <v>2025</v>
      </c>
      <c r="Y614" s="129">
        <f t="shared" ca="1" si="6"/>
        <v>2028</v>
      </c>
      <c r="Z614" s="129"/>
      <c r="AA614" s="113">
        <f t="shared" si="7"/>
        <v>0</v>
      </c>
      <c r="AB614" s="112">
        <f t="shared" si="8"/>
        <v>0</v>
      </c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</row>
    <row r="615" spans="1:39">
      <c r="A615" s="160" t="s">
        <v>3451</v>
      </c>
      <c r="B615" s="161" t="s">
        <v>29</v>
      </c>
      <c r="C615" s="161" t="s">
        <v>133</v>
      </c>
      <c r="D615" s="161" t="s">
        <v>830</v>
      </c>
      <c r="E615" s="161" t="s">
        <v>3452</v>
      </c>
      <c r="F615" s="161" t="s">
        <v>43</v>
      </c>
      <c r="G615" s="162">
        <v>43684</v>
      </c>
      <c r="H615" s="162">
        <v>43709</v>
      </c>
      <c r="I615" s="161" t="s">
        <v>3453</v>
      </c>
      <c r="J615" s="163">
        <v>1</v>
      </c>
      <c r="K615" s="161" t="s">
        <v>3454</v>
      </c>
      <c r="L615" s="220">
        <v>45009</v>
      </c>
      <c r="M615" s="221" t="s">
        <v>3455</v>
      </c>
      <c r="N615" s="165" t="s">
        <v>36</v>
      </c>
      <c r="O615" s="166">
        <v>45087</v>
      </c>
      <c r="P615" s="161" t="str">
        <f t="shared" ca="1" si="24"/>
        <v>Desvinculado</v>
      </c>
      <c r="Q615" s="167" t="s">
        <v>3456</v>
      </c>
      <c r="R615" s="167">
        <v>2</v>
      </c>
      <c r="S615" s="167">
        <f t="shared" si="26"/>
        <v>4</v>
      </c>
      <c r="T615" s="167">
        <f t="shared" si="2"/>
        <v>65</v>
      </c>
      <c r="U615" s="144">
        <f t="shared" si="3"/>
        <v>3.8</v>
      </c>
      <c r="V615" s="144"/>
      <c r="W615" s="144" t="str">
        <f t="shared" ca="1" si="4"/>
        <v>No Aplica</v>
      </c>
      <c r="X615" s="144">
        <f t="shared" ca="1" si="5"/>
        <v>2025</v>
      </c>
      <c r="Y615" s="144">
        <f t="shared" ca="1" si="6"/>
        <v>2028</v>
      </c>
      <c r="Z615" s="144"/>
      <c r="AA615" s="168">
        <f t="shared" si="7"/>
        <v>-78</v>
      </c>
      <c r="AB615" s="112">
        <f t="shared" si="8"/>
        <v>1</v>
      </c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</row>
    <row r="616" spans="1:39">
      <c r="A616" s="22" t="s">
        <v>3457</v>
      </c>
      <c r="B616" s="23" t="s">
        <v>56</v>
      </c>
      <c r="C616" s="23" t="s">
        <v>571</v>
      </c>
      <c r="D616" s="23" t="s">
        <v>699</v>
      </c>
      <c r="E616" s="147" t="s">
        <v>3458</v>
      </c>
      <c r="F616" s="23" t="s">
        <v>43</v>
      </c>
      <c r="G616" s="125">
        <v>43644</v>
      </c>
      <c r="H616" s="125">
        <v>43663</v>
      </c>
      <c r="I616" s="23" t="s">
        <v>3459</v>
      </c>
      <c r="J616" s="26">
        <v>1</v>
      </c>
      <c r="K616" s="23" t="s">
        <v>3460</v>
      </c>
      <c r="L616" s="209"/>
      <c r="M616" s="210"/>
      <c r="N616" s="210"/>
      <c r="O616" s="210"/>
      <c r="P616" s="23" t="str">
        <f t="shared" ca="1" si="24"/>
        <v>Nombrado Vigente</v>
      </c>
      <c r="Q616" s="129"/>
      <c r="R616" s="129"/>
      <c r="S616" s="104" t="str">
        <f t="shared" si="26"/>
        <v/>
      </c>
      <c r="T616" s="104" t="str">
        <f t="shared" si="2"/>
        <v/>
      </c>
      <c r="U616" s="129" t="str">
        <f t="shared" si="3"/>
        <v/>
      </c>
      <c r="V616" s="129"/>
      <c r="W616" s="129" t="str">
        <f t="shared" ca="1" si="4"/>
        <v>No Aplica</v>
      </c>
      <c r="X616" s="129">
        <f t="shared" ca="1" si="5"/>
        <v>2025</v>
      </c>
      <c r="Y616" s="129">
        <f t="shared" ca="1" si="6"/>
        <v>2028</v>
      </c>
      <c r="Z616" s="129"/>
      <c r="AA616" s="113">
        <f t="shared" si="7"/>
        <v>0</v>
      </c>
      <c r="AB616" s="112">
        <f t="shared" si="8"/>
        <v>0</v>
      </c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</row>
    <row r="617" spans="1:39">
      <c r="A617" s="22" t="s">
        <v>3461</v>
      </c>
      <c r="B617" s="23" t="s">
        <v>181</v>
      </c>
      <c r="C617" s="23" t="s">
        <v>2423</v>
      </c>
      <c r="D617" s="23" t="s">
        <v>3462</v>
      </c>
      <c r="E617" s="147" t="s">
        <v>3463</v>
      </c>
      <c r="F617" s="23" t="s">
        <v>33</v>
      </c>
      <c r="G617" s="125">
        <v>43683</v>
      </c>
      <c r="H617" s="125">
        <v>43710</v>
      </c>
      <c r="I617" s="23" t="s">
        <v>3464</v>
      </c>
      <c r="J617" s="26">
        <v>1</v>
      </c>
      <c r="K617" s="23" t="s">
        <v>3465</v>
      </c>
      <c r="L617" s="209"/>
      <c r="M617" s="210"/>
      <c r="N617" s="210"/>
      <c r="O617" s="210"/>
      <c r="P617" s="23" t="str">
        <f t="shared" ca="1" si="24"/>
        <v>Nombrado Vigente</v>
      </c>
      <c r="Q617" s="129"/>
      <c r="R617" s="129"/>
      <c r="S617" s="104" t="str">
        <f t="shared" si="26"/>
        <v/>
      </c>
      <c r="T617" s="104" t="str">
        <f t="shared" si="2"/>
        <v/>
      </c>
      <c r="U617" s="129" t="str">
        <f t="shared" si="3"/>
        <v/>
      </c>
      <c r="V617" s="129"/>
      <c r="W617" s="129" t="str">
        <f t="shared" ca="1" si="4"/>
        <v>No Aplica</v>
      </c>
      <c r="X617" s="129">
        <f t="shared" ca="1" si="5"/>
        <v>2025</v>
      </c>
      <c r="Y617" s="129">
        <f t="shared" ca="1" si="6"/>
        <v>2028</v>
      </c>
      <c r="Z617" s="129"/>
      <c r="AA617" s="113">
        <f t="shared" si="7"/>
        <v>0</v>
      </c>
      <c r="AB617" s="112">
        <f t="shared" si="8"/>
        <v>0</v>
      </c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</row>
    <row r="618" spans="1:39">
      <c r="A618" s="22" t="s">
        <v>3466</v>
      </c>
      <c r="B618" s="23" t="s">
        <v>39</v>
      </c>
      <c r="C618" s="23" t="s">
        <v>3083</v>
      </c>
      <c r="D618" s="23" t="s">
        <v>705</v>
      </c>
      <c r="E618" s="147" t="s">
        <v>3467</v>
      </c>
      <c r="F618" s="23" t="s">
        <v>43</v>
      </c>
      <c r="G618" s="125">
        <v>43642</v>
      </c>
      <c r="H618" s="125">
        <v>43647</v>
      </c>
      <c r="I618" s="23" t="s">
        <v>3468</v>
      </c>
      <c r="J618" s="26">
        <v>1</v>
      </c>
      <c r="K618" s="23" t="s">
        <v>3469</v>
      </c>
      <c r="L618" s="209"/>
      <c r="M618" s="210"/>
      <c r="N618" s="210"/>
      <c r="O618" s="210"/>
      <c r="P618" s="23" t="str">
        <f t="shared" ca="1" si="24"/>
        <v>Nombrado Vigente</v>
      </c>
      <c r="Q618" s="129"/>
      <c r="R618" s="129"/>
      <c r="S618" s="104" t="str">
        <f t="shared" si="26"/>
        <v/>
      </c>
      <c r="T618" s="104" t="str">
        <f t="shared" si="2"/>
        <v/>
      </c>
      <c r="U618" s="129" t="str">
        <f t="shared" si="3"/>
        <v/>
      </c>
      <c r="V618" s="129"/>
      <c r="W618" s="129" t="str">
        <f t="shared" ca="1" si="4"/>
        <v>No Aplica</v>
      </c>
      <c r="X618" s="129">
        <f t="shared" ca="1" si="5"/>
        <v>2025</v>
      </c>
      <c r="Y618" s="129">
        <f t="shared" ca="1" si="6"/>
        <v>2028</v>
      </c>
      <c r="Z618" s="129"/>
      <c r="AA618" s="113">
        <f t="shared" si="7"/>
        <v>0</v>
      </c>
      <c r="AB618" s="112">
        <f t="shared" si="8"/>
        <v>0</v>
      </c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</row>
    <row r="619" spans="1:39">
      <c r="A619" s="22" t="s">
        <v>3470</v>
      </c>
      <c r="B619" s="23" t="s">
        <v>29</v>
      </c>
      <c r="C619" s="23" t="s">
        <v>600</v>
      </c>
      <c r="D619" s="23" t="s">
        <v>3471</v>
      </c>
      <c r="E619" s="147" t="s">
        <v>3472</v>
      </c>
      <c r="F619" s="23" t="s">
        <v>43</v>
      </c>
      <c r="G619" s="125">
        <v>43644</v>
      </c>
      <c r="H619" s="125">
        <v>43647</v>
      </c>
      <c r="I619" s="23" t="s">
        <v>3473</v>
      </c>
      <c r="J619" s="26">
        <v>1</v>
      </c>
      <c r="K619" s="23" t="s">
        <v>3474</v>
      </c>
      <c r="L619" s="209"/>
      <c r="M619" s="210"/>
      <c r="N619" s="210"/>
      <c r="O619" s="210"/>
      <c r="P619" s="23" t="str">
        <f t="shared" ca="1" si="24"/>
        <v>Nombrado Vigente</v>
      </c>
      <c r="Q619" s="129"/>
      <c r="R619" s="129"/>
      <c r="S619" s="104" t="str">
        <f t="shared" si="26"/>
        <v/>
      </c>
      <c r="T619" s="104" t="str">
        <f t="shared" si="2"/>
        <v/>
      </c>
      <c r="U619" s="129" t="str">
        <f t="shared" si="3"/>
        <v/>
      </c>
      <c r="V619" s="129"/>
      <c r="W619" s="129" t="str">
        <f t="shared" ca="1" si="4"/>
        <v>No Aplica</v>
      </c>
      <c r="X619" s="129">
        <f t="shared" ca="1" si="5"/>
        <v>2025</v>
      </c>
      <c r="Y619" s="129">
        <f t="shared" ca="1" si="6"/>
        <v>2028</v>
      </c>
      <c r="Z619" s="129"/>
      <c r="AA619" s="113">
        <f t="shared" si="7"/>
        <v>0</v>
      </c>
      <c r="AB619" s="112">
        <f t="shared" si="8"/>
        <v>0</v>
      </c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</row>
    <row r="620" spans="1:39">
      <c r="A620" s="22" t="s">
        <v>3475</v>
      </c>
      <c r="B620" s="23" t="s">
        <v>39</v>
      </c>
      <c r="C620" s="23" t="s">
        <v>225</v>
      </c>
      <c r="D620" s="23" t="s">
        <v>671</v>
      </c>
      <c r="E620" s="147" t="s">
        <v>3476</v>
      </c>
      <c r="F620" s="23" t="s">
        <v>33</v>
      </c>
      <c r="G620" s="125">
        <v>43661</v>
      </c>
      <c r="H620" s="125">
        <v>43668</v>
      </c>
      <c r="I620" s="23" t="s">
        <v>3477</v>
      </c>
      <c r="J620" s="26">
        <v>1</v>
      </c>
      <c r="K620" s="23" t="s">
        <v>3478</v>
      </c>
      <c r="L620" s="209"/>
      <c r="M620" s="210"/>
      <c r="N620" s="127" t="s">
        <v>47</v>
      </c>
      <c r="O620" s="159">
        <v>45082</v>
      </c>
      <c r="P620" s="23" t="str">
        <f t="shared" ca="1" si="24"/>
        <v>Desvinculado</v>
      </c>
      <c r="Q620" s="129"/>
      <c r="R620" s="104">
        <v>2</v>
      </c>
      <c r="S620" s="104">
        <f t="shared" si="26"/>
        <v>4</v>
      </c>
      <c r="T620" s="104">
        <f t="shared" si="2"/>
        <v>65</v>
      </c>
      <c r="U620" s="129">
        <f t="shared" si="3"/>
        <v>3.9</v>
      </c>
      <c r="V620" s="129"/>
      <c r="W620" s="129" t="str">
        <f t="shared" ca="1" si="4"/>
        <v>No Aplica</v>
      </c>
      <c r="X620" s="129">
        <f t="shared" ca="1" si="5"/>
        <v>2025</v>
      </c>
      <c r="Y620" s="129">
        <f t="shared" ca="1" si="6"/>
        <v>2028</v>
      </c>
      <c r="Z620" s="129"/>
      <c r="AA620" s="113">
        <f t="shared" si="7"/>
        <v>-45082</v>
      </c>
      <c r="AB620" s="112">
        <f t="shared" si="8"/>
        <v>1</v>
      </c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</row>
    <row r="621" spans="1:39">
      <c r="A621" s="22" t="s">
        <v>3479</v>
      </c>
      <c r="B621" s="23" t="s">
        <v>29</v>
      </c>
      <c r="C621" s="23" t="s">
        <v>30</v>
      </c>
      <c r="D621" s="23" t="s">
        <v>738</v>
      </c>
      <c r="E621" s="147" t="s">
        <v>3480</v>
      </c>
      <c r="F621" s="23" t="s">
        <v>43</v>
      </c>
      <c r="G621" s="125">
        <v>43705</v>
      </c>
      <c r="H621" s="125">
        <v>43739</v>
      </c>
      <c r="I621" s="23" t="s">
        <v>3481</v>
      </c>
      <c r="J621" s="26">
        <v>1</v>
      </c>
      <c r="K621" s="23" t="s">
        <v>3482</v>
      </c>
      <c r="L621" s="209"/>
      <c r="M621" s="210"/>
      <c r="N621" s="210"/>
      <c r="O621" s="210"/>
      <c r="P621" s="23" t="str">
        <f t="shared" ca="1" si="24"/>
        <v>Nombrado Vigente</v>
      </c>
      <c r="Q621" s="129"/>
      <c r="R621" s="129"/>
      <c r="S621" s="104" t="str">
        <f t="shared" si="26"/>
        <v/>
      </c>
      <c r="T621" s="104" t="str">
        <f t="shared" si="2"/>
        <v/>
      </c>
      <c r="U621" s="129" t="str">
        <f t="shared" si="3"/>
        <v/>
      </c>
      <c r="V621" s="129"/>
      <c r="W621" s="129" t="str">
        <f t="shared" ca="1" si="4"/>
        <v>No Aplica</v>
      </c>
      <c r="X621" s="129">
        <f t="shared" ca="1" si="5"/>
        <v>2025</v>
      </c>
      <c r="Y621" s="129">
        <f t="shared" ca="1" si="6"/>
        <v>2028</v>
      </c>
      <c r="Z621" s="129"/>
      <c r="AA621" s="113">
        <f t="shared" si="7"/>
        <v>0</v>
      </c>
      <c r="AB621" s="112">
        <f t="shared" si="8"/>
        <v>0</v>
      </c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</row>
    <row r="622" spans="1:39">
      <c r="A622" s="22" t="s">
        <v>3483</v>
      </c>
      <c r="B622" s="23" t="s">
        <v>127</v>
      </c>
      <c r="C622" s="23" t="s">
        <v>825</v>
      </c>
      <c r="D622" s="23" t="s">
        <v>3484</v>
      </c>
      <c r="E622" s="147" t="s">
        <v>3485</v>
      </c>
      <c r="F622" s="23" t="s">
        <v>43</v>
      </c>
      <c r="G622" s="134">
        <v>43762</v>
      </c>
      <c r="H622" s="134">
        <v>43766</v>
      </c>
      <c r="I622" s="23" t="s">
        <v>3486</v>
      </c>
      <c r="J622" s="26">
        <v>1</v>
      </c>
      <c r="K622" s="23" t="s">
        <v>3487</v>
      </c>
      <c r="L622" s="209"/>
      <c r="M622" s="210"/>
      <c r="N622" s="210"/>
      <c r="O622" s="210"/>
      <c r="P622" s="23" t="str">
        <f t="shared" ca="1" si="24"/>
        <v>Nombrado Vigente</v>
      </c>
      <c r="Q622" s="129"/>
      <c r="R622" s="129"/>
      <c r="S622" s="104" t="str">
        <f t="shared" si="26"/>
        <v/>
      </c>
      <c r="T622" s="104" t="str">
        <f t="shared" si="2"/>
        <v/>
      </c>
      <c r="U622" s="129" t="str">
        <f t="shared" si="3"/>
        <v/>
      </c>
      <c r="V622" s="129"/>
      <c r="W622" s="129" t="str">
        <f t="shared" ca="1" si="4"/>
        <v>No Aplica</v>
      </c>
      <c r="X622" s="129">
        <f t="shared" ca="1" si="5"/>
        <v>2025</v>
      </c>
      <c r="Y622" s="129">
        <f t="shared" ca="1" si="6"/>
        <v>2028</v>
      </c>
      <c r="Z622" s="129"/>
      <c r="AA622" s="113">
        <f t="shared" si="7"/>
        <v>0</v>
      </c>
      <c r="AB622" s="112">
        <f t="shared" si="8"/>
        <v>0</v>
      </c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</row>
    <row r="623" spans="1:39">
      <c r="A623" s="22" t="s">
        <v>3488</v>
      </c>
      <c r="B623" s="23" t="s">
        <v>39</v>
      </c>
      <c r="C623" s="23" t="s">
        <v>683</v>
      </c>
      <c r="D623" s="23" t="s">
        <v>3489</v>
      </c>
      <c r="E623" s="147" t="s">
        <v>3490</v>
      </c>
      <c r="F623" s="23" t="s">
        <v>43</v>
      </c>
      <c r="G623" s="125">
        <v>43732</v>
      </c>
      <c r="H623" s="134">
        <v>43756</v>
      </c>
      <c r="I623" s="23" t="s">
        <v>3491</v>
      </c>
      <c r="J623" s="26">
        <v>1</v>
      </c>
      <c r="K623" s="23" t="s">
        <v>3492</v>
      </c>
      <c r="L623" s="209"/>
      <c r="M623" s="210"/>
      <c r="N623" s="127" t="s">
        <v>36</v>
      </c>
      <c r="O623" s="159">
        <v>45063</v>
      </c>
      <c r="P623" s="23" t="str">
        <f t="shared" ca="1" si="24"/>
        <v>Desvinculado</v>
      </c>
      <c r="Q623" s="129"/>
      <c r="R623" s="104">
        <v>2</v>
      </c>
      <c r="S623" s="104">
        <f t="shared" si="26"/>
        <v>3</v>
      </c>
      <c r="T623" s="104">
        <f t="shared" si="2"/>
        <v>62</v>
      </c>
      <c r="U623" s="129">
        <f t="shared" si="3"/>
        <v>3.6</v>
      </c>
      <c r="V623" s="129"/>
      <c r="W623" s="129" t="str">
        <f t="shared" ca="1" si="4"/>
        <v>No Aplica</v>
      </c>
      <c r="X623" s="129">
        <f t="shared" ca="1" si="5"/>
        <v>2025</v>
      </c>
      <c r="Y623" s="129">
        <f t="shared" ca="1" si="6"/>
        <v>2028</v>
      </c>
      <c r="Z623" s="129"/>
      <c r="AA623" s="113">
        <f t="shared" si="7"/>
        <v>-45063</v>
      </c>
      <c r="AB623" s="112">
        <f t="shared" si="8"/>
        <v>1</v>
      </c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</row>
    <row r="624" spans="1:39">
      <c r="A624" s="22" t="s">
        <v>3493</v>
      </c>
      <c r="B624" s="23" t="s">
        <v>39</v>
      </c>
      <c r="C624" s="23" t="s">
        <v>1904</v>
      </c>
      <c r="D624" s="23" t="s">
        <v>3494</v>
      </c>
      <c r="E624" s="147" t="s">
        <v>3495</v>
      </c>
      <c r="F624" s="23" t="s">
        <v>43</v>
      </c>
      <c r="G624" s="125">
        <v>43719</v>
      </c>
      <c r="H624" s="125">
        <v>43739</v>
      </c>
      <c r="I624" s="23" t="s">
        <v>3496</v>
      </c>
      <c r="J624" s="26">
        <v>1</v>
      </c>
      <c r="K624" s="23" t="s">
        <v>3497</v>
      </c>
      <c r="L624" s="209"/>
      <c r="M624" s="210"/>
      <c r="N624" s="210"/>
      <c r="O624" s="210"/>
      <c r="P624" s="23" t="str">
        <f t="shared" ca="1" si="24"/>
        <v>Nombrado Vigente</v>
      </c>
      <c r="Q624" s="129"/>
      <c r="R624" s="129"/>
      <c r="S624" s="104" t="str">
        <f t="shared" si="26"/>
        <v/>
      </c>
      <c r="T624" s="104" t="str">
        <f t="shared" si="2"/>
        <v/>
      </c>
      <c r="U624" s="129" t="str">
        <f t="shared" si="3"/>
        <v/>
      </c>
      <c r="V624" s="129"/>
      <c r="W624" s="129" t="str">
        <f t="shared" ca="1" si="4"/>
        <v>No Aplica</v>
      </c>
      <c r="X624" s="129">
        <f t="shared" ca="1" si="5"/>
        <v>2025</v>
      </c>
      <c r="Y624" s="129">
        <f t="shared" ca="1" si="6"/>
        <v>2028</v>
      </c>
      <c r="Z624" s="129"/>
      <c r="AA624" s="113">
        <f t="shared" si="7"/>
        <v>0</v>
      </c>
      <c r="AB624" s="112">
        <f t="shared" si="8"/>
        <v>0</v>
      </c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</row>
    <row r="625" spans="1:39">
      <c r="A625" s="22" t="s">
        <v>3498</v>
      </c>
      <c r="B625" s="23" t="s">
        <v>56</v>
      </c>
      <c r="C625" s="23" t="s">
        <v>571</v>
      </c>
      <c r="D625" s="23" t="s">
        <v>3499</v>
      </c>
      <c r="E625" s="147" t="s">
        <v>3500</v>
      </c>
      <c r="F625" s="23" t="s">
        <v>43</v>
      </c>
      <c r="G625" s="125">
        <v>43686</v>
      </c>
      <c r="H625" s="125">
        <v>43739</v>
      </c>
      <c r="I625" s="23" t="s">
        <v>3501</v>
      </c>
      <c r="J625" s="26">
        <v>1</v>
      </c>
      <c r="K625" s="23" t="s">
        <v>3502</v>
      </c>
      <c r="L625" s="209"/>
      <c r="M625" s="210"/>
      <c r="N625" s="210"/>
      <c r="O625" s="210"/>
      <c r="P625" s="23" t="str">
        <f t="shared" ca="1" si="24"/>
        <v>Nombrado Vigente</v>
      </c>
      <c r="Q625" s="129"/>
      <c r="R625" s="129"/>
      <c r="S625" s="104" t="str">
        <f t="shared" si="26"/>
        <v/>
      </c>
      <c r="T625" s="104" t="str">
        <f t="shared" si="2"/>
        <v/>
      </c>
      <c r="U625" s="129" t="str">
        <f t="shared" si="3"/>
        <v/>
      </c>
      <c r="V625" s="129"/>
      <c r="W625" s="129" t="str">
        <f t="shared" ca="1" si="4"/>
        <v>No Aplica</v>
      </c>
      <c r="X625" s="129">
        <f t="shared" ca="1" si="5"/>
        <v>2025</v>
      </c>
      <c r="Y625" s="129">
        <f t="shared" ca="1" si="6"/>
        <v>2028</v>
      </c>
      <c r="Z625" s="129"/>
      <c r="AA625" s="113">
        <f t="shared" si="7"/>
        <v>0</v>
      </c>
      <c r="AB625" s="112">
        <f t="shared" si="8"/>
        <v>0</v>
      </c>
      <c r="AC625" s="111"/>
      <c r="AD625" s="111"/>
      <c r="AE625" s="111"/>
      <c r="AF625" s="111"/>
      <c r="AG625" s="111"/>
      <c r="AH625" s="111"/>
      <c r="AI625" s="111"/>
      <c r="AJ625" s="111"/>
      <c r="AK625" s="111"/>
      <c r="AL625" s="111"/>
      <c r="AM625" s="111"/>
    </row>
    <row r="626" spans="1:39">
      <c r="A626" s="22" t="s">
        <v>3503</v>
      </c>
      <c r="B626" s="23" t="s">
        <v>127</v>
      </c>
      <c r="C626" s="23" t="s">
        <v>3504</v>
      </c>
      <c r="D626" s="23" t="s">
        <v>3505</v>
      </c>
      <c r="E626" s="147" t="s">
        <v>3506</v>
      </c>
      <c r="F626" s="23" t="s">
        <v>33</v>
      </c>
      <c r="G626" s="125">
        <v>43711</v>
      </c>
      <c r="H626" s="125">
        <v>43717</v>
      </c>
      <c r="I626" s="23" t="s">
        <v>3507</v>
      </c>
      <c r="J626" s="26">
        <v>1</v>
      </c>
      <c r="K626" s="23" t="s">
        <v>3508</v>
      </c>
      <c r="L626" s="209"/>
      <c r="M626" s="210"/>
      <c r="N626" s="210"/>
      <c r="O626" s="210"/>
      <c r="P626" s="23" t="str">
        <f t="shared" ca="1" si="24"/>
        <v>Nombrado Vigente</v>
      </c>
      <c r="Q626" s="104"/>
      <c r="R626" s="129"/>
      <c r="S626" s="104" t="str">
        <f t="shared" si="26"/>
        <v/>
      </c>
      <c r="T626" s="104" t="str">
        <f t="shared" si="2"/>
        <v/>
      </c>
      <c r="U626" s="129" t="str">
        <f t="shared" si="3"/>
        <v/>
      </c>
      <c r="V626" s="129"/>
      <c r="W626" s="129" t="str">
        <f t="shared" ca="1" si="4"/>
        <v>No Aplica</v>
      </c>
      <c r="X626" s="129">
        <f t="shared" ca="1" si="5"/>
        <v>2025</v>
      </c>
      <c r="Y626" s="129">
        <f t="shared" ca="1" si="6"/>
        <v>2028</v>
      </c>
      <c r="Z626" s="129"/>
      <c r="AA626" s="113">
        <f t="shared" si="7"/>
        <v>0</v>
      </c>
      <c r="AB626" s="112">
        <f t="shared" si="8"/>
        <v>0</v>
      </c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</row>
    <row r="627" spans="1:39">
      <c r="A627" s="22" t="s">
        <v>3509</v>
      </c>
      <c r="B627" s="23" t="s">
        <v>127</v>
      </c>
      <c r="C627" s="23" t="s">
        <v>2479</v>
      </c>
      <c r="D627" s="23" t="s">
        <v>3505</v>
      </c>
      <c r="E627" s="147" t="s">
        <v>3510</v>
      </c>
      <c r="F627" s="23" t="s">
        <v>33</v>
      </c>
      <c r="G627" s="125">
        <v>43714</v>
      </c>
      <c r="H627" s="125">
        <v>43738</v>
      </c>
      <c r="I627" s="23" t="s">
        <v>3511</v>
      </c>
      <c r="J627" s="26">
        <v>1</v>
      </c>
      <c r="K627" s="23" t="s">
        <v>3512</v>
      </c>
      <c r="L627" s="209"/>
      <c r="M627" s="210"/>
      <c r="N627" s="210"/>
      <c r="O627" s="210"/>
      <c r="P627" s="23" t="str">
        <f t="shared" ca="1" si="24"/>
        <v>Nombrado Vigente</v>
      </c>
      <c r="Q627" s="104"/>
      <c r="R627" s="129"/>
      <c r="S627" s="104" t="str">
        <f t="shared" si="26"/>
        <v/>
      </c>
      <c r="T627" s="104" t="str">
        <f t="shared" si="2"/>
        <v/>
      </c>
      <c r="U627" s="129" t="str">
        <f t="shared" si="3"/>
        <v/>
      </c>
      <c r="V627" s="129"/>
      <c r="W627" s="129" t="str">
        <f t="shared" ca="1" si="4"/>
        <v>No Aplica</v>
      </c>
      <c r="X627" s="129">
        <f t="shared" ca="1" si="5"/>
        <v>2025</v>
      </c>
      <c r="Y627" s="129">
        <f t="shared" ca="1" si="6"/>
        <v>2028</v>
      </c>
      <c r="Z627" s="129"/>
      <c r="AA627" s="113">
        <f t="shared" si="7"/>
        <v>0</v>
      </c>
      <c r="AB627" s="112">
        <f t="shared" si="8"/>
        <v>0</v>
      </c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</row>
    <row r="628" spans="1:39">
      <c r="A628" s="22" t="s">
        <v>3513</v>
      </c>
      <c r="B628" s="23" t="s">
        <v>127</v>
      </c>
      <c r="C628" s="23" t="s">
        <v>1236</v>
      </c>
      <c r="D628" s="23" t="s">
        <v>3505</v>
      </c>
      <c r="E628" s="147" t="s">
        <v>3514</v>
      </c>
      <c r="F628" s="23" t="s">
        <v>33</v>
      </c>
      <c r="G628" s="125">
        <v>43719</v>
      </c>
      <c r="H628" s="125">
        <v>43719</v>
      </c>
      <c r="I628" s="23" t="s">
        <v>3515</v>
      </c>
      <c r="J628" s="26">
        <v>1</v>
      </c>
      <c r="K628" s="23" t="s">
        <v>3516</v>
      </c>
      <c r="L628" s="209"/>
      <c r="M628" s="210"/>
      <c r="N628" s="210"/>
      <c r="O628" s="210"/>
      <c r="P628" s="23" t="str">
        <f t="shared" ca="1" si="24"/>
        <v>Nombrado Vigente</v>
      </c>
      <c r="Q628" s="104"/>
      <c r="R628" s="129"/>
      <c r="S628" s="104" t="str">
        <f t="shared" si="26"/>
        <v/>
      </c>
      <c r="T628" s="104" t="str">
        <f t="shared" si="2"/>
        <v/>
      </c>
      <c r="U628" s="129" t="str">
        <f t="shared" si="3"/>
        <v/>
      </c>
      <c r="V628" s="129"/>
      <c r="W628" s="129" t="str">
        <f t="shared" ca="1" si="4"/>
        <v>No Aplica</v>
      </c>
      <c r="X628" s="129">
        <f t="shared" ca="1" si="5"/>
        <v>2025</v>
      </c>
      <c r="Y628" s="129">
        <f t="shared" ca="1" si="6"/>
        <v>2028</v>
      </c>
      <c r="Z628" s="129"/>
      <c r="AA628" s="113">
        <f t="shared" si="7"/>
        <v>0</v>
      </c>
      <c r="AB628" s="112">
        <f t="shared" si="8"/>
        <v>0</v>
      </c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</row>
    <row r="629" spans="1:39">
      <c r="A629" s="22" t="s">
        <v>3517</v>
      </c>
      <c r="B629" s="23" t="s">
        <v>127</v>
      </c>
      <c r="C629" s="23" t="s">
        <v>1236</v>
      </c>
      <c r="D629" s="23" t="s">
        <v>3518</v>
      </c>
      <c r="E629" s="147" t="s">
        <v>3519</v>
      </c>
      <c r="F629" s="23" t="s">
        <v>43</v>
      </c>
      <c r="G629" s="125">
        <v>43719</v>
      </c>
      <c r="H629" s="125">
        <v>43719</v>
      </c>
      <c r="I629" s="23" t="s">
        <v>3520</v>
      </c>
      <c r="J629" s="26">
        <v>1</v>
      </c>
      <c r="K629" s="23" t="s">
        <v>3521</v>
      </c>
      <c r="L629" s="209"/>
      <c r="M629" s="210"/>
      <c r="N629" s="210"/>
      <c r="O629" s="210"/>
      <c r="P629" s="23" t="str">
        <f t="shared" ca="1" si="24"/>
        <v>Nombrado Vigente</v>
      </c>
      <c r="Q629" s="104"/>
      <c r="R629" s="129"/>
      <c r="S629" s="104" t="str">
        <f t="shared" si="26"/>
        <v/>
      </c>
      <c r="T629" s="104" t="str">
        <f t="shared" si="2"/>
        <v/>
      </c>
      <c r="U629" s="129" t="str">
        <f t="shared" si="3"/>
        <v/>
      </c>
      <c r="V629" s="129"/>
      <c r="W629" s="129" t="str">
        <f t="shared" ca="1" si="4"/>
        <v>No Aplica</v>
      </c>
      <c r="X629" s="129">
        <f t="shared" ca="1" si="5"/>
        <v>2025</v>
      </c>
      <c r="Y629" s="129">
        <f t="shared" ca="1" si="6"/>
        <v>2028</v>
      </c>
      <c r="Z629" s="129"/>
      <c r="AA629" s="113">
        <f t="shared" si="7"/>
        <v>0</v>
      </c>
      <c r="AB629" s="112">
        <f t="shared" si="8"/>
        <v>0</v>
      </c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</row>
    <row r="630" spans="1:39">
      <c r="A630" s="22" t="s">
        <v>3522</v>
      </c>
      <c r="B630" s="23" t="s">
        <v>127</v>
      </c>
      <c r="C630" s="23" t="s">
        <v>2479</v>
      </c>
      <c r="D630" s="23" t="s">
        <v>1237</v>
      </c>
      <c r="E630" s="147" t="s">
        <v>3523</v>
      </c>
      <c r="F630" s="23" t="s">
        <v>43</v>
      </c>
      <c r="G630" s="125">
        <v>43735</v>
      </c>
      <c r="H630" s="134">
        <v>43752</v>
      </c>
      <c r="I630" s="23" t="s">
        <v>3524</v>
      </c>
      <c r="J630" s="26">
        <v>1</v>
      </c>
      <c r="K630" s="23" t="s">
        <v>3525</v>
      </c>
      <c r="L630" s="209"/>
      <c r="M630" s="210"/>
      <c r="N630" s="210"/>
      <c r="O630" s="210"/>
      <c r="P630" s="23" t="str">
        <f t="shared" ca="1" si="24"/>
        <v>Nombrado Vigente</v>
      </c>
      <c r="Q630" s="104"/>
      <c r="R630" s="129"/>
      <c r="S630" s="104" t="str">
        <f t="shared" si="26"/>
        <v/>
      </c>
      <c r="T630" s="104" t="str">
        <f t="shared" si="2"/>
        <v/>
      </c>
      <c r="U630" s="129" t="str">
        <f t="shared" si="3"/>
        <v/>
      </c>
      <c r="V630" s="129"/>
      <c r="W630" s="129" t="str">
        <f t="shared" ca="1" si="4"/>
        <v>No Aplica</v>
      </c>
      <c r="X630" s="129">
        <f t="shared" ca="1" si="5"/>
        <v>2025</v>
      </c>
      <c r="Y630" s="129">
        <f t="shared" ca="1" si="6"/>
        <v>2028</v>
      </c>
      <c r="Z630" s="129"/>
      <c r="AA630" s="113">
        <f t="shared" si="7"/>
        <v>0</v>
      </c>
      <c r="AB630" s="112">
        <f t="shared" si="8"/>
        <v>0</v>
      </c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</row>
    <row r="631" spans="1:39">
      <c r="A631" s="22" t="s">
        <v>3526</v>
      </c>
      <c r="B631" s="23" t="s">
        <v>127</v>
      </c>
      <c r="C631" s="23" t="s">
        <v>3527</v>
      </c>
      <c r="D631" s="23" t="s">
        <v>1237</v>
      </c>
      <c r="E631" s="147" t="s">
        <v>3528</v>
      </c>
      <c r="F631" s="23" t="s">
        <v>43</v>
      </c>
      <c r="G631" s="125">
        <v>43707</v>
      </c>
      <c r="H631" s="125">
        <v>43710</v>
      </c>
      <c r="I631" s="23" t="s">
        <v>3529</v>
      </c>
      <c r="J631" s="26">
        <v>1</v>
      </c>
      <c r="K631" s="23" t="s">
        <v>3530</v>
      </c>
      <c r="L631" s="209"/>
      <c r="M631" s="210"/>
      <c r="N631" s="210"/>
      <c r="O631" s="210"/>
      <c r="P631" s="23" t="str">
        <f t="shared" ca="1" si="24"/>
        <v>Nombrado Vigente</v>
      </c>
      <c r="Q631" s="104"/>
      <c r="R631" s="129"/>
      <c r="S631" s="104" t="str">
        <f t="shared" si="26"/>
        <v/>
      </c>
      <c r="T631" s="104" t="str">
        <f t="shared" si="2"/>
        <v/>
      </c>
      <c r="U631" s="129" t="str">
        <f t="shared" si="3"/>
        <v/>
      </c>
      <c r="V631" s="129"/>
      <c r="W631" s="129" t="str">
        <f t="shared" ca="1" si="4"/>
        <v>No Aplica</v>
      </c>
      <c r="X631" s="129">
        <f t="shared" ca="1" si="5"/>
        <v>2025</v>
      </c>
      <c r="Y631" s="129">
        <f t="shared" ca="1" si="6"/>
        <v>2028</v>
      </c>
      <c r="Z631" s="129"/>
      <c r="AA631" s="113">
        <f t="shared" si="7"/>
        <v>0</v>
      </c>
      <c r="AB631" s="112">
        <f t="shared" si="8"/>
        <v>0</v>
      </c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</row>
    <row r="632" spans="1:39">
      <c r="A632" s="22" t="s">
        <v>3531</v>
      </c>
      <c r="B632" s="23" t="s">
        <v>49</v>
      </c>
      <c r="C632" s="23" t="s">
        <v>86</v>
      </c>
      <c r="D632" s="23" t="s">
        <v>3532</v>
      </c>
      <c r="E632" s="147" t="s">
        <v>3533</v>
      </c>
      <c r="F632" s="23" t="s">
        <v>43</v>
      </c>
      <c r="G632" s="125">
        <v>43706</v>
      </c>
      <c r="H632" s="125">
        <v>43709</v>
      </c>
      <c r="I632" s="23" t="s">
        <v>3534</v>
      </c>
      <c r="J632" s="26">
        <v>1</v>
      </c>
      <c r="K632" s="23" t="s">
        <v>3535</v>
      </c>
      <c r="L632" s="209"/>
      <c r="M632" s="210"/>
      <c r="N632" s="210"/>
      <c r="O632" s="210"/>
      <c r="P632" s="23" t="str">
        <f t="shared" ca="1" si="24"/>
        <v>Nombrado Vigente</v>
      </c>
      <c r="Q632" s="129"/>
      <c r="R632" s="129"/>
      <c r="S632" s="104" t="str">
        <f t="shared" si="26"/>
        <v/>
      </c>
      <c r="T632" s="104" t="str">
        <f t="shared" si="2"/>
        <v/>
      </c>
      <c r="U632" s="129" t="str">
        <f t="shared" si="3"/>
        <v/>
      </c>
      <c r="V632" s="129"/>
      <c r="W632" s="129" t="str">
        <f t="shared" ca="1" si="4"/>
        <v>No Aplica</v>
      </c>
      <c r="X632" s="129">
        <f t="shared" ca="1" si="5"/>
        <v>2025</v>
      </c>
      <c r="Y632" s="129">
        <f t="shared" ca="1" si="6"/>
        <v>2028</v>
      </c>
      <c r="Z632" s="129"/>
      <c r="AA632" s="113">
        <f t="shared" si="7"/>
        <v>0</v>
      </c>
      <c r="AB632" s="112">
        <f t="shared" si="8"/>
        <v>0</v>
      </c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</row>
    <row r="633" spans="1:39">
      <c r="A633" s="22" t="s">
        <v>3536</v>
      </c>
      <c r="B633" s="23" t="s">
        <v>49</v>
      </c>
      <c r="C633" s="23" t="s">
        <v>86</v>
      </c>
      <c r="D633" s="23" t="s">
        <v>3537</v>
      </c>
      <c r="E633" s="147" t="s">
        <v>3538</v>
      </c>
      <c r="F633" s="23" t="s">
        <v>33</v>
      </c>
      <c r="G633" s="125">
        <v>43739</v>
      </c>
      <c r="H633" s="125">
        <v>43739</v>
      </c>
      <c r="I633" s="23" t="s">
        <v>3539</v>
      </c>
      <c r="J633" s="26">
        <v>1</v>
      </c>
      <c r="K633" s="23" t="s">
        <v>3540</v>
      </c>
      <c r="L633" s="209"/>
      <c r="M633" s="210"/>
      <c r="N633" s="210"/>
      <c r="O633" s="210"/>
      <c r="P633" s="23" t="str">
        <f t="shared" ca="1" si="24"/>
        <v>Nombrado Vigente</v>
      </c>
      <c r="Q633" s="129"/>
      <c r="R633" s="129"/>
      <c r="S633" s="104" t="str">
        <f t="shared" si="26"/>
        <v/>
      </c>
      <c r="T633" s="104" t="str">
        <f t="shared" si="2"/>
        <v/>
      </c>
      <c r="U633" s="129" t="str">
        <f t="shared" si="3"/>
        <v/>
      </c>
      <c r="V633" s="129"/>
      <c r="W633" s="129" t="str">
        <f t="shared" ca="1" si="4"/>
        <v>No Aplica</v>
      </c>
      <c r="X633" s="129">
        <f t="shared" ca="1" si="5"/>
        <v>2025</v>
      </c>
      <c r="Y633" s="129">
        <f t="shared" ca="1" si="6"/>
        <v>2028</v>
      </c>
      <c r="Z633" s="129"/>
      <c r="AA633" s="113">
        <f t="shared" si="7"/>
        <v>0</v>
      </c>
      <c r="AB633" s="112">
        <f t="shared" si="8"/>
        <v>0</v>
      </c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</row>
    <row r="634" spans="1:39">
      <c r="A634" s="160" t="s">
        <v>3541</v>
      </c>
      <c r="B634" s="161" t="s">
        <v>73</v>
      </c>
      <c r="C634" s="161" t="s">
        <v>659</v>
      </c>
      <c r="D634" s="161" t="s">
        <v>3542</v>
      </c>
      <c r="E634" s="216" t="s">
        <v>3543</v>
      </c>
      <c r="F634" s="161" t="s">
        <v>43</v>
      </c>
      <c r="G634" s="162">
        <v>43724</v>
      </c>
      <c r="H634" s="162">
        <v>43742</v>
      </c>
      <c r="I634" s="161" t="s">
        <v>3544</v>
      </c>
      <c r="J634" s="163">
        <v>1</v>
      </c>
      <c r="K634" s="161" t="s">
        <v>3545</v>
      </c>
      <c r="L634" s="218"/>
      <c r="M634" s="219"/>
      <c r="N634" s="165" t="s">
        <v>36</v>
      </c>
      <c r="O634" s="166">
        <v>45230</v>
      </c>
      <c r="P634" s="161" t="str">
        <f t="shared" ca="1" si="24"/>
        <v>Desvinculado</v>
      </c>
      <c r="Q634" s="144"/>
      <c r="R634" s="167">
        <v>2</v>
      </c>
      <c r="S634" s="167">
        <f t="shared" si="26"/>
        <v>8</v>
      </c>
      <c r="T634" s="167">
        <f t="shared" si="2"/>
        <v>86</v>
      </c>
      <c r="U634" s="144">
        <f t="shared" si="3"/>
        <v>4.0999999999999996</v>
      </c>
      <c r="V634" s="144"/>
      <c r="W634" s="144" t="str">
        <f t="shared" ca="1" si="4"/>
        <v>No Aplica</v>
      </c>
      <c r="X634" s="144">
        <f t="shared" ca="1" si="5"/>
        <v>2025</v>
      </c>
      <c r="Y634" s="144">
        <f t="shared" ca="1" si="6"/>
        <v>2028</v>
      </c>
      <c r="Z634" s="144"/>
      <c r="AA634" s="168">
        <f t="shared" si="7"/>
        <v>-45230</v>
      </c>
      <c r="AB634" s="167">
        <f t="shared" si="8"/>
        <v>1</v>
      </c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</row>
    <row r="635" spans="1:39">
      <c r="A635" s="22" t="s">
        <v>3546</v>
      </c>
      <c r="B635" s="23" t="s">
        <v>49</v>
      </c>
      <c r="C635" s="23" t="s">
        <v>1145</v>
      </c>
      <c r="D635" s="23" t="s">
        <v>3547</v>
      </c>
      <c r="E635" s="147" t="s">
        <v>3548</v>
      </c>
      <c r="F635" s="23" t="s">
        <v>43</v>
      </c>
      <c r="G635" s="125">
        <v>43724</v>
      </c>
      <c r="H635" s="125">
        <v>43739</v>
      </c>
      <c r="I635" s="23" t="s">
        <v>3549</v>
      </c>
      <c r="J635" s="26">
        <v>1</v>
      </c>
      <c r="K635" s="23" t="s">
        <v>3550</v>
      </c>
      <c r="L635" s="209"/>
      <c r="M635" s="210"/>
      <c r="N635" s="210"/>
      <c r="O635" s="210"/>
      <c r="P635" s="23" t="str">
        <f t="shared" ca="1" si="24"/>
        <v>Nombrado Vigente</v>
      </c>
      <c r="Q635" s="129"/>
      <c r="R635" s="129"/>
      <c r="S635" s="104" t="str">
        <f t="shared" si="26"/>
        <v/>
      </c>
      <c r="T635" s="104" t="str">
        <f t="shared" si="2"/>
        <v/>
      </c>
      <c r="U635" s="129" t="str">
        <f t="shared" si="3"/>
        <v/>
      </c>
      <c r="V635" s="129"/>
      <c r="W635" s="129" t="str">
        <f t="shared" ca="1" si="4"/>
        <v>No Aplica</v>
      </c>
      <c r="X635" s="129">
        <f t="shared" ca="1" si="5"/>
        <v>2025</v>
      </c>
      <c r="Y635" s="129">
        <f t="shared" ca="1" si="6"/>
        <v>2028</v>
      </c>
      <c r="Z635" s="129"/>
      <c r="AA635" s="113">
        <f t="shared" si="7"/>
        <v>0</v>
      </c>
      <c r="AB635" s="112">
        <f t="shared" si="8"/>
        <v>0</v>
      </c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</row>
    <row r="636" spans="1:39">
      <c r="A636" s="22" t="s">
        <v>3551</v>
      </c>
      <c r="B636" s="23" t="s">
        <v>92</v>
      </c>
      <c r="C636" s="23" t="s">
        <v>203</v>
      </c>
      <c r="D636" s="23" t="s">
        <v>738</v>
      </c>
      <c r="E636" s="147" t="s">
        <v>3552</v>
      </c>
      <c r="F636" s="23" t="s">
        <v>43</v>
      </c>
      <c r="G636" s="125">
        <v>43720</v>
      </c>
      <c r="H636" s="125">
        <v>43739</v>
      </c>
      <c r="I636" s="23" t="s">
        <v>3553</v>
      </c>
      <c r="J636" s="26">
        <v>1</v>
      </c>
      <c r="K636" s="23" t="s">
        <v>3554</v>
      </c>
      <c r="L636" s="209"/>
      <c r="M636" s="210"/>
      <c r="N636" s="210"/>
      <c r="O636" s="210"/>
      <c r="P636" s="23" t="str">
        <f t="shared" ca="1" si="24"/>
        <v>Nombrado Vigente</v>
      </c>
      <c r="Q636" s="129"/>
      <c r="R636" s="129"/>
      <c r="S636" s="104" t="str">
        <f t="shared" si="26"/>
        <v/>
      </c>
      <c r="T636" s="104" t="str">
        <f t="shared" si="2"/>
        <v/>
      </c>
      <c r="U636" s="129" t="str">
        <f t="shared" si="3"/>
        <v/>
      </c>
      <c r="V636" s="129"/>
      <c r="W636" s="129" t="str">
        <f t="shared" ca="1" si="4"/>
        <v>No Aplica</v>
      </c>
      <c r="X636" s="129">
        <f t="shared" ca="1" si="5"/>
        <v>2025</v>
      </c>
      <c r="Y636" s="129">
        <f t="shared" ca="1" si="6"/>
        <v>2028</v>
      </c>
      <c r="Z636" s="129"/>
      <c r="AA636" s="113">
        <f t="shared" si="7"/>
        <v>0</v>
      </c>
      <c r="AB636" s="112">
        <f t="shared" si="8"/>
        <v>0</v>
      </c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</row>
    <row r="637" spans="1:39">
      <c r="A637" s="22" t="s">
        <v>3555</v>
      </c>
      <c r="B637" s="23" t="s">
        <v>300</v>
      </c>
      <c r="C637" s="23" t="s">
        <v>396</v>
      </c>
      <c r="D637" s="23" t="s">
        <v>3556</v>
      </c>
      <c r="E637" s="147" t="s">
        <v>3557</v>
      </c>
      <c r="F637" s="23" t="s">
        <v>43</v>
      </c>
      <c r="G637" s="125">
        <v>43776</v>
      </c>
      <c r="H637" s="134">
        <v>43784</v>
      </c>
      <c r="I637" s="23" t="s">
        <v>3558</v>
      </c>
      <c r="J637" s="26">
        <v>1</v>
      </c>
      <c r="K637" s="23" t="s">
        <v>3559</v>
      </c>
      <c r="L637" s="209"/>
      <c r="M637" s="210"/>
      <c r="N637" s="210"/>
      <c r="O637" s="210"/>
      <c r="P637" s="23" t="str">
        <f t="shared" ca="1" si="24"/>
        <v>Nombrado Vigente</v>
      </c>
      <c r="Q637" s="129"/>
      <c r="R637" s="129"/>
      <c r="S637" s="104" t="str">
        <f t="shared" si="26"/>
        <v/>
      </c>
      <c r="T637" s="104" t="str">
        <f t="shared" si="2"/>
        <v/>
      </c>
      <c r="U637" s="129" t="str">
        <f t="shared" si="3"/>
        <v/>
      </c>
      <c r="V637" s="129"/>
      <c r="W637" s="129" t="str">
        <f t="shared" ca="1" si="4"/>
        <v>No Aplica</v>
      </c>
      <c r="X637" s="129">
        <f t="shared" ca="1" si="5"/>
        <v>2025</v>
      </c>
      <c r="Y637" s="129">
        <f t="shared" ca="1" si="6"/>
        <v>2028</v>
      </c>
      <c r="Z637" s="129"/>
      <c r="AA637" s="113">
        <f t="shared" si="7"/>
        <v>0</v>
      </c>
      <c r="AB637" s="112">
        <f t="shared" si="8"/>
        <v>0</v>
      </c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</row>
    <row r="638" spans="1:39">
      <c r="A638" s="22" t="s">
        <v>3560</v>
      </c>
      <c r="B638" s="23" t="s">
        <v>127</v>
      </c>
      <c r="C638" s="23" t="s">
        <v>527</v>
      </c>
      <c r="D638" s="23" t="s">
        <v>3561</v>
      </c>
      <c r="E638" s="147" t="s">
        <v>647</v>
      </c>
      <c r="F638" s="23" t="s">
        <v>33</v>
      </c>
      <c r="G638" s="125">
        <v>43724</v>
      </c>
      <c r="H638" s="125">
        <v>43741</v>
      </c>
      <c r="I638" s="23" t="s">
        <v>3562</v>
      </c>
      <c r="J638" s="26">
        <v>1</v>
      </c>
      <c r="K638" s="23" t="s">
        <v>3563</v>
      </c>
      <c r="L638" s="209"/>
      <c r="M638" s="210"/>
      <c r="N638" s="210"/>
      <c r="O638" s="210"/>
      <c r="P638" s="23" t="str">
        <f t="shared" ca="1" si="24"/>
        <v>Nombrado Vigente</v>
      </c>
      <c r="Q638" s="129"/>
      <c r="R638" s="129"/>
      <c r="S638" s="104" t="str">
        <f t="shared" si="26"/>
        <v/>
      </c>
      <c r="T638" s="104" t="str">
        <f t="shared" si="2"/>
        <v/>
      </c>
      <c r="U638" s="129" t="str">
        <f t="shared" si="3"/>
        <v/>
      </c>
      <c r="V638" s="129"/>
      <c r="W638" s="129" t="str">
        <f t="shared" ca="1" si="4"/>
        <v>No Aplica</v>
      </c>
      <c r="X638" s="129">
        <f t="shared" ca="1" si="5"/>
        <v>2025</v>
      </c>
      <c r="Y638" s="129">
        <f t="shared" ca="1" si="6"/>
        <v>2028</v>
      </c>
      <c r="Z638" s="129"/>
      <c r="AA638" s="113">
        <f t="shared" si="7"/>
        <v>0</v>
      </c>
      <c r="AB638" s="112">
        <f t="shared" si="8"/>
        <v>0</v>
      </c>
      <c r="AC638" s="111"/>
      <c r="AD638" s="111"/>
      <c r="AE638" s="111"/>
      <c r="AF638" s="111"/>
      <c r="AG638" s="111"/>
      <c r="AH638" s="111"/>
      <c r="AI638" s="111"/>
      <c r="AJ638" s="111"/>
      <c r="AK638" s="111"/>
      <c r="AL638" s="111"/>
      <c r="AM638" s="111"/>
    </row>
    <row r="639" spans="1:39">
      <c r="A639" s="22" t="s">
        <v>3564</v>
      </c>
      <c r="B639" s="23" t="s">
        <v>39</v>
      </c>
      <c r="C639" s="23" t="s">
        <v>683</v>
      </c>
      <c r="D639" s="23" t="s">
        <v>671</v>
      </c>
      <c r="E639" s="147" t="s">
        <v>3565</v>
      </c>
      <c r="F639" s="23" t="s">
        <v>33</v>
      </c>
      <c r="G639" s="134">
        <v>43780</v>
      </c>
      <c r="H639" s="134">
        <v>43784</v>
      </c>
      <c r="I639" s="23" t="s">
        <v>3566</v>
      </c>
      <c r="J639" s="26">
        <v>1</v>
      </c>
      <c r="K639" s="23" t="s">
        <v>3567</v>
      </c>
      <c r="L639" s="209"/>
      <c r="M639" s="210"/>
      <c r="N639" s="127" t="s">
        <v>36</v>
      </c>
      <c r="O639" s="159">
        <v>45087</v>
      </c>
      <c r="P639" s="23" t="str">
        <f t="shared" ca="1" si="24"/>
        <v>Desvinculado</v>
      </c>
      <c r="Q639" s="129"/>
      <c r="R639" s="104">
        <v>2</v>
      </c>
      <c r="S639" s="104">
        <f t="shared" si="26"/>
        <v>4</v>
      </c>
      <c r="T639" s="104">
        <f t="shared" si="2"/>
        <v>65</v>
      </c>
      <c r="U639" s="129">
        <f t="shared" si="3"/>
        <v>3.6</v>
      </c>
      <c r="V639" s="129"/>
      <c r="W639" s="129" t="str">
        <f t="shared" ca="1" si="4"/>
        <v>No Aplica</v>
      </c>
      <c r="X639" s="129">
        <f t="shared" ca="1" si="5"/>
        <v>2025</v>
      </c>
      <c r="Y639" s="129">
        <f t="shared" ca="1" si="6"/>
        <v>2028</v>
      </c>
      <c r="Z639" s="129"/>
      <c r="AA639" s="113">
        <f t="shared" si="7"/>
        <v>-45087</v>
      </c>
      <c r="AB639" s="112">
        <f t="shared" si="8"/>
        <v>1</v>
      </c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</row>
    <row r="640" spans="1:39">
      <c r="A640" s="22" t="s">
        <v>3568</v>
      </c>
      <c r="B640" s="23" t="s">
        <v>29</v>
      </c>
      <c r="C640" s="23" t="s">
        <v>511</v>
      </c>
      <c r="D640" s="23" t="s">
        <v>888</v>
      </c>
      <c r="E640" s="147" t="s">
        <v>3569</v>
      </c>
      <c r="F640" s="23" t="s">
        <v>33</v>
      </c>
      <c r="G640" s="134">
        <v>43752</v>
      </c>
      <c r="H640" s="134">
        <v>43756</v>
      </c>
      <c r="I640" s="23" t="s">
        <v>3570</v>
      </c>
      <c r="J640" s="26">
        <v>1</v>
      </c>
      <c r="K640" s="23" t="s">
        <v>3571</v>
      </c>
      <c r="L640" s="209"/>
      <c r="M640" s="210"/>
      <c r="N640" s="210"/>
      <c r="O640" s="210"/>
      <c r="P640" s="23" t="str">
        <f t="shared" ca="1" si="24"/>
        <v>Nombrado Vigente</v>
      </c>
      <c r="Q640" s="129"/>
      <c r="R640" s="129"/>
      <c r="S640" s="104" t="str">
        <f t="shared" si="26"/>
        <v/>
      </c>
      <c r="T640" s="104" t="str">
        <f t="shared" si="2"/>
        <v/>
      </c>
      <c r="U640" s="129" t="str">
        <f t="shared" si="3"/>
        <v/>
      </c>
      <c r="V640" s="129"/>
      <c r="W640" s="129" t="str">
        <f t="shared" ca="1" si="4"/>
        <v>No Aplica</v>
      </c>
      <c r="X640" s="129">
        <f t="shared" ca="1" si="5"/>
        <v>2025</v>
      </c>
      <c r="Y640" s="129">
        <f t="shared" ca="1" si="6"/>
        <v>2028</v>
      </c>
      <c r="Z640" s="129"/>
      <c r="AA640" s="113">
        <f t="shared" si="7"/>
        <v>0</v>
      </c>
      <c r="AB640" s="112">
        <f t="shared" si="8"/>
        <v>0</v>
      </c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</row>
    <row r="641" spans="1:39">
      <c r="A641" s="22" t="s">
        <v>3572</v>
      </c>
      <c r="B641" s="23" t="s">
        <v>73</v>
      </c>
      <c r="C641" s="23" t="s">
        <v>659</v>
      </c>
      <c r="D641" s="23" t="s">
        <v>3573</v>
      </c>
      <c r="E641" s="147" t="s">
        <v>3574</v>
      </c>
      <c r="F641" s="23" t="s">
        <v>43</v>
      </c>
      <c r="G641" s="134">
        <v>43796</v>
      </c>
      <c r="H641" s="134">
        <v>43811</v>
      </c>
      <c r="I641" s="23" t="s">
        <v>3575</v>
      </c>
      <c r="J641" s="26">
        <v>1</v>
      </c>
      <c r="K641" s="23" t="s">
        <v>3576</v>
      </c>
      <c r="L641" s="209"/>
      <c r="M641" s="210"/>
      <c r="N641" s="210"/>
      <c r="O641" s="210"/>
      <c r="P641" s="23" t="str">
        <f t="shared" ca="1" si="24"/>
        <v>Nombrado Vigente</v>
      </c>
      <c r="Q641" s="129"/>
      <c r="R641" s="129"/>
      <c r="S641" s="104" t="str">
        <f t="shared" si="26"/>
        <v/>
      </c>
      <c r="T641" s="104" t="str">
        <f t="shared" si="2"/>
        <v/>
      </c>
      <c r="U641" s="129" t="str">
        <f t="shared" si="3"/>
        <v/>
      </c>
      <c r="V641" s="129"/>
      <c r="W641" s="129" t="str">
        <f t="shared" ca="1" si="4"/>
        <v>No Aplica</v>
      </c>
      <c r="X641" s="129">
        <f t="shared" ca="1" si="5"/>
        <v>2025</v>
      </c>
      <c r="Y641" s="129">
        <f t="shared" ca="1" si="6"/>
        <v>2028</v>
      </c>
      <c r="Z641" s="129"/>
      <c r="AA641" s="113">
        <f t="shared" si="7"/>
        <v>0</v>
      </c>
      <c r="AB641" s="112">
        <f t="shared" si="8"/>
        <v>0</v>
      </c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</row>
    <row r="642" spans="1:39">
      <c r="A642" s="160" t="s">
        <v>3577</v>
      </c>
      <c r="B642" s="161" t="s">
        <v>29</v>
      </c>
      <c r="C642" s="161" t="s">
        <v>600</v>
      </c>
      <c r="D642" s="161" t="s">
        <v>3578</v>
      </c>
      <c r="E642" s="216" t="s">
        <v>3579</v>
      </c>
      <c r="F642" s="161" t="s">
        <v>33</v>
      </c>
      <c r="G642" s="217">
        <v>43796</v>
      </c>
      <c r="H642" s="162">
        <v>43800</v>
      </c>
      <c r="I642" s="161" t="s">
        <v>3580</v>
      </c>
      <c r="J642" s="163">
        <v>1</v>
      </c>
      <c r="K642" s="161" t="s">
        <v>3581</v>
      </c>
      <c r="L642" s="218"/>
      <c r="M642" s="219"/>
      <c r="N642" s="165" t="s">
        <v>47</v>
      </c>
      <c r="O642" s="166">
        <v>45170</v>
      </c>
      <c r="P642" s="161" t="str">
        <f t="shared" ca="1" si="24"/>
        <v>Desvinculado</v>
      </c>
      <c r="Q642" s="144"/>
      <c r="R642" s="144"/>
      <c r="S642" s="167">
        <f t="shared" si="26"/>
        <v>7</v>
      </c>
      <c r="T642" s="167">
        <f t="shared" si="2"/>
        <v>77</v>
      </c>
      <c r="U642" s="144">
        <f t="shared" si="3"/>
        <v>3.8</v>
      </c>
      <c r="V642" s="144"/>
      <c r="W642" s="144" t="str">
        <f t="shared" ca="1" si="4"/>
        <v>No Aplica</v>
      </c>
      <c r="X642" s="144">
        <f t="shared" ca="1" si="5"/>
        <v>2025</v>
      </c>
      <c r="Y642" s="144">
        <f t="shared" ca="1" si="6"/>
        <v>2028</v>
      </c>
      <c r="Z642" s="144"/>
      <c r="AA642" s="168">
        <f t="shared" si="7"/>
        <v>-45170</v>
      </c>
      <c r="AB642" s="167">
        <f t="shared" si="8"/>
        <v>0</v>
      </c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</row>
    <row r="643" spans="1:39">
      <c r="A643" s="22" t="s">
        <v>3582</v>
      </c>
      <c r="B643" s="23" t="s">
        <v>29</v>
      </c>
      <c r="C643" s="23" t="s">
        <v>133</v>
      </c>
      <c r="D643" s="23" t="s">
        <v>914</v>
      </c>
      <c r="E643" s="147" t="s">
        <v>3583</v>
      </c>
      <c r="F643" s="23" t="s">
        <v>33</v>
      </c>
      <c r="G643" s="125">
        <v>43833</v>
      </c>
      <c r="H643" s="125">
        <v>43836</v>
      </c>
      <c r="I643" s="23" t="s">
        <v>3584</v>
      </c>
      <c r="J643" s="26">
        <v>1</v>
      </c>
      <c r="K643" s="23" t="s">
        <v>3585</v>
      </c>
      <c r="L643" s="209"/>
      <c r="M643" s="210"/>
      <c r="N643" s="210"/>
      <c r="O643" s="210"/>
      <c r="P643" s="23" t="str">
        <f t="shared" ca="1" si="24"/>
        <v>Nombrado Vigente</v>
      </c>
      <c r="Q643" s="129"/>
      <c r="R643" s="129"/>
      <c r="S643" s="104" t="str">
        <f t="shared" si="26"/>
        <v/>
      </c>
      <c r="T643" s="104" t="str">
        <f t="shared" si="2"/>
        <v/>
      </c>
      <c r="U643" s="129" t="str">
        <f t="shared" si="3"/>
        <v/>
      </c>
      <c r="V643" s="129"/>
      <c r="W643" s="129" t="str">
        <f t="shared" ca="1" si="4"/>
        <v>No Aplica</v>
      </c>
      <c r="X643" s="129">
        <f t="shared" ca="1" si="5"/>
        <v>2026</v>
      </c>
      <c r="Y643" s="129">
        <f t="shared" ca="1" si="6"/>
        <v>2029</v>
      </c>
      <c r="Z643" s="129"/>
      <c r="AA643" s="113">
        <f t="shared" si="7"/>
        <v>0</v>
      </c>
      <c r="AB643" s="112">
        <f t="shared" si="8"/>
        <v>0</v>
      </c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</row>
    <row r="644" spans="1:39">
      <c r="A644" s="160" t="s">
        <v>3586</v>
      </c>
      <c r="B644" s="161" t="s">
        <v>56</v>
      </c>
      <c r="C644" s="161" t="s">
        <v>256</v>
      </c>
      <c r="D644" s="161" t="s">
        <v>3587</v>
      </c>
      <c r="E644" s="216" t="s">
        <v>3588</v>
      </c>
      <c r="F644" s="161" t="s">
        <v>43</v>
      </c>
      <c r="G644" s="162">
        <v>44081</v>
      </c>
      <c r="H644" s="162">
        <v>44102</v>
      </c>
      <c r="I644" s="161" t="s">
        <v>3589</v>
      </c>
      <c r="J644" s="163">
        <v>1</v>
      </c>
      <c r="K644" s="161" t="s">
        <v>3590</v>
      </c>
      <c r="L644" s="218"/>
      <c r="M644" s="219"/>
      <c r="N644" s="165" t="s">
        <v>254</v>
      </c>
      <c r="O644" s="166">
        <v>45198</v>
      </c>
      <c r="P644" s="161" t="str">
        <f t="shared" ca="1" si="24"/>
        <v>Desvinculado</v>
      </c>
      <c r="Q644" s="144"/>
      <c r="R644" s="167">
        <v>2</v>
      </c>
      <c r="S644" s="167">
        <f t="shared" si="26"/>
        <v>7</v>
      </c>
      <c r="T644" s="167">
        <f t="shared" si="2"/>
        <v>81</v>
      </c>
      <c r="U644" s="144">
        <f t="shared" si="3"/>
        <v>3</v>
      </c>
      <c r="V644" s="144"/>
      <c r="W644" s="144" t="str">
        <f t="shared" ca="1" si="4"/>
        <v>No Aplica</v>
      </c>
      <c r="X644" s="144">
        <f t="shared" ca="1" si="5"/>
        <v>2026</v>
      </c>
      <c r="Y644" s="144">
        <f t="shared" ca="1" si="6"/>
        <v>2029</v>
      </c>
      <c r="Z644" s="144"/>
      <c r="AA644" s="168">
        <f t="shared" si="7"/>
        <v>-45198</v>
      </c>
      <c r="AB644" s="167">
        <f t="shared" si="8"/>
        <v>1</v>
      </c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</row>
    <row r="645" spans="1:39">
      <c r="A645" s="22" t="s">
        <v>3591</v>
      </c>
      <c r="B645" s="23" t="s">
        <v>92</v>
      </c>
      <c r="C645" s="23" t="s">
        <v>203</v>
      </c>
      <c r="D645" s="23" t="s">
        <v>716</v>
      </c>
      <c r="E645" s="147" t="s">
        <v>3592</v>
      </c>
      <c r="F645" s="23" t="s">
        <v>43</v>
      </c>
      <c r="G645" s="125">
        <v>43805</v>
      </c>
      <c r="H645" s="125">
        <v>43840</v>
      </c>
      <c r="I645" s="23" t="s">
        <v>3593</v>
      </c>
      <c r="J645" s="26">
        <v>1</v>
      </c>
      <c r="K645" s="23" t="s">
        <v>3594</v>
      </c>
      <c r="L645" s="209"/>
      <c r="M645" s="210"/>
      <c r="N645" s="210"/>
      <c r="O645" s="210"/>
      <c r="P645" s="23" t="str">
        <f t="shared" ca="1" si="24"/>
        <v>Nombrado Vigente</v>
      </c>
      <c r="Q645" s="129"/>
      <c r="R645" s="129"/>
      <c r="S645" s="104" t="str">
        <f t="shared" si="26"/>
        <v/>
      </c>
      <c r="T645" s="104" t="str">
        <f t="shared" si="2"/>
        <v/>
      </c>
      <c r="U645" s="129" t="str">
        <f t="shared" si="3"/>
        <v/>
      </c>
      <c r="V645" s="129"/>
      <c r="W645" s="129" t="str">
        <f t="shared" ca="1" si="4"/>
        <v>No Aplica</v>
      </c>
      <c r="X645" s="129">
        <f t="shared" ca="1" si="5"/>
        <v>2026</v>
      </c>
      <c r="Y645" s="129">
        <f t="shared" ca="1" si="6"/>
        <v>2029</v>
      </c>
      <c r="Z645" s="129"/>
      <c r="AA645" s="113">
        <f t="shared" si="7"/>
        <v>0</v>
      </c>
      <c r="AB645" s="112">
        <f t="shared" si="8"/>
        <v>0</v>
      </c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</row>
    <row r="646" spans="1:39">
      <c r="A646" s="22" t="s">
        <v>3595</v>
      </c>
      <c r="B646" s="23" t="s">
        <v>39</v>
      </c>
      <c r="C646" s="23" t="s">
        <v>40</v>
      </c>
      <c r="D646" s="23" t="s">
        <v>705</v>
      </c>
      <c r="E646" s="147" t="s">
        <v>3596</v>
      </c>
      <c r="F646" s="23" t="s">
        <v>43</v>
      </c>
      <c r="G646" s="125">
        <v>43805</v>
      </c>
      <c r="H646" s="125">
        <v>43831</v>
      </c>
      <c r="I646" s="23" t="s">
        <v>3597</v>
      </c>
      <c r="J646" s="26">
        <v>1</v>
      </c>
      <c r="K646" s="23" t="s">
        <v>3598</v>
      </c>
      <c r="L646" s="209"/>
      <c r="M646" s="210"/>
      <c r="N646" s="210"/>
      <c r="O646" s="210"/>
      <c r="P646" s="23" t="str">
        <f t="shared" ca="1" si="24"/>
        <v>Nombrado Vigente</v>
      </c>
      <c r="Q646" s="129"/>
      <c r="R646" s="129"/>
      <c r="S646" s="104" t="str">
        <f t="shared" si="26"/>
        <v/>
      </c>
      <c r="T646" s="104" t="str">
        <f t="shared" si="2"/>
        <v/>
      </c>
      <c r="U646" s="129" t="str">
        <f t="shared" si="3"/>
        <v/>
      </c>
      <c r="V646" s="129"/>
      <c r="W646" s="129" t="str">
        <f t="shared" ca="1" si="4"/>
        <v>No Aplica</v>
      </c>
      <c r="X646" s="129">
        <f t="shared" ca="1" si="5"/>
        <v>2025</v>
      </c>
      <c r="Y646" s="129">
        <f t="shared" ca="1" si="6"/>
        <v>2028</v>
      </c>
      <c r="Z646" s="129"/>
      <c r="AA646" s="113">
        <f t="shared" si="7"/>
        <v>0</v>
      </c>
      <c r="AB646" s="112">
        <f t="shared" si="8"/>
        <v>0</v>
      </c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</row>
    <row r="647" spans="1:39">
      <c r="A647" s="22" t="s">
        <v>3599</v>
      </c>
      <c r="B647" s="23" t="s">
        <v>111</v>
      </c>
      <c r="C647" s="23" t="s">
        <v>522</v>
      </c>
      <c r="D647" s="23" t="s">
        <v>3600</v>
      </c>
      <c r="E647" s="147" t="s">
        <v>3601</v>
      </c>
      <c r="F647" s="23" t="s">
        <v>43</v>
      </c>
      <c r="G647" s="134">
        <v>43794</v>
      </c>
      <c r="H647" s="125">
        <v>43800</v>
      </c>
      <c r="I647" s="23" t="s">
        <v>3602</v>
      </c>
      <c r="J647" s="26">
        <v>1</v>
      </c>
      <c r="K647" s="23" t="s">
        <v>3603</v>
      </c>
      <c r="L647" s="209"/>
      <c r="M647" s="210"/>
      <c r="N647" s="210"/>
      <c r="O647" s="210"/>
      <c r="P647" s="23" t="str">
        <f t="shared" ca="1" si="24"/>
        <v>Nombrado Vigente</v>
      </c>
      <c r="Q647" s="129"/>
      <c r="R647" s="129"/>
      <c r="S647" s="104" t="str">
        <f t="shared" si="26"/>
        <v/>
      </c>
      <c r="T647" s="104" t="str">
        <f t="shared" si="2"/>
        <v/>
      </c>
      <c r="U647" s="129" t="str">
        <f t="shared" si="3"/>
        <v/>
      </c>
      <c r="V647" s="129"/>
      <c r="W647" s="129" t="str">
        <f t="shared" ca="1" si="4"/>
        <v>No Aplica</v>
      </c>
      <c r="X647" s="129">
        <f t="shared" ca="1" si="5"/>
        <v>2025</v>
      </c>
      <c r="Y647" s="129">
        <f t="shared" ca="1" si="6"/>
        <v>2028</v>
      </c>
      <c r="Z647" s="129"/>
      <c r="AA647" s="113">
        <f t="shared" si="7"/>
        <v>0</v>
      </c>
      <c r="AB647" s="112">
        <f t="shared" si="8"/>
        <v>0</v>
      </c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</row>
    <row r="648" spans="1:39">
      <c r="A648" s="22" t="s">
        <v>3604</v>
      </c>
      <c r="B648" s="23" t="s">
        <v>92</v>
      </c>
      <c r="C648" s="23" t="s">
        <v>203</v>
      </c>
      <c r="D648" s="23" t="s">
        <v>892</v>
      </c>
      <c r="E648" s="147" t="s">
        <v>3605</v>
      </c>
      <c r="F648" s="23" t="s">
        <v>43</v>
      </c>
      <c r="G648" s="125">
        <v>43805</v>
      </c>
      <c r="H648" s="125">
        <v>43838</v>
      </c>
      <c r="I648" s="23" t="s">
        <v>3606</v>
      </c>
      <c r="J648" s="26">
        <v>1</v>
      </c>
      <c r="K648" s="23" t="s">
        <v>3607</v>
      </c>
      <c r="L648" s="209"/>
      <c r="M648" s="210"/>
      <c r="N648" s="210"/>
      <c r="O648" s="210"/>
      <c r="P648" s="23" t="str">
        <f t="shared" ca="1" si="24"/>
        <v>Nombrado Vigente</v>
      </c>
      <c r="Q648" s="129"/>
      <c r="R648" s="129"/>
      <c r="S648" s="104" t="str">
        <f t="shared" si="26"/>
        <v/>
      </c>
      <c r="T648" s="104" t="str">
        <f t="shared" si="2"/>
        <v/>
      </c>
      <c r="U648" s="129" t="str">
        <f t="shared" si="3"/>
        <v/>
      </c>
      <c r="V648" s="129"/>
      <c r="W648" s="129" t="str">
        <f t="shared" ca="1" si="4"/>
        <v>No Aplica</v>
      </c>
      <c r="X648" s="129">
        <f t="shared" ca="1" si="5"/>
        <v>2026</v>
      </c>
      <c r="Y648" s="129">
        <f t="shared" ca="1" si="6"/>
        <v>2029</v>
      </c>
      <c r="Z648" s="129"/>
      <c r="AA648" s="113">
        <f t="shared" si="7"/>
        <v>0</v>
      </c>
      <c r="AB648" s="112">
        <f t="shared" si="8"/>
        <v>0</v>
      </c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</row>
    <row r="649" spans="1:39">
      <c r="A649" s="22" t="s">
        <v>3608</v>
      </c>
      <c r="B649" s="23" t="s">
        <v>294</v>
      </c>
      <c r="C649" s="23" t="s">
        <v>971</v>
      </c>
      <c r="D649" s="23" t="s">
        <v>738</v>
      </c>
      <c r="E649" s="147" t="s">
        <v>3609</v>
      </c>
      <c r="F649" s="23" t="s">
        <v>33</v>
      </c>
      <c r="G649" s="125">
        <v>44013</v>
      </c>
      <c r="H649" s="125">
        <v>44018</v>
      </c>
      <c r="I649" s="23" t="s">
        <v>3610</v>
      </c>
      <c r="J649" s="26">
        <v>1</v>
      </c>
      <c r="K649" s="23" t="s">
        <v>3611</v>
      </c>
      <c r="L649" s="209"/>
      <c r="M649" s="210"/>
      <c r="N649" s="210"/>
      <c r="O649" s="210"/>
      <c r="P649" s="23" t="str">
        <f t="shared" ca="1" si="24"/>
        <v>Nombrado Vigente</v>
      </c>
      <c r="Q649" s="129"/>
      <c r="R649" s="129"/>
      <c r="S649" s="104" t="str">
        <f t="shared" si="26"/>
        <v/>
      </c>
      <c r="T649" s="104" t="str">
        <f t="shared" si="2"/>
        <v/>
      </c>
      <c r="U649" s="129" t="str">
        <f t="shared" si="3"/>
        <v/>
      </c>
      <c r="V649" s="129"/>
      <c r="W649" s="129" t="str">
        <f t="shared" ca="1" si="4"/>
        <v>No Aplica</v>
      </c>
      <c r="X649" s="129">
        <f t="shared" ca="1" si="5"/>
        <v>2026</v>
      </c>
      <c r="Y649" s="129">
        <f t="shared" ca="1" si="6"/>
        <v>2029</v>
      </c>
      <c r="Z649" s="129"/>
      <c r="AA649" s="113">
        <f t="shared" si="7"/>
        <v>0</v>
      </c>
      <c r="AB649" s="112">
        <f t="shared" si="8"/>
        <v>0</v>
      </c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</row>
    <row r="650" spans="1:39">
      <c r="A650" s="22" t="s">
        <v>3612</v>
      </c>
      <c r="B650" s="23" t="s">
        <v>39</v>
      </c>
      <c r="C650" s="23" t="s">
        <v>225</v>
      </c>
      <c r="D650" s="23" t="s">
        <v>684</v>
      </c>
      <c r="E650" s="147" t="s">
        <v>3613</v>
      </c>
      <c r="F650" s="23" t="s">
        <v>43</v>
      </c>
      <c r="G650" s="125">
        <v>43803</v>
      </c>
      <c r="H650" s="125">
        <v>43808</v>
      </c>
      <c r="I650" s="23" t="s">
        <v>3614</v>
      </c>
      <c r="J650" s="26">
        <v>1</v>
      </c>
      <c r="K650" s="23" t="s">
        <v>3615</v>
      </c>
      <c r="L650" s="209"/>
      <c r="M650" s="210"/>
      <c r="N650" s="210"/>
      <c r="O650" s="210"/>
      <c r="P650" s="23" t="str">
        <f t="shared" ca="1" si="24"/>
        <v>Nombrado Vigente</v>
      </c>
      <c r="Q650" s="129"/>
      <c r="R650" s="129"/>
      <c r="S650" s="104" t="str">
        <f t="shared" si="26"/>
        <v/>
      </c>
      <c r="T650" s="104" t="str">
        <f t="shared" si="2"/>
        <v/>
      </c>
      <c r="U650" s="129" t="str">
        <f t="shared" si="3"/>
        <v/>
      </c>
      <c r="V650" s="129"/>
      <c r="W650" s="129" t="str">
        <f t="shared" ca="1" si="4"/>
        <v>No Aplica</v>
      </c>
      <c r="X650" s="129">
        <f t="shared" ca="1" si="5"/>
        <v>2025</v>
      </c>
      <c r="Y650" s="129">
        <f t="shared" ca="1" si="6"/>
        <v>2028</v>
      </c>
      <c r="Z650" s="129"/>
      <c r="AA650" s="113">
        <f t="shared" si="7"/>
        <v>0</v>
      </c>
      <c r="AB650" s="112">
        <f t="shared" si="8"/>
        <v>0</v>
      </c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</row>
    <row r="651" spans="1:39">
      <c r="A651" s="22" t="s">
        <v>3616</v>
      </c>
      <c r="B651" s="23" t="s">
        <v>105</v>
      </c>
      <c r="C651" s="23" t="s">
        <v>154</v>
      </c>
      <c r="D651" s="23" t="s">
        <v>1161</v>
      </c>
      <c r="E651" s="147" t="s">
        <v>3617</v>
      </c>
      <c r="F651" s="23" t="s">
        <v>33</v>
      </c>
      <c r="G651" s="134">
        <v>43822</v>
      </c>
      <c r="H651" s="125">
        <v>43836</v>
      </c>
      <c r="I651" s="23" t="s">
        <v>3618</v>
      </c>
      <c r="J651" s="26">
        <v>1</v>
      </c>
      <c r="K651" s="23" t="s">
        <v>3619</v>
      </c>
      <c r="L651" s="209"/>
      <c r="M651" s="210"/>
      <c r="N651" s="127" t="s">
        <v>47</v>
      </c>
      <c r="O651" s="122">
        <v>45043</v>
      </c>
      <c r="P651" s="23" t="str">
        <f t="shared" ca="1" si="24"/>
        <v>Desvinculado</v>
      </c>
      <c r="Q651" s="129"/>
      <c r="R651" s="104">
        <v>2</v>
      </c>
      <c r="S651" s="104">
        <f t="shared" si="26"/>
        <v>2</v>
      </c>
      <c r="T651" s="104">
        <f t="shared" si="2"/>
        <v>59</v>
      </c>
      <c r="U651" s="129">
        <f t="shared" si="3"/>
        <v>3.3</v>
      </c>
      <c r="V651" s="129"/>
      <c r="W651" s="129" t="str">
        <f t="shared" ca="1" si="4"/>
        <v>No Aplica</v>
      </c>
      <c r="X651" s="129">
        <f t="shared" ca="1" si="5"/>
        <v>2026</v>
      </c>
      <c r="Y651" s="129">
        <f t="shared" ca="1" si="6"/>
        <v>2029</v>
      </c>
      <c r="Z651" s="129"/>
      <c r="AA651" s="113">
        <f t="shared" si="7"/>
        <v>-45043</v>
      </c>
      <c r="AB651" s="112">
        <f t="shared" si="8"/>
        <v>1</v>
      </c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</row>
    <row r="652" spans="1:39">
      <c r="A652" s="22" t="s">
        <v>3620</v>
      </c>
      <c r="B652" s="23" t="s">
        <v>300</v>
      </c>
      <c r="C652" s="23" t="s">
        <v>941</v>
      </c>
      <c r="D652" s="23" t="s">
        <v>3621</v>
      </c>
      <c r="E652" s="147" t="s">
        <v>3622</v>
      </c>
      <c r="F652" s="23" t="s">
        <v>43</v>
      </c>
      <c r="G652" s="125">
        <v>43851</v>
      </c>
      <c r="H652" s="125">
        <v>43862</v>
      </c>
      <c r="I652" s="23" t="s">
        <v>3623</v>
      </c>
      <c r="J652" s="26">
        <v>1</v>
      </c>
      <c r="K652" s="23" t="s">
        <v>3624</v>
      </c>
      <c r="L652" s="209"/>
      <c r="M652" s="210"/>
      <c r="N652" s="210"/>
      <c r="O652" s="210"/>
      <c r="P652" s="23" t="str">
        <f t="shared" ca="1" si="24"/>
        <v>Nombrado Vigente</v>
      </c>
      <c r="Q652" s="129"/>
      <c r="R652" s="129"/>
      <c r="S652" s="104" t="str">
        <f t="shared" si="26"/>
        <v/>
      </c>
      <c r="T652" s="104" t="str">
        <f t="shared" si="2"/>
        <v/>
      </c>
      <c r="U652" s="129" t="str">
        <f t="shared" si="3"/>
        <v/>
      </c>
      <c r="V652" s="129"/>
      <c r="W652" s="129" t="str">
        <f t="shared" ca="1" si="4"/>
        <v>No Aplica</v>
      </c>
      <c r="X652" s="129">
        <f t="shared" ca="1" si="5"/>
        <v>2026</v>
      </c>
      <c r="Y652" s="129">
        <f t="shared" ca="1" si="6"/>
        <v>2029</v>
      </c>
      <c r="Z652" s="129"/>
      <c r="AA652" s="113">
        <f t="shared" si="7"/>
        <v>0</v>
      </c>
      <c r="AB652" s="112">
        <f t="shared" si="8"/>
        <v>0</v>
      </c>
      <c r="AC652" s="238"/>
      <c r="AD652" s="238"/>
      <c r="AE652" s="238"/>
      <c r="AF652" s="238"/>
      <c r="AG652" s="238"/>
      <c r="AH652" s="238"/>
      <c r="AI652" s="238"/>
      <c r="AJ652" s="238"/>
      <c r="AK652" s="238"/>
      <c r="AL652" s="238"/>
      <c r="AM652" s="238"/>
    </row>
    <row r="653" spans="1:39">
      <c r="A653" s="22" t="s">
        <v>3625</v>
      </c>
      <c r="B653" s="23" t="s">
        <v>39</v>
      </c>
      <c r="C653" s="23" t="s">
        <v>2679</v>
      </c>
      <c r="D653" s="23" t="s">
        <v>3626</v>
      </c>
      <c r="E653" s="147" t="s">
        <v>3627</v>
      </c>
      <c r="F653" s="23" t="s">
        <v>43</v>
      </c>
      <c r="G653" s="125">
        <v>43846</v>
      </c>
      <c r="H653" s="125">
        <v>43879</v>
      </c>
      <c r="I653" s="23" t="s">
        <v>3628</v>
      </c>
      <c r="J653" s="26">
        <v>1</v>
      </c>
      <c r="K653" s="23" t="s">
        <v>3629</v>
      </c>
      <c r="L653" s="209"/>
      <c r="M653" s="210"/>
      <c r="N653" s="210"/>
      <c r="O653" s="210"/>
      <c r="P653" s="23" t="str">
        <f t="shared" ca="1" si="24"/>
        <v>Nombrado Vigente</v>
      </c>
      <c r="Q653" s="129"/>
      <c r="R653" s="129"/>
      <c r="S653" s="104" t="str">
        <f t="shared" si="26"/>
        <v/>
      </c>
      <c r="T653" s="104" t="str">
        <f t="shared" si="2"/>
        <v/>
      </c>
      <c r="U653" s="129" t="str">
        <f t="shared" si="3"/>
        <v/>
      </c>
      <c r="V653" s="129"/>
      <c r="W653" s="129" t="str">
        <f t="shared" ca="1" si="4"/>
        <v>No Aplica</v>
      </c>
      <c r="X653" s="129">
        <f t="shared" ca="1" si="5"/>
        <v>2026</v>
      </c>
      <c r="Y653" s="129">
        <f t="shared" ca="1" si="6"/>
        <v>2029</v>
      </c>
      <c r="Z653" s="129"/>
      <c r="AA653" s="113">
        <f t="shared" si="7"/>
        <v>0</v>
      </c>
      <c r="AB653" s="112">
        <f t="shared" si="8"/>
        <v>0</v>
      </c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</row>
    <row r="654" spans="1:39">
      <c r="A654" s="22" t="s">
        <v>3630</v>
      </c>
      <c r="B654" s="23" t="s">
        <v>29</v>
      </c>
      <c r="C654" s="23" t="s">
        <v>30</v>
      </c>
      <c r="D654" s="23" t="s">
        <v>716</v>
      </c>
      <c r="E654" s="147" t="s">
        <v>3631</v>
      </c>
      <c r="F654" s="23" t="s">
        <v>43</v>
      </c>
      <c r="G654" s="134">
        <v>43826</v>
      </c>
      <c r="H654" s="125">
        <v>43864</v>
      </c>
      <c r="I654" s="23" t="s">
        <v>3632</v>
      </c>
      <c r="J654" s="26">
        <v>1</v>
      </c>
      <c r="K654" s="23" t="s">
        <v>3633</v>
      </c>
      <c r="L654" s="209"/>
      <c r="M654" s="210"/>
      <c r="N654" s="210"/>
      <c r="O654" s="210"/>
      <c r="P654" s="23" t="str">
        <f t="shared" ca="1" si="24"/>
        <v>Nombrado Vigente</v>
      </c>
      <c r="Q654" s="129"/>
      <c r="R654" s="129"/>
      <c r="S654" s="104" t="str">
        <f t="shared" si="26"/>
        <v/>
      </c>
      <c r="T654" s="104" t="str">
        <f t="shared" si="2"/>
        <v/>
      </c>
      <c r="U654" s="129" t="str">
        <f t="shared" si="3"/>
        <v/>
      </c>
      <c r="V654" s="129"/>
      <c r="W654" s="129" t="str">
        <f t="shared" ca="1" si="4"/>
        <v>No Aplica</v>
      </c>
      <c r="X654" s="129">
        <f t="shared" ca="1" si="5"/>
        <v>2026</v>
      </c>
      <c r="Y654" s="129">
        <f t="shared" ca="1" si="6"/>
        <v>2029</v>
      </c>
      <c r="Z654" s="129"/>
      <c r="AA654" s="113">
        <f t="shared" si="7"/>
        <v>0</v>
      </c>
      <c r="AB654" s="112">
        <f t="shared" si="8"/>
        <v>0</v>
      </c>
      <c r="AC654" s="111"/>
      <c r="AD654" s="111"/>
      <c r="AE654" s="111"/>
      <c r="AF654" s="111"/>
      <c r="AG654" s="111"/>
      <c r="AH654" s="111"/>
      <c r="AI654" s="111"/>
      <c r="AJ654" s="111"/>
      <c r="AK654" s="111"/>
      <c r="AL654" s="111"/>
      <c r="AM654" s="111"/>
    </row>
    <row r="655" spans="1:39">
      <c r="A655" s="22" t="s">
        <v>3634</v>
      </c>
      <c r="B655" s="23" t="s">
        <v>92</v>
      </c>
      <c r="C655" s="23" t="s">
        <v>138</v>
      </c>
      <c r="D655" s="23" t="s">
        <v>830</v>
      </c>
      <c r="E655" s="147" t="s">
        <v>3635</v>
      </c>
      <c r="F655" s="23" t="s">
        <v>43</v>
      </c>
      <c r="G655" s="125">
        <v>43893</v>
      </c>
      <c r="H655" s="125">
        <v>43906</v>
      </c>
      <c r="I655" s="23" t="s">
        <v>3636</v>
      </c>
      <c r="J655" s="26">
        <v>1</v>
      </c>
      <c r="K655" s="23" t="s">
        <v>3637</v>
      </c>
      <c r="L655" s="209"/>
      <c r="M655" s="210"/>
      <c r="N655" s="210"/>
      <c r="O655" s="210"/>
      <c r="P655" s="23" t="str">
        <f t="shared" ca="1" si="24"/>
        <v>Nombrado Vigente</v>
      </c>
      <c r="Q655" s="129"/>
      <c r="R655" s="129"/>
      <c r="S655" s="104" t="str">
        <f t="shared" si="26"/>
        <v/>
      </c>
      <c r="T655" s="104" t="str">
        <f t="shared" si="2"/>
        <v/>
      </c>
      <c r="U655" s="129" t="str">
        <f t="shared" si="3"/>
        <v/>
      </c>
      <c r="V655" s="129"/>
      <c r="W655" s="129" t="str">
        <f t="shared" ca="1" si="4"/>
        <v>No Aplica</v>
      </c>
      <c r="X655" s="129">
        <f t="shared" ca="1" si="5"/>
        <v>2026</v>
      </c>
      <c r="Y655" s="129">
        <f t="shared" ca="1" si="6"/>
        <v>2029</v>
      </c>
      <c r="Z655" s="129"/>
      <c r="AA655" s="113">
        <f t="shared" si="7"/>
        <v>0</v>
      </c>
      <c r="AB655" s="112">
        <f t="shared" si="8"/>
        <v>0</v>
      </c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</row>
    <row r="656" spans="1:39">
      <c r="A656" s="22" t="s">
        <v>3638</v>
      </c>
      <c r="B656" s="23" t="s">
        <v>39</v>
      </c>
      <c r="C656" s="23" t="s">
        <v>532</v>
      </c>
      <c r="D656" s="23" t="s">
        <v>3639</v>
      </c>
      <c r="E656" s="147" t="s">
        <v>3640</v>
      </c>
      <c r="F656" s="23" t="s">
        <v>43</v>
      </c>
      <c r="G656" s="125">
        <v>44014</v>
      </c>
      <c r="H656" s="125">
        <v>44020</v>
      </c>
      <c r="I656" s="23" t="s">
        <v>3641</v>
      </c>
      <c r="J656" s="26">
        <v>1</v>
      </c>
      <c r="K656" s="23" t="s">
        <v>3642</v>
      </c>
      <c r="L656" s="209"/>
      <c r="M656" s="210"/>
      <c r="N656" s="210"/>
      <c r="O656" s="210"/>
      <c r="P656" s="23" t="str">
        <f t="shared" ca="1" si="24"/>
        <v>Nombrado Vigente</v>
      </c>
      <c r="Q656" s="129"/>
      <c r="R656" s="129"/>
      <c r="S656" s="104" t="str">
        <f t="shared" si="26"/>
        <v/>
      </c>
      <c r="T656" s="104" t="str">
        <f t="shared" si="2"/>
        <v/>
      </c>
      <c r="U656" s="129" t="str">
        <f t="shared" si="3"/>
        <v/>
      </c>
      <c r="V656" s="129"/>
      <c r="W656" s="129" t="str">
        <f t="shared" ca="1" si="4"/>
        <v>No Aplica</v>
      </c>
      <c r="X656" s="129">
        <f t="shared" ca="1" si="5"/>
        <v>2026</v>
      </c>
      <c r="Y656" s="129">
        <f t="shared" ca="1" si="6"/>
        <v>2029</v>
      </c>
      <c r="Z656" s="129"/>
      <c r="AA656" s="113">
        <f t="shared" si="7"/>
        <v>0</v>
      </c>
      <c r="AB656" s="112">
        <f t="shared" si="8"/>
        <v>0</v>
      </c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</row>
    <row r="657" spans="1:39">
      <c r="A657" s="22" t="s">
        <v>3643</v>
      </c>
      <c r="B657" s="23" t="s">
        <v>39</v>
      </c>
      <c r="C657" s="23" t="s">
        <v>3083</v>
      </c>
      <c r="D657" s="23" t="s">
        <v>3644</v>
      </c>
      <c r="E657" s="147" t="s">
        <v>3645</v>
      </c>
      <c r="F657" s="23" t="s">
        <v>43</v>
      </c>
      <c r="G657" s="134">
        <v>43829</v>
      </c>
      <c r="H657" s="125">
        <v>43831</v>
      </c>
      <c r="I657" s="23" t="s">
        <v>3646</v>
      </c>
      <c r="J657" s="26">
        <v>1</v>
      </c>
      <c r="K657" s="23" t="s">
        <v>3647</v>
      </c>
      <c r="L657" s="209"/>
      <c r="M657" s="210"/>
      <c r="N657" s="210"/>
      <c r="O657" s="210"/>
      <c r="P657" s="23" t="str">
        <f t="shared" ca="1" si="24"/>
        <v>Nombrado Vigente</v>
      </c>
      <c r="Q657" s="129"/>
      <c r="R657" s="129"/>
      <c r="S657" s="104" t="str">
        <f t="shared" si="26"/>
        <v/>
      </c>
      <c r="T657" s="104" t="str">
        <f t="shared" si="2"/>
        <v/>
      </c>
      <c r="U657" s="129" t="str">
        <f t="shared" si="3"/>
        <v/>
      </c>
      <c r="V657" s="129"/>
      <c r="W657" s="129" t="str">
        <f t="shared" ca="1" si="4"/>
        <v>No Aplica</v>
      </c>
      <c r="X657" s="129">
        <f t="shared" ca="1" si="5"/>
        <v>2025</v>
      </c>
      <c r="Y657" s="129">
        <f t="shared" ca="1" si="6"/>
        <v>2028</v>
      </c>
      <c r="Z657" s="129"/>
      <c r="AA657" s="113">
        <f t="shared" si="7"/>
        <v>0</v>
      </c>
      <c r="AB657" s="112">
        <f t="shared" si="8"/>
        <v>0</v>
      </c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</row>
    <row r="658" spans="1:39">
      <c r="A658" s="22" t="s">
        <v>3648</v>
      </c>
      <c r="B658" s="23" t="s">
        <v>39</v>
      </c>
      <c r="C658" s="23" t="s">
        <v>1942</v>
      </c>
      <c r="D658" s="23" t="s">
        <v>3649</v>
      </c>
      <c r="E658" s="147" t="s">
        <v>3650</v>
      </c>
      <c r="F658" s="23" t="s">
        <v>43</v>
      </c>
      <c r="G658" s="125">
        <v>43845</v>
      </c>
      <c r="H658" s="125">
        <v>43850</v>
      </c>
      <c r="I658" s="23" t="s">
        <v>3651</v>
      </c>
      <c r="J658" s="26">
        <v>1</v>
      </c>
      <c r="K658" s="23" t="s">
        <v>3652</v>
      </c>
      <c r="L658" s="209"/>
      <c r="M658" s="210"/>
      <c r="N658" s="210"/>
      <c r="O658" s="210"/>
      <c r="P658" s="23" t="str">
        <f t="shared" ca="1" si="24"/>
        <v>Nombrado Vigente</v>
      </c>
      <c r="Q658" s="129"/>
      <c r="R658" s="129"/>
      <c r="S658" s="104" t="str">
        <f t="shared" si="26"/>
        <v/>
      </c>
      <c r="T658" s="104" t="str">
        <f t="shared" si="2"/>
        <v/>
      </c>
      <c r="U658" s="129" t="str">
        <f t="shared" si="3"/>
        <v/>
      </c>
      <c r="V658" s="129"/>
      <c r="W658" s="129" t="str">
        <f t="shared" ca="1" si="4"/>
        <v>No Aplica</v>
      </c>
      <c r="X658" s="129">
        <f t="shared" ca="1" si="5"/>
        <v>2026</v>
      </c>
      <c r="Y658" s="129">
        <f t="shared" ca="1" si="6"/>
        <v>2029</v>
      </c>
      <c r="Z658" s="129"/>
      <c r="AA658" s="113">
        <f t="shared" si="7"/>
        <v>0</v>
      </c>
      <c r="AB658" s="112">
        <f t="shared" si="8"/>
        <v>0</v>
      </c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</row>
    <row r="659" spans="1:39">
      <c r="A659" s="22" t="s">
        <v>3653</v>
      </c>
      <c r="B659" s="23" t="s">
        <v>73</v>
      </c>
      <c r="C659" s="23" t="s">
        <v>74</v>
      </c>
      <c r="D659" s="23" t="s">
        <v>1069</v>
      </c>
      <c r="E659" s="147" t="s">
        <v>3654</v>
      </c>
      <c r="F659" s="23" t="s">
        <v>43</v>
      </c>
      <c r="G659" s="125">
        <v>43837</v>
      </c>
      <c r="H659" s="125">
        <v>43843</v>
      </c>
      <c r="I659" s="23" t="s">
        <v>3655</v>
      </c>
      <c r="J659" s="26">
        <v>1</v>
      </c>
      <c r="K659" s="23" t="s">
        <v>3656</v>
      </c>
      <c r="L659" s="209"/>
      <c r="M659" s="210"/>
      <c r="N659" s="210"/>
      <c r="O659" s="210"/>
      <c r="P659" s="23" t="str">
        <f t="shared" ca="1" si="24"/>
        <v>Nombrado Vigente</v>
      </c>
      <c r="Q659" s="129"/>
      <c r="R659" s="129"/>
      <c r="S659" s="104" t="str">
        <f t="shared" si="26"/>
        <v/>
      </c>
      <c r="T659" s="104" t="str">
        <f t="shared" si="2"/>
        <v/>
      </c>
      <c r="U659" s="129" t="str">
        <f t="shared" si="3"/>
        <v/>
      </c>
      <c r="V659" s="129"/>
      <c r="W659" s="129" t="str">
        <f t="shared" ca="1" si="4"/>
        <v>No Aplica</v>
      </c>
      <c r="X659" s="129">
        <f t="shared" ca="1" si="5"/>
        <v>2026</v>
      </c>
      <c r="Y659" s="129">
        <f t="shared" ca="1" si="6"/>
        <v>2029</v>
      </c>
      <c r="Z659" s="129"/>
      <c r="AA659" s="113">
        <f t="shared" si="7"/>
        <v>0</v>
      </c>
      <c r="AB659" s="112">
        <f t="shared" si="8"/>
        <v>0</v>
      </c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</row>
    <row r="660" spans="1:39">
      <c r="A660" s="22" t="s">
        <v>3657</v>
      </c>
      <c r="B660" s="23" t="s">
        <v>29</v>
      </c>
      <c r="C660" s="23" t="s">
        <v>693</v>
      </c>
      <c r="D660" s="23" t="s">
        <v>980</v>
      </c>
      <c r="E660" s="147" t="s">
        <v>3658</v>
      </c>
      <c r="F660" s="23" t="s">
        <v>43</v>
      </c>
      <c r="G660" s="134">
        <v>44165</v>
      </c>
      <c r="H660" s="134">
        <v>44186</v>
      </c>
      <c r="I660" s="23" t="s">
        <v>3659</v>
      </c>
      <c r="J660" s="26">
        <v>1</v>
      </c>
      <c r="K660" s="23" t="s">
        <v>3660</v>
      </c>
      <c r="L660" s="209"/>
      <c r="M660" s="210"/>
      <c r="N660" s="127" t="s">
        <v>36</v>
      </c>
      <c r="O660" s="159">
        <v>45163</v>
      </c>
      <c r="P660" s="23" t="str">
        <f t="shared" ca="1" si="24"/>
        <v>Desvinculado</v>
      </c>
      <c r="Q660" s="129"/>
      <c r="R660" s="104">
        <v>2</v>
      </c>
      <c r="S660" s="104">
        <f t="shared" si="26"/>
        <v>6</v>
      </c>
      <c r="T660" s="104">
        <f t="shared" si="2"/>
        <v>76</v>
      </c>
      <c r="U660" s="129">
        <f t="shared" si="3"/>
        <v>2.7</v>
      </c>
      <c r="V660" s="129"/>
      <c r="W660" s="129" t="str">
        <f t="shared" ca="1" si="4"/>
        <v>No Aplica</v>
      </c>
      <c r="X660" s="129">
        <f t="shared" ca="1" si="5"/>
        <v>2026</v>
      </c>
      <c r="Y660" s="129">
        <f t="shared" ca="1" si="6"/>
        <v>2029</v>
      </c>
      <c r="Z660" s="129"/>
      <c r="AA660" s="113">
        <f t="shared" si="7"/>
        <v>-45163</v>
      </c>
      <c r="AB660" s="112">
        <f t="shared" si="8"/>
        <v>1</v>
      </c>
      <c r="AC660" s="111"/>
      <c r="AD660" s="111"/>
      <c r="AE660" s="111"/>
      <c r="AF660" s="111"/>
      <c r="AG660" s="111"/>
      <c r="AH660" s="111"/>
      <c r="AI660" s="111"/>
      <c r="AJ660" s="111"/>
      <c r="AK660" s="111"/>
      <c r="AL660" s="111"/>
      <c r="AM660" s="111"/>
    </row>
    <row r="661" spans="1:39">
      <c r="A661" s="6" t="s">
        <v>3661</v>
      </c>
      <c r="B661" s="7" t="s">
        <v>29</v>
      </c>
      <c r="C661" s="7" t="s">
        <v>693</v>
      </c>
      <c r="D661" s="7" t="s">
        <v>716</v>
      </c>
      <c r="E661" s="7" t="s">
        <v>3662</v>
      </c>
      <c r="F661" s="7" t="s">
        <v>43</v>
      </c>
      <c r="G661" s="114">
        <v>44165</v>
      </c>
      <c r="H661" s="114">
        <v>44186</v>
      </c>
      <c r="I661" s="7" t="s">
        <v>3663</v>
      </c>
      <c r="J661" s="10">
        <v>1</v>
      </c>
      <c r="K661" s="7" t="s">
        <v>3664</v>
      </c>
      <c r="L661" s="142">
        <v>44995</v>
      </c>
      <c r="M661" s="65">
        <v>1556</v>
      </c>
      <c r="N661" s="65" t="s">
        <v>36</v>
      </c>
      <c r="O661" s="117">
        <v>44988</v>
      </c>
      <c r="P661" s="7" t="str">
        <f t="shared" ca="1" si="24"/>
        <v>Desvinculado</v>
      </c>
      <c r="Q661" s="111"/>
      <c r="R661" s="112">
        <v>1</v>
      </c>
      <c r="S661" s="112">
        <f t="shared" si="26"/>
        <v>1</v>
      </c>
      <c r="T661" s="112">
        <f t="shared" si="2"/>
        <v>51</v>
      </c>
      <c r="U661" s="111">
        <f t="shared" si="3"/>
        <v>2.2000000000000002</v>
      </c>
      <c r="V661" s="111"/>
      <c r="W661" s="111" t="str">
        <f t="shared" ca="1" si="4"/>
        <v>No Aplica</v>
      </c>
      <c r="X661" s="111">
        <f t="shared" ca="1" si="5"/>
        <v>2026</v>
      </c>
      <c r="Y661" s="111">
        <f t="shared" ca="1" si="6"/>
        <v>2029</v>
      </c>
      <c r="Z661" s="111"/>
      <c r="AA661" s="113">
        <f t="shared" si="7"/>
        <v>7</v>
      </c>
      <c r="AB661" s="112">
        <f t="shared" si="8"/>
        <v>1</v>
      </c>
      <c r="AC661" s="111"/>
      <c r="AD661" s="111"/>
      <c r="AE661" s="111"/>
      <c r="AF661" s="111"/>
      <c r="AG661" s="111"/>
      <c r="AH661" s="111"/>
      <c r="AI661" s="111"/>
      <c r="AJ661" s="111"/>
      <c r="AK661" s="111"/>
      <c r="AL661" s="111"/>
      <c r="AM661" s="111"/>
    </row>
    <row r="662" spans="1:39">
      <c r="A662" s="22" t="s">
        <v>3665</v>
      </c>
      <c r="B662" s="23" t="s">
        <v>29</v>
      </c>
      <c r="C662" s="23" t="s">
        <v>693</v>
      </c>
      <c r="D662" s="23" t="s">
        <v>710</v>
      </c>
      <c r="E662" s="147" t="s">
        <v>3666</v>
      </c>
      <c r="F662" s="23" t="s">
        <v>43</v>
      </c>
      <c r="G662" s="125">
        <v>44111</v>
      </c>
      <c r="H662" s="134">
        <v>44130</v>
      </c>
      <c r="I662" s="23" t="s">
        <v>3667</v>
      </c>
      <c r="J662" s="26">
        <v>1</v>
      </c>
      <c r="K662" s="23" t="s">
        <v>3668</v>
      </c>
      <c r="L662" s="209"/>
      <c r="M662" s="210"/>
      <c r="N662" s="210"/>
      <c r="O662" s="210"/>
      <c r="P662" s="23" t="str">
        <f t="shared" ca="1" si="24"/>
        <v>Nombrado Vigente</v>
      </c>
      <c r="Q662" s="129"/>
      <c r="R662" s="129"/>
      <c r="S662" s="104" t="str">
        <f t="shared" si="26"/>
        <v/>
      </c>
      <c r="T662" s="104" t="str">
        <f t="shared" si="2"/>
        <v/>
      </c>
      <c r="U662" s="129" t="str">
        <f t="shared" si="3"/>
        <v/>
      </c>
      <c r="V662" s="129"/>
      <c r="W662" s="129" t="str">
        <f t="shared" ca="1" si="4"/>
        <v>No Aplica</v>
      </c>
      <c r="X662" s="129">
        <f t="shared" ca="1" si="5"/>
        <v>2026</v>
      </c>
      <c r="Y662" s="129">
        <f t="shared" ca="1" si="6"/>
        <v>2029</v>
      </c>
      <c r="Z662" s="129"/>
      <c r="AA662" s="113">
        <f t="shared" si="7"/>
        <v>0</v>
      </c>
      <c r="AB662" s="112">
        <f t="shared" si="8"/>
        <v>0</v>
      </c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</row>
    <row r="663" spans="1:39">
      <c r="A663" s="22" t="s">
        <v>3669</v>
      </c>
      <c r="B663" s="23" t="s">
        <v>300</v>
      </c>
      <c r="C663" s="23" t="s">
        <v>941</v>
      </c>
      <c r="D663" s="23" t="s">
        <v>727</v>
      </c>
      <c r="E663" s="147" t="s">
        <v>3670</v>
      </c>
      <c r="F663" s="23" t="s">
        <v>43</v>
      </c>
      <c r="G663" s="125">
        <v>44244</v>
      </c>
      <c r="H663" s="125">
        <v>44270</v>
      </c>
      <c r="I663" s="23" t="s">
        <v>3671</v>
      </c>
      <c r="J663" s="26">
        <v>1</v>
      </c>
      <c r="K663" s="23" t="s">
        <v>3672</v>
      </c>
      <c r="L663" s="209"/>
      <c r="M663" s="210"/>
      <c r="N663" s="210"/>
      <c r="O663" s="210"/>
      <c r="P663" s="23" t="str">
        <f t="shared" ca="1" si="24"/>
        <v>Nombrado Vigente</v>
      </c>
      <c r="Q663" s="129"/>
      <c r="R663" s="129"/>
      <c r="S663" s="104" t="str">
        <f t="shared" si="26"/>
        <v/>
      </c>
      <c r="T663" s="104" t="str">
        <f t="shared" si="2"/>
        <v/>
      </c>
      <c r="U663" s="129" t="str">
        <f t="shared" si="3"/>
        <v/>
      </c>
      <c r="V663" s="129"/>
      <c r="W663" s="129">
        <f t="shared" ca="1" si="4"/>
        <v>2024</v>
      </c>
      <c r="X663" s="129">
        <f t="shared" ca="1" si="5"/>
        <v>2027</v>
      </c>
      <c r="Y663" s="129">
        <f t="shared" ca="1" si="6"/>
        <v>2030</v>
      </c>
      <c r="Z663" s="129"/>
      <c r="AA663" s="113">
        <f t="shared" si="7"/>
        <v>0</v>
      </c>
      <c r="AB663" s="112">
        <f t="shared" si="8"/>
        <v>0</v>
      </c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</row>
    <row r="664" spans="1:39">
      <c r="A664" s="22" t="s">
        <v>3673</v>
      </c>
      <c r="B664" s="23" t="s">
        <v>29</v>
      </c>
      <c r="C664" s="23" t="s">
        <v>693</v>
      </c>
      <c r="D664" s="23" t="s">
        <v>1161</v>
      </c>
      <c r="E664" s="147" t="s">
        <v>3674</v>
      </c>
      <c r="F664" s="23" t="s">
        <v>43</v>
      </c>
      <c r="G664" s="125">
        <v>44239</v>
      </c>
      <c r="H664" s="125">
        <v>44249</v>
      </c>
      <c r="I664" s="23" t="s">
        <v>3675</v>
      </c>
      <c r="J664" s="26">
        <v>1</v>
      </c>
      <c r="K664" s="23" t="s">
        <v>3676</v>
      </c>
      <c r="L664" s="209"/>
      <c r="M664" s="210"/>
      <c r="N664" s="210"/>
      <c r="O664" s="210"/>
      <c r="P664" s="23" t="str">
        <f t="shared" ca="1" si="24"/>
        <v>Nombrado Vigente</v>
      </c>
      <c r="Q664" s="129"/>
      <c r="R664" s="129"/>
      <c r="S664" s="104" t="str">
        <f t="shared" si="26"/>
        <v/>
      </c>
      <c r="T664" s="104" t="str">
        <f t="shared" si="2"/>
        <v/>
      </c>
      <c r="U664" s="129" t="str">
        <f t="shared" si="3"/>
        <v/>
      </c>
      <c r="V664" s="129"/>
      <c r="W664" s="129">
        <f t="shared" ca="1" si="4"/>
        <v>2024</v>
      </c>
      <c r="X664" s="129">
        <f t="shared" ca="1" si="5"/>
        <v>2027</v>
      </c>
      <c r="Y664" s="129">
        <f t="shared" ca="1" si="6"/>
        <v>2030</v>
      </c>
      <c r="Z664" s="129"/>
      <c r="AA664" s="113">
        <f t="shared" si="7"/>
        <v>0</v>
      </c>
      <c r="AB664" s="112">
        <f t="shared" si="8"/>
        <v>0</v>
      </c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</row>
    <row r="665" spans="1:39">
      <c r="A665" s="22" t="s">
        <v>3677</v>
      </c>
      <c r="B665" s="23" t="s">
        <v>39</v>
      </c>
      <c r="C665" s="23" t="s">
        <v>335</v>
      </c>
      <c r="D665" s="23" t="s">
        <v>3678</v>
      </c>
      <c r="E665" s="147" t="s">
        <v>3679</v>
      </c>
      <c r="F665" s="23" t="s">
        <v>33</v>
      </c>
      <c r="G665" s="134">
        <v>43818</v>
      </c>
      <c r="H665" s="134">
        <v>43818</v>
      </c>
      <c r="I665" s="23" t="s">
        <v>3680</v>
      </c>
      <c r="J665" s="26">
        <v>1</v>
      </c>
      <c r="K665" s="23" t="s">
        <v>3681</v>
      </c>
      <c r="L665" s="209"/>
      <c r="M665" s="210"/>
      <c r="N665" s="210"/>
      <c r="O665" s="210"/>
      <c r="P665" s="23" t="str">
        <f t="shared" ca="1" si="24"/>
        <v>Nombrado Vigente</v>
      </c>
      <c r="Q665" s="129"/>
      <c r="R665" s="129"/>
      <c r="S665" s="104" t="str">
        <f t="shared" si="26"/>
        <v/>
      </c>
      <c r="T665" s="104" t="str">
        <f t="shared" si="2"/>
        <v/>
      </c>
      <c r="U665" s="129" t="str">
        <f t="shared" si="3"/>
        <v/>
      </c>
      <c r="V665" s="129"/>
      <c r="W665" s="129" t="str">
        <f t="shared" ca="1" si="4"/>
        <v>No Aplica</v>
      </c>
      <c r="X665" s="129">
        <f t="shared" ca="1" si="5"/>
        <v>2025</v>
      </c>
      <c r="Y665" s="129">
        <f t="shared" ca="1" si="6"/>
        <v>2028</v>
      </c>
      <c r="Z665" s="129"/>
      <c r="AA665" s="113">
        <f t="shared" si="7"/>
        <v>0</v>
      </c>
      <c r="AB665" s="112">
        <f t="shared" si="8"/>
        <v>0</v>
      </c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</row>
    <row r="666" spans="1:39">
      <c r="A666" s="22" t="s">
        <v>3682</v>
      </c>
      <c r="B666" s="23" t="s">
        <v>39</v>
      </c>
      <c r="C666" s="23" t="s">
        <v>368</v>
      </c>
      <c r="D666" s="23" t="s">
        <v>671</v>
      </c>
      <c r="E666" s="147" t="s">
        <v>3683</v>
      </c>
      <c r="F666" s="23" t="s">
        <v>33</v>
      </c>
      <c r="G666" s="125">
        <v>43859</v>
      </c>
      <c r="H666" s="125">
        <v>43862</v>
      </c>
      <c r="I666" s="23" t="s">
        <v>3684</v>
      </c>
      <c r="J666" s="26">
        <v>1</v>
      </c>
      <c r="K666" s="23" t="s">
        <v>3685</v>
      </c>
      <c r="L666" s="209"/>
      <c r="M666" s="210"/>
      <c r="N666" s="210"/>
      <c r="O666" s="210"/>
      <c r="P666" s="23" t="str">
        <f t="shared" ca="1" si="24"/>
        <v>Nombrado Vigente</v>
      </c>
      <c r="Q666" s="129"/>
      <c r="R666" s="129"/>
      <c r="S666" s="104" t="str">
        <f t="shared" si="26"/>
        <v/>
      </c>
      <c r="T666" s="104" t="str">
        <f t="shared" si="2"/>
        <v/>
      </c>
      <c r="U666" s="129" t="str">
        <f t="shared" si="3"/>
        <v/>
      </c>
      <c r="V666" s="129"/>
      <c r="W666" s="129" t="str">
        <f t="shared" ca="1" si="4"/>
        <v>No Aplica</v>
      </c>
      <c r="X666" s="129">
        <f t="shared" ca="1" si="5"/>
        <v>2026</v>
      </c>
      <c r="Y666" s="129">
        <f t="shared" ca="1" si="6"/>
        <v>2029</v>
      </c>
      <c r="Z666" s="129"/>
      <c r="AA666" s="113">
        <f t="shared" si="7"/>
        <v>0</v>
      </c>
      <c r="AB666" s="112">
        <f t="shared" si="8"/>
        <v>0</v>
      </c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</row>
    <row r="667" spans="1:39">
      <c r="A667" s="22" t="s">
        <v>3686</v>
      </c>
      <c r="B667" s="23" t="s">
        <v>300</v>
      </c>
      <c r="C667" s="23" t="s">
        <v>396</v>
      </c>
      <c r="D667" s="23" t="s">
        <v>3687</v>
      </c>
      <c r="E667" s="147" t="s">
        <v>3688</v>
      </c>
      <c r="F667" s="23" t="s">
        <v>43</v>
      </c>
      <c r="G667" s="125">
        <v>43878</v>
      </c>
      <c r="H667" s="125">
        <v>43892</v>
      </c>
      <c r="I667" s="23" t="s">
        <v>3689</v>
      </c>
      <c r="J667" s="26">
        <v>1</v>
      </c>
      <c r="K667" s="23" t="s">
        <v>3690</v>
      </c>
      <c r="L667" s="209"/>
      <c r="M667" s="210"/>
      <c r="N667" s="210"/>
      <c r="O667" s="210"/>
      <c r="P667" s="23" t="str">
        <f t="shared" ca="1" si="24"/>
        <v>Nombrado Vigente</v>
      </c>
      <c r="Q667" s="129"/>
      <c r="R667" s="129"/>
      <c r="S667" s="104" t="str">
        <f t="shared" si="26"/>
        <v/>
      </c>
      <c r="T667" s="104" t="str">
        <f t="shared" si="2"/>
        <v/>
      </c>
      <c r="U667" s="129" t="str">
        <f t="shared" si="3"/>
        <v/>
      </c>
      <c r="V667" s="129"/>
      <c r="W667" s="129" t="str">
        <f t="shared" ca="1" si="4"/>
        <v>No Aplica</v>
      </c>
      <c r="X667" s="129">
        <f t="shared" ca="1" si="5"/>
        <v>2026</v>
      </c>
      <c r="Y667" s="129">
        <f t="shared" ca="1" si="6"/>
        <v>2029</v>
      </c>
      <c r="Z667" s="129"/>
      <c r="AA667" s="113">
        <f t="shared" si="7"/>
        <v>0</v>
      </c>
      <c r="AB667" s="112">
        <f t="shared" si="8"/>
        <v>0</v>
      </c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</row>
    <row r="668" spans="1:39">
      <c r="A668" s="22" t="s">
        <v>3691</v>
      </c>
      <c r="B668" s="23" t="s">
        <v>175</v>
      </c>
      <c r="C668" s="23" t="s">
        <v>238</v>
      </c>
      <c r="D668" s="23" t="s">
        <v>3692</v>
      </c>
      <c r="E668" s="147" t="s">
        <v>3693</v>
      </c>
      <c r="F668" s="23" t="s">
        <v>33</v>
      </c>
      <c r="G668" s="125">
        <v>43950</v>
      </c>
      <c r="H668" s="125">
        <v>43967</v>
      </c>
      <c r="I668" s="23" t="s">
        <v>3694</v>
      </c>
      <c r="J668" s="26">
        <v>1</v>
      </c>
      <c r="K668" s="23" t="s">
        <v>3695</v>
      </c>
      <c r="L668" s="209"/>
      <c r="M668" s="210"/>
      <c r="N668" s="210"/>
      <c r="O668" s="210"/>
      <c r="P668" s="23" t="str">
        <f t="shared" ca="1" si="24"/>
        <v>Nombrado Vigente</v>
      </c>
      <c r="Q668" s="129"/>
      <c r="R668" s="129"/>
      <c r="S668" s="104" t="str">
        <f t="shared" si="26"/>
        <v/>
      </c>
      <c r="T668" s="104" t="str">
        <f t="shared" si="2"/>
        <v/>
      </c>
      <c r="U668" s="129" t="str">
        <f t="shared" si="3"/>
        <v/>
      </c>
      <c r="V668" s="129"/>
      <c r="W668" s="129" t="str">
        <f t="shared" ca="1" si="4"/>
        <v>No Aplica</v>
      </c>
      <c r="X668" s="129">
        <f t="shared" ca="1" si="5"/>
        <v>2026</v>
      </c>
      <c r="Y668" s="129">
        <f t="shared" ca="1" si="6"/>
        <v>2029</v>
      </c>
      <c r="Z668" s="129"/>
      <c r="AA668" s="113">
        <f t="shared" si="7"/>
        <v>0</v>
      </c>
      <c r="AB668" s="112">
        <f t="shared" si="8"/>
        <v>0</v>
      </c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</row>
    <row r="669" spans="1:39">
      <c r="A669" s="22" t="s">
        <v>3696</v>
      </c>
      <c r="B669" s="23" t="s">
        <v>175</v>
      </c>
      <c r="C669" s="23" t="s">
        <v>238</v>
      </c>
      <c r="D669" s="23" t="s">
        <v>31</v>
      </c>
      <c r="E669" s="147" t="s">
        <v>3697</v>
      </c>
      <c r="F669" s="23" t="s">
        <v>33</v>
      </c>
      <c r="G669" s="125">
        <v>43950</v>
      </c>
      <c r="H669" s="125">
        <v>43967</v>
      </c>
      <c r="I669" s="23" t="s">
        <v>3698</v>
      </c>
      <c r="J669" s="26">
        <v>1</v>
      </c>
      <c r="K669" s="23" t="s">
        <v>3699</v>
      </c>
      <c r="L669" s="209"/>
      <c r="M669" s="210"/>
      <c r="N669" s="210"/>
      <c r="O669" s="210"/>
      <c r="P669" s="23" t="str">
        <f t="shared" ca="1" si="24"/>
        <v>Nombrado Vigente</v>
      </c>
      <c r="Q669" s="129"/>
      <c r="R669" s="129"/>
      <c r="S669" s="104" t="str">
        <f t="shared" si="26"/>
        <v/>
      </c>
      <c r="T669" s="104" t="str">
        <f t="shared" si="2"/>
        <v/>
      </c>
      <c r="U669" s="129" t="str">
        <f t="shared" si="3"/>
        <v/>
      </c>
      <c r="V669" s="129"/>
      <c r="W669" s="129" t="str">
        <f t="shared" ca="1" si="4"/>
        <v>No Aplica</v>
      </c>
      <c r="X669" s="129">
        <f t="shared" ca="1" si="5"/>
        <v>2026</v>
      </c>
      <c r="Y669" s="129">
        <f t="shared" ca="1" si="6"/>
        <v>2029</v>
      </c>
      <c r="Z669" s="129"/>
      <c r="AA669" s="113">
        <f t="shared" si="7"/>
        <v>0</v>
      </c>
      <c r="AB669" s="112">
        <f t="shared" si="8"/>
        <v>0</v>
      </c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</row>
    <row r="670" spans="1:39">
      <c r="A670" s="22" t="s">
        <v>3700</v>
      </c>
      <c r="B670" s="23" t="s">
        <v>175</v>
      </c>
      <c r="C670" s="23" t="s">
        <v>238</v>
      </c>
      <c r="D670" s="23" t="s">
        <v>3701</v>
      </c>
      <c r="E670" s="147" t="s">
        <v>3702</v>
      </c>
      <c r="F670" s="23" t="s">
        <v>33</v>
      </c>
      <c r="G670" s="125">
        <v>43998</v>
      </c>
      <c r="H670" s="125">
        <v>44013</v>
      </c>
      <c r="I670" s="23" t="s">
        <v>3703</v>
      </c>
      <c r="J670" s="26">
        <v>1</v>
      </c>
      <c r="K670" s="23" t="s">
        <v>3704</v>
      </c>
      <c r="L670" s="209"/>
      <c r="M670" s="210"/>
      <c r="N670" s="210"/>
      <c r="O670" s="210"/>
      <c r="P670" s="23" t="str">
        <f t="shared" ca="1" si="24"/>
        <v>Nombrado Vigente</v>
      </c>
      <c r="Q670" s="129"/>
      <c r="R670" s="129"/>
      <c r="S670" s="104" t="str">
        <f t="shared" si="26"/>
        <v/>
      </c>
      <c r="T670" s="104" t="str">
        <f t="shared" si="2"/>
        <v/>
      </c>
      <c r="U670" s="129" t="str">
        <f t="shared" si="3"/>
        <v/>
      </c>
      <c r="V670" s="129"/>
      <c r="W670" s="129" t="str">
        <f t="shared" ca="1" si="4"/>
        <v>No Aplica</v>
      </c>
      <c r="X670" s="129">
        <f t="shared" ca="1" si="5"/>
        <v>2026</v>
      </c>
      <c r="Y670" s="129">
        <f t="shared" ca="1" si="6"/>
        <v>2029</v>
      </c>
      <c r="Z670" s="129"/>
      <c r="AA670" s="113">
        <f t="shared" si="7"/>
        <v>0</v>
      </c>
      <c r="AB670" s="112">
        <f t="shared" si="8"/>
        <v>0</v>
      </c>
      <c r="AC670" s="111"/>
      <c r="AD670" s="111"/>
      <c r="AE670" s="111"/>
      <c r="AF670" s="111"/>
      <c r="AG670" s="111"/>
      <c r="AH670" s="111"/>
      <c r="AI670" s="111"/>
      <c r="AJ670" s="111"/>
      <c r="AK670" s="111"/>
      <c r="AL670" s="111"/>
      <c r="AM670" s="111"/>
    </row>
    <row r="671" spans="1:39">
      <c r="A671" s="22" t="s">
        <v>3705</v>
      </c>
      <c r="B671" s="23" t="s">
        <v>175</v>
      </c>
      <c r="C671" s="23" t="s">
        <v>238</v>
      </c>
      <c r="D671" s="23" t="s">
        <v>3706</v>
      </c>
      <c r="E671" s="147" t="s">
        <v>3707</v>
      </c>
      <c r="F671" s="23" t="s">
        <v>43</v>
      </c>
      <c r="G671" s="125">
        <v>43969</v>
      </c>
      <c r="H671" s="125">
        <v>43998</v>
      </c>
      <c r="I671" s="23" t="s">
        <v>3708</v>
      </c>
      <c r="J671" s="26">
        <v>1</v>
      </c>
      <c r="K671" s="23" t="s">
        <v>3709</v>
      </c>
      <c r="L671" s="209"/>
      <c r="M671" s="210"/>
      <c r="N671" s="210"/>
      <c r="O671" s="210"/>
      <c r="P671" s="23" t="str">
        <f t="shared" ca="1" si="24"/>
        <v>Nombrado Vigente</v>
      </c>
      <c r="Q671" s="129"/>
      <c r="R671" s="129"/>
      <c r="S671" s="104" t="str">
        <f t="shared" si="26"/>
        <v/>
      </c>
      <c r="T671" s="104" t="str">
        <f t="shared" si="2"/>
        <v/>
      </c>
      <c r="U671" s="129" t="str">
        <f t="shared" si="3"/>
        <v/>
      </c>
      <c r="V671" s="129"/>
      <c r="W671" s="129" t="str">
        <f t="shared" ca="1" si="4"/>
        <v>No Aplica</v>
      </c>
      <c r="X671" s="129">
        <f t="shared" ca="1" si="5"/>
        <v>2026</v>
      </c>
      <c r="Y671" s="129">
        <f t="shared" ca="1" si="6"/>
        <v>2029</v>
      </c>
      <c r="Z671" s="129"/>
      <c r="AA671" s="113">
        <f t="shared" si="7"/>
        <v>0</v>
      </c>
      <c r="AB671" s="112">
        <f t="shared" si="8"/>
        <v>0</v>
      </c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</row>
    <row r="672" spans="1:39">
      <c r="A672" s="22" t="s">
        <v>3710</v>
      </c>
      <c r="B672" s="23" t="s">
        <v>39</v>
      </c>
      <c r="C672" s="23" t="s">
        <v>3026</v>
      </c>
      <c r="D672" s="23" t="s">
        <v>3711</v>
      </c>
      <c r="E672" s="147" t="s">
        <v>3712</v>
      </c>
      <c r="F672" s="23" t="s">
        <v>43</v>
      </c>
      <c r="G672" s="125">
        <v>43958</v>
      </c>
      <c r="H672" s="125">
        <v>43983</v>
      </c>
      <c r="I672" s="23" t="s">
        <v>3713</v>
      </c>
      <c r="J672" s="26">
        <v>1</v>
      </c>
      <c r="K672" s="23" t="s">
        <v>3714</v>
      </c>
      <c r="L672" s="209"/>
      <c r="M672" s="210"/>
      <c r="N672" s="210"/>
      <c r="O672" s="210"/>
      <c r="P672" s="23" t="str">
        <f t="shared" ca="1" si="24"/>
        <v>Nombrado Vigente</v>
      </c>
      <c r="Q672" s="129"/>
      <c r="R672" s="129"/>
      <c r="S672" s="104" t="str">
        <f t="shared" si="26"/>
        <v/>
      </c>
      <c r="T672" s="104" t="str">
        <f t="shared" si="2"/>
        <v/>
      </c>
      <c r="U672" s="129" t="str">
        <f t="shared" si="3"/>
        <v/>
      </c>
      <c r="V672" s="129"/>
      <c r="W672" s="129" t="str">
        <f t="shared" ca="1" si="4"/>
        <v>No Aplica</v>
      </c>
      <c r="X672" s="129">
        <f t="shared" ca="1" si="5"/>
        <v>2026</v>
      </c>
      <c r="Y672" s="129">
        <f t="shared" ca="1" si="6"/>
        <v>2029</v>
      </c>
      <c r="Z672" s="129"/>
      <c r="AA672" s="113">
        <f t="shared" si="7"/>
        <v>0</v>
      </c>
      <c r="AB672" s="112">
        <f t="shared" si="8"/>
        <v>0</v>
      </c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</row>
    <row r="673" spans="1:39">
      <c r="A673" s="22" t="s">
        <v>3715</v>
      </c>
      <c r="B673" s="23" t="s">
        <v>231</v>
      </c>
      <c r="C673" s="23" t="s">
        <v>340</v>
      </c>
      <c r="D673" s="23" t="s">
        <v>3716</v>
      </c>
      <c r="E673" s="147" t="s">
        <v>3717</v>
      </c>
      <c r="F673" s="23" t="s">
        <v>43</v>
      </c>
      <c r="G673" s="125">
        <v>43833</v>
      </c>
      <c r="H673" s="125">
        <v>43891</v>
      </c>
      <c r="I673" s="23" t="s">
        <v>3718</v>
      </c>
      <c r="J673" s="26">
        <v>1</v>
      </c>
      <c r="K673" s="23" t="s">
        <v>3719</v>
      </c>
      <c r="L673" s="209"/>
      <c r="M673" s="210"/>
      <c r="N673" s="127" t="s">
        <v>47</v>
      </c>
      <c r="O673" s="159">
        <v>45063</v>
      </c>
      <c r="P673" s="23" t="str">
        <f t="shared" ca="1" si="24"/>
        <v>Desvinculado</v>
      </c>
      <c r="Q673" s="129"/>
      <c r="R673" s="104">
        <v>2</v>
      </c>
      <c r="S673" s="104">
        <f t="shared" si="26"/>
        <v>3</v>
      </c>
      <c r="T673" s="104">
        <f t="shared" si="2"/>
        <v>62</v>
      </c>
      <c r="U673" s="129">
        <f t="shared" si="3"/>
        <v>3.2</v>
      </c>
      <c r="V673" s="129"/>
      <c r="W673" s="129" t="str">
        <f t="shared" ca="1" si="4"/>
        <v>No Aplica</v>
      </c>
      <c r="X673" s="129">
        <f t="shared" ca="1" si="5"/>
        <v>2026</v>
      </c>
      <c r="Y673" s="129">
        <f t="shared" ca="1" si="6"/>
        <v>2029</v>
      </c>
      <c r="Z673" s="129"/>
      <c r="AA673" s="113">
        <f t="shared" si="7"/>
        <v>-45063</v>
      </c>
      <c r="AB673" s="112">
        <f t="shared" si="8"/>
        <v>1</v>
      </c>
      <c r="AC673" s="111"/>
      <c r="AD673" s="111"/>
      <c r="AE673" s="111"/>
      <c r="AF673" s="111"/>
      <c r="AG673" s="111"/>
      <c r="AH673" s="111"/>
      <c r="AI673" s="111"/>
      <c r="AJ673" s="111"/>
      <c r="AK673" s="111"/>
      <c r="AL673" s="111"/>
      <c r="AM673" s="111"/>
    </row>
    <row r="674" spans="1:39">
      <c r="A674" s="6" t="s">
        <v>3720</v>
      </c>
      <c r="B674" s="7" t="s">
        <v>56</v>
      </c>
      <c r="C674" s="7" t="s">
        <v>220</v>
      </c>
      <c r="D674" s="7" t="s">
        <v>3721</v>
      </c>
      <c r="E674" s="223" t="s">
        <v>3722</v>
      </c>
      <c r="F674" s="7" t="s">
        <v>43</v>
      </c>
      <c r="G674" s="114">
        <v>43822</v>
      </c>
      <c r="H674" s="107">
        <v>43836</v>
      </c>
      <c r="I674" s="7" t="s">
        <v>3723</v>
      </c>
      <c r="J674" s="10">
        <v>1</v>
      </c>
      <c r="K674" s="7" t="s">
        <v>3724</v>
      </c>
      <c r="L674" s="116"/>
      <c r="M674" s="65"/>
      <c r="N674" s="65"/>
      <c r="O674" s="117"/>
      <c r="P674" s="7" t="str">
        <f t="shared" ca="1" si="24"/>
        <v>Nombrado Vigente</v>
      </c>
      <c r="Q674" s="112"/>
      <c r="R674" s="112"/>
      <c r="S674" s="112" t="str">
        <f t="shared" si="26"/>
        <v/>
      </c>
      <c r="T674" s="112" t="str">
        <f t="shared" si="2"/>
        <v/>
      </c>
      <c r="U674" s="111" t="str">
        <f t="shared" si="3"/>
        <v/>
      </c>
      <c r="V674" s="111"/>
      <c r="W674" s="111" t="str">
        <f t="shared" ca="1" si="4"/>
        <v>No Aplica</v>
      </c>
      <c r="X674" s="111">
        <f t="shared" ca="1" si="5"/>
        <v>2026</v>
      </c>
      <c r="Y674" s="111">
        <f t="shared" ca="1" si="6"/>
        <v>2029</v>
      </c>
      <c r="Z674" s="111"/>
      <c r="AA674" s="113">
        <f t="shared" si="7"/>
        <v>0</v>
      </c>
      <c r="AB674" s="112">
        <f t="shared" si="8"/>
        <v>0</v>
      </c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</row>
    <row r="675" spans="1:39">
      <c r="A675" s="22" t="s">
        <v>3725</v>
      </c>
      <c r="B675" s="23" t="s">
        <v>127</v>
      </c>
      <c r="C675" s="23" t="s">
        <v>3527</v>
      </c>
      <c r="D675" s="23" t="s">
        <v>3505</v>
      </c>
      <c r="E675" s="147" t="s">
        <v>3726</v>
      </c>
      <c r="F675" s="23" t="s">
        <v>43</v>
      </c>
      <c r="G675" s="125">
        <v>44021</v>
      </c>
      <c r="H675" s="125">
        <v>44046</v>
      </c>
      <c r="I675" s="23" t="s">
        <v>3727</v>
      </c>
      <c r="J675" s="26">
        <v>1</v>
      </c>
      <c r="K675" s="23" t="s">
        <v>3728</v>
      </c>
      <c r="L675" s="209"/>
      <c r="M675" s="210"/>
      <c r="N675" s="210"/>
      <c r="O675" s="210"/>
      <c r="P675" s="23" t="str">
        <f t="shared" ca="1" si="24"/>
        <v>Nombrado Vigente</v>
      </c>
      <c r="Q675" s="104"/>
      <c r="R675" s="129"/>
      <c r="S675" s="104" t="str">
        <f t="shared" si="26"/>
        <v/>
      </c>
      <c r="T675" s="104" t="str">
        <f t="shared" si="2"/>
        <v/>
      </c>
      <c r="U675" s="129" t="str">
        <f t="shared" si="3"/>
        <v/>
      </c>
      <c r="V675" s="129"/>
      <c r="W675" s="129" t="str">
        <f t="shared" ca="1" si="4"/>
        <v>No Aplica</v>
      </c>
      <c r="X675" s="129">
        <f t="shared" ca="1" si="5"/>
        <v>2026</v>
      </c>
      <c r="Y675" s="129">
        <f t="shared" ca="1" si="6"/>
        <v>2029</v>
      </c>
      <c r="Z675" s="129"/>
      <c r="AA675" s="113">
        <f t="shared" si="7"/>
        <v>0</v>
      </c>
      <c r="AB675" s="112">
        <f t="shared" si="8"/>
        <v>0</v>
      </c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</row>
    <row r="676" spans="1:39">
      <c r="A676" s="22" t="s">
        <v>3729</v>
      </c>
      <c r="B676" s="23" t="s">
        <v>127</v>
      </c>
      <c r="C676" s="23" t="s">
        <v>3504</v>
      </c>
      <c r="D676" s="23" t="s">
        <v>3518</v>
      </c>
      <c r="E676" s="147" t="s">
        <v>3730</v>
      </c>
      <c r="F676" s="23" t="s">
        <v>43</v>
      </c>
      <c r="G676" s="125">
        <v>43999</v>
      </c>
      <c r="H676" s="125">
        <v>44013</v>
      </c>
      <c r="I676" s="23" t="s">
        <v>3731</v>
      </c>
      <c r="J676" s="26">
        <v>1</v>
      </c>
      <c r="K676" s="23" t="s">
        <v>3732</v>
      </c>
      <c r="L676" s="209"/>
      <c r="M676" s="210"/>
      <c r="N676" s="127" t="s">
        <v>254</v>
      </c>
      <c r="O676" s="159">
        <v>45108</v>
      </c>
      <c r="P676" s="23" t="str">
        <f t="shared" ca="1" si="24"/>
        <v>Desvinculado</v>
      </c>
      <c r="Q676" s="104"/>
      <c r="R676" s="104">
        <v>2</v>
      </c>
      <c r="S676" s="104">
        <f t="shared" si="26"/>
        <v>5</v>
      </c>
      <c r="T676" s="104">
        <f t="shared" si="2"/>
        <v>68</v>
      </c>
      <c r="U676" s="129">
        <f t="shared" si="3"/>
        <v>3</v>
      </c>
      <c r="V676" s="129"/>
      <c r="W676" s="129" t="str">
        <f t="shared" ca="1" si="4"/>
        <v>No Aplica</v>
      </c>
      <c r="X676" s="129">
        <f t="shared" ca="1" si="5"/>
        <v>2026</v>
      </c>
      <c r="Y676" s="129">
        <f t="shared" ca="1" si="6"/>
        <v>2029</v>
      </c>
      <c r="Z676" s="129"/>
      <c r="AA676" s="113">
        <f t="shared" si="7"/>
        <v>-45108</v>
      </c>
      <c r="AB676" s="112">
        <f t="shared" si="8"/>
        <v>1</v>
      </c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</row>
    <row r="677" spans="1:39">
      <c r="A677" s="160" t="s">
        <v>3733</v>
      </c>
      <c r="B677" s="161" t="s">
        <v>429</v>
      </c>
      <c r="C677" s="161" t="s">
        <v>430</v>
      </c>
      <c r="D677" s="161" t="s">
        <v>3734</v>
      </c>
      <c r="E677" s="216" t="s">
        <v>3735</v>
      </c>
      <c r="F677" s="161" t="s">
        <v>43</v>
      </c>
      <c r="G677" s="162">
        <v>44027</v>
      </c>
      <c r="H677" s="162">
        <v>44075</v>
      </c>
      <c r="I677" s="161" t="s">
        <v>3736</v>
      </c>
      <c r="J677" s="163">
        <v>1</v>
      </c>
      <c r="K677" s="161" t="s">
        <v>3737</v>
      </c>
      <c r="L677" s="218"/>
      <c r="M677" s="219"/>
      <c r="N677" s="165" t="s">
        <v>36</v>
      </c>
      <c r="O677" s="166">
        <v>45230</v>
      </c>
      <c r="P677" s="161" t="str">
        <f t="shared" ca="1" si="24"/>
        <v>Desvinculado</v>
      </c>
      <c r="Q677" s="144"/>
      <c r="R677" s="167">
        <v>2</v>
      </c>
      <c r="S677" s="167">
        <f t="shared" si="26"/>
        <v>8</v>
      </c>
      <c r="T677" s="167">
        <f t="shared" si="2"/>
        <v>86</v>
      </c>
      <c r="U677" s="144">
        <f t="shared" si="3"/>
        <v>3.2</v>
      </c>
      <c r="V677" s="144"/>
      <c r="W677" s="144" t="str">
        <f t="shared" ca="1" si="4"/>
        <v>No Aplica</v>
      </c>
      <c r="X677" s="144">
        <f t="shared" ca="1" si="5"/>
        <v>2026</v>
      </c>
      <c r="Y677" s="144">
        <f t="shared" ca="1" si="6"/>
        <v>2029</v>
      </c>
      <c r="Z677" s="144"/>
      <c r="AA677" s="168">
        <f t="shared" si="7"/>
        <v>-45230</v>
      </c>
      <c r="AB677" s="167">
        <f t="shared" si="8"/>
        <v>1</v>
      </c>
      <c r="AC677" s="167"/>
      <c r="AD677" s="167"/>
      <c r="AE677" s="167"/>
      <c r="AF677" s="167"/>
      <c r="AG677" s="167"/>
      <c r="AH677" s="167"/>
      <c r="AI677" s="167"/>
      <c r="AJ677" s="167"/>
      <c r="AK677" s="167"/>
      <c r="AL677" s="167"/>
      <c r="AM677" s="167"/>
    </row>
    <row r="678" spans="1:39">
      <c r="A678" s="22" t="s">
        <v>3738</v>
      </c>
      <c r="B678" s="23" t="s">
        <v>29</v>
      </c>
      <c r="C678" s="23" t="s">
        <v>30</v>
      </c>
      <c r="D678" s="23" t="s">
        <v>732</v>
      </c>
      <c r="E678" s="147" t="s">
        <v>3739</v>
      </c>
      <c r="F678" s="23" t="s">
        <v>43</v>
      </c>
      <c r="G678" s="125">
        <v>43936</v>
      </c>
      <c r="H678" s="125">
        <v>43983</v>
      </c>
      <c r="I678" s="23" t="s">
        <v>3740</v>
      </c>
      <c r="J678" s="26">
        <v>1</v>
      </c>
      <c r="K678" s="23" t="s">
        <v>3741</v>
      </c>
      <c r="L678" s="209"/>
      <c r="M678" s="210"/>
      <c r="N678" s="210"/>
      <c r="O678" s="210"/>
      <c r="P678" s="23" t="str">
        <f t="shared" ca="1" si="24"/>
        <v>Nombrado Vigente</v>
      </c>
      <c r="Q678" s="129"/>
      <c r="R678" s="129"/>
      <c r="S678" s="104" t="str">
        <f t="shared" si="26"/>
        <v/>
      </c>
      <c r="T678" s="104" t="str">
        <f t="shared" si="2"/>
        <v/>
      </c>
      <c r="U678" s="129" t="str">
        <f t="shared" si="3"/>
        <v/>
      </c>
      <c r="V678" s="129"/>
      <c r="W678" s="129" t="str">
        <f t="shared" ca="1" si="4"/>
        <v>No Aplica</v>
      </c>
      <c r="X678" s="129">
        <f t="shared" ca="1" si="5"/>
        <v>2026</v>
      </c>
      <c r="Y678" s="129">
        <f t="shared" ca="1" si="6"/>
        <v>2029</v>
      </c>
      <c r="Z678" s="129"/>
      <c r="AA678" s="113">
        <f t="shared" si="7"/>
        <v>0</v>
      </c>
      <c r="AB678" s="112">
        <f t="shared" si="8"/>
        <v>0</v>
      </c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</row>
    <row r="679" spans="1:39">
      <c r="A679" s="22" t="s">
        <v>3742</v>
      </c>
      <c r="B679" s="23" t="s">
        <v>175</v>
      </c>
      <c r="C679" s="23" t="s">
        <v>575</v>
      </c>
      <c r="D679" s="23" t="s">
        <v>3743</v>
      </c>
      <c r="E679" s="147" t="s">
        <v>3744</v>
      </c>
      <c r="F679" s="23" t="s">
        <v>43</v>
      </c>
      <c r="G679" s="125">
        <v>43865</v>
      </c>
      <c r="H679" s="125">
        <v>43891</v>
      </c>
      <c r="I679" s="23" t="s">
        <v>3745</v>
      </c>
      <c r="J679" s="26">
        <v>1</v>
      </c>
      <c r="K679" s="23" t="s">
        <v>3746</v>
      </c>
      <c r="L679" s="209"/>
      <c r="M679" s="210"/>
      <c r="N679" s="210"/>
      <c r="O679" s="210"/>
      <c r="P679" s="23" t="str">
        <f t="shared" ca="1" si="24"/>
        <v>Nombrado Vigente</v>
      </c>
      <c r="Q679" s="129"/>
      <c r="R679" s="129"/>
      <c r="S679" s="104" t="str">
        <f t="shared" si="26"/>
        <v/>
      </c>
      <c r="T679" s="104" t="str">
        <f t="shared" si="2"/>
        <v/>
      </c>
      <c r="U679" s="129" t="str">
        <f t="shared" si="3"/>
        <v/>
      </c>
      <c r="V679" s="129"/>
      <c r="W679" s="129" t="str">
        <f t="shared" ca="1" si="4"/>
        <v>No Aplica</v>
      </c>
      <c r="X679" s="129">
        <f t="shared" ca="1" si="5"/>
        <v>2026</v>
      </c>
      <c r="Y679" s="129">
        <f t="shared" ca="1" si="6"/>
        <v>2029</v>
      </c>
      <c r="Z679" s="129"/>
      <c r="AA679" s="113">
        <f t="shared" si="7"/>
        <v>0</v>
      </c>
      <c r="AB679" s="112">
        <f t="shared" si="8"/>
        <v>0</v>
      </c>
      <c r="AC679" s="111"/>
      <c r="AD679" s="111"/>
      <c r="AE679" s="111"/>
      <c r="AF679" s="111"/>
      <c r="AG679" s="111"/>
      <c r="AH679" s="111"/>
      <c r="AI679" s="111"/>
      <c r="AJ679" s="111"/>
      <c r="AK679" s="111"/>
      <c r="AL679" s="111"/>
      <c r="AM679" s="111"/>
    </row>
    <row r="680" spans="1:39">
      <c r="A680" s="22" t="s">
        <v>3747</v>
      </c>
      <c r="B680" s="23" t="s">
        <v>300</v>
      </c>
      <c r="C680" s="23" t="s">
        <v>941</v>
      </c>
      <c r="D680" s="23" t="s">
        <v>3748</v>
      </c>
      <c r="E680" s="147" t="s">
        <v>3749</v>
      </c>
      <c r="F680" s="23" t="s">
        <v>43</v>
      </c>
      <c r="G680" s="125">
        <v>44209</v>
      </c>
      <c r="H680" s="125">
        <v>44235</v>
      </c>
      <c r="I680" s="23" t="s">
        <v>3750</v>
      </c>
      <c r="J680" s="26">
        <v>1</v>
      </c>
      <c r="K680" s="23" t="s">
        <v>3751</v>
      </c>
      <c r="L680" s="209"/>
      <c r="M680" s="210"/>
      <c r="N680" s="127" t="s">
        <v>36</v>
      </c>
      <c r="O680" s="159">
        <v>45093</v>
      </c>
      <c r="P680" s="23" t="str">
        <f t="shared" ca="1" si="24"/>
        <v>Desvinculado</v>
      </c>
      <c r="Q680" s="129"/>
      <c r="R680" s="104">
        <v>2</v>
      </c>
      <c r="S680" s="104">
        <f t="shared" si="26"/>
        <v>4</v>
      </c>
      <c r="T680" s="104">
        <f t="shared" si="2"/>
        <v>66</v>
      </c>
      <c r="U680" s="129">
        <f t="shared" si="3"/>
        <v>2.4</v>
      </c>
      <c r="V680" s="129"/>
      <c r="W680" s="129">
        <f t="shared" ca="1" si="4"/>
        <v>2024</v>
      </c>
      <c r="X680" s="129">
        <f t="shared" ca="1" si="5"/>
        <v>2027</v>
      </c>
      <c r="Y680" s="129">
        <f t="shared" ca="1" si="6"/>
        <v>2030</v>
      </c>
      <c r="Z680" s="129"/>
      <c r="AA680" s="113">
        <f t="shared" si="7"/>
        <v>-45093</v>
      </c>
      <c r="AB680" s="112">
        <f t="shared" si="8"/>
        <v>1</v>
      </c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</row>
    <row r="681" spans="1:39">
      <c r="A681" s="22" t="s">
        <v>3752</v>
      </c>
      <c r="B681" s="23" t="s">
        <v>39</v>
      </c>
      <c r="C681" s="23" t="s">
        <v>282</v>
      </c>
      <c r="D681" s="23" t="s">
        <v>3753</v>
      </c>
      <c r="E681" s="147" t="s">
        <v>3754</v>
      </c>
      <c r="F681" s="23" t="s">
        <v>33</v>
      </c>
      <c r="G681" s="125">
        <v>43867</v>
      </c>
      <c r="H681" s="125">
        <v>43891</v>
      </c>
      <c r="I681" s="23" t="s">
        <v>3755</v>
      </c>
      <c r="J681" s="26">
        <v>1</v>
      </c>
      <c r="K681" s="23" t="s">
        <v>3756</v>
      </c>
      <c r="L681" s="209"/>
      <c r="M681" s="210"/>
      <c r="N681" s="210"/>
      <c r="O681" s="210"/>
      <c r="P681" s="23" t="str">
        <f t="shared" ca="1" si="24"/>
        <v>Nombrado Vigente</v>
      </c>
      <c r="Q681" s="129"/>
      <c r="R681" s="129"/>
      <c r="S681" s="104" t="str">
        <f t="shared" si="26"/>
        <v/>
      </c>
      <c r="T681" s="104" t="str">
        <f t="shared" si="2"/>
        <v/>
      </c>
      <c r="U681" s="129" t="str">
        <f t="shared" si="3"/>
        <v/>
      </c>
      <c r="V681" s="129"/>
      <c r="W681" s="129" t="str">
        <f t="shared" ca="1" si="4"/>
        <v>No Aplica</v>
      </c>
      <c r="X681" s="129">
        <f t="shared" ca="1" si="5"/>
        <v>2026</v>
      </c>
      <c r="Y681" s="129">
        <f t="shared" ca="1" si="6"/>
        <v>2029</v>
      </c>
      <c r="Z681" s="129"/>
      <c r="AA681" s="113">
        <f t="shared" si="7"/>
        <v>0</v>
      </c>
      <c r="AB681" s="112">
        <f t="shared" si="8"/>
        <v>0</v>
      </c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</row>
    <row r="682" spans="1:39">
      <c r="A682" s="6" t="s">
        <v>3757</v>
      </c>
      <c r="B682" s="7" t="s">
        <v>39</v>
      </c>
      <c r="C682" s="7" t="s">
        <v>683</v>
      </c>
      <c r="D682" s="7" t="s">
        <v>705</v>
      </c>
      <c r="E682" s="7" t="s">
        <v>3758</v>
      </c>
      <c r="F682" s="7" t="s">
        <v>43</v>
      </c>
      <c r="G682" s="107">
        <v>43916</v>
      </c>
      <c r="H682" s="107">
        <v>43922</v>
      </c>
      <c r="I682" s="7" t="s">
        <v>3759</v>
      </c>
      <c r="J682" s="10">
        <v>1</v>
      </c>
      <c r="K682" s="7" t="s">
        <v>3760</v>
      </c>
      <c r="L682" s="119">
        <v>44984</v>
      </c>
      <c r="M682" s="19">
        <v>430</v>
      </c>
      <c r="N682" s="65" t="s">
        <v>254</v>
      </c>
      <c r="O682" s="122">
        <v>45017</v>
      </c>
      <c r="P682" s="7" t="str">
        <f t="shared" ca="1" si="24"/>
        <v>Desvinculado</v>
      </c>
      <c r="Q682" s="111"/>
      <c r="R682" s="112">
        <v>2</v>
      </c>
      <c r="S682" s="112">
        <f t="shared" si="26"/>
        <v>2</v>
      </c>
      <c r="T682" s="112">
        <f t="shared" si="2"/>
        <v>55</v>
      </c>
      <c r="U682" s="111">
        <f t="shared" si="3"/>
        <v>3</v>
      </c>
      <c r="V682" s="111"/>
      <c r="W682" s="111" t="str">
        <f t="shared" ca="1" si="4"/>
        <v>No Aplica</v>
      </c>
      <c r="X682" s="111">
        <f t="shared" ca="1" si="5"/>
        <v>2026</v>
      </c>
      <c r="Y682" s="111">
        <f t="shared" ca="1" si="6"/>
        <v>2029</v>
      </c>
      <c r="Z682" s="111"/>
      <c r="AA682" s="113">
        <f t="shared" si="7"/>
        <v>-33</v>
      </c>
      <c r="AB682" s="112">
        <f t="shared" si="8"/>
        <v>1</v>
      </c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</row>
    <row r="683" spans="1:39">
      <c r="A683" s="22" t="s">
        <v>3761</v>
      </c>
      <c r="B683" s="23" t="s">
        <v>127</v>
      </c>
      <c r="C683" s="23" t="s">
        <v>935</v>
      </c>
      <c r="D683" s="23" t="s">
        <v>1398</v>
      </c>
      <c r="E683" s="147" t="s">
        <v>3762</v>
      </c>
      <c r="F683" s="23" t="s">
        <v>43</v>
      </c>
      <c r="G683" s="125">
        <v>43906</v>
      </c>
      <c r="H683" s="125">
        <v>43941</v>
      </c>
      <c r="I683" s="23" t="s">
        <v>3763</v>
      </c>
      <c r="J683" s="26">
        <v>1</v>
      </c>
      <c r="K683" s="23" t="s">
        <v>3764</v>
      </c>
      <c r="L683" s="209"/>
      <c r="M683" s="210"/>
      <c r="N683" s="210"/>
      <c r="O683" s="210"/>
      <c r="P683" s="23" t="str">
        <f t="shared" ca="1" si="24"/>
        <v>Nombrado Vigente</v>
      </c>
      <c r="Q683" s="104"/>
      <c r="R683" s="129"/>
      <c r="S683" s="104" t="str">
        <f t="shared" si="26"/>
        <v/>
      </c>
      <c r="T683" s="104" t="str">
        <f t="shared" si="2"/>
        <v/>
      </c>
      <c r="U683" s="129" t="str">
        <f t="shared" si="3"/>
        <v/>
      </c>
      <c r="V683" s="129"/>
      <c r="W683" s="129" t="str">
        <f t="shared" ca="1" si="4"/>
        <v>No Aplica</v>
      </c>
      <c r="X683" s="129">
        <f t="shared" ca="1" si="5"/>
        <v>2026</v>
      </c>
      <c r="Y683" s="129">
        <f t="shared" ca="1" si="6"/>
        <v>2029</v>
      </c>
      <c r="Z683" s="129"/>
      <c r="AA683" s="113">
        <f t="shared" si="7"/>
        <v>0</v>
      </c>
      <c r="AB683" s="112">
        <f t="shared" si="8"/>
        <v>0</v>
      </c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</row>
    <row r="684" spans="1:39">
      <c r="A684" s="22" t="s">
        <v>3765</v>
      </c>
      <c r="B684" s="23" t="s">
        <v>127</v>
      </c>
      <c r="C684" s="23" t="s">
        <v>1397</v>
      </c>
      <c r="D684" s="23" t="s">
        <v>2045</v>
      </c>
      <c r="E684" s="147" t="s">
        <v>3766</v>
      </c>
      <c r="F684" s="23" t="s">
        <v>43</v>
      </c>
      <c r="G684" s="125">
        <v>43879</v>
      </c>
      <c r="H684" s="125">
        <v>43892</v>
      </c>
      <c r="I684" s="23" t="s">
        <v>3767</v>
      </c>
      <c r="J684" s="26">
        <v>1</v>
      </c>
      <c r="K684" s="23" t="s">
        <v>3768</v>
      </c>
      <c r="L684" s="209"/>
      <c r="M684" s="210"/>
      <c r="N684" s="210"/>
      <c r="O684" s="210"/>
      <c r="P684" s="23" t="str">
        <f t="shared" ca="1" si="24"/>
        <v>Nombrado Vigente</v>
      </c>
      <c r="Q684" s="104"/>
      <c r="R684" s="129"/>
      <c r="S684" s="104" t="str">
        <f t="shared" si="26"/>
        <v/>
      </c>
      <c r="T684" s="104" t="str">
        <f t="shared" si="2"/>
        <v/>
      </c>
      <c r="U684" s="129" t="str">
        <f t="shared" si="3"/>
        <v/>
      </c>
      <c r="V684" s="129"/>
      <c r="W684" s="129" t="str">
        <f t="shared" ca="1" si="4"/>
        <v>No Aplica</v>
      </c>
      <c r="X684" s="129">
        <f t="shared" ca="1" si="5"/>
        <v>2026</v>
      </c>
      <c r="Y684" s="129">
        <f t="shared" ca="1" si="6"/>
        <v>2029</v>
      </c>
      <c r="Z684" s="129"/>
      <c r="AA684" s="113">
        <f t="shared" si="7"/>
        <v>0</v>
      </c>
      <c r="AB684" s="112">
        <f t="shared" si="8"/>
        <v>0</v>
      </c>
      <c r="AC684" s="111"/>
      <c r="AD684" s="111"/>
      <c r="AE684" s="111"/>
      <c r="AF684" s="111"/>
      <c r="AG684" s="111"/>
      <c r="AH684" s="111"/>
      <c r="AI684" s="111"/>
      <c r="AJ684" s="111"/>
      <c r="AK684" s="111"/>
      <c r="AL684" s="111"/>
      <c r="AM684" s="111"/>
    </row>
    <row r="685" spans="1:39">
      <c r="A685" s="22" t="s">
        <v>3769</v>
      </c>
      <c r="B685" s="23" t="s">
        <v>127</v>
      </c>
      <c r="C685" s="23" t="s">
        <v>1397</v>
      </c>
      <c r="D685" s="23" t="s">
        <v>936</v>
      </c>
      <c r="E685" s="147" t="s">
        <v>3770</v>
      </c>
      <c r="F685" s="23" t="s">
        <v>33</v>
      </c>
      <c r="G685" s="125">
        <v>43986</v>
      </c>
      <c r="H685" s="125">
        <v>44105</v>
      </c>
      <c r="I685" s="23" t="s">
        <v>3771</v>
      </c>
      <c r="J685" s="26">
        <v>1</v>
      </c>
      <c r="K685" s="23" t="s">
        <v>3772</v>
      </c>
      <c r="L685" s="209"/>
      <c r="M685" s="210"/>
      <c r="N685" s="127" t="s">
        <v>47</v>
      </c>
      <c r="O685" s="159">
        <v>45156</v>
      </c>
      <c r="P685" s="23" t="str">
        <f t="shared" ca="1" si="24"/>
        <v>Desvinculado</v>
      </c>
      <c r="Q685" s="104"/>
      <c r="R685" s="104">
        <v>2</v>
      </c>
      <c r="S685" s="104">
        <f t="shared" si="26"/>
        <v>6</v>
      </c>
      <c r="T685" s="104">
        <f t="shared" si="2"/>
        <v>75</v>
      </c>
      <c r="U685" s="129">
        <f t="shared" si="3"/>
        <v>2.9</v>
      </c>
      <c r="V685" s="129"/>
      <c r="W685" s="129" t="str">
        <f t="shared" ca="1" si="4"/>
        <v>No Aplica</v>
      </c>
      <c r="X685" s="129">
        <f t="shared" ca="1" si="5"/>
        <v>2026</v>
      </c>
      <c r="Y685" s="129">
        <f t="shared" ca="1" si="6"/>
        <v>2029</v>
      </c>
      <c r="Z685" s="129"/>
      <c r="AA685" s="113">
        <f t="shared" si="7"/>
        <v>-45156</v>
      </c>
      <c r="AB685" s="112">
        <f t="shared" si="8"/>
        <v>1</v>
      </c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</row>
    <row r="686" spans="1:39">
      <c r="A686" s="160" t="s">
        <v>3773</v>
      </c>
      <c r="B686" s="161" t="s">
        <v>39</v>
      </c>
      <c r="C686" s="161" t="s">
        <v>1039</v>
      </c>
      <c r="D686" s="161" t="s">
        <v>3774</v>
      </c>
      <c r="E686" s="161" t="s">
        <v>3775</v>
      </c>
      <c r="F686" s="161" t="s">
        <v>43</v>
      </c>
      <c r="G686" s="162">
        <v>43943</v>
      </c>
      <c r="H686" s="162">
        <v>43952</v>
      </c>
      <c r="I686" s="161" t="s">
        <v>3776</v>
      </c>
      <c r="J686" s="163">
        <v>1</v>
      </c>
      <c r="K686" s="161" t="s">
        <v>3777</v>
      </c>
      <c r="L686" s="220">
        <v>45013</v>
      </c>
      <c r="M686" s="221">
        <v>632</v>
      </c>
      <c r="N686" s="165" t="s">
        <v>254</v>
      </c>
      <c r="O686" s="222">
        <v>45047</v>
      </c>
      <c r="P686" s="161" t="str">
        <f t="shared" ca="1" si="24"/>
        <v>Desvinculado</v>
      </c>
      <c r="Q686" s="144"/>
      <c r="R686" s="167">
        <v>2</v>
      </c>
      <c r="S686" s="167">
        <f t="shared" si="26"/>
        <v>3</v>
      </c>
      <c r="T686" s="167">
        <f t="shared" si="2"/>
        <v>60</v>
      </c>
      <c r="U686" s="144">
        <f t="shared" si="3"/>
        <v>3</v>
      </c>
      <c r="V686" s="144"/>
      <c r="W686" s="144" t="str">
        <f t="shared" ca="1" si="4"/>
        <v>No Aplica</v>
      </c>
      <c r="X686" s="144">
        <f t="shared" ca="1" si="5"/>
        <v>2026</v>
      </c>
      <c r="Y686" s="144">
        <f t="shared" ca="1" si="6"/>
        <v>2029</v>
      </c>
      <c r="Z686" s="144"/>
      <c r="AA686" s="168">
        <f t="shared" si="7"/>
        <v>-34</v>
      </c>
      <c r="AB686" s="112">
        <f t="shared" si="8"/>
        <v>1</v>
      </c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</row>
    <row r="687" spans="1:39">
      <c r="A687" s="22" t="s">
        <v>3778</v>
      </c>
      <c r="B687" s="23" t="s">
        <v>39</v>
      </c>
      <c r="C687" s="23" t="s">
        <v>532</v>
      </c>
      <c r="D687" s="23" t="s">
        <v>3779</v>
      </c>
      <c r="E687" s="147" t="s">
        <v>3780</v>
      </c>
      <c r="F687" s="23" t="s">
        <v>43</v>
      </c>
      <c r="G687" s="125">
        <v>43865</v>
      </c>
      <c r="H687" s="125">
        <v>43878</v>
      </c>
      <c r="I687" s="23" t="s">
        <v>3781</v>
      </c>
      <c r="J687" s="26">
        <v>1</v>
      </c>
      <c r="K687" s="23" t="s">
        <v>3782</v>
      </c>
      <c r="L687" s="209"/>
      <c r="M687" s="210"/>
      <c r="N687" s="127" t="s">
        <v>47</v>
      </c>
      <c r="O687" s="159">
        <v>45062</v>
      </c>
      <c r="P687" s="23" t="str">
        <f t="shared" ca="1" si="24"/>
        <v>Desvinculado</v>
      </c>
      <c r="Q687" s="129"/>
      <c r="R687" s="104">
        <v>2</v>
      </c>
      <c r="S687" s="104">
        <f t="shared" si="26"/>
        <v>3</v>
      </c>
      <c r="T687" s="104">
        <f t="shared" si="2"/>
        <v>62</v>
      </c>
      <c r="U687" s="129">
        <f t="shared" si="3"/>
        <v>3.2</v>
      </c>
      <c r="V687" s="129"/>
      <c r="W687" s="129" t="str">
        <f t="shared" ca="1" si="4"/>
        <v>No Aplica</v>
      </c>
      <c r="X687" s="129">
        <f t="shared" ca="1" si="5"/>
        <v>2026</v>
      </c>
      <c r="Y687" s="129">
        <f t="shared" ca="1" si="6"/>
        <v>2029</v>
      </c>
      <c r="Z687" s="129"/>
      <c r="AA687" s="113">
        <f t="shared" si="7"/>
        <v>-45062</v>
      </c>
      <c r="AB687" s="112">
        <f t="shared" si="8"/>
        <v>1</v>
      </c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</row>
    <row r="688" spans="1:39">
      <c r="A688" s="22" t="s">
        <v>3783</v>
      </c>
      <c r="B688" s="23" t="s">
        <v>39</v>
      </c>
      <c r="C688" s="23" t="s">
        <v>484</v>
      </c>
      <c r="D688" s="23" t="s">
        <v>3784</v>
      </c>
      <c r="E688" s="23" t="s">
        <v>610</v>
      </c>
      <c r="F688" s="23" t="s">
        <v>43</v>
      </c>
      <c r="G688" s="125">
        <v>43908</v>
      </c>
      <c r="H688" s="125">
        <v>43922</v>
      </c>
      <c r="I688" s="23" t="s">
        <v>3785</v>
      </c>
      <c r="J688" s="26">
        <v>1</v>
      </c>
      <c r="K688" s="23" t="s">
        <v>3786</v>
      </c>
      <c r="L688" s="209"/>
      <c r="M688" s="210"/>
      <c r="N688" s="127" t="s">
        <v>47</v>
      </c>
      <c r="O688" s="159">
        <v>44952</v>
      </c>
      <c r="P688" s="23" t="str">
        <f t="shared" ca="1" si="24"/>
        <v>Desvinculado</v>
      </c>
      <c r="Q688" s="129"/>
      <c r="R688" s="104">
        <v>1</v>
      </c>
      <c r="S688" s="112">
        <f>IF(O688="","",IF(YEAR(O688)=2023, MONTH(O688)+10,MONTH(O688)-2))</f>
        <v>11</v>
      </c>
      <c r="T688" s="104">
        <f t="shared" si="2"/>
        <v>46</v>
      </c>
      <c r="U688" s="129">
        <f t="shared" si="3"/>
        <v>2.8</v>
      </c>
      <c r="V688" s="129"/>
      <c r="W688" s="129" t="str">
        <f t="shared" ca="1" si="4"/>
        <v>No Aplica</v>
      </c>
      <c r="X688" s="129">
        <f t="shared" ca="1" si="5"/>
        <v>2026</v>
      </c>
      <c r="Y688" s="129">
        <f t="shared" ca="1" si="6"/>
        <v>2029</v>
      </c>
      <c r="Z688" s="129"/>
      <c r="AA688" s="113">
        <f t="shared" si="7"/>
        <v>-44952</v>
      </c>
      <c r="AB688" s="112">
        <f t="shared" si="8"/>
        <v>1</v>
      </c>
      <c r="AC688" s="167"/>
      <c r="AD688" s="167"/>
      <c r="AE688" s="167"/>
      <c r="AF688" s="167"/>
      <c r="AG688" s="167"/>
      <c r="AH688" s="167"/>
      <c r="AI688" s="167"/>
      <c r="AJ688" s="167"/>
      <c r="AK688" s="167"/>
      <c r="AL688" s="167"/>
      <c r="AM688" s="167"/>
    </row>
    <row r="689" spans="1:39">
      <c r="A689" s="22" t="s">
        <v>3787</v>
      </c>
      <c r="B689" s="23" t="s">
        <v>92</v>
      </c>
      <c r="C689" s="23" t="s">
        <v>203</v>
      </c>
      <c r="D689" s="23" t="s">
        <v>830</v>
      </c>
      <c r="E689" s="147" t="s">
        <v>3788</v>
      </c>
      <c r="F689" s="23" t="s">
        <v>43</v>
      </c>
      <c r="G689" s="125">
        <v>43879</v>
      </c>
      <c r="H689" s="125">
        <v>43892</v>
      </c>
      <c r="I689" s="23" t="s">
        <v>3789</v>
      </c>
      <c r="J689" s="26">
        <v>1</v>
      </c>
      <c r="K689" s="23" t="s">
        <v>3790</v>
      </c>
      <c r="L689" s="209"/>
      <c r="M689" s="210"/>
      <c r="N689" s="210"/>
      <c r="O689" s="210"/>
      <c r="P689" s="23" t="str">
        <f t="shared" ca="1" si="24"/>
        <v>Nombrado Vigente</v>
      </c>
      <c r="Q689" s="129"/>
      <c r="R689" s="129"/>
      <c r="S689" s="104" t="str">
        <f t="shared" ref="S689:S722" si="27">IF(O689="","", MONTH(O689)-2)</f>
        <v/>
      </c>
      <c r="T689" s="104" t="str">
        <f t="shared" si="2"/>
        <v/>
      </c>
      <c r="U689" s="129" t="str">
        <f t="shared" si="3"/>
        <v/>
      </c>
      <c r="V689" s="129"/>
      <c r="W689" s="129" t="str">
        <f t="shared" ca="1" si="4"/>
        <v>No Aplica</v>
      </c>
      <c r="X689" s="129">
        <f t="shared" ca="1" si="5"/>
        <v>2026</v>
      </c>
      <c r="Y689" s="129">
        <f t="shared" ca="1" si="6"/>
        <v>2029</v>
      </c>
      <c r="Z689" s="129"/>
      <c r="AA689" s="113">
        <f t="shared" si="7"/>
        <v>0</v>
      </c>
      <c r="AB689" s="112">
        <f t="shared" si="8"/>
        <v>0</v>
      </c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</row>
    <row r="690" spans="1:39">
      <c r="A690" s="22" t="s">
        <v>3791</v>
      </c>
      <c r="B690" s="23" t="s">
        <v>39</v>
      </c>
      <c r="C690" s="23" t="s">
        <v>489</v>
      </c>
      <c r="D690" s="23" t="s">
        <v>3792</v>
      </c>
      <c r="E690" s="147" t="s">
        <v>3793</v>
      </c>
      <c r="F690" s="23" t="s">
        <v>33</v>
      </c>
      <c r="G690" s="125">
        <v>44071</v>
      </c>
      <c r="H690" s="125">
        <v>44105</v>
      </c>
      <c r="I690" s="23" t="s">
        <v>3794</v>
      </c>
      <c r="J690" s="26">
        <v>1</v>
      </c>
      <c r="K690" s="23" t="s">
        <v>3795</v>
      </c>
      <c r="L690" s="209"/>
      <c r="M690" s="210"/>
      <c r="N690" s="210"/>
      <c r="O690" s="210"/>
      <c r="P690" s="23" t="str">
        <f t="shared" ca="1" si="24"/>
        <v>Nombrado Vigente</v>
      </c>
      <c r="Q690" s="129"/>
      <c r="R690" s="129"/>
      <c r="S690" s="104" t="str">
        <f t="shared" si="27"/>
        <v/>
      </c>
      <c r="T690" s="104" t="str">
        <f t="shared" si="2"/>
        <v/>
      </c>
      <c r="U690" s="129" t="str">
        <f t="shared" si="3"/>
        <v/>
      </c>
      <c r="V690" s="129"/>
      <c r="W690" s="129" t="str">
        <f t="shared" ca="1" si="4"/>
        <v>No Aplica</v>
      </c>
      <c r="X690" s="129">
        <f t="shared" ca="1" si="5"/>
        <v>2026</v>
      </c>
      <c r="Y690" s="129">
        <f t="shared" ca="1" si="6"/>
        <v>2029</v>
      </c>
      <c r="Z690" s="129"/>
      <c r="AA690" s="113">
        <f t="shared" si="7"/>
        <v>0</v>
      </c>
      <c r="AB690" s="112">
        <f t="shared" si="8"/>
        <v>0</v>
      </c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</row>
    <row r="691" spans="1:39">
      <c r="A691" s="22" t="s">
        <v>3796</v>
      </c>
      <c r="B691" s="23" t="s">
        <v>39</v>
      </c>
      <c r="C691" s="23" t="s">
        <v>266</v>
      </c>
      <c r="D691" s="23" t="s">
        <v>3797</v>
      </c>
      <c r="E691" s="147" t="s">
        <v>3798</v>
      </c>
      <c r="F691" s="23" t="s">
        <v>43</v>
      </c>
      <c r="G691" s="125">
        <v>44022</v>
      </c>
      <c r="H691" s="125">
        <v>44044</v>
      </c>
      <c r="I691" s="23" t="s">
        <v>3799</v>
      </c>
      <c r="J691" s="26">
        <v>1</v>
      </c>
      <c r="K691" s="23" t="s">
        <v>3800</v>
      </c>
      <c r="L691" s="209"/>
      <c r="M691" s="210"/>
      <c r="N691" s="127" t="s">
        <v>47</v>
      </c>
      <c r="O691" s="159">
        <v>45083</v>
      </c>
      <c r="P691" s="23" t="str">
        <f t="shared" ca="1" si="24"/>
        <v>Desvinculado</v>
      </c>
      <c r="Q691" s="129"/>
      <c r="R691" s="104">
        <v>2</v>
      </c>
      <c r="S691" s="104">
        <f t="shared" si="27"/>
        <v>4</v>
      </c>
      <c r="T691" s="104">
        <f t="shared" si="2"/>
        <v>65</v>
      </c>
      <c r="U691" s="129">
        <f t="shared" si="3"/>
        <v>2.8</v>
      </c>
      <c r="V691" s="129"/>
      <c r="W691" s="129" t="str">
        <f t="shared" ca="1" si="4"/>
        <v>No Aplica</v>
      </c>
      <c r="X691" s="129">
        <f t="shared" ca="1" si="5"/>
        <v>2026</v>
      </c>
      <c r="Y691" s="129">
        <f t="shared" ca="1" si="6"/>
        <v>2029</v>
      </c>
      <c r="Z691" s="129"/>
      <c r="AA691" s="113">
        <f t="shared" si="7"/>
        <v>-45083</v>
      </c>
      <c r="AB691" s="112">
        <f t="shared" si="8"/>
        <v>1</v>
      </c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</row>
    <row r="692" spans="1:39">
      <c r="A692" s="22" t="s">
        <v>3801</v>
      </c>
      <c r="B692" s="23" t="s">
        <v>39</v>
      </c>
      <c r="C692" s="23" t="s">
        <v>266</v>
      </c>
      <c r="D692" s="23" t="s">
        <v>705</v>
      </c>
      <c r="E692" s="147" t="s">
        <v>3802</v>
      </c>
      <c r="F692" s="23" t="s">
        <v>43</v>
      </c>
      <c r="G692" s="125">
        <v>43965</v>
      </c>
      <c r="H692" s="125">
        <v>43983</v>
      </c>
      <c r="I692" s="23" t="s">
        <v>3803</v>
      </c>
      <c r="J692" s="26">
        <v>1</v>
      </c>
      <c r="K692" s="23" t="s">
        <v>3804</v>
      </c>
      <c r="L692" s="209"/>
      <c r="M692" s="210"/>
      <c r="N692" s="210"/>
      <c r="O692" s="210"/>
      <c r="P692" s="23" t="str">
        <f t="shared" ca="1" si="24"/>
        <v>Nombrado Vigente</v>
      </c>
      <c r="Q692" s="129"/>
      <c r="R692" s="129"/>
      <c r="S692" s="104" t="str">
        <f t="shared" si="27"/>
        <v/>
      </c>
      <c r="T692" s="104" t="str">
        <f t="shared" si="2"/>
        <v/>
      </c>
      <c r="U692" s="129" t="str">
        <f t="shared" si="3"/>
        <v/>
      </c>
      <c r="V692" s="129"/>
      <c r="W692" s="129" t="str">
        <f t="shared" ca="1" si="4"/>
        <v>No Aplica</v>
      </c>
      <c r="X692" s="129">
        <f t="shared" ca="1" si="5"/>
        <v>2026</v>
      </c>
      <c r="Y692" s="129">
        <f t="shared" ca="1" si="6"/>
        <v>2029</v>
      </c>
      <c r="Z692" s="129"/>
      <c r="AA692" s="113">
        <f t="shared" si="7"/>
        <v>0</v>
      </c>
      <c r="AB692" s="112">
        <f t="shared" si="8"/>
        <v>0</v>
      </c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</row>
    <row r="693" spans="1:39">
      <c r="A693" s="22" t="s">
        <v>3805</v>
      </c>
      <c r="B693" s="23" t="s">
        <v>127</v>
      </c>
      <c r="C693" s="23" t="s">
        <v>3806</v>
      </c>
      <c r="D693" s="23" t="s">
        <v>1832</v>
      </c>
      <c r="E693" s="147" t="s">
        <v>3807</v>
      </c>
      <c r="F693" s="23" t="s">
        <v>43</v>
      </c>
      <c r="G693" s="125">
        <v>43945</v>
      </c>
      <c r="H693" s="125">
        <v>43983</v>
      </c>
      <c r="I693" s="23" t="s">
        <v>3808</v>
      </c>
      <c r="J693" s="26">
        <v>1</v>
      </c>
      <c r="K693" s="23" t="s">
        <v>3809</v>
      </c>
      <c r="L693" s="209"/>
      <c r="M693" s="210"/>
      <c r="N693" s="210"/>
      <c r="O693" s="210"/>
      <c r="P693" s="23" t="str">
        <f t="shared" ca="1" si="24"/>
        <v>Nombrado Vigente</v>
      </c>
      <c r="Q693" s="104"/>
      <c r="R693" s="129"/>
      <c r="S693" s="104" t="str">
        <f t="shared" si="27"/>
        <v/>
      </c>
      <c r="T693" s="104" t="str">
        <f t="shared" si="2"/>
        <v/>
      </c>
      <c r="U693" s="129" t="str">
        <f t="shared" si="3"/>
        <v/>
      </c>
      <c r="V693" s="129"/>
      <c r="W693" s="129" t="str">
        <f t="shared" ca="1" si="4"/>
        <v>No Aplica</v>
      </c>
      <c r="X693" s="129">
        <f t="shared" ca="1" si="5"/>
        <v>2026</v>
      </c>
      <c r="Y693" s="129">
        <f t="shared" ca="1" si="6"/>
        <v>2029</v>
      </c>
      <c r="Z693" s="129"/>
      <c r="AA693" s="113">
        <f t="shared" si="7"/>
        <v>0</v>
      </c>
      <c r="AB693" s="112">
        <f t="shared" si="8"/>
        <v>0</v>
      </c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</row>
    <row r="694" spans="1:39">
      <c r="A694" s="22" t="s">
        <v>3810</v>
      </c>
      <c r="B694" s="23" t="s">
        <v>39</v>
      </c>
      <c r="C694" s="23" t="s">
        <v>68</v>
      </c>
      <c r="D694" s="23" t="s">
        <v>671</v>
      </c>
      <c r="E694" s="147" t="s">
        <v>3811</v>
      </c>
      <c r="F694" s="23" t="s">
        <v>43</v>
      </c>
      <c r="G694" s="125">
        <v>43970</v>
      </c>
      <c r="H694" s="125">
        <v>43983</v>
      </c>
      <c r="I694" s="23" t="s">
        <v>3812</v>
      </c>
      <c r="J694" s="26">
        <v>1</v>
      </c>
      <c r="K694" s="23" t="s">
        <v>3813</v>
      </c>
      <c r="L694" s="209"/>
      <c r="M694" s="210"/>
      <c r="N694" s="127" t="s">
        <v>254</v>
      </c>
      <c r="O694" s="159">
        <v>45079</v>
      </c>
      <c r="P694" s="23" t="str">
        <f t="shared" ca="1" si="24"/>
        <v>Desvinculado</v>
      </c>
      <c r="Q694" s="129"/>
      <c r="R694" s="104">
        <v>2</v>
      </c>
      <c r="S694" s="104">
        <f t="shared" si="27"/>
        <v>4</v>
      </c>
      <c r="T694" s="104">
        <f t="shared" si="2"/>
        <v>64</v>
      </c>
      <c r="U694" s="129">
        <f t="shared" si="3"/>
        <v>3</v>
      </c>
      <c r="V694" s="129"/>
      <c r="W694" s="129" t="str">
        <f t="shared" ca="1" si="4"/>
        <v>No Aplica</v>
      </c>
      <c r="X694" s="129">
        <f t="shared" ca="1" si="5"/>
        <v>2026</v>
      </c>
      <c r="Y694" s="129">
        <f t="shared" ca="1" si="6"/>
        <v>2029</v>
      </c>
      <c r="Z694" s="129"/>
      <c r="AA694" s="113">
        <f t="shared" si="7"/>
        <v>-45079</v>
      </c>
      <c r="AB694" s="112">
        <f t="shared" si="8"/>
        <v>1</v>
      </c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</row>
    <row r="695" spans="1:39">
      <c r="A695" s="22" t="s">
        <v>3814</v>
      </c>
      <c r="B695" s="23" t="s">
        <v>214</v>
      </c>
      <c r="C695" s="23" t="s">
        <v>215</v>
      </c>
      <c r="D695" s="23" t="s">
        <v>892</v>
      </c>
      <c r="E695" s="147" t="s">
        <v>3815</v>
      </c>
      <c r="F695" s="23" t="s">
        <v>43</v>
      </c>
      <c r="G695" s="125">
        <v>43928</v>
      </c>
      <c r="H695" s="125">
        <v>43934</v>
      </c>
      <c r="I695" s="23" t="s">
        <v>3816</v>
      </c>
      <c r="J695" s="26">
        <v>1</v>
      </c>
      <c r="K695" s="23" t="s">
        <v>3817</v>
      </c>
      <c r="L695" s="209"/>
      <c r="M695" s="210"/>
      <c r="N695" s="127" t="s">
        <v>36</v>
      </c>
      <c r="O695" s="159">
        <v>45017</v>
      </c>
      <c r="P695" s="23" t="str">
        <f t="shared" ca="1" si="24"/>
        <v>Desvinculado</v>
      </c>
      <c r="Q695" s="129"/>
      <c r="R695" s="104">
        <v>2</v>
      </c>
      <c r="S695" s="104">
        <f t="shared" si="27"/>
        <v>2</v>
      </c>
      <c r="T695" s="104">
        <f t="shared" si="2"/>
        <v>55</v>
      </c>
      <c r="U695" s="129">
        <f t="shared" si="3"/>
        <v>3</v>
      </c>
      <c r="V695" s="129"/>
      <c r="W695" s="129" t="str">
        <f t="shared" ca="1" si="4"/>
        <v>No Aplica</v>
      </c>
      <c r="X695" s="129">
        <f t="shared" ca="1" si="5"/>
        <v>2026</v>
      </c>
      <c r="Y695" s="129">
        <f t="shared" ca="1" si="6"/>
        <v>2029</v>
      </c>
      <c r="Z695" s="129"/>
      <c r="AA695" s="113">
        <f t="shared" si="7"/>
        <v>-45017</v>
      </c>
      <c r="AB695" s="112">
        <f t="shared" si="8"/>
        <v>1</v>
      </c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</row>
    <row r="696" spans="1:39">
      <c r="A696" s="160" t="s">
        <v>3818</v>
      </c>
      <c r="B696" s="161" t="s">
        <v>300</v>
      </c>
      <c r="C696" s="161" t="s">
        <v>941</v>
      </c>
      <c r="D696" s="161" t="s">
        <v>3819</v>
      </c>
      <c r="E696" s="216" t="s">
        <v>3820</v>
      </c>
      <c r="F696" s="161" t="s">
        <v>43</v>
      </c>
      <c r="G696" s="162">
        <v>43955</v>
      </c>
      <c r="H696" s="162">
        <v>43976</v>
      </c>
      <c r="I696" s="161" t="s">
        <v>3821</v>
      </c>
      <c r="J696" s="163">
        <v>1</v>
      </c>
      <c r="K696" s="161" t="s">
        <v>3822</v>
      </c>
      <c r="L696" s="218"/>
      <c r="M696" s="219"/>
      <c r="N696" s="165" t="s">
        <v>36</v>
      </c>
      <c r="O696" s="166">
        <v>45238</v>
      </c>
      <c r="P696" s="161" t="str">
        <f t="shared" ca="1" si="24"/>
        <v>Desvinculado</v>
      </c>
      <c r="Q696" s="144"/>
      <c r="R696" s="167">
        <v>2</v>
      </c>
      <c r="S696" s="167">
        <f t="shared" si="27"/>
        <v>9</v>
      </c>
      <c r="T696" s="167">
        <f t="shared" si="2"/>
        <v>87</v>
      </c>
      <c r="U696" s="144">
        <f t="shared" si="3"/>
        <v>3.5</v>
      </c>
      <c r="V696" s="144"/>
      <c r="W696" s="144" t="str">
        <f t="shared" ca="1" si="4"/>
        <v>No Aplica</v>
      </c>
      <c r="X696" s="144">
        <f t="shared" ca="1" si="5"/>
        <v>2026</v>
      </c>
      <c r="Y696" s="144">
        <f t="shared" ca="1" si="6"/>
        <v>2029</v>
      </c>
      <c r="Z696" s="144"/>
      <c r="AA696" s="168">
        <f t="shared" si="7"/>
        <v>-45238</v>
      </c>
      <c r="AB696" s="167">
        <f t="shared" si="8"/>
        <v>1</v>
      </c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</row>
    <row r="697" spans="1:39">
      <c r="A697" s="22" t="s">
        <v>3823</v>
      </c>
      <c r="B697" s="23" t="s">
        <v>300</v>
      </c>
      <c r="C697" s="23" t="s">
        <v>941</v>
      </c>
      <c r="D697" s="23" t="s">
        <v>3824</v>
      </c>
      <c r="E697" s="147" t="s">
        <v>3825</v>
      </c>
      <c r="F697" s="23" t="s">
        <v>43</v>
      </c>
      <c r="G697" s="125">
        <v>43955</v>
      </c>
      <c r="H697" s="125">
        <v>43969</v>
      </c>
      <c r="I697" s="23" t="s">
        <v>3826</v>
      </c>
      <c r="J697" s="26">
        <v>1</v>
      </c>
      <c r="K697" s="23" t="s">
        <v>3827</v>
      </c>
      <c r="L697" s="209"/>
      <c r="M697" s="210"/>
      <c r="N697" s="210"/>
      <c r="O697" s="210"/>
      <c r="P697" s="23" t="str">
        <f t="shared" ca="1" si="24"/>
        <v>Nombrado Vigente</v>
      </c>
      <c r="Q697" s="129"/>
      <c r="R697" s="129"/>
      <c r="S697" s="104" t="str">
        <f t="shared" si="27"/>
        <v/>
      </c>
      <c r="T697" s="104" t="str">
        <f t="shared" si="2"/>
        <v/>
      </c>
      <c r="U697" s="129" t="str">
        <f t="shared" si="3"/>
        <v/>
      </c>
      <c r="V697" s="129"/>
      <c r="W697" s="129" t="str">
        <f t="shared" ca="1" si="4"/>
        <v>No Aplica</v>
      </c>
      <c r="X697" s="129">
        <f t="shared" ca="1" si="5"/>
        <v>2026</v>
      </c>
      <c r="Y697" s="129">
        <f t="shared" ca="1" si="6"/>
        <v>2029</v>
      </c>
      <c r="Z697" s="129"/>
      <c r="AA697" s="113">
        <f t="shared" si="7"/>
        <v>0</v>
      </c>
      <c r="AB697" s="112">
        <f t="shared" si="8"/>
        <v>0</v>
      </c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</row>
    <row r="698" spans="1:39">
      <c r="A698" s="22" t="s">
        <v>3828</v>
      </c>
      <c r="B698" s="23" t="s">
        <v>73</v>
      </c>
      <c r="C698" s="23" t="s">
        <v>74</v>
      </c>
      <c r="D698" s="23" t="s">
        <v>3829</v>
      </c>
      <c r="E698" s="147" t="s">
        <v>3830</v>
      </c>
      <c r="F698" s="23" t="s">
        <v>43</v>
      </c>
      <c r="G698" s="125">
        <v>43948</v>
      </c>
      <c r="H698" s="125">
        <v>43962</v>
      </c>
      <c r="I698" s="23" t="s">
        <v>3831</v>
      </c>
      <c r="J698" s="26">
        <v>1</v>
      </c>
      <c r="K698" s="23" t="s">
        <v>3832</v>
      </c>
      <c r="L698" s="209"/>
      <c r="M698" s="210"/>
      <c r="N698" s="127" t="s">
        <v>254</v>
      </c>
      <c r="O698" s="159">
        <v>45057</v>
      </c>
      <c r="P698" s="23" t="str">
        <f t="shared" ca="1" si="24"/>
        <v>Desvinculado</v>
      </c>
      <c r="Q698" s="129"/>
      <c r="R698" s="104">
        <v>2</v>
      </c>
      <c r="S698" s="104">
        <f t="shared" si="27"/>
        <v>3</v>
      </c>
      <c r="T698" s="104">
        <f t="shared" si="2"/>
        <v>61</v>
      </c>
      <c r="U698" s="129">
        <f t="shared" si="3"/>
        <v>3</v>
      </c>
      <c r="V698" s="129"/>
      <c r="W698" s="129" t="str">
        <f t="shared" ca="1" si="4"/>
        <v>No Aplica</v>
      </c>
      <c r="X698" s="129">
        <f t="shared" ca="1" si="5"/>
        <v>2026</v>
      </c>
      <c r="Y698" s="129">
        <f t="shared" ca="1" si="6"/>
        <v>2029</v>
      </c>
      <c r="Z698" s="129"/>
      <c r="AA698" s="113">
        <f t="shared" si="7"/>
        <v>-45057</v>
      </c>
      <c r="AB698" s="112">
        <f t="shared" si="8"/>
        <v>1</v>
      </c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</row>
    <row r="699" spans="1:39">
      <c r="A699" s="22" t="s">
        <v>3833</v>
      </c>
      <c r="B699" s="23" t="s">
        <v>56</v>
      </c>
      <c r="C699" s="23" t="s">
        <v>571</v>
      </c>
      <c r="D699" s="23" t="s">
        <v>3834</v>
      </c>
      <c r="E699" s="147" t="s">
        <v>3835</v>
      </c>
      <c r="F699" s="23" t="s">
        <v>43</v>
      </c>
      <c r="G699" s="125">
        <v>43885</v>
      </c>
      <c r="H699" s="125">
        <v>43922</v>
      </c>
      <c r="I699" s="23" t="s">
        <v>3836</v>
      </c>
      <c r="J699" s="26">
        <v>1</v>
      </c>
      <c r="K699" s="23" t="s">
        <v>3837</v>
      </c>
      <c r="L699" s="209"/>
      <c r="M699" s="210"/>
      <c r="N699" s="210"/>
      <c r="O699" s="210"/>
      <c r="P699" s="23" t="str">
        <f t="shared" ca="1" si="24"/>
        <v>Nombrado Vigente</v>
      </c>
      <c r="Q699" s="129"/>
      <c r="R699" s="129"/>
      <c r="S699" s="104" t="str">
        <f t="shared" si="27"/>
        <v/>
      </c>
      <c r="T699" s="104" t="str">
        <f t="shared" si="2"/>
        <v/>
      </c>
      <c r="U699" s="129" t="str">
        <f t="shared" si="3"/>
        <v/>
      </c>
      <c r="V699" s="129"/>
      <c r="W699" s="129" t="str">
        <f t="shared" ca="1" si="4"/>
        <v>No Aplica</v>
      </c>
      <c r="X699" s="129">
        <f t="shared" ca="1" si="5"/>
        <v>2026</v>
      </c>
      <c r="Y699" s="129">
        <f t="shared" ca="1" si="6"/>
        <v>2029</v>
      </c>
      <c r="Z699" s="129"/>
      <c r="AA699" s="113">
        <f t="shared" si="7"/>
        <v>0</v>
      </c>
      <c r="AB699" s="112">
        <f t="shared" si="8"/>
        <v>0</v>
      </c>
      <c r="AC699" s="111"/>
      <c r="AD699" s="111"/>
      <c r="AE699" s="111"/>
      <c r="AF699" s="111"/>
      <c r="AG699" s="111"/>
      <c r="AH699" s="111"/>
      <c r="AI699" s="111"/>
      <c r="AJ699" s="111"/>
      <c r="AK699" s="111"/>
      <c r="AL699" s="111"/>
      <c r="AM699" s="111"/>
    </row>
    <row r="700" spans="1:39">
      <c r="A700" s="22" t="s">
        <v>3838</v>
      </c>
      <c r="B700" s="23" t="s">
        <v>105</v>
      </c>
      <c r="C700" s="23" t="s">
        <v>143</v>
      </c>
      <c r="D700" s="23" t="s">
        <v>716</v>
      </c>
      <c r="E700" s="147" t="s">
        <v>3839</v>
      </c>
      <c r="F700" s="23" t="s">
        <v>33</v>
      </c>
      <c r="G700" s="125">
        <v>43882</v>
      </c>
      <c r="H700" s="125">
        <v>43891</v>
      </c>
      <c r="I700" s="23" t="s">
        <v>3840</v>
      </c>
      <c r="J700" s="26">
        <v>1</v>
      </c>
      <c r="K700" s="23" t="s">
        <v>3841</v>
      </c>
      <c r="L700" s="209"/>
      <c r="M700" s="210"/>
      <c r="N700" s="210"/>
      <c r="O700" s="210"/>
      <c r="P700" s="23" t="str">
        <f t="shared" ca="1" si="24"/>
        <v>Nombrado Vigente</v>
      </c>
      <c r="Q700" s="129"/>
      <c r="R700" s="129"/>
      <c r="S700" s="104" t="str">
        <f t="shared" si="27"/>
        <v/>
      </c>
      <c r="T700" s="104" t="str">
        <f t="shared" si="2"/>
        <v/>
      </c>
      <c r="U700" s="129" t="str">
        <f t="shared" si="3"/>
        <v/>
      </c>
      <c r="V700" s="129"/>
      <c r="W700" s="129" t="str">
        <f t="shared" ca="1" si="4"/>
        <v>No Aplica</v>
      </c>
      <c r="X700" s="129">
        <f t="shared" ca="1" si="5"/>
        <v>2026</v>
      </c>
      <c r="Y700" s="129">
        <f t="shared" ca="1" si="6"/>
        <v>2029</v>
      </c>
      <c r="Z700" s="129"/>
      <c r="AA700" s="113">
        <f t="shared" si="7"/>
        <v>0</v>
      </c>
      <c r="AB700" s="112">
        <f t="shared" si="8"/>
        <v>0</v>
      </c>
      <c r="AC700" s="111"/>
      <c r="AD700" s="111"/>
      <c r="AE700" s="111"/>
      <c r="AF700" s="111"/>
      <c r="AG700" s="111"/>
      <c r="AH700" s="111"/>
      <c r="AI700" s="111"/>
      <c r="AJ700" s="111"/>
      <c r="AK700" s="111"/>
      <c r="AL700" s="111"/>
      <c r="AM700" s="111"/>
    </row>
    <row r="701" spans="1:39">
      <c r="A701" s="22" t="s">
        <v>3842</v>
      </c>
      <c r="B701" s="23" t="s">
        <v>92</v>
      </c>
      <c r="C701" s="23" t="s">
        <v>203</v>
      </c>
      <c r="D701" s="23" t="s">
        <v>710</v>
      </c>
      <c r="E701" s="147" t="s">
        <v>3843</v>
      </c>
      <c r="F701" s="23" t="s">
        <v>33</v>
      </c>
      <c r="G701" s="125">
        <v>43881</v>
      </c>
      <c r="H701" s="125">
        <v>43903</v>
      </c>
      <c r="I701" s="23" t="s">
        <v>3844</v>
      </c>
      <c r="J701" s="26">
        <v>1</v>
      </c>
      <c r="K701" s="23" t="s">
        <v>3845</v>
      </c>
      <c r="L701" s="209"/>
      <c r="M701" s="210"/>
      <c r="N701" s="210"/>
      <c r="O701" s="210"/>
      <c r="P701" s="23" t="str">
        <f t="shared" ca="1" si="24"/>
        <v>Nombrado Vigente</v>
      </c>
      <c r="Q701" s="129"/>
      <c r="R701" s="129"/>
      <c r="S701" s="104" t="str">
        <f t="shared" si="27"/>
        <v/>
      </c>
      <c r="T701" s="104" t="str">
        <f t="shared" si="2"/>
        <v/>
      </c>
      <c r="U701" s="129" t="str">
        <f t="shared" si="3"/>
        <v/>
      </c>
      <c r="V701" s="129"/>
      <c r="W701" s="129" t="str">
        <f t="shared" ca="1" si="4"/>
        <v>No Aplica</v>
      </c>
      <c r="X701" s="129">
        <f t="shared" ca="1" si="5"/>
        <v>2026</v>
      </c>
      <c r="Y701" s="129">
        <f t="shared" ca="1" si="6"/>
        <v>2029</v>
      </c>
      <c r="Z701" s="129"/>
      <c r="AA701" s="113">
        <f t="shared" si="7"/>
        <v>0</v>
      </c>
      <c r="AB701" s="112">
        <f t="shared" si="8"/>
        <v>0</v>
      </c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</row>
    <row r="702" spans="1:39">
      <c r="A702" s="22" t="s">
        <v>3846</v>
      </c>
      <c r="B702" s="23" t="s">
        <v>39</v>
      </c>
      <c r="C702" s="23" t="s">
        <v>1387</v>
      </c>
      <c r="D702" s="23" t="s">
        <v>3847</v>
      </c>
      <c r="E702" s="147" t="s">
        <v>3848</v>
      </c>
      <c r="F702" s="23" t="s">
        <v>43</v>
      </c>
      <c r="G702" s="125">
        <v>43865</v>
      </c>
      <c r="H702" s="125">
        <v>43891</v>
      </c>
      <c r="I702" s="23" t="s">
        <v>3849</v>
      </c>
      <c r="J702" s="26">
        <v>1</v>
      </c>
      <c r="K702" s="23" t="s">
        <v>3850</v>
      </c>
      <c r="L702" s="209"/>
      <c r="M702" s="210"/>
      <c r="N702" s="210"/>
      <c r="O702" s="210"/>
      <c r="P702" s="23" t="str">
        <f t="shared" ca="1" si="24"/>
        <v>Nombrado Vigente</v>
      </c>
      <c r="Q702" s="129"/>
      <c r="R702" s="129"/>
      <c r="S702" s="104" t="str">
        <f t="shared" si="27"/>
        <v/>
      </c>
      <c r="T702" s="104" t="str">
        <f t="shared" si="2"/>
        <v/>
      </c>
      <c r="U702" s="129" t="str">
        <f t="shared" si="3"/>
        <v/>
      </c>
      <c r="V702" s="129"/>
      <c r="W702" s="129" t="str">
        <f t="shared" ca="1" si="4"/>
        <v>No Aplica</v>
      </c>
      <c r="X702" s="129">
        <f t="shared" ca="1" si="5"/>
        <v>2026</v>
      </c>
      <c r="Y702" s="129">
        <f t="shared" ca="1" si="6"/>
        <v>2029</v>
      </c>
      <c r="Z702" s="129"/>
      <c r="AA702" s="113">
        <f t="shared" si="7"/>
        <v>0</v>
      </c>
      <c r="AB702" s="112">
        <f t="shared" si="8"/>
        <v>0</v>
      </c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</row>
    <row r="703" spans="1:39">
      <c r="A703" s="22" t="s">
        <v>3851</v>
      </c>
      <c r="B703" s="23" t="s">
        <v>231</v>
      </c>
      <c r="C703" s="23" t="s">
        <v>340</v>
      </c>
      <c r="D703" s="23" t="s">
        <v>3852</v>
      </c>
      <c r="E703" s="147" t="s">
        <v>3853</v>
      </c>
      <c r="F703" s="23" t="s">
        <v>43</v>
      </c>
      <c r="G703" s="125">
        <v>43888</v>
      </c>
      <c r="H703" s="125">
        <v>43894</v>
      </c>
      <c r="I703" s="23" t="s">
        <v>3854</v>
      </c>
      <c r="J703" s="26">
        <v>1</v>
      </c>
      <c r="K703" s="23" t="s">
        <v>3855</v>
      </c>
      <c r="L703" s="209"/>
      <c r="M703" s="210"/>
      <c r="N703" s="210"/>
      <c r="O703" s="210"/>
      <c r="P703" s="23" t="str">
        <f t="shared" ca="1" si="24"/>
        <v>Nombrado Vigente</v>
      </c>
      <c r="Q703" s="129"/>
      <c r="R703" s="129"/>
      <c r="S703" s="104" t="str">
        <f t="shared" si="27"/>
        <v/>
      </c>
      <c r="T703" s="104" t="str">
        <f t="shared" si="2"/>
        <v/>
      </c>
      <c r="U703" s="129" t="str">
        <f t="shared" si="3"/>
        <v/>
      </c>
      <c r="V703" s="129"/>
      <c r="W703" s="129" t="str">
        <f t="shared" ca="1" si="4"/>
        <v>No Aplica</v>
      </c>
      <c r="X703" s="129">
        <f t="shared" ca="1" si="5"/>
        <v>2026</v>
      </c>
      <c r="Y703" s="129">
        <f t="shared" ca="1" si="6"/>
        <v>2029</v>
      </c>
      <c r="Z703" s="129"/>
      <c r="AA703" s="113">
        <f t="shared" si="7"/>
        <v>0</v>
      </c>
      <c r="AB703" s="112">
        <f t="shared" si="8"/>
        <v>0</v>
      </c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</row>
    <row r="704" spans="1:39">
      <c r="A704" s="22" t="s">
        <v>3856</v>
      </c>
      <c r="B704" s="23" t="s">
        <v>127</v>
      </c>
      <c r="C704" s="23" t="s">
        <v>935</v>
      </c>
      <c r="D704" s="23" t="s">
        <v>3857</v>
      </c>
      <c r="E704" s="147" t="s">
        <v>3858</v>
      </c>
      <c r="F704" s="23" t="s">
        <v>43</v>
      </c>
      <c r="G704" s="125">
        <v>43906</v>
      </c>
      <c r="H704" s="125">
        <v>44013</v>
      </c>
      <c r="I704" s="23" t="s">
        <v>3859</v>
      </c>
      <c r="J704" s="26">
        <v>1</v>
      </c>
      <c r="K704" s="23" t="s">
        <v>3860</v>
      </c>
      <c r="L704" s="209"/>
      <c r="M704" s="210"/>
      <c r="N704" s="210"/>
      <c r="O704" s="210"/>
      <c r="P704" s="23" t="str">
        <f t="shared" ca="1" si="24"/>
        <v>Nombrado Vigente</v>
      </c>
      <c r="Q704" s="104"/>
      <c r="R704" s="129"/>
      <c r="S704" s="104" t="str">
        <f t="shared" si="27"/>
        <v/>
      </c>
      <c r="T704" s="104" t="str">
        <f t="shared" si="2"/>
        <v/>
      </c>
      <c r="U704" s="129" t="str">
        <f t="shared" si="3"/>
        <v/>
      </c>
      <c r="V704" s="129"/>
      <c r="W704" s="129" t="str">
        <f t="shared" ca="1" si="4"/>
        <v>No Aplica</v>
      </c>
      <c r="X704" s="129">
        <f t="shared" ca="1" si="5"/>
        <v>2026</v>
      </c>
      <c r="Y704" s="129">
        <f t="shared" ca="1" si="6"/>
        <v>2029</v>
      </c>
      <c r="Z704" s="129"/>
      <c r="AA704" s="113">
        <f t="shared" si="7"/>
        <v>0</v>
      </c>
      <c r="AB704" s="112">
        <f t="shared" si="8"/>
        <v>0</v>
      </c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</row>
    <row r="705" spans="1:39">
      <c r="A705" s="22" t="s">
        <v>3861</v>
      </c>
      <c r="B705" s="23" t="s">
        <v>127</v>
      </c>
      <c r="C705" s="23" t="s">
        <v>1397</v>
      </c>
      <c r="D705" s="23" t="s">
        <v>3857</v>
      </c>
      <c r="E705" s="147" t="s">
        <v>3862</v>
      </c>
      <c r="F705" s="23" t="s">
        <v>43</v>
      </c>
      <c r="G705" s="125">
        <v>43893</v>
      </c>
      <c r="H705" s="125">
        <v>44013</v>
      </c>
      <c r="I705" s="23" t="s">
        <v>3863</v>
      </c>
      <c r="J705" s="26">
        <v>1</v>
      </c>
      <c r="K705" s="23" t="s">
        <v>3864</v>
      </c>
      <c r="L705" s="209"/>
      <c r="M705" s="210"/>
      <c r="N705" s="210"/>
      <c r="O705" s="210"/>
      <c r="P705" s="23" t="str">
        <f t="shared" ca="1" si="24"/>
        <v>Nombrado Vigente</v>
      </c>
      <c r="Q705" s="104"/>
      <c r="R705" s="129"/>
      <c r="S705" s="104" t="str">
        <f t="shared" si="27"/>
        <v/>
      </c>
      <c r="T705" s="104" t="str">
        <f t="shared" si="2"/>
        <v/>
      </c>
      <c r="U705" s="129" t="str">
        <f t="shared" si="3"/>
        <v/>
      </c>
      <c r="V705" s="129"/>
      <c r="W705" s="129" t="str">
        <f t="shared" ca="1" si="4"/>
        <v>No Aplica</v>
      </c>
      <c r="X705" s="129">
        <f t="shared" ca="1" si="5"/>
        <v>2026</v>
      </c>
      <c r="Y705" s="129">
        <f t="shared" ca="1" si="6"/>
        <v>2029</v>
      </c>
      <c r="Z705" s="129"/>
      <c r="AA705" s="113">
        <f t="shared" si="7"/>
        <v>0</v>
      </c>
      <c r="AB705" s="112">
        <f t="shared" si="8"/>
        <v>0</v>
      </c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</row>
    <row r="706" spans="1:39">
      <c r="A706" s="22" t="s">
        <v>3865</v>
      </c>
      <c r="B706" s="23" t="s">
        <v>127</v>
      </c>
      <c r="C706" s="23" t="s">
        <v>3504</v>
      </c>
      <c r="D706" s="23" t="s">
        <v>1237</v>
      </c>
      <c r="E706" s="147" t="s">
        <v>3866</v>
      </c>
      <c r="F706" s="23" t="s">
        <v>43</v>
      </c>
      <c r="G706" s="125">
        <v>43991</v>
      </c>
      <c r="H706" s="125">
        <v>44013</v>
      </c>
      <c r="I706" s="23" t="s">
        <v>3867</v>
      </c>
      <c r="J706" s="26">
        <v>1</v>
      </c>
      <c r="K706" s="23" t="s">
        <v>3868</v>
      </c>
      <c r="L706" s="209"/>
      <c r="M706" s="210"/>
      <c r="N706" s="210"/>
      <c r="O706" s="210"/>
      <c r="P706" s="23" t="str">
        <f t="shared" ca="1" si="24"/>
        <v>Nombrado Vigente</v>
      </c>
      <c r="Q706" s="104"/>
      <c r="R706" s="129"/>
      <c r="S706" s="104" t="str">
        <f t="shared" si="27"/>
        <v/>
      </c>
      <c r="T706" s="104" t="str">
        <f t="shared" si="2"/>
        <v/>
      </c>
      <c r="U706" s="129" t="str">
        <f t="shared" si="3"/>
        <v/>
      </c>
      <c r="V706" s="129"/>
      <c r="W706" s="129" t="str">
        <f t="shared" ca="1" si="4"/>
        <v>No Aplica</v>
      </c>
      <c r="X706" s="129">
        <f t="shared" ca="1" si="5"/>
        <v>2026</v>
      </c>
      <c r="Y706" s="129">
        <f t="shared" ca="1" si="6"/>
        <v>2029</v>
      </c>
      <c r="Z706" s="129"/>
      <c r="AA706" s="113">
        <f t="shared" si="7"/>
        <v>0</v>
      </c>
      <c r="AB706" s="112">
        <f t="shared" si="8"/>
        <v>0</v>
      </c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</row>
    <row r="707" spans="1:39">
      <c r="A707" s="6" t="s">
        <v>3869</v>
      </c>
      <c r="B707" s="7" t="s">
        <v>127</v>
      </c>
      <c r="C707" s="7" t="s">
        <v>558</v>
      </c>
      <c r="D707" s="7" t="s">
        <v>830</v>
      </c>
      <c r="E707" s="223" t="s">
        <v>3870</v>
      </c>
      <c r="F707" s="7" t="s">
        <v>43</v>
      </c>
      <c r="G707" s="107">
        <v>43966</v>
      </c>
      <c r="H707" s="107">
        <v>43983</v>
      </c>
      <c r="I707" s="7" t="s">
        <v>3871</v>
      </c>
      <c r="J707" s="10">
        <v>1</v>
      </c>
      <c r="K707" s="7" t="s">
        <v>3872</v>
      </c>
      <c r="L707" s="227"/>
      <c r="M707" s="65"/>
      <c r="N707" s="65" t="s">
        <v>254</v>
      </c>
      <c r="O707" s="117">
        <v>45078</v>
      </c>
      <c r="P707" s="7" t="str">
        <f t="shared" ca="1" si="24"/>
        <v>Desvinculado</v>
      </c>
      <c r="Q707" s="111"/>
      <c r="R707" s="112">
        <v>2</v>
      </c>
      <c r="S707" s="112">
        <f t="shared" si="27"/>
        <v>4</v>
      </c>
      <c r="T707" s="104">
        <f t="shared" si="2"/>
        <v>64</v>
      </c>
      <c r="U707" s="111">
        <f t="shared" si="3"/>
        <v>3</v>
      </c>
      <c r="V707" s="111"/>
      <c r="W707" s="111" t="str">
        <f t="shared" ca="1" si="4"/>
        <v>No Aplica</v>
      </c>
      <c r="X707" s="111">
        <f t="shared" ca="1" si="5"/>
        <v>2026</v>
      </c>
      <c r="Y707" s="111">
        <f t="shared" ca="1" si="6"/>
        <v>2029</v>
      </c>
      <c r="Z707" s="111"/>
      <c r="AA707" s="113">
        <f t="shared" si="7"/>
        <v>-45078</v>
      </c>
      <c r="AB707" s="112">
        <f t="shared" si="8"/>
        <v>1</v>
      </c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</row>
    <row r="708" spans="1:39">
      <c r="A708" s="22" t="s">
        <v>3873</v>
      </c>
      <c r="B708" s="23" t="s">
        <v>39</v>
      </c>
      <c r="C708" s="23" t="s">
        <v>261</v>
      </c>
      <c r="D708" s="23" t="s">
        <v>3874</v>
      </c>
      <c r="E708" s="147" t="s">
        <v>3875</v>
      </c>
      <c r="F708" s="23" t="s">
        <v>33</v>
      </c>
      <c r="G708" s="125">
        <v>44300</v>
      </c>
      <c r="H708" s="125">
        <v>44317</v>
      </c>
      <c r="I708" s="23" t="s">
        <v>3876</v>
      </c>
      <c r="J708" s="26">
        <v>1</v>
      </c>
      <c r="K708" s="23" t="s">
        <v>3877</v>
      </c>
      <c r="L708" s="209"/>
      <c r="M708" s="210"/>
      <c r="N708" s="210"/>
      <c r="O708" s="210"/>
      <c r="P708" s="23" t="str">
        <f t="shared" ca="1" si="24"/>
        <v>Nombrado Vigente</v>
      </c>
      <c r="Q708" s="129"/>
      <c r="R708" s="129"/>
      <c r="S708" s="104" t="str">
        <f t="shared" si="27"/>
        <v/>
      </c>
      <c r="T708" s="104" t="str">
        <f t="shared" si="2"/>
        <v/>
      </c>
      <c r="U708" s="129" t="str">
        <f t="shared" si="3"/>
        <v/>
      </c>
      <c r="V708" s="129"/>
      <c r="W708" s="129">
        <f t="shared" ca="1" si="4"/>
        <v>2024</v>
      </c>
      <c r="X708" s="129">
        <f t="shared" ca="1" si="5"/>
        <v>2027</v>
      </c>
      <c r="Y708" s="129">
        <f t="shared" ca="1" si="6"/>
        <v>2030</v>
      </c>
      <c r="Z708" s="129"/>
      <c r="AA708" s="113">
        <f t="shared" si="7"/>
        <v>0</v>
      </c>
      <c r="AB708" s="112">
        <f t="shared" si="8"/>
        <v>0</v>
      </c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</row>
    <row r="709" spans="1:39">
      <c r="A709" s="22" t="s">
        <v>3878</v>
      </c>
      <c r="B709" s="23" t="s">
        <v>39</v>
      </c>
      <c r="C709" s="23" t="s">
        <v>3083</v>
      </c>
      <c r="D709" s="23" t="s">
        <v>671</v>
      </c>
      <c r="E709" s="147" t="s">
        <v>3879</v>
      </c>
      <c r="F709" s="23" t="s">
        <v>33</v>
      </c>
      <c r="G709" s="125">
        <v>44035</v>
      </c>
      <c r="H709" s="125">
        <v>44001</v>
      </c>
      <c r="I709" s="23" t="s">
        <v>3880</v>
      </c>
      <c r="J709" s="26">
        <v>1</v>
      </c>
      <c r="K709" s="23" t="s">
        <v>3881</v>
      </c>
      <c r="L709" s="209"/>
      <c r="M709" s="210"/>
      <c r="N709" s="210"/>
      <c r="O709" s="210"/>
      <c r="P709" s="23" t="str">
        <f t="shared" ca="1" si="24"/>
        <v>Nombrado Vigente</v>
      </c>
      <c r="Q709" s="129"/>
      <c r="R709" s="129"/>
      <c r="S709" s="104" t="str">
        <f t="shared" si="27"/>
        <v/>
      </c>
      <c r="T709" s="104" t="str">
        <f t="shared" si="2"/>
        <v/>
      </c>
      <c r="U709" s="129" t="str">
        <f t="shared" si="3"/>
        <v/>
      </c>
      <c r="V709" s="129"/>
      <c r="W709" s="129" t="str">
        <f t="shared" ca="1" si="4"/>
        <v>No Aplica</v>
      </c>
      <c r="X709" s="129">
        <f t="shared" ca="1" si="5"/>
        <v>2026</v>
      </c>
      <c r="Y709" s="129">
        <f t="shared" ca="1" si="6"/>
        <v>2029</v>
      </c>
      <c r="Z709" s="129"/>
      <c r="AA709" s="113">
        <f t="shared" si="7"/>
        <v>0</v>
      </c>
      <c r="AB709" s="112">
        <f t="shared" si="8"/>
        <v>0</v>
      </c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</row>
    <row r="710" spans="1:39">
      <c r="A710" s="160" t="s">
        <v>3882</v>
      </c>
      <c r="B710" s="161" t="s">
        <v>39</v>
      </c>
      <c r="C710" s="161" t="s">
        <v>1079</v>
      </c>
      <c r="D710" s="161" t="s">
        <v>3883</v>
      </c>
      <c r="E710" s="216" t="s">
        <v>3884</v>
      </c>
      <c r="F710" s="161" t="s">
        <v>43</v>
      </c>
      <c r="G710" s="162">
        <v>44210</v>
      </c>
      <c r="H710" s="162">
        <v>44228</v>
      </c>
      <c r="I710" s="161" t="s">
        <v>3885</v>
      </c>
      <c r="J710" s="163">
        <v>1</v>
      </c>
      <c r="K710" s="161" t="s">
        <v>3886</v>
      </c>
      <c r="L710" s="218"/>
      <c r="M710" s="219"/>
      <c r="N710" s="165" t="s">
        <v>47</v>
      </c>
      <c r="O710" s="166">
        <v>45242</v>
      </c>
      <c r="P710" s="161" t="str">
        <f t="shared" ca="1" si="24"/>
        <v>Desvinculado</v>
      </c>
      <c r="Q710" s="144"/>
      <c r="R710" s="167">
        <v>2</v>
      </c>
      <c r="S710" s="167">
        <f t="shared" si="27"/>
        <v>9</v>
      </c>
      <c r="T710" s="167">
        <f t="shared" si="2"/>
        <v>88</v>
      </c>
      <c r="U710" s="144">
        <f t="shared" si="3"/>
        <v>2.8</v>
      </c>
      <c r="V710" s="144"/>
      <c r="W710" s="144">
        <f t="shared" ca="1" si="4"/>
        <v>2024</v>
      </c>
      <c r="X710" s="144">
        <f t="shared" ca="1" si="5"/>
        <v>2027</v>
      </c>
      <c r="Y710" s="144">
        <f t="shared" ca="1" si="6"/>
        <v>2030</v>
      </c>
      <c r="Z710" s="144"/>
      <c r="AA710" s="168">
        <f t="shared" si="7"/>
        <v>-45242</v>
      </c>
      <c r="AB710" s="167">
        <f t="shared" si="8"/>
        <v>1</v>
      </c>
      <c r="AC710" s="167"/>
      <c r="AD710" s="167"/>
      <c r="AE710" s="167"/>
      <c r="AF710" s="167"/>
      <c r="AG710" s="167"/>
      <c r="AH710" s="167"/>
      <c r="AI710" s="167"/>
      <c r="AJ710" s="167"/>
      <c r="AK710" s="167"/>
      <c r="AL710" s="167"/>
      <c r="AM710" s="167"/>
    </row>
    <row r="711" spans="1:39">
      <c r="A711" s="22" t="s">
        <v>3887</v>
      </c>
      <c r="B711" s="23" t="s">
        <v>29</v>
      </c>
      <c r="C711" s="23" t="s">
        <v>693</v>
      </c>
      <c r="D711" s="23" t="s">
        <v>914</v>
      </c>
      <c r="E711" s="147" t="s">
        <v>3888</v>
      </c>
      <c r="F711" s="23" t="s">
        <v>43</v>
      </c>
      <c r="G711" s="125">
        <v>44239</v>
      </c>
      <c r="H711" s="125">
        <v>44242</v>
      </c>
      <c r="I711" s="23" t="s">
        <v>3889</v>
      </c>
      <c r="J711" s="26">
        <v>1</v>
      </c>
      <c r="K711" s="23" t="s">
        <v>3890</v>
      </c>
      <c r="L711" s="209"/>
      <c r="M711" s="210"/>
      <c r="N711" s="210"/>
      <c r="O711" s="210"/>
      <c r="P711" s="23" t="str">
        <f t="shared" ca="1" si="24"/>
        <v>Nombrado Vigente</v>
      </c>
      <c r="Q711" s="129"/>
      <c r="R711" s="129"/>
      <c r="S711" s="104" t="str">
        <f t="shared" si="27"/>
        <v/>
      </c>
      <c r="T711" s="104" t="str">
        <f t="shared" si="2"/>
        <v/>
      </c>
      <c r="U711" s="129" t="str">
        <f t="shared" si="3"/>
        <v/>
      </c>
      <c r="V711" s="129"/>
      <c r="W711" s="129">
        <f t="shared" ca="1" si="4"/>
        <v>2024</v>
      </c>
      <c r="X711" s="129">
        <f t="shared" ca="1" si="5"/>
        <v>2027</v>
      </c>
      <c r="Y711" s="129">
        <f t="shared" ca="1" si="6"/>
        <v>2030</v>
      </c>
      <c r="Z711" s="129"/>
      <c r="AA711" s="113">
        <f t="shared" si="7"/>
        <v>0</v>
      </c>
      <c r="AB711" s="112">
        <f t="shared" si="8"/>
        <v>0</v>
      </c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</row>
    <row r="712" spans="1:39">
      <c r="A712" s="22" t="s">
        <v>3891</v>
      </c>
      <c r="B712" s="23" t="s">
        <v>29</v>
      </c>
      <c r="C712" s="23" t="s">
        <v>693</v>
      </c>
      <c r="D712" s="23" t="s">
        <v>732</v>
      </c>
      <c r="E712" s="147" t="s">
        <v>3892</v>
      </c>
      <c r="F712" s="23" t="s">
        <v>33</v>
      </c>
      <c r="G712" s="125">
        <v>44239</v>
      </c>
      <c r="H712" s="125">
        <v>44252</v>
      </c>
      <c r="I712" s="23" t="s">
        <v>3893</v>
      </c>
      <c r="J712" s="26">
        <v>1</v>
      </c>
      <c r="K712" s="23" t="s">
        <v>3894</v>
      </c>
      <c r="L712" s="209"/>
      <c r="M712" s="210"/>
      <c r="N712" s="210"/>
      <c r="O712" s="210"/>
      <c r="P712" s="23" t="str">
        <f t="shared" ca="1" si="24"/>
        <v>Nombrado Vigente</v>
      </c>
      <c r="Q712" s="129"/>
      <c r="R712" s="129"/>
      <c r="S712" s="104" t="str">
        <f t="shared" si="27"/>
        <v/>
      </c>
      <c r="T712" s="104" t="str">
        <f t="shared" si="2"/>
        <v/>
      </c>
      <c r="U712" s="129" t="str">
        <f t="shared" si="3"/>
        <v/>
      </c>
      <c r="V712" s="129"/>
      <c r="W712" s="129">
        <f t="shared" ca="1" si="4"/>
        <v>2024</v>
      </c>
      <c r="X712" s="129">
        <f t="shared" ca="1" si="5"/>
        <v>2027</v>
      </c>
      <c r="Y712" s="129">
        <f t="shared" ca="1" si="6"/>
        <v>2030</v>
      </c>
      <c r="Z712" s="129"/>
      <c r="AA712" s="113">
        <f t="shared" si="7"/>
        <v>0</v>
      </c>
      <c r="AB712" s="112">
        <f t="shared" si="8"/>
        <v>0</v>
      </c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</row>
    <row r="713" spans="1:39">
      <c r="A713" s="22" t="s">
        <v>3895</v>
      </c>
      <c r="B713" s="23" t="s">
        <v>29</v>
      </c>
      <c r="C713" s="23" t="s">
        <v>693</v>
      </c>
      <c r="D713" s="23" t="s">
        <v>888</v>
      </c>
      <c r="E713" s="147" t="s">
        <v>3896</v>
      </c>
      <c r="F713" s="23" t="s">
        <v>43</v>
      </c>
      <c r="G713" s="125">
        <v>44217</v>
      </c>
      <c r="H713" s="125">
        <v>44235</v>
      </c>
      <c r="I713" s="23" t="s">
        <v>3897</v>
      </c>
      <c r="J713" s="26">
        <v>1</v>
      </c>
      <c r="K713" s="23" t="s">
        <v>3898</v>
      </c>
      <c r="L713" s="209"/>
      <c r="M713" s="210"/>
      <c r="N713" s="210"/>
      <c r="O713" s="210"/>
      <c r="P713" s="23" t="str">
        <f t="shared" ca="1" si="24"/>
        <v>Nombrado Vigente</v>
      </c>
      <c r="Q713" s="129"/>
      <c r="R713" s="129"/>
      <c r="S713" s="104" t="str">
        <f t="shared" si="27"/>
        <v/>
      </c>
      <c r="T713" s="104" t="str">
        <f t="shared" si="2"/>
        <v/>
      </c>
      <c r="U713" s="129" t="str">
        <f t="shared" si="3"/>
        <v/>
      </c>
      <c r="V713" s="129"/>
      <c r="W713" s="129">
        <f t="shared" ca="1" si="4"/>
        <v>2024</v>
      </c>
      <c r="X713" s="129">
        <f t="shared" ca="1" si="5"/>
        <v>2027</v>
      </c>
      <c r="Y713" s="129">
        <f t="shared" ca="1" si="6"/>
        <v>2030</v>
      </c>
      <c r="Z713" s="129"/>
      <c r="AA713" s="113">
        <f t="shared" si="7"/>
        <v>0</v>
      </c>
      <c r="AB713" s="112">
        <f t="shared" si="8"/>
        <v>0</v>
      </c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</row>
    <row r="714" spans="1:39">
      <c r="A714" s="22" t="s">
        <v>3899</v>
      </c>
      <c r="B714" s="23" t="s">
        <v>29</v>
      </c>
      <c r="C714" s="23" t="s">
        <v>693</v>
      </c>
      <c r="D714" s="23" t="s">
        <v>1104</v>
      </c>
      <c r="E714" s="147" t="s">
        <v>3900</v>
      </c>
      <c r="F714" s="23" t="s">
        <v>43</v>
      </c>
      <c r="G714" s="125">
        <v>44111</v>
      </c>
      <c r="H714" s="125">
        <v>44137</v>
      </c>
      <c r="I714" s="23" t="s">
        <v>3901</v>
      </c>
      <c r="J714" s="26">
        <v>1</v>
      </c>
      <c r="K714" s="23" t="s">
        <v>3902</v>
      </c>
      <c r="L714" s="209"/>
      <c r="M714" s="210"/>
      <c r="N714" s="210"/>
      <c r="O714" s="210"/>
      <c r="P714" s="23" t="str">
        <f t="shared" ca="1" si="24"/>
        <v>Nombrado Vigente</v>
      </c>
      <c r="Q714" s="129"/>
      <c r="R714" s="129"/>
      <c r="S714" s="104" t="str">
        <f t="shared" si="27"/>
        <v/>
      </c>
      <c r="T714" s="104" t="str">
        <f t="shared" si="2"/>
        <v/>
      </c>
      <c r="U714" s="129" t="str">
        <f t="shared" si="3"/>
        <v/>
      </c>
      <c r="V714" s="129"/>
      <c r="W714" s="129" t="str">
        <f t="shared" ca="1" si="4"/>
        <v>No Aplica</v>
      </c>
      <c r="X714" s="129">
        <f t="shared" ca="1" si="5"/>
        <v>2026</v>
      </c>
      <c r="Y714" s="129">
        <f t="shared" ca="1" si="6"/>
        <v>2029</v>
      </c>
      <c r="Z714" s="129"/>
      <c r="AA714" s="113">
        <f t="shared" si="7"/>
        <v>0</v>
      </c>
      <c r="AB714" s="112">
        <f t="shared" si="8"/>
        <v>0</v>
      </c>
      <c r="AC714" s="111"/>
      <c r="AD714" s="111"/>
      <c r="AE714" s="111"/>
      <c r="AF714" s="111"/>
      <c r="AG714" s="111"/>
      <c r="AH714" s="111"/>
      <c r="AI714" s="111"/>
      <c r="AJ714" s="111"/>
      <c r="AK714" s="111"/>
      <c r="AL714" s="111"/>
      <c r="AM714" s="111"/>
    </row>
    <row r="715" spans="1:39">
      <c r="A715" s="22" t="s">
        <v>3903</v>
      </c>
      <c r="B715" s="23" t="s">
        <v>39</v>
      </c>
      <c r="C715" s="23" t="s">
        <v>537</v>
      </c>
      <c r="D715" s="23" t="s">
        <v>3904</v>
      </c>
      <c r="E715" s="147" t="s">
        <v>3905</v>
      </c>
      <c r="F715" s="23" t="s">
        <v>33</v>
      </c>
      <c r="G715" s="134">
        <v>44550</v>
      </c>
      <c r="H715" s="125">
        <v>44562</v>
      </c>
      <c r="I715" s="23" t="s">
        <v>3906</v>
      </c>
      <c r="J715" s="26">
        <v>1</v>
      </c>
      <c r="K715" s="23" t="s">
        <v>3907</v>
      </c>
      <c r="L715" s="209"/>
      <c r="M715" s="210"/>
      <c r="N715" s="210"/>
      <c r="O715" s="210"/>
      <c r="P715" s="23" t="str">
        <f t="shared" ca="1" si="24"/>
        <v>Nombrado Vigente</v>
      </c>
      <c r="Q715" s="129"/>
      <c r="R715" s="129"/>
      <c r="S715" s="104" t="str">
        <f t="shared" si="27"/>
        <v/>
      </c>
      <c r="T715" s="104" t="str">
        <f t="shared" si="2"/>
        <v/>
      </c>
      <c r="U715" s="129" t="str">
        <f t="shared" si="3"/>
        <v/>
      </c>
      <c r="V715" s="129"/>
      <c r="W715" s="129">
        <f t="shared" ca="1" si="4"/>
        <v>2024</v>
      </c>
      <c r="X715" s="129">
        <f t="shared" ca="1" si="5"/>
        <v>2027</v>
      </c>
      <c r="Y715" s="129">
        <f t="shared" ca="1" si="6"/>
        <v>2030</v>
      </c>
      <c r="Z715" s="129"/>
      <c r="AA715" s="113">
        <f t="shared" si="7"/>
        <v>0</v>
      </c>
      <c r="AB715" s="112">
        <f t="shared" si="8"/>
        <v>0</v>
      </c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</row>
    <row r="716" spans="1:39">
      <c r="A716" s="22" t="s">
        <v>3908</v>
      </c>
      <c r="B716" s="23" t="s">
        <v>39</v>
      </c>
      <c r="C716" s="23" t="s">
        <v>266</v>
      </c>
      <c r="D716" s="23" t="s">
        <v>3909</v>
      </c>
      <c r="E716" s="147" t="s">
        <v>3910</v>
      </c>
      <c r="F716" s="23" t="s">
        <v>43</v>
      </c>
      <c r="G716" s="134">
        <v>44181</v>
      </c>
      <c r="H716" s="134">
        <v>44186</v>
      </c>
      <c r="I716" s="23" t="s">
        <v>3911</v>
      </c>
      <c r="J716" s="26">
        <v>1</v>
      </c>
      <c r="K716" s="23" t="s">
        <v>3912</v>
      </c>
      <c r="L716" s="209"/>
      <c r="M716" s="210"/>
      <c r="N716" s="127" t="s">
        <v>47</v>
      </c>
      <c r="O716" s="159">
        <v>45047</v>
      </c>
      <c r="P716" s="23" t="str">
        <f t="shared" ca="1" si="24"/>
        <v>Desvinculado</v>
      </c>
      <c r="Q716" s="129"/>
      <c r="R716" s="104">
        <v>2</v>
      </c>
      <c r="S716" s="104">
        <f t="shared" si="27"/>
        <v>3</v>
      </c>
      <c r="T716" s="104">
        <f t="shared" si="2"/>
        <v>60</v>
      </c>
      <c r="U716" s="129">
        <f t="shared" si="3"/>
        <v>2.4</v>
      </c>
      <c r="V716" s="129"/>
      <c r="W716" s="129" t="str">
        <f t="shared" ca="1" si="4"/>
        <v>No Aplica</v>
      </c>
      <c r="X716" s="129">
        <f t="shared" ca="1" si="5"/>
        <v>2026</v>
      </c>
      <c r="Y716" s="129">
        <f t="shared" ca="1" si="6"/>
        <v>2029</v>
      </c>
      <c r="Z716" s="129"/>
      <c r="AA716" s="113">
        <f t="shared" si="7"/>
        <v>-45047</v>
      </c>
      <c r="AB716" s="112">
        <f t="shared" si="8"/>
        <v>1</v>
      </c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</row>
    <row r="717" spans="1:39">
      <c r="A717" s="22" t="s">
        <v>3913</v>
      </c>
      <c r="B717" s="23" t="s">
        <v>127</v>
      </c>
      <c r="C717" s="23" t="s">
        <v>1342</v>
      </c>
      <c r="D717" s="23" t="s">
        <v>814</v>
      </c>
      <c r="E717" s="147" t="s">
        <v>3914</v>
      </c>
      <c r="F717" s="23" t="s">
        <v>33</v>
      </c>
      <c r="G717" s="134">
        <v>44127</v>
      </c>
      <c r="H717" s="134">
        <v>44132</v>
      </c>
      <c r="I717" s="23" t="s">
        <v>3915</v>
      </c>
      <c r="J717" s="26">
        <v>1</v>
      </c>
      <c r="K717" s="23" t="s">
        <v>3916</v>
      </c>
      <c r="L717" s="209"/>
      <c r="M717" s="210"/>
      <c r="N717" s="210"/>
      <c r="O717" s="210"/>
      <c r="P717" s="23" t="str">
        <f t="shared" ca="1" si="24"/>
        <v>Nombrado Vigente</v>
      </c>
      <c r="Q717" s="104"/>
      <c r="R717" s="129"/>
      <c r="S717" s="104" t="str">
        <f t="shared" si="27"/>
        <v/>
      </c>
      <c r="T717" s="104" t="str">
        <f t="shared" si="2"/>
        <v/>
      </c>
      <c r="U717" s="129" t="str">
        <f t="shared" si="3"/>
        <v/>
      </c>
      <c r="V717" s="129"/>
      <c r="W717" s="129" t="str">
        <f t="shared" ca="1" si="4"/>
        <v>No Aplica</v>
      </c>
      <c r="X717" s="129">
        <f t="shared" ca="1" si="5"/>
        <v>2026</v>
      </c>
      <c r="Y717" s="129">
        <f t="shared" ca="1" si="6"/>
        <v>2029</v>
      </c>
      <c r="Z717" s="129"/>
      <c r="AA717" s="113">
        <f t="shared" si="7"/>
        <v>0</v>
      </c>
      <c r="AB717" s="112">
        <f t="shared" si="8"/>
        <v>0</v>
      </c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</row>
    <row r="718" spans="1:39">
      <c r="A718" s="22" t="s">
        <v>3917</v>
      </c>
      <c r="B718" s="23" t="s">
        <v>127</v>
      </c>
      <c r="C718" s="23" t="s">
        <v>1342</v>
      </c>
      <c r="D718" s="23" t="s">
        <v>1832</v>
      </c>
      <c r="E718" s="147" t="s">
        <v>3918</v>
      </c>
      <c r="F718" s="23" t="s">
        <v>33</v>
      </c>
      <c r="G718" s="125">
        <v>44034</v>
      </c>
      <c r="H718" s="125">
        <v>44054</v>
      </c>
      <c r="I718" s="23" t="s">
        <v>3919</v>
      </c>
      <c r="J718" s="26">
        <v>1</v>
      </c>
      <c r="K718" s="23" t="s">
        <v>3920</v>
      </c>
      <c r="L718" s="209"/>
      <c r="M718" s="210"/>
      <c r="N718" s="210"/>
      <c r="O718" s="210"/>
      <c r="P718" s="23" t="str">
        <f t="shared" ca="1" si="24"/>
        <v>Nombrado Vigente</v>
      </c>
      <c r="Q718" s="104"/>
      <c r="R718" s="129"/>
      <c r="S718" s="104" t="str">
        <f t="shared" si="27"/>
        <v/>
      </c>
      <c r="T718" s="104" t="str">
        <f t="shared" si="2"/>
        <v/>
      </c>
      <c r="U718" s="129" t="str">
        <f t="shared" si="3"/>
        <v/>
      </c>
      <c r="V718" s="129"/>
      <c r="W718" s="129" t="str">
        <f t="shared" ca="1" si="4"/>
        <v>No Aplica</v>
      </c>
      <c r="X718" s="129">
        <f t="shared" ca="1" si="5"/>
        <v>2026</v>
      </c>
      <c r="Y718" s="129">
        <f t="shared" ca="1" si="6"/>
        <v>2029</v>
      </c>
      <c r="Z718" s="129"/>
      <c r="AA718" s="113">
        <f t="shared" si="7"/>
        <v>0</v>
      </c>
      <c r="AB718" s="112">
        <f t="shared" si="8"/>
        <v>0</v>
      </c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</row>
    <row r="719" spans="1:39">
      <c r="A719" s="22" t="s">
        <v>3921</v>
      </c>
      <c r="B719" s="23" t="s">
        <v>127</v>
      </c>
      <c r="C719" s="23" t="s">
        <v>1688</v>
      </c>
      <c r="D719" s="23" t="s">
        <v>1832</v>
      </c>
      <c r="E719" s="147" t="s">
        <v>3922</v>
      </c>
      <c r="F719" s="23" t="s">
        <v>33</v>
      </c>
      <c r="G719" s="125">
        <v>44095</v>
      </c>
      <c r="H719" s="125">
        <v>44105</v>
      </c>
      <c r="I719" s="23" t="s">
        <v>3923</v>
      </c>
      <c r="J719" s="26">
        <v>1</v>
      </c>
      <c r="K719" s="23" t="s">
        <v>3924</v>
      </c>
      <c r="L719" s="209"/>
      <c r="M719" s="210"/>
      <c r="N719" s="210"/>
      <c r="O719" s="210"/>
      <c r="P719" s="23" t="str">
        <f t="shared" ca="1" si="24"/>
        <v>Nombrado Vigente</v>
      </c>
      <c r="Q719" s="104"/>
      <c r="R719" s="129"/>
      <c r="S719" s="104" t="str">
        <f t="shared" si="27"/>
        <v/>
      </c>
      <c r="T719" s="104" t="str">
        <f t="shared" si="2"/>
        <v/>
      </c>
      <c r="U719" s="129" t="str">
        <f t="shared" si="3"/>
        <v/>
      </c>
      <c r="V719" s="129"/>
      <c r="W719" s="129" t="str">
        <f t="shared" ca="1" si="4"/>
        <v>No Aplica</v>
      </c>
      <c r="X719" s="129">
        <f t="shared" ca="1" si="5"/>
        <v>2026</v>
      </c>
      <c r="Y719" s="129">
        <f t="shared" ca="1" si="6"/>
        <v>2029</v>
      </c>
      <c r="Z719" s="129"/>
      <c r="AA719" s="113">
        <f t="shared" si="7"/>
        <v>0</v>
      </c>
      <c r="AB719" s="112">
        <f t="shared" si="8"/>
        <v>0</v>
      </c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</row>
    <row r="720" spans="1:39">
      <c r="A720" s="22" t="s">
        <v>3925</v>
      </c>
      <c r="B720" s="23" t="s">
        <v>127</v>
      </c>
      <c r="C720" s="23" t="s">
        <v>1688</v>
      </c>
      <c r="D720" s="23" t="s">
        <v>882</v>
      </c>
      <c r="E720" s="147" t="s">
        <v>3926</v>
      </c>
      <c r="F720" s="23" t="s">
        <v>43</v>
      </c>
      <c r="G720" s="125">
        <v>44062</v>
      </c>
      <c r="H720" s="125">
        <v>44075</v>
      </c>
      <c r="I720" s="23" t="s">
        <v>3927</v>
      </c>
      <c r="J720" s="26">
        <v>1</v>
      </c>
      <c r="K720" s="23" t="s">
        <v>3928</v>
      </c>
      <c r="L720" s="209"/>
      <c r="M720" s="210"/>
      <c r="N720" s="210"/>
      <c r="O720" s="210"/>
      <c r="P720" s="23" t="str">
        <f t="shared" ca="1" si="24"/>
        <v>Nombrado Vigente</v>
      </c>
      <c r="Q720" s="104"/>
      <c r="R720" s="129"/>
      <c r="S720" s="104" t="str">
        <f t="shared" si="27"/>
        <v/>
      </c>
      <c r="T720" s="104" t="str">
        <f t="shared" si="2"/>
        <v/>
      </c>
      <c r="U720" s="129" t="str">
        <f t="shared" si="3"/>
        <v/>
      </c>
      <c r="V720" s="129"/>
      <c r="W720" s="129" t="str">
        <f t="shared" ca="1" si="4"/>
        <v>No Aplica</v>
      </c>
      <c r="X720" s="129">
        <f t="shared" ca="1" si="5"/>
        <v>2026</v>
      </c>
      <c r="Y720" s="129">
        <f t="shared" ca="1" si="6"/>
        <v>2029</v>
      </c>
      <c r="Z720" s="129"/>
      <c r="AA720" s="113">
        <f t="shared" si="7"/>
        <v>0</v>
      </c>
      <c r="AB720" s="112">
        <f t="shared" si="8"/>
        <v>0</v>
      </c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</row>
    <row r="721" spans="1:39">
      <c r="A721" s="22" t="s">
        <v>3929</v>
      </c>
      <c r="B721" s="23" t="s">
        <v>127</v>
      </c>
      <c r="C721" s="23" t="s">
        <v>1688</v>
      </c>
      <c r="D721" s="23" t="s">
        <v>2133</v>
      </c>
      <c r="E721" s="147" t="s">
        <v>3930</v>
      </c>
      <c r="F721" s="23" t="s">
        <v>43</v>
      </c>
      <c r="G721" s="125">
        <v>44140</v>
      </c>
      <c r="H721" s="125">
        <v>44166</v>
      </c>
      <c r="I721" s="23" t="s">
        <v>3931</v>
      </c>
      <c r="J721" s="26">
        <v>1</v>
      </c>
      <c r="K721" s="23" t="s">
        <v>3932</v>
      </c>
      <c r="L721" s="209"/>
      <c r="M721" s="210"/>
      <c r="N721" s="210"/>
      <c r="O721" s="210"/>
      <c r="P721" s="23" t="str">
        <f t="shared" ca="1" si="24"/>
        <v>Nombrado Vigente</v>
      </c>
      <c r="Q721" s="104"/>
      <c r="R721" s="129"/>
      <c r="S721" s="104" t="str">
        <f t="shared" si="27"/>
        <v/>
      </c>
      <c r="T721" s="104" t="str">
        <f t="shared" si="2"/>
        <v/>
      </c>
      <c r="U721" s="129" t="str">
        <f t="shared" si="3"/>
        <v/>
      </c>
      <c r="V721" s="129"/>
      <c r="W721" s="129" t="str">
        <f t="shared" ca="1" si="4"/>
        <v>No Aplica</v>
      </c>
      <c r="X721" s="129">
        <f t="shared" ca="1" si="5"/>
        <v>2026</v>
      </c>
      <c r="Y721" s="129">
        <f t="shared" ca="1" si="6"/>
        <v>2029</v>
      </c>
      <c r="Z721" s="129"/>
      <c r="AA721" s="113">
        <f t="shared" si="7"/>
        <v>0</v>
      </c>
      <c r="AB721" s="112">
        <f t="shared" si="8"/>
        <v>0</v>
      </c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</row>
    <row r="722" spans="1:39">
      <c r="A722" s="22" t="s">
        <v>3933</v>
      </c>
      <c r="B722" s="23" t="s">
        <v>127</v>
      </c>
      <c r="C722" s="23" t="s">
        <v>2547</v>
      </c>
      <c r="D722" s="23" t="s">
        <v>1343</v>
      </c>
      <c r="E722" s="147" t="s">
        <v>3934</v>
      </c>
      <c r="F722" s="23" t="s">
        <v>33</v>
      </c>
      <c r="G722" s="125">
        <v>44081</v>
      </c>
      <c r="H722" s="125">
        <v>44081</v>
      </c>
      <c r="I722" s="23" t="s">
        <v>3935</v>
      </c>
      <c r="J722" s="26">
        <v>1</v>
      </c>
      <c r="K722" s="23" t="s">
        <v>3936</v>
      </c>
      <c r="L722" s="209"/>
      <c r="M722" s="210"/>
      <c r="N722" s="210"/>
      <c r="O722" s="210"/>
      <c r="P722" s="23" t="str">
        <f t="shared" ca="1" si="24"/>
        <v>Nombrado Vigente</v>
      </c>
      <c r="Q722" s="104"/>
      <c r="R722" s="129"/>
      <c r="S722" s="104" t="str">
        <f t="shared" si="27"/>
        <v/>
      </c>
      <c r="T722" s="104" t="str">
        <f t="shared" si="2"/>
        <v/>
      </c>
      <c r="U722" s="129" t="str">
        <f t="shared" si="3"/>
        <v/>
      </c>
      <c r="V722" s="129"/>
      <c r="W722" s="129" t="str">
        <f t="shared" ca="1" si="4"/>
        <v>No Aplica</v>
      </c>
      <c r="X722" s="129">
        <f t="shared" ca="1" si="5"/>
        <v>2026</v>
      </c>
      <c r="Y722" s="129">
        <f t="shared" ca="1" si="6"/>
        <v>2029</v>
      </c>
      <c r="Z722" s="129"/>
      <c r="AA722" s="113">
        <f t="shared" si="7"/>
        <v>0</v>
      </c>
      <c r="AB722" s="112">
        <f t="shared" si="8"/>
        <v>0</v>
      </c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</row>
    <row r="723" spans="1:39">
      <c r="A723" s="22" t="s">
        <v>3937</v>
      </c>
      <c r="B723" s="23" t="s">
        <v>127</v>
      </c>
      <c r="C723" s="23" t="s">
        <v>2547</v>
      </c>
      <c r="D723" s="23" t="s">
        <v>1832</v>
      </c>
      <c r="E723" s="23" t="s">
        <v>614</v>
      </c>
      <c r="F723" s="23" t="s">
        <v>33</v>
      </c>
      <c r="G723" s="125">
        <v>44068</v>
      </c>
      <c r="H723" s="125">
        <v>44084</v>
      </c>
      <c r="I723" s="23" t="s">
        <v>3938</v>
      </c>
      <c r="J723" s="26">
        <v>1</v>
      </c>
      <c r="K723" s="23" t="s">
        <v>3939</v>
      </c>
      <c r="L723" s="209"/>
      <c r="M723" s="210"/>
      <c r="N723" s="127" t="s">
        <v>47</v>
      </c>
      <c r="O723" s="159">
        <v>44929</v>
      </c>
      <c r="P723" s="23" t="str">
        <f t="shared" ca="1" si="24"/>
        <v>Desvinculado</v>
      </c>
      <c r="Q723" s="104"/>
      <c r="R723" s="104">
        <v>1</v>
      </c>
      <c r="S723" s="112">
        <f>IF(O723="","",IF(YEAR(O723)=2023, MONTH(O723)+10,MONTH(O723)-2))</f>
        <v>11</v>
      </c>
      <c r="T723" s="104">
        <f t="shared" si="2"/>
        <v>43</v>
      </c>
      <c r="U723" s="129">
        <f t="shared" si="3"/>
        <v>2.2999999999999998</v>
      </c>
      <c r="V723" s="129"/>
      <c r="W723" s="129" t="str">
        <f t="shared" ca="1" si="4"/>
        <v>No Aplica</v>
      </c>
      <c r="X723" s="129">
        <f t="shared" ca="1" si="5"/>
        <v>2026</v>
      </c>
      <c r="Y723" s="129">
        <f t="shared" ca="1" si="6"/>
        <v>2029</v>
      </c>
      <c r="Z723" s="129"/>
      <c r="AA723" s="113">
        <f t="shared" si="7"/>
        <v>-44929</v>
      </c>
      <c r="AB723" s="112">
        <f t="shared" si="8"/>
        <v>1</v>
      </c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</row>
    <row r="724" spans="1:39">
      <c r="A724" s="22" t="s">
        <v>3940</v>
      </c>
      <c r="B724" s="23" t="s">
        <v>127</v>
      </c>
      <c r="C724" s="23" t="s">
        <v>3806</v>
      </c>
      <c r="D724" s="23" t="s">
        <v>2133</v>
      </c>
      <c r="E724" s="147" t="s">
        <v>3941</v>
      </c>
      <c r="F724" s="23" t="s">
        <v>33</v>
      </c>
      <c r="G724" s="125">
        <v>43993</v>
      </c>
      <c r="H724" s="125">
        <v>44013</v>
      </c>
      <c r="I724" s="23" t="s">
        <v>3942</v>
      </c>
      <c r="J724" s="26">
        <v>1</v>
      </c>
      <c r="K724" s="23" t="s">
        <v>3943</v>
      </c>
      <c r="L724" s="209"/>
      <c r="M724" s="210"/>
      <c r="N724" s="210"/>
      <c r="O724" s="210"/>
      <c r="P724" s="23" t="str">
        <f t="shared" ca="1" si="24"/>
        <v>Nombrado Vigente</v>
      </c>
      <c r="Q724" s="104"/>
      <c r="R724" s="129"/>
      <c r="S724" s="104" t="str">
        <f t="shared" ref="S724:S877" si="28">IF(O724="","", MONTH(O724)-2)</f>
        <v/>
      </c>
      <c r="T724" s="104" t="str">
        <f t="shared" si="2"/>
        <v/>
      </c>
      <c r="U724" s="129" t="str">
        <f t="shared" si="3"/>
        <v/>
      </c>
      <c r="V724" s="129"/>
      <c r="W724" s="129" t="str">
        <f t="shared" ca="1" si="4"/>
        <v>No Aplica</v>
      </c>
      <c r="X724" s="129">
        <f t="shared" ca="1" si="5"/>
        <v>2026</v>
      </c>
      <c r="Y724" s="129">
        <f t="shared" ca="1" si="6"/>
        <v>2029</v>
      </c>
      <c r="Z724" s="129"/>
      <c r="AA724" s="113">
        <f t="shared" si="7"/>
        <v>0</v>
      </c>
      <c r="AB724" s="112">
        <f t="shared" si="8"/>
        <v>0</v>
      </c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</row>
    <row r="725" spans="1:39">
      <c r="A725" s="22" t="s">
        <v>3944</v>
      </c>
      <c r="B725" s="23" t="s">
        <v>29</v>
      </c>
      <c r="C725" s="23" t="s">
        <v>133</v>
      </c>
      <c r="D725" s="23" t="s">
        <v>3945</v>
      </c>
      <c r="E725" s="147" t="s">
        <v>3946</v>
      </c>
      <c r="F725" s="23" t="s">
        <v>43</v>
      </c>
      <c r="G725" s="134">
        <v>44162</v>
      </c>
      <c r="H725" s="125">
        <v>44166</v>
      </c>
      <c r="I725" s="23" t="s">
        <v>3947</v>
      </c>
      <c r="J725" s="26">
        <v>1</v>
      </c>
      <c r="K725" s="23" t="s">
        <v>3948</v>
      </c>
      <c r="L725" s="209"/>
      <c r="M725" s="210"/>
      <c r="N725" s="210"/>
      <c r="O725" s="210"/>
      <c r="P725" s="23" t="str">
        <f t="shared" ca="1" si="24"/>
        <v>Nombrado Vigente</v>
      </c>
      <c r="Q725" s="129"/>
      <c r="R725" s="129"/>
      <c r="S725" s="104" t="str">
        <f t="shared" si="28"/>
        <v/>
      </c>
      <c r="T725" s="104" t="str">
        <f t="shared" si="2"/>
        <v/>
      </c>
      <c r="U725" s="129" t="str">
        <f t="shared" si="3"/>
        <v/>
      </c>
      <c r="V725" s="129"/>
      <c r="W725" s="129" t="str">
        <f t="shared" ca="1" si="4"/>
        <v>No Aplica</v>
      </c>
      <c r="X725" s="129">
        <f t="shared" ca="1" si="5"/>
        <v>2026</v>
      </c>
      <c r="Y725" s="129">
        <f t="shared" ca="1" si="6"/>
        <v>2029</v>
      </c>
      <c r="Z725" s="129"/>
      <c r="AA725" s="113">
        <f t="shared" si="7"/>
        <v>0</v>
      </c>
      <c r="AB725" s="112">
        <f t="shared" si="8"/>
        <v>0</v>
      </c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</row>
    <row r="726" spans="1:39">
      <c r="A726" s="160" t="s">
        <v>3949</v>
      </c>
      <c r="B726" s="161" t="s">
        <v>29</v>
      </c>
      <c r="C726" s="161" t="s">
        <v>133</v>
      </c>
      <c r="D726" s="161" t="s">
        <v>3950</v>
      </c>
      <c r="E726" s="161" t="s">
        <v>3951</v>
      </c>
      <c r="F726" s="161" t="s">
        <v>43</v>
      </c>
      <c r="G726" s="162">
        <v>43943</v>
      </c>
      <c r="H726" s="162">
        <v>43952</v>
      </c>
      <c r="I726" s="161" t="s">
        <v>3952</v>
      </c>
      <c r="J726" s="163">
        <v>1</v>
      </c>
      <c r="K726" s="161" t="s">
        <v>3953</v>
      </c>
      <c r="L726" s="220">
        <v>45009</v>
      </c>
      <c r="M726" s="221" t="s">
        <v>3954</v>
      </c>
      <c r="N726" s="165" t="s">
        <v>254</v>
      </c>
      <c r="O726" s="222">
        <v>45049</v>
      </c>
      <c r="P726" s="161" t="str">
        <f t="shared" ca="1" si="24"/>
        <v>Desvinculado</v>
      </c>
      <c r="Q726" s="144"/>
      <c r="R726" s="167">
        <v>2</v>
      </c>
      <c r="S726" s="167">
        <f t="shared" si="28"/>
        <v>3</v>
      </c>
      <c r="T726" s="167">
        <f t="shared" si="2"/>
        <v>60</v>
      </c>
      <c r="U726" s="144">
        <f t="shared" si="3"/>
        <v>3</v>
      </c>
      <c r="V726" s="144"/>
      <c r="W726" s="144" t="str">
        <f t="shared" ca="1" si="4"/>
        <v>No Aplica</v>
      </c>
      <c r="X726" s="144">
        <f t="shared" ca="1" si="5"/>
        <v>2026</v>
      </c>
      <c r="Y726" s="144">
        <f t="shared" ca="1" si="6"/>
        <v>2029</v>
      </c>
      <c r="Z726" s="144"/>
      <c r="AA726" s="168">
        <f t="shared" si="7"/>
        <v>-40</v>
      </c>
      <c r="AB726" s="112">
        <f t="shared" si="8"/>
        <v>1</v>
      </c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</row>
    <row r="727" spans="1:39">
      <c r="A727" s="22" t="s">
        <v>3955</v>
      </c>
      <c r="B727" s="23" t="s">
        <v>39</v>
      </c>
      <c r="C727" s="23" t="s">
        <v>122</v>
      </c>
      <c r="D727" s="23" t="s">
        <v>3956</v>
      </c>
      <c r="E727" s="147" t="s">
        <v>3957</v>
      </c>
      <c r="F727" s="23" t="s">
        <v>43</v>
      </c>
      <c r="G727" s="125">
        <v>44207</v>
      </c>
      <c r="H727" s="125">
        <v>44228</v>
      </c>
      <c r="I727" s="23" t="s">
        <v>3958</v>
      </c>
      <c r="J727" s="26">
        <v>1</v>
      </c>
      <c r="K727" s="23" t="s">
        <v>3959</v>
      </c>
      <c r="L727" s="209"/>
      <c r="M727" s="210"/>
      <c r="N727" s="210"/>
      <c r="O727" s="210"/>
      <c r="P727" s="23" t="str">
        <f t="shared" ca="1" si="24"/>
        <v>Nombrado Vigente</v>
      </c>
      <c r="Q727" s="129"/>
      <c r="R727" s="129"/>
      <c r="S727" s="104" t="str">
        <f t="shared" si="28"/>
        <v/>
      </c>
      <c r="T727" s="104" t="str">
        <f t="shared" si="2"/>
        <v/>
      </c>
      <c r="U727" s="129" t="str">
        <f t="shared" si="3"/>
        <v/>
      </c>
      <c r="V727" s="129"/>
      <c r="W727" s="129">
        <f t="shared" ca="1" si="4"/>
        <v>2024</v>
      </c>
      <c r="X727" s="129">
        <f t="shared" ca="1" si="5"/>
        <v>2027</v>
      </c>
      <c r="Y727" s="129">
        <f t="shared" ca="1" si="6"/>
        <v>2030</v>
      </c>
      <c r="Z727" s="129"/>
      <c r="AA727" s="113">
        <f t="shared" si="7"/>
        <v>0</v>
      </c>
      <c r="AB727" s="112">
        <f t="shared" si="8"/>
        <v>0</v>
      </c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</row>
    <row r="728" spans="1:39">
      <c r="A728" s="22" t="s">
        <v>3960</v>
      </c>
      <c r="B728" s="23" t="s">
        <v>39</v>
      </c>
      <c r="C728" s="23" t="s">
        <v>489</v>
      </c>
      <c r="D728" s="23" t="s">
        <v>3961</v>
      </c>
      <c r="E728" s="147" t="s">
        <v>3962</v>
      </c>
      <c r="F728" s="23" t="s">
        <v>43</v>
      </c>
      <c r="G728" s="125">
        <v>43994</v>
      </c>
      <c r="H728" s="125">
        <v>44013</v>
      </c>
      <c r="I728" s="23" t="s">
        <v>3963</v>
      </c>
      <c r="J728" s="26">
        <v>1</v>
      </c>
      <c r="K728" s="23" t="s">
        <v>3964</v>
      </c>
      <c r="L728" s="209"/>
      <c r="M728" s="210"/>
      <c r="N728" s="210"/>
      <c r="O728" s="210"/>
      <c r="P728" s="23" t="str">
        <f t="shared" ca="1" si="24"/>
        <v>Nombrado Vigente</v>
      </c>
      <c r="Q728" s="129"/>
      <c r="R728" s="129"/>
      <c r="S728" s="104" t="str">
        <f t="shared" si="28"/>
        <v/>
      </c>
      <c r="T728" s="104" t="str">
        <f t="shared" si="2"/>
        <v/>
      </c>
      <c r="U728" s="129" t="str">
        <f t="shared" si="3"/>
        <v/>
      </c>
      <c r="V728" s="129"/>
      <c r="W728" s="129" t="str">
        <f t="shared" ca="1" si="4"/>
        <v>No Aplica</v>
      </c>
      <c r="X728" s="129">
        <f t="shared" ca="1" si="5"/>
        <v>2026</v>
      </c>
      <c r="Y728" s="129">
        <f t="shared" ca="1" si="6"/>
        <v>2029</v>
      </c>
      <c r="Z728" s="129"/>
      <c r="AA728" s="113">
        <f t="shared" si="7"/>
        <v>0</v>
      </c>
      <c r="AB728" s="112">
        <f t="shared" si="8"/>
        <v>0</v>
      </c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</row>
    <row r="729" spans="1:39">
      <c r="A729" s="22" t="s">
        <v>3965</v>
      </c>
      <c r="B729" s="23" t="s">
        <v>39</v>
      </c>
      <c r="C729" s="23" t="s">
        <v>282</v>
      </c>
      <c r="D729" s="23" t="s">
        <v>3966</v>
      </c>
      <c r="E729" s="147" t="s">
        <v>3967</v>
      </c>
      <c r="F729" s="23" t="s">
        <v>43</v>
      </c>
      <c r="G729" s="125">
        <v>44032</v>
      </c>
      <c r="H729" s="125">
        <v>44044</v>
      </c>
      <c r="I729" s="23" t="s">
        <v>3968</v>
      </c>
      <c r="J729" s="26">
        <v>1</v>
      </c>
      <c r="K729" s="23" t="s">
        <v>3969</v>
      </c>
      <c r="L729" s="209"/>
      <c r="M729" s="210"/>
      <c r="N729" s="210"/>
      <c r="O729" s="210"/>
      <c r="P729" s="23" t="str">
        <f t="shared" ca="1" si="24"/>
        <v>Nombrado Vigente</v>
      </c>
      <c r="Q729" s="129"/>
      <c r="R729" s="129"/>
      <c r="S729" s="104" t="str">
        <f t="shared" si="28"/>
        <v/>
      </c>
      <c r="T729" s="104" t="str">
        <f t="shared" si="2"/>
        <v/>
      </c>
      <c r="U729" s="129" t="str">
        <f t="shared" si="3"/>
        <v/>
      </c>
      <c r="V729" s="129"/>
      <c r="W729" s="129" t="str">
        <f t="shared" ca="1" si="4"/>
        <v>No Aplica</v>
      </c>
      <c r="X729" s="129">
        <f t="shared" ca="1" si="5"/>
        <v>2026</v>
      </c>
      <c r="Y729" s="129">
        <f t="shared" ca="1" si="6"/>
        <v>2029</v>
      </c>
      <c r="Z729" s="129"/>
      <c r="AA729" s="113">
        <f t="shared" si="7"/>
        <v>0</v>
      </c>
      <c r="AB729" s="112">
        <f t="shared" si="8"/>
        <v>0</v>
      </c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</row>
    <row r="730" spans="1:39">
      <c r="A730" s="22" t="s">
        <v>3970</v>
      </c>
      <c r="B730" s="23" t="s">
        <v>39</v>
      </c>
      <c r="C730" s="23" t="s">
        <v>532</v>
      </c>
      <c r="D730" s="23" t="s">
        <v>3971</v>
      </c>
      <c r="E730" s="147" t="s">
        <v>3972</v>
      </c>
      <c r="F730" s="23" t="s">
        <v>43</v>
      </c>
      <c r="G730" s="125">
        <v>44208</v>
      </c>
      <c r="H730" s="125">
        <v>44214</v>
      </c>
      <c r="I730" s="23" t="s">
        <v>3973</v>
      </c>
      <c r="J730" s="26">
        <v>1</v>
      </c>
      <c r="K730" s="23" t="s">
        <v>3974</v>
      </c>
      <c r="L730" s="209"/>
      <c r="M730" s="210"/>
      <c r="N730" s="210"/>
      <c r="O730" s="210"/>
      <c r="P730" s="23" t="str">
        <f t="shared" ca="1" si="24"/>
        <v>Nombrado Vigente</v>
      </c>
      <c r="Q730" s="129"/>
      <c r="R730" s="129"/>
      <c r="S730" s="104" t="str">
        <f t="shared" si="28"/>
        <v/>
      </c>
      <c r="T730" s="104" t="str">
        <f t="shared" si="2"/>
        <v/>
      </c>
      <c r="U730" s="129" t="str">
        <f t="shared" si="3"/>
        <v/>
      </c>
      <c r="V730" s="129"/>
      <c r="W730" s="129">
        <f t="shared" ca="1" si="4"/>
        <v>2024</v>
      </c>
      <c r="X730" s="129">
        <f t="shared" ca="1" si="5"/>
        <v>2027</v>
      </c>
      <c r="Y730" s="129">
        <f t="shared" ca="1" si="6"/>
        <v>2030</v>
      </c>
      <c r="Z730" s="129"/>
      <c r="AA730" s="113">
        <f t="shared" si="7"/>
        <v>0</v>
      </c>
      <c r="AB730" s="112">
        <f t="shared" si="8"/>
        <v>0</v>
      </c>
      <c r="AC730" s="111"/>
      <c r="AD730" s="111"/>
      <c r="AE730" s="111"/>
      <c r="AF730" s="111"/>
      <c r="AG730" s="111"/>
      <c r="AH730" s="111"/>
      <c r="AI730" s="111"/>
      <c r="AJ730" s="111"/>
      <c r="AK730" s="111"/>
      <c r="AL730" s="111"/>
      <c r="AM730" s="111"/>
    </row>
    <row r="731" spans="1:39">
      <c r="A731" s="22" t="s">
        <v>3975</v>
      </c>
      <c r="B731" s="23" t="s">
        <v>39</v>
      </c>
      <c r="C731" s="23" t="s">
        <v>532</v>
      </c>
      <c r="D731" s="23" t="s">
        <v>705</v>
      </c>
      <c r="E731" s="147" t="s">
        <v>3976</v>
      </c>
      <c r="F731" s="23" t="s">
        <v>43</v>
      </c>
      <c r="G731" s="125">
        <v>44008</v>
      </c>
      <c r="H731" s="125">
        <v>44013</v>
      </c>
      <c r="I731" s="23" t="s">
        <v>3977</v>
      </c>
      <c r="J731" s="26">
        <v>1</v>
      </c>
      <c r="K731" s="23" t="s">
        <v>3978</v>
      </c>
      <c r="L731" s="209"/>
      <c r="M731" s="210"/>
      <c r="N731" s="210"/>
      <c r="O731" s="210"/>
      <c r="P731" s="23" t="str">
        <f t="shared" ca="1" si="24"/>
        <v>Nombrado Vigente</v>
      </c>
      <c r="Q731" s="129"/>
      <c r="R731" s="129"/>
      <c r="S731" s="104" t="str">
        <f t="shared" si="28"/>
        <v/>
      </c>
      <c r="T731" s="104" t="str">
        <f t="shared" si="2"/>
        <v/>
      </c>
      <c r="U731" s="129" t="str">
        <f t="shared" si="3"/>
        <v/>
      </c>
      <c r="V731" s="129"/>
      <c r="W731" s="129" t="str">
        <f t="shared" ca="1" si="4"/>
        <v>No Aplica</v>
      </c>
      <c r="X731" s="129">
        <f t="shared" ca="1" si="5"/>
        <v>2026</v>
      </c>
      <c r="Y731" s="129">
        <f t="shared" ca="1" si="6"/>
        <v>2029</v>
      </c>
      <c r="Z731" s="129"/>
      <c r="AA731" s="113">
        <f t="shared" si="7"/>
        <v>0</v>
      </c>
      <c r="AB731" s="112">
        <f t="shared" si="8"/>
        <v>0</v>
      </c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</row>
    <row r="732" spans="1:39">
      <c r="A732" s="22" t="s">
        <v>3979</v>
      </c>
      <c r="B732" s="23" t="s">
        <v>29</v>
      </c>
      <c r="C732" s="23" t="s">
        <v>30</v>
      </c>
      <c r="D732" s="23" t="s">
        <v>3980</v>
      </c>
      <c r="E732" s="147" t="s">
        <v>3981</v>
      </c>
      <c r="F732" s="23" t="s">
        <v>33</v>
      </c>
      <c r="G732" s="125">
        <v>44104</v>
      </c>
      <c r="H732" s="125">
        <v>44105</v>
      </c>
      <c r="I732" s="23" t="s">
        <v>3982</v>
      </c>
      <c r="J732" s="26">
        <v>1</v>
      </c>
      <c r="K732" s="23" t="s">
        <v>3983</v>
      </c>
      <c r="L732" s="209"/>
      <c r="M732" s="210"/>
      <c r="N732" s="210"/>
      <c r="O732" s="210"/>
      <c r="P732" s="23" t="str">
        <f t="shared" ca="1" si="24"/>
        <v>Nombrado Vigente</v>
      </c>
      <c r="Q732" s="129"/>
      <c r="R732" s="129"/>
      <c r="S732" s="104" t="str">
        <f t="shared" si="28"/>
        <v/>
      </c>
      <c r="T732" s="104" t="str">
        <f t="shared" si="2"/>
        <v/>
      </c>
      <c r="U732" s="129" t="str">
        <f t="shared" si="3"/>
        <v/>
      </c>
      <c r="V732" s="129"/>
      <c r="W732" s="129" t="str">
        <f t="shared" ca="1" si="4"/>
        <v>No Aplica</v>
      </c>
      <c r="X732" s="129">
        <f t="shared" ca="1" si="5"/>
        <v>2026</v>
      </c>
      <c r="Y732" s="129">
        <f t="shared" ca="1" si="6"/>
        <v>2029</v>
      </c>
      <c r="Z732" s="129"/>
      <c r="AA732" s="113">
        <f t="shared" si="7"/>
        <v>0</v>
      </c>
      <c r="AB732" s="112">
        <f t="shared" si="8"/>
        <v>0</v>
      </c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</row>
    <row r="733" spans="1:39">
      <c r="A733" s="22" t="s">
        <v>3984</v>
      </c>
      <c r="B733" s="23" t="s">
        <v>300</v>
      </c>
      <c r="C733" s="23" t="s">
        <v>941</v>
      </c>
      <c r="D733" s="23" t="s">
        <v>3985</v>
      </c>
      <c r="E733" s="147" t="s">
        <v>3986</v>
      </c>
      <c r="F733" s="23" t="s">
        <v>43</v>
      </c>
      <c r="G733" s="134">
        <v>44148</v>
      </c>
      <c r="H733" s="125">
        <v>44166</v>
      </c>
      <c r="I733" s="23" t="s">
        <v>3987</v>
      </c>
      <c r="J733" s="26">
        <v>1</v>
      </c>
      <c r="K733" s="23" t="s">
        <v>3988</v>
      </c>
      <c r="L733" s="209"/>
      <c r="M733" s="210"/>
      <c r="N733" s="127" t="s">
        <v>36</v>
      </c>
      <c r="O733" s="159">
        <v>45076</v>
      </c>
      <c r="P733" s="23" t="str">
        <f t="shared" ca="1" si="24"/>
        <v>Desvinculado</v>
      </c>
      <c r="Q733" s="129"/>
      <c r="R733" s="104">
        <v>2</v>
      </c>
      <c r="S733" s="104">
        <f t="shared" si="28"/>
        <v>3</v>
      </c>
      <c r="T733" s="104">
        <f t="shared" si="2"/>
        <v>64</v>
      </c>
      <c r="U733" s="129">
        <f t="shared" si="3"/>
        <v>2.5</v>
      </c>
      <c r="V733" s="129"/>
      <c r="W733" s="129" t="str">
        <f t="shared" ca="1" si="4"/>
        <v>No Aplica</v>
      </c>
      <c r="X733" s="129">
        <f t="shared" ca="1" si="5"/>
        <v>2026</v>
      </c>
      <c r="Y733" s="129">
        <f t="shared" ca="1" si="6"/>
        <v>2029</v>
      </c>
      <c r="Z733" s="129"/>
      <c r="AA733" s="113">
        <f t="shared" si="7"/>
        <v>-45076</v>
      </c>
      <c r="AB733" s="112">
        <f t="shared" si="8"/>
        <v>1</v>
      </c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</row>
    <row r="734" spans="1:39">
      <c r="A734" s="22" t="s">
        <v>3989</v>
      </c>
      <c r="B734" s="23" t="s">
        <v>181</v>
      </c>
      <c r="C734" s="23" t="s">
        <v>249</v>
      </c>
      <c r="D734" s="23" t="s">
        <v>3990</v>
      </c>
      <c r="E734" s="147" t="s">
        <v>3991</v>
      </c>
      <c r="F734" s="23" t="s">
        <v>43</v>
      </c>
      <c r="G734" s="125">
        <v>44064</v>
      </c>
      <c r="H734" s="125">
        <v>44075</v>
      </c>
      <c r="I734" s="23" t="s">
        <v>3992</v>
      </c>
      <c r="J734" s="26">
        <v>1</v>
      </c>
      <c r="K734" s="23" t="s">
        <v>3993</v>
      </c>
      <c r="L734" s="209"/>
      <c r="M734" s="210"/>
      <c r="N734" s="210"/>
      <c r="O734" s="210"/>
      <c r="P734" s="23" t="str">
        <f t="shared" ca="1" si="24"/>
        <v>Nombrado Vigente</v>
      </c>
      <c r="Q734" s="129"/>
      <c r="R734" s="129"/>
      <c r="S734" s="104" t="str">
        <f t="shared" si="28"/>
        <v/>
      </c>
      <c r="T734" s="104" t="str">
        <f t="shared" si="2"/>
        <v/>
      </c>
      <c r="U734" s="129" t="str">
        <f t="shared" si="3"/>
        <v/>
      </c>
      <c r="V734" s="129"/>
      <c r="W734" s="129" t="str">
        <f t="shared" ca="1" si="4"/>
        <v>No Aplica</v>
      </c>
      <c r="X734" s="129">
        <f t="shared" ca="1" si="5"/>
        <v>2026</v>
      </c>
      <c r="Y734" s="129">
        <f t="shared" ca="1" si="6"/>
        <v>2029</v>
      </c>
      <c r="Z734" s="129"/>
      <c r="AA734" s="113">
        <f t="shared" si="7"/>
        <v>0</v>
      </c>
      <c r="AB734" s="112">
        <f t="shared" si="8"/>
        <v>0</v>
      </c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</row>
    <row r="735" spans="1:39">
      <c r="A735" s="22" t="s">
        <v>3994</v>
      </c>
      <c r="B735" s="23" t="s">
        <v>73</v>
      </c>
      <c r="C735" s="23" t="s">
        <v>74</v>
      </c>
      <c r="D735" s="23" t="s">
        <v>2574</v>
      </c>
      <c r="E735" s="147" t="s">
        <v>3995</v>
      </c>
      <c r="F735" s="23" t="s">
        <v>33</v>
      </c>
      <c r="G735" s="125">
        <v>44008</v>
      </c>
      <c r="H735" s="125">
        <v>44025</v>
      </c>
      <c r="I735" s="23" t="s">
        <v>3996</v>
      </c>
      <c r="J735" s="26">
        <v>1</v>
      </c>
      <c r="K735" s="23" t="s">
        <v>3997</v>
      </c>
      <c r="L735" s="209"/>
      <c r="M735" s="210"/>
      <c r="N735" s="127" t="s">
        <v>254</v>
      </c>
      <c r="O735" s="159">
        <v>45120</v>
      </c>
      <c r="P735" s="23" t="str">
        <f t="shared" ca="1" si="24"/>
        <v>Desvinculado</v>
      </c>
      <c r="Q735" s="129"/>
      <c r="R735" s="104">
        <v>2</v>
      </c>
      <c r="S735" s="104">
        <f t="shared" si="28"/>
        <v>5</v>
      </c>
      <c r="T735" s="104">
        <f t="shared" si="2"/>
        <v>70</v>
      </c>
      <c r="U735" s="129">
        <f t="shared" si="3"/>
        <v>3</v>
      </c>
      <c r="V735" s="129"/>
      <c r="W735" s="129" t="str">
        <f t="shared" ca="1" si="4"/>
        <v>No Aplica</v>
      </c>
      <c r="X735" s="129">
        <f t="shared" ca="1" si="5"/>
        <v>2026</v>
      </c>
      <c r="Y735" s="129">
        <f t="shared" ca="1" si="6"/>
        <v>2029</v>
      </c>
      <c r="Z735" s="129"/>
      <c r="AA735" s="113">
        <f t="shared" si="7"/>
        <v>-45120</v>
      </c>
      <c r="AB735" s="112">
        <f t="shared" si="8"/>
        <v>1</v>
      </c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</row>
    <row r="736" spans="1:39">
      <c r="A736" s="22" t="s">
        <v>3998</v>
      </c>
      <c r="B736" s="23" t="s">
        <v>92</v>
      </c>
      <c r="C736" s="23" t="s">
        <v>138</v>
      </c>
      <c r="D736" s="23" t="s">
        <v>732</v>
      </c>
      <c r="E736" s="147" t="s">
        <v>3999</v>
      </c>
      <c r="F736" s="23" t="s">
        <v>43</v>
      </c>
      <c r="G736" s="125">
        <v>44218</v>
      </c>
      <c r="H736" s="125">
        <v>44228</v>
      </c>
      <c r="I736" s="23" t="s">
        <v>4000</v>
      </c>
      <c r="J736" s="26">
        <v>1</v>
      </c>
      <c r="K736" s="23" t="s">
        <v>4001</v>
      </c>
      <c r="L736" s="209"/>
      <c r="M736" s="210"/>
      <c r="N736" s="210"/>
      <c r="O736" s="210"/>
      <c r="P736" s="23" t="str">
        <f t="shared" ca="1" si="24"/>
        <v>Nombrado Vigente</v>
      </c>
      <c r="Q736" s="129"/>
      <c r="R736" s="129"/>
      <c r="S736" s="104" t="str">
        <f t="shared" si="28"/>
        <v/>
      </c>
      <c r="T736" s="104" t="str">
        <f t="shared" si="2"/>
        <v/>
      </c>
      <c r="U736" s="129" t="str">
        <f t="shared" si="3"/>
        <v/>
      </c>
      <c r="V736" s="129"/>
      <c r="W736" s="129">
        <f t="shared" ca="1" si="4"/>
        <v>2024</v>
      </c>
      <c r="X736" s="129">
        <f t="shared" ca="1" si="5"/>
        <v>2027</v>
      </c>
      <c r="Y736" s="129">
        <f t="shared" ca="1" si="6"/>
        <v>2030</v>
      </c>
      <c r="Z736" s="129"/>
      <c r="AA736" s="113">
        <f t="shared" si="7"/>
        <v>0</v>
      </c>
      <c r="AB736" s="112">
        <f t="shared" si="8"/>
        <v>0</v>
      </c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</row>
    <row r="737" spans="1:39">
      <c r="A737" s="22" t="s">
        <v>4002</v>
      </c>
      <c r="B737" s="23" t="s">
        <v>92</v>
      </c>
      <c r="C737" s="23" t="s">
        <v>138</v>
      </c>
      <c r="D737" s="23" t="s">
        <v>1161</v>
      </c>
      <c r="E737" s="147" t="s">
        <v>4003</v>
      </c>
      <c r="F737" s="23" t="s">
        <v>43</v>
      </c>
      <c r="G737" s="125">
        <v>44218</v>
      </c>
      <c r="H737" s="125">
        <v>44228</v>
      </c>
      <c r="I737" s="23" t="s">
        <v>4004</v>
      </c>
      <c r="J737" s="26">
        <v>1</v>
      </c>
      <c r="K737" s="23" t="s">
        <v>4005</v>
      </c>
      <c r="L737" s="209"/>
      <c r="M737" s="210"/>
      <c r="N737" s="210"/>
      <c r="O737" s="210"/>
      <c r="P737" s="23" t="str">
        <f t="shared" ca="1" si="24"/>
        <v>Nombrado Vigente</v>
      </c>
      <c r="Q737" s="129"/>
      <c r="R737" s="129"/>
      <c r="S737" s="104" t="str">
        <f t="shared" si="28"/>
        <v/>
      </c>
      <c r="T737" s="104" t="str">
        <f t="shared" si="2"/>
        <v/>
      </c>
      <c r="U737" s="129" t="str">
        <f t="shared" si="3"/>
        <v/>
      </c>
      <c r="V737" s="129"/>
      <c r="W737" s="129">
        <f t="shared" ca="1" si="4"/>
        <v>2024</v>
      </c>
      <c r="X737" s="129">
        <f t="shared" ca="1" si="5"/>
        <v>2027</v>
      </c>
      <c r="Y737" s="129">
        <f t="shared" ca="1" si="6"/>
        <v>2030</v>
      </c>
      <c r="Z737" s="129"/>
      <c r="AA737" s="113">
        <f t="shared" si="7"/>
        <v>0</v>
      </c>
      <c r="AB737" s="112">
        <f t="shared" si="8"/>
        <v>0</v>
      </c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</row>
    <row r="738" spans="1:39">
      <c r="A738" s="22" t="s">
        <v>4006</v>
      </c>
      <c r="B738" s="23" t="s">
        <v>231</v>
      </c>
      <c r="C738" s="23" t="s">
        <v>340</v>
      </c>
      <c r="D738" s="23" t="s">
        <v>4007</v>
      </c>
      <c r="E738" s="147" t="s">
        <v>4008</v>
      </c>
      <c r="F738" s="23" t="s">
        <v>43</v>
      </c>
      <c r="G738" s="125">
        <v>44077</v>
      </c>
      <c r="H738" s="125">
        <v>44081</v>
      </c>
      <c r="I738" s="23" t="s">
        <v>4009</v>
      </c>
      <c r="J738" s="26">
        <v>1</v>
      </c>
      <c r="K738" s="23" t="s">
        <v>4010</v>
      </c>
      <c r="L738" s="209"/>
      <c r="M738" s="210"/>
      <c r="N738" s="210"/>
      <c r="O738" s="210"/>
      <c r="P738" s="23" t="str">
        <f t="shared" ca="1" si="24"/>
        <v>Nombrado Vigente</v>
      </c>
      <c r="Q738" s="129"/>
      <c r="R738" s="129"/>
      <c r="S738" s="104" t="str">
        <f t="shared" si="28"/>
        <v/>
      </c>
      <c r="T738" s="104" t="str">
        <f t="shared" si="2"/>
        <v/>
      </c>
      <c r="U738" s="129" t="str">
        <f t="shared" si="3"/>
        <v/>
      </c>
      <c r="V738" s="129"/>
      <c r="W738" s="129" t="str">
        <f t="shared" ca="1" si="4"/>
        <v>No Aplica</v>
      </c>
      <c r="X738" s="129">
        <f t="shared" ca="1" si="5"/>
        <v>2026</v>
      </c>
      <c r="Y738" s="129">
        <f t="shared" ca="1" si="6"/>
        <v>2029</v>
      </c>
      <c r="Z738" s="129"/>
      <c r="AA738" s="113">
        <f t="shared" si="7"/>
        <v>0</v>
      </c>
      <c r="AB738" s="112">
        <f t="shared" si="8"/>
        <v>0</v>
      </c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</row>
    <row r="739" spans="1:39">
      <c r="A739" s="22" t="s">
        <v>4011</v>
      </c>
      <c r="B739" s="23" t="s">
        <v>324</v>
      </c>
      <c r="C739" s="23" t="s">
        <v>325</v>
      </c>
      <c r="D739" s="23" t="s">
        <v>4012</v>
      </c>
      <c r="E739" s="147" t="s">
        <v>4013</v>
      </c>
      <c r="F739" s="23" t="s">
        <v>33</v>
      </c>
      <c r="G739" s="134">
        <v>44193</v>
      </c>
      <c r="H739" s="125">
        <v>44197</v>
      </c>
      <c r="I739" s="23" t="s">
        <v>4014</v>
      </c>
      <c r="J739" s="26">
        <v>1</v>
      </c>
      <c r="K739" s="23" t="s">
        <v>4015</v>
      </c>
      <c r="L739" s="209"/>
      <c r="M739" s="210"/>
      <c r="N739" s="210"/>
      <c r="O739" s="210"/>
      <c r="P739" s="23" t="str">
        <f t="shared" ca="1" si="24"/>
        <v>Nombrado Vigente</v>
      </c>
      <c r="Q739" s="129"/>
      <c r="R739" s="129"/>
      <c r="S739" s="104" t="str">
        <f t="shared" si="28"/>
        <v/>
      </c>
      <c r="T739" s="104" t="str">
        <f t="shared" si="2"/>
        <v/>
      </c>
      <c r="U739" s="129" t="str">
        <f t="shared" si="3"/>
        <v/>
      </c>
      <c r="V739" s="129"/>
      <c r="W739" s="129">
        <f t="shared" ca="1" si="4"/>
        <v>2024</v>
      </c>
      <c r="X739" s="129">
        <f t="shared" ca="1" si="5"/>
        <v>2026</v>
      </c>
      <c r="Y739" s="129">
        <f t="shared" ca="1" si="6"/>
        <v>2029</v>
      </c>
      <c r="Z739" s="129"/>
      <c r="AA739" s="113">
        <f t="shared" si="7"/>
        <v>0</v>
      </c>
      <c r="AB739" s="112">
        <f t="shared" si="8"/>
        <v>0</v>
      </c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</row>
    <row r="740" spans="1:39">
      <c r="A740" s="22" t="s">
        <v>4016</v>
      </c>
      <c r="B740" s="23" t="s">
        <v>919</v>
      </c>
      <c r="C740" s="23" t="s">
        <v>920</v>
      </c>
      <c r="D740" s="23" t="s">
        <v>738</v>
      </c>
      <c r="E740" s="147" t="s">
        <v>4017</v>
      </c>
      <c r="F740" s="23" t="s">
        <v>33</v>
      </c>
      <c r="G740" s="125">
        <v>44085</v>
      </c>
      <c r="H740" s="125">
        <v>44105</v>
      </c>
      <c r="I740" s="23" t="s">
        <v>4018</v>
      </c>
      <c r="J740" s="26">
        <v>1</v>
      </c>
      <c r="K740" s="23" t="s">
        <v>4019</v>
      </c>
      <c r="L740" s="209"/>
      <c r="M740" s="210"/>
      <c r="N740" s="127" t="s">
        <v>36</v>
      </c>
      <c r="O740" s="159">
        <v>45143</v>
      </c>
      <c r="P740" s="23" t="str">
        <f t="shared" ca="1" si="24"/>
        <v>Desvinculado</v>
      </c>
      <c r="Q740" s="129"/>
      <c r="R740" s="104">
        <v>2</v>
      </c>
      <c r="S740" s="104">
        <f t="shared" si="28"/>
        <v>6</v>
      </c>
      <c r="T740" s="104">
        <f t="shared" si="2"/>
        <v>73</v>
      </c>
      <c r="U740" s="129">
        <f t="shared" si="3"/>
        <v>2.8</v>
      </c>
      <c r="V740" s="129"/>
      <c r="W740" s="129" t="str">
        <f t="shared" ca="1" si="4"/>
        <v>No Aplica</v>
      </c>
      <c r="X740" s="129">
        <f t="shared" ca="1" si="5"/>
        <v>2026</v>
      </c>
      <c r="Y740" s="129">
        <f t="shared" ca="1" si="6"/>
        <v>2029</v>
      </c>
      <c r="Z740" s="129"/>
      <c r="AA740" s="113">
        <f t="shared" si="7"/>
        <v>-45143</v>
      </c>
      <c r="AB740" s="112">
        <f t="shared" si="8"/>
        <v>1</v>
      </c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</row>
    <row r="741" spans="1:39">
      <c r="A741" s="22" t="s">
        <v>4020</v>
      </c>
      <c r="B741" s="23" t="s">
        <v>39</v>
      </c>
      <c r="C741" s="23" t="s">
        <v>479</v>
      </c>
      <c r="D741" s="23" t="s">
        <v>705</v>
      </c>
      <c r="E741" s="147" t="s">
        <v>4021</v>
      </c>
      <c r="F741" s="23" t="s">
        <v>43</v>
      </c>
      <c r="G741" s="125">
        <v>44104</v>
      </c>
      <c r="H741" s="134">
        <v>44123</v>
      </c>
      <c r="I741" s="23" t="s">
        <v>4022</v>
      </c>
      <c r="J741" s="26">
        <v>1</v>
      </c>
      <c r="K741" s="23" t="s">
        <v>4023</v>
      </c>
      <c r="L741" s="209"/>
      <c r="M741" s="210"/>
      <c r="N741" s="127" t="s">
        <v>47</v>
      </c>
      <c r="O741" s="159">
        <v>45042</v>
      </c>
      <c r="P741" s="23" t="str">
        <f t="shared" ca="1" si="24"/>
        <v>Desvinculado</v>
      </c>
      <c r="Q741" s="129"/>
      <c r="R741" s="104">
        <v>2</v>
      </c>
      <c r="S741" s="104">
        <f t="shared" si="28"/>
        <v>2</v>
      </c>
      <c r="T741" s="104">
        <f t="shared" si="2"/>
        <v>59</v>
      </c>
      <c r="U741" s="129">
        <f t="shared" si="3"/>
        <v>2.5</v>
      </c>
      <c r="V741" s="129"/>
      <c r="W741" s="129" t="str">
        <f t="shared" ca="1" si="4"/>
        <v>No Aplica</v>
      </c>
      <c r="X741" s="129">
        <f t="shared" ca="1" si="5"/>
        <v>2026</v>
      </c>
      <c r="Y741" s="129">
        <f t="shared" ca="1" si="6"/>
        <v>2029</v>
      </c>
      <c r="Z741" s="129"/>
      <c r="AA741" s="113">
        <f t="shared" si="7"/>
        <v>-45042</v>
      </c>
      <c r="AB741" s="112">
        <f t="shared" si="8"/>
        <v>1</v>
      </c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</row>
    <row r="742" spans="1:39">
      <c r="A742" s="22" t="s">
        <v>4024</v>
      </c>
      <c r="B742" s="23" t="s">
        <v>463</v>
      </c>
      <c r="C742" s="23" t="s">
        <v>464</v>
      </c>
      <c r="D742" s="23" t="s">
        <v>1074</v>
      </c>
      <c r="E742" s="147" t="s">
        <v>4025</v>
      </c>
      <c r="F742" s="23" t="s">
        <v>33</v>
      </c>
      <c r="G742" s="134">
        <v>44186</v>
      </c>
      <c r="H742" s="125">
        <v>44197</v>
      </c>
      <c r="I742" s="23" t="s">
        <v>4026</v>
      </c>
      <c r="J742" s="26">
        <v>1</v>
      </c>
      <c r="K742" s="23" t="s">
        <v>4027</v>
      </c>
      <c r="L742" s="209"/>
      <c r="M742" s="210"/>
      <c r="N742" s="210"/>
      <c r="O742" s="210"/>
      <c r="P742" s="23" t="str">
        <f t="shared" ca="1" si="24"/>
        <v>Nombrado Vigente</v>
      </c>
      <c r="Q742" s="129"/>
      <c r="R742" s="129"/>
      <c r="S742" s="104" t="str">
        <f t="shared" si="28"/>
        <v/>
      </c>
      <c r="T742" s="104" t="str">
        <f t="shared" si="2"/>
        <v/>
      </c>
      <c r="U742" s="129" t="str">
        <f t="shared" si="3"/>
        <v/>
      </c>
      <c r="V742" s="129"/>
      <c r="W742" s="129">
        <f t="shared" ca="1" si="4"/>
        <v>2024</v>
      </c>
      <c r="X742" s="129">
        <f t="shared" ca="1" si="5"/>
        <v>2026</v>
      </c>
      <c r="Y742" s="129">
        <f t="shared" ca="1" si="6"/>
        <v>2029</v>
      </c>
      <c r="Z742" s="129"/>
      <c r="AA742" s="113">
        <f t="shared" si="7"/>
        <v>0</v>
      </c>
      <c r="AB742" s="112">
        <f t="shared" si="8"/>
        <v>0</v>
      </c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</row>
    <row r="743" spans="1:39">
      <c r="A743" s="22" t="s">
        <v>4028</v>
      </c>
      <c r="B743" s="23" t="s">
        <v>429</v>
      </c>
      <c r="C743" s="23" t="s">
        <v>588</v>
      </c>
      <c r="D743" s="23" t="s">
        <v>4029</v>
      </c>
      <c r="E743" s="147" t="s">
        <v>4030</v>
      </c>
      <c r="F743" s="23" t="s">
        <v>33</v>
      </c>
      <c r="G743" s="134">
        <v>44162</v>
      </c>
      <c r="H743" s="134">
        <v>44179</v>
      </c>
      <c r="I743" s="23" t="s">
        <v>4031</v>
      </c>
      <c r="J743" s="26">
        <v>1</v>
      </c>
      <c r="K743" s="23" t="s">
        <v>4032</v>
      </c>
      <c r="L743" s="209"/>
      <c r="M743" s="210"/>
      <c r="N743" s="210"/>
      <c r="O743" s="210"/>
      <c r="P743" s="23" t="str">
        <f t="shared" ca="1" si="24"/>
        <v>Nombrado Vigente</v>
      </c>
      <c r="Q743" s="129"/>
      <c r="R743" s="129"/>
      <c r="S743" s="104" t="str">
        <f t="shared" si="28"/>
        <v/>
      </c>
      <c r="T743" s="104" t="str">
        <f t="shared" si="2"/>
        <v/>
      </c>
      <c r="U743" s="129" t="str">
        <f t="shared" si="3"/>
        <v/>
      </c>
      <c r="V743" s="129"/>
      <c r="W743" s="129" t="str">
        <f t="shared" ca="1" si="4"/>
        <v>No Aplica</v>
      </c>
      <c r="X743" s="129">
        <f t="shared" ca="1" si="5"/>
        <v>2026</v>
      </c>
      <c r="Y743" s="129">
        <f t="shared" ca="1" si="6"/>
        <v>2029</v>
      </c>
      <c r="Z743" s="129"/>
      <c r="AA743" s="113">
        <f t="shared" si="7"/>
        <v>0</v>
      </c>
      <c r="AB743" s="112">
        <f t="shared" si="8"/>
        <v>0</v>
      </c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</row>
    <row r="744" spans="1:39">
      <c r="A744" s="160" t="s">
        <v>4033</v>
      </c>
      <c r="B744" s="161" t="s">
        <v>919</v>
      </c>
      <c r="C744" s="161" t="s">
        <v>920</v>
      </c>
      <c r="D744" s="161" t="s">
        <v>1161</v>
      </c>
      <c r="E744" s="216" t="s">
        <v>4034</v>
      </c>
      <c r="F744" s="161" t="s">
        <v>33</v>
      </c>
      <c r="G744" s="162">
        <v>44083</v>
      </c>
      <c r="H744" s="162">
        <v>44095</v>
      </c>
      <c r="I744" s="161" t="s">
        <v>4035</v>
      </c>
      <c r="J744" s="163">
        <v>1</v>
      </c>
      <c r="K744" s="161" t="s">
        <v>4036</v>
      </c>
      <c r="L744" s="218"/>
      <c r="M744" s="219"/>
      <c r="N744" s="165" t="s">
        <v>47</v>
      </c>
      <c r="O744" s="166">
        <v>45261</v>
      </c>
      <c r="P744" s="161" t="str">
        <f t="shared" ca="1" si="24"/>
        <v>Desvinculado</v>
      </c>
      <c r="Q744" s="144"/>
      <c r="R744" s="144"/>
      <c r="S744" s="167">
        <f t="shared" si="28"/>
        <v>10</v>
      </c>
      <c r="T744" s="167">
        <f t="shared" si="2"/>
        <v>90</v>
      </c>
      <c r="U744" s="144">
        <f t="shared" si="3"/>
        <v>3.2</v>
      </c>
      <c r="V744" s="144"/>
      <c r="W744" s="144" t="str">
        <f t="shared" ca="1" si="4"/>
        <v>No Aplica</v>
      </c>
      <c r="X744" s="144">
        <f t="shared" ca="1" si="5"/>
        <v>2026</v>
      </c>
      <c r="Y744" s="144">
        <f t="shared" ca="1" si="6"/>
        <v>2029</v>
      </c>
      <c r="Z744" s="144"/>
      <c r="AA744" s="168">
        <f t="shared" si="7"/>
        <v>-45261</v>
      </c>
      <c r="AB744" s="167">
        <f t="shared" si="8"/>
        <v>0</v>
      </c>
      <c r="AC744" s="167"/>
      <c r="AD744" s="167"/>
      <c r="AE744" s="167"/>
      <c r="AF744" s="167"/>
      <c r="AG744" s="167"/>
      <c r="AH744" s="167"/>
      <c r="AI744" s="167"/>
      <c r="AJ744" s="167"/>
      <c r="AK744" s="167"/>
      <c r="AL744" s="167"/>
      <c r="AM744" s="167"/>
    </row>
    <row r="745" spans="1:39">
      <c r="A745" s="22" t="s">
        <v>4037</v>
      </c>
      <c r="B745" s="23" t="s">
        <v>175</v>
      </c>
      <c r="C745" s="23" t="s">
        <v>553</v>
      </c>
      <c r="D745" s="23" t="s">
        <v>4038</v>
      </c>
      <c r="E745" s="147" t="s">
        <v>4039</v>
      </c>
      <c r="F745" s="23" t="s">
        <v>33</v>
      </c>
      <c r="G745" s="125">
        <v>44095</v>
      </c>
      <c r="H745" s="125">
        <v>44298</v>
      </c>
      <c r="I745" s="23" t="s">
        <v>4040</v>
      </c>
      <c r="J745" s="26">
        <v>1</v>
      </c>
      <c r="K745" s="23" t="s">
        <v>4041</v>
      </c>
      <c r="L745" s="209"/>
      <c r="M745" s="210"/>
      <c r="N745" s="210"/>
      <c r="O745" s="210"/>
      <c r="P745" s="23" t="str">
        <f t="shared" ca="1" si="24"/>
        <v>Nombrado Vigente</v>
      </c>
      <c r="Q745" s="129"/>
      <c r="R745" s="129"/>
      <c r="S745" s="104" t="str">
        <f t="shared" si="28"/>
        <v/>
      </c>
      <c r="T745" s="104" t="str">
        <f t="shared" si="2"/>
        <v/>
      </c>
      <c r="U745" s="129" t="str">
        <f t="shared" si="3"/>
        <v/>
      </c>
      <c r="V745" s="129"/>
      <c r="W745" s="129">
        <f t="shared" ca="1" si="4"/>
        <v>2024</v>
      </c>
      <c r="X745" s="129">
        <f t="shared" ca="1" si="5"/>
        <v>2027</v>
      </c>
      <c r="Y745" s="129">
        <f t="shared" ca="1" si="6"/>
        <v>2030</v>
      </c>
      <c r="Z745" s="129"/>
      <c r="AA745" s="113">
        <f t="shared" si="7"/>
        <v>0</v>
      </c>
      <c r="AB745" s="112">
        <f t="shared" si="8"/>
        <v>0</v>
      </c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</row>
    <row r="746" spans="1:39">
      <c r="A746" s="22" t="s">
        <v>4042</v>
      </c>
      <c r="B746" s="23" t="s">
        <v>29</v>
      </c>
      <c r="C746" s="23" t="s">
        <v>693</v>
      </c>
      <c r="D746" s="23" t="s">
        <v>4043</v>
      </c>
      <c r="E746" s="147" t="s">
        <v>4044</v>
      </c>
      <c r="F746" s="23" t="s">
        <v>33</v>
      </c>
      <c r="G746" s="125">
        <v>44217</v>
      </c>
      <c r="H746" s="125">
        <v>44228</v>
      </c>
      <c r="I746" s="23" t="s">
        <v>4045</v>
      </c>
      <c r="J746" s="26">
        <v>1</v>
      </c>
      <c r="K746" s="23" t="s">
        <v>4046</v>
      </c>
      <c r="L746" s="209"/>
      <c r="M746" s="210"/>
      <c r="N746" s="127" t="s">
        <v>36</v>
      </c>
      <c r="O746" s="159">
        <v>45124</v>
      </c>
      <c r="P746" s="23" t="str">
        <f t="shared" ca="1" si="24"/>
        <v>Desvinculado</v>
      </c>
      <c r="Q746" s="129"/>
      <c r="R746" s="104">
        <v>2</v>
      </c>
      <c r="S746" s="104">
        <f t="shared" si="28"/>
        <v>5</v>
      </c>
      <c r="T746" s="104">
        <f t="shared" si="2"/>
        <v>71</v>
      </c>
      <c r="U746" s="129">
        <f t="shared" si="3"/>
        <v>2.5</v>
      </c>
      <c r="V746" s="129"/>
      <c r="W746" s="129">
        <f t="shared" ca="1" si="4"/>
        <v>2024</v>
      </c>
      <c r="X746" s="129">
        <f t="shared" ca="1" si="5"/>
        <v>2027</v>
      </c>
      <c r="Y746" s="129">
        <f t="shared" ca="1" si="6"/>
        <v>2030</v>
      </c>
      <c r="Z746" s="129"/>
      <c r="AA746" s="113">
        <f t="shared" si="7"/>
        <v>-45124</v>
      </c>
      <c r="AB746" s="112">
        <f t="shared" si="8"/>
        <v>1</v>
      </c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</row>
    <row r="747" spans="1:39">
      <c r="A747" s="22" t="s">
        <v>4047</v>
      </c>
      <c r="B747" s="23" t="s">
        <v>294</v>
      </c>
      <c r="C747" s="23" t="s">
        <v>971</v>
      </c>
      <c r="D747" s="23" t="s">
        <v>910</v>
      </c>
      <c r="E747" s="147" t="s">
        <v>4048</v>
      </c>
      <c r="F747" s="23" t="s">
        <v>33</v>
      </c>
      <c r="G747" s="125">
        <v>44137</v>
      </c>
      <c r="H747" s="125">
        <v>44136</v>
      </c>
      <c r="I747" s="23" t="s">
        <v>4049</v>
      </c>
      <c r="J747" s="26">
        <v>1</v>
      </c>
      <c r="K747" s="23" t="s">
        <v>4050</v>
      </c>
      <c r="L747" s="209"/>
      <c r="M747" s="210"/>
      <c r="N747" s="127" t="s">
        <v>36</v>
      </c>
      <c r="O747" s="159">
        <v>45123</v>
      </c>
      <c r="P747" s="23" t="str">
        <f t="shared" ca="1" si="24"/>
        <v>Desvinculado</v>
      </c>
      <c r="Q747" s="129"/>
      <c r="R747" s="104">
        <v>2</v>
      </c>
      <c r="S747" s="104">
        <f t="shared" si="28"/>
        <v>5</v>
      </c>
      <c r="T747" s="104">
        <f t="shared" si="2"/>
        <v>71</v>
      </c>
      <c r="U747" s="129">
        <f t="shared" si="3"/>
        <v>2.7</v>
      </c>
      <c r="V747" s="129"/>
      <c r="W747" s="129" t="str">
        <f t="shared" ca="1" si="4"/>
        <v>No Aplica</v>
      </c>
      <c r="X747" s="129">
        <f t="shared" ca="1" si="5"/>
        <v>2026</v>
      </c>
      <c r="Y747" s="129">
        <f t="shared" ca="1" si="6"/>
        <v>2029</v>
      </c>
      <c r="Z747" s="129"/>
      <c r="AA747" s="113">
        <f t="shared" si="7"/>
        <v>-45123</v>
      </c>
      <c r="AB747" s="112">
        <f t="shared" si="8"/>
        <v>1</v>
      </c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</row>
    <row r="748" spans="1:39">
      <c r="A748" s="22" t="s">
        <v>4051</v>
      </c>
      <c r="B748" s="23" t="s">
        <v>29</v>
      </c>
      <c r="C748" s="23" t="s">
        <v>30</v>
      </c>
      <c r="D748" s="23" t="s">
        <v>4052</v>
      </c>
      <c r="E748" s="147" t="s">
        <v>4053</v>
      </c>
      <c r="F748" s="23" t="s">
        <v>43</v>
      </c>
      <c r="G748" s="134">
        <v>44179</v>
      </c>
      <c r="H748" s="134">
        <v>44180</v>
      </c>
      <c r="I748" s="23" t="s">
        <v>4054</v>
      </c>
      <c r="J748" s="26">
        <v>1</v>
      </c>
      <c r="K748" s="23" t="s">
        <v>4055</v>
      </c>
      <c r="L748" s="209"/>
      <c r="M748" s="210"/>
      <c r="N748" s="210"/>
      <c r="O748" s="210"/>
      <c r="P748" s="23" t="str">
        <f t="shared" ca="1" si="24"/>
        <v>Nombrado Vigente</v>
      </c>
      <c r="Q748" s="129"/>
      <c r="R748" s="129"/>
      <c r="S748" s="104" t="str">
        <f t="shared" si="28"/>
        <v/>
      </c>
      <c r="T748" s="104" t="str">
        <f t="shared" si="2"/>
        <v/>
      </c>
      <c r="U748" s="129" t="str">
        <f t="shared" si="3"/>
        <v/>
      </c>
      <c r="V748" s="129"/>
      <c r="W748" s="129" t="str">
        <f t="shared" ca="1" si="4"/>
        <v>No Aplica</v>
      </c>
      <c r="X748" s="129">
        <f t="shared" ca="1" si="5"/>
        <v>2026</v>
      </c>
      <c r="Y748" s="129">
        <f t="shared" ca="1" si="6"/>
        <v>2029</v>
      </c>
      <c r="Z748" s="129"/>
      <c r="AA748" s="113">
        <f t="shared" si="7"/>
        <v>0</v>
      </c>
      <c r="AB748" s="112">
        <f t="shared" si="8"/>
        <v>0</v>
      </c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</row>
    <row r="749" spans="1:39">
      <c r="A749" s="22" t="s">
        <v>4056</v>
      </c>
      <c r="B749" s="23" t="s">
        <v>300</v>
      </c>
      <c r="C749" s="23" t="s">
        <v>966</v>
      </c>
      <c r="D749" s="23" t="s">
        <v>1069</v>
      </c>
      <c r="E749" s="147" t="s">
        <v>4057</v>
      </c>
      <c r="F749" s="23" t="s">
        <v>43</v>
      </c>
      <c r="G749" s="125">
        <v>44144</v>
      </c>
      <c r="H749" s="125">
        <v>44166</v>
      </c>
      <c r="I749" s="23" t="s">
        <v>4058</v>
      </c>
      <c r="J749" s="26">
        <v>1</v>
      </c>
      <c r="K749" s="23" t="s">
        <v>4059</v>
      </c>
      <c r="L749" s="209"/>
      <c r="M749" s="210"/>
      <c r="N749" s="210"/>
      <c r="O749" s="210"/>
      <c r="P749" s="23" t="str">
        <f t="shared" ca="1" si="24"/>
        <v>Nombrado Vigente</v>
      </c>
      <c r="Q749" s="129"/>
      <c r="R749" s="129"/>
      <c r="S749" s="104" t="str">
        <f t="shared" si="28"/>
        <v/>
      </c>
      <c r="T749" s="104" t="str">
        <f t="shared" si="2"/>
        <v/>
      </c>
      <c r="U749" s="129" t="str">
        <f t="shared" si="3"/>
        <v/>
      </c>
      <c r="V749" s="129"/>
      <c r="W749" s="129" t="str">
        <f t="shared" ca="1" si="4"/>
        <v>No Aplica</v>
      </c>
      <c r="X749" s="129">
        <f t="shared" ca="1" si="5"/>
        <v>2026</v>
      </c>
      <c r="Y749" s="129">
        <f t="shared" ca="1" si="6"/>
        <v>2029</v>
      </c>
      <c r="Z749" s="129"/>
      <c r="AA749" s="113">
        <f t="shared" si="7"/>
        <v>0</v>
      </c>
      <c r="AB749" s="112">
        <f t="shared" si="8"/>
        <v>0</v>
      </c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</row>
    <row r="750" spans="1:39">
      <c r="A750" s="22" t="s">
        <v>4060</v>
      </c>
      <c r="B750" s="23" t="s">
        <v>56</v>
      </c>
      <c r="C750" s="23" t="s">
        <v>584</v>
      </c>
      <c r="D750" s="23" t="s">
        <v>4061</v>
      </c>
      <c r="E750" s="147" t="s">
        <v>4062</v>
      </c>
      <c r="F750" s="23" t="s">
        <v>43</v>
      </c>
      <c r="G750" s="134">
        <v>44117</v>
      </c>
      <c r="H750" s="125">
        <v>44136</v>
      </c>
      <c r="I750" s="23" t="s">
        <v>4063</v>
      </c>
      <c r="J750" s="26">
        <v>1</v>
      </c>
      <c r="K750" s="23" t="s">
        <v>4064</v>
      </c>
      <c r="L750" s="209"/>
      <c r="M750" s="210"/>
      <c r="N750" s="210"/>
      <c r="O750" s="210"/>
      <c r="P750" s="23" t="str">
        <f t="shared" ca="1" si="24"/>
        <v>Nombrado Vigente</v>
      </c>
      <c r="Q750" s="129"/>
      <c r="R750" s="129"/>
      <c r="S750" s="104" t="str">
        <f t="shared" si="28"/>
        <v/>
      </c>
      <c r="T750" s="104" t="str">
        <f t="shared" si="2"/>
        <v/>
      </c>
      <c r="U750" s="129" t="str">
        <f t="shared" si="3"/>
        <v/>
      </c>
      <c r="V750" s="129"/>
      <c r="W750" s="129" t="str">
        <f t="shared" ca="1" si="4"/>
        <v>No Aplica</v>
      </c>
      <c r="X750" s="129">
        <f t="shared" ca="1" si="5"/>
        <v>2026</v>
      </c>
      <c r="Y750" s="129">
        <f t="shared" ca="1" si="6"/>
        <v>2029</v>
      </c>
      <c r="Z750" s="129"/>
      <c r="AA750" s="113">
        <f t="shared" si="7"/>
        <v>0</v>
      </c>
      <c r="AB750" s="112">
        <f t="shared" si="8"/>
        <v>0</v>
      </c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</row>
    <row r="751" spans="1:39">
      <c r="A751" s="22" t="s">
        <v>4065</v>
      </c>
      <c r="B751" s="23" t="s">
        <v>39</v>
      </c>
      <c r="C751" s="23" t="s">
        <v>479</v>
      </c>
      <c r="D751" s="23" t="s">
        <v>4066</v>
      </c>
      <c r="E751" s="147" t="s">
        <v>4067</v>
      </c>
      <c r="F751" s="23" t="s">
        <v>43</v>
      </c>
      <c r="G751" s="134">
        <v>44154</v>
      </c>
      <c r="H751" s="134">
        <v>44181</v>
      </c>
      <c r="I751" s="23" t="s">
        <v>4068</v>
      </c>
      <c r="J751" s="26">
        <v>1</v>
      </c>
      <c r="K751" s="23" t="s">
        <v>4069</v>
      </c>
      <c r="L751" s="209"/>
      <c r="M751" s="210"/>
      <c r="N751" s="210"/>
      <c r="O751" s="210"/>
      <c r="P751" s="23" t="str">
        <f t="shared" ca="1" si="24"/>
        <v>Nombrado Vigente</v>
      </c>
      <c r="Q751" s="129"/>
      <c r="R751" s="129"/>
      <c r="S751" s="104" t="str">
        <f t="shared" si="28"/>
        <v/>
      </c>
      <c r="T751" s="104" t="str">
        <f t="shared" si="2"/>
        <v/>
      </c>
      <c r="U751" s="129" t="str">
        <f t="shared" si="3"/>
        <v/>
      </c>
      <c r="V751" s="129"/>
      <c r="W751" s="129" t="str">
        <f t="shared" ca="1" si="4"/>
        <v>No Aplica</v>
      </c>
      <c r="X751" s="129">
        <f t="shared" ca="1" si="5"/>
        <v>2026</v>
      </c>
      <c r="Y751" s="129">
        <f t="shared" ca="1" si="6"/>
        <v>2029</v>
      </c>
      <c r="Z751" s="129"/>
      <c r="AA751" s="113">
        <f t="shared" si="7"/>
        <v>0</v>
      </c>
      <c r="AB751" s="112">
        <f t="shared" si="8"/>
        <v>0</v>
      </c>
      <c r="AC751" s="111"/>
      <c r="AD751" s="111"/>
      <c r="AE751" s="111"/>
      <c r="AF751" s="111"/>
      <c r="AG751" s="111"/>
      <c r="AH751" s="111"/>
      <c r="AI751" s="111"/>
      <c r="AJ751" s="111"/>
      <c r="AK751" s="111"/>
      <c r="AL751" s="111"/>
      <c r="AM751" s="111"/>
    </row>
    <row r="752" spans="1:39">
      <c r="A752" s="22" t="s">
        <v>4070</v>
      </c>
      <c r="B752" s="23" t="s">
        <v>39</v>
      </c>
      <c r="C752" s="23" t="s">
        <v>266</v>
      </c>
      <c r="D752" s="23" t="s">
        <v>4071</v>
      </c>
      <c r="E752" s="147" t="s">
        <v>4072</v>
      </c>
      <c r="F752" s="23" t="s">
        <v>43</v>
      </c>
      <c r="G752" s="125">
        <v>44036</v>
      </c>
      <c r="H752" s="125">
        <v>44044</v>
      </c>
      <c r="I752" s="23" t="s">
        <v>4073</v>
      </c>
      <c r="J752" s="26">
        <v>1</v>
      </c>
      <c r="K752" s="23" t="s">
        <v>4074</v>
      </c>
      <c r="L752" s="209"/>
      <c r="M752" s="210"/>
      <c r="N752" s="210"/>
      <c r="O752" s="210"/>
      <c r="P752" s="23" t="str">
        <f t="shared" ca="1" si="24"/>
        <v>Nombrado Vigente</v>
      </c>
      <c r="Q752" s="129"/>
      <c r="R752" s="129"/>
      <c r="S752" s="104" t="str">
        <f t="shared" si="28"/>
        <v/>
      </c>
      <c r="T752" s="104" t="str">
        <f t="shared" si="2"/>
        <v/>
      </c>
      <c r="U752" s="129" t="str">
        <f t="shared" si="3"/>
        <v/>
      </c>
      <c r="V752" s="129"/>
      <c r="W752" s="129" t="str">
        <f t="shared" ca="1" si="4"/>
        <v>No Aplica</v>
      </c>
      <c r="X752" s="129">
        <f t="shared" ca="1" si="5"/>
        <v>2026</v>
      </c>
      <c r="Y752" s="129">
        <f t="shared" ca="1" si="6"/>
        <v>2029</v>
      </c>
      <c r="Z752" s="129"/>
      <c r="AA752" s="113">
        <f t="shared" si="7"/>
        <v>0</v>
      </c>
      <c r="AB752" s="112">
        <f t="shared" si="8"/>
        <v>0</v>
      </c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</row>
    <row r="753" spans="1:39">
      <c r="A753" s="22" t="s">
        <v>4075</v>
      </c>
      <c r="B753" s="23" t="s">
        <v>39</v>
      </c>
      <c r="C753" s="23" t="s">
        <v>277</v>
      </c>
      <c r="D753" s="23" t="s">
        <v>4076</v>
      </c>
      <c r="E753" s="147" t="s">
        <v>4077</v>
      </c>
      <c r="F753" s="23" t="s">
        <v>43</v>
      </c>
      <c r="G753" s="134">
        <v>44158</v>
      </c>
      <c r="H753" s="125">
        <v>44166</v>
      </c>
      <c r="I753" s="23" t="s">
        <v>4078</v>
      </c>
      <c r="J753" s="26">
        <v>1</v>
      </c>
      <c r="K753" s="23" t="s">
        <v>4079</v>
      </c>
      <c r="L753" s="209"/>
      <c r="M753" s="210"/>
      <c r="N753" s="210"/>
      <c r="O753" s="210"/>
      <c r="P753" s="23" t="str">
        <f t="shared" ca="1" si="24"/>
        <v>Nombrado Vigente</v>
      </c>
      <c r="Q753" s="129"/>
      <c r="R753" s="129"/>
      <c r="S753" s="104" t="str">
        <f t="shared" si="28"/>
        <v/>
      </c>
      <c r="T753" s="104" t="str">
        <f t="shared" si="2"/>
        <v/>
      </c>
      <c r="U753" s="129" t="str">
        <f t="shared" si="3"/>
        <v/>
      </c>
      <c r="V753" s="129"/>
      <c r="W753" s="129" t="str">
        <f t="shared" ca="1" si="4"/>
        <v>No Aplica</v>
      </c>
      <c r="X753" s="129">
        <f t="shared" ca="1" si="5"/>
        <v>2026</v>
      </c>
      <c r="Y753" s="129">
        <f t="shared" ca="1" si="6"/>
        <v>2029</v>
      </c>
      <c r="Z753" s="129"/>
      <c r="AA753" s="113">
        <f t="shared" si="7"/>
        <v>0</v>
      </c>
      <c r="AB753" s="112">
        <f t="shared" si="8"/>
        <v>0</v>
      </c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</row>
    <row r="754" spans="1:39">
      <c r="A754" s="22" t="s">
        <v>4080</v>
      </c>
      <c r="B754" s="23" t="s">
        <v>39</v>
      </c>
      <c r="C754" s="23" t="s">
        <v>122</v>
      </c>
      <c r="D754" s="23" t="s">
        <v>4081</v>
      </c>
      <c r="E754" s="147" t="s">
        <v>4082</v>
      </c>
      <c r="F754" s="23" t="s">
        <v>33</v>
      </c>
      <c r="G754" s="125">
        <v>44235</v>
      </c>
      <c r="H754" s="125">
        <v>44256</v>
      </c>
      <c r="I754" s="23" t="s">
        <v>4083</v>
      </c>
      <c r="J754" s="26">
        <v>1</v>
      </c>
      <c r="K754" s="23" t="s">
        <v>4084</v>
      </c>
      <c r="L754" s="209"/>
      <c r="M754" s="210"/>
      <c r="N754" s="127" t="s">
        <v>36</v>
      </c>
      <c r="O754" s="175">
        <v>45160</v>
      </c>
      <c r="P754" s="23" t="str">
        <f t="shared" ca="1" si="24"/>
        <v>Desvinculado</v>
      </c>
      <c r="Q754" s="129"/>
      <c r="R754" s="104">
        <v>2</v>
      </c>
      <c r="S754" s="104">
        <f t="shared" si="28"/>
        <v>6</v>
      </c>
      <c r="T754" s="104">
        <f t="shared" si="2"/>
        <v>76</v>
      </c>
      <c r="U754" s="129">
        <f t="shared" si="3"/>
        <v>2.5</v>
      </c>
      <c r="V754" s="129"/>
      <c r="W754" s="129">
        <f t="shared" ca="1" si="4"/>
        <v>2024</v>
      </c>
      <c r="X754" s="129">
        <f t="shared" ca="1" si="5"/>
        <v>2027</v>
      </c>
      <c r="Y754" s="129">
        <f t="shared" ca="1" si="6"/>
        <v>2030</v>
      </c>
      <c r="Z754" s="129"/>
      <c r="AA754" s="113">
        <f t="shared" si="7"/>
        <v>-45160</v>
      </c>
      <c r="AB754" s="112">
        <f t="shared" si="8"/>
        <v>1</v>
      </c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</row>
    <row r="755" spans="1:39">
      <c r="A755" s="160" t="s">
        <v>4085</v>
      </c>
      <c r="B755" s="161" t="s">
        <v>271</v>
      </c>
      <c r="C755" s="161" t="s">
        <v>363</v>
      </c>
      <c r="D755" s="161" t="s">
        <v>4086</v>
      </c>
      <c r="E755" s="216" t="s">
        <v>4087</v>
      </c>
      <c r="F755" s="161" t="s">
        <v>43</v>
      </c>
      <c r="G755" s="162">
        <v>44102</v>
      </c>
      <c r="H755" s="162">
        <v>44105</v>
      </c>
      <c r="I755" s="161" t="s">
        <v>4088</v>
      </c>
      <c r="J755" s="163">
        <v>1</v>
      </c>
      <c r="K755" s="161" t="s">
        <v>4089</v>
      </c>
      <c r="L755" s="218"/>
      <c r="M755" s="219"/>
      <c r="N755" s="165" t="s">
        <v>254</v>
      </c>
      <c r="O755" s="166">
        <v>45200</v>
      </c>
      <c r="P755" s="161" t="str">
        <f t="shared" ca="1" si="24"/>
        <v>Desvinculado</v>
      </c>
      <c r="Q755" s="144"/>
      <c r="R755" s="167">
        <v>2</v>
      </c>
      <c r="S755" s="167">
        <f t="shared" si="28"/>
        <v>8</v>
      </c>
      <c r="T755" s="167">
        <f t="shared" si="2"/>
        <v>82</v>
      </c>
      <c r="U755" s="144">
        <f t="shared" si="3"/>
        <v>3</v>
      </c>
      <c r="V755" s="144"/>
      <c r="W755" s="144" t="str">
        <f t="shared" ca="1" si="4"/>
        <v>No Aplica</v>
      </c>
      <c r="X755" s="144">
        <f t="shared" ca="1" si="5"/>
        <v>2026</v>
      </c>
      <c r="Y755" s="144">
        <f t="shared" ca="1" si="6"/>
        <v>2029</v>
      </c>
      <c r="Z755" s="144"/>
      <c r="AA755" s="168">
        <f t="shared" si="7"/>
        <v>-45200</v>
      </c>
      <c r="AB755" s="167">
        <f t="shared" si="8"/>
        <v>1</v>
      </c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</row>
    <row r="756" spans="1:39">
      <c r="A756" s="22" t="s">
        <v>4090</v>
      </c>
      <c r="B756" s="23" t="s">
        <v>29</v>
      </c>
      <c r="C756" s="23" t="s">
        <v>511</v>
      </c>
      <c r="D756" s="23" t="s">
        <v>4091</v>
      </c>
      <c r="E756" s="147" t="s">
        <v>4092</v>
      </c>
      <c r="F756" s="23" t="s">
        <v>33</v>
      </c>
      <c r="G756" s="125">
        <v>44069</v>
      </c>
      <c r="H756" s="125">
        <v>44075</v>
      </c>
      <c r="I756" s="23" t="s">
        <v>4093</v>
      </c>
      <c r="J756" s="26">
        <v>1</v>
      </c>
      <c r="K756" s="23" t="s">
        <v>4094</v>
      </c>
      <c r="L756" s="209"/>
      <c r="M756" s="210"/>
      <c r="N756" s="210"/>
      <c r="O756" s="210"/>
      <c r="P756" s="23" t="str">
        <f t="shared" ca="1" si="24"/>
        <v>Nombrado Vigente</v>
      </c>
      <c r="Q756" s="129"/>
      <c r="R756" s="129"/>
      <c r="S756" s="104" t="str">
        <f t="shared" si="28"/>
        <v/>
      </c>
      <c r="T756" s="104" t="str">
        <f t="shared" si="2"/>
        <v/>
      </c>
      <c r="U756" s="129" t="str">
        <f t="shared" si="3"/>
        <v/>
      </c>
      <c r="V756" s="129"/>
      <c r="W756" s="129" t="str">
        <f t="shared" ca="1" si="4"/>
        <v>No Aplica</v>
      </c>
      <c r="X756" s="129">
        <f t="shared" ca="1" si="5"/>
        <v>2026</v>
      </c>
      <c r="Y756" s="129">
        <f t="shared" ca="1" si="6"/>
        <v>2029</v>
      </c>
      <c r="Z756" s="129"/>
      <c r="AA756" s="113">
        <f t="shared" si="7"/>
        <v>0</v>
      </c>
      <c r="AB756" s="112">
        <f t="shared" si="8"/>
        <v>0</v>
      </c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</row>
    <row r="757" spans="1:39">
      <c r="A757" s="160" t="s">
        <v>4095</v>
      </c>
      <c r="B757" s="161" t="s">
        <v>39</v>
      </c>
      <c r="C757" s="161" t="s">
        <v>1904</v>
      </c>
      <c r="D757" s="161" t="s">
        <v>705</v>
      </c>
      <c r="E757" s="216" t="s">
        <v>4096</v>
      </c>
      <c r="F757" s="161" t="s">
        <v>43</v>
      </c>
      <c r="G757" s="162">
        <v>44113</v>
      </c>
      <c r="H757" s="217">
        <v>44130</v>
      </c>
      <c r="I757" s="161" t="s">
        <v>4097</v>
      </c>
      <c r="J757" s="163">
        <v>1</v>
      </c>
      <c r="K757" s="161" t="s">
        <v>4098</v>
      </c>
      <c r="L757" s="218"/>
      <c r="M757" s="219"/>
      <c r="N757" s="165" t="s">
        <v>254</v>
      </c>
      <c r="O757" s="166">
        <v>45226</v>
      </c>
      <c r="P757" s="161" t="str">
        <f t="shared" ca="1" si="24"/>
        <v>Desvinculado</v>
      </c>
      <c r="Q757" s="144"/>
      <c r="R757" s="167">
        <v>2</v>
      </c>
      <c r="S757" s="167">
        <f t="shared" si="28"/>
        <v>8</v>
      </c>
      <c r="T757" s="167">
        <f t="shared" si="2"/>
        <v>85</v>
      </c>
      <c r="U757" s="144">
        <f t="shared" si="3"/>
        <v>3</v>
      </c>
      <c r="V757" s="144"/>
      <c r="W757" s="144" t="str">
        <f t="shared" ca="1" si="4"/>
        <v>No Aplica</v>
      </c>
      <c r="X757" s="144">
        <f t="shared" ca="1" si="5"/>
        <v>2026</v>
      </c>
      <c r="Y757" s="144">
        <f t="shared" ca="1" si="6"/>
        <v>2029</v>
      </c>
      <c r="Z757" s="144"/>
      <c r="AA757" s="168">
        <f t="shared" si="7"/>
        <v>-45226</v>
      </c>
      <c r="AB757" s="167">
        <f t="shared" si="8"/>
        <v>1</v>
      </c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</row>
    <row r="758" spans="1:39">
      <c r="A758" s="22" t="s">
        <v>4099</v>
      </c>
      <c r="B758" s="23" t="s">
        <v>29</v>
      </c>
      <c r="C758" s="23" t="s">
        <v>358</v>
      </c>
      <c r="D758" s="23" t="s">
        <v>4100</v>
      </c>
      <c r="E758" s="147" t="s">
        <v>4101</v>
      </c>
      <c r="F758" s="23" t="s">
        <v>43</v>
      </c>
      <c r="G758" s="125">
        <v>44097</v>
      </c>
      <c r="H758" s="125">
        <v>44105</v>
      </c>
      <c r="I758" s="23" t="s">
        <v>4102</v>
      </c>
      <c r="J758" s="26">
        <v>1</v>
      </c>
      <c r="K758" s="23" t="s">
        <v>4103</v>
      </c>
      <c r="L758" s="209"/>
      <c r="M758" s="210"/>
      <c r="N758" s="210"/>
      <c r="O758" s="210"/>
      <c r="P758" s="23" t="str">
        <f t="shared" ca="1" si="24"/>
        <v>Nombrado Vigente</v>
      </c>
      <c r="Q758" s="129"/>
      <c r="R758" s="129"/>
      <c r="S758" s="104" t="str">
        <f t="shared" si="28"/>
        <v/>
      </c>
      <c r="T758" s="104" t="str">
        <f t="shared" si="2"/>
        <v/>
      </c>
      <c r="U758" s="129" t="str">
        <f t="shared" si="3"/>
        <v/>
      </c>
      <c r="V758" s="129"/>
      <c r="W758" s="129" t="str">
        <f t="shared" ca="1" si="4"/>
        <v>No Aplica</v>
      </c>
      <c r="X758" s="129">
        <f t="shared" ca="1" si="5"/>
        <v>2026</v>
      </c>
      <c r="Y758" s="129">
        <f t="shared" ca="1" si="6"/>
        <v>2029</v>
      </c>
      <c r="Z758" s="129"/>
      <c r="AA758" s="113">
        <f t="shared" si="7"/>
        <v>0</v>
      </c>
      <c r="AB758" s="112">
        <f t="shared" si="8"/>
        <v>0</v>
      </c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</row>
    <row r="759" spans="1:39">
      <c r="A759" s="22" t="s">
        <v>4104</v>
      </c>
      <c r="B759" s="23" t="s">
        <v>175</v>
      </c>
      <c r="C759" s="23" t="s">
        <v>238</v>
      </c>
      <c r="D759" s="23" t="s">
        <v>4105</v>
      </c>
      <c r="E759" s="147" t="s">
        <v>4106</v>
      </c>
      <c r="F759" s="23" t="s">
        <v>43</v>
      </c>
      <c r="G759" s="125">
        <v>44091</v>
      </c>
      <c r="H759" s="125">
        <v>44142</v>
      </c>
      <c r="I759" s="23" t="s">
        <v>4107</v>
      </c>
      <c r="J759" s="26">
        <v>1</v>
      </c>
      <c r="K759" s="23" t="s">
        <v>4108</v>
      </c>
      <c r="L759" s="209"/>
      <c r="M759" s="210"/>
      <c r="N759" s="210"/>
      <c r="O759" s="210"/>
      <c r="P759" s="23" t="str">
        <f t="shared" ca="1" si="24"/>
        <v>Nombrado Vigente</v>
      </c>
      <c r="Q759" s="129"/>
      <c r="R759" s="129"/>
      <c r="S759" s="104" t="str">
        <f t="shared" si="28"/>
        <v/>
      </c>
      <c r="T759" s="104" t="str">
        <f t="shared" si="2"/>
        <v/>
      </c>
      <c r="U759" s="129" t="str">
        <f t="shared" si="3"/>
        <v/>
      </c>
      <c r="V759" s="129"/>
      <c r="W759" s="129" t="str">
        <f t="shared" ca="1" si="4"/>
        <v>No Aplica</v>
      </c>
      <c r="X759" s="129">
        <f t="shared" ca="1" si="5"/>
        <v>2026</v>
      </c>
      <c r="Y759" s="129">
        <f t="shared" ca="1" si="6"/>
        <v>2029</v>
      </c>
      <c r="Z759" s="129"/>
      <c r="AA759" s="113">
        <f t="shared" si="7"/>
        <v>0</v>
      </c>
      <c r="AB759" s="112">
        <f t="shared" si="8"/>
        <v>0</v>
      </c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</row>
    <row r="760" spans="1:39">
      <c r="A760" s="22" t="s">
        <v>4109</v>
      </c>
      <c r="B760" s="23" t="s">
        <v>300</v>
      </c>
      <c r="C760" s="23" t="s">
        <v>941</v>
      </c>
      <c r="D760" s="23" t="s">
        <v>4110</v>
      </c>
      <c r="E760" s="147" t="s">
        <v>4111</v>
      </c>
      <c r="F760" s="23" t="s">
        <v>43</v>
      </c>
      <c r="G760" s="134">
        <v>44148</v>
      </c>
      <c r="H760" s="125">
        <v>44166</v>
      </c>
      <c r="I760" s="23" t="s">
        <v>4112</v>
      </c>
      <c r="J760" s="26">
        <v>1</v>
      </c>
      <c r="K760" s="23" t="s">
        <v>4113</v>
      </c>
      <c r="L760" s="209"/>
      <c r="M760" s="210"/>
      <c r="N760" s="210"/>
      <c r="O760" s="210"/>
      <c r="P760" s="23" t="str">
        <f t="shared" ca="1" si="24"/>
        <v>Nombrado Vigente</v>
      </c>
      <c r="Q760" s="129"/>
      <c r="R760" s="129"/>
      <c r="S760" s="104" t="str">
        <f t="shared" si="28"/>
        <v/>
      </c>
      <c r="T760" s="104" t="str">
        <f t="shared" si="2"/>
        <v/>
      </c>
      <c r="U760" s="129" t="str">
        <f t="shared" si="3"/>
        <v/>
      </c>
      <c r="V760" s="129"/>
      <c r="W760" s="129" t="str">
        <f t="shared" ca="1" si="4"/>
        <v>No Aplica</v>
      </c>
      <c r="X760" s="129">
        <f t="shared" ca="1" si="5"/>
        <v>2026</v>
      </c>
      <c r="Y760" s="129">
        <f t="shared" ca="1" si="6"/>
        <v>2029</v>
      </c>
      <c r="Z760" s="129"/>
      <c r="AA760" s="113">
        <f t="shared" si="7"/>
        <v>0</v>
      </c>
      <c r="AB760" s="112">
        <f t="shared" si="8"/>
        <v>0</v>
      </c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</row>
    <row r="761" spans="1:39">
      <c r="A761" s="22" t="s">
        <v>4114</v>
      </c>
      <c r="B761" s="23" t="s">
        <v>127</v>
      </c>
      <c r="C761" s="23" t="s">
        <v>935</v>
      </c>
      <c r="D761" s="23" t="s">
        <v>2133</v>
      </c>
      <c r="E761" s="147" t="s">
        <v>4115</v>
      </c>
      <c r="F761" s="23" t="s">
        <v>43</v>
      </c>
      <c r="G761" s="134">
        <v>44151</v>
      </c>
      <c r="H761" s="134">
        <v>44154</v>
      </c>
      <c r="I761" s="23" t="s">
        <v>4116</v>
      </c>
      <c r="J761" s="26">
        <v>1</v>
      </c>
      <c r="K761" s="23" t="s">
        <v>4117</v>
      </c>
      <c r="L761" s="209"/>
      <c r="M761" s="210"/>
      <c r="N761" s="127" t="s">
        <v>47</v>
      </c>
      <c r="O761" s="159">
        <v>45137</v>
      </c>
      <c r="P761" s="23" t="str">
        <f t="shared" ca="1" si="24"/>
        <v>Desvinculado</v>
      </c>
      <c r="Q761" s="104"/>
      <c r="R761" s="104">
        <v>2</v>
      </c>
      <c r="S761" s="104">
        <f t="shared" si="28"/>
        <v>5</v>
      </c>
      <c r="T761" s="104">
        <f t="shared" si="2"/>
        <v>73</v>
      </c>
      <c r="U761" s="129">
        <f t="shared" si="3"/>
        <v>2.7</v>
      </c>
      <c r="V761" s="129"/>
      <c r="W761" s="129" t="str">
        <f t="shared" ca="1" si="4"/>
        <v>No Aplica</v>
      </c>
      <c r="X761" s="129">
        <f t="shared" ca="1" si="5"/>
        <v>2026</v>
      </c>
      <c r="Y761" s="129">
        <f t="shared" ca="1" si="6"/>
        <v>2029</v>
      </c>
      <c r="Z761" s="129"/>
      <c r="AA761" s="113">
        <f t="shared" si="7"/>
        <v>-45137</v>
      </c>
      <c r="AB761" s="112">
        <f t="shared" si="8"/>
        <v>1</v>
      </c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</row>
    <row r="762" spans="1:39">
      <c r="A762" s="22" t="s">
        <v>4118</v>
      </c>
      <c r="B762" s="23" t="s">
        <v>49</v>
      </c>
      <c r="C762" s="23" t="s">
        <v>165</v>
      </c>
      <c r="D762" s="23" t="s">
        <v>4119</v>
      </c>
      <c r="E762" s="147" t="s">
        <v>4120</v>
      </c>
      <c r="F762" s="23" t="s">
        <v>43</v>
      </c>
      <c r="G762" s="134">
        <v>44155</v>
      </c>
      <c r="H762" s="134">
        <v>44179</v>
      </c>
      <c r="I762" s="23" t="s">
        <v>4121</v>
      </c>
      <c r="J762" s="26">
        <v>1</v>
      </c>
      <c r="K762" s="23" t="s">
        <v>4122</v>
      </c>
      <c r="L762" s="209"/>
      <c r="M762" s="210"/>
      <c r="N762" s="210"/>
      <c r="O762" s="210"/>
      <c r="P762" s="23" t="str">
        <f t="shared" ca="1" si="24"/>
        <v>Nombrado Vigente</v>
      </c>
      <c r="Q762" s="129"/>
      <c r="R762" s="129"/>
      <c r="S762" s="104" t="str">
        <f t="shared" si="28"/>
        <v/>
      </c>
      <c r="T762" s="104" t="str">
        <f t="shared" si="2"/>
        <v/>
      </c>
      <c r="U762" s="129" t="str">
        <f t="shared" si="3"/>
        <v/>
      </c>
      <c r="V762" s="129"/>
      <c r="W762" s="129" t="str">
        <f t="shared" ca="1" si="4"/>
        <v>No Aplica</v>
      </c>
      <c r="X762" s="129">
        <f t="shared" ca="1" si="5"/>
        <v>2026</v>
      </c>
      <c r="Y762" s="129">
        <f t="shared" ca="1" si="6"/>
        <v>2029</v>
      </c>
      <c r="Z762" s="129"/>
      <c r="AA762" s="113">
        <f t="shared" si="7"/>
        <v>0</v>
      </c>
      <c r="AB762" s="112">
        <f t="shared" si="8"/>
        <v>0</v>
      </c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</row>
    <row r="763" spans="1:39">
      <c r="A763" s="160" t="s">
        <v>4123</v>
      </c>
      <c r="B763" s="161" t="s">
        <v>181</v>
      </c>
      <c r="C763" s="161" t="s">
        <v>249</v>
      </c>
      <c r="D763" s="161" t="s">
        <v>4124</v>
      </c>
      <c r="E763" s="216" t="s">
        <v>4125</v>
      </c>
      <c r="F763" s="161" t="s">
        <v>43</v>
      </c>
      <c r="G763" s="217">
        <v>44134</v>
      </c>
      <c r="H763" s="217">
        <v>44151</v>
      </c>
      <c r="I763" s="161" t="s">
        <v>4126</v>
      </c>
      <c r="J763" s="163">
        <v>1</v>
      </c>
      <c r="K763" s="161" t="s">
        <v>4127</v>
      </c>
      <c r="L763" s="218"/>
      <c r="M763" s="219"/>
      <c r="N763" s="165" t="s">
        <v>47</v>
      </c>
      <c r="O763" s="166">
        <v>45246</v>
      </c>
      <c r="P763" s="161" t="str">
        <f t="shared" ca="1" si="24"/>
        <v>Desvinculado</v>
      </c>
      <c r="Q763" s="144"/>
      <c r="R763" s="167">
        <v>2</v>
      </c>
      <c r="S763" s="167">
        <f t="shared" si="28"/>
        <v>9</v>
      </c>
      <c r="T763" s="167">
        <f t="shared" si="2"/>
        <v>88</v>
      </c>
      <c r="U763" s="144">
        <f t="shared" si="3"/>
        <v>3</v>
      </c>
      <c r="V763" s="144"/>
      <c r="W763" s="144" t="str">
        <f t="shared" ca="1" si="4"/>
        <v>No Aplica</v>
      </c>
      <c r="X763" s="144">
        <f t="shared" ca="1" si="5"/>
        <v>2026</v>
      </c>
      <c r="Y763" s="144">
        <f t="shared" ca="1" si="6"/>
        <v>2029</v>
      </c>
      <c r="Z763" s="144"/>
      <c r="AA763" s="168">
        <f t="shared" si="7"/>
        <v>-45246</v>
      </c>
      <c r="AB763" s="167">
        <f t="shared" si="8"/>
        <v>1</v>
      </c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</row>
    <row r="764" spans="1:39">
      <c r="A764" s="22" t="s">
        <v>4128</v>
      </c>
      <c r="B764" s="23" t="s">
        <v>39</v>
      </c>
      <c r="C764" s="23" t="s">
        <v>479</v>
      </c>
      <c r="D764" s="23" t="s">
        <v>4129</v>
      </c>
      <c r="E764" s="147" t="s">
        <v>4130</v>
      </c>
      <c r="F764" s="23" t="s">
        <v>43</v>
      </c>
      <c r="G764" s="125">
        <v>44203</v>
      </c>
      <c r="H764" s="125">
        <v>44228</v>
      </c>
      <c r="I764" s="23" t="s">
        <v>4131</v>
      </c>
      <c r="J764" s="26">
        <v>1</v>
      </c>
      <c r="K764" s="23" t="s">
        <v>4132</v>
      </c>
      <c r="L764" s="209"/>
      <c r="M764" s="210"/>
      <c r="N764" s="210"/>
      <c r="O764" s="210"/>
      <c r="P764" s="23" t="str">
        <f t="shared" ca="1" si="24"/>
        <v>Nombrado Vigente</v>
      </c>
      <c r="Q764" s="129"/>
      <c r="R764" s="129"/>
      <c r="S764" s="104" t="str">
        <f t="shared" si="28"/>
        <v/>
      </c>
      <c r="T764" s="104" t="str">
        <f t="shared" si="2"/>
        <v/>
      </c>
      <c r="U764" s="129" t="str">
        <f t="shared" si="3"/>
        <v/>
      </c>
      <c r="V764" s="129"/>
      <c r="W764" s="129">
        <f t="shared" ca="1" si="4"/>
        <v>2024</v>
      </c>
      <c r="X764" s="129">
        <f t="shared" ca="1" si="5"/>
        <v>2027</v>
      </c>
      <c r="Y764" s="129">
        <f t="shared" ca="1" si="6"/>
        <v>2030</v>
      </c>
      <c r="Z764" s="129"/>
      <c r="AA764" s="113">
        <f t="shared" si="7"/>
        <v>0</v>
      </c>
      <c r="AB764" s="112">
        <f t="shared" si="8"/>
        <v>0</v>
      </c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</row>
    <row r="765" spans="1:39">
      <c r="A765" s="22" t="s">
        <v>4133</v>
      </c>
      <c r="B765" s="23" t="s">
        <v>29</v>
      </c>
      <c r="C765" s="23" t="s">
        <v>159</v>
      </c>
      <c r="D765" s="23" t="s">
        <v>4134</v>
      </c>
      <c r="E765" s="147" t="s">
        <v>4135</v>
      </c>
      <c r="F765" s="23" t="s">
        <v>43</v>
      </c>
      <c r="G765" s="125">
        <v>44312</v>
      </c>
      <c r="H765" s="125">
        <v>44317</v>
      </c>
      <c r="I765" s="23" t="s">
        <v>4136</v>
      </c>
      <c r="J765" s="26">
        <v>1</v>
      </c>
      <c r="K765" s="23" t="s">
        <v>4137</v>
      </c>
      <c r="L765" s="209"/>
      <c r="M765" s="210"/>
      <c r="N765" s="210"/>
      <c r="O765" s="210"/>
      <c r="P765" s="23" t="str">
        <f t="shared" ca="1" si="24"/>
        <v>Nombrado Vigente</v>
      </c>
      <c r="Q765" s="129"/>
      <c r="R765" s="129"/>
      <c r="S765" s="104" t="str">
        <f t="shared" si="28"/>
        <v/>
      </c>
      <c r="T765" s="104" t="str">
        <f t="shared" si="2"/>
        <v/>
      </c>
      <c r="U765" s="129" t="str">
        <f t="shared" si="3"/>
        <v/>
      </c>
      <c r="V765" s="129"/>
      <c r="W765" s="129">
        <f t="shared" ca="1" si="4"/>
        <v>2024</v>
      </c>
      <c r="X765" s="129">
        <f t="shared" ca="1" si="5"/>
        <v>2027</v>
      </c>
      <c r="Y765" s="129">
        <f t="shared" ca="1" si="6"/>
        <v>2030</v>
      </c>
      <c r="Z765" s="129"/>
      <c r="AA765" s="113">
        <f t="shared" si="7"/>
        <v>0</v>
      </c>
      <c r="AB765" s="112">
        <f t="shared" si="8"/>
        <v>0</v>
      </c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</row>
    <row r="766" spans="1:39">
      <c r="A766" s="22" t="s">
        <v>4138</v>
      </c>
      <c r="B766" s="23" t="s">
        <v>214</v>
      </c>
      <c r="C766" s="23" t="s">
        <v>215</v>
      </c>
      <c r="D766" s="23" t="s">
        <v>4139</v>
      </c>
      <c r="E766" s="147" t="s">
        <v>4140</v>
      </c>
      <c r="F766" s="23" t="s">
        <v>43</v>
      </c>
      <c r="G766" s="125">
        <v>44235</v>
      </c>
      <c r="H766" s="125">
        <v>44235</v>
      </c>
      <c r="I766" s="23" t="s">
        <v>4141</v>
      </c>
      <c r="J766" s="26">
        <v>1</v>
      </c>
      <c r="K766" s="23" t="s">
        <v>4142</v>
      </c>
      <c r="L766" s="209"/>
      <c r="M766" s="210"/>
      <c r="N766" s="210"/>
      <c r="O766" s="210"/>
      <c r="P766" s="23" t="str">
        <f t="shared" ca="1" si="24"/>
        <v>Nombrado Vigente</v>
      </c>
      <c r="Q766" s="129"/>
      <c r="R766" s="129"/>
      <c r="S766" s="104" t="str">
        <f t="shared" si="28"/>
        <v/>
      </c>
      <c r="T766" s="104" t="str">
        <f t="shared" si="2"/>
        <v/>
      </c>
      <c r="U766" s="129" t="str">
        <f t="shared" si="3"/>
        <v/>
      </c>
      <c r="V766" s="129"/>
      <c r="W766" s="129">
        <f t="shared" ca="1" si="4"/>
        <v>2024</v>
      </c>
      <c r="X766" s="129">
        <f t="shared" ca="1" si="5"/>
        <v>2027</v>
      </c>
      <c r="Y766" s="129">
        <f t="shared" ca="1" si="6"/>
        <v>2030</v>
      </c>
      <c r="Z766" s="129"/>
      <c r="AA766" s="113">
        <f t="shared" si="7"/>
        <v>0</v>
      </c>
      <c r="AB766" s="112">
        <f t="shared" si="8"/>
        <v>0</v>
      </c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</row>
    <row r="767" spans="1:39">
      <c r="A767" s="22" t="s">
        <v>4143</v>
      </c>
      <c r="B767" s="23" t="s">
        <v>29</v>
      </c>
      <c r="C767" s="23" t="s">
        <v>30</v>
      </c>
      <c r="D767" s="23" t="s">
        <v>4144</v>
      </c>
      <c r="E767" s="147" t="s">
        <v>4145</v>
      </c>
      <c r="F767" s="23" t="s">
        <v>43</v>
      </c>
      <c r="G767" s="125">
        <v>44167</v>
      </c>
      <c r="H767" s="125">
        <v>44168</v>
      </c>
      <c r="I767" s="23" t="s">
        <v>4146</v>
      </c>
      <c r="J767" s="26">
        <v>1</v>
      </c>
      <c r="K767" s="23" t="s">
        <v>4147</v>
      </c>
      <c r="L767" s="209"/>
      <c r="M767" s="210"/>
      <c r="N767" s="210"/>
      <c r="O767" s="210"/>
      <c r="P767" s="23" t="str">
        <f t="shared" ca="1" si="24"/>
        <v>Nombrado Vigente</v>
      </c>
      <c r="Q767" s="129"/>
      <c r="R767" s="129"/>
      <c r="S767" s="104" t="str">
        <f t="shared" si="28"/>
        <v/>
      </c>
      <c r="T767" s="104" t="str">
        <f t="shared" si="2"/>
        <v/>
      </c>
      <c r="U767" s="129" t="str">
        <f t="shared" si="3"/>
        <v/>
      </c>
      <c r="V767" s="129"/>
      <c r="W767" s="129" t="str">
        <f t="shared" ca="1" si="4"/>
        <v>No Aplica</v>
      </c>
      <c r="X767" s="129">
        <f t="shared" ca="1" si="5"/>
        <v>2026</v>
      </c>
      <c r="Y767" s="129">
        <f t="shared" ca="1" si="6"/>
        <v>2029</v>
      </c>
      <c r="Z767" s="129"/>
      <c r="AA767" s="113">
        <f t="shared" si="7"/>
        <v>0</v>
      </c>
      <c r="AB767" s="112">
        <f t="shared" si="8"/>
        <v>0</v>
      </c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</row>
    <row r="768" spans="1:39">
      <c r="A768" s="22" t="s">
        <v>4148</v>
      </c>
      <c r="B768" s="23" t="s">
        <v>29</v>
      </c>
      <c r="C768" s="23" t="s">
        <v>30</v>
      </c>
      <c r="D768" s="23" t="s">
        <v>1161</v>
      </c>
      <c r="E768" s="147" t="s">
        <v>4149</v>
      </c>
      <c r="F768" s="23" t="s">
        <v>33</v>
      </c>
      <c r="G768" s="125">
        <v>44210</v>
      </c>
      <c r="H768" s="125">
        <v>44221</v>
      </c>
      <c r="I768" s="23" t="s">
        <v>4150</v>
      </c>
      <c r="J768" s="26">
        <v>1</v>
      </c>
      <c r="K768" s="23" t="s">
        <v>4151</v>
      </c>
      <c r="L768" s="209"/>
      <c r="M768" s="210"/>
      <c r="N768" s="127" t="s">
        <v>36</v>
      </c>
      <c r="O768" s="159">
        <v>45047</v>
      </c>
      <c r="P768" s="23" t="str">
        <f t="shared" ca="1" si="24"/>
        <v>Desvinculado</v>
      </c>
      <c r="Q768" s="129"/>
      <c r="R768" s="104">
        <v>2</v>
      </c>
      <c r="S768" s="104">
        <f t="shared" si="28"/>
        <v>3</v>
      </c>
      <c r="T768" s="104">
        <f t="shared" si="2"/>
        <v>60</v>
      </c>
      <c r="U768" s="129">
        <f t="shared" si="3"/>
        <v>2.2999999999999998</v>
      </c>
      <c r="V768" s="129"/>
      <c r="W768" s="129">
        <f t="shared" ca="1" si="4"/>
        <v>2024</v>
      </c>
      <c r="X768" s="129">
        <f t="shared" ca="1" si="5"/>
        <v>2027</v>
      </c>
      <c r="Y768" s="129">
        <f t="shared" ca="1" si="6"/>
        <v>2030</v>
      </c>
      <c r="Z768" s="129"/>
      <c r="AA768" s="113">
        <f t="shared" si="7"/>
        <v>-45047</v>
      </c>
      <c r="AB768" s="112">
        <f t="shared" si="8"/>
        <v>1</v>
      </c>
      <c r="AC768" s="239"/>
      <c r="AD768" s="239"/>
      <c r="AE768" s="239"/>
      <c r="AF768" s="239"/>
      <c r="AG768" s="239"/>
      <c r="AH768" s="239"/>
      <c r="AI768" s="239"/>
      <c r="AJ768" s="239"/>
      <c r="AK768" s="239"/>
      <c r="AL768" s="239"/>
      <c r="AM768" s="239"/>
    </row>
    <row r="769" spans="1:39">
      <c r="A769" s="22" t="s">
        <v>4152</v>
      </c>
      <c r="B769" s="23" t="s">
        <v>49</v>
      </c>
      <c r="C769" s="23" t="s">
        <v>50</v>
      </c>
      <c r="D769" s="23" t="s">
        <v>4153</v>
      </c>
      <c r="E769" s="147" t="s">
        <v>4154</v>
      </c>
      <c r="F769" s="23" t="s">
        <v>33</v>
      </c>
      <c r="G769" s="125">
        <v>44243</v>
      </c>
      <c r="H769" s="125">
        <v>44256</v>
      </c>
      <c r="I769" s="23" t="s">
        <v>4155</v>
      </c>
      <c r="J769" s="26">
        <v>1</v>
      </c>
      <c r="K769" s="23" t="s">
        <v>4156</v>
      </c>
      <c r="L769" s="209"/>
      <c r="M769" s="210"/>
      <c r="N769" s="210"/>
      <c r="O769" s="210"/>
      <c r="P769" s="23" t="str">
        <f t="shared" ca="1" si="24"/>
        <v>Nombrado Vigente</v>
      </c>
      <c r="Q769" s="129"/>
      <c r="R769" s="129"/>
      <c r="S769" s="104" t="str">
        <f t="shared" si="28"/>
        <v/>
      </c>
      <c r="T769" s="104" t="str">
        <f t="shared" si="2"/>
        <v/>
      </c>
      <c r="U769" s="129" t="str">
        <f t="shared" si="3"/>
        <v/>
      </c>
      <c r="V769" s="129"/>
      <c r="W769" s="129">
        <f t="shared" ca="1" si="4"/>
        <v>2024</v>
      </c>
      <c r="X769" s="129">
        <f t="shared" ca="1" si="5"/>
        <v>2027</v>
      </c>
      <c r="Y769" s="129">
        <f t="shared" ca="1" si="6"/>
        <v>2030</v>
      </c>
      <c r="Z769" s="129"/>
      <c r="AA769" s="113">
        <f t="shared" si="7"/>
        <v>0</v>
      </c>
      <c r="AB769" s="112">
        <f t="shared" si="8"/>
        <v>0</v>
      </c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</row>
    <row r="770" spans="1:39">
      <c r="A770" s="22" t="s">
        <v>4157</v>
      </c>
      <c r="B770" s="23" t="s">
        <v>214</v>
      </c>
      <c r="C770" s="23" t="s">
        <v>215</v>
      </c>
      <c r="D770" s="23" t="s">
        <v>727</v>
      </c>
      <c r="E770" s="147" t="s">
        <v>4158</v>
      </c>
      <c r="F770" s="23" t="s">
        <v>43</v>
      </c>
      <c r="G770" s="125">
        <v>44228</v>
      </c>
      <c r="H770" s="125">
        <v>44242</v>
      </c>
      <c r="I770" s="23" t="s">
        <v>4159</v>
      </c>
      <c r="J770" s="26">
        <v>1</v>
      </c>
      <c r="K770" s="23" t="s">
        <v>4160</v>
      </c>
      <c r="L770" s="209"/>
      <c r="M770" s="210"/>
      <c r="N770" s="127" t="s">
        <v>36</v>
      </c>
      <c r="O770" s="159">
        <v>45017</v>
      </c>
      <c r="P770" s="23" t="str">
        <f t="shared" ca="1" si="24"/>
        <v>Desvinculado</v>
      </c>
      <c r="Q770" s="129"/>
      <c r="R770" s="104">
        <v>2</v>
      </c>
      <c r="S770" s="104">
        <f t="shared" si="28"/>
        <v>2</v>
      </c>
      <c r="T770" s="104">
        <f t="shared" si="2"/>
        <v>55</v>
      </c>
      <c r="U770" s="129">
        <f t="shared" si="3"/>
        <v>2.1</v>
      </c>
      <c r="V770" s="129"/>
      <c r="W770" s="129">
        <f t="shared" ca="1" si="4"/>
        <v>2024</v>
      </c>
      <c r="X770" s="129">
        <f t="shared" ca="1" si="5"/>
        <v>2027</v>
      </c>
      <c r="Y770" s="129">
        <f t="shared" ca="1" si="6"/>
        <v>2030</v>
      </c>
      <c r="Z770" s="129"/>
      <c r="AA770" s="113">
        <f t="shared" si="7"/>
        <v>-45017</v>
      </c>
      <c r="AB770" s="112">
        <f t="shared" si="8"/>
        <v>1</v>
      </c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</row>
    <row r="771" spans="1:39">
      <c r="A771" s="22" t="s">
        <v>4161</v>
      </c>
      <c r="B771" s="23" t="s">
        <v>127</v>
      </c>
      <c r="C771" s="23" t="s">
        <v>1397</v>
      </c>
      <c r="D771" s="23" t="s">
        <v>2133</v>
      </c>
      <c r="E771" s="147" t="s">
        <v>4162</v>
      </c>
      <c r="F771" s="23" t="s">
        <v>33</v>
      </c>
      <c r="G771" s="125">
        <v>44218</v>
      </c>
      <c r="H771" s="125">
        <v>44256</v>
      </c>
      <c r="I771" s="23" t="s">
        <v>4163</v>
      </c>
      <c r="J771" s="26">
        <v>1</v>
      </c>
      <c r="K771" s="23" t="s">
        <v>4164</v>
      </c>
      <c r="L771" s="209"/>
      <c r="M771" s="210"/>
      <c r="N771" s="210"/>
      <c r="O771" s="210"/>
      <c r="P771" s="23" t="str">
        <f t="shared" ca="1" si="24"/>
        <v>Nombrado Vigente</v>
      </c>
      <c r="Q771" s="104"/>
      <c r="R771" s="129"/>
      <c r="S771" s="104" t="str">
        <f t="shared" si="28"/>
        <v/>
      </c>
      <c r="T771" s="104" t="str">
        <f t="shared" si="2"/>
        <v/>
      </c>
      <c r="U771" s="129" t="str">
        <f t="shared" si="3"/>
        <v/>
      </c>
      <c r="V771" s="129"/>
      <c r="W771" s="129">
        <f t="shared" ca="1" si="4"/>
        <v>2024</v>
      </c>
      <c r="X771" s="129">
        <f t="shared" ca="1" si="5"/>
        <v>2027</v>
      </c>
      <c r="Y771" s="129">
        <f t="shared" ca="1" si="6"/>
        <v>2030</v>
      </c>
      <c r="Z771" s="129"/>
      <c r="AA771" s="113">
        <f t="shared" si="7"/>
        <v>0</v>
      </c>
      <c r="AB771" s="112">
        <f t="shared" si="8"/>
        <v>0</v>
      </c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</row>
    <row r="772" spans="1:39">
      <c r="A772" s="22" t="s">
        <v>4165</v>
      </c>
      <c r="B772" s="23" t="s">
        <v>73</v>
      </c>
      <c r="C772" s="23" t="s">
        <v>659</v>
      </c>
      <c r="D772" s="23" t="s">
        <v>4166</v>
      </c>
      <c r="E772" s="147" t="s">
        <v>4167</v>
      </c>
      <c r="F772" s="23" t="s">
        <v>43</v>
      </c>
      <c r="G772" s="134">
        <v>44189</v>
      </c>
      <c r="H772" s="125">
        <v>44211</v>
      </c>
      <c r="I772" s="23" t="s">
        <v>4168</v>
      </c>
      <c r="J772" s="26">
        <v>1</v>
      </c>
      <c r="K772" s="23" t="s">
        <v>4169</v>
      </c>
      <c r="L772" s="209"/>
      <c r="M772" s="210"/>
      <c r="N772" s="210"/>
      <c r="O772" s="210"/>
      <c r="P772" s="23" t="str">
        <f t="shared" ca="1" si="24"/>
        <v>Nombrado Vigente</v>
      </c>
      <c r="Q772" s="129"/>
      <c r="R772" s="129"/>
      <c r="S772" s="104" t="str">
        <f t="shared" si="28"/>
        <v/>
      </c>
      <c r="T772" s="104" t="str">
        <f t="shared" si="2"/>
        <v/>
      </c>
      <c r="U772" s="129" t="str">
        <f t="shared" si="3"/>
        <v/>
      </c>
      <c r="V772" s="129"/>
      <c r="W772" s="129">
        <f t="shared" ca="1" si="4"/>
        <v>2024</v>
      </c>
      <c r="X772" s="129">
        <f t="shared" ca="1" si="5"/>
        <v>2027</v>
      </c>
      <c r="Y772" s="129">
        <f t="shared" ca="1" si="6"/>
        <v>2030</v>
      </c>
      <c r="Z772" s="129"/>
      <c r="AA772" s="113">
        <f t="shared" si="7"/>
        <v>0</v>
      </c>
      <c r="AB772" s="112">
        <f t="shared" si="8"/>
        <v>0</v>
      </c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</row>
    <row r="773" spans="1:39">
      <c r="A773" s="160" t="s">
        <v>4170</v>
      </c>
      <c r="B773" s="161" t="s">
        <v>463</v>
      </c>
      <c r="C773" s="161" t="s">
        <v>464</v>
      </c>
      <c r="D773" s="161" t="s">
        <v>727</v>
      </c>
      <c r="E773" s="216" t="s">
        <v>4171</v>
      </c>
      <c r="F773" s="161" t="s">
        <v>43</v>
      </c>
      <c r="G773" s="162">
        <v>44253</v>
      </c>
      <c r="H773" s="162">
        <v>44287</v>
      </c>
      <c r="I773" s="161" t="s">
        <v>4172</v>
      </c>
      <c r="J773" s="163">
        <v>1</v>
      </c>
      <c r="K773" s="161" t="s">
        <v>4173</v>
      </c>
      <c r="L773" s="218"/>
      <c r="M773" s="219"/>
      <c r="N773" s="165" t="s">
        <v>36</v>
      </c>
      <c r="O773" s="166">
        <v>45232</v>
      </c>
      <c r="P773" s="161" t="str">
        <f t="shared" ca="1" si="24"/>
        <v>Desvinculado</v>
      </c>
      <c r="Q773" s="144"/>
      <c r="R773" s="167">
        <v>2</v>
      </c>
      <c r="S773" s="167">
        <f t="shared" si="28"/>
        <v>9</v>
      </c>
      <c r="T773" s="167">
        <f t="shared" si="2"/>
        <v>86</v>
      </c>
      <c r="U773" s="144">
        <f t="shared" si="3"/>
        <v>2.6</v>
      </c>
      <c r="V773" s="144"/>
      <c r="W773" s="144">
        <f t="shared" ca="1" si="4"/>
        <v>2024</v>
      </c>
      <c r="X773" s="144">
        <f t="shared" ca="1" si="5"/>
        <v>2027</v>
      </c>
      <c r="Y773" s="144">
        <f t="shared" ca="1" si="6"/>
        <v>2030</v>
      </c>
      <c r="Z773" s="144"/>
      <c r="AA773" s="168">
        <f t="shared" si="7"/>
        <v>-45232</v>
      </c>
      <c r="AB773" s="167">
        <f t="shared" si="8"/>
        <v>1</v>
      </c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</row>
    <row r="774" spans="1:39">
      <c r="A774" s="22" t="s">
        <v>4174</v>
      </c>
      <c r="B774" s="23" t="s">
        <v>463</v>
      </c>
      <c r="C774" s="23" t="s">
        <v>464</v>
      </c>
      <c r="D774" s="23" t="s">
        <v>830</v>
      </c>
      <c r="E774" s="147" t="s">
        <v>4175</v>
      </c>
      <c r="F774" s="23" t="s">
        <v>33</v>
      </c>
      <c r="G774" s="125">
        <v>44223</v>
      </c>
      <c r="H774" s="125">
        <v>44256</v>
      </c>
      <c r="I774" s="23" t="s">
        <v>4176</v>
      </c>
      <c r="J774" s="26">
        <v>1</v>
      </c>
      <c r="K774" s="23" t="s">
        <v>4177</v>
      </c>
      <c r="L774" s="209"/>
      <c r="M774" s="210"/>
      <c r="N774" s="210"/>
      <c r="O774" s="210"/>
      <c r="P774" s="23" t="str">
        <f t="shared" ca="1" si="24"/>
        <v>Nombrado Vigente</v>
      </c>
      <c r="Q774" s="129"/>
      <c r="R774" s="129"/>
      <c r="S774" s="104" t="str">
        <f t="shared" si="28"/>
        <v/>
      </c>
      <c r="T774" s="104" t="str">
        <f t="shared" si="2"/>
        <v/>
      </c>
      <c r="U774" s="129" t="str">
        <f t="shared" si="3"/>
        <v/>
      </c>
      <c r="V774" s="129"/>
      <c r="W774" s="129">
        <f t="shared" ca="1" si="4"/>
        <v>2024</v>
      </c>
      <c r="X774" s="129">
        <f t="shared" ca="1" si="5"/>
        <v>2027</v>
      </c>
      <c r="Y774" s="129">
        <f t="shared" ca="1" si="6"/>
        <v>2030</v>
      </c>
      <c r="Z774" s="129"/>
      <c r="AA774" s="113">
        <f t="shared" si="7"/>
        <v>0</v>
      </c>
      <c r="AB774" s="112">
        <f t="shared" si="8"/>
        <v>0</v>
      </c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</row>
    <row r="775" spans="1:39">
      <c r="A775" s="22" t="s">
        <v>4178</v>
      </c>
      <c r="B775" s="23" t="s">
        <v>92</v>
      </c>
      <c r="C775" s="23" t="s">
        <v>138</v>
      </c>
      <c r="D775" s="23" t="s">
        <v>888</v>
      </c>
      <c r="E775" s="147" t="s">
        <v>4179</v>
      </c>
      <c r="F775" s="23" t="s">
        <v>43</v>
      </c>
      <c r="G775" s="125">
        <v>44252</v>
      </c>
      <c r="H775" s="125">
        <v>44263</v>
      </c>
      <c r="I775" s="23" t="s">
        <v>4180</v>
      </c>
      <c r="J775" s="26">
        <v>1</v>
      </c>
      <c r="K775" s="23" t="s">
        <v>4181</v>
      </c>
      <c r="L775" s="209"/>
      <c r="M775" s="210"/>
      <c r="N775" s="210"/>
      <c r="O775" s="210"/>
      <c r="P775" s="23" t="str">
        <f t="shared" ca="1" si="24"/>
        <v>Nombrado Vigente</v>
      </c>
      <c r="Q775" s="129"/>
      <c r="R775" s="129"/>
      <c r="S775" s="104" t="str">
        <f t="shared" si="28"/>
        <v/>
      </c>
      <c r="T775" s="104" t="str">
        <f t="shared" si="2"/>
        <v/>
      </c>
      <c r="U775" s="129" t="str">
        <f t="shared" si="3"/>
        <v/>
      </c>
      <c r="V775" s="129"/>
      <c r="W775" s="129">
        <f t="shared" ca="1" si="4"/>
        <v>2024</v>
      </c>
      <c r="X775" s="129">
        <f t="shared" ca="1" si="5"/>
        <v>2027</v>
      </c>
      <c r="Y775" s="129">
        <f t="shared" ca="1" si="6"/>
        <v>2030</v>
      </c>
      <c r="Z775" s="129"/>
      <c r="AA775" s="113">
        <f t="shared" si="7"/>
        <v>0</v>
      </c>
      <c r="AB775" s="112">
        <f t="shared" si="8"/>
        <v>0</v>
      </c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</row>
    <row r="776" spans="1:39">
      <c r="A776" s="22" t="s">
        <v>4182</v>
      </c>
      <c r="B776" s="23" t="s">
        <v>214</v>
      </c>
      <c r="C776" s="23" t="s">
        <v>215</v>
      </c>
      <c r="D776" s="23" t="s">
        <v>980</v>
      </c>
      <c r="E776" s="147" t="s">
        <v>4183</v>
      </c>
      <c r="F776" s="23" t="s">
        <v>43</v>
      </c>
      <c r="G776" s="125">
        <v>44229</v>
      </c>
      <c r="H776" s="125">
        <v>44242</v>
      </c>
      <c r="I776" s="23" t="s">
        <v>4184</v>
      </c>
      <c r="J776" s="26">
        <v>1</v>
      </c>
      <c r="K776" s="23" t="s">
        <v>4185</v>
      </c>
      <c r="L776" s="209"/>
      <c r="M776" s="210"/>
      <c r="N776" s="127" t="s">
        <v>36</v>
      </c>
      <c r="O776" s="159">
        <v>45017</v>
      </c>
      <c r="P776" s="23" t="str">
        <f t="shared" ca="1" si="24"/>
        <v>Desvinculado</v>
      </c>
      <c r="Q776" s="129"/>
      <c r="R776" s="104">
        <v>2</v>
      </c>
      <c r="S776" s="104">
        <f t="shared" si="28"/>
        <v>2</v>
      </c>
      <c r="T776" s="104">
        <f t="shared" si="2"/>
        <v>55</v>
      </c>
      <c r="U776" s="129">
        <f t="shared" si="3"/>
        <v>2.1</v>
      </c>
      <c r="V776" s="129"/>
      <c r="W776" s="129">
        <f t="shared" ca="1" si="4"/>
        <v>2024</v>
      </c>
      <c r="X776" s="129">
        <f t="shared" ca="1" si="5"/>
        <v>2027</v>
      </c>
      <c r="Y776" s="129">
        <f t="shared" ca="1" si="6"/>
        <v>2030</v>
      </c>
      <c r="Z776" s="129"/>
      <c r="AA776" s="113">
        <f t="shared" si="7"/>
        <v>-45017</v>
      </c>
      <c r="AB776" s="112">
        <f t="shared" si="8"/>
        <v>1</v>
      </c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</row>
    <row r="777" spans="1:39">
      <c r="A777" s="22" t="s">
        <v>4186</v>
      </c>
      <c r="B777" s="23" t="s">
        <v>39</v>
      </c>
      <c r="C777" s="23" t="s">
        <v>117</v>
      </c>
      <c r="D777" s="23" t="s">
        <v>4187</v>
      </c>
      <c r="E777" s="147" t="s">
        <v>4188</v>
      </c>
      <c r="F777" s="23" t="s">
        <v>43</v>
      </c>
      <c r="G777" s="125">
        <v>44446</v>
      </c>
      <c r="H777" s="134">
        <v>44511</v>
      </c>
      <c r="I777" s="23" t="s">
        <v>4189</v>
      </c>
      <c r="J777" s="26">
        <v>1</v>
      </c>
      <c r="K777" s="23" t="s">
        <v>4190</v>
      </c>
      <c r="L777" s="209"/>
      <c r="M777" s="210"/>
      <c r="N777" s="210"/>
      <c r="O777" s="210"/>
      <c r="P777" s="23" t="str">
        <f t="shared" ca="1" si="24"/>
        <v>Nombrado Vigente</v>
      </c>
      <c r="Q777" s="129"/>
      <c r="R777" s="129"/>
      <c r="S777" s="104" t="str">
        <f t="shared" si="28"/>
        <v/>
      </c>
      <c r="T777" s="104" t="str">
        <f t="shared" si="2"/>
        <v/>
      </c>
      <c r="U777" s="129" t="str">
        <f t="shared" si="3"/>
        <v/>
      </c>
      <c r="V777" s="129"/>
      <c r="W777" s="129">
        <f t="shared" ca="1" si="4"/>
        <v>2024</v>
      </c>
      <c r="X777" s="129">
        <f t="shared" ca="1" si="5"/>
        <v>2027</v>
      </c>
      <c r="Y777" s="129">
        <f t="shared" ca="1" si="6"/>
        <v>2030</v>
      </c>
      <c r="Z777" s="129"/>
      <c r="AA777" s="113">
        <f t="shared" si="7"/>
        <v>0</v>
      </c>
      <c r="AB777" s="112">
        <f t="shared" si="8"/>
        <v>0</v>
      </c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</row>
    <row r="778" spans="1:39">
      <c r="A778" s="22" t="s">
        <v>4191</v>
      </c>
      <c r="B778" s="23" t="s">
        <v>919</v>
      </c>
      <c r="C778" s="23" t="s">
        <v>920</v>
      </c>
      <c r="D778" s="23" t="s">
        <v>798</v>
      </c>
      <c r="E778" s="147" t="s">
        <v>4192</v>
      </c>
      <c r="F778" s="23" t="s">
        <v>33</v>
      </c>
      <c r="G778" s="125">
        <v>44286</v>
      </c>
      <c r="H778" s="125">
        <v>44293</v>
      </c>
      <c r="I778" s="23" t="s">
        <v>4193</v>
      </c>
      <c r="J778" s="26">
        <v>1</v>
      </c>
      <c r="K778" s="23" t="s">
        <v>4194</v>
      </c>
      <c r="L778" s="209"/>
      <c r="M778" s="210"/>
      <c r="N778" s="210"/>
      <c r="O778" s="210"/>
      <c r="P778" s="23" t="str">
        <f t="shared" ca="1" si="24"/>
        <v>Nombrado Vigente</v>
      </c>
      <c r="Q778" s="129"/>
      <c r="R778" s="129"/>
      <c r="S778" s="104" t="str">
        <f t="shared" si="28"/>
        <v/>
      </c>
      <c r="T778" s="104" t="str">
        <f t="shared" si="2"/>
        <v/>
      </c>
      <c r="U778" s="129" t="str">
        <f t="shared" si="3"/>
        <v/>
      </c>
      <c r="V778" s="129"/>
      <c r="W778" s="129">
        <f t="shared" ca="1" si="4"/>
        <v>2024</v>
      </c>
      <c r="X778" s="129">
        <f t="shared" ca="1" si="5"/>
        <v>2027</v>
      </c>
      <c r="Y778" s="129">
        <f t="shared" ca="1" si="6"/>
        <v>2030</v>
      </c>
      <c r="Z778" s="129"/>
      <c r="AA778" s="113">
        <f t="shared" si="7"/>
        <v>0</v>
      </c>
      <c r="AB778" s="112">
        <f t="shared" si="8"/>
        <v>0</v>
      </c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</row>
    <row r="779" spans="1:39">
      <c r="A779" s="22" t="s">
        <v>4195</v>
      </c>
      <c r="B779" s="23" t="s">
        <v>105</v>
      </c>
      <c r="C779" s="23" t="s">
        <v>154</v>
      </c>
      <c r="D779" s="23" t="s">
        <v>927</v>
      </c>
      <c r="E779" s="147" t="s">
        <v>4196</v>
      </c>
      <c r="F779" s="23" t="s">
        <v>43</v>
      </c>
      <c r="G779" s="125">
        <v>44224</v>
      </c>
      <c r="H779" s="125">
        <v>44228</v>
      </c>
      <c r="I779" s="23" t="s">
        <v>4197</v>
      </c>
      <c r="J779" s="26">
        <v>1</v>
      </c>
      <c r="K779" s="23" t="s">
        <v>4198</v>
      </c>
      <c r="L779" s="209"/>
      <c r="M779" s="210"/>
      <c r="N779" s="210"/>
      <c r="O779" s="210"/>
      <c r="P779" s="23" t="str">
        <f t="shared" ca="1" si="24"/>
        <v>Nombrado Vigente</v>
      </c>
      <c r="Q779" s="129"/>
      <c r="R779" s="129"/>
      <c r="S779" s="104" t="str">
        <f t="shared" si="28"/>
        <v/>
      </c>
      <c r="T779" s="104" t="str">
        <f t="shared" si="2"/>
        <v/>
      </c>
      <c r="U779" s="129" t="str">
        <f t="shared" si="3"/>
        <v/>
      </c>
      <c r="V779" s="129"/>
      <c r="W779" s="129">
        <f t="shared" ca="1" si="4"/>
        <v>2024</v>
      </c>
      <c r="X779" s="129">
        <f t="shared" ca="1" si="5"/>
        <v>2027</v>
      </c>
      <c r="Y779" s="129">
        <f t="shared" ca="1" si="6"/>
        <v>2030</v>
      </c>
      <c r="Z779" s="129"/>
      <c r="AA779" s="113">
        <f t="shared" si="7"/>
        <v>0</v>
      </c>
      <c r="AB779" s="112">
        <f t="shared" si="8"/>
        <v>0</v>
      </c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</row>
    <row r="780" spans="1:39">
      <c r="A780" s="22" t="s">
        <v>4199</v>
      </c>
      <c r="B780" s="23" t="s">
        <v>39</v>
      </c>
      <c r="C780" s="23" t="s">
        <v>474</v>
      </c>
      <c r="D780" s="23" t="s">
        <v>4200</v>
      </c>
      <c r="E780" s="147" t="s">
        <v>4201</v>
      </c>
      <c r="F780" s="23" t="s">
        <v>33</v>
      </c>
      <c r="G780" s="125">
        <v>44285</v>
      </c>
      <c r="H780" s="125">
        <v>44287</v>
      </c>
      <c r="I780" s="23" t="s">
        <v>4202</v>
      </c>
      <c r="J780" s="26">
        <v>1</v>
      </c>
      <c r="K780" s="23" t="s">
        <v>4203</v>
      </c>
      <c r="L780" s="209"/>
      <c r="M780" s="210"/>
      <c r="N780" s="210"/>
      <c r="O780" s="210"/>
      <c r="P780" s="23" t="str">
        <f t="shared" ca="1" si="24"/>
        <v>Nombrado Vigente</v>
      </c>
      <c r="Q780" s="129"/>
      <c r="R780" s="129"/>
      <c r="S780" s="104" t="str">
        <f t="shared" si="28"/>
        <v/>
      </c>
      <c r="T780" s="104" t="str">
        <f t="shared" si="2"/>
        <v/>
      </c>
      <c r="U780" s="129" t="str">
        <f t="shared" si="3"/>
        <v/>
      </c>
      <c r="V780" s="129"/>
      <c r="W780" s="129">
        <f t="shared" ca="1" si="4"/>
        <v>2024</v>
      </c>
      <c r="X780" s="129">
        <f t="shared" ca="1" si="5"/>
        <v>2027</v>
      </c>
      <c r="Y780" s="129">
        <f t="shared" ca="1" si="6"/>
        <v>2030</v>
      </c>
      <c r="Z780" s="129"/>
      <c r="AA780" s="113">
        <f t="shared" si="7"/>
        <v>0</v>
      </c>
      <c r="AB780" s="112">
        <f t="shared" si="8"/>
        <v>0</v>
      </c>
      <c r="AC780" s="111"/>
      <c r="AD780" s="111"/>
      <c r="AE780" s="111"/>
      <c r="AF780" s="111"/>
      <c r="AG780" s="111"/>
      <c r="AH780" s="111"/>
      <c r="AI780" s="111"/>
      <c r="AJ780" s="111"/>
      <c r="AK780" s="111"/>
      <c r="AL780" s="111"/>
      <c r="AM780" s="111"/>
    </row>
    <row r="781" spans="1:39">
      <c r="A781" s="22" t="s">
        <v>4204</v>
      </c>
      <c r="B781" s="23" t="s">
        <v>300</v>
      </c>
      <c r="C781" s="23" t="s">
        <v>941</v>
      </c>
      <c r="D781" s="23" t="s">
        <v>4205</v>
      </c>
      <c r="E781" s="147" t="s">
        <v>4206</v>
      </c>
      <c r="F781" s="23" t="s">
        <v>43</v>
      </c>
      <c r="G781" s="125">
        <v>44243</v>
      </c>
      <c r="H781" s="125">
        <v>44256</v>
      </c>
      <c r="I781" s="23" t="s">
        <v>4207</v>
      </c>
      <c r="J781" s="26">
        <v>1</v>
      </c>
      <c r="K781" s="23" t="s">
        <v>4208</v>
      </c>
      <c r="L781" s="209"/>
      <c r="M781" s="210"/>
      <c r="N781" s="210"/>
      <c r="O781" s="210"/>
      <c r="P781" s="23" t="str">
        <f t="shared" ca="1" si="24"/>
        <v>Nombrado Vigente</v>
      </c>
      <c r="Q781" s="129"/>
      <c r="R781" s="129"/>
      <c r="S781" s="104" t="str">
        <f t="shared" si="28"/>
        <v/>
      </c>
      <c r="T781" s="104" t="str">
        <f t="shared" si="2"/>
        <v/>
      </c>
      <c r="U781" s="129" t="str">
        <f t="shared" si="3"/>
        <v/>
      </c>
      <c r="V781" s="129"/>
      <c r="W781" s="129">
        <f t="shared" ca="1" si="4"/>
        <v>2024</v>
      </c>
      <c r="X781" s="129">
        <f t="shared" ca="1" si="5"/>
        <v>2027</v>
      </c>
      <c r="Y781" s="129">
        <f t="shared" ca="1" si="6"/>
        <v>2030</v>
      </c>
      <c r="Z781" s="129"/>
      <c r="AA781" s="113">
        <f t="shared" si="7"/>
        <v>0</v>
      </c>
      <c r="AB781" s="112">
        <f t="shared" si="8"/>
        <v>0</v>
      </c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</row>
    <row r="782" spans="1:39">
      <c r="A782" s="22" t="s">
        <v>4209</v>
      </c>
      <c r="B782" s="23" t="s">
        <v>49</v>
      </c>
      <c r="C782" s="23" t="s">
        <v>1145</v>
      </c>
      <c r="D782" s="23" t="s">
        <v>2512</v>
      </c>
      <c r="E782" s="147" t="s">
        <v>4210</v>
      </c>
      <c r="F782" s="23" t="s">
        <v>43</v>
      </c>
      <c r="G782" s="125">
        <v>44293</v>
      </c>
      <c r="H782" s="125">
        <v>44348</v>
      </c>
      <c r="I782" s="23" t="s">
        <v>4211</v>
      </c>
      <c r="J782" s="26">
        <v>1</v>
      </c>
      <c r="K782" s="23" t="s">
        <v>4212</v>
      </c>
      <c r="L782" s="209"/>
      <c r="M782" s="210"/>
      <c r="N782" s="210"/>
      <c r="O782" s="210"/>
      <c r="P782" s="23" t="str">
        <f t="shared" ca="1" si="24"/>
        <v>Nombrado Vigente</v>
      </c>
      <c r="Q782" s="129"/>
      <c r="R782" s="129"/>
      <c r="S782" s="104" t="str">
        <f t="shared" si="28"/>
        <v/>
      </c>
      <c r="T782" s="104" t="str">
        <f t="shared" si="2"/>
        <v/>
      </c>
      <c r="U782" s="129" t="str">
        <f t="shared" si="3"/>
        <v/>
      </c>
      <c r="V782" s="129"/>
      <c r="W782" s="129">
        <f t="shared" ca="1" si="4"/>
        <v>2024</v>
      </c>
      <c r="X782" s="129">
        <f t="shared" ca="1" si="5"/>
        <v>2027</v>
      </c>
      <c r="Y782" s="129">
        <f t="shared" ca="1" si="6"/>
        <v>2030</v>
      </c>
      <c r="Z782" s="129"/>
      <c r="AA782" s="113">
        <f t="shared" si="7"/>
        <v>0</v>
      </c>
      <c r="AB782" s="112">
        <f t="shared" si="8"/>
        <v>0</v>
      </c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</row>
    <row r="783" spans="1:39">
      <c r="A783" s="22" t="s">
        <v>4213</v>
      </c>
      <c r="B783" s="23" t="s">
        <v>39</v>
      </c>
      <c r="C783" s="23" t="s">
        <v>537</v>
      </c>
      <c r="D783" s="23" t="s">
        <v>4214</v>
      </c>
      <c r="E783" s="147" t="s">
        <v>4215</v>
      </c>
      <c r="F783" s="23" t="s">
        <v>43</v>
      </c>
      <c r="G783" s="125">
        <v>44392</v>
      </c>
      <c r="H783" s="125">
        <v>44409</v>
      </c>
      <c r="I783" s="23" t="s">
        <v>4216</v>
      </c>
      <c r="J783" s="26">
        <v>1</v>
      </c>
      <c r="K783" s="23" t="s">
        <v>4217</v>
      </c>
      <c r="L783" s="209"/>
      <c r="M783" s="210"/>
      <c r="N783" s="210"/>
      <c r="O783" s="210"/>
      <c r="P783" s="23" t="str">
        <f t="shared" ca="1" si="24"/>
        <v>Nombrado Vigente</v>
      </c>
      <c r="Q783" s="129"/>
      <c r="R783" s="129"/>
      <c r="S783" s="104" t="str">
        <f t="shared" si="28"/>
        <v/>
      </c>
      <c r="T783" s="104" t="str">
        <f t="shared" si="2"/>
        <v/>
      </c>
      <c r="U783" s="129" t="str">
        <f t="shared" si="3"/>
        <v/>
      </c>
      <c r="V783" s="129"/>
      <c r="W783" s="129">
        <f t="shared" ca="1" si="4"/>
        <v>2024</v>
      </c>
      <c r="X783" s="129">
        <f t="shared" ca="1" si="5"/>
        <v>2027</v>
      </c>
      <c r="Y783" s="129">
        <f t="shared" ca="1" si="6"/>
        <v>2030</v>
      </c>
      <c r="Z783" s="129"/>
      <c r="AA783" s="113">
        <f t="shared" si="7"/>
        <v>0</v>
      </c>
      <c r="AB783" s="112">
        <f t="shared" si="8"/>
        <v>0</v>
      </c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</row>
    <row r="784" spans="1:39">
      <c r="A784" s="22" t="s">
        <v>4218</v>
      </c>
      <c r="B784" s="23" t="s">
        <v>39</v>
      </c>
      <c r="C784" s="23" t="s">
        <v>368</v>
      </c>
      <c r="D784" s="23" t="s">
        <v>4219</v>
      </c>
      <c r="E784" s="147" t="s">
        <v>4220</v>
      </c>
      <c r="F784" s="23" t="s">
        <v>43</v>
      </c>
      <c r="G784" s="125">
        <v>44231</v>
      </c>
      <c r="H784" s="125">
        <v>44235</v>
      </c>
      <c r="I784" s="23" t="s">
        <v>4221</v>
      </c>
      <c r="J784" s="26">
        <v>1</v>
      </c>
      <c r="K784" s="23" t="s">
        <v>4222</v>
      </c>
      <c r="L784" s="209"/>
      <c r="M784" s="210"/>
      <c r="N784" s="210"/>
      <c r="O784" s="210"/>
      <c r="P784" s="23" t="str">
        <f t="shared" ca="1" si="24"/>
        <v>Nombrado Vigente</v>
      </c>
      <c r="Q784" s="129"/>
      <c r="R784" s="129"/>
      <c r="S784" s="104" t="str">
        <f t="shared" si="28"/>
        <v/>
      </c>
      <c r="T784" s="104" t="str">
        <f t="shared" si="2"/>
        <v/>
      </c>
      <c r="U784" s="129" t="str">
        <f t="shared" si="3"/>
        <v/>
      </c>
      <c r="V784" s="129"/>
      <c r="W784" s="129">
        <f t="shared" ca="1" si="4"/>
        <v>2024</v>
      </c>
      <c r="X784" s="129">
        <f t="shared" ca="1" si="5"/>
        <v>2027</v>
      </c>
      <c r="Y784" s="129">
        <f t="shared" ca="1" si="6"/>
        <v>2030</v>
      </c>
      <c r="Z784" s="129"/>
      <c r="AA784" s="113">
        <f t="shared" si="7"/>
        <v>0</v>
      </c>
      <c r="AB784" s="112">
        <f t="shared" si="8"/>
        <v>0</v>
      </c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</row>
    <row r="785" spans="1:39">
      <c r="A785" s="22" t="s">
        <v>4223</v>
      </c>
      <c r="B785" s="23" t="s">
        <v>39</v>
      </c>
      <c r="C785" s="23" t="s">
        <v>122</v>
      </c>
      <c r="D785" s="23" t="s">
        <v>684</v>
      </c>
      <c r="E785" s="147" t="s">
        <v>4224</v>
      </c>
      <c r="F785" s="23" t="s">
        <v>43</v>
      </c>
      <c r="G785" s="125">
        <v>44243</v>
      </c>
      <c r="H785" s="125">
        <v>44256</v>
      </c>
      <c r="I785" s="23" t="s">
        <v>4225</v>
      </c>
      <c r="J785" s="26">
        <v>1</v>
      </c>
      <c r="K785" s="23" t="s">
        <v>4226</v>
      </c>
      <c r="L785" s="209"/>
      <c r="M785" s="210"/>
      <c r="N785" s="210"/>
      <c r="O785" s="210"/>
      <c r="P785" s="23" t="str">
        <f t="shared" ca="1" si="24"/>
        <v>Nombrado Vigente</v>
      </c>
      <c r="Q785" s="129"/>
      <c r="R785" s="129"/>
      <c r="S785" s="104" t="str">
        <f t="shared" si="28"/>
        <v/>
      </c>
      <c r="T785" s="104" t="str">
        <f t="shared" si="2"/>
        <v/>
      </c>
      <c r="U785" s="129" t="str">
        <f t="shared" si="3"/>
        <v/>
      </c>
      <c r="V785" s="129"/>
      <c r="W785" s="129">
        <f t="shared" ca="1" si="4"/>
        <v>2024</v>
      </c>
      <c r="X785" s="129">
        <f t="shared" ca="1" si="5"/>
        <v>2027</v>
      </c>
      <c r="Y785" s="129">
        <f t="shared" ca="1" si="6"/>
        <v>2030</v>
      </c>
      <c r="Z785" s="129"/>
      <c r="AA785" s="113">
        <f t="shared" si="7"/>
        <v>0</v>
      </c>
      <c r="AB785" s="112">
        <f t="shared" si="8"/>
        <v>0</v>
      </c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</row>
    <row r="786" spans="1:39">
      <c r="A786" s="22" t="s">
        <v>4227</v>
      </c>
      <c r="B786" s="23" t="s">
        <v>39</v>
      </c>
      <c r="C786" s="23" t="s">
        <v>225</v>
      </c>
      <c r="D786" s="23" t="s">
        <v>4228</v>
      </c>
      <c r="E786" s="147" t="s">
        <v>4229</v>
      </c>
      <c r="F786" s="23" t="s">
        <v>43</v>
      </c>
      <c r="G786" s="125">
        <v>44249</v>
      </c>
      <c r="H786" s="125">
        <v>44250</v>
      </c>
      <c r="I786" s="23" t="s">
        <v>4230</v>
      </c>
      <c r="J786" s="26">
        <v>1</v>
      </c>
      <c r="K786" s="23" t="s">
        <v>4231</v>
      </c>
      <c r="L786" s="209"/>
      <c r="M786" s="210"/>
      <c r="N786" s="210"/>
      <c r="O786" s="210"/>
      <c r="P786" s="23" t="str">
        <f t="shared" ca="1" si="24"/>
        <v>Nombrado Vigente</v>
      </c>
      <c r="Q786" s="129"/>
      <c r="R786" s="129"/>
      <c r="S786" s="104" t="str">
        <f t="shared" si="28"/>
        <v/>
      </c>
      <c r="T786" s="104" t="str">
        <f t="shared" si="2"/>
        <v/>
      </c>
      <c r="U786" s="129" t="str">
        <f t="shared" si="3"/>
        <v/>
      </c>
      <c r="V786" s="129"/>
      <c r="W786" s="129">
        <f t="shared" ca="1" si="4"/>
        <v>2024</v>
      </c>
      <c r="X786" s="129">
        <f t="shared" ca="1" si="5"/>
        <v>2027</v>
      </c>
      <c r="Y786" s="129">
        <f t="shared" ca="1" si="6"/>
        <v>2030</v>
      </c>
      <c r="Z786" s="129"/>
      <c r="AA786" s="113">
        <f t="shared" si="7"/>
        <v>0</v>
      </c>
      <c r="AB786" s="112">
        <f t="shared" si="8"/>
        <v>0</v>
      </c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</row>
    <row r="787" spans="1:39">
      <c r="A787" s="22" t="s">
        <v>4232</v>
      </c>
      <c r="B787" s="23" t="s">
        <v>175</v>
      </c>
      <c r="C787" s="23" t="s">
        <v>238</v>
      </c>
      <c r="D787" s="23" t="s">
        <v>4233</v>
      </c>
      <c r="E787" s="147" t="s">
        <v>4234</v>
      </c>
      <c r="F787" s="23" t="s">
        <v>33</v>
      </c>
      <c r="G787" s="125">
        <v>44224</v>
      </c>
      <c r="H787" s="125">
        <v>44243</v>
      </c>
      <c r="I787" s="23" t="s">
        <v>4235</v>
      </c>
      <c r="J787" s="26">
        <v>1</v>
      </c>
      <c r="K787" s="23" t="s">
        <v>4236</v>
      </c>
      <c r="L787" s="209"/>
      <c r="M787" s="210"/>
      <c r="N787" s="210"/>
      <c r="O787" s="210"/>
      <c r="P787" s="23" t="str">
        <f t="shared" ca="1" si="24"/>
        <v>Nombrado Vigente</v>
      </c>
      <c r="Q787" s="129"/>
      <c r="R787" s="129"/>
      <c r="S787" s="104" t="str">
        <f t="shared" si="28"/>
        <v/>
      </c>
      <c r="T787" s="104" t="str">
        <f t="shared" si="2"/>
        <v/>
      </c>
      <c r="U787" s="129" t="str">
        <f t="shared" si="3"/>
        <v/>
      </c>
      <c r="V787" s="129"/>
      <c r="W787" s="129">
        <f t="shared" ca="1" si="4"/>
        <v>2024</v>
      </c>
      <c r="X787" s="129">
        <f t="shared" ca="1" si="5"/>
        <v>2027</v>
      </c>
      <c r="Y787" s="129">
        <f t="shared" ca="1" si="6"/>
        <v>2030</v>
      </c>
      <c r="Z787" s="129"/>
      <c r="AA787" s="113">
        <f t="shared" si="7"/>
        <v>0</v>
      </c>
      <c r="AB787" s="112">
        <f t="shared" si="8"/>
        <v>0</v>
      </c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</row>
    <row r="788" spans="1:39">
      <c r="A788" s="22" t="s">
        <v>4237</v>
      </c>
      <c r="B788" s="23" t="s">
        <v>429</v>
      </c>
      <c r="C788" s="23" t="s">
        <v>494</v>
      </c>
      <c r="D788" s="23" t="s">
        <v>4238</v>
      </c>
      <c r="E788" s="147" t="s">
        <v>4239</v>
      </c>
      <c r="F788" s="23" t="s">
        <v>43</v>
      </c>
      <c r="G788" s="125">
        <v>44210</v>
      </c>
      <c r="H788" s="125">
        <v>44221</v>
      </c>
      <c r="I788" s="23" t="s">
        <v>4240</v>
      </c>
      <c r="J788" s="26">
        <v>1</v>
      </c>
      <c r="K788" s="23" t="s">
        <v>4241</v>
      </c>
      <c r="L788" s="209"/>
      <c r="M788" s="210"/>
      <c r="N788" s="210"/>
      <c r="O788" s="210"/>
      <c r="P788" s="23" t="str">
        <f t="shared" ca="1" si="24"/>
        <v>Nombrado Vigente</v>
      </c>
      <c r="Q788" s="129"/>
      <c r="R788" s="129"/>
      <c r="S788" s="104" t="str">
        <f t="shared" si="28"/>
        <v/>
      </c>
      <c r="T788" s="104" t="str">
        <f t="shared" si="2"/>
        <v/>
      </c>
      <c r="U788" s="129" t="str">
        <f t="shared" si="3"/>
        <v/>
      </c>
      <c r="V788" s="129"/>
      <c r="W788" s="129">
        <f t="shared" ca="1" si="4"/>
        <v>2024</v>
      </c>
      <c r="X788" s="129">
        <f t="shared" ca="1" si="5"/>
        <v>2027</v>
      </c>
      <c r="Y788" s="129">
        <f t="shared" ca="1" si="6"/>
        <v>2030</v>
      </c>
      <c r="Z788" s="129"/>
      <c r="AA788" s="113">
        <f t="shared" si="7"/>
        <v>0</v>
      </c>
      <c r="AB788" s="112">
        <f t="shared" si="8"/>
        <v>0</v>
      </c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</row>
    <row r="789" spans="1:39">
      <c r="A789" s="22" t="s">
        <v>4242</v>
      </c>
      <c r="B789" s="23" t="s">
        <v>39</v>
      </c>
      <c r="C789" s="23" t="s">
        <v>489</v>
      </c>
      <c r="D789" s="23" t="s">
        <v>4243</v>
      </c>
      <c r="E789" s="147" t="s">
        <v>4244</v>
      </c>
      <c r="F789" s="23" t="s">
        <v>43</v>
      </c>
      <c r="G789" s="125">
        <v>44438</v>
      </c>
      <c r="H789" s="125">
        <v>44410</v>
      </c>
      <c r="I789" s="23" t="s">
        <v>4245</v>
      </c>
      <c r="J789" s="26">
        <v>1</v>
      </c>
      <c r="K789" s="23" t="s">
        <v>4246</v>
      </c>
      <c r="L789" s="209"/>
      <c r="M789" s="210"/>
      <c r="N789" s="210"/>
      <c r="O789" s="210"/>
      <c r="P789" s="23" t="str">
        <f t="shared" ca="1" si="24"/>
        <v>Nombrado Vigente</v>
      </c>
      <c r="Q789" s="129"/>
      <c r="R789" s="129"/>
      <c r="S789" s="104" t="str">
        <f t="shared" si="28"/>
        <v/>
      </c>
      <c r="T789" s="104" t="str">
        <f t="shared" si="2"/>
        <v/>
      </c>
      <c r="U789" s="129" t="str">
        <f t="shared" si="3"/>
        <v/>
      </c>
      <c r="V789" s="129"/>
      <c r="W789" s="129">
        <f t="shared" ca="1" si="4"/>
        <v>2024</v>
      </c>
      <c r="X789" s="129">
        <f t="shared" ca="1" si="5"/>
        <v>2027</v>
      </c>
      <c r="Y789" s="129">
        <f t="shared" ca="1" si="6"/>
        <v>2030</v>
      </c>
      <c r="Z789" s="129"/>
      <c r="AA789" s="113">
        <f t="shared" si="7"/>
        <v>0</v>
      </c>
      <c r="AB789" s="112">
        <f t="shared" si="8"/>
        <v>0</v>
      </c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</row>
    <row r="790" spans="1:39">
      <c r="A790" s="22" t="s">
        <v>4247</v>
      </c>
      <c r="B790" s="23" t="s">
        <v>56</v>
      </c>
      <c r="C790" s="23" t="s">
        <v>584</v>
      </c>
      <c r="D790" s="23" t="s">
        <v>4248</v>
      </c>
      <c r="E790" s="147" t="s">
        <v>4249</v>
      </c>
      <c r="F790" s="23" t="s">
        <v>43</v>
      </c>
      <c r="G790" s="125">
        <v>44293</v>
      </c>
      <c r="H790" s="125">
        <v>44294</v>
      </c>
      <c r="I790" s="23" t="s">
        <v>4250</v>
      </c>
      <c r="J790" s="26">
        <v>1</v>
      </c>
      <c r="K790" s="23" t="s">
        <v>4251</v>
      </c>
      <c r="L790" s="209"/>
      <c r="M790" s="210"/>
      <c r="N790" s="210"/>
      <c r="O790" s="210"/>
      <c r="P790" s="23" t="str">
        <f t="shared" ca="1" si="24"/>
        <v>Nombrado Vigente</v>
      </c>
      <c r="Q790" s="129"/>
      <c r="R790" s="129"/>
      <c r="S790" s="104" t="str">
        <f t="shared" si="28"/>
        <v/>
      </c>
      <c r="T790" s="104" t="str">
        <f t="shared" si="2"/>
        <v/>
      </c>
      <c r="U790" s="129" t="str">
        <f t="shared" si="3"/>
        <v/>
      </c>
      <c r="V790" s="129"/>
      <c r="W790" s="129">
        <f t="shared" ca="1" si="4"/>
        <v>2024</v>
      </c>
      <c r="X790" s="129">
        <f t="shared" ca="1" si="5"/>
        <v>2027</v>
      </c>
      <c r="Y790" s="129">
        <f t="shared" ca="1" si="6"/>
        <v>2030</v>
      </c>
      <c r="Z790" s="129"/>
      <c r="AA790" s="113">
        <f t="shared" si="7"/>
        <v>0</v>
      </c>
      <c r="AB790" s="112">
        <f t="shared" si="8"/>
        <v>0</v>
      </c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</row>
    <row r="791" spans="1:39">
      <c r="A791" s="22" t="s">
        <v>4252</v>
      </c>
      <c r="B791" s="23" t="s">
        <v>231</v>
      </c>
      <c r="C791" s="23" t="s">
        <v>232</v>
      </c>
      <c r="D791" s="23" t="s">
        <v>4253</v>
      </c>
      <c r="E791" s="147" t="s">
        <v>4254</v>
      </c>
      <c r="F791" s="23" t="s">
        <v>43</v>
      </c>
      <c r="G791" s="125">
        <v>44285</v>
      </c>
      <c r="H791" s="125">
        <v>44287</v>
      </c>
      <c r="I791" s="23" t="s">
        <v>4255</v>
      </c>
      <c r="J791" s="26">
        <v>1</v>
      </c>
      <c r="K791" s="23" t="s">
        <v>4256</v>
      </c>
      <c r="L791" s="209"/>
      <c r="M791" s="210"/>
      <c r="N791" s="210"/>
      <c r="O791" s="210"/>
      <c r="P791" s="23" t="str">
        <f t="shared" ca="1" si="24"/>
        <v>Nombrado Vigente</v>
      </c>
      <c r="Q791" s="129"/>
      <c r="R791" s="129"/>
      <c r="S791" s="104" t="str">
        <f t="shared" si="28"/>
        <v/>
      </c>
      <c r="T791" s="104" t="str">
        <f t="shared" si="2"/>
        <v/>
      </c>
      <c r="U791" s="129" t="str">
        <f t="shared" si="3"/>
        <v/>
      </c>
      <c r="V791" s="129"/>
      <c r="W791" s="129">
        <f t="shared" ca="1" si="4"/>
        <v>2024</v>
      </c>
      <c r="X791" s="129">
        <f t="shared" ca="1" si="5"/>
        <v>2027</v>
      </c>
      <c r="Y791" s="129">
        <f t="shared" ca="1" si="6"/>
        <v>2030</v>
      </c>
      <c r="Z791" s="129"/>
      <c r="AA791" s="113">
        <f t="shared" si="7"/>
        <v>0</v>
      </c>
      <c r="AB791" s="112">
        <f t="shared" si="8"/>
        <v>0</v>
      </c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</row>
    <row r="792" spans="1:39">
      <c r="A792" s="22" t="s">
        <v>4257</v>
      </c>
      <c r="B792" s="23" t="s">
        <v>49</v>
      </c>
      <c r="C792" s="23" t="s">
        <v>330</v>
      </c>
      <c r="D792" s="23" t="s">
        <v>4258</v>
      </c>
      <c r="E792" s="147" t="s">
        <v>4259</v>
      </c>
      <c r="F792" s="23" t="s">
        <v>43</v>
      </c>
      <c r="G792" s="125">
        <v>44249</v>
      </c>
      <c r="H792" s="125">
        <v>44270</v>
      </c>
      <c r="I792" s="23" t="s">
        <v>4260</v>
      </c>
      <c r="J792" s="26">
        <v>1</v>
      </c>
      <c r="K792" s="23" t="s">
        <v>4261</v>
      </c>
      <c r="L792" s="209"/>
      <c r="M792" s="210"/>
      <c r="N792" s="210"/>
      <c r="O792" s="210"/>
      <c r="P792" s="23" t="str">
        <f t="shared" ca="1" si="24"/>
        <v>Nombrado Vigente</v>
      </c>
      <c r="Q792" s="129"/>
      <c r="R792" s="129"/>
      <c r="S792" s="104" t="str">
        <f t="shared" si="28"/>
        <v/>
      </c>
      <c r="T792" s="104" t="str">
        <f t="shared" si="2"/>
        <v/>
      </c>
      <c r="U792" s="129" t="str">
        <f t="shared" si="3"/>
        <v/>
      </c>
      <c r="V792" s="129"/>
      <c r="W792" s="129">
        <f t="shared" ca="1" si="4"/>
        <v>2024</v>
      </c>
      <c r="X792" s="129">
        <f t="shared" ca="1" si="5"/>
        <v>2027</v>
      </c>
      <c r="Y792" s="129">
        <f t="shared" ca="1" si="6"/>
        <v>2030</v>
      </c>
      <c r="Z792" s="129"/>
      <c r="AA792" s="113">
        <f t="shared" si="7"/>
        <v>0</v>
      </c>
      <c r="AB792" s="112">
        <f t="shared" si="8"/>
        <v>0</v>
      </c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</row>
    <row r="793" spans="1:39">
      <c r="A793" s="22" t="s">
        <v>4262</v>
      </c>
      <c r="B793" s="23" t="s">
        <v>56</v>
      </c>
      <c r="C793" s="23" t="s">
        <v>256</v>
      </c>
      <c r="D793" s="23" t="s">
        <v>1311</v>
      </c>
      <c r="E793" s="147" t="s">
        <v>4263</v>
      </c>
      <c r="F793" s="23" t="s">
        <v>43</v>
      </c>
      <c r="G793" s="125">
        <v>44278</v>
      </c>
      <c r="H793" s="125">
        <v>44287</v>
      </c>
      <c r="I793" s="23" t="s">
        <v>4264</v>
      </c>
      <c r="J793" s="26">
        <v>1</v>
      </c>
      <c r="K793" s="23" t="s">
        <v>4265</v>
      </c>
      <c r="L793" s="209"/>
      <c r="M793" s="210"/>
      <c r="N793" s="210"/>
      <c r="O793" s="210"/>
      <c r="P793" s="23" t="str">
        <f t="shared" ca="1" si="24"/>
        <v>Nombrado Vigente</v>
      </c>
      <c r="Q793" s="129"/>
      <c r="R793" s="129"/>
      <c r="S793" s="104" t="str">
        <f t="shared" si="28"/>
        <v/>
      </c>
      <c r="T793" s="104" t="str">
        <f t="shared" si="2"/>
        <v/>
      </c>
      <c r="U793" s="129" t="str">
        <f t="shared" si="3"/>
        <v/>
      </c>
      <c r="V793" s="129"/>
      <c r="W793" s="129">
        <f t="shared" ca="1" si="4"/>
        <v>2024</v>
      </c>
      <c r="X793" s="129">
        <f t="shared" ca="1" si="5"/>
        <v>2027</v>
      </c>
      <c r="Y793" s="129">
        <f t="shared" ca="1" si="6"/>
        <v>2030</v>
      </c>
      <c r="Z793" s="129"/>
      <c r="AA793" s="113">
        <f t="shared" si="7"/>
        <v>0</v>
      </c>
      <c r="AB793" s="112">
        <f t="shared" si="8"/>
        <v>0</v>
      </c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</row>
    <row r="794" spans="1:39">
      <c r="A794" s="22" t="s">
        <v>4266</v>
      </c>
      <c r="B794" s="23" t="s">
        <v>127</v>
      </c>
      <c r="C794" s="23" t="s">
        <v>1342</v>
      </c>
      <c r="D794" s="23" t="s">
        <v>2133</v>
      </c>
      <c r="E794" s="147" t="s">
        <v>4267</v>
      </c>
      <c r="F794" s="23" t="s">
        <v>33</v>
      </c>
      <c r="G794" s="125">
        <v>44369</v>
      </c>
      <c r="H794" s="125">
        <v>44371</v>
      </c>
      <c r="I794" s="23" t="s">
        <v>4268</v>
      </c>
      <c r="J794" s="26">
        <v>1</v>
      </c>
      <c r="K794" s="23" t="s">
        <v>4269</v>
      </c>
      <c r="L794" s="209"/>
      <c r="M794" s="210"/>
      <c r="N794" s="210"/>
      <c r="O794" s="210"/>
      <c r="P794" s="23" t="str">
        <f t="shared" ca="1" si="24"/>
        <v>Nombrado Vigente</v>
      </c>
      <c r="Q794" s="104"/>
      <c r="R794" s="129"/>
      <c r="S794" s="104" t="str">
        <f t="shared" si="28"/>
        <v/>
      </c>
      <c r="T794" s="104" t="str">
        <f t="shared" si="2"/>
        <v/>
      </c>
      <c r="U794" s="129" t="str">
        <f t="shared" si="3"/>
        <v/>
      </c>
      <c r="V794" s="129"/>
      <c r="W794" s="129">
        <f t="shared" ca="1" si="4"/>
        <v>2024</v>
      </c>
      <c r="X794" s="129">
        <f t="shared" ca="1" si="5"/>
        <v>2027</v>
      </c>
      <c r="Y794" s="129">
        <f t="shared" ca="1" si="6"/>
        <v>2030</v>
      </c>
      <c r="Z794" s="129"/>
      <c r="AA794" s="113">
        <f t="shared" si="7"/>
        <v>0</v>
      </c>
      <c r="AB794" s="112">
        <f t="shared" si="8"/>
        <v>0</v>
      </c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</row>
    <row r="795" spans="1:39">
      <c r="A795" s="22" t="s">
        <v>4270</v>
      </c>
      <c r="B795" s="23" t="s">
        <v>39</v>
      </c>
      <c r="C795" s="23" t="s">
        <v>117</v>
      </c>
      <c r="D795" s="23" t="s">
        <v>4271</v>
      </c>
      <c r="E795" s="147" t="s">
        <v>4272</v>
      </c>
      <c r="F795" s="23" t="s">
        <v>43</v>
      </c>
      <c r="G795" s="125">
        <v>44287</v>
      </c>
      <c r="H795" s="125">
        <v>44301</v>
      </c>
      <c r="I795" s="23" t="s">
        <v>4273</v>
      </c>
      <c r="J795" s="26">
        <v>1</v>
      </c>
      <c r="K795" s="23" t="s">
        <v>4274</v>
      </c>
      <c r="L795" s="209"/>
      <c r="M795" s="210"/>
      <c r="N795" s="210"/>
      <c r="O795" s="210"/>
      <c r="P795" s="23" t="str">
        <f t="shared" ca="1" si="24"/>
        <v>Nombrado Vigente</v>
      </c>
      <c r="Q795" s="129"/>
      <c r="R795" s="129"/>
      <c r="S795" s="104" t="str">
        <f t="shared" si="28"/>
        <v/>
      </c>
      <c r="T795" s="104" t="str">
        <f t="shared" si="2"/>
        <v/>
      </c>
      <c r="U795" s="129" t="str">
        <f t="shared" si="3"/>
        <v/>
      </c>
      <c r="V795" s="129"/>
      <c r="W795" s="129">
        <f t="shared" ca="1" si="4"/>
        <v>2024</v>
      </c>
      <c r="X795" s="129">
        <f t="shared" ca="1" si="5"/>
        <v>2027</v>
      </c>
      <c r="Y795" s="129">
        <f t="shared" ca="1" si="6"/>
        <v>2030</v>
      </c>
      <c r="Z795" s="129"/>
      <c r="AA795" s="113">
        <f t="shared" si="7"/>
        <v>0</v>
      </c>
      <c r="AB795" s="112">
        <f t="shared" si="8"/>
        <v>0</v>
      </c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</row>
    <row r="796" spans="1:39">
      <c r="A796" s="22" t="s">
        <v>4275</v>
      </c>
      <c r="B796" s="23" t="s">
        <v>39</v>
      </c>
      <c r="C796" s="23" t="s">
        <v>484</v>
      </c>
      <c r="D796" s="23" t="s">
        <v>905</v>
      </c>
      <c r="E796" s="147" t="s">
        <v>4276</v>
      </c>
      <c r="F796" s="23" t="s">
        <v>43</v>
      </c>
      <c r="G796" s="125">
        <v>44243</v>
      </c>
      <c r="H796" s="125">
        <v>44256</v>
      </c>
      <c r="I796" s="23" t="s">
        <v>4277</v>
      </c>
      <c r="J796" s="26">
        <v>1</v>
      </c>
      <c r="K796" s="23" t="s">
        <v>4278</v>
      </c>
      <c r="L796" s="209"/>
      <c r="M796" s="210"/>
      <c r="N796" s="210"/>
      <c r="O796" s="210"/>
      <c r="P796" s="23" t="str">
        <f t="shared" ca="1" si="24"/>
        <v>Nombrado Vigente</v>
      </c>
      <c r="Q796" s="129"/>
      <c r="R796" s="129"/>
      <c r="S796" s="104" t="str">
        <f t="shared" si="28"/>
        <v/>
      </c>
      <c r="T796" s="104" t="str">
        <f t="shared" si="2"/>
        <v/>
      </c>
      <c r="U796" s="129" t="str">
        <f t="shared" si="3"/>
        <v/>
      </c>
      <c r="V796" s="129"/>
      <c r="W796" s="129">
        <f t="shared" ca="1" si="4"/>
        <v>2024</v>
      </c>
      <c r="X796" s="129">
        <f t="shared" ca="1" si="5"/>
        <v>2027</v>
      </c>
      <c r="Y796" s="129">
        <f t="shared" ca="1" si="6"/>
        <v>2030</v>
      </c>
      <c r="Z796" s="129"/>
      <c r="AA796" s="113">
        <f t="shared" si="7"/>
        <v>0</v>
      </c>
      <c r="AB796" s="112">
        <f t="shared" si="8"/>
        <v>0</v>
      </c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</row>
    <row r="797" spans="1:39">
      <c r="A797" s="22" t="s">
        <v>4279</v>
      </c>
      <c r="B797" s="23" t="s">
        <v>127</v>
      </c>
      <c r="C797" s="23" t="s">
        <v>1688</v>
      </c>
      <c r="D797" s="23" t="s">
        <v>814</v>
      </c>
      <c r="E797" s="147" t="s">
        <v>4280</v>
      </c>
      <c r="F797" s="23" t="s">
        <v>43</v>
      </c>
      <c r="G797" s="125">
        <v>44278</v>
      </c>
      <c r="H797" s="125">
        <v>44284</v>
      </c>
      <c r="I797" s="23" t="s">
        <v>4281</v>
      </c>
      <c r="J797" s="26">
        <v>1</v>
      </c>
      <c r="K797" s="23" t="s">
        <v>4282</v>
      </c>
      <c r="L797" s="209"/>
      <c r="M797" s="210"/>
      <c r="N797" s="210"/>
      <c r="O797" s="210"/>
      <c r="P797" s="23" t="str">
        <f t="shared" ca="1" si="24"/>
        <v>Nombrado Vigente</v>
      </c>
      <c r="Q797" s="104"/>
      <c r="R797" s="129"/>
      <c r="S797" s="104" t="str">
        <f t="shared" si="28"/>
        <v/>
      </c>
      <c r="T797" s="104" t="str">
        <f t="shared" si="2"/>
        <v/>
      </c>
      <c r="U797" s="129" t="str">
        <f t="shared" si="3"/>
        <v/>
      </c>
      <c r="V797" s="129"/>
      <c r="W797" s="129">
        <f t="shared" ca="1" si="4"/>
        <v>2024</v>
      </c>
      <c r="X797" s="129">
        <f t="shared" ca="1" si="5"/>
        <v>2027</v>
      </c>
      <c r="Y797" s="129">
        <f t="shared" ca="1" si="6"/>
        <v>2030</v>
      </c>
      <c r="Z797" s="129"/>
      <c r="AA797" s="113">
        <f t="shared" si="7"/>
        <v>0</v>
      </c>
      <c r="AB797" s="112">
        <f t="shared" si="8"/>
        <v>0</v>
      </c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</row>
    <row r="798" spans="1:39">
      <c r="A798" s="22" t="s">
        <v>4283</v>
      </c>
      <c r="B798" s="23" t="s">
        <v>127</v>
      </c>
      <c r="C798" s="23" t="s">
        <v>2547</v>
      </c>
      <c r="D798" s="23" t="s">
        <v>2133</v>
      </c>
      <c r="E798" s="147" t="s">
        <v>4284</v>
      </c>
      <c r="F798" s="23" t="s">
        <v>33</v>
      </c>
      <c r="G798" s="125">
        <v>44281</v>
      </c>
      <c r="H798" s="125">
        <v>44298</v>
      </c>
      <c r="I798" s="23" t="s">
        <v>4285</v>
      </c>
      <c r="J798" s="26">
        <v>1</v>
      </c>
      <c r="K798" s="23" t="s">
        <v>4286</v>
      </c>
      <c r="L798" s="209"/>
      <c r="M798" s="210"/>
      <c r="N798" s="210"/>
      <c r="O798" s="210"/>
      <c r="P798" s="23" t="str">
        <f t="shared" ca="1" si="24"/>
        <v>Nombrado Vigente</v>
      </c>
      <c r="Q798" s="104"/>
      <c r="R798" s="129"/>
      <c r="S798" s="104" t="str">
        <f t="shared" si="28"/>
        <v/>
      </c>
      <c r="T798" s="104" t="str">
        <f t="shared" si="2"/>
        <v/>
      </c>
      <c r="U798" s="129" t="str">
        <f t="shared" si="3"/>
        <v/>
      </c>
      <c r="V798" s="129"/>
      <c r="W798" s="129">
        <f t="shared" ca="1" si="4"/>
        <v>2024</v>
      </c>
      <c r="X798" s="129">
        <f t="shared" ca="1" si="5"/>
        <v>2027</v>
      </c>
      <c r="Y798" s="129">
        <f t="shared" ca="1" si="6"/>
        <v>2030</v>
      </c>
      <c r="Z798" s="129"/>
      <c r="AA798" s="113">
        <f t="shared" si="7"/>
        <v>0</v>
      </c>
      <c r="AB798" s="112">
        <f t="shared" si="8"/>
        <v>0</v>
      </c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</row>
    <row r="799" spans="1:39">
      <c r="A799" s="22" t="s">
        <v>4287</v>
      </c>
      <c r="B799" s="23" t="s">
        <v>29</v>
      </c>
      <c r="C799" s="23" t="s">
        <v>133</v>
      </c>
      <c r="D799" s="23" t="s">
        <v>4288</v>
      </c>
      <c r="E799" s="147" t="s">
        <v>4289</v>
      </c>
      <c r="F799" s="23" t="s">
        <v>43</v>
      </c>
      <c r="G799" s="125">
        <v>44267</v>
      </c>
      <c r="H799" s="125">
        <v>44287</v>
      </c>
      <c r="I799" s="23" t="s">
        <v>4290</v>
      </c>
      <c r="J799" s="26">
        <v>1</v>
      </c>
      <c r="K799" s="23" t="s">
        <v>4291</v>
      </c>
      <c r="L799" s="209"/>
      <c r="M799" s="240"/>
      <c r="N799" s="210"/>
      <c r="O799" s="210"/>
      <c r="P799" s="23" t="str">
        <f t="shared" ca="1" si="24"/>
        <v>Nombrado Vigente</v>
      </c>
      <c r="Q799" s="129"/>
      <c r="R799" s="129"/>
      <c r="S799" s="104" t="str">
        <f t="shared" si="28"/>
        <v/>
      </c>
      <c r="T799" s="104" t="str">
        <f t="shared" si="2"/>
        <v/>
      </c>
      <c r="U799" s="129" t="str">
        <f t="shared" si="3"/>
        <v/>
      </c>
      <c r="V799" s="129"/>
      <c r="W799" s="129">
        <f t="shared" ca="1" si="4"/>
        <v>2024</v>
      </c>
      <c r="X799" s="129">
        <f t="shared" ca="1" si="5"/>
        <v>2027</v>
      </c>
      <c r="Y799" s="129">
        <f t="shared" ca="1" si="6"/>
        <v>2030</v>
      </c>
      <c r="Z799" s="129"/>
      <c r="AA799" s="113">
        <f t="shared" si="7"/>
        <v>0</v>
      </c>
      <c r="AB799" s="112">
        <f t="shared" si="8"/>
        <v>0</v>
      </c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</row>
    <row r="800" spans="1:39">
      <c r="A800" s="22" t="s">
        <v>4292</v>
      </c>
      <c r="B800" s="23" t="s">
        <v>39</v>
      </c>
      <c r="C800" s="23" t="s">
        <v>277</v>
      </c>
      <c r="D800" s="23" t="s">
        <v>4293</v>
      </c>
      <c r="E800" s="147" t="s">
        <v>4294</v>
      </c>
      <c r="F800" s="23" t="s">
        <v>43</v>
      </c>
      <c r="G800" s="125">
        <v>44295</v>
      </c>
      <c r="H800" s="125">
        <v>44317</v>
      </c>
      <c r="I800" s="23" t="s">
        <v>4295</v>
      </c>
      <c r="J800" s="26">
        <v>1</v>
      </c>
      <c r="K800" s="23" t="s">
        <v>4296</v>
      </c>
      <c r="L800" s="209"/>
      <c r="M800" s="210"/>
      <c r="N800" s="210"/>
      <c r="O800" s="210"/>
      <c r="P800" s="23" t="str">
        <f t="shared" ca="1" si="24"/>
        <v>Nombrado Vigente</v>
      </c>
      <c r="Q800" s="129"/>
      <c r="R800" s="129"/>
      <c r="S800" s="104" t="str">
        <f t="shared" si="28"/>
        <v/>
      </c>
      <c r="T800" s="104" t="str">
        <f t="shared" si="2"/>
        <v/>
      </c>
      <c r="U800" s="129" t="str">
        <f t="shared" si="3"/>
        <v/>
      </c>
      <c r="V800" s="129"/>
      <c r="W800" s="129">
        <f t="shared" ca="1" si="4"/>
        <v>2024</v>
      </c>
      <c r="X800" s="129">
        <f t="shared" ca="1" si="5"/>
        <v>2027</v>
      </c>
      <c r="Y800" s="129">
        <f t="shared" ca="1" si="6"/>
        <v>2030</v>
      </c>
      <c r="Z800" s="129"/>
      <c r="AA800" s="113">
        <f t="shared" si="7"/>
        <v>0</v>
      </c>
      <c r="AB800" s="112">
        <f t="shared" si="8"/>
        <v>0</v>
      </c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</row>
    <row r="801" spans="1:39">
      <c r="A801" s="22" t="s">
        <v>4297</v>
      </c>
      <c r="B801" s="23" t="s">
        <v>39</v>
      </c>
      <c r="C801" s="23" t="s">
        <v>170</v>
      </c>
      <c r="D801" s="23" t="s">
        <v>4298</v>
      </c>
      <c r="E801" s="147" t="s">
        <v>4299</v>
      </c>
      <c r="F801" s="23" t="s">
        <v>43</v>
      </c>
      <c r="G801" s="125">
        <v>44307</v>
      </c>
      <c r="H801" s="125">
        <v>44312</v>
      </c>
      <c r="I801" s="23" t="s">
        <v>4300</v>
      </c>
      <c r="J801" s="26">
        <v>1</v>
      </c>
      <c r="K801" s="23" t="s">
        <v>4301</v>
      </c>
      <c r="L801" s="209"/>
      <c r="M801" s="210"/>
      <c r="N801" s="210"/>
      <c r="O801" s="210"/>
      <c r="P801" s="23" t="str">
        <f t="shared" ca="1" si="24"/>
        <v>Nombrado Vigente</v>
      </c>
      <c r="Q801" s="129"/>
      <c r="R801" s="129"/>
      <c r="S801" s="104" t="str">
        <f t="shared" si="28"/>
        <v/>
      </c>
      <c r="T801" s="104" t="str">
        <f t="shared" si="2"/>
        <v/>
      </c>
      <c r="U801" s="129" t="str">
        <f t="shared" si="3"/>
        <v/>
      </c>
      <c r="V801" s="129"/>
      <c r="W801" s="129">
        <f t="shared" ca="1" si="4"/>
        <v>2024</v>
      </c>
      <c r="X801" s="129">
        <f t="shared" ca="1" si="5"/>
        <v>2027</v>
      </c>
      <c r="Y801" s="129">
        <f t="shared" ca="1" si="6"/>
        <v>2030</v>
      </c>
      <c r="Z801" s="129"/>
      <c r="AA801" s="113">
        <f t="shared" si="7"/>
        <v>0</v>
      </c>
      <c r="AB801" s="112">
        <f t="shared" si="8"/>
        <v>0</v>
      </c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</row>
    <row r="802" spans="1:39">
      <c r="A802" s="22" t="s">
        <v>4302</v>
      </c>
      <c r="B802" s="23" t="s">
        <v>181</v>
      </c>
      <c r="C802" s="23" t="s">
        <v>249</v>
      </c>
      <c r="D802" s="23" t="s">
        <v>4303</v>
      </c>
      <c r="E802" s="147" t="s">
        <v>4304</v>
      </c>
      <c r="F802" s="23" t="s">
        <v>43</v>
      </c>
      <c r="G802" s="125">
        <v>44329</v>
      </c>
      <c r="H802" s="125">
        <v>44404</v>
      </c>
      <c r="I802" s="23" t="s">
        <v>4305</v>
      </c>
      <c r="J802" s="26">
        <v>1</v>
      </c>
      <c r="K802" s="23" t="s">
        <v>4306</v>
      </c>
      <c r="L802" s="209"/>
      <c r="M802" s="210"/>
      <c r="N802" s="210"/>
      <c r="O802" s="240"/>
      <c r="P802" s="23" t="str">
        <f t="shared" ca="1" si="24"/>
        <v>Nombrado Vigente</v>
      </c>
      <c r="Q802" s="129"/>
      <c r="R802" s="129"/>
      <c r="S802" s="104" t="str">
        <f t="shared" si="28"/>
        <v/>
      </c>
      <c r="T802" s="104" t="str">
        <f t="shared" si="2"/>
        <v/>
      </c>
      <c r="U802" s="129" t="str">
        <f t="shared" si="3"/>
        <v/>
      </c>
      <c r="V802" s="129"/>
      <c r="W802" s="129">
        <f t="shared" ca="1" si="4"/>
        <v>2024</v>
      </c>
      <c r="X802" s="129">
        <f t="shared" ca="1" si="5"/>
        <v>2027</v>
      </c>
      <c r="Y802" s="129">
        <f t="shared" ca="1" si="6"/>
        <v>2030</v>
      </c>
      <c r="Z802" s="129"/>
      <c r="AA802" s="113">
        <f t="shared" si="7"/>
        <v>0</v>
      </c>
      <c r="AB802" s="112">
        <f t="shared" si="8"/>
        <v>0</v>
      </c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</row>
    <row r="803" spans="1:39">
      <c r="A803" s="22" t="s">
        <v>4307</v>
      </c>
      <c r="B803" s="23" t="s">
        <v>39</v>
      </c>
      <c r="C803" s="23" t="s">
        <v>704</v>
      </c>
      <c r="D803" s="23" t="s">
        <v>4308</v>
      </c>
      <c r="E803" s="147" t="s">
        <v>4309</v>
      </c>
      <c r="F803" s="23" t="s">
        <v>43</v>
      </c>
      <c r="G803" s="125">
        <v>44312</v>
      </c>
      <c r="H803" s="125">
        <v>44319</v>
      </c>
      <c r="I803" s="23" t="s">
        <v>4310</v>
      </c>
      <c r="J803" s="26">
        <v>1</v>
      </c>
      <c r="K803" s="23" t="s">
        <v>4311</v>
      </c>
      <c r="L803" s="209"/>
      <c r="M803" s="210"/>
      <c r="N803" s="210"/>
      <c r="O803" s="210"/>
      <c r="P803" s="23" t="str">
        <f t="shared" ca="1" si="24"/>
        <v>Nombrado Vigente</v>
      </c>
      <c r="Q803" s="129"/>
      <c r="R803" s="129"/>
      <c r="S803" s="104" t="str">
        <f t="shared" si="28"/>
        <v/>
      </c>
      <c r="T803" s="104" t="str">
        <f t="shared" si="2"/>
        <v/>
      </c>
      <c r="U803" s="129" t="str">
        <f t="shared" si="3"/>
        <v/>
      </c>
      <c r="V803" s="129"/>
      <c r="W803" s="129">
        <f t="shared" ca="1" si="4"/>
        <v>2024</v>
      </c>
      <c r="X803" s="129">
        <f t="shared" ca="1" si="5"/>
        <v>2027</v>
      </c>
      <c r="Y803" s="129">
        <f t="shared" ca="1" si="6"/>
        <v>2030</v>
      </c>
      <c r="Z803" s="129"/>
      <c r="AA803" s="113">
        <f t="shared" si="7"/>
        <v>0</v>
      </c>
      <c r="AB803" s="112">
        <f t="shared" si="8"/>
        <v>0</v>
      </c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</row>
    <row r="804" spans="1:39">
      <c r="A804" s="22" t="s">
        <v>4312</v>
      </c>
      <c r="B804" s="23" t="s">
        <v>39</v>
      </c>
      <c r="C804" s="23" t="s">
        <v>479</v>
      </c>
      <c r="D804" s="23" t="s">
        <v>4313</v>
      </c>
      <c r="E804" s="147" t="s">
        <v>4314</v>
      </c>
      <c r="F804" s="23" t="s">
        <v>43</v>
      </c>
      <c r="G804" s="125">
        <v>44326</v>
      </c>
      <c r="H804" s="125">
        <v>44348</v>
      </c>
      <c r="I804" s="23" t="s">
        <v>4315</v>
      </c>
      <c r="J804" s="26">
        <v>1</v>
      </c>
      <c r="K804" s="23" t="s">
        <v>4316</v>
      </c>
      <c r="L804" s="209"/>
      <c r="M804" s="210"/>
      <c r="N804" s="210"/>
      <c r="O804" s="210"/>
      <c r="P804" s="23" t="str">
        <f t="shared" ca="1" si="24"/>
        <v>Nombrado Vigente</v>
      </c>
      <c r="Q804" s="129"/>
      <c r="R804" s="129"/>
      <c r="S804" s="104" t="str">
        <f t="shared" si="28"/>
        <v/>
      </c>
      <c r="T804" s="104" t="str">
        <f t="shared" si="2"/>
        <v/>
      </c>
      <c r="U804" s="129" t="str">
        <f t="shared" si="3"/>
        <v/>
      </c>
      <c r="V804" s="129"/>
      <c r="W804" s="129">
        <f t="shared" ca="1" si="4"/>
        <v>2024</v>
      </c>
      <c r="X804" s="129">
        <f t="shared" ca="1" si="5"/>
        <v>2027</v>
      </c>
      <c r="Y804" s="129">
        <f t="shared" ca="1" si="6"/>
        <v>2030</v>
      </c>
      <c r="Z804" s="129"/>
      <c r="AA804" s="113">
        <f t="shared" si="7"/>
        <v>0</v>
      </c>
      <c r="AB804" s="112">
        <f t="shared" si="8"/>
        <v>0</v>
      </c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</row>
    <row r="805" spans="1:39">
      <c r="A805" s="22" t="s">
        <v>4317</v>
      </c>
      <c r="B805" s="23" t="s">
        <v>127</v>
      </c>
      <c r="C805" s="23" t="s">
        <v>3527</v>
      </c>
      <c r="D805" s="23" t="s">
        <v>3518</v>
      </c>
      <c r="E805" s="147" t="s">
        <v>4318</v>
      </c>
      <c r="F805" s="23" t="s">
        <v>43</v>
      </c>
      <c r="G805" s="125">
        <v>44405</v>
      </c>
      <c r="H805" s="125">
        <v>44409</v>
      </c>
      <c r="I805" s="23" t="s">
        <v>4319</v>
      </c>
      <c r="J805" s="26">
        <v>1</v>
      </c>
      <c r="K805" s="23" t="s">
        <v>4320</v>
      </c>
      <c r="L805" s="209"/>
      <c r="M805" s="240"/>
      <c r="N805" s="127" t="s">
        <v>47</v>
      </c>
      <c r="O805" s="159">
        <v>45017</v>
      </c>
      <c r="P805" s="23" t="str">
        <f t="shared" ca="1" si="24"/>
        <v>Desvinculado</v>
      </c>
      <c r="Q805" s="104"/>
      <c r="R805" s="104">
        <v>2</v>
      </c>
      <c r="S805" s="104">
        <f t="shared" si="28"/>
        <v>2</v>
      </c>
      <c r="T805" s="104">
        <f t="shared" si="2"/>
        <v>55</v>
      </c>
      <c r="U805" s="129">
        <f t="shared" si="3"/>
        <v>1.7</v>
      </c>
      <c r="V805" s="129"/>
      <c r="W805" s="129">
        <f t="shared" ca="1" si="4"/>
        <v>2024</v>
      </c>
      <c r="X805" s="129">
        <f t="shared" ca="1" si="5"/>
        <v>2027</v>
      </c>
      <c r="Y805" s="129">
        <f t="shared" ca="1" si="6"/>
        <v>2030</v>
      </c>
      <c r="Z805" s="129"/>
      <c r="AA805" s="113">
        <f t="shared" si="7"/>
        <v>-45017</v>
      </c>
      <c r="AB805" s="112">
        <f t="shared" si="8"/>
        <v>1</v>
      </c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</row>
    <row r="806" spans="1:39">
      <c r="A806" s="22" t="s">
        <v>4321</v>
      </c>
      <c r="B806" s="23" t="s">
        <v>300</v>
      </c>
      <c r="C806" s="23" t="s">
        <v>301</v>
      </c>
      <c r="D806" s="23" t="s">
        <v>4322</v>
      </c>
      <c r="E806" s="147" t="s">
        <v>4323</v>
      </c>
      <c r="F806" s="23" t="s">
        <v>33</v>
      </c>
      <c r="G806" s="125">
        <v>44329</v>
      </c>
      <c r="H806" s="125">
        <v>44354</v>
      </c>
      <c r="I806" s="23" t="s">
        <v>4324</v>
      </c>
      <c r="J806" s="26">
        <v>1</v>
      </c>
      <c r="K806" s="23" t="s">
        <v>4325</v>
      </c>
      <c r="L806" s="209"/>
      <c r="M806" s="210"/>
      <c r="N806" s="210"/>
      <c r="O806" s="210"/>
      <c r="P806" s="23" t="str">
        <f t="shared" ca="1" si="24"/>
        <v>Nombrado Vigente</v>
      </c>
      <c r="Q806" s="129"/>
      <c r="R806" s="129"/>
      <c r="S806" s="104" t="str">
        <f t="shared" si="28"/>
        <v/>
      </c>
      <c r="T806" s="104" t="str">
        <f t="shared" si="2"/>
        <v/>
      </c>
      <c r="U806" s="129" t="str">
        <f t="shared" si="3"/>
        <v/>
      </c>
      <c r="V806" s="129"/>
      <c r="W806" s="129">
        <f t="shared" ca="1" si="4"/>
        <v>2024</v>
      </c>
      <c r="X806" s="129">
        <f t="shared" ca="1" si="5"/>
        <v>2027</v>
      </c>
      <c r="Y806" s="129">
        <f t="shared" ca="1" si="6"/>
        <v>2030</v>
      </c>
      <c r="Z806" s="129"/>
      <c r="AA806" s="113">
        <f t="shared" si="7"/>
        <v>0</v>
      </c>
      <c r="AB806" s="112">
        <f t="shared" si="8"/>
        <v>0</v>
      </c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</row>
    <row r="807" spans="1:39">
      <c r="A807" s="22" t="s">
        <v>4326</v>
      </c>
      <c r="B807" s="23" t="s">
        <v>300</v>
      </c>
      <c r="C807" s="23" t="s">
        <v>301</v>
      </c>
      <c r="D807" s="23" t="s">
        <v>4327</v>
      </c>
      <c r="E807" s="147" t="s">
        <v>4328</v>
      </c>
      <c r="F807" s="23" t="s">
        <v>43</v>
      </c>
      <c r="G807" s="125">
        <v>44323</v>
      </c>
      <c r="H807" s="125">
        <v>44348</v>
      </c>
      <c r="I807" s="23" t="s">
        <v>4329</v>
      </c>
      <c r="J807" s="26">
        <v>1</v>
      </c>
      <c r="K807" s="23" t="s">
        <v>4330</v>
      </c>
      <c r="L807" s="209"/>
      <c r="M807" s="210"/>
      <c r="N807" s="210"/>
      <c r="O807" s="210"/>
      <c r="P807" s="23" t="str">
        <f t="shared" ca="1" si="24"/>
        <v>Nombrado Vigente</v>
      </c>
      <c r="Q807" s="129"/>
      <c r="R807" s="129"/>
      <c r="S807" s="104" t="str">
        <f t="shared" si="28"/>
        <v/>
      </c>
      <c r="T807" s="104" t="str">
        <f t="shared" si="2"/>
        <v/>
      </c>
      <c r="U807" s="129" t="str">
        <f t="shared" si="3"/>
        <v/>
      </c>
      <c r="V807" s="129"/>
      <c r="W807" s="129">
        <f t="shared" ca="1" si="4"/>
        <v>2024</v>
      </c>
      <c r="X807" s="129">
        <f t="shared" ca="1" si="5"/>
        <v>2027</v>
      </c>
      <c r="Y807" s="129">
        <f t="shared" ca="1" si="6"/>
        <v>2030</v>
      </c>
      <c r="Z807" s="129"/>
      <c r="AA807" s="113">
        <f t="shared" si="7"/>
        <v>0</v>
      </c>
      <c r="AB807" s="112">
        <f t="shared" si="8"/>
        <v>0</v>
      </c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</row>
    <row r="808" spans="1:39">
      <c r="A808" s="22" t="s">
        <v>4331</v>
      </c>
      <c r="B808" s="23" t="s">
        <v>39</v>
      </c>
      <c r="C808" s="23" t="s">
        <v>68</v>
      </c>
      <c r="D808" s="23" t="s">
        <v>4332</v>
      </c>
      <c r="E808" s="147" t="s">
        <v>635</v>
      </c>
      <c r="F808" s="23" t="s">
        <v>43</v>
      </c>
      <c r="G808" s="125">
        <v>44462</v>
      </c>
      <c r="H808" s="125">
        <v>44470</v>
      </c>
      <c r="I808" s="23" t="s">
        <v>4333</v>
      </c>
      <c r="J808" s="26">
        <v>1</v>
      </c>
      <c r="K808" s="23" t="s">
        <v>4334</v>
      </c>
      <c r="L808" s="209"/>
      <c r="M808" s="210"/>
      <c r="N808" s="210"/>
      <c r="O808" s="210"/>
      <c r="P808" s="23" t="str">
        <f t="shared" ca="1" si="24"/>
        <v>Nombrado Vigente</v>
      </c>
      <c r="Q808" s="129"/>
      <c r="R808" s="129"/>
      <c r="S808" s="104" t="str">
        <f t="shared" si="28"/>
        <v/>
      </c>
      <c r="T808" s="104" t="str">
        <f t="shared" si="2"/>
        <v/>
      </c>
      <c r="U808" s="129" t="str">
        <f t="shared" si="3"/>
        <v/>
      </c>
      <c r="V808" s="129"/>
      <c r="W808" s="129">
        <f t="shared" ca="1" si="4"/>
        <v>2024</v>
      </c>
      <c r="X808" s="129">
        <f t="shared" ca="1" si="5"/>
        <v>2027</v>
      </c>
      <c r="Y808" s="129">
        <f t="shared" ca="1" si="6"/>
        <v>2030</v>
      </c>
      <c r="Z808" s="129"/>
      <c r="AA808" s="113">
        <f t="shared" si="7"/>
        <v>0</v>
      </c>
      <c r="AB808" s="112">
        <f t="shared" si="8"/>
        <v>0</v>
      </c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</row>
    <row r="809" spans="1:39">
      <c r="A809" s="22" t="s">
        <v>4335</v>
      </c>
      <c r="B809" s="23" t="s">
        <v>39</v>
      </c>
      <c r="C809" s="23" t="s">
        <v>413</v>
      </c>
      <c r="D809" s="23" t="s">
        <v>2927</v>
      </c>
      <c r="E809" s="147" t="s">
        <v>4336</v>
      </c>
      <c r="F809" s="23" t="s">
        <v>43</v>
      </c>
      <c r="G809" s="125">
        <v>44445</v>
      </c>
      <c r="H809" s="125">
        <v>44461</v>
      </c>
      <c r="I809" s="23" t="s">
        <v>4337</v>
      </c>
      <c r="J809" s="26">
        <v>1</v>
      </c>
      <c r="K809" s="23" t="s">
        <v>4338</v>
      </c>
      <c r="L809" s="209"/>
      <c r="M809" s="210"/>
      <c r="N809" s="210"/>
      <c r="O809" s="210"/>
      <c r="P809" s="23" t="str">
        <f t="shared" ca="1" si="24"/>
        <v>Nombrado Vigente</v>
      </c>
      <c r="Q809" s="129"/>
      <c r="R809" s="129"/>
      <c r="S809" s="104" t="str">
        <f t="shared" si="28"/>
        <v/>
      </c>
      <c r="T809" s="104" t="str">
        <f t="shared" si="2"/>
        <v/>
      </c>
      <c r="U809" s="129" t="str">
        <f t="shared" si="3"/>
        <v/>
      </c>
      <c r="V809" s="129"/>
      <c r="W809" s="129">
        <f t="shared" ca="1" si="4"/>
        <v>2024</v>
      </c>
      <c r="X809" s="129">
        <f t="shared" ca="1" si="5"/>
        <v>2027</v>
      </c>
      <c r="Y809" s="129">
        <f t="shared" ca="1" si="6"/>
        <v>2030</v>
      </c>
      <c r="Z809" s="129"/>
      <c r="AA809" s="113">
        <f t="shared" si="7"/>
        <v>0</v>
      </c>
      <c r="AB809" s="112">
        <f t="shared" si="8"/>
        <v>0</v>
      </c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</row>
    <row r="810" spans="1:39">
      <c r="A810" s="22" t="s">
        <v>4339</v>
      </c>
      <c r="B810" s="23" t="s">
        <v>92</v>
      </c>
      <c r="C810" s="23" t="s">
        <v>93</v>
      </c>
      <c r="D810" s="23" t="s">
        <v>4340</v>
      </c>
      <c r="E810" s="147" t="s">
        <v>4341</v>
      </c>
      <c r="F810" s="23" t="s">
        <v>43</v>
      </c>
      <c r="G810" s="125">
        <v>44377</v>
      </c>
      <c r="H810" s="125">
        <v>44378</v>
      </c>
      <c r="I810" s="23" t="s">
        <v>4342</v>
      </c>
      <c r="J810" s="26">
        <v>1</v>
      </c>
      <c r="K810" s="23" t="s">
        <v>4343</v>
      </c>
      <c r="L810" s="209"/>
      <c r="M810" s="210"/>
      <c r="N810" s="210"/>
      <c r="O810" s="210"/>
      <c r="P810" s="23" t="str">
        <f t="shared" ca="1" si="24"/>
        <v>Nombrado Vigente</v>
      </c>
      <c r="Q810" s="129"/>
      <c r="R810" s="129"/>
      <c r="S810" s="104" t="str">
        <f t="shared" si="28"/>
        <v/>
      </c>
      <c r="T810" s="104" t="str">
        <f t="shared" si="2"/>
        <v/>
      </c>
      <c r="U810" s="129" t="str">
        <f t="shared" si="3"/>
        <v/>
      </c>
      <c r="V810" s="129"/>
      <c r="W810" s="129">
        <f t="shared" ca="1" si="4"/>
        <v>2024</v>
      </c>
      <c r="X810" s="129">
        <f t="shared" ca="1" si="5"/>
        <v>2027</v>
      </c>
      <c r="Y810" s="129">
        <f t="shared" ca="1" si="6"/>
        <v>2030</v>
      </c>
      <c r="Z810" s="129"/>
      <c r="AA810" s="113">
        <f t="shared" si="7"/>
        <v>0</v>
      </c>
      <c r="AB810" s="112">
        <f t="shared" si="8"/>
        <v>0</v>
      </c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</row>
    <row r="811" spans="1:39">
      <c r="A811" s="22" t="s">
        <v>4344</v>
      </c>
      <c r="B811" s="23" t="s">
        <v>56</v>
      </c>
      <c r="C811" s="23" t="s">
        <v>571</v>
      </c>
      <c r="D811" s="23" t="s">
        <v>4345</v>
      </c>
      <c r="E811" s="147" t="s">
        <v>4346</v>
      </c>
      <c r="F811" s="23" t="s">
        <v>33</v>
      </c>
      <c r="G811" s="125">
        <v>44318</v>
      </c>
      <c r="H811" s="125">
        <v>44348</v>
      </c>
      <c r="I811" s="23" t="s">
        <v>4347</v>
      </c>
      <c r="J811" s="26">
        <v>1</v>
      </c>
      <c r="K811" s="23" t="s">
        <v>4348</v>
      </c>
      <c r="L811" s="209"/>
      <c r="M811" s="210"/>
      <c r="N811" s="210"/>
      <c r="O811" s="210"/>
      <c r="P811" s="23" t="str">
        <f t="shared" ca="1" si="24"/>
        <v>Nombrado Vigente</v>
      </c>
      <c r="Q811" s="129"/>
      <c r="R811" s="129"/>
      <c r="S811" s="104" t="str">
        <f t="shared" si="28"/>
        <v/>
      </c>
      <c r="T811" s="104" t="str">
        <f t="shared" si="2"/>
        <v/>
      </c>
      <c r="U811" s="129" t="str">
        <f t="shared" si="3"/>
        <v/>
      </c>
      <c r="V811" s="129"/>
      <c r="W811" s="129">
        <f t="shared" ca="1" si="4"/>
        <v>2024</v>
      </c>
      <c r="X811" s="129">
        <f t="shared" ca="1" si="5"/>
        <v>2027</v>
      </c>
      <c r="Y811" s="129">
        <f t="shared" ca="1" si="6"/>
        <v>2030</v>
      </c>
      <c r="Z811" s="129"/>
      <c r="AA811" s="113">
        <f t="shared" si="7"/>
        <v>0</v>
      </c>
      <c r="AB811" s="112">
        <f t="shared" si="8"/>
        <v>0</v>
      </c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</row>
    <row r="812" spans="1:39">
      <c r="A812" s="160" t="s">
        <v>4349</v>
      </c>
      <c r="B812" s="161" t="s">
        <v>39</v>
      </c>
      <c r="C812" s="161" t="s">
        <v>489</v>
      </c>
      <c r="D812" s="161" t="s">
        <v>705</v>
      </c>
      <c r="E812" s="216" t="s">
        <v>4350</v>
      </c>
      <c r="F812" s="161" t="s">
        <v>43</v>
      </c>
      <c r="G812" s="162">
        <v>44376</v>
      </c>
      <c r="H812" s="162">
        <v>44378</v>
      </c>
      <c r="I812" s="161" t="s">
        <v>4351</v>
      </c>
      <c r="J812" s="163">
        <v>1</v>
      </c>
      <c r="K812" s="161" t="s">
        <v>4352</v>
      </c>
      <c r="L812" s="218"/>
      <c r="M812" s="219"/>
      <c r="N812" s="165" t="s">
        <v>47</v>
      </c>
      <c r="O812" s="166">
        <v>45231</v>
      </c>
      <c r="P812" s="161" t="str">
        <f t="shared" ca="1" si="24"/>
        <v>Desvinculado</v>
      </c>
      <c r="Q812" s="144"/>
      <c r="R812" s="167">
        <v>2</v>
      </c>
      <c r="S812" s="167">
        <f t="shared" si="28"/>
        <v>9</v>
      </c>
      <c r="T812" s="167">
        <f t="shared" si="2"/>
        <v>86</v>
      </c>
      <c r="U812" s="144">
        <f t="shared" si="3"/>
        <v>2.2999999999999998</v>
      </c>
      <c r="V812" s="144"/>
      <c r="W812" s="144">
        <f t="shared" ca="1" si="4"/>
        <v>2024</v>
      </c>
      <c r="X812" s="144">
        <f t="shared" ca="1" si="5"/>
        <v>2027</v>
      </c>
      <c r="Y812" s="144">
        <f t="shared" ca="1" si="6"/>
        <v>2030</v>
      </c>
      <c r="Z812" s="144"/>
      <c r="AA812" s="168">
        <f t="shared" si="7"/>
        <v>-45231</v>
      </c>
      <c r="AB812" s="167">
        <f t="shared" si="8"/>
        <v>1</v>
      </c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</row>
    <row r="813" spans="1:39">
      <c r="A813" s="22" t="s">
        <v>4353</v>
      </c>
      <c r="B813" s="23" t="s">
        <v>92</v>
      </c>
      <c r="C813" s="23" t="s">
        <v>138</v>
      </c>
      <c r="D813" s="23" t="s">
        <v>4354</v>
      </c>
      <c r="E813" s="147" t="s">
        <v>4355</v>
      </c>
      <c r="F813" s="23" t="s">
        <v>43</v>
      </c>
      <c r="G813" s="125">
        <v>44476</v>
      </c>
      <c r="H813" s="125">
        <v>44477</v>
      </c>
      <c r="I813" s="23" t="s">
        <v>4356</v>
      </c>
      <c r="J813" s="26">
        <v>1</v>
      </c>
      <c r="K813" s="23" t="s">
        <v>4357</v>
      </c>
      <c r="L813" s="209"/>
      <c r="M813" s="210"/>
      <c r="N813" s="210"/>
      <c r="O813" s="210"/>
      <c r="P813" s="23" t="str">
        <f t="shared" ca="1" si="24"/>
        <v>Nombrado Vigente</v>
      </c>
      <c r="Q813" s="129"/>
      <c r="R813" s="129"/>
      <c r="S813" s="104" t="str">
        <f t="shared" si="28"/>
        <v/>
      </c>
      <c r="T813" s="104" t="str">
        <f t="shared" si="2"/>
        <v/>
      </c>
      <c r="U813" s="129" t="str">
        <f t="shared" si="3"/>
        <v/>
      </c>
      <c r="V813" s="129"/>
      <c r="W813" s="129">
        <f t="shared" ca="1" si="4"/>
        <v>2024</v>
      </c>
      <c r="X813" s="129">
        <f t="shared" ca="1" si="5"/>
        <v>2027</v>
      </c>
      <c r="Y813" s="129">
        <f t="shared" ca="1" si="6"/>
        <v>2030</v>
      </c>
      <c r="Z813" s="129"/>
      <c r="AA813" s="113">
        <f t="shared" si="7"/>
        <v>0</v>
      </c>
      <c r="AB813" s="112">
        <f t="shared" si="8"/>
        <v>0</v>
      </c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</row>
    <row r="814" spans="1:39">
      <c r="A814" s="22" t="s">
        <v>4358</v>
      </c>
      <c r="B814" s="23" t="s">
        <v>29</v>
      </c>
      <c r="C814" s="23" t="s">
        <v>30</v>
      </c>
      <c r="D814" s="23" t="s">
        <v>830</v>
      </c>
      <c r="E814" s="147" t="s">
        <v>4359</v>
      </c>
      <c r="F814" s="23" t="s">
        <v>43</v>
      </c>
      <c r="G814" s="125">
        <v>44355</v>
      </c>
      <c r="H814" s="125">
        <v>44370</v>
      </c>
      <c r="I814" s="23" t="s">
        <v>4360</v>
      </c>
      <c r="J814" s="26">
        <v>1</v>
      </c>
      <c r="K814" s="23" t="s">
        <v>4361</v>
      </c>
      <c r="L814" s="209"/>
      <c r="M814" s="210"/>
      <c r="N814" s="210"/>
      <c r="O814" s="210"/>
      <c r="P814" s="23" t="str">
        <f t="shared" ca="1" si="24"/>
        <v>Nombrado Vigente</v>
      </c>
      <c r="Q814" s="129"/>
      <c r="R814" s="129"/>
      <c r="S814" s="104" t="str">
        <f t="shared" si="28"/>
        <v/>
      </c>
      <c r="T814" s="104" t="str">
        <f t="shared" si="2"/>
        <v/>
      </c>
      <c r="U814" s="129" t="str">
        <f t="shared" si="3"/>
        <v/>
      </c>
      <c r="V814" s="129"/>
      <c r="W814" s="129">
        <f t="shared" ca="1" si="4"/>
        <v>2024</v>
      </c>
      <c r="X814" s="129">
        <f t="shared" ca="1" si="5"/>
        <v>2027</v>
      </c>
      <c r="Y814" s="129">
        <f t="shared" ca="1" si="6"/>
        <v>2030</v>
      </c>
      <c r="Z814" s="129"/>
      <c r="AA814" s="113">
        <f t="shared" si="7"/>
        <v>0</v>
      </c>
      <c r="AB814" s="112">
        <f t="shared" si="8"/>
        <v>0</v>
      </c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</row>
    <row r="815" spans="1:39">
      <c r="A815" s="22" t="s">
        <v>4362</v>
      </c>
      <c r="B815" s="23" t="s">
        <v>49</v>
      </c>
      <c r="C815" s="23" t="s">
        <v>165</v>
      </c>
      <c r="D815" s="23" t="s">
        <v>4363</v>
      </c>
      <c r="E815" s="147" t="s">
        <v>4364</v>
      </c>
      <c r="F815" s="23" t="s">
        <v>43</v>
      </c>
      <c r="G815" s="125">
        <v>44419</v>
      </c>
      <c r="H815" s="125">
        <v>44470</v>
      </c>
      <c r="I815" s="23" t="s">
        <v>4365</v>
      </c>
      <c r="J815" s="26">
        <v>1</v>
      </c>
      <c r="K815" s="23" t="s">
        <v>4366</v>
      </c>
      <c r="L815" s="209"/>
      <c r="M815" s="210"/>
      <c r="N815" s="210"/>
      <c r="O815" s="210"/>
      <c r="P815" s="23" t="str">
        <f t="shared" ca="1" si="24"/>
        <v>Nombrado Vigente</v>
      </c>
      <c r="Q815" s="129"/>
      <c r="R815" s="129"/>
      <c r="S815" s="104" t="str">
        <f t="shared" si="28"/>
        <v/>
      </c>
      <c r="T815" s="104" t="str">
        <f t="shared" si="2"/>
        <v/>
      </c>
      <c r="U815" s="129" t="str">
        <f t="shared" si="3"/>
        <v/>
      </c>
      <c r="V815" s="129"/>
      <c r="W815" s="129">
        <f t="shared" ca="1" si="4"/>
        <v>2024</v>
      </c>
      <c r="X815" s="129">
        <f t="shared" ca="1" si="5"/>
        <v>2027</v>
      </c>
      <c r="Y815" s="129">
        <f t="shared" ca="1" si="6"/>
        <v>2030</v>
      </c>
      <c r="Z815" s="129"/>
      <c r="AA815" s="113">
        <f t="shared" si="7"/>
        <v>0</v>
      </c>
      <c r="AB815" s="112">
        <f t="shared" si="8"/>
        <v>0</v>
      </c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</row>
    <row r="816" spans="1:39">
      <c r="A816" s="22" t="s">
        <v>4367</v>
      </c>
      <c r="B816" s="23" t="s">
        <v>175</v>
      </c>
      <c r="C816" s="23" t="s">
        <v>553</v>
      </c>
      <c r="D816" s="23" t="s">
        <v>1029</v>
      </c>
      <c r="E816" s="147" t="s">
        <v>4368</v>
      </c>
      <c r="F816" s="23" t="s">
        <v>43</v>
      </c>
      <c r="G816" s="125">
        <v>44438</v>
      </c>
      <c r="H816" s="125">
        <v>44470</v>
      </c>
      <c r="I816" s="23" t="s">
        <v>4369</v>
      </c>
      <c r="J816" s="26">
        <v>1</v>
      </c>
      <c r="K816" s="23" t="s">
        <v>4370</v>
      </c>
      <c r="L816" s="209"/>
      <c r="M816" s="210"/>
      <c r="N816" s="210"/>
      <c r="O816" s="210"/>
      <c r="P816" s="23" t="str">
        <f t="shared" ca="1" si="24"/>
        <v>Nombrado Vigente</v>
      </c>
      <c r="Q816" s="129"/>
      <c r="R816" s="129"/>
      <c r="S816" s="104" t="str">
        <f t="shared" si="28"/>
        <v/>
      </c>
      <c r="T816" s="104" t="str">
        <f t="shared" si="2"/>
        <v/>
      </c>
      <c r="U816" s="129" t="str">
        <f t="shared" si="3"/>
        <v/>
      </c>
      <c r="V816" s="129"/>
      <c r="W816" s="129">
        <f t="shared" ca="1" si="4"/>
        <v>2024</v>
      </c>
      <c r="X816" s="129">
        <f t="shared" ca="1" si="5"/>
        <v>2027</v>
      </c>
      <c r="Y816" s="129">
        <f t="shared" ca="1" si="6"/>
        <v>2030</v>
      </c>
      <c r="Z816" s="129"/>
      <c r="AA816" s="113">
        <f t="shared" si="7"/>
        <v>0</v>
      </c>
      <c r="AB816" s="112">
        <f t="shared" si="8"/>
        <v>0</v>
      </c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</row>
    <row r="817" spans="1:39">
      <c r="A817" s="22" t="s">
        <v>4371</v>
      </c>
      <c r="B817" s="23" t="s">
        <v>29</v>
      </c>
      <c r="C817" s="23" t="s">
        <v>133</v>
      </c>
      <c r="D817" s="23" t="s">
        <v>927</v>
      </c>
      <c r="E817" s="147" t="s">
        <v>4372</v>
      </c>
      <c r="F817" s="23" t="s">
        <v>43</v>
      </c>
      <c r="G817" s="125">
        <v>44406</v>
      </c>
      <c r="H817" s="125">
        <v>44409</v>
      </c>
      <c r="I817" s="23" t="s">
        <v>4373</v>
      </c>
      <c r="J817" s="26">
        <v>1</v>
      </c>
      <c r="K817" s="23" t="s">
        <v>4374</v>
      </c>
      <c r="L817" s="209"/>
      <c r="M817" s="210"/>
      <c r="N817" s="210"/>
      <c r="O817" s="210"/>
      <c r="P817" s="23" t="str">
        <f t="shared" ca="1" si="24"/>
        <v>Nombrado Vigente</v>
      </c>
      <c r="Q817" s="129"/>
      <c r="R817" s="129"/>
      <c r="S817" s="104" t="str">
        <f t="shared" si="28"/>
        <v/>
      </c>
      <c r="T817" s="104" t="str">
        <f t="shared" si="2"/>
        <v/>
      </c>
      <c r="U817" s="129" t="str">
        <f t="shared" si="3"/>
        <v/>
      </c>
      <c r="V817" s="129"/>
      <c r="W817" s="129">
        <f t="shared" ca="1" si="4"/>
        <v>2024</v>
      </c>
      <c r="X817" s="129">
        <f t="shared" ca="1" si="5"/>
        <v>2027</v>
      </c>
      <c r="Y817" s="129">
        <f t="shared" ca="1" si="6"/>
        <v>2030</v>
      </c>
      <c r="Z817" s="129"/>
      <c r="AA817" s="113">
        <f t="shared" si="7"/>
        <v>0</v>
      </c>
      <c r="AB817" s="112">
        <f t="shared" si="8"/>
        <v>0</v>
      </c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</row>
    <row r="818" spans="1:39">
      <c r="A818" s="22" t="s">
        <v>4375</v>
      </c>
      <c r="B818" s="23" t="s">
        <v>56</v>
      </c>
      <c r="C818" s="23" t="s">
        <v>571</v>
      </c>
      <c r="D818" s="23" t="s">
        <v>4376</v>
      </c>
      <c r="E818" s="147" t="s">
        <v>4377</v>
      </c>
      <c r="F818" s="23" t="s">
        <v>43</v>
      </c>
      <c r="G818" s="125">
        <v>44363</v>
      </c>
      <c r="H818" s="125">
        <v>44369</v>
      </c>
      <c r="I818" s="23" t="s">
        <v>4378</v>
      </c>
      <c r="J818" s="26">
        <v>1</v>
      </c>
      <c r="K818" s="23" t="s">
        <v>4379</v>
      </c>
      <c r="L818" s="209"/>
      <c r="M818" s="210"/>
      <c r="N818" s="210"/>
      <c r="O818" s="210"/>
      <c r="P818" s="23" t="str">
        <f t="shared" ca="1" si="24"/>
        <v>Nombrado Vigente</v>
      </c>
      <c r="Q818" s="129"/>
      <c r="R818" s="129"/>
      <c r="S818" s="104" t="str">
        <f t="shared" si="28"/>
        <v/>
      </c>
      <c r="T818" s="104" t="str">
        <f t="shared" si="2"/>
        <v/>
      </c>
      <c r="U818" s="129" t="str">
        <f t="shared" si="3"/>
        <v/>
      </c>
      <c r="V818" s="129"/>
      <c r="W818" s="129">
        <f t="shared" ca="1" si="4"/>
        <v>2024</v>
      </c>
      <c r="X818" s="129">
        <f t="shared" ca="1" si="5"/>
        <v>2027</v>
      </c>
      <c r="Y818" s="129">
        <f t="shared" ca="1" si="6"/>
        <v>2030</v>
      </c>
      <c r="Z818" s="129"/>
      <c r="AA818" s="113">
        <f t="shared" si="7"/>
        <v>0</v>
      </c>
      <c r="AB818" s="112">
        <f t="shared" si="8"/>
        <v>0</v>
      </c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</row>
    <row r="819" spans="1:39">
      <c r="A819" s="22" t="s">
        <v>4380</v>
      </c>
      <c r="B819" s="23" t="s">
        <v>29</v>
      </c>
      <c r="C819" s="23" t="s">
        <v>358</v>
      </c>
      <c r="D819" s="23" t="s">
        <v>4381</v>
      </c>
      <c r="E819" s="147" t="s">
        <v>4382</v>
      </c>
      <c r="F819" s="23" t="s">
        <v>33</v>
      </c>
      <c r="G819" s="125">
        <v>44377</v>
      </c>
      <c r="H819" s="125">
        <v>44382</v>
      </c>
      <c r="I819" s="23" t="s">
        <v>4383</v>
      </c>
      <c r="J819" s="26">
        <v>1</v>
      </c>
      <c r="K819" s="23" t="s">
        <v>4384</v>
      </c>
      <c r="L819" s="209"/>
      <c r="M819" s="210"/>
      <c r="N819" s="210"/>
      <c r="O819" s="210"/>
      <c r="P819" s="23" t="str">
        <f t="shared" ca="1" si="24"/>
        <v>Nombrado Vigente</v>
      </c>
      <c r="Q819" s="129"/>
      <c r="R819" s="129"/>
      <c r="S819" s="104" t="str">
        <f t="shared" si="28"/>
        <v/>
      </c>
      <c r="T819" s="104" t="str">
        <f t="shared" si="2"/>
        <v/>
      </c>
      <c r="U819" s="129" t="str">
        <f t="shared" si="3"/>
        <v/>
      </c>
      <c r="V819" s="129"/>
      <c r="W819" s="129">
        <f t="shared" ca="1" si="4"/>
        <v>2024</v>
      </c>
      <c r="X819" s="129">
        <f t="shared" ca="1" si="5"/>
        <v>2027</v>
      </c>
      <c r="Y819" s="129">
        <f t="shared" ca="1" si="6"/>
        <v>2030</v>
      </c>
      <c r="Z819" s="129"/>
      <c r="AA819" s="113">
        <f t="shared" si="7"/>
        <v>0</v>
      </c>
      <c r="AB819" s="112">
        <f t="shared" si="8"/>
        <v>0</v>
      </c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</row>
    <row r="820" spans="1:39">
      <c r="A820" s="160" t="s">
        <v>4385</v>
      </c>
      <c r="B820" s="161" t="s">
        <v>127</v>
      </c>
      <c r="C820" s="161" t="s">
        <v>3806</v>
      </c>
      <c r="D820" s="161" t="s">
        <v>1343</v>
      </c>
      <c r="E820" s="216" t="s">
        <v>4386</v>
      </c>
      <c r="F820" s="161" t="s">
        <v>43</v>
      </c>
      <c r="G820" s="162">
        <v>44407</v>
      </c>
      <c r="H820" s="162">
        <v>44392</v>
      </c>
      <c r="I820" s="161" t="s">
        <v>4387</v>
      </c>
      <c r="J820" s="163">
        <v>1</v>
      </c>
      <c r="K820" s="161" t="s">
        <v>4388</v>
      </c>
      <c r="L820" s="218"/>
      <c r="M820" s="219"/>
      <c r="N820" s="165" t="s">
        <v>36</v>
      </c>
      <c r="O820" s="166">
        <v>45205</v>
      </c>
      <c r="P820" s="161" t="str">
        <f t="shared" ca="1" si="24"/>
        <v>Desvinculado</v>
      </c>
      <c r="Q820" s="167"/>
      <c r="R820" s="167">
        <v>2</v>
      </c>
      <c r="S820" s="167">
        <f t="shared" si="28"/>
        <v>8</v>
      </c>
      <c r="T820" s="167">
        <f t="shared" si="2"/>
        <v>82</v>
      </c>
      <c r="U820" s="144">
        <f t="shared" si="3"/>
        <v>2.2000000000000002</v>
      </c>
      <c r="V820" s="144"/>
      <c r="W820" s="144">
        <f t="shared" ca="1" si="4"/>
        <v>2024</v>
      </c>
      <c r="X820" s="144">
        <f t="shared" ca="1" si="5"/>
        <v>2027</v>
      </c>
      <c r="Y820" s="144">
        <f t="shared" ca="1" si="6"/>
        <v>2030</v>
      </c>
      <c r="Z820" s="144"/>
      <c r="AA820" s="168">
        <f t="shared" si="7"/>
        <v>-45205</v>
      </c>
      <c r="AB820" s="167">
        <f t="shared" si="8"/>
        <v>1</v>
      </c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</row>
    <row r="821" spans="1:39">
      <c r="A821" s="22" t="s">
        <v>4389</v>
      </c>
      <c r="B821" s="23" t="s">
        <v>300</v>
      </c>
      <c r="C821" s="23" t="s">
        <v>941</v>
      </c>
      <c r="D821" s="23" t="s">
        <v>4390</v>
      </c>
      <c r="E821" s="147" t="s">
        <v>4391</v>
      </c>
      <c r="F821" s="23" t="s">
        <v>33</v>
      </c>
      <c r="G821" s="125">
        <v>44396</v>
      </c>
      <c r="H821" s="125">
        <v>44410</v>
      </c>
      <c r="I821" s="23" t="s">
        <v>4392</v>
      </c>
      <c r="J821" s="26">
        <v>1</v>
      </c>
      <c r="K821" s="23" t="s">
        <v>4393</v>
      </c>
      <c r="L821" s="209"/>
      <c r="M821" s="210"/>
      <c r="N821" s="127" t="s">
        <v>36</v>
      </c>
      <c r="O821" s="159">
        <v>45133</v>
      </c>
      <c r="P821" s="23" t="str">
        <f t="shared" ca="1" si="24"/>
        <v>Desvinculado</v>
      </c>
      <c r="Q821" s="129"/>
      <c r="R821" s="104">
        <v>2</v>
      </c>
      <c r="S821" s="104">
        <f t="shared" si="28"/>
        <v>5</v>
      </c>
      <c r="T821" s="104">
        <f t="shared" si="2"/>
        <v>72</v>
      </c>
      <c r="U821" s="129">
        <f t="shared" si="3"/>
        <v>2</v>
      </c>
      <c r="V821" s="129"/>
      <c r="W821" s="129">
        <f t="shared" ca="1" si="4"/>
        <v>2024</v>
      </c>
      <c r="X821" s="129">
        <f t="shared" ca="1" si="5"/>
        <v>2027</v>
      </c>
      <c r="Y821" s="129">
        <f t="shared" ca="1" si="6"/>
        <v>2030</v>
      </c>
      <c r="Z821" s="129"/>
      <c r="AA821" s="113">
        <f t="shared" si="7"/>
        <v>-45133</v>
      </c>
      <c r="AB821" s="112">
        <f t="shared" si="8"/>
        <v>1</v>
      </c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</row>
    <row r="822" spans="1:39">
      <c r="A822" s="22" t="s">
        <v>4394</v>
      </c>
      <c r="B822" s="23" t="s">
        <v>39</v>
      </c>
      <c r="C822" s="23" t="s">
        <v>198</v>
      </c>
      <c r="D822" s="23" t="s">
        <v>4395</v>
      </c>
      <c r="E822" s="147" t="s">
        <v>4396</v>
      </c>
      <c r="F822" s="23" t="s">
        <v>43</v>
      </c>
      <c r="G822" s="134">
        <v>44525</v>
      </c>
      <c r="H822" s="125">
        <v>44601</v>
      </c>
      <c r="I822" s="23" t="s">
        <v>4397</v>
      </c>
      <c r="J822" s="26">
        <v>1</v>
      </c>
      <c r="K822" s="23" t="s">
        <v>4398</v>
      </c>
      <c r="L822" s="209"/>
      <c r="M822" s="210"/>
      <c r="N822" s="210"/>
      <c r="O822" s="240"/>
      <c r="P822" s="23" t="str">
        <f t="shared" ca="1" si="24"/>
        <v>Nombrado Vigente</v>
      </c>
      <c r="Q822" s="129"/>
      <c r="R822" s="129"/>
      <c r="S822" s="104" t="str">
        <f t="shared" si="28"/>
        <v/>
      </c>
      <c r="T822" s="104" t="str">
        <f t="shared" si="2"/>
        <v/>
      </c>
      <c r="U822" s="129" t="str">
        <f t="shared" si="3"/>
        <v/>
      </c>
      <c r="V822" s="129"/>
      <c r="W822" s="129">
        <f t="shared" ca="1" si="4"/>
        <v>2025</v>
      </c>
      <c r="X822" s="129">
        <f t="shared" ca="1" si="5"/>
        <v>2028</v>
      </c>
      <c r="Y822" s="129">
        <f t="shared" ca="1" si="6"/>
        <v>2031</v>
      </c>
      <c r="Z822" s="129"/>
      <c r="AA822" s="113">
        <f t="shared" si="7"/>
        <v>0</v>
      </c>
      <c r="AB822" s="112">
        <f t="shared" si="8"/>
        <v>0</v>
      </c>
      <c r="AC822" s="139"/>
      <c r="AD822" s="139"/>
      <c r="AE822" s="144"/>
      <c r="AF822" s="144"/>
      <c r="AG822" s="144"/>
      <c r="AH822" s="144"/>
      <c r="AI822" s="144"/>
      <c r="AJ822" s="144"/>
      <c r="AK822" s="144"/>
      <c r="AL822" s="144"/>
      <c r="AM822" s="144"/>
    </row>
    <row r="823" spans="1:39">
      <c r="A823" s="22" t="s">
        <v>4399</v>
      </c>
      <c r="B823" s="23" t="s">
        <v>29</v>
      </c>
      <c r="C823" s="23" t="s">
        <v>600</v>
      </c>
      <c r="D823" s="23" t="s">
        <v>4400</v>
      </c>
      <c r="E823" s="147" t="s">
        <v>4401</v>
      </c>
      <c r="F823" s="23" t="s">
        <v>43</v>
      </c>
      <c r="G823" s="125">
        <v>44361</v>
      </c>
      <c r="H823" s="125">
        <v>44378</v>
      </c>
      <c r="I823" s="23" t="s">
        <v>4402</v>
      </c>
      <c r="J823" s="26">
        <v>1</v>
      </c>
      <c r="K823" s="23" t="s">
        <v>4403</v>
      </c>
      <c r="L823" s="209"/>
      <c r="M823" s="210"/>
      <c r="N823" s="127" t="s">
        <v>4404</v>
      </c>
      <c r="O823" s="159">
        <v>45156</v>
      </c>
      <c r="P823" s="23" t="str">
        <f t="shared" ca="1" si="24"/>
        <v>Desvinculado</v>
      </c>
      <c r="Q823" s="104" t="s">
        <v>4405</v>
      </c>
      <c r="R823" s="104">
        <v>2</v>
      </c>
      <c r="S823" s="104">
        <f t="shared" si="28"/>
        <v>6</v>
      </c>
      <c r="T823" s="104">
        <f t="shared" si="2"/>
        <v>75</v>
      </c>
      <c r="U823" s="129">
        <f t="shared" si="3"/>
        <v>2.1</v>
      </c>
      <c r="V823" s="129"/>
      <c r="W823" s="129">
        <f t="shared" ca="1" si="4"/>
        <v>2024</v>
      </c>
      <c r="X823" s="129">
        <f t="shared" ca="1" si="5"/>
        <v>2027</v>
      </c>
      <c r="Y823" s="129">
        <f t="shared" ca="1" si="6"/>
        <v>2030</v>
      </c>
      <c r="Z823" s="129"/>
      <c r="AA823" s="113">
        <f t="shared" si="7"/>
        <v>-45156</v>
      </c>
      <c r="AB823" s="112">
        <f t="shared" si="8"/>
        <v>1</v>
      </c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</row>
    <row r="824" spans="1:39">
      <c r="A824" s="22" t="s">
        <v>4406</v>
      </c>
      <c r="B824" s="23" t="s">
        <v>39</v>
      </c>
      <c r="C824" s="23" t="s">
        <v>704</v>
      </c>
      <c r="D824" s="23" t="s">
        <v>671</v>
      </c>
      <c r="E824" s="147" t="s">
        <v>4407</v>
      </c>
      <c r="F824" s="23" t="s">
        <v>33</v>
      </c>
      <c r="G824" s="134">
        <v>44557</v>
      </c>
      <c r="H824" s="125">
        <v>44562</v>
      </c>
      <c r="I824" s="23" t="s">
        <v>4408</v>
      </c>
      <c r="J824" s="26">
        <v>1</v>
      </c>
      <c r="K824" s="23" t="s">
        <v>4409</v>
      </c>
      <c r="L824" s="209"/>
      <c r="M824" s="210"/>
      <c r="N824" s="127" t="s">
        <v>36</v>
      </c>
      <c r="O824" s="159">
        <v>45041</v>
      </c>
      <c r="P824" s="23" t="str">
        <f t="shared" ca="1" si="24"/>
        <v>Desvinculado</v>
      </c>
      <c r="Q824" s="129"/>
      <c r="R824" s="104">
        <v>2</v>
      </c>
      <c r="S824" s="104">
        <f t="shared" si="28"/>
        <v>2</v>
      </c>
      <c r="T824" s="104">
        <f t="shared" si="2"/>
        <v>59</v>
      </c>
      <c r="U824" s="129">
        <f t="shared" si="3"/>
        <v>1.3</v>
      </c>
      <c r="V824" s="129"/>
      <c r="W824" s="129">
        <f t="shared" ca="1" si="4"/>
        <v>2024</v>
      </c>
      <c r="X824" s="129">
        <f t="shared" ca="1" si="5"/>
        <v>2027</v>
      </c>
      <c r="Y824" s="129">
        <f t="shared" ca="1" si="6"/>
        <v>2030</v>
      </c>
      <c r="Z824" s="129"/>
      <c r="AA824" s="113">
        <f t="shared" si="7"/>
        <v>-45041</v>
      </c>
      <c r="AB824" s="112">
        <f t="shared" si="8"/>
        <v>1</v>
      </c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</row>
    <row r="825" spans="1:39">
      <c r="A825" s="22" t="s">
        <v>4410</v>
      </c>
      <c r="B825" s="23" t="s">
        <v>105</v>
      </c>
      <c r="C825" s="23" t="s">
        <v>154</v>
      </c>
      <c r="D825" s="23" t="s">
        <v>738</v>
      </c>
      <c r="E825" s="147" t="s">
        <v>4411</v>
      </c>
      <c r="F825" s="23" t="s">
        <v>33</v>
      </c>
      <c r="G825" s="125">
        <v>44424</v>
      </c>
      <c r="H825" s="125">
        <v>44431</v>
      </c>
      <c r="I825" s="23" t="s">
        <v>4412</v>
      </c>
      <c r="J825" s="26">
        <v>1</v>
      </c>
      <c r="K825" s="23" t="s">
        <v>4413</v>
      </c>
      <c r="L825" s="209"/>
      <c r="M825" s="210"/>
      <c r="N825" s="210"/>
      <c r="O825" s="210"/>
      <c r="P825" s="23" t="str">
        <f t="shared" ca="1" si="24"/>
        <v>Nombrado Vigente</v>
      </c>
      <c r="Q825" s="129"/>
      <c r="R825" s="129"/>
      <c r="S825" s="104" t="str">
        <f t="shared" si="28"/>
        <v/>
      </c>
      <c r="T825" s="104" t="str">
        <f t="shared" si="2"/>
        <v/>
      </c>
      <c r="U825" s="129" t="str">
        <f t="shared" si="3"/>
        <v/>
      </c>
      <c r="V825" s="129"/>
      <c r="W825" s="129">
        <f t="shared" ca="1" si="4"/>
        <v>2024</v>
      </c>
      <c r="X825" s="129">
        <f t="shared" ca="1" si="5"/>
        <v>2027</v>
      </c>
      <c r="Y825" s="129">
        <f t="shared" ca="1" si="6"/>
        <v>2030</v>
      </c>
      <c r="Z825" s="129"/>
      <c r="AA825" s="113">
        <f t="shared" si="7"/>
        <v>0</v>
      </c>
      <c r="AB825" s="112">
        <f t="shared" si="8"/>
        <v>0</v>
      </c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</row>
    <row r="826" spans="1:39">
      <c r="A826" s="22" t="s">
        <v>4414</v>
      </c>
      <c r="B826" s="23" t="s">
        <v>56</v>
      </c>
      <c r="C826" s="23" t="s">
        <v>571</v>
      </c>
      <c r="D826" s="23" t="s">
        <v>4415</v>
      </c>
      <c r="E826" s="147" t="s">
        <v>4416</v>
      </c>
      <c r="F826" s="23" t="s">
        <v>33</v>
      </c>
      <c r="G826" s="125">
        <v>44410</v>
      </c>
      <c r="H826" s="125">
        <v>44424</v>
      </c>
      <c r="I826" s="23" t="s">
        <v>4417</v>
      </c>
      <c r="J826" s="26">
        <v>1</v>
      </c>
      <c r="K826" s="23" t="s">
        <v>4418</v>
      </c>
      <c r="L826" s="209"/>
      <c r="M826" s="210"/>
      <c r="N826" s="210"/>
      <c r="O826" s="210"/>
      <c r="P826" s="23" t="str">
        <f t="shared" ca="1" si="24"/>
        <v>Nombrado Vigente</v>
      </c>
      <c r="Q826" s="129"/>
      <c r="R826" s="129"/>
      <c r="S826" s="104" t="str">
        <f t="shared" si="28"/>
        <v/>
      </c>
      <c r="T826" s="104" t="str">
        <f t="shared" si="2"/>
        <v/>
      </c>
      <c r="U826" s="129" t="str">
        <f t="shared" si="3"/>
        <v/>
      </c>
      <c r="V826" s="129"/>
      <c r="W826" s="129">
        <f t="shared" ca="1" si="4"/>
        <v>2024</v>
      </c>
      <c r="X826" s="129">
        <f t="shared" ca="1" si="5"/>
        <v>2027</v>
      </c>
      <c r="Y826" s="129">
        <f t="shared" ca="1" si="6"/>
        <v>2030</v>
      </c>
      <c r="Z826" s="129"/>
      <c r="AA826" s="113">
        <f t="shared" si="7"/>
        <v>0</v>
      </c>
      <c r="AB826" s="112">
        <f t="shared" si="8"/>
        <v>0</v>
      </c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</row>
    <row r="827" spans="1:39">
      <c r="A827" s="160" t="s">
        <v>4419</v>
      </c>
      <c r="B827" s="161" t="s">
        <v>105</v>
      </c>
      <c r="C827" s="161" t="s">
        <v>106</v>
      </c>
      <c r="D827" s="161" t="s">
        <v>1453</v>
      </c>
      <c r="E827" s="216" t="s">
        <v>4420</v>
      </c>
      <c r="F827" s="161" t="s">
        <v>43</v>
      </c>
      <c r="G827" s="162">
        <v>44467</v>
      </c>
      <c r="H827" s="162">
        <v>44470</v>
      </c>
      <c r="I827" s="161" t="s">
        <v>4421</v>
      </c>
      <c r="J827" s="163">
        <v>1</v>
      </c>
      <c r="K827" s="161" t="s">
        <v>4422</v>
      </c>
      <c r="L827" s="218"/>
      <c r="M827" s="219"/>
      <c r="N827" s="165" t="s">
        <v>36</v>
      </c>
      <c r="O827" s="166">
        <v>45200</v>
      </c>
      <c r="P827" s="161" t="str">
        <f t="shared" ca="1" si="24"/>
        <v>Desvinculado</v>
      </c>
      <c r="Q827" s="144"/>
      <c r="R827" s="167">
        <v>2</v>
      </c>
      <c r="S827" s="167">
        <f t="shared" si="28"/>
        <v>8</v>
      </c>
      <c r="T827" s="167">
        <f t="shared" si="2"/>
        <v>82</v>
      </c>
      <c r="U827" s="144">
        <f t="shared" si="3"/>
        <v>2</v>
      </c>
      <c r="V827" s="144"/>
      <c r="W827" s="144">
        <f t="shared" ca="1" si="4"/>
        <v>2024</v>
      </c>
      <c r="X827" s="144">
        <f t="shared" ca="1" si="5"/>
        <v>2027</v>
      </c>
      <c r="Y827" s="144">
        <f t="shared" ca="1" si="6"/>
        <v>2030</v>
      </c>
      <c r="Z827" s="144"/>
      <c r="AA827" s="168">
        <f t="shared" si="7"/>
        <v>-45200</v>
      </c>
      <c r="AB827" s="167">
        <f t="shared" si="8"/>
        <v>1</v>
      </c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</row>
    <row r="828" spans="1:39">
      <c r="A828" s="22" t="s">
        <v>4423</v>
      </c>
      <c r="B828" s="23" t="s">
        <v>105</v>
      </c>
      <c r="C828" s="23" t="s">
        <v>106</v>
      </c>
      <c r="D828" s="23" t="s">
        <v>4424</v>
      </c>
      <c r="E828" s="147" t="s">
        <v>4425</v>
      </c>
      <c r="F828" s="23" t="s">
        <v>43</v>
      </c>
      <c r="G828" s="134">
        <v>44490</v>
      </c>
      <c r="H828" s="125">
        <v>44504</v>
      </c>
      <c r="I828" s="23" t="s">
        <v>4426</v>
      </c>
      <c r="J828" s="26">
        <v>1</v>
      </c>
      <c r="K828" s="23" t="s">
        <v>4427</v>
      </c>
      <c r="L828" s="209"/>
      <c r="M828" s="210"/>
      <c r="N828" s="210"/>
      <c r="O828" s="210"/>
      <c r="P828" s="23" t="str">
        <f t="shared" ca="1" si="24"/>
        <v>Nombrado Vigente</v>
      </c>
      <c r="Q828" s="129"/>
      <c r="R828" s="129"/>
      <c r="S828" s="104" t="str">
        <f t="shared" si="28"/>
        <v/>
      </c>
      <c r="T828" s="104" t="str">
        <f t="shared" si="2"/>
        <v/>
      </c>
      <c r="U828" s="129" t="str">
        <f t="shared" si="3"/>
        <v/>
      </c>
      <c r="V828" s="129"/>
      <c r="W828" s="129">
        <f t="shared" ca="1" si="4"/>
        <v>2024</v>
      </c>
      <c r="X828" s="129">
        <f t="shared" ca="1" si="5"/>
        <v>2027</v>
      </c>
      <c r="Y828" s="129">
        <f t="shared" ca="1" si="6"/>
        <v>2030</v>
      </c>
      <c r="Z828" s="129"/>
      <c r="AA828" s="113">
        <f t="shared" si="7"/>
        <v>0</v>
      </c>
      <c r="AB828" s="112">
        <f t="shared" si="8"/>
        <v>0</v>
      </c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</row>
    <row r="829" spans="1:39">
      <c r="A829" s="22" t="s">
        <v>4428</v>
      </c>
      <c r="B829" s="23" t="s">
        <v>105</v>
      </c>
      <c r="C829" s="23" t="s">
        <v>106</v>
      </c>
      <c r="D829" s="23" t="s">
        <v>4429</v>
      </c>
      <c r="E829" s="147" t="s">
        <v>4430</v>
      </c>
      <c r="F829" s="23" t="s">
        <v>33</v>
      </c>
      <c r="G829" s="134">
        <v>44490</v>
      </c>
      <c r="H829" s="134">
        <v>44515</v>
      </c>
      <c r="I829" s="23" t="s">
        <v>4431</v>
      </c>
      <c r="J829" s="26">
        <v>1</v>
      </c>
      <c r="K829" s="23" t="s">
        <v>4432</v>
      </c>
      <c r="L829" s="209"/>
      <c r="M829" s="210"/>
      <c r="N829" s="210"/>
      <c r="O829" s="210"/>
      <c r="P829" s="23" t="str">
        <f t="shared" ca="1" si="24"/>
        <v>Nombrado Vigente</v>
      </c>
      <c r="Q829" s="129"/>
      <c r="R829" s="129"/>
      <c r="S829" s="104" t="str">
        <f t="shared" si="28"/>
        <v/>
      </c>
      <c r="T829" s="104" t="str">
        <f t="shared" si="2"/>
        <v/>
      </c>
      <c r="U829" s="129" t="str">
        <f t="shared" si="3"/>
        <v/>
      </c>
      <c r="V829" s="129"/>
      <c r="W829" s="129">
        <f t="shared" ca="1" si="4"/>
        <v>2024</v>
      </c>
      <c r="X829" s="129">
        <f t="shared" ca="1" si="5"/>
        <v>2027</v>
      </c>
      <c r="Y829" s="129">
        <f t="shared" ca="1" si="6"/>
        <v>2030</v>
      </c>
      <c r="Z829" s="129"/>
      <c r="AA829" s="113">
        <f t="shared" si="7"/>
        <v>0</v>
      </c>
      <c r="AB829" s="112">
        <f t="shared" si="8"/>
        <v>0</v>
      </c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</row>
    <row r="830" spans="1:39">
      <c r="A830" s="22" t="s">
        <v>4433</v>
      </c>
      <c r="B830" s="23" t="s">
        <v>105</v>
      </c>
      <c r="C830" s="23" t="s">
        <v>106</v>
      </c>
      <c r="D830" s="23" t="s">
        <v>4434</v>
      </c>
      <c r="E830" s="147" t="s">
        <v>4435</v>
      </c>
      <c r="F830" s="23" t="s">
        <v>43</v>
      </c>
      <c r="G830" s="125">
        <v>44467</v>
      </c>
      <c r="H830" s="125">
        <v>44473</v>
      </c>
      <c r="I830" s="23" t="s">
        <v>4436</v>
      </c>
      <c r="J830" s="26">
        <v>1</v>
      </c>
      <c r="K830" s="23" t="s">
        <v>4437</v>
      </c>
      <c r="L830" s="209"/>
      <c r="M830" s="210"/>
      <c r="N830" s="210"/>
      <c r="O830" s="210"/>
      <c r="P830" s="23" t="str">
        <f t="shared" ca="1" si="24"/>
        <v>Nombrado Vigente</v>
      </c>
      <c r="Q830" s="129"/>
      <c r="R830" s="129"/>
      <c r="S830" s="104" t="str">
        <f t="shared" si="28"/>
        <v/>
      </c>
      <c r="T830" s="104" t="str">
        <f t="shared" si="2"/>
        <v/>
      </c>
      <c r="U830" s="129" t="str">
        <f t="shared" si="3"/>
        <v/>
      </c>
      <c r="V830" s="129"/>
      <c r="W830" s="129">
        <f t="shared" ca="1" si="4"/>
        <v>2024</v>
      </c>
      <c r="X830" s="129">
        <f t="shared" ca="1" si="5"/>
        <v>2027</v>
      </c>
      <c r="Y830" s="129">
        <f t="shared" ca="1" si="6"/>
        <v>2030</v>
      </c>
      <c r="Z830" s="129"/>
      <c r="AA830" s="113">
        <f t="shared" si="7"/>
        <v>0</v>
      </c>
      <c r="AB830" s="112">
        <f t="shared" si="8"/>
        <v>0</v>
      </c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</row>
    <row r="831" spans="1:39">
      <c r="A831" s="160" t="s">
        <v>4438</v>
      </c>
      <c r="B831" s="161" t="s">
        <v>105</v>
      </c>
      <c r="C831" s="161" t="s">
        <v>106</v>
      </c>
      <c r="D831" s="161" t="s">
        <v>1104</v>
      </c>
      <c r="E831" s="216" t="s">
        <v>4439</v>
      </c>
      <c r="F831" s="161" t="s">
        <v>33</v>
      </c>
      <c r="G831" s="162">
        <v>44461</v>
      </c>
      <c r="H831" s="162">
        <v>44470</v>
      </c>
      <c r="I831" s="161" t="s">
        <v>4440</v>
      </c>
      <c r="J831" s="163">
        <v>1</v>
      </c>
      <c r="K831" s="161" t="s">
        <v>4441</v>
      </c>
      <c r="L831" s="218"/>
      <c r="M831" s="219"/>
      <c r="N831" s="165" t="s">
        <v>36</v>
      </c>
      <c r="O831" s="166">
        <v>45200</v>
      </c>
      <c r="P831" s="161" t="str">
        <f t="shared" ca="1" si="24"/>
        <v>Desvinculado</v>
      </c>
      <c r="Q831" s="144"/>
      <c r="R831" s="167">
        <v>2</v>
      </c>
      <c r="S831" s="167">
        <f t="shared" si="28"/>
        <v>8</v>
      </c>
      <c r="T831" s="167">
        <f t="shared" si="2"/>
        <v>82</v>
      </c>
      <c r="U831" s="144">
        <f t="shared" si="3"/>
        <v>2</v>
      </c>
      <c r="V831" s="144"/>
      <c r="W831" s="144">
        <f t="shared" ca="1" si="4"/>
        <v>2024</v>
      </c>
      <c r="X831" s="144">
        <f t="shared" ca="1" si="5"/>
        <v>2027</v>
      </c>
      <c r="Y831" s="144">
        <f t="shared" ca="1" si="6"/>
        <v>2030</v>
      </c>
      <c r="Z831" s="144"/>
      <c r="AA831" s="168">
        <f t="shared" si="7"/>
        <v>-45200</v>
      </c>
      <c r="AB831" s="167">
        <f t="shared" si="8"/>
        <v>1</v>
      </c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</row>
    <row r="832" spans="1:39">
      <c r="A832" s="160" t="s">
        <v>4442</v>
      </c>
      <c r="B832" s="161" t="s">
        <v>105</v>
      </c>
      <c r="C832" s="161" t="s">
        <v>106</v>
      </c>
      <c r="D832" s="161" t="s">
        <v>798</v>
      </c>
      <c r="E832" s="216" t="s">
        <v>4443</v>
      </c>
      <c r="F832" s="161" t="s">
        <v>43</v>
      </c>
      <c r="G832" s="162">
        <v>44607</v>
      </c>
      <c r="H832" s="162">
        <v>44615</v>
      </c>
      <c r="I832" s="161" t="s">
        <v>2407</v>
      </c>
      <c r="J832" s="163">
        <v>1</v>
      </c>
      <c r="K832" s="161" t="s">
        <v>2408</v>
      </c>
      <c r="L832" s="218"/>
      <c r="M832" s="219"/>
      <c r="N832" s="165" t="s">
        <v>36</v>
      </c>
      <c r="O832" s="166">
        <v>45203</v>
      </c>
      <c r="P832" s="161" t="str">
        <f t="shared" ca="1" si="24"/>
        <v>Desvinculado</v>
      </c>
      <c r="Q832" s="144"/>
      <c r="R832" s="167">
        <v>2</v>
      </c>
      <c r="S832" s="167">
        <f t="shared" si="28"/>
        <v>8</v>
      </c>
      <c r="T832" s="167">
        <f t="shared" si="2"/>
        <v>82</v>
      </c>
      <c r="U832" s="144">
        <f t="shared" si="3"/>
        <v>1.6</v>
      </c>
      <c r="V832" s="144"/>
      <c r="W832" s="144">
        <f t="shared" ca="1" si="4"/>
        <v>2025</v>
      </c>
      <c r="X832" s="144">
        <f t="shared" ca="1" si="5"/>
        <v>2028</v>
      </c>
      <c r="Y832" s="144">
        <f t="shared" ca="1" si="6"/>
        <v>2031</v>
      </c>
      <c r="Z832" s="144"/>
      <c r="AA832" s="168">
        <f t="shared" si="7"/>
        <v>-45203</v>
      </c>
      <c r="AB832" s="167">
        <f t="shared" si="8"/>
        <v>1</v>
      </c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</row>
    <row r="833" spans="1:39">
      <c r="A833" s="22" t="s">
        <v>4444</v>
      </c>
      <c r="B833" s="23" t="s">
        <v>105</v>
      </c>
      <c r="C833" s="23" t="s">
        <v>106</v>
      </c>
      <c r="D833" s="23" t="s">
        <v>914</v>
      </c>
      <c r="E833" s="147" t="s">
        <v>4445</v>
      </c>
      <c r="F833" s="23" t="s">
        <v>33</v>
      </c>
      <c r="G833" s="134">
        <v>44544</v>
      </c>
      <c r="H833" s="134">
        <v>44550</v>
      </c>
      <c r="I833" s="23" t="s">
        <v>4446</v>
      </c>
      <c r="J833" s="26">
        <v>1</v>
      </c>
      <c r="K833" s="23" t="s">
        <v>4447</v>
      </c>
      <c r="L833" s="209"/>
      <c r="M833" s="210"/>
      <c r="N833" s="210"/>
      <c r="O833" s="210"/>
      <c r="P833" s="23" t="str">
        <f t="shared" ca="1" si="24"/>
        <v>Nombrado Vigente</v>
      </c>
      <c r="Q833" s="129"/>
      <c r="R833" s="129"/>
      <c r="S833" s="104" t="str">
        <f t="shared" si="28"/>
        <v/>
      </c>
      <c r="T833" s="104" t="str">
        <f t="shared" si="2"/>
        <v/>
      </c>
      <c r="U833" s="129" t="str">
        <f t="shared" si="3"/>
        <v/>
      </c>
      <c r="V833" s="129"/>
      <c r="W833" s="129">
        <f t="shared" ca="1" si="4"/>
        <v>2024</v>
      </c>
      <c r="X833" s="129">
        <f t="shared" ca="1" si="5"/>
        <v>2027</v>
      </c>
      <c r="Y833" s="129">
        <f t="shared" ca="1" si="6"/>
        <v>2030</v>
      </c>
      <c r="Z833" s="129"/>
      <c r="AA833" s="113">
        <f t="shared" si="7"/>
        <v>0</v>
      </c>
      <c r="AB833" s="112">
        <f t="shared" si="8"/>
        <v>0</v>
      </c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</row>
    <row r="834" spans="1:39">
      <c r="A834" s="22" t="s">
        <v>4448</v>
      </c>
      <c r="B834" s="23" t="s">
        <v>105</v>
      </c>
      <c r="C834" s="23" t="s">
        <v>106</v>
      </c>
      <c r="D834" s="23" t="s">
        <v>1074</v>
      </c>
      <c r="E834" s="147" t="s">
        <v>4449</v>
      </c>
      <c r="F834" s="23" t="s">
        <v>43</v>
      </c>
      <c r="G834" s="125">
        <v>44537</v>
      </c>
      <c r="H834" s="134">
        <v>44543</v>
      </c>
      <c r="I834" s="23" t="s">
        <v>4450</v>
      </c>
      <c r="J834" s="26">
        <v>1</v>
      </c>
      <c r="K834" s="23" t="s">
        <v>4451</v>
      </c>
      <c r="L834" s="209"/>
      <c r="M834" s="210"/>
      <c r="N834" s="210"/>
      <c r="O834" s="210"/>
      <c r="P834" s="23" t="str">
        <f t="shared" ca="1" si="24"/>
        <v>Nombrado Vigente</v>
      </c>
      <c r="Q834" s="129"/>
      <c r="R834" s="129"/>
      <c r="S834" s="104" t="str">
        <f t="shared" si="28"/>
        <v/>
      </c>
      <c r="T834" s="104" t="str">
        <f t="shared" si="2"/>
        <v/>
      </c>
      <c r="U834" s="129" t="str">
        <f t="shared" si="3"/>
        <v/>
      </c>
      <c r="V834" s="129"/>
      <c r="W834" s="129">
        <f t="shared" ca="1" si="4"/>
        <v>2024</v>
      </c>
      <c r="X834" s="129">
        <f t="shared" ca="1" si="5"/>
        <v>2027</v>
      </c>
      <c r="Y834" s="129">
        <f t="shared" ca="1" si="6"/>
        <v>2030</v>
      </c>
      <c r="Z834" s="129"/>
      <c r="AA834" s="113">
        <f t="shared" si="7"/>
        <v>0</v>
      </c>
      <c r="AB834" s="112">
        <f t="shared" si="8"/>
        <v>0</v>
      </c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</row>
    <row r="835" spans="1:39">
      <c r="A835" s="22" t="s">
        <v>4452</v>
      </c>
      <c r="B835" s="23" t="s">
        <v>105</v>
      </c>
      <c r="C835" s="23" t="s">
        <v>106</v>
      </c>
      <c r="D835" s="23" t="s">
        <v>4453</v>
      </c>
      <c r="E835" s="147" t="s">
        <v>4454</v>
      </c>
      <c r="F835" s="23" t="s">
        <v>33</v>
      </c>
      <c r="G835" s="134">
        <v>44543</v>
      </c>
      <c r="H835" s="134">
        <v>44544</v>
      </c>
      <c r="I835" s="23" t="s">
        <v>4455</v>
      </c>
      <c r="J835" s="26">
        <v>1</v>
      </c>
      <c r="K835" s="23" t="s">
        <v>4456</v>
      </c>
      <c r="L835" s="209"/>
      <c r="M835" s="210"/>
      <c r="N835" s="210"/>
      <c r="O835" s="210"/>
      <c r="P835" s="23" t="str">
        <f t="shared" ca="1" si="24"/>
        <v>Nombrado Vigente</v>
      </c>
      <c r="Q835" s="129"/>
      <c r="R835" s="129"/>
      <c r="S835" s="104" t="str">
        <f t="shared" si="28"/>
        <v/>
      </c>
      <c r="T835" s="104" t="str">
        <f t="shared" si="2"/>
        <v/>
      </c>
      <c r="U835" s="129" t="str">
        <f t="shared" si="3"/>
        <v/>
      </c>
      <c r="V835" s="129"/>
      <c r="W835" s="129">
        <f t="shared" ca="1" si="4"/>
        <v>2024</v>
      </c>
      <c r="X835" s="129">
        <f t="shared" ca="1" si="5"/>
        <v>2027</v>
      </c>
      <c r="Y835" s="129">
        <f t="shared" ca="1" si="6"/>
        <v>2030</v>
      </c>
      <c r="Z835" s="129"/>
      <c r="AA835" s="113">
        <f t="shared" si="7"/>
        <v>0</v>
      </c>
      <c r="AB835" s="112">
        <f t="shared" si="8"/>
        <v>0</v>
      </c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</row>
    <row r="836" spans="1:39">
      <c r="A836" s="160" t="s">
        <v>4457</v>
      </c>
      <c r="B836" s="161" t="s">
        <v>105</v>
      </c>
      <c r="C836" s="161" t="s">
        <v>106</v>
      </c>
      <c r="D836" s="161" t="s">
        <v>1161</v>
      </c>
      <c r="E836" s="216" t="s">
        <v>4458</v>
      </c>
      <c r="F836" s="161" t="s">
        <v>33</v>
      </c>
      <c r="G836" s="217">
        <v>44551</v>
      </c>
      <c r="H836" s="162">
        <v>44564</v>
      </c>
      <c r="I836" s="161" t="s">
        <v>4459</v>
      </c>
      <c r="J836" s="163">
        <v>1</v>
      </c>
      <c r="K836" s="161" t="s">
        <v>4460</v>
      </c>
      <c r="L836" s="218"/>
      <c r="M836" s="219"/>
      <c r="N836" s="165" t="s">
        <v>36</v>
      </c>
      <c r="O836" s="166">
        <v>45278</v>
      </c>
      <c r="P836" s="161" t="str">
        <f t="shared" ca="1" si="24"/>
        <v>Desvinculado</v>
      </c>
      <c r="Q836" s="144"/>
      <c r="R836" s="167">
        <v>2</v>
      </c>
      <c r="S836" s="167">
        <f t="shared" si="28"/>
        <v>10</v>
      </c>
      <c r="T836" s="167">
        <f t="shared" si="2"/>
        <v>93</v>
      </c>
      <c r="U836" s="144">
        <f t="shared" si="3"/>
        <v>2</v>
      </c>
      <c r="V836" s="144"/>
      <c r="W836" s="144">
        <f t="shared" ca="1" si="4"/>
        <v>2025</v>
      </c>
      <c r="X836" s="144">
        <f t="shared" ca="1" si="5"/>
        <v>2028</v>
      </c>
      <c r="Y836" s="144">
        <f t="shared" ca="1" si="6"/>
        <v>2031</v>
      </c>
      <c r="Z836" s="144"/>
      <c r="AA836" s="168">
        <f t="shared" si="7"/>
        <v>-45278</v>
      </c>
      <c r="AB836" s="167">
        <f t="shared" si="8"/>
        <v>1</v>
      </c>
      <c r="AC836" s="167"/>
      <c r="AD836" s="167"/>
      <c r="AE836" s="167"/>
      <c r="AF836" s="167"/>
      <c r="AG836" s="167"/>
      <c r="AH836" s="167"/>
      <c r="AI836" s="167"/>
      <c r="AJ836" s="167"/>
      <c r="AK836" s="167"/>
      <c r="AL836" s="167"/>
      <c r="AM836" s="167"/>
    </row>
    <row r="837" spans="1:39">
      <c r="A837" s="160" t="s">
        <v>4461</v>
      </c>
      <c r="B837" s="161" t="s">
        <v>105</v>
      </c>
      <c r="C837" s="161" t="s">
        <v>106</v>
      </c>
      <c r="D837" s="161" t="s">
        <v>732</v>
      </c>
      <c r="E837" s="241" t="s">
        <v>4462</v>
      </c>
      <c r="F837" s="242" t="s">
        <v>43</v>
      </c>
      <c r="G837" s="243">
        <v>44614</v>
      </c>
      <c r="H837" s="243">
        <v>44621</v>
      </c>
      <c r="I837" s="242" t="s">
        <v>4463</v>
      </c>
      <c r="J837" s="244">
        <v>1</v>
      </c>
      <c r="K837" s="245" t="s">
        <v>4464</v>
      </c>
      <c r="L837" s="218"/>
      <c r="M837" s="219"/>
      <c r="N837" s="165" t="s">
        <v>36</v>
      </c>
      <c r="O837" s="166">
        <v>45175</v>
      </c>
      <c r="P837" s="161" t="str">
        <f t="shared" ca="1" si="24"/>
        <v>Desvinculado</v>
      </c>
      <c r="Q837" s="144"/>
      <c r="R837" s="167">
        <v>2</v>
      </c>
      <c r="S837" s="167">
        <f t="shared" si="28"/>
        <v>7</v>
      </c>
      <c r="T837" s="167">
        <f t="shared" si="2"/>
        <v>78</v>
      </c>
      <c r="U837" s="144">
        <f t="shared" si="3"/>
        <v>1.5</v>
      </c>
      <c r="V837" s="144"/>
      <c r="W837" s="144">
        <f t="shared" ca="1" si="4"/>
        <v>2025</v>
      </c>
      <c r="X837" s="144">
        <f t="shared" ca="1" si="5"/>
        <v>2028</v>
      </c>
      <c r="Y837" s="144">
        <f t="shared" ca="1" si="6"/>
        <v>2031</v>
      </c>
      <c r="Z837" s="144"/>
      <c r="AA837" s="168">
        <f t="shared" si="7"/>
        <v>-45175</v>
      </c>
      <c r="AB837" s="167">
        <f t="shared" si="8"/>
        <v>1</v>
      </c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</row>
    <row r="838" spans="1:39">
      <c r="A838" s="22" t="s">
        <v>4465</v>
      </c>
      <c r="B838" s="23" t="s">
        <v>105</v>
      </c>
      <c r="C838" s="23" t="s">
        <v>106</v>
      </c>
      <c r="D838" s="23" t="s">
        <v>1463</v>
      </c>
      <c r="E838" s="246" t="s">
        <v>4466</v>
      </c>
      <c r="F838" s="247" t="s">
        <v>33</v>
      </c>
      <c r="G838" s="248">
        <v>44592</v>
      </c>
      <c r="H838" s="248">
        <v>44606</v>
      </c>
      <c r="I838" s="247" t="s">
        <v>4467</v>
      </c>
      <c r="J838" s="188">
        <v>1</v>
      </c>
      <c r="K838" s="247" t="s">
        <v>4468</v>
      </c>
      <c r="L838" s="209"/>
      <c r="M838" s="210"/>
      <c r="N838" s="210"/>
      <c r="O838" s="210"/>
      <c r="P838" s="23" t="str">
        <f t="shared" ca="1" si="24"/>
        <v>Nombrado Vigente</v>
      </c>
      <c r="Q838" s="129"/>
      <c r="R838" s="129"/>
      <c r="S838" s="104" t="str">
        <f t="shared" si="28"/>
        <v/>
      </c>
      <c r="T838" s="104" t="str">
        <f t="shared" si="2"/>
        <v/>
      </c>
      <c r="U838" s="129" t="str">
        <f t="shared" si="3"/>
        <v/>
      </c>
      <c r="V838" s="129"/>
      <c r="W838" s="129">
        <f t="shared" ca="1" si="4"/>
        <v>2025</v>
      </c>
      <c r="X838" s="129">
        <f t="shared" ca="1" si="5"/>
        <v>2028</v>
      </c>
      <c r="Y838" s="129">
        <f t="shared" ca="1" si="6"/>
        <v>2031</v>
      </c>
      <c r="Z838" s="129"/>
      <c r="AA838" s="113">
        <f t="shared" si="7"/>
        <v>0</v>
      </c>
      <c r="AB838" s="112">
        <f t="shared" si="8"/>
        <v>0</v>
      </c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</row>
    <row r="839" spans="1:39">
      <c r="A839" s="22" t="s">
        <v>4469</v>
      </c>
      <c r="B839" s="23" t="s">
        <v>127</v>
      </c>
      <c r="C839" s="23" t="s">
        <v>527</v>
      </c>
      <c r="D839" s="23" t="s">
        <v>4470</v>
      </c>
      <c r="E839" s="246" t="s">
        <v>4471</v>
      </c>
      <c r="F839" s="247" t="s">
        <v>33</v>
      </c>
      <c r="G839" s="248">
        <v>44365</v>
      </c>
      <c r="H839" s="248">
        <v>44378</v>
      </c>
      <c r="I839" s="247" t="s">
        <v>4472</v>
      </c>
      <c r="J839" s="188">
        <v>1</v>
      </c>
      <c r="K839" s="247" t="s">
        <v>4473</v>
      </c>
      <c r="L839" s="209"/>
      <c r="M839" s="210"/>
      <c r="N839" s="210"/>
      <c r="O839" s="210"/>
      <c r="P839" s="23" t="str">
        <f t="shared" ca="1" si="24"/>
        <v>Nombrado Vigente</v>
      </c>
      <c r="Q839" s="129"/>
      <c r="R839" s="129"/>
      <c r="S839" s="104" t="str">
        <f t="shared" si="28"/>
        <v/>
      </c>
      <c r="T839" s="104" t="str">
        <f t="shared" si="2"/>
        <v/>
      </c>
      <c r="U839" s="129" t="str">
        <f t="shared" si="3"/>
        <v/>
      </c>
      <c r="V839" s="129"/>
      <c r="W839" s="129">
        <f t="shared" ca="1" si="4"/>
        <v>2024</v>
      </c>
      <c r="X839" s="129">
        <f t="shared" ca="1" si="5"/>
        <v>2027</v>
      </c>
      <c r="Y839" s="129">
        <f t="shared" ca="1" si="6"/>
        <v>2030</v>
      </c>
      <c r="Z839" s="129"/>
      <c r="AA839" s="113">
        <f t="shared" si="7"/>
        <v>0</v>
      </c>
      <c r="AB839" s="112">
        <f t="shared" si="8"/>
        <v>0</v>
      </c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</row>
    <row r="840" spans="1:39">
      <c r="A840" s="22" t="s">
        <v>4474</v>
      </c>
      <c r="B840" s="23" t="s">
        <v>49</v>
      </c>
      <c r="C840" s="23" t="s">
        <v>50</v>
      </c>
      <c r="D840" s="23" t="s">
        <v>4475</v>
      </c>
      <c r="E840" s="246" t="s">
        <v>4476</v>
      </c>
      <c r="F840" s="247" t="s">
        <v>33</v>
      </c>
      <c r="G840" s="248">
        <v>44453</v>
      </c>
      <c r="H840" s="248">
        <v>44459</v>
      </c>
      <c r="I840" s="247" t="s">
        <v>4477</v>
      </c>
      <c r="J840" s="188">
        <v>1</v>
      </c>
      <c r="K840" s="247" t="s">
        <v>4478</v>
      </c>
      <c r="L840" s="209"/>
      <c r="M840" s="210"/>
      <c r="N840" s="210"/>
      <c r="O840" s="210"/>
      <c r="P840" s="23" t="str">
        <f t="shared" ca="1" si="24"/>
        <v>Nombrado Vigente</v>
      </c>
      <c r="Q840" s="129"/>
      <c r="R840" s="129"/>
      <c r="S840" s="104" t="str">
        <f t="shared" si="28"/>
        <v/>
      </c>
      <c r="T840" s="104" t="str">
        <f t="shared" si="2"/>
        <v/>
      </c>
      <c r="U840" s="129" t="str">
        <f t="shared" si="3"/>
        <v/>
      </c>
      <c r="V840" s="129"/>
      <c r="W840" s="129">
        <f t="shared" ca="1" si="4"/>
        <v>2024</v>
      </c>
      <c r="X840" s="129">
        <f t="shared" ca="1" si="5"/>
        <v>2027</v>
      </c>
      <c r="Y840" s="129">
        <f t="shared" ca="1" si="6"/>
        <v>2030</v>
      </c>
      <c r="Z840" s="129"/>
      <c r="AA840" s="113">
        <f t="shared" si="7"/>
        <v>0</v>
      </c>
      <c r="AB840" s="112">
        <f t="shared" si="8"/>
        <v>0</v>
      </c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</row>
    <row r="841" spans="1:39">
      <c r="A841" s="22" t="s">
        <v>4479</v>
      </c>
      <c r="B841" s="23" t="s">
        <v>127</v>
      </c>
      <c r="C841" s="23" t="s">
        <v>558</v>
      </c>
      <c r="D841" s="23" t="s">
        <v>694</v>
      </c>
      <c r="E841" s="246" t="s">
        <v>4480</v>
      </c>
      <c r="F841" s="247" t="s">
        <v>43</v>
      </c>
      <c r="G841" s="248">
        <v>44473</v>
      </c>
      <c r="H841" s="248">
        <v>44501</v>
      </c>
      <c r="I841" s="247" t="s">
        <v>4481</v>
      </c>
      <c r="J841" s="188">
        <v>1</v>
      </c>
      <c r="K841" s="247" t="s">
        <v>4482</v>
      </c>
      <c r="L841" s="209"/>
      <c r="M841" s="210"/>
      <c r="N841" s="210"/>
      <c r="O841" s="210"/>
      <c r="P841" s="23" t="str">
        <f t="shared" ca="1" si="24"/>
        <v>Nombrado Vigente</v>
      </c>
      <c r="Q841" s="129"/>
      <c r="R841" s="129"/>
      <c r="S841" s="104" t="str">
        <f t="shared" si="28"/>
        <v/>
      </c>
      <c r="T841" s="104" t="str">
        <f t="shared" si="2"/>
        <v/>
      </c>
      <c r="U841" s="129" t="str">
        <f t="shared" si="3"/>
        <v/>
      </c>
      <c r="V841" s="129"/>
      <c r="W841" s="129">
        <f t="shared" ca="1" si="4"/>
        <v>2024</v>
      </c>
      <c r="X841" s="129">
        <f t="shared" ca="1" si="5"/>
        <v>2027</v>
      </c>
      <c r="Y841" s="129">
        <f t="shared" ca="1" si="6"/>
        <v>2030</v>
      </c>
      <c r="Z841" s="129"/>
      <c r="AA841" s="113">
        <f t="shared" si="7"/>
        <v>0</v>
      </c>
      <c r="AB841" s="112">
        <f t="shared" si="8"/>
        <v>0</v>
      </c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</row>
    <row r="842" spans="1:39">
      <c r="A842" s="22" t="s">
        <v>4483</v>
      </c>
      <c r="B842" s="23" t="s">
        <v>214</v>
      </c>
      <c r="C842" s="23" t="s">
        <v>215</v>
      </c>
      <c r="D842" s="23" t="s">
        <v>1161</v>
      </c>
      <c r="E842" s="246" t="s">
        <v>4484</v>
      </c>
      <c r="F842" s="247" t="s">
        <v>43</v>
      </c>
      <c r="G842" s="248">
        <v>44432</v>
      </c>
      <c r="H842" s="248">
        <v>44440</v>
      </c>
      <c r="I842" s="247" t="s">
        <v>4485</v>
      </c>
      <c r="J842" s="188">
        <v>1</v>
      </c>
      <c r="K842" s="247" t="s">
        <v>4486</v>
      </c>
      <c r="L842" s="209"/>
      <c r="M842" s="210"/>
      <c r="N842" s="210"/>
      <c r="O842" s="210"/>
      <c r="P842" s="23" t="str">
        <f t="shared" ca="1" si="24"/>
        <v>Nombrado Vigente</v>
      </c>
      <c r="Q842" s="129"/>
      <c r="R842" s="129"/>
      <c r="S842" s="104" t="str">
        <f t="shared" si="28"/>
        <v/>
      </c>
      <c r="T842" s="104" t="str">
        <f t="shared" si="2"/>
        <v/>
      </c>
      <c r="U842" s="129" t="str">
        <f t="shared" si="3"/>
        <v/>
      </c>
      <c r="V842" s="129"/>
      <c r="W842" s="129">
        <f t="shared" ca="1" si="4"/>
        <v>2024</v>
      </c>
      <c r="X842" s="129">
        <f t="shared" ca="1" si="5"/>
        <v>2027</v>
      </c>
      <c r="Y842" s="129">
        <f t="shared" ca="1" si="6"/>
        <v>2030</v>
      </c>
      <c r="Z842" s="129"/>
      <c r="AA842" s="113">
        <f t="shared" si="7"/>
        <v>0</v>
      </c>
      <c r="AB842" s="112">
        <f t="shared" si="8"/>
        <v>0</v>
      </c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</row>
    <row r="843" spans="1:39">
      <c r="A843" s="22" t="s">
        <v>4487</v>
      </c>
      <c r="B843" s="23" t="s">
        <v>214</v>
      </c>
      <c r="C843" s="23" t="s">
        <v>215</v>
      </c>
      <c r="D843" s="23" t="s">
        <v>888</v>
      </c>
      <c r="E843" s="246" t="s">
        <v>4488</v>
      </c>
      <c r="F843" s="247" t="s">
        <v>43</v>
      </c>
      <c r="G843" s="248">
        <v>44419</v>
      </c>
      <c r="H843" s="248">
        <v>44424</v>
      </c>
      <c r="I843" s="247" t="s">
        <v>4489</v>
      </c>
      <c r="J843" s="188">
        <v>1</v>
      </c>
      <c r="K843" s="247" t="s">
        <v>4490</v>
      </c>
      <c r="L843" s="209"/>
      <c r="M843" s="210"/>
      <c r="N843" s="210"/>
      <c r="O843" s="210"/>
      <c r="P843" s="23" t="str">
        <f t="shared" ca="1" si="24"/>
        <v>Nombrado Vigente</v>
      </c>
      <c r="Q843" s="129"/>
      <c r="R843" s="129"/>
      <c r="S843" s="104" t="str">
        <f t="shared" si="28"/>
        <v/>
      </c>
      <c r="T843" s="104" t="str">
        <f t="shared" si="2"/>
        <v/>
      </c>
      <c r="U843" s="129" t="str">
        <f t="shared" si="3"/>
        <v/>
      </c>
      <c r="V843" s="129"/>
      <c r="W843" s="129">
        <f t="shared" ca="1" si="4"/>
        <v>2024</v>
      </c>
      <c r="X843" s="129">
        <f t="shared" ca="1" si="5"/>
        <v>2027</v>
      </c>
      <c r="Y843" s="129">
        <f t="shared" ca="1" si="6"/>
        <v>2030</v>
      </c>
      <c r="Z843" s="129"/>
      <c r="AA843" s="113">
        <f t="shared" si="7"/>
        <v>0</v>
      </c>
      <c r="AB843" s="112">
        <f t="shared" si="8"/>
        <v>0</v>
      </c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</row>
    <row r="844" spans="1:39">
      <c r="A844" s="22" t="s">
        <v>4491</v>
      </c>
      <c r="B844" s="23" t="s">
        <v>39</v>
      </c>
      <c r="C844" s="23" t="s">
        <v>413</v>
      </c>
      <c r="D844" s="23" t="s">
        <v>4492</v>
      </c>
      <c r="E844" s="246" t="s">
        <v>4493</v>
      </c>
      <c r="F844" s="247" t="s">
        <v>43</v>
      </c>
      <c r="G844" s="249">
        <v>44526</v>
      </c>
      <c r="H844" s="249">
        <v>44543</v>
      </c>
      <c r="I844" s="247" t="s">
        <v>4494</v>
      </c>
      <c r="J844" s="188">
        <v>1</v>
      </c>
      <c r="K844" s="247" t="s">
        <v>4495</v>
      </c>
      <c r="L844" s="209"/>
      <c r="M844" s="210"/>
      <c r="N844" s="210"/>
      <c r="O844" s="210"/>
      <c r="P844" s="23" t="str">
        <f t="shared" ca="1" si="24"/>
        <v>Nombrado Vigente</v>
      </c>
      <c r="Q844" s="129"/>
      <c r="R844" s="129"/>
      <c r="S844" s="104" t="str">
        <f t="shared" si="28"/>
        <v/>
      </c>
      <c r="T844" s="104" t="str">
        <f t="shared" si="2"/>
        <v/>
      </c>
      <c r="U844" s="129" t="str">
        <f t="shared" si="3"/>
        <v/>
      </c>
      <c r="V844" s="129"/>
      <c r="W844" s="129">
        <f t="shared" ca="1" si="4"/>
        <v>2024</v>
      </c>
      <c r="X844" s="129">
        <f t="shared" ca="1" si="5"/>
        <v>2027</v>
      </c>
      <c r="Y844" s="129">
        <f t="shared" ca="1" si="6"/>
        <v>2030</v>
      </c>
      <c r="Z844" s="129"/>
      <c r="AA844" s="113">
        <f t="shared" si="7"/>
        <v>0</v>
      </c>
      <c r="AB844" s="112">
        <f t="shared" si="8"/>
        <v>0</v>
      </c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</row>
    <row r="845" spans="1:39">
      <c r="A845" s="22" t="s">
        <v>4496</v>
      </c>
      <c r="B845" s="23" t="s">
        <v>294</v>
      </c>
      <c r="C845" s="23" t="s">
        <v>971</v>
      </c>
      <c r="D845" s="23" t="s">
        <v>4497</v>
      </c>
      <c r="E845" s="246" t="s">
        <v>4498</v>
      </c>
      <c r="F845" s="247" t="s">
        <v>43</v>
      </c>
      <c r="G845" s="248">
        <v>44448</v>
      </c>
      <c r="H845" s="248">
        <v>44470</v>
      </c>
      <c r="I845" s="247" t="s">
        <v>4499</v>
      </c>
      <c r="J845" s="188">
        <v>1</v>
      </c>
      <c r="K845" s="247" t="s">
        <v>4500</v>
      </c>
      <c r="L845" s="209"/>
      <c r="M845" s="210"/>
      <c r="N845" s="127" t="s">
        <v>47</v>
      </c>
      <c r="O845" s="159">
        <v>45036</v>
      </c>
      <c r="P845" s="23" t="str">
        <f t="shared" ca="1" si="24"/>
        <v>Desvinculado</v>
      </c>
      <c r="Q845" s="129"/>
      <c r="R845" s="104">
        <v>2</v>
      </c>
      <c r="S845" s="104">
        <f t="shared" si="28"/>
        <v>2</v>
      </c>
      <c r="T845" s="104">
        <f t="shared" si="2"/>
        <v>58</v>
      </c>
      <c r="U845" s="129">
        <f t="shared" si="3"/>
        <v>1.6</v>
      </c>
      <c r="V845" s="129"/>
      <c r="W845" s="129">
        <f t="shared" ca="1" si="4"/>
        <v>2024</v>
      </c>
      <c r="X845" s="129">
        <f t="shared" ca="1" si="5"/>
        <v>2027</v>
      </c>
      <c r="Y845" s="129">
        <f t="shared" ca="1" si="6"/>
        <v>2030</v>
      </c>
      <c r="Z845" s="129"/>
      <c r="AA845" s="113">
        <f t="shared" si="7"/>
        <v>-45036</v>
      </c>
      <c r="AB845" s="112">
        <f t="shared" si="8"/>
        <v>1</v>
      </c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</row>
    <row r="846" spans="1:39">
      <c r="A846" s="22" t="s">
        <v>4501</v>
      </c>
      <c r="B846" s="23" t="s">
        <v>29</v>
      </c>
      <c r="C846" s="23" t="s">
        <v>567</v>
      </c>
      <c r="D846" s="23" t="s">
        <v>4502</v>
      </c>
      <c r="E846" s="246" t="s">
        <v>4503</v>
      </c>
      <c r="F846" s="247" t="s">
        <v>33</v>
      </c>
      <c r="G846" s="248">
        <v>44404</v>
      </c>
      <c r="H846" s="248">
        <v>44424</v>
      </c>
      <c r="I846" s="247" t="s">
        <v>4504</v>
      </c>
      <c r="J846" s="188">
        <v>1</v>
      </c>
      <c r="K846" s="247" t="s">
        <v>4505</v>
      </c>
      <c r="L846" s="209"/>
      <c r="M846" s="210"/>
      <c r="N846" s="210"/>
      <c r="O846" s="210"/>
      <c r="P846" s="23" t="str">
        <f t="shared" ca="1" si="24"/>
        <v>Nombrado Vigente</v>
      </c>
      <c r="Q846" s="129"/>
      <c r="R846" s="129"/>
      <c r="S846" s="104" t="str">
        <f t="shared" si="28"/>
        <v/>
      </c>
      <c r="T846" s="104" t="str">
        <f t="shared" si="2"/>
        <v/>
      </c>
      <c r="U846" s="129" t="str">
        <f t="shared" si="3"/>
        <v/>
      </c>
      <c r="V846" s="129"/>
      <c r="W846" s="129">
        <f t="shared" ca="1" si="4"/>
        <v>2024</v>
      </c>
      <c r="X846" s="129">
        <f t="shared" ca="1" si="5"/>
        <v>2027</v>
      </c>
      <c r="Y846" s="129">
        <f t="shared" ca="1" si="6"/>
        <v>2030</v>
      </c>
      <c r="Z846" s="129"/>
      <c r="AA846" s="113">
        <f t="shared" si="7"/>
        <v>0</v>
      </c>
      <c r="AB846" s="112">
        <f t="shared" si="8"/>
        <v>0</v>
      </c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</row>
    <row r="847" spans="1:39">
      <c r="A847" s="22" t="s">
        <v>4506</v>
      </c>
      <c r="B847" s="23" t="s">
        <v>39</v>
      </c>
      <c r="C847" s="23" t="s">
        <v>261</v>
      </c>
      <c r="D847" s="23" t="s">
        <v>4507</v>
      </c>
      <c r="E847" s="246" t="s">
        <v>4508</v>
      </c>
      <c r="F847" s="247" t="s">
        <v>43</v>
      </c>
      <c r="G847" s="249">
        <v>44481</v>
      </c>
      <c r="H847" s="248">
        <v>44501</v>
      </c>
      <c r="I847" s="247" t="s">
        <v>4509</v>
      </c>
      <c r="J847" s="188">
        <v>1</v>
      </c>
      <c r="K847" s="247" t="s">
        <v>4510</v>
      </c>
      <c r="L847" s="209"/>
      <c r="M847" s="210"/>
      <c r="N847" s="210"/>
      <c r="O847" s="210"/>
      <c r="P847" s="23" t="str">
        <f t="shared" ca="1" si="24"/>
        <v>Nombrado Vigente</v>
      </c>
      <c r="Q847" s="129"/>
      <c r="R847" s="129"/>
      <c r="S847" s="104" t="str">
        <f t="shared" si="28"/>
        <v/>
      </c>
      <c r="T847" s="104" t="str">
        <f t="shared" si="2"/>
        <v/>
      </c>
      <c r="U847" s="129" t="str">
        <f t="shared" si="3"/>
        <v/>
      </c>
      <c r="V847" s="129"/>
      <c r="W847" s="129">
        <f t="shared" ca="1" si="4"/>
        <v>2024</v>
      </c>
      <c r="X847" s="129">
        <f t="shared" ca="1" si="5"/>
        <v>2027</v>
      </c>
      <c r="Y847" s="129">
        <f t="shared" ca="1" si="6"/>
        <v>2030</v>
      </c>
      <c r="Z847" s="129"/>
      <c r="AA847" s="113">
        <f t="shared" si="7"/>
        <v>0</v>
      </c>
      <c r="AB847" s="112">
        <f t="shared" si="8"/>
        <v>0</v>
      </c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</row>
    <row r="848" spans="1:39">
      <c r="A848" s="22" t="s">
        <v>4511</v>
      </c>
      <c r="B848" s="23" t="s">
        <v>127</v>
      </c>
      <c r="C848" s="23" t="s">
        <v>558</v>
      </c>
      <c r="D848" s="23" t="s">
        <v>2927</v>
      </c>
      <c r="E848" s="246" t="s">
        <v>4512</v>
      </c>
      <c r="F848" s="247" t="s">
        <v>43</v>
      </c>
      <c r="G848" s="248">
        <v>44419</v>
      </c>
      <c r="H848" s="248">
        <v>44424</v>
      </c>
      <c r="I848" s="247" t="s">
        <v>4513</v>
      </c>
      <c r="J848" s="188">
        <v>1</v>
      </c>
      <c r="K848" s="247" t="s">
        <v>4514</v>
      </c>
      <c r="L848" s="209"/>
      <c r="M848" s="210"/>
      <c r="N848" s="210"/>
      <c r="O848" s="210"/>
      <c r="P848" s="23" t="str">
        <f t="shared" ca="1" si="24"/>
        <v>Nombrado Vigente</v>
      </c>
      <c r="Q848" s="129"/>
      <c r="R848" s="129"/>
      <c r="S848" s="104" t="str">
        <f t="shared" si="28"/>
        <v/>
      </c>
      <c r="T848" s="104" t="str">
        <f t="shared" si="2"/>
        <v/>
      </c>
      <c r="U848" s="129" t="str">
        <f t="shared" si="3"/>
        <v/>
      </c>
      <c r="V848" s="129"/>
      <c r="W848" s="129">
        <f t="shared" ca="1" si="4"/>
        <v>2024</v>
      </c>
      <c r="X848" s="129">
        <f t="shared" ca="1" si="5"/>
        <v>2027</v>
      </c>
      <c r="Y848" s="129">
        <f t="shared" ca="1" si="6"/>
        <v>2030</v>
      </c>
      <c r="Z848" s="129"/>
      <c r="AA848" s="113">
        <f t="shared" si="7"/>
        <v>0</v>
      </c>
      <c r="AB848" s="112">
        <f t="shared" si="8"/>
        <v>0</v>
      </c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</row>
    <row r="849" spans="1:39">
      <c r="A849" s="22" t="s">
        <v>4515</v>
      </c>
      <c r="B849" s="23" t="s">
        <v>39</v>
      </c>
      <c r="C849" s="23" t="s">
        <v>193</v>
      </c>
      <c r="D849" s="23" t="s">
        <v>4516</v>
      </c>
      <c r="E849" s="246" t="s">
        <v>4517</v>
      </c>
      <c r="F849" s="247" t="s">
        <v>43</v>
      </c>
      <c r="G849" s="248">
        <v>44435</v>
      </c>
      <c r="H849" s="248">
        <v>44452</v>
      </c>
      <c r="I849" s="247" t="s">
        <v>4518</v>
      </c>
      <c r="J849" s="188">
        <v>1</v>
      </c>
      <c r="K849" s="247" t="s">
        <v>4519</v>
      </c>
      <c r="L849" s="209"/>
      <c r="M849" s="210"/>
      <c r="N849" s="210"/>
      <c r="O849" s="210"/>
      <c r="P849" s="23" t="str">
        <f t="shared" ca="1" si="24"/>
        <v>Nombrado Vigente</v>
      </c>
      <c r="Q849" s="129"/>
      <c r="R849" s="129"/>
      <c r="S849" s="104" t="str">
        <f t="shared" si="28"/>
        <v/>
      </c>
      <c r="T849" s="104" t="str">
        <f t="shared" si="2"/>
        <v/>
      </c>
      <c r="U849" s="129" t="str">
        <f t="shared" si="3"/>
        <v/>
      </c>
      <c r="V849" s="129"/>
      <c r="W849" s="129">
        <f t="shared" ca="1" si="4"/>
        <v>2024</v>
      </c>
      <c r="X849" s="129">
        <f t="shared" ca="1" si="5"/>
        <v>2027</v>
      </c>
      <c r="Y849" s="129">
        <f t="shared" ca="1" si="6"/>
        <v>2030</v>
      </c>
      <c r="Z849" s="129"/>
      <c r="AA849" s="113">
        <f t="shared" si="7"/>
        <v>0</v>
      </c>
      <c r="AB849" s="112">
        <f t="shared" si="8"/>
        <v>0</v>
      </c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</row>
    <row r="850" spans="1:39">
      <c r="A850" s="22" t="s">
        <v>4520</v>
      </c>
      <c r="B850" s="23" t="s">
        <v>429</v>
      </c>
      <c r="C850" s="23" t="s">
        <v>588</v>
      </c>
      <c r="D850" s="23" t="s">
        <v>4521</v>
      </c>
      <c r="E850" s="246" t="s">
        <v>4522</v>
      </c>
      <c r="F850" s="247" t="s">
        <v>33</v>
      </c>
      <c r="G850" s="248">
        <v>44453</v>
      </c>
      <c r="H850" s="248">
        <v>44470</v>
      </c>
      <c r="I850" s="247" t="s">
        <v>4523</v>
      </c>
      <c r="J850" s="188">
        <v>1</v>
      </c>
      <c r="K850" s="247" t="s">
        <v>4524</v>
      </c>
      <c r="L850" s="209"/>
      <c r="M850" s="210"/>
      <c r="N850" s="210"/>
      <c r="O850" s="210"/>
      <c r="P850" s="23" t="str">
        <f t="shared" ca="1" si="24"/>
        <v>Nombrado Vigente</v>
      </c>
      <c r="Q850" s="129"/>
      <c r="R850" s="129"/>
      <c r="S850" s="104" t="str">
        <f t="shared" si="28"/>
        <v/>
      </c>
      <c r="T850" s="104" t="str">
        <f t="shared" si="2"/>
        <v/>
      </c>
      <c r="U850" s="129" t="str">
        <f t="shared" si="3"/>
        <v/>
      </c>
      <c r="V850" s="129"/>
      <c r="W850" s="129">
        <f t="shared" ca="1" si="4"/>
        <v>2024</v>
      </c>
      <c r="X850" s="129">
        <f t="shared" ca="1" si="5"/>
        <v>2027</v>
      </c>
      <c r="Y850" s="129">
        <f t="shared" ca="1" si="6"/>
        <v>2030</v>
      </c>
      <c r="Z850" s="129"/>
      <c r="AA850" s="113">
        <f t="shared" si="7"/>
        <v>0</v>
      </c>
      <c r="AB850" s="112">
        <f t="shared" si="8"/>
        <v>0</v>
      </c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</row>
    <row r="851" spans="1:39">
      <c r="A851" s="22" t="s">
        <v>4525</v>
      </c>
      <c r="B851" s="23" t="s">
        <v>127</v>
      </c>
      <c r="C851" s="23" t="s">
        <v>2547</v>
      </c>
      <c r="D851" s="23" t="s">
        <v>814</v>
      </c>
      <c r="E851" s="246" t="s">
        <v>4526</v>
      </c>
      <c r="F851" s="247" t="s">
        <v>43</v>
      </c>
      <c r="G851" s="249">
        <v>44490</v>
      </c>
      <c r="H851" s="248">
        <v>44502</v>
      </c>
      <c r="I851" s="247" t="s">
        <v>4527</v>
      </c>
      <c r="J851" s="188">
        <v>1</v>
      </c>
      <c r="K851" s="247" t="s">
        <v>4528</v>
      </c>
      <c r="L851" s="209"/>
      <c r="M851" s="210"/>
      <c r="N851" s="210"/>
      <c r="O851" s="210"/>
      <c r="P851" s="23" t="str">
        <f t="shared" ca="1" si="24"/>
        <v>Nombrado Vigente</v>
      </c>
      <c r="Q851" s="104"/>
      <c r="R851" s="129"/>
      <c r="S851" s="104" t="str">
        <f t="shared" si="28"/>
        <v/>
      </c>
      <c r="T851" s="104" t="str">
        <f t="shared" si="2"/>
        <v/>
      </c>
      <c r="U851" s="129" t="str">
        <f t="shared" si="3"/>
        <v/>
      </c>
      <c r="V851" s="129"/>
      <c r="W851" s="129">
        <f t="shared" ca="1" si="4"/>
        <v>2024</v>
      </c>
      <c r="X851" s="129">
        <f t="shared" ca="1" si="5"/>
        <v>2027</v>
      </c>
      <c r="Y851" s="129">
        <f t="shared" ca="1" si="6"/>
        <v>2030</v>
      </c>
      <c r="Z851" s="129"/>
      <c r="AA851" s="113">
        <f t="shared" si="7"/>
        <v>0</v>
      </c>
      <c r="AB851" s="112">
        <f t="shared" si="8"/>
        <v>0</v>
      </c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</row>
    <row r="852" spans="1:39">
      <c r="A852" s="160" t="s">
        <v>4529</v>
      </c>
      <c r="B852" s="161" t="s">
        <v>127</v>
      </c>
      <c r="C852" s="161" t="s">
        <v>1831</v>
      </c>
      <c r="D852" s="161" t="s">
        <v>1343</v>
      </c>
      <c r="E852" s="241" t="s">
        <v>4530</v>
      </c>
      <c r="F852" s="242" t="s">
        <v>43</v>
      </c>
      <c r="G852" s="243">
        <v>44475</v>
      </c>
      <c r="H852" s="250">
        <v>44481</v>
      </c>
      <c r="I852" s="242" t="s">
        <v>4531</v>
      </c>
      <c r="J852" s="244">
        <v>1</v>
      </c>
      <c r="K852" s="242" t="s">
        <v>4532</v>
      </c>
      <c r="L852" s="218"/>
      <c r="M852" s="219"/>
      <c r="N852" s="165" t="s">
        <v>36</v>
      </c>
      <c r="O852" s="166">
        <v>45200</v>
      </c>
      <c r="P852" s="161" t="str">
        <f t="shared" ca="1" si="24"/>
        <v>Desvinculado</v>
      </c>
      <c r="Q852" s="167"/>
      <c r="R852" s="167">
        <v>2</v>
      </c>
      <c r="S852" s="167">
        <f t="shared" si="28"/>
        <v>8</v>
      </c>
      <c r="T852" s="167">
        <f t="shared" si="2"/>
        <v>82</v>
      </c>
      <c r="U852" s="144">
        <f t="shared" si="3"/>
        <v>2</v>
      </c>
      <c r="V852" s="144"/>
      <c r="W852" s="144">
        <f t="shared" ca="1" si="4"/>
        <v>2024</v>
      </c>
      <c r="X852" s="144">
        <f t="shared" ca="1" si="5"/>
        <v>2027</v>
      </c>
      <c r="Y852" s="144">
        <f t="shared" ca="1" si="6"/>
        <v>2030</v>
      </c>
      <c r="Z852" s="144"/>
      <c r="AA852" s="168">
        <f t="shared" si="7"/>
        <v>-45200</v>
      </c>
      <c r="AB852" s="167">
        <f t="shared" si="8"/>
        <v>1</v>
      </c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</row>
    <row r="853" spans="1:39">
      <c r="A853" s="22" t="s">
        <v>4533</v>
      </c>
      <c r="B853" s="23" t="s">
        <v>56</v>
      </c>
      <c r="C853" s="23" t="s">
        <v>584</v>
      </c>
      <c r="D853" s="23" t="s">
        <v>4534</v>
      </c>
      <c r="E853" s="246" t="s">
        <v>4535</v>
      </c>
      <c r="F853" s="247" t="s">
        <v>43</v>
      </c>
      <c r="G853" s="249">
        <v>44488</v>
      </c>
      <c r="H853" s="248">
        <v>44501</v>
      </c>
      <c r="I853" s="247" t="s">
        <v>4536</v>
      </c>
      <c r="J853" s="188">
        <v>1</v>
      </c>
      <c r="K853" s="247" t="s">
        <v>4537</v>
      </c>
      <c r="L853" s="209"/>
      <c r="M853" s="210"/>
      <c r="N853" s="210"/>
      <c r="O853" s="210"/>
      <c r="P853" s="23" t="str">
        <f t="shared" ca="1" si="24"/>
        <v>Nombrado Vigente</v>
      </c>
      <c r="Q853" s="129"/>
      <c r="R853" s="129"/>
      <c r="S853" s="104" t="str">
        <f t="shared" si="28"/>
        <v/>
      </c>
      <c r="T853" s="104" t="str">
        <f t="shared" si="2"/>
        <v/>
      </c>
      <c r="U853" s="129" t="str">
        <f t="shared" si="3"/>
        <v/>
      </c>
      <c r="V853" s="129"/>
      <c r="W853" s="129">
        <f t="shared" ca="1" si="4"/>
        <v>2024</v>
      </c>
      <c r="X853" s="129">
        <f t="shared" ca="1" si="5"/>
        <v>2027</v>
      </c>
      <c r="Y853" s="129">
        <f t="shared" ca="1" si="6"/>
        <v>2030</v>
      </c>
      <c r="Z853" s="129"/>
      <c r="AA853" s="113">
        <f t="shared" si="7"/>
        <v>0</v>
      </c>
      <c r="AB853" s="112">
        <f t="shared" si="8"/>
        <v>0</v>
      </c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</row>
    <row r="854" spans="1:39">
      <c r="A854" s="22" t="s">
        <v>4538</v>
      </c>
      <c r="B854" s="23" t="s">
        <v>39</v>
      </c>
      <c r="C854" s="23" t="s">
        <v>408</v>
      </c>
      <c r="D854" s="23" t="s">
        <v>684</v>
      </c>
      <c r="E854" s="246" t="s">
        <v>4539</v>
      </c>
      <c r="F854" s="247" t="s">
        <v>43</v>
      </c>
      <c r="G854" s="248">
        <v>44567</v>
      </c>
      <c r="H854" s="248">
        <v>44599</v>
      </c>
      <c r="I854" s="247" t="s">
        <v>4540</v>
      </c>
      <c r="J854" s="188">
        <v>1</v>
      </c>
      <c r="K854" s="247" t="s">
        <v>4541</v>
      </c>
      <c r="L854" s="209"/>
      <c r="M854" s="210"/>
      <c r="N854" s="210"/>
      <c r="O854" s="210"/>
      <c r="P854" s="23" t="str">
        <f t="shared" ca="1" si="24"/>
        <v>Nombrado Vigente</v>
      </c>
      <c r="Q854" s="129"/>
      <c r="R854" s="129"/>
      <c r="S854" s="104" t="str">
        <f t="shared" si="28"/>
        <v/>
      </c>
      <c r="T854" s="104" t="str">
        <f t="shared" si="2"/>
        <v/>
      </c>
      <c r="U854" s="129" t="str">
        <f t="shared" si="3"/>
        <v/>
      </c>
      <c r="V854" s="129"/>
      <c r="W854" s="129">
        <f t="shared" ca="1" si="4"/>
        <v>2025</v>
      </c>
      <c r="X854" s="129">
        <f t="shared" ca="1" si="5"/>
        <v>2028</v>
      </c>
      <c r="Y854" s="129">
        <f t="shared" ca="1" si="6"/>
        <v>2031</v>
      </c>
      <c r="Z854" s="129"/>
      <c r="AA854" s="113">
        <f t="shared" si="7"/>
        <v>0</v>
      </c>
      <c r="AB854" s="112">
        <f t="shared" si="8"/>
        <v>0</v>
      </c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</row>
    <row r="855" spans="1:39">
      <c r="A855" s="22" t="s">
        <v>4542</v>
      </c>
      <c r="B855" s="23" t="s">
        <v>92</v>
      </c>
      <c r="C855" s="23" t="s">
        <v>93</v>
      </c>
      <c r="D855" s="23" t="s">
        <v>4543</v>
      </c>
      <c r="E855" s="246" t="s">
        <v>4544</v>
      </c>
      <c r="F855" s="247" t="s">
        <v>43</v>
      </c>
      <c r="G855" s="249">
        <v>44519</v>
      </c>
      <c r="H855" s="248">
        <v>44531</v>
      </c>
      <c r="I855" s="247" t="s">
        <v>4545</v>
      </c>
      <c r="J855" s="188">
        <v>1</v>
      </c>
      <c r="K855" s="247" t="s">
        <v>4546</v>
      </c>
      <c r="L855" s="209"/>
      <c r="M855" s="210"/>
      <c r="N855" s="210"/>
      <c r="O855" s="210"/>
      <c r="P855" s="23" t="str">
        <f t="shared" ca="1" si="24"/>
        <v>Nombrado Vigente</v>
      </c>
      <c r="Q855" s="129"/>
      <c r="R855" s="129"/>
      <c r="S855" s="104" t="str">
        <f t="shared" si="28"/>
        <v/>
      </c>
      <c r="T855" s="104" t="str">
        <f t="shared" si="2"/>
        <v/>
      </c>
      <c r="U855" s="129" t="str">
        <f t="shared" si="3"/>
        <v/>
      </c>
      <c r="V855" s="129"/>
      <c r="W855" s="129">
        <f t="shared" ca="1" si="4"/>
        <v>2024</v>
      </c>
      <c r="X855" s="129">
        <f t="shared" ca="1" si="5"/>
        <v>2027</v>
      </c>
      <c r="Y855" s="129">
        <f t="shared" ca="1" si="6"/>
        <v>2030</v>
      </c>
      <c r="Z855" s="129"/>
      <c r="AA855" s="113">
        <f t="shared" si="7"/>
        <v>0</v>
      </c>
      <c r="AB855" s="112">
        <f t="shared" si="8"/>
        <v>0</v>
      </c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</row>
    <row r="856" spans="1:39">
      <c r="A856" s="22" t="s">
        <v>4547</v>
      </c>
      <c r="B856" s="23" t="s">
        <v>56</v>
      </c>
      <c r="C856" s="23" t="s">
        <v>584</v>
      </c>
      <c r="D856" s="23" t="s">
        <v>4548</v>
      </c>
      <c r="E856" s="246" t="s">
        <v>4549</v>
      </c>
      <c r="F856" s="247" t="s">
        <v>43</v>
      </c>
      <c r="G856" s="248">
        <v>44592</v>
      </c>
      <c r="H856" s="248">
        <v>44593</v>
      </c>
      <c r="I856" s="247" t="s">
        <v>4550</v>
      </c>
      <c r="J856" s="188">
        <v>1</v>
      </c>
      <c r="K856" s="247" t="s">
        <v>4551</v>
      </c>
      <c r="L856" s="209"/>
      <c r="M856" s="210"/>
      <c r="N856" s="210"/>
      <c r="O856" s="210"/>
      <c r="P856" s="23" t="str">
        <f t="shared" ca="1" si="24"/>
        <v>Nombrado Vigente</v>
      </c>
      <c r="Q856" s="129"/>
      <c r="R856" s="129"/>
      <c r="S856" s="104" t="str">
        <f t="shared" si="28"/>
        <v/>
      </c>
      <c r="T856" s="104" t="str">
        <f t="shared" si="2"/>
        <v/>
      </c>
      <c r="U856" s="129" t="str">
        <f t="shared" si="3"/>
        <v/>
      </c>
      <c r="V856" s="129"/>
      <c r="W856" s="129">
        <f t="shared" ca="1" si="4"/>
        <v>2025</v>
      </c>
      <c r="X856" s="129">
        <f t="shared" ca="1" si="5"/>
        <v>2028</v>
      </c>
      <c r="Y856" s="129">
        <f t="shared" ca="1" si="6"/>
        <v>2031</v>
      </c>
      <c r="Z856" s="129"/>
      <c r="AA856" s="113">
        <f t="shared" si="7"/>
        <v>0</v>
      </c>
      <c r="AB856" s="112">
        <f t="shared" si="8"/>
        <v>0</v>
      </c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</row>
    <row r="857" spans="1:39">
      <c r="A857" s="22" t="s">
        <v>4552</v>
      </c>
      <c r="B857" s="23" t="s">
        <v>73</v>
      </c>
      <c r="C857" s="23" t="s">
        <v>74</v>
      </c>
      <c r="D857" s="23" t="s">
        <v>1610</v>
      </c>
      <c r="E857" s="246" t="s">
        <v>4553</v>
      </c>
      <c r="F857" s="247" t="s">
        <v>43</v>
      </c>
      <c r="G857" s="248">
        <v>44504</v>
      </c>
      <c r="H857" s="248">
        <v>44508</v>
      </c>
      <c r="I857" s="247" t="s">
        <v>4554</v>
      </c>
      <c r="J857" s="188">
        <v>1</v>
      </c>
      <c r="K857" s="247" t="s">
        <v>4555</v>
      </c>
      <c r="L857" s="209"/>
      <c r="M857" s="210"/>
      <c r="N857" s="210"/>
      <c r="O857" s="210"/>
      <c r="P857" s="23" t="str">
        <f t="shared" ca="1" si="24"/>
        <v>Nombrado Vigente</v>
      </c>
      <c r="Q857" s="129"/>
      <c r="R857" s="129"/>
      <c r="S857" s="104" t="str">
        <f t="shared" si="28"/>
        <v/>
      </c>
      <c r="T857" s="104" t="str">
        <f t="shared" si="2"/>
        <v/>
      </c>
      <c r="U857" s="129" t="str">
        <f t="shared" si="3"/>
        <v/>
      </c>
      <c r="V857" s="129"/>
      <c r="W857" s="129">
        <f t="shared" ca="1" si="4"/>
        <v>2024</v>
      </c>
      <c r="X857" s="129">
        <f t="shared" ca="1" si="5"/>
        <v>2027</v>
      </c>
      <c r="Y857" s="129">
        <f t="shared" ca="1" si="6"/>
        <v>2030</v>
      </c>
      <c r="Z857" s="129"/>
      <c r="AA857" s="113">
        <f t="shared" si="7"/>
        <v>0</v>
      </c>
      <c r="AB857" s="112">
        <f t="shared" si="8"/>
        <v>0</v>
      </c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</row>
    <row r="858" spans="1:39">
      <c r="A858" s="22" t="s">
        <v>4556</v>
      </c>
      <c r="B858" s="23" t="s">
        <v>73</v>
      </c>
      <c r="C858" s="23" t="s">
        <v>659</v>
      </c>
      <c r="D858" s="23" t="s">
        <v>4557</v>
      </c>
      <c r="E858" s="246" t="s">
        <v>4558</v>
      </c>
      <c r="F858" s="247" t="s">
        <v>43</v>
      </c>
      <c r="G858" s="248">
        <v>44567</v>
      </c>
      <c r="H858" s="248">
        <v>44593</v>
      </c>
      <c r="I858" s="247" t="s">
        <v>4559</v>
      </c>
      <c r="J858" s="188">
        <v>1</v>
      </c>
      <c r="K858" s="247" t="s">
        <v>4560</v>
      </c>
      <c r="L858" s="209"/>
      <c r="M858" s="210"/>
      <c r="N858" s="210"/>
      <c r="O858" s="210"/>
      <c r="P858" s="23" t="str">
        <f t="shared" ca="1" si="24"/>
        <v>Nombrado Vigente</v>
      </c>
      <c r="Q858" s="129"/>
      <c r="R858" s="129"/>
      <c r="S858" s="104" t="str">
        <f t="shared" si="28"/>
        <v/>
      </c>
      <c r="T858" s="104" t="str">
        <f t="shared" si="2"/>
        <v/>
      </c>
      <c r="U858" s="129" t="str">
        <f t="shared" si="3"/>
        <v/>
      </c>
      <c r="V858" s="129"/>
      <c r="W858" s="129">
        <f t="shared" ca="1" si="4"/>
        <v>2025</v>
      </c>
      <c r="X858" s="129">
        <f t="shared" ca="1" si="5"/>
        <v>2028</v>
      </c>
      <c r="Y858" s="129">
        <f t="shared" ca="1" si="6"/>
        <v>2031</v>
      </c>
      <c r="Z858" s="129"/>
      <c r="AA858" s="113">
        <f t="shared" si="7"/>
        <v>0</v>
      </c>
      <c r="AB858" s="112">
        <f t="shared" si="8"/>
        <v>0</v>
      </c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</row>
    <row r="859" spans="1:39">
      <c r="A859" s="22" t="s">
        <v>4561</v>
      </c>
      <c r="B859" s="23" t="s">
        <v>39</v>
      </c>
      <c r="C859" s="23" t="s">
        <v>537</v>
      </c>
      <c r="D859" s="23" t="s">
        <v>4562</v>
      </c>
      <c r="E859" s="246" t="s">
        <v>4563</v>
      </c>
      <c r="F859" s="247" t="s">
        <v>43</v>
      </c>
      <c r="G859" s="248">
        <v>44503</v>
      </c>
      <c r="H859" s="248">
        <v>44531</v>
      </c>
      <c r="I859" s="247" t="s">
        <v>4564</v>
      </c>
      <c r="J859" s="188">
        <v>1</v>
      </c>
      <c r="K859" s="247" t="s">
        <v>4565</v>
      </c>
      <c r="L859" s="209"/>
      <c r="M859" s="210"/>
      <c r="N859" s="210"/>
      <c r="O859" s="210"/>
      <c r="P859" s="23" t="str">
        <f t="shared" ca="1" si="24"/>
        <v>Nombrado Vigente</v>
      </c>
      <c r="Q859" s="129"/>
      <c r="R859" s="129"/>
      <c r="S859" s="104" t="str">
        <f t="shared" si="28"/>
        <v/>
      </c>
      <c r="T859" s="104" t="str">
        <f t="shared" si="2"/>
        <v/>
      </c>
      <c r="U859" s="129" t="str">
        <f t="shared" si="3"/>
        <v/>
      </c>
      <c r="V859" s="129"/>
      <c r="W859" s="129">
        <f t="shared" ca="1" si="4"/>
        <v>2024</v>
      </c>
      <c r="X859" s="129">
        <f t="shared" ca="1" si="5"/>
        <v>2027</v>
      </c>
      <c r="Y859" s="129">
        <f t="shared" ca="1" si="6"/>
        <v>2030</v>
      </c>
      <c r="Z859" s="129"/>
      <c r="AA859" s="113">
        <f t="shared" si="7"/>
        <v>0</v>
      </c>
      <c r="AB859" s="112">
        <f t="shared" si="8"/>
        <v>0</v>
      </c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</row>
    <row r="860" spans="1:39">
      <c r="A860" s="22" t="s">
        <v>4566</v>
      </c>
      <c r="B860" s="23" t="s">
        <v>175</v>
      </c>
      <c r="C860" s="23" t="s">
        <v>176</v>
      </c>
      <c r="D860" s="23" t="s">
        <v>4567</v>
      </c>
      <c r="E860" s="246" t="s">
        <v>4568</v>
      </c>
      <c r="F860" s="247" t="s">
        <v>33</v>
      </c>
      <c r="G860" s="249">
        <v>44511</v>
      </c>
      <c r="H860" s="248">
        <v>44621</v>
      </c>
      <c r="I860" s="247" t="s">
        <v>4569</v>
      </c>
      <c r="J860" s="188">
        <v>1</v>
      </c>
      <c r="K860" s="247" t="s">
        <v>4570</v>
      </c>
      <c r="L860" s="209"/>
      <c r="M860" s="210"/>
      <c r="N860" s="210"/>
      <c r="O860" s="210"/>
      <c r="P860" s="23" t="str">
        <f t="shared" ca="1" si="24"/>
        <v>Nombrado Vigente</v>
      </c>
      <c r="Q860" s="129"/>
      <c r="R860" s="129"/>
      <c r="S860" s="104" t="str">
        <f t="shared" si="28"/>
        <v/>
      </c>
      <c r="T860" s="104" t="str">
        <f t="shared" si="2"/>
        <v/>
      </c>
      <c r="U860" s="129" t="str">
        <f t="shared" si="3"/>
        <v/>
      </c>
      <c r="V860" s="129"/>
      <c r="W860" s="129">
        <f t="shared" ca="1" si="4"/>
        <v>2025</v>
      </c>
      <c r="X860" s="129">
        <f t="shared" ca="1" si="5"/>
        <v>2028</v>
      </c>
      <c r="Y860" s="129">
        <f t="shared" ca="1" si="6"/>
        <v>2031</v>
      </c>
      <c r="Z860" s="129"/>
      <c r="AA860" s="113">
        <f t="shared" si="7"/>
        <v>0</v>
      </c>
      <c r="AB860" s="112">
        <f t="shared" si="8"/>
        <v>0</v>
      </c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</row>
    <row r="861" spans="1:39">
      <c r="A861" s="22" t="s">
        <v>4571</v>
      </c>
      <c r="B861" s="23" t="s">
        <v>49</v>
      </c>
      <c r="C861" s="23" t="s">
        <v>86</v>
      </c>
      <c r="D861" s="23" t="s">
        <v>4572</v>
      </c>
      <c r="E861" s="246" t="s">
        <v>4573</v>
      </c>
      <c r="F861" s="247" t="s">
        <v>43</v>
      </c>
      <c r="G861" s="249">
        <v>44511</v>
      </c>
      <c r="H861" s="249">
        <v>44511</v>
      </c>
      <c r="I861" s="247" t="s">
        <v>4574</v>
      </c>
      <c r="J861" s="188">
        <v>1</v>
      </c>
      <c r="K861" s="247" t="s">
        <v>4575</v>
      </c>
      <c r="L861" s="209"/>
      <c r="M861" s="210"/>
      <c r="N861" s="210"/>
      <c r="O861" s="210"/>
      <c r="P861" s="23" t="str">
        <f t="shared" ca="1" si="24"/>
        <v>Nombrado Vigente</v>
      </c>
      <c r="Q861" s="129"/>
      <c r="R861" s="129"/>
      <c r="S861" s="104" t="str">
        <f t="shared" si="28"/>
        <v/>
      </c>
      <c r="T861" s="104" t="str">
        <f t="shared" si="2"/>
        <v/>
      </c>
      <c r="U861" s="129" t="str">
        <f t="shared" si="3"/>
        <v/>
      </c>
      <c r="V861" s="129"/>
      <c r="W861" s="129">
        <f t="shared" ca="1" si="4"/>
        <v>2024</v>
      </c>
      <c r="X861" s="129">
        <f t="shared" ca="1" si="5"/>
        <v>2027</v>
      </c>
      <c r="Y861" s="129">
        <f t="shared" ca="1" si="6"/>
        <v>2030</v>
      </c>
      <c r="Z861" s="129"/>
      <c r="AA861" s="113">
        <f t="shared" si="7"/>
        <v>0</v>
      </c>
      <c r="AB861" s="112">
        <f t="shared" si="8"/>
        <v>0</v>
      </c>
      <c r="AC861" s="140"/>
      <c r="AD861" s="140"/>
      <c r="AE861" s="140"/>
      <c r="AF861" s="140"/>
      <c r="AG861" s="140"/>
      <c r="AH861" s="140"/>
      <c r="AI861" s="140"/>
      <c r="AJ861" s="140"/>
      <c r="AK861" s="140"/>
      <c r="AL861" s="140"/>
      <c r="AM861" s="140"/>
    </row>
    <row r="862" spans="1:39">
      <c r="A862" s="22" t="s">
        <v>4576</v>
      </c>
      <c r="B862" s="23" t="s">
        <v>231</v>
      </c>
      <c r="C862" s="23" t="s">
        <v>232</v>
      </c>
      <c r="D862" s="23" t="s">
        <v>716</v>
      </c>
      <c r="E862" s="246" t="s">
        <v>4577</v>
      </c>
      <c r="F862" s="247" t="s">
        <v>43</v>
      </c>
      <c r="G862" s="249">
        <v>44547</v>
      </c>
      <c r="H862" s="249">
        <v>44550</v>
      </c>
      <c r="I862" s="247" t="s">
        <v>4578</v>
      </c>
      <c r="J862" s="188">
        <v>1</v>
      </c>
      <c r="K862" s="247" t="s">
        <v>4579</v>
      </c>
      <c r="L862" s="209"/>
      <c r="M862" s="210"/>
      <c r="N862" s="210"/>
      <c r="O862" s="210"/>
      <c r="P862" s="23" t="str">
        <f t="shared" ca="1" si="24"/>
        <v>Nombrado Vigente</v>
      </c>
      <c r="Q862" s="129"/>
      <c r="R862" s="129"/>
      <c r="S862" s="104" t="str">
        <f t="shared" si="28"/>
        <v/>
      </c>
      <c r="T862" s="104" t="str">
        <f t="shared" si="2"/>
        <v/>
      </c>
      <c r="U862" s="129" t="str">
        <f t="shared" si="3"/>
        <v/>
      </c>
      <c r="V862" s="129"/>
      <c r="W862" s="129">
        <f t="shared" ca="1" si="4"/>
        <v>2024</v>
      </c>
      <c r="X862" s="129">
        <f t="shared" ca="1" si="5"/>
        <v>2027</v>
      </c>
      <c r="Y862" s="129">
        <f t="shared" ca="1" si="6"/>
        <v>2030</v>
      </c>
      <c r="Z862" s="129"/>
      <c r="AA862" s="113">
        <f t="shared" si="7"/>
        <v>0</v>
      </c>
      <c r="AB862" s="112">
        <f t="shared" si="8"/>
        <v>0</v>
      </c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</row>
    <row r="863" spans="1:39">
      <c r="A863" s="22" t="s">
        <v>4580</v>
      </c>
      <c r="B863" s="23" t="s">
        <v>231</v>
      </c>
      <c r="C863" s="23" t="s">
        <v>232</v>
      </c>
      <c r="D863" s="23" t="s">
        <v>914</v>
      </c>
      <c r="E863" s="246" t="s">
        <v>4581</v>
      </c>
      <c r="F863" s="247" t="s">
        <v>33</v>
      </c>
      <c r="G863" s="249">
        <v>44547</v>
      </c>
      <c r="H863" s="249">
        <v>44559</v>
      </c>
      <c r="I863" s="247" t="s">
        <v>4582</v>
      </c>
      <c r="J863" s="188">
        <v>1</v>
      </c>
      <c r="K863" s="247" t="s">
        <v>4583</v>
      </c>
      <c r="L863" s="209"/>
      <c r="M863" s="210"/>
      <c r="N863" s="127" t="s">
        <v>47</v>
      </c>
      <c r="O863" s="159">
        <v>45048</v>
      </c>
      <c r="P863" s="23" t="str">
        <f t="shared" ca="1" si="24"/>
        <v>Desvinculado</v>
      </c>
      <c r="Q863" s="129"/>
      <c r="R863" s="104">
        <v>2</v>
      </c>
      <c r="S863" s="104">
        <f t="shared" si="28"/>
        <v>3</v>
      </c>
      <c r="T863" s="104">
        <f t="shared" si="2"/>
        <v>60</v>
      </c>
      <c r="U863" s="129">
        <f t="shared" si="3"/>
        <v>1.3</v>
      </c>
      <c r="V863" s="129"/>
      <c r="W863" s="129">
        <f t="shared" ca="1" si="4"/>
        <v>2024</v>
      </c>
      <c r="X863" s="129">
        <f t="shared" ca="1" si="5"/>
        <v>2027</v>
      </c>
      <c r="Y863" s="129">
        <f t="shared" ca="1" si="6"/>
        <v>2030</v>
      </c>
      <c r="Z863" s="129"/>
      <c r="AA863" s="113">
        <f t="shared" si="7"/>
        <v>-45048</v>
      </c>
      <c r="AB863" s="112">
        <f t="shared" si="8"/>
        <v>1</v>
      </c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</row>
    <row r="864" spans="1:39">
      <c r="A864" s="22" t="s">
        <v>4584</v>
      </c>
      <c r="B864" s="23" t="s">
        <v>231</v>
      </c>
      <c r="C864" s="23" t="s">
        <v>232</v>
      </c>
      <c r="D864" s="23" t="s">
        <v>927</v>
      </c>
      <c r="E864" s="246" t="s">
        <v>4585</v>
      </c>
      <c r="F864" s="247" t="s">
        <v>43</v>
      </c>
      <c r="G864" s="248">
        <v>44592</v>
      </c>
      <c r="H864" s="248">
        <v>44613</v>
      </c>
      <c r="I864" s="247" t="s">
        <v>4586</v>
      </c>
      <c r="J864" s="188">
        <v>1</v>
      </c>
      <c r="K864" s="247" t="s">
        <v>4587</v>
      </c>
      <c r="L864" s="251"/>
      <c r="M864" s="240"/>
      <c r="N864" s="210"/>
      <c r="O864" s="210"/>
      <c r="P864" s="23" t="str">
        <f t="shared" ca="1" si="24"/>
        <v>Nombrado Vigente</v>
      </c>
      <c r="Q864" s="129"/>
      <c r="R864" s="129"/>
      <c r="S864" s="104" t="str">
        <f t="shared" si="28"/>
        <v/>
      </c>
      <c r="T864" s="104" t="str">
        <f t="shared" si="2"/>
        <v/>
      </c>
      <c r="U864" s="129" t="str">
        <f t="shared" si="3"/>
        <v/>
      </c>
      <c r="V864" s="129"/>
      <c r="W864" s="129">
        <f t="shared" ca="1" si="4"/>
        <v>2025</v>
      </c>
      <c r="X864" s="129">
        <f t="shared" ca="1" si="5"/>
        <v>2028</v>
      </c>
      <c r="Y864" s="129">
        <f t="shared" ca="1" si="6"/>
        <v>2031</v>
      </c>
      <c r="Z864" s="129"/>
      <c r="AA864" s="113">
        <f t="shared" si="7"/>
        <v>0</v>
      </c>
      <c r="AB864" s="112">
        <f t="shared" si="8"/>
        <v>0</v>
      </c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</row>
    <row r="865" spans="1:39">
      <c r="A865" s="22" t="s">
        <v>4588</v>
      </c>
      <c r="B865" s="23" t="s">
        <v>105</v>
      </c>
      <c r="C865" s="23" t="s">
        <v>154</v>
      </c>
      <c r="D865" s="23" t="s">
        <v>1127</v>
      </c>
      <c r="E865" s="246" t="s">
        <v>4589</v>
      </c>
      <c r="F865" s="247" t="s">
        <v>43</v>
      </c>
      <c r="G865" s="249">
        <v>44495</v>
      </c>
      <c r="H865" s="248">
        <v>44501</v>
      </c>
      <c r="I865" s="247" t="s">
        <v>4590</v>
      </c>
      <c r="J865" s="188">
        <v>1</v>
      </c>
      <c r="K865" s="247" t="s">
        <v>4591</v>
      </c>
      <c r="L865" s="209"/>
      <c r="M865" s="210"/>
      <c r="N865" s="210"/>
      <c r="O865" s="210"/>
      <c r="P865" s="23" t="str">
        <f t="shared" ca="1" si="24"/>
        <v>Nombrado Vigente</v>
      </c>
      <c r="Q865" s="129"/>
      <c r="R865" s="129"/>
      <c r="S865" s="104" t="str">
        <f t="shared" si="28"/>
        <v/>
      </c>
      <c r="T865" s="104" t="str">
        <f t="shared" si="2"/>
        <v/>
      </c>
      <c r="U865" s="129" t="str">
        <f t="shared" si="3"/>
        <v/>
      </c>
      <c r="V865" s="129"/>
      <c r="W865" s="129">
        <f t="shared" ca="1" si="4"/>
        <v>2024</v>
      </c>
      <c r="X865" s="129">
        <f t="shared" ca="1" si="5"/>
        <v>2027</v>
      </c>
      <c r="Y865" s="129">
        <f t="shared" ca="1" si="6"/>
        <v>2030</v>
      </c>
      <c r="Z865" s="129"/>
      <c r="AA865" s="113">
        <f t="shared" si="7"/>
        <v>0</v>
      </c>
      <c r="AB865" s="112">
        <f t="shared" si="8"/>
        <v>0</v>
      </c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</row>
    <row r="866" spans="1:39">
      <c r="A866" s="247" t="s">
        <v>4592</v>
      </c>
      <c r="B866" s="252" t="s">
        <v>29</v>
      </c>
      <c r="C866" s="198" t="s">
        <v>30</v>
      </c>
      <c r="D866" s="198" t="s">
        <v>727</v>
      </c>
      <c r="E866" s="100" t="s">
        <v>4593</v>
      </c>
      <c r="F866" s="247" t="s">
        <v>33</v>
      </c>
      <c r="G866" s="253">
        <v>44508</v>
      </c>
      <c r="H866" s="254">
        <v>44515</v>
      </c>
      <c r="I866" s="247" t="s">
        <v>4594</v>
      </c>
      <c r="J866" s="188">
        <v>1</v>
      </c>
      <c r="K866" s="247" t="s">
        <v>4595</v>
      </c>
      <c r="L866" s="209"/>
      <c r="M866" s="210"/>
      <c r="N866" s="210"/>
      <c r="O866" s="240"/>
      <c r="P866" s="247" t="str">
        <f t="shared" ca="1" si="24"/>
        <v>Nombrado Vigente</v>
      </c>
      <c r="Q866" s="129"/>
      <c r="R866" s="129"/>
      <c r="S866" s="104" t="str">
        <f t="shared" si="28"/>
        <v/>
      </c>
      <c r="T866" s="104" t="str">
        <f t="shared" si="2"/>
        <v/>
      </c>
      <c r="U866" s="129" t="str">
        <f t="shared" si="3"/>
        <v/>
      </c>
      <c r="V866" s="129"/>
      <c r="W866" s="129">
        <f t="shared" ca="1" si="4"/>
        <v>2024</v>
      </c>
      <c r="X866" s="129">
        <f t="shared" ca="1" si="5"/>
        <v>2027</v>
      </c>
      <c r="Y866" s="129">
        <f t="shared" ca="1" si="6"/>
        <v>2030</v>
      </c>
      <c r="Z866" s="129"/>
      <c r="AA866" s="113">
        <f t="shared" si="7"/>
        <v>0</v>
      </c>
      <c r="AB866" s="112">
        <f t="shared" si="8"/>
        <v>0</v>
      </c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</row>
    <row r="867" spans="1:39">
      <c r="A867" s="252" t="s">
        <v>4596</v>
      </c>
      <c r="B867" s="252" t="s">
        <v>214</v>
      </c>
      <c r="C867" s="252" t="s">
        <v>215</v>
      </c>
      <c r="D867" s="198" t="s">
        <v>914</v>
      </c>
      <c r="E867" s="100" t="s">
        <v>4597</v>
      </c>
      <c r="F867" s="247" t="s">
        <v>43</v>
      </c>
      <c r="G867" s="253">
        <v>44502</v>
      </c>
      <c r="H867" s="255">
        <v>44503</v>
      </c>
      <c r="I867" s="252" t="s">
        <v>4598</v>
      </c>
      <c r="J867" s="188">
        <v>1</v>
      </c>
      <c r="K867" s="252" t="s">
        <v>4599</v>
      </c>
      <c r="L867" s="209"/>
      <c r="M867" s="210"/>
      <c r="N867" s="210"/>
      <c r="O867" s="210"/>
      <c r="P867" s="247" t="str">
        <f t="shared" ca="1" si="24"/>
        <v>Nombrado Vigente</v>
      </c>
      <c r="Q867" s="129"/>
      <c r="R867" s="129"/>
      <c r="S867" s="104" t="str">
        <f t="shared" si="28"/>
        <v/>
      </c>
      <c r="T867" s="104" t="str">
        <f t="shared" si="2"/>
        <v/>
      </c>
      <c r="U867" s="129" t="str">
        <f t="shared" si="3"/>
        <v/>
      </c>
      <c r="V867" s="129"/>
      <c r="W867" s="129">
        <f t="shared" ca="1" si="4"/>
        <v>2024</v>
      </c>
      <c r="X867" s="129">
        <f t="shared" ca="1" si="5"/>
        <v>2027</v>
      </c>
      <c r="Y867" s="129">
        <f t="shared" ca="1" si="6"/>
        <v>2030</v>
      </c>
      <c r="Z867" s="129"/>
      <c r="AA867" s="113">
        <f t="shared" si="7"/>
        <v>0</v>
      </c>
      <c r="AB867" s="112">
        <f t="shared" si="8"/>
        <v>0</v>
      </c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</row>
    <row r="868" spans="1:39">
      <c r="A868" s="22" t="s">
        <v>4600</v>
      </c>
      <c r="B868" s="23" t="s">
        <v>56</v>
      </c>
      <c r="C868" s="23" t="s">
        <v>57</v>
      </c>
      <c r="D868" s="23" t="s">
        <v>888</v>
      </c>
      <c r="E868" s="99" t="s">
        <v>4601</v>
      </c>
      <c r="F868" s="247" t="s">
        <v>43</v>
      </c>
      <c r="G868" s="256">
        <v>44498</v>
      </c>
      <c r="H868" s="255">
        <v>44501</v>
      </c>
      <c r="I868" s="252" t="s">
        <v>4602</v>
      </c>
      <c r="J868" s="188">
        <v>1</v>
      </c>
      <c r="K868" s="252" t="s">
        <v>4603</v>
      </c>
      <c r="L868" s="209"/>
      <c r="M868" s="210"/>
      <c r="N868" s="210"/>
      <c r="O868" s="210"/>
      <c r="P868" s="247" t="str">
        <f t="shared" ca="1" si="24"/>
        <v>Nombrado Vigente</v>
      </c>
      <c r="Q868" s="129"/>
      <c r="R868" s="129"/>
      <c r="S868" s="104" t="str">
        <f t="shared" si="28"/>
        <v/>
      </c>
      <c r="T868" s="104" t="str">
        <f t="shared" si="2"/>
        <v/>
      </c>
      <c r="U868" s="129" t="str">
        <f t="shared" si="3"/>
        <v/>
      </c>
      <c r="V868" s="129"/>
      <c r="W868" s="129">
        <f t="shared" ca="1" si="4"/>
        <v>2024</v>
      </c>
      <c r="X868" s="129">
        <f t="shared" ca="1" si="5"/>
        <v>2027</v>
      </c>
      <c r="Y868" s="129">
        <f t="shared" ca="1" si="6"/>
        <v>2030</v>
      </c>
      <c r="Z868" s="129"/>
      <c r="AA868" s="113">
        <f t="shared" si="7"/>
        <v>0</v>
      </c>
      <c r="AB868" s="112">
        <f t="shared" si="8"/>
        <v>0</v>
      </c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</row>
    <row r="869" spans="1:39">
      <c r="A869" s="22" t="s">
        <v>4604</v>
      </c>
      <c r="B869" s="23" t="s">
        <v>92</v>
      </c>
      <c r="C869" s="23" t="s">
        <v>138</v>
      </c>
      <c r="D869" s="23" t="s">
        <v>4605</v>
      </c>
      <c r="E869" s="246" t="s">
        <v>4606</v>
      </c>
      <c r="F869" s="247" t="s">
        <v>43</v>
      </c>
      <c r="G869" s="249">
        <v>44552</v>
      </c>
      <c r="H869" s="248">
        <v>44564</v>
      </c>
      <c r="I869" s="247" t="s">
        <v>4607</v>
      </c>
      <c r="J869" s="188">
        <v>1</v>
      </c>
      <c r="K869" s="247" t="s">
        <v>4608</v>
      </c>
      <c r="L869" s="209"/>
      <c r="M869" s="210"/>
      <c r="N869" s="210"/>
      <c r="O869" s="210"/>
      <c r="P869" s="23" t="str">
        <f t="shared" ca="1" si="24"/>
        <v>Nombrado Vigente</v>
      </c>
      <c r="Q869" s="129"/>
      <c r="R869" s="129"/>
      <c r="S869" s="104" t="str">
        <f t="shared" si="28"/>
        <v/>
      </c>
      <c r="T869" s="104" t="str">
        <f t="shared" si="2"/>
        <v/>
      </c>
      <c r="U869" s="129" t="str">
        <f t="shared" si="3"/>
        <v/>
      </c>
      <c r="V869" s="129"/>
      <c r="W869" s="129">
        <f t="shared" ca="1" si="4"/>
        <v>2025</v>
      </c>
      <c r="X869" s="129">
        <f t="shared" ca="1" si="5"/>
        <v>2028</v>
      </c>
      <c r="Y869" s="129">
        <f t="shared" ca="1" si="6"/>
        <v>2031</v>
      </c>
      <c r="Z869" s="129"/>
      <c r="AA869" s="113">
        <f t="shared" si="7"/>
        <v>0</v>
      </c>
      <c r="AB869" s="112">
        <f t="shared" si="8"/>
        <v>0</v>
      </c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</row>
    <row r="870" spans="1:39">
      <c r="A870" s="22" t="s">
        <v>4609</v>
      </c>
      <c r="B870" s="23" t="s">
        <v>294</v>
      </c>
      <c r="C870" s="23" t="s">
        <v>971</v>
      </c>
      <c r="D870" s="23" t="s">
        <v>888</v>
      </c>
      <c r="E870" s="99" t="s">
        <v>4610</v>
      </c>
      <c r="F870" s="247" t="s">
        <v>43</v>
      </c>
      <c r="G870" s="256">
        <v>44558</v>
      </c>
      <c r="H870" s="255">
        <v>44593</v>
      </c>
      <c r="I870" s="247" t="s">
        <v>4611</v>
      </c>
      <c r="J870" s="188">
        <v>1</v>
      </c>
      <c r="K870" s="247" t="s">
        <v>4612</v>
      </c>
      <c r="L870" s="209"/>
      <c r="M870" s="210"/>
      <c r="N870" s="210"/>
      <c r="O870" s="210"/>
      <c r="P870" s="247" t="str">
        <f t="shared" ca="1" si="24"/>
        <v>Nombrado Vigente</v>
      </c>
      <c r="Q870" s="129"/>
      <c r="R870" s="129"/>
      <c r="S870" s="104" t="str">
        <f t="shared" si="28"/>
        <v/>
      </c>
      <c r="T870" s="104" t="str">
        <f t="shared" si="2"/>
        <v/>
      </c>
      <c r="U870" s="129" t="str">
        <f t="shared" si="3"/>
        <v/>
      </c>
      <c r="V870" s="129"/>
      <c r="W870" s="129">
        <f t="shared" ca="1" si="4"/>
        <v>2025</v>
      </c>
      <c r="X870" s="129">
        <f t="shared" ca="1" si="5"/>
        <v>2028</v>
      </c>
      <c r="Y870" s="129">
        <f t="shared" ca="1" si="6"/>
        <v>2031</v>
      </c>
      <c r="Z870" s="129"/>
      <c r="AA870" s="113">
        <f t="shared" si="7"/>
        <v>0</v>
      </c>
      <c r="AB870" s="112">
        <f t="shared" si="8"/>
        <v>0</v>
      </c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</row>
    <row r="871" spans="1:39">
      <c r="A871" s="22" t="s">
        <v>4613</v>
      </c>
      <c r="B871" s="23" t="s">
        <v>105</v>
      </c>
      <c r="C871" s="23" t="s">
        <v>154</v>
      </c>
      <c r="D871" s="23" t="s">
        <v>727</v>
      </c>
      <c r="E871" s="99" t="s">
        <v>4614</v>
      </c>
      <c r="F871" s="247" t="s">
        <v>43</v>
      </c>
      <c r="G871" s="253">
        <v>44564</v>
      </c>
      <c r="H871" s="255">
        <v>44593</v>
      </c>
      <c r="I871" s="247" t="s">
        <v>4615</v>
      </c>
      <c r="J871" s="188">
        <v>1</v>
      </c>
      <c r="K871" s="247" t="s">
        <v>4616</v>
      </c>
      <c r="L871" s="209"/>
      <c r="M871" s="210"/>
      <c r="N871" s="210"/>
      <c r="O871" s="210"/>
      <c r="P871" s="247" t="str">
        <f t="shared" ca="1" si="24"/>
        <v>Nombrado Vigente</v>
      </c>
      <c r="Q871" s="129"/>
      <c r="R871" s="129"/>
      <c r="S871" s="104" t="str">
        <f t="shared" si="28"/>
        <v/>
      </c>
      <c r="T871" s="104" t="str">
        <f t="shared" si="2"/>
        <v/>
      </c>
      <c r="U871" s="129" t="str">
        <f t="shared" si="3"/>
        <v/>
      </c>
      <c r="V871" s="129"/>
      <c r="W871" s="129">
        <f t="shared" ca="1" si="4"/>
        <v>2025</v>
      </c>
      <c r="X871" s="129">
        <f t="shared" ca="1" si="5"/>
        <v>2028</v>
      </c>
      <c r="Y871" s="129">
        <f t="shared" ca="1" si="6"/>
        <v>2031</v>
      </c>
      <c r="Z871" s="129"/>
      <c r="AA871" s="113">
        <f t="shared" si="7"/>
        <v>0</v>
      </c>
      <c r="AB871" s="112">
        <f t="shared" si="8"/>
        <v>0</v>
      </c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</row>
    <row r="872" spans="1:39">
      <c r="A872" s="22" t="s">
        <v>4617</v>
      </c>
      <c r="B872" s="23" t="s">
        <v>29</v>
      </c>
      <c r="C872" s="23" t="s">
        <v>30</v>
      </c>
      <c r="D872" s="23" t="s">
        <v>1104</v>
      </c>
      <c r="E872" s="99" t="s">
        <v>4618</v>
      </c>
      <c r="F872" s="247" t="s">
        <v>33</v>
      </c>
      <c r="G872" s="253">
        <v>44508</v>
      </c>
      <c r="H872" s="254">
        <v>44522</v>
      </c>
      <c r="I872" s="252" t="s">
        <v>4619</v>
      </c>
      <c r="J872" s="188">
        <v>1</v>
      </c>
      <c r="K872" s="252" t="s">
        <v>4620</v>
      </c>
      <c r="L872" s="209"/>
      <c r="M872" s="210"/>
      <c r="N872" s="210"/>
      <c r="O872" s="210"/>
      <c r="P872" s="247" t="str">
        <f t="shared" ca="1" si="24"/>
        <v>Nombrado Vigente</v>
      </c>
      <c r="Q872" s="129"/>
      <c r="R872" s="129"/>
      <c r="S872" s="104" t="str">
        <f t="shared" si="28"/>
        <v/>
      </c>
      <c r="T872" s="104" t="str">
        <f t="shared" si="2"/>
        <v/>
      </c>
      <c r="U872" s="129" t="str">
        <f t="shared" si="3"/>
        <v/>
      </c>
      <c r="V872" s="129"/>
      <c r="W872" s="129">
        <f t="shared" ca="1" si="4"/>
        <v>2024</v>
      </c>
      <c r="X872" s="129">
        <f t="shared" ca="1" si="5"/>
        <v>2027</v>
      </c>
      <c r="Y872" s="129">
        <f t="shared" ca="1" si="6"/>
        <v>2030</v>
      </c>
      <c r="Z872" s="129"/>
      <c r="AA872" s="113">
        <f t="shared" si="7"/>
        <v>0</v>
      </c>
      <c r="AB872" s="112">
        <f t="shared" si="8"/>
        <v>0</v>
      </c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</row>
    <row r="873" spans="1:39">
      <c r="A873" s="160" t="s">
        <v>4621</v>
      </c>
      <c r="B873" s="161" t="s">
        <v>92</v>
      </c>
      <c r="C873" s="161" t="s">
        <v>203</v>
      </c>
      <c r="D873" s="161" t="s">
        <v>3217</v>
      </c>
      <c r="E873" s="257" t="s">
        <v>4622</v>
      </c>
      <c r="F873" s="242" t="s">
        <v>43</v>
      </c>
      <c r="G873" s="258">
        <v>44564</v>
      </c>
      <c r="H873" s="259">
        <v>44593</v>
      </c>
      <c r="I873" s="242" t="s">
        <v>4623</v>
      </c>
      <c r="J873" s="244">
        <v>1</v>
      </c>
      <c r="K873" s="242" t="s">
        <v>4624</v>
      </c>
      <c r="L873" s="218"/>
      <c r="M873" s="219"/>
      <c r="N873" s="165" t="s">
        <v>36</v>
      </c>
      <c r="O873" s="166">
        <v>45249</v>
      </c>
      <c r="P873" s="242" t="str">
        <f t="shared" ca="1" si="24"/>
        <v>Desvinculado</v>
      </c>
      <c r="Q873" s="144"/>
      <c r="R873" s="167">
        <v>2</v>
      </c>
      <c r="S873" s="167">
        <f t="shared" si="28"/>
        <v>9</v>
      </c>
      <c r="T873" s="167">
        <f t="shared" si="2"/>
        <v>89</v>
      </c>
      <c r="U873" s="144">
        <f t="shared" si="3"/>
        <v>1.8</v>
      </c>
      <c r="V873" s="144"/>
      <c r="W873" s="144">
        <f t="shared" ca="1" si="4"/>
        <v>2025</v>
      </c>
      <c r="X873" s="144">
        <f t="shared" ca="1" si="5"/>
        <v>2028</v>
      </c>
      <c r="Y873" s="144">
        <f t="shared" ca="1" si="6"/>
        <v>2031</v>
      </c>
      <c r="Z873" s="144"/>
      <c r="AA873" s="168">
        <f t="shared" si="7"/>
        <v>-45249</v>
      </c>
      <c r="AB873" s="167">
        <f t="shared" si="8"/>
        <v>1</v>
      </c>
      <c r="AC873" s="167"/>
      <c r="AD873" s="167"/>
      <c r="AE873" s="167"/>
      <c r="AF873" s="167"/>
      <c r="AG873" s="167"/>
      <c r="AH873" s="167"/>
      <c r="AI873" s="167"/>
      <c r="AJ873" s="167"/>
      <c r="AK873" s="167"/>
      <c r="AL873" s="167"/>
      <c r="AM873" s="167"/>
    </row>
    <row r="874" spans="1:39">
      <c r="A874" s="22" t="s">
        <v>4625</v>
      </c>
      <c r="B874" s="23" t="s">
        <v>919</v>
      </c>
      <c r="C874" s="23" t="s">
        <v>920</v>
      </c>
      <c r="D874" s="23" t="s">
        <v>1104</v>
      </c>
      <c r="E874" s="99" t="s">
        <v>4626</v>
      </c>
      <c r="F874" s="247" t="s">
        <v>33</v>
      </c>
      <c r="G874" s="256">
        <v>44554</v>
      </c>
      <c r="H874" s="255">
        <v>44571</v>
      </c>
      <c r="I874" s="247" t="s">
        <v>4627</v>
      </c>
      <c r="J874" s="188">
        <v>1</v>
      </c>
      <c r="K874" s="247" t="s">
        <v>4628</v>
      </c>
      <c r="L874" s="209"/>
      <c r="M874" s="210"/>
      <c r="N874" s="210"/>
      <c r="O874" s="210"/>
      <c r="P874" s="247" t="str">
        <f t="shared" ca="1" si="24"/>
        <v>Nombrado Vigente</v>
      </c>
      <c r="Q874" s="129"/>
      <c r="R874" s="129"/>
      <c r="S874" s="104" t="str">
        <f t="shared" si="28"/>
        <v/>
      </c>
      <c r="T874" s="104" t="str">
        <f t="shared" si="2"/>
        <v/>
      </c>
      <c r="U874" s="129" t="str">
        <f t="shared" si="3"/>
        <v/>
      </c>
      <c r="V874" s="129"/>
      <c r="W874" s="129">
        <f t="shared" ca="1" si="4"/>
        <v>2025</v>
      </c>
      <c r="X874" s="129">
        <f t="shared" ca="1" si="5"/>
        <v>2028</v>
      </c>
      <c r="Y874" s="129">
        <f t="shared" ca="1" si="6"/>
        <v>2031</v>
      </c>
      <c r="Z874" s="129"/>
      <c r="AA874" s="113">
        <f t="shared" si="7"/>
        <v>0</v>
      </c>
      <c r="AB874" s="112">
        <f t="shared" si="8"/>
        <v>0</v>
      </c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</row>
    <row r="875" spans="1:39">
      <c r="A875" s="22" t="s">
        <v>4629</v>
      </c>
      <c r="B875" s="23" t="s">
        <v>39</v>
      </c>
      <c r="C875" s="23" t="s">
        <v>40</v>
      </c>
      <c r="D875" s="23" t="s">
        <v>905</v>
      </c>
      <c r="E875" s="99" t="s">
        <v>4630</v>
      </c>
      <c r="F875" s="247" t="s">
        <v>33</v>
      </c>
      <c r="G875" s="256">
        <v>44540</v>
      </c>
      <c r="H875" s="255">
        <v>44562</v>
      </c>
      <c r="I875" s="252" t="s">
        <v>4631</v>
      </c>
      <c r="J875" s="188">
        <v>1</v>
      </c>
      <c r="K875" s="252" t="s">
        <v>4632</v>
      </c>
      <c r="L875" s="209"/>
      <c r="M875" s="210"/>
      <c r="N875" s="210"/>
      <c r="O875" s="210"/>
      <c r="P875" s="247" t="str">
        <f t="shared" ca="1" si="24"/>
        <v>Nombrado Vigente</v>
      </c>
      <c r="Q875" s="129"/>
      <c r="R875" s="129"/>
      <c r="S875" s="104" t="str">
        <f t="shared" si="28"/>
        <v/>
      </c>
      <c r="T875" s="104" t="str">
        <f t="shared" si="2"/>
        <v/>
      </c>
      <c r="U875" s="129" t="str">
        <f t="shared" si="3"/>
        <v/>
      </c>
      <c r="V875" s="129"/>
      <c r="W875" s="129">
        <f t="shared" ca="1" si="4"/>
        <v>2024</v>
      </c>
      <c r="X875" s="129">
        <f t="shared" ca="1" si="5"/>
        <v>2027</v>
      </c>
      <c r="Y875" s="129">
        <f t="shared" ca="1" si="6"/>
        <v>2030</v>
      </c>
      <c r="Z875" s="129"/>
      <c r="AA875" s="113">
        <f t="shared" si="7"/>
        <v>0</v>
      </c>
      <c r="AB875" s="112">
        <f t="shared" si="8"/>
        <v>0</v>
      </c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</row>
    <row r="876" spans="1:39">
      <c r="A876" s="252" t="s">
        <v>4633</v>
      </c>
      <c r="B876" s="252" t="s">
        <v>39</v>
      </c>
      <c r="C876" s="198" t="s">
        <v>170</v>
      </c>
      <c r="D876" s="23" t="s">
        <v>4634</v>
      </c>
      <c r="E876" s="100" t="s">
        <v>4635</v>
      </c>
      <c r="F876" s="247" t="s">
        <v>43</v>
      </c>
      <c r="G876" s="253">
        <v>44589</v>
      </c>
      <c r="H876" s="255">
        <v>44593</v>
      </c>
      <c r="I876" s="247" t="s">
        <v>4636</v>
      </c>
      <c r="J876" s="188">
        <v>1</v>
      </c>
      <c r="K876" s="247" t="s">
        <v>4637</v>
      </c>
      <c r="L876" s="209"/>
      <c r="M876" s="210"/>
      <c r="N876" s="210"/>
      <c r="O876" s="210"/>
      <c r="P876" s="247" t="str">
        <f t="shared" ca="1" si="24"/>
        <v>Nombrado Vigente</v>
      </c>
      <c r="Q876" s="129"/>
      <c r="R876" s="129"/>
      <c r="S876" s="104" t="str">
        <f t="shared" si="28"/>
        <v/>
      </c>
      <c r="T876" s="104" t="str">
        <f t="shared" si="2"/>
        <v/>
      </c>
      <c r="U876" s="129" t="str">
        <f t="shared" si="3"/>
        <v/>
      </c>
      <c r="V876" s="129"/>
      <c r="W876" s="129">
        <f t="shared" ca="1" si="4"/>
        <v>2025</v>
      </c>
      <c r="X876" s="129">
        <f t="shared" ca="1" si="5"/>
        <v>2028</v>
      </c>
      <c r="Y876" s="129">
        <f t="shared" ca="1" si="6"/>
        <v>2031</v>
      </c>
      <c r="Z876" s="129"/>
      <c r="AA876" s="113">
        <f t="shared" si="7"/>
        <v>0</v>
      </c>
      <c r="AB876" s="112">
        <f t="shared" si="8"/>
        <v>0</v>
      </c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</row>
    <row r="877" spans="1:39">
      <c r="A877" s="252" t="s">
        <v>4638</v>
      </c>
      <c r="B877" s="247" t="s">
        <v>39</v>
      </c>
      <c r="C877" s="247" t="s">
        <v>1942</v>
      </c>
      <c r="D877" s="247" t="s">
        <v>905</v>
      </c>
      <c r="E877" s="246" t="s">
        <v>4639</v>
      </c>
      <c r="F877" s="247" t="s">
        <v>33</v>
      </c>
      <c r="G877" s="253">
        <v>44599</v>
      </c>
      <c r="H877" s="255">
        <v>44613</v>
      </c>
      <c r="I877" s="247" t="s">
        <v>4640</v>
      </c>
      <c r="J877" s="188">
        <v>1</v>
      </c>
      <c r="K877" s="247" t="s">
        <v>4641</v>
      </c>
      <c r="L877" s="209"/>
      <c r="M877" s="210"/>
      <c r="N877" s="210"/>
      <c r="O877" s="210"/>
      <c r="P877" s="247" t="str">
        <f t="shared" ca="1" si="24"/>
        <v>Nombrado Vigente</v>
      </c>
      <c r="Q877" s="129"/>
      <c r="R877" s="129"/>
      <c r="S877" s="104" t="str">
        <f t="shared" si="28"/>
        <v/>
      </c>
      <c r="T877" s="104" t="str">
        <f t="shared" si="2"/>
        <v/>
      </c>
      <c r="U877" s="129" t="str">
        <f t="shared" si="3"/>
        <v/>
      </c>
      <c r="V877" s="129"/>
      <c r="W877" s="129">
        <f t="shared" ca="1" si="4"/>
        <v>2025</v>
      </c>
      <c r="X877" s="129">
        <f t="shared" ca="1" si="5"/>
        <v>2028</v>
      </c>
      <c r="Y877" s="129">
        <f t="shared" ca="1" si="6"/>
        <v>2031</v>
      </c>
      <c r="Z877" s="129"/>
      <c r="AA877" s="113">
        <f t="shared" si="7"/>
        <v>0</v>
      </c>
      <c r="AB877" s="112">
        <f t="shared" si="8"/>
        <v>0</v>
      </c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</row>
    <row r="878" spans="1:39">
      <c r="A878" s="111"/>
      <c r="B878" s="111"/>
      <c r="C878" s="111"/>
      <c r="D878" s="111"/>
      <c r="E878" s="111"/>
      <c r="F878" s="111"/>
      <c r="G878" s="260"/>
      <c r="H878" s="260"/>
      <c r="I878" s="111"/>
      <c r="J878" s="111"/>
      <c r="K878" s="111"/>
      <c r="L878" s="142"/>
      <c r="M878" s="111"/>
      <c r="N878" s="261"/>
      <c r="O878" s="262"/>
      <c r="P878" s="111"/>
      <c r="Q878" s="111"/>
      <c r="R878" s="111"/>
      <c r="S878" s="111"/>
      <c r="T878" s="104" t="str">
        <f t="shared" si="2"/>
        <v/>
      </c>
      <c r="U878" s="111"/>
      <c r="V878" s="111"/>
      <c r="W878" s="111"/>
      <c r="X878" s="111"/>
      <c r="Y878" s="111"/>
      <c r="Z878" s="111"/>
      <c r="AA878" s="113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</row>
    <row r="879" spans="1:39">
      <c r="A879" s="111"/>
      <c r="B879" s="111"/>
      <c r="C879" s="111"/>
      <c r="D879" s="111"/>
      <c r="E879" s="111"/>
      <c r="F879" s="111"/>
      <c r="G879" s="260"/>
      <c r="H879" s="260"/>
      <c r="I879" s="111"/>
      <c r="J879" s="111"/>
      <c r="K879" s="111"/>
      <c r="L879" s="263"/>
      <c r="M879" s="111"/>
      <c r="N879" s="261"/>
      <c r="O879" s="264"/>
      <c r="P879" s="111"/>
      <c r="Q879" s="111"/>
      <c r="R879" s="111"/>
      <c r="S879" s="111"/>
      <c r="T879" s="104" t="str">
        <f t="shared" si="2"/>
        <v/>
      </c>
      <c r="U879" s="112"/>
      <c r="V879" s="112"/>
      <c r="W879" s="111"/>
      <c r="X879" s="111"/>
      <c r="Y879" s="111"/>
      <c r="Z879" s="111"/>
      <c r="AA879" s="113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</row>
    <row r="880" spans="1:39">
      <c r="A880" s="111"/>
      <c r="B880" s="111"/>
      <c r="C880" s="111"/>
      <c r="D880" s="111"/>
      <c r="E880" s="111"/>
      <c r="F880" s="111"/>
      <c r="G880" s="260"/>
      <c r="H880" s="260"/>
      <c r="I880" s="111"/>
      <c r="J880" s="111"/>
      <c r="K880" s="111"/>
      <c r="L880" s="263"/>
      <c r="M880" s="111"/>
      <c r="N880" s="261"/>
      <c r="O880" s="264"/>
      <c r="P880" s="111"/>
      <c r="Q880" s="111"/>
      <c r="R880" s="111"/>
      <c r="S880" s="111"/>
      <c r="T880" s="104" t="str">
        <f t="shared" si="2"/>
        <v/>
      </c>
      <c r="U880" s="111"/>
      <c r="V880" s="111"/>
      <c r="W880" s="111"/>
      <c r="X880" s="111"/>
      <c r="Y880" s="111"/>
      <c r="Z880" s="111"/>
      <c r="AA880" s="113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</row>
    <row r="881" spans="1:39">
      <c r="A881" s="111"/>
      <c r="B881" s="111"/>
      <c r="C881" s="111"/>
      <c r="D881" s="111"/>
      <c r="E881" s="111"/>
      <c r="F881" s="111"/>
      <c r="G881" s="260"/>
      <c r="H881" s="260"/>
      <c r="I881" s="111"/>
      <c r="J881" s="111"/>
      <c r="K881" s="111"/>
      <c r="L881" s="263"/>
      <c r="M881" s="111"/>
      <c r="N881" s="261"/>
      <c r="O881" s="264"/>
      <c r="P881" s="111"/>
      <c r="Q881" s="111"/>
      <c r="R881" s="111"/>
      <c r="S881" s="111"/>
      <c r="T881" s="104" t="str">
        <f t="shared" si="2"/>
        <v/>
      </c>
      <c r="U881" s="111"/>
      <c r="V881" s="111"/>
      <c r="W881" s="111"/>
      <c r="X881" s="111"/>
      <c r="Y881" s="111"/>
      <c r="Z881" s="111"/>
      <c r="AA881" s="113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</row>
    <row r="882" spans="1:39">
      <c r="A882" s="111"/>
      <c r="B882" s="111"/>
      <c r="C882" s="111"/>
      <c r="D882" s="111"/>
      <c r="E882" s="111"/>
      <c r="F882" s="111"/>
      <c r="G882" s="260"/>
      <c r="H882" s="260"/>
      <c r="I882" s="111"/>
      <c r="J882" s="111"/>
      <c r="K882" s="111"/>
      <c r="L882" s="263"/>
      <c r="M882" s="111"/>
      <c r="N882" s="261"/>
      <c r="O882" s="264"/>
      <c r="P882" s="111"/>
      <c r="Q882" s="111"/>
      <c r="R882" s="111"/>
      <c r="S882" s="111"/>
      <c r="T882" s="104" t="str">
        <f t="shared" si="2"/>
        <v/>
      </c>
      <c r="U882" s="111"/>
      <c r="V882" s="111"/>
      <c r="W882" s="111"/>
      <c r="X882" s="111"/>
      <c r="Y882" s="111"/>
      <c r="Z882" s="111"/>
      <c r="AA882" s="113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</row>
    <row r="883" spans="1:39">
      <c r="A883" s="111"/>
      <c r="B883" s="111"/>
      <c r="C883" s="111"/>
      <c r="D883" s="111"/>
      <c r="E883" s="111"/>
      <c r="F883" s="111"/>
      <c r="G883" s="260"/>
      <c r="H883" s="260"/>
      <c r="I883" s="111"/>
      <c r="J883" s="111"/>
      <c r="K883" s="111"/>
      <c r="L883" s="263"/>
      <c r="M883" s="111"/>
      <c r="N883" s="261"/>
      <c r="O883" s="264"/>
      <c r="P883" s="111"/>
      <c r="Q883" s="111"/>
      <c r="R883" s="111"/>
      <c r="S883" s="111"/>
      <c r="T883" s="104" t="str">
        <f t="shared" si="2"/>
        <v/>
      </c>
      <c r="U883" s="111"/>
      <c r="V883" s="111"/>
      <c r="W883" s="111"/>
      <c r="X883" s="111"/>
      <c r="Y883" s="111"/>
      <c r="Z883" s="111"/>
      <c r="AA883" s="113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</row>
    <row r="884" spans="1:39">
      <c r="A884" s="129"/>
      <c r="B884" s="129"/>
      <c r="C884" s="129"/>
      <c r="D884" s="129"/>
      <c r="E884" s="129"/>
      <c r="F884" s="129"/>
      <c r="G884" s="265"/>
      <c r="H884" s="265"/>
      <c r="I884" s="129"/>
      <c r="J884" s="129"/>
      <c r="K884" s="129"/>
      <c r="L884" s="266"/>
      <c r="M884" s="129"/>
      <c r="N884" s="261"/>
      <c r="O884" s="182"/>
      <c r="P884" s="129"/>
      <c r="Q884" s="129"/>
      <c r="R884" s="129"/>
      <c r="S884" s="129"/>
      <c r="T884" s="104" t="str">
        <f t="shared" si="2"/>
        <v/>
      </c>
      <c r="U884" s="129"/>
      <c r="V884" s="129"/>
      <c r="W884" s="129"/>
      <c r="X884" s="129"/>
      <c r="Y884" s="129"/>
      <c r="Z884" s="129"/>
      <c r="AA884" s="130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</row>
    <row r="885" spans="1:39">
      <c r="A885" s="129"/>
      <c r="B885" s="129"/>
      <c r="C885" s="129"/>
      <c r="D885" s="129"/>
      <c r="E885" s="129"/>
      <c r="F885" s="129"/>
      <c r="G885" s="265"/>
      <c r="H885" s="265"/>
      <c r="I885" s="129"/>
      <c r="J885" s="129"/>
      <c r="K885" s="129"/>
      <c r="L885" s="266"/>
      <c r="M885" s="129"/>
      <c r="N885" s="210"/>
      <c r="O885" s="182"/>
      <c r="P885" s="129"/>
      <c r="Q885" s="129"/>
      <c r="R885" s="129"/>
      <c r="S885" s="129"/>
      <c r="T885" s="104" t="str">
        <f t="shared" si="2"/>
        <v/>
      </c>
      <c r="U885" s="129"/>
      <c r="V885" s="129"/>
      <c r="W885" s="129"/>
      <c r="X885" s="129"/>
      <c r="Y885" s="129"/>
      <c r="Z885" s="129"/>
      <c r="AA885" s="130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</row>
    <row r="886" spans="1:39">
      <c r="A886" s="129"/>
      <c r="B886" s="129"/>
      <c r="C886" s="129"/>
      <c r="D886" s="129"/>
      <c r="E886" s="129"/>
      <c r="F886" s="129"/>
      <c r="G886" s="265"/>
      <c r="H886" s="265"/>
      <c r="I886" s="129"/>
      <c r="J886" s="129"/>
      <c r="K886" s="129"/>
      <c r="L886" s="266"/>
      <c r="M886" s="129"/>
      <c r="N886" s="210"/>
      <c r="O886" s="182"/>
      <c r="P886" s="129"/>
      <c r="Q886" s="129"/>
      <c r="R886" s="129"/>
      <c r="S886" s="129"/>
      <c r="T886" s="104" t="str">
        <f t="shared" si="2"/>
        <v/>
      </c>
      <c r="U886" s="129"/>
      <c r="V886" s="129"/>
      <c r="W886" s="129"/>
      <c r="X886" s="129"/>
      <c r="Y886" s="129"/>
      <c r="Z886" s="129"/>
      <c r="AA886" s="130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</row>
    <row r="887" spans="1:39">
      <c r="A887" s="129"/>
      <c r="B887" s="129"/>
      <c r="C887" s="129"/>
      <c r="D887" s="129"/>
      <c r="E887" s="129"/>
      <c r="F887" s="129"/>
      <c r="G887" s="265"/>
      <c r="H887" s="265"/>
      <c r="I887" s="129"/>
      <c r="J887" s="129"/>
      <c r="K887" s="129"/>
      <c r="L887" s="266"/>
      <c r="M887" s="129"/>
      <c r="N887" s="210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30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</row>
    <row r="888" spans="1:39">
      <c r="A888" s="129"/>
      <c r="B888" s="129"/>
      <c r="C888" s="129"/>
      <c r="D888" s="129"/>
      <c r="E888" s="129"/>
      <c r="F888" s="129"/>
      <c r="G888" s="265"/>
      <c r="H888" s="265"/>
      <c r="I888" s="129"/>
      <c r="J888" s="129"/>
      <c r="K888" s="129"/>
      <c r="L888" s="266"/>
      <c r="M888" s="129"/>
      <c r="N888" s="210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30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</row>
    <row r="889" spans="1:39">
      <c r="A889" s="129"/>
      <c r="B889" s="129"/>
      <c r="C889" s="129"/>
      <c r="D889" s="129"/>
      <c r="E889" s="129"/>
      <c r="F889" s="129"/>
      <c r="G889" s="265"/>
      <c r="H889" s="265"/>
      <c r="I889" s="129"/>
      <c r="J889" s="129"/>
      <c r="K889" s="129"/>
      <c r="L889" s="266"/>
      <c r="M889" s="129"/>
      <c r="N889" s="210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30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</row>
    <row r="890" spans="1:39">
      <c r="A890" s="129"/>
      <c r="B890" s="129"/>
      <c r="C890" s="129"/>
      <c r="D890" s="129"/>
      <c r="E890" s="129"/>
      <c r="F890" s="129"/>
      <c r="G890" s="265"/>
      <c r="H890" s="265"/>
      <c r="I890" s="129"/>
      <c r="J890" s="129"/>
      <c r="K890" s="129"/>
      <c r="L890" s="266"/>
      <c r="M890" s="129"/>
      <c r="N890" s="210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30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</row>
    <row r="891" spans="1:39">
      <c r="A891" s="129"/>
      <c r="B891" s="129"/>
      <c r="C891" s="129"/>
      <c r="D891" s="129"/>
      <c r="E891" s="129"/>
      <c r="F891" s="129"/>
      <c r="G891" s="265"/>
      <c r="H891" s="265"/>
      <c r="I891" s="129"/>
      <c r="J891" s="129"/>
      <c r="K891" s="129"/>
      <c r="L891" s="266"/>
      <c r="M891" s="129"/>
      <c r="N891" s="210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30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</row>
    <row r="892" spans="1:39">
      <c r="A892" s="129"/>
      <c r="B892" s="129"/>
      <c r="C892" s="129"/>
      <c r="D892" s="129"/>
      <c r="E892" s="129"/>
      <c r="F892" s="129"/>
      <c r="G892" s="265"/>
      <c r="H892" s="265"/>
      <c r="I892" s="129"/>
      <c r="J892" s="129"/>
      <c r="K892" s="129"/>
      <c r="L892" s="266"/>
      <c r="M892" s="129"/>
      <c r="N892" s="210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30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</row>
    <row r="893" spans="1:39">
      <c r="A893" s="129"/>
      <c r="B893" s="129"/>
      <c r="C893" s="129"/>
      <c r="D893" s="129"/>
      <c r="E893" s="129"/>
      <c r="F893" s="129"/>
      <c r="G893" s="265"/>
      <c r="H893" s="265"/>
      <c r="I893" s="129"/>
      <c r="J893" s="129"/>
      <c r="K893" s="129"/>
      <c r="L893" s="266"/>
      <c r="M893" s="129"/>
      <c r="N893" s="210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30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</row>
    <row r="894" spans="1:39">
      <c r="A894" s="129"/>
      <c r="B894" s="129"/>
      <c r="C894" s="129"/>
      <c r="D894" s="129"/>
      <c r="E894" s="129"/>
      <c r="F894" s="129"/>
      <c r="G894" s="265"/>
      <c r="H894" s="265"/>
      <c r="I894" s="129"/>
      <c r="J894" s="129"/>
      <c r="K894" s="129"/>
      <c r="L894" s="266"/>
      <c r="M894" s="129"/>
      <c r="N894" s="210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30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</row>
    <row r="895" spans="1:39">
      <c r="A895" s="129"/>
      <c r="B895" s="129"/>
      <c r="C895" s="129"/>
      <c r="D895" s="129"/>
      <c r="E895" s="129"/>
      <c r="F895" s="129"/>
      <c r="G895" s="265"/>
      <c r="H895" s="265"/>
      <c r="I895" s="129"/>
      <c r="J895" s="129"/>
      <c r="K895" s="129"/>
      <c r="L895" s="266"/>
      <c r="M895" s="129"/>
      <c r="N895" s="210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30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</row>
    <row r="896" spans="1:39">
      <c r="A896" s="129"/>
      <c r="B896" s="129"/>
      <c r="C896" s="129"/>
      <c r="D896" s="129"/>
      <c r="E896" s="129"/>
      <c r="F896" s="129"/>
      <c r="G896" s="265"/>
      <c r="H896" s="265"/>
      <c r="I896" s="129"/>
      <c r="J896" s="129"/>
      <c r="K896" s="129"/>
      <c r="L896" s="266"/>
      <c r="M896" s="129"/>
      <c r="N896" s="210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30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</row>
    <row r="897" spans="1:39">
      <c r="A897" s="129"/>
      <c r="B897" s="129"/>
      <c r="C897" s="129"/>
      <c r="D897" s="129"/>
      <c r="E897" s="129"/>
      <c r="F897" s="129"/>
      <c r="G897" s="265"/>
      <c r="H897" s="265"/>
      <c r="I897" s="129"/>
      <c r="J897" s="129"/>
      <c r="K897" s="129"/>
      <c r="L897" s="266"/>
      <c r="M897" s="129"/>
      <c r="N897" s="210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30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</row>
    <row r="898" spans="1:39">
      <c r="A898" s="129"/>
      <c r="B898" s="129"/>
      <c r="C898" s="129"/>
      <c r="D898" s="129"/>
      <c r="E898" s="129"/>
      <c r="F898" s="129"/>
      <c r="G898" s="265"/>
      <c r="H898" s="265"/>
      <c r="I898" s="129"/>
      <c r="J898" s="129"/>
      <c r="K898" s="129"/>
      <c r="L898" s="266"/>
      <c r="M898" s="129"/>
      <c r="N898" s="210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30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</row>
    <row r="899" spans="1:39">
      <c r="A899" s="129"/>
      <c r="B899" s="129"/>
      <c r="C899" s="129"/>
      <c r="D899" s="129"/>
      <c r="E899" s="129"/>
      <c r="F899" s="129"/>
      <c r="G899" s="265"/>
      <c r="H899" s="265"/>
      <c r="I899" s="129"/>
      <c r="J899" s="129"/>
      <c r="K899" s="129"/>
      <c r="L899" s="266"/>
      <c r="M899" s="129"/>
      <c r="N899" s="210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30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</row>
    <row r="900" spans="1:39">
      <c r="A900" s="129"/>
      <c r="B900" s="129"/>
      <c r="C900" s="129"/>
      <c r="D900" s="129"/>
      <c r="E900" s="129"/>
      <c r="F900" s="129"/>
      <c r="G900" s="265"/>
      <c r="H900" s="265"/>
      <c r="I900" s="129"/>
      <c r="J900" s="129"/>
      <c r="K900" s="129"/>
      <c r="L900" s="266"/>
      <c r="M900" s="129"/>
      <c r="N900" s="210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30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</row>
    <row r="901" spans="1:39">
      <c r="A901" s="129"/>
      <c r="B901" s="129"/>
      <c r="C901" s="129"/>
      <c r="D901" s="129"/>
      <c r="E901" s="129"/>
      <c r="F901" s="129"/>
      <c r="G901" s="265"/>
      <c r="H901" s="265"/>
      <c r="I901" s="129"/>
      <c r="J901" s="129"/>
      <c r="K901" s="129"/>
      <c r="L901" s="266"/>
      <c r="M901" s="129"/>
      <c r="N901" s="210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30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</row>
    <row r="902" spans="1:39">
      <c r="A902" s="129"/>
      <c r="B902" s="129"/>
      <c r="C902" s="129"/>
      <c r="D902" s="129"/>
      <c r="E902" s="129"/>
      <c r="F902" s="129"/>
      <c r="G902" s="265"/>
      <c r="H902" s="265"/>
      <c r="I902" s="129"/>
      <c r="J902" s="129"/>
      <c r="K902" s="129"/>
      <c r="L902" s="266"/>
      <c r="M902" s="129"/>
      <c r="N902" s="210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30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</row>
    <row r="903" spans="1:39">
      <c r="A903" s="129"/>
      <c r="B903" s="129"/>
      <c r="C903" s="129"/>
      <c r="D903" s="129"/>
      <c r="E903" s="129"/>
      <c r="F903" s="129"/>
      <c r="G903" s="265"/>
      <c r="H903" s="265"/>
      <c r="I903" s="129"/>
      <c r="J903" s="129"/>
      <c r="K903" s="129"/>
      <c r="L903" s="266"/>
      <c r="M903" s="129"/>
      <c r="N903" s="210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30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</row>
    <row r="904" spans="1:39">
      <c r="A904" s="129"/>
      <c r="B904" s="129"/>
      <c r="C904" s="129"/>
      <c r="D904" s="129"/>
      <c r="E904" s="129"/>
      <c r="F904" s="129"/>
      <c r="G904" s="265"/>
      <c r="H904" s="265"/>
      <c r="I904" s="129"/>
      <c r="J904" s="129"/>
      <c r="K904" s="129"/>
      <c r="L904" s="266"/>
      <c r="M904" s="129"/>
      <c r="N904" s="210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30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</row>
    <row r="905" spans="1:39">
      <c r="A905" s="129"/>
      <c r="B905" s="129"/>
      <c r="C905" s="129"/>
      <c r="D905" s="129"/>
      <c r="E905" s="129"/>
      <c r="F905" s="129"/>
      <c r="G905" s="265"/>
      <c r="H905" s="265"/>
      <c r="I905" s="129"/>
      <c r="J905" s="129"/>
      <c r="K905" s="129"/>
      <c r="L905" s="266"/>
      <c r="M905" s="129"/>
      <c r="N905" s="210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30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</row>
    <row r="906" spans="1:39">
      <c r="A906" s="129"/>
      <c r="B906" s="129"/>
      <c r="C906" s="129"/>
      <c r="D906" s="129"/>
      <c r="E906" s="129"/>
      <c r="F906" s="129"/>
      <c r="G906" s="265"/>
      <c r="H906" s="265"/>
      <c r="I906" s="129"/>
      <c r="J906" s="129"/>
      <c r="K906" s="129"/>
      <c r="L906" s="266"/>
      <c r="M906" s="129"/>
      <c r="N906" s="210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30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</row>
    <row r="907" spans="1:39">
      <c r="A907" s="129"/>
      <c r="B907" s="129"/>
      <c r="C907" s="129"/>
      <c r="D907" s="129"/>
      <c r="E907" s="129"/>
      <c r="F907" s="129"/>
      <c r="G907" s="265"/>
      <c r="H907" s="265"/>
      <c r="I907" s="129"/>
      <c r="J907" s="129"/>
      <c r="K907" s="129"/>
      <c r="L907" s="266"/>
      <c r="M907" s="129"/>
      <c r="N907" s="210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30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</row>
    <row r="908" spans="1:39">
      <c r="A908" s="129"/>
      <c r="B908" s="129"/>
      <c r="C908" s="129"/>
      <c r="D908" s="129"/>
      <c r="E908" s="129"/>
      <c r="F908" s="129"/>
      <c r="G908" s="265"/>
      <c r="H908" s="265"/>
      <c r="I908" s="129"/>
      <c r="J908" s="129"/>
      <c r="K908" s="129"/>
      <c r="L908" s="266"/>
      <c r="M908" s="129"/>
      <c r="N908" s="210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30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</row>
    <row r="909" spans="1:39">
      <c r="A909" s="129"/>
      <c r="B909" s="129"/>
      <c r="C909" s="129"/>
      <c r="D909" s="129"/>
      <c r="E909" s="129"/>
      <c r="F909" s="129"/>
      <c r="G909" s="265"/>
      <c r="H909" s="265"/>
      <c r="I909" s="129"/>
      <c r="J909" s="129"/>
      <c r="K909" s="129"/>
      <c r="L909" s="266"/>
      <c r="M909" s="129"/>
      <c r="N909" s="210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30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</row>
    <row r="910" spans="1:39">
      <c r="A910" s="129"/>
      <c r="B910" s="129"/>
      <c r="C910" s="129"/>
      <c r="D910" s="129"/>
      <c r="E910" s="129"/>
      <c r="F910" s="129"/>
      <c r="G910" s="265"/>
      <c r="H910" s="265"/>
      <c r="I910" s="129"/>
      <c r="J910" s="129"/>
      <c r="K910" s="129"/>
      <c r="L910" s="266"/>
      <c r="M910" s="129"/>
      <c r="N910" s="210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30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</row>
    <row r="911" spans="1:39">
      <c r="A911" s="129"/>
      <c r="B911" s="129"/>
      <c r="C911" s="129"/>
      <c r="D911" s="129"/>
      <c r="E911" s="129"/>
      <c r="F911" s="129"/>
      <c r="G911" s="265"/>
      <c r="H911" s="265"/>
      <c r="I911" s="129"/>
      <c r="J911" s="129"/>
      <c r="K911" s="129"/>
      <c r="L911" s="266"/>
      <c r="M911" s="129"/>
      <c r="N911" s="210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30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</row>
    <row r="912" spans="1:39">
      <c r="A912" s="129"/>
      <c r="B912" s="129"/>
      <c r="C912" s="129"/>
      <c r="D912" s="129"/>
      <c r="E912" s="129"/>
      <c r="F912" s="129"/>
      <c r="G912" s="265"/>
      <c r="H912" s="265"/>
      <c r="I912" s="129"/>
      <c r="J912" s="129"/>
      <c r="K912" s="129"/>
      <c r="L912" s="266"/>
      <c r="M912" s="129"/>
      <c r="N912" s="210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30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</row>
    <row r="913" spans="1:39">
      <c r="A913" s="129"/>
      <c r="B913" s="129"/>
      <c r="C913" s="129"/>
      <c r="D913" s="129"/>
      <c r="E913" s="129"/>
      <c r="F913" s="129"/>
      <c r="G913" s="265"/>
      <c r="H913" s="265"/>
      <c r="I913" s="129"/>
      <c r="J913" s="129"/>
      <c r="K913" s="129"/>
      <c r="L913" s="266"/>
      <c r="M913" s="129"/>
      <c r="N913" s="210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30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</row>
    <row r="914" spans="1:39">
      <c r="A914" s="129"/>
      <c r="B914" s="129"/>
      <c r="C914" s="129"/>
      <c r="D914" s="129"/>
      <c r="E914" s="129"/>
      <c r="F914" s="129"/>
      <c r="G914" s="265"/>
      <c r="H914" s="265"/>
      <c r="I914" s="129"/>
      <c r="J914" s="129"/>
      <c r="K914" s="129"/>
      <c r="L914" s="266"/>
      <c r="M914" s="129"/>
      <c r="N914" s="210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30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</row>
    <row r="915" spans="1:39">
      <c r="A915" s="129"/>
      <c r="B915" s="129"/>
      <c r="C915" s="129"/>
      <c r="D915" s="129"/>
      <c r="E915" s="129"/>
      <c r="F915" s="129"/>
      <c r="G915" s="265"/>
      <c r="H915" s="265"/>
      <c r="I915" s="129"/>
      <c r="J915" s="129"/>
      <c r="K915" s="129"/>
      <c r="L915" s="266"/>
      <c r="M915" s="129"/>
      <c r="N915" s="210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30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</row>
    <row r="916" spans="1:39">
      <c r="A916" s="129"/>
      <c r="B916" s="129"/>
      <c r="C916" s="129"/>
      <c r="D916" s="129"/>
      <c r="E916" s="129"/>
      <c r="F916" s="129"/>
      <c r="G916" s="265"/>
      <c r="H916" s="265"/>
      <c r="I916" s="129"/>
      <c r="J916" s="129"/>
      <c r="K916" s="129"/>
      <c r="L916" s="266"/>
      <c r="M916" s="129"/>
      <c r="N916" s="210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30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</row>
    <row r="917" spans="1:39">
      <c r="A917" s="129"/>
      <c r="B917" s="129"/>
      <c r="C917" s="129"/>
      <c r="D917" s="129"/>
      <c r="E917" s="129"/>
      <c r="F917" s="129"/>
      <c r="G917" s="265"/>
      <c r="H917" s="265"/>
      <c r="I917" s="129"/>
      <c r="J917" s="129"/>
      <c r="K917" s="129"/>
      <c r="L917" s="266"/>
      <c r="M917" s="129"/>
      <c r="N917" s="210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30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</row>
    <row r="918" spans="1:39">
      <c r="A918" s="129"/>
      <c r="B918" s="129"/>
      <c r="C918" s="129"/>
      <c r="D918" s="129"/>
      <c r="E918" s="129"/>
      <c r="F918" s="129"/>
      <c r="G918" s="265"/>
      <c r="H918" s="265"/>
      <c r="I918" s="129"/>
      <c r="J918" s="129"/>
      <c r="K918" s="129"/>
      <c r="L918" s="266"/>
      <c r="M918" s="129"/>
      <c r="N918" s="210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30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</row>
    <row r="919" spans="1:39">
      <c r="A919" s="129"/>
      <c r="B919" s="129"/>
      <c r="C919" s="129"/>
      <c r="D919" s="129"/>
      <c r="E919" s="129"/>
      <c r="F919" s="129"/>
      <c r="G919" s="265"/>
      <c r="H919" s="265"/>
      <c r="I919" s="129"/>
      <c r="J919" s="129"/>
      <c r="K919" s="129"/>
      <c r="L919" s="266"/>
      <c r="M919" s="129"/>
      <c r="N919" s="210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30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</row>
    <row r="920" spans="1:39">
      <c r="A920" s="129"/>
      <c r="B920" s="129"/>
      <c r="C920" s="129"/>
      <c r="D920" s="129"/>
      <c r="E920" s="129"/>
      <c r="F920" s="129"/>
      <c r="G920" s="265"/>
      <c r="H920" s="265"/>
      <c r="I920" s="129"/>
      <c r="J920" s="129"/>
      <c r="K920" s="129"/>
      <c r="L920" s="266"/>
      <c r="M920" s="129"/>
      <c r="N920" s="210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30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</row>
    <row r="921" spans="1:39">
      <c r="A921" s="129"/>
      <c r="B921" s="129"/>
      <c r="C921" s="129"/>
      <c r="D921" s="129"/>
      <c r="E921" s="129"/>
      <c r="F921" s="129"/>
      <c r="G921" s="265"/>
      <c r="H921" s="265"/>
      <c r="I921" s="129"/>
      <c r="J921" s="129"/>
      <c r="K921" s="129"/>
      <c r="L921" s="266"/>
      <c r="M921" s="129"/>
      <c r="N921" s="210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30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</row>
    <row r="922" spans="1:39">
      <c r="A922" s="129"/>
      <c r="B922" s="129"/>
      <c r="C922" s="129"/>
      <c r="D922" s="129"/>
      <c r="E922" s="129"/>
      <c r="F922" s="129"/>
      <c r="G922" s="265"/>
      <c r="H922" s="265"/>
      <c r="I922" s="129"/>
      <c r="J922" s="129"/>
      <c r="K922" s="129"/>
      <c r="L922" s="266"/>
      <c r="M922" s="129"/>
      <c r="N922" s="210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30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</row>
    <row r="923" spans="1:39">
      <c r="A923" s="129"/>
      <c r="B923" s="129"/>
      <c r="C923" s="129"/>
      <c r="D923" s="129"/>
      <c r="E923" s="129"/>
      <c r="F923" s="129"/>
      <c r="G923" s="265"/>
      <c r="H923" s="265"/>
      <c r="I923" s="129"/>
      <c r="J923" s="129"/>
      <c r="K923" s="129"/>
      <c r="L923" s="266"/>
      <c r="M923" s="129"/>
      <c r="N923" s="210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30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</row>
    <row r="924" spans="1:39">
      <c r="A924" s="129"/>
      <c r="B924" s="129"/>
      <c r="C924" s="129"/>
      <c r="D924" s="129"/>
      <c r="E924" s="129"/>
      <c r="F924" s="129"/>
      <c r="G924" s="265"/>
      <c r="H924" s="265"/>
      <c r="I924" s="129"/>
      <c r="J924" s="129"/>
      <c r="K924" s="129"/>
      <c r="L924" s="266"/>
      <c r="M924" s="129"/>
      <c r="N924" s="210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30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</row>
    <row r="925" spans="1:39">
      <c r="A925" s="129"/>
      <c r="B925" s="129"/>
      <c r="C925" s="129"/>
      <c r="D925" s="129"/>
      <c r="E925" s="129"/>
      <c r="F925" s="129"/>
      <c r="G925" s="265"/>
      <c r="H925" s="265"/>
      <c r="I925" s="129"/>
      <c r="J925" s="129"/>
      <c r="K925" s="129"/>
      <c r="L925" s="266"/>
      <c r="M925" s="129"/>
      <c r="N925" s="210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30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</row>
    <row r="926" spans="1:39">
      <c r="A926" s="129"/>
      <c r="B926" s="129"/>
      <c r="C926" s="129"/>
      <c r="D926" s="129"/>
      <c r="E926" s="129"/>
      <c r="F926" s="129"/>
      <c r="G926" s="265"/>
      <c r="H926" s="265"/>
      <c r="I926" s="129"/>
      <c r="J926" s="129"/>
      <c r="K926" s="129"/>
      <c r="L926" s="266"/>
      <c r="M926" s="129"/>
      <c r="N926" s="210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30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</row>
    <row r="927" spans="1:39">
      <c r="A927" s="129"/>
      <c r="B927" s="129"/>
      <c r="C927" s="129"/>
      <c r="D927" s="129"/>
      <c r="E927" s="129"/>
      <c r="F927" s="129"/>
      <c r="G927" s="265"/>
      <c r="H927" s="265"/>
      <c r="I927" s="129"/>
      <c r="J927" s="129"/>
      <c r="K927" s="129"/>
      <c r="L927" s="266"/>
      <c r="M927" s="129"/>
      <c r="N927" s="210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30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</row>
    <row r="928" spans="1:39">
      <c r="A928" s="129"/>
      <c r="B928" s="129"/>
      <c r="C928" s="129"/>
      <c r="D928" s="129"/>
      <c r="E928" s="129"/>
      <c r="F928" s="129"/>
      <c r="G928" s="265"/>
      <c r="H928" s="265"/>
      <c r="I928" s="129"/>
      <c r="J928" s="129"/>
      <c r="K928" s="129"/>
      <c r="L928" s="266"/>
      <c r="M928" s="129"/>
      <c r="N928" s="210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30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</row>
    <row r="929" spans="1:39">
      <c r="A929" s="129"/>
      <c r="B929" s="129"/>
      <c r="C929" s="129"/>
      <c r="D929" s="129"/>
      <c r="E929" s="129"/>
      <c r="F929" s="129"/>
      <c r="G929" s="265"/>
      <c r="H929" s="265"/>
      <c r="I929" s="129"/>
      <c r="J929" s="129"/>
      <c r="K929" s="129"/>
      <c r="L929" s="266"/>
      <c r="M929" s="129"/>
      <c r="N929" s="210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30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</row>
    <row r="930" spans="1:39">
      <c r="A930" s="129"/>
      <c r="B930" s="129"/>
      <c r="C930" s="129"/>
      <c r="D930" s="129"/>
      <c r="E930" s="129"/>
      <c r="F930" s="129"/>
      <c r="G930" s="265"/>
      <c r="H930" s="265"/>
      <c r="I930" s="129"/>
      <c r="J930" s="129"/>
      <c r="K930" s="129"/>
      <c r="L930" s="266"/>
      <c r="M930" s="129"/>
      <c r="N930" s="210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30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</row>
    <row r="931" spans="1:39">
      <c r="A931" s="129"/>
      <c r="B931" s="129"/>
      <c r="C931" s="129"/>
      <c r="D931" s="129"/>
      <c r="E931" s="129"/>
      <c r="F931" s="129"/>
      <c r="G931" s="265"/>
      <c r="H931" s="265"/>
      <c r="I931" s="129"/>
      <c r="J931" s="129"/>
      <c r="K931" s="129"/>
      <c r="L931" s="266"/>
      <c r="M931" s="129"/>
      <c r="N931" s="210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30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</row>
    <row r="932" spans="1:39">
      <c r="A932" s="129"/>
      <c r="B932" s="129"/>
      <c r="C932" s="129"/>
      <c r="D932" s="129"/>
      <c r="E932" s="129"/>
      <c r="F932" s="129"/>
      <c r="G932" s="265"/>
      <c r="H932" s="265"/>
      <c r="I932" s="129"/>
      <c r="J932" s="129"/>
      <c r="K932" s="129"/>
      <c r="L932" s="266"/>
      <c r="M932" s="129"/>
      <c r="N932" s="210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30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</row>
    <row r="933" spans="1:39">
      <c r="A933" s="129"/>
      <c r="B933" s="129"/>
      <c r="C933" s="129"/>
      <c r="D933" s="129"/>
      <c r="E933" s="129"/>
      <c r="F933" s="129"/>
      <c r="G933" s="265"/>
      <c r="H933" s="265"/>
      <c r="I933" s="129"/>
      <c r="J933" s="129"/>
      <c r="K933" s="129"/>
      <c r="L933" s="266"/>
      <c r="M933" s="129"/>
      <c r="N933" s="210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30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</row>
    <row r="934" spans="1:39">
      <c r="A934" s="129"/>
      <c r="B934" s="129"/>
      <c r="C934" s="129"/>
      <c r="D934" s="129"/>
      <c r="E934" s="129"/>
      <c r="F934" s="129"/>
      <c r="G934" s="265"/>
      <c r="H934" s="265"/>
      <c r="I934" s="129"/>
      <c r="J934" s="129"/>
      <c r="K934" s="129"/>
      <c r="L934" s="266"/>
      <c r="M934" s="129"/>
      <c r="N934" s="210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30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</row>
    <row r="935" spans="1:39">
      <c r="A935" s="129"/>
      <c r="B935" s="129"/>
      <c r="C935" s="129"/>
      <c r="D935" s="129"/>
      <c r="E935" s="129"/>
      <c r="F935" s="129"/>
      <c r="G935" s="265"/>
      <c r="H935" s="265"/>
      <c r="I935" s="129"/>
      <c r="J935" s="129"/>
      <c r="K935" s="129"/>
      <c r="L935" s="266"/>
      <c r="M935" s="129"/>
      <c r="N935" s="210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30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</row>
    <row r="936" spans="1:39">
      <c r="A936" s="129"/>
      <c r="B936" s="129"/>
      <c r="C936" s="129"/>
      <c r="D936" s="129"/>
      <c r="E936" s="129"/>
      <c r="F936" s="129"/>
      <c r="G936" s="265"/>
      <c r="H936" s="265"/>
      <c r="I936" s="129"/>
      <c r="J936" s="129"/>
      <c r="K936" s="129"/>
      <c r="L936" s="266"/>
      <c r="M936" s="129"/>
      <c r="N936" s="210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30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</row>
    <row r="937" spans="1:39">
      <c r="A937" s="129"/>
      <c r="B937" s="129"/>
      <c r="C937" s="129"/>
      <c r="D937" s="129"/>
      <c r="E937" s="129"/>
      <c r="F937" s="129"/>
      <c r="G937" s="265"/>
      <c r="H937" s="265"/>
      <c r="I937" s="129"/>
      <c r="J937" s="129"/>
      <c r="K937" s="129"/>
      <c r="L937" s="266"/>
      <c r="M937" s="129"/>
      <c r="N937" s="210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30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</row>
    <row r="938" spans="1:39">
      <c r="A938" s="129"/>
      <c r="B938" s="129"/>
      <c r="C938" s="129"/>
      <c r="D938" s="129"/>
      <c r="E938" s="129"/>
      <c r="F938" s="129"/>
      <c r="G938" s="265"/>
      <c r="H938" s="265"/>
      <c r="I938" s="129"/>
      <c r="J938" s="129"/>
      <c r="K938" s="129"/>
      <c r="L938" s="266"/>
      <c r="M938" s="129"/>
      <c r="N938" s="210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30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</row>
    <row r="939" spans="1:39">
      <c r="A939" s="129"/>
      <c r="B939" s="129"/>
      <c r="C939" s="129"/>
      <c r="D939" s="129"/>
      <c r="E939" s="129"/>
      <c r="F939" s="129"/>
      <c r="G939" s="265"/>
      <c r="H939" s="265"/>
      <c r="I939" s="129"/>
      <c r="J939" s="129"/>
      <c r="K939" s="129"/>
      <c r="L939" s="266"/>
      <c r="M939" s="129"/>
      <c r="N939" s="210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30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</row>
    <row r="940" spans="1:39">
      <c r="A940" s="129"/>
      <c r="B940" s="129"/>
      <c r="C940" s="129"/>
      <c r="D940" s="129"/>
      <c r="E940" s="129"/>
      <c r="F940" s="129"/>
      <c r="G940" s="265"/>
      <c r="H940" s="265"/>
      <c r="I940" s="129"/>
      <c r="J940" s="129"/>
      <c r="K940" s="129"/>
      <c r="L940" s="266"/>
      <c r="M940" s="129"/>
      <c r="N940" s="210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30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</row>
    <row r="941" spans="1:39">
      <c r="A941" s="129"/>
      <c r="B941" s="129"/>
      <c r="C941" s="129"/>
      <c r="D941" s="129"/>
      <c r="E941" s="129"/>
      <c r="F941" s="129"/>
      <c r="G941" s="265"/>
      <c r="H941" s="265"/>
      <c r="I941" s="129"/>
      <c r="J941" s="129"/>
      <c r="K941" s="129"/>
      <c r="L941" s="266"/>
      <c r="M941" s="129"/>
      <c r="N941" s="210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30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</row>
    <row r="942" spans="1:39">
      <c r="A942" s="129"/>
      <c r="B942" s="129"/>
      <c r="C942" s="129"/>
      <c r="D942" s="129"/>
      <c r="E942" s="129"/>
      <c r="F942" s="129"/>
      <c r="G942" s="265"/>
      <c r="H942" s="265"/>
      <c r="I942" s="129"/>
      <c r="J942" s="129"/>
      <c r="K942" s="129"/>
      <c r="L942" s="266"/>
      <c r="M942" s="129"/>
      <c r="N942" s="210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30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</row>
    <row r="943" spans="1:39">
      <c r="A943" s="129"/>
      <c r="B943" s="129"/>
      <c r="C943" s="129"/>
      <c r="D943" s="129"/>
      <c r="E943" s="129"/>
      <c r="F943" s="129"/>
      <c r="G943" s="265"/>
      <c r="H943" s="265"/>
      <c r="I943" s="129"/>
      <c r="J943" s="129"/>
      <c r="K943" s="129"/>
      <c r="L943" s="266"/>
      <c r="M943" s="129"/>
      <c r="N943" s="210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30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</row>
    <row r="944" spans="1:39">
      <c r="A944" s="129"/>
      <c r="B944" s="129"/>
      <c r="C944" s="129"/>
      <c r="D944" s="129"/>
      <c r="E944" s="129"/>
      <c r="F944" s="129"/>
      <c r="G944" s="265"/>
      <c r="H944" s="265"/>
      <c r="I944" s="129"/>
      <c r="J944" s="129"/>
      <c r="K944" s="129"/>
      <c r="L944" s="266"/>
      <c r="M944" s="129"/>
      <c r="N944" s="210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30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</row>
    <row r="945" spans="1:39">
      <c r="A945" s="129"/>
      <c r="B945" s="129"/>
      <c r="C945" s="129"/>
      <c r="D945" s="129"/>
      <c r="E945" s="129"/>
      <c r="F945" s="129"/>
      <c r="G945" s="265"/>
      <c r="H945" s="265"/>
      <c r="I945" s="129"/>
      <c r="J945" s="129"/>
      <c r="K945" s="129"/>
      <c r="L945" s="266"/>
      <c r="M945" s="129"/>
      <c r="N945" s="210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30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</row>
    <row r="946" spans="1:39">
      <c r="A946" s="129"/>
      <c r="B946" s="129"/>
      <c r="C946" s="129"/>
      <c r="D946" s="129"/>
      <c r="E946" s="129"/>
      <c r="F946" s="129"/>
      <c r="G946" s="265"/>
      <c r="H946" s="265"/>
      <c r="I946" s="129"/>
      <c r="J946" s="129"/>
      <c r="K946" s="129"/>
      <c r="L946" s="266"/>
      <c r="M946" s="129"/>
      <c r="N946" s="210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30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</row>
    <row r="947" spans="1:39">
      <c r="A947" s="129"/>
      <c r="B947" s="129"/>
      <c r="C947" s="129"/>
      <c r="D947" s="129"/>
      <c r="E947" s="129"/>
      <c r="F947" s="129"/>
      <c r="G947" s="265"/>
      <c r="H947" s="265"/>
      <c r="I947" s="129"/>
      <c r="J947" s="129"/>
      <c r="K947" s="129"/>
      <c r="L947" s="266"/>
      <c r="M947" s="129"/>
      <c r="N947" s="210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30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</row>
    <row r="948" spans="1:39">
      <c r="A948" s="129"/>
      <c r="B948" s="129"/>
      <c r="C948" s="129"/>
      <c r="D948" s="129"/>
      <c r="E948" s="129"/>
      <c r="F948" s="129"/>
      <c r="G948" s="265"/>
      <c r="H948" s="265"/>
      <c r="I948" s="129"/>
      <c r="J948" s="129"/>
      <c r="K948" s="129"/>
      <c r="L948" s="266"/>
      <c r="M948" s="129"/>
      <c r="N948" s="210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30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</row>
    <row r="949" spans="1:39">
      <c r="A949" s="129"/>
      <c r="B949" s="129"/>
      <c r="C949" s="129"/>
      <c r="D949" s="129"/>
      <c r="E949" s="129"/>
      <c r="F949" s="129"/>
      <c r="G949" s="265"/>
      <c r="H949" s="265"/>
      <c r="I949" s="129"/>
      <c r="J949" s="129"/>
      <c r="K949" s="129"/>
      <c r="L949" s="266"/>
      <c r="M949" s="129"/>
      <c r="N949" s="210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30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</row>
    <row r="950" spans="1:39">
      <c r="A950" s="129"/>
      <c r="B950" s="129"/>
      <c r="C950" s="129"/>
      <c r="D950" s="129"/>
      <c r="E950" s="129"/>
      <c r="F950" s="129"/>
      <c r="G950" s="265"/>
      <c r="H950" s="265"/>
      <c r="I950" s="129"/>
      <c r="J950" s="129"/>
      <c r="K950" s="129"/>
      <c r="L950" s="266"/>
      <c r="M950" s="129"/>
      <c r="N950" s="210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30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</row>
    <row r="951" spans="1:39">
      <c r="A951" s="129"/>
      <c r="B951" s="129"/>
      <c r="C951" s="129"/>
      <c r="D951" s="129"/>
      <c r="E951" s="129"/>
      <c r="F951" s="129"/>
      <c r="G951" s="265"/>
      <c r="H951" s="265"/>
      <c r="I951" s="129"/>
      <c r="J951" s="129"/>
      <c r="K951" s="129"/>
      <c r="L951" s="266"/>
      <c r="M951" s="129"/>
      <c r="N951" s="210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30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</row>
    <row r="952" spans="1:39">
      <c r="A952" s="129"/>
      <c r="B952" s="129"/>
      <c r="C952" s="129"/>
      <c r="D952" s="129"/>
      <c r="E952" s="129"/>
      <c r="F952" s="129"/>
      <c r="G952" s="265"/>
      <c r="H952" s="265"/>
      <c r="I952" s="129"/>
      <c r="J952" s="129"/>
      <c r="K952" s="129"/>
      <c r="L952" s="266"/>
      <c r="M952" s="129"/>
      <c r="N952" s="210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30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</row>
    <row r="953" spans="1:39">
      <c r="A953" s="129"/>
      <c r="B953" s="129"/>
      <c r="C953" s="129"/>
      <c r="D953" s="129"/>
      <c r="E953" s="129"/>
      <c r="F953" s="129"/>
      <c r="G953" s="265"/>
      <c r="H953" s="265"/>
      <c r="I953" s="129"/>
      <c r="J953" s="129"/>
      <c r="K953" s="129"/>
      <c r="L953" s="266"/>
      <c r="M953" s="129"/>
      <c r="N953" s="210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30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</row>
    <row r="954" spans="1:39">
      <c r="A954" s="129"/>
      <c r="B954" s="129"/>
      <c r="C954" s="129"/>
      <c r="D954" s="129"/>
      <c r="E954" s="129"/>
      <c r="F954" s="129"/>
      <c r="G954" s="265"/>
      <c r="H954" s="265"/>
      <c r="I954" s="129"/>
      <c r="J954" s="129"/>
      <c r="K954" s="129"/>
      <c r="L954" s="266"/>
      <c r="M954" s="129"/>
      <c r="N954" s="210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30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</row>
    <row r="955" spans="1:39">
      <c r="A955" s="129"/>
      <c r="B955" s="129"/>
      <c r="C955" s="129"/>
      <c r="D955" s="129"/>
      <c r="E955" s="129"/>
      <c r="F955" s="129"/>
      <c r="G955" s="265"/>
      <c r="H955" s="265"/>
      <c r="I955" s="129"/>
      <c r="J955" s="129"/>
      <c r="K955" s="129"/>
      <c r="L955" s="266"/>
      <c r="M955" s="129"/>
      <c r="N955" s="210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30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</row>
    <row r="956" spans="1:39">
      <c r="A956" s="129"/>
      <c r="B956" s="129"/>
      <c r="C956" s="129"/>
      <c r="D956" s="129"/>
      <c r="E956" s="129"/>
      <c r="F956" s="129"/>
      <c r="G956" s="265"/>
      <c r="H956" s="265"/>
      <c r="I956" s="129"/>
      <c r="J956" s="129"/>
      <c r="K956" s="129"/>
      <c r="L956" s="266"/>
      <c r="M956" s="129"/>
      <c r="N956" s="210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30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</row>
    <row r="957" spans="1:39">
      <c r="A957" s="129"/>
      <c r="B957" s="129"/>
      <c r="C957" s="129"/>
      <c r="D957" s="129"/>
      <c r="E957" s="129"/>
      <c r="F957" s="129"/>
      <c r="G957" s="265"/>
      <c r="H957" s="265"/>
      <c r="I957" s="129"/>
      <c r="J957" s="129"/>
      <c r="K957" s="129"/>
      <c r="L957" s="266"/>
      <c r="M957" s="129"/>
      <c r="N957" s="210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30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</row>
    <row r="958" spans="1:39">
      <c r="A958" s="129"/>
      <c r="B958" s="129"/>
      <c r="C958" s="129"/>
      <c r="D958" s="129"/>
      <c r="E958" s="129"/>
      <c r="F958" s="129"/>
      <c r="G958" s="265"/>
      <c r="H958" s="265"/>
      <c r="I958" s="129"/>
      <c r="J958" s="129"/>
      <c r="K958" s="129"/>
      <c r="L958" s="266"/>
      <c r="M958" s="129"/>
      <c r="N958" s="210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30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</row>
    <row r="959" spans="1:39">
      <c r="A959" s="129"/>
      <c r="B959" s="129"/>
      <c r="C959" s="129"/>
      <c r="D959" s="129"/>
      <c r="E959" s="129"/>
      <c r="F959" s="129"/>
      <c r="G959" s="265"/>
      <c r="H959" s="265"/>
      <c r="I959" s="129"/>
      <c r="J959" s="129"/>
      <c r="K959" s="129"/>
      <c r="L959" s="266"/>
      <c r="M959" s="129"/>
      <c r="N959" s="210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30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</row>
    <row r="960" spans="1:39">
      <c r="A960" s="129"/>
      <c r="B960" s="129"/>
      <c r="C960" s="129"/>
      <c r="D960" s="129"/>
      <c r="E960" s="129"/>
      <c r="F960" s="129"/>
      <c r="G960" s="265"/>
      <c r="H960" s="265"/>
      <c r="I960" s="129"/>
      <c r="J960" s="129"/>
      <c r="K960" s="129"/>
      <c r="L960" s="266"/>
      <c r="M960" s="129"/>
      <c r="N960" s="210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30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</row>
    <row r="961" spans="1:39">
      <c r="A961" s="129"/>
      <c r="B961" s="129"/>
      <c r="C961" s="129"/>
      <c r="D961" s="129"/>
      <c r="E961" s="129"/>
      <c r="F961" s="129"/>
      <c r="G961" s="265"/>
      <c r="H961" s="265"/>
      <c r="I961" s="129"/>
      <c r="J961" s="129"/>
      <c r="K961" s="129"/>
      <c r="L961" s="266"/>
      <c r="M961" s="129"/>
      <c r="N961" s="210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30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</row>
    <row r="962" spans="1:39">
      <c r="A962" s="129"/>
      <c r="B962" s="129"/>
      <c r="C962" s="129"/>
      <c r="D962" s="129"/>
      <c r="E962" s="129"/>
      <c r="F962" s="129"/>
      <c r="G962" s="265"/>
      <c r="H962" s="265"/>
      <c r="I962" s="129"/>
      <c r="J962" s="129"/>
      <c r="K962" s="129"/>
      <c r="L962" s="266"/>
      <c r="M962" s="129"/>
      <c r="N962" s="210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30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</row>
    <row r="963" spans="1:39">
      <c r="A963" s="129"/>
      <c r="B963" s="129"/>
      <c r="C963" s="129"/>
      <c r="D963" s="129"/>
      <c r="E963" s="129"/>
      <c r="F963" s="129"/>
      <c r="G963" s="265"/>
      <c r="H963" s="265"/>
      <c r="I963" s="129"/>
      <c r="J963" s="129"/>
      <c r="K963" s="129"/>
      <c r="L963" s="266"/>
      <c r="M963" s="129"/>
      <c r="N963" s="210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30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</row>
    <row r="964" spans="1:39">
      <c r="A964" s="129"/>
      <c r="B964" s="129"/>
      <c r="C964" s="129"/>
      <c r="D964" s="129"/>
      <c r="E964" s="129"/>
      <c r="F964" s="129"/>
      <c r="G964" s="265"/>
      <c r="H964" s="265"/>
      <c r="I964" s="129"/>
      <c r="J964" s="129"/>
      <c r="K964" s="129"/>
      <c r="L964" s="266"/>
      <c r="M964" s="129"/>
      <c r="N964" s="210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30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</row>
    <row r="965" spans="1:39">
      <c r="A965" s="129"/>
      <c r="B965" s="129"/>
      <c r="C965" s="129"/>
      <c r="D965" s="129"/>
      <c r="E965" s="129"/>
      <c r="F965" s="129"/>
      <c r="G965" s="265"/>
      <c r="H965" s="265"/>
      <c r="I965" s="129"/>
      <c r="J965" s="129"/>
      <c r="K965" s="129"/>
      <c r="L965" s="266"/>
      <c r="M965" s="129"/>
      <c r="N965" s="210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30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</row>
    <row r="966" spans="1:39">
      <c r="A966" s="129"/>
      <c r="B966" s="129"/>
      <c r="C966" s="129"/>
      <c r="D966" s="129"/>
      <c r="E966" s="129"/>
      <c r="F966" s="129"/>
      <c r="G966" s="265"/>
      <c r="H966" s="265"/>
      <c r="I966" s="129"/>
      <c r="J966" s="129"/>
      <c r="K966" s="129"/>
      <c r="L966" s="266"/>
      <c r="M966" s="129"/>
      <c r="N966" s="210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30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</row>
    <row r="967" spans="1:39">
      <c r="A967" s="129"/>
      <c r="B967" s="129"/>
      <c r="C967" s="129"/>
      <c r="D967" s="129"/>
      <c r="E967" s="129"/>
      <c r="F967" s="129"/>
      <c r="G967" s="265"/>
      <c r="H967" s="265"/>
      <c r="I967" s="129"/>
      <c r="J967" s="129"/>
      <c r="K967" s="129"/>
      <c r="L967" s="266"/>
      <c r="M967" s="129"/>
      <c r="N967" s="210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30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</row>
    <row r="968" spans="1:39">
      <c r="A968" s="129"/>
      <c r="B968" s="129"/>
      <c r="C968" s="129"/>
      <c r="D968" s="129"/>
      <c r="E968" s="129"/>
      <c r="F968" s="129"/>
      <c r="G968" s="265"/>
      <c r="H968" s="265"/>
      <c r="I968" s="129"/>
      <c r="J968" s="129"/>
      <c r="K968" s="129"/>
      <c r="L968" s="266"/>
      <c r="M968" s="129"/>
      <c r="N968" s="210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30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</row>
    <row r="969" spans="1:39">
      <c r="A969" s="129"/>
      <c r="B969" s="129"/>
      <c r="C969" s="129"/>
      <c r="D969" s="129"/>
      <c r="E969" s="129"/>
      <c r="F969" s="129"/>
      <c r="G969" s="265"/>
      <c r="H969" s="265"/>
      <c r="I969" s="129"/>
      <c r="J969" s="129"/>
      <c r="K969" s="129"/>
      <c r="L969" s="266"/>
      <c r="M969" s="129"/>
      <c r="N969" s="210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30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</row>
    <row r="970" spans="1:39">
      <c r="A970" s="129"/>
      <c r="B970" s="129"/>
      <c r="C970" s="129"/>
      <c r="D970" s="129"/>
      <c r="E970" s="129"/>
      <c r="F970" s="129"/>
      <c r="G970" s="265"/>
      <c r="H970" s="265"/>
      <c r="I970" s="129"/>
      <c r="J970" s="129"/>
      <c r="K970" s="129"/>
      <c r="L970" s="266"/>
      <c r="M970" s="129"/>
      <c r="N970" s="210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30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</row>
    <row r="971" spans="1:39">
      <c r="A971" s="129"/>
      <c r="B971" s="129"/>
      <c r="C971" s="129"/>
      <c r="D971" s="129"/>
      <c r="E971" s="129"/>
      <c r="F971" s="129"/>
      <c r="G971" s="265"/>
      <c r="H971" s="265"/>
      <c r="I971" s="129"/>
      <c r="J971" s="129"/>
      <c r="K971" s="129"/>
      <c r="L971" s="266"/>
      <c r="M971" s="129"/>
      <c r="N971" s="210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30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</row>
    <row r="972" spans="1:39">
      <c r="A972" s="129"/>
      <c r="B972" s="129"/>
      <c r="C972" s="129"/>
      <c r="D972" s="129"/>
      <c r="E972" s="129"/>
      <c r="F972" s="129"/>
      <c r="G972" s="265"/>
      <c r="H972" s="265"/>
      <c r="I972" s="129"/>
      <c r="J972" s="129"/>
      <c r="K972" s="129"/>
      <c r="L972" s="266"/>
      <c r="M972" s="129"/>
      <c r="N972" s="210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30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</row>
  </sheetData>
  <autoFilter ref="A1:AB877"/>
  <customSheetViews>
    <customSheetView guid="{B629CA5F-7954-4021-96E9-F255A7722EDA}" filter="1" showAutoFilter="1">
      <pageMargins left="0.7" right="0.7" top="0.75" bottom="0.75" header="0.3" footer="0.3"/>
      <autoFilter ref="A1:U886">
        <filterColumn colId="0">
          <filters blank="1">
            <filter val="ADP-12988"/>
            <filter val="ADP-4849"/>
            <filter val="ADP-5054"/>
          </filters>
        </filterColumn>
      </autoFilter>
    </customSheetView>
    <customSheetView guid="{4D67C981-1209-4EC0-BA62-90FDF14F3E80}" filter="1" showAutoFilter="1">
      <pageMargins left="0.7" right="0.7" top="0.75" bottom="0.75" header="0.3" footer="0.3"/>
      <autoFilter ref="A1:Z886">
        <filterColumn colId="13">
          <filters>
            <filter val="No Informado"/>
            <filter val="No Renovación Primer Periodo"/>
            <filter val="No Renovación Segundo Periodo"/>
          </filters>
        </filterColumn>
        <filterColumn colId="25">
          <filters blank="1"/>
        </filterColumn>
      </autoFilter>
    </customSheetView>
    <customSheetView guid="{01B3EBFE-5A32-40A7-B23F-9F2AAE994062}" filter="1" showAutoFilter="1">
      <pageMargins left="0.7" right="0.7" top="0.75" bottom="0.75" header="0.3" footer="0.3"/>
      <autoFilter ref="A1:Z886">
        <filterColumn colId="13">
          <filters>
            <filter val="Fallecimiento"/>
            <filter val="No Informado"/>
            <filter val="No Renovación Primer Periodo"/>
            <filter val="No Renovación Segundo Periodo"/>
          </filters>
        </filterColumn>
        <filterColumn colId="25">
          <filters blank="1"/>
        </filterColumn>
      </autoFilter>
    </customSheetView>
    <customSheetView guid="{DEA17DF3-7353-457F-8C67-3BB8993A3A16}" filter="1" showAutoFilter="1">
      <pageMargins left="0.7" right="0.7" top="0.75" bottom="0.75" header="0.3" footer="0.3"/>
      <autoFilter ref="A1:Z886"/>
    </customSheetView>
  </customSheetViews>
  <dataValidations count="1">
    <dataValidation type="list" allowBlank="1" sqref="N2:N972">
      <formula1>Motivos_Egresos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  <outlinePr summaryBelow="0" summaryRight="0"/>
  </sheetPr>
  <dimension ref="A1:AD623"/>
  <sheetViews>
    <sheetView workbookViewId="0"/>
  </sheetViews>
  <sheetFormatPr baseColWidth="10" defaultColWidth="12.5703125" defaultRowHeight="15.75" customHeight="1"/>
  <cols>
    <col min="1" max="3" width="4" customWidth="1"/>
    <col min="4" max="4" width="6.28515625" customWidth="1"/>
    <col min="8" max="8" width="15.42578125" customWidth="1"/>
    <col min="9" max="9" width="17.85546875" customWidth="1"/>
    <col min="10" max="10" width="11.140625" customWidth="1"/>
  </cols>
  <sheetData>
    <row r="1" spans="1:23" ht="12.75">
      <c r="A1" s="269" t="s">
        <v>4645</v>
      </c>
      <c r="B1" s="269" t="s">
        <v>4646</v>
      </c>
      <c r="C1" s="270" t="s">
        <v>4647</v>
      </c>
      <c r="D1" s="268" t="s">
        <v>17</v>
      </c>
      <c r="E1" s="268" t="s">
        <v>19</v>
      </c>
      <c r="F1" s="271" t="s">
        <v>4648</v>
      </c>
      <c r="G1" s="271" t="s">
        <v>4649</v>
      </c>
      <c r="H1" s="271" t="s">
        <v>4650</v>
      </c>
      <c r="I1" s="272" t="s">
        <v>254</v>
      </c>
      <c r="J1" s="272" t="s">
        <v>917</v>
      </c>
      <c r="K1" s="273" t="s">
        <v>4651</v>
      </c>
      <c r="L1" s="271" t="s">
        <v>4652</v>
      </c>
      <c r="M1" s="271" t="s">
        <v>4649</v>
      </c>
      <c r="N1" s="271" t="s">
        <v>4650</v>
      </c>
      <c r="O1" s="272" t="s">
        <v>254</v>
      </c>
      <c r="P1" s="272" t="s">
        <v>917</v>
      </c>
      <c r="Q1" s="274" t="s">
        <v>4653</v>
      </c>
      <c r="R1" s="271" t="s">
        <v>4652</v>
      </c>
      <c r="S1" s="271" t="s">
        <v>4649</v>
      </c>
      <c r="T1" s="271" t="s">
        <v>4650</v>
      </c>
      <c r="U1" s="272" t="s">
        <v>254</v>
      </c>
      <c r="V1" s="272" t="s">
        <v>917</v>
      </c>
      <c r="W1" s="275" t="s">
        <v>4653</v>
      </c>
    </row>
    <row r="2" spans="1:23" ht="12.75" hidden="1">
      <c r="A2" s="269" t="s">
        <v>4654</v>
      </c>
      <c r="B2" s="269" t="s">
        <v>649</v>
      </c>
      <c r="C2" s="276">
        <v>2010</v>
      </c>
      <c r="D2" s="269">
        <v>1</v>
      </c>
      <c r="E2" s="269">
        <v>1</v>
      </c>
      <c r="F2" s="277">
        <v>0</v>
      </c>
      <c r="G2" s="277">
        <v>1</v>
      </c>
      <c r="H2" s="277">
        <v>0</v>
      </c>
      <c r="I2" s="277">
        <v>0</v>
      </c>
      <c r="J2" s="277">
        <v>0</v>
      </c>
      <c r="K2" s="278">
        <f t="shared" ref="K2:K4" si="0">SUM(F2:J2)</f>
        <v>1</v>
      </c>
      <c r="L2" s="269">
        <f t="shared" ref="L2:P2" si="1">F2</f>
        <v>0</v>
      </c>
      <c r="M2" s="269">
        <f t="shared" si="1"/>
        <v>1</v>
      </c>
      <c r="N2" s="269">
        <f t="shared" si="1"/>
        <v>0</v>
      </c>
      <c r="O2" s="269">
        <f t="shared" si="1"/>
        <v>0</v>
      </c>
      <c r="P2" s="269">
        <f t="shared" si="1"/>
        <v>0</v>
      </c>
      <c r="Q2" s="279">
        <f t="shared" ref="Q2:Q307" si="2">SUM(L2:P2)</f>
        <v>1</v>
      </c>
      <c r="R2" s="280">
        <f t="shared" ref="R2:R33" si="3">L2/SP1_IN</f>
        <v>0</v>
      </c>
      <c r="S2" s="280">
        <f t="shared" ref="S2:S33" si="4">M2/SP1_IN</f>
        <v>1.3888888888888888E-2</v>
      </c>
      <c r="T2" s="280">
        <f t="shared" ref="T2:T33" si="5">N2/SP1_IN</f>
        <v>0</v>
      </c>
      <c r="U2" s="280">
        <f t="shared" ref="U2:U33" si="6">O2/SP1_IN</f>
        <v>0</v>
      </c>
      <c r="V2" s="280">
        <f t="shared" ref="V2:V33" si="7">P2/SP1_IN</f>
        <v>0</v>
      </c>
      <c r="W2" s="281">
        <f t="shared" ref="W2:W52" si="8">Q2/72</f>
        <v>1.3888888888888888E-2</v>
      </c>
    </row>
    <row r="3" spans="1:23" ht="12.75" hidden="1">
      <c r="A3" s="269" t="s">
        <v>4654</v>
      </c>
      <c r="B3" s="269" t="s">
        <v>649</v>
      </c>
      <c r="C3" s="276">
        <v>2010</v>
      </c>
      <c r="D3" s="269">
        <v>1</v>
      </c>
      <c r="E3" s="269">
        <v>2</v>
      </c>
      <c r="F3" s="282">
        <v>2</v>
      </c>
      <c r="G3" s="282">
        <v>0</v>
      </c>
      <c r="H3" s="282">
        <v>0</v>
      </c>
      <c r="I3" s="282">
        <v>0</v>
      </c>
      <c r="J3" s="282">
        <v>0</v>
      </c>
      <c r="K3" s="278">
        <f t="shared" si="0"/>
        <v>2</v>
      </c>
      <c r="L3" s="269">
        <f t="shared" ref="L3:P3" si="9">L2+F3</f>
        <v>2</v>
      </c>
      <c r="M3" s="269">
        <f t="shared" si="9"/>
        <v>1</v>
      </c>
      <c r="N3" s="269">
        <f t="shared" si="9"/>
        <v>0</v>
      </c>
      <c r="O3" s="269">
        <f t="shared" si="9"/>
        <v>0</v>
      </c>
      <c r="P3" s="269">
        <f t="shared" si="9"/>
        <v>0</v>
      </c>
      <c r="Q3" s="279">
        <f t="shared" si="2"/>
        <v>3</v>
      </c>
      <c r="R3" s="280">
        <f t="shared" si="3"/>
        <v>2.7777777777777776E-2</v>
      </c>
      <c r="S3" s="280">
        <f t="shared" si="4"/>
        <v>1.3888888888888888E-2</v>
      </c>
      <c r="T3" s="280">
        <f t="shared" si="5"/>
        <v>0</v>
      </c>
      <c r="U3" s="280">
        <f t="shared" si="6"/>
        <v>0</v>
      </c>
      <c r="V3" s="280">
        <f t="shared" si="7"/>
        <v>0</v>
      </c>
      <c r="W3" s="281">
        <f t="shared" si="8"/>
        <v>4.1666666666666664E-2</v>
      </c>
    </row>
    <row r="4" spans="1:23" ht="12.75" hidden="1">
      <c r="A4" s="269" t="s">
        <v>4654</v>
      </c>
      <c r="B4" s="269" t="s">
        <v>649</v>
      </c>
      <c r="C4" s="276">
        <v>2010</v>
      </c>
      <c r="D4" s="269">
        <v>1</v>
      </c>
      <c r="E4" s="269">
        <v>3</v>
      </c>
      <c r="F4" s="282">
        <v>0</v>
      </c>
      <c r="G4" s="282">
        <v>1</v>
      </c>
      <c r="H4" s="282">
        <v>0</v>
      </c>
      <c r="I4" s="282">
        <v>0</v>
      </c>
      <c r="J4" s="282">
        <v>0</v>
      </c>
      <c r="K4" s="278">
        <f t="shared" si="0"/>
        <v>1</v>
      </c>
      <c r="L4" s="269">
        <f t="shared" ref="L4:P4" si="10">L3+F4</f>
        <v>2</v>
      </c>
      <c r="M4" s="269">
        <f t="shared" si="10"/>
        <v>2</v>
      </c>
      <c r="N4" s="269">
        <f t="shared" si="10"/>
        <v>0</v>
      </c>
      <c r="O4" s="269">
        <f t="shared" si="10"/>
        <v>0</v>
      </c>
      <c r="P4" s="269">
        <f t="shared" si="10"/>
        <v>0</v>
      </c>
      <c r="Q4" s="279">
        <f t="shared" si="2"/>
        <v>4</v>
      </c>
      <c r="R4" s="280">
        <f t="shared" si="3"/>
        <v>2.7777777777777776E-2</v>
      </c>
      <c r="S4" s="280">
        <f t="shared" si="4"/>
        <v>2.7777777777777776E-2</v>
      </c>
      <c r="T4" s="280">
        <f t="shared" si="5"/>
        <v>0</v>
      </c>
      <c r="U4" s="280">
        <f t="shared" si="6"/>
        <v>0</v>
      </c>
      <c r="V4" s="280">
        <f t="shared" si="7"/>
        <v>0</v>
      </c>
      <c r="W4" s="281">
        <f t="shared" si="8"/>
        <v>5.5555555555555552E-2</v>
      </c>
    </row>
    <row r="5" spans="1:23" ht="12.75" hidden="1">
      <c r="A5" s="269" t="s">
        <v>4654</v>
      </c>
      <c r="B5" s="269" t="s">
        <v>649</v>
      </c>
      <c r="C5" s="276">
        <v>2010</v>
      </c>
      <c r="D5" s="269">
        <v>1</v>
      </c>
      <c r="E5" s="269">
        <v>4</v>
      </c>
      <c r="F5" s="282">
        <v>5</v>
      </c>
      <c r="G5" s="282">
        <v>0</v>
      </c>
      <c r="H5" s="282">
        <v>0</v>
      </c>
      <c r="I5" s="282">
        <v>0</v>
      </c>
      <c r="J5" s="282">
        <v>0</v>
      </c>
      <c r="K5" s="278">
        <f t="shared" ref="K5:K103" si="11">SUM(F5:I5)</f>
        <v>5</v>
      </c>
      <c r="L5" s="269">
        <f t="shared" ref="L5:P5" si="12">L4+F5</f>
        <v>7</v>
      </c>
      <c r="M5" s="269">
        <f t="shared" si="12"/>
        <v>2</v>
      </c>
      <c r="N5" s="269">
        <f t="shared" si="12"/>
        <v>0</v>
      </c>
      <c r="O5" s="269">
        <f t="shared" si="12"/>
        <v>0</v>
      </c>
      <c r="P5" s="269">
        <f t="shared" si="12"/>
        <v>0</v>
      </c>
      <c r="Q5" s="279">
        <f t="shared" si="2"/>
        <v>9</v>
      </c>
      <c r="R5" s="280">
        <f t="shared" si="3"/>
        <v>9.7222222222222224E-2</v>
      </c>
      <c r="S5" s="280">
        <f t="shared" si="4"/>
        <v>2.7777777777777776E-2</v>
      </c>
      <c r="T5" s="280">
        <f t="shared" si="5"/>
        <v>0</v>
      </c>
      <c r="U5" s="280">
        <f t="shared" si="6"/>
        <v>0</v>
      </c>
      <c r="V5" s="280">
        <f t="shared" si="7"/>
        <v>0</v>
      </c>
      <c r="W5" s="281">
        <f t="shared" si="8"/>
        <v>0.125</v>
      </c>
    </row>
    <row r="6" spans="1:23" ht="12.75" hidden="1">
      <c r="A6" s="269" t="s">
        <v>4654</v>
      </c>
      <c r="B6" s="269" t="s">
        <v>649</v>
      </c>
      <c r="C6" s="276">
        <v>2010</v>
      </c>
      <c r="D6" s="269">
        <v>1</v>
      </c>
      <c r="E6" s="269">
        <v>5</v>
      </c>
      <c r="F6" s="282">
        <v>1</v>
      </c>
      <c r="G6" s="282">
        <v>0</v>
      </c>
      <c r="H6" s="282">
        <v>0</v>
      </c>
      <c r="I6" s="282">
        <v>0</v>
      </c>
      <c r="J6" s="282">
        <v>0</v>
      </c>
      <c r="K6" s="278">
        <f t="shared" si="11"/>
        <v>1</v>
      </c>
      <c r="L6" s="269">
        <f t="shared" ref="L6:P6" si="13">L5+F6</f>
        <v>8</v>
      </c>
      <c r="M6" s="269">
        <f t="shared" si="13"/>
        <v>2</v>
      </c>
      <c r="N6" s="269">
        <f t="shared" si="13"/>
        <v>0</v>
      </c>
      <c r="O6" s="269">
        <f t="shared" si="13"/>
        <v>0</v>
      </c>
      <c r="P6" s="269">
        <f t="shared" si="13"/>
        <v>0</v>
      </c>
      <c r="Q6" s="279">
        <f t="shared" si="2"/>
        <v>10</v>
      </c>
      <c r="R6" s="280">
        <f t="shared" si="3"/>
        <v>0.1111111111111111</v>
      </c>
      <c r="S6" s="280">
        <f t="shared" si="4"/>
        <v>2.7777777777777776E-2</v>
      </c>
      <c r="T6" s="280">
        <f t="shared" si="5"/>
        <v>0</v>
      </c>
      <c r="U6" s="280">
        <f t="shared" si="6"/>
        <v>0</v>
      </c>
      <c r="V6" s="280">
        <f t="shared" si="7"/>
        <v>0</v>
      </c>
      <c r="W6" s="281">
        <f t="shared" si="8"/>
        <v>0.1388888888888889</v>
      </c>
    </row>
    <row r="7" spans="1:23" ht="12.75" hidden="1">
      <c r="A7" s="269" t="s">
        <v>4654</v>
      </c>
      <c r="B7" s="269" t="s">
        <v>649</v>
      </c>
      <c r="C7" s="276">
        <v>2010</v>
      </c>
      <c r="D7" s="269">
        <v>1</v>
      </c>
      <c r="E7" s="269">
        <v>6</v>
      </c>
      <c r="F7" s="282">
        <v>3</v>
      </c>
      <c r="G7" s="282">
        <v>0</v>
      </c>
      <c r="H7" s="282">
        <v>0</v>
      </c>
      <c r="I7" s="282">
        <v>0</v>
      </c>
      <c r="J7" s="282">
        <v>0</v>
      </c>
      <c r="K7" s="278">
        <f t="shared" si="11"/>
        <v>3</v>
      </c>
      <c r="L7" s="269">
        <f t="shared" ref="L7:P7" si="14">L6+F7</f>
        <v>11</v>
      </c>
      <c r="M7" s="269">
        <f t="shared" si="14"/>
        <v>2</v>
      </c>
      <c r="N7" s="269">
        <f t="shared" si="14"/>
        <v>0</v>
      </c>
      <c r="O7" s="269">
        <f t="shared" si="14"/>
        <v>0</v>
      </c>
      <c r="P7" s="269">
        <f t="shared" si="14"/>
        <v>0</v>
      </c>
      <c r="Q7" s="279">
        <f t="shared" si="2"/>
        <v>13</v>
      </c>
      <c r="R7" s="280">
        <f t="shared" si="3"/>
        <v>0.15277777777777779</v>
      </c>
      <c r="S7" s="280">
        <f t="shared" si="4"/>
        <v>2.7777777777777776E-2</v>
      </c>
      <c r="T7" s="280">
        <f t="shared" si="5"/>
        <v>0</v>
      </c>
      <c r="U7" s="280">
        <f t="shared" si="6"/>
        <v>0</v>
      </c>
      <c r="V7" s="280">
        <f t="shared" si="7"/>
        <v>0</v>
      </c>
      <c r="W7" s="281">
        <f t="shared" si="8"/>
        <v>0.18055555555555555</v>
      </c>
    </row>
    <row r="8" spans="1:23" ht="12.75" hidden="1">
      <c r="A8" s="269" t="s">
        <v>4654</v>
      </c>
      <c r="B8" s="269" t="s">
        <v>649</v>
      </c>
      <c r="C8" s="276">
        <v>2010</v>
      </c>
      <c r="D8" s="269">
        <v>1</v>
      </c>
      <c r="E8" s="269">
        <v>7</v>
      </c>
      <c r="F8" s="282">
        <v>3</v>
      </c>
      <c r="G8" s="282">
        <v>0</v>
      </c>
      <c r="H8" s="282">
        <v>0</v>
      </c>
      <c r="I8" s="282">
        <v>0</v>
      </c>
      <c r="J8" s="282">
        <v>0</v>
      </c>
      <c r="K8" s="278">
        <f t="shared" si="11"/>
        <v>3</v>
      </c>
      <c r="L8" s="269">
        <f t="shared" ref="L8:P8" si="15">L7+F8</f>
        <v>14</v>
      </c>
      <c r="M8" s="269">
        <f t="shared" si="15"/>
        <v>2</v>
      </c>
      <c r="N8" s="269">
        <f t="shared" si="15"/>
        <v>0</v>
      </c>
      <c r="O8" s="269">
        <f t="shared" si="15"/>
        <v>0</v>
      </c>
      <c r="P8" s="269">
        <f t="shared" si="15"/>
        <v>0</v>
      </c>
      <c r="Q8" s="279">
        <f t="shared" si="2"/>
        <v>16</v>
      </c>
      <c r="R8" s="280">
        <f t="shared" si="3"/>
        <v>0.19444444444444445</v>
      </c>
      <c r="S8" s="280">
        <f t="shared" si="4"/>
        <v>2.7777777777777776E-2</v>
      </c>
      <c r="T8" s="280">
        <f t="shared" si="5"/>
        <v>0</v>
      </c>
      <c r="U8" s="280">
        <f t="shared" si="6"/>
        <v>0</v>
      </c>
      <c r="V8" s="280">
        <f t="shared" si="7"/>
        <v>0</v>
      </c>
      <c r="W8" s="281">
        <f t="shared" si="8"/>
        <v>0.22222222222222221</v>
      </c>
    </row>
    <row r="9" spans="1:23" ht="12.75" hidden="1">
      <c r="A9" s="269" t="s">
        <v>4654</v>
      </c>
      <c r="B9" s="269" t="s">
        <v>649</v>
      </c>
      <c r="C9" s="276">
        <v>2010</v>
      </c>
      <c r="D9" s="269">
        <v>1</v>
      </c>
      <c r="E9" s="269">
        <v>8</v>
      </c>
      <c r="F9" s="282">
        <v>8</v>
      </c>
      <c r="G9" s="282">
        <v>0</v>
      </c>
      <c r="H9" s="282">
        <v>0</v>
      </c>
      <c r="I9" s="282">
        <v>0</v>
      </c>
      <c r="J9" s="282">
        <v>0</v>
      </c>
      <c r="K9" s="278">
        <f t="shared" si="11"/>
        <v>8</v>
      </c>
      <c r="L9" s="269">
        <f t="shared" ref="L9:P9" si="16">L8+F9</f>
        <v>22</v>
      </c>
      <c r="M9" s="269">
        <f t="shared" si="16"/>
        <v>2</v>
      </c>
      <c r="N9" s="269">
        <f t="shared" si="16"/>
        <v>0</v>
      </c>
      <c r="O9" s="269">
        <f t="shared" si="16"/>
        <v>0</v>
      </c>
      <c r="P9" s="269">
        <f t="shared" si="16"/>
        <v>0</v>
      </c>
      <c r="Q9" s="279">
        <f t="shared" si="2"/>
        <v>24</v>
      </c>
      <c r="R9" s="280">
        <f t="shared" si="3"/>
        <v>0.30555555555555558</v>
      </c>
      <c r="S9" s="280">
        <f t="shared" si="4"/>
        <v>2.7777777777777776E-2</v>
      </c>
      <c r="T9" s="280">
        <f t="shared" si="5"/>
        <v>0</v>
      </c>
      <c r="U9" s="280">
        <f t="shared" si="6"/>
        <v>0</v>
      </c>
      <c r="V9" s="280">
        <f t="shared" si="7"/>
        <v>0</v>
      </c>
      <c r="W9" s="281">
        <f t="shared" si="8"/>
        <v>0.33333333333333331</v>
      </c>
    </row>
    <row r="10" spans="1:23" ht="12.75" hidden="1">
      <c r="A10" s="269" t="s">
        <v>4654</v>
      </c>
      <c r="B10" s="269" t="s">
        <v>649</v>
      </c>
      <c r="C10" s="276">
        <v>2010</v>
      </c>
      <c r="D10" s="269">
        <v>1</v>
      </c>
      <c r="E10" s="269">
        <v>9</v>
      </c>
      <c r="F10" s="282">
        <v>2</v>
      </c>
      <c r="G10" s="282">
        <v>0</v>
      </c>
      <c r="H10" s="282">
        <v>0</v>
      </c>
      <c r="I10" s="282">
        <v>1</v>
      </c>
      <c r="J10" s="282">
        <v>0</v>
      </c>
      <c r="K10" s="278">
        <f t="shared" si="11"/>
        <v>3</v>
      </c>
      <c r="L10" s="269">
        <f t="shared" ref="L10:P10" si="17">L9+F10</f>
        <v>24</v>
      </c>
      <c r="M10" s="269">
        <f t="shared" si="17"/>
        <v>2</v>
      </c>
      <c r="N10" s="269">
        <f t="shared" si="17"/>
        <v>0</v>
      </c>
      <c r="O10" s="269">
        <f t="shared" si="17"/>
        <v>1</v>
      </c>
      <c r="P10" s="269">
        <f t="shared" si="17"/>
        <v>0</v>
      </c>
      <c r="Q10" s="279">
        <f t="shared" si="2"/>
        <v>27</v>
      </c>
      <c r="R10" s="280">
        <f t="shared" si="3"/>
        <v>0.33333333333333331</v>
      </c>
      <c r="S10" s="280">
        <f t="shared" si="4"/>
        <v>2.7777777777777776E-2</v>
      </c>
      <c r="T10" s="280">
        <f t="shared" si="5"/>
        <v>0</v>
      </c>
      <c r="U10" s="280">
        <f t="shared" si="6"/>
        <v>1.3888888888888888E-2</v>
      </c>
      <c r="V10" s="280">
        <f t="shared" si="7"/>
        <v>0</v>
      </c>
      <c r="W10" s="281">
        <f t="shared" si="8"/>
        <v>0.375</v>
      </c>
    </row>
    <row r="11" spans="1:23" ht="12.75" hidden="1">
      <c r="A11" s="269" t="s">
        <v>4654</v>
      </c>
      <c r="B11" s="269" t="s">
        <v>649</v>
      </c>
      <c r="C11" s="276">
        <v>2010</v>
      </c>
      <c r="D11" s="269">
        <v>1</v>
      </c>
      <c r="E11" s="269">
        <v>10</v>
      </c>
      <c r="F11" s="282">
        <v>0</v>
      </c>
      <c r="G11" s="282">
        <v>0</v>
      </c>
      <c r="H11" s="282">
        <v>0</v>
      </c>
      <c r="I11" s="282">
        <v>0</v>
      </c>
      <c r="J11" s="282">
        <v>0</v>
      </c>
      <c r="K11" s="278">
        <f t="shared" si="11"/>
        <v>0</v>
      </c>
      <c r="L11" s="269">
        <f t="shared" ref="L11:P11" si="18">L10+F11</f>
        <v>24</v>
      </c>
      <c r="M11" s="269">
        <f t="shared" si="18"/>
        <v>2</v>
      </c>
      <c r="N11" s="269">
        <f t="shared" si="18"/>
        <v>0</v>
      </c>
      <c r="O11" s="269">
        <f t="shared" si="18"/>
        <v>1</v>
      </c>
      <c r="P11" s="269">
        <f t="shared" si="18"/>
        <v>0</v>
      </c>
      <c r="Q11" s="279">
        <f t="shared" si="2"/>
        <v>27</v>
      </c>
      <c r="R11" s="280">
        <f t="shared" si="3"/>
        <v>0.33333333333333331</v>
      </c>
      <c r="S11" s="280">
        <f t="shared" si="4"/>
        <v>2.7777777777777776E-2</v>
      </c>
      <c r="T11" s="280">
        <f t="shared" si="5"/>
        <v>0</v>
      </c>
      <c r="U11" s="280">
        <f t="shared" si="6"/>
        <v>1.3888888888888888E-2</v>
      </c>
      <c r="V11" s="280">
        <f t="shared" si="7"/>
        <v>0</v>
      </c>
      <c r="W11" s="281">
        <f t="shared" si="8"/>
        <v>0.375</v>
      </c>
    </row>
    <row r="12" spans="1:23" ht="12.75" hidden="1">
      <c r="A12" s="269" t="s">
        <v>4654</v>
      </c>
      <c r="B12" s="269" t="s">
        <v>649</v>
      </c>
      <c r="C12" s="276">
        <v>2010</v>
      </c>
      <c r="D12" s="269">
        <v>1</v>
      </c>
      <c r="E12" s="269">
        <v>11</v>
      </c>
      <c r="F12" s="282">
        <v>0</v>
      </c>
      <c r="G12" s="282">
        <v>0</v>
      </c>
      <c r="H12" s="282">
        <v>0</v>
      </c>
      <c r="I12" s="282">
        <v>0</v>
      </c>
      <c r="J12" s="282">
        <v>0</v>
      </c>
      <c r="K12" s="278">
        <f t="shared" si="11"/>
        <v>0</v>
      </c>
      <c r="L12" s="269">
        <f t="shared" ref="L12:P12" si="19">L11+F12</f>
        <v>24</v>
      </c>
      <c r="M12" s="269">
        <f t="shared" si="19"/>
        <v>2</v>
      </c>
      <c r="N12" s="269">
        <f t="shared" si="19"/>
        <v>0</v>
      </c>
      <c r="O12" s="269">
        <f t="shared" si="19"/>
        <v>1</v>
      </c>
      <c r="P12" s="269">
        <f t="shared" si="19"/>
        <v>0</v>
      </c>
      <c r="Q12" s="279">
        <f t="shared" si="2"/>
        <v>27</v>
      </c>
      <c r="R12" s="280">
        <f t="shared" si="3"/>
        <v>0.33333333333333331</v>
      </c>
      <c r="S12" s="280">
        <f t="shared" si="4"/>
        <v>2.7777777777777776E-2</v>
      </c>
      <c r="T12" s="280">
        <f t="shared" si="5"/>
        <v>0</v>
      </c>
      <c r="U12" s="280">
        <f t="shared" si="6"/>
        <v>1.3888888888888888E-2</v>
      </c>
      <c r="V12" s="280">
        <f t="shared" si="7"/>
        <v>0</v>
      </c>
      <c r="W12" s="281">
        <f t="shared" si="8"/>
        <v>0.375</v>
      </c>
    </row>
    <row r="13" spans="1:23" ht="12.75" hidden="1">
      <c r="A13" s="269" t="s">
        <v>4654</v>
      </c>
      <c r="B13" s="269" t="s">
        <v>649</v>
      </c>
      <c r="C13" s="276">
        <v>2010</v>
      </c>
      <c r="D13" s="269">
        <v>1</v>
      </c>
      <c r="E13" s="269">
        <v>12</v>
      </c>
      <c r="F13" s="282">
        <v>0</v>
      </c>
      <c r="G13" s="282">
        <v>0</v>
      </c>
      <c r="H13" s="282">
        <v>0</v>
      </c>
      <c r="I13" s="282">
        <v>0</v>
      </c>
      <c r="J13" s="282">
        <v>0</v>
      </c>
      <c r="K13" s="278">
        <f t="shared" si="11"/>
        <v>0</v>
      </c>
      <c r="L13" s="269">
        <f t="shared" ref="L13:P13" si="20">L12+F13</f>
        <v>24</v>
      </c>
      <c r="M13" s="269">
        <f t="shared" si="20"/>
        <v>2</v>
      </c>
      <c r="N13" s="269">
        <f t="shared" si="20"/>
        <v>0</v>
      </c>
      <c r="O13" s="269">
        <f t="shared" si="20"/>
        <v>1</v>
      </c>
      <c r="P13" s="269">
        <f t="shared" si="20"/>
        <v>0</v>
      </c>
      <c r="Q13" s="279">
        <f t="shared" si="2"/>
        <v>27</v>
      </c>
      <c r="R13" s="280">
        <f t="shared" si="3"/>
        <v>0.33333333333333331</v>
      </c>
      <c r="S13" s="280">
        <f t="shared" si="4"/>
        <v>2.7777777777777776E-2</v>
      </c>
      <c r="T13" s="280">
        <f t="shared" si="5"/>
        <v>0</v>
      </c>
      <c r="U13" s="280">
        <f t="shared" si="6"/>
        <v>1.3888888888888888E-2</v>
      </c>
      <c r="V13" s="280">
        <f t="shared" si="7"/>
        <v>0</v>
      </c>
      <c r="W13" s="281">
        <f t="shared" si="8"/>
        <v>0.375</v>
      </c>
    </row>
    <row r="14" spans="1:23" ht="12.75" hidden="1">
      <c r="A14" s="269" t="s">
        <v>4654</v>
      </c>
      <c r="B14" s="269" t="s">
        <v>649</v>
      </c>
      <c r="C14" s="276">
        <v>2010</v>
      </c>
      <c r="D14" s="269">
        <v>1</v>
      </c>
      <c r="E14" s="269">
        <v>13</v>
      </c>
      <c r="F14" s="282">
        <v>4</v>
      </c>
      <c r="G14" s="282">
        <v>0</v>
      </c>
      <c r="H14" s="282">
        <v>0</v>
      </c>
      <c r="I14" s="282">
        <v>0</v>
      </c>
      <c r="J14" s="282">
        <v>0</v>
      </c>
      <c r="K14" s="278">
        <f t="shared" si="11"/>
        <v>4</v>
      </c>
      <c r="L14" s="269">
        <f t="shared" ref="L14:P14" si="21">L13+F14</f>
        <v>28</v>
      </c>
      <c r="M14" s="269">
        <f t="shared" si="21"/>
        <v>2</v>
      </c>
      <c r="N14" s="269">
        <f t="shared" si="21"/>
        <v>0</v>
      </c>
      <c r="O14" s="269">
        <f t="shared" si="21"/>
        <v>1</v>
      </c>
      <c r="P14" s="269">
        <f t="shared" si="21"/>
        <v>0</v>
      </c>
      <c r="Q14" s="279">
        <f t="shared" si="2"/>
        <v>31</v>
      </c>
      <c r="R14" s="280">
        <f t="shared" si="3"/>
        <v>0.3888888888888889</v>
      </c>
      <c r="S14" s="280">
        <f t="shared" si="4"/>
        <v>2.7777777777777776E-2</v>
      </c>
      <c r="T14" s="280">
        <f t="shared" si="5"/>
        <v>0</v>
      </c>
      <c r="U14" s="280">
        <f t="shared" si="6"/>
        <v>1.3888888888888888E-2</v>
      </c>
      <c r="V14" s="280">
        <f t="shared" si="7"/>
        <v>0</v>
      </c>
      <c r="W14" s="281">
        <f t="shared" si="8"/>
        <v>0.43055555555555558</v>
      </c>
    </row>
    <row r="15" spans="1:23" ht="12.75" hidden="1">
      <c r="A15" s="269" t="s">
        <v>4654</v>
      </c>
      <c r="B15" s="269" t="s">
        <v>649</v>
      </c>
      <c r="C15" s="276">
        <v>2010</v>
      </c>
      <c r="D15" s="269">
        <v>1</v>
      </c>
      <c r="E15" s="269">
        <v>14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78">
        <f t="shared" si="11"/>
        <v>0</v>
      </c>
      <c r="L15" s="269">
        <f t="shared" ref="L15:P15" si="22">L14+F15</f>
        <v>28</v>
      </c>
      <c r="M15" s="269">
        <f t="shared" si="22"/>
        <v>2</v>
      </c>
      <c r="N15" s="269">
        <f t="shared" si="22"/>
        <v>0</v>
      </c>
      <c r="O15" s="269">
        <f t="shared" si="22"/>
        <v>1</v>
      </c>
      <c r="P15" s="269">
        <f t="shared" si="22"/>
        <v>0</v>
      </c>
      <c r="Q15" s="279">
        <f t="shared" si="2"/>
        <v>31</v>
      </c>
      <c r="R15" s="280">
        <f t="shared" si="3"/>
        <v>0.3888888888888889</v>
      </c>
      <c r="S15" s="280">
        <f t="shared" si="4"/>
        <v>2.7777777777777776E-2</v>
      </c>
      <c r="T15" s="280">
        <f t="shared" si="5"/>
        <v>0</v>
      </c>
      <c r="U15" s="280">
        <f t="shared" si="6"/>
        <v>1.3888888888888888E-2</v>
      </c>
      <c r="V15" s="280">
        <f t="shared" si="7"/>
        <v>0</v>
      </c>
      <c r="W15" s="281">
        <f t="shared" si="8"/>
        <v>0.43055555555555558</v>
      </c>
    </row>
    <row r="16" spans="1:23" ht="12.75" hidden="1">
      <c r="A16" s="269" t="s">
        <v>4654</v>
      </c>
      <c r="B16" s="269" t="s">
        <v>649</v>
      </c>
      <c r="C16" s="276">
        <v>2010</v>
      </c>
      <c r="D16" s="269">
        <v>1</v>
      </c>
      <c r="E16" s="269">
        <v>15</v>
      </c>
      <c r="F16" s="282">
        <v>0</v>
      </c>
      <c r="G16" s="282">
        <v>0</v>
      </c>
      <c r="H16" s="282">
        <v>0</v>
      </c>
      <c r="I16" s="282">
        <v>0</v>
      </c>
      <c r="J16" s="282">
        <v>0</v>
      </c>
      <c r="K16" s="278">
        <f t="shared" si="11"/>
        <v>0</v>
      </c>
      <c r="L16" s="269">
        <f t="shared" ref="L16:P16" si="23">L15+F16</f>
        <v>28</v>
      </c>
      <c r="M16" s="269">
        <f t="shared" si="23"/>
        <v>2</v>
      </c>
      <c r="N16" s="269">
        <f t="shared" si="23"/>
        <v>0</v>
      </c>
      <c r="O16" s="269">
        <f t="shared" si="23"/>
        <v>1</v>
      </c>
      <c r="P16" s="269">
        <f t="shared" si="23"/>
        <v>0</v>
      </c>
      <c r="Q16" s="279">
        <f t="shared" si="2"/>
        <v>31</v>
      </c>
      <c r="R16" s="280">
        <f t="shared" si="3"/>
        <v>0.3888888888888889</v>
      </c>
      <c r="S16" s="280">
        <f t="shared" si="4"/>
        <v>2.7777777777777776E-2</v>
      </c>
      <c r="T16" s="280">
        <f t="shared" si="5"/>
        <v>0</v>
      </c>
      <c r="U16" s="280">
        <f t="shared" si="6"/>
        <v>1.3888888888888888E-2</v>
      </c>
      <c r="V16" s="280">
        <f t="shared" si="7"/>
        <v>0</v>
      </c>
      <c r="W16" s="281">
        <f t="shared" si="8"/>
        <v>0.43055555555555558</v>
      </c>
    </row>
    <row r="17" spans="1:23" ht="12.75" hidden="1">
      <c r="A17" s="269" t="s">
        <v>4654</v>
      </c>
      <c r="B17" s="269" t="s">
        <v>649</v>
      </c>
      <c r="C17" s="276">
        <v>2010</v>
      </c>
      <c r="D17" s="269">
        <v>1</v>
      </c>
      <c r="E17" s="269">
        <v>16</v>
      </c>
      <c r="F17" s="282">
        <v>1</v>
      </c>
      <c r="G17" s="282">
        <v>0</v>
      </c>
      <c r="H17" s="282">
        <v>0</v>
      </c>
      <c r="I17" s="282">
        <v>0</v>
      </c>
      <c r="J17" s="282">
        <v>0</v>
      </c>
      <c r="K17" s="278">
        <f t="shared" si="11"/>
        <v>1</v>
      </c>
      <c r="L17" s="269">
        <f t="shared" ref="L17:P17" si="24">L16+F17</f>
        <v>29</v>
      </c>
      <c r="M17" s="269">
        <f t="shared" si="24"/>
        <v>2</v>
      </c>
      <c r="N17" s="269">
        <f t="shared" si="24"/>
        <v>0</v>
      </c>
      <c r="O17" s="269">
        <f t="shared" si="24"/>
        <v>1</v>
      </c>
      <c r="P17" s="269">
        <f t="shared" si="24"/>
        <v>0</v>
      </c>
      <c r="Q17" s="279">
        <f t="shared" si="2"/>
        <v>32</v>
      </c>
      <c r="R17" s="280">
        <f t="shared" si="3"/>
        <v>0.40277777777777779</v>
      </c>
      <c r="S17" s="280">
        <f t="shared" si="4"/>
        <v>2.7777777777777776E-2</v>
      </c>
      <c r="T17" s="280">
        <f t="shared" si="5"/>
        <v>0</v>
      </c>
      <c r="U17" s="280">
        <f t="shared" si="6"/>
        <v>1.3888888888888888E-2</v>
      </c>
      <c r="V17" s="280">
        <f t="shared" si="7"/>
        <v>0</v>
      </c>
      <c r="W17" s="281">
        <f t="shared" si="8"/>
        <v>0.44444444444444442</v>
      </c>
    </row>
    <row r="18" spans="1:23" ht="12.75" hidden="1">
      <c r="A18" s="269" t="s">
        <v>4654</v>
      </c>
      <c r="B18" s="269" t="s">
        <v>649</v>
      </c>
      <c r="C18" s="276">
        <v>2010</v>
      </c>
      <c r="D18" s="269">
        <v>1</v>
      </c>
      <c r="E18" s="269">
        <v>17</v>
      </c>
      <c r="F18" s="277">
        <v>0</v>
      </c>
      <c r="G18" s="277">
        <v>0</v>
      </c>
      <c r="H18" s="277">
        <v>0</v>
      </c>
      <c r="I18" s="277">
        <v>0</v>
      </c>
      <c r="J18" s="277">
        <v>0</v>
      </c>
      <c r="K18" s="278">
        <f t="shared" si="11"/>
        <v>0</v>
      </c>
      <c r="L18" s="269">
        <f t="shared" ref="L18:P18" si="25">L17+F18</f>
        <v>29</v>
      </c>
      <c r="M18" s="269">
        <f t="shared" si="25"/>
        <v>2</v>
      </c>
      <c r="N18" s="269">
        <f t="shared" si="25"/>
        <v>0</v>
      </c>
      <c r="O18" s="269">
        <f t="shared" si="25"/>
        <v>1</v>
      </c>
      <c r="P18" s="269">
        <f t="shared" si="25"/>
        <v>0</v>
      </c>
      <c r="Q18" s="279">
        <f t="shared" si="2"/>
        <v>32</v>
      </c>
      <c r="R18" s="280">
        <f t="shared" si="3"/>
        <v>0.40277777777777779</v>
      </c>
      <c r="S18" s="280">
        <f t="shared" si="4"/>
        <v>2.7777777777777776E-2</v>
      </c>
      <c r="T18" s="280">
        <f t="shared" si="5"/>
        <v>0</v>
      </c>
      <c r="U18" s="280">
        <f t="shared" si="6"/>
        <v>1.3888888888888888E-2</v>
      </c>
      <c r="V18" s="280">
        <f t="shared" si="7"/>
        <v>0</v>
      </c>
      <c r="W18" s="281">
        <f t="shared" si="8"/>
        <v>0.44444444444444442</v>
      </c>
    </row>
    <row r="19" spans="1:23" ht="12.75" hidden="1">
      <c r="A19" s="269" t="s">
        <v>4654</v>
      </c>
      <c r="B19" s="269" t="s">
        <v>649</v>
      </c>
      <c r="C19" s="276">
        <v>2010</v>
      </c>
      <c r="D19" s="269">
        <v>1</v>
      </c>
      <c r="E19" s="269">
        <v>18</v>
      </c>
      <c r="F19" s="277">
        <v>2</v>
      </c>
      <c r="G19" s="277">
        <v>0</v>
      </c>
      <c r="H19" s="277">
        <v>0</v>
      </c>
      <c r="I19" s="277">
        <v>0</v>
      </c>
      <c r="J19" s="277">
        <v>0</v>
      </c>
      <c r="K19" s="278">
        <f t="shared" si="11"/>
        <v>2</v>
      </c>
      <c r="L19" s="269">
        <f t="shared" ref="L19:P19" si="26">L18+F19</f>
        <v>31</v>
      </c>
      <c r="M19" s="269">
        <f t="shared" si="26"/>
        <v>2</v>
      </c>
      <c r="N19" s="269">
        <f t="shared" si="26"/>
        <v>0</v>
      </c>
      <c r="O19" s="269">
        <f t="shared" si="26"/>
        <v>1</v>
      </c>
      <c r="P19" s="269">
        <f t="shared" si="26"/>
        <v>0</v>
      </c>
      <c r="Q19" s="279">
        <f t="shared" si="2"/>
        <v>34</v>
      </c>
      <c r="R19" s="280">
        <f t="shared" si="3"/>
        <v>0.43055555555555558</v>
      </c>
      <c r="S19" s="280">
        <f t="shared" si="4"/>
        <v>2.7777777777777776E-2</v>
      </c>
      <c r="T19" s="280">
        <f t="shared" si="5"/>
        <v>0</v>
      </c>
      <c r="U19" s="280">
        <f t="shared" si="6"/>
        <v>1.3888888888888888E-2</v>
      </c>
      <c r="V19" s="280">
        <f t="shared" si="7"/>
        <v>0</v>
      </c>
      <c r="W19" s="281">
        <f t="shared" si="8"/>
        <v>0.47222222222222221</v>
      </c>
    </row>
    <row r="20" spans="1:23" ht="12.75" hidden="1">
      <c r="A20" s="269" t="s">
        <v>4654</v>
      </c>
      <c r="B20" s="269" t="s">
        <v>649</v>
      </c>
      <c r="C20" s="276">
        <v>2010</v>
      </c>
      <c r="D20" s="269">
        <v>1</v>
      </c>
      <c r="E20" s="269">
        <v>19</v>
      </c>
      <c r="F20" s="277">
        <v>1</v>
      </c>
      <c r="G20" s="277">
        <v>0</v>
      </c>
      <c r="H20" s="277">
        <v>0</v>
      </c>
      <c r="I20" s="277">
        <v>0</v>
      </c>
      <c r="J20" s="277">
        <v>0</v>
      </c>
      <c r="K20" s="278">
        <f t="shared" si="11"/>
        <v>1</v>
      </c>
      <c r="L20" s="269">
        <f t="shared" ref="L20:P20" si="27">L19+F20</f>
        <v>32</v>
      </c>
      <c r="M20" s="269">
        <f t="shared" si="27"/>
        <v>2</v>
      </c>
      <c r="N20" s="269">
        <f t="shared" si="27"/>
        <v>0</v>
      </c>
      <c r="O20" s="269">
        <f t="shared" si="27"/>
        <v>1</v>
      </c>
      <c r="P20" s="269">
        <f t="shared" si="27"/>
        <v>0</v>
      </c>
      <c r="Q20" s="279">
        <f t="shared" si="2"/>
        <v>35</v>
      </c>
      <c r="R20" s="280">
        <f t="shared" si="3"/>
        <v>0.44444444444444442</v>
      </c>
      <c r="S20" s="280">
        <f t="shared" si="4"/>
        <v>2.7777777777777776E-2</v>
      </c>
      <c r="T20" s="280">
        <f t="shared" si="5"/>
        <v>0</v>
      </c>
      <c r="U20" s="280">
        <f t="shared" si="6"/>
        <v>1.3888888888888888E-2</v>
      </c>
      <c r="V20" s="280">
        <f t="shared" si="7"/>
        <v>0</v>
      </c>
      <c r="W20" s="281">
        <f t="shared" si="8"/>
        <v>0.4861111111111111</v>
      </c>
    </row>
    <row r="21" spans="1:23" ht="12.75" hidden="1">
      <c r="A21" s="269" t="s">
        <v>4654</v>
      </c>
      <c r="B21" s="269" t="s">
        <v>649</v>
      </c>
      <c r="C21" s="276">
        <v>2010</v>
      </c>
      <c r="D21" s="269">
        <v>1</v>
      </c>
      <c r="E21" s="269">
        <v>20</v>
      </c>
      <c r="F21" s="277">
        <v>0</v>
      </c>
      <c r="G21" s="277">
        <v>1</v>
      </c>
      <c r="H21" s="277">
        <v>0</v>
      </c>
      <c r="I21" s="277">
        <v>0</v>
      </c>
      <c r="J21" s="277">
        <v>0</v>
      </c>
      <c r="K21" s="278">
        <f t="shared" si="11"/>
        <v>1</v>
      </c>
      <c r="L21" s="269">
        <f t="shared" ref="L21:P21" si="28">L20+F21</f>
        <v>32</v>
      </c>
      <c r="M21" s="269">
        <f t="shared" si="28"/>
        <v>3</v>
      </c>
      <c r="N21" s="269">
        <f t="shared" si="28"/>
        <v>0</v>
      </c>
      <c r="O21" s="269">
        <f t="shared" si="28"/>
        <v>1</v>
      </c>
      <c r="P21" s="269">
        <f t="shared" si="28"/>
        <v>0</v>
      </c>
      <c r="Q21" s="279">
        <f t="shared" si="2"/>
        <v>36</v>
      </c>
      <c r="R21" s="280">
        <f t="shared" si="3"/>
        <v>0.44444444444444442</v>
      </c>
      <c r="S21" s="280">
        <f t="shared" si="4"/>
        <v>4.1666666666666664E-2</v>
      </c>
      <c r="T21" s="280">
        <f t="shared" si="5"/>
        <v>0</v>
      </c>
      <c r="U21" s="280">
        <f t="shared" si="6"/>
        <v>1.3888888888888888E-2</v>
      </c>
      <c r="V21" s="280">
        <f t="shared" si="7"/>
        <v>0</v>
      </c>
      <c r="W21" s="281">
        <f t="shared" si="8"/>
        <v>0.5</v>
      </c>
    </row>
    <row r="22" spans="1:23" ht="12.75" hidden="1">
      <c r="A22" s="269" t="s">
        <v>4654</v>
      </c>
      <c r="B22" s="269" t="s">
        <v>649</v>
      </c>
      <c r="C22" s="276">
        <v>2010</v>
      </c>
      <c r="D22" s="269">
        <v>1</v>
      </c>
      <c r="E22" s="269">
        <v>21</v>
      </c>
      <c r="F22" s="277">
        <v>1</v>
      </c>
      <c r="G22" s="277">
        <v>0</v>
      </c>
      <c r="H22" s="277">
        <v>0</v>
      </c>
      <c r="I22" s="277">
        <v>0</v>
      </c>
      <c r="J22" s="277">
        <v>0</v>
      </c>
      <c r="K22" s="278">
        <f t="shared" si="11"/>
        <v>1</v>
      </c>
      <c r="L22" s="269">
        <f t="shared" ref="L22:P22" si="29">L21+F22</f>
        <v>33</v>
      </c>
      <c r="M22" s="269">
        <f t="shared" si="29"/>
        <v>3</v>
      </c>
      <c r="N22" s="269">
        <f t="shared" si="29"/>
        <v>0</v>
      </c>
      <c r="O22" s="269">
        <f t="shared" si="29"/>
        <v>1</v>
      </c>
      <c r="P22" s="269">
        <f t="shared" si="29"/>
        <v>0</v>
      </c>
      <c r="Q22" s="279">
        <f t="shared" si="2"/>
        <v>37</v>
      </c>
      <c r="R22" s="280">
        <f t="shared" si="3"/>
        <v>0.45833333333333331</v>
      </c>
      <c r="S22" s="280">
        <f t="shared" si="4"/>
        <v>4.1666666666666664E-2</v>
      </c>
      <c r="T22" s="280">
        <f t="shared" si="5"/>
        <v>0</v>
      </c>
      <c r="U22" s="280">
        <f t="shared" si="6"/>
        <v>1.3888888888888888E-2</v>
      </c>
      <c r="V22" s="280">
        <f t="shared" si="7"/>
        <v>0</v>
      </c>
      <c r="W22" s="281">
        <f t="shared" si="8"/>
        <v>0.51388888888888884</v>
      </c>
    </row>
    <row r="23" spans="1:23" ht="12.75" hidden="1">
      <c r="A23" s="269" t="s">
        <v>4654</v>
      </c>
      <c r="B23" s="269" t="s">
        <v>649</v>
      </c>
      <c r="C23" s="276">
        <v>2010</v>
      </c>
      <c r="D23" s="269">
        <v>1</v>
      </c>
      <c r="E23" s="269">
        <v>22</v>
      </c>
      <c r="F23" s="277">
        <v>1</v>
      </c>
      <c r="G23" s="277">
        <v>0</v>
      </c>
      <c r="H23" s="277">
        <v>0</v>
      </c>
      <c r="I23" s="277">
        <v>0</v>
      </c>
      <c r="J23" s="277">
        <v>0</v>
      </c>
      <c r="K23" s="278">
        <f t="shared" si="11"/>
        <v>1</v>
      </c>
      <c r="L23" s="269">
        <f t="shared" ref="L23:P23" si="30">L22+F23</f>
        <v>34</v>
      </c>
      <c r="M23" s="269">
        <f t="shared" si="30"/>
        <v>3</v>
      </c>
      <c r="N23" s="269">
        <f t="shared" si="30"/>
        <v>0</v>
      </c>
      <c r="O23" s="269">
        <f t="shared" si="30"/>
        <v>1</v>
      </c>
      <c r="P23" s="269">
        <f t="shared" si="30"/>
        <v>0</v>
      </c>
      <c r="Q23" s="279">
        <f t="shared" si="2"/>
        <v>38</v>
      </c>
      <c r="R23" s="280">
        <f t="shared" si="3"/>
        <v>0.47222222222222221</v>
      </c>
      <c r="S23" s="280">
        <f t="shared" si="4"/>
        <v>4.1666666666666664E-2</v>
      </c>
      <c r="T23" s="280">
        <f t="shared" si="5"/>
        <v>0</v>
      </c>
      <c r="U23" s="280">
        <f t="shared" si="6"/>
        <v>1.3888888888888888E-2</v>
      </c>
      <c r="V23" s="280">
        <f t="shared" si="7"/>
        <v>0</v>
      </c>
      <c r="W23" s="281">
        <f t="shared" si="8"/>
        <v>0.52777777777777779</v>
      </c>
    </row>
    <row r="24" spans="1:23" ht="12.75" hidden="1">
      <c r="A24" s="269" t="s">
        <v>4654</v>
      </c>
      <c r="B24" s="269" t="s">
        <v>649</v>
      </c>
      <c r="C24" s="276">
        <v>2010</v>
      </c>
      <c r="D24" s="269">
        <v>1</v>
      </c>
      <c r="E24" s="269">
        <v>23</v>
      </c>
      <c r="F24" s="277">
        <v>2</v>
      </c>
      <c r="G24" s="277">
        <v>1</v>
      </c>
      <c r="H24" s="277">
        <v>0</v>
      </c>
      <c r="I24" s="277">
        <v>0</v>
      </c>
      <c r="J24" s="277">
        <v>0</v>
      </c>
      <c r="K24" s="278">
        <f t="shared" si="11"/>
        <v>3</v>
      </c>
      <c r="L24" s="269">
        <f t="shared" ref="L24:P24" si="31">L23+F24</f>
        <v>36</v>
      </c>
      <c r="M24" s="269">
        <f t="shared" si="31"/>
        <v>4</v>
      </c>
      <c r="N24" s="269">
        <f t="shared" si="31"/>
        <v>0</v>
      </c>
      <c r="O24" s="269">
        <f t="shared" si="31"/>
        <v>1</v>
      </c>
      <c r="P24" s="269">
        <f t="shared" si="31"/>
        <v>0</v>
      </c>
      <c r="Q24" s="279">
        <f t="shared" si="2"/>
        <v>41</v>
      </c>
      <c r="R24" s="280">
        <f t="shared" si="3"/>
        <v>0.5</v>
      </c>
      <c r="S24" s="280">
        <f t="shared" si="4"/>
        <v>5.5555555555555552E-2</v>
      </c>
      <c r="T24" s="280">
        <f t="shared" si="5"/>
        <v>0</v>
      </c>
      <c r="U24" s="280">
        <f t="shared" si="6"/>
        <v>1.3888888888888888E-2</v>
      </c>
      <c r="V24" s="280">
        <f t="shared" si="7"/>
        <v>0</v>
      </c>
      <c r="W24" s="281">
        <f t="shared" si="8"/>
        <v>0.56944444444444442</v>
      </c>
    </row>
    <row r="25" spans="1:23" ht="12.75" hidden="1">
      <c r="A25" s="269" t="s">
        <v>4654</v>
      </c>
      <c r="B25" s="269" t="s">
        <v>649</v>
      </c>
      <c r="C25" s="276">
        <v>2010</v>
      </c>
      <c r="D25" s="269">
        <v>1</v>
      </c>
      <c r="E25" s="269">
        <v>24</v>
      </c>
      <c r="F25" s="277">
        <v>1</v>
      </c>
      <c r="G25" s="277">
        <v>0</v>
      </c>
      <c r="H25" s="277">
        <v>0</v>
      </c>
      <c r="I25" s="277">
        <v>0</v>
      </c>
      <c r="J25" s="277">
        <v>0</v>
      </c>
      <c r="K25" s="278">
        <f t="shared" si="11"/>
        <v>1</v>
      </c>
      <c r="L25" s="269">
        <f t="shared" ref="L25:P25" si="32">L24+F25</f>
        <v>37</v>
      </c>
      <c r="M25" s="269">
        <f t="shared" si="32"/>
        <v>4</v>
      </c>
      <c r="N25" s="269">
        <f t="shared" si="32"/>
        <v>0</v>
      </c>
      <c r="O25" s="269">
        <f t="shared" si="32"/>
        <v>1</v>
      </c>
      <c r="P25" s="269">
        <f t="shared" si="32"/>
        <v>0</v>
      </c>
      <c r="Q25" s="279">
        <f t="shared" si="2"/>
        <v>42</v>
      </c>
      <c r="R25" s="280">
        <f t="shared" si="3"/>
        <v>0.51388888888888884</v>
      </c>
      <c r="S25" s="280">
        <f t="shared" si="4"/>
        <v>5.5555555555555552E-2</v>
      </c>
      <c r="T25" s="280">
        <f t="shared" si="5"/>
        <v>0</v>
      </c>
      <c r="U25" s="280">
        <f t="shared" si="6"/>
        <v>1.3888888888888888E-2</v>
      </c>
      <c r="V25" s="280">
        <f t="shared" si="7"/>
        <v>0</v>
      </c>
      <c r="W25" s="281">
        <f t="shared" si="8"/>
        <v>0.58333333333333337</v>
      </c>
    </row>
    <row r="26" spans="1:23" ht="12.75" hidden="1">
      <c r="A26" s="269" t="s">
        <v>4654</v>
      </c>
      <c r="B26" s="269" t="s">
        <v>649</v>
      </c>
      <c r="C26" s="276">
        <v>2010</v>
      </c>
      <c r="D26" s="269">
        <v>1</v>
      </c>
      <c r="E26" s="269">
        <v>25</v>
      </c>
      <c r="F26" s="277">
        <v>2</v>
      </c>
      <c r="G26" s="277">
        <v>0</v>
      </c>
      <c r="H26" s="277">
        <v>0</v>
      </c>
      <c r="I26" s="277">
        <v>0</v>
      </c>
      <c r="J26" s="277">
        <v>0</v>
      </c>
      <c r="K26" s="278">
        <f t="shared" si="11"/>
        <v>2</v>
      </c>
      <c r="L26" s="269">
        <f t="shared" ref="L26:P26" si="33">L25+F26</f>
        <v>39</v>
      </c>
      <c r="M26" s="269">
        <f t="shared" si="33"/>
        <v>4</v>
      </c>
      <c r="N26" s="269">
        <f t="shared" si="33"/>
        <v>0</v>
      </c>
      <c r="O26" s="269">
        <f t="shared" si="33"/>
        <v>1</v>
      </c>
      <c r="P26" s="269">
        <f t="shared" si="33"/>
        <v>0</v>
      </c>
      <c r="Q26" s="279">
        <f t="shared" si="2"/>
        <v>44</v>
      </c>
      <c r="R26" s="280">
        <f t="shared" si="3"/>
        <v>0.54166666666666663</v>
      </c>
      <c r="S26" s="280">
        <f t="shared" si="4"/>
        <v>5.5555555555555552E-2</v>
      </c>
      <c r="T26" s="280">
        <f t="shared" si="5"/>
        <v>0</v>
      </c>
      <c r="U26" s="280">
        <f t="shared" si="6"/>
        <v>1.3888888888888888E-2</v>
      </c>
      <c r="V26" s="280">
        <f t="shared" si="7"/>
        <v>0</v>
      </c>
      <c r="W26" s="281">
        <f t="shared" si="8"/>
        <v>0.61111111111111116</v>
      </c>
    </row>
    <row r="27" spans="1:23" ht="12.75" hidden="1">
      <c r="A27" s="269" t="s">
        <v>4654</v>
      </c>
      <c r="B27" s="269" t="s">
        <v>649</v>
      </c>
      <c r="C27" s="276">
        <v>2010</v>
      </c>
      <c r="D27" s="269">
        <v>1</v>
      </c>
      <c r="E27" s="269">
        <v>26</v>
      </c>
      <c r="F27" s="277">
        <v>1</v>
      </c>
      <c r="G27" s="277">
        <v>0</v>
      </c>
      <c r="H27" s="277">
        <v>0</v>
      </c>
      <c r="I27" s="277">
        <v>0</v>
      </c>
      <c r="J27" s="277">
        <v>0</v>
      </c>
      <c r="K27" s="278">
        <f t="shared" si="11"/>
        <v>1</v>
      </c>
      <c r="L27" s="269">
        <f t="shared" ref="L27:P27" si="34">L26+F27</f>
        <v>40</v>
      </c>
      <c r="M27" s="269">
        <f t="shared" si="34"/>
        <v>4</v>
      </c>
      <c r="N27" s="269">
        <f t="shared" si="34"/>
        <v>0</v>
      </c>
      <c r="O27" s="269">
        <f t="shared" si="34"/>
        <v>1</v>
      </c>
      <c r="P27" s="269">
        <f t="shared" si="34"/>
        <v>0</v>
      </c>
      <c r="Q27" s="279">
        <f t="shared" si="2"/>
        <v>45</v>
      </c>
      <c r="R27" s="280">
        <f t="shared" si="3"/>
        <v>0.55555555555555558</v>
      </c>
      <c r="S27" s="280">
        <f t="shared" si="4"/>
        <v>5.5555555555555552E-2</v>
      </c>
      <c r="T27" s="280">
        <f t="shared" si="5"/>
        <v>0</v>
      </c>
      <c r="U27" s="280">
        <f t="shared" si="6"/>
        <v>1.3888888888888888E-2</v>
      </c>
      <c r="V27" s="280">
        <f t="shared" si="7"/>
        <v>0</v>
      </c>
      <c r="W27" s="281">
        <f t="shared" si="8"/>
        <v>0.625</v>
      </c>
    </row>
    <row r="28" spans="1:23" ht="12.75" hidden="1">
      <c r="A28" s="269" t="s">
        <v>4654</v>
      </c>
      <c r="B28" s="269" t="s">
        <v>649</v>
      </c>
      <c r="C28" s="276">
        <v>2010</v>
      </c>
      <c r="D28" s="269">
        <v>1</v>
      </c>
      <c r="E28" s="269">
        <v>27</v>
      </c>
      <c r="F28" s="277">
        <v>1</v>
      </c>
      <c r="G28" s="277">
        <v>0</v>
      </c>
      <c r="H28" s="277">
        <v>0</v>
      </c>
      <c r="I28" s="277">
        <v>0</v>
      </c>
      <c r="J28" s="277">
        <v>0</v>
      </c>
      <c r="K28" s="278">
        <f t="shared" si="11"/>
        <v>1</v>
      </c>
      <c r="L28" s="269">
        <f t="shared" ref="L28:P28" si="35">L27+F28</f>
        <v>41</v>
      </c>
      <c r="M28" s="269">
        <f t="shared" si="35"/>
        <v>4</v>
      </c>
      <c r="N28" s="269">
        <f t="shared" si="35"/>
        <v>0</v>
      </c>
      <c r="O28" s="269">
        <f t="shared" si="35"/>
        <v>1</v>
      </c>
      <c r="P28" s="269">
        <f t="shared" si="35"/>
        <v>0</v>
      </c>
      <c r="Q28" s="279">
        <f t="shared" si="2"/>
        <v>46</v>
      </c>
      <c r="R28" s="280">
        <f t="shared" si="3"/>
        <v>0.56944444444444442</v>
      </c>
      <c r="S28" s="280">
        <f t="shared" si="4"/>
        <v>5.5555555555555552E-2</v>
      </c>
      <c r="T28" s="280">
        <f t="shared" si="5"/>
        <v>0</v>
      </c>
      <c r="U28" s="280">
        <f t="shared" si="6"/>
        <v>1.3888888888888888E-2</v>
      </c>
      <c r="V28" s="280">
        <f t="shared" si="7"/>
        <v>0</v>
      </c>
      <c r="W28" s="281">
        <f t="shared" si="8"/>
        <v>0.63888888888888884</v>
      </c>
    </row>
    <row r="29" spans="1:23" ht="12.75" hidden="1">
      <c r="A29" s="269" t="s">
        <v>4654</v>
      </c>
      <c r="B29" s="269" t="s">
        <v>649</v>
      </c>
      <c r="C29" s="276">
        <v>2010</v>
      </c>
      <c r="D29" s="269">
        <v>1</v>
      </c>
      <c r="E29" s="269">
        <v>28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8">
        <f t="shared" si="11"/>
        <v>0</v>
      </c>
      <c r="L29" s="269">
        <f t="shared" ref="L29:P29" si="36">L28+F29</f>
        <v>41</v>
      </c>
      <c r="M29" s="269">
        <f t="shared" si="36"/>
        <v>4</v>
      </c>
      <c r="N29" s="269">
        <f t="shared" si="36"/>
        <v>0</v>
      </c>
      <c r="O29" s="269">
        <f t="shared" si="36"/>
        <v>1</v>
      </c>
      <c r="P29" s="269">
        <f t="shared" si="36"/>
        <v>0</v>
      </c>
      <c r="Q29" s="279">
        <f t="shared" si="2"/>
        <v>46</v>
      </c>
      <c r="R29" s="280">
        <f t="shared" si="3"/>
        <v>0.56944444444444442</v>
      </c>
      <c r="S29" s="280">
        <f t="shared" si="4"/>
        <v>5.5555555555555552E-2</v>
      </c>
      <c r="T29" s="280">
        <f t="shared" si="5"/>
        <v>0</v>
      </c>
      <c r="U29" s="280">
        <f t="shared" si="6"/>
        <v>1.3888888888888888E-2</v>
      </c>
      <c r="V29" s="280">
        <f t="shared" si="7"/>
        <v>0</v>
      </c>
      <c r="W29" s="281">
        <f t="shared" si="8"/>
        <v>0.63888888888888884</v>
      </c>
    </row>
    <row r="30" spans="1:23" ht="12.75" hidden="1">
      <c r="A30" s="269" t="s">
        <v>4654</v>
      </c>
      <c r="B30" s="269" t="s">
        <v>649</v>
      </c>
      <c r="C30" s="276">
        <v>2010</v>
      </c>
      <c r="D30" s="269">
        <v>1</v>
      </c>
      <c r="E30" s="269">
        <v>29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8">
        <f t="shared" si="11"/>
        <v>0</v>
      </c>
      <c r="L30" s="269">
        <f t="shared" ref="L30:P30" si="37">L29+F30</f>
        <v>41</v>
      </c>
      <c r="M30" s="269">
        <f t="shared" si="37"/>
        <v>4</v>
      </c>
      <c r="N30" s="269">
        <f t="shared" si="37"/>
        <v>0</v>
      </c>
      <c r="O30" s="269">
        <f t="shared" si="37"/>
        <v>1</v>
      </c>
      <c r="P30" s="269">
        <f t="shared" si="37"/>
        <v>0</v>
      </c>
      <c r="Q30" s="279">
        <f t="shared" si="2"/>
        <v>46</v>
      </c>
      <c r="R30" s="280">
        <f t="shared" si="3"/>
        <v>0.56944444444444442</v>
      </c>
      <c r="S30" s="280">
        <f t="shared" si="4"/>
        <v>5.5555555555555552E-2</v>
      </c>
      <c r="T30" s="280">
        <f t="shared" si="5"/>
        <v>0</v>
      </c>
      <c r="U30" s="280">
        <f t="shared" si="6"/>
        <v>1.3888888888888888E-2</v>
      </c>
      <c r="V30" s="280">
        <f t="shared" si="7"/>
        <v>0</v>
      </c>
      <c r="W30" s="281">
        <f t="shared" si="8"/>
        <v>0.63888888888888884</v>
      </c>
    </row>
    <row r="31" spans="1:23" ht="12.75" hidden="1">
      <c r="A31" s="269" t="s">
        <v>4654</v>
      </c>
      <c r="B31" s="269" t="s">
        <v>649</v>
      </c>
      <c r="C31" s="276">
        <v>2010</v>
      </c>
      <c r="D31" s="269">
        <v>1</v>
      </c>
      <c r="E31" s="269">
        <v>30</v>
      </c>
      <c r="F31" s="277">
        <v>2</v>
      </c>
      <c r="G31" s="277">
        <v>0</v>
      </c>
      <c r="H31" s="277">
        <v>0</v>
      </c>
      <c r="I31" s="277">
        <v>0</v>
      </c>
      <c r="J31" s="277">
        <v>0</v>
      </c>
      <c r="K31" s="278">
        <f t="shared" si="11"/>
        <v>2</v>
      </c>
      <c r="L31" s="269">
        <f t="shared" ref="L31:P31" si="38">L30+F31</f>
        <v>43</v>
      </c>
      <c r="M31" s="269">
        <f t="shared" si="38"/>
        <v>4</v>
      </c>
      <c r="N31" s="269">
        <f t="shared" si="38"/>
        <v>0</v>
      </c>
      <c r="O31" s="269">
        <f t="shared" si="38"/>
        <v>1</v>
      </c>
      <c r="P31" s="269">
        <f t="shared" si="38"/>
        <v>0</v>
      </c>
      <c r="Q31" s="279">
        <f t="shared" si="2"/>
        <v>48</v>
      </c>
      <c r="R31" s="280">
        <f t="shared" si="3"/>
        <v>0.59722222222222221</v>
      </c>
      <c r="S31" s="280">
        <f t="shared" si="4"/>
        <v>5.5555555555555552E-2</v>
      </c>
      <c r="T31" s="280">
        <f t="shared" si="5"/>
        <v>0</v>
      </c>
      <c r="U31" s="280">
        <f t="shared" si="6"/>
        <v>1.3888888888888888E-2</v>
      </c>
      <c r="V31" s="280">
        <f t="shared" si="7"/>
        <v>0</v>
      </c>
      <c r="W31" s="281">
        <f t="shared" si="8"/>
        <v>0.66666666666666663</v>
      </c>
    </row>
    <row r="32" spans="1:23" ht="12.75" hidden="1">
      <c r="A32" s="269" t="s">
        <v>4654</v>
      </c>
      <c r="B32" s="269" t="s">
        <v>649</v>
      </c>
      <c r="C32" s="276">
        <v>2010</v>
      </c>
      <c r="D32" s="269">
        <v>1</v>
      </c>
      <c r="E32" s="269">
        <v>31</v>
      </c>
      <c r="F32" s="277">
        <v>1</v>
      </c>
      <c r="G32" s="277">
        <v>0</v>
      </c>
      <c r="H32" s="277">
        <v>0</v>
      </c>
      <c r="I32" s="277">
        <v>0</v>
      </c>
      <c r="J32" s="277">
        <v>0</v>
      </c>
      <c r="K32" s="278">
        <f t="shared" si="11"/>
        <v>1</v>
      </c>
      <c r="L32" s="269">
        <f t="shared" ref="L32:P32" si="39">L31+F32</f>
        <v>44</v>
      </c>
      <c r="M32" s="269">
        <f t="shared" si="39"/>
        <v>4</v>
      </c>
      <c r="N32" s="269">
        <f t="shared" si="39"/>
        <v>0</v>
      </c>
      <c r="O32" s="269">
        <f t="shared" si="39"/>
        <v>1</v>
      </c>
      <c r="P32" s="269">
        <f t="shared" si="39"/>
        <v>0</v>
      </c>
      <c r="Q32" s="279">
        <f t="shared" si="2"/>
        <v>49</v>
      </c>
      <c r="R32" s="280">
        <f t="shared" si="3"/>
        <v>0.61111111111111116</v>
      </c>
      <c r="S32" s="280">
        <f t="shared" si="4"/>
        <v>5.5555555555555552E-2</v>
      </c>
      <c r="T32" s="280">
        <f t="shared" si="5"/>
        <v>0</v>
      </c>
      <c r="U32" s="280">
        <f t="shared" si="6"/>
        <v>1.3888888888888888E-2</v>
      </c>
      <c r="V32" s="280">
        <f t="shared" si="7"/>
        <v>0</v>
      </c>
      <c r="W32" s="281">
        <f t="shared" si="8"/>
        <v>0.68055555555555558</v>
      </c>
    </row>
    <row r="33" spans="1:23" ht="12.75" hidden="1">
      <c r="A33" s="269" t="s">
        <v>4654</v>
      </c>
      <c r="B33" s="269" t="s">
        <v>649</v>
      </c>
      <c r="C33" s="276">
        <v>2010</v>
      </c>
      <c r="D33" s="269">
        <v>1</v>
      </c>
      <c r="E33" s="269">
        <v>32</v>
      </c>
      <c r="F33" s="277">
        <v>0</v>
      </c>
      <c r="G33" s="277">
        <v>0</v>
      </c>
      <c r="H33" s="277">
        <v>0</v>
      </c>
      <c r="I33" s="277">
        <v>0</v>
      </c>
      <c r="J33" s="277">
        <v>0</v>
      </c>
      <c r="K33" s="278">
        <f t="shared" si="11"/>
        <v>0</v>
      </c>
      <c r="L33" s="269">
        <f t="shared" ref="L33:P33" si="40">L32+F33</f>
        <v>44</v>
      </c>
      <c r="M33" s="269">
        <f t="shared" si="40"/>
        <v>4</v>
      </c>
      <c r="N33" s="269">
        <f t="shared" si="40"/>
        <v>0</v>
      </c>
      <c r="O33" s="269">
        <f t="shared" si="40"/>
        <v>1</v>
      </c>
      <c r="P33" s="269">
        <f t="shared" si="40"/>
        <v>0</v>
      </c>
      <c r="Q33" s="279">
        <f t="shared" si="2"/>
        <v>49</v>
      </c>
      <c r="R33" s="280">
        <f t="shared" si="3"/>
        <v>0.61111111111111116</v>
      </c>
      <c r="S33" s="280">
        <f t="shared" si="4"/>
        <v>5.5555555555555552E-2</v>
      </c>
      <c r="T33" s="280">
        <f t="shared" si="5"/>
        <v>0</v>
      </c>
      <c r="U33" s="280">
        <f t="shared" si="6"/>
        <v>1.3888888888888888E-2</v>
      </c>
      <c r="V33" s="280">
        <f t="shared" si="7"/>
        <v>0</v>
      </c>
      <c r="W33" s="281">
        <f t="shared" si="8"/>
        <v>0.68055555555555558</v>
      </c>
    </row>
    <row r="34" spans="1:23" ht="12.75" hidden="1">
      <c r="A34" s="269" t="s">
        <v>4654</v>
      </c>
      <c r="B34" s="269" t="s">
        <v>649</v>
      </c>
      <c r="C34" s="276">
        <v>2010</v>
      </c>
      <c r="D34" s="269">
        <v>1</v>
      </c>
      <c r="E34" s="269">
        <v>33</v>
      </c>
      <c r="F34" s="277">
        <v>0</v>
      </c>
      <c r="G34" s="277">
        <v>0</v>
      </c>
      <c r="H34" s="277">
        <v>0</v>
      </c>
      <c r="I34" s="277">
        <v>0</v>
      </c>
      <c r="J34" s="277">
        <v>0</v>
      </c>
      <c r="K34" s="278">
        <f t="shared" si="11"/>
        <v>0</v>
      </c>
      <c r="L34" s="269">
        <f t="shared" ref="L34:P34" si="41">L33+F34</f>
        <v>44</v>
      </c>
      <c r="M34" s="269">
        <f t="shared" si="41"/>
        <v>4</v>
      </c>
      <c r="N34" s="269">
        <f t="shared" si="41"/>
        <v>0</v>
      </c>
      <c r="O34" s="269">
        <f t="shared" si="41"/>
        <v>1</v>
      </c>
      <c r="P34" s="269">
        <f t="shared" si="41"/>
        <v>0</v>
      </c>
      <c r="Q34" s="279">
        <f t="shared" si="2"/>
        <v>49</v>
      </c>
      <c r="R34" s="280">
        <f t="shared" ref="R34:R52" si="42">L34/SP1_IN</f>
        <v>0.61111111111111116</v>
      </c>
      <c r="S34" s="280">
        <f t="shared" ref="S34:S52" si="43">M34/SP1_IN</f>
        <v>5.5555555555555552E-2</v>
      </c>
      <c r="T34" s="280">
        <f t="shared" ref="T34:T52" si="44">N34/SP1_IN</f>
        <v>0</v>
      </c>
      <c r="U34" s="280">
        <f t="shared" ref="U34:U52" si="45">O34/SP1_IN</f>
        <v>1.3888888888888888E-2</v>
      </c>
      <c r="V34" s="280">
        <f t="shared" ref="V34:V52" si="46">P34/SP1_IN</f>
        <v>0</v>
      </c>
      <c r="W34" s="281">
        <f t="shared" si="8"/>
        <v>0.68055555555555558</v>
      </c>
    </row>
    <row r="35" spans="1:23" ht="12.75" hidden="1">
      <c r="A35" s="269" t="s">
        <v>4654</v>
      </c>
      <c r="B35" s="269" t="s">
        <v>649</v>
      </c>
      <c r="C35" s="276">
        <v>2010</v>
      </c>
      <c r="D35" s="269">
        <v>1</v>
      </c>
      <c r="E35" s="269">
        <v>34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8">
        <f t="shared" si="11"/>
        <v>0</v>
      </c>
      <c r="L35" s="269">
        <f t="shared" ref="L35:P35" si="47">L34+F35</f>
        <v>44</v>
      </c>
      <c r="M35" s="269">
        <f t="shared" si="47"/>
        <v>4</v>
      </c>
      <c r="N35" s="269">
        <f t="shared" si="47"/>
        <v>0</v>
      </c>
      <c r="O35" s="269">
        <f t="shared" si="47"/>
        <v>1</v>
      </c>
      <c r="P35" s="269">
        <f t="shared" si="47"/>
        <v>0</v>
      </c>
      <c r="Q35" s="279">
        <f t="shared" si="2"/>
        <v>49</v>
      </c>
      <c r="R35" s="280">
        <f t="shared" si="42"/>
        <v>0.61111111111111116</v>
      </c>
      <c r="S35" s="280">
        <f t="shared" si="43"/>
        <v>5.5555555555555552E-2</v>
      </c>
      <c r="T35" s="280">
        <f t="shared" si="44"/>
        <v>0</v>
      </c>
      <c r="U35" s="280">
        <f t="shared" si="45"/>
        <v>1.3888888888888888E-2</v>
      </c>
      <c r="V35" s="280">
        <f t="shared" si="46"/>
        <v>0</v>
      </c>
      <c r="W35" s="281">
        <f t="shared" si="8"/>
        <v>0.68055555555555558</v>
      </c>
    </row>
    <row r="36" spans="1:23" ht="12.75" hidden="1">
      <c r="A36" s="269" t="s">
        <v>4654</v>
      </c>
      <c r="B36" s="269" t="s">
        <v>649</v>
      </c>
      <c r="C36" s="276">
        <v>2010</v>
      </c>
      <c r="D36" s="269">
        <v>1</v>
      </c>
      <c r="E36" s="269">
        <v>35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8">
        <f t="shared" si="11"/>
        <v>0</v>
      </c>
      <c r="L36" s="269">
        <f t="shared" ref="L36:P36" si="48">L35+F36</f>
        <v>44</v>
      </c>
      <c r="M36" s="269">
        <f t="shared" si="48"/>
        <v>4</v>
      </c>
      <c r="N36" s="269">
        <f t="shared" si="48"/>
        <v>0</v>
      </c>
      <c r="O36" s="269">
        <f t="shared" si="48"/>
        <v>1</v>
      </c>
      <c r="P36" s="269">
        <f t="shared" si="48"/>
        <v>0</v>
      </c>
      <c r="Q36" s="279">
        <f t="shared" si="2"/>
        <v>49</v>
      </c>
      <c r="R36" s="280">
        <f t="shared" si="42"/>
        <v>0.61111111111111116</v>
      </c>
      <c r="S36" s="280">
        <f t="shared" si="43"/>
        <v>5.5555555555555552E-2</v>
      </c>
      <c r="T36" s="280">
        <f t="shared" si="44"/>
        <v>0</v>
      </c>
      <c r="U36" s="280">
        <f t="shared" si="45"/>
        <v>1.3888888888888888E-2</v>
      </c>
      <c r="V36" s="280">
        <f t="shared" si="46"/>
        <v>0</v>
      </c>
      <c r="W36" s="281">
        <f t="shared" si="8"/>
        <v>0.68055555555555558</v>
      </c>
    </row>
    <row r="37" spans="1:23" ht="12.75" hidden="1">
      <c r="A37" s="269" t="s">
        <v>4654</v>
      </c>
      <c r="B37" s="269" t="s">
        <v>649</v>
      </c>
      <c r="C37" s="276">
        <v>2010</v>
      </c>
      <c r="D37" s="269">
        <v>1</v>
      </c>
      <c r="E37" s="269">
        <v>36</v>
      </c>
      <c r="F37" s="277">
        <v>0</v>
      </c>
      <c r="G37" s="277">
        <v>0</v>
      </c>
      <c r="H37" s="277">
        <v>0</v>
      </c>
      <c r="I37" s="277">
        <v>0</v>
      </c>
      <c r="J37" s="277">
        <v>0</v>
      </c>
      <c r="K37" s="278">
        <f t="shared" si="11"/>
        <v>0</v>
      </c>
      <c r="L37" s="269">
        <f t="shared" ref="L37:P37" si="49">L36+F37</f>
        <v>44</v>
      </c>
      <c r="M37" s="269">
        <f t="shared" si="49"/>
        <v>4</v>
      </c>
      <c r="N37" s="269">
        <f t="shared" si="49"/>
        <v>0</v>
      </c>
      <c r="O37" s="269">
        <f t="shared" si="49"/>
        <v>1</v>
      </c>
      <c r="P37" s="269">
        <f t="shared" si="49"/>
        <v>0</v>
      </c>
      <c r="Q37" s="279">
        <f t="shared" si="2"/>
        <v>49</v>
      </c>
      <c r="R37" s="280">
        <f t="shared" si="42"/>
        <v>0.61111111111111116</v>
      </c>
      <c r="S37" s="280">
        <f t="shared" si="43"/>
        <v>5.5555555555555552E-2</v>
      </c>
      <c r="T37" s="280">
        <f t="shared" si="44"/>
        <v>0</v>
      </c>
      <c r="U37" s="280">
        <f t="shared" si="45"/>
        <v>1.3888888888888888E-2</v>
      </c>
      <c r="V37" s="280">
        <f t="shared" si="46"/>
        <v>0</v>
      </c>
      <c r="W37" s="281">
        <f t="shared" si="8"/>
        <v>0.68055555555555558</v>
      </c>
    </row>
    <row r="38" spans="1:23" ht="12.75" hidden="1">
      <c r="A38" s="269" t="s">
        <v>4654</v>
      </c>
      <c r="B38" s="269" t="s">
        <v>649</v>
      </c>
      <c r="C38" s="276">
        <v>2010</v>
      </c>
      <c r="D38" s="269">
        <v>1</v>
      </c>
      <c r="E38" s="269">
        <v>37</v>
      </c>
      <c r="F38" s="277">
        <v>0</v>
      </c>
      <c r="G38" s="277">
        <v>0</v>
      </c>
      <c r="H38" s="277">
        <v>0</v>
      </c>
      <c r="I38" s="277">
        <v>0</v>
      </c>
      <c r="J38" s="277">
        <v>0</v>
      </c>
      <c r="K38" s="278">
        <f t="shared" si="11"/>
        <v>0</v>
      </c>
      <c r="L38" s="269">
        <f t="shared" ref="L38:P38" si="50">L37+F38</f>
        <v>44</v>
      </c>
      <c r="M38" s="269">
        <f t="shared" si="50"/>
        <v>4</v>
      </c>
      <c r="N38" s="269">
        <f t="shared" si="50"/>
        <v>0</v>
      </c>
      <c r="O38" s="269">
        <f t="shared" si="50"/>
        <v>1</v>
      </c>
      <c r="P38" s="269">
        <f t="shared" si="50"/>
        <v>0</v>
      </c>
      <c r="Q38" s="279">
        <f t="shared" si="2"/>
        <v>49</v>
      </c>
      <c r="R38" s="280">
        <f t="shared" si="42"/>
        <v>0.61111111111111116</v>
      </c>
      <c r="S38" s="280">
        <f t="shared" si="43"/>
        <v>5.5555555555555552E-2</v>
      </c>
      <c r="T38" s="280">
        <f t="shared" si="44"/>
        <v>0</v>
      </c>
      <c r="U38" s="280">
        <f t="shared" si="45"/>
        <v>1.3888888888888888E-2</v>
      </c>
      <c r="V38" s="280">
        <f t="shared" si="46"/>
        <v>0</v>
      </c>
      <c r="W38" s="281">
        <f t="shared" si="8"/>
        <v>0.68055555555555558</v>
      </c>
    </row>
    <row r="39" spans="1:23" ht="12.75" hidden="1">
      <c r="A39" s="269" t="s">
        <v>4654</v>
      </c>
      <c r="B39" s="269" t="s">
        <v>649</v>
      </c>
      <c r="C39" s="276">
        <v>2010</v>
      </c>
      <c r="D39" s="269">
        <v>1</v>
      </c>
      <c r="E39" s="269">
        <v>38</v>
      </c>
      <c r="F39" s="277">
        <v>1</v>
      </c>
      <c r="G39" s="277">
        <v>0</v>
      </c>
      <c r="H39" s="277">
        <v>0</v>
      </c>
      <c r="I39" s="277">
        <v>0</v>
      </c>
      <c r="J39" s="277">
        <v>0</v>
      </c>
      <c r="K39" s="278">
        <f t="shared" si="11"/>
        <v>1</v>
      </c>
      <c r="L39" s="269">
        <f t="shared" ref="L39:P39" si="51">L38+F39</f>
        <v>45</v>
      </c>
      <c r="M39" s="269">
        <f t="shared" si="51"/>
        <v>4</v>
      </c>
      <c r="N39" s="269">
        <f t="shared" si="51"/>
        <v>0</v>
      </c>
      <c r="O39" s="269">
        <f t="shared" si="51"/>
        <v>1</v>
      </c>
      <c r="P39" s="269">
        <f t="shared" si="51"/>
        <v>0</v>
      </c>
      <c r="Q39" s="279">
        <f t="shared" si="2"/>
        <v>50</v>
      </c>
      <c r="R39" s="280">
        <f t="shared" si="42"/>
        <v>0.625</v>
      </c>
      <c r="S39" s="280">
        <f t="shared" si="43"/>
        <v>5.5555555555555552E-2</v>
      </c>
      <c r="T39" s="280">
        <f t="shared" si="44"/>
        <v>0</v>
      </c>
      <c r="U39" s="280">
        <f t="shared" si="45"/>
        <v>1.3888888888888888E-2</v>
      </c>
      <c r="V39" s="280">
        <f t="shared" si="46"/>
        <v>0</v>
      </c>
      <c r="W39" s="281">
        <f t="shared" si="8"/>
        <v>0.69444444444444442</v>
      </c>
    </row>
    <row r="40" spans="1:23" ht="12.75" hidden="1">
      <c r="A40" s="269" t="s">
        <v>4654</v>
      </c>
      <c r="B40" s="269" t="s">
        <v>649</v>
      </c>
      <c r="C40" s="276">
        <v>2010</v>
      </c>
      <c r="D40" s="269">
        <v>1</v>
      </c>
      <c r="E40" s="269">
        <v>39</v>
      </c>
      <c r="F40" s="277">
        <v>0</v>
      </c>
      <c r="G40" s="277">
        <v>0</v>
      </c>
      <c r="H40" s="277">
        <v>0</v>
      </c>
      <c r="I40" s="277">
        <v>0</v>
      </c>
      <c r="J40" s="277">
        <v>0</v>
      </c>
      <c r="K40" s="278">
        <f t="shared" si="11"/>
        <v>0</v>
      </c>
      <c r="L40" s="269">
        <f t="shared" ref="L40:P40" si="52">L39+F40</f>
        <v>45</v>
      </c>
      <c r="M40" s="269">
        <f t="shared" si="52"/>
        <v>4</v>
      </c>
      <c r="N40" s="269">
        <f t="shared" si="52"/>
        <v>0</v>
      </c>
      <c r="O40" s="269">
        <f t="shared" si="52"/>
        <v>1</v>
      </c>
      <c r="P40" s="269">
        <f t="shared" si="52"/>
        <v>0</v>
      </c>
      <c r="Q40" s="279">
        <f t="shared" si="2"/>
        <v>50</v>
      </c>
      <c r="R40" s="280">
        <f t="shared" si="42"/>
        <v>0.625</v>
      </c>
      <c r="S40" s="280">
        <f t="shared" si="43"/>
        <v>5.5555555555555552E-2</v>
      </c>
      <c r="T40" s="280">
        <f t="shared" si="44"/>
        <v>0</v>
      </c>
      <c r="U40" s="280">
        <f t="shared" si="45"/>
        <v>1.3888888888888888E-2</v>
      </c>
      <c r="V40" s="280">
        <f t="shared" si="46"/>
        <v>0</v>
      </c>
      <c r="W40" s="281">
        <f t="shared" si="8"/>
        <v>0.69444444444444442</v>
      </c>
    </row>
    <row r="41" spans="1:23" ht="12.75" hidden="1">
      <c r="A41" s="269" t="s">
        <v>4654</v>
      </c>
      <c r="B41" s="269" t="s">
        <v>649</v>
      </c>
      <c r="C41" s="276">
        <v>2010</v>
      </c>
      <c r="D41" s="269">
        <v>1</v>
      </c>
      <c r="E41" s="269">
        <v>40</v>
      </c>
      <c r="F41" s="277">
        <v>0</v>
      </c>
      <c r="G41" s="277">
        <v>0</v>
      </c>
      <c r="H41" s="277">
        <v>0</v>
      </c>
      <c r="I41" s="277">
        <v>0</v>
      </c>
      <c r="J41" s="277">
        <v>0</v>
      </c>
      <c r="K41" s="278">
        <f t="shared" si="11"/>
        <v>0</v>
      </c>
      <c r="L41" s="269">
        <f t="shared" ref="L41:P41" si="53">L40+F41</f>
        <v>45</v>
      </c>
      <c r="M41" s="269">
        <f t="shared" si="53"/>
        <v>4</v>
      </c>
      <c r="N41" s="269">
        <f t="shared" si="53"/>
        <v>0</v>
      </c>
      <c r="O41" s="269">
        <f t="shared" si="53"/>
        <v>1</v>
      </c>
      <c r="P41" s="269">
        <f t="shared" si="53"/>
        <v>0</v>
      </c>
      <c r="Q41" s="279">
        <f t="shared" si="2"/>
        <v>50</v>
      </c>
      <c r="R41" s="280">
        <f t="shared" si="42"/>
        <v>0.625</v>
      </c>
      <c r="S41" s="280">
        <f t="shared" si="43"/>
        <v>5.5555555555555552E-2</v>
      </c>
      <c r="T41" s="280">
        <f t="shared" si="44"/>
        <v>0</v>
      </c>
      <c r="U41" s="280">
        <f t="shared" si="45"/>
        <v>1.3888888888888888E-2</v>
      </c>
      <c r="V41" s="280">
        <f t="shared" si="46"/>
        <v>0</v>
      </c>
      <c r="W41" s="281">
        <f t="shared" si="8"/>
        <v>0.69444444444444442</v>
      </c>
    </row>
    <row r="42" spans="1:23" ht="12.75" hidden="1">
      <c r="A42" s="269" t="s">
        <v>4654</v>
      </c>
      <c r="B42" s="269" t="s">
        <v>649</v>
      </c>
      <c r="C42" s="276">
        <v>2010</v>
      </c>
      <c r="D42" s="269">
        <v>1</v>
      </c>
      <c r="E42" s="269">
        <v>41</v>
      </c>
      <c r="F42" s="277">
        <v>0</v>
      </c>
      <c r="G42" s="277">
        <v>0</v>
      </c>
      <c r="H42" s="277">
        <v>0</v>
      </c>
      <c r="I42" s="277">
        <v>0</v>
      </c>
      <c r="J42" s="277">
        <v>0</v>
      </c>
      <c r="K42" s="278">
        <f t="shared" si="11"/>
        <v>0</v>
      </c>
      <c r="L42" s="269">
        <f t="shared" ref="L42:P42" si="54">L41+F42</f>
        <v>45</v>
      </c>
      <c r="M42" s="269">
        <f t="shared" si="54"/>
        <v>4</v>
      </c>
      <c r="N42" s="269">
        <f t="shared" si="54"/>
        <v>0</v>
      </c>
      <c r="O42" s="269">
        <f t="shared" si="54"/>
        <v>1</v>
      </c>
      <c r="P42" s="269">
        <f t="shared" si="54"/>
        <v>0</v>
      </c>
      <c r="Q42" s="279">
        <f t="shared" si="2"/>
        <v>50</v>
      </c>
      <c r="R42" s="280">
        <f t="shared" si="42"/>
        <v>0.625</v>
      </c>
      <c r="S42" s="280">
        <f t="shared" si="43"/>
        <v>5.5555555555555552E-2</v>
      </c>
      <c r="T42" s="280">
        <f t="shared" si="44"/>
        <v>0</v>
      </c>
      <c r="U42" s="280">
        <f t="shared" si="45"/>
        <v>1.3888888888888888E-2</v>
      </c>
      <c r="V42" s="280">
        <f t="shared" si="46"/>
        <v>0</v>
      </c>
      <c r="W42" s="281">
        <f t="shared" si="8"/>
        <v>0.69444444444444442</v>
      </c>
    </row>
    <row r="43" spans="1:23" ht="12.75" hidden="1">
      <c r="A43" s="269" t="s">
        <v>4654</v>
      </c>
      <c r="B43" s="269" t="s">
        <v>649</v>
      </c>
      <c r="C43" s="276">
        <v>2010</v>
      </c>
      <c r="D43" s="269">
        <v>1</v>
      </c>
      <c r="E43" s="269">
        <v>42</v>
      </c>
      <c r="F43" s="277">
        <v>0</v>
      </c>
      <c r="G43" s="277">
        <v>0</v>
      </c>
      <c r="H43" s="277">
        <v>0</v>
      </c>
      <c r="I43" s="277">
        <v>0</v>
      </c>
      <c r="J43" s="277">
        <v>0</v>
      </c>
      <c r="K43" s="278">
        <f t="shared" si="11"/>
        <v>0</v>
      </c>
      <c r="L43" s="269">
        <f t="shared" ref="L43:P43" si="55">L42+F43</f>
        <v>45</v>
      </c>
      <c r="M43" s="269">
        <f t="shared" si="55"/>
        <v>4</v>
      </c>
      <c r="N43" s="269">
        <f t="shared" si="55"/>
        <v>0</v>
      </c>
      <c r="O43" s="269">
        <f t="shared" si="55"/>
        <v>1</v>
      </c>
      <c r="P43" s="269">
        <f t="shared" si="55"/>
        <v>0</v>
      </c>
      <c r="Q43" s="279">
        <f t="shared" si="2"/>
        <v>50</v>
      </c>
      <c r="R43" s="280">
        <f t="shared" si="42"/>
        <v>0.625</v>
      </c>
      <c r="S43" s="280">
        <f t="shared" si="43"/>
        <v>5.5555555555555552E-2</v>
      </c>
      <c r="T43" s="280">
        <f t="shared" si="44"/>
        <v>0</v>
      </c>
      <c r="U43" s="280">
        <f t="shared" si="45"/>
        <v>1.3888888888888888E-2</v>
      </c>
      <c r="V43" s="280">
        <f t="shared" si="46"/>
        <v>0</v>
      </c>
      <c r="W43" s="281">
        <f t="shared" si="8"/>
        <v>0.69444444444444442</v>
      </c>
    </row>
    <row r="44" spans="1:23" ht="12.75" hidden="1">
      <c r="A44" s="269" t="s">
        <v>4654</v>
      </c>
      <c r="B44" s="269" t="s">
        <v>649</v>
      </c>
      <c r="C44" s="276">
        <v>2010</v>
      </c>
      <c r="D44" s="269">
        <v>1</v>
      </c>
      <c r="E44" s="269">
        <v>43</v>
      </c>
      <c r="F44" s="277">
        <v>0</v>
      </c>
      <c r="G44" s="277">
        <v>0</v>
      </c>
      <c r="H44" s="277">
        <v>0</v>
      </c>
      <c r="I44" s="277">
        <v>0</v>
      </c>
      <c r="J44" s="277">
        <v>0</v>
      </c>
      <c r="K44" s="278">
        <f t="shared" si="11"/>
        <v>0</v>
      </c>
      <c r="L44" s="269">
        <f t="shared" ref="L44:P44" si="56">L43+F44</f>
        <v>45</v>
      </c>
      <c r="M44" s="269">
        <f t="shared" si="56"/>
        <v>4</v>
      </c>
      <c r="N44" s="269">
        <f t="shared" si="56"/>
        <v>0</v>
      </c>
      <c r="O44" s="269">
        <f t="shared" si="56"/>
        <v>1</v>
      </c>
      <c r="P44" s="269">
        <f t="shared" si="56"/>
        <v>0</v>
      </c>
      <c r="Q44" s="279">
        <f t="shared" si="2"/>
        <v>50</v>
      </c>
      <c r="R44" s="280">
        <f t="shared" si="42"/>
        <v>0.625</v>
      </c>
      <c r="S44" s="280">
        <f t="shared" si="43"/>
        <v>5.5555555555555552E-2</v>
      </c>
      <c r="T44" s="280">
        <f t="shared" si="44"/>
        <v>0</v>
      </c>
      <c r="U44" s="280">
        <f t="shared" si="45"/>
        <v>1.3888888888888888E-2</v>
      </c>
      <c r="V44" s="280">
        <f t="shared" si="46"/>
        <v>0</v>
      </c>
      <c r="W44" s="281">
        <f t="shared" si="8"/>
        <v>0.69444444444444442</v>
      </c>
    </row>
    <row r="45" spans="1:23" ht="12.75" hidden="1">
      <c r="A45" s="269" t="s">
        <v>4654</v>
      </c>
      <c r="B45" s="269" t="s">
        <v>649</v>
      </c>
      <c r="C45" s="276">
        <v>2011</v>
      </c>
      <c r="D45" s="269">
        <v>1</v>
      </c>
      <c r="E45" s="269">
        <v>44</v>
      </c>
      <c r="F45" s="277">
        <v>0</v>
      </c>
      <c r="G45" s="277">
        <v>0</v>
      </c>
      <c r="H45" s="277">
        <v>0</v>
      </c>
      <c r="I45" s="277">
        <v>0</v>
      </c>
      <c r="J45" s="277">
        <v>0</v>
      </c>
      <c r="K45" s="278">
        <f t="shared" si="11"/>
        <v>0</v>
      </c>
      <c r="L45" s="269">
        <f t="shared" ref="L45:P45" si="57">L44+F45</f>
        <v>45</v>
      </c>
      <c r="M45" s="269">
        <f t="shared" si="57"/>
        <v>4</v>
      </c>
      <c r="N45" s="269">
        <f t="shared" si="57"/>
        <v>0</v>
      </c>
      <c r="O45" s="269">
        <f t="shared" si="57"/>
        <v>1</v>
      </c>
      <c r="P45" s="269">
        <f t="shared" si="57"/>
        <v>0</v>
      </c>
      <c r="Q45" s="279">
        <f t="shared" si="2"/>
        <v>50</v>
      </c>
      <c r="R45" s="280">
        <f t="shared" si="42"/>
        <v>0.625</v>
      </c>
      <c r="S45" s="280">
        <f t="shared" si="43"/>
        <v>5.5555555555555552E-2</v>
      </c>
      <c r="T45" s="280">
        <f t="shared" si="44"/>
        <v>0</v>
      </c>
      <c r="U45" s="280">
        <f t="shared" si="45"/>
        <v>1.3888888888888888E-2</v>
      </c>
      <c r="V45" s="280">
        <f t="shared" si="46"/>
        <v>0</v>
      </c>
      <c r="W45" s="281">
        <f t="shared" si="8"/>
        <v>0.69444444444444442</v>
      </c>
    </row>
    <row r="46" spans="1:23" ht="12.75" hidden="1">
      <c r="A46" s="269" t="s">
        <v>4654</v>
      </c>
      <c r="B46" s="269" t="s">
        <v>649</v>
      </c>
      <c r="C46" s="276">
        <v>2011</v>
      </c>
      <c r="D46" s="269">
        <v>1</v>
      </c>
      <c r="E46" s="269">
        <v>45</v>
      </c>
      <c r="F46" s="277">
        <v>0</v>
      </c>
      <c r="G46" s="277">
        <v>0</v>
      </c>
      <c r="H46" s="277">
        <v>0</v>
      </c>
      <c r="I46" s="277">
        <v>0</v>
      </c>
      <c r="J46" s="277">
        <v>0</v>
      </c>
      <c r="K46" s="278">
        <f t="shared" si="11"/>
        <v>0</v>
      </c>
      <c r="L46" s="269">
        <f t="shared" ref="L46:P46" si="58">L45+F46</f>
        <v>45</v>
      </c>
      <c r="M46" s="269">
        <f t="shared" si="58"/>
        <v>4</v>
      </c>
      <c r="N46" s="269">
        <f t="shared" si="58"/>
        <v>0</v>
      </c>
      <c r="O46" s="269">
        <f t="shared" si="58"/>
        <v>1</v>
      </c>
      <c r="P46" s="269">
        <f t="shared" si="58"/>
        <v>0</v>
      </c>
      <c r="Q46" s="279">
        <f t="shared" si="2"/>
        <v>50</v>
      </c>
      <c r="R46" s="280">
        <f t="shared" si="42"/>
        <v>0.625</v>
      </c>
      <c r="S46" s="280">
        <f t="shared" si="43"/>
        <v>5.5555555555555552E-2</v>
      </c>
      <c r="T46" s="280">
        <f t="shared" si="44"/>
        <v>0</v>
      </c>
      <c r="U46" s="280">
        <f t="shared" si="45"/>
        <v>1.3888888888888888E-2</v>
      </c>
      <c r="V46" s="280">
        <f t="shared" si="46"/>
        <v>0</v>
      </c>
      <c r="W46" s="281">
        <f t="shared" si="8"/>
        <v>0.69444444444444442</v>
      </c>
    </row>
    <row r="47" spans="1:23" ht="12.75" hidden="1">
      <c r="A47" s="269" t="s">
        <v>4654</v>
      </c>
      <c r="B47" s="269" t="s">
        <v>649</v>
      </c>
      <c r="C47" s="276">
        <v>2011</v>
      </c>
      <c r="D47" s="269">
        <v>1</v>
      </c>
      <c r="E47" s="269">
        <v>46</v>
      </c>
      <c r="F47" s="277">
        <v>0</v>
      </c>
      <c r="G47" s="277">
        <v>0</v>
      </c>
      <c r="H47" s="277">
        <v>0</v>
      </c>
      <c r="I47" s="277">
        <v>0</v>
      </c>
      <c r="J47" s="277">
        <v>0</v>
      </c>
      <c r="K47" s="278">
        <f t="shared" si="11"/>
        <v>0</v>
      </c>
      <c r="L47" s="269">
        <f t="shared" ref="L47:P47" si="59">L46+F47</f>
        <v>45</v>
      </c>
      <c r="M47" s="269">
        <f t="shared" si="59"/>
        <v>4</v>
      </c>
      <c r="N47" s="269">
        <f t="shared" si="59"/>
        <v>0</v>
      </c>
      <c r="O47" s="269">
        <f t="shared" si="59"/>
        <v>1</v>
      </c>
      <c r="P47" s="269">
        <f t="shared" si="59"/>
        <v>0</v>
      </c>
      <c r="Q47" s="279">
        <f t="shared" si="2"/>
        <v>50</v>
      </c>
      <c r="R47" s="280">
        <f t="shared" si="42"/>
        <v>0.625</v>
      </c>
      <c r="S47" s="280">
        <f t="shared" si="43"/>
        <v>5.5555555555555552E-2</v>
      </c>
      <c r="T47" s="280">
        <f t="shared" si="44"/>
        <v>0</v>
      </c>
      <c r="U47" s="280">
        <f t="shared" si="45"/>
        <v>1.3888888888888888E-2</v>
      </c>
      <c r="V47" s="280">
        <f t="shared" si="46"/>
        <v>0</v>
      </c>
      <c r="W47" s="281">
        <f t="shared" si="8"/>
        <v>0.69444444444444442</v>
      </c>
    </row>
    <row r="48" spans="1:23" ht="12.75" hidden="1">
      <c r="A48" s="269" t="s">
        <v>4654</v>
      </c>
      <c r="B48" s="269" t="s">
        <v>649</v>
      </c>
      <c r="C48" s="276">
        <v>2011</v>
      </c>
      <c r="D48" s="269">
        <v>1</v>
      </c>
      <c r="E48" s="269">
        <v>47</v>
      </c>
      <c r="F48" s="277">
        <v>0</v>
      </c>
      <c r="G48" s="277">
        <v>0</v>
      </c>
      <c r="H48" s="277">
        <v>0</v>
      </c>
      <c r="I48" s="277">
        <v>0</v>
      </c>
      <c r="J48" s="277">
        <v>0</v>
      </c>
      <c r="K48" s="278">
        <f t="shared" si="11"/>
        <v>0</v>
      </c>
      <c r="L48" s="269">
        <f t="shared" ref="L48:P48" si="60">L47+F48</f>
        <v>45</v>
      </c>
      <c r="M48" s="269">
        <f t="shared" si="60"/>
        <v>4</v>
      </c>
      <c r="N48" s="269">
        <f t="shared" si="60"/>
        <v>0</v>
      </c>
      <c r="O48" s="269">
        <f t="shared" si="60"/>
        <v>1</v>
      </c>
      <c r="P48" s="269">
        <f t="shared" si="60"/>
        <v>0</v>
      </c>
      <c r="Q48" s="279">
        <f t="shared" si="2"/>
        <v>50</v>
      </c>
      <c r="R48" s="280">
        <f t="shared" si="42"/>
        <v>0.625</v>
      </c>
      <c r="S48" s="280">
        <f t="shared" si="43"/>
        <v>5.5555555555555552E-2</v>
      </c>
      <c r="T48" s="280">
        <f t="shared" si="44"/>
        <v>0</v>
      </c>
      <c r="U48" s="280">
        <f t="shared" si="45"/>
        <v>1.3888888888888888E-2</v>
      </c>
      <c r="V48" s="280">
        <f t="shared" si="46"/>
        <v>0</v>
      </c>
      <c r="W48" s="281">
        <f t="shared" si="8"/>
        <v>0.69444444444444442</v>
      </c>
    </row>
    <row r="49" spans="1:23" ht="12.75" hidden="1">
      <c r="A49" s="269" t="s">
        <v>4654</v>
      </c>
      <c r="B49" s="269" t="s">
        <v>649</v>
      </c>
      <c r="C49" s="276">
        <v>2011</v>
      </c>
      <c r="D49" s="269">
        <v>1</v>
      </c>
      <c r="E49" s="269">
        <v>48</v>
      </c>
      <c r="F49" s="277">
        <v>0</v>
      </c>
      <c r="G49" s="277">
        <v>0</v>
      </c>
      <c r="H49" s="277">
        <v>0</v>
      </c>
      <c r="I49" s="277">
        <v>0</v>
      </c>
      <c r="J49" s="277">
        <v>0</v>
      </c>
      <c r="K49" s="278">
        <f t="shared" si="11"/>
        <v>0</v>
      </c>
      <c r="L49" s="269">
        <f t="shared" ref="L49:P49" si="61">L48+F49</f>
        <v>45</v>
      </c>
      <c r="M49" s="269">
        <f t="shared" si="61"/>
        <v>4</v>
      </c>
      <c r="N49" s="269">
        <f t="shared" si="61"/>
        <v>0</v>
      </c>
      <c r="O49" s="269">
        <f t="shared" si="61"/>
        <v>1</v>
      </c>
      <c r="P49" s="269">
        <f t="shared" si="61"/>
        <v>0</v>
      </c>
      <c r="Q49" s="279">
        <f t="shared" si="2"/>
        <v>50</v>
      </c>
      <c r="R49" s="280">
        <f t="shared" si="42"/>
        <v>0.625</v>
      </c>
      <c r="S49" s="280">
        <f t="shared" si="43"/>
        <v>5.5555555555555552E-2</v>
      </c>
      <c r="T49" s="280">
        <f t="shared" si="44"/>
        <v>0</v>
      </c>
      <c r="U49" s="280">
        <f t="shared" si="45"/>
        <v>1.3888888888888888E-2</v>
      </c>
      <c r="V49" s="280">
        <f t="shared" si="46"/>
        <v>0</v>
      </c>
      <c r="W49" s="281">
        <f t="shared" si="8"/>
        <v>0.69444444444444442</v>
      </c>
    </row>
    <row r="50" spans="1:23" ht="12.75" hidden="1">
      <c r="A50" s="269" t="s">
        <v>4654</v>
      </c>
      <c r="B50" s="269" t="s">
        <v>649</v>
      </c>
      <c r="C50" s="276">
        <v>2011</v>
      </c>
      <c r="D50" s="269">
        <v>1</v>
      </c>
      <c r="E50" s="269">
        <v>49</v>
      </c>
      <c r="F50" s="277">
        <v>0</v>
      </c>
      <c r="G50" s="277">
        <v>0</v>
      </c>
      <c r="H50" s="277">
        <v>0</v>
      </c>
      <c r="I50" s="277">
        <v>0</v>
      </c>
      <c r="J50" s="277">
        <v>0</v>
      </c>
      <c r="K50" s="278">
        <f t="shared" si="11"/>
        <v>0</v>
      </c>
      <c r="L50" s="269">
        <f t="shared" ref="L50:P50" si="62">L49+F50</f>
        <v>45</v>
      </c>
      <c r="M50" s="269">
        <f t="shared" si="62"/>
        <v>4</v>
      </c>
      <c r="N50" s="269">
        <f t="shared" si="62"/>
        <v>0</v>
      </c>
      <c r="O50" s="269">
        <f t="shared" si="62"/>
        <v>1</v>
      </c>
      <c r="P50" s="269">
        <f t="shared" si="62"/>
        <v>0</v>
      </c>
      <c r="Q50" s="279">
        <f t="shared" si="2"/>
        <v>50</v>
      </c>
      <c r="R50" s="280">
        <f t="shared" si="42"/>
        <v>0.625</v>
      </c>
      <c r="S50" s="280">
        <f t="shared" si="43"/>
        <v>5.5555555555555552E-2</v>
      </c>
      <c r="T50" s="280">
        <f t="shared" si="44"/>
        <v>0</v>
      </c>
      <c r="U50" s="280">
        <f t="shared" si="45"/>
        <v>1.3888888888888888E-2</v>
      </c>
      <c r="V50" s="280">
        <f t="shared" si="46"/>
        <v>0</v>
      </c>
      <c r="W50" s="281">
        <f t="shared" si="8"/>
        <v>0.69444444444444442</v>
      </c>
    </row>
    <row r="51" spans="1:23" ht="12.75" hidden="1">
      <c r="A51" s="269" t="s">
        <v>4654</v>
      </c>
      <c r="B51" s="269" t="s">
        <v>649</v>
      </c>
      <c r="C51" s="276">
        <v>2011</v>
      </c>
      <c r="D51" s="269">
        <v>1</v>
      </c>
      <c r="E51" s="269">
        <v>50</v>
      </c>
      <c r="F51" s="277">
        <v>0</v>
      </c>
      <c r="G51" s="277">
        <v>0</v>
      </c>
      <c r="H51" s="277">
        <v>0</v>
      </c>
      <c r="I51" s="277">
        <v>0</v>
      </c>
      <c r="J51" s="277">
        <v>0</v>
      </c>
      <c r="K51" s="278">
        <f t="shared" si="11"/>
        <v>0</v>
      </c>
      <c r="L51" s="269">
        <f t="shared" ref="L51:P51" si="63">L50+F51</f>
        <v>45</v>
      </c>
      <c r="M51" s="269">
        <f t="shared" si="63"/>
        <v>4</v>
      </c>
      <c r="N51" s="269">
        <f t="shared" si="63"/>
        <v>0</v>
      </c>
      <c r="O51" s="269">
        <f t="shared" si="63"/>
        <v>1</v>
      </c>
      <c r="P51" s="269">
        <f t="shared" si="63"/>
        <v>0</v>
      </c>
      <c r="Q51" s="279">
        <f t="shared" si="2"/>
        <v>50</v>
      </c>
      <c r="R51" s="280">
        <f t="shared" si="42"/>
        <v>0.625</v>
      </c>
      <c r="S51" s="280">
        <f t="shared" si="43"/>
        <v>5.5555555555555552E-2</v>
      </c>
      <c r="T51" s="280">
        <f t="shared" si="44"/>
        <v>0</v>
      </c>
      <c r="U51" s="280">
        <f t="shared" si="45"/>
        <v>1.3888888888888888E-2</v>
      </c>
      <c r="V51" s="280">
        <f t="shared" si="46"/>
        <v>0</v>
      </c>
      <c r="W51" s="281">
        <f t="shared" si="8"/>
        <v>0.69444444444444442</v>
      </c>
    </row>
    <row r="52" spans="1:23" ht="12.75" hidden="1">
      <c r="A52" s="269" t="s">
        <v>4654</v>
      </c>
      <c r="B52" s="269" t="s">
        <v>649</v>
      </c>
      <c r="C52" s="276">
        <v>2011</v>
      </c>
      <c r="D52" s="269">
        <v>1</v>
      </c>
      <c r="E52" s="269">
        <v>51</v>
      </c>
      <c r="F52" s="277">
        <v>0</v>
      </c>
      <c r="G52" s="277">
        <v>0</v>
      </c>
      <c r="H52" s="277">
        <v>0</v>
      </c>
      <c r="I52" s="277">
        <v>2</v>
      </c>
      <c r="J52" s="277">
        <v>0</v>
      </c>
      <c r="K52" s="278">
        <f t="shared" si="11"/>
        <v>2</v>
      </c>
      <c r="L52" s="269">
        <f t="shared" ref="L52:P52" si="64">L51+F52</f>
        <v>45</v>
      </c>
      <c r="M52" s="269">
        <f t="shared" si="64"/>
        <v>4</v>
      </c>
      <c r="N52" s="269">
        <f t="shared" si="64"/>
        <v>0</v>
      </c>
      <c r="O52" s="269">
        <f t="shared" si="64"/>
        <v>3</v>
      </c>
      <c r="P52" s="269">
        <f t="shared" si="64"/>
        <v>0</v>
      </c>
      <c r="Q52" s="279">
        <f t="shared" si="2"/>
        <v>52</v>
      </c>
      <c r="R52" s="280">
        <f t="shared" si="42"/>
        <v>0.625</v>
      </c>
      <c r="S52" s="280">
        <f t="shared" si="43"/>
        <v>5.5555555555555552E-2</v>
      </c>
      <c r="T52" s="280">
        <f t="shared" si="44"/>
        <v>0</v>
      </c>
      <c r="U52" s="280">
        <f t="shared" si="45"/>
        <v>4.1666666666666664E-2</v>
      </c>
      <c r="V52" s="280">
        <f t="shared" si="46"/>
        <v>0</v>
      </c>
      <c r="W52" s="281">
        <f t="shared" si="8"/>
        <v>0.72222222222222221</v>
      </c>
    </row>
    <row r="53" spans="1:23" ht="12.75" hidden="1">
      <c r="A53" s="269" t="s">
        <v>4655</v>
      </c>
      <c r="B53" s="269" t="s">
        <v>649</v>
      </c>
      <c r="C53" s="276">
        <v>2014</v>
      </c>
      <c r="D53" s="269">
        <v>1</v>
      </c>
      <c r="E53" s="269">
        <v>1</v>
      </c>
      <c r="F53" s="283">
        <v>23</v>
      </c>
      <c r="G53" s="283">
        <v>4</v>
      </c>
      <c r="H53" s="283">
        <v>0</v>
      </c>
      <c r="I53" s="283">
        <v>0</v>
      </c>
      <c r="J53" s="282">
        <v>0</v>
      </c>
      <c r="K53" s="278">
        <f t="shared" si="11"/>
        <v>27</v>
      </c>
      <c r="L53" s="269">
        <f t="shared" ref="L53:P53" si="65">F53</f>
        <v>23</v>
      </c>
      <c r="M53" s="269">
        <f t="shared" si="65"/>
        <v>4</v>
      </c>
      <c r="N53" s="269">
        <f t="shared" si="65"/>
        <v>0</v>
      </c>
      <c r="O53" s="269">
        <f t="shared" si="65"/>
        <v>0</v>
      </c>
      <c r="P53" s="269">
        <f t="shared" si="65"/>
        <v>0</v>
      </c>
      <c r="Q53" s="279">
        <f t="shared" si="2"/>
        <v>27</v>
      </c>
      <c r="R53" s="280">
        <f t="shared" ref="R53:R84" si="66">L53/MB2_IN</f>
        <v>0.27380952380952384</v>
      </c>
      <c r="S53" s="280">
        <f t="shared" ref="S53:S84" si="67">M53/MB2_IN</f>
        <v>4.7619047619047616E-2</v>
      </c>
      <c r="T53" s="280">
        <f t="shared" ref="T53:T84" si="68">N53/MB2_IN</f>
        <v>0</v>
      </c>
      <c r="U53" s="280">
        <f t="shared" ref="U53:U84" si="69">O53/MB2_IN</f>
        <v>0</v>
      </c>
      <c r="V53" s="280">
        <f t="shared" ref="V53:V84" si="70">P53/MB2_IN</f>
        <v>0</v>
      </c>
      <c r="W53" s="281">
        <f t="shared" ref="W53:W84" si="71">Q53/MB2_IN</f>
        <v>0.32142857142857145</v>
      </c>
    </row>
    <row r="54" spans="1:23" ht="12.75" hidden="1">
      <c r="A54" s="269" t="s">
        <v>4655</v>
      </c>
      <c r="B54" s="269" t="s">
        <v>649</v>
      </c>
      <c r="C54" s="276">
        <v>2014</v>
      </c>
      <c r="D54" s="269">
        <v>1</v>
      </c>
      <c r="E54" s="269">
        <v>2</v>
      </c>
      <c r="F54" s="283">
        <v>6</v>
      </c>
      <c r="G54" s="283">
        <v>1</v>
      </c>
      <c r="H54" s="283">
        <v>0</v>
      </c>
      <c r="I54" s="283">
        <v>0</v>
      </c>
      <c r="J54" s="282">
        <v>0</v>
      </c>
      <c r="K54" s="278">
        <f t="shared" si="11"/>
        <v>7</v>
      </c>
      <c r="L54" s="269">
        <f t="shared" ref="L54:P54" si="72">L53+F54</f>
        <v>29</v>
      </c>
      <c r="M54" s="269">
        <f t="shared" si="72"/>
        <v>5</v>
      </c>
      <c r="N54" s="269">
        <f t="shared" si="72"/>
        <v>0</v>
      </c>
      <c r="O54" s="269">
        <f t="shared" si="72"/>
        <v>0</v>
      </c>
      <c r="P54" s="269">
        <f t="shared" si="72"/>
        <v>0</v>
      </c>
      <c r="Q54" s="279">
        <f t="shared" si="2"/>
        <v>34</v>
      </c>
      <c r="R54" s="280">
        <f t="shared" si="66"/>
        <v>0.34523809523809523</v>
      </c>
      <c r="S54" s="280">
        <f t="shared" si="67"/>
        <v>5.9523809523809521E-2</v>
      </c>
      <c r="T54" s="280">
        <f t="shared" si="68"/>
        <v>0</v>
      </c>
      <c r="U54" s="280">
        <f t="shared" si="69"/>
        <v>0</v>
      </c>
      <c r="V54" s="280">
        <f t="shared" si="70"/>
        <v>0</v>
      </c>
      <c r="W54" s="281">
        <f t="shared" si="71"/>
        <v>0.40476190476190477</v>
      </c>
    </row>
    <row r="55" spans="1:23" ht="12.75" hidden="1">
      <c r="A55" s="269" t="s">
        <v>4655</v>
      </c>
      <c r="B55" s="269" t="s">
        <v>649</v>
      </c>
      <c r="C55" s="276">
        <v>2014</v>
      </c>
      <c r="D55" s="269">
        <v>1</v>
      </c>
      <c r="E55" s="269">
        <v>3</v>
      </c>
      <c r="F55" s="283">
        <v>1</v>
      </c>
      <c r="G55" s="283">
        <v>2</v>
      </c>
      <c r="H55" s="283">
        <v>0</v>
      </c>
      <c r="I55" s="283">
        <v>0</v>
      </c>
      <c r="J55" s="282">
        <v>0</v>
      </c>
      <c r="K55" s="278">
        <f t="shared" si="11"/>
        <v>3</v>
      </c>
      <c r="L55" s="269">
        <f t="shared" ref="L55:P55" si="73">L54+F55</f>
        <v>30</v>
      </c>
      <c r="M55" s="269">
        <f t="shared" si="73"/>
        <v>7</v>
      </c>
      <c r="N55" s="269">
        <f t="shared" si="73"/>
        <v>0</v>
      </c>
      <c r="O55" s="269">
        <f t="shared" si="73"/>
        <v>0</v>
      </c>
      <c r="P55" s="269">
        <f t="shared" si="73"/>
        <v>0</v>
      </c>
      <c r="Q55" s="279">
        <f t="shared" si="2"/>
        <v>37</v>
      </c>
      <c r="R55" s="280">
        <f t="shared" si="66"/>
        <v>0.35714285714285715</v>
      </c>
      <c r="S55" s="280">
        <f t="shared" si="67"/>
        <v>8.3333333333333329E-2</v>
      </c>
      <c r="T55" s="280">
        <f t="shared" si="68"/>
        <v>0</v>
      </c>
      <c r="U55" s="280">
        <f t="shared" si="69"/>
        <v>0</v>
      </c>
      <c r="V55" s="280">
        <f t="shared" si="70"/>
        <v>0</v>
      </c>
      <c r="W55" s="281">
        <f t="shared" si="71"/>
        <v>0.44047619047619047</v>
      </c>
    </row>
    <row r="56" spans="1:23" ht="12.75" hidden="1">
      <c r="A56" s="269" t="s">
        <v>4655</v>
      </c>
      <c r="B56" s="269" t="s">
        <v>649</v>
      </c>
      <c r="C56" s="276">
        <v>2014</v>
      </c>
      <c r="D56" s="269">
        <v>1</v>
      </c>
      <c r="E56" s="269">
        <v>4</v>
      </c>
      <c r="F56" s="283">
        <v>15</v>
      </c>
      <c r="G56" s="283">
        <v>1</v>
      </c>
      <c r="H56" s="283">
        <v>0</v>
      </c>
      <c r="I56" s="283">
        <v>0</v>
      </c>
      <c r="J56" s="282">
        <v>0</v>
      </c>
      <c r="K56" s="278">
        <f t="shared" si="11"/>
        <v>16</v>
      </c>
      <c r="L56" s="269">
        <f t="shared" ref="L56:P56" si="74">L55+F56</f>
        <v>45</v>
      </c>
      <c r="M56" s="269">
        <f t="shared" si="74"/>
        <v>8</v>
      </c>
      <c r="N56" s="269">
        <f t="shared" si="74"/>
        <v>0</v>
      </c>
      <c r="O56" s="269">
        <f t="shared" si="74"/>
        <v>0</v>
      </c>
      <c r="P56" s="269">
        <f t="shared" si="74"/>
        <v>0</v>
      </c>
      <c r="Q56" s="279">
        <f t="shared" si="2"/>
        <v>53</v>
      </c>
      <c r="R56" s="280">
        <f t="shared" si="66"/>
        <v>0.5357142857142857</v>
      </c>
      <c r="S56" s="280">
        <f t="shared" si="67"/>
        <v>9.5238095238095233E-2</v>
      </c>
      <c r="T56" s="280">
        <f t="shared" si="68"/>
        <v>0</v>
      </c>
      <c r="U56" s="280">
        <f t="shared" si="69"/>
        <v>0</v>
      </c>
      <c r="V56" s="280">
        <f t="shared" si="70"/>
        <v>0</v>
      </c>
      <c r="W56" s="281">
        <f t="shared" si="71"/>
        <v>0.63095238095238093</v>
      </c>
    </row>
    <row r="57" spans="1:23" ht="12.75" hidden="1">
      <c r="A57" s="269" t="s">
        <v>4655</v>
      </c>
      <c r="B57" s="269" t="s">
        <v>649</v>
      </c>
      <c r="C57" s="276">
        <v>2014</v>
      </c>
      <c r="D57" s="269">
        <v>1</v>
      </c>
      <c r="E57" s="269">
        <v>5</v>
      </c>
      <c r="F57" s="283">
        <v>2</v>
      </c>
      <c r="G57" s="283">
        <v>0</v>
      </c>
      <c r="H57" s="283">
        <v>0</v>
      </c>
      <c r="I57" s="283">
        <v>0</v>
      </c>
      <c r="J57" s="282">
        <v>0</v>
      </c>
      <c r="K57" s="278">
        <f t="shared" si="11"/>
        <v>2</v>
      </c>
      <c r="L57" s="269">
        <f t="shared" ref="L57:P57" si="75">L56+F57</f>
        <v>47</v>
      </c>
      <c r="M57" s="269">
        <f t="shared" si="75"/>
        <v>8</v>
      </c>
      <c r="N57" s="269">
        <f t="shared" si="75"/>
        <v>0</v>
      </c>
      <c r="O57" s="269">
        <f t="shared" si="75"/>
        <v>0</v>
      </c>
      <c r="P57" s="269">
        <f t="shared" si="75"/>
        <v>0</v>
      </c>
      <c r="Q57" s="279">
        <f t="shared" si="2"/>
        <v>55</v>
      </c>
      <c r="R57" s="280">
        <f t="shared" si="66"/>
        <v>0.55952380952380953</v>
      </c>
      <c r="S57" s="280">
        <f t="shared" si="67"/>
        <v>9.5238095238095233E-2</v>
      </c>
      <c r="T57" s="280">
        <f t="shared" si="68"/>
        <v>0</v>
      </c>
      <c r="U57" s="280">
        <f t="shared" si="69"/>
        <v>0</v>
      </c>
      <c r="V57" s="280">
        <f t="shared" si="70"/>
        <v>0</v>
      </c>
      <c r="W57" s="281">
        <f t="shared" si="71"/>
        <v>0.65476190476190477</v>
      </c>
    </row>
    <row r="58" spans="1:23" ht="12.75" hidden="1">
      <c r="A58" s="269" t="s">
        <v>4655</v>
      </c>
      <c r="B58" s="269" t="s">
        <v>649</v>
      </c>
      <c r="C58" s="276">
        <v>2014</v>
      </c>
      <c r="D58" s="269">
        <v>1</v>
      </c>
      <c r="E58" s="269">
        <v>6</v>
      </c>
      <c r="F58" s="283">
        <v>3</v>
      </c>
      <c r="G58" s="283">
        <v>0</v>
      </c>
      <c r="H58" s="283">
        <v>0</v>
      </c>
      <c r="I58" s="283">
        <v>0</v>
      </c>
      <c r="J58" s="282">
        <v>0</v>
      </c>
      <c r="K58" s="278">
        <f t="shared" si="11"/>
        <v>3</v>
      </c>
      <c r="L58" s="269">
        <f t="shared" ref="L58:P58" si="76">L57+F58</f>
        <v>50</v>
      </c>
      <c r="M58" s="269">
        <f t="shared" si="76"/>
        <v>8</v>
      </c>
      <c r="N58" s="269">
        <f t="shared" si="76"/>
        <v>0</v>
      </c>
      <c r="O58" s="269">
        <f t="shared" si="76"/>
        <v>0</v>
      </c>
      <c r="P58" s="269">
        <f t="shared" si="76"/>
        <v>0</v>
      </c>
      <c r="Q58" s="279">
        <f t="shared" si="2"/>
        <v>58</v>
      </c>
      <c r="R58" s="280">
        <f t="shared" si="66"/>
        <v>0.59523809523809523</v>
      </c>
      <c r="S58" s="280">
        <f t="shared" si="67"/>
        <v>9.5238095238095233E-2</v>
      </c>
      <c r="T58" s="280">
        <f t="shared" si="68"/>
        <v>0</v>
      </c>
      <c r="U58" s="280">
        <f t="shared" si="69"/>
        <v>0</v>
      </c>
      <c r="V58" s="280">
        <f t="shared" si="70"/>
        <v>0</v>
      </c>
      <c r="W58" s="281">
        <f t="shared" si="71"/>
        <v>0.69047619047619047</v>
      </c>
    </row>
    <row r="59" spans="1:23" ht="12.75" hidden="1">
      <c r="A59" s="269" t="s">
        <v>4655</v>
      </c>
      <c r="B59" s="269" t="s">
        <v>649</v>
      </c>
      <c r="C59" s="276">
        <v>2014</v>
      </c>
      <c r="D59" s="269">
        <v>1</v>
      </c>
      <c r="E59" s="269">
        <v>7</v>
      </c>
      <c r="F59" s="283">
        <v>0</v>
      </c>
      <c r="G59" s="283">
        <v>0</v>
      </c>
      <c r="H59" s="283">
        <v>0</v>
      </c>
      <c r="I59" s="283">
        <v>0</v>
      </c>
      <c r="J59" s="282">
        <v>0</v>
      </c>
      <c r="K59" s="278">
        <f t="shared" si="11"/>
        <v>0</v>
      </c>
      <c r="L59" s="269">
        <f t="shared" ref="L59:P59" si="77">L58+F59</f>
        <v>50</v>
      </c>
      <c r="M59" s="269">
        <f t="shared" si="77"/>
        <v>8</v>
      </c>
      <c r="N59" s="269">
        <f t="shared" si="77"/>
        <v>0</v>
      </c>
      <c r="O59" s="269">
        <f t="shared" si="77"/>
        <v>0</v>
      </c>
      <c r="P59" s="269">
        <f t="shared" si="77"/>
        <v>0</v>
      </c>
      <c r="Q59" s="279">
        <f t="shared" si="2"/>
        <v>58</v>
      </c>
      <c r="R59" s="280">
        <f t="shared" si="66"/>
        <v>0.59523809523809523</v>
      </c>
      <c r="S59" s="280">
        <f t="shared" si="67"/>
        <v>9.5238095238095233E-2</v>
      </c>
      <c r="T59" s="280">
        <f t="shared" si="68"/>
        <v>0</v>
      </c>
      <c r="U59" s="280">
        <f t="shared" si="69"/>
        <v>0</v>
      </c>
      <c r="V59" s="280">
        <f t="shared" si="70"/>
        <v>0</v>
      </c>
      <c r="W59" s="281">
        <f t="shared" si="71"/>
        <v>0.69047619047619047</v>
      </c>
    </row>
    <row r="60" spans="1:23" ht="12.75" hidden="1">
      <c r="A60" s="269" t="s">
        <v>4655</v>
      </c>
      <c r="B60" s="269" t="s">
        <v>649</v>
      </c>
      <c r="C60" s="276">
        <v>2014</v>
      </c>
      <c r="D60" s="269">
        <v>1</v>
      </c>
      <c r="E60" s="269">
        <v>8</v>
      </c>
      <c r="F60" s="283">
        <v>0</v>
      </c>
      <c r="G60" s="283">
        <v>0</v>
      </c>
      <c r="H60" s="283">
        <v>0</v>
      </c>
      <c r="I60" s="283">
        <v>0</v>
      </c>
      <c r="J60" s="282">
        <v>0</v>
      </c>
      <c r="K60" s="278">
        <f t="shared" si="11"/>
        <v>0</v>
      </c>
      <c r="L60" s="269">
        <f t="shared" ref="L60:P60" si="78">L59+F60</f>
        <v>50</v>
      </c>
      <c r="M60" s="269">
        <f t="shared" si="78"/>
        <v>8</v>
      </c>
      <c r="N60" s="269">
        <f t="shared" si="78"/>
        <v>0</v>
      </c>
      <c r="O60" s="269">
        <f t="shared" si="78"/>
        <v>0</v>
      </c>
      <c r="P60" s="269">
        <f t="shared" si="78"/>
        <v>0</v>
      </c>
      <c r="Q60" s="279">
        <f t="shared" si="2"/>
        <v>58</v>
      </c>
      <c r="R60" s="280">
        <f t="shared" si="66"/>
        <v>0.59523809523809523</v>
      </c>
      <c r="S60" s="280">
        <f t="shared" si="67"/>
        <v>9.5238095238095233E-2</v>
      </c>
      <c r="T60" s="280">
        <f t="shared" si="68"/>
        <v>0</v>
      </c>
      <c r="U60" s="280">
        <f t="shared" si="69"/>
        <v>0</v>
      </c>
      <c r="V60" s="280">
        <f t="shared" si="70"/>
        <v>0</v>
      </c>
      <c r="W60" s="281">
        <f t="shared" si="71"/>
        <v>0.69047619047619047</v>
      </c>
    </row>
    <row r="61" spans="1:23" ht="12.75" hidden="1">
      <c r="A61" s="269" t="s">
        <v>4655</v>
      </c>
      <c r="B61" s="269" t="s">
        <v>649</v>
      </c>
      <c r="C61" s="276">
        <v>2014</v>
      </c>
      <c r="D61" s="269">
        <v>1</v>
      </c>
      <c r="E61" s="269">
        <v>9</v>
      </c>
      <c r="F61" s="283">
        <v>1</v>
      </c>
      <c r="G61" s="283">
        <v>1</v>
      </c>
      <c r="H61" s="283">
        <v>0</v>
      </c>
      <c r="I61" s="283">
        <v>1</v>
      </c>
      <c r="J61" s="282">
        <v>0</v>
      </c>
      <c r="K61" s="278">
        <f t="shared" si="11"/>
        <v>3</v>
      </c>
      <c r="L61" s="269">
        <f t="shared" ref="L61:P61" si="79">L60+F61</f>
        <v>51</v>
      </c>
      <c r="M61" s="269">
        <f t="shared" si="79"/>
        <v>9</v>
      </c>
      <c r="N61" s="269">
        <f t="shared" si="79"/>
        <v>0</v>
      </c>
      <c r="O61" s="269">
        <f t="shared" si="79"/>
        <v>1</v>
      </c>
      <c r="P61" s="269">
        <f t="shared" si="79"/>
        <v>0</v>
      </c>
      <c r="Q61" s="279">
        <f t="shared" si="2"/>
        <v>61</v>
      </c>
      <c r="R61" s="280">
        <f t="shared" si="66"/>
        <v>0.6071428571428571</v>
      </c>
      <c r="S61" s="280">
        <f t="shared" si="67"/>
        <v>0.10714285714285714</v>
      </c>
      <c r="T61" s="280">
        <f t="shared" si="68"/>
        <v>0</v>
      </c>
      <c r="U61" s="280">
        <f t="shared" si="69"/>
        <v>1.1904761904761904E-2</v>
      </c>
      <c r="V61" s="280">
        <f t="shared" si="70"/>
        <v>0</v>
      </c>
      <c r="W61" s="281">
        <f t="shared" si="71"/>
        <v>0.72619047619047616</v>
      </c>
    </row>
    <row r="62" spans="1:23" ht="12.75" hidden="1">
      <c r="A62" s="269" t="s">
        <v>4655</v>
      </c>
      <c r="B62" s="269" t="s">
        <v>649</v>
      </c>
      <c r="C62" s="276">
        <v>2014</v>
      </c>
      <c r="D62" s="269">
        <v>1</v>
      </c>
      <c r="E62" s="269">
        <v>10</v>
      </c>
      <c r="F62" s="283">
        <v>0</v>
      </c>
      <c r="G62" s="283">
        <v>0</v>
      </c>
      <c r="H62" s="283">
        <v>0</v>
      </c>
      <c r="I62" s="283">
        <v>0</v>
      </c>
      <c r="J62" s="282">
        <v>0</v>
      </c>
      <c r="K62" s="278">
        <f t="shared" si="11"/>
        <v>0</v>
      </c>
      <c r="L62" s="269">
        <f t="shared" ref="L62:P62" si="80">L61+F62</f>
        <v>51</v>
      </c>
      <c r="M62" s="269">
        <f t="shared" si="80"/>
        <v>9</v>
      </c>
      <c r="N62" s="269">
        <f t="shared" si="80"/>
        <v>0</v>
      </c>
      <c r="O62" s="269">
        <f t="shared" si="80"/>
        <v>1</v>
      </c>
      <c r="P62" s="269">
        <f t="shared" si="80"/>
        <v>0</v>
      </c>
      <c r="Q62" s="279">
        <f t="shared" si="2"/>
        <v>61</v>
      </c>
      <c r="R62" s="280">
        <f t="shared" si="66"/>
        <v>0.6071428571428571</v>
      </c>
      <c r="S62" s="280">
        <f t="shared" si="67"/>
        <v>0.10714285714285714</v>
      </c>
      <c r="T62" s="280">
        <f t="shared" si="68"/>
        <v>0</v>
      </c>
      <c r="U62" s="280">
        <f t="shared" si="69"/>
        <v>1.1904761904761904E-2</v>
      </c>
      <c r="V62" s="280">
        <f t="shared" si="70"/>
        <v>0</v>
      </c>
      <c r="W62" s="281">
        <f t="shared" si="71"/>
        <v>0.72619047619047616</v>
      </c>
    </row>
    <row r="63" spans="1:23" ht="12.75" hidden="1">
      <c r="A63" s="269" t="s">
        <v>4655</v>
      </c>
      <c r="B63" s="269" t="s">
        <v>649</v>
      </c>
      <c r="C63" s="276">
        <v>2014</v>
      </c>
      <c r="D63" s="269">
        <v>1</v>
      </c>
      <c r="E63" s="269">
        <v>11</v>
      </c>
      <c r="F63" s="283">
        <v>0</v>
      </c>
      <c r="G63" s="283">
        <v>0</v>
      </c>
      <c r="H63" s="283">
        <v>0</v>
      </c>
      <c r="I63" s="283">
        <v>0</v>
      </c>
      <c r="J63" s="282">
        <v>0</v>
      </c>
      <c r="K63" s="278">
        <f t="shared" si="11"/>
        <v>0</v>
      </c>
      <c r="L63" s="269">
        <f t="shared" ref="L63:P63" si="81">L62+F63</f>
        <v>51</v>
      </c>
      <c r="M63" s="269">
        <f t="shared" si="81"/>
        <v>9</v>
      </c>
      <c r="N63" s="269">
        <f t="shared" si="81"/>
        <v>0</v>
      </c>
      <c r="O63" s="269">
        <f t="shared" si="81"/>
        <v>1</v>
      </c>
      <c r="P63" s="269">
        <f t="shared" si="81"/>
        <v>0</v>
      </c>
      <c r="Q63" s="279">
        <f t="shared" si="2"/>
        <v>61</v>
      </c>
      <c r="R63" s="280">
        <f t="shared" si="66"/>
        <v>0.6071428571428571</v>
      </c>
      <c r="S63" s="280">
        <f t="shared" si="67"/>
        <v>0.10714285714285714</v>
      </c>
      <c r="T63" s="280">
        <f t="shared" si="68"/>
        <v>0</v>
      </c>
      <c r="U63" s="280">
        <f t="shared" si="69"/>
        <v>1.1904761904761904E-2</v>
      </c>
      <c r="V63" s="280">
        <f t="shared" si="70"/>
        <v>0</v>
      </c>
      <c r="W63" s="281">
        <f t="shared" si="71"/>
        <v>0.72619047619047616</v>
      </c>
    </row>
    <row r="64" spans="1:23" ht="12.75" hidden="1">
      <c r="A64" s="269" t="s">
        <v>4655</v>
      </c>
      <c r="B64" s="269" t="s">
        <v>649</v>
      </c>
      <c r="C64" s="276">
        <v>2014</v>
      </c>
      <c r="D64" s="269">
        <v>1</v>
      </c>
      <c r="E64" s="269">
        <v>12</v>
      </c>
      <c r="F64" s="283">
        <v>0</v>
      </c>
      <c r="G64" s="283">
        <v>0</v>
      </c>
      <c r="H64" s="283">
        <v>0</v>
      </c>
      <c r="I64" s="283">
        <v>0</v>
      </c>
      <c r="J64" s="282">
        <v>0</v>
      </c>
      <c r="K64" s="278">
        <f t="shared" si="11"/>
        <v>0</v>
      </c>
      <c r="L64" s="269">
        <f t="shared" ref="L64:P64" si="82">L63+F64</f>
        <v>51</v>
      </c>
      <c r="M64" s="269">
        <f t="shared" si="82"/>
        <v>9</v>
      </c>
      <c r="N64" s="269">
        <f t="shared" si="82"/>
        <v>0</v>
      </c>
      <c r="O64" s="269">
        <f t="shared" si="82"/>
        <v>1</v>
      </c>
      <c r="P64" s="269">
        <f t="shared" si="82"/>
        <v>0</v>
      </c>
      <c r="Q64" s="279">
        <f t="shared" si="2"/>
        <v>61</v>
      </c>
      <c r="R64" s="280">
        <f t="shared" si="66"/>
        <v>0.6071428571428571</v>
      </c>
      <c r="S64" s="280">
        <f t="shared" si="67"/>
        <v>0.10714285714285714</v>
      </c>
      <c r="T64" s="280">
        <f t="shared" si="68"/>
        <v>0</v>
      </c>
      <c r="U64" s="280">
        <f t="shared" si="69"/>
        <v>1.1904761904761904E-2</v>
      </c>
      <c r="V64" s="280">
        <f t="shared" si="70"/>
        <v>0</v>
      </c>
      <c r="W64" s="281">
        <f t="shared" si="71"/>
        <v>0.72619047619047616</v>
      </c>
    </row>
    <row r="65" spans="1:23" ht="12.75" hidden="1">
      <c r="A65" s="269" t="s">
        <v>4655</v>
      </c>
      <c r="B65" s="269" t="s">
        <v>649</v>
      </c>
      <c r="C65" s="276">
        <v>2014</v>
      </c>
      <c r="D65" s="269">
        <v>1</v>
      </c>
      <c r="E65" s="269">
        <v>13</v>
      </c>
      <c r="F65" s="283">
        <v>1</v>
      </c>
      <c r="G65" s="283">
        <v>0</v>
      </c>
      <c r="H65" s="283">
        <v>0</v>
      </c>
      <c r="I65" s="283">
        <v>0</v>
      </c>
      <c r="J65" s="282">
        <v>0</v>
      </c>
      <c r="K65" s="278">
        <f t="shared" si="11"/>
        <v>1</v>
      </c>
      <c r="L65" s="269">
        <f t="shared" ref="L65:P65" si="83">L64+F65</f>
        <v>52</v>
      </c>
      <c r="M65" s="269">
        <f t="shared" si="83"/>
        <v>9</v>
      </c>
      <c r="N65" s="269">
        <f t="shared" si="83"/>
        <v>0</v>
      </c>
      <c r="O65" s="269">
        <f t="shared" si="83"/>
        <v>1</v>
      </c>
      <c r="P65" s="269">
        <f t="shared" si="83"/>
        <v>0</v>
      </c>
      <c r="Q65" s="279">
        <f t="shared" si="2"/>
        <v>62</v>
      </c>
      <c r="R65" s="280">
        <f t="shared" si="66"/>
        <v>0.61904761904761907</v>
      </c>
      <c r="S65" s="280">
        <f t="shared" si="67"/>
        <v>0.10714285714285714</v>
      </c>
      <c r="T65" s="280">
        <f t="shared" si="68"/>
        <v>0</v>
      </c>
      <c r="U65" s="280">
        <f t="shared" si="69"/>
        <v>1.1904761904761904E-2</v>
      </c>
      <c r="V65" s="280">
        <f t="shared" si="70"/>
        <v>0</v>
      </c>
      <c r="W65" s="281">
        <f t="shared" si="71"/>
        <v>0.73809523809523814</v>
      </c>
    </row>
    <row r="66" spans="1:23" ht="12.75" hidden="1">
      <c r="A66" s="269" t="s">
        <v>4655</v>
      </c>
      <c r="B66" s="269" t="s">
        <v>649</v>
      </c>
      <c r="C66" s="276">
        <v>2014</v>
      </c>
      <c r="D66" s="269">
        <v>1</v>
      </c>
      <c r="E66" s="269">
        <v>14</v>
      </c>
      <c r="F66" s="283">
        <v>0</v>
      </c>
      <c r="G66" s="283">
        <v>0</v>
      </c>
      <c r="H66" s="283">
        <v>0</v>
      </c>
      <c r="I66" s="283">
        <v>0</v>
      </c>
      <c r="J66" s="282">
        <v>0</v>
      </c>
      <c r="K66" s="278">
        <f t="shared" si="11"/>
        <v>0</v>
      </c>
      <c r="L66" s="269">
        <f t="shared" ref="L66:P66" si="84">L65+F66</f>
        <v>52</v>
      </c>
      <c r="M66" s="269">
        <f t="shared" si="84"/>
        <v>9</v>
      </c>
      <c r="N66" s="269">
        <f t="shared" si="84"/>
        <v>0</v>
      </c>
      <c r="O66" s="269">
        <f t="shared" si="84"/>
        <v>1</v>
      </c>
      <c r="P66" s="269">
        <f t="shared" si="84"/>
        <v>0</v>
      </c>
      <c r="Q66" s="279">
        <f t="shared" si="2"/>
        <v>62</v>
      </c>
      <c r="R66" s="280">
        <f t="shared" si="66"/>
        <v>0.61904761904761907</v>
      </c>
      <c r="S66" s="280">
        <f t="shared" si="67"/>
        <v>0.10714285714285714</v>
      </c>
      <c r="T66" s="280">
        <f t="shared" si="68"/>
        <v>0</v>
      </c>
      <c r="U66" s="280">
        <f t="shared" si="69"/>
        <v>1.1904761904761904E-2</v>
      </c>
      <c r="V66" s="280">
        <f t="shared" si="70"/>
        <v>0</v>
      </c>
      <c r="W66" s="281">
        <f t="shared" si="71"/>
        <v>0.73809523809523814</v>
      </c>
    </row>
    <row r="67" spans="1:23" ht="12.75" hidden="1">
      <c r="A67" s="269" t="s">
        <v>4655</v>
      </c>
      <c r="B67" s="269" t="s">
        <v>649</v>
      </c>
      <c r="C67" s="276">
        <v>2014</v>
      </c>
      <c r="D67" s="269">
        <v>1</v>
      </c>
      <c r="E67" s="269">
        <v>15</v>
      </c>
      <c r="F67" s="283">
        <v>0</v>
      </c>
      <c r="G67" s="283">
        <v>1</v>
      </c>
      <c r="H67" s="283">
        <v>0</v>
      </c>
      <c r="I67" s="283">
        <v>0</v>
      </c>
      <c r="J67" s="282">
        <v>0</v>
      </c>
      <c r="K67" s="278">
        <f t="shared" si="11"/>
        <v>1</v>
      </c>
      <c r="L67" s="269">
        <f t="shared" ref="L67:P67" si="85">L66+F67</f>
        <v>52</v>
      </c>
      <c r="M67" s="269">
        <f t="shared" si="85"/>
        <v>10</v>
      </c>
      <c r="N67" s="269">
        <f t="shared" si="85"/>
        <v>0</v>
      </c>
      <c r="O67" s="269">
        <f t="shared" si="85"/>
        <v>1</v>
      </c>
      <c r="P67" s="269">
        <f t="shared" si="85"/>
        <v>0</v>
      </c>
      <c r="Q67" s="279">
        <f t="shared" si="2"/>
        <v>63</v>
      </c>
      <c r="R67" s="280">
        <f t="shared" si="66"/>
        <v>0.61904761904761907</v>
      </c>
      <c r="S67" s="280">
        <f t="shared" si="67"/>
        <v>0.11904761904761904</v>
      </c>
      <c r="T67" s="280">
        <f t="shared" si="68"/>
        <v>0</v>
      </c>
      <c r="U67" s="280">
        <f t="shared" si="69"/>
        <v>1.1904761904761904E-2</v>
      </c>
      <c r="V67" s="280">
        <f t="shared" si="70"/>
        <v>0</v>
      </c>
      <c r="W67" s="281">
        <f t="shared" si="71"/>
        <v>0.75</v>
      </c>
    </row>
    <row r="68" spans="1:23" ht="12.75" hidden="1">
      <c r="A68" s="269" t="s">
        <v>4655</v>
      </c>
      <c r="B68" s="269" t="s">
        <v>649</v>
      </c>
      <c r="C68" s="276">
        <v>2014</v>
      </c>
      <c r="D68" s="269">
        <v>1</v>
      </c>
      <c r="E68" s="269">
        <v>16</v>
      </c>
      <c r="F68" s="283">
        <v>1</v>
      </c>
      <c r="G68" s="283">
        <v>5</v>
      </c>
      <c r="H68" s="283">
        <v>0</v>
      </c>
      <c r="I68" s="283">
        <v>0</v>
      </c>
      <c r="J68" s="282">
        <v>0</v>
      </c>
      <c r="K68" s="278">
        <f t="shared" si="11"/>
        <v>6</v>
      </c>
      <c r="L68" s="269">
        <f t="shared" ref="L68:P68" si="86">L67+F68</f>
        <v>53</v>
      </c>
      <c r="M68" s="269">
        <f t="shared" si="86"/>
        <v>15</v>
      </c>
      <c r="N68" s="269">
        <f t="shared" si="86"/>
        <v>0</v>
      </c>
      <c r="O68" s="269">
        <f t="shared" si="86"/>
        <v>1</v>
      </c>
      <c r="P68" s="269">
        <f t="shared" si="86"/>
        <v>0</v>
      </c>
      <c r="Q68" s="279">
        <f t="shared" si="2"/>
        <v>69</v>
      </c>
      <c r="R68" s="280">
        <f t="shared" si="66"/>
        <v>0.63095238095238093</v>
      </c>
      <c r="S68" s="280">
        <f t="shared" si="67"/>
        <v>0.17857142857142858</v>
      </c>
      <c r="T68" s="280">
        <f t="shared" si="68"/>
        <v>0</v>
      </c>
      <c r="U68" s="280">
        <f t="shared" si="69"/>
        <v>1.1904761904761904E-2</v>
      </c>
      <c r="V68" s="280">
        <f t="shared" si="70"/>
        <v>0</v>
      </c>
      <c r="W68" s="281">
        <f t="shared" si="71"/>
        <v>0.8214285714285714</v>
      </c>
    </row>
    <row r="69" spans="1:23" ht="12.75" hidden="1">
      <c r="A69" s="269" t="s">
        <v>4655</v>
      </c>
      <c r="B69" s="269" t="s">
        <v>649</v>
      </c>
      <c r="C69" s="276">
        <v>2014</v>
      </c>
      <c r="D69" s="269">
        <v>1</v>
      </c>
      <c r="E69" s="269">
        <v>17</v>
      </c>
      <c r="F69" s="283">
        <v>1</v>
      </c>
      <c r="G69" s="283">
        <v>0</v>
      </c>
      <c r="H69" s="283">
        <v>0</v>
      </c>
      <c r="I69" s="283">
        <v>0</v>
      </c>
      <c r="J69" s="282">
        <v>0</v>
      </c>
      <c r="K69" s="278">
        <f t="shared" si="11"/>
        <v>1</v>
      </c>
      <c r="L69" s="269">
        <f t="shared" ref="L69:P69" si="87">L68+F69</f>
        <v>54</v>
      </c>
      <c r="M69" s="269">
        <f t="shared" si="87"/>
        <v>15</v>
      </c>
      <c r="N69" s="269">
        <f t="shared" si="87"/>
        <v>0</v>
      </c>
      <c r="O69" s="269">
        <f t="shared" si="87"/>
        <v>1</v>
      </c>
      <c r="P69" s="269">
        <f t="shared" si="87"/>
        <v>0</v>
      </c>
      <c r="Q69" s="279">
        <f t="shared" si="2"/>
        <v>70</v>
      </c>
      <c r="R69" s="280">
        <f t="shared" si="66"/>
        <v>0.6428571428571429</v>
      </c>
      <c r="S69" s="280">
        <f t="shared" si="67"/>
        <v>0.17857142857142858</v>
      </c>
      <c r="T69" s="280">
        <f t="shared" si="68"/>
        <v>0</v>
      </c>
      <c r="U69" s="280">
        <f t="shared" si="69"/>
        <v>1.1904761904761904E-2</v>
      </c>
      <c r="V69" s="280">
        <f t="shared" si="70"/>
        <v>0</v>
      </c>
      <c r="W69" s="281">
        <f t="shared" si="71"/>
        <v>0.83333333333333337</v>
      </c>
    </row>
    <row r="70" spans="1:23" ht="12.75" hidden="1">
      <c r="A70" s="269" t="s">
        <v>4655</v>
      </c>
      <c r="B70" s="269" t="s">
        <v>649</v>
      </c>
      <c r="C70" s="276">
        <v>2014</v>
      </c>
      <c r="D70" s="269">
        <v>1</v>
      </c>
      <c r="E70" s="269">
        <v>18</v>
      </c>
      <c r="F70" s="283">
        <v>0</v>
      </c>
      <c r="G70" s="283">
        <v>0</v>
      </c>
      <c r="H70" s="283">
        <v>0</v>
      </c>
      <c r="I70" s="283">
        <v>0</v>
      </c>
      <c r="J70" s="282">
        <v>0</v>
      </c>
      <c r="K70" s="278">
        <f t="shared" si="11"/>
        <v>0</v>
      </c>
      <c r="L70" s="269">
        <f t="shared" ref="L70:P70" si="88">L69+F70</f>
        <v>54</v>
      </c>
      <c r="M70" s="269">
        <f t="shared" si="88"/>
        <v>15</v>
      </c>
      <c r="N70" s="269">
        <f t="shared" si="88"/>
        <v>0</v>
      </c>
      <c r="O70" s="269">
        <f t="shared" si="88"/>
        <v>1</v>
      </c>
      <c r="P70" s="269">
        <f t="shared" si="88"/>
        <v>0</v>
      </c>
      <c r="Q70" s="279">
        <f t="shared" si="2"/>
        <v>70</v>
      </c>
      <c r="R70" s="280">
        <f t="shared" si="66"/>
        <v>0.6428571428571429</v>
      </c>
      <c r="S70" s="280">
        <f t="shared" si="67"/>
        <v>0.17857142857142858</v>
      </c>
      <c r="T70" s="280">
        <f t="shared" si="68"/>
        <v>0</v>
      </c>
      <c r="U70" s="280">
        <f t="shared" si="69"/>
        <v>1.1904761904761904E-2</v>
      </c>
      <c r="V70" s="280">
        <f t="shared" si="70"/>
        <v>0</v>
      </c>
      <c r="W70" s="281">
        <f t="shared" si="71"/>
        <v>0.83333333333333337</v>
      </c>
    </row>
    <row r="71" spans="1:23" ht="12.75" hidden="1">
      <c r="A71" s="269" t="s">
        <v>4655</v>
      </c>
      <c r="B71" s="269" t="s">
        <v>649</v>
      </c>
      <c r="C71" s="276">
        <v>2014</v>
      </c>
      <c r="D71" s="269">
        <v>1</v>
      </c>
      <c r="E71" s="269">
        <v>19</v>
      </c>
      <c r="F71" s="283">
        <v>0</v>
      </c>
      <c r="G71" s="283">
        <v>0</v>
      </c>
      <c r="H71" s="283">
        <v>0</v>
      </c>
      <c r="I71" s="283">
        <v>0</v>
      </c>
      <c r="J71" s="282">
        <v>0</v>
      </c>
      <c r="K71" s="278">
        <f t="shared" si="11"/>
        <v>0</v>
      </c>
      <c r="L71" s="269">
        <f t="shared" ref="L71:P71" si="89">L70+F71</f>
        <v>54</v>
      </c>
      <c r="M71" s="269">
        <f t="shared" si="89"/>
        <v>15</v>
      </c>
      <c r="N71" s="269">
        <f t="shared" si="89"/>
        <v>0</v>
      </c>
      <c r="O71" s="269">
        <f t="shared" si="89"/>
        <v>1</v>
      </c>
      <c r="P71" s="269">
        <f t="shared" si="89"/>
        <v>0</v>
      </c>
      <c r="Q71" s="279">
        <f t="shared" si="2"/>
        <v>70</v>
      </c>
      <c r="R71" s="280">
        <f t="shared" si="66"/>
        <v>0.6428571428571429</v>
      </c>
      <c r="S71" s="280">
        <f t="shared" si="67"/>
        <v>0.17857142857142858</v>
      </c>
      <c r="T71" s="280">
        <f t="shared" si="68"/>
        <v>0</v>
      </c>
      <c r="U71" s="280">
        <f t="shared" si="69"/>
        <v>1.1904761904761904E-2</v>
      </c>
      <c r="V71" s="280">
        <f t="shared" si="70"/>
        <v>0</v>
      </c>
      <c r="W71" s="281">
        <f t="shared" si="71"/>
        <v>0.83333333333333337</v>
      </c>
    </row>
    <row r="72" spans="1:23" ht="12.75" hidden="1">
      <c r="A72" s="269" t="s">
        <v>4655</v>
      </c>
      <c r="B72" s="269" t="s">
        <v>649</v>
      </c>
      <c r="C72" s="276">
        <v>2014</v>
      </c>
      <c r="D72" s="269">
        <v>1</v>
      </c>
      <c r="E72" s="269">
        <v>20</v>
      </c>
      <c r="F72" s="34">
        <v>0</v>
      </c>
      <c r="G72" s="34">
        <v>0</v>
      </c>
      <c r="H72" s="34">
        <v>0</v>
      </c>
      <c r="I72" s="34">
        <v>0</v>
      </c>
      <c r="J72" s="277">
        <v>0</v>
      </c>
      <c r="K72" s="278">
        <f t="shared" si="11"/>
        <v>0</v>
      </c>
      <c r="L72" s="269">
        <f t="shared" ref="L72:P72" si="90">L71+F72</f>
        <v>54</v>
      </c>
      <c r="M72" s="269">
        <f t="shared" si="90"/>
        <v>15</v>
      </c>
      <c r="N72" s="269">
        <f t="shared" si="90"/>
        <v>0</v>
      </c>
      <c r="O72" s="269">
        <f t="shared" si="90"/>
        <v>1</v>
      </c>
      <c r="P72" s="269">
        <f t="shared" si="90"/>
        <v>0</v>
      </c>
      <c r="Q72" s="279">
        <f t="shared" si="2"/>
        <v>70</v>
      </c>
      <c r="R72" s="280">
        <f t="shared" si="66"/>
        <v>0.6428571428571429</v>
      </c>
      <c r="S72" s="280">
        <f t="shared" si="67"/>
        <v>0.17857142857142858</v>
      </c>
      <c r="T72" s="280">
        <f t="shared" si="68"/>
        <v>0</v>
      </c>
      <c r="U72" s="280">
        <f t="shared" si="69"/>
        <v>1.1904761904761904E-2</v>
      </c>
      <c r="V72" s="280">
        <f t="shared" si="70"/>
        <v>0</v>
      </c>
      <c r="W72" s="281">
        <f t="shared" si="71"/>
        <v>0.83333333333333337</v>
      </c>
    </row>
    <row r="73" spans="1:23" ht="12.75" hidden="1">
      <c r="A73" s="269" t="s">
        <v>4655</v>
      </c>
      <c r="B73" s="269" t="s">
        <v>649</v>
      </c>
      <c r="C73" s="276">
        <v>2014</v>
      </c>
      <c r="D73" s="269">
        <v>1</v>
      </c>
      <c r="E73" s="269">
        <v>21</v>
      </c>
      <c r="F73" s="34">
        <v>0</v>
      </c>
      <c r="G73" s="34">
        <v>0</v>
      </c>
      <c r="H73" s="34">
        <v>0</v>
      </c>
      <c r="I73" s="34">
        <v>0</v>
      </c>
      <c r="J73" s="277">
        <v>0</v>
      </c>
      <c r="K73" s="278">
        <f t="shared" si="11"/>
        <v>0</v>
      </c>
      <c r="L73" s="269">
        <f t="shared" ref="L73:P73" si="91">L72+F73</f>
        <v>54</v>
      </c>
      <c r="M73" s="269">
        <f t="shared" si="91"/>
        <v>15</v>
      </c>
      <c r="N73" s="269">
        <f t="shared" si="91"/>
        <v>0</v>
      </c>
      <c r="O73" s="269">
        <f t="shared" si="91"/>
        <v>1</v>
      </c>
      <c r="P73" s="269">
        <f t="shared" si="91"/>
        <v>0</v>
      </c>
      <c r="Q73" s="279">
        <f t="shared" si="2"/>
        <v>70</v>
      </c>
      <c r="R73" s="280">
        <f t="shared" si="66"/>
        <v>0.6428571428571429</v>
      </c>
      <c r="S73" s="280">
        <f t="shared" si="67"/>
        <v>0.17857142857142858</v>
      </c>
      <c r="T73" s="280">
        <f t="shared" si="68"/>
        <v>0</v>
      </c>
      <c r="U73" s="280">
        <f t="shared" si="69"/>
        <v>1.1904761904761904E-2</v>
      </c>
      <c r="V73" s="280">
        <f t="shared" si="70"/>
        <v>0</v>
      </c>
      <c r="W73" s="281">
        <f t="shared" si="71"/>
        <v>0.83333333333333337</v>
      </c>
    </row>
    <row r="74" spans="1:23" ht="12.75" hidden="1">
      <c r="A74" s="269" t="s">
        <v>4655</v>
      </c>
      <c r="B74" s="269" t="s">
        <v>649</v>
      </c>
      <c r="C74" s="276">
        <v>2014</v>
      </c>
      <c r="D74" s="269">
        <v>1</v>
      </c>
      <c r="E74" s="269">
        <v>22</v>
      </c>
      <c r="F74" s="34">
        <v>0</v>
      </c>
      <c r="G74" s="34">
        <v>0</v>
      </c>
      <c r="H74" s="34">
        <v>0</v>
      </c>
      <c r="I74" s="34">
        <v>0</v>
      </c>
      <c r="J74" s="277">
        <v>0</v>
      </c>
      <c r="K74" s="278">
        <f t="shared" si="11"/>
        <v>0</v>
      </c>
      <c r="L74" s="269">
        <f t="shared" ref="L74:P74" si="92">L73+F74</f>
        <v>54</v>
      </c>
      <c r="M74" s="269">
        <f t="shared" si="92"/>
        <v>15</v>
      </c>
      <c r="N74" s="269">
        <f t="shared" si="92"/>
        <v>0</v>
      </c>
      <c r="O74" s="269">
        <f t="shared" si="92"/>
        <v>1</v>
      </c>
      <c r="P74" s="269">
        <f t="shared" si="92"/>
        <v>0</v>
      </c>
      <c r="Q74" s="279">
        <f t="shared" si="2"/>
        <v>70</v>
      </c>
      <c r="R74" s="280">
        <f t="shared" si="66"/>
        <v>0.6428571428571429</v>
      </c>
      <c r="S74" s="280">
        <f t="shared" si="67"/>
        <v>0.17857142857142858</v>
      </c>
      <c r="T74" s="280">
        <f t="shared" si="68"/>
        <v>0</v>
      </c>
      <c r="U74" s="280">
        <f t="shared" si="69"/>
        <v>1.1904761904761904E-2</v>
      </c>
      <c r="V74" s="280">
        <f t="shared" si="70"/>
        <v>0</v>
      </c>
      <c r="W74" s="281">
        <f t="shared" si="71"/>
        <v>0.83333333333333337</v>
      </c>
    </row>
    <row r="75" spans="1:23" ht="12.75" hidden="1">
      <c r="A75" s="269" t="s">
        <v>4655</v>
      </c>
      <c r="B75" s="269" t="s">
        <v>649</v>
      </c>
      <c r="C75" s="276">
        <v>2014</v>
      </c>
      <c r="D75" s="269">
        <v>1</v>
      </c>
      <c r="E75" s="269">
        <v>23</v>
      </c>
      <c r="F75" s="34">
        <v>0</v>
      </c>
      <c r="G75" s="34">
        <v>0</v>
      </c>
      <c r="H75" s="34">
        <v>0</v>
      </c>
      <c r="I75" s="34">
        <v>0</v>
      </c>
      <c r="J75" s="277">
        <v>0</v>
      </c>
      <c r="K75" s="278">
        <f t="shared" si="11"/>
        <v>0</v>
      </c>
      <c r="L75" s="269">
        <f t="shared" ref="L75:P75" si="93">L74+F75</f>
        <v>54</v>
      </c>
      <c r="M75" s="269">
        <f t="shared" si="93"/>
        <v>15</v>
      </c>
      <c r="N75" s="269">
        <f t="shared" si="93"/>
        <v>0</v>
      </c>
      <c r="O75" s="269">
        <f t="shared" si="93"/>
        <v>1</v>
      </c>
      <c r="P75" s="269">
        <f t="shared" si="93"/>
        <v>0</v>
      </c>
      <c r="Q75" s="279">
        <f t="shared" si="2"/>
        <v>70</v>
      </c>
      <c r="R75" s="280">
        <f t="shared" si="66"/>
        <v>0.6428571428571429</v>
      </c>
      <c r="S75" s="280">
        <f t="shared" si="67"/>
        <v>0.17857142857142858</v>
      </c>
      <c r="T75" s="280">
        <f t="shared" si="68"/>
        <v>0</v>
      </c>
      <c r="U75" s="280">
        <f t="shared" si="69"/>
        <v>1.1904761904761904E-2</v>
      </c>
      <c r="V75" s="280">
        <f t="shared" si="70"/>
        <v>0</v>
      </c>
      <c r="W75" s="281">
        <f t="shared" si="71"/>
        <v>0.83333333333333337</v>
      </c>
    </row>
    <row r="76" spans="1:23" ht="12.75" hidden="1">
      <c r="A76" s="269" t="s">
        <v>4655</v>
      </c>
      <c r="B76" s="269" t="s">
        <v>649</v>
      </c>
      <c r="C76" s="276">
        <v>2014</v>
      </c>
      <c r="D76" s="269">
        <v>1</v>
      </c>
      <c r="E76" s="269">
        <v>24</v>
      </c>
      <c r="F76" s="34">
        <v>0</v>
      </c>
      <c r="G76" s="34">
        <v>0</v>
      </c>
      <c r="H76" s="34">
        <v>0</v>
      </c>
      <c r="I76" s="34">
        <v>0</v>
      </c>
      <c r="J76" s="277">
        <v>0</v>
      </c>
      <c r="K76" s="278">
        <f t="shared" si="11"/>
        <v>0</v>
      </c>
      <c r="L76" s="269">
        <f t="shared" ref="L76:P76" si="94">L75+F76</f>
        <v>54</v>
      </c>
      <c r="M76" s="269">
        <f t="shared" si="94"/>
        <v>15</v>
      </c>
      <c r="N76" s="269">
        <f t="shared" si="94"/>
        <v>0</v>
      </c>
      <c r="O76" s="269">
        <f t="shared" si="94"/>
        <v>1</v>
      </c>
      <c r="P76" s="269">
        <f t="shared" si="94"/>
        <v>0</v>
      </c>
      <c r="Q76" s="279">
        <f t="shared" si="2"/>
        <v>70</v>
      </c>
      <c r="R76" s="280">
        <f t="shared" si="66"/>
        <v>0.6428571428571429</v>
      </c>
      <c r="S76" s="280">
        <f t="shared" si="67"/>
        <v>0.17857142857142858</v>
      </c>
      <c r="T76" s="280">
        <f t="shared" si="68"/>
        <v>0</v>
      </c>
      <c r="U76" s="280">
        <f t="shared" si="69"/>
        <v>1.1904761904761904E-2</v>
      </c>
      <c r="V76" s="280">
        <f t="shared" si="70"/>
        <v>0</v>
      </c>
      <c r="W76" s="281">
        <f t="shared" si="71"/>
        <v>0.83333333333333337</v>
      </c>
    </row>
    <row r="77" spans="1:23" ht="12.75" hidden="1">
      <c r="A77" s="269" t="s">
        <v>4655</v>
      </c>
      <c r="B77" s="269" t="s">
        <v>649</v>
      </c>
      <c r="C77" s="276">
        <v>2014</v>
      </c>
      <c r="D77" s="269">
        <v>1</v>
      </c>
      <c r="E77" s="269">
        <v>25</v>
      </c>
      <c r="F77" s="34">
        <v>0</v>
      </c>
      <c r="G77" s="34">
        <v>0</v>
      </c>
      <c r="H77" s="34">
        <v>0</v>
      </c>
      <c r="I77" s="34">
        <v>1</v>
      </c>
      <c r="J77" s="277">
        <v>0</v>
      </c>
      <c r="K77" s="278">
        <f t="shared" si="11"/>
        <v>1</v>
      </c>
      <c r="L77" s="269">
        <f t="shared" ref="L77:P77" si="95">L76+F77</f>
        <v>54</v>
      </c>
      <c r="M77" s="269">
        <f t="shared" si="95"/>
        <v>15</v>
      </c>
      <c r="N77" s="269">
        <f t="shared" si="95"/>
        <v>0</v>
      </c>
      <c r="O77" s="269">
        <f t="shared" si="95"/>
        <v>2</v>
      </c>
      <c r="P77" s="269">
        <f t="shared" si="95"/>
        <v>0</v>
      </c>
      <c r="Q77" s="279">
        <f t="shared" si="2"/>
        <v>71</v>
      </c>
      <c r="R77" s="280">
        <f t="shared" si="66"/>
        <v>0.6428571428571429</v>
      </c>
      <c r="S77" s="280">
        <f t="shared" si="67"/>
        <v>0.17857142857142858</v>
      </c>
      <c r="T77" s="280">
        <f t="shared" si="68"/>
        <v>0</v>
      </c>
      <c r="U77" s="280">
        <f t="shared" si="69"/>
        <v>2.3809523809523808E-2</v>
      </c>
      <c r="V77" s="280">
        <f t="shared" si="70"/>
        <v>0</v>
      </c>
      <c r="W77" s="281">
        <f t="shared" si="71"/>
        <v>0.84523809523809523</v>
      </c>
    </row>
    <row r="78" spans="1:23" ht="12.75" hidden="1">
      <c r="A78" s="269" t="s">
        <v>4655</v>
      </c>
      <c r="B78" s="269" t="s">
        <v>649</v>
      </c>
      <c r="C78" s="276">
        <v>2014</v>
      </c>
      <c r="D78" s="269">
        <v>1</v>
      </c>
      <c r="E78" s="269">
        <v>26</v>
      </c>
      <c r="F78" s="34">
        <v>0</v>
      </c>
      <c r="G78" s="34">
        <v>0</v>
      </c>
      <c r="H78" s="34">
        <v>0</v>
      </c>
      <c r="I78" s="34">
        <v>0</v>
      </c>
      <c r="J78" s="277">
        <v>0</v>
      </c>
      <c r="K78" s="278">
        <f t="shared" si="11"/>
        <v>0</v>
      </c>
      <c r="L78" s="269">
        <f t="shared" ref="L78:P78" si="96">L77+F78</f>
        <v>54</v>
      </c>
      <c r="M78" s="269">
        <f t="shared" si="96"/>
        <v>15</v>
      </c>
      <c r="N78" s="269">
        <f t="shared" si="96"/>
        <v>0</v>
      </c>
      <c r="O78" s="269">
        <f t="shared" si="96"/>
        <v>2</v>
      </c>
      <c r="P78" s="269">
        <f t="shared" si="96"/>
        <v>0</v>
      </c>
      <c r="Q78" s="279">
        <f t="shared" si="2"/>
        <v>71</v>
      </c>
      <c r="R78" s="280">
        <f t="shared" si="66"/>
        <v>0.6428571428571429</v>
      </c>
      <c r="S78" s="280">
        <f t="shared" si="67"/>
        <v>0.17857142857142858</v>
      </c>
      <c r="T78" s="280">
        <f t="shared" si="68"/>
        <v>0</v>
      </c>
      <c r="U78" s="280">
        <f t="shared" si="69"/>
        <v>2.3809523809523808E-2</v>
      </c>
      <c r="V78" s="280">
        <f t="shared" si="70"/>
        <v>0</v>
      </c>
      <c r="W78" s="281">
        <f t="shared" si="71"/>
        <v>0.84523809523809523</v>
      </c>
    </row>
    <row r="79" spans="1:23" ht="12.75" hidden="1">
      <c r="A79" s="269" t="s">
        <v>4655</v>
      </c>
      <c r="B79" s="269" t="s">
        <v>649</v>
      </c>
      <c r="C79" s="276">
        <v>2014</v>
      </c>
      <c r="D79" s="269">
        <v>1</v>
      </c>
      <c r="E79" s="269">
        <v>27</v>
      </c>
      <c r="F79" s="34">
        <v>0</v>
      </c>
      <c r="G79" s="34">
        <v>0</v>
      </c>
      <c r="H79" s="34">
        <v>0</v>
      </c>
      <c r="I79" s="34">
        <v>0</v>
      </c>
      <c r="J79" s="277">
        <v>0</v>
      </c>
      <c r="K79" s="278">
        <f t="shared" si="11"/>
        <v>0</v>
      </c>
      <c r="L79" s="269">
        <f t="shared" ref="L79:P79" si="97">L78+F79</f>
        <v>54</v>
      </c>
      <c r="M79" s="269">
        <f t="shared" si="97"/>
        <v>15</v>
      </c>
      <c r="N79" s="269">
        <f t="shared" si="97"/>
        <v>0</v>
      </c>
      <c r="O79" s="269">
        <f t="shared" si="97"/>
        <v>2</v>
      </c>
      <c r="P79" s="269">
        <f t="shared" si="97"/>
        <v>0</v>
      </c>
      <c r="Q79" s="279">
        <f t="shared" si="2"/>
        <v>71</v>
      </c>
      <c r="R79" s="280">
        <f t="shared" si="66"/>
        <v>0.6428571428571429</v>
      </c>
      <c r="S79" s="280">
        <f t="shared" si="67"/>
        <v>0.17857142857142858</v>
      </c>
      <c r="T79" s="280">
        <f t="shared" si="68"/>
        <v>0</v>
      </c>
      <c r="U79" s="280">
        <f t="shared" si="69"/>
        <v>2.3809523809523808E-2</v>
      </c>
      <c r="V79" s="280">
        <f t="shared" si="70"/>
        <v>0</v>
      </c>
      <c r="W79" s="281">
        <f t="shared" si="71"/>
        <v>0.84523809523809523</v>
      </c>
    </row>
    <row r="80" spans="1:23" ht="12.75" hidden="1">
      <c r="A80" s="269" t="s">
        <v>4655</v>
      </c>
      <c r="B80" s="269" t="s">
        <v>649</v>
      </c>
      <c r="C80" s="276">
        <v>2014</v>
      </c>
      <c r="D80" s="269">
        <v>1</v>
      </c>
      <c r="E80" s="269">
        <v>28</v>
      </c>
      <c r="F80" s="34">
        <v>0</v>
      </c>
      <c r="G80" s="34">
        <v>0</v>
      </c>
      <c r="H80" s="34">
        <v>0</v>
      </c>
      <c r="I80" s="34">
        <v>0</v>
      </c>
      <c r="J80" s="277">
        <v>0</v>
      </c>
      <c r="K80" s="278">
        <f t="shared" si="11"/>
        <v>0</v>
      </c>
      <c r="L80" s="269">
        <f t="shared" ref="L80:P80" si="98">L79+F80</f>
        <v>54</v>
      </c>
      <c r="M80" s="269">
        <f t="shared" si="98"/>
        <v>15</v>
      </c>
      <c r="N80" s="269">
        <f t="shared" si="98"/>
        <v>0</v>
      </c>
      <c r="O80" s="269">
        <f t="shared" si="98"/>
        <v>2</v>
      </c>
      <c r="P80" s="269">
        <f t="shared" si="98"/>
        <v>0</v>
      </c>
      <c r="Q80" s="279">
        <f t="shared" si="2"/>
        <v>71</v>
      </c>
      <c r="R80" s="280">
        <f t="shared" si="66"/>
        <v>0.6428571428571429</v>
      </c>
      <c r="S80" s="280">
        <f t="shared" si="67"/>
        <v>0.17857142857142858</v>
      </c>
      <c r="T80" s="280">
        <f t="shared" si="68"/>
        <v>0</v>
      </c>
      <c r="U80" s="280">
        <f t="shared" si="69"/>
        <v>2.3809523809523808E-2</v>
      </c>
      <c r="V80" s="280">
        <f t="shared" si="70"/>
        <v>0</v>
      </c>
      <c r="W80" s="281">
        <f t="shared" si="71"/>
        <v>0.84523809523809523</v>
      </c>
    </row>
    <row r="81" spans="1:23" ht="12.75" hidden="1">
      <c r="A81" s="269" t="s">
        <v>4655</v>
      </c>
      <c r="B81" s="269" t="s">
        <v>649</v>
      </c>
      <c r="C81" s="276">
        <v>2014</v>
      </c>
      <c r="D81" s="269">
        <v>1</v>
      </c>
      <c r="E81" s="269">
        <v>29</v>
      </c>
      <c r="F81" s="34">
        <v>0</v>
      </c>
      <c r="G81" s="34">
        <v>0</v>
      </c>
      <c r="H81" s="34">
        <v>0</v>
      </c>
      <c r="I81" s="34">
        <v>0</v>
      </c>
      <c r="J81" s="277">
        <v>0</v>
      </c>
      <c r="K81" s="278">
        <f t="shared" si="11"/>
        <v>0</v>
      </c>
      <c r="L81" s="269">
        <f t="shared" ref="L81:P81" si="99">L80+F81</f>
        <v>54</v>
      </c>
      <c r="M81" s="269">
        <f t="shared" si="99"/>
        <v>15</v>
      </c>
      <c r="N81" s="269">
        <f t="shared" si="99"/>
        <v>0</v>
      </c>
      <c r="O81" s="269">
        <f t="shared" si="99"/>
        <v>2</v>
      </c>
      <c r="P81" s="269">
        <f t="shared" si="99"/>
        <v>0</v>
      </c>
      <c r="Q81" s="279">
        <f t="shared" si="2"/>
        <v>71</v>
      </c>
      <c r="R81" s="280">
        <f t="shared" si="66"/>
        <v>0.6428571428571429</v>
      </c>
      <c r="S81" s="280">
        <f t="shared" si="67"/>
        <v>0.17857142857142858</v>
      </c>
      <c r="T81" s="280">
        <f t="shared" si="68"/>
        <v>0</v>
      </c>
      <c r="U81" s="280">
        <f t="shared" si="69"/>
        <v>2.3809523809523808E-2</v>
      </c>
      <c r="V81" s="280">
        <f t="shared" si="70"/>
        <v>0</v>
      </c>
      <c r="W81" s="281">
        <f t="shared" si="71"/>
        <v>0.84523809523809523</v>
      </c>
    </row>
    <row r="82" spans="1:23" ht="12.75" hidden="1">
      <c r="A82" s="269" t="s">
        <v>4655</v>
      </c>
      <c r="B82" s="269" t="s">
        <v>649</v>
      </c>
      <c r="C82" s="276">
        <v>2014</v>
      </c>
      <c r="D82" s="269">
        <v>1</v>
      </c>
      <c r="E82" s="269">
        <v>30</v>
      </c>
      <c r="F82" s="34">
        <v>0</v>
      </c>
      <c r="G82" s="34">
        <v>0</v>
      </c>
      <c r="H82" s="34">
        <v>0</v>
      </c>
      <c r="I82" s="34">
        <v>0</v>
      </c>
      <c r="J82" s="277">
        <v>0</v>
      </c>
      <c r="K82" s="278">
        <f t="shared" si="11"/>
        <v>0</v>
      </c>
      <c r="L82" s="269">
        <f t="shared" ref="L82:P82" si="100">L81+F82</f>
        <v>54</v>
      </c>
      <c r="M82" s="269">
        <f t="shared" si="100"/>
        <v>15</v>
      </c>
      <c r="N82" s="269">
        <f t="shared" si="100"/>
        <v>0</v>
      </c>
      <c r="O82" s="269">
        <f t="shared" si="100"/>
        <v>2</v>
      </c>
      <c r="P82" s="269">
        <f t="shared" si="100"/>
        <v>0</v>
      </c>
      <c r="Q82" s="279">
        <f t="shared" si="2"/>
        <v>71</v>
      </c>
      <c r="R82" s="280">
        <f t="shared" si="66"/>
        <v>0.6428571428571429</v>
      </c>
      <c r="S82" s="280">
        <f t="shared" si="67"/>
        <v>0.17857142857142858</v>
      </c>
      <c r="T82" s="280">
        <f t="shared" si="68"/>
        <v>0</v>
      </c>
      <c r="U82" s="280">
        <f t="shared" si="69"/>
        <v>2.3809523809523808E-2</v>
      </c>
      <c r="V82" s="280">
        <f t="shared" si="70"/>
        <v>0</v>
      </c>
      <c r="W82" s="281">
        <f t="shared" si="71"/>
        <v>0.84523809523809523</v>
      </c>
    </row>
    <row r="83" spans="1:23" ht="12.75" hidden="1">
      <c r="A83" s="269" t="s">
        <v>4655</v>
      </c>
      <c r="B83" s="269" t="s">
        <v>649</v>
      </c>
      <c r="C83" s="276">
        <v>2014</v>
      </c>
      <c r="D83" s="269">
        <v>1</v>
      </c>
      <c r="E83" s="269">
        <v>31</v>
      </c>
      <c r="F83" s="34">
        <v>0</v>
      </c>
      <c r="G83" s="34">
        <v>0</v>
      </c>
      <c r="H83" s="34">
        <v>0</v>
      </c>
      <c r="I83" s="34">
        <v>0</v>
      </c>
      <c r="J83" s="277">
        <v>0</v>
      </c>
      <c r="K83" s="278">
        <f t="shared" si="11"/>
        <v>0</v>
      </c>
      <c r="L83" s="269">
        <f t="shared" ref="L83:P83" si="101">L82+F83</f>
        <v>54</v>
      </c>
      <c r="M83" s="269">
        <f t="shared" si="101"/>
        <v>15</v>
      </c>
      <c r="N83" s="269">
        <f t="shared" si="101"/>
        <v>0</v>
      </c>
      <c r="O83" s="269">
        <f t="shared" si="101"/>
        <v>2</v>
      </c>
      <c r="P83" s="269">
        <f t="shared" si="101"/>
        <v>0</v>
      </c>
      <c r="Q83" s="279">
        <f t="shared" si="2"/>
        <v>71</v>
      </c>
      <c r="R83" s="280">
        <f t="shared" si="66"/>
        <v>0.6428571428571429</v>
      </c>
      <c r="S83" s="280">
        <f t="shared" si="67"/>
        <v>0.17857142857142858</v>
      </c>
      <c r="T83" s="280">
        <f t="shared" si="68"/>
        <v>0</v>
      </c>
      <c r="U83" s="280">
        <f t="shared" si="69"/>
        <v>2.3809523809523808E-2</v>
      </c>
      <c r="V83" s="280">
        <f t="shared" si="70"/>
        <v>0</v>
      </c>
      <c r="W83" s="281">
        <f t="shared" si="71"/>
        <v>0.84523809523809523</v>
      </c>
    </row>
    <row r="84" spans="1:23" ht="12.75" hidden="1">
      <c r="A84" s="269" t="s">
        <v>4655</v>
      </c>
      <c r="B84" s="269" t="s">
        <v>649</v>
      </c>
      <c r="C84" s="276">
        <v>2014</v>
      </c>
      <c r="D84" s="269">
        <v>1</v>
      </c>
      <c r="E84" s="269">
        <v>32</v>
      </c>
      <c r="F84" s="34">
        <v>0</v>
      </c>
      <c r="G84" s="34">
        <v>0</v>
      </c>
      <c r="H84" s="34">
        <v>0</v>
      </c>
      <c r="I84" s="34">
        <v>0</v>
      </c>
      <c r="J84" s="277">
        <v>0</v>
      </c>
      <c r="K84" s="278">
        <f t="shared" si="11"/>
        <v>0</v>
      </c>
      <c r="L84" s="269">
        <f t="shared" ref="L84:P84" si="102">L83+F84</f>
        <v>54</v>
      </c>
      <c r="M84" s="269">
        <f t="shared" si="102"/>
        <v>15</v>
      </c>
      <c r="N84" s="269">
        <f t="shared" si="102"/>
        <v>0</v>
      </c>
      <c r="O84" s="269">
        <f t="shared" si="102"/>
        <v>2</v>
      </c>
      <c r="P84" s="269">
        <f t="shared" si="102"/>
        <v>0</v>
      </c>
      <c r="Q84" s="279">
        <f t="shared" si="2"/>
        <v>71</v>
      </c>
      <c r="R84" s="280">
        <f t="shared" si="66"/>
        <v>0.6428571428571429</v>
      </c>
      <c r="S84" s="280">
        <f t="shared" si="67"/>
        <v>0.17857142857142858</v>
      </c>
      <c r="T84" s="280">
        <f t="shared" si="68"/>
        <v>0</v>
      </c>
      <c r="U84" s="280">
        <f t="shared" si="69"/>
        <v>2.3809523809523808E-2</v>
      </c>
      <c r="V84" s="280">
        <f t="shared" si="70"/>
        <v>0</v>
      </c>
      <c r="W84" s="281">
        <f t="shared" si="71"/>
        <v>0.84523809523809523</v>
      </c>
    </row>
    <row r="85" spans="1:23" ht="12.75" hidden="1">
      <c r="A85" s="269" t="s">
        <v>4655</v>
      </c>
      <c r="B85" s="269" t="s">
        <v>649</v>
      </c>
      <c r="C85" s="276">
        <v>2014</v>
      </c>
      <c r="D85" s="269">
        <v>1</v>
      </c>
      <c r="E85" s="269">
        <v>33</v>
      </c>
      <c r="F85" s="34">
        <v>0</v>
      </c>
      <c r="G85" s="34">
        <v>0</v>
      </c>
      <c r="H85" s="34">
        <v>0</v>
      </c>
      <c r="I85" s="34">
        <v>0</v>
      </c>
      <c r="J85" s="277">
        <v>0</v>
      </c>
      <c r="K85" s="278">
        <f t="shared" si="11"/>
        <v>0</v>
      </c>
      <c r="L85" s="269">
        <f t="shared" ref="L85:P85" si="103">L84+F85</f>
        <v>54</v>
      </c>
      <c r="M85" s="269">
        <f t="shared" si="103"/>
        <v>15</v>
      </c>
      <c r="N85" s="269">
        <f t="shared" si="103"/>
        <v>0</v>
      </c>
      <c r="O85" s="269">
        <f t="shared" si="103"/>
        <v>2</v>
      </c>
      <c r="P85" s="269">
        <f t="shared" si="103"/>
        <v>0</v>
      </c>
      <c r="Q85" s="279">
        <f t="shared" si="2"/>
        <v>71</v>
      </c>
      <c r="R85" s="280">
        <f t="shared" ref="R85:R103" si="104">L85/MB2_IN</f>
        <v>0.6428571428571429</v>
      </c>
      <c r="S85" s="280">
        <f t="shared" ref="S85:S103" si="105">M85/MB2_IN</f>
        <v>0.17857142857142858</v>
      </c>
      <c r="T85" s="280">
        <f t="shared" ref="T85:T103" si="106">N85/MB2_IN</f>
        <v>0</v>
      </c>
      <c r="U85" s="280">
        <f t="shared" ref="U85:U103" si="107">O85/MB2_IN</f>
        <v>2.3809523809523808E-2</v>
      </c>
      <c r="V85" s="280">
        <f t="shared" ref="V85:V103" si="108">P85/MB2_IN</f>
        <v>0</v>
      </c>
      <c r="W85" s="281">
        <f t="shared" ref="W85:W103" si="109">Q85/MB2_IN</f>
        <v>0.84523809523809523</v>
      </c>
    </row>
    <row r="86" spans="1:23" ht="12.75" hidden="1">
      <c r="A86" s="269" t="s">
        <v>4655</v>
      </c>
      <c r="B86" s="269" t="s">
        <v>649</v>
      </c>
      <c r="C86" s="276">
        <v>2014</v>
      </c>
      <c r="D86" s="269">
        <v>1</v>
      </c>
      <c r="E86" s="269">
        <v>34</v>
      </c>
      <c r="F86" s="34">
        <v>0</v>
      </c>
      <c r="G86" s="34">
        <v>0</v>
      </c>
      <c r="H86" s="34">
        <v>0</v>
      </c>
      <c r="I86" s="34">
        <v>0</v>
      </c>
      <c r="J86" s="277">
        <v>0</v>
      </c>
      <c r="K86" s="278">
        <f t="shared" si="11"/>
        <v>0</v>
      </c>
      <c r="L86" s="269">
        <f t="shared" ref="L86:P86" si="110">L85+F86</f>
        <v>54</v>
      </c>
      <c r="M86" s="269">
        <f t="shared" si="110"/>
        <v>15</v>
      </c>
      <c r="N86" s="269">
        <f t="shared" si="110"/>
        <v>0</v>
      </c>
      <c r="O86" s="269">
        <f t="shared" si="110"/>
        <v>2</v>
      </c>
      <c r="P86" s="269">
        <f t="shared" si="110"/>
        <v>0</v>
      </c>
      <c r="Q86" s="279">
        <f t="shared" si="2"/>
        <v>71</v>
      </c>
      <c r="R86" s="280">
        <f t="shared" si="104"/>
        <v>0.6428571428571429</v>
      </c>
      <c r="S86" s="280">
        <f t="shared" si="105"/>
        <v>0.17857142857142858</v>
      </c>
      <c r="T86" s="280">
        <f t="shared" si="106"/>
        <v>0</v>
      </c>
      <c r="U86" s="280">
        <f t="shared" si="107"/>
        <v>2.3809523809523808E-2</v>
      </c>
      <c r="V86" s="280">
        <f t="shared" si="108"/>
        <v>0</v>
      </c>
      <c r="W86" s="281">
        <f t="shared" si="109"/>
        <v>0.84523809523809523</v>
      </c>
    </row>
    <row r="87" spans="1:23" ht="12.75" hidden="1">
      <c r="A87" s="269" t="s">
        <v>4655</v>
      </c>
      <c r="B87" s="269" t="s">
        <v>649</v>
      </c>
      <c r="C87" s="276">
        <v>2014</v>
      </c>
      <c r="D87" s="269">
        <v>1</v>
      </c>
      <c r="E87" s="269">
        <v>35</v>
      </c>
      <c r="F87" s="34">
        <v>0</v>
      </c>
      <c r="G87" s="34">
        <v>0</v>
      </c>
      <c r="H87" s="34">
        <v>0</v>
      </c>
      <c r="I87" s="34">
        <v>0</v>
      </c>
      <c r="J87" s="277">
        <v>0</v>
      </c>
      <c r="K87" s="278">
        <f t="shared" si="11"/>
        <v>0</v>
      </c>
      <c r="L87" s="269">
        <f t="shared" ref="L87:P87" si="111">L86+F87</f>
        <v>54</v>
      </c>
      <c r="M87" s="269">
        <f t="shared" si="111"/>
        <v>15</v>
      </c>
      <c r="N87" s="269">
        <f t="shared" si="111"/>
        <v>0</v>
      </c>
      <c r="O87" s="269">
        <f t="shared" si="111"/>
        <v>2</v>
      </c>
      <c r="P87" s="269">
        <f t="shared" si="111"/>
        <v>0</v>
      </c>
      <c r="Q87" s="279">
        <f t="shared" si="2"/>
        <v>71</v>
      </c>
      <c r="R87" s="280">
        <f t="shared" si="104"/>
        <v>0.6428571428571429</v>
      </c>
      <c r="S87" s="280">
        <f t="shared" si="105"/>
        <v>0.17857142857142858</v>
      </c>
      <c r="T87" s="280">
        <f t="shared" si="106"/>
        <v>0</v>
      </c>
      <c r="U87" s="280">
        <f t="shared" si="107"/>
        <v>2.3809523809523808E-2</v>
      </c>
      <c r="V87" s="280">
        <f t="shared" si="108"/>
        <v>0</v>
      </c>
      <c r="W87" s="281">
        <f t="shared" si="109"/>
        <v>0.84523809523809523</v>
      </c>
    </row>
    <row r="88" spans="1:23" ht="12.75" hidden="1">
      <c r="A88" s="269" t="s">
        <v>4655</v>
      </c>
      <c r="B88" s="269" t="s">
        <v>649</v>
      </c>
      <c r="C88" s="276">
        <v>2014</v>
      </c>
      <c r="D88" s="269">
        <v>1</v>
      </c>
      <c r="E88" s="269">
        <v>36</v>
      </c>
      <c r="F88" s="34">
        <v>0</v>
      </c>
      <c r="G88" s="34">
        <v>0</v>
      </c>
      <c r="H88" s="34">
        <v>0</v>
      </c>
      <c r="I88" s="34">
        <v>1</v>
      </c>
      <c r="J88" s="277">
        <v>0</v>
      </c>
      <c r="K88" s="278">
        <f t="shared" si="11"/>
        <v>1</v>
      </c>
      <c r="L88" s="269">
        <f t="shared" ref="L88:P88" si="112">L87+F88</f>
        <v>54</v>
      </c>
      <c r="M88" s="269">
        <f t="shared" si="112"/>
        <v>15</v>
      </c>
      <c r="N88" s="269">
        <f t="shared" si="112"/>
        <v>0</v>
      </c>
      <c r="O88" s="269">
        <f t="shared" si="112"/>
        <v>3</v>
      </c>
      <c r="P88" s="269">
        <f t="shared" si="112"/>
        <v>0</v>
      </c>
      <c r="Q88" s="279">
        <f t="shared" si="2"/>
        <v>72</v>
      </c>
      <c r="R88" s="280">
        <f t="shared" si="104"/>
        <v>0.6428571428571429</v>
      </c>
      <c r="S88" s="280">
        <f t="shared" si="105"/>
        <v>0.17857142857142858</v>
      </c>
      <c r="T88" s="280">
        <f t="shared" si="106"/>
        <v>0</v>
      </c>
      <c r="U88" s="280">
        <f t="shared" si="107"/>
        <v>3.5714285714285712E-2</v>
      </c>
      <c r="V88" s="280">
        <f t="shared" si="108"/>
        <v>0</v>
      </c>
      <c r="W88" s="281">
        <f t="shared" si="109"/>
        <v>0.8571428571428571</v>
      </c>
    </row>
    <row r="89" spans="1:23" ht="12.75" hidden="1">
      <c r="A89" s="269" t="s">
        <v>4655</v>
      </c>
      <c r="B89" s="269" t="s">
        <v>649</v>
      </c>
      <c r="C89" s="276">
        <v>2014</v>
      </c>
      <c r="D89" s="269">
        <v>1</v>
      </c>
      <c r="E89" s="269">
        <v>37</v>
      </c>
      <c r="F89" s="34">
        <v>0</v>
      </c>
      <c r="G89" s="34">
        <v>0</v>
      </c>
      <c r="H89" s="34">
        <v>0</v>
      </c>
      <c r="I89" s="34">
        <v>0</v>
      </c>
      <c r="J89" s="277">
        <v>0</v>
      </c>
      <c r="K89" s="278">
        <f t="shared" si="11"/>
        <v>0</v>
      </c>
      <c r="L89" s="269">
        <f t="shared" ref="L89:P89" si="113">L88+F89</f>
        <v>54</v>
      </c>
      <c r="M89" s="269">
        <f t="shared" si="113"/>
        <v>15</v>
      </c>
      <c r="N89" s="269">
        <f t="shared" si="113"/>
        <v>0</v>
      </c>
      <c r="O89" s="269">
        <f t="shared" si="113"/>
        <v>3</v>
      </c>
      <c r="P89" s="269">
        <f t="shared" si="113"/>
        <v>0</v>
      </c>
      <c r="Q89" s="279">
        <f t="shared" si="2"/>
        <v>72</v>
      </c>
      <c r="R89" s="280">
        <f t="shared" si="104"/>
        <v>0.6428571428571429</v>
      </c>
      <c r="S89" s="280">
        <f t="shared" si="105"/>
        <v>0.17857142857142858</v>
      </c>
      <c r="T89" s="280">
        <f t="shared" si="106"/>
        <v>0</v>
      </c>
      <c r="U89" s="280">
        <f t="shared" si="107"/>
        <v>3.5714285714285712E-2</v>
      </c>
      <c r="V89" s="280">
        <f t="shared" si="108"/>
        <v>0</v>
      </c>
      <c r="W89" s="281">
        <f t="shared" si="109"/>
        <v>0.8571428571428571</v>
      </c>
    </row>
    <row r="90" spans="1:23" ht="12.75" hidden="1">
      <c r="A90" s="269" t="s">
        <v>4655</v>
      </c>
      <c r="B90" s="269" t="s">
        <v>649</v>
      </c>
      <c r="C90" s="276">
        <v>2014</v>
      </c>
      <c r="D90" s="269">
        <v>1</v>
      </c>
      <c r="E90" s="269">
        <v>38</v>
      </c>
      <c r="F90" s="34">
        <v>0</v>
      </c>
      <c r="G90" s="34">
        <v>0</v>
      </c>
      <c r="H90" s="34">
        <v>0</v>
      </c>
      <c r="I90" s="34">
        <v>0</v>
      </c>
      <c r="J90" s="277">
        <v>0</v>
      </c>
      <c r="K90" s="278">
        <f t="shared" si="11"/>
        <v>0</v>
      </c>
      <c r="L90" s="269">
        <f t="shared" ref="L90:P90" si="114">L89+F90</f>
        <v>54</v>
      </c>
      <c r="M90" s="269">
        <f t="shared" si="114"/>
        <v>15</v>
      </c>
      <c r="N90" s="269">
        <f t="shared" si="114"/>
        <v>0</v>
      </c>
      <c r="O90" s="269">
        <f t="shared" si="114"/>
        <v>3</v>
      </c>
      <c r="P90" s="269">
        <f t="shared" si="114"/>
        <v>0</v>
      </c>
      <c r="Q90" s="279">
        <f t="shared" si="2"/>
        <v>72</v>
      </c>
      <c r="R90" s="280">
        <f t="shared" si="104"/>
        <v>0.6428571428571429</v>
      </c>
      <c r="S90" s="280">
        <f t="shared" si="105"/>
        <v>0.17857142857142858</v>
      </c>
      <c r="T90" s="280">
        <f t="shared" si="106"/>
        <v>0</v>
      </c>
      <c r="U90" s="280">
        <f t="shared" si="107"/>
        <v>3.5714285714285712E-2</v>
      </c>
      <c r="V90" s="280">
        <f t="shared" si="108"/>
        <v>0</v>
      </c>
      <c r="W90" s="281">
        <f t="shared" si="109"/>
        <v>0.8571428571428571</v>
      </c>
    </row>
    <row r="91" spans="1:23" ht="12.75" hidden="1">
      <c r="A91" s="269" t="s">
        <v>4655</v>
      </c>
      <c r="B91" s="269" t="s">
        <v>649</v>
      </c>
      <c r="C91" s="276">
        <v>2014</v>
      </c>
      <c r="D91" s="269">
        <v>1</v>
      </c>
      <c r="E91" s="269">
        <v>39</v>
      </c>
      <c r="F91" s="34">
        <v>0</v>
      </c>
      <c r="G91" s="34">
        <v>0</v>
      </c>
      <c r="H91" s="34">
        <v>0</v>
      </c>
      <c r="I91" s="34">
        <v>0</v>
      </c>
      <c r="J91" s="277">
        <v>0</v>
      </c>
      <c r="K91" s="278">
        <f t="shared" si="11"/>
        <v>0</v>
      </c>
      <c r="L91" s="269">
        <f t="shared" ref="L91:P91" si="115">L90+F91</f>
        <v>54</v>
      </c>
      <c r="M91" s="269">
        <f t="shared" si="115"/>
        <v>15</v>
      </c>
      <c r="N91" s="269">
        <f t="shared" si="115"/>
        <v>0</v>
      </c>
      <c r="O91" s="269">
        <f t="shared" si="115"/>
        <v>3</v>
      </c>
      <c r="P91" s="269">
        <f t="shared" si="115"/>
        <v>0</v>
      </c>
      <c r="Q91" s="279">
        <f t="shared" si="2"/>
        <v>72</v>
      </c>
      <c r="R91" s="280">
        <f t="shared" si="104"/>
        <v>0.6428571428571429</v>
      </c>
      <c r="S91" s="280">
        <f t="shared" si="105"/>
        <v>0.17857142857142858</v>
      </c>
      <c r="T91" s="280">
        <f t="shared" si="106"/>
        <v>0</v>
      </c>
      <c r="U91" s="280">
        <f t="shared" si="107"/>
        <v>3.5714285714285712E-2</v>
      </c>
      <c r="V91" s="280">
        <f t="shared" si="108"/>
        <v>0</v>
      </c>
      <c r="W91" s="281">
        <f t="shared" si="109"/>
        <v>0.8571428571428571</v>
      </c>
    </row>
    <row r="92" spans="1:23" ht="12.75" hidden="1">
      <c r="A92" s="269" t="s">
        <v>4655</v>
      </c>
      <c r="B92" s="269" t="s">
        <v>649</v>
      </c>
      <c r="C92" s="276">
        <v>2014</v>
      </c>
      <c r="D92" s="269">
        <v>1</v>
      </c>
      <c r="E92" s="269">
        <v>40</v>
      </c>
      <c r="F92" s="34">
        <v>0</v>
      </c>
      <c r="G92" s="34">
        <v>0</v>
      </c>
      <c r="H92" s="34">
        <v>0</v>
      </c>
      <c r="I92" s="34">
        <v>0</v>
      </c>
      <c r="J92" s="277">
        <v>0</v>
      </c>
      <c r="K92" s="278">
        <f t="shared" si="11"/>
        <v>0</v>
      </c>
      <c r="L92" s="269">
        <f t="shared" ref="L92:P92" si="116">L91+F92</f>
        <v>54</v>
      </c>
      <c r="M92" s="269">
        <f t="shared" si="116"/>
        <v>15</v>
      </c>
      <c r="N92" s="269">
        <f t="shared" si="116"/>
        <v>0</v>
      </c>
      <c r="O92" s="269">
        <f t="shared" si="116"/>
        <v>3</v>
      </c>
      <c r="P92" s="269">
        <f t="shared" si="116"/>
        <v>0</v>
      </c>
      <c r="Q92" s="279">
        <f t="shared" si="2"/>
        <v>72</v>
      </c>
      <c r="R92" s="280">
        <f t="shared" si="104"/>
        <v>0.6428571428571429</v>
      </c>
      <c r="S92" s="280">
        <f t="shared" si="105"/>
        <v>0.17857142857142858</v>
      </c>
      <c r="T92" s="280">
        <f t="shared" si="106"/>
        <v>0</v>
      </c>
      <c r="U92" s="280">
        <f t="shared" si="107"/>
        <v>3.5714285714285712E-2</v>
      </c>
      <c r="V92" s="280">
        <f t="shared" si="108"/>
        <v>0</v>
      </c>
      <c r="W92" s="281">
        <f t="shared" si="109"/>
        <v>0.8571428571428571</v>
      </c>
    </row>
    <row r="93" spans="1:23" ht="12.75" hidden="1">
      <c r="A93" s="269" t="s">
        <v>4655</v>
      </c>
      <c r="B93" s="269" t="s">
        <v>649</v>
      </c>
      <c r="C93" s="276">
        <v>2014</v>
      </c>
      <c r="D93" s="269">
        <v>1</v>
      </c>
      <c r="E93" s="269">
        <v>41</v>
      </c>
      <c r="F93" s="34">
        <v>0</v>
      </c>
      <c r="G93" s="34">
        <v>0</v>
      </c>
      <c r="H93" s="34">
        <v>0</v>
      </c>
      <c r="I93" s="34">
        <v>0</v>
      </c>
      <c r="J93" s="277">
        <v>0</v>
      </c>
      <c r="K93" s="278">
        <f t="shared" si="11"/>
        <v>0</v>
      </c>
      <c r="L93" s="269">
        <f t="shared" ref="L93:P93" si="117">L92+F93</f>
        <v>54</v>
      </c>
      <c r="M93" s="269">
        <f t="shared" si="117"/>
        <v>15</v>
      </c>
      <c r="N93" s="269">
        <f t="shared" si="117"/>
        <v>0</v>
      </c>
      <c r="O93" s="269">
        <f t="shared" si="117"/>
        <v>3</v>
      </c>
      <c r="P93" s="269">
        <f t="shared" si="117"/>
        <v>0</v>
      </c>
      <c r="Q93" s="279">
        <f t="shared" si="2"/>
        <v>72</v>
      </c>
      <c r="R93" s="280">
        <f t="shared" si="104"/>
        <v>0.6428571428571429</v>
      </c>
      <c r="S93" s="280">
        <f t="shared" si="105"/>
        <v>0.17857142857142858</v>
      </c>
      <c r="T93" s="280">
        <f t="shared" si="106"/>
        <v>0</v>
      </c>
      <c r="U93" s="280">
        <f t="shared" si="107"/>
        <v>3.5714285714285712E-2</v>
      </c>
      <c r="V93" s="280">
        <f t="shared" si="108"/>
        <v>0</v>
      </c>
      <c r="W93" s="281">
        <f t="shared" si="109"/>
        <v>0.8571428571428571</v>
      </c>
    </row>
    <row r="94" spans="1:23" ht="12.75" hidden="1">
      <c r="A94" s="269" t="s">
        <v>4655</v>
      </c>
      <c r="B94" s="269" t="s">
        <v>649</v>
      </c>
      <c r="C94" s="276">
        <v>2014</v>
      </c>
      <c r="D94" s="269">
        <v>1</v>
      </c>
      <c r="E94" s="269">
        <v>42</v>
      </c>
      <c r="F94" s="34">
        <v>0</v>
      </c>
      <c r="G94" s="34">
        <v>0</v>
      </c>
      <c r="H94" s="34">
        <v>0</v>
      </c>
      <c r="I94" s="34">
        <v>0</v>
      </c>
      <c r="J94" s="277">
        <v>0</v>
      </c>
      <c r="K94" s="278">
        <f t="shared" si="11"/>
        <v>0</v>
      </c>
      <c r="L94" s="269">
        <f t="shared" ref="L94:P94" si="118">L93+F94</f>
        <v>54</v>
      </c>
      <c r="M94" s="269">
        <f t="shared" si="118"/>
        <v>15</v>
      </c>
      <c r="N94" s="269">
        <f t="shared" si="118"/>
        <v>0</v>
      </c>
      <c r="O94" s="269">
        <f t="shared" si="118"/>
        <v>3</v>
      </c>
      <c r="P94" s="269">
        <f t="shared" si="118"/>
        <v>0</v>
      </c>
      <c r="Q94" s="279">
        <f t="shared" si="2"/>
        <v>72</v>
      </c>
      <c r="R94" s="280">
        <f t="shared" si="104"/>
        <v>0.6428571428571429</v>
      </c>
      <c r="S94" s="280">
        <f t="shared" si="105"/>
        <v>0.17857142857142858</v>
      </c>
      <c r="T94" s="280">
        <f t="shared" si="106"/>
        <v>0</v>
      </c>
      <c r="U94" s="280">
        <f t="shared" si="107"/>
        <v>3.5714285714285712E-2</v>
      </c>
      <c r="V94" s="280">
        <f t="shared" si="108"/>
        <v>0</v>
      </c>
      <c r="W94" s="281">
        <f t="shared" si="109"/>
        <v>0.8571428571428571</v>
      </c>
    </row>
    <row r="95" spans="1:23" ht="12.75" hidden="1">
      <c r="A95" s="269" t="s">
        <v>4655</v>
      </c>
      <c r="B95" s="269" t="s">
        <v>649</v>
      </c>
      <c r="C95" s="276">
        <v>2014</v>
      </c>
      <c r="D95" s="269">
        <v>1</v>
      </c>
      <c r="E95" s="269">
        <v>43</v>
      </c>
      <c r="F95" s="34">
        <v>0</v>
      </c>
      <c r="G95" s="34">
        <v>0</v>
      </c>
      <c r="H95" s="34">
        <v>0</v>
      </c>
      <c r="I95" s="34">
        <v>0</v>
      </c>
      <c r="J95" s="277">
        <v>0</v>
      </c>
      <c r="K95" s="278">
        <f t="shared" si="11"/>
        <v>0</v>
      </c>
      <c r="L95" s="269">
        <f t="shared" ref="L95:P95" si="119">L94+F95</f>
        <v>54</v>
      </c>
      <c r="M95" s="269">
        <f t="shared" si="119"/>
        <v>15</v>
      </c>
      <c r="N95" s="269">
        <f t="shared" si="119"/>
        <v>0</v>
      </c>
      <c r="O95" s="269">
        <f t="shared" si="119"/>
        <v>3</v>
      </c>
      <c r="P95" s="269">
        <f t="shared" si="119"/>
        <v>0</v>
      </c>
      <c r="Q95" s="279">
        <f t="shared" si="2"/>
        <v>72</v>
      </c>
      <c r="R95" s="280">
        <f t="shared" si="104"/>
        <v>0.6428571428571429</v>
      </c>
      <c r="S95" s="280">
        <f t="shared" si="105"/>
        <v>0.17857142857142858</v>
      </c>
      <c r="T95" s="280">
        <f t="shared" si="106"/>
        <v>0</v>
      </c>
      <c r="U95" s="280">
        <f t="shared" si="107"/>
        <v>3.5714285714285712E-2</v>
      </c>
      <c r="V95" s="280">
        <f t="shared" si="108"/>
        <v>0</v>
      </c>
      <c r="W95" s="281">
        <f t="shared" si="109"/>
        <v>0.8571428571428571</v>
      </c>
    </row>
    <row r="96" spans="1:23" ht="12.75" hidden="1">
      <c r="A96" s="269" t="s">
        <v>4655</v>
      </c>
      <c r="B96" s="269" t="s">
        <v>649</v>
      </c>
      <c r="C96" s="276">
        <v>2015</v>
      </c>
      <c r="D96" s="269">
        <v>1</v>
      </c>
      <c r="E96" s="269">
        <v>44</v>
      </c>
      <c r="F96" s="34">
        <v>0</v>
      </c>
      <c r="G96" s="34">
        <v>0</v>
      </c>
      <c r="H96" s="34">
        <v>0</v>
      </c>
      <c r="I96" s="34">
        <v>0</v>
      </c>
      <c r="J96" s="277">
        <v>0</v>
      </c>
      <c r="K96" s="278">
        <f t="shared" si="11"/>
        <v>0</v>
      </c>
      <c r="L96" s="269">
        <f t="shared" ref="L96:P96" si="120">L95+F96</f>
        <v>54</v>
      </c>
      <c r="M96" s="269">
        <f t="shared" si="120"/>
        <v>15</v>
      </c>
      <c r="N96" s="269">
        <f t="shared" si="120"/>
        <v>0</v>
      </c>
      <c r="O96" s="269">
        <f t="shared" si="120"/>
        <v>3</v>
      </c>
      <c r="P96" s="269">
        <f t="shared" si="120"/>
        <v>0</v>
      </c>
      <c r="Q96" s="279">
        <f t="shared" si="2"/>
        <v>72</v>
      </c>
      <c r="R96" s="280">
        <f t="shared" si="104"/>
        <v>0.6428571428571429</v>
      </c>
      <c r="S96" s="280">
        <f t="shared" si="105"/>
        <v>0.17857142857142858</v>
      </c>
      <c r="T96" s="280">
        <f t="shared" si="106"/>
        <v>0</v>
      </c>
      <c r="U96" s="280">
        <f t="shared" si="107"/>
        <v>3.5714285714285712E-2</v>
      </c>
      <c r="V96" s="280">
        <f t="shared" si="108"/>
        <v>0</v>
      </c>
      <c r="W96" s="281">
        <f t="shared" si="109"/>
        <v>0.8571428571428571</v>
      </c>
    </row>
    <row r="97" spans="1:23" ht="12.75" hidden="1">
      <c r="A97" s="269" t="s">
        <v>4655</v>
      </c>
      <c r="B97" s="269" t="s">
        <v>649</v>
      </c>
      <c r="C97" s="276">
        <v>2015</v>
      </c>
      <c r="D97" s="269">
        <v>1</v>
      </c>
      <c r="E97" s="269">
        <v>45</v>
      </c>
      <c r="F97" s="34">
        <v>0</v>
      </c>
      <c r="G97" s="34">
        <v>0</v>
      </c>
      <c r="H97" s="34">
        <v>0</v>
      </c>
      <c r="I97" s="34">
        <v>0</v>
      </c>
      <c r="J97" s="277">
        <v>0</v>
      </c>
      <c r="K97" s="278">
        <f t="shared" si="11"/>
        <v>0</v>
      </c>
      <c r="L97" s="269">
        <f t="shared" ref="L97:P97" si="121">L96+F97</f>
        <v>54</v>
      </c>
      <c r="M97" s="269">
        <f t="shared" si="121"/>
        <v>15</v>
      </c>
      <c r="N97" s="269">
        <f t="shared" si="121"/>
        <v>0</v>
      </c>
      <c r="O97" s="269">
        <f t="shared" si="121"/>
        <v>3</v>
      </c>
      <c r="P97" s="269">
        <f t="shared" si="121"/>
        <v>0</v>
      </c>
      <c r="Q97" s="279">
        <f t="shared" si="2"/>
        <v>72</v>
      </c>
      <c r="R97" s="280">
        <f t="shared" si="104"/>
        <v>0.6428571428571429</v>
      </c>
      <c r="S97" s="280">
        <f t="shared" si="105"/>
        <v>0.17857142857142858</v>
      </c>
      <c r="T97" s="280">
        <f t="shared" si="106"/>
        <v>0</v>
      </c>
      <c r="U97" s="280">
        <f t="shared" si="107"/>
        <v>3.5714285714285712E-2</v>
      </c>
      <c r="V97" s="280">
        <f t="shared" si="108"/>
        <v>0</v>
      </c>
      <c r="W97" s="281">
        <f t="shared" si="109"/>
        <v>0.8571428571428571</v>
      </c>
    </row>
    <row r="98" spans="1:23" ht="12.75" hidden="1">
      <c r="A98" s="269" t="s">
        <v>4655</v>
      </c>
      <c r="B98" s="269" t="s">
        <v>649</v>
      </c>
      <c r="C98" s="276">
        <v>2015</v>
      </c>
      <c r="D98" s="269">
        <v>1</v>
      </c>
      <c r="E98" s="269">
        <v>46</v>
      </c>
      <c r="F98" s="34">
        <v>0</v>
      </c>
      <c r="G98" s="34">
        <v>0</v>
      </c>
      <c r="H98" s="34">
        <v>0</v>
      </c>
      <c r="I98" s="34">
        <v>0</v>
      </c>
      <c r="J98" s="277">
        <v>0</v>
      </c>
      <c r="K98" s="278">
        <f t="shared" si="11"/>
        <v>0</v>
      </c>
      <c r="L98" s="269">
        <f t="shared" ref="L98:P98" si="122">L97+F98</f>
        <v>54</v>
      </c>
      <c r="M98" s="269">
        <f t="shared" si="122"/>
        <v>15</v>
      </c>
      <c r="N98" s="269">
        <f t="shared" si="122"/>
        <v>0</v>
      </c>
      <c r="O98" s="269">
        <f t="shared" si="122"/>
        <v>3</v>
      </c>
      <c r="P98" s="269">
        <f t="shared" si="122"/>
        <v>0</v>
      </c>
      <c r="Q98" s="279">
        <f t="shared" si="2"/>
        <v>72</v>
      </c>
      <c r="R98" s="280">
        <f t="shared" si="104"/>
        <v>0.6428571428571429</v>
      </c>
      <c r="S98" s="280">
        <f t="shared" si="105"/>
        <v>0.17857142857142858</v>
      </c>
      <c r="T98" s="280">
        <f t="shared" si="106"/>
        <v>0</v>
      </c>
      <c r="U98" s="280">
        <f t="shared" si="107"/>
        <v>3.5714285714285712E-2</v>
      </c>
      <c r="V98" s="280">
        <f t="shared" si="108"/>
        <v>0</v>
      </c>
      <c r="W98" s="281">
        <f t="shared" si="109"/>
        <v>0.8571428571428571</v>
      </c>
    </row>
    <row r="99" spans="1:23" ht="12.75" hidden="1">
      <c r="A99" s="269" t="s">
        <v>4655</v>
      </c>
      <c r="B99" s="269" t="s">
        <v>649</v>
      </c>
      <c r="C99" s="276">
        <v>2015</v>
      </c>
      <c r="D99" s="269">
        <v>1</v>
      </c>
      <c r="E99" s="269">
        <v>47</v>
      </c>
      <c r="F99" s="34">
        <v>0</v>
      </c>
      <c r="G99" s="34">
        <v>0</v>
      </c>
      <c r="H99" s="34">
        <v>0</v>
      </c>
      <c r="I99" s="34">
        <v>0</v>
      </c>
      <c r="J99" s="277">
        <v>0</v>
      </c>
      <c r="K99" s="278">
        <f t="shared" si="11"/>
        <v>0</v>
      </c>
      <c r="L99" s="269">
        <f t="shared" ref="L99:P99" si="123">L98+F99</f>
        <v>54</v>
      </c>
      <c r="M99" s="269">
        <f t="shared" si="123"/>
        <v>15</v>
      </c>
      <c r="N99" s="269">
        <f t="shared" si="123"/>
        <v>0</v>
      </c>
      <c r="O99" s="269">
        <f t="shared" si="123"/>
        <v>3</v>
      </c>
      <c r="P99" s="269">
        <f t="shared" si="123"/>
        <v>0</v>
      </c>
      <c r="Q99" s="279">
        <f t="shared" si="2"/>
        <v>72</v>
      </c>
      <c r="R99" s="280">
        <f t="shared" si="104"/>
        <v>0.6428571428571429</v>
      </c>
      <c r="S99" s="280">
        <f t="shared" si="105"/>
        <v>0.17857142857142858</v>
      </c>
      <c r="T99" s="280">
        <f t="shared" si="106"/>
        <v>0</v>
      </c>
      <c r="U99" s="280">
        <f t="shared" si="107"/>
        <v>3.5714285714285712E-2</v>
      </c>
      <c r="V99" s="280">
        <f t="shared" si="108"/>
        <v>0</v>
      </c>
      <c r="W99" s="281">
        <f t="shared" si="109"/>
        <v>0.8571428571428571</v>
      </c>
    </row>
    <row r="100" spans="1:23" ht="12.75" hidden="1">
      <c r="A100" s="269" t="s">
        <v>4655</v>
      </c>
      <c r="B100" s="269" t="s">
        <v>649</v>
      </c>
      <c r="C100" s="276">
        <v>2015</v>
      </c>
      <c r="D100" s="269">
        <v>1</v>
      </c>
      <c r="E100" s="269">
        <v>48</v>
      </c>
      <c r="F100" s="34">
        <v>0</v>
      </c>
      <c r="G100" s="34">
        <v>0</v>
      </c>
      <c r="H100" s="34">
        <v>0</v>
      </c>
      <c r="I100" s="34">
        <v>0</v>
      </c>
      <c r="J100" s="277">
        <v>0</v>
      </c>
      <c r="K100" s="278">
        <f t="shared" si="11"/>
        <v>0</v>
      </c>
      <c r="L100" s="269">
        <f t="shared" ref="L100:P100" si="124">L99+F100</f>
        <v>54</v>
      </c>
      <c r="M100" s="269">
        <f t="shared" si="124"/>
        <v>15</v>
      </c>
      <c r="N100" s="269">
        <f t="shared" si="124"/>
        <v>0</v>
      </c>
      <c r="O100" s="269">
        <f t="shared" si="124"/>
        <v>3</v>
      </c>
      <c r="P100" s="269">
        <f t="shared" si="124"/>
        <v>0</v>
      </c>
      <c r="Q100" s="279">
        <f t="shared" si="2"/>
        <v>72</v>
      </c>
      <c r="R100" s="280">
        <f t="shared" si="104"/>
        <v>0.6428571428571429</v>
      </c>
      <c r="S100" s="280">
        <f t="shared" si="105"/>
        <v>0.17857142857142858</v>
      </c>
      <c r="T100" s="280">
        <f t="shared" si="106"/>
        <v>0</v>
      </c>
      <c r="U100" s="280">
        <f t="shared" si="107"/>
        <v>3.5714285714285712E-2</v>
      </c>
      <c r="V100" s="280">
        <f t="shared" si="108"/>
        <v>0</v>
      </c>
      <c r="W100" s="281">
        <f t="shared" si="109"/>
        <v>0.8571428571428571</v>
      </c>
    </row>
    <row r="101" spans="1:23" ht="12.75" hidden="1">
      <c r="A101" s="269" t="s">
        <v>4655</v>
      </c>
      <c r="B101" s="269" t="s">
        <v>649</v>
      </c>
      <c r="C101" s="276">
        <v>2015</v>
      </c>
      <c r="D101" s="269">
        <v>1</v>
      </c>
      <c r="E101" s="269">
        <v>49</v>
      </c>
      <c r="F101" s="34">
        <v>0</v>
      </c>
      <c r="G101" s="34">
        <v>0</v>
      </c>
      <c r="H101" s="34">
        <v>0</v>
      </c>
      <c r="I101" s="34">
        <v>0</v>
      </c>
      <c r="J101" s="277">
        <v>0</v>
      </c>
      <c r="K101" s="278">
        <f t="shared" si="11"/>
        <v>0</v>
      </c>
      <c r="L101" s="269">
        <f t="shared" ref="L101:P101" si="125">L100+F101</f>
        <v>54</v>
      </c>
      <c r="M101" s="269">
        <f t="shared" si="125"/>
        <v>15</v>
      </c>
      <c r="N101" s="269">
        <f t="shared" si="125"/>
        <v>0</v>
      </c>
      <c r="O101" s="269">
        <f t="shared" si="125"/>
        <v>3</v>
      </c>
      <c r="P101" s="269">
        <f t="shared" si="125"/>
        <v>0</v>
      </c>
      <c r="Q101" s="279">
        <f t="shared" si="2"/>
        <v>72</v>
      </c>
      <c r="R101" s="280">
        <f t="shared" si="104"/>
        <v>0.6428571428571429</v>
      </c>
      <c r="S101" s="280">
        <f t="shared" si="105"/>
        <v>0.17857142857142858</v>
      </c>
      <c r="T101" s="280">
        <f t="shared" si="106"/>
        <v>0</v>
      </c>
      <c r="U101" s="280">
        <f t="shared" si="107"/>
        <v>3.5714285714285712E-2</v>
      </c>
      <c r="V101" s="280">
        <f t="shared" si="108"/>
        <v>0</v>
      </c>
      <c r="W101" s="281">
        <f t="shared" si="109"/>
        <v>0.8571428571428571</v>
      </c>
    </row>
    <row r="102" spans="1:23" ht="12.75" hidden="1">
      <c r="A102" s="269" t="s">
        <v>4655</v>
      </c>
      <c r="B102" s="269" t="s">
        <v>649</v>
      </c>
      <c r="C102" s="276">
        <v>2015</v>
      </c>
      <c r="D102" s="269">
        <v>1</v>
      </c>
      <c r="E102" s="269">
        <v>50</v>
      </c>
      <c r="F102" s="34">
        <v>0</v>
      </c>
      <c r="G102" s="34">
        <v>0</v>
      </c>
      <c r="H102" s="34">
        <v>0</v>
      </c>
      <c r="I102" s="34">
        <v>0</v>
      </c>
      <c r="J102" s="277">
        <v>0</v>
      </c>
      <c r="K102" s="278">
        <f t="shared" si="11"/>
        <v>0</v>
      </c>
      <c r="L102" s="269">
        <f t="shared" ref="L102:P102" si="126">L101+F102</f>
        <v>54</v>
      </c>
      <c r="M102" s="269">
        <f t="shared" si="126"/>
        <v>15</v>
      </c>
      <c r="N102" s="269">
        <f t="shared" si="126"/>
        <v>0</v>
      </c>
      <c r="O102" s="269">
        <f t="shared" si="126"/>
        <v>3</v>
      </c>
      <c r="P102" s="269">
        <f t="shared" si="126"/>
        <v>0</v>
      </c>
      <c r="Q102" s="279">
        <f t="shared" si="2"/>
        <v>72</v>
      </c>
      <c r="R102" s="280">
        <f t="shared" si="104"/>
        <v>0.6428571428571429</v>
      </c>
      <c r="S102" s="280">
        <f t="shared" si="105"/>
        <v>0.17857142857142858</v>
      </c>
      <c r="T102" s="280">
        <f t="shared" si="106"/>
        <v>0</v>
      </c>
      <c r="U102" s="280">
        <f t="shared" si="107"/>
        <v>3.5714285714285712E-2</v>
      </c>
      <c r="V102" s="280">
        <f t="shared" si="108"/>
        <v>0</v>
      </c>
      <c r="W102" s="281">
        <f t="shared" si="109"/>
        <v>0.8571428571428571</v>
      </c>
    </row>
    <row r="103" spans="1:23" ht="12.75" hidden="1">
      <c r="A103" s="269" t="s">
        <v>4655</v>
      </c>
      <c r="B103" s="269" t="s">
        <v>649</v>
      </c>
      <c r="C103" s="276">
        <v>2015</v>
      </c>
      <c r="D103" s="269">
        <v>1</v>
      </c>
      <c r="E103" s="269">
        <v>51</v>
      </c>
      <c r="F103" s="34">
        <v>0</v>
      </c>
      <c r="G103" s="34">
        <v>0</v>
      </c>
      <c r="H103" s="34">
        <v>0</v>
      </c>
      <c r="I103" s="34">
        <v>0</v>
      </c>
      <c r="J103" s="277">
        <v>0</v>
      </c>
      <c r="K103" s="278">
        <f t="shared" si="11"/>
        <v>0</v>
      </c>
      <c r="L103" s="269">
        <f t="shared" ref="L103:P103" si="127">L102+F103</f>
        <v>54</v>
      </c>
      <c r="M103" s="269">
        <f t="shared" si="127"/>
        <v>15</v>
      </c>
      <c r="N103" s="269">
        <f t="shared" si="127"/>
        <v>0</v>
      </c>
      <c r="O103" s="269">
        <f t="shared" si="127"/>
        <v>3</v>
      </c>
      <c r="P103" s="269">
        <f t="shared" si="127"/>
        <v>0</v>
      </c>
      <c r="Q103" s="279">
        <f t="shared" si="2"/>
        <v>72</v>
      </c>
      <c r="R103" s="280">
        <f t="shared" si="104"/>
        <v>0.6428571428571429</v>
      </c>
      <c r="S103" s="280">
        <f t="shared" si="105"/>
        <v>0.17857142857142858</v>
      </c>
      <c r="T103" s="280">
        <f t="shared" si="106"/>
        <v>0</v>
      </c>
      <c r="U103" s="280">
        <f t="shared" si="107"/>
        <v>3.5714285714285712E-2</v>
      </c>
      <c r="V103" s="280">
        <f t="shared" si="108"/>
        <v>0</v>
      </c>
      <c r="W103" s="281">
        <f t="shared" si="109"/>
        <v>0.8571428571428571</v>
      </c>
    </row>
    <row r="104" spans="1:23" ht="12.75" hidden="1">
      <c r="A104" s="34" t="s">
        <v>4656</v>
      </c>
      <c r="B104" s="269" t="s">
        <v>649</v>
      </c>
      <c r="C104" s="276">
        <v>2018</v>
      </c>
      <c r="D104" s="269">
        <v>1</v>
      </c>
      <c r="E104" s="269">
        <v>1</v>
      </c>
      <c r="F104" s="283">
        <v>3</v>
      </c>
      <c r="G104" s="283">
        <v>1</v>
      </c>
      <c r="H104" s="283">
        <v>0</v>
      </c>
      <c r="I104" s="283">
        <v>6</v>
      </c>
      <c r="J104" s="283">
        <v>0</v>
      </c>
      <c r="K104" s="278">
        <f>SUM(F104:J104)</f>
        <v>10</v>
      </c>
      <c r="L104" s="269">
        <f t="shared" ref="L104:P104" si="128">F104</f>
        <v>3</v>
      </c>
      <c r="M104" s="269">
        <f t="shared" si="128"/>
        <v>1</v>
      </c>
      <c r="N104" s="269">
        <f t="shared" si="128"/>
        <v>0</v>
      </c>
      <c r="O104" s="269">
        <f t="shared" si="128"/>
        <v>6</v>
      </c>
      <c r="P104" s="269">
        <f t="shared" si="128"/>
        <v>0</v>
      </c>
      <c r="Q104" s="279">
        <f t="shared" si="2"/>
        <v>10</v>
      </c>
      <c r="R104" s="280">
        <f t="shared" ref="R104:R135" si="129">L104/SP2_IN</f>
        <v>3.1578947368421054E-2</v>
      </c>
      <c r="S104" s="280">
        <f t="shared" ref="S104:S135" si="130">M104/SP2_IN</f>
        <v>1.0526315789473684E-2</v>
      </c>
      <c r="T104" s="280">
        <f t="shared" ref="T104:T135" si="131">N104/SP2_IN</f>
        <v>0</v>
      </c>
      <c r="U104" s="280">
        <f t="shared" ref="U104:U135" si="132">O104/SP2_IN</f>
        <v>6.3157894736842107E-2</v>
      </c>
      <c r="V104" s="280">
        <f t="shared" ref="V104:V135" si="133">P104/SP2_IN</f>
        <v>0</v>
      </c>
      <c r="W104" s="281">
        <f t="shared" ref="W104:W135" si="134">Q104/SP2_IN</f>
        <v>0.10526315789473684</v>
      </c>
    </row>
    <row r="105" spans="1:23" ht="12.75" hidden="1">
      <c r="A105" s="34" t="s">
        <v>4656</v>
      </c>
      <c r="B105" s="269" t="s">
        <v>649</v>
      </c>
      <c r="C105" s="276">
        <v>2018</v>
      </c>
      <c r="D105" s="269">
        <v>1</v>
      </c>
      <c r="E105" s="269">
        <v>2</v>
      </c>
      <c r="F105" s="283">
        <v>2</v>
      </c>
      <c r="G105" s="283">
        <v>0</v>
      </c>
      <c r="H105" s="283">
        <v>0</v>
      </c>
      <c r="I105" s="283">
        <v>0</v>
      </c>
      <c r="J105" s="283">
        <v>0</v>
      </c>
      <c r="K105" s="278">
        <f t="shared" ref="K105:K129" si="135">SUM(F105:I105)</f>
        <v>2</v>
      </c>
      <c r="L105" s="269">
        <f t="shared" ref="L105:P105" si="136">L104+F105</f>
        <v>5</v>
      </c>
      <c r="M105" s="269">
        <f t="shared" si="136"/>
        <v>1</v>
      </c>
      <c r="N105" s="269">
        <f t="shared" si="136"/>
        <v>0</v>
      </c>
      <c r="O105" s="269">
        <f t="shared" si="136"/>
        <v>6</v>
      </c>
      <c r="P105" s="269">
        <f t="shared" si="136"/>
        <v>0</v>
      </c>
      <c r="Q105" s="279">
        <f t="shared" si="2"/>
        <v>12</v>
      </c>
      <c r="R105" s="280">
        <f t="shared" si="129"/>
        <v>5.2631578947368418E-2</v>
      </c>
      <c r="S105" s="280">
        <f t="shared" si="130"/>
        <v>1.0526315789473684E-2</v>
      </c>
      <c r="T105" s="280">
        <f t="shared" si="131"/>
        <v>0</v>
      </c>
      <c r="U105" s="280">
        <f t="shared" si="132"/>
        <v>6.3157894736842107E-2</v>
      </c>
      <c r="V105" s="280">
        <f t="shared" si="133"/>
        <v>0</v>
      </c>
      <c r="W105" s="281">
        <f t="shared" si="134"/>
        <v>0.12631578947368421</v>
      </c>
    </row>
    <row r="106" spans="1:23" ht="12.75" hidden="1">
      <c r="A106" s="34" t="s">
        <v>4656</v>
      </c>
      <c r="B106" s="269" t="s">
        <v>649</v>
      </c>
      <c r="C106" s="276">
        <v>2018</v>
      </c>
      <c r="D106" s="269">
        <v>1</v>
      </c>
      <c r="E106" s="269">
        <v>3</v>
      </c>
      <c r="F106" s="283">
        <v>1</v>
      </c>
      <c r="G106" s="283">
        <v>0</v>
      </c>
      <c r="H106" s="283">
        <v>0</v>
      </c>
      <c r="I106" s="283">
        <v>0</v>
      </c>
      <c r="J106" s="283">
        <v>0</v>
      </c>
      <c r="K106" s="278">
        <f t="shared" si="135"/>
        <v>1</v>
      </c>
      <c r="L106" s="269">
        <f t="shared" ref="L106:P106" si="137">L105+F106</f>
        <v>6</v>
      </c>
      <c r="M106" s="269">
        <f t="shared" si="137"/>
        <v>1</v>
      </c>
      <c r="N106" s="269">
        <f t="shared" si="137"/>
        <v>0</v>
      </c>
      <c r="O106" s="269">
        <f t="shared" si="137"/>
        <v>6</v>
      </c>
      <c r="P106" s="269">
        <f t="shared" si="137"/>
        <v>0</v>
      </c>
      <c r="Q106" s="279">
        <f t="shared" si="2"/>
        <v>13</v>
      </c>
      <c r="R106" s="280">
        <f t="shared" si="129"/>
        <v>6.3157894736842107E-2</v>
      </c>
      <c r="S106" s="280">
        <f t="shared" si="130"/>
        <v>1.0526315789473684E-2</v>
      </c>
      <c r="T106" s="280">
        <f t="shared" si="131"/>
        <v>0</v>
      </c>
      <c r="U106" s="280">
        <f t="shared" si="132"/>
        <v>6.3157894736842107E-2</v>
      </c>
      <c r="V106" s="280">
        <f t="shared" si="133"/>
        <v>0</v>
      </c>
      <c r="W106" s="281">
        <f t="shared" si="134"/>
        <v>0.1368421052631579</v>
      </c>
    </row>
    <row r="107" spans="1:23" ht="12.75" hidden="1">
      <c r="A107" s="34" t="s">
        <v>4656</v>
      </c>
      <c r="B107" s="269" t="s">
        <v>649</v>
      </c>
      <c r="C107" s="276">
        <v>2018</v>
      </c>
      <c r="D107" s="269">
        <v>1</v>
      </c>
      <c r="E107" s="269">
        <v>4</v>
      </c>
      <c r="F107" s="283">
        <v>11</v>
      </c>
      <c r="G107" s="283">
        <v>1</v>
      </c>
      <c r="H107" s="283">
        <v>0</v>
      </c>
      <c r="I107" s="283">
        <v>0</v>
      </c>
      <c r="J107" s="283">
        <v>0</v>
      </c>
      <c r="K107" s="278">
        <f t="shared" si="135"/>
        <v>12</v>
      </c>
      <c r="L107" s="269">
        <f t="shared" ref="L107:P107" si="138">L106+F107</f>
        <v>17</v>
      </c>
      <c r="M107" s="269">
        <f t="shared" si="138"/>
        <v>2</v>
      </c>
      <c r="N107" s="269">
        <f t="shared" si="138"/>
        <v>0</v>
      </c>
      <c r="O107" s="269">
        <f t="shared" si="138"/>
        <v>6</v>
      </c>
      <c r="P107" s="269">
        <f t="shared" si="138"/>
        <v>0</v>
      </c>
      <c r="Q107" s="279">
        <f t="shared" si="2"/>
        <v>25</v>
      </c>
      <c r="R107" s="280">
        <f t="shared" si="129"/>
        <v>0.17894736842105263</v>
      </c>
      <c r="S107" s="280">
        <f t="shared" si="130"/>
        <v>2.1052631578947368E-2</v>
      </c>
      <c r="T107" s="280">
        <f t="shared" si="131"/>
        <v>0</v>
      </c>
      <c r="U107" s="280">
        <f t="shared" si="132"/>
        <v>6.3157894736842107E-2</v>
      </c>
      <c r="V107" s="280">
        <f t="shared" si="133"/>
        <v>0</v>
      </c>
      <c r="W107" s="281">
        <f t="shared" si="134"/>
        <v>0.26315789473684209</v>
      </c>
    </row>
    <row r="108" spans="1:23" ht="12.75" hidden="1">
      <c r="A108" s="34" t="s">
        <v>4656</v>
      </c>
      <c r="B108" s="269" t="s">
        <v>649</v>
      </c>
      <c r="C108" s="276">
        <v>2018</v>
      </c>
      <c r="D108" s="269">
        <v>1</v>
      </c>
      <c r="E108" s="269">
        <v>5</v>
      </c>
      <c r="F108" s="283">
        <v>4</v>
      </c>
      <c r="G108" s="283">
        <v>0</v>
      </c>
      <c r="H108" s="283">
        <v>0</v>
      </c>
      <c r="I108" s="283">
        <v>0</v>
      </c>
      <c r="J108" s="283">
        <v>0</v>
      </c>
      <c r="K108" s="278">
        <f t="shared" si="135"/>
        <v>4</v>
      </c>
      <c r="L108" s="269">
        <f t="shared" ref="L108:P108" si="139">L107+F108</f>
        <v>21</v>
      </c>
      <c r="M108" s="269">
        <f t="shared" si="139"/>
        <v>2</v>
      </c>
      <c r="N108" s="269">
        <f t="shared" si="139"/>
        <v>0</v>
      </c>
      <c r="O108" s="269">
        <f t="shared" si="139"/>
        <v>6</v>
      </c>
      <c r="P108" s="269">
        <f t="shared" si="139"/>
        <v>0</v>
      </c>
      <c r="Q108" s="279">
        <f t="shared" si="2"/>
        <v>29</v>
      </c>
      <c r="R108" s="280">
        <f t="shared" si="129"/>
        <v>0.22105263157894736</v>
      </c>
      <c r="S108" s="280">
        <f t="shared" si="130"/>
        <v>2.1052631578947368E-2</v>
      </c>
      <c r="T108" s="280">
        <f t="shared" si="131"/>
        <v>0</v>
      </c>
      <c r="U108" s="280">
        <f t="shared" si="132"/>
        <v>6.3157894736842107E-2</v>
      </c>
      <c r="V108" s="280">
        <f t="shared" si="133"/>
        <v>0</v>
      </c>
      <c r="W108" s="281">
        <f t="shared" si="134"/>
        <v>0.30526315789473685</v>
      </c>
    </row>
    <row r="109" spans="1:23" ht="12.75" hidden="1">
      <c r="A109" s="34" t="s">
        <v>4656</v>
      </c>
      <c r="B109" s="269" t="s">
        <v>649</v>
      </c>
      <c r="C109" s="276">
        <v>2018</v>
      </c>
      <c r="D109" s="269">
        <v>1</v>
      </c>
      <c r="E109" s="269">
        <v>6</v>
      </c>
      <c r="F109" s="283">
        <v>12</v>
      </c>
      <c r="G109" s="283">
        <v>0</v>
      </c>
      <c r="H109" s="283">
        <v>0</v>
      </c>
      <c r="I109" s="283">
        <v>0</v>
      </c>
      <c r="J109" s="283">
        <v>0</v>
      </c>
      <c r="K109" s="278">
        <f t="shared" si="135"/>
        <v>12</v>
      </c>
      <c r="L109" s="269">
        <f t="shared" ref="L109:P109" si="140">L108+F109</f>
        <v>33</v>
      </c>
      <c r="M109" s="269">
        <f t="shared" si="140"/>
        <v>2</v>
      </c>
      <c r="N109" s="269">
        <f t="shared" si="140"/>
        <v>0</v>
      </c>
      <c r="O109" s="269">
        <f t="shared" si="140"/>
        <v>6</v>
      </c>
      <c r="P109" s="269">
        <f t="shared" si="140"/>
        <v>0</v>
      </c>
      <c r="Q109" s="279">
        <f t="shared" si="2"/>
        <v>41</v>
      </c>
      <c r="R109" s="280">
        <f t="shared" si="129"/>
        <v>0.3473684210526316</v>
      </c>
      <c r="S109" s="280">
        <f t="shared" si="130"/>
        <v>2.1052631578947368E-2</v>
      </c>
      <c r="T109" s="280">
        <f t="shared" si="131"/>
        <v>0</v>
      </c>
      <c r="U109" s="280">
        <f t="shared" si="132"/>
        <v>6.3157894736842107E-2</v>
      </c>
      <c r="V109" s="280">
        <f t="shared" si="133"/>
        <v>0</v>
      </c>
      <c r="W109" s="281">
        <f t="shared" si="134"/>
        <v>0.43157894736842106</v>
      </c>
    </row>
    <row r="110" spans="1:23" ht="12.75" hidden="1">
      <c r="A110" s="34" t="s">
        <v>4656</v>
      </c>
      <c r="B110" s="269" t="s">
        <v>649</v>
      </c>
      <c r="C110" s="276">
        <v>2018</v>
      </c>
      <c r="D110" s="269">
        <v>1</v>
      </c>
      <c r="E110" s="269">
        <v>7</v>
      </c>
      <c r="F110" s="283">
        <v>0</v>
      </c>
      <c r="G110" s="283">
        <v>0</v>
      </c>
      <c r="H110" s="283">
        <v>0</v>
      </c>
      <c r="I110" s="283">
        <v>0</v>
      </c>
      <c r="J110" s="283">
        <v>0</v>
      </c>
      <c r="K110" s="278">
        <f t="shared" si="135"/>
        <v>0</v>
      </c>
      <c r="L110" s="269">
        <f t="shared" ref="L110:P110" si="141">L109+F110</f>
        <v>33</v>
      </c>
      <c r="M110" s="269">
        <f t="shared" si="141"/>
        <v>2</v>
      </c>
      <c r="N110" s="269">
        <f t="shared" si="141"/>
        <v>0</v>
      </c>
      <c r="O110" s="269">
        <f t="shared" si="141"/>
        <v>6</v>
      </c>
      <c r="P110" s="269">
        <f t="shared" si="141"/>
        <v>0</v>
      </c>
      <c r="Q110" s="279">
        <f t="shared" si="2"/>
        <v>41</v>
      </c>
      <c r="R110" s="280">
        <f t="shared" si="129"/>
        <v>0.3473684210526316</v>
      </c>
      <c r="S110" s="280">
        <f t="shared" si="130"/>
        <v>2.1052631578947368E-2</v>
      </c>
      <c r="T110" s="280">
        <f t="shared" si="131"/>
        <v>0</v>
      </c>
      <c r="U110" s="280">
        <f t="shared" si="132"/>
        <v>6.3157894736842107E-2</v>
      </c>
      <c r="V110" s="280">
        <f t="shared" si="133"/>
        <v>0</v>
      </c>
      <c r="W110" s="281">
        <f t="shared" si="134"/>
        <v>0.43157894736842106</v>
      </c>
    </row>
    <row r="111" spans="1:23" ht="12.75" hidden="1">
      <c r="A111" s="34" t="s">
        <v>4656</v>
      </c>
      <c r="B111" s="269" t="s">
        <v>649</v>
      </c>
      <c r="C111" s="276">
        <v>2018</v>
      </c>
      <c r="D111" s="269">
        <v>1</v>
      </c>
      <c r="E111" s="269">
        <v>8</v>
      </c>
      <c r="F111" s="283">
        <v>2</v>
      </c>
      <c r="G111" s="283">
        <v>1</v>
      </c>
      <c r="H111" s="283">
        <v>0</v>
      </c>
      <c r="I111" s="283">
        <v>0</v>
      </c>
      <c r="J111" s="283">
        <v>0</v>
      </c>
      <c r="K111" s="278">
        <f t="shared" si="135"/>
        <v>3</v>
      </c>
      <c r="L111" s="269">
        <f t="shared" ref="L111:P111" si="142">L110+F111</f>
        <v>35</v>
      </c>
      <c r="M111" s="269">
        <f t="shared" si="142"/>
        <v>3</v>
      </c>
      <c r="N111" s="269">
        <f t="shared" si="142"/>
        <v>0</v>
      </c>
      <c r="O111" s="269">
        <f t="shared" si="142"/>
        <v>6</v>
      </c>
      <c r="P111" s="269">
        <f t="shared" si="142"/>
        <v>0</v>
      </c>
      <c r="Q111" s="279">
        <f t="shared" si="2"/>
        <v>44</v>
      </c>
      <c r="R111" s="280">
        <f t="shared" si="129"/>
        <v>0.36842105263157893</v>
      </c>
      <c r="S111" s="280">
        <f t="shared" si="130"/>
        <v>3.1578947368421054E-2</v>
      </c>
      <c r="T111" s="280">
        <f t="shared" si="131"/>
        <v>0</v>
      </c>
      <c r="U111" s="280">
        <f t="shared" si="132"/>
        <v>6.3157894736842107E-2</v>
      </c>
      <c r="V111" s="280">
        <f t="shared" si="133"/>
        <v>0</v>
      </c>
      <c r="W111" s="281">
        <f t="shared" si="134"/>
        <v>0.4631578947368421</v>
      </c>
    </row>
    <row r="112" spans="1:23" ht="12.75" hidden="1">
      <c r="A112" s="34" t="s">
        <v>4656</v>
      </c>
      <c r="B112" s="269" t="s">
        <v>649</v>
      </c>
      <c r="C112" s="276">
        <v>2018</v>
      </c>
      <c r="D112" s="269">
        <v>1</v>
      </c>
      <c r="E112" s="269">
        <v>9</v>
      </c>
      <c r="F112" s="283">
        <v>0</v>
      </c>
      <c r="G112" s="283">
        <v>0</v>
      </c>
      <c r="H112" s="283">
        <v>0</v>
      </c>
      <c r="I112" s="283">
        <v>0</v>
      </c>
      <c r="J112" s="283">
        <v>0</v>
      </c>
      <c r="K112" s="278">
        <f t="shared" si="135"/>
        <v>0</v>
      </c>
      <c r="L112" s="269">
        <f t="shared" ref="L112:P112" si="143">L111+F112</f>
        <v>35</v>
      </c>
      <c r="M112" s="269">
        <f t="shared" si="143"/>
        <v>3</v>
      </c>
      <c r="N112" s="269">
        <f t="shared" si="143"/>
        <v>0</v>
      </c>
      <c r="O112" s="269">
        <f t="shared" si="143"/>
        <v>6</v>
      </c>
      <c r="P112" s="269">
        <f t="shared" si="143"/>
        <v>0</v>
      </c>
      <c r="Q112" s="279">
        <f t="shared" si="2"/>
        <v>44</v>
      </c>
      <c r="R112" s="280">
        <f t="shared" si="129"/>
        <v>0.36842105263157893</v>
      </c>
      <c r="S112" s="280">
        <f t="shared" si="130"/>
        <v>3.1578947368421054E-2</v>
      </c>
      <c r="T112" s="280">
        <f t="shared" si="131"/>
        <v>0</v>
      </c>
      <c r="U112" s="280">
        <f t="shared" si="132"/>
        <v>6.3157894736842107E-2</v>
      </c>
      <c r="V112" s="280">
        <f t="shared" si="133"/>
        <v>0</v>
      </c>
      <c r="W112" s="281">
        <f t="shared" si="134"/>
        <v>0.4631578947368421</v>
      </c>
    </row>
    <row r="113" spans="1:23" ht="12.75" hidden="1">
      <c r="A113" s="34" t="s">
        <v>4656</v>
      </c>
      <c r="B113" s="269" t="s">
        <v>649</v>
      </c>
      <c r="C113" s="276">
        <v>2018</v>
      </c>
      <c r="D113" s="269">
        <v>1</v>
      </c>
      <c r="E113" s="269">
        <v>10</v>
      </c>
      <c r="F113" s="283">
        <v>0</v>
      </c>
      <c r="G113" s="283">
        <v>0</v>
      </c>
      <c r="H113" s="283">
        <v>0</v>
      </c>
      <c r="I113" s="283">
        <v>0</v>
      </c>
      <c r="J113" s="283">
        <v>0</v>
      </c>
      <c r="K113" s="278">
        <f t="shared" si="135"/>
        <v>0</v>
      </c>
      <c r="L113" s="269">
        <f t="shared" ref="L113:P113" si="144">L112+F113</f>
        <v>35</v>
      </c>
      <c r="M113" s="269">
        <f t="shared" si="144"/>
        <v>3</v>
      </c>
      <c r="N113" s="269">
        <f t="shared" si="144"/>
        <v>0</v>
      </c>
      <c r="O113" s="269">
        <f t="shared" si="144"/>
        <v>6</v>
      </c>
      <c r="P113" s="269">
        <f t="shared" si="144"/>
        <v>0</v>
      </c>
      <c r="Q113" s="279">
        <f t="shared" si="2"/>
        <v>44</v>
      </c>
      <c r="R113" s="280">
        <f t="shared" si="129"/>
        <v>0.36842105263157893</v>
      </c>
      <c r="S113" s="280">
        <f t="shared" si="130"/>
        <v>3.1578947368421054E-2</v>
      </c>
      <c r="T113" s="280">
        <f t="shared" si="131"/>
        <v>0</v>
      </c>
      <c r="U113" s="280">
        <f t="shared" si="132"/>
        <v>6.3157894736842107E-2</v>
      </c>
      <c r="V113" s="280">
        <f t="shared" si="133"/>
        <v>0</v>
      </c>
      <c r="W113" s="281">
        <f t="shared" si="134"/>
        <v>0.4631578947368421</v>
      </c>
    </row>
    <row r="114" spans="1:23" ht="12.75" hidden="1">
      <c r="A114" s="34" t="s">
        <v>4656</v>
      </c>
      <c r="B114" s="269" t="s">
        <v>649</v>
      </c>
      <c r="C114" s="276">
        <v>2018</v>
      </c>
      <c r="D114" s="269">
        <v>1</v>
      </c>
      <c r="E114" s="269">
        <v>11</v>
      </c>
      <c r="F114" s="283">
        <v>3</v>
      </c>
      <c r="G114" s="283">
        <v>0</v>
      </c>
      <c r="H114" s="283">
        <v>0</v>
      </c>
      <c r="I114" s="283">
        <v>0</v>
      </c>
      <c r="J114" s="283">
        <v>0</v>
      </c>
      <c r="K114" s="278">
        <f t="shared" si="135"/>
        <v>3</v>
      </c>
      <c r="L114" s="269">
        <f t="shared" ref="L114:P114" si="145">L113+F114</f>
        <v>38</v>
      </c>
      <c r="M114" s="269">
        <f t="shared" si="145"/>
        <v>3</v>
      </c>
      <c r="N114" s="269">
        <f t="shared" si="145"/>
        <v>0</v>
      </c>
      <c r="O114" s="269">
        <f t="shared" si="145"/>
        <v>6</v>
      </c>
      <c r="P114" s="269">
        <f t="shared" si="145"/>
        <v>0</v>
      </c>
      <c r="Q114" s="279">
        <f t="shared" si="2"/>
        <v>47</v>
      </c>
      <c r="R114" s="280">
        <f t="shared" si="129"/>
        <v>0.4</v>
      </c>
      <c r="S114" s="280">
        <f t="shared" si="130"/>
        <v>3.1578947368421054E-2</v>
      </c>
      <c r="T114" s="280">
        <f t="shared" si="131"/>
        <v>0</v>
      </c>
      <c r="U114" s="280">
        <f t="shared" si="132"/>
        <v>6.3157894736842107E-2</v>
      </c>
      <c r="V114" s="280">
        <f t="shared" si="133"/>
        <v>0</v>
      </c>
      <c r="W114" s="281">
        <f t="shared" si="134"/>
        <v>0.49473684210526314</v>
      </c>
    </row>
    <row r="115" spans="1:23" ht="12.75" hidden="1">
      <c r="A115" s="34" t="s">
        <v>4656</v>
      </c>
      <c r="B115" s="269" t="s">
        <v>649</v>
      </c>
      <c r="C115" s="276">
        <v>2018</v>
      </c>
      <c r="D115" s="269">
        <v>1</v>
      </c>
      <c r="E115" s="269">
        <v>12</v>
      </c>
      <c r="F115" s="283">
        <v>7</v>
      </c>
      <c r="G115" s="283">
        <v>0</v>
      </c>
      <c r="H115" s="283">
        <v>0</v>
      </c>
      <c r="I115" s="283">
        <v>2</v>
      </c>
      <c r="J115" s="283">
        <v>0</v>
      </c>
      <c r="K115" s="278">
        <f t="shared" si="135"/>
        <v>9</v>
      </c>
      <c r="L115" s="269">
        <f t="shared" ref="L115:P115" si="146">L114+F115</f>
        <v>45</v>
      </c>
      <c r="M115" s="269">
        <f t="shared" si="146"/>
        <v>3</v>
      </c>
      <c r="N115" s="269">
        <f t="shared" si="146"/>
        <v>0</v>
      </c>
      <c r="O115" s="269">
        <f t="shared" si="146"/>
        <v>8</v>
      </c>
      <c r="P115" s="269">
        <f t="shared" si="146"/>
        <v>0</v>
      </c>
      <c r="Q115" s="279">
        <f t="shared" si="2"/>
        <v>56</v>
      </c>
      <c r="R115" s="280">
        <f t="shared" si="129"/>
        <v>0.47368421052631576</v>
      </c>
      <c r="S115" s="280">
        <f t="shared" si="130"/>
        <v>3.1578947368421054E-2</v>
      </c>
      <c r="T115" s="280">
        <f t="shared" si="131"/>
        <v>0</v>
      </c>
      <c r="U115" s="280">
        <f t="shared" si="132"/>
        <v>8.4210526315789472E-2</v>
      </c>
      <c r="V115" s="280">
        <f t="shared" si="133"/>
        <v>0</v>
      </c>
      <c r="W115" s="281">
        <f t="shared" si="134"/>
        <v>0.58947368421052626</v>
      </c>
    </row>
    <row r="116" spans="1:23" ht="12.75" hidden="1">
      <c r="A116" s="34" t="s">
        <v>4656</v>
      </c>
      <c r="B116" s="269" t="s">
        <v>649</v>
      </c>
      <c r="C116" s="276">
        <v>2018</v>
      </c>
      <c r="D116" s="269">
        <v>1</v>
      </c>
      <c r="E116" s="269">
        <v>13</v>
      </c>
      <c r="F116" s="283">
        <v>1</v>
      </c>
      <c r="G116" s="283">
        <v>0</v>
      </c>
      <c r="H116" s="283">
        <v>0</v>
      </c>
      <c r="I116" s="283">
        <v>0</v>
      </c>
      <c r="J116" s="283">
        <v>0</v>
      </c>
      <c r="K116" s="278">
        <f t="shared" si="135"/>
        <v>1</v>
      </c>
      <c r="L116" s="269">
        <f t="shared" ref="L116:P116" si="147">L115+F116</f>
        <v>46</v>
      </c>
      <c r="M116" s="269">
        <f t="shared" si="147"/>
        <v>3</v>
      </c>
      <c r="N116" s="269">
        <f t="shared" si="147"/>
        <v>0</v>
      </c>
      <c r="O116" s="269">
        <f t="shared" si="147"/>
        <v>8</v>
      </c>
      <c r="P116" s="269">
        <f t="shared" si="147"/>
        <v>0</v>
      </c>
      <c r="Q116" s="279">
        <f t="shared" si="2"/>
        <v>57</v>
      </c>
      <c r="R116" s="280">
        <f t="shared" si="129"/>
        <v>0.48421052631578948</v>
      </c>
      <c r="S116" s="280">
        <f t="shared" si="130"/>
        <v>3.1578947368421054E-2</v>
      </c>
      <c r="T116" s="280">
        <f t="shared" si="131"/>
        <v>0</v>
      </c>
      <c r="U116" s="280">
        <f t="shared" si="132"/>
        <v>8.4210526315789472E-2</v>
      </c>
      <c r="V116" s="280">
        <f t="shared" si="133"/>
        <v>0</v>
      </c>
      <c r="W116" s="281">
        <f t="shared" si="134"/>
        <v>0.6</v>
      </c>
    </row>
    <row r="117" spans="1:23" ht="12.75" hidden="1">
      <c r="A117" s="34" t="s">
        <v>4656</v>
      </c>
      <c r="B117" s="269" t="s">
        <v>649</v>
      </c>
      <c r="C117" s="276">
        <v>2018</v>
      </c>
      <c r="D117" s="269">
        <v>1</v>
      </c>
      <c r="E117" s="269">
        <v>14</v>
      </c>
      <c r="F117" s="283">
        <v>0</v>
      </c>
      <c r="G117" s="283">
        <v>0</v>
      </c>
      <c r="H117" s="283">
        <v>0</v>
      </c>
      <c r="I117" s="283">
        <v>0</v>
      </c>
      <c r="J117" s="283">
        <v>0</v>
      </c>
      <c r="K117" s="278">
        <f t="shared" si="135"/>
        <v>0</v>
      </c>
      <c r="L117" s="269">
        <f t="shared" ref="L117:P117" si="148">L116+F117</f>
        <v>46</v>
      </c>
      <c r="M117" s="269">
        <f t="shared" si="148"/>
        <v>3</v>
      </c>
      <c r="N117" s="269">
        <f t="shared" si="148"/>
        <v>0</v>
      </c>
      <c r="O117" s="269">
        <f t="shared" si="148"/>
        <v>8</v>
      </c>
      <c r="P117" s="269">
        <f t="shared" si="148"/>
        <v>0</v>
      </c>
      <c r="Q117" s="279">
        <f t="shared" si="2"/>
        <v>57</v>
      </c>
      <c r="R117" s="280">
        <f t="shared" si="129"/>
        <v>0.48421052631578948</v>
      </c>
      <c r="S117" s="280">
        <f t="shared" si="130"/>
        <v>3.1578947368421054E-2</v>
      </c>
      <c r="T117" s="280">
        <f t="shared" si="131"/>
        <v>0</v>
      </c>
      <c r="U117" s="280">
        <f t="shared" si="132"/>
        <v>8.4210526315789472E-2</v>
      </c>
      <c r="V117" s="280">
        <f t="shared" si="133"/>
        <v>0</v>
      </c>
      <c r="W117" s="281">
        <f t="shared" si="134"/>
        <v>0.6</v>
      </c>
    </row>
    <row r="118" spans="1:23" ht="12.75" hidden="1">
      <c r="A118" s="34" t="s">
        <v>4656</v>
      </c>
      <c r="B118" s="269" t="s">
        <v>649</v>
      </c>
      <c r="C118" s="276">
        <v>2018</v>
      </c>
      <c r="D118" s="269">
        <v>1</v>
      </c>
      <c r="E118" s="269">
        <v>15</v>
      </c>
      <c r="F118" s="283">
        <v>0</v>
      </c>
      <c r="G118" s="283">
        <v>0</v>
      </c>
      <c r="H118" s="283">
        <v>0</v>
      </c>
      <c r="I118" s="283">
        <v>0</v>
      </c>
      <c r="J118" s="283">
        <v>0</v>
      </c>
      <c r="K118" s="278">
        <f t="shared" si="135"/>
        <v>0</v>
      </c>
      <c r="L118" s="269">
        <f t="shared" ref="L118:P118" si="149">L117+F118</f>
        <v>46</v>
      </c>
      <c r="M118" s="269">
        <f t="shared" si="149"/>
        <v>3</v>
      </c>
      <c r="N118" s="269">
        <f t="shared" si="149"/>
        <v>0</v>
      </c>
      <c r="O118" s="269">
        <f t="shared" si="149"/>
        <v>8</v>
      </c>
      <c r="P118" s="269">
        <f t="shared" si="149"/>
        <v>0</v>
      </c>
      <c r="Q118" s="279">
        <f t="shared" si="2"/>
        <v>57</v>
      </c>
      <c r="R118" s="280">
        <f t="shared" si="129"/>
        <v>0.48421052631578948</v>
      </c>
      <c r="S118" s="280">
        <f t="shared" si="130"/>
        <v>3.1578947368421054E-2</v>
      </c>
      <c r="T118" s="280">
        <f t="shared" si="131"/>
        <v>0</v>
      </c>
      <c r="U118" s="280">
        <f t="shared" si="132"/>
        <v>8.4210526315789472E-2</v>
      </c>
      <c r="V118" s="280">
        <f t="shared" si="133"/>
        <v>0</v>
      </c>
      <c r="W118" s="281">
        <f t="shared" si="134"/>
        <v>0.6</v>
      </c>
    </row>
    <row r="119" spans="1:23" ht="12.75" hidden="1">
      <c r="A119" s="34" t="s">
        <v>4656</v>
      </c>
      <c r="B119" s="269" t="s">
        <v>649</v>
      </c>
      <c r="C119" s="276">
        <v>2018</v>
      </c>
      <c r="D119" s="269">
        <v>1</v>
      </c>
      <c r="E119" s="269">
        <v>16</v>
      </c>
      <c r="F119" s="283">
        <v>0</v>
      </c>
      <c r="G119" s="283">
        <v>1</v>
      </c>
      <c r="H119" s="283">
        <v>0</v>
      </c>
      <c r="I119" s="283">
        <v>1</v>
      </c>
      <c r="J119" s="283">
        <v>0</v>
      </c>
      <c r="K119" s="278">
        <f t="shared" si="135"/>
        <v>2</v>
      </c>
      <c r="L119" s="269">
        <f t="shared" ref="L119:P119" si="150">L118+F119</f>
        <v>46</v>
      </c>
      <c r="M119" s="269">
        <f t="shared" si="150"/>
        <v>4</v>
      </c>
      <c r="N119" s="269">
        <f t="shared" si="150"/>
        <v>0</v>
      </c>
      <c r="O119" s="269">
        <f t="shared" si="150"/>
        <v>9</v>
      </c>
      <c r="P119" s="269">
        <f t="shared" si="150"/>
        <v>0</v>
      </c>
      <c r="Q119" s="279">
        <f t="shared" si="2"/>
        <v>59</v>
      </c>
      <c r="R119" s="280">
        <f t="shared" si="129"/>
        <v>0.48421052631578948</v>
      </c>
      <c r="S119" s="280">
        <f t="shared" si="130"/>
        <v>4.2105263157894736E-2</v>
      </c>
      <c r="T119" s="280">
        <f t="shared" si="131"/>
        <v>0</v>
      </c>
      <c r="U119" s="280">
        <f t="shared" si="132"/>
        <v>9.4736842105263161E-2</v>
      </c>
      <c r="V119" s="280">
        <f t="shared" si="133"/>
        <v>0</v>
      </c>
      <c r="W119" s="281">
        <f t="shared" si="134"/>
        <v>0.62105263157894741</v>
      </c>
    </row>
    <row r="120" spans="1:23" ht="12.75" hidden="1">
      <c r="A120" s="34" t="s">
        <v>4656</v>
      </c>
      <c r="B120" s="269" t="s">
        <v>649</v>
      </c>
      <c r="C120" s="276">
        <v>2018</v>
      </c>
      <c r="D120" s="269">
        <v>1</v>
      </c>
      <c r="E120" s="269">
        <v>17</v>
      </c>
      <c r="F120" s="283">
        <v>0</v>
      </c>
      <c r="G120" s="283">
        <v>0</v>
      </c>
      <c r="H120" s="283">
        <v>0</v>
      </c>
      <c r="I120" s="283">
        <v>0</v>
      </c>
      <c r="J120" s="283">
        <v>0</v>
      </c>
      <c r="K120" s="278">
        <f t="shared" si="135"/>
        <v>0</v>
      </c>
      <c r="L120" s="269">
        <f t="shared" ref="L120:P120" si="151">L119+F120</f>
        <v>46</v>
      </c>
      <c r="M120" s="269">
        <f t="shared" si="151"/>
        <v>4</v>
      </c>
      <c r="N120" s="269">
        <f t="shared" si="151"/>
        <v>0</v>
      </c>
      <c r="O120" s="269">
        <f t="shared" si="151"/>
        <v>9</v>
      </c>
      <c r="P120" s="269">
        <f t="shared" si="151"/>
        <v>0</v>
      </c>
      <c r="Q120" s="279">
        <f t="shared" si="2"/>
        <v>59</v>
      </c>
      <c r="R120" s="280">
        <f t="shared" si="129"/>
        <v>0.48421052631578948</v>
      </c>
      <c r="S120" s="280">
        <f t="shared" si="130"/>
        <v>4.2105263157894736E-2</v>
      </c>
      <c r="T120" s="280">
        <f t="shared" si="131"/>
        <v>0</v>
      </c>
      <c r="U120" s="280">
        <f t="shared" si="132"/>
        <v>9.4736842105263161E-2</v>
      </c>
      <c r="V120" s="280">
        <f t="shared" si="133"/>
        <v>0</v>
      </c>
      <c r="W120" s="281">
        <f t="shared" si="134"/>
        <v>0.62105263157894741</v>
      </c>
    </row>
    <row r="121" spans="1:23" ht="12.75" hidden="1">
      <c r="A121" s="34" t="s">
        <v>4656</v>
      </c>
      <c r="B121" s="269" t="s">
        <v>649</v>
      </c>
      <c r="C121" s="276">
        <v>2018</v>
      </c>
      <c r="D121" s="269">
        <v>1</v>
      </c>
      <c r="E121" s="269">
        <v>18</v>
      </c>
      <c r="F121" s="283">
        <v>0</v>
      </c>
      <c r="G121" s="283">
        <v>0</v>
      </c>
      <c r="H121" s="283">
        <v>0</v>
      </c>
      <c r="I121" s="283">
        <v>0</v>
      </c>
      <c r="J121" s="283">
        <v>0</v>
      </c>
      <c r="K121" s="278">
        <f t="shared" si="135"/>
        <v>0</v>
      </c>
      <c r="L121" s="269">
        <f t="shared" ref="L121:P121" si="152">L120+F121</f>
        <v>46</v>
      </c>
      <c r="M121" s="269">
        <f t="shared" si="152"/>
        <v>4</v>
      </c>
      <c r="N121" s="269">
        <f t="shared" si="152"/>
        <v>0</v>
      </c>
      <c r="O121" s="269">
        <f t="shared" si="152"/>
        <v>9</v>
      </c>
      <c r="P121" s="269">
        <f t="shared" si="152"/>
        <v>0</v>
      </c>
      <c r="Q121" s="279">
        <f t="shared" si="2"/>
        <v>59</v>
      </c>
      <c r="R121" s="280">
        <f t="shared" si="129"/>
        <v>0.48421052631578948</v>
      </c>
      <c r="S121" s="280">
        <f t="shared" si="130"/>
        <v>4.2105263157894736E-2</v>
      </c>
      <c r="T121" s="280">
        <f t="shared" si="131"/>
        <v>0</v>
      </c>
      <c r="U121" s="280">
        <f t="shared" si="132"/>
        <v>9.4736842105263161E-2</v>
      </c>
      <c r="V121" s="280">
        <f t="shared" si="133"/>
        <v>0</v>
      </c>
      <c r="W121" s="281">
        <f t="shared" si="134"/>
        <v>0.62105263157894741</v>
      </c>
    </row>
    <row r="122" spans="1:23" ht="12.75" hidden="1">
      <c r="A122" s="34" t="s">
        <v>4656</v>
      </c>
      <c r="B122" s="269" t="s">
        <v>649</v>
      </c>
      <c r="C122" s="276">
        <v>2018</v>
      </c>
      <c r="D122" s="269">
        <v>1</v>
      </c>
      <c r="E122" s="269">
        <v>19</v>
      </c>
      <c r="F122" s="283">
        <v>0</v>
      </c>
      <c r="G122" s="283">
        <v>0</v>
      </c>
      <c r="H122" s="283">
        <v>0</v>
      </c>
      <c r="I122" s="283">
        <v>0</v>
      </c>
      <c r="J122" s="283">
        <v>0</v>
      </c>
      <c r="K122" s="278">
        <f t="shared" si="135"/>
        <v>0</v>
      </c>
      <c r="L122" s="269">
        <f t="shared" ref="L122:P122" si="153">L121+F122</f>
        <v>46</v>
      </c>
      <c r="M122" s="269">
        <f t="shared" si="153"/>
        <v>4</v>
      </c>
      <c r="N122" s="269">
        <f t="shared" si="153"/>
        <v>0</v>
      </c>
      <c r="O122" s="269">
        <f t="shared" si="153"/>
        <v>9</v>
      </c>
      <c r="P122" s="269">
        <f t="shared" si="153"/>
        <v>0</v>
      </c>
      <c r="Q122" s="279">
        <f t="shared" si="2"/>
        <v>59</v>
      </c>
      <c r="R122" s="280">
        <f t="shared" si="129"/>
        <v>0.48421052631578948</v>
      </c>
      <c r="S122" s="280">
        <f t="shared" si="130"/>
        <v>4.2105263157894736E-2</v>
      </c>
      <c r="T122" s="280">
        <f t="shared" si="131"/>
        <v>0</v>
      </c>
      <c r="U122" s="280">
        <f t="shared" si="132"/>
        <v>9.4736842105263161E-2</v>
      </c>
      <c r="V122" s="280">
        <f t="shared" si="133"/>
        <v>0</v>
      </c>
      <c r="W122" s="281">
        <f t="shared" si="134"/>
        <v>0.62105263157894741</v>
      </c>
    </row>
    <row r="123" spans="1:23" ht="12.75" hidden="1">
      <c r="A123" s="34" t="s">
        <v>4656</v>
      </c>
      <c r="B123" s="269" t="s">
        <v>649</v>
      </c>
      <c r="C123" s="276">
        <v>2018</v>
      </c>
      <c r="D123" s="269">
        <v>1</v>
      </c>
      <c r="E123" s="269">
        <v>20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278">
        <f t="shared" si="135"/>
        <v>0</v>
      </c>
      <c r="L123" s="269">
        <f t="shared" ref="L123:P123" si="154">L122+F123</f>
        <v>46</v>
      </c>
      <c r="M123" s="269">
        <f t="shared" si="154"/>
        <v>4</v>
      </c>
      <c r="N123" s="269">
        <f t="shared" si="154"/>
        <v>0</v>
      </c>
      <c r="O123" s="269">
        <f t="shared" si="154"/>
        <v>9</v>
      </c>
      <c r="P123" s="269">
        <f t="shared" si="154"/>
        <v>0</v>
      </c>
      <c r="Q123" s="279">
        <f t="shared" si="2"/>
        <v>59</v>
      </c>
      <c r="R123" s="280">
        <f t="shared" si="129"/>
        <v>0.48421052631578948</v>
      </c>
      <c r="S123" s="280">
        <f t="shared" si="130"/>
        <v>4.2105263157894736E-2</v>
      </c>
      <c r="T123" s="280">
        <f t="shared" si="131"/>
        <v>0</v>
      </c>
      <c r="U123" s="280">
        <f t="shared" si="132"/>
        <v>9.4736842105263161E-2</v>
      </c>
      <c r="V123" s="280">
        <f t="shared" si="133"/>
        <v>0</v>
      </c>
      <c r="W123" s="281">
        <f t="shared" si="134"/>
        <v>0.62105263157894741</v>
      </c>
    </row>
    <row r="124" spans="1:23" ht="12.75" hidden="1">
      <c r="A124" s="34" t="s">
        <v>4656</v>
      </c>
      <c r="B124" s="269" t="s">
        <v>649</v>
      </c>
      <c r="C124" s="276">
        <v>2018</v>
      </c>
      <c r="D124" s="269">
        <v>1</v>
      </c>
      <c r="E124" s="269">
        <v>21</v>
      </c>
      <c r="F124" s="34">
        <v>0</v>
      </c>
      <c r="G124" s="34">
        <v>0</v>
      </c>
      <c r="H124" s="34">
        <v>1</v>
      </c>
      <c r="I124" s="34">
        <v>0</v>
      </c>
      <c r="J124" s="34">
        <v>0</v>
      </c>
      <c r="K124" s="278">
        <f t="shared" si="135"/>
        <v>1</v>
      </c>
      <c r="L124" s="269">
        <f t="shared" ref="L124:P124" si="155">L123+F124</f>
        <v>46</v>
      </c>
      <c r="M124" s="269">
        <f t="shared" si="155"/>
        <v>4</v>
      </c>
      <c r="N124" s="269">
        <f t="shared" si="155"/>
        <v>1</v>
      </c>
      <c r="O124" s="269">
        <f t="shared" si="155"/>
        <v>9</v>
      </c>
      <c r="P124" s="269">
        <f t="shared" si="155"/>
        <v>0</v>
      </c>
      <c r="Q124" s="279">
        <f t="shared" si="2"/>
        <v>60</v>
      </c>
      <c r="R124" s="280">
        <f t="shared" si="129"/>
        <v>0.48421052631578948</v>
      </c>
      <c r="S124" s="280">
        <f t="shared" si="130"/>
        <v>4.2105263157894736E-2</v>
      </c>
      <c r="T124" s="280">
        <f t="shared" si="131"/>
        <v>1.0526315789473684E-2</v>
      </c>
      <c r="U124" s="280">
        <f t="shared" si="132"/>
        <v>9.4736842105263161E-2</v>
      </c>
      <c r="V124" s="280">
        <f t="shared" si="133"/>
        <v>0</v>
      </c>
      <c r="W124" s="281">
        <f t="shared" si="134"/>
        <v>0.63157894736842102</v>
      </c>
    </row>
    <row r="125" spans="1:23" ht="12.75" hidden="1">
      <c r="A125" s="34" t="s">
        <v>4656</v>
      </c>
      <c r="B125" s="269" t="s">
        <v>649</v>
      </c>
      <c r="C125" s="276">
        <v>2018</v>
      </c>
      <c r="D125" s="269">
        <v>1</v>
      </c>
      <c r="E125" s="269">
        <v>22</v>
      </c>
      <c r="F125" s="34">
        <v>2</v>
      </c>
      <c r="G125" s="34">
        <v>0</v>
      </c>
      <c r="H125" s="34">
        <v>0</v>
      </c>
      <c r="I125" s="34">
        <v>0</v>
      </c>
      <c r="J125" s="34">
        <v>0</v>
      </c>
      <c r="K125" s="278">
        <f t="shared" si="135"/>
        <v>2</v>
      </c>
      <c r="L125" s="269">
        <f t="shared" ref="L125:P125" si="156">L124+F125</f>
        <v>48</v>
      </c>
      <c r="M125" s="269">
        <f t="shared" si="156"/>
        <v>4</v>
      </c>
      <c r="N125" s="269">
        <f t="shared" si="156"/>
        <v>1</v>
      </c>
      <c r="O125" s="269">
        <f t="shared" si="156"/>
        <v>9</v>
      </c>
      <c r="P125" s="269">
        <f t="shared" si="156"/>
        <v>0</v>
      </c>
      <c r="Q125" s="279">
        <f t="shared" si="2"/>
        <v>62</v>
      </c>
      <c r="R125" s="280">
        <f t="shared" si="129"/>
        <v>0.50526315789473686</v>
      </c>
      <c r="S125" s="280">
        <f t="shared" si="130"/>
        <v>4.2105263157894736E-2</v>
      </c>
      <c r="T125" s="280">
        <f t="shared" si="131"/>
        <v>1.0526315789473684E-2</v>
      </c>
      <c r="U125" s="280">
        <f t="shared" si="132"/>
        <v>9.4736842105263161E-2</v>
      </c>
      <c r="V125" s="280">
        <f t="shared" si="133"/>
        <v>0</v>
      </c>
      <c r="W125" s="281">
        <f t="shared" si="134"/>
        <v>0.65263157894736845</v>
      </c>
    </row>
    <row r="126" spans="1:23" ht="12.75" hidden="1">
      <c r="A126" s="34" t="s">
        <v>4656</v>
      </c>
      <c r="B126" s="269" t="s">
        <v>649</v>
      </c>
      <c r="C126" s="276">
        <v>2018</v>
      </c>
      <c r="D126" s="269">
        <v>1</v>
      </c>
      <c r="E126" s="269">
        <v>23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278">
        <f t="shared" si="135"/>
        <v>0</v>
      </c>
      <c r="L126" s="269">
        <f t="shared" ref="L126:P126" si="157">L125+F126</f>
        <v>48</v>
      </c>
      <c r="M126" s="269">
        <f t="shared" si="157"/>
        <v>4</v>
      </c>
      <c r="N126" s="269">
        <f t="shared" si="157"/>
        <v>1</v>
      </c>
      <c r="O126" s="269">
        <f t="shared" si="157"/>
        <v>9</v>
      </c>
      <c r="P126" s="269">
        <f t="shared" si="157"/>
        <v>0</v>
      </c>
      <c r="Q126" s="279">
        <f t="shared" si="2"/>
        <v>62</v>
      </c>
      <c r="R126" s="280">
        <f t="shared" si="129"/>
        <v>0.50526315789473686</v>
      </c>
      <c r="S126" s="280">
        <f t="shared" si="130"/>
        <v>4.2105263157894736E-2</v>
      </c>
      <c r="T126" s="280">
        <f t="shared" si="131"/>
        <v>1.0526315789473684E-2</v>
      </c>
      <c r="U126" s="280">
        <f t="shared" si="132"/>
        <v>9.4736842105263161E-2</v>
      </c>
      <c r="V126" s="280">
        <f t="shared" si="133"/>
        <v>0</v>
      </c>
      <c r="W126" s="281">
        <f t="shared" si="134"/>
        <v>0.65263157894736845</v>
      </c>
    </row>
    <row r="127" spans="1:23" ht="12.75" hidden="1">
      <c r="A127" s="34" t="s">
        <v>4656</v>
      </c>
      <c r="B127" s="269" t="s">
        <v>649</v>
      </c>
      <c r="C127" s="276">
        <v>2018</v>
      </c>
      <c r="D127" s="269">
        <v>1</v>
      </c>
      <c r="E127" s="269">
        <v>24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278">
        <f t="shared" si="135"/>
        <v>0</v>
      </c>
      <c r="L127" s="269">
        <f t="shared" ref="L127:P127" si="158">L126+F127</f>
        <v>48</v>
      </c>
      <c r="M127" s="269">
        <f t="shared" si="158"/>
        <v>4</v>
      </c>
      <c r="N127" s="269">
        <f t="shared" si="158"/>
        <v>1</v>
      </c>
      <c r="O127" s="269">
        <f t="shared" si="158"/>
        <v>9</v>
      </c>
      <c r="P127" s="269">
        <f t="shared" si="158"/>
        <v>0</v>
      </c>
      <c r="Q127" s="279">
        <f t="shared" si="2"/>
        <v>62</v>
      </c>
      <c r="R127" s="280">
        <f t="shared" si="129"/>
        <v>0.50526315789473686</v>
      </c>
      <c r="S127" s="280">
        <f t="shared" si="130"/>
        <v>4.2105263157894736E-2</v>
      </c>
      <c r="T127" s="280">
        <f t="shared" si="131"/>
        <v>1.0526315789473684E-2</v>
      </c>
      <c r="U127" s="280">
        <f t="shared" si="132"/>
        <v>9.4736842105263161E-2</v>
      </c>
      <c r="V127" s="280">
        <f t="shared" si="133"/>
        <v>0</v>
      </c>
      <c r="W127" s="281">
        <f t="shared" si="134"/>
        <v>0.65263157894736845</v>
      </c>
    </row>
    <row r="128" spans="1:23" ht="12.75" hidden="1">
      <c r="A128" s="34" t="s">
        <v>4656</v>
      </c>
      <c r="B128" s="269" t="s">
        <v>649</v>
      </c>
      <c r="C128" s="276">
        <v>2018</v>
      </c>
      <c r="D128" s="269">
        <v>1</v>
      </c>
      <c r="E128" s="269">
        <v>25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278">
        <f t="shared" si="135"/>
        <v>0</v>
      </c>
      <c r="L128" s="269">
        <f t="shared" ref="L128:P128" si="159">L127+F128</f>
        <v>48</v>
      </c>
      <c r="M128" s="269">
        <f t="shared" si="159"/>
        <v>4</v>
      </c>
      <c r="N128" s="269">
        <f t="shared" si="159"/>
        <v>1</v>
      </c>
      <c r="O128" s="269">
        <f t="shared" si="159"/>
        <v>9</v>
      </c>
      <c r="P128" s="269">
        <f t="shared" si="159"/>
        <v>0</v>
      </c>
      <c r="Q128" s="279">
        <f t="shared" si="2"/>
        <v>62</v>
      </c>
      <c r="R128" s="280">
        <f t="shared" si="129"/>
        <v>0.50526315789473686</v>
      </c>
      <c r="S128" s="280">
        <f t="shared" si="130"/>
        <v>4.2105263157894736E-2</v>
      </c>
      <c r="T128" s="280">
        <f t="shared" si="131"/>
        <v>1.0526315789473684E-2</v>
      </c>
      <c r="U128" s="280">
        <f t="shared" si="132"/>
        <v>9.4736842105263161E-2</v>
      </c>
      <c r="V128" s="280">
        <f t="shared" si="133"/>
        <v>0</v>
      </c>
      <c r="W128" s="281">
        <f t="shared" si="134"/>
        <v>0.65263157894736845</v>
      </c>
    </row>
    <row r="129" spans="1:23" ht="12.75" hidden="1">
      <c r="A129" s="34" t="s">
        <v>4656</v>
      </c>
      <c r="B129" s="269" t="s">
        <v>649</v>
      </c>
      <c r="C129" s="276">
        <v>2018</v>
      </c>
      <c r="D129" s="269">
        <v>1</v>
      </c>
      <c r="E129" s="269">
        <v>26</v>
      </c>
      <c r="F129" s="34">
        <v>0</v>
      </c>
      <c r="G129" s="34">
        <v>0</v>
      </c>
      <c r="H129" s="34">
        <v>0</v>
      </c>
      <c r="I129" s="34">
        <v>0</v>
      </c>
      <c r="J129" s="34">
        <v>1</v>
      </c>
      <c r="K129" s="278">
        <f t="shared" si="135"/>
        <v>0</v>
      </c>
      <c r="L129" s="269">
        <f t="shared" ref="L129:P129" si="160">L128+F129</f>
        <v>48</v>
      </c>
      <c r="M129" s="269">
        <f t="shared" si="160"/>
        <v>4</v>
      </c>
      <c r="N129" s="269">
        <f t="shared" si="160"/>
        <v>1</v>
      </c>
      <c r="O129" s="269">
        <f t="shared" si="160"/>
        <v>9</v>
      </c>
      <c r="P129" s="269">
        <f t="shared" si="160"/>
        <v>1</v>
      </c>
      <c r="Q129" s="279">
        <f t="shared" si="2"/>
        <v>63</v>
      </c>
      <c r="R129" s="280">
        <f t="shared" si="129"/>
        <v>0.50526315789473686</v>
      </c>
      <c r="S129" s="280">
        <f t="shared" si="130"/>
        <v>4.2105263157894736E-2</v>
      </c>
      <c r="T129" s="280">
        <f t="shared" si="131"/>
        <v>1.0526315789473684E-2</v>
      </c>
      <c r="U129" s="280">
        <f t="shared" si="132"/>
        <v>9.4736842105263161E-2</v>
      </c>
      <c r="V129" s="280">
        <f t="shared" si="133"/>
        <v>1.0526315789473684E-2</v>
      </c>
      <c r="W129" s="281">
        <f t="shared" si="134"/>
        <v>0.66315789473684206</v>
      </c>
    </row>
    <row r="130" spans="1:23" ht="12.75" hidden="1">
      <c r="A130" s="34" t="s">
        <v>4656</v>
      </c>
      <c r="B130" s="269" t="s">
        <v>649</v>
      </c>
      <c r="C130" s="276">
        <v>2018</v>
      </c>
      <c r="D130" s="269">
        <v>1</v>
      </c>
      <c r="E130" s="269">
        <v>27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278">
        <f t="shared" ref="K130:K180" si="161">SUM(F130:J130)</f>
        <v>0</v>
      </c>
      <c r="L130" s="269">
        <f t="shared" ref="L130:P130" si="162">L129+F130</f>
        <v>48</v>
      </c>
      <c r="M130" s="269">
        <f t="shared" si="162"/>
        <v>4</v>
      </c>
      <c r="N130" s="269">
        <f t="shared" si="162"/>
        <v>1</v>
      </c>
      <c r="O130" s="269">
        <f t="shared" si="162"/>
        <v>9</v>
      </c>
      <c r="P130" s="269">
        <f t="shared" si="162"/>
        <v>1</v>
      </c>
      <c r="Q130" s="279">
        <f t="shared" si="2"/>
        <v>63</v>
      </c>
      <c r="R130" s="280">
        <f t="shared" si="129"/>
        <v>0.50526315789473686</v>
      </c>
      <c r="S130" s="280">
        <f t="shared" si="130"/>
        <v>4.2105263157894736E-2</v>
      </c>
      <c r="T130" s="280">
        <f t="shared" si="131"/>
        <v>1.0526315789473684E-2</v>
      </c>
      <c r="U130" s="280">
        <f t="shared" si="132"/>
        <v>9.4736842105263161E-2</v>
      </c>
      <c r="V130" s="280">
        <f t="shared" si="133"/>
        <v>1.0526315789473684E-2</v>
      </c>
      <c r="W130" s="281">
        <f t="shared" si="134"/>
        <v>0.66315789473684206</v>
      </c>
    </row>
    <row r="131" spans="1:23" ht="12.75" hidden="1">
      <c r="A131" s="34" t="s">
        <v>4656</v>
      </c>
      <c r="B131" s="269" t="s">
        <v>649</v>
      </c>
      <c r="C131" s="276">
        <v>2018</v>
      </c>
      <c r="D131" s="269">
        <v>1</v>
      </c>
      <c r="E131" s="269">
        <v>28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278">
        <f t="shared" si="161"/>
        <v>0</v>
      </c>
      <c r="L131" s="269">
        <f t="shared" ref="L131:P131" si="163">L130+F131</f>
        <v>48</v>
      </c>
      <c r="M131" s="269">
        <f t="shared" si="163"/>
        <v>4</v>
      </c>
      <c r="N131" s="269">
        <f t="shared" si="163"/>
        <v>1</v>
      </c>
      <c r="O131" s="269">
        <f t="shared" si="163"/>
        <v>9</v>
      </c>
      <c r="P131" s="269">
        <f t="shared" si="163"/>
        <v>1</v>
      </c>
      <c r="Q131" s="279">
        <f t="shared" si="2"/>
        <v>63</v>
      </c>
      <c r="R131" s="280">
        <f t="shared" si="129"/>
        <v>0.50526315789473686</v>
      </c>
      <c r="S131" s="280">
        <f t="shared" si="130"/>
        <v>4.2105263157894736E-2</v>
      </c>
      <c r="T131" s="280">
        <f t="shared" si="131"/>
        <v>1.0526315789473684E-2</v>
      </c>
      <c r="U131" s="280">
        <f t="shared" si="132"/>
        <v>9.4736842105263161E-2</v>
      </c>
      <c r="V131" s="280">
        <f t="shared" si="133"/>
        <v>1.0526315789473684E-2</v>
      </c>
      <c r="W131" s="281">
        <f t="shared" si="134"/>
        <v>0.66315789473684206</v>
      </c>
    </row>
    <row r="132" spans="1:23" ht="12.75" hidden="1">
      <c r="A132" s="34" t="s">
        <v>4656</v>
      </c>
      <c r="B132" s="269" t="s">
        <v>649</v>
      </c>
      <c r="C132" s="276">
        <v>2018</v>
      </c>
      <c r="D132" s="269">
        <v>1</v>
      </c>
      <c r="E132" s="269">
        <v>29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278">
        <f t="shared" si="161"/>
        <v>0</v>
      </c>
      <c r="L132" s="269">
        <f t="shared" ref="L132:P132" si="164">L131+F132</f>
        <v>48</v>
      </c>
      <c r="M132" s="269">
        <f t="shared" si="164"/>
        <v>4</v>
      </c>
      <c r="N132" s="269">
        <f t="shared" si="164"/>
        <v>1</v>
      </c>
      <c r="O132" s="269">
        <f t="shared" si="164"/>
        <v>9</v>
      </c>
      <c r="P132" s="269">
        <f t="shared" si="164"/>
        <v>1</v>
      </c>
      <c r="Q132" s="279">
        <f t="shared" si="2"/>
        <v>63</v>
      </c>
      <c r="R132" s="280">
        <f t="shared" si="129"/>
        <v>0.50526315789473686</v>
      </c>
      <c r="S132" s="280">
        <f t="shared" si="130"/>
        <v>4.2105263157894736E-2</v>
      </c>
      <c r="T132" s="280">
        <f t="shared" si="131"/>
        <v>1.0526315789473684E-2</v>
      </c>
      <c r="U132" s="280">
        <f t="shared" si="132"/>
        <v>9.4736842105263161E-2</v>
      </c>
      <c r="V132" s="280">
        <f t="shared" si="133"/>
        <v>1.0526315789473684E-2</v>
      </c>
      <c r="W132" s="281">
        <f t="shared" si="134"/>
        <v>0.66315789473684206</v>
      </c>
    </row>
    <row r="133" spans="1:23" ht="12.75" hidden="1">
      <c r="A133" s="34" t="s">
        <v>4656</v>
      </c>
      <c r="B133" s="269" t="s">
        <v>649</v>
      </c>
      <c r="C133" s="276">
        <v>2018</v>
      </c>
      <c r="D133" s="269">
        <v>1</v>
      </c>
      <c r="E133" s="269">
        <v>30</v>
      </c>
      <c r="F133" s="34">
        <v>0</v>
      </c>
      <c r="G133" s="34">
        <v>1</v>
      </c>
      <c r="H133" s="34">
        <v>0</v>
      </c>
      <c r="I133" s="34">
        <v>0</v>
      </c>
      <c r="J133" s="34">
        <v>0</v>
      </c>
      <c r="K133" s="278">
        <f t="shared" si="161"/>
        <v>1</v>
      </c>
      <c r="L133" s="269">
        <f t="shared" ref="L133:P133" si="165">L132+F133</f>
        <v>48</v>
      </c>
      <c r="M133" s="269">
        <f t="shared" si="165"/>
        <v>5</v>
      </c>
      <c r="N133" s="269">
        <f t="shared" si="165"/>
        <v>1</v>
      </c>
      <c r="O133" s="269">
        <f t="shared" si="165"/>
        <v>9</v>
      </c>
      <c r="P133" s="269">
        <f t="shared" si="165"/>
        <v>1</v>
      </c>
      <c r="Q133" s="279">
        <f t="shared" si="2"/>
        <v>64</v>
      </c>
      <c r="R133" s="280">
        <f t="shared" si="129"/>
        <v>0.50526315789473686</v>
      </c>
      <c r="S133" s="280">
        <f t="shared" si="130"/>
        <v>5.2631578947368418E-2</v>
      </c>
      <c r="T133" s="280">
        <f t="shared" si="131"/>
        <v>1.0526315789473684E-2</v>
      </c>
      <c r="U133" s="280">
        <f t="shared" si="132"/>
        <v>9.4736842105263161E-2</v>
      </c>
      <c r="V133" s="280">
        <f t="shared" si="133"/>
        <v>1.0526315789473684E-2</v>
      </c>
      <c r="W133" s="281">
        <f t="shared" si="134"/>
        <v>0.67368421052631577</v>
      </c>
    </row>
    <row r="134" spans="1:23" ht="12.75" hidden="1">
      <c r="A134" s="34" t="s">
        <v>4656</v>
      </c>
      <c r="B134" s="269" t="s">
        <v>649</v>
      </c>
      <c r="C134" s="276">
        <v>2018</v>
      </c>
      <c r="D134" s="269">
        <v>1</v>
      </c>
      <c r="E134" s="269">
        <v>31</v>
      </c>
      <c r="F134" s="34">
        <v>0</v>
      </c>
      <c r="G134" s="34">
        <v>0</v>
      </c>
      <c r="H134" s="34">
        <v>1</v>
      </c>
      <c r="I134" s="34">
        <v>0</v>
      </c>
      <c r="J134" s="34">
        <v>0</v>
      </c>
      <c r="K134" s="278">
        <f t="shared" si="161"/>
        <v>1</v>
      </c>
      <c r="L134" s="269">
        <f t="shared" ref="L134:P134" si="166">L133+F134</f>
        <v>48</v>
      </c>
      <c r="M134" s="269">
        <f t="shared" si="166"/>
        <v>5</v>
      </c>
      <c r="N134" s="269">
        <f t="shared" si="166"/>
        <v>2</v>
      </c>
      <c r="O134" s="269">
        <f t="shared" si="166"/>
        <v>9</v>
      </c>
      <c r="P134" s="269">
        <f t="shared" si="166"/>
        <v>1</v>
      </c>
      <c r="Q134" s="279">
        <f t="shared" si="2"/>
        <v>65</v>
      </c>
      <c r="R134" s="280">
        <f t="shared" si="129"/>
        <v>0.50526315789473686</v>
      </c>
      <c r="S134" s="280">
        <f t="shared" si="130"/>
        <v>5.2631578947368418E-2</v>
      </c>
      <c r="T134" s="280">
        <f t="shared" si="131"/>
        <v>2.1052631578947368E-2</v>
      </c>
      <c r="U134" s="280">
        <f t="shared" si="132"/>
        <v>9.4736842105263161E-2</v>
      </c>
      <c r="V134" s="280">
        <f t="shared" si="133"/>
        <v>1.0526315789473684E-2</v>
      </c>
      <c r="W134" s="281">
        <f t="shared" si="134"/>
        <v>0.68421052631578949</v>
      </c>
    </row>
    <row r="135" spans="1:23" ht="12.75" hidden="1">
      <c r="A135" s="34" t="s">
        <v>4656</v>
      </c>
      <c r="B135" s="269" t="s">
        <v>649</v>
      </c>
      <c r="C135" s="276">
        <v>2018</v>
      </c>
      <c r="D135" s="269">
        <v>1</v>
      </c>
      <c r="E135" s="269">
        <v>32</v>
      </c>
      <c r="F135" s="34">
        <v>1</v>
      </c>
      <c r="G135" s="34">
        <v>0</v>
      </c>
      <c r="H135" s="34">
        <v>0</v>
      </c>
      <c r="I135" s="34">
        <v>0</v>
      </c>
      <c r="J135" s="34">
        <v>0</v>
      </c>
      <c r="K135" s="278">
        <f t="shared" si="161"/>
        <v>1</v>
      </c>
      <c r="L135" s="269">
        <f t="shared" ref="L135:P135" si="167">L134+F135</f>
        <v>49</v>
      </c>
      <c r="M135" s="269">
        <f t="shared" si="167"/>
        <v>5</v>
      </c>
      <c r="N135" s="269">
        <f t="shared" si="167"/>
        <v>2</v>
      </c>
      <c r="O135" s="269">
        <f t="shared" si="167"/>
        <v>9</v>
      </c>
      <c r="P135" s="269">
        <f t="shared" si="167"/>
        <v>1</v>
      </c>
      <c r="Q135" s="279">
        <f t="shared" si="2"/>
        <v>66</v>
      </c>
      <c r="R135" s="280">
        <f t="shared" si="129"/>
        <v>0.51578947368421058</v>
      </c>
      <c r="S135" s="280">
        <f t="shared" si="130"/>
        <v>5.2631578947368418E-2</v>
      </c>
      <c r="T135" s="280">
        <f t="shared" si="131"/>
        <v>2.1052631578947368E-2</v>
      </c>
      <c r="U135" s="280">
        <f t="shared" si="132"/>
        <v>9.4736842105263161E-2</v>
      </c>
      <c r="V135" s="280">
        <f t="shared" si="133"/>
        <v>1.0526315789473684E-2</v>
      </c>
      <c r="W135" s="281">
        <f t="shared" si="134"/>
        <v>0.69473684210526321</v>
      </c>
    </row>
    <row r="136" spans="1:23" ht="12.75" hidden="1">
      <c r="A136" s="34" t="s">
        <v>4656</v>
      </c>
      <c r="B136" s="269" t="s">
        <v>649</v>
      </c>
      <c r="C136" s="276">
        <v>2018</v>
      </c>
      <c r="D136" s="269">
        <v>1</v>
      </c>
      <c r="E136" s="269">
        <v>33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278">
        <f t="shared" si="161"/>
        <v>0</v>
      </c>
      <c r="L136" s="269">
        <f t="shared" ref="L136:P136" si="168">L135+F136</f>
        <v>49</v>
      </c>
      <c r="M136" s="269">
        <f t="shared" si="168"/>
        <v>5</v>
      </c>
      <c r="N136" s="269">
        <f t="shared" si="168"/>
        <v>2</v>
      </c>
      <c r="O136" s="269">
        <f t="shared" si="168"/>
        <v>9</v>
      </c>
      <c r="P136" s="269">
        <f t="shared" si="168"/>
        <v>1</v>
      </c>
      <c r="Q136" s="279">
        <f t="shared" si="2"/>
        <v>66</v>
      </c>
      <c r="R136" s="280">
        <f t="shared" ref="R136:R154" si="169">L136/SP2_IN</f>
        <v>0.51578947368421058</v>
      </c>
      <c r="S136" s="280">
        <f t="shared" ref="S136:S154" si="170">M136/SP2_IN</f>
        <v>5.2631578947368418E-2</v>
      </c>
      <c r="T136" s="280">
        <f t="shared" ref="T136:T154" si="171">N136/SP2_IN</f>
        <v>2.1052631578947368E-2</v>
      </c>
      <c r="U136" s="280">
        <f t="shared" ref="U136:U154" si="172">O136/SP2_IN</f>
        <v>9.4736842105263161E-2</v>
      </c>
      <c r="V136" s="280">
        <f t="shared" ref="V136:V154" si="173">P136/SP2_IN</f>
        <v>1.0526315789473684E-2</v>
      </c>
      <c r="W136" s="281">
        <f t="shared" ref="W136:W154" si="174">Q136/SP2_IN</f>
        <v>0.69473684210526321</v>
      </c>
    </row>
    <row r="137" spans="1:23" ht="12.75" hidden="1">
      <c r="A137" s="34" t="s">
        <v>4656</v>
      </c>
      <c r="B137" s="269" t="s">
        <v>649</v>
      </c>
      <c r="C137" s="276">
        <v>2018</v>
      </c>
      <c r="D137" s="269">
        <v>1</v>
      </c>
      <c r="E137" s="269">
        <v>34</v>
      </c>
      <c r="F137" s="34">
        <v>1</v>
      </c>
      <c r="G137" s="34">
        <v>0</v>
      </c>
      <c r="H137" s="34">
        <v>0</v>
      </c>
      <c r="I137" s="34">
        <v>1</v>
      </c>
      <c r="J137" s="34">
        <v>0</v>
      </c>
      <c r="K137" s="278">
        <f t="shared" si="161"/>
        <v>2</v>
      </c>
      <c r="L137" s="269">
        <f t="shared" ref="L137:P137" si="175">L136+F137</f>
        <v>50</v>
      </c>
      <c r="M137" s="269">
        <f t="shared" si="175"/>
        <v>5</v>
      </c>
      <c r="N137" s="269">
        <f t="shared" si="175"/>
        <v>2</v>
      </c>
      <c r="O137" s="269">
        <f t="shared" si="175"/>
        <v>10</v>
      </c>
      <c r="P137" s="269">
        <f t="shared" si="175"/>
        <v>1</v>
      </c>
      <c r="Q137" s="279">
        <f t="shared" si="2"/>
        <v>68</v>
      </c>
      <c r="R137" s="280">
        <f t="shared" si="169"/>
        <v>0.52631578947368418</v>
      </c>
      <c r="S137" s="280">
        <f t="shared" si="170"/>
        <v>5.2631578947368418E-2</v>
      </c>
      <c r="T137" s="280">
        <f t="shared" si="171"/>
        <v>2.1052631578947368E-2</v>
      </c>
      <c r="U137" s="280">
        <f t="shared" si="172"/>
        <v>0.10526315789473684</v>
      </c>
      <c r="V137" s="280">
        <f t="shared" si="173"/>
        <v>1.0526315789473684E-2</v>
      </c>
      <c r="W137" s="281">
        <f t="shared" si="174"/>
        <v>0.71578947368421053</v>
      </c>
    </row>
    <row r="138" spans="1:23" ht="12.75" hidden="1">
      <c r="A138" s="34" t="s">
        <v>4656</v>
      </c>
      <c r="B138" s="269" t="s">
        <v>649</v>
      </c>
      <c r="C138" s="276">
        <v>2018</v>
      </c>
      <c r="D138" s="269">
        <v>1</v>
      </c>
      <c r="E138" s="269">
        <v>35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278">
        <f t="shared" si="161"/>
        <v>0</v>
      </c>
      <c r="L138" s="269">
        <f t="shared" ref="L138:P138" si="176">L137+F138</f>
        <v>50</v>
      </c>
      <c r="M138" s="269">
        <f t="shared" si="176"/>
        <v>5</v>
      </c>
      <c r="N138" s="269">
        <f t="shared" si="176"/>
        <v>2</v>
      </c>
      <c r="O138" s="269">
        <f t="shared" si="176"/>
        <v>10</v>
      </c>
      <c r="P138" s="269">
        <f t="shared" si="176"/>
        <v>1</v>
      </c>
      <c r="Q138" s="279">
        <f t="shared" si="2"/>
        <v>68</v>
      </c>
      <c r="R138" s="280">
        <f t="shared" si="169"/>
        <v>0.52631578947368418</v>
      </c>
      <c r="S138" s="280">
        <f t="shared" si="170"/>
        <v>5.2631578947368418E-2</v>
      </c>
      <c r="T138" s="280">
        <f t="shared" si="171"/>
        <v>2.1052631578947368E-2</v>
      </c>
      <c r="U138" s="280">
        <f t="shared" si="172"/>
        <v>0.10526315789473684</v>
      </c>
      <c r="V138" s="280">
        <f t="shared" si="173"/>
        <v>1.0526315789473684E-2</v>
      </c>
      <c r="W138" s="281">
        <f t="shared" si="174"/>
        <v>0.71578947368421053</v>
      </c>
    </row>
    <row r="139" spans="1:23" ht="12.75" hidden="1">
      <c r="A139" s="34" t="s">
        <v>4656</v>
      </c>
      <c r="B139" s="269" t="s">
        <v>649</v>
      </c>
      <c r="C139" s="276">
        <v>2018</v>
      </c>
      <c r="D139" s="269">
        <v>1</v>
      </c>
      <c r="E139" s="269">
        <v>36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278">
        <f t="shared" si="161"/>
        <v>0</v>
      </c>
      <c r="L139" s="269">
        <f t="shared" ref="L139:P139" si="177">L138+F139</f>
        <v>50</v>
      </c>
      <c r="M139" s="269">
        <f t="shared" si="177"/>
        <v>5</v>
      </c>
      <c r="N139" s="269">
        <f t="shared" si="177"/>
        <v>2</v>
      </c>
      <c r="O139" s="269">
        <f t="shared" si="177"/>
        <v>10</v>
      </c>
      <c r="P139" s="269">
        <f t="shared" si="177"/>
        <v>1</v>
      </c>
      <c r="Q139" s="279">
        <f t="shared" si="2"/>
        <v>68</v>
      </c>
      <c r="R139" s="280">
        <f t="shared" si="169"/>
        <v>0.52631578947368418</v>
      </c>
      <c r="S139" s="280">
        <f t="shared" si="170"/>
        <v>5.2631578947368418E-2</v>
      </c>
      <c r="T139" s="280">
        <f t="shared" si="171"/>
        <v>2.1052631578947368E-2</v>
      </c>
      <c r="U139" s="280">
        <f t="shared" si="172"/>
        <v>0.10526315789473684</v>
      </c>
      <c r="V139" s="280">
        <f t="shared" si="173"/>
        <v>1.0526315789473684E-2</v>
      </c>
      <c r="W139" s="281">
        <f t="shared" si="174"/>
        <v>0.71578947368421053</v>
      </c>
    </row>
    <row r="140" spans="1:23" ht="12.75" hidden="1">
      <c r="A140" s="34" t="s">
        <v>4656</v>
      </c>
      <c r="B140" s="269" t="s">
        <v>649</v>
      </c>
      <c r="C140" s="276">
        <v>2018</v>
      </c>
      <c r="D140" s="269">
        <v>1</v>
      </c>
      <c r="E140" s="269">
        <v>37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278">
        <f t="shared" si="161"/>
        <v>0</v>
      </c>
      <c r="L140" s="269">
        <f t="shared" ref="L140:P140" si="178">L139+F140</f>
        <v>50</v>
      </c>
      <c r="M140" s="269">
        <f t="shared" si="178"/>
        <v>5</v>
      </c>
      <c r="N140" s="269">
        <f t="shared" si="178"/>
        <v>2</v>
      </c>
      <c r="O140" s="269">
        <f t="shared" si="178"/>
        <v>10</v>
      </c>
      <c r="P140" s="269">
        <f t="shared" si="178"/>
        <v>1</v>
      </c>
      <c r="Q140" s="279">
        <f t="shared" si="2"/>
        <v>68</v>
      </c>
      <c r="R140" s="280">
        <f t="shared" si="169"/>
        <v>0.52631578947368418</v>
      </c>
      <c r="S140" s="280">
        <f t="shared" si="170"/>
        <v>5.2631578947368418E-2</v>
      </c>
      <c r="T140" s="280">
        <f t="shared" si="171"/>
        <v>2.1052631578947368E-2</v>
      </c>
      <c r="U140" s="280">
        <f t="shared" si="172"/>
        <v>0.10526315789473684</v>
      </c>
      <c r="V140" s="280">
        <f t="shared" si="173"/>
        <v>1.0526315789473684E-2</v>
      </c>
      <c r="W140" s="281">
        <f t="shared" si="174"/>
        <v>0.71578947368421053</v>
      </c>
    </row>
    <row r="141" spans="1:23" ht="12.75" hidden="1">
      <c r="A141" s="34" t="s">
        <v>4656</v>
      </c>
      <c r="B141" s="269" t="s">
        <v>649</v>
      </c>
      <c r="C141" s="276">
        <v>2018</v>
      </c>
      <c r="D141" s="269">
        <v>1</v>
      </c>
      <c r="E141" s="269">
        <v>38</v>
      </c>
      <c r="F141" s="34">
        <v>0</v>
      </c>
      <c r="G141" s="34">
        <v>1</v>
      </c>
      <c r="H141" s="34">
        <v>0</v>
      </c>
      <c r="I141" s="34">
        <v>0</v>
      </c>
      <c r="J141" s="34">
        <v>0</v>
      </c>
      <c r="K141" s="278">
        <f t="shared" si="161"/>
        <v>1</v>
      </c>
      <c r="L141" s="269">
        <f t="shared" ref="L141:P141" si="179">L140+F141</f>
        <v>50</v>
      </c>
      <c r="M141" s="269">
        <f t="shared" si="179"/>
        <v>6</v>
      </c>
      <c r="N141" s="269">
        <f t="shared" si="179"/>
        <v>2</v>
      </c>
      <c r="O141" s="269">
        <f t="shared" si="179"/>
        <v>10</v>
      </c>
      <c r="P141" s="269">
        <f t="shared" si="179"/>
        <v>1</v>
      </c>
      <c r="Q141" s="279">
        <f t="shared" si="2"/>
        <v>69</v>
      </c>
      <c r="R141" s="280">
        <f t="shared" si="169"/>
        <v>0.52631578947368418</v>
      </c>
      <c r="S141" s="280">
        <f t="shared" si="170"/>
        <v>6.3157894736842107E-2</v>
      </c>
      <c r="T141" s="280">
        <f t="shared" si="171"/>
        <v>2.1052631578947368E-2</v>
      </c>
      <c r="U141" s="280">
        <f t="shared" si="172"/>
        <v>0.10526315789473684</v>
      </c>
      <c r="V141" s="280">
        <f t="shared" si="173"/>
        <v>1.0526315789473684E-2</v>
      </c>
      <c r="W141" s="281">
        <f t="shared" si="174"/>
        <v>0.72631578947368425</v>
      </c>
    </row>
    <row r="142" spans="1:23" ht="12.75" hidden="1">
      <c r="A142" s="34" t="s">
        <v>4656</v>
      </c>
      <c r="B142" s="269" t="s">
        <v>649</v>
      </c>
      <c r="C142" s="276">
        <v>2018</v>
      </c>
      <c r="D142" s="269">
        <v>1</v>
      </c>
      <c r="E142" s="269">
        <v>39</v>
      </c>
      <c r="F142" s="34">
        <v>0</v>
      </c>
      <c r="G142" s="34">
        <v>0</v>
      </c>
      <c r="H142" s="34">
        <v>1</v>
      </c>
      <c r="I142" s="34">
        <v>0</v>
      </c>
      <c r="J142" s="34">
        <v>0</v>
      </c>
      <c r="K142" s="278">
        <f t="shared" si="161"/>
        <v>1</v>
      </c>
      <c r="L142" s="269">
        <f t="shared" ref="L142:P142" si="180">L141+F142</f>
        <v>50</v>
      </c>
      <c r="M142" s="269">
        <f t="shared" si="180"/>
        <v>6</v>
      </c>
      <c r="N142" s="269">
        <f t="shared" si="180"/>
        <v>3</v>
      </c>
      <c r="O142" s="269">
        <f t="shared" si="180"/>
        <v>10</v>
      </c>
      <c r="P142" s="269">
        <f t="shared" si="180"/>
        <v>1</v>
      </c>
      <c r="Q142" s="279">
        <f t="shared" si="2"/>
        <v>70</v>
      </c>
      <c r="R142" s="280">
        <f t="shared" si="169"/>
        <v>0.52631578947368418</v>
      </c>
      <c r="S142" s="280">
        <f t="shared" si="170"/>
        <v>6.3157894736842107E-2</v>
      </c>
      <c r="T142" s="280">
        <f t="shared" si="171"/>
        <v>3.1578947368421054E-2</v>
      </c>
      <c r="U142" s="280">
        <f t="shared" si="172"/>
        <v>0.10526315789473684</v>
      </c>
      <c r="V142" s="280">
        <f t="shared" si="173"/>
        <v>1.0526315789473684E-2</v>
      </c>
      <c r="W142" s="281">
        <f t="shared" si="174"/>
        <v>0.73684210526315785</v>
      </c>
    </row>
    <row r="143" spans="1:23" ht="12.75" hidden="1">
      <c r="A143" s="34" t="s">
        <v>4656</v>
      </c>
      <c r="B143" s="269" t="s">
        <v>649</v>
      </c>
      <c r="C143" s="276">
        <v>2018</v>
      </c>
      <c r="D143" s="269">
        <v>1</v>
      </c>
      <c r="E143" s="269">
        <v>40</v>
      </c>
      <c r="F143" s="34">
        <v>1</v>
      </c>
      <c r="G143" s="34">
        <v>0</v>
      </c>
      <c r="H143" s="34">
        <v>0</v>
      </c>
      <c r="I143" s="34">
        <v>0</v>
      </c>
      <c r="J143" s="34">
        <v>0</v>
      </c>
      <c r="K143" s="278">
        <f t="shared" si="161"/>
        <v>1</v>
      </c>
      <c r="L143" s="269">
        <f t="shared" ref="L143:P143" si="181">L142+F143</f>
        <v>51</v>
      </c>
      <c r="M143" s="269">
        <f t="shared" si="181"/>
        <v>6</v>
      </c>
      <c r="N143" s="269">
        <f t="shared" si="181"/>
        <v>3</v>
      </c>
      <c r="O143" s="269">
        <f t="shared" si="181"/>
        <v>10</v>
      </c>
      <c r="P143" s="269">
        <f t="shared" si="181"/>
        <v>1</v>
      </c>
      <c r="Q143" s="279">
        <f t="shared" si="2"/>
        <v>71</v>
      </c>
      <c r="R143" s="280">
        <f t="shared" si="169"/>
        <v>0.5368421052631579</v>
      </c>
      <c r="S143" s="280">
        <f t="shared" si="170"/>
        <v>6.3157894736842107E-2</v>
      </c>
      <c r="T143" s="280">
        <f t="shared" si="171"/>
        <v>3.1578947368421054E-2</v>
      </c>
      <c r="U143" s="280">
        <f t="shared" si="172"/>
        <v>0.10526315789473684</v>
      </c>
      <c r="V143" s="280">
        <f t="shared" si="173"/>
        <v>1.0526315789473684E-2</v>
      </c>
      <c r="W143" s="281">
        <f t="shared" si="174"/>
        <v>0.74736842105263157</v>
      </c>
    </row>
    <row r="144" spans="1:23" ht="12.75" hidden="1">
      <c r="A144" s="34" t="s">
        <v>4656</v>
      </c>
      <c r="B144" s="269" t="s">
        <v>649</v>
      </c>
      <c r="C144" s="276">
        <v>2018</v>
      </c>
      <c r="D144" s="269">
        <v>1</v>
      </c>
      <c r="E144" s="269">
        <v>41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278">
        <f t="shared" si="161"/>
        <v>0</v>
      </c>
      <c r="L144" s="269">
        <f t="shared" ref="L144:P144" si="182">L143+F144</f>
        <v>51</v>
      </c>
      <c r="M144" s="269">
        <f t="shared" si="182"/>
        <v>6</v>
      </c>
      <c r="N144" s="269">
        <f t="shared" si="182"/>
        <v>3</v>
      </c>
      <c r="O144" s="269">
        <f t="shared" si="182"/>
        <v>10</v>
      </c>
      <c r="P144" s="269">
        <f t="shared" si="182"/>
        <v>1</v>
      </c>
      <c r="Q144" s="279">
        <f t="shared" si="2"/>
        <v>71</v>
      </c>
      <c r="R144" s="280">
        <f t="shared" si="169"/>
        <v>0.5368421052631579</v>
      </c>
      <c r="S144" s="280">
        <f t="shared" si="170"/>
        <v>6.3157894736842107E-2</v>
      </c>
      <c r="T144" s="280">
        <f t="shared" si="171"/>
        <v>3.1578947368421054E-2</v>
      </c>
      <c r="U144" s="280">
        <f t="shared" si="172"/>
        <v>0.10526315789473684</v>
      </c>
      <c r="V144" s="280">
        <f t="shared" si="173"/>
        <v>1.0526315789473684E-2</v>
      </c>
      <c r="W144" s="281">
        <f t="shared" si="174"/>
        <v>0.74736842105263157</v>
      </c>
    </row>
    <row r="145" spans="1:30" ht="12.75" hidden="1">
      <c r="A145" s="34" t="s">
        <v>4656</v>
      </c>
      <c r="B145" s="269" t="s">
        <v>649</v>
      </c>
      <c r="C145" s="276">
        <v>2019</v>
      </c>
      <c r="D145" s="269">
        <v>1</v>
      </c>
      <c r="E145" s="269">
        <v>42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278">
        <f t="shared" si="161"/>
        <v>0</v>
      </c>
      <c r="L145" s="269">
        <f t="shared" ref="L145:P145" si="183">L144+F145</f>
        <v>51</v>
      </c>
      <c r="M145" s="269">
        <f t="shared" si="183"/>
        <v>6</v>
      </c>
      <c r="N145" s="269">
        <f t="shared" si="183"/>
        <v>3</v>
      </c>
      <c r="O145" s="269">
        <f t="shared" si="183"/>
        <v>10</v>
      </c>
      <c r="P145" s="269">
        <f t="shared" si="183"/>
        <v>1</v>
      </c>
      <c r="Q145" s="279">
        <f t="shared" si="2"/>
        <v>71</v>
      </c>
      <c r="R145" s="280">
        <f t="shared" si="169"/>
        <v>0.5368421052631579</v>
      </c>
      <c r="S145" s="280">
        <f t="shared" si="170"/>
        <v>6.3157894736842107E-2</v>
      </c>
      <c r="T145" s="280">
        <f t="shared" si="171"/>
        <v>3.1578947368421054E-2</v>
      </c>
      <c r="U145" s="280">
        <f t="shared" si="172"/>
        <v>0.10526315789473684</v>
      </c>
      <c r="V145" s="280">
        <f t="shared" si="173"/>
        <v>1.0526315789473684E-2</v>
      </c>
      <c r="W145" s="281">
        <f t="shared" si="174"/>
        <v>0.74736842105263157</v>
      </c>
    </row>
    <row r="146" spans="1:30" ht="12.75" hidden="1">
      <c r="A146" s="34" t="s">
        <v>4656</v>
      </c>
      <c r="B146" s="269" t="s">
        <v>649</v>
      </c>
      <c r="C146" s="276">
        <v>2019</v>
      </c>
      <c r="D146" s="269">
        <v>1</v>
      </c>
      <c r="E146" s="269">
        <v>43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278">
        <f t="shared" si="161"/>
        <v>0</v>
      </c>
      <c r="L146" s="269">
        <f t="shared" ref="L146:P146" si="184">L145+F146</f>
        <v>51</v>
      </c>
      <c r="M146" s="269">
        <f t="shared" si="184"/>
        <v>6</v>
      </c>
      <c r="N146" s="269">
        <f t="shared" si="184"/>
        <v>3</v>
      </c>
      <c r="O146" s="269">
        <f t="shared" si="184"/>
        <v>10</v>
      </c>
      <c r="P146" s="269">
        <f t="shared" si="184"/>
        <v>1</v>
      </c>
      <c r="Q146" s="279">
        <f t="shared" si="2"/>
        <v>71</v>
      </c>
      <c r="R146" s="280">
        <f t="shared" si="169"/>
        <v>0.5368421052631579</v>
      </c>
      <c r="S146" s="280">
        <f t="shared" si="170"/>
        <v>6.3157894736842107E-2</v>
      </c>
      <c r="T146" s="280">
        <f t="shared" si="171"/>
        <v>3.1578947368421054E-2</v>
      </c>
      <c r="U146" s="280">
        <f t="shared" si="172"/>
        <v>0.10526315789473684</v>
      </c>
      <c r="V146" s="280">
        <f t="shared" si="173"/>
        <v>1.0526315789473684E-2</v>
      </c>
      <c r="W146" s="281">
        <f t="shared" si="174"/>
        <v>0.74736842105263157</v>
      </c>
    </row>
    <row r="147" spans="1:30" ht="12.75" hidden="1">
      <c r="A147" s="34" t="s">
        <v>4656</v>
      </c>
      <c r="B147" s="269" t="s">
        <v>649</v>
      </c>
      <c r="C147" s="276">
        <v>2019</v>
      </c>
      <c r="D147" s="269">
        <v>1</v>
      </c>
      <c r="E147" s="269">
        <v>44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278">
        <f t="shared" si="161"/>
        <v>0</v>
      </c>
      <c r="L147" s="269">
        <f t="shared" ref="L147:P147" si="185">L146+F147</f>
        <v>51</v>
      </c>
      <c r="M147" s="269">
        <f t="shared" si="185"/>
        <v>6</v>
      </c>
      <c r="N147" s="269">
        <f t="shared" si="185"/>
        <v>3</v>
      </c>
      <c r="O147" s="269">
        <f t="shared" si="185"/>
        <v>10</v>
      </c>
      <c r="P147" s="269">
        <f t="shared" si="185"/>
        <v>1</v>
      </c>
      <c r="Q147" s="279">
        <f t="shared" si="2"/>
        <v>71</v>
      </c>
      <c r="R147" s="280">
        <f t="shared" si="169"/>
        <v>0.5368421052631579</v>
      </c>
      <c r="S147" s="280">
        <f t="shared" si="170"/>
        <v>6.3157894736842107E-2</v>
      </c>
      <c r="T147" s="280">
        <f t="shared" si="171"/>
        <v>3.1578947368421054E-2</v>
      </c>
      <c r="U147" s="280">
        <f t="shared" si="172"/>
        <v>0.10526315789473684</v>
      </c>
      <c r="V147" s="280">
        <f t="shared" si="173"/>
        <v>1.0526315789473684E-2</v>
      </c>
      <c r="W147" s="281">
        <f t="shared" si="174"/>
        <v>0.74736842105263157</v>
      </c>
    </row>
    <row r="148" spans="1:30" ht="12.75" hidden="1">
      <c r="A148" s="34" t="s">
        <v>4656</v>
      </c>
      <c r="B148" s="269" t="s">
        <v>649</v>
      </c>
      <c r="C148" s="276">
        <v>2019</v>
      </c>
      <c r="D148" s="269">
        <v>1</v>
      </c>
      <c r="E148" s="269">
        <v>45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278">
        <f t="shared" si="161"/>
        <v>0</v>
      </c>
      <c r="L148" s="269">
        <f t="shared" ref="L148:P148" si="186">L147+F148</f>
        <v>51</v>
      </c>
      <c r="M148" s="269">
        <f t="shared" si="186"/>
        <v>6</v>
      </c>
      <c r="N148" s="269">
        <f t="shared" si="186"/>
        <v>3</v>
      </c>
      <c r="O148" s="269">
        <f t="shared" si="186"/>
        <v>10</v>
      </c>
      <c r="P148" s="269">
        <f t="shared" si="186"/>
        <v>1</v>
      </c>
      <c r="Q148" s="279">
        <f t="shared" si="2"/>
        <v>71</v>
      </c>
      <c r="R148" s="280">
        <f t="shared" si="169"/>
        <v>0.5368421052631579</v>
      </c>
      <c r="S148" s="280">
        <f t="shared" si="170"/>
        <v>6.3157894736842107E-2</v>
      </c>
      <c r="T148" s="280">
        <f t="shared" si="171"/>
        <v>3.1578947368421054E-2</v>
      </c>
      <c r="U148" s="280">
        <f t="shared" si="172"/>
        <v>0.10526315789473684</v>
      </c>
      <c r="V148" s="280">
        <f t="shared" si="173"/>
        <v>1.0526315789473684E-2</v>
      </c>
      <c r="W148" s="281">
        <f t="shared" si="174"/>
        <v>0.74736842105263157</v>
      </c>
    </row>
    <row r="149" spans="1:30" ht="12.75" hidden="1">
      <c r="A149" s="34" t="s">
        <v>4656</v>
      </c>
      <c r="B149" s="269" t="s">
        <v>649</v>
      </c>
      <c r="C149" s="276">
        <v>2019</v>
      </c>
      <c r="D149" s="269">
        <v>1</v>
      </c>
      <c r="E149" s="269">
        <v>46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278">
        <f t="shared" si="161"/>
        <v>0</v>
      </c>
      <c r="L149" s="269">
        <f t="shared" ref="L149:P149" si="187">L148+F149</f>
        <v>51</v>
      </c>
      <c r="M149" s="269">
        <f t="shared" si="187"/>
        <v>6</v>
      </c>
      <c r="N149" s="269">
        <f t="shared" si="187"/>
        <v>3</v>
      </c>
      <c r="O149" s="269">
        <f t="shared" si="187"/>
        <v>10</v>
      </c>
      <c r="P149" s="269">
        <f t="shared" si="187"/>
        <v>1</v>
      </c>
      <c r="Q149" s="279">
        <f t="shared" si="2"/>
        <v>71</v>
      </c>
      <c r="R149" s="280">
        <f t="shared" si="169"/>
        <v>0.5368421052631579</v>
      </c>
      <c r="S149" s="280">
        <f t="shared" si="170"/>
        <v>6.3157894736842107E-2</v>
      </c>
      <c r="T149" s="280">
        <f t="shared" si="171"/>
        <v>3.1578947368421054E-2</v>
      </c>
      <c r="U149" s="280">
        <f t="shared" si="172"/>
        <v>0.10526315789473684</v>
      </c>
      <c r="V149" s="280">
        <f t="shared" si="173"/>
        <v>1.0526315789473684E-2</v>
      </c>
      <c r="W149" s="281">
        <f t="shared" si="174"/>
        <v>0.74736842105263157</v>
      </c>
      <c r="Z149" s="284">
        <v>43483</v>
      </c>
      <c r="AA149" s="95">
        <f>WEEKNUM(Z149)</f>
        <v>3</v>
      </c>
    </row>
    <row r="150" spans="1:30" ht="12.75" hidden="1">
      <c r="A150" s="34" t="s">
        <v>4656</v>
      </c>
      <c r="B150" s="269" t="s">
        <v>649</v>
      </c>
      <c r="C150" s="276">
        <v>2019</v>
      </c>
      <c r="D150" s="269">
        <v>1</v>
      </c>
      <c r="E150" s="269">
        <v>47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278">
        <f t="shared" si="161"/>
        <v>0</v>
      </c>
      <c r="L150" s="269">
        <f t="shared" ref="L150:P150" si="188">L149+F150</f>
        <v>51</v>
      </c>
      <c r="M150" s="269">
        <f t="shared" si="188"/>
        <v>6</v>
      </c>
      <c r="N150" s="269">
        <f t="shared" si="188"/>
        <v>3</v>
      </c>
      <c r="O150" s="269">
        <f t="shared" si="188"/>
        <v>10</v>
      </c>
      <c r="P150" s="269">
        <f t="shared" si="188"/>
        <v>1</v>
      </c>
      <c r="Q150" s="279">
        <f t="shared" si="2"/>
        <v>71</v>
      </c>
      <c r="R150" s="280">
        <f t="shared" si="169"/>
        <v>0.5368421052631579</v>
      </c>
      <c r="S150" s="280">
        <f t="shared" si="170"/>
        <v>6.3157894736842107E-2</v>
      </c>
      <c r="T150" s="280">
        <f t="shared" si="171"/>
        <v>3.1578947368421054E-2</v>
      </c>
      <c r="U150" s="280">
        <f t="shared" si="172"/>
        <v>0.10526315789473684</v>
      </c>
      <c r="V150" s="280">
        <f t="shared" si="173"/>
        <v>1.0526315789473684E-2</v>
      </c>
      <c r="W150" s="281">
        <f t="shared" si="174"/>
        <v>0.74736842105263157</v>
      </c>
    </row>
    <row r="151" spans="1:30" ht="12.75" hidden="1">
      <c r="A151" s="34" t="s">
        <v>4656</v>
      </c>
      <c r="B151" s="269" t="s">
        <v>649</v>
      </c>
      <c r="C151" s="276">
        <v>2019</v>
      </c>
      <c r="D151" s="269">
        <v>1</v>
      </c>
      <c r="E151" s="269">
        <v>48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278">
        <f t="shared" si="161"/>
        <v>0</v>
      </c>
      <c r="L151" s="269">
        <f t="shared" ref="L151:P151" si="189">L150+F151</f>
        <v>51</v>
      </c>
      <c r="M151" s="269">
        <f t="shared" si="189"/>
        <v>6</v>
      </c>
      <c r="N151" s="269">
        <f t="shared" si="189"/>
        <v>3</v>
      </c>
      <c r="O151" s="269">
        <f t="shared" si="189"/>
        <v>10</v>
      </c>
      <c r="P151" s="269">
        <f t="shared" si="189"/>
        <v>1</v>
      </c>
      <c r="Q151" s="279">
        <f t="shared" si="2"/>
        <v>71</v>
      </c>
      <c r="R151" s="280">
        <f t="shared" si="169"/>
        <v>0.5368421052631579</v>
      </c>
      <c r="S151" s="280">
        <f t="shared" si="170"/>
        <v>6.3157894736842107E-2</v>
      </c>
      <c r="T151" s="280">
        <f t="shared" si="171"/>
        <v>3.1578947368421054E-2</v>
      </c>
      <c r="U151" s="280">
        <f t="shared" si="172"/>
        <v>0.10526315789473684</v>
      </c>
      <c r="V151" s="280">
        <f t="shared" si="173"/>
        <v>1.0526315789473684E-2</v>
      </c>
      <c r="W151" s="281">
        <f t="shared" si="174"/>
        <v>0.74736842105263157</v>
      </c>
    </row>
    <row r="152" spans="1:30" ht="12.75" hidden="1">
      <c r="A152" s="34" t="s">
        <v>4656</v>
      </c>
      <c r="B152" s="269" t="s">
        <v>649</v>
      </c>
      <c r="C152" s="276">
        <v>2019</v>
      </c>
      <c r="D152" s="269">
        <v>1</v>
      </c>
      <c r="E152" s="269">
        <v>49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278">
        <f t="shared" si="161"/>
        <v>0</v>
      </c>
      <c r="L152" s="269">
        <f t="shared" ref="L152:P152" si="190">L151+F152</f>
        <v>51</v>
      </c>
      <c r="M152" s="269">
        <f t="shared" si="190"/>
        <v>6</v>
      </c>
      <c r="N152" s="269">
        <f t="shared" si="190"/>
        <v>3</v>
      </c>
      <c r="O152" s="269">
        <f t="shared" si="190"/>
        <v>10</v>
      </c>
      <c r="P152" s="269">
        <f t="shared" si="190"/>
        <v>1</v>
      </c>
      <c r="Q152" s="279">
        <f t="shared" si="2"/>
        <v>71</v>
      </c>
      <c r="R152" s="280">
        <f t="shared" si="169"/>
        <v>0.5368421052631579</v>
      </c>
      <c r="S152" s="280">
        <f t="shared" si="170"/>
        <v>6.3157894736842107E-2</v>
      </c>
      <c r="T152" s="280">
        <f t="shared" si="171"/>
        <v>3.1578947368421054E-2</v>
      </c>
      <c r="U152" s="280">
        <f t="shared" si="172"/>
        <v>0.10526315789473684</v>
      </c>
      <c r="V152" s="280">
        <f t="shared" si="173"/>
        <v>1.0526315789473684E-2</v>
      </c>
      <c r="W152" s="281">
        <f t="shared" si="174"/>
        <v>0.74736842105263157</v>
      </c>
    </row>
    <row r="153" spans="1:30" ht="12.75" hidden="1">
      <c r="A153" s="34" t="s">
        <v>4656</v>
      </c>
      <c r="B153" s="269" t="s">
        <v>649</v>
      </c>
      <c r="C153" s="276">
        <v>2019</v>
      </c>
      <c r="D153" s="269">
        <v>1</v>
      </c>
      <c r="E153" s="269">
        <v>50</v>
      </c>
      <c r="F153" s="34">
        <v>0</v>
      </c>
      <c r="G153" s="34">
        <v>0</v>
      </c>
      <c r="H153" s="34">
        <v>0</v>
      </c>
      <c r="I153" s="34">
        <v>0</v>
      </c>
      <c r="J153" s="34">
        <v>1</v>
      </c>
      <c r="K153" s="278">
        <f t="shared" si="161"/>
        <v>1</v>
      </c>
      <c r="L153" s="269">
        <f t="shared" ref="L153:P153" si="191">L152+F153</f>
        <v>51</v>
      </c>
      <c r="M153" s="269">
        <f t="shared" si="191"/>
        <v>6</v>
      </c>
      <c r="N153" s="269">
        <f t="shared" si="191"/>
        <v>3</v>
      </c>
      <c r="O153" s="269">
        <f t="shared" si="191"/>
        <v>10</v>
      </c>
      <c r="P153" s="269">
        <f t="shared" si="191"/>
        <v>2</v>
      </c>
      <c r="Q153" s="279">
        <f t="shared" si="2"/>
        <v>72</v>
      </c>
      <c r="R153" s="280">
        <f t="shared" si="169"/>
        <v>0.5368421052631579</v>
      </c>
      <c r="S153" s="280">
        <f t="shared" si="170"/>
        <v>6.3157894736842107E-2</v>
      </c>
      <c r="T153" s="280">
        <f t="shared" si="171"/>
        <v>3.1578947368421054E-2</v>
      </c>
      <c r="U153" s="280">
        <f t="shared" si="172"/>
        <v>0.10526315789473684</v>
      </c>
      <c r="V153" s="280">
        <f t="shared" si="173"/>
        <v>2.1052631578947368E-2</v>
      </c>
      <c r="W153" s="281">
        <f t="shared" si="174"/>
        <v>0.75789473684210529</v>
      </c>
    </row>
    <row r="154" spans="1:30" ht="12.75" hidden="1">
      <c r="A154" s="34" t="s">
        <v>4656</v>
      </c>
      <c r="B154" s="269" t="s">
        <v>649</v>
      </c>
      <c r="C154" s="276">
        <v>2019</v>
      </c>
      <c r="D154" s="269">
        <v>1</v>
      </c>
      <c r="E154" s="269">
        <v>51</v>
      </c>
      <c r="F154" s="34">
        <v>1</v>
      </c>
      <c r="G154" s="34">
        <v>0</v>
      </c>
      <c r="H154" s="34">
        <v>0</v>
      </c>
      <c r="I154" s="34">
        <v>0</v>
      </c>
      <c r="J154" s="34">
        <v>0</v>
      </c>
      <c r="K154" s="278">
        <f t="shared" si="161"/>
        <v>1</v>
      </c>
      <c r="L154" s="269">
        <f t="shared" ref="L154:P154" si="192">L153+F154</f>
        <v>52</v>
      </c>
      <c r="M154" s="269">
        <f t="shared" si="192"/>
        <v>6</v>
      </c>
      <c r="N154" s="269">
        <f t="shared" si="192"/>
        <v>3</v>
      </c>
      <c r="O154" s="269">
        <f t="shared" si="192"/>
        <v>10</v>
      </c>
      <c r="P154" s="269">
        <f t="shared" si="192"/>
        <v>2</v>
      </c>
      <c r="Q154" s="279">
        <f t="shared" si="2"/>
        <v>73</v>
      </c>
      <c r="R154" s="280">
        <f t="shared" si="169"/>
        <v>0.54736842105263162</v>
      </c>
      <c r="S154" s="280">
        <f t="shared" si="170"/>
        <v>6.3157894736842107E-2</v>
      </c>
      <c r="T154" s="280">
        <f t="shared" si="171"/>
        <v>3.1578947368421054E-2</v>
      </c>
      <c r="U154" s="280">
        <f t="shared" si="172"/>
        <v>0.10526315789473684</v>
      </c>
      <c r="V154" s="280">
        <f t="shared" si="173"/>
        <v>2.1052631578947368E-2</v>
      </c>
      <c r="W154" s="281">
        <f t="shared" si="174"/>
        <v>0.76842105263157889</v>
      </c>
    </row>
    <row r="155" spans="1:30" ht="12.75" hidden="1">
      <c r="A155" s="34" t="s">
        <v>4656</v>
      </c>
      <c r="B155" s="269" t="s">
        <v>650</v>
      </c>
      <c r="C155" s="276">
        <v>2018</v>
      </c>
      <c r="D155" s="269">
        <v>1</v>
      </c>
      <c r="E155" s="285">
        <v>1</v>
      </c>
      <c r="F155" s="286">
        <v>1</v>
      </c>
      <c r="G155" s="283">
        <v>3</v>
      </c>
      <c r="H155" s="283">
        <v>0</v>
      </c>
      <c r="I155" s="283">
        <v>0</v>
      </c>
      <c r="J155" s="283">
        <v>0</v>
      </c>
      <c r="K155" s="278">
        <f t="shared" si="161"/>
        <v>4</v>
      </c>
      <c r="L155" s="269">
        <f t="shared" ref="L155:P155" si="193">F155</f>
        <v>1</v>
      </c>
      <c r="M155" s="269">
        <f t="shared" si="193"/>
        <v>3</v>
      </c>
      <c r="N155" s="269">
        <f t="shared" si="193"/>
        <v>0</v>
      </c>
      <c r="O155" s="269">
        <f t="shared" si="193"/>
        <v>0</v>
      </c>
      <c r="P155" s="269">
        <f t="shared" si="193"/>
        <v>0</v>
      </c>
      <c r="Q155" s="279">
        <f t="shared" si="2"/>
        <v>4</v>
      </c>
      <c r="R155" s="280">
        <f t="shared" ref="R155:R186" si="194">L155/SP2_IIN</f>
        <v>1.4326647564469914E-3</v>
      </c>
      <c r="S155" s="280">
        <f t="shared" ref="S155:S186" si="195">M155/SP2_IIN</f>
        <v>4.2979942693409743E-3</v>
      </c>
      <c r="T155" s="280">
        <f t="shared" ref="T155:T186" si="196">N155/SP2_IIN</f>
        <v>0</v>
      </c>
      <c r="U155" s="280">
        <f t="shared" ref="U155:U186" si="197">O155/SP2_IIN</f>
        <v>0</v>
      </c>
      <c r="V155" s="280">
        <f t="shared" ref="V155:V186" si="198">P155/SP2_IIN</f>
        <v>0</v>
      </c>
      <c r="W155" s="281">
        <f t="shared" ref="W155:W186" si="199">Q155/SP2_IIN</f>
        <v>5.7306590257879654E-3</v>
      </c>
    </row>
    <row r="156" spans="1:30" ht="12.75" hidden="1">
      <c r="A156" s="34" t="s">
        <v>4656</v>
      </c>
      <c r="B156" s="269" t="s">
        <v>650</v>
      </c>
      <c r="C156" s="276">
        <v>2018</v>
      </c>
      <c r="D156" s="269">
        <v>1</v>
      </c>
      <c r="E156" s="285">
        <v>2</v>
      </c>
      <c r="F156" s="286">
        <v>6</v>
      </c>
      <c r="G156" s="283">
        <v>0</v>
      </c>
      <c r="H156" s="283">
        <v>0</v>
      </c>
      <c r="I156" s="283">
        <v>0</v>
      </c>
      <c r="J156" s="283">
        <v>0</v>
      </c>
      <c r="K156" s="278">
        <f t="shared" si="161"/>
        <v>6</v>
      </c>
      <c r="L156" s="269">
        <f t="shared" ref="L156:P156" si="200">L155+F156</f>
        <v>7</v>
      </c>
      <c r="M156" s="269">
        <f t="shared" si="200"/>
        <v>3</v>
      </c>
      <c r="N156" s="269">
        <f t="shared" si="200"/>
        <v>0</v>
      </c>
      <c r="O156" s="269">
        <f t="shared" si="200"/>
        <v>0</v>
      </c>
      <c r="P156" s="269">
        <f t="shared" si="200"/>
        <v>0</v>
      </c>
      <c r="Q156" s="279">
        <f t="shared" si="2"/>
        <v>10</v>
      </c>
      <c r="R156" s="280">
        <f t="shared" si="194"/>
        <v>1.0028653295128941E-2</v>
      </c>
      <c r="S156" s="280">
        <f t="shared" si="195"/>
        <v>4.2979942693409743E-3</v>
      </c>
      <c r="T156" s="280">
        <f t="shared" si="196"/>
        <v>0</v>
      </c>
      <c r="U156" s="280">
        <f t="shared" si="197"/>
        <v>0</v>
      </c>
      <c r="V156" s="280">
        <f t="shared" si="198"/>
        <v>0</v>
      </c>
      <c r="W156" s="281">
        <f t="shared" si="199"/>
        <v>1.4326647564469915E-2</v>
      </c>
      <c r="AB156" s="287">
        <v>43191</v>
      </c>
      <c r="AC156" s="287">
        <v>43170</v>
      </c>
      <c r="AD156" s="95">
        <f>WEEKNUM(AB156)-WEEKNUM(AC156)</f>
        <v>3</v>
      </c>
    </row>
    <row r="157" spans="1:30" ht="12.75" hidden="1">
      <c r="A157" s="34" t="s">
        <v>4656</v>
      </c>
      <c r="B157" s="269" t="s">
        <v>650</v>
      </c>
      <c r="C157" s="276">
        <v>2018</v>
      </c>
      <c r="D157" s="269">
        <v>1</v>
      </c>
      <c r="E157" s="285">
        <v>3</v>
      </c>
      <c r="F157" s="286">
        <v>0</v>
      </c>
      <c r="G157" s="283">
        <v>1</v>
      </c>
      <c r="H157" s="283">
        <v>0</v>
      </c>
      <c r="I157" s="283">
        <v>2</v>
      </c>
      <c r="J157" s="283">
        <v>0</v>
      </c>
      <c r="K157" s="278">
        <f t="shared" si="161"/>
        <v>3</v>
      </c>
      <c r="L157" s="269">
        <f t="shared" ref="L157:P157" si="201">L156+F157</f>
        <v>7</v>
      </c>
      <c r="M157" s="269">
        <f t="shared" si="201"/>
        <v>4</v>
      </c>
      <c r="N157" s="269">
        <f t="shared" si="201"/>
        <v>0</v>
      </c>
      <c r="O157" s="269">
        <f t="shared" si="201"/>
        <v>2</v>
      </c>
      <c r="P157" s="269">
        <f t="shared" si="201"/>
        <v>0</v>
      </c>
      <c r="Q157" s="279">
        <f t="shared" si="2"/>
        <v>13</v>
      </c>
      <c r="R157" s="280">
        <f t="shared" si="194"/>
        <v>1.0028653295128941E-2</v>
      </c>
      <c r="S157" s="280">
        <f t="shared" si="195"/>
        <v>5.7306590257879654E-3</v>
      </c>
      <c r="T157" s="280">
        <f t="shared" si="196"/>
        <v>0</v>
      </c>
      <c r="U157" s="280">
        <f t="shared" si="197"/>
        <v>2.8653295128939827E-3</v>
      </c>
      <c r="V157" s="280">
        <f t="shared" si="198"/>
        <v>0</v>
      </c>
      <c r="W157" s="281">
        <f t="shared" si="199"/>
        <v>1.8624641833810889E-2</v>
      </c>
    </row>
    <row r="158" spans="1:30" ht="12.75" hidden="1">
      <c r="A158" s="34" t="s">
        <v>4656</v>
      </c>
      <c r="B158" s="269" t="s">
        <v>650</v>
      </c>
      <c r="C158" s="276">
        <v>2018</v>
      </c>
      <c r="D158" s="269">
        <v>1</v>
      </c>
      <c r="E158" s="285">
        <v>4</v>
      </c>
      <c r="F158" s="286">
        <v>3</v>
      </c>
      <c r="G158" s="283">
        <v>2</v>
      </c>
      <c r="H158" s="283">
        <v>1</v>
      </c>
      <c r="I158" s="283">
        <v>2</v>
      </c>
      <c r="J158" s="283">
        <v>0</v>
      </c>
      <c r="K158" s="278">
        <f t="shared" si="161"/>
        <v>8</v>
      </c>
      <c r="L158" s="269">
        <f t="shared" ref="L158:P158" si="202">L157+F158</f>
        <v>10</v>
      </c>
      <c r="M158" s="269">
        <f t="shared" si="202"/>
        <v>6</v>
      </c>
      <c r="N158" s="269">
        <f t="shared" si="202"/>
        <v>1</v>
      </c>
      <c r="O158" s="269">
        <f t="shared" si="202"/>
        <v>4</v>
      </c>
      <c r="P158" s="269">
        <f t="shared" si="202"/>
        <v>0</v>
      </c>
      <c r="Q158" s="279">
        <f t="shared" si="2"/>
        <v>21</v>
      </c>
      <c r="R158" s="280">
        <f t="shared" si="194"/>
        <v>1.4326647564469915E-2</v>
      </c>
      <c r="S158" s="280">
        <f t="shared" si="195"/>
        <v>8.5959885386819486E-3</v>
      </c>
      <c r="T158" s="280">
        <f t="shared" si="196"/>
        <v>1.4326647564469914E-3</v>
      </c>
      <c r="U158" s="280">
        <f t="shared" si="197"/>
        <v>5.7306590257879654E-3</v>
      </c>
      <c r="V158" s="280">
        <f t="shared" si="198"/>
        <v>0</v>
      </c>
      <c r="W158" s="281">
        <f t="shared" si="199"/>
        <v>3.0085959885386818E-2</v>
      </c>
    </row>
    <row r="159" spans="1:30" ht="12.75" hidden="1">
      <c r="A159" s="34" t="s">
        <v>4656</v>
      </c>
      <c r="B159" s="269" t="s">
        <v>650</v>
      </c>
      <c r="C159" s="276">
        <v>2018</v>
      </c>
      <c r="D159" s="269">
        <v>1</v>
      </c>
      <c r="E159" s="285">
        <v>5</v>
      </c>
      <c r="F159" s="286">
        <v>8</v>
      </c>
      <c r="G159" s="283">
        <v>1</v>
      </c>
      <c r="H159" s="283">
        <v>0</v>
      </c>
      <c r="I159" s="283">
        <v>1</v>
      </c>
      <c r="J159" s="283">
        <v>1</v>
      </c>
      <c r="K159" s="278">
        <f t="shared" si="161"/>
        <v>11</v>
      </c>
      <c r="L159" s="269">
        <f t="shared" ref="L159:P159" si="203">L158+F159</f>
        <v>18</v>
      </c>
      <c r="M159" s="269">
        <f t="shared" si="203"/>
        <v>7</v>
      </c>
      <c r="N159" s="269">
        <f t="shared" si="203"/>
        <v>1</v>
      </c>
      <c r="O159" s="269">
        <f t="shared" si="203"/>
        <v>5</v>
      </c>
      <c r="P159" s="269">
        <f t="shared" si="203"/>
        <v>1</v>
      </c>
      <c r="Q159" s="279">
        <f t="shared" si="2"/>
        <v>32</v>
      </c>
      <c r="R159" s="280">
        <f t="shared" si="194"/>
        <v>2.5787965616045846E-2</v>
      </c>
      <c r="S159" s="280">
        <f t="shared" si="195"/>
        <v>1.0028653295128941E-2</v>
      </c>
      <c r="T159" s="280">
        <f t="shared" si="196"/>
        <v>1.4326647564469914E-3</v>
      </c>
      <c r="U159" s="280">
        <f t="shared" si="197"/>
        <v>7.1633237822349575E-3</v>
      </c>
      <c r="V159" s="280">
        <f t="shared" si="198"/>
        <v>1.4326647564469914E-3</v>
      </c>
      <c r="W159" s="281">
        <f t="shared" si="199"/>
        <v>4.5845272206303724E-2</v>
      </c>
    </row>
    <row r="160" spans="1:30" ht="12.75" hidden="1">
      <c r="A160" s="34" t="s">
        <v>4656</v>
      </c>
      <c r="B160" s="269" t="s">
        <v>650</v>
      </c>
      <c r="C160" s="276">
        <v>2018</v>
      </c>
      <c r="D160" s="269">
        <v>1</v>
      </c>
      <c r="E160" s="285">
        <v>6</v>
      </c>
      <c r="F160" s="286">
        <v>14</v>
      </c>
      <c r="G160" s="283">
        <v>1</v>
      </c>
      <c r="H160" s="283">
        <v>0</v>
      </c>
      <c r="I160" s="283">
        <v>3</v>
      </c>
      <c r="J160" s="283">
        <v>0</v>
      </c>
      <c r="K160" s="278">
        <f t="shared" si="161"/>
        <v>18</v>
      </c>
      <c r="L160" s="269">
        <f t="shared" ref="L160:P160" si="204">L159+F160</f>
        <v>32</v>
      </c>
      <c r="M160" s="269">
        <f t="shared" si="204"/>
        <v>8</v>
      </c>
      <c r="N160" s="269">
        <f t="shared" si="204"/>
        <v>1</v>
      </c>
      <c r="O160" s="269">
        <f t="shared" si="204"/>
        <v>8</v>
      </c>
      <c r="P160" s="269">
        <f t="shared" si="204"/>
        <v>1</v>
      </c>
      <c r="Q160" s="279">
        <f t="shared" si="2"/>
        <v>50</v>
      </c>
      <c r="R160" s="280">
        <f t="shared" si="194"/>
        <v>4.5845272206303724E-2</v>
      </c>
      <c r="S160" s="280">
        <f t="shared" si="195"/>
        <v>1.1461318051575931E-2</v>
      </c>
      <c r="T160" s="280">
        <f t="shared" si="196"/>
        <v>1.4326647564469914E-3</v>
      </c>
      <c r="U160" s="280">
        <f t="shared" si="197"/>
        <v>1.1461318051575931E-2</v>
      </c>
      <c r="V160" s="280">
        <f t="shared" si="198"/>
        <v>1.4326647564469914E-3</v>
      </c>
      <c r="W160" s="281">
        <f t="shared" si="199"/>
        <v>7.1633237822349566E-2</v>
      </c>
    </row>
    <row r="161" spans="1:23" ht="12.75" hidden="1">
      <c r="A161" s="34" t="s">
        <v>4656</v>
      </c>
      <c r="B161" s="269" t="s">
        <v>650</v>
      </c>
      <c r="C161" s="276">
        <v>2018</v>
      </c>
      <c r="D161" s="269">
        <v>1</v>
      </c>
      <c r="E161" s="285">
        <v>7</v>
      </c>
      <c r="F161" s="286">
        <v>17</v>
      </c>
      <c r="G161" s="283">
        <v>1</v>
      </c>
      <c r="H161" s="283">
        <v>0</v>
      </c>
      <c r="I161" s="283">
        <v>0</v>
      </c>
      <c r="J161" s="283">
        <v>0</v>
      </c>
      <c r="K161" s="278">
        <f t="shared" si="161"/>
        <v>18</v>
      </c>
      <c r="L161" s="269">
        <f t="shared" ref="L161:P161" si="205">L160+F161</f>
        <v>49</v>
      </c>
      <c r="M161" s="269">
        <f t="shared" si="205"/>
        <v>9</v>
      </c>
      <c r="N161" s="269">
        <f t="shared" si="205"/>
        <v>1</v>
      </c>
      <c r="O161" s="269">
        <f t="shared" si="205"/>
        <v>8</v>
      </c>
      <c r="P161" s="269">
        <f t="shared" si="205"/>
        <v>1</v>
      </c>
      <c r="Q161" s="279">
        <f t="shared" si="2"/>
        <v>68</v>
      </c>
      <c r="R161" s="280">
        <f t="shared" si="194"/>
        <v>7.0200573065902577E-2</v>
      </c>
      <c r="S161" s="280">
        <f t="shared" si="195"/>
        <v>1.2893982808022923E-2</v>
      </c>
      <c r="T161" s="280">
        <f t="shared" si="196"/>
        <v>1.4326647564469914E-3</v>
      </c>
      <c r="U161" s="280">
        <f t="shared" si="197"/>
        <v>1.1461318051575931E-2</v>
      </c>
      <c r="V161" s="280">
        <f t="shared" si="198"/>
        <v>1.4326647564469914E-3</v>
      </c>
      <c r="W161" s="281">
        <f t="shared" si="199"/>
        <v>9.7421203438395415E-2</v>
      </c>
    </row>
    <row r="162" spans="1:23" ht="12.75" hidden="1">
      <c r="A162" s="34" t="s">
        <v>4656</v>
      </c>
      <c r="B162" s="269" t="s">
        <v>650</v>
      </c>
      <c r="C162" s="276">
        <v>2018</v>
      </c>
      <c r="D162" s="269">
        <v>1</v>
      </c>
      <c r="E162" s="285">
        <v>8</v>
      </c>
      <c r="F162" s="286">
        <v>20</v>
      </c>
      <c r="G162" s="283">
        <v>5</v>
      </c>
      <c r="H162" s="283">
        <v>1</v>
      </c>
      <c r="I162" s="283">
        <v>4</v>
      </c>
      <c r="J162" s="283">
        <v>0</v>
      </c>
      <c r="K162" s="278">
        <f t="shared" si="161"/>
        <v>30</v>
      </c>
      <c r="L162" s="269">
        <f t="shared" ref="L162:P162" si="206">L161+F162</f>
        <v>69</v>
      </c>
      <c r="M162" s="269">
        <f t="shared" si="206"/>
        <v>14</v>
      </c>
      <c r="N162" s="269">
        <f t="shared" si="206"/>
        <v>2</v>
      </c>
      <c r="O162" s="269">
        <f t="shared" si="206"/>
        <v>12</v>
      </c>
      <c r="P162" s="269">
        <f t="shared" si="206"/>
        <v>1</v>
      </c>
      <c r="Q162" s="279">
        <f t="shared" si="2"/>
        <v>98</v>
      </c>
      <c r="R162" s="280">
        <f t="shared" si="194"/>
        <v>9.8853868194842404E-2</v>
      </c>
      <c r="S162" s="280">
        <f t="shared" si="195"/>
        <v>2.0057306590257881E-2</v>
      </c>
      <c r="T162" s="280">
        <f t="shared" si="196"/>
        <v>2.8653295128939827E-3</v>
      </c>
      <c r="U162" s="280">
        <f t="shared" si="197"/>
        <v>1.7191977077363897E-2</v>
      </c>
      <c r="V162" s="280">
        <f t="shared" si="198"/>
        <v>1.4326647564469914E-3</v>
      </c>
      <c r="W162" s="281">
        <f t="shared" si="199"/>
        <v>0.14040114613180515</v>
      </c>
    </row>
    <row r="163" spans="1:23" ht="12.75" hidden="1">
      <c r="A163" s="34" t="s">
        <v>4656</v>
      </c>
      <c r="B163" s="269" t="s">
        <v>650</v>
      </c>
      <c r="C163" s="276">
        <v>2018</v>
      </c>
      <c r="D163" s="269">
        <v>1</v>
      </c>
      <c r="E163" s="285">
        <v>9</v>
      </c>
      <c r="F163" s="286">
        <v>2</v>
      </c>
      <c r="G163" s="283">
        <v>1</v>
      </c>
      <c r="H163" s="283">
        <v>0</v>
      </c>
      <c r="I163" s="283">
        <v>2</v>
      </c>
      <c r="J163" s="283">
        <v>0</v>
      </c>
      <c r="K163" s="278">
        <f t="shared" si="161"/>
        <v>5</v>
      </c>
      <c r="L163" s="269">
        <f t="shared" ref="L163:P163" si="207">L162+F163</f>
        <v>71</v>
      </c>
      <c r="M163" s="269">
        <f t="shared" si="207"/>
        <v>15</v>
      </c>
      <c r="N163" s="269">
        <f t="shared" si="207"/>
        <v>2</v>
      </c>
      <c r="O163" s="269">
        <f t="shared" si="207"/>
        <v>14</v>
      </c>
      <c r="P163" s="269">
        <f t="shared" si="207"/>
        <v>1</v>
      </c>
      <c r="Q163" s="279">
        <f t="shared" si="2"/>
        <v>103</v>
      </c>
      <c r="R163" s="280">
        <f t="shared" si="194"/>
        <v>0.10171919770773639</v>
      </c>
      <c r="S163" s="280">
        <f t="shared" si="195"/>
        <v>2.148997134670487E-2</v>
      </c>
      <c r="T163" s="280">
        <f t="shared" si="196"/>
        <v>2.8653295128939827E-3</v>
      </c>
      <c r="U163" s="280">
        <f t="shared" si="197"/>
        <v>2.0057306590257881E-2</v>
      </c>
      <c r="V163" s="280">
        <f t="shared" si="198"/>
        <v>1.4326647564469914E-3</v>
      </c>
      <c r="W163" s="281">
        <f t="shared" si="199"/>
        <v>0.14756446991404013</v>
      </c>
    </row>
    <row r="164" spans="1:23" ht="12.75" hidden="1">
      <c r="A164" s="34" t="s">
        <v>4656</v>
      </c>
      <c r="B164" s="269" t="s">
        <v>650</v>
      </c>
      <c r="C164" s="276">
        <v>2018</v>
      </c>
      <c r="D164" s="269">
        <v>1</v>
      </c>
      <c r="E164" s="285">
        <v>10</v>
      </c>
      <c r="F164" s="286">
        <v>5</v>
      </c>
      <c r="G164" s="283">
        <v>0</v>
      </c>
      <c r="H164" s="283">
        <v>1</v>
      </c>
      <c r="I164" s="283">
        <v>4</v>
      </c>
      <c r="J164" s="283">
        <v>0</v>
      </c>
      <c r="K164" s="278">
        <f t="shared" si="161"/>
        <v>10</v>
      </c>
      <c r="L164" s="269">
        <f t="shared" ref="L164:P164" si="208">L163+F164</f>
        <v>76</v>
      </c>
      <c r="M164" s="269">
        <f t="shared" si="208"/>
        <v>15</v>
      </c>
      <c r="N164" s="269">
        <f t="shared" si="208"/>
        <v>3</v>
      </c>
      <c r="O164" s="269">
        <f t="shared" si="208"/>
        <v>18</v>
      </c>
      <c r="P164" s="269">
        <f t="shared" si="208"/>
        <v>1</v>
      </c>
      <c r="Q164" s="279">
        <f t="shared" si="2"/>
        <v>113</v>
      </c>
      <c r="R164" s="280">
        <f t="shared" si="194"/>
        <v>0.10888252148997135</v>
      </c>
      <c r="S164" s="280">
        <f t="shared" si="195"/>
        <v>2.148997134670487E-2</v>
      </c>
      <c r="T164" s="280">
        <f t="shared" si="196"/>
        <v>4.2979942693409743E-3</v>
      </c>
      <c r="U164" s="280">
        <f t="shared" si="197"/>
        <v>2.5787965616045846E-2</v>
      </c>
      <c r="V164" s="280">
        <f t="shared" si="198"/>
        <v>1.4326647564469914E-3</v>
      </c>
      <c r="W164" s="281">
        <f t="shared" si="199"/>
        <v>0.16189111747851004</v>
      </c>
    </row>
    <row r="165" spans="1:23" ht="12.75" hidden="1">
      <c r="A165" s="34" t="s">
        <v>4656</v>
      </c>
      <c r="B165" s="269" t="s">
        <v>650</v>
      </c>
      <c r="C165" s="276">
        <v>2018</v>
      </c>
      <c r="D165" s="269">
        <v>1</v>
      </c>
      <c r="E165" s="285">
        <v>11</v>
      </c>
      <c r="F165" s="286">
        <v>3</v>
      </c>
      <c r="G165" s="283">
        <v>1</v>
      </c>
      <c r="H165" s="283">
        <v>0</v>
      </c>
      <c r="I165" s="283">
        <v>4</v>
      </c>
      <c r="J165" s="283">
        <v>0</v>
      </c>
      <c r="K165" s="278">
        <f t="shared" si="161"/>
        <v>8</v>
      </c>
      <c r="L165" s="269">
        <f t="shared" ref="L165:P165" si="209">L164+F165</f>
        <v>79</v>
      </c>
      <c r="M165" s="269">
        <f t="shared" si="209"/>
        <v>16</v>
      </c>
      <c r="N165" s="269">
        <f t="shared" si="209"/>
        <v>3</v>
      </c>
      <c r="O165" s="269">
        <f t="shared" si="209"/>
        <v>22</v>
      </c>
      <c r="P165" s="269">
        <f t="shared" si="209"/>
        <v>1</v>
      </c>
      <c r="Q165" s="279">
        <f t="shared" si="2"/>
        <v>121</v>
      </c>
      <c r="R165" s="280">
        <f t="shared" si="194"/>
        <v>0.11318051575931232</v>
      </c>
      <c r="S165" s="280">
        <f t="shared" si="195"/>
        <v>2.2922636103151862E-2</v>
      </c>
      <c r="T165" s="280">
        <f t="shared" si="196"/>
        <v>4.2979942693409743E-3</v>
      </c>
      <c r="U165" s="280">
        <f t="shared" si="197"/>
        <v>3.151862464183381E-2</v>
      </c>
      <c r="V165" s="280">
        <f t="shared" si="198"/>
        <v>1.4326647564469914E-3</v>
      </c>
      <c r="W165" s="281">
        <f t="shared" si="199"/>
        <v>0.17335243553008595</v>
      </c>
    </row>
    <row r="166" spans="1:23" ht="12.75" hidden="1">
      <c r="A166" s="34" t="s">
        <v>4656</v>
      </c>
      <c r="B166" s="269" t="s">
        <v>650</v>
      </c>
      <c r="C166" s="276">
        <v>2018</v>
      </c>
      <c r="D166" s="269">
        <v>1</v>
      </c>
      <c r="E166" s="285">
        <v>12</v>
      </c>
      <c r="F166" s="286">
        <v>9</v>
      </c>
      <c r="G166" s="283">
        <v>3</v>
      </c>
      <c r="H166" s="283">
        <v>0</v>
      </c>
      <c r="I166" s="283">
        <v>5</v>
      </c>
      <c r="J166" s="283">
        <v>0</v>
      </c>
      <c r="K166" s="278">
        <f t="shared" si="161"/>
        <v>17</v>
      </c>
      <c r="L166" s="269">
        <f t="shared" ref="L166:P166" si="210">L165+F166</f>
        <v>88</v>
      </c>
      <c r="M166" s="269">
        <f t="shared" si="210"/>
        <v>19</v>
      </c>
      <c r="N166" s="269">
        <f t="shared" si="210"/>
        <v>3</v>
      </c>
      <c r="O166" s="269">
        <f t="shared" si="210"/>
        <v>27</v>
      </c>
      <c r="P166" s="269">
        <f t="shared" si="210"/>
        <v>1</v>
      </c>
      <c r="Q166" s="279">
        <f t="shared" si="2"/>
        <v>138</v>
      </c>
      <c r="R166" s="280">
        <f t="shared" si="194"/>
        <v>0.12607449856733524</v>
      </c>
      <c r="S166" s="280">
        <f t="shared" si="195"/>
        <v>2.7220630372492838E-2</v>
      </c>
      <c r="T166" s="280">
        <f t="shared" si="196"/>
        <v>4.2979942693409743E-3</v>
      </c>
      <c r="U166" s="280">
        <f t="shared" si="197"/>
        <v>3.8681948424068767E-2</v>
      </c>
      <c r="V166" s="280">
        <f t="shared" si="198"/>
        <v>1.4326647564469914E-3</v>
      </c>
      <c r="W166" s="281">
        <f t="shared" si="199"/>
        <v>0.19770773638968481</v>
      </c>
    </row>
    <row r="167" spans="1:23" ht="12.75" hidden="1">
      <c r="A167" s="34" t="s">
        <v>4656</v>
      </c>
      <c r="B167" s="269" t="s">
        <v>650</v>
      </c>
      <c r="C167" s="276">
        <v>2018</v>
      </c>
      <c r="D167" s="269">
        <v>1</v>
      </c>
      <c r="E167" s="285">
        <v>13</v>
      </c>
      <c r="F167" s="286">
        <v>7</v>
      </c>
      <c r="G167" s="286">
        <v>1</v>
      </c>
      <c r="H167" s="283">
        <v>0</v>
      </c>
      <c r="I167" s="286">
        <v>0</v>
      </c>
      <c r="J167" s="283">
        <v>0</v>
      </c>
      <c r="K167" s="278">
        <f t="shared" si="161"/>
        <v>8</v>
      </c>
      <c r="L167" s="269">
        <f t="shared" ref="L167:P167" si="211">L166+F167</f>
        <v>95</v>
      </c>
      <c r="M167" s="269">
        <f t="shared" si="211"/>
        <v>20</v>
      </c>
      <c r="N167" s="269">
        <f t="shared" si="211"/>
        <v>3</v>
      </c>
      <c r="O167" s="269">
        <f t="shared" si="211"/>
        <v>27</v>
      </c>
      <c r="P167" s="269">
        <f t="shared" si="211"/>
        <v>1</v>
      </c>
      <c r="Q167" s="279">
        <f t="shared" si="2"/>
        <v>146</v>
      </c>
      <c r="R167" s="280">
        <f t="shared" si="194"/>
        <v>0.13610315186246419</v>
      </c>
      <c r="S167" s="280">
        <f t="shared" si="195"/>
        <v>2.865329512893983E-2</v>
      </c>
      <c r="T167" s="280">
        <f t="shared" si="196"/>
        <v>4.2979942693409743E-3</v>
      </c>
      <c r="U167" s="280">
        <f t="shared" si="197"/>
        <v>3.8681948424068767E-2</v>
      </c>
      <c r="V167" s="280">
        <f t="shared" si="198"/>
        <v>1.4326647564469914E-3</v>
      </c>
      <c r="W167" s="281">
        <f t="shared" si="199"/>
        <v>0.20916905444126074</v>
      </c>
    </row>
    <row r="168" spans="1:23" ht="12.75" hidden="1">
      <c r="A168" s="34" t="s">
        <v>4656</v>
      </c>
      <c r="B168" s="269" t="s">
        <v>650</v>
      </c>
      <c r="C168" s="276">
        <v>2018</v>
      </c>
      <c r="D168" s="269">
        <v>1</v>
      </c>
      <c r="E168" s="285">
        <v>14</v>
      </c>
      <c r="F168" s="286">
        <v>9</v>
      </c>
      <c r="G168" s="286">
        <v>1</v>
      </c>
      <c r="H168" s="283">
        <v>0</v>
      </c>
      <c r="I168" s="286">
        <v>3</v>
      </c>
      <c r="J168" s="283">
        <v>0</v>
      </c>
      <c r="K168" s="278">
        <f t="shared" si="161"/>
        <v>13</v>
      </c>
      <c r="L168" s="269">
        <f t="shared" ref="L168:P168" si="212">L167+F168</f>
        <v>104</v>
      </c>
      <c r="M168" s="269">
        <f t="shared" si="212"/>
        <v>21</v>
      </c>
      <c r="N168" s="269">
        <f t="shared" si="212"/>
        <v>3</v>
      </c>
      <c r="O168" s="269">
        <f t="shared" si="212"/>
        <v>30</v>
      </c>
      <c r="P168" s="269">
        <f t="shared" si="212"/>
        <v>1</v>
      </c>
      <c r="Q168" s="279">
        <f t="shared" si="2"/>
        <v>159</v>
      </c>
      <c r="R168" s="280">
        <f t="shared" si="194"/>
        <v>0.14899713467048711</v>
      </c>
      <c r="S168" s="280">
        <f t="shared" si="195"/>
        <v>3.0085959885386818E-2</v>
      </c>
      <c r="T168" s="280">
        <f t="shared" si="196"/>
        <v>4.2979942693409743E-3</v>
      </c>
      <c r="U168" s="280">
        <f t="shared" si="197"/>
        <v>4.2979942693409739E-2</v>
      </c>
      <c r="V168" s="280">
        <f t="shared" si="198"/>
        <v>1.4326647564469914E-3</v>
      </c>
      <c r="W168" s="281">
        <f t="shared" si="199"/>
        <v>0.22779369627507162</v>
      </c>
    </row>
    <row r="169" spans="1:23" ht="12.75" hidden="1">
      <c r="A169" s="34" t="s">
        <v>4656</v>
      </c>
      <c r="B169" s="269" t="s">
        <v>650</v>
      </c>
      <c r="C169" s="276">
        <v>2018</v>
      </c>
      <c r="D169" s="269">
        <v>1</v>
      </c>
      <c r="E169" s="285">
        <v>15</v>
      </c>
      <c r="F169" s="286">
        <v>3</v>
      </c>
      <c r="G169" s="286">
        <v>1</v>
      </c>
      <c r="H169" s="283">
        <v>1</v>
      </c>
      <c r="I169" s="286">
        <v>2</v>
      </c>
      <c r="J169" s="283">
        <v>0</v>
      </c>
      <c r="K169" s="278">
        <f t="shared" si="161"/>
        <v>7</v>
      </c>
      <c r="L169" s="269">
        <f t="shared" ref="L169:P169" si="213">L168+F169</f>
        <v>107</v>
      </c>
      <c r="M169" s="269">
        <f t="shared" si="213"/>
        <v>22</v>
      </c>
      <c r="N169" s="269">
        <f t="shared" si="213"/>
        <v>4</v>
      </c>
      <c r="O169" s="269">
        <f t="shared" si="213"/>
        <v>32</v>
      </c>
      <c r="P169" s="269">
        <f t="shared" si="213"/>
        <v>1</v>
      </c>
      <c r="Q169" s="279">
        <f t="shared" si="2"/>
        <v>166</v>
      </c>
      <c r="R169" s="280">
        <f t="shared" si="194"/>
        <v>0.15329512893982808</v>
      </c>
      <c r="S169" s="280">
        <f t="shared" si="195"/>
        <v>3.151862464183381E-2</v>
      </c>
      <c r="T169" s="280">
        <f t="shared" si="196"/>
        <v>5.7306590257879654E-3</v>
      </c>
      <c r="U169" s="280">
        <f t="shared" si="197"/>
        <v>4.5845272206303724E-2</v>
      </c>
      <c r="V169" s="280">
        <f t="shared" si="198"/>
        <v>1.4326647564469914E-3</v>
      </c>
      <c r="W169" s="281">
        <f t="shared" si="199"/>
        <v>0.23782234957020057</v>
      </c>
    </row>
    <row r="170" spans="1:23" ht="12.75" hidden="1">
      <c r="A170" s="34" t="s">
        <v>4656</v>
      </c>
      <c r="B170" s="269" t="s">
        <v>650</v>
      </c>
      <c r="C170" s="276">
        <v>2018</v>
      </c>
      <c r="D170" s="269">
        <v>1</v>
      </c>
      <c r="E170" s="285">
        <v>16</v>
      </c>
      <c r="F170" s="286">
        <v>0</v>
      </c>
      <c r="G170" s="286">
        <v>1</v>
      </c>
      <c r="H170" s="288">
        <v>0</v>
      </c>
      <c r="I170" s="286">
        <v>0</v>
      </c>
      <c r="J170" s="283">
        <v>0</v>
      </c>
      <c r="K170" s="278">
        <f t="shared" si="161"/>
        <v>1</v>
      </c>
      <c r="L170" s="269">
        <f t="shared" ref="L170:P170" si="214">L169+F170</f>
        <v>107</v>
      </c>
      <c r="M170" s="269">
        <f t="shared" si="214"/>
        <v>23</v>
      </c>
      <c r="N170" s="269">
        <f t="shared" si="214"/>
        <v>4</v>
      </c>
      <c r="O170" s="269">
        <f t="shared" si="214"/>
        <v>32</v>
      </c>
      <c r="P170" s="269">
        <f t="shared" si="214"/>
        <v>1</v>
      </c>
      <c r="Q170" s="279">
        <f t="shared" si="2"/>
        <v>167</v>
      </c>
      <c r="R170" s="280">
        <f t="shared" si="194"/>
        <v>0.15329512893982808</v>
      </c>
      <c r="S170" s="280">
        <f t="shared" si="195"/>
        <v>3.2951289398280799E-2</v>
      </c>
      <c r="T170" s="280">
        <f t="shared" si="196"/>
        <v>5.7306590257879654E-3</v>
      </c>
      <c r="U170" s="280">
        <f t="shared" si="197"/>
        <v>4.5845272206303724E-2</v>
      </c>
      <c r="V170" s="280">
        <f t="shared" si="198"/>
        <v>1.4326647564469914E-3</v>
      </c>
      <c r="W170" s="281">
        <f t="shared" si="199"/>
        <v>0.23925501432664756</v>
      </c>
    </row>
    <row r="171" spans="1:23" ht="12.75" hidden="1">
      <c r="A171" s="34" t="s">
        <v>4656</v>
      </c>
      <c r="B171" s="269" t="s">
        <v>650</v>
      </c>
      <c r="C171" s="276">
        <v>2018</v>
      </c>
      <c r="D171" s="269">
        <v>1</v>
      </c>
      <c r="E171" s="285">
        <v>17</v>
      </c>
      <c r="F171" s="286">
        <v>7</v>
      </c>
      <c r="G171" s="286">
        <v>1</v>
      </c>
      <c r="H171" s="288">
        <v>0</v>
      </c>
      <c r="I171" s="286">
        <v>6</v>
      </c>
      <c r="J171" s="283">
        <v>0</v>
      </c>
      <c r="K171" s="278">
        <f t="shared" si="161"/>
        <v>14</v>
      </c>
      <c r="L171" s="269">
        <f t="shared" ref="L171:P171" si="215">L170+F171</f>
        <v>114</v>
      </c>
      <c r="M171" s="269">
        <f t="shared" si="215"/>
        <v>24</v>
      </c>
      <c r="N171" s="269">
        <f t="shared" si="215"/>
        <v>4</v>
      </c>
      <c r="O171" s="269">
        <f t="shared" si="215"/>
        <v>38</v>
      </c>
      <c r="P171" s="269">
        <f t="shared" si="215"/>
        <v>1</v>
      </c>
      <c r="Q171" s="279">
        <f t="shared" si="2"/>
        <v>181</v>
      </c>
      <c r="R171" s="280">
        <f t="shared" si="194"/>
        <v>0.16332378223495703</v>
      </c>
      <c r="S171" s="280">
        <f t="shared" si="195"/>
        <v>3.4383954154727794E-2</v>
      </c>
      <c r="T171" s="280">
        <f t="shared" si="196"/>
        <v>5.7306590257879654E-3</v>
      </c>
      <c r="U171" s="280">
        <f t="shared" si="197"/>
        <v>5.4441260744985676E-2</v>
      </c>
      <c r="V171" s="280">
        <f t="shared" si="198"/>
        <v>1.4326647564469914E-3</v>
      </c>
      <c r="W171" s="281">
        <f t="shared" si="199"/>
        <v>0.25931232091690543</v>
      </c>
    </row>
    <row r="172" spans="1:23" ht="12.75" hidden="1">
      <c r="A172" s="34" t="s">
        <v>4656</v>
      </c>
      <c r="B172" s="269" t="s">
        <v>650</v>
      </c>
      <c r="C172" s="276">
        <v>2018</v>
      </c>
      <c r="D172" s="269">
        <v>1</v>
      </c>
      <c r="E172" s="285">
        <v>18</v>
      </c>
      <c r="F172" s="286">
        <v>0</v>
      </c>
      <c r="G172" s="286">
        <v>0</v>
      </c>
      <c r="H172" s="288">
        <v>0</v>
      </c>
      <c r="I172" s="286">
        <v>3</v>
      </c>
      <c r="J172" s="283">
        <v>0</v>
      </c>
      <c r="K172" s="278">
        <f t="shared" si="161"/>
        <v>3</v>
      </c>
      <c r="L172" s="269">
        <f t="shared" ref="L172:P172" si="216">L171+F172</f>
        <v>114</v>
      </c>
      <c r="M172" s="269">
        <f t="shared" si="216"/>
        <v>24</v>
      </c>
      <c r="N172" s="269">
        <f t="shared" si="216"/>
        <v>4</v>
      </c>
      <c r="O172" s="269">
        <f t="shared" si="216"/>
        <v>41</v>
      </c>
      <c r="P172" s="269">
        <f t="shared" si="216"/>
        <v>1</v>
      </c>
      <c r="Q172" s="279">
        <f t="shared" si="2"/>
        <v>184</v>
      </c>
      <c r="R172" s="280">
        <f t="shared" si="194"/>
        <v>0.16332378223495703</v>
      </c>
      <c r="S172" s="280">
        <f t="shared" si="195"/>
        <v>3.4383954154727794E-2</v>
      </c>
      <c r="T172" s="280">
        <f t="shared" si="196"/>
        <v>5.7306590257879654E-3</v>
      </c>
      <c r="U172" s="280">
        <f t="shared" si="197"/>
        <v>5.8739255014326648E-2</v>
      </c>
      <c r="V172" s="280">
        <f t="shared" si="198"/>
        <v>1.4326647564469914E-3</v>
      </c>
      <c r="W172" s="281">
        <f t="shared" si="199"/>
        <v>0.26361031518624639</v>
      </c>
    </row>
    <row r="173" spans="1:23" ht="12.75" hidden="1">
      <c r="A173" s="34" t="s">
        <v>4656</v>
      </c>
      <c r="B173" s="269" t="s">
        <v>650</v>
      </c>
      <c r="C173" s="276">
        <v>2018</v>
      </c>
      <c r="D173" s="269">
        <v>1</v>
      </c>
      <c r="E173" s="285">
        <v>19</v>
      </c>
      <c r="F173" s="286">
        <v>1</v>
      </c>
      <c r="G173" s="286">
        <v>1</v>
      </c>
      <c r="H173" s="288">
        <v>1</v>
      </c>
      <c r="I173" s="286">
        <v>3</v>
      </c>
      <c r="J173" s="283">
        <v>0</v>
      </c>
      <c r="K173" s="278">
        <f t="shared" si="161"/>
        <v>6</v>
      </c>
      <c r="L173" s="269">
        <f t="shared" ref="L173:P173" si="217">L172+F173</f>
        <v>115</v>
      </c>
      <c r="M173" s="269">
        <f t="shared" si="217"/>
        <v>25</v>
      </c>
      <c r="N173" s="269">
        <f t="shared" si="217"/>
        <v>5</v>
      </c>
      <c r="O173" s="269">
        <f t="shared" si="217"/>
        <v>44</v>
      </c>
      <c r="P173" s="269">
        <f t="shared" si="217"/>
        <v>1</v>
      </c>
      <c r="Q173" s="279">
        <f t="shared" si="2"/>
        <v>190</v>
      </c>
      <c r="R173" s="280">
        <f t="shared" si="194"/>
        <v>0.16475644699140402</v>
      </c>
      <c r="S173" s="280">
        <f t="shared" si="195"/>
        <v>3.5816618911174783E-2</v>
      </c>
      <c r="T173" s="280">
        <f t="shared" si="196"/>
        <v>7.1633237822349575E-3</v>
      </c>
      <c r="U173" s="280">
        <f t="shared" si="197"/>
        <v>6.3037249283667621E-2</v>
      </c>
      <c r="V173" s="280">
        <f t="shared" si="198"/>
        <v>1.4326647564469914E-3</v>
      </c>
      <c r="W173" s="281">
        <f t="shared" si="199"/>
        <v>0.27220630372492838</v>
      </c>
    </row>
    <row r="174" spans="1:23" ht="12.75" hidden="1">
      <c r="A174" s="34" t="s">
        <v>4656</v>
      </c>
      <c r="B174" s="269" t="s">
        <v>650</v>
      </c>
      <c r="C174" s="276">
        <v>2018</v>
      </c>
      <c r="D174" s="269">
        <v>1</v>
      </c>
      <c r="E174" s="269">
        <v>20</v>
      </c>
      <c r="F174" s="289">
        <v>1</v>
      </c>
      <c r="G174" s="289">
        <v>0</v>
      </c>
      <c r="H174" s="290">
        <v>0</v>
      </c>
      <c r="I174" s="289">
        <v>2</v>
      </c>
      <c r="J174" s="34">
        <v>0</v>
      </c>
      <c r="K174" s="278">
        <f t="shared" si="161"/>
        <v>3</v>
      </c>
      <c r="L174" s="269">
        <f t="shared" ref="L174:P174" si="218">L173+F174</f>
        <v>116</v>
      </c>
      <c r="M174" s="269">
        <f t="shared" si="218"/>
        <v>25</v>
      </c>
      <c r="N174" s="269">
        <f t="shared" si="218"/>
        <v>5</v>
      </c>
      <c r="O174" s="269">
        <f t="shared" si="218"/>
        <v>46</v>
      </c>
      <c r="P174" s="269">
        <f t="shared" si="218"/>
        <v>1</v>
      </c>
      <c r="Q174" s="279">
        <f t="shared" si="2"/>
        <v>193</v>
      </c>
      <c r="R174" s="280">
        <f t="shared" si="194"/>
        <v>0.166189111747851</v>
      </c>
      <c r="S174" s="280">
        <f t="shared" si="195"/>
        <v>3.5816618911174783E-2</v>
      </c>
      <c r="T174" s="280">
        <f t="shared" si="196"/>
        <v>7.1633237822349575E-3</v>
      </c>
      <c r="U174" s="280">
        <f t="shared" si="197"/>
        <v>6.5902578796561598E-2</v>
      </c>
      <c r="V174" s="280">
        <f t="shared" si="198"/>
        <v>1.4326647564469914E-3</v>
      </c>
      <c r="W174" s="281">
        <f t="shared" si="199"/>
        <v>0.27650429799426934</v>
      </c>
    </row>
    <row r="175" spans="1:23" ht="12.75" hidden="1">
      <c r="A175" s="34" t="s">
        <v>4656</v>
      </c>
      <c r="B175" s="269" t="s">
        <v>650</v>
      </c>
      <c r="C175" s="276">
        <v>2018</v>
      </c>
      <c r="D175" s="269">
        <v>1</v>
      </c>
      <c r="E175" s="269">
        <v>21</v>
      </c>
      <c r="F175" s="289">
        <v>3</v>
      </c>
      <c r="G175" s="289">
        <v>2</v>
      </c>
      <c r="H175" s="290">
        <v>1</v>
      </c>
      <c r="I175" s="289">
        <v>5</v>
      </c>
      <c r="J175" s="34">
        <v>0</v>
      </c>
      <c r="K175" s="278">
        <f t="shared" si="161"/>
        <v>11</v>
      </c>
      <c r="L175" s="269">
        <f t="shared" ref="L175:P175" si="219">L174+F175</f>
        <v>119</v>
      </c>
      <c r="M175" s="269">
        <f t="shared" si="219"/>
        <v>27</v>
      </c>
      <c r="N175" s="269">
        <f t="shared" si="219"/>
        <v>6</v>
      </c>
      <c r="O175" s="269">
        <f t="shared" si="219"/>
        <v>51</v>
      </c>
      <c r="P175" s="269">
        <f t="shared" si="219"/>
        <v>1</v>
      </c>
      <c r="Q175" s="279">
        <f t="shared" si="2"/>
        <v>204</v>
      </c>
      <c r="R175" s="280">
        <f t="shared" si="194"/>
        <v>0.17048710601719197</v>
      </c>
      <c r="S175" s="280">
        <f t="shared" si="195"/>
        <v>3.8681948424068767E-2</v>
      </c>
      <c r="T175" s="280">
        <f t="shared" si="196"/>
        <v>8.5959885386819486E-3</v>
      </c>
      <c r="U175" s="280">
        <f t="shared" si="197"/>
        <v>7.3065902578796568E-2</v>
      </c>
      <c r="V175" s="280">
        <f t="shared" si="198"/>
        <v>1.4326647564469914E-3</v>
      </c>
      <c r="W175" s="281">
        <f t="shared" si="199"/>
        <v>0.29226361031518627</v>
      </c>
    </row>
    <row r="176" spans="1:23" ht="12.75" hidden="1">
      <c r="A176" s="34" t="s">
        <v>4656</v>
      </c>
      <c r="B176" s="269" t="s">
        <v>650</v>
      </c>
      <c r="C176" s="276">
        <v>2018</v>
      </c>
      <c r="D176" s="269">
        <v>1</v>
      </c>
      <c r="E176" s="269">
        <v>22</v>
      </c>
      <c r="F176" s="289">
        <v>4</v>
      </c>
      <c r="G176" s="289">
        <v>0</v>
      </c>
      <c r="H176" s="290">
        <v>0</v>
      </c>
      <c r="I176" s="289">
        <v>0</v>
      </c>
      <c r="J176" s="34">
        <v>0</v>
      </c>
      <c r="K176" s="278">
        <f t="shared" si="161"/>
        <v>4</v>
      </c>
      <c r="L176" s="269">
        <f t="shared" ref="L176:P176" si="220">L175+F176</f>
        <v>123</v>
      </c>
      <c r="M176" s="269">
        <f t="shared" si="220"/>
        <v>27</v>
      </c>
      <c r="N176" s="269">
        <f t="shared" si="220"/>
        <v>6</v>
      </c>
      <c r="O176" s="269">
        <f t="shared" si="220"/>
        <v>51</v>
      </c>
      <c r="P176" s="269">
        <f t="shared" si="220"/>
        <v>1</v>
      </c>
      <c r="Q176" s="279">
        <f t="shared" si="2"/>
        <v>208</v>
      </c>
      <c r="R176" s="280">
        <f t="shared" si="194"/>
        <v>0.17621776504297995</v>
      </c>
      <c r="S176" s="280">
        <f t="shared" si="195"/>
        <v>3.8681948424068767E-2</v>
      </c>
      <c r="T176" s="280">
        <f t="shared" si="196"/>
        <v>8.5959885386819486E-3</v>
      </c>
      <c r="U176" s="280">
        <f t="shared" si="197"/>
        <v>7.3065902578796568E-2</v>
      </c>
      <c r="V176" s="280">
        <f t="shared" si="198"/>
        <v>1.4326647564469914E-3</v>
      </c>
      <c r="W176" s="281">
        <f t="shared" si="199"/>
        <v>0.29799426934097423</v>
      </c>
    </row>
    <row r="177" spans="1:23" ht="12.75" hidden="1">
      <c r="A177" s="34" t="s">
        <v>4656</v>
      </c>
      <c r="B177" s="269" t="s">
        <v>650</v>
      </c>
      <c r="C177" s="276">
        <v>2018</v>
      </c>
      <c r="D177" s="269">
        <v>1</v>
      </c>
      <c r="E177" s="269">
        <v>23</v>
      </c>
      <c r="F177" s="289">
        <v>5</v>
      </c>
      <c r="G177" s="289">
        <v>0</v>
      </c>
      <c r="H177" s="290">
        <v>0</v>
      </c>
      <c r="I177" s="289">
        <v>0</v>
      </c>
      <c r="J177" s="34">
        <v>0</v>
      </c>
      <c r="K177" s="278">
        <f t="shared" si="161"/>
        <v>5</v>
      </c>
      <c r="L177" s="269">
        <f t="shared" ref="L177:P177" si="221">L176+F177</f>
        <v>128</v>
      </c>
      <c r="M177" s="269">
        <f t="shared" si="221"/>
        <v>27</v>
      </c>
      <c r="N177" s="269">
        <f t="shared" si="221"/>
        <v>6</v>
      </c>
      <c r="O177" s="269">
        <f t="shared" si="221"/>
        <v>51</v>
      </c>
      <c r="P177" s="269">
        <f t="shared" si="221"/>
        <v>1</v>
      </c>
      <c r="Q177" s="279">
        <f t="shared" si="2"/>
        <v>213</v>
      </c>
      <c r="R177" s="280">
        <f t="shared" si="194"/>
        <v>0.18338108882521489</v>
      </c>
      <c r="S177" s="280">
        <f t="shared" si="195"/>
        <v>3.8681948424068767E-2</v>
      </c>
      <c r="T177" s="280">
        <f t="shared" si="196"/>
        <v>8.5959885386819486E-3</v>
      </c>
      <c r="U177" s="280">
        <f t="shared" si="197"/>
        <v>7.3065902578796568E-2</v>
      </c>
      <c r="V177" s="280">
        <f t="shared" si="198"/>
        <v>1.4326647564469914E-3</v>
      </c>
      <c r="W177" s="281">
        <f t="shared" si="199"/>
        <v>0.30515759312320917</v>
      </c>
    </row>
    <row r="178" spans="1:23" ht="12.75" hidden="1">
      <c r="A178" s="34" t="s">
        <v>4656</v>
      </c>
      <c r="B178" s="269" t="s">
        <v>650</v>
      </c>
      <c r="C178" s="276">
        <v>2018</v>
      </c>
      <c r="D178" s="269">
        <v>1</v>
      </c>
      <c r="E178" s="269">
        <v>24</v>
      </c>
      <c r="F178" s="289">
        <v>2</v>
      </c>
      <c r="G178" s="289">
        <v>1</v>
      </c>
      <c r="H178" s="290">
        <v>0</v>
      </c>
      <c r="I178" s="289">
        <v>1</v>
      </c>
      <c r="J178" s="34">
        <v>0</v>
      </c>
      <c r="K178" s="278">
        <f t="shared" si="161"/>
        <v>4</v>
      </c>
      <c r="L178" s="269">
        <f t="shared" ref="L178:P178" si="222">L177+F178</f>
        <v>130</v>
      </c>
      <c r="M178" s="269">
        <f t="shared" si="222"/>
        <v>28</v>
      </c>
      <c r="N178" s="269">
        <f t="shared" si="222"/>
        <v>6</v>
      </c>
      <c r="O178" s="269">
        <f t="shared" si="222"/>
        <v>52</v>
      </c>
      <c r="P178" s="269">
        <f t="shared" si="222"/>
        <v>1</v>
      </c>
      <c r="Q178" s="279">
        <f t="shared" si="2"/>
        <v>217</v>
      </c>
      <c r="R178" s="280">
        <f t="shared" si="194"/>
        <v>0.18624641833810887</v>
      </c>
      <c r="S178" s="280">
        <f t="shared" si="195"/>
        <v>4.0114613180515762E-2</v>
      </c>
      <c r="T178" s="280">
        <f t="shared" si="196"/>
        <v>8.5959885386819486E-3</v>
      </c>
      <c r="U178" s="280">
        <f t="shared" si="197"/>
        <v>7.4498567335243557E-2</v>
      </c>
      <c r="V178" s="280">
        <f t="shared" si="198"/>
        <v>1.4326647564469914E-3</v>
      </c>
      <c r="W178" s="281">
        <f t="shared" si="199"/>
        <v>0.31088825214899712</v>
      </c>
    </row>
    <row r="179" spans="1:23" ht="12.75" hidden="1">
      <c r="A179" s="34" t="s">
        <v>4656</v>
      </c>
      <c r="B179" s="269" t="s">
        <v>650</v>
      </c>
      <c r="C179" s="276">
        <v>2018</v>
      </c>
      <c r="D179" s="269">
        <v>1</v>
      </c>
      <c r="E179" s="269">
        <v>25</v>
      </c>
      <c r="F179" s="289">
        <v>3</v>
      </c>
      <c r="G179" s="290">
        <v>3</v>
      </c>
      <c r="H179" s="290">
        <v>1</v>
      </c>
      <c r="I179" s="289">
        <v>8</v>
      </c>
      <c r="J179" s="34">
        <v>1</v>
      </c>
      <c r="K179" s="278">
        <f t="shared" si="161"/>
        <v>16</v>
      </c>
      <c r="L179" s="269">
        <f t="shared" ref="L179:P179" si="223">L178+F179</f>
        <v>133</v>
      </c>
      <c r="M179" s="269">
        <f t="shared" si="223"/>
        <v>31</v>
      </c>
      <c r="N179" s="269">
        <f t="shared" si="223"/>
        <v>7</v>
      </c>
      <c r="O179" s="269">
        <f t="shared" si="223"/>
        <v>60</v>
      </c>
      <c r="P179" s="269">
        <f t="shared" si="223"/>
        <v>2</v>
      </c>
      <c r="Q179" s="279">
        <f t="shared" si="2"/>
        <v>233</v>
      </c>
      <c r="R179" s="280">
        <f t="shared" si="194"/>
        <v>0.19054441260744986</v>
      </c>
      <c r="S179" s="280">
        <f t="shared" si="195"/>
        <v>4.4412607449856735E-2</v>
      </c>
      <c r="T179" s="280">
        <f t="shared" si="196"/>
        <v>1.0028653295128941E-2</v>
      </c>
      <c r="U179" s="280">
        <f t="shared" si="197"/>
        <v>8.5959885386819479E-2</v>
      </c>
      <c r="V179" s="280">
        <f t="shared" si="198"/>
        <v>2.8653295128939827E-3</v>
      </c>
      <c r="W179" s="281">
        <f t="shared" si="199"/>
        <v>0.333810888252149</v>
      </c>
    </row>
    <row r="180" spans="1:23" ht="12.75" hidden="1">
      <c r="A180" s="34" t="s">
        <v>4656</v>
      </c>
      <c r="B180" s="269" t="s">
        <v>650</v>
      </c>
      <c r="C180" s="276">
        <v>2018</v>
      </c>
      <c r="D180" s="269">
        <v>1</v>
      </c>
      <c r="E180" s="269">
        <v>26</v>
      </c>
      <c r="F180" s="289">
        <v>3</v>
      </c>
      <c r="G180" s="290">
        <v>0</v>
      </c>
      <c r="H180" s="290">
        <v>0</v>
      </c>
      <c r="I180" s="289">
        <v>1</v>
      </c>
      <c r="J180" s="34">
        <v>0</v>
      </c>
      <c r="K180" s="278">
        <f t="shared" si="161"/>
        <v>4</v>
      </c>
      <c r="L180" s="269">
        <f t="shared" ref="L180:P180" si="224">L179+F180</f>
        <v>136</v>
      </c>
      <c r="M180" s="269">
        <f t="shared" si="224"/>
        <v>31</v>
      </c>
      <c r="N180" s="269">
        <f t="shared" si="224"/>
        <v>7</v>
      </c>
      <c r="O180" s="269">
        <f t="shared" si="224"/>
        <v>61</v>
      </c>
      <c r="P180" s="269">
        <f t="shared" si="224"/>
        <v>2</v>
      </c>
      <c r="Q180" s="279">
        <f t="shared" si="2"/>
        <v>237</v>
      </c>
      <c r="R180" s="280">
        <f t="shared" si="194"/>
        <v>0.19484240687679083</v>
      </c>
      <c r="S180" s="280">
        <f t="shared" si="195"/>
        <v>4.4412607449856735E-2</v>
      </c>
      <c r="T180" s="280">
        <f t="shared" si="196"/>
        <v>1.0028653295128941E-2</v>
      </c>
      <c r="U180" s="280">
        <f t="shared" si="197"/>
        <v>8.7392550143266481E-2</v>
      </c>
      <c r="V180" s="280">
        <f t="shared" si="198"/>
        <v>2.8653295128939827E-3</v>
      </c>
      <c r="W180" s="281">
        <f t="shared" si="199"/>
        <v>0.33954154727793695</v>
      </c>
    </row>
    <row r="181" spans="1:23" ht="12.75" hidden="1">
      <c r="A181" s="34" t="s">
        <v>4656</v>
      </c>
      <c r="B181" s="269" t="s">
        <v>650</v>
      </c>
      <c r="C181" s="276">
        <v>2018</v>
      </c>
      <c r="D181" s="269">
        <v>1</v>
      </c>
      <c r="E181" s="269">
        <v>27</v>
      </c>
      <c r="F181" s="289">
        <v>7</v>
      </c>
      <c r="G181" s="290">
        <v>0</v>
      </c>
      <c r="H181" s="290">
        <v>0</v>
      </c>
      <c r="I181" s="289">
        <v>3</v>
      </c>
      <c r="J181" s="34">
        <v>0</v>
      </c>
      <c r="K181" s="278">
        <f t="shared" ref="K181:K184" si="225">SUM(F181:I181)</f>
        <v>10</v>
      </c>
      <c r="L181" s="269">
        <f t="shared" ref="L181:P181" si="226">L180+F181</f>
        <v>143</v>
      </c>
      <c r="M181" s="269">
        <f t="shared" si="226"/>
        <v>31</v>
      </c>
      <c r="N181" s="269">
        <f t="shared" si="226"/>
        <v>7</v>
      </c>
      <c r="O181" s="269">
        <f t="shared" si="226"/>
        <v>64</v>
      </c>
      <c r="P181" s="269">
        <f t="shared" si="226"/>
        <v>2</v>
      </c>
      <c r="Q181" s="279">
        <f t="shared" si="2"/>
        <v>247</v>
      </c>
      <c r="R181" s="280">
        <f t="shared" si="194"/>
        <v>0.20487106017191978</v>
      </c>
      <c r="S181" s="280">
        <f t="shared" si="195"/>
        <v>4.4412607449856735E-2</v>
      </c>
      <c r="T181" s="280">
        <f t="shared" si="196"/>
        <v>1.0028653295128941E-2</v>
      </c>
      <c r="U181" s="280">
        <f t="shared" si="197"/>
        <v>9.1690544412607447E-2</v>
      </c>
      <c r="V181" s="280">
        <f t="shared" si="198"/>
        <v>2.8653295128939827E-3</v>
      </c>
      <c r="W181" s="281">
        <f t="shared" si="199"/>
        <v>0.35386819484240689</v>
      </c>
    </row>
    <row r="182" spans="1:23" ht="12.75" hidden="1">
      <c r="A182" s="34" t="s">
        <v>4656</v>
      </c>
      <c r="B182" s="269" t="s">
        <v>650</v>
      </c>
      <c r="C182" s="276">
        <v>2018</v>
      </c>
      <c r="D182" s="269">
        <v>1</v>
      </c>
      <c r="E182" s="269">
        <v>28</v>
      </c>
      <c r="F182" s="289">
        <v>2</v>
      </c>
      <c r="G182" s="290">
        <v>0</v>
      </c>
      <c r="H182" s="290">
        <v>0</v>
      </c>
      <c r="I182" s="289">
        <v>2</v>
      </c>
      <c r="J182" s="34">
        <v>0</v>
      </c>
      <c r="K182" s="278">
        <f t="shared" si="225"/>
        <v>4</v>
      </c>
      <c r="L182" s="269">
        <f t="shared" ref="L182:P182" si="227">L181+F182</f>
        <v>145</v>
      </c>
      <c r="M182" s="269">
        <f t="shared" si="227"/>
        <v>31</v>
      </c>
      <c r="N182" s="269">
        <f t="shared" si="227"/>
        <v>7</v>
      </c>
      <c r="O182" s="269">
        <f t="shared" si="227"/>
        <v>66</v>
      </c>
      <c r="P182" s="269">
        <f t="shared" si="227"/>
        <v>2</v>
      </c>
      <c r="Q182" s="279">
        <f t="shared" si="2"/>
        <v>251</v>
      </c>
      <c r="R182" s="280">
        <f t="shared" si="194"/>
        <v>0.20773638968481375</v>
      </c>
      <c r="S182" s="280">
        <f t="shared" si="195"/>
        <v>4.4412607449856735E-2</v>
      </c>
      <c r="T182" s="280">
        <f t="shared" si="196"/>
        <v>1.0028653295128941E-2</v>
      </c>
      <c r="U182" s="280">
        <f t="shared" si="197"/>
        <v>9.4555873925501438E-2</v>
      </c>
      <c r="V182" s="280">
        <f t="shared" si="198"/>
        <v>2.8653295128939827E-3</v>
      </c>
      <c r="W182" s="281">
        <f t="shared" si="199"/>
        <v>0.35959885386819485</v>
      </c>
    </row>
    <row r="183" spans="1:23" ht="12.75" hidden="1">
      <c r="A183" s="34" t="s">
        <v>4656</v>
      </c>
      <c r="B183" s="269" t="s">
        <v>650</v>
      </c>
      <c r="C183" s="276">
        <v>2018</v>
      </c>
      <c r="D183" s="269">
        <v>1</v>
      </c>
      <c r="E183" s="269">
        <v>29</v>
      </c>
      <c r="F183" s="289">
        <v>0</v>
      </c>
      <c r="G183" s="290">
        <v>1</v>
      </c>
      <c r="H183" s="290">
        <v>0</v>
      </c>
      <c r="I183" s="289">
        <v>0</v>
      </c>
      <c r="J183" s="34">
        <v>0</v>
      </c>
      <c r="K183" s="278">
        <f t="shared" si="225"/>
        <v>1</v>
      </c>
      <c r="L183" s="269">
        <f t="shared" ref="L183:P183" si="228">L182+F183</f>
        <v>145</v>
      </c>
      <c r="M183" s="269">
        <f t="shared" si="228"/>
        <v>32</v>
      </c>
      <c r="N183" s="269">
        <f t="shared" si="228"/>
        <v>7</v>
      </c>
      <c r="O183" s="269">
        <f t="shared" si="228"/>
        <v>66</v>
      </c>
      <c r="P183" s="269">
        <f t="shared" si="228"/>
        <v>2</v>
      </c>
      <c r="Q183" s="279">
        <f t="shared" si="2"/>
        <v>252</v>
      </c>
      <c r="R183" s="280">
        <f t="shared" si="194"/>
        <v>0.20773638968481375</v>
      </c>
      <c r="S183" s="280">
        <f t="shared" si="195"/>
        <v>4.5845272206303724E-2</v>
      </c>
      <c r="T183" s="280">
        <f t="shared" si="196"/>
        <v>1.0028653295128941E-2</v>
      </c>
      <c r="U183" s="280">
        <f t="shared" si="197"/>
        <v>9.4555873925501438E-2</v>
      </c>
      <c r="V183" s="280">
        <f t="shared" si="198"/>
        <v>2.8653295128939827E-3</v>
      </c>
      <c r="W183" s="281">
        <f t="shared" si="199"/>
        <v>0.36103151862464183</v>
      </c>
    </row>
    <row r="184" spans="1:23" ht="12.75" hidden="1">
      <c r="A184" s="34" t="s">
        <v>4656</v>
      </c>
      <c r="B184" s="269" t="s">
        <v>650</v>
      </c>
      <c r="C184" s="276">
        <v>2018</v>
      </c>
      <c r="D184" s="269">
        <v>1</v>
      </c>
      <c r="E184" s="269">
        <v>30</v>
      </c>
      <c r="F184" s="289">
        <v>8</v>
      </c>
      <c r="G184" s="290">
        <v>1</v>
      </c>
      <c r="H184" s="290">
        <v>0</v>
      </c>
      <c r="I184" s="289">
        <v>6</v>
      </c>
      <c r="J184" s="34">
        <v>0</v>
      </c>
      <c r="K184" s="278">
        <f t="shared" si="225"/>
        <v>15</v>
      </c>
      <c r="L184" s="269">
        <f t="shared" ref="L184:P184" si="229">L183+F184</f>
        <v>153</v>
      </c>
      <c r="M184" s="269">
        <f t="shared" si="229"/>
        <v>33</v>
      </c>
      <c r="N184" s="269">
        <f t="shared" si="229"/>
        <v>7</v>
      </c>
      <c r="O184" s="269">
        <f t="shared" si="229"/>
        <v>72</v>
      </c>
      <c r="P184" s="269">
        <f t="shared" si="229"/>
        <v>2</v>
      </c>
      <c r="Q184" s="279">
        <f t="shared" si="2"/>
        <v>267</v>
      </c>
      <c r="R184" s="280">
        <f t="shared" si="194"/>
        <v>0.21919770773638969</v>
      </c>
      <c r="S184" s="280">
        <f t="shared" si="195"/>
        <v>4.7277936962750719E-2</v>
      </c>
      <c r="T184" s="280">
        <f t="shared" si="196"/>
        <v>1.0028653295128941E-2</v>
      </c>
      <c r="U184" s="280">
        <f t="shared" si="197"/>
        <v>0.10315186246418338</v>
      </c>
      <c r="V184" s="280">
        <f t="shared" si="198"/>
        <v>2.8653295128939827E-3</v>
      </c>
      <c r="W184" s="281">
        <f t="shared" si="199"/>
        <v>0.38252148997134672</v>
      </c>
    </row>
    <row r="185" spans="1:23" ht="12.75" hidden="1">
      <c r="A185" s="34" t="s">
        <v>4656</v>
      </c>
      <c r="B185" s="269" t="s">
        <v>650</v>
      </c>
      <c r="C185" s="276">
        <v>2018</v>
      </c>
      <c r="D185" s="269">
        <v>1</v>
      </c>
      <c r="E185" s="269">
        <v>31</v>
      </c>
      <c r="F185" s="289">
        <v>1</v>
      </c>
      <c r="G185" s="290">
        <v>0</v>
      </c>
      <c r="H185" s="290">
        <v>0</v>
      </c>
      <c r="I185" s="289">
        <v>3</v>
      </c>
      <c r="J185" s="34">
        <v>0</v>
      </c>
      <c r="K185" s="278">
        <f>SUM(F185:J185)</f>
        <v>4</v>
      </c>
      <c r="L185" s="269">
        <f t="shared" ref="L185:P185" si="230">L184+F185</f>
        <v>154</v>
      </c>
      <c r="M185" s="269">
        <f t="shared" si="230"/>
        <v>33</v>
      </c>
      <c r="N185" s="269">
        <f t="shared" si="230"/>
        <v>7</v>
      </c>
      <c r="O185" s="269">
        <f t="shared" si="230"/>
        <v>75</v>
      </c>
      <c r="P185" s="269">
        <f t="shared" si="230"/>
        <v>2</v>
      </c>
      <c r="Q185" s="279">
        <f t="shared" si="2"/>
        <v>271</v>
      </c>
      <c r="R185" s="280">
        <f t="shared" si="194"/>
        <v>0.22063037249283668</v>
      </c>
      <c r="S185" s="280">
        <f t="shared" si="195"/>
        <v>4.7277936962750719E-2</v>
      </c>
      <c r="T185" s="280">
        <f t="shared" si="196"/>
        <v>1.0028653295128941E-2</v>
      </c>
      <c r="U185" s="280">
        <f t="shared" si="197"/>
        <v>0.10744985673352435</v>
      </c>
      <c r="V185" s="280">
        <f t="shared" si="198"/>
        <v>2.8653295128939827E-3</v>
      </c>
      <c r="W185" s="281">
        <f t="shared" si="199"/>
        <v>0.38825214899713467</v>
      </c>
    </row>
    <row r="186" spans="1:23" ht="12.75" hidden="1">
      <c r="A186" s="34" t="s">
        <v>4656</v>
      </c>
      <c r="B186" s="269" t="s">
        <v>650</v>
      </c>
      <c r="C186" s="276">
        <v>2018</v>
      </c>
      <c r="D186" s="269">
        <v>1</v>
      </c>
      <c r="E186" s="269">
        <v>32</v>
      </c>
      <c r="F186" s="289">
        <v>1</v>
      </c>
      <c r="G186" s="290">
        <v>0</v>
      </c>
      <c r="H186" s="290">
        <v>1</v>
      </c>
      <c r="I186" s="289">
        <v>5</v>
      </c>
      <c r="J186" s="34">
        <v>0</v>
      </c>
      <c r="K186" s="278">
        <f t="shared" ref="K186:K191" si="231">SUM(F186:I186)</f>
        <v>7</v>
      </c>
      <c r="L186" s="269">
        <f t="shared" ref="L186:P186" si="232">L185+F186</f>
        <v>155</v>
      </c>
      <c r="M186" s="269">
        <f t="shared" si="232"/>
        <v>33</v>
      </c>
      <c r="N186" s="269">
        <f t="shared" si="232"/>
        <v>8</v>
      </c>
      <c r="O186" s="269">
        <f t="shared" si="232"/>
        <v>80</v>
      </c>
      <c r="P186" s="269">
        <f t="shared" si="232"/>
        <v>2</v>
      </c>
      <c r="Q186" s="279">
        <f t="shared" si="2"/>
        <v>278</v>
      </c>
      <c r="R186" s="280">
        <f t="shared" si="194"/>
        <v>0.22206303724928367</v>
      </c>
      <c r="S186" s="280">
        <f t="shared" si="195"/>
        <v>4.7277936962750719E-2</v>
      </c>
      <c r="T186" s="280">
        <f t="shared" si="196"/>
        <v>1.1461318051575931E-2</v>
      </c>
      <c r="U186" s="280">
        <f t="shared" si="197"/>
        <v>0.11461318051575932</v>
      </c>
      <c r="V186" s="280">
        <f t="shared" si="198"/>
        <v>2.8653295128939827E-3</v>
      </c>
      <c r="W186" s="281">
        <f t="shared" si="199"/>
        <v>0.39828080229226359</v>
      </c>
    </row>
    <row r="187" spans="1:23" ht="12.75" hidden="1">
      <c r="A187" s="34" t="s">
        <v>4656</v>
      </c>
      <c r="B187" s="269" t="s">
        <v>650</v>
      </c>
      <c r="C187" s="276">
        <v>2018</v>
      </c>
      <c r="D187" s="269">
        <v>1</v>
      </c>
      <c r="E187" s="269">
        <v>33</v>
      </c>
      <c r="F187" s="289">
        <v>2</v>
      </c>
      <c r="G187" s="290">
        <v>0</v>
      </c>
      <c r="H187" s="290">
        <v>0</v>
      </c>
      <c r="I187" s="289">
        <v>1</v>
      </c>
      <c r="J187" s="34">
        <v>0</v>
      </c>
      <c r="K187" s="278">
        <f t="shared" si="231"/>
        <v>3</v>
      </c>
      <c r="L187" s="269">
        <f t="shared" ref="L187:P187" si="233">L186+F187</f>
        <v>157</v>
      </c>
      <c r="M187" s="269">
        <f t="shared" si="233"/>
        <v>33</v>
      </c>
      <c r="N187" s="269">
        <f t="shared" si="233"/>
        <v>8</v>
      </c>
      <c r="O187" s="269">
        <f t="shared" si="233"/>
        <v>81</v>
      </c>
      <c r="P187" s="269">
        <f t="shared" si="233"/>
        <v>2</v>
      </c>
      <c r="Q187" s="279">
        <f t="shared" si="2"/>
        <v>281</v>
      </c>
      <c r="R187" s="280">
        <f t="shared" ref="R187:R205" si="234">L187/SP2_IIN</f>
        <v>0.22492836676217765</v>
      </c>
      <c r="S187" s="280">
        <f t="shared" ref="S187:S205" si="235">M187/SP2_IIN</f>
        <v>4.7277936962750719E-2</v>
      </c>
      <c r="T187" s="280">
        <f t="shared" ref="T187:T205" si="236">N187/SP2_IIN</f>
        <v>1.1461318051575931E-2</v>
      </c>
      <c r="U187" s="280">
        <f t="shared" ref="U187:U205" si="237">O187/SP2_IIN</f>
        <v>0.11604584527220631</v>
      </c>
      <c r="V187" s="280">
        <f t="shared" ref="V187:V205" si="238">P187/SP2_IIN</f>
        <v>2.8653295128939827E-3</v>
      </c>
      <c r="W187" s="281">
        <f t="shared" ref="W187:W205" si="239">Q187/SP2_IIN</f>
        <v>0.40257879656160456</v>
      </c>
    </row>
    <row r="188" spans="1:23" ht="12.75" hidden="1">
      <c r="A188" s="34" t="s">
        <v>4656</v>
      </c>
      <c r="B188" s="269" t="s">
        <v>650</v>
      </c>
      <c r="C188" s="276">
        <v>2018</v>
      </c>
      <c r="D188" s="269">
        <v>1</v>
      </c>
      <c r="E188" s="269">
        <v>34</v>
      </c>
      <c r="F188" s="289">
        <v>3</v>
      </c>
      <c r="G188" s="290">
        <v>3</v>
      </c>
      <c r="H188" s="290">
        <v>5</v>
      </c>
      <c r="I188" s="289">
        <v>5</v>
      </c>
      <c r="J188" s="34">
        <v>0</v>
      </c>
      <c r="K188" s="278">
        <f t="shared" si="231"/>
        <v>16</v>
      </c>
      <c r="L188" s="269">
        <f t="shared" ref="L188:P188" si="240">L187+F188</f>
        <v>160</v>
      </c>
      <c r="M188" s="269">
        <f t="shared" si="240"/>
        <v>36</v>
      </c>
      <c r="N188" s="269">
        <f t="shared" si="240"/>
        <v>13</v>
      </c>
      <c r="O188" s="269">
        <f t="shared" si="240"/>
        <v>86</v>
      </c>
      <c r="P188" s="269">
        <f t="shared" si="240"/>
        <v>2</v>
      </c>
      <c r="Q188" s="279">
        <f t="shared" si="2"/>
        <v>297</v>
      </c>
      <c r="R188" s="280">
        <f t="shared" si="234"/>
        <v>0.22922636103151864</v>
      </c>
      <c r="S188" s="280">
        <f t="shared" si="235"/>
        <v>5.1575931232091692E-2</v>
      </c>
      <c r="T188" s="280">
        <f t="shared" si="236"/>
        <v>1.8624641833810889E-2</v>
      </c>
      <c r="U188" s="280">
        <f t="shared" si="237"/>
        <v>0.12320916905444126</v>
      </c>
      <c r="V188" s="280">
        <f t="shared" si="238"/>
        <v>2.8653295128939827E-3</v>
      </c>
      <c r="W188" s="281">
        <f t="shared" si="239"/>
        <v>0.42550143266475643</v>
      </c>
    </row>
    <row r="189" spans="1:23" ht="12.75" hidden="1">
      <c r="A189" s="34" t="s">
        <v>4656</v>
      </c>
      <c r="B189" s="269" t="s">
        <v>650</v>
      </c>
      <c r="C189" s="276">
        <v>2018</v>
      </c>
      <c r="D189" s="269">
        <v>1</v>
      </c>
      <c r="E189" s="269">
        <v>35</v>
      </c>
      <c r="F189" s="289">
        <v>1</v>
      </c>
      <c r="G189" s="290">
        <v>0</v>
      </c>
      <c r="H189" s="290">
        <v>0</v>
      </c>
      <c r="I189" s="289">
        <v>1</v>
      </c>
      <c r="J189" s="34">
        <v>0</v>
      </c>
      <c r="K189" s="278">
        <f t="shared" si="231"/>
        <v>2</v>
      </c>
      <c r="L189" s="269">
        <f t="shared" ref="L189:P189" si="241">L188+F189</f>
        <v>161</v>
      </c>
      <c r="M189" s="269">
        <f t="shared" si="241"/>
        <v>36</v>
      </c>
      <c r="N189" s="269">
        <f t="shared" si="241"/>
        <v>13</v>
      </c>
      <c r="O189" s="269">
        <f t="shared" si="241"/>
        <v>87</v>
      </c>
      <c r="P189" s="269">
        <f t="shared" si="241"/>
        <v>2</v>
      </c>
      <c r="Q189" s="279">
        <f t="shared" si="2"/>
        <v>299</v>
      </c>
      <c r="R189" s="280">
        <f t="shared" si="234"/>
        <v>0.23065902578796563</v>
      </c>
      <c r="S189" s="280">
        <f t="shared" si="235"/>
        <v>5.1575931232091692E-2</v>
      </c>
      <c r="T189" s="280">
        <f t="shared" si="236"/>
        <v>1.8624641833810889E-2</v>
      </c>
      <c r="U189" s="280">
        <f t="shared" si="237"/>
        <v>0.12464183381088825</v>
      </c>
      <c r="V189" s="280">
        <f t="shared" si="238"/>
        <v>2.8653295128939827E-3</v>
      </c>
      <c r="W189" s="281">
        <f t="shared" si="239"/>
        <v>0.42836676217765041</v>
      </c>
    </row>
    <row r="190" spans="1:23" ht="12.75" hidden="1">
      <c r="A190" s="34" t="s">
        <v>4656</v>
      </c>
      <c r="B190" s="269" t="s">
        <v>650</v>
      </c>
      <c r="C190" s="276">
        <v>2018</v>
      </c>
      <c r="D190" s="269">
        <v>1</v>
      </c>
      <c r="E190" s="269">
        <v>36</v>
      </c>
      <c r="F190" s="289">
        <v>1</v>
      </c>
      <c r="G190" s="290">
        <v>1</v>
      </c>
      <c r="H190" s="290">
        <v>0</v>
      </c>
      <c r="I190" s="289">
        <v>1</v>
      </c>
      <c r="J190" s="34">
        <v>0</v>
      </c>
      <c r="K190" s="278">
        <f t="shared" si="231"/>
        <v>3</v>
      </c>
      <c r="L190" s="269">
        <f t="shared" ref="L190:P190" si="242">L189+F190</f>
        <v>162</v>
      </c>
      <c r="M190" s="269">
        <f t="shared" si="242"/>
        <v>37</v>
      </c>
      <c r="N190" s="269">
        <f t="shared" si="242"/>
        <v>13</v>
      </c>
      <c r="O190" s="269">
        <f t="shared" si="242"/>
        <v>88</v>
      </c>
      <c r="P190" s="269">
        <f t="shared" si="242"/>
        <v>2</v>
      </c>
      <c r="Q190" s="279">
        <f t="shared" si="2"/>
        <v>302</v>
      </c>
      <c r="R190" s="280">
        <f t="shared" si="234"/>
        <v>0.23209169054441262</v>
      </c>
      <c r="S190" s="280">
        <f t="shared" si="235"/>
        <v>5.300859598853868E-2</v>
      </c>
      <c r="T190" s="280">
        <f t="shared" si="236"/>
        <v>1.8624641833810889E-2</v>
      </c>
      <c r="U190" s="280">
        <f t="shared" si="237"/>
        <v>0.12607449856733524</v>
      </c>
      <c r="V190" s="280">
        <f t="shared" si="238"/>
        <v>2.8653295128939827E-3</v>
      </c>
      <c r="W190" s="281">
        <f t="shared" si="239"/>
        <v>0.43266475644699143</v>
      </c>
    </row>
    <row r="191" spans="1:23" ht="12.75" hidden="1">
      <c r="A191" s="34" t="s">
        <v>4656</v>
      </c>
      <c r="B191" s="269" t="s">
        <v>650</v>
      </c>
      <c r="C191" s="276">
        <v>2018</v>
      </c>
      <c r="D191" s="269">
        <v>1</v>
      </c>
      <c r="E191" s="269">
        <v>37</v>
      </c>
      <c r="F191" s="289">
        <v>0</v>
      </c>
      <c r="G191" s="290">
        <v>1</v>
      </c>
      <c r="H191" s="290">
        <v>0</v>
      </c>
      <c r="I191" s="289">
        <v>0</v>
      </c>
      <c r="J191" s="34">
        <v>0</v>
      </c>
      <c r="K191" s="278">
        <f t="shared" si="231"/>
        <v>1</v>
      </c>
      <c r="L191" s="269">
        <f t="shared" ref="L191:P191" si="243">L190+F191</f>
        <v>162</v>
      </c>
      <c r="M191" s="269">
        <f t="shared" si="243"/>
        <v>38</v>
      </c>
      <c r="N191" s="269">
        <f t="shared" si="243"/>
        <v>13</v>
      </c>
      <c r="O191" s="269">
        <f t="shared" si="243"/>
        <v>88</v>
      </c>
      <c r="P191" s="269">
        <f t="shared" si="243"/>
        <v>2</v>
      </c>
      <c r="Q191" s="279">
        <f t="shared" si="2"/>
        <v>303</v>
      </c>
      <c r="R191" s="280">
        <f t="shared" si="234"/>
        <v>0.23209169054441262</v>
      </c>
      <c r="S191" s="280">
        <f t="shared" si="235"/>
        <v>5.4441260744985676E-2</v>
      </c>
      <c r="T191" s="280">
        <f t="shared" si="236"/>
        <v>1.8624641833810889E-2</v>
      </c>
      <c r="U191" s="280">
        <f t="shared" si="237"/>
        <v>0.12607449856733524</v>
      </c>
      <c r="V191" s="280">
        <f t="shared" si="238"/>
        <v>2.8653295128939827E-3</v>
      </c>
      <c r="W191" s="281">
        <f t="shared" si="239"/>
        <v>0.43409742120343842</v>
      </c>
    </row>
    <row r="192" spans="1:23" ht="12.75" hidden="1">
      <c r="A192" s="34" t="s">
        <v>4656</v>
      </c>
      <c r="B192" s="269" t="s">
        <v>650</v>
      </c>
      <c r="C192" s="276">
        <v>2018</v>
      </c>
      <c r="D192" s="269">
        <v>1</v>
      </c>
      <c r="E192" s="269">
        <v>38</v>
      </c>
      <c r="F192" s="289">
        <v>3</v>
      </c>
      <c r="G192" s="290">
        <v>0</v>
      </c>
      <c r="H192" s="290">
        <v>1</v>
      </c>
      <c r="I192" s="289">
        <v>2</v>
      </c>
      <c r="J192" s="34">
        <v>0</v>
      </c>
      <c r="K192" s="278">
        <f>SUM(F192:J192)</f>
        <v>6</v>
      </c>
      <c r="L192" s="269">
        <f t="shared" ref="L192:P192" si="244">L191+F192</f>
        <v>165</v>
      </c>
      <c r="M192" s="269">
        <f t="shared" si="244"/>
        <v>38</v>
      </c>
      <c r="N192" s="269">
        <f t="shared" si="244"/>
        <v>14</v>
      </c>
      <c r="O192" s="269">
        <f t="shared" si="244"/>
        <v>90</v>
      </c>
      <c r="P192" s="269">
        <f t="shared" si="244"/>
        <v>2</v>
      </c>
      <c r="Q192" s="279">
        <f t="shared" si="2"/>
        <v>309</v>
      </c>
      <c r="R192" s="280">
        <f t="shared" si="234"/>
        <v>0.23638968481375358</v>
      </c>
      <c r="S192" s="280">
        <f t="shared" si="235"/>
        <v>5.4441260744985676E-2</v>
      </c>
      <c r="T192" s="280">
        <f t="shared" si="236"/>
        <v>2.0057306590257881E-2</v>
      </c>
      <c r="U192" s="280">
        <f t="shared" si="237"/>
        <v>0.12893982808022922</v>
      </c>
      <c r="V192" s="280">
        <f t="shared" si="238"/>
        <v>2.8653295128939827E-3</v>
      </c>
      <c r="W192" s="281">
        <f t="shared" si="239"/>
        <v>0.44269340974212035</v>
      </c>
    </row>
    <row r="193" spans="1:23" ht="12.75" hidden="1">
      <c r="A193" s="34" t="s">
        <v>4656</v>
      </c>
      <c r="B193" s="269" t="s">
        <v>650</v>
      </c>
      <c r="C193" s="276">
        <v>2018</v>
      </c>
      <c r="D193" s="269">
        <v>1</v>
      </c>
      <c r="E193" s="269">
        <v>39</v>
      </c>
      <c r="F193" s="289">
        <v>3</v>
      </c>
      <c r="G193" s="290">
        <v>0</v>
      </c>
      <c r="H193" s="290">
        <v>2</v>
      </c>
      <c r="I193" s="289">
        <v>1</v>
      </c>
      <c r="J193" s="34">
        <v>0</v>
      </c>
      <c r="K193" s="278">
        <f t="shared" ref="K193:K194" si="245">SUM(F193:I193)</f>
        <v>6</v>
      </c>
      <c r="L193" s="269">
        <f t="shared" ref="L193:P193" si="246">L192+F193</f>
        <v>168</v>
      </c>
      <c r="M193" s="269">
        <f t="shared" si="246"/>
        <v>38</v>
      </c>
      <c r="N193" s="269">
        <f t="shared" si="246"/>
        <v>16</v>
      </c>
      <c r="O193" s="269">
        <f t="shared" si="246"/>
        <v>91</v>
      </c>
      <c r="P193" s="269">
        <f t="shared" si="246"/>
        <v>2</v>
      </c>
      <c r="Q193" s="279">
        <f t="shared" si="2"/>
        <v>315</v>
      </c>
      <c r="R193" s="280">
        <f t="shared" si="234"/>
        <v>0.24068767908309455</v>
      </c>
      <c r="S193" s="280">
        <f t="shared" si="235"/>
        <v>5.4441260744985676E-2</v>
      </c>
      <c r="T193" s="280">
        <f t="shared" si="236"/>
        <v>2.2922636103151862E-2</v>
      </c>
      <c r="U193" s="280">
        <f t="shared" si="237"/>
        <v>0.13037249283667621</v>
      </c>
      <c r="V193" s="280">
        <f t="shared" si="238"/>
        <v>2.8653295128939827E-3</v>
      </c>
      <c r="W193" s="281">
        <f t="shared" si="239"/>
        <v>0.45128939828080228</v>
      </c>
    </row>
    <row r="194" spans="1:23" ht="12.75" hidden="1">
      <c r="A194" s="34" t="s">
        <v>4656</v>
      </c>
      <c r="B194" s="269" t="s">
        <v>650</v>
      </c>
      <c r="C194" s="276">
        <v>2018</v>
      </c>
      <c r="D194" s="269">
        <v>1</v>
      </c>
      <c r="E194" s="269">
        <v>40</v>
      </c>
      <c r="F194" s="289">
        <v>4</v>
      </c>
      <c r="G194" s="290">
        <v>0</v>
      </c>
      <c r="H194" s="290">
        <v>1</v>
      </c>
      <c r="I194" s="289">
        <v>0</v>
      </c>
      <c r="J194" s="34">
        <v>0</v>
      </c>
      <c r="K194" s="278">
        <f t="shared" si="245"/>
        <v>5</v>
      </c>
      <c r="L194" s="269">
        <f t="shared" ref="L194:P194" si="247">L193+F194</f>
        <v>172</v>
      </c>
      <c r="M194" s="269">
        <f t="shared" si="247"/>
        <v>38</v>
      </c>
      <c r="N194" s="269">
        <f t="shared" si="247"/>
        <v>17</v>
      </c>
      <c r="O194" s="269">
        <f t="shared" si="247"/>
        <v>91</v>
      </c>
      <c r="P194" s="269">
        <f t="shared" si="247"/>
        <v>2</v>
      </c>
      <c r="Q194" s="279">
        <f t="shared" si="2"/>
        <v>320</v>
      </c>
      <c r="R194" s="280">
        <f t="shared" si="234"/>
        <v>0.24641833810888253</v>
      </c>
      <c r="S194" s="280">
        <f t="shared" si="235"/>
        <v>5.4441260744985676E-2</v>
      </c>
      <c r="T194" s="280">
        <f t="shared" si="236"/>
        <v>2.4355300859598854E-2</v>
      </c>
      <c r="U194" s="280">
        <f t="shared" si="237"/>
        <v>0.13037249283667621</v>
      </c>
      <c r="V194" s="280">
        <f t="shared" si="238"/>
        <v>2.8653295128939827E-3</v>
      </c>
      <c r="W194" s="281">
        <f t="shared" si="239"/>
        <v>0.45845272206303728</v>
      </c>
    </row>
    <row r="195" spans="1:23" ht="12.75" hidden="1">
      <c r="A195" s="34" t="s">
        <v>4656</v>
      </c>
      <c r="B195" s="269" t="s">
        <v>650</v>
      </c>
      <c r="C195" s="276">
        <v>2018</v>
      </c>
      <c r="D195" s="269">
        <v>1</v>
      </c>
      <c r="E195" s="269">
        <v>41</v>
      </c>
      <c r="F195" s="289">
        <v>1</v>
      </c>
      <c r="G195" s="290">
        <v>1</v>
      </c>
      <c r="H195" s="290">
        <v>0</v>
      </c>
      <c r="I195" s="289">
        <v>0</v>
      </c>
      <c r="J195" s="34">
        <v>0</v>
      </c>
      <c r="K195" s="278">
        <f t="shared" ref="K195:K205" si="248">SUM(F195:J195)</f>
        <v>2</v>
      </c>
      <c r="L195" s="269">
        <f t="shared" ref="L195:P195" si="249">L194+F195</f>
        <v>173</v>
      </c>
      <c r="M195" s="269">
        <f t="shared" si="249"/>
        <v>39</v>
      </c>
      <c r="N195" s="269">
        <f t="shared" si="249"/>
        <v>17</v>
      </c>
      <c r="O195" s="269">
        <f t="shared" si="249"/>
        <v>91</v>
      </c>
      <c r="P195" s="269">
        <f t="shared" si="249"/>
        <v>2</v>
      </c>
      <c r="Q195" s="279">
        <f t="shared" si="2"/>
        <v>322</v>
      </c>
      <c r="R195" s="280">
        <f t="shared" si="234"/>
        <v>0.24785100286532952</v>
      </c>
      <c r="S195" s="280">
        <f t="shared" si="235"/>
        <v>5.5873925501432664E-2</v>
      </c>
      <c r="T195" s="280">
        <f t="shared" si="236"/>
        <v>2.4355300859598854E-2</v>
      </c>
      <c r="U195" s="280">
        <f t="shared" si="237"/>
        <v>0.13037249283667621</v>
      </c>
      <c r="V195" s="280">
        <f t="shared" si="238"/>
        <v>2.8653295128939827E-3</v>
      </c>
      <c r="W195" s="281">
        <f t="shared" si="239"/>
        <v>0.46131805157593125</v>
      </c>
    </row>
    <row r="196" spans="1:23" ht="12.75" hidden="1">
      <c r="A196" s="34" t="s">
        <v>4656</v>
      </c>
      <c r="B196" s="269" t="s">
        <v>650</v>
      </c>
      <c r="C196" s="276">
        <v>2018</v>
      </c>
      <c r="D196" s="269">
        <v>1</v>
      </c>
      <c r="E196" s="285">
        <v>42</v>
      </c>
      <c r="F196" s="286">
        <v>1</v>
      </c>
      <c r="G196" s="288">
        <v>1</v>
      </c>
      <c r="H196" s="288">
        <v>0</v>
      </c>
      <c r="I196" s="286">
        <v>0</v>
      </c>
      <c r="J196" s="283">
        <v>0</v>
      </c>
      <c r="K196" s="278">
        <f t="shared" si="248"/>
        <v>2</v>
      </c>
      <c r="L196" s="269">
        <f t="shared" ref="L196:P196" si="250">L195+F196</f>
        <v>174</v>
      </c>
      <c r="M196" s="269">
        <f t="shared" si="250"/>
        <v>40</v>
      </c>
      <c r="N196" s="269">
        <f t="shared" si="250"/>
        <v>17</v>
      </c>
      <c r="O196" s="269">
        <f t="shared" si="250"/>
        <v>91</v>
      </c>
      <c r="P196" s="269">
        <f t="shared" si="250"/>
        <v>2</v>
      </c>
      <c r="Q196" s="279">
        <f t="shared" si="2"/>
        <v>324</v>
      </c>
      <c r="R196" s="280">
        <f t="shared" si="234"/>
        <v>0.24928366762177651</v>
      </c>
      <c r="S196" s="280">
        <f t="shared" si="235"/>
        <v>5.730659025787966E-2</v>
      </c>
      <c r="T196" s="280">
        <f t="shared" si="236"/>
        <v>2.4355300859598854E-2</v>
      </c>
      <c r="U196" s="280">
        <f t="shared" si="237"/>
        <v>0.13037249283667621</v>
      </c>
      <c r="V196" s="280">
        <f t="shared" si="238"/>
        <v>2.8653295128939827E-3</v>
      </c>
      <c r="W196" s="281">
        <f t="shared" si="239"/>
        <v>0.46418338108882523</v>
      </c>
    </row>
    <row r="197" spans="1:23" ht="12.75" hidden="1">
      <c r="A197" s="34" t="s">
        <v>4656</v>
      </c>
      <c r="B197" s="269" t="s">
        <v>650</v>
      </c>
      <c r="C197" s="276">
        <v>2018</v>
      </c>
      <c r="D197" s="269">
        <v>1</v>
      </c>
      <c r="E197" s="285">
        <v>43</v>
      </c>
      <c r="F197" s="286">
        <v>6</v>
      </c>
      <c r="G197" s="288">
        <v>3</v>
      </c>
      <c r="H197" s="288">
        <v>0</v>
      </c>
      <c r="I197" s="286">
        <v>0</v>
      </c>
      <c r="J197" s="283">
        <v>0</v>
      </c>
      <c r="K197" s="278">
        <f t="shared" si="248"/>
        <v>9</v>
      </c>
      <c r="L197" s="269">
        <f t="shared" ref="L197:P197" si="251">L196+F197</f>
        <v>180</v>
      </c>
      <c r="M197" s="269">
        <f t="shared" si="251"/>
        <v>43</v>
      </c>
      <c r="N197" s="269">
        <f t="shared" si="251"/>
        <v>17</v>
      </c>
      <c r="O197" s="269">
        <f t="shared" si="251"/>
        <v>91</v>
      </c>
      <c r="P197" s="269">
        <f t="shared" si="251"/>
        <v>2</v>
      </c>
      <c r="Q197" s="279">
        <f t="shared" si="2"/>
        <v>333</v>
      </c>
      <c r="R197" s="280">
        <f t="shared" si="234"/>
        <v>0.25787965616045844</v>
      </c>
      <c r="S197" s="280">
        <f t="shared" si="235"/>
        <v>6.1604584527220632E-2</v>
      </c>
      <c r="T197" s="280">
        <f t="shared" si="236"/>
        <v>2.4355300859598854E-2</v>
      </c>
      <c r="U197" s="280">
        <f t="shared" si="237"/>
        <v>0.13037249283667621</v>
      </c>
      <c r="V197" s="280">
        <f t="shared" si="238"/>
        <v>2.8653295128939827E-3</v>
      </c>
      <c r="W197" s="281">
        <f t="shared" si="239"/>
        <v>0.47707736389684813</v>
      </c>
    </row>
    <row r="198" spans="1:23" ht="12.75" hidden="1">
      <c r="A198" s="34" t="s">
        <v>4656</v>
      </c>
      <c r="B198" s="269" t="s">
        <v>650</v>
      </c>
      <c r="C198" s="276">
        <v>2019</v>
      </c>
      <c r="D198" s="269">
        <v>1</v>
      </c>
      <c r="E198" s="269">
        <v>44</v>
      </c>
      <c r="F198" s="289">
        <v>0</v>
      </c>
      <c r="G198" s="34">
        <v>0</v>
      </c>
      <c r="I198" s="289">
        <v>1</v>
      </c>
      <c r="J198" s="34">
        <v>0</v>
      </c>
      <c r="K198" s="278">
        <f t="shared" si="248"/>
        <v>1</v>
      </c>
      <c r="L198" s="269">
        <f t="shared" ref="L198:P198" si="252">L197+F198</f>
        <v>180</v>
      </c>
      <c r="M198" s="269">
        <f t="shared" si="252"/>
        <v>43</v>
      </c>
      <c r="N198" s="269">
        <f t="shared" si="252"/>
        <v>17</v>
      </c>
      <c r="O198" s="269">
        <f t="shared" si="252"/>
        <v>92</v>
      </c>
      <c r="P198" s="269">
        <f t="shared" si="252"/>
        <v>2</v>
      </c>
      <c r="Q198" s="279">
        <f t="shared" si="2"/>
        <v>334</v>
      </c>
      <c r="R198" s="280">
        <f t="shared" si="234"/>
        <v>0.25787965616045844</v>
      </c>
      <c r="S198" s="280">
        <f t="shared" si="235"/>
        <v>6.1604584527220632E-2</v>
      </c>
      <c r="T198" s="280">
        <f t="shared" si="236"/>
        <v>2.4355300859598854E-2</v>
      </c>
      <c r="U198" s="280">
        <f t="shared" si="237"/>
        <v>0.1318051575931232</v>
      </c>
      <c r="V198" s="280">
        <f t="shared" si="238"/>
        <v>2.8653295128939827E-3</v>
      </c>
      <c r="W198" s="281">
        <f t="shared" si="239"/>
        <v>0.47851002865329512</v>
      </c>
    </row>
    <row r="199" spans="1:23" ht="12.75" hidden="1">
      <c r="A199" s="34" t="s">
        <v>4656</v>
      </c>
      <c r="B199" s="269" t="s">
        <v>650</v>
      </c>
      <c r="C199" s="276">
        <v>2019</v>
      </c>
      <c r="D199" s="269">
        <v>1</v>
      </c>
      <c r="E199" s="269">
        <v>45</v>
      </c>
      <c r="F199" s="289">
        <v>0</v>
      </c>
      <c r="G199" s="34">
        <v>0</v>
      </c>
      <c r="H199" s="34">
        <v>1</v>
      </c>
      <c r="I199" s="289">
        <v>2</v>
      </c>
      <c r="J199" s="34">
        <v>0</v>
      </c>
      <c r="K199" s="278">
        <f t="shared" si="248"/>
        <v>3</v>
      </c>
      <c r="L199" s="269">
        <f t="shared" ref="L199:P199" si="253">L198+F199</f>
        <v>180</v>
      </c>
      <c r="M199" s="269">
        <f t="shared" si="253"/>
        <v>43</v>
      </c>
      <c r="N199" s="269">
        <f t="shared" si="253"/>
        <v>18</v>
      </c>
      <c r="O199" s="269">
        <f t="shared" si="253"/>
        <v>94</v>
      </c>
      <c r="P199" s="269">
        <f t="shared" si="253"/>
        <v>2</v>
      </c>
      <c r="Q199" s="279">
        <f t="shared" si="2"/>
        <v>337</v>
      </c>
      <c r="R199" s="280">
        <f t="shared" si="234"/>
        <v>0.25787965616045844</v>
      </c>
      <c r="S199" s="280">
        <f t="shared" si="235"/>
        <v>6.1604584527220632E-2</v>
      </c>
      <c r="T199" s="280">
        <f t="shared" si="236"/>
        <v>2.5787965616045846E-2</v>
      </c>
      <c r="U199" s="280">
        <f t="shared" si="237"/>
        <v>0.1346704871060172</v>
      </c>
      <c r="V199" s="280">
        <f t="shared" si="238"/>
        <v>2.8653295128939827E-3</v>
      </c>
      <c r="W199" s="281">
        <f t="shared" si="239"/>
        <v>0.48280802292263608</v>
      </c>
    </row>
    <row r="200" spans="1:23" ht="12.75" hidden="1">
      <c r="A200" s="34" t="s">
        <v>4656</v>
      </c>
      <c r="B200" s="269" t="s">
        <v>650</v>
      </c>
      <c r="C200" s="276">
        <v>2019</v>
      </c>
      <c r="D200" s="269">
        <v>1</v>
      </c>
      <c r="E200" s="269">
        <v>46</v>
      </c>
      <c r="F200" s="289">
        <v>1</v>
      </c>
      <c r="G200" s="34">
        <v>0</v>
      </c>
      <c r="I200" s="289">
        <v>1</v>
      </c>
      <c r="J200" s="34">
        <v>0</v>
      </c>
      <c r="K200" s="278">
        <f t="shared" si="248"/>
        <v>2</v>
      </c>
      <c r="L200" s="269">
        <f t="shared" ref="L200:P200" si="254">L199+F200</f>
        <v>181</v>
      </c>
      <c r="M200" s="269">
        <f t="shared" si="254"/>
        <v>43</v>
      </c>
      <c r="N200" s="269">
        <f t="shared" si="254"/>
        <v>18</v>
      </c>
      <c r="O200" s="269">
        <f t="shared" si="254"/>
        <v>95</v>
      </c>
      <c r="P200" s="269">
        <f t="shared" si="254"/>
        <v>2</v>
      </c>
      <c r="Q200" s="279">
        <f t="shared" si="2"/>
        <v>339</v>
      </c>
      <c r="R200" s="280">
        <f t="shared" si="234"/>
        <v>0.25931232091690543</v>
      </c>
      <c r="S200" s="280">
        <f t="shared" si="235"/>
        <v>6.1604584527220632E-2</v>
      </c>
      <c r="T200" s="280">
        <f t="shared" si="236"/>
        <v>2.5787965616045846E-2</v>
      </c>
      <c r="U200" s="280">
        <f t="shared" si="237"/>
        <v>0.13610315186246419</v>
      </c>
      <c r="V200" s="280">
        <f t="shared" si="238"/>
        <v>2.8653295128939827E-3</v>
      </c>
      <c r="W200" s="281">
        <f t="shared" si="239"/>
        <v>0.48567335243553006</v>
      </c>
    </row>
    <row r="201" spans="1:23" ht="12.75" hidden="1">
      <c r="A201" s="34" t="s">
        <v>4656</v>
      </c>
      <c r="B201" s="269" t="s">
        <v>650</v>
      </c>
      <c r="C201" s="276">
        <v>2019</v>
      </c>
      <c r="D201" s="269">
        <v>1</v>
      </c>
      <c r="E201" s="269">
        <v>47</v>
      </c>
      <c r="F201" s="289">
        <v>0</v>
      </c>
      <c r="G201" s="34">
        <v>0</v>
      </c>
      <c r="I201" s="289">
        <v>3</v>
      </c>
      <c r="J201" s="34">
        <v>0</v>
      </c>
      <c r="K201" s="278">
        <f t="shared" si="248"/>
        <v>3</v>
      </c>
      <c r="L201" s="269">
        <f t="shared" ref="L201:P201" si="255">L200+F201</f>
        <v>181</v>
      </c>
      <c r="M201" s="269">
        <f t="shared" si="255"/>
        <v>43</v>
      </c>
      <c r="N201" s="269">
        <f t="shared" si="255"/>
        <v>18</v>
      </c>
      <c r="O201" s="269">
        <f t="shared" si="255"/>
        <v>98</v>
      </c>
      <c r="P201" s="269">
        <f t="shared" si="255"/>
        <v>2</v>
      </c>
      <c r="Q201" s="279">
        <f t="shared" si="2"/>
        <v>342</v>
      </c>
      <c r="R201" s="280">
        <f t="shared" si="234"/>
        <v>0.25931232091690543</v>
      </c>
      <c r="S201" s="280">
        <f t="shared" si="235"/>
        <v>6.1604584527220632E-2</v>
      </c>
      <c r="T201" s="280">
        <f t="shared" si="236"/>
        <v>2.5787965616045846E-2</v>
      </c>
      <c r="U201" s="280">
        <f t="shared" si="237"/>
        <v>0.14040114613180515</v>
      </c>
      <c r="V201" s="280">
        <f t="shared" si="238"/>
        <v>2.8653295128939827E-3</v>
      </c>
      <c r="W201" s="281">
        <f t="shared" si="239"/>
        <v>0.48997134670487108</v>
      </c>
    </row>
    <row r="202" spans="1:23" ht="12.75" hidden="1">
      <c r="A202" s="34" t="s">
        <v>4656</v>
      </c>
      <c r="B202" s="269" t="s">
        <v>650</v>
      </c>
      <c r="C202" s="276">
        <v>2019</v>
      </c>
      <c r="D202" s="269">
        <v>1</v>
      </c>
      <c r="E202" s="269">
        <v>48</v>
      </c>
      <c r="F202" s="289">
        <v>1</v>
      </c>
      <c r="G202" s="34">
        <v>0</v>
      </c>
      <c r="H202" s="34">
        <v>1</v>
      </c>
      <c r="I202" s="289">
        <v>0</v>
      </c>
      <c r="J202" s="34">
        <v>2</v>
      </c>
      <c r="K202" s="278">
        <f t="shared" si="248"/>
        <v>4</v>
      </c>
      <c r="L202" s="269">
        <f t="shared" ref="L202:P202" si="256">L201+F202</f>
        <v>182</v>
      </c>
      <c r="M202" s="269">
        <f t="shared" si="256"/>
        <v>43</v>
      </c>
      <c r="N202" s="269">
        <f t="shared" si="256"/>
        <v>19</v>
      </c>
      <c r="O202" s="269">
        <f t="shared" si="256"/>
        <v>98</v>
      </c>
      <c r="P202" s="269">
        <f t="shared" si="256"/>
        <v>4</v>
      </c>
      <c r="Q202" s="279">
        <f t="shared" si="2"/>
        <v>346</v>
      </c>
      <c r="R202" s="280">
        <f t="shared" si="234"/>
        <v>0.26074498567335241</v>
      </c>
      <c r="S202" s="280">
        <f t="shared" si="235"/>
        <v>6.1604584527220632E-2</v>
      </c>
      <c r="T202" s="280">
        <f t="shared" si="236"/>
        <v>2.7220630372492838E-2</v>
      </c>
      <c r="U202" s="280">
        <f t="shared" si="237"/>
        <v>0.14040114613180515</v>
      </c>
      <c r="V202" s="280">
        <f t="shared" si="238"/>
        <v>5.7306590257879654E-3</v>
      </c>
      <c r="W202" s="281">
        <f t="shared" si="239"/>
        <v>0.49570200573065903</v>
      </c>
    </row>
    <row r="203" spans="1:23" ht="12.75" hidden="1">
      <c r="A203" s="34" t="s">
        <v>4656</v>
      </c>
      <c r="B203" s="269" t="s">
        <v>650</v>
      </c>
      <c r="C203" s="276">
        <v>2019</v>
      </c>
      <c r="D203" s="269">
        <v>1</v>
      </c>
      <c r="E203" s="269">
        <v>49</v>
      </c>
      <c r="F203" s="289">
        <v>0</v>
      </c>
      <c r="G203" s="34">
        <v>0</v>
      </c>
      <c r="I203" s="289">
        <v>1</v>
      </c>
      <c r="J203" s="34">
        <v>0</v>
      </c>
      <c r="K203" s="278">
        <f t="shared" si="248"/>
        <v>1</v>
      </c>
      <c r="L203" s="269">
        <f t="shared" ref="L203:P203" si="257">L202+F203</f>
        <v>182</v>
      </c>
      <c r="M203" s="269">
        <f t="shared" si="257"/>
        <v>43</v>
      </c>
      <c r="N203" s="269">
        <f t="shared" si="257"/>
        <v>19</v>
      </c>
      <c r="O203" s="269">
        <f t="shared" si="257"/>
        <v>99</v>
      </c>
      <c r="P203" s="269">
        <f t="shared" si="257"/>
        <v>4</v>
      </c>
      <c r="Q203" s="279">
        <f t="shared" si="2"/>
        <v>347</v>
      </c>
      <c r="R203" s="280">
        <f t="shared" si="234"/>
        <v>0.26074498567335241</v>
      </c>
      <c r="S203" s="280">
        <f t="shared" si="235"/>
        <v>6.1604584527220632E-2</v>
      </c>
      <c r="T203" s="280">
        <f t="shared" si="236"/>
        <v>2.7220630372492838E-2</v>
      </c>
      <c r="U203" s="280">
        <f t="shared" si="237"/>
        <v>0.14183381088825214</v>
      </c>
      <c r="V203" s="280">
        <f t="shared" si="238"/>
        <v>5.7306590257879654E-3</v>
      </c>
      <c r="W203" s="281">
        <f t="shared" si="239"/>
        <v>0.49713467048710602</v>
      </c>
    </row>
    <row r="204" spans="1:23" ht="12.75" hidden="1">
      <c r="A204" s="34" t="s">
        <v>4656</v>
      </c>
      <c r="B204" s="269" t="s">
        <v>650</v>
      </c>
      <c r="C204" s="276">
        <v>2019</v>
      </c>
      <c r="D204" s="269">
        <v>1</v>
      </c>
      <c r="E204" s="269">
        <v>50</v>
      </c>
      <c r="F204" s="289">
        <v>1</v>
      </c>
      <c r="G204" s="34">
        <v>0</v>
      </c>
      <c r="I204" s="289">
        <v>1</v>
      </c>
      <c r="J204" s="34">
        <v>0</v>
      </c>
      <c r="K204" s="278">
        <f t="shared" si="248"/>
        <v>2</v>
      </c>
      <c r="L204" s="269">
        <f t="shared" ref="L204:P204" si="258">L203+F204</f>
        <v>183</v>
      </c>
      <c r="M204" s="269">
        <f t="shared" si="258"/>
        <v>43</v>
      </c>
      <c r="N204" s="269">
        <f t="shared" si="258"/>
        <v>19</v>
      </c>
      <c r="O204" s="269">
        <f t="shared" si="258"/>
        <v>100</v>
      </c>
      <c r="P204" s="269">
        <f t="shared" si="258"/>
        <v>4</v>
      </c>
      <c r="Q204" s="279">
        <f t="shared" si="2"/>
        <v>349</v>
      </c>
      <c r="R204" s="280">
        <f t="shared" si="234"/>
        <v>0.2621776504297994</v>
      </c>
      <c r="S204" s="280">
        <f t="shared" si="235"/>
        <v>6.1604584527220632E-2</v>
      </c>
      <c r="T204" s="280">
        <f t="shared" si="236"/>
        <v>2.7220630372492838E-2</v>
      </c>
      <c r="U204" s="280">
        <f t="shared" si="237"/>
        <v>0.14326647564469913</v>
      </c>
      <c r="V204" s="280">
        <f t="shared" si="238"/>
        <v>5.7306590257879654E-3</v>
      </c>
      <c r="W204" s="281">
        <f t="shared" si="239"/>
        <v>0.5</v>
      </c>
    </row>
    <row r="205" spans="1:23" ht="12.75" hidden="1">
      <c r="A205" s="34" t="s">
        <v>4656</v>
      </c>
      <c r="B205" s="269" t="s">
        <v>650</v>
      </c>
      <c r="C205" s="276">
        <v>2019</v>
      </c>
      <c r="D205" s="269">
        <v>1</v>
      </c>
      <c r="E205" s="269">
        <v>51</v>
      </c>
      <c r="F205" s="289">
        <v>7</v>
      </c>
      <c r="G205" s="34">
        <v>0</v>
      </c>
      <c r="H205" s="34">
        <v>1</v>
      </c>
      <c r="I205" s="289">
        <v>3</v>
      </c>
      <c r="J205" s="34">
        <v>0</v>
      </c>
      <c r="K205" s="278">
        <f t="shared" si="248"/>
        <v>11</v>
      </c>
      <c r="L205" s="269">
        <f t="shared" ref="L205:P205" si="259">L204+F205</f>
        <v>190</v>
      </c>
      <c r="M205" s="269">
        <f t="shared" si="259"/>
        <v>43</v>
      </c>
      <c r="N205" s="269">
        <f t="shared" si="259"/>
        <v>20</v>
      </c>
      <c r="O205" s="269">
        <f t="shared" si="259"/>
        <v>103</v>
      </c>
      <c r="P205" s="269">
        <f t="shared" si="259"/>
        <v>4</v>
      </c>
      <c r="Q205" s="279">
        <f t="shared" si="2"/>
        <v>360</v>
      </c>
      <c r="R205" s="280">
        <f t="shared" si="234"/>
        <v>0.27220630372492838</v>
      </c>
      <c r="S205" s="280">
        <f t="shared" si="235"/>
        <v>6.1604584527220632E-2</v>
      </c>
      <c r="T205" s="280">
        <f t="shared" si="236"/>
        <v>2.865329512893983E-2</v>
      </c>
      <c r="U205" s="280">
        <f t="shared" si="237"/>
        <v>0.14756446991404013</v>
      </c>
      <c r="V205" s="280">
        <f t="shared" si="238"/>
        <v>5.7306590257879654E-3</v>
      </c>
      <c r="W205" s="281">
        <f t="shared" si="239"/>
        <v>0.51575931232091687</v>
      </c>
    </row>
    <row r="206" spans="1:23" ht="12.75" hidden="1">
      <c r="A206" s="269" t="s">
        <v>4654</v>
      </c>
      <c r="B206" s="269" t="s">
        <v>650</v>
      </c>
      <c r="C206" s="276">
        <v>2010</v>
      </c>
      <c r="D206" s="269">
        <v>1</v>
      </c>
      <c r="E206" s="269">
        <v>1</v>
      </c>
      <c r="F206" s="283">
        <v>0</v>
      </c>
      <c r="G206" s="286">
        <v>0</v>
      </c>
      <c r="H206" s="283">
        <v>0</v>
      </c>
      <c r="I206" s="283">
        <v>0</v>
      </c>
      <c r="J206" s="283">
        <v>0</v>
      </c>
      <c r="K206" s="278">
        <f t="shared" ref="K206:K256" si="260">SUM(F206:I206)</f>
        <v>0</v>
      </c>
      <c r="L206" s="269">
        <f t="shared" ref="L206:P206" si="261">F206</f>
        <v>0</v>
      </c>
      <c r="M206" s="269">
        <f t="shared" si="261"/>
        <v>0</v>
      </c>
      <c r="N206" s="269">
        <f t="shared" si="261"/>
        <v>0</v>
      </c>
      <c r="O206" s="269">
        <f t="shared" si="261"/>
        <v>0</v>
      </c>
      <c r="P206" s="269">
        <f t="shared" si="261"/>
        <v>0</v>
      </c>
      <c r="Q206" s="279">
        <f t="shared" si="2"/>
        <v>0</v>
      </c>
      <c r="R206" s="280">
        <f t="shared" ref="R206:R237" si="262">L206/SP1_IIN</f>
        <v>0</v>
      </c>
      <c r="S206" s="280">
        <f t="shared" ref="S206:S237" si="263">M206/SP1_IIN</f>
        <v>0</v>
      </c>
      <c r="T206" s="280">
        <f t="shared" ref="T206:T237" si="264">N206/SP1_IIN</f>
        <v>0</v>
      </c>
      <c r="U206" s="280">
        <f t="shared" ref="U206:U237" si="265">O206/SP1_IIN</f>
        <v>0</v>
      </c>
      <c r="V206" s="280">
        <f t="shared" ref="V206:V237" si="266">P206/SP1_IIN</f>
        <v>0</v>
      </c>
      <c r="W206" s="281">
        <f t="shared" ref="W206:W237" si="267">Q206/SP1_IIN</f>
        <v>0</v>
      </c>
    </row>
    <row r="207" spans="1:23" ht="12.75" hidden="1">
      <c r="A207" s="269" t="s">
        <v>4654</v>
      </c>
      <c r="B207" s="269" t="s">
        <v>650</v>
      </c>
      <c r="C207" s="276">
        <v>2010</v>
      </c>
      <c r="D207" s="269">
        <v>1</v>
      </c>
      <c r="E207" s="269">
        <v>2</v>
      </c>
      <c r="F207" s="283">
        <v>1</v>
      </c>
      <c r="G207" s="286">
        <v>0</v>
      </c>
      <c r="H207" s="283">
        <v>0</v>
      </c>
      <c r="I207" s="283">
        <v>0</v>
      </c>
      <c r="J207" s="283">
        <v>0</v>
      </c>
      <c r="K207" s="278">
        <f t="shared" si="260"/>
        <v>1</v>
      </c>
      <c r="L207" s="269">
        <f t="shared" ref="L207:P207" si="268">L206+F207</f>
        <v>1</v>
      </c>
      <c r="M207" s="269">
        <f t="shared" si="268"/>
        <v>0</v>
      </c>
      <c r="N207" s="269">
        <f t="shared" si="268"/>
        <v>0</v>
      </c>
      <c r="O207" s="269">
        <f t="shared" si="268"/>
        <v>0</v>
      </c>
      <c r="P207" s="269">
        <f t="shared" si="268"/>
        <v>0</v>
      </c>
      <c r="Q207" s="279">
        <f t="shared" si="2"/>
        <v>1</v>
      </c>
      <c r="R207" s="280">
        <f t="shared" si="262"/>
        <v>2.2988505747126436E-3</v>
      </c>
      <c r="S207" s="280">
        <f t="shared" si="263"/>
        <v>0</v>
      </c>
      <c r="T207" s="280">
        <f t="shared" si="264"/>
        <v>0</v>
      </c>
      <c r="U207" s="280">
        <f t="shared" si="265"/>
        <v>0</v>
      </c>
      <c r="V207" s="280">
        <f t="shared" si="266"/>
        <v>0</v>
      </c>
      <c r="W207" s="281">
        <f t="shared" si="267"/>
        <v>2.2988505747126436E-3</v>
      </c>
    </row>
    <row r="208" spans="1:23" ht="12.75" hidden="1">
      <c r="A208" s="269" t="s">
        <v>4654</v>
      </c>
      <c r="B208" s="269" t="s">
        <v>650</v>
      </c>
      <c r="C208" s="276">
        <v>2010</v>
      </c>
      <c r="D208" s="269">
        <v>1</v>
      </c>
      <c r="E208" s="269">
        <v>3</v>
      </c>
      <c r="F208" s="283">
        <v>0</v>
      </c>
      <c r="G208" s="286">
        <v>0</v>
      </c>
      <c r="H208" s="283">
        <v>0</v>
      </c>
      <c r="I208" s="283">
        <v>0</v>
      </c>
      <c r="J208" s="283">
        <v>0</v>
      </c>
      <c r="K208" s="278">
        <f t="shared" si="260"/>
        <v>0</v>
      </c>
      <c r="L208" s="269">
        <f t="shared" ref="L208:P208" si="269">L207+F208</f>
        <v>1</v>
      </c>
      <c r="M208" s="269">
        <f t="shared" si="269"/>
        <v>0</v>
      </c>
      <c r="N208" s="269">
        <f t="shared" si="269"/>
        <v>0</v>
      </c>
      <c r="O208" s="269">
        <f t="shared" si="269"/>
        <v>0</v>
      </c>
      <c r="P208" s="269">
        <f t="shared" si="269"/>
        <v>0</v>
      </c>
      <c r="Q208" s="279">
        <f t="shared" si="2"/>
        <v>1</v>
      </c>
      <c r="R208" s="280">
        <f t="shared" si="262"/>
        <v>2.2988505747126436E-3</v>
      </c>
      <c r="S208" s="280">
        <f t="shared" si="263"/>
        <v>0</v>
      </c>
      <c r="T208" s="280">
        <f t="shared" si="264"/>
        <v>0</v>
      </c>
      <c r="U208" s="280">
        <f t="shared" si="265"/>
        <v>0</v>
      </c>
      <c r="V208" s="280">
        <f t="shared" si="266"/>
        <v>0</v>
      </c>
      <c r="W208" s="281">
        <f t="shared" si="267"/>
        <v>2.2988505747126436E-3</v>
      </c>
    </row>
    <row r="209" spans="1:23" ht="12.75" hidden="1">
      <c r="A209" s="269" t="s">
        <v>4654</v>
      </c>
      <c r="B209" s="269" t="s">
        <v>650</v>
      </c>
      <c r="C209" s="276">
        <v>2010</v>
      </c>
      <c r="D209" s="269">
        <v>1</v>
      </c>
      <c r="E209" s="269">
        <v>4</v>
      </c>
      <c r="F209" s="283">
        <v>3</v>
      </c>
      <c r="G209" s="286">
        <v>3</v>
      </c>
      <c r="H209" s="283">
        <v>0</v>
      </c>
      <c r="I209" s="283">
        <v>0</v>
      </c>
      <c r="J209" s="283">
        <v>0</v>
      </c>
      <c r="K209" s="278">
        <f t="shared" si="260"/>
        <v>6</v>
      </c>
      <c r="L209" s="269">
        <f t="shared" ref="L209:P209" si="270">L208+F209</f>
        <v>4</v>
      </c>
      <c r="M209" s="269">
        <f t="shared" si="270"/>
        <v>3</v>
      </c>
      <c r="N209" s="269">
        <f t="shared" si="270"/>
        <v>0</v>
      </c>
      <c r="O209" s="269">
        <f t="shared" si="270"/>
        <v>0</v>
      </c>
      <c r="P209" s="269">
        <f t="shared" si="270"/>
        <v>0</v>
      </c>
      <c r="Q209" s="279">
        <f t="shared" si="2"/>
        <v>7</v>
      </c>
      <c r="R209" s="280">
        <f t="shared" si="262"/>
        <v>9.1954022988505746E-3</v>
      </c>
      <c r="S209" s="280">
        <f t="shared" si="263"/>
        <v>6.8965517241379309E-3</v>
      </c>
      <c r="T209" s="280">
        <f t="shared" si="264"/>
        <v>0</v>
      </c>
      <c r="U209" s="280">
        <f t="shared" si="265"/>
        <v>0</v>
      </c>
      <c r="V209" s="280">
        <f t="shared" si="266"/>
        <v>0</v>
      </c>
      <c r="W209" s="281">
        <f t="shared" si="267"/>
        <v>1.6091954022988506E-2</v>
      </c>
    </row>
    <row r="210" spans="1:23" ht="12.75" hidden="1">
      <c r="A210" s="269" t="s">
        <v>4654</v>
      </c>
      <c r="B210" s="269" t="s">
        <v>650</v>
      </c>
      <c r="C210" s="276">
        <v>2010</v>
      </c>
      <c r="D210" s="269">
        <v>1</v>
      </c>
      <c r="E210" s="269">
        <v>5</v>
      </c>
      <c r="F210" s="283">
        <v>1</v>
      </c>
      <c r="G210" s="286">
        <v>0</v>
      </c>
      <c r="H210" s="283">
        <v>0</v>
      </c>
      <c r="I210" s="283">
        <v>0</v>
      </c>
      <c r="J210" s="283">
        <v>0</v>
      </c>
      <c r="K210" s="278">
        <f t="shared" si="260"/>
        <v>1</v>
      </c>
      <c r="L210" s="269">
        <f t="shared" ref="L210:P210" si="271">L209+F210</f>
        <v>5</v>
      </c>
      <c r="M210" s="269">
        <f t="shared" si="271"/>
        <v>3</v>
      </c>
      <c r="N210" s="269">
        <f t="shared" si="271"/>
        <v>0</v>
      </c>
      <c r="O210" s="269">
        <f t="shared" si="271"/>
        <v>0</v>
      </c>
      <c r="P210" s="269">
        <f t="shared" si="271"/>
        <v>0</v>
      </c>
      <c r="Q210" s="279">
        <f t="shared" si="2"/>
        <v>8</v>
      </c>
      <c r="R210" s="280">
        <f t="shared" si="262"/>
        <v>1.1494252873563218E-2</v>
      </c>
      <c r="S210" s="280">
        <f t="shared" si="263"/>
        <v>6.8965517241379309E-3</v>
      </c>
      <c r="T210" s="280">
        <f t="shared" si="264"/>
        <v>0</v>
      </c>
      <c r="U210" s="280">
        <f t="shared" si="265"/>
        <v>0</v>
      </c>
      <c r="V210" s="280">
        <f t="shared" si="266"/>
        <v>0</v>
      </c>
      <c r="W210" s="281">
        <f t="shared" si="267"/>
        <v>1.8390804597701149E-2</v>
      </c>
    </row>
    <row r="211" spans="1:23" ht="12.75" hidden="1">
      <c r="A211" s="269" t="s">
        <v>4654</v>
      </c>
      <c r="B211" s="269" t="s">
        <v>650</v>
      </c>
      <c r="C211" s="276">
        <v>2010</v>
      </c>
      <c r="D211" s="269">
        <v>1</v>
      </c>
      <c r="E211" s="269">
        <v>6</v>
      </c>
      <c r="F211" s="283">
        <v>3</v>
      </c>
      <c r="G211" s="286">
        <v>1</v>
      </c>
      <c r="H211" s="283">
        <v>0</v>
      </c>
      <c r="I211" s="283">
        <v>0</v>
      </c>
      <c r="J211" s="283">
        <v>0</v>
      </c>
      <c r="K211" s="278">
        <f t="shared" si="260"/>
        <v>4</v>
      </c>
      <c r="L211" s="269">
        <f t="shared" ref="L211:P211" si="272">L210+F211</f>
        <v>8</v>
      </c>
      <c r="M211" s="269">
        <f t="shared" si="272"/>
        <v>4</v>
      </c>
      <c r="N211" s="269">
        <f t="shared" si="272"/>
        <v>0</v>
      </c>
      <c r="O211" s="269">
        <f t="shared" si="272"/>
        <v>0</v>
      </c>
      <c r="P211" s="269">
        <f t="shared" si="272"/>
        <v>0</v>
      </c>
      <c r="Q211" s="279">
        <f t="shared" si="2"/>
        <v>12</v>
      </c>
      <c r="R211" s="280">
        <f t="shared" si="262"/>
        <v>1.8390804597701149E-2</v>
      </c>
      <c r="S211" s="280">
        <f t="shared" si="263"/>
        <v>9.1954022988505746E-3</v>
      </c>
      <c r="T211" s="280">
        <f t="shared" si="264"/>
        <v>0</v>
      </c>
      <c r="U211" s="280">
        <f t="shared" si="265"/>
        <v>0</v>
      </c>
      <c r="V211" s="280">
        <f t="shared" si="266"/>
        <v>0</v>
      </c>
      <c r="W211" s="281">
        <f t="shared" si="267"/>
        <v>2.7586206896551724E-2</v>
      </c>
    </row>
    <row r="212" spans="1:23" ht="12.75" hidden="1">
      <c r="A212" s="269" t="s">
        <v>4654</v>
      </c>
      <c r="B212" s="269" t="s">
        <v>650</v>
      </c>
      <c r="C212" s="276">
        <v>2010</v>
      </c>
      <c r="D212" s="269">
        <v>1</v>
      </c>
      <c r="E212" s="269">
        <v>7</v>
      </c>
      <c r="F212" s="283">
        <v>0</v>
      </c>
      <c r="G212" s="286">
        <v>1</v>
      </c>
      <c r="H212" s="283">
        <v>0</v>
      </c>
      <c r="I212" s="283">
        <v>0</v>
      </c>
      <c r="J212" s="283">
        <v>0</v>
      </c>
      <c r="K212" s="278">
        <f t="shared" si="260"/>
        <v>1</v>
      </c>
      <c r="L212" s="269">
        <f t="shared" ref="L212:P212" si="273">L211+F212</f>
        <v>8</v>
      </c>
      <c r="M212" s="269">
        <f t="shared" si="273"/>
        <v>5</v>
      </c>
      <c r="N212" s="269">
        <f t="shared" si="273"/>
        <v>0</v>
      </c>
      <c r="O212" s="269">
        <f t="shared" si="273"/>
        <v>0</v>
      </c>
      <c r="P212" s="269">
        <f t="shared" si="273"/>
        <v>0</v>
      </c>
      <c r="Q212" s="279">
        <f t="shared" si="2"/>
        <v>13</v>
      </c>
      <c r="R212" s="280">
        <f t="shared" si="262"/>
        <v>1.8390804597701149E-2</v>
      </c>
      <c r="S212" s="280">
        <f t="shared" si="263"/>
        <v>1.1494252873563218E-2</v>
      </c>
      <c r="T212" s="280">
        <f t="shared" si="264"/>
        <v>0</v>
      </c>
      <c r="U212" s="280">
        <f t="shared" si="265"/>
        <v>0</v>
      </c>
      <c r="V212" s="280">
        <f t="shared" si="266"/>
        <v>0</v>
      </c>
      <c r="W212" s="281">
        <f t="shared" si="267"/>
        <v>2.9885057471264367E-2</v>
      </c>
    </row>
    <row r="213" spans="1:23" ht="12.75" hidden="1">
      <c r="A213" s="269" t="s">
        <v>4654</v>
      </c>
      <c r="B213" s="269" t="s">
        <v>650</v>
      </c>
      <c r="C213" s="276">
        <v>2010</v>
      </c>
      <c r="D213" s="269">
        <v>1</v>
      </c>
      <c r="E213" s="269">
        <v>8</v>
      </c>
      <c r="F213" s="283">
        <v>1</v>
      </c>
      <c r="G213" s="286">
        <v>1</v>
      </c>
      <c r="H213" s="283">
        <v>0</v>
      </c>
      <c r="I213" s="283">
        <v>0</v>
      </c>
      <c r="J213" s="283">
        <v>0</v>
      </c>
      <c r="K213" s="278">
        <f t="shared" si="260"/>
        <v>2</v>
      </c>
      <c r="L213" s="269">
        <f t="shared" ref="L213:P213" si="274">L212+F213</f>
        <v>9</v>
      </c>
      <c r="M213" s="269">
        <f t="shared" si="274"/>
        <v>6</v>
      </c>
      <c r="N213" s="269">
        <f t="shared" si="274"/>
        <v>0</v>
      </c>
      <c r="O213" s="269">
        <f t="shared" si="274"/>
        <v>0</v>
      </c>
      <c r="P213" s="269">
        <f t="shared" si="274"/>
        <v>0</v>
      </c>
      <c r="Q213" s="279">
        <f t="shared" si="2"/>
        <v>15</v>
      </c>
      <c r="R213" s="280">
        <f t="shared" si="262"/>
        <v>2.0689655172413793E-2</v>
      </c>
      <c r="S213" s="280">
        <f t="shared" si="263"/>
        <v>1.3793103448275862E-2</v>
      </c>
      <c r="T213" s="280">
        <f t="shared" si="264"/>
        <v>0</v>
      </c>
      <c r="U213" s="280">
        <f t="shared" si="265"/>
        <v>0</v>
      </c>
      <c r="V213" s="280">
        <f t="shared" si="266"/>
        <v>0</v>
      </c>
      <c r="W213" s="281">
        <f t="shared" si="267"/>
        <v>3.4482758620689655E-2</v>
      </c>
    </row>
    <row r="214" spans="1:23" ht="12.75" hidden="1">
      <c r="A214" s="269" t="s">
        <v>4654</v>
      </c>
      <c r="B214" s="269" t="s">
        <v>650</v>
      </c>
      <c r="C214" s="276">
        <v>2010</v>
      </c>
      <c r="D214" s="269">
        <v>1</v>
      </c>
      <c r="E214" s="269">
        <v>9</v>
      </c>
      <c r="F214" s="283">
        <v>0</v>
      </c>
      <c r="G214" s="286">
        <v>1</v>
      </c>
      <c r="H214" s="283">
        <v>0</v>
      </c>
      <c r="I214" s="283">
        <v>0</v>
      </c>
      <c r="J214" s="283">
        <v>0</v>
      </c>
      <c r="K214" s="278">
        <f t="shared" si="260"/>
        <v>1</v>
      </c>
      <c r="L214" s="269">
        <f t="shared" ref="L214:P214" si="275">L213+F214</f>
        <v>9</v>
      </c>
      <c r="M214" s="269">
        <f t="shared" si="275"/>
        <v>7</v>
      </c>
      <c r="N214" s="269">
        <f t="shared" si="275"/>
        <v>0</v>
      </c>
      <c r="O214" s="269">
        <f t="shared" si="275"/>
        <v>0</v>
      </c>
      <c r="P214" s="269">
        <f t="shared" si="275"/>
        <v>0</v>
      </c>
      <c r="Q214" s="279">
        <f t="shared" si="2"/>
        <v>16</v>
      </c>
      <c r="R214" s="280">
        <f t="shared" si="262"/>
        <v>2.0689655172413793E-2</v>
      </c>
      <c r="S214" s="280">
        <f t="shared" si="263"/>
        <v>1.6091954022988506E-2</v>
      </c>
      <c r="T214" s="280">
        <f t="shared" si="264"/>
        <v>0</v>
      </c>
      <c r="U214" s="280">
        <f t="shared" si="265"/>
        <v>0</v>
      </c>
      <c r="V214" s="280">
        <f t="shared" si="266"/>
        <v>0</v>
      </c>
      <c r="W214" s="281">
        <f t="shared" si="267"/>
        <v>3.6781609195402298E-2</v>
      </c>
    </row>
    <row r="215" spans="1:23" ht="12.75" hidden="1">
      <c r="A215" s="269" t="s">
        <v>4654</v>
      </c>
      <c r="B215" s="269" t="s">
        <v>650</v>
      </c>
      <c r="C215" s="276">
        <v>2010</v>
      </c>
      <c r="D215" s="269">
        <v>1</v>
      </c>
      <c r="E215" s="269">
        <v>10</v>
      </c>
      <c r="F215" s="283">
        <v>4</v>
      </c>
      <c r="G215" s="286">
        <v>0</v>
      </c>
      <c r="H215" s="283">
        <v>0</v>
      </c>
      <c r="I215" s="283">
        <v>0</v>
      </c>
      <c r="J215" s="283">
        <v>0</v>
      </c>
      <c r="K215" s="278">
        <f t="shared" si="260"/>
        <v>4</v>
      </c>
      <c r="L215" s="269">
        <f t="shared" ref="L215:P215" si="276">L214+F215</f>
        <v>13</v>
      </c>
      <c r="M215" s="269">
        <f t="shared" si="276"/>
        <v>7</v>
      </c>
      <c r="N215" s="269">
        <f t="shared" si="276"/>
        <v>0</v>
      </c>
      <c r="O215" s="269">
        <f t="shared" si="276"/>
        <v>0</v>
      </c>
      <c r="P215" s="269">
        <f t="shared" si="276"/>
        <v>0</v>
      </c>
      <c r="Q215" s="279">
        <f t="shared" si="2"/>
        <v>20</v>
      </c>
      <c r="R215" s="280">
        <f t="shared" si="262"/>
        <v>2.9885057471264367E-2</v>
      </c>
      <c r="S215" s="280">
        <f t="shared" si="263"/>
        <v>1.6091954022988506E-2</v>
      </c>
      <c r="T215" s="280">
        <f t="shared" si="264"/>
        <v>0</v>
      </c>
      <c r="U215" s="280">
        <f t="shared" si="265"/>
        <v>0</v>
      </c>
      <c r="V215" s="280">
        <f t="shared" si="266"/>
        <v>0</v>
      </c>
      <c r="W215" s="281">
        <f t="shared" si="267"/>
        <v>4.5977011494252873E-2</v>
      </c>
    </row>
    <row r="216" spans="1:23" ht="12.75" hidden="1">
      <c r="A216" s="269" t="s">
        <v>4654</v>
      </c>
      <c r="B216" s="269" t="s">
        <v>650</v>
      </c>
      <c r="C216" s="276">
        <v>2010</v>
      </c>
      <c r="D216" s="269">
        <v>1</v>
      </c>
      <c r="E216" s="269">
        <v>11</v>
      </c>
      <c r="F216" s="283">
        <v>3</v>
      </c>
      <c r="G216" s="286">
        <v>0</v>
      </c>
      <c r="H216" s="283">
        <v>0</v>
      </c>
      <c r="I216" s="283">
        <v>0</v>
      </c>
      <c r="J216" s="283">
        <v>0</v>
      </c>
      <c r="K216" s="278">
        <f t="shared" si="260"/>
        <v>3</v>
      </c>
      <c r="L216" s="269">
        <f t="shared" ref="L216:P216" si="277">L215+F216</f>
        <v>16</v>
      </c>
      <c r="M216" s="269">
        <f t="shared" si="277"/>
        <v>7</v>
      </c>
      <c r="N216" s="269">
        <f t="shared" si="277"/>
        <v>0</v>
      </c>
      <c r="O216" s="269">
        <f t="shared" si="277"/>
        <v>0</v>
      </c>
      <c r="P216" s="269">
        <f t="shared" si="277"/>
        <v>0</v>
      </c>
      <c r="Q216" s="279">
        <f t="shared" si="2"/>
        <v>23</v>
      </c>
      <c r="R216" s="280">
        <f t="shared" si="262"/>
        <v>3.6781609195402298E-2</v>
      </c>
      <c r="S216" s="280">
        <f t="shared" si="263"/>
        <v>1.6091954022988506E-2</v>
      </c>
      <c r="T216" s="280">
        <f t="shared" si="264"/>
        <v>0</v>
      </c>
      <c r="U216" s="280">
        <f t="shared" si="265"/>
        <v>0</v>
      </c>
      <c r="V216" s="280">
        <f t="shared" si="266"/>
        <v>0</v>
      </c>
      <c r="W216" s="281">
        <f t="shared" si="267"/>
        <v>5.2873563218390804E-2</v>
      </c>
    </row>
    <row r="217" spans="1:23" ht="12.75" hidden="1">
      <c r="A217" s="269" t="s">
        <v>4654</v>
      </c>
      <c r="B217" s="269" t="s">
        <v>650</v>
      </c>
      <c r="C217" s="276">
        <v>2010</v>
      </c>
      <c r="D217" s="269">
        <v>1</v>
      </c>
      <c r="E217" s="269">
        <v>12</v>
      </c>
      <c r="F217" s="283">
        <v>1</v>
      </c>
      <c r="G217" s="286">
        <v>0</v>
      </c>
      <c r="H217" s="283">
        <v>0</v>
      </c>
      <c r="I217" s="283">
        <v>0</v>
      </c>
      <c r="J217" s="283">
        <v>0</v>
      </c>
      <c r="K217" s="278">
        <f t="shared" si="260"/>
        <v>1</v>
      </c>
      <c r="L217" s="269">
        <f t="shared" ref="L217:P217" si="278">L216+F217</f>
        <v>17</v>
      </c>
      <c r="M217" s="269">
        <f t="shared" si="278"/>
        <v>7</v>
      </c>
      <c r="N217" s="269">
        <f t="shared" si="278"/>
        <v>0</v>
      </c>
      <c r="O217" s="269">
        <f t="shared" si="278"/>
        <v>0</v>
      </c>
      <c r="P217" s="269">
        <f t="shared" si="278"/>
        <v>0</v>
      </c>
      <c r="Q217" s="279">
        <f t="shared" si="2"/>
        <v>24</v>
      </c>
      <c r="R217" s="280">
        <f t="shared" si="262"/>
        <v>3.9080459770114942E-2</v>
      </c>
      <c r="S217" s="280">
        <f t="shared" si="263"/>
        <v>1.6091954022988506E-2</v>
      </c>
      <c r="T217" s="280">
        <f t="shared" si="264"/>
        <v>0</v>
      </c>
      <c r="U217" s="280">
        <f t="shared" si="265"/>
        <v>0</v>
      </c>
      <c r="V217" s="280">
        <f t="shared" si="266"/>
        <v>0</v>
      </c>
      <c r="W217" s="281">
        <f t="shared" si="267"/>
        <v>5.5172413793103448E-2</v>
      </c>
    </row>
    <row r="218" spans="1:23" ht="12.75" hidden="1">
      <c r="A218" s="269" t="s">
        <v>4654</v>
      </c>
      <c r="B218" s="269" t="s">
        <v>650</v>
      </c>
      <c r="C218" s="276">
        <v>2010</v>
      </c>
      <c r="D218" s="269">
        <v>1</v>
      </c>
      <c r="E218" s="269">
        <v>13</v>
      </c>
      <c r="F218" s="283">
        <v>4</v>
      </c>
      <c r="G218" s="286">
        <v>2</v>
      </c>
      <c r="H218" s="283">
        <v>0</v>
      </c>
      <c r="I218" s="283">
        <v>0</v>
      </c>
      <c r="J218" s="283">
        <v>0</v>
      </c>
      <c r="K218" s="278">
        <f t="shared" si="260"/>
        <v>6</v>
      </c>
      <c r="L218" s="269">
        <f t="shared" ref="L218:P218" si="279">L217+F218</f>
        <v>21</v>
      </c>
      <c r="M218" s="269">
        <f t="shared" si="279"/>
        <v>9</v>
      </c>
      <c r="N218" s="269">
        <f t="shared" si="279"/>
        <v>0</v>
      </c>
      <c r="O218" s="269">
        <f t="shared" si="279"/>
        <v>0</v>
      </c>
      <c r="P218" s="269">
        <f t="shared" si="279"/>
        <v>0</v>
      </c>
      <c r="Q218" s="279">
        <f t="shared" si="2"/>
        <v>30</v>
      </c>
      <c r="R218" s="280">
        <f t="shared" si="262"/>
        <v>4.8275862068965517E-2</v>
      </c>
      <c r="S218" s="280">
        <f t="shared" si="263"/>
        <v>2.0689655172413793E-2</v>
      </c>
      <c r="T218" s="280">
        <f t="shared" si="264"/>
        <v>0</v>
      </c>
      <c r="U218" s="280">
        <f t="shared" si="265"/>
        <v>0</v>
      </c>
      <c r="V218" s="280">
        <f t="shared" si="266"/>
        <v>0</v>
      </c>
      <c r="W218" s="281">
        <f t="shared" si="267"/>
        <v>6.8965517241379309E-2</v>
      </c>
    </row>
    <row r="219" spans="1:23" ht="12.75" hidden="1">
      <c r="A219" s="269" t="s">
        <v>4654</v>
      </c>
      <c r="B219" s="269" t="s">
        <v>650</v>
      </c>
      <c r="C219" s="276">
        <v>2010</v>
      </c>
      <c r="D219" s="269">
        <v>1</v>
      </c>
      <c r="E219" s="269">
        <v>14</v>
      </c>
      <c r="F219" s="283">
        <v>2</v>
      </c>
      <c r="G219" s="286">
        <v>0</v>
      </c>
      <c r="H219" s="283">
        <v>0</v>
      </c>
      <c r="I219" s="283">
        <v>0</v>
      </c>
      <c r="J219" s="283">
        <v>0</v>
      </c>
      <c r="K219" s="278">
        <f t="shared" si="260"/>
        <v>2</v>
      </c>
      <c r="L219" s="269">
        <f t="shared" ref="L219:P219" si="280">L218+F219</f>
        <v>23</v>
      </c>
      <c r="M219" s="269">
        <f t="shared" si="280"/>
        <v>9</v>
      </c>
      <c r="N219" s="269">
        <f t="shared" si="280"/>
        <v>0</v>
      </c>
      <c r="O219" s="269">
        <f t="shared" si="280"/>
        <v>0</v>
      </c>
      <c r="P219" s="269">
        <f t="shared" si="280"/>
        <v>0</v>
      </c>
      <c r="Q219" s="279">
        <f t="shared" si="2"/>
        <v>32</v>
      </c>
      <c r="R219" s="280">
        <f t="shared" si="262"/>
        <v>5.2873563218390804E-2</v>
      </c>
      <c r="S219" s="280">
        <f t="shared" si="263"/>
        <v>2.0689655172413793E-2</v>
      </c>
      <c r="T219" s="280">
        <f t="shared" si="264"/>
        <v>0</v>
      </c>
      <c r="U219" s="280">
        <f t="shared" si="265"/>
        <v>0</v>
      </c>
      <c r="V219" s="280">
        <f t="shared" si="266"/>
        <v>0</v>
      </c>
      <c r="W219" s="281">
        <f t="shared" si="267"/>
        <v>7.3563218390804597E-2</v>
      </c>
    </row>
    <row r="220" spans="1:23" ht="12.75" hidden="1">
      <c r="A220" s="269" t="s">
        <v>4654</v>
      </c>
      <c r="B220" s="269" t="s">
        <v>650</v>
      </c>
      <c r="C220" s="276">
        <v>2010</v>
      </c>
      <c r="D220" s="269">
        <v>1</v>
      </c>
      <c r="E220" s="269">
        <v>15</v>
      </c>
      <c r="F220" s="283">
        <v>1</v>
      </c>
      <c r="G220" s="286">
        <v>0</v>
      </c>
      <c r="H220" s="283">
        <v>0</v>
      </c>
      <c r="I220" s="283">
        <v>0</v>
      </c>
      <c r="J220" s="283">
        <v>0</v>
      </c>
      <c r="K220" s="278">
        <f t="shared" si="260"/>
        <v>1</v>
      </c>
      <c r="L220" s="269">
        <f t="shared" ref="L220:P220" si="281">L219+F220</f>
        <v>24</v>
      </c>
      <c r="M220" s="269">
        <f t="shared" si="281"/>
        <v>9</v>
      </c>
      <c r="N220" s="269">
        <f t="shared" si="281"/>
        <v>0</v>
      </c>
      <c r="O220" s="269">
        <f t="shared" si="281"/>
        <v>0</v>
      </c>
      <c r="P220" s="269">
        <f t="shared" si="281"/>
        <v>0</v>
      </c>
      <c r="Q220" s="279">
        <f t="shared" si="2"/>
        <v>33</v>
      </c>
      <c r="R220" s="280">
        <f t="shared" si="262"/>
        <v>5.5172413793103448E-2</v>
      </c>
      <c r="S220" s="280">
        <f t="shared" si="263"/>
        <v>2.0689655172413793E-2</v>
      </c>
      <c r="T220" s="280">
        <f t="shared" si="264"/>
        <v>0</v>
      </c>
      <c r="U220" s="280">
        <f t="shared" si="265"/>
        <v>0</v>
      </c>
      <c r="V220" s="280">
        <f t="shared" si="266"/>
        <v>0</v>
      </c>
      <c r="W220" s="281">
        <f t="shared" si="267"/>
        <v>7.586206896551724E-2</v>
      </c>
    </row>
    <row r="221" spans="1:23" ht="12.75" hidden="1">
      <c r="A221" s="269" t="s">
        <v>4654</v>
      </c>
      <c r="B221" s="269" t="s">
        <v>650</v>
      </c>
      <c r="C221" s="276">
        <v>2010</v>
      </c>
      <c r="D221" s="269">
        <v>1</v>
      </c>
      <c r="E221" s="269">
        <v>16</v>
      </c>
      <c r="F221" s="283">
        <v>2</v>
      </c>
      <c r="G221" s="286">
        <v>0</v>
      </c>
      <c r="H221" s="283">
        <v>0</v>
      </c>
      <c r="I221" s="283">
        <v>0</v>
      </c>
      <c r="J221" s="283">
        <v>0</v>
      </c>
      <c r="K221" s="278">
        <f t="shared" si="260"/>
        <v>2</v>
      </c>
      <c r="L221" s="269">
        <f t="shared" ref="L221:P221" si="282">L220+F221</f>
        <v>26</v>
      </c>
      <c r="M221" s="269">
        <f t="shared" si="282"/>
        <v>9</v>
      </c>
      <c r="N221" s="269">
        <f t="shared" si="282"/>
        <v>0</v>
      </c>
      <c r="O221" s="269">
        <f t="shared" si="282"/>
        <v>0</v>
      </c>
      <c r="P221" s="269">
        <f t="shared" si="282"/>
        <v>0</v>
      </c>
      <c r="Q221" s="279">
        <f t="shared" si="2"/>
        <v>35</v>
      </c>
      <c r="R221" s="280">
        <f t="shared" si="262"/>
        <v>5.9770114942528735E-2</v>
      </c>
      <c r="S221" s="280">
        <f t="shared" si="263"/>
        <v>2.0689655172413793E-2</v>
      </c>
      <c r="T221" s="280">
        <f t="shared" si="264"/>
        <v>0</v>
      </c>
      <c r="U221" s="280">
        <f t="shared" si="265"/>
        <v>0</v>
      </c>
      <c r="V221" s="280">
        <f t="shared" si="266"/>
        <v>0</v>
      </c>
      <c r="W221" s="281">
        <f t="shared" si="267"/>
        <v>8.0459770114942528E-2</v>
      </c>
    </row>
    <row r="222" spans="1:23" ht="12.75" hidden="1">
      <c r="A222" s="269" t="s">
        <v>4654</v>
      </c>
      <c r="B222" s="269" t="s">
        <v>650</v>
      </c>
      <c r="C222" s="276">
        <v>2010</v>
      </c>
      <c r="D222" s="269">
        <v>1</v>
      </c>
      <c r="E222" s="269">
        <v>17</v>
      </c>
      <c r="F222" s="34">
        <v>3</v>
      </c>
      <c r="G222" s="289">
        <v>0</v>
      </c>
      <c r="H222" s="34">
        <v>0</v>
      </c>
      <c r="I222" s="34">
        <v>3</v>
      </c>
      <c r="J222" s="34">
        <v>0</v>
      </c>
      <c r="K222" s="278">
        <f t="shared" si="260"/>
        <v>6</v>
      </c>
      <c r="L222" s="269">
        <f t="shared" ref="L222:P222" si="283">L221+F222</f>
        <v>29</v>
      </c>
      <c r="M222" s="269">
        <f t="shared" si="283"/>
        <v>9</v>
      </c>
      <c r="N222" s="269">
        <f t="shared" si="283"/>
        <v>0</v>
      </c>
      <c r="O222" s="269">
        <f t="shared" si="283"/>
        <v>3</v>
      </c>
      <c r="P222" s="269">
        <f t="shared" si="283"/>
        <v>0</v>
      </c>
      <c r="Q222" s="279">
        <f t="shared" si="2"/>
        <v>41</v>
      </c>
      <c r="R222" s="280">
        <f t="shared" si="262"/>
        <v>6.6666666666666666E-2</v>
      </c>
      <c r="S222" s="280">
        <f t="shared" si="263"/>
        <v>2.0689655172413793E-2</v>
      </c>
      <c r="T222" s="280">
        <f t="shared" si="264"/>
        <v>0</v>
      </c>
      <c r="U222" s="280">
        <f t="shared" si="265"/>
        <v>6.8965517241379309E-3</v>
      </c>
      <c r="V222" s="280">
        <f t="shared" si="266"/>
        <v>0</v>
      </c>
      <c r="W222" s="281">
        <f t="shared" si="267"/>
        <v>9.4252873563218389E-2</v>
      </c>
    </row>
    <row r="223" spans="1:23" ht="12.75" hidden="1">
      <c r="A223" s="269" t="s">
        <v>4654</v>
      </c>
      <c r="B223" s="269" t="s">
        <v>650</v>
      </c>
      <c r="C223" s="276">
        <v>2010</v>
      </c>
      <c r="D223" s="269">
        <v>1</v>
      </c>
      <c r="E223" s="269">
        <v>18</v>
      </c>
      <c r="F223" s="34">
        <v>18</v>
      </c>
      <c r="G223" s="289">
        <v>0</v>
      </c>
      <c r="H223" s="34">
        <v>0</v>
      </c>
      <c r="I223" s="34">
        <v>0</v>
      </c>
      <c r="J223" s="34">
        <v>0</v>
      </c>
      <c r="K223" s="278">
        <f t="shared" si="260"/>
        <v>18</v>
      </c>
      <c r="L223" s="269">
        <f t="shared" ref="L223:P223" si="284">L222+F223</f>
        <v>47</v>
      </c>
      <c r="M223" s="269">
        <f t="shared" si="284"/>
        <v>9</v>
      </c>
      <c r="N223" s="269">
        <f t="shared" si="284"/>
        <v>0</v>
      </c>
      <c r="O223" s="269">
        <f t="shared" si="284"/>
        <v>3</v>
      </c>
      <c r="P223" s="269">
        <f t="shared" si="284"/>
        <v>0</v>
      </c>
      <c r="Q223" s="279">
        <f t="shared" si="2"/>
        <v>59</v>
      </c>
      <c r="R223" s="280">
        <f t="shared" si="262"/>
        <v>0.10804597701149425</v>
      </c>
      <c r="S223" s="280">
        <f t="shared" si="263"/>
        <v>2.0689655172413793E-2</v>
      </c>
      <c r="T223" s="280">
        <f t="shared" si="264"/>
        <v>0</v>
      </c>
      <c r="U223" s="280">
        <f t="shared" si="265"/>
        <v>6.8965517241379309E-3</v>
      </c>
      <c r="V223" s="280">
        <f t="shared" si="266"/>
        <v>0</v>
      </c>
      <c r="W223" s="281">
        <f t="shared" si="267"/>
        <v>0.13563218390804599</v>
      </c>
    </row>
    <row r="224" spans="1:23" ht="12.75" hidden="1">
      <c r="A224" s="269" t="s">
        <v>4654</v>
      </c>
      <c r="B224" s="269" t="s">
        <v>650</v>
      </c>
      <c r="C224" s="276">
        <v>2010</v>
      </c>
      <c r="D224" s="269">
        <v>1</v>
      </c>
      <c r="E224" s="269">
        <v>19</v>
      </c>
      <c r="F224" s="34">
        <v>2</v>
      </c>
      <c r="G224" s="289">
        <v>2</v>
      </c>
      <c r="H224" s="34">
        <v>0</v>
      </c>
      <c r="I224" s="34">
        <v>0</v>
      </c>
      <c r="J224" s="34">
        <v>0</v>
      </c>
      <c r="K224" s="278">
        <f t="shared" si="260"/>
        <v>4</v>
      </c>
      <c r="L224" s="269">
        <f t="shared" ref="L224:P224" si="285">L223+F224</f>
        <v>49</v>
      </c>
      <c r="M224" s="269">
        <f t="shared" si="285"/>
        <v>11</v>
      </c>
      <c r="N224" s="269">
        <f t="shared" si="285"/>
        <v>0</v>
      </c>
      <c r="O224" s="269">
        <f t="shared" si="285"/>
        <v>3</v>
      </c>
      <c r="P224" s="269">
        <f t="shared" si="285"/>
        <v>0</v>
      </c>
      <c r="Q224" s="279">
        <f t="shared" si="2"/>
        <v>63</v>
      </c>
      <c r="R224" s="280">
        <f t="shared" si="262"/>
        <v>0.11264367816091954</v>
      </c>
      <c r="S224" s="280">
        <f t="shared" si="263"/>
        <v>2.528735632183908E-2</v>
      </c>
      <c r="T224" s="280">
        <f t="shared" si="264"/>
        <v>0</v>
      </c>
      <c r="U224" s="280">
        <f t="shared" si="265"/>
        <v>6.8965517241379309E-3</v>
      </c>
      <c r="V224" s="280">
        <f t="shared" si="266"/>
        <v>0</v>
      </c>
      <c r="W224" s="281">
        <f t="shared" si="267"/>
        <v>0.14482758620689656</v>
      </c>
    </row>
    <row r="225" spans="1:23" ht="12.75" hidden="1">
      <c r="A225" s="269" t="s">
        <v>4654</v>
      </c>
      <c r="B225" s="269" t="s">
        <v>650</v>
      </c>
      <c r="C225" s="276">
        <v>2010</v>
      </c>
      <c r="D225" s="269">
        <v>1</v>
      </c>
      <c r="E225" s="269">
        <v>20</v>
      </c>
      <c r="F225" s="34">
        <v>4</v>
      </c>
      <c r="G225" s="289">
        <v>3</v>
      </c>
      <c r="H225" s="34">
        <v>0</v>
      </c>
      <c r="I225" s="34">
        <v>0</v>
      </c>
      <c r="J225" s="34">
        <v>0</v>
      </c>
      <c r="K225" s="278">
        <f t="shared" si="260"/>
        <v>7</v>
      </c>
      <c r="L225" s="269">
        <f t="shared" ref="L225:P225" si="286">L224+F225</f>
        <v>53</v>
      </c>
      <c r="M225" s="269">
        <f t="shared" si="286"/>
        <v>14</v>
      </c>
      <c r="N225" s="269">
        <f t="shared" si="286"/>
        <v>0</v>
      </c>
      <c r="O225" s="269">
        <f t="shared" si="286"/>
        <v>3</v>
      </c>
      <c r="P225" s="269">
        <f t="shared" si="286"/>
        <v>0</v>
      </c>
      <c r="Q225" s="279">
        <f t="shared" si="2"/>
        <v>70</v>
      </c>
      <c r="R225" s="280">
        <f t="shared" si="262"/>
        <v>0.12183908045977011</v>
      </c>
      <c r="S225" s="280">
        <f t="shared" si="263"/>
        <v>3.2183908045977011E-2</v>
      </c>
      <c r="T225" s="280">
        <f t="shared" si="264"/>
        <v>0</v>
      </c>
      <c r="U225" s="280">
        <f t="shared" si="265"/>
        <v>6.8965517241379309E-3</v>
      </c>
      <c r="V225" s="280">
        <f t="shared" si="266"/>
        <v>0</v>
      </c>
      <c r="W225" s="281">
        <f t="shared" si="267"/>
        <v>0.16091954022988506</v>
      </c>
    </row>
    <row r="226" spans="1:23" ht="12.75" hidden="1">
      <c r="A226" s="269" t="s">
        <v>4654</v>
      </c>
      <c r="B226" s="269" t="s">
        <v>650</v>
      </c>
      <c r="C226" s="276">
        <v>2010</v>
      </c>
      <c r="D226" s="269">
        <v>1</v>
      </c>
      <c r="E226" s="269">
        <v>21</v>
      </c>
      <c r="F226" s="34">
        <v>3</v>
      </c>
      <c r="G226" s="289">
        <v>0</v>
      </c>
      <c r="H226" s="34">
        <v>0</v>
      </c>
      <c r="I226" s="34">
        <v>1</v>
      </c>
      <c r="J226" s="34">
        <v>0</v>
      </c>
      <c r="K226" s="278">
        <f t="shared" si="260"/>
        <v>4</v>
      </c>
      <c r="L226" s="269">
        <f t="shared" ref="L226:P226" si="287">L225+F226</f>
        <v>56</v>
      </c>
      <c r="M226" s="269">
        <f t="shared" si="287"/>
        <v>14</v>
      </c>
      <c r="N226" s="269">
        <f t="shared" si="287"/>
        <v>0</v>
      </c>
      <c r="O226" s="269">
        <f t="shared" si="287"/>
        <v>4</v>
      </c>
      <c r="P226" s="269">
        <f t="shared" si="287"/>
        <v>0</v>
      </c>
      <c r="Q226" s="279">
        <f t="shared" si="2"/>
        <v>74</v>
      </c>
      <c r="R226" s="280">
        <f t="shared" si="262"/>
        <v>0.12873563218390804</v>
      </c>
      <c r="S226" s="280">
        <f t="shared" si="263"/>
        <v>3.2183908045977011E-2</v>
      </c>
      <c r="T226" s="280">
        <f t="shared" si="264"/>
        <v>0</v>
      </c>
      <c r="U226" s="280">
        <f t="shared" si="265"/>
        <v>9.1954022988505746E-3</v>
      </c>
      <c r="V226" s="280">
        <f t="shared" si="266"/>
        <v>0</v>
      </c>
      <c r="W226" s="281">
        <f t="shared" si="267"/>
        <v>0.17011494252873563</v>
      </c>
    </row>
    <row r="227" spans="1:23" ht="12.75" hidden="1">
      <c r="A227" s="269" t="s">
        <v>4654</v>
      </c>
      <c r="B227" s="269" t="s">
        <v>650</v>
      </c>
      <c r="C227" s="276">
        <v>2010</v>
      </c>
      <c r="D227" s="269">
        <v>1</v>
      </c>
      <c r="E227" s="269">
        <v>22</v>
      </c>
      <c r="F227" s="34">
        <v>6</v>
      </c>
      <c r="G227" s="289">
        <v>0</v>
      </c>
      <c r="H227" s="34">
        <v>0</v>
      </c>
      <c r="I227" s="34">
        <v>1</v>
      </c>
      <c r="J227" s="34">
        <v>0</v>
      </c>
      <c r="K227" s="278">
        <f t="shared" si="260"/>
        <v>7</v>
      </c>
      <c r="L227" s="269">
        <f t="shared" ref="L227:P227" si="288">L226+F227</f>
        <v>62</v>
      </c>
      <c r="M227" s="269">
        <f t="shared" si="288"/>
        <v>14</v>
      </c>
      <c r="N227" s="269">
        <f t="shared" si="288"/>
        <v>0</v>
      </c>
      <c r="O227" s="269">
        <f t="shared" si="288"/>
        <v>5</v>
      </c>
      <c r="P227" s="269">
        <f t="shared" si="288"/>
        <v>0</v>
      </c>
      <c r="Q227" s="279">
        <f t="shared" si="2"/>
        <v>81</v>
      </c>
      <c r="R227" s="280">
        <f t="shared" si="262"/>
        <v>0.14252873563218391</v>
      </c>
      <c r="S227" s="280">
        <f t="shared" si="263"/>
        <v>3.2183908045977011E-2</v>
      </c>
      <c r="T227" s="280">
        <f t="shared" si="264"/>
        <v>0</v>
      </c>
      <c r="U227" s="280">
        <f t="shared" si="265"/>
        <v>1.1494252873563218E-2</v>
      </c>
      <c r="V227" s="280">
        <f t="shared" si="266"/>
        <v>0</v>
      </c>
      <c r="W227" s="281">
        <f t="shared" si="267"/>
        <v>0.18620689655172415</v>
      </c>
    </row>
    <row r="228" spans="1:23" ht="12.75" hidden="1">
      <c r="A228" s="269" t="s">
        <v>4654</v>
      </c>
      <c r="B228" s="269" t="s">
        <v>650</v>
      </c>
      <c r="C228" s="276">
        <v>2010</v>
      </c>
      <c r="D228" s="269">
        <v>1</v>
      </c>
      <c r="E228" s="269">
        <v>23</v>
      </c>
      <c r="F228" s="34">
        <v>2</v>
      </c>
      <c r="G228" s="289">
        <v>1</v>
      </c>
      <c r="H228" s="34">
        <v>0</v>
      </c>
      <c r="I228" s="34">
        <v>1</v>
      </c>
      <c r="J228" s="34">
        <v>0</v>
      </c>
      <c r="K228" s="278">
        <f t="shared" si="260"/>
        <v>4</v>
      </c>
      <c r="L228" s="269">
        <f t="shared" ref="L228:P228" si="289">L227+F228</f>
        <v>64</v>
      </c>
      <c r="M228" s="269">
        <f t="shared" si="289"/>
        <v>15</v>
      </c>
      <c r="N228" s="269">
        <f t="shared" si="289"/>
        <v>0</v>
      </c>
      <c r="O228" s="269">
        <f t="shared" si="289"/>
        <v>6</v>
      </c>
      <c r="P228" s="269">
        <f t="shared" si="289"/>
        <v>0</v>
      </c>
      <c r="Q228" s="279">
        <f t="shared" si="2"/>
        <v>85</v>
      </c>
      <c r="R228" s="280">
        <f t="shared" si="262"/>
        <v>0.14712643678160919</v>
      </c>
      <c r="S228" s="280">
        <f t="shared" si="263"/>
        <v>3.4482758620689655E-2</v>
      </c>
      <c r="T228" s="280">
        <f t="shared" si="264"/>
        <v>0</v>
      </c>
      <c r="U228" s="280">
        <f t="shared" si="265"/>
        <v>1.3793103448275862E-2</v>
      </c>
      <c r="V228" s="280">
        <f t="shared" si="266"/>
        <v>0</v>
      </c>
      <c r="W228" s="281">
        <f t="shared" si="267"/>
        <v>0.19540229885057472</v>
      </c>
    </row>
    <row r="229" spans="1:23" ht="12.75" hidden="1">
      <c r="A229" s="269" t="s">
        <v>4654</v>
      </c>
      <c r="B229" s="269" t="s">
        <v>650</v>
      </c>
      <c r="C229" s="276">
        <v>2010</v>
      </c>
      <c r="D229" s="269">
        <v>1</v>
      </c>
      <c r="E229" s="269">
        <v>24</v>
      </c>
      <c r="F229" s="34">
        <v>3</v>
      </c>
      <c r="G229" s="289">
        <v>0</v>
      </c>
      <c r="H229" s="34">
        <v>0</v>
      </c>
      <c r="I229" s="34">
        <v>0</v>
      </c>
      <c r="J229" s="34">
        <v>0</v>
      </c>
      <c r="K229" s="278">
        <f t="shared" si="260"/>
        <v>3</v>
      </c>
      <c r="L229" s="269">
        <f t="shared" ref="L229:P229" si="290">L228+F229</f>
        <v>67</v>
      </c>
      <c r="M229" s="269">
        <f t="shared" si="290"/>
        <v>15</v>
      </c>
      <c r="N229" s="269">
        <f t="shared" si="290"/>
        <v>0</v>
      </c>
      <c r="O229" s="269">
        <f t="shared" si="290"/>
        <v>6</v>
      </c>
      <c r="P229" s="269">
        <f t="shared" si="290"/>
        <v>0</v>
      </c>
      <c r="Q229" s="279">
        <f t="shared" si="2"/>
        <v>88</v>
      </c>
      <c r="R229" s="280">
        <f t="shared" si="262"/>
        <v>0.15402298850574714</v>
      </c>
      <c r="S229" s="280">
        <f t="shared" si="263"/>
        <v>3.4482758620689655E-2</v>
      </c>
      <c r="T229" s="280">
        <f t="shared" si="264"/>
        <v>0</v>
      </c>
      <c r="U229" s="280">
        <f t="shared" si="265"/>
        <v>1.3793103448275862E-2</v>
      </c>
      <c r="V229" s="280">
        <f t="shared" si="266"/>
        <v>0</v>
      </c>
      <c r="W229" s="281">
        <f t="shared" si="267"/>
        <v>0.20229885057471264</v>
      </c>
    </row>
    <row r="230" spans="1:23" ht="12.75" hidden="1">
      <c r="A230" s="269" t="s">
        <v>4654</v>
      </c>
      <c r="B230" s="269" t="s">
        <v>650</v>
      </c>
      <c r="C230" s="276">
        <v>2010</v>
      </c>
      <c r="D230" s="269">
        <v>1</v>
      </c>
      <c r="E230" s="269">
        <v>25</v>
      </c>
      <c r="F230" s="34">
        <v>0</v>
      </c>
      <c r="G230" s="289">
        <v>1</v>
      </c>
      <c r="H230" s="34">
        <v>0</v>
      </c>
      <c r="I230" s="34">
        <v>0</v>
      </c>
      <c r="J230" s="34">
        <v>0</v>
      </c>
      <c r="K230" s="278">
        <f t="shared" si="260"/>
        <v>1</v>
      </c>
      <c r="L230" s="269">
        <f t="shared" ref="L230:P230" si="291">L229+F230</f>
        <v>67</v>
      </c>
      <c r="M230" s="269">
        <f t="shared" si="291"/>
        <v>16</v>
      </c>
      <c r="N230" s="269">
        <f t="shared" si="291"/>
        <v>0</v>
      </c>
      <c r="O230" s="269">
        <f t="shared" si="291"/>
        <v>6</v>
      </c>
      <c r="P230" s="269">
        <f t="shared" si="291"/>
        <v>0</v>
      </c>
      <c r="Q230" s="279">
        <f t="shared" si="2"/>
        <v>89</v>
      </c>
      <c r="R230" s="280">
        <f t="shared" si="262"/>
        <v>0.15402298850574714</v>
      </c>
      <c r="S230" s="280">
        <f t="shared" si="263"/>
        <v>3.6781609195402298E-2</v>
      </c>
      <c r="T230" s="280">
        <f t="shared" si="264"/>
        <v>0</v>
      </c>
      <c r="U230" s="280">
        <f t="shared" si="265"/>
        <v>1.3793103448275862E-2</v>
      </c>
      <c r="V230" s="280">
        <f t="shared" si="266"/>
        <v>0</v>
      </c>
      <c r="W230" s="281">
        <f t="shared" si="267"/>
        <v>0.2045977011494253</v>
      </c>
    </row>
    <row r="231" spans="1:23" ht="12.75" hidden="1">
      <c r="A231" s="269" t="s">
        <v>4654</v>
      </c>
      <c r="B231" s="269" t="s">
        <v>650</v>
      </c>
      <c r="C231" s="276">
        <v>2010</v>
      </c>
      <c r="D231" s="269">
        <v>1</v>
      </c>
      <c r="E231" s="269">
        <v>26</v>
      </c>
      <c r="F231" s="34">
        <v>1</v>
      </c>
      <c r="G231" s="289">
        <v>2</v>
      </c>
      <c r="H231" s="34">
        <v>0</v>
      </c>
      <c r="I231" s="34">
        <v>1</v>
      </c>
      <c r="J231" s="34">
        <v>0</v>
      </c>
      <c r="K231" s="278">
        <f t="shared" si="260"/>
        <v>4</v>
      </c>
      <c r="L231" s="269">
        <f t="shared" ref="L231:P231" si="292">L230+F231</f>
        <v>68</v>
      </c>
      <c r="M231" s="269">
        <f t="shared" si="292"/>
        <v>18</v>
      </c>
      <c r="N231" s="269">
        <f t="shared" si="292"/>
        <v>0</v>
      </c>
      <c r="O231" s="269">
        <f t="shared" si="292"/>
        <v>7</v>
      </c>
      <c r="P231" s="269">
        <f t="shared" si="292"/>
        <v>0</v>
      </c>
      <c r="Q231" s="279">
        <f t="shared" si="2"/>
        <v>93</v>
      </c>
      <c r="R231" s="280">
        <f t="shared" si="262"/>
        <v>0.15632183908045977</v>
      </c>
      <c r="S231" s="280">
        <f t="shared" si="263"/>
        <v>4.1379310344827586E-2</v>
      </c>
      <c r="T231" s="280">
        <f t="shared" si="264"/>
        <v>0</v>
      </c>
      <c r="U231" s="280">
        <f t="shared" si="265"/>
        <v>1.6091954022988506E-2</v>
      </c>
      <c r="V231" s="280">
        <f t="shared" si="266"/>
        <v>0</v>
      </c>
      <c r="W231" s="281">
        <f t="shared" si="267"/>
        <v>0.21379310344827587</v>
      </c>
    </row>
    <row r="232" spans="1:23" ht="12.75" hidden="1">
      <c r="A232" s="269" t="s">
        <v>4654</v>
      </c>
      <c r="B232" s="269" t="s">
        <v>650</v>
      </c>
      <c r="C232" s="276">
        <v>2010</v>
      </c>
      <c r="D232" s="269">
        <v>1</v>
      </c>
      <c r="E232" s="269">
        <v>27</v>
      </c>
      <c r="F232" s="34">
        <v>1</v>
      </c>
      <c r="G232" s="289">
        <v>0</v>
      </c>
      <c r="H232" s="34">
        <v>0</v>
      </c>
      <c r="I232" s="34">
        <v>1</v>
      </c>
      <c r="J232" s="34">
        <v>0</v>
      </c>
      <c r="K232" s="278">
        <f t="shared" si="260"/>
        <v>2</v>
      </c>
      <c r="L232" s="269">
        <f t="shared" ref="L232:P232" si="293">L231+F232</f>
        <v>69</v>
      </c>
      <c r="M232" s="269">
        <f t="shared" si="293"/>
        <v>18</v>
      </c>
      <c r="N232" s="269">
        <f t="shared" si="293"/>
        <v>0</v>
      </c>
      <c r="O232" s="269">
        <f t="shared" si="293"/>
        <v>8</v>
      </c>
      <c r="P232" s="269">
        <f t="shared" si="293"/>
        <v>0</v>
      </c>
      <c r="Q232" s="279">
        <f t="shared" si="2"/>
        <v>95</v>
      </c>
      <c r="R232" s="280">
        <f t="shared" si="262"/>
        <v>0.15862068965517243</v>
      </c>
      <c r="S232" s="280">
        <f t="shared" si="263"/>
        <v>4.1379310344827586E-2</v>
      </c>
      <c r="T232" s="280">
        <f t="shared" si="264"/>
        <v>0</v>
      </c>
      <c r="U232" s="280">
        <f t="shared" si="265"/>
        <v>1.8390804597701149E-2</v>
      </c>
      <c r="V232" s="280">
        <f t="shared" si="266"/>
        <v>0</v>
      </c>
      <c r="W232" s="281">
        <f t="shared" si="267"/>
        <v>0.21839080459770116</v>
      </c>
    </row>
    <row r="233" spans="1:23" ht="12.75" hidden="1">
      <c r="A233" s="269" t="s">
        <v>4654</v>
      </c>
      <c r="B233" s="269" t="s">
        <v>650</v>
      </c>
      <c r="C233" s="276">
        <v>2010</v>
      </c>
      <c r="D233" s="269">
        <v>1</v>
      </c>
      <c r="E233" s="269">
        <v>28</v>
      </c>
      <c r="F233" s="34">
        <v>5</v>
      </c>
      <c r="G233" s="289">
        <v>0</v>
      </c>
      <c r="H233" s="34">
        <v>0</v>
      </c>
      <c r="I233" s="34">
        <v>0</v>
      </c>
      <c r="J233" s="34">
        <v>0</v>
      </c>
      <c r="K233" s="278">
        <f t="shared" si="260"/>
        <v>5</v>
      </c>
      <c r="L233" s="269">
        <f t="shared" ref="L233:P233" si="294">L232+F233</f>
        <v>74</v>
      </c>
      <c r="M233" s="269">
        <f t="shared" si="294"/>
        <v>18</v>
      </c>
      <c r="N233" s="269">
        <f t="shared" si="294"/>
        <v>0</v>
      </c>
      <c r="O233" s="269">
        <f t="shared" si="294"/>
        <v>8</v>
      </c>
      <c r="P233" s="269">
        <f t="shared" si="294"/>
        <v>0</v>
      </c>
      <c r="Q233" s="279">
        <f t="shared" si="2"/>
        <v>100</v>
      </c>
      <c r="R233" s="280">
        <f t="shared" si="262"/>
        <v>0.17011494252873563</v>
      </c>
      <c r="S233" s="280">
        <f t="shared" si="263"/>
        <v>4.1379310344827586E-2</v>
      </c>
      <c r="T233" s="280">
        <f t="shared" si="264"/>
        <v>0</v>
      </c>
      <c r="U233" s="280">
        <f t="shared" si="265"/>
        <v>1.8390804597701149E-2</v>
      </c>
      <c r="V233" s="280">
        <f t="shared" si="266"/>
        <v>0</v>
      </c>
      <c r="W233" s="281">
        <f t="shared" si="267"/>
        <v>0.22988505747126436</v>
      </c>
    </row>
    <row r="234" spans="1:23" ht="12.75" hidden="1">
      <c r="A234" s="269" t="s">
        <v>4654</v>
      </c>
      <c r="B234" s="269" t="s">
        <v>650</v>
      </c>
      <c r="C234" s="276">
        <v>2010</v>
      </c>
      <c r="D234" s="269">
        <v>1</v>
      </c>
      <c r="E234" s="269">
        <v>29</v>
      </c>
      <c r="F234" s="34">
        <v>3</v>
      </c>
      <c r="G234" s="289">
        <v>1</v>
      </c>
      <c r="H234" s="34">
        <v>0</v>
      </c>
      <c r="I234" s="34">
        <v>1</v>
      </c>
      <c r="J234" s="34">
        <v>0</v>
      </c>
      <c r="K234" s="278">
        <f t="shared" si="260"/>
        <v>5</v>
      </c>
      <c r="L234" s="269">
        <f t="shared" ref="L234:P234" si="295">L233+F234</f>
        <v>77</v>
      </c>
      <c r="M234" s="269">
        <f t="shared" si="295"/>
        <v>19</v>
      </c>
      <c r="N234" s="269">
        <f t="shared" si="295"/>
        <v>0</v>
      </c>
      <c r="O234" s="269">
        <f t="shared" si="295"/>
        <v>9</v>
      </c>
      <c r="P234" s="269">
        <f t="shared" si="295"/>
        <v>0</v>
      </c>
      <c r="Q234" s="279">
        <f t="shared" si="2"/>
        <v>105</v>
      </c>
      <c r="R234" s="280">
        <f t="shared" si="262"/>
        <v>0.17701149425287357</v>
      </c>
      <c r="S234" s="280">
        <f t="shared" si="263"/>
        <v>4.3678160919540229E-2</v>
      </c>
      <c r="T234" s="280">
        <f t="shared" si="264"/>
        <v>0</v>
      </c>
      <c r="U234" s="280">
        <f t="shared" si="265"/>
        <v>2.0689655172413793E-2</v>
      </c>
      <c r="V234" s="280">
        <f t="shared" si="266"/>
        <v>0</v>
      </c>
      <c r="W234" s="281">
        <f t="shared" si="267"/>
        <v>0.2413793103448276</v>
      </c>
    </row>
    <row r="235" spans="1:23" ht="12.75" hidden="1">
      <c r="A235" s="269" t="s">
        <v>4654</v>
      </c>
      <c r="B235" s="269" t="s">
        <v>650</v>
      </c>
      <c r="C235" s="276">
        <v>2010</v>
      </c>
      <c r="D235" s="269">
        <v>1</v>
      </c>
      <c r="E235" s="269">
        <v>30</v>
      </c>
      <c r="F235" s="34">
        <v>13</v>
      </c>
      <c r="G235" s="289">
        <v>0</v>
      </c>
      <c r="H235" s="34">
        <v>0</v>
      </c>
      <c r="I235" s="34">
        <v>2</v>
      </c>
      <c r="J235" s="34">
        <v>0</v>
      </c>
      <c r="K235" s="278">
        <f t="shared" si="260"/>
        <v>15</v>
      </c>
      <c r="L235" s="269">
        <f t="shared" ref="L235:P235" si="296">L234+F235</f>
        <v>90</v>
      </c>
      <c r="M235" s="269">
        <f t="shared" si="296"/>
        <v>19</v>
      </c>
      <c r="N235" s="269">
        <f t="shared" si="296"/>
        <v>0</v>
      </c>
      <c r="O235" s="269">
        <f t="shared" si="296"/>
        <v>11</v>
      </c>
      <c r="P235" s="269">
        <f t="shared" si="296"/>
        <v>0</v>
      </c>
      <c r="Q235" s="279">
        <f t="shared" si="2"/>
        <v>120</v>
      </c>
      <c r="R235" s="280">
        <f t="shared" si="262"/>
        <v>0.20689655172413793</v>
      </c>
      <c r="S235" s="280">
        <f t="shared" si="263"/>
        <v>4.3678160919540229E-2</v>
      </c>
      <c r="T235" s="280">
        <f t="shared" si="264"/>
        <v>0</v>
      </c>
      <c r="U235" s="280">
        <f t="shared" si="265"/>
        <v>2.528735632183908E-2</v>
      </c>
      <c r="V235" s="280">
        <f t="shared" si="266"/>
        <v>0</v>
      </c>
      <c r="W235" s="281">
        <f t="shared" si="267"/>
        <v>0.27586206896551724</v>
      </c>
    </row>
    <row r="236" spans="1:23" ht="12.75" hidden="1">
      <c r="A236" s="269" t="s">
        <v>4654</v>
      </c>
      <c r="B236" s="269" t="s">
        <v>650</v>
      </c>
      <c r="C236" s="276">
        <v>2010</v>
      </c>
      <c r="D236" s="269">
        <v>1</v>
      </c>
      <c r="E236" s="269">
        <v>31</v>
      </c>
      <c r="F236" s="34">
        <v>1</v>
      </c>
      <c r="G236" s="289">
        <v>2</v>
      </c>
      <c r="H236" s="34">
        <v>0</v>
      </c>
      <c r="I236" s="34">
        <v>0</v>
      </c>
      <c r="J236" s="34">
        <v>0</v>
      </c>
      <c r="K236" s="278">
        <f t="shared" si="260"/>
        <v>3</v>
      </c>
      <c r="L236" s="269">
        <f t="shared" ref="L236:P236" si="297">L235+F236</f>
        <v>91</v>
      </c>
      <c r="M236" s="269">
        <f t="shared" si="297"/>
        <v>21</v>
      </c>
      <c r="N236" s="269">
        <f t="shared" si="297"/>
        <v>0</v>
      </c>
      <c r="O236" s="269">
        <f t="shared" si="297"/>
        <v>11</v>
      </c>
      <c r="P236" s="269">
        <f t="shared" si="297"/>
        <v>0</v>
      </c>
      <c r="Q236" s="279">
        <f t="shared" si="2"/>
        <v>123</v>
      </c>
      <c r="R236" s="280">
        <f t="shared" si="262"/>
        <v>0.20919540229885059</v>
      </c>
      <c r="S236" s="280">
        <f t="shared" si="263"/>
        <v>4.8275862068965517E-2</v>
      </c>
      <c r="T236" s="280">
        <f t="shared" si="264"/>
        <v>0</v>
      </c>
      <c r="U236" s="280">
        <f t="shared" si="265"/>
        <v>2.528735632183908E-2</v>
      </c>
      <c r="V236" s="280">
        <f t="shared" si="266"/>
        <v>0</v>
      </c>
      <c r="W236" s="281">
        <f t="shared" si="267"/>
        <v>0.28275862068965518</v>
      </c>
    </row>
    <row r="237" spans="1:23" ht="12.75" hidden="1">
      <c r="A237" s="269" t="s">
        <v>4654</v>
      </c>
      <c r="B237" s="269" t="s">
        <v>650</v>
      </c>
      <c r="C237" s="276">
        <v>2010</v>
      </c>
      <c r="D237" s="269">
        <v>1</v>
      </c>
      <c r="E237" s="269">
        <v>32</v>
      </c>
      <c r="F237" s="34">
        <v>2</v>
      </c>
      <c r="G237" s="289">
        <v>0</v>
      </c>
      <c r="H237" s="34">
        <v>0</v>
      </c>
      <c r="I237" s="34">
        <v>0</v>
      </c>
      <c r="J237" s="34">
        <v>0</v>
      </c>
      <c r="K237" s="278">
        <f t="shared" si="260"/>
        <v>2</v>
      </c>
      <c r="L237" s="269">
        <f t="shared" ref="L237:P237" si="298">L236+F237</f>
        <v>93</v>
      </c>
      <c r="M237" s="269">
        <f t="shared" si="298"/>
        <v>21</v>
      </c>
      <c r="N237" s="269">
        <f t="shared" si="298"/>
        <v>0</v>
      </c>
      <c r="O237" s="269">
        <f t="shared" si="298"/>
        <v>11</v>
      </c>
      <c r="P237" s="269">
        <f t="shared" si="298"/>
        <v>0</v>
      </c>
      <c r="Q237" s="279">
        <f t="shared" si="2"/>
        <v>125</v>
      </c>
      <c r="R237" s="280">
        <f t="shared" si="262"/>
        <v>0.21379310344827587</v>
      </c>
      <c r="S237" s="280">
        <f t="shared" si="263"/>
        <v>4.8275862068965517E-2</v>
      </c>
      <c r="T237" s="280">
        <f t="shared" si="264"/>
        <v>0</v>
      </c>
      <c r="U237" s="280">
        <f t="shared" si="265"/>
        <v>2.528735632183908E-2</v>
      </c>
      <c r="V237" s="280">
        <f t="shared" si="266"/>
        <v>0</v>
      </c>
      <c r="W237" s="281">
        <f t="shared" si="267"/>
        <v>0.28735632183908044</v>
      </c>
    </row>
    <row r="238" spans="1:23" ht="12.75" hidden="1">
      <c r="A238" s="269" t="s">
        <v>4654</v>
      </c>
      <c r="B238" s="269" t="s">
        <v>650</v>
      </c>
      <c r="C238" s="276">
        <v>2010</v>
      </c>
      <c r="D238" s="269">
        <v>1</v>
      </c>
      <c r="E238" s="269">
        <v>33</v>
      </c>
      <c r="F238" s="34">
        <v>2</v>
      </c>
      <c r="G238" s="289">
        <v>0</v>
      </c>
      <c r="H238" s="34">
        <v>0</v>
      </c>
      <c r="I238" s="34">
        <v>4</v>
      </c>
      <c r="J238" s="34">
        <v>0</v>
      </c>
      <c r="K238" s="278">
        <f t="shared" si="260"/>
        <v>6</v>
      </c>
      <c r="L238" s="269">
        <f t="shared" ref="L238:P238" si="299">L237+F238</f>
        <v>95</v>
      </c>
      <c r="M238" s="269">
        <f t="shared" si="299"/>
        <v>21</v>
      </c>
      <c r="N238" s="269">
        <f t="shared" si="299"/>
        <v>0</v>
      </c>
      <c r="O238" s="269">
        <f t="shared" si="299"/>
        <v>15</v>
      </c>
      <c r="P238" s="269">
        <f t="shared" si="299"/>
        <v>0</v>
      </c>
      <c r="Q238" s="279">
        <f t="shared" si="2"/>
        <v>131</v>
      </c>
      <c r="R238" s="280">
        <f t="shared" ref="R238:R256" si="300">L238/SP1_IIN</f>
        <v>0.21839080459770116</v>
      </c>
      <c r="S238" s="280">
        <f t="shared" ref="S238:S256" si="301">M238/SP1_IIN</f>
        <v>4.8275862068965517E-2</v>
      </c>
      <c r="T238" s="280">
        <f t="shared" ref="T238:T256" si="302">N238/SP1_IIN</f>
        <v>0</v>
      </c>
      <c r="U238" s="280">
        <f t="shared" ref="U238:U256" si="303">O238/SP1_IIN</f>
        <v>3.4482758620689655E-2</v>
      </c>
      <c r="V238" s="280">
        <f t="shared" ref="V238:V256" si="304">P238/SP1_IIN</f>
        <v>0</v>
      </c>
      <c r="W238" s="281">
        <f t="shared" ref="W238:W256" si="305">Q238/SP1_IIN</f>
        <v>0.30114942528735633</v>
      </c>
    </row>
    <row r="239" spans="1:23" ht="12.75" hidden="1">
      <c r="A239" s="269" t="s">
        <v>4654</v>
      </c>
      <c r="B239" s="269" t="s">
        <v>650</v>
      </c>
      <c r="C239" s="276">
        <v>2010</v>
      </c>
      <c r="D239" s="269">
        <v>1</v>
      </c>
      <c r="E239" s="269">
        <v>34</v>
      </c>
      <c r="F239" s="34">
        <v>1</v>
      </c>
      <c r="G239" s="289">
        <v>0</v>
      </c>
      <c r="H239" s="34">
        <v>0</v>
      </c>
      <c r="I239" s="34">
        <v>0</v>
      </c>
      <c r="J239" s="34">
        <v>0</v>
      </c>
      <c r="K239" s="278">
        <f t="shared" si="260"/>
        <v>1</v>
      </c>
      <c r="L239" s="269">
        <f t="shared" ref="L239:P239" si="306">L238+F239</f>
        <v>96</v>
      </c>
      <c r="M239" s="269">
        <f t="shared" si="306"/>
        <v>21</v>
      </c>
      <c r="N239" s="269">
        <f t="shared" si="306"/>
        <v>0</v>
      </c>
      <c r="O239" s="269">
        <f t="shared" si="306"/>
        <v>15</v>
      </c>
      <c r="P239" s="269">
        <f t="shared" si="306"/>
        <v>0</v>
      </c>
      <c r="Q239" s="279">
        <f t="shared" si="2"/>
        <v>132</v>
      </c>
      <c r="R239" s="280">
        <f t="shared" si="300"/>
        <v>0.22068965517241379</v>
      </c>
      <c r="S239" s="280">
        <f t="shared" si="301"/>
        <v>4.8275862068965517E-2</v>
      </c>
      <c r="T239" s="280">
        <f t="shared" si="302"/>
        <v>0</v>
      </c>
      <c r="U239" s="280">
        <f t="shared" si="303"/>
        <v>3.4482758620689655E-2</v>
      </c>
      <c r="V239" s="280">
        <f t="shared" si="304"/>
        <v>0</v>
      </c>
      <c r="W239" s="281">
        <f t="shared" si="305"/>
        <v>0.30344827586206896</v>
      </c>
    </row>
    <row r="240" spans="1:23" ht="12.75" hidden="1">
      <c r="A240" s="269" t="s">
        <v>4654</v>
      </c>
      <c r="B240" s="269" t="s">
        <v>650</v>
      </c>
      <c r="C240" s="276">
        <v>2010</v>
      </c>
      <c r="D240" s="269">
        <v>1</v>
      </c>
      <c r="E240" s="269">
        <v>35</v>
      </c>
      <c r="F240" s="34">
        <v>2</v>
      </c>
      <c r="G240" s="289">
        <v>2</v>
      </c>
      <c r="H240" s="34">
        <v>0</v>
      </c>
      <c r="I240" s="34">
        <v>1</v>
      </c>
      <c r="J240" s="34">
        <v>0</v>
      </c>
      <c r="K240" s="278">
        <f t="shared" si="260"/>
        <v>5</v>
      </c>
      <c r="L240" s="269">
        <f t="shared" ref="L240:P240" si="307">L239+F240</f>
        <v>98</v>
      </c>
      <c r="M240" s="269">
        <f t="shared" si="307"/>
        <v>23</v>
      </c>
      <c r="N240" s="269">
        <f t="shared" si="307"/>
        <v>0</v>
      </c>
      <c r="O240" s="269">
        <f t="shared" si="307"/>
        <v>16</v>
      </c>
      <c r="P240" s="269">
        <f t="shared" si="307"/>
        <v>0</v>
      </c>
      <c r="Q240" s="279">
        <f t="shared" si="2"/>
        <v>137</v>
      </c>
      <c r="R240" s="280">
        <f t="shared" si="300"/>
        <v>0.22528735632183908</v>
      </c>
      <c r="S240" s="280">
        <f t="shared" si="301"/>
        <v>5.2873563218390804E-2</v>
      </c>
      <c r="T240" s="280">
        <f t="shared" si="302"/>
        <v>0</v>
      </c>
      <c r="U240" s="280">
        <f t="shared" si="303"/>
        <v>3.6781609195402298E-2</v>
      </c>
      <c r="V240" s="280">
        <f t="shared" si="304"/>
        <v>0</v>
      </c>
      <c r="W240" s="281">
        <f t="shared" si="305"/>
        <v>0.31494252873563217</v>
      </c>
    </row>
    <row r="241" spans="1:23" ht="12.75" hidden="1">
      <c r="A241" s="269" t="s">
        <v>4654</v>
      </c>
      <c r="B241" s="269" t="s">
        <v>650</v>
      </c>
      <c r="C241" s="276">
        <v>2010</v>
      </c>
      <c r="D241" s="269">
        <v>1</v>
      </c>
      <c r="E241" s="269">
        <v>36</v>
      </c>
      <c r="F241" s="34">
        <v>2</v>
      </c>
      <c r="G241" s="289">
        <v>0</v>
      </c>
      <c r="H241" s="34">
        <v>0</v>
      </c>
      <c r="I241" s="34">
        <v>2</v>
      </c>
      <c r="J241" s="34">
        <v>0</v>
      </c>
      <c r="K241" s="278">
        <f t="shared" si="260"/>
        <v>4</v>
      </c>
      <c r="L241" s="269">
        <f t="shared" ref="L241:P241" si="308">L240+F241</f>
        <v>100</v>
      </c>
      <c r="M241" s="269">
        <f t="shared" si="308"/>
        <v>23</v>
      </c>
      <c r="N241" s="269">
        <f t="shared" si="308"/>
        <v>0</v>
      </c>
      <c r="O241" s="269">
        <f t="shared" si="308"/>
        <v>18</v>
      </c>
      <c r="P241" s="269">
        <f t="shared" si="308"/>
        <v>0</v>
      </c>
      <c r="Q241" s="279">
        <f t="shared" si="2"/>
        <v>141</v>
      </c>
      <c r="R241" s="280">
        <f t="shared" si="300"/>
        <v>0.22988505747126436</v>
      </c>
      <c r="S241" s="280">
        <f t="shared" si="301"/>
        <v>5.2873563218390804E-2</v>
      </c>
      <c r="T241" s="280">
        <f t="shared" si="302"/>
        <v>0</v>
      </c>
      <c r="U241" s="280">
        <f t="shared" si="303"/>
        <v>4.1379310344827586E-2</v>
      </c>
      <c r="V241" s="280">
        <f t="shared" si="304"/>
        <v>0</v>
      </c>
      <c r="W241" s="281">
        <f t="shared" si="305"/>
        <v>0.32413793103448274</v>
      </c>
    </row>
    <row r="242" spans="1:23" ht="12.75" hidden="1">
      <c r="A242" s="269" t="s">
        <v>4654</v>
      </c>
      <c r="B242" s="269" t="s">
        <v>650</v>
      </c>
      <c r="C242" s="276">
        <v>2010</v>
      </c>
      <c r="D242" s="269">
        <v>1</v>
      </c>
      <c r="E242" s="269">
        <v>37</v>
      </c>
      <c r="F242" s="34">
        <v>1</v>
      </c>
      <c r="G242" s="289">
        <v>0</v>
      </c>
      <c r="H242" s="34">
        <v>0</v>
      </c>
      <c r="I242" s="34">
        <v>1</v>
      </c>
      <c r="J242" s="34">
        <v>0</v>
      </c>
      <c r="K242" s="278">
        <f t="shared" si="260"/>
        <v>2</v>
      </c>
      <c r="L242" s="269">
        <f t="shared" ref="L242:P242" si="309">L241+F242</f>
        <v>101</v>
      </c>
      <c r="M242" s="269">
        <f t="shared" si="309"/>
        <v>23</v>
      </c>
      <c r="N242" s="269">
        <f t="shared" si="309"/>
        <v>0</v>
      </c>
      <c r="O242" s="269">
        <f t="shared" si="309"/>
        <v>19</v>
      </c>
      <c r="P242" s="269">
        <f t="shared" si="309"/>
        <v>0</v>
      </c>
      <c r="Q242" s="279">
        <f t="shared" si="2"/>
        <v>143</v>
      </c>
      <c r="R242" s="280">
        <f t="shared" si="300"/>
        <v>0.23218390804597702</v>
      </c>
      <c r="S242" s="280">
        <f t="shared" si="301"/>
        <v>5.2873563218390804E-2</v>
      </c>
      <c r="T242" s="280">
        <f t="shared" si="302"/>
        <v>0</v>
      </c>
      <c r="U242" s="280">
        <f t="shared" si="303"/>
        <v>4.3678160919540229E-2</v>
      </c>
      <c r="V242" s="280">
        <f t="shared" si="304"/>
        <v>0</v>
      </c>
      <c r="W242" s="281">
        <f t="shared" si="305"/>
        <v>0.32873563218390806</v>
      </c>
    </row>
    <row r="243" spans="1:23" ht="12.75" hidden="1">
      <c r="A243" s="269" t="s">
        <v>4654</v>
      </c>
      <c r="B243" s="269" t="s">
        <v>650</v>
      </c>
      <c r="C243" s="276">
        <v>2010</v>
      </c>
      <c r="D243" s="269">
        <v>1</v>
      </c>
      <c r="E243" s="269">
        <v>38</v>
      </c>
      <c r="F243" s="34">
        <v>0</v>
      </c>
      <c r="G243" s="289">
        <v>0</v>
      </c>
      <c r="H243" s="34">
        <v>0</v>
      </c>
      <c r="I243" s="34">
        <v>1</v>
      </c>
      <c r="J243" s="34">
        <v>0</v>
      </c>
      <c r="K243" s="278">
        <f t="shared" si="260"/>
        <v>1</v>
      </c>
      <c r="L243" s="269">
        <f t="shared" ref="L243:P243" si="310">L242+F243</f>
        <v>101</v>
      </c>
      <c r="M243" s="269">
        <f t="shared" si="310"/>
        <v>23</v>
      </c>
      <c r="N243" s="269">
        <f t="shared" si="310"/>
        <v>0</v>
      </c>
      <c r="O243" s="269">
        <f t="shared" si="310"/>
        <v>20</v>
      </c>
      <c r="P243" s="269">
        <f t="shared" si="310"/>
        <v>0</v>
      </c>
      <c r="Q243" s="279">
        <f t="shared" si="2"/>
        <v>144</v>
      </c>
      <c r="R243" s="280">
        <f t="shared" si="300"/>
        <v>0.23218390804597702</v>
      </c>
      <c r="S243" s="280">
        <f t="shared" si="301"/>
        <v>5.2873563218390804E-2</v>
      </c>
      <c r="T243" s="280">
        <f t="shared" si="302"/>
        <v>0</v>
      </c>
      <c r="U243" s="280">
        <f t="shared" si="303"/>
        <v>4.5977011494252873E-2</v>
      </c>
      <c r="V243" s="280">
        <f t="shared" si="304"/>
        <v>0</v>
      </c>
      <c r="W243" s="281">
        <f t="shared" si="305"/>
        <v>0.33103448275862069</v>
      </c>
    </row>
    <row r="244" spans="1:23" ht="12.75" hidden="1">
      <c r="A244" s="269" t="s">
        <v>4654</v>
      </c>
      <c r="B244" s="269" t="s">
        <v>650</v>
      </c>
      <c r="C244" s="276">
        <v>2010</v>
      </c>
      <c r="D244" s="269">
        <v>1</v>
      </c>
      <c r="E244" s="269">
        <v>39</v>
      </c>
      <c r="F244" s="34">
        <v>2</v>
      </c>
      <c r="G244" s="289">
        <v>0</v>
      </c>
      <c r="H244" s="34">
        <v>0</v>
      </c>
      <c r="I244" s="34">
        <v>0</v>
      </c>
      <c r="J244" s="34">
        <v>0</v>
      </c>
      <c r="K244" s="278">
        <f t="shared" si="260"/>
        <v>2</v>
      </c>
      <c r="L244" s="269">
        <f t="shared" ref="L244:P244" si="311">L243+F244</f>
        <v>103</v>
      </c>
      <c r="M244" s="269">
        <f t="shared" si="311"/>
        <v>23</v>
      </c>
      <c r="N244" s="269">
        <f t="shared" si="311"/>
        <v>0</v>
      </c>
      <c r="O244" s="269">
        <f t="shared" si="311"/>
        <v>20</v>
      </c>
      <c r="P244" s="269">
        <f t="shared" si="311"/>
        <v>0</v>
      </c>
      <c r="Q244" s="279">
        <f t="shared" si="2"/>
        <v>146</v>
      </c>
      <c r="R244" s="280">
        <f t="shared" si="300"/>
        <v>0.23678160919540231</v>
      </c>
      <c r="S244" s="280">
        <f t="shared" si="301"/>
        <v>5.2873563218390804E-2</v>
      </c>
      <c r="T244" s="280">
        <f t="shared" si="302"/>
        <v>0</v>
      </c>
      <c r="U244" s="280">
        <f t="shared" si="303"/>
        <v>4.5977011494252873E-2</v>
      </c>
      <c r="V244" s="280">
        <f t="shared" si="304"/>
        <v>0</v>
      </c>
      <c r="W244" s="281">
        <f t="shared" si="305"/>
        <v>0.335632183908046</v>
      </c>
    </row>
    <row r="245" spans="1:23" ht="12.75" hidden="1">
      <c r="A245" s="269" t="s">
        <v>4654</v>
      </c>
      <c r="B245" s="269" t="s">
        <v>650</v>
      </c>
      <c r="C245" s="276">
        <v>2010</v>
      </c>
      <c r="D245" s="269">
        <v>1</v>
      </c>
      <c r="E245" s="269">
        <v>40</v>
      </c>
      <c r="F245" s="34">
        <v>0</v>
      </c>
      <c r="G245" s="289">
        <v>0</v>
      </c>
      <c r="H245" s="34">
        <v>0</v>
      </c>
      <c r="I245" s="34">
        <v>2</v>
      </c>
      <c r="J245" s="34">
        <v>0</v>
      </c>
      <c r="K245" s="278">
        <f t="shared" si="260"/>
        <v>2</v>
      </c>
      <c r="L245" s="269">
        <f t="shared" ref="L245:P245" si="312">L244+F245</f>
        <v>103</v>
      </c>
      <c r="M245" s="269">
        <f t="shared" si="312"/>
        <v>23</v>
      </c>
      <c r="N245" s="269">
        <f t="shared" si="312"/>
        <v>0</v>
      </c>
      <c r="O245" s="269">
        <f t="shared" si="312"/>
        <v>22</v>
      </c>
      <c r="P245" s="269">
        <f t="shared" si="312"/>
        <v>0</v>
      </c>
      <c r="Q245" s="279">
        <f t="shared" si="2"/>
        <v>148</v>
      </c>
      <c r="R245" s="280">
        <f t="shared" si="300"/>
        <v>0.23678160919540231</v>
      </c>
      <c r="S245" s="280">
        <f t="shared" si="301"/>
        <v>5.2873563218390804E-2</v>
      </c>
      <c r="T245" s="280">
        <f t="shared" si="302"/>
        <v>0</v>
      </c>
      <c r="U245" s="280">
        <f t="shared" si="303"/>
        <v>5.057471264367816E-2</v>
      </c>
      <c r="V245" s="280">
        <f t="shared" si="304"/>
        <v>0</v>
      </c>
      <c r="W245" s="281">
        <f t="shared" si="305"/>
        <v>0.34022988505747126</v>
      </c>
    </row>
    <row r="246" spans="1:23" ht="12.75" hidden="1">
      <c r="A246" s="269" t="s">
        <v>4654</v>
      </c>
      <c r="B246" s="269" t="s">
        <v>650</v>
      </c>
      <c r="C246" s="276">
        <v>2010</v>
      </c>
      <c r="D246" s="269">
        <v>1</v>
      </c>
      <c r="E246" s="269">
        <v>41</v>
      </c>
      <c r="F246" s="34">
        <v>0</v>
      </c>
      <c r="G246" s="289">
        <v>1</v>
      </c>
      <c r="H246" s="34">
        <v>0</v>
      </c>
      <c r="I246" s="34">
        <v>0</v>
      </c>
      <c r="J246" s="34">
        <v>0</v>
      </c>
      <c r="K246" s="278">
        <f t="shared" si="260"/>
        <v>1</v>
      </c>
      <c r="L246" s="269">
        <f t="shared" ref="L246:P246" si="313">L245+F246</f>
        <v>103</v>
      </c>
      <c r="M246" s="269">
        <f t="shared" si="313"/>
        <v>24</v>
      </c>
      <c r="N246" s="269">
        <f t="shared" si="313"/>
        <v>0</v>
      </c>
      <c r="O246" s="269">
        <f t="shared" si="313"/>
        <v>22</v>
      </c>
      <c r="P246" s="269">
        <f t="shared" si="313"/>
        <v>0</v>
      </c>
      <c r="Q246" s="279">
        <f t="shared" si="2"/>
        <v>149</v>
      </c>
      <c r="R246" s="280">
        <f t="shared" si="300"/>
        <v>0.23678160919540231</v>
      </c>
      <c r="S246" s="280">
        <f t="shared" si="301"/>
        <v>5.5172413793103448E-2</v>
      </c>
      <c r="T246" s="280">
        <f t="shared" si="302"/>
        <v>0</v>
      </c>
      <c r="U246" s="280">
        <f t="shared" si="303"/>
        <v>5.057471264367816E-2</v>
      </c>
      <c r="V246" s="280">
        <f t="shared" si="304"/>
        <v>0</v>
      </c>
      <c r="W246" s="281">
        <f t="shared" si="305"/>
        <v>0.34252873563218389</v>
      </c>
    </row>
    <row r="247" spans="1:23" ht="12.75" hidden="1">
      <c r="A247" s="269" t="s">
        <v>4654</v>
      </c>
      <c r="B247" s="269" t="s">
        <v>650</v>
      </c>
      <c r="C247" s="276">
        <v>2010</v>
      </c>
      <c r="D247" s="269">
        <v>1</v>
      </c>
      <c r="E247" s="269">
        <v>42</v>
      </c>
      <c r="F247" s="34">
        <v>0</v>
      </c>
      <c r="G247" s="289">
        <v>0</v>
      </c>
      <c r="H247" s="34">
        <v>0</v>
      </c>
      <c r="I247" s="34">
        <v>0</v>
      </c>
      <c r="J247" s="34">
        <v>0</v>
      </c>
      <c r="K247" s="278">
        <f t="shared" si="260"/>
        <v>0</v>
      </c>
      <c r="L247" s="269">
        <f t="shared" ref="L247:P247" si="314">L246+F247</f>
        <v>103</v>
      </c>
      <c r="M247" s="269">
        <f t="shared" si="314"/>
        <v>24</v>
      </c>
      <c r="N247" s="269">
        <f t="shared" si="314"/>
        <v>0</v>
      </c>
      <c r="O247" s="269">
        <f t="shared" si="314"/>
        <v>22</v>
      </c>
      <c r="P247" s="269">
        <f t="shared" si="314"/>
        <v>0</v>
      </c>
      <c r="Q247" s="279">
        <f t="shared" si="2"/>
        <v>149</v>
      </c>
      <c r="R247" s="280">
        <f t="shared" si="300"/>
        <v>0.23678160919540231</v>
      </c>
      <c r="S247" s="280">
        <f t="shared" si="301"/>
        <v>5.5172413793103448E-2</v>
      </c>
      <c r="T247" s="280">
        <f t="shared" si="302"/>
        <v>0</v>
      </c>
      <c r="U247" s="280">
        <f t="shared" si="303"/>
        <v>5.057471264367816E-2</v>
      </c>
      <c r="V247" s="280">
        <f t="shared" si="304"/>
        <v>0</v>
      </c>
      <c r="W247" s="281">
        <f t="shared" si="305"/>
        <v>0.34252873563218389</v>
      </c>
    </row>
    <row r="248" spans="1:23" ht="12.75" hidden="1">
      <c r="A248" s="269" t="s">
        <v>4654</v>
      </c>
      <c r="B248" s="269" t="s">
        <v>650</v>
      </c>
      <c r="C248" s="276">
        <v>2010</v>
      </c>
      <c r="D248" s="269">
        <v>1</v>
      </c>
      <c r="E248" s="269">
        <v>43</v>
      </c>
      <c r="F248" s="34">
        <v>0</v>
      </c>
      <c r="G248" s="289">
        <v>0</v>
      </c>
      <c r="H248" s="34">
        <v>0</v>
      </c>
      <c r="I248" s="34">
        <v>0</v>
      </c>
      <c r="J248" s="34">
        <v>0</v>
      </c>
      <c r="K248" s="278">
        <f t="shared" si="260"/>
        <v>0</v>
      </c>
      <c r="L248" s="269">
        <f t="shared" ref="L248:P248" si="315">L247+F248</f>
        <v>103</v>
      </c>
      <c r="M248" s="269">
        <f t="shared" si="315"/>
        <v>24</v>
      </c>
      <c r="N248" s="269">
        <f t="shared" si="315"/>
        <v>0</v>
      </c>
      <c r="O248" s="269">
        <f t="shared" si="315"/>
        <v>22</v>
      </c>
      <c r="P248" s="269">
        <f t="shared" si="315"/>
        <v>0</v>
      </c>
      <c r="Q248" s="279">
        <f t="shared" si="2"/>
        <v>149</v>
      </c>
      <c r="R248" s="280">
        <f t="shared" si="300"/>
        <v>0.23678160919540231</v>
      </c>
      <c r="S248" s="280">
        <f t="shared" si="301"/>
        <v>5.5172413793103448E-2</v>
      </c>
      <c r="T248" s="280">
        <f t="shared" si="302"/>
        <v>0</v>
      </c>
      <c r="U248" s="280">
        <f t="shared" si="303"/>
        <v>5.057471264367816E-2</v>
      </c>
      <c r="V248" s="280">
        <f t="shared" si="304"/>
        <v>0</v>
      </c>
      <c r="W248" s="281">
        <f t="shared" si="305"/>
        <v>0.34252873563218389</v>
      </c>
    </row>
    <row r="249" spans="1:23" ht="12.75" hidden="1">
      <c r="A249" s="269" t="s">
        <v>4654</v>
      </c>
      <c r="B249" s="269" t="s">
        <v>650</v>
      </c>
      <c r="C249" s="276">
        <v>2011</v>
      </c>
      <c r="D249" s="269">
        <v>1</v>
      </c>
      <c r="E249" s="269">
        <v>44</v>
      </c>
      <c r="F249" s="34">
        <v>2</v>
      </c>
      <c r="G249" s="289">
        <v>0</v>
      </c>
      <c r="H249" s="34">
        <v>0</v>
      </c>
      <c r="I249" s="34">
        <v>0</v>
      </c>
      <c r="J249" s="34">
        <v>0</v>
      </c>
      <c r="K249" s="278">
        <f t="shared" si="260"/>
        <v>2</v>
      </c>
      <c r="L249" s="269">
        <f t="shared" ref="L249:P249" si="316">L248+F249</f>
        <v>105</v>
      </c>
      <c r="M249" s="269">
        <f t="shared" si="316"/>
        <v>24</v>
      </c>
      <c r="N249" s="269">
        <f t="shared" si="316"/>
        <v>0</v>
      </c>
      <c r="O249" s="269">
        <f t="shared" si="316"/>
        <v>22</v>
      </c>
      <c r="P249" s="269">
        <f t="shared" si="316"/>
        <v>0</v>
      </c>
      <c r="Q249" s="279">
        <f t="shared" si="2"/>
        <v>151</v>
      </c>
      <c r="R249" s="280">
        <f t="shared" si="300"/>
        <v>0.2413793103448276</v>
      </c>
      <c r="S249" s="280">
        <f t="shared" si="301"/>
        <v>5.5172413793103448E-2</v>
      </c>
      <c r="T249" s="280">
        <f t="shared" si="302"/>
        <v>0</v>
      </c>
      <c r="U249" s="280">
        <f t="shared" si="303"/>
        <v>5.057471264367816E-2</v>
      </c>
      <c r="V249" s="280">
        <f t="shared" si="304"/>
        <v>0</v>
      </c>
      <c r="W249" s="281">
        <f t="shared" si="305"/>
        <v>0.3471264367816092</v>
      </c>
    </row>
    <row r="250" spans="1:23" ht="12.75" hidden="1">
      <c r="A250" s="269" t="s">
        <v>4654</v>
      </c>
      <c r="B250" s="269" t="s">
        <v>650</v>
      </c>
      <c r="C250" s="276">
        <v>2011</v>
      </c>
      <c r="D250" s="269">
        <v>1</v>
      </c>
      <c r="E250" s="269">
        <v>45</v>
      </c>
      <c r="F250" s="34">
        <v>1</v>
      </c>
      <c r="G250" s="289">
        <v>0</v>
      </c>
      <c r="H250" s="34">
        <v>0</v>
      </c>
      <c r="I250" s="34">
        <v>0</v>
      </c>
      <c r="J250" s="34">
        <v>0</v>
      </c>
      <c r="K250" s="278">
        <f t="shared" si="260"/>
        <v>1</v>
      </c>
      <c r="L250" s="269">
        <f t="shared" ref="L250:P250" si="317">L249+F250</f>
        <v>106</v>
      </c>
      <c r="M250" s="269">
        <f t="shared" si="317"/>
        <v>24</v>
      </c>
      <c r="N250" s="269">
        <f t="shared" si="317"/>
        <v>0</v>
      </c>
      <c r="O250" s="269">
        <f t="shared" si="317"/>
        <v>22</v>
      </c>
      <c r="P250" s="269">
        <f t="shared" si="317"/>
        <v>0</v>
      </c>
      <c r="Q250" s="279">
        <f t="shared" si="2"/>
        <v>152</v>
      </c>
      <c r="R250" s="280">
        <f t="shared" si="300"/>
        <v>0.24367816091954023</v>
      </c>
      <c r="S250" s="280">
        <f t="shared" si="301"/>
        <v>5.5172413793103448E-2</v>
      </c>
      <c r="T250" s="280">
        <f t="shared" si="302"/>
        <v>0</v>
      </c>
      <c r="U250" s="280">
        <f t="shared" si="303"/>
        <v>5.057471264367816E-2</v>
      </c>
      <c r="V250" s="280">
        <f t="shared" si="304"/>
        <v>0</v>
      </c>
      <c r="W250" s="281">
        <f t="shared" si="305"/>
        <v>0.34942528735632183</v>
      </c>
    </row>
    <row r="251" spans="1:23" ht="12.75" hidden="1">
      <c r="A251" s="269" t="s">
        <v>4654</v>
      </c>
      <c r="B251" s="269" t="s">
        <v>650</v>
      </c>
      <c r="C251" s="276">
        <v>2011</v>
      </c>
      <c r="D251" s="269">
        <v>1</v>
      </c>
      <c r="E251" s="269">
        <v>46</v>
      </c>
      <c r="F251" s="34">
        <v>0</v>
      </c>
      <c r="G251" s="289">
        <v>0</v>
      </c>
      <c r="H251" s="34">
        <v>0</v>
      </c>
      <c r="I251" s="34">
        <v>0</v>
      </c>
      <c r="J251" s="34">
        <v>0</v>
      </c>
      <c r="K251" s="278">
        <f t="shared" si="260"/>
        <v>0</v>
      </c>
      <c r="L251" s="269">
        <f t="shared" ref="L251:P251" si="318">L250+F251</f>
        <v>106</v>
      </c>
      <c r="M251" s="269">
        <f t="shared" si="318"/>
        <v>24</v>
      </c>
      <c r="N251" s="269">
        <f t="shared" si="318"/>
        <v>0</v>
      </c>
      <c r="O251" s="269">
        <f t="shared" si="318"/>
        <v>22</v>
      </c>
      <c r="P251" s="269">
        <f t="shared" si="318"/>
        <v>0</v>
      </c>
      <c r="Q251" s="279">
        <f t="shared" si="2"/>
        <v>152</v>
      </c>
      <c r="R251" s="280">
        <f t="shared" si="300"/>
        <v>0.24367816091954023</v>
      </c>
      <c r="S251" s="280">
        <f t="shared" si="301"/>
        <v>5.5172413793103448E-2</v>
      </c>
      <c r="T251" s="280">
        <f t="shared" si="302"/>
        <v>0</v>
      </c>
      <c r="U251" s="280">
        <f t="shared" si="303"/>
        <v>5.057471264367816E-2</v>
      </c>
      <c r="V251" s="280">
        <f t="shared" si="304"/>
        <v>0</v>
      </c>
      <c r="W251" s="281">
        <f t="shared" si="305"/>
        <v>0.34942528735632183</v>
      </c>
    </row>
    <row r="252" spans="1:23" ht="12.75" hidden="1">
      <c r="A252" s="269" t="s">
        <v>4654</v>
      </c>
      <c r="B252" s="269" t="s">
        <v>650</v>
      </c>
      <c r="C252" s="276">
        <v>2011</v>
      </c>
      <c r="D252" s="269">
        <v>1</v>
      </c>
      <c r="E252" s="269">
        <v>47</v>
      </c>
      <c r="F252" s="34">
        <v>2</v>
      </c>
      <c r="G252" s="289">
        <v>0</v>
      </c>
      <c r="H252" s="34">
        <v>0</v>
      </c>
      <c r="I252" s="34">
        <v>0</v>
      </c>
      <c r="J252" s="34">
        <v>0</v>
      </c>
      <c r="K252" s="278">
        <f t="shared" si="260"/>
        <v>2</v>
      </c>
      <c r="L252" s="269">
        <f t="shared" ref="L252:P252" si="319">L251+F252</f>
        <v>108</v>
      </c>
      <c r="M252" s="269">
        <f t="shared" si="319"/>
        <v>24</v>
      </c>
      <c r="N252" s="269">
        <f t="shared" si="319"/>
        <v>0</v>
      </c>
      <c r="O252" s="269">
        <f t="shared" si="319"/>
        <v>22</v>
      </c>
      <c r="P252" s="269">
        <f t="shared" si="319"/>
        <v>0</v>
      </c>
      <c r="Q252" s="279">
        <f t="shared" si="2"/>
        <v>154</v>
      </c>
      <c r="R252" s="280">
        <f t="shared" si="300"/>
        <v>0.24827586206896551</v>
      </c>
      <c r="S252" s="280">
        <f t="shared" si="301"/>
        <v>5.5172413793103448E-2</v>
      </c>
      <c r="T252" s="280">
        <f t="shared" si="302"/>
        <v>0</v>
      </c>
      <c r="U252" s="280">
        <f t="shared" si="303"/>
        <v>5.057471264367816E-2</v>
      </c>
      <c r="V252" s="280">
        <f t="shared" si="304"/>
        <v>0</v>
      </c>
      <c r="W252" s="281">
        <f t="shared" si="305"/>
        <v>0.35402298850574715</v>
      </c>
    </row>
    <row r="253" spans="1:23" ht="12.75" hidden="1">
      <c r="A253" s="269" t="s">
        <v>4654</v>
      </c>
      <c r="B253" s="269" t="s">
        <v>650</v>
      </c>
      <c r="C253" s="276">
        <v>2011</v>
      </c>
      <c r="D253" s="269">
        <v>1</v>
      </c>
      <c r="E253" s="269">
        <v>48</v>
      </c>
      <c r="F253" s="34">
        <v>4</v>
      </c>
      <c r="G253" s="289">
        <v>0</v>
      </c>
      <c r="H253" s="34">
        <v>0</v>
      </c>
      <c r="I253" s="34">
        <v>0</v>
      </c>
      <c r="J253" s="34">
        <v>0</v>
      </c>
      <c r="K253" s="278">
        <f t="shared" si="260"/>
        <v>4</v>
      </c>
      <c r="L253" s="269">
        <f t="shared" ref="L253:P253" si="320">L252+F253</f>
        <v>112</v>
      </c>
      <c r="M253" s="269">
        <f t="shared" si="320"/>
        <v>24</v>
      </c>
      <c r="N253" s="269">
        <f t="shared" si="320"/>
        <v>0</v>
      </c>
      <c r="O253" s="269">
        <f t="shared" si="320"/>
        <v>22</v>
      </c>
      <c r="P253" s="269">
        <f t="shared" si="320"/>
        <v>0</v>
      </c>
      <c r="Q253" s="279">
        <f t="shared" si="2"/>
        <v>158</v>
      </c>
      <c r="R253" s="280">
        <f t="shared" si="300"/>
        <v>0.25747126436781609</v>
      </c>
      <c r="S253" s="280">
        <f t="shared" si="301"/>
        <v>5.5172413793103448E-2</v>
      </c>
      <c r="T253" s="280">
        <f t="shared" si="302"/>
        <v>0</v>
      </c>
      <c r="U253" s="280">
        <f t="shared" si="303"/>
        <v>5.057471264367816E-2</v>
      </c>
      <c r="V253" s="280">
        <f t="shared" si="304"/>
        <v>0</v>
      </c>
      <c r="W253" s="281">
        <f t="shared" si="305"/>
        <v>0.36321839080459772</v>
      </c>
    </row>
    <row r="254" spans="1:23" ht="12.75" hidden="1">
      <c r="A254" s="269" t="s">
        <v>4654</v>
      </c>
      <c r="B254" s="269" t="s">
        <v>650</v>
      </c>
      <c r="C254" s="276">
        <v>2011</v>
      </c>
      <c r="D254" s="269">
        <v>1</v>
      </c>
      <c r="E254" s="269">
        <v>49</v>
      </c>
      <c r="F254" s="34">
        <v>3</v>
      </c>
      <c r="G254" s="289">
        <v>0</v>
      </c>
      <c r="H254" s="34">
        <v>0</v>
      </c>
      <c r="I254" s="34">
        <v>1</v>
      </c>
      <c r="J254" s="34">
        <v>0</v>
      </c>
      <c r="K254" s="278">
        <f t="shared" si="260"/>
        <v>4</v>
      </c>
      <c r="L254" s="269">
        <f t="shared" ref="L254:P254" si="321">L253+F254</f>
        <v>115</v>
      </c>
      <c r="M254" s="269">
        <f t="shared" si="321"/>
        <v>24</v>
      </c>
      <c r="N254" s="269">
        <f t="shared" si="321"/>
        <v>0</v>
      </c>
      <c r="O254" s="269">
        <f t="shared" si="321"/>
        <v>23</v>
      </c>
      <c r="P254" s="269">
        <f t="shared" si="321"/>
        <v>0</v>
      </c>
      <c r="Q254" s="279">
        <f t="shared" si="2"/>
        <v>162</v>
      </c>
      <c r="R254" s="280">
        <f t="shared" si="300"/>
        <v>0.26436781609195403</v>
      </c>
      <c r="S254" s="280">
        <f t="shared" si="301"/>
        <v>5.5172413793103448E-2</v>
      </c>
      <c r="T254" s="280">
        <f t="shared" si="302"/>
        <v>0</v>
      </c>
      <c r="U254" s="280">
        <f t="shared" si="303"/>
        <v>5.2873563218390804E-2</v>
      </c>
      <c r="V254" s="280">
        <f t="shared" si="304"/>
        <v>0</v>
      </c>
      <c r="W254" s="281">
        <f t="shared" si="305"/>
        <v>0.3724137931034483</v>
      </c>
    </row>
    <row r="255" spans="1:23" ht="12.75" hidden="1">
      <c r="A255" s="269" t="s">
        <v>4654</v>
      </c>
      <c r="B255" s="269" t="s">
        <v>650</v>
      </c>
      <c r="C255" s="276">
        <v>2011</v>
      </c>
      <c r="D255" s="269">
        <v>1</v>
      </c>
      <c r="E255" s="269">
        <v>50</v>
      </c>
      <c r="F255" s="34">
        <v>3</v>
      </c>
      <c r="G255" s="289">
        <v>0</v>
      </c>
      <c r="H255" s="34">
        <v>0</v>
      </c>
      <c r="I255" s="34">
        <v>2</v>
      </c>
      <c r="J255" s="34">
        <v>0</v>
      </c>
      <c r="K255" s="278">
        <f t="shared" si="260"/>
        <v>5</v>
      </c>
      <c r="L255" s="269">
        <f t="shared" ref="L255:P255" si="322">L254+F255</f>
        <v>118</v>
      </c>
      <c r="M255" s="269">
        <f t="shared" si="322"/>
        <v>24</v>
      </c>
      <c r="N255" s="269">
        <f t="shared" si="322"/>
        <v>0</v>
      </c>
      <c r="O255" s="269">
        <f t="shared" si="322"/>
        <v>25</v>
      </c>
      <c r="P255" s="269">
        <f t="shared" si="322"/>
        <v>0</v>
      </c>
      <c r="Q255" s="279">
        <f t="shared" si="2"/>
        <v>167</v>
      </c>
      <c r="R255" s="280">
        <f t="shared" si="300"/>
        <v>0.27126436781609198</v>
      </c>
      <c r="S255" s="280">
        <f t="shared" si="301"/>
        <v>5.5172413793103448E-2</v>
      </c>
      <c r="T255" s="280">
        <f t="shared" si="302"/>
        <v>0</v>
      </c>
      <c r="U255" s="280">
        <f t="shared" si="303"/>
        <v>5.7471264367816091E-2</v>
      </c>
      <c r="V255" s="280">
        <f t="shared" si="304"/>
        <v>0</v>
      </c>
      <c r="W255" s="281">
        <f t="shared" si="305"/>
        <v>0.3839080459770115</v>
      </c>
    </row>
    <row r="256" spans="1:23" ht="12.75" hidden="1">
      <c r="A256" s="269" t="s">
        <v>4654</v>
      </c>
      <c r="B256" s="269" t="s">
        <v>650</v>
      </c>
      <c r="C256" s="276">
        <v>2011</v>
      </c>
      <c r="D256" s="269">
        <v>1</v>
      </c>
      <c r="E256" s="269">
        <v>51</v>
      </c>
      <c r="F256" s="34">
        <v>4</v>
      </c>
      <c r="G256" s="289">
        <v>0</v>
      </c>
      <c r="H256" s="34">
        <v>0</v>
      </c>
      <c r="I256" s="34">
        <v>0</v>
      </c>
      <c r="J256" s="34">
        <v>0</v>
      </c>
      <c r="K256" s="278">
        <f t="shared" si="260"/>
        <v>4</v>
      </c>
      <c r="L256" s="269">
        <f t="shared" ref="L256:P256" si="323">L255+F256</f>
        <v>122</v>
      </c>
      <c r="M256" s="269">
        <f t="shared" si="323"/>
        <v>24</v>
      </c>
      <c r="N256" s="269">
        <f t="shared" si="323"/>
        <v>0</v>
      </c>
      <c r="O256" s="269">
        <f t="shared" si="323"/>
        <v>25</v>
      </c>
      <c r="P256" s="269">
        <f t="shared" si="323"/>
        <v>0</v>
      </c>
      <c r="Q256" s="279">
        <f t="shared" si="2"/>
        <v>171</v>
      </c>
      <c r="R256" s="280">
        <f t="shared" si="300"/>
        <v>0.28045977011494255</v>
      </c>
      <c r="S256" s="280">
        <f t="shared" si="301"/>
        <v>5.5172413793103448E-2</v>
      </c>
      <c r="T256" s="280">
        <f t="shared" si="302"/>
        <v>0</v>
      </c>
      <c r="U256" s="280">
        <f t="shared" si="303"/>
        <v>5.7471264367816091E-2</v>
      </c>
      <c r="V256" s="280">
        <f t="shared" si="304"/>
        <v>0</v>
      </c>
      <c r="W256" s="281">
        <f t="shared" si="305"/>
        <v>0.39310344827586208</v>
      </c>
    </row>
    <row r="257" spans="1:30" ht="12.75" hidden="1">
      <c r="A257" s="269" t="s">
        <v>4655</v>
      </c>
      <c r="B257" s="269" t="s">
        <v>650</v>
      </c>
      <c r="C257" s="276">
        <v>2014</v>
      </c>
      <c r="D257" s="269">
        <v>1</v>
      </c>
      <c r="E257" s="269">
        <v>1</v>
      </c>
      <c r="F257" s="286">
        <v>2</v>
      </c>
      <c r="G257" s="286">
        <v>1</v>
      </c>
      <c r="H257" s="283">
        <v>0</v>
      </c>
      <c r="I257" s="286">
        <v>0</v>
      </c>
      <c r="J257" s="283">
        <v>0</v>
      </c>
      <c r="K257" s="278">
        <f>SUM(F257:J257)</f>
        <v>3</v>
      </c>
      <c r="L257" s="269">
        <f t="shared" ref="L257:P257" si="324">F257</f>
        <v>2</v>
      </c>
      <c r="M257" s="269">
        <f t="shared" si="324"/>
        <v>1</v>
      </c>
      <c r="N257" s="269">
        <f t="shared" si="324"/>
        <v>0</v>
      </c>
      <c r="O257" s="269">
        <f t="shared" si="324"/>
        <v>0</v>
      </c>
      <c r="P257" s="269">
        <f t="shared" si="324"/>
        <v>0</v>
      </c>
      <c r="Q257" s="279">
        <f t="shared" si="2"/>
        <v>3</v>
      </c>
      <c r="R257" s="280">
        <f t="shared" ref="R257:R288" si="325">L257/MB2_IIN</f>
        <v>3.4071550255536627E-3</v>
      </c>
      <c r="S257" s="280">
        <f t="shared" ref="S257:S288" si="326">M257/MB2_IIN</f>
        <v>1.7035775127768314E-3</v>
      </c>
      <c r="T257" s="280">
        <f t="shared" ref="T257:T288" si="327">N257/MB2_IIN</f>
        <v>0</v>
      </c>
      <c r="U257" s="280">
        <f t="shared" ref="U257:U288" si="328">O257/MB2_IIN</f>
        <v>0</v>
      </c>
      <c r="V257" s="280">
        <f t="shared" ref="V257:V288" si="329">P257/MB2_IIN</f>
        <v>0</v>
      </c>
      <c r="W257" s="281">
        <f t="shared" ref="W257:W288" si="330">Q257/MB2_IIN</f>
        <v>5.1107325383304937E-3</v>
      </c>
    </row>
    <row r="258" spans="1:30" ht="12.75" hidden="1">
      <c r="A258" s="269" t="s">
        <v>4655</v>
      </c>
      <c r="B258" s="269" t="s">
        <v>650</v>
      </c>
      <c r="C258" s="276">
        <v>2014</v>
      </c>
      <c r="D258" s="269">
        <v>1</v>
      </c>
      <c r="E258" s="269">
        <v>2</v>
      </c>
      <c r="F258" s="286">
        <v>16</v>
      </c>
      <c r="G258" s="286">
        <v>4</v>
      </c>
      <c r="H258" s="283">
        <v>0</v>
      </c>
      <c r="I258" s="286">
        <v>0</v>
      </c>
      <c r="J258" s="283">
        <v>0</v>
      </c>
      <c r="K258" s="278">
        <f t="shared" ref="K258:K289" si="331">SUM(F258:I258)</f>
        <v>20</v>
      </c>
      <c r="L258" s="269">
        <f t="shared" ref="L258:P258" si="332">L257+F258</f>
        <v>18</v>
      </c>
      <c r="M258" s="269">
        <f t="shared" si="332"/>
        <v>5</v>
      </c>
      <c r="N258" s="269">
        <f t="shared" si="332"/>
        <v>0</v>
      </c>
      <c r="O258" s="269">
        <f t="shared" si="332"/>
        <v>0</v>
      </c>
      <c r="P258" s="269">
        <f t="shared" si="332"/>
        <v>0</v>
      </c>
      <c r="Q258" s="279">
        <f t="shared" si="2"/>
        <v>23</v>
      </c>
      <c r="R258" s="280">
        <f t="shared" si="325"/>
        <v>3.0664395229982964E-2</v>
      </c>
      <c r="S258" s="280">
        <f t="shared" si="326"/>
        <v>8.5178875638841564E-3</v>
      </c>
      <c r="T258" s="280">
        <f t="shared" si="327"/>
        <v>0</v>
      </c>
      <c r="U258" s="280">
        <f t="shared" si="328"/>
        <v>0</v>
      </c>
      <c r="V258" s="280">
        <f t="shared" si="329"/>
        <v>0</v>
      </c>
      <c r="W258" s="281">
        <f t="shared" si="330"/>
        <v>3.9182282793867124E-2</v>
      </c>
    </row>
    <row r="259" spans="1:30" ht="12.75" hidden="1">
      <c r="A259" s="269" t="s">
        <v>4655</v>
      </c>
      <c r="B259" s="269" t="s">
        <v>650</v>
      </c>
      <c r="C259" s="276">
        <v>2014</v>
      </c>
      <c r="D259" s="269">
        <v>1</v>
      </c>
      <c r="E259" s="269">
        <v>3</v>
      </c>
      <c r="F259" s="286">
        <v>23</v>
      </c>
      <c r="G259" s="286">
        <v>0</v>
      </c>
      <c r="H259" s="283">
        <v>0</v>
      </c>
      <c r="I259" s="286">
        <v>0</v>
      </c>
      <c r="J259" s="283">
        <v>0</v>
      </c>
      <c r="K259" s="278">
        <f t="shared" si="331"/>
        <v>23</v>
      </c>
      <c r="L259" s="269">
        <f t="shared" ref="L259:P259" si="333">L258+F259</f>
        <v>41</v>
      </c>
      <c r="M259" s="269">
        <f t="shared" si="333"/>
        <v>5</v>
      </c>
      <c r="N259" s="269">
        <f t="shared" si="333"/>
        <v>0</v>
      </c>
      <c r="O259" s="269">
        <f t="shared" si="333"/>
        <v>0</v>
      </c>
      <c r="P259" s="269">
        <f t="shared" si="333"/>
        <v>0</v>
      </c>
      <c r="Q259" s="279">
        <f t="shared" si="2"/>
        <v>46</v>
      </c>
      <c r="R259" s="280">
        <f t="shared" si="325"/>
        <v>6.9846678023850084E-2</v>
      </c>
      <c r="S259" s="280">
        <f t="shared" si="326"/>
        <v>8.5178875638841564E-3</v>
      </c>
      <c r="T259" s="280">
        <f t="shared" si="327"/>
        <v>0</v>
      </c>
      <c r="U259" s="280">
        <f t="shared" si="328"/>
        <v>0</v>
      </c>
      <c r="V259" s="280">
        <f t="shared" si="329"/>
        <v>0</v>
      </c>
      <c r="W259" s="281">
        <f t="shared" si="330"/>
        <v>7.8364565587734247E-2</v>
      </c>
    </row>
    <row r="260" spans="1:30" ht="12.75" hidden="1">
      <c r="A260" s="269" t="s">
        <v>4655</v>
      </c>
      <c r="B260" s="269" t="s">
        <v>650</v>
      </c>
      <c r="C260" s="276">
        <v>2014</v>
      </c>
      <c r="D260" s="269">
        <v>1</v>
      </c>
      <c r="E260" s="269">
        <v>4</v>
      </c>
      <c r="F260" s="286">
        <v>53</v>
      </c>
      <c r="G260" s="286">
        <v>13</v>
      </c>
      <c r="H260" s="283">
        <v>0</v>
      </c>
      <c r="I260" s="286">
        <v>0</v>
      </c>
      <c r="J260" s="283">
        <v>0</v>
      </c>
      <c r="K260" s="278">
        <f t="shared" si="331"/>
        <v>66</v>
      </c>
      <c r="L260" s="269">
        <f t="shared" ref="L260:P260" si="334">L259+F260</f>
        <v>94</v>
      </c>
      <c r="M260" s="269">
        <f t="shared" si="334"/>
        <v>18</v>
      </c>
      <c r="N260" s="269">
        <f t="shared" si="334"/>
        <v>0</v>
      </c>
      <c r="O260" s="269">
        <f t="shared" si="334"/>
        <v>0</v>
      </c>
      <c r="P260" s="269">
        <f t="shared" si="334"/>
        <v>0</v>
      </c>
      <c r="Q260" s="279">
        <f t="shared" si="2"/>
        <v>112</v>
      </c>
      <c r="R260" s="280">
        <f t="shared" si="325"/>
        <v>0.16013628620102216</v>
      </c>
      <c r="S260" s="280">
        <f t="shared" si="326"/>
        <v>3.0664395229982964E-2</v>
      </c>
      <c r="T260" s="280">
        <f t="shared" si="327"/>
        <v>0</v>
      </c>
      <c r="U260" s="280">
        <f t="shared" si="328"/>
        <v>0</v>
      </c>
      <c r="V260" s="280">
        <f t="shared" si="329"/>
        <v>0</v>
      </c>
      <c r="W260" s="281">
        <f t="shared" si="330"/>
        <v>0.19080068143100512</v>
      </c>
    </row>
    <row r="261" spans="1:30" ht="12.75" hidden="1">
      <c r="A261" s="269" t="s">
        <v>4655</v>
      </c>
      <c r="B261" s="269" t="s">
        <v>650</v>
      </c>
      <c r="C261" s="276">
        <v>2014</v>
      </c>
      <c r="D261" s="269">
        <v>1</v>
      </c>
      <c r="E261" s="269">
        <v>5</v>
      </c>
      <c r="F261" s="286">
        <v>14</v>
      </c>
      <c r="G261" s="286">
        <v>0</v>
      </c>
      <c r="H261" s="283">
        <v>0</v>
      </c>
      <c r="I261" s="286">
        <v>0</v>
      </c>
      <c r="J261" s="283">
        <v>0</v>
      </c>
      <c r="K261" s="278">
        <f t="shared" si="331"/>
        <v>14</v>
      </c>
      <c r="L261" s="269">
        <f t="shared" ref="L261:P261" si="335">L260+F261</f>
        <v>108</v>
      </c>
      <c r="M261" s="269">
        <f t="shared" si="335"/>
        <v>18</v>
      </c>
      <c r="N261" s="269">
        <f t="shared" si="335"/>
        <v>0</v>
      </c>
      <c r="O261" s="269">
        <f t="shared" si="335"/>
        <v>0</v>
      </c>
      <c r="P261" s="269">
        <f t="shared" si="335"/>
        <v>0</v>
      </c>
      <c r="Q261" s="279">
        <f t="shared" si="2"/>
        <v>126</v>
      </c>
      <c r="R261" s="280">
        <f t="shared" si="325"/>
        <v>0.18398637137989779</v>
      </c>
      <c r="S261" s="280">
        <f t="shared" si="326"/>
        <v>3.0664395229982964E-2</v>
      </c>
      <c r="T261" s="280">
        <f t="shared" si="327"/>
        <v>0</v>
      </c>
      <c r="U261" s="280">
        <f t="shared" si="328"/>
        <v>0</v>
      </c>
      <c r="V261" s="280">
        <f t="shared" si="329"/>
        <v>0</v>
      </c>
      <c r="W261" s="281">
        <f t="shared" si="330"/>
        <v>0.21465076660988075</v>
      </c>
    </row>
    <row r="262" spans="1:30" ht="12.75" hidden="1">
      <c r="A262" s="269" t="s">
        <v>4655</v>
      </c>
      <c r="B262" s="269" t="s">
        <v>650</v>
      </c>
      <c r="C262" s="276">
        <v>2014</v>
      </c>
      <c r="D262" s="269">
        <v>1</v>
      </c>
      <c r="E262" s="269">
        <v>6</v>
      </c>
      <c r="F262" s="286">
        <v>17</v>
      </c>
      <c r="G262" s="286">
        <v>3</v>
      </c>
      <c r="H262" s="283">
        <v>0</v>
      </c>
      <c r="I262" s="286">
        <v>0</v>
      </c>
      <c r="J262" s="283">
        <v>0</v>
      </c>
      <c r="K262" s="278">
        <f t="shared" si="331"/>
        <v>20</v>
      </c>
      <c r="L262" s="269">
        <f t="shared" ref="L262:P262" si="336">L261+F262</f>
        <v>125</v>
      </c>
      <c r="M262" s="269">
        <f t="shared" si="336"/>
        <v>21</v>
      </c>
      <c r="N262" s="269">
        <f t="shared" si="336"/>
        <v>0</v>
      </c>
      <c r="O262" s="269">
        <f t="shared" si="336"/>
        <v>0</v>
      </c>
      <c r="P262" s="269">
        <f t="shared" si="336"/>
        <v>0</v>
      </c>
      <c r="Q262" s="279">
        <f t="shared" si="2"/>
        <v>146</v>
      </c>
      <c r="R262" s="280">
        <f t="shared" si="325"/>
        <v>0.21294718909710392</v>
      </c>
      <c r="S262" s="280">
        <f t="shared" si="326"/>
        <v>3.5775127768313458E-2</v>
      </c>
      <c r="T262" s="280">
        <f t="shared" si="327"/>
        <v>0</v>
      </c>
      <c r="U262" s="280">
        <f t="shared" si="328"/>
        <v>0</v>
      </c>
      <c r="V262" s="280">
        <f t="shared" si="329"/>
        <v>0</v>
      </c>
      <c r="W262" s="281">
        <f t="shared" si="330"/>
        <v>0.24872231686541738</v>
      </c>
    </row>
    <row r="263" spans="1:30" ht="12.75" hidden="1">
      <c r="A263" s="269" t="s">
        <v>4655</v>
      </c>
      <c r="B263" s="269" t="s">
        <v>650</v>
      </c>
      <c r="C263" s="276">
        <v>2014</v>
      </c>
      <c r="D263" s="269">
        <v>1</v>
      </c>
      <c r="E263" s="269">
        <v>7</v>
      </c>
      <c r="F263" s="286">
        <v>25</v>
      </c>
      <c r="G263" s="286">
        <v>2</v>
      </c>
      <c r="H263" s="283">
        <v>0</v>
      </c>
      <c r="I263" s="286">
        <v>0</v>
      </c>
      <c r="J263" s="283">
        <v>0</v>
      </c>
      <c r="K263" s="278">
        <f t="shared" si="331"/>
        <v>27</v>
      </c>
      <c r="L263" s="269">
        <f t="shared" ref="L263:P263" si="337">L262+F263</f>
        <v>150</v>
      </c>
      <c r="M263" s="269">
        <f t="shared" si="337"/>
        <v>23</v>
      </c>
      <c r="N263" s="269">
        <f t="shared" si="337"/>
        <v>0</v>
      </c>
      <c r="O263" s="269">
        <f t="shared" si="337"/>
        <v>0</v>
      </c>
      <c r="P263" s="269">
        <f t="shared" si="337"/>
        <v>0</v>
      </c>
      <c r="Q263" s="279">
        <f t="shared" si="2"/>
        <v>173</v>
      </c>
      <c r="R263" s="280">
        <f t="shared" si="325"/>
        <v>0.25553662691652468</v>
      </c>
      <c r="S263" s="280">
        <f t="shared" si="326"/>
        <v>3.9182282793867124E-2</v>
      </c>
      <c r="T263" s="280">
        <f t="shared" si="327"/>
        <v>0</v>
      </c>
      <c r="U263" s="280">
        <f t="shared" si="328"/>
        <v>0</v>
      </c>
      <c r="V263" s="280">
        <f t="shared" si="329"/>
        <v>0</v>
      </c>
      <c r="W263" s="281">
        <f t="shared" si="330"/>
        <v>0.29471890971039183</v>
      </c>
    </row>
    <row r="264" spans="1:30" ht="12.75" hidden="1">
      <c r="A264" s="269" t="s">
        <v>4655</v>
      </c>
      <c r="B264" s="269" t="s">
        <v>650</v>
      </c>
      <c r="C264" s="276">
        <v>2014</v>
      </c>
      <c r="D264" s="269">
        <v>1</v>
      </c>
      <c r="E264" s="269">
        <v>8</v>
      </c>
      <c r="F264" s="286">
        <v>50</v>
      </c>
      <c r="G264" s="286">
        <v>3</v>
      </c>
      <c r="H264" s="283">
        <v>0</v>
      </c>
      <c r="I264" s="286">
        <v>0</v>
      </c>
      <c r="J264" s="283">
        <v>0</v>
      </c>
      <c r="K264" s="278">
        <f t="shared" si="331"/>
        <v>53</v>
      </c>
      <c r="L264" s="269">
        <f t="shared" ref="L264:P264" si="338">L263+F264</f>
        <v>200</v>
      </c>
      <c r="M264" s="269">
        <f t="shared" si="338"/>
        <v>26</v>
      </c>
      <c r="N264" s="269">
        <f t="shared" si="338"/>
        <v>0</v>
      </c>
      <c r="O264" s="269">
        <f t="shared" si="338"/>
        <v>0</v>
      </c>
      <c r="P264" s="269">
        <f t="shared" si="338"/>
        <v>0</v>
      </c>
      <c r="Q264" s="279">
        <f t="shared" si="2"/>
        <v>226</v>
      </c>
      <c r="R264" s="280">
        <f t="shared" si="325"/>
        <v>0.34071550255536626</v>
      </c>
      <c r="S264" s="280">
        <f t="shared" si="326"/>
        <v>4.4293015332197615E-2</v>
      </c>
      <c r="T264" s="280">
        <f t="shared" si="327"/>
        <v>0</v>
      </c>
      <c r="U264" s="280">
        <f t="shared" si="328"/>
        <v>0</v>
      </c>
      <c r="V264" s="280">
        <f t="shared" si="329"/>
        <v>0</v>
      </c>
      <c r="W264" s="281">
        <f t="shared" si="330"/>
        <v>0.38500851788756391</v>
      </c>
    </row>
    <row r="265" spans="1:30" ht="12.75" hidden="1">
      <c r="A265" s="269" t="s">
        <v>4655</v>
      </c>
      <c r="B265" s="269" t="s">
        <v>650</v>
      </c>
      <c r="C265" s="276">
        <v>2014</v>
      </c>
      <c r="D265" s="269">
        <v>1</v>
      </c>
      <c r="E265" s="269">
        <v>9</v>
      </c>
      <c r="F265" s="286">
        <v>8</v>
      </c>
      <c r="G265" s="286">
        <v>0</v>
      </c>
      <c r="H265" s="283">
        <v>0</v>
      </c>
      <c r="I265" s="286">
        <v>0</v>
      </c>
      <c r="J265" s="283">
        <v>0</v>
      </c>
      <c r="K265" s="278">
        <f t="shared" si="331"/>
        <v>8</v>
      </c>
      <c r="L265" s="269">
        <f t="shared" ref="L265:P265" si="339">L264+F265</f>
        <v>208</v>
      </c>
      <c r="M265" s="269">
        <f t="shared" si="339"/>
        <v>26</v>
      </c>
      <c r="N265" s="269">
        <f t="shared" si="339"/>
        <v>0</v>
      </c>
      <c r="O265" s="269">
        <f t="shared" si="339"/>
        <v>0</v>
      </c>
      <c r="P265" s="269">
        <f t="shared" si="339"/>
        <v>0</v>
      </c>
      <c r="Q265" s="279">
        <f t="shared" si="2"/>
        <v>234</v>
      </c>
      <c r="R265" s="280">
        <f t="shared" si="325"/>
        <v>0.35434412265758092</v>
      </c>
      <c r="S265" s="280">
        <f t="shared" si="326"/>
        <v>4.4293015332197615E-2</v>
      </c>
      <c r="T265" s="280">
        <f t="shared" si="327"/>
        <v>0</v>
      </c>
      <c r="U265" s="280">
        <f t="shared" si="328"/>
        <v>0</v>
      </c>
      <c r="V265" s="280">
        <f t="shared" si="329"/>
        <v>0</v>
      </c>
      <c r="W265" s="281">
        <f t="shared" si="330"/>
        <v>0.39863713798977851</v>
      </c>
    </row>
    <row r="266" spans="1:30" ht="12.75" hidden="1">
      <c r="A266" s="269" t="s">
        <v>4655</v>
      </c>
      <c r="B266" s="269" t="s">
        <v>650</v>
      </c>
      <c r="C266" s="276">
        <v>2014</v>
      </c>
      <c r="D266" s="269">
        <v>1</v>
      </c>
      <c r="E266" s="269">
        <v>10</v>
      </c>
      <c r="F266" s="286">
        <v>12</v>
      </c>
      <c r="G266" s="286">
        <v>1</v>
      </c>
      <c r="H266" s="283">
        <v>0</v>
      </c>
      <c r="I266" s="286">
        <v>1</v>
      </c>
      <c r="J266" s="283">
        <v>0</v>
      </c>
      <c r="K266" s="278">
        <f t="shared" si="331"/>
        <v>14</v>
      </c>
      <c r="L266" s="269">
        <f t="shared" ref="L266:P266" si="340">L265+F266</f>
        <v>220</v>
      </c>
      <c r="M266" s="269">
        <f t="shared" si="340"/>
        <v>27</v>
      </c>
      <c r="N266" s="269">
        <f t="shared" si="340"/>
        <v>0</v>
      </c>
      <c r="O266" s="269">
        <f t="shared" si="340"/>
        <v>1</v>
      </c>
      <c r="P266" s="269">
        <f t="shared" si="340"/>
        <v>0</v>
      </c>
      <c r="Q266" s="279">
        <f t="shared" si="2"/>
        <v>248</v>
      </c>
      <c r="R266" s="280">
        <f t="shared" si="325"/>
        <v>0.37478705281090291</v>
      </c>
      <c r="S266" s="280">
        <f t="shared" si="326"/>
        <v>4.5996592844974447E-2</v>
      </c>
      <c r="T266" s="280">
        <f t="shared" si="327"/>
        <v>0</v>
      </c>
      <c r="U266" s="280">
        <f t="shared" si="328"/>
        <v>1.7035775127768314E-3</v>
      </c>
      <c r="V266" s="280">
        <f t="shared" si="329"/>
        <v>0</v>
      </c>
      <c r="W266" s="281">
        <f t="shared" si="330"/>
        <v>0.42248722316865417</v>
      </c>
    </row>
    <row r="267" spans="1:30" ht="12.75" hidden="1">
      <c r="A267" s="269" t="s">
        <v>4655</v>
      </c>
      <c r="B267" s="269" t="s">
        <v>650</v>
      </c>
      <c r="C267" s="276">
        <v>2014</v>
      </c>
      <c r="D267" s="269">
        <v>1</v>
      </c>
      <c r="E267" s="269">
        <v>11</v>
      </c>
      <c r="F267" s="286">
        <v>10</v>
      </c>
      <c r="G267" s="286">
        <v>0</v>
      </c>
      <c r="H267" s="283">
        <v>0</v>
      </c>
      <c r="I267" s="286">
        <v>1</v>
      </c>
      <c r="J267" s="283">
        <v>0</v>
      </c>
      <c r="K267" s="278">
        <f t="shared" si="331"/>
        <v>11</v>
      </c>
      <c r="L267" s="269">
        <f t="shared" ref="L267:P267" si="341">L266+F267</f>
        <v>230</v>
      </c>
      <c r="M267" s="269">
        <f t="shared" si="341"/>
        <v>27</v>
      </c>
      <c r="N267" s="269">
        <f t="shared" si="341"/>
        <v>0</v>
      </c>
      <c r="O267" s="269">
        <f t="shared" si="341"/>
        <v>2</v>
      </c>
      <c r="P267" s="269">
        <f t="shared" si="341"/>
        <v>0</v>
      </c>
      <c r="Q267" s="279">
        <f t="shared" si="2"/>
        <v>259</v>
      </c>
      <c r="R267" s="280">
        <f t="shared" si="325"/>
        <v>0.39182282793867124</v>
      </c>
      <c r="S267" s="280">
        <f t="shared" si="326"/>
        <v>4.5996592844974447E-2</v>
      </c>
      <c r="T267" s="280">
        <f t="shared" si="327"/>
        <v>0</v>
      </c>
      <c r="U267" s="280">
        <f t="shared" si="328"/>
        <v>3.4071550255536627E-3</v>
      </c>
      <c r="V267" s="280">
        <f t="shared" si="329"/>
        <v>0</v>
      </c>
      <c r="W267" s="281">
        <f t="shared" si="330"/>
        <v>0.44122657580919933</v>
      </c>
    </row>
    <row r="268" spans="1:30" ht="12.75" hidden="1">
      <c r="A268" s="269" t="s">
        <v>4655</v>
      </c>
      <c r="B268" s="269" t="s">
        <v>650</v>
      </c>
      <c r="C268" s="276">
        <v>2014</v>
      </c>
      <c r="D268" s="269">
        <v>1</v>
      </c>
      <c r="E268" s="269">
        <v>12</v>
      </c>
      <c r="F268" s="286">
        <v>5</v>
      </c>
      <c r="G268" s="286">
        <v>0</v>
      </c>
      <c r="H268" s="283">
        <v>0</v>
      </c>
      <c r="I268" s="286">
        <v>2</v>
      </c>
      <c r="J268" s="283">
        <v>0</v>
      </c>
      <c r="K268" s="278">
        <f t="shared" si="331"/>
        <v>7</v>
      </c>
      <c r="L268" s="269">
        <f t="shared" ref="L268:P268" si="342">L267+F268</f>
        <v>235</v>
      </c>
      <c r="M268" s="269">
        <f t="shared" si="342"/>
        <v>27</v>
      </c>
      <c r="N268" s="269">
        <f t="shared" si="342"/>
        <v>0</v>
      </c>
      <c r="O268" s="269">
        <f t="shared" si="342"/>
        <v>4</v>
      </c>
      <c r="P268" s="269">
        <f t="shared" si="342"/>
        <v>0</v>
      </c>
      <c r="Q268" s="279">
        <f t="shared" si="2"/>
        <v>266</v>
      </c>
      <c r="R268" s="280">
        <f t="shared" si="325"/>
        <v>0.40034071550255534</v>
      </c>
      <c r="S268" s="280">
        <f t="shared" si="326"/>
        <v>4.5996592844974447E-2</v>
      </c>
      <c r="T268" s="280">
        <f t="shared" si="327"/>
        <v>0</v>
      </c>
      <c r="U268" s="280">
        <f t="shared" si="328"/>
        <v>6.8143100511073255E-3</v>
      </c>
      <c r="V268" s="280">
        <f t="shared" si="329"/>
        <v>0</v>
      </c>
      <c r="W268" s="281">
        <f t="shared" si="330"/>
        <v>0.45315161839863716</v>
      </c>
      <c r="AB268" s="287">
        <v>41950</v>
      </c>
      <c r="AC268" s="45">
        <v>41709</v>
      </c>
      <c r="AD268" s="95">
        <f>WEEKNUM(AB268)-WEEKNUM(AC268)</f>
        <v>34</v>
      </c>
    </row>
    <row r="269" spans="1:30" ht="12.75" hidden="1">
      <c r="A269" s="269" t="s">
        <v>4655</v>
      </c>
      <c r="B269" s="269" t="s">
        <v>650</v>
      </c>
      <c r="C269" s="276">
        <v>2014</v>
      </c>
      <c r="D269" s="269">
        <v>1</v>
      </c>
      <c r="E269" s="269">
        <v>13</v>
      </c>
      <c r="F269" s="286">
        <v>8</v>
      </c>
      <c r="G269" s="286">
        <v>2</v>
      </c>
      <c r="H269" s="283">
        <v>0</v>
      </c>
      <c r="I269" s="286">
        <v>2</v>
      </c>
      <c r="J269" s="283">
        <v>0</v>
      </c>
      <c r="K269" s="278">
        <f t="shared" si="331"/>
        <v>12</v>
      </c>
      <c r="L269" s="269">
        <f t="shared" ref="L269:P269" si="343">L268+F269</f>
        <v>243</v>
      </c>
      <c r="M269" s="269">
        <f t="shared" si="343"/>
        <v>29</v>
      </c>
      <c r="N269" s="269">
        <f t="shared" si="343"/>
        <v>0</v>
      </c>
      <c r="O269" s="269">
        <f t="shared" si="343"/>
        <v>6</v>
      </c>
      <c r="P269" s="269">
        <f t="shared" si="343"/>
        <v>0</v>
      </c>
      <c r="Q269" s="279">
        <f t="shared" si="2"/>
        <v>278</v>
      </c>
      <c r="R269" s="280">
        <f t="shared" si="325"/>
        <v>0.41396933560477001</v>
      </c>
      <c r="S269" s="280">
        <f t="shared" si="326"/>
        <v>4.9403747870528106E-2</v>
      </c>
      <c r="T269" s="280">
        <f t="shared" si="327"/>
        <v>0</v>
      </c>
      <c r="U269" s="280">
        <f t="shared" si="328"/>
        <v>1.0221465076660987E-2</v>
      </c>
      <c r="V269" s="280">
        <f t="shared" si="329"/>
        <v>0</v>
      </c>
      <c r="W269" s="281">
        <f t="shared" si="330"/>
        <v>0.47359454855195909</v>
      </c>
    </row>
    <row r="270" spans="1:30" ht="12.75" hidden="1">
      <c r="A270" s="269" t="s">
        <v>4655</v>
      </c>
      <c r="B270" s="269" t="s">
        <v>650</v>
      </c>
      <c r="C270" s="276">
        <v>2014</v>
      </c>
      <c r="D270" s="269">
        <v>1</v>
      </c>
      <c r="E270" s="269">
        <v>14</v>
      </c>
      <c r="F270" s="286">
        <v>6</v>
      </c>
      <c r="G270" s="286">
        <v>0</v>
      </c>
      <c r="H270" s="283">
        <v>0</v>
      </c>
      <c r="I270" s="286">
        <v>2</v>
      </c>
      <c r="J270" s="283">
        <v>0</v>
      </c>
      <c r="K270" s="278">
        <f t="shared" si="331"/>
        <v>8</v>
      </c>
      <c r="L270" s="269">
        <f t="shared" ref="L270:P270" si="344">L269+F270</f>
        <v>249</v>
      </c>
      <c r="M270" s="269">
        <f t="shared" si="344"/>
        <v>29</v>
      </c>
      <c r="N270" s="269">
        <f t="shared" si="344"/>
        <v>0</v>
      </c>
      <c r="O270" s="269">
        <f t="shared" si="344"/>
        <v>8</v>
      </c>
      <c r="P270" s="269">
        <f t="shared" si="344"/>
        <v>0</v>
      </c>
      <c r="Q270" s="279">
        <f t="shared" si="2"/>
        <v>286</v>
      </c>
      <c r="R270" s="280">
        <f t="shared" si="325"/>
        <v>0.424190800681431</v>
      </c>
      <c r="S270" s="280">
        <f t="shared" si="326"/>
        <v>4.9403747870528106E-2</v>
      </c>
      <c r="T270" s="280">
        <f t="shared" si="327"/>
        <v>0</v>
      </c>
      <c r="U270" s="280">
        <f t="shared" si="328"/>
        <v>1.3628620102214651E-2</v>
      </c>
      <c r="V270" s="280">
        <f t="shared" si="329"/>
        <v>0</v>
      </c>
      <c r="W270" s="281">
        <f t="shared" si="330"/>
        <v>0.48722316865417375</v>
      </c>
    </row>
    <row r="271" spans="1:30" ht="12.75" hidden="1">
      <c r="A271" s="269" t="s">
        <v>4655</v>
      </c>
      <c r="B271" s="269" t="s">
        <v>650</v>
      </c>
      <c r="C271" s="276">
        <v>2014</v>
      </c>
      <c r="D271" s="269">
        <v>1</v>
      </c>
      <c r="E271" s="269">
        <v>15</v>
      </c>
      <c r="F271" s="286">
        <v>4</v>
      </c>
      <c r="G271" s="286">
        <v>2</v>
      </c>
      <c r="H271" s="283">
        <v>0</v>
      </c>
      <c r="I271" s="286">
        <v>0</v>
      </c>
      <c r="J271" s="283">
        <v>0</v>
      </c>
      <c r="K271" s="278">
        <f t="shared" si="331"/>
        <v>6</v>
      </c>
      <c r="L271" s="269">
        <f t="shared" ref="L271:P271" si="345">L270+F271</f>
        <v>253</v>
      </c>
      <c r="M271" s="269">
        <f t="shared" si="345"/>
        <v>31</v>
      </c>
      <c r="N271" s="269">
        <f t="shared" si="345"/>
        <v>0</v>
      </c>
      <c r="O271" s="269">
        <f t="shared" si="345"/>
        <v>8</v>
      </c>
      <c r="P271" s="269">
        <f t="shared" si="345"/>
        <v>0</v>
      </c>
      <c r="Q271" s="279">
        <f t="shared" si="2"/>
        <v>292</v>
      </c>
      <c r="R271" s="280">
        <f t="shared" si="325"/>
        <v>0.43100511073253833</v>
      </c>
      <c r="S271" s="280">
        <f t="shared" si="326"/>
        <v>5.2810902896081771E-2</v>
      </c>
      <c r="T271" s="280">
        <f t="shared" si="327"/>
        <v>0</v>
      </c>
      <c r="U271" s="280">
        <f t="shared" si="328"/>
        <v>1.3628620102214651E-2</v>
      </c>
      <c r="V271" s="280">
        <f t="shared" si="329"/>
        <v>0</v>
      </c>
      <c r="W271" s="281">
        <f t="shared" si="330"/>
        <v>0.49744463373083475</v>
      </c>
    </row>
    <row r="272" spans="1:30" ht="12.75" hidden="1">
      <c r="A272" s="269" t="s">
        <v>4655</v>
      </c>
      <c r="B272" s="269" t="s">
        <v>650</v>
      </c>
      <c r="C272" s="276">
        <v>2014</v>
      </c>
      <c r="D272" s="269">
        <v>1</v>
      </c>
      <c r="E272" s="269">
        <v>16</v>
      </c>
      <c r="F272" s="286">
        <v>0</v>
      </c>
      <c r="G272" s="286">
        <v>1</v>
      </c>
      <c r="H272" s="283">
        <v>0</v>
      </c>
      <c r="I272" s="286">
        <v>0</v>
      </c>
      <c r="J272" s="283">
        <v>0</v>
      </c>
      <c r="K272" s="278">
        <f t="shared" si="331"/>
        <v>1</v>
      </c>
      <c r="L272" s="269">
        <f t="shared" ref="L272:P272" si="346">L271+F272</f>
        <v>253</v>
      </c>
      <c r="M272" s="269">
        <f t="shared" si="346"/>
        <v>32</v>
      </c>
      <c r="N272" s="269">
        <f t="shared" si="346"/>
        <v>0</v>
      </c>
      <c r="O272" s="269">
        <f t="shared" si="346"/>
        <v>8</v>
      </c>
      <c r="P272" s="269">
        <f t="shared" si="346"/>
        <v>0</v>
      </c>
      <c r="Q272" s="279">
        <f t="shared" si="2"/>
        <v>293</v>
      </c>
      <c r="R272" s="280">
        <f t="shared" si="325"/>
        <v>0.43100511073253833</v>
      </c>
      <c r="S272" s="280">
        <f t="shared" si="326"/>
        <v>5.4514480408858604E-2</v>
      </c>
      <c r="T272" s="280">
        <f t="shared" si="327"/>
        <v>0</v>
      </c>
      <c r="U272" s="280">
        <f t="shared" si="328"/>
        <v>1.3628620102214651E-2</v>
      </c>
      <c r="V272" s="280">
        <f t="shared" si="329"/>
        <v>0</v>
      </c>
      <c r="W272" s="281">
        <f t="shared" si="330"/>
        <v>0.49914821124361158</v>
      </c>
    </row>
    <row r="273" spans="1:23" ht="12.75" hidden="1">
      <c r="A273" s="269" t="s">
        <v>4655</v>
      </c>
      <c r="B273" s="269" t="s">
        <v>650</v>
      </c>
      <c r="C273" s="276">
        <v>2014</v>
      </c>
      <c r="D273" s="269">
        <v>1</v>
      </c>
      <c r="E273" s="269">
        <v>17</v>
      </c>
      <c r="F273" s="286">
        <v>2</v>
      </c>
      <c r="G273" s="286">
        <v>2</v>
      </c>
      <c r="H273" s="283">
        <v>0</v>
      </c>
      <c r="I273" s="286">
        <v>3</v>
      </c>
      <c r="J273" s="283">
        <v>0</v>
      </c>
      <c r="K273" s="278">
        <f t="shared" si="331"/>
        <v>7</v>
      </c>
      <c r="L273" s="269">
        <f t="shared" ref="L273:P273" si="347">L272+F273</f>
        <v>255</v>
      </c>
      <c r="M273" s="269">
        <f t="shared" si="347"/>
        <v>34</v>
      </c>
      <c r="N273" s="269">
        <f t="shared" si="347"/>
        <v>0</v>
      </c>
      <c r="O273" s="269">
        <f t="shared" si="347"/>
        <v>11</v>
      </c>
      <c r="P273" s="269">
        <f t="shared" si="347"/>
        <v>0</v>
      </c>
      <c r="Q273" s="279">
        <f t="shared" si="2"/>
        <v>300</v>
      </c>
      <c r="R273" s="280">
        <f t="shared" si="325"/>
        <v>0.434412265758092</v>
      </c>
      <c r="S273" s="280">
        <f t="shared" si="326"/>
        <v>5.7921635434412269E-2</v>
      </c>
      <c r="T273" s="280">
        <f t="shared" si="327"/>
        <v>0</v>
      </c>
      <c r="U273" s="280">
        <f t="shared" si="328"/>
        <v>1.8739352640545145E-2</v>
      </c>
      <c r="V273" s="280">
        <f t="shared" si="329"/>
        <v>0</v>
      </c>
      <c r="W273" s="281">
        <f t="shared" si="330"/>
        <v>0.51107325383304936</v>
      </c>
    </row>
    <row r="274" spans="1:23" ht="12.75" hidden="1">
      <c r="A274" s="269" t="s">
        <v>4655</v>
      </c>
      <c r="B274" s="269" t="s">
        <v>650</v>
      </c>
      <c r="C274" s="276">
        <v>2014</v>
      </c>
      <c r="D274" s="269">
        <v>1</v>
      </c>
      <c r="E274" s="269">
        <v>18</v>
      </c>
      <c r="F274" s="286">
        <v>2</v>
      </c>
      <c r="G274" s="283">
        <v>1</v>
      </c>
      <c r="H274" s="283">
        <v>0</v>
      </c>
      <c r="I274" s="286">
        <v>0</v>
      </c>
      <c r="J274" s="283">
        <v>0</v>
      </c>
      <c r="K274" s="278">
        <f t="shared" si="331"/>
        <v>3</v>
      </c>
      <c r="L274" s="269">
        <f t="shared" ref="L274:P274" si="348">L273+F274</f>
        <v>257</v>
      </c>
      <c r="M274" s="269">
        <f t="shared" si="348"/>
        <v>35</v>
      </c>
      <c r="N274" s="269">
        <f t="shared" si="348"/>
        <v>0</v>
      </c>
      <c r="O274" s="269">
        <f t="shared" si="348"/>
        <v>11</v>
      </c>
      <c r="P274" s="269">
        <f t="shared" si="348"/>
        <v>0</v>
      </c>
      <c r="Q274" s="279">
        <f t="shared" si="2"/>
        <v>303</v>
      </c>
      <c r="R274" s="280">
        <f t="shared" si="325"/>
        <v>0.43781942078364566</v>
      </c>
      <c r="S274" s="280">
        <f t="shared" si="326"/>
        <v>5.9625212947189095E-2</v>
      </c>
      <c r="T274" s="280">
        <f t="shared" si="327"/>
        <v>0</v>
      </c>
      <c r="U274" s="280">
        <f t="shared" si="328"/>
        <v>1.8739352640545145E-2</v>
      </c>
      <c r="V274" s="280">
        <f t="shared" si="329"/>
        <v>0</v>
      </c>
      <c r="W274" s="281">
        <f t="shared" si="330"/>
        <v>0.51618398637137985</v>
      </c>
    </row>
    <row r="275" spans="1:23" ht="12.75" hidden="1">
      <c r="A275" s="269" t="s">
        <v>4655</v>
      </c>
      <c r="B275" s="269" t="s">
        <v>650</v>
      </c>
      <c r="C275" s="276">
        <v>2014</v>
      </c>
      <c r="D275" s="269">
        <v>1</v>
      </c>
      <c r="E275" s="269">
        <v>19</v>
      </c>
      <c r="F275" s="286">
        <v>3</v>
      </c>
      <c r="G275" s="283">
        <v>0</v>
      </c>
      <c r="H275" s="283">
        <v>0</v>
      </c>
      <c r="I275" s="286">
        <v>0</v>
      </c>
      <c r="J275" s="283">
        <v>0</v>
      </c>
      <c r="K275" s="278">
        <f t="shared" si="331"/>
        <v>3</v>
      </c>
      <c r="L275" s="269">
        <f t="shared" ref="L275:P275" si="349">L274+F275</f>
        <v>260</v>
      </c>
      <c r="M275" s="269">
        <f t="shared" si="349"/>
        <v>35</v>
      </c>
      <c r="N275" s="269">
        <f t="shared" si="349"/>
        <v>0</v>
      </c>
      <c r="O275" s="269">
        <f t="shared" si="349"/>
        <v>11</v>
      </c>
      <c r="P275" s="269">
        <f t="shared" si="349"/>
        <v>0</v>
      </c>
      <c r="Q275" s="279">
        <f t="shared" si="2"/>
        <v>306</v>
      </c>
      <c r="R275" s="280">
        <f t="shared" si="325"/>
        <v>0.44293015332197616</v>
      </c>
      <c r="S275" s="280">
        <f t="shared" si="326"/>
        <v>5.9625212947189095E-2</v>
      </c>
      <c r="T275" s="280">
        <f t="shared" si="327"/>
        <v>0</v>
      </c>
      <c r="U275" s="280">
        <f t="shared" si="328"/>
        <v>1.8739352640545145E-2</v>
      </c>
      <c r="V275" s="280">
        <f t="shared" si="329"/>
        <v>0</v>
      </c>
      <c r="W275" s="281">
        <f t="shared" si="330"/>
        <v>0.52129471890971035</v>
      </c>
    </row>
    <row r="276" spans="1:23" ht="12.75" hidden="1">
      <c r="A276" s="269" t="s">
        <v>4655</v>
      </c>
      <c r="B276" s="269" t="s">
        <v>650</v>
      </c>
      <c r="C276" s="276">
        <v>2014</v>
      </c>
      <c r="D276" s="269">
        <v>1</v>
      </c>
      <c r="E276" s="269">
        <v>20</v>
      </c>
      <c r="F276" s="289">
        <v>0</v>
      </c>
      <c r="G276" s="34">
        <v>1</v>
      </c>
      <c r="H276" s="34">
        <v>0</v>
      </c>
      <c r="I276" s="289">
        <v>0</v>
      </c>
      <c r="J276" s="34">
        <v>0</v>
      </c>
      <c r="K276" s="278">
        <f t="shared" si="331"/>
        <v>1</v>
      </c>
      <c r="L276" s="269">
        <f t="shared" ref="L276:P276" si="350">L275+F276</f>
        <v>260</v>
      </c>
      <c r="M276" s="269">
        <f t="shared" si="350"/>
        <v>36</v>
      </c>
      <c r="N276" s="269">
        <f t="shared" si="350"/>
        <v>0</v>
      </c>
      <c r="O276" s="269">
        <f t="shared" si="350"/>
        <v>11</v>
      </c>
      <c r="P276" s="269">
        <f t="shared" si="350"/>
        <v>0</v>
      </c>
      <c r="Q276" s="279">
        <f t="shared" si="2"/>
        <v>307</v>
      </c>
      <c r="R276" s="280">
        <f t="shared" si="325"/>
        <v>0.44293015332197616</v>
      </c>
      <c r="S276" s="280">
        <f t="shared" si="326"/>
        <v>6.1328790459965928E-2</v>
      </c>
      <c r="T276" s="280">
        <f t="shared" si="327"/>
        <v>0</v>
      </c>
      <c r="U276" s="280">
        <f t="shared" si="328"/>
        <v>1.8739352640545145E-2</v>
      </c>
      <c r="V276" s="280">
        <f t="shared" si="329"/>
        <v>0</v>
      </c>
      <c r="W276" s="281">
        <f t="shared" si="330"/>
        <v>0.52299829642248719</v>
      </c>
    </row>
    <row r="277" spans="1:23" ht="12.75" hidden="1">
      <c r="A277" s="269" t="s">
        <v>4655</v>
      </c>
      <c r="B277" s="269" t="s">
        <v>650</v>
      </c>
      <c r="C277" s="276">
        <v>2014</v>
      </c>
      <c r="D277" s="269">
        <v>1</v>
      </c>
      <c r="E277" s="269">
        <v>21</v>
      </c>
      <c r="F277" s="289">
        <v>4</v>
      </c>
      <c r="G277" s="34">
        <v>0</v>
      </c>
      <c r="H277" s="34">
        <v>0</v>
      </c>
      <c r="I277" s="289">
        <v>0</v>
      </c>
      <c r="J277" s="34">
        <v>0</v>
      </c>
      <c r="K277" s="278">
        <f t="shared" si="331"/>
        <v>4</v>
      </c>
      <c r="L277" s="269">
        <f t="shared" ref="L277:P277" si="351">L276+F277</f>
        <v>264</v>
      </c>
      <c r="M277" s="269">
        <f t="shared" si="351"/>
        <v>36</v>
      </c>
      <c r="N277" s="269">
        <f t="shared" si="351"/>
        <v>0</v>
      </c>
      <c r="O277" s="269">
        <f t="shared" si="351"/>
        <v>11</v>
      </c>
      <c r="P277" s="269">
        <f t="shared" si="351"/>
        <v>0</v>
      </c>
      <c r="Q277" s="279">
        <f t="shared" si="2"/>
        <v>311</v>
      </c>
      <c r="R277" s="280">
        <f t="shared" si="325"/>
        <v>0.44974446337308349</v>
      </c>
      <c r="S277" s="280">
        <f t="shared" si="326"/>
        <v>6.1328790459965928E-2</v>
      </c>
      <c r="T277" s="280">
        <f t="shared" si="327"/>
        <v>0</v>
      </c>
      <c r="U277" s="280">
        <f t="shared" si="328"/>
        <v>1.8739352640545145E-2</v>
      </c>
      <c r="V277" s="280">
        <f t="shared" si="329"/>
        <v>0</v>
      </c>
      <c r="W277" s="281">
        <f t="shared" si="330"/>
        <v>0.52981260647359452</v>
      </c>
    </row>
    <row r="278" spans="1:23" ht="12.75" hidden="1">
      <c r="A278" s="269" t="s">
        <v>4655</v>
      </c>
      <c r="B278" s="269" t="s">
        <v>650</v>
      </c>
      <c r="C278" s="276">
        <v>2014</v>
      </c>
      <c r="D278" s="269">
        <v>1</v>
      </c>
      <c r="E278" s="269">
        <v>22</v>
      </c>
      <c r="F278" s="289">
        <v>1</v>
      </c>
      <c r="G278" s="34">
        <v>1</v>
      </c>
      <c r="H278" s="34">
        <v>0</v>
      </c>
      <c r="I278" s="289">
        <v>0</v>
      </c>
      <c r="J278" s="34">
        <v>0</v>
      </c>
      <c r="K278" s="278">
        <f t="shared" si="331"/>
        <v>2</v>
      </c>
      <c r="L278" s="269">
        <f t="shared" ref="L278:P278" si="352">L277+F278</f>
        <v>265</v>
      </c>
      <c r="M278" s="269">
        <f t="shared" si="352"/>
        <v>37</v>
      </c>
      <c r="N278" s="269">
        <f t="shared" si="352"/>
        <v>0</v>
      </c>
      <c r="O278" s="269">
        <f t="shared" si="352"/>
        <v>11</v>
      </c>
      <c r="P278" s="269">
        <f t="shared" si="352"/>
        <v>0</v>
      </c>
      <c r="Q278" s="279">
        <f t="shared" si="2"/>
        <v>313</v>
      </c>
      <c r="R278" s="280">
        <f t="shared" si="325"/>
        <v>0.45144804088586032</v>
      </c>
      <c r="S278" s="280">
        <f t="shared" si="326"/>
        <v>6.3032367972742753E-2</v>
      </c>
      <c r="T278" s="280">
        <f t="shared" si="327"/>
        <v>0</v>
      </c>
      <c r="U278" s="280">
        <f t="shared" si="328"/>
        <v>1.8739352640545145E-2</v>
      </c>
      <c r="V278" s="280">
        <f t="shared" si="329"/>
        <v>0</v>
      </c>
      <c r="W278" s="281">
        <f t="shared" si="330"/>
        <v>0.53321976149914818</v>
      </c>
    </row>
    <row r="279" spans="1:23" ht="12.75" hidden="1">
      <c r="A279" s="269" t="s">
        <v>4655</v>
      </c>
      <c r="B279" s="269" t="s">
        <v>650</v>
      </c>
      <c r="C279" s="276">
        <v>2014</v>
      </c>
      <c r="D279" s="269">
        <v>1</v>
      </c>
      <c r="E279" s="269">
        <v>23</v>
      </c>
      <c r="F279" s="289">
        <v>3</v>
      </c>
      <c r="G279" s="34">
        <v>1</v>
      </c>
      <c r="H279" s="34">
        <v>0</v>
      </c>
      <c r="I279" s="289">
        <v>1</v>
      </c>
      <c r="J279" s="34">
        <v>0</v>
      </c>
      <c r="K279" s="278">
        <f t="shared" si="331"/>
        <v>5</v>
      </c>
      <c r="L279" s="269">
        <f t="shared" ref="L279:P279" si="353">L278+F279</f>
        <v>268</v>
      </c>
      <c r="M279" s="269">
        <f t="shared" si="353"/>
        <v>38</v>
      </c>
      <c r="N279" s="269">
        <f t="shared" si="353"/>
        <v>0</v>
      </c>
      <c r="O279" s="269">
        <f t="shared" si="353"/>
        <v>12</v>
      </c>
      <c r="P279" s="269">
        <f t="shared" si="353"/>
        <v>0</v>
      </c>
      <c r="Q279" s="279">
        <f t="shared" si="2"/>
        <v>318</v>
      </c>
      <c r="R279" s="280">
        <f t="shared" si="325"/>
        <v>0.45655877342419082</v>
      </c>
      <c r="S279" s="280">
        <f t="shared" si="326"/>
        <v>6.4735945485519586E-2</v>
      </c>
      <c r="T279" s="280">
        <f t="shared" si="327"/>
        <v>0</v>
      </c>
      <c r="U279" s="280">
        <f t="shared" si="328"/>
        <v>2.0442930153321975E-2</v>
      </c>
      <c r="V279" s="280">
        <f t="shared" si="329"/>
        <v>0</v>
      </c>
      <c r="W279" s="281">
        <f t="shared" si="330"/>
        <v>0.54173764906303234</v>
      </c>
    </row>
    <row r="280" spans="1:23" ht="12.75" hidden="1">
      <c r="A280" s="269" t="s">
        <v>4655</v>
      </c>
      <c r="B280" s="269" t="s">
        <v>650</v>
      </c>
      <c r="C280" s="276">
        <v>2014</v>
      </c>
      <c r="D280" s="269">
        <v>1</v>
      </c>
      <c r="E280" s="269">
        <v>24</v>
      </c>
      <c r="F280" s="289">
        <v>0</v>
      </c>
      <c r="G280" s="34">
        <v>1</v>
      </c>
      <c r="H280" s="34">
        <v>0</v>
      </c>
      <c r="I280" s="289">
        <v>0</v>
      </c>
      <c r="J280" s="34">
        <v>0</v>
      </c>
      <c r="K280" s="278">
        <f t="shared" si="331"/>
        <v>1</v>
      </c>
      <c r="L280" s="269">
        <f t="shared" ref="L280:P280" si="354">L279+F280</f>
        <v>268</v>
      </c>
      <c r="M280" s="269">
        <f t="shared" si="354"/>
        <v>39</v>
      </c>
      <c r="N280" s="269">
        <f t="shared" si="354"/>
        <v>0</v>
      </c>
      <c r="O280" s="269">
        <f t="shared" si="354"/>
        <v>12</v>
      </c>
      <c r="P280" s="269">
        <f t="shared" si="354"/>
        <v>0</v>
      </c>
      <c r="Q280" s="279">
        <f t="shared" si="2"/>
        <v>319</v>
      </c>
      <c r="R280" s="280">
        <f t="shared" si="325"/>
        <v>0.45655877342419082</v>
      </c>
      <c r="S280" s="280">
        <f t="shared" si="326"/>
        <v>6.6439522998296419E-2</v>
      </c>
      <c r="T280" s="280">
        <f t="shared" si="327"/>
        <v>0</v>
      </c>
      <c r="U280" s="280">
        <f t="shared" si="328"/>
        <v>2.0442930153321975E-2</v>
      </c>
      <c r="V280" s="280">
        <f t="shared" si="329"/>
        <v>0</v>
      </c>
      <c r="W280" s="281">
        <f t="shared" si="330"/>
        <v>0.54344122657580918</v>
      </c>
    </row>
    <row r="281" spans="1:23" ht="12.75" hidden="1">
      <c r="A281" s="269" t="s">
        <v>4655</v>
      </c>
      <c r="B281" s="269" t="s">
        <v>650</v>
      </c>
      <c r="C281" s="276">
        <v>2014</v>
      </c>
      <c r="D281" s="269">
        <v>1</v>
      </c>
      <c r="E281" s="269">
        <v>25</v>
      </c>
      <c r="F281" s="289">
        <v>0</v>
      </c>
      <c r="G281" s="34">
        <v>0</v>
      </c>
      <c r="H281" s="34">
        <v>0</v>
      </c>
      <c r="I281" s="289">
        <v>0</v>
      </c>
      <c r="J281" s="34">
        <v>0</v>
      </c>
      <c r="K281" s="278">
        <f t="shared" si="331"/>
        <v>0</v>
      </c>
      <c r="L281" s="269">
        <f t="shared" ref="L281:P281" si="355">L280+F281</f>
        <v>268</v>
      </c>
      <c r="M281" s="269">
        <f t="shared" si="355"/>
        <v>39</v>
      </c>
      <c r="N281" s="269">
        <f t="shared" si="355"/>
        <v>0</v>
      </c>
      <c r="O281" s="269">
        <f t="shared" si="355"/>
        <v>12</v>
      </c>
      <c r="P281" s="269">
        <f t="shared" si="355"/>
        <v>0</v>
      </c>
      <c r="Q281" s="279">
        <f t="shared" si="2"/>
        <v>319</v>
      </c>
      <c r="R281" s="280">
        <f t="shared" si="325"/>
        <v>0.45655877342419082</v>
      </c>
      <c r="S281" s="280">
        <f t="shared" si="326"/>
        <v>6.6439522998296419E-2</v>
      </c>
      <c r="T281" s="280">
        <f t="shared" si="327"/>
        <v>0</v>
      </c>
      <c r="U281" s="280">
        <f t="shared" si="328"/>
        <v>2.0442930153321975E-2</v>
      </c>
      <c r="V281" s="280">
        <f t="shared" si="329"/>
        <v>0</v>
      </c>
      <c r="W281" s="281">
        <f t="shared" si="330"/>
        <v>0.54344122657580918</v>
      </c>
    </row>
    <row r="282" spans="1:23" ht="12.75" hidden="1">
      <c r="A282" s="269" t="s">
        <v>4655</v>
      </c>
      <c r="B282" s="269" t="s">
        <v>650</v>
      </c>
      <c r="C282" s="276">
        <v>2014</v>
      </c>
      <c r="D282" s="269">
        <v>1</v>
      </c>
      <c r="E282" s="269">
        <v>26</v>
      </c>
      <c r="F282" s="289">
        <v>0</v>
      </c>
      <c r="G282" s="34">
        <v>0</v>
      </c>
      <c r="H282" s="34">
        <v>0</v>
      </c>
      <c r="I282" s="289">
        <v>2</v>
      </c>
      <c r="J282" s="34">
        <v>0</v>
      </c>
      <c r="K282" s="278">
        <f t="shared" si="331"/>
        <v>2</v>
      </c>
      <c r="L282" s="269">
        <f t="shared" ref="L282:P282" si="356">L281+F282</f>
        <v>268</v>
      </c>
      <c r="M282" s="269">
        <f t="shared" si="356"/>
        <v>39</v>
      </c>
      <c r="N282" s="269">
        <f t="shared" si="356"/>
        <v>0</v>
      </c>
      <c r="O282" s="269">
        <f t="shared" si="356"/>
        <v>14</v>
      </c>
      <c r="P282" s="269">
        <f t="shared" si="356"/>
        <v>0</v>
      </c>
      <c r="Q282" s="279">
        <f t="shared" si="2"/>
        <v>321</v>
      </c>
      <c r="R282" s="280">
        <f t="shared" si="325"/>
        <v>0.45655877342419082</v>
      </c>
      <c r="S282" s="280">
        <f t="shared" si="326"/>
        <v>6.6439522998296419E-2</v>
      </c>
      <c r="T282" s="280">
        <f t="shared" si="327"/>
        <v>0</v>
      </c>
      <c r="U282" s="280">
        <f t="shared" si="328"/>
        <v>2.385008517887564E-2</v>
      </c>
      <c r="V282" s="280">
        <f t="shared" si="329"/>
        <v>0</v>
      </c>
      <c r="W282" s="281">
        <f t="shared" si="330"/>
        <v>0.54684838160136284</v>
      </c>
    </row>
    <row r="283" spans="1:23" ht="12.75" hidden="1">
      <c r="A283" s="269" t="s">
        <v>4655</v>
      </c>
      <c r="B283" s="269" t="s">
        <v>650</v>
      </c>
      <c r="C283" s="276">
        <v>2014</v>
      </c>
      <c r="D283" s="269">
        <v>1</v>
      </c>
      <c r="E283" s="269">
        <v>27</v>
      </c>
      <c r="F283" s="289">
        <v>0</v>
      </c>
      <c r="G283" s="34">
        <v>0</v>
      </c>
      <c r="H283" s="34">
        <v>0</v>
      </c>
      <c r="I283" s="289">
        <v>0</v>
      </c>
      <c r="J283" s="34">
        <v>0</v>
      </c>
      <c r="K283" s="278">
        <f t="shared" si="331"/>
        <v>0</v>
      </c>
      <c r="L283" s="269">
        <f t="shared" ref="L283:P283" si="357">L282+F283</f>
        <v>268</v>
      </c>
      <c r="M283" s="269">
        <f t="shared" si="357"/>
        <v>39</v>
      </c>
      <c r="N283" s="269">
        <f t="shared" si="357"/>
        <v>0</v>
      </c>
      <c r="O283" s="269">
        <f t="shared" si="357"/>
        <v>14</v>
      </c>
      <c r="P283" s="269">
        <f t="shared" si="357"/>
        <v>0</v>
      </c>
      <c r="Q283" s="279">
        <f t="shared" si="2"/>
        <v>321</v>
      </c>
      <c r="R283" s="280">
        <f t="shared" si="325"/>
        <v>0.45655877342419082</v>
      </c>
      <c r="S283" s="280">
        <f t="shared" si="326"/>
        <v>6.6439522998296419E-2</v>
      </c>
      <c r="T283" s="280">
        <f t="shared" si="327"/>
        <v>0</v>
      </c>
      <c r="U283" s="280">
        <f t="shared" si="328"/>
        <v>2.385008517887564E-2</v>
      </c>
      <c r="V283" s="280">
        <f t="shared" si="329"/>
        <v>0</v>
      </c>
      <c r="W283" s="281">
        <f t="shared" si="330"/>
        <v>0.54684838160136284</v>
      </c>
    </row>
    <row r="284" spans="1:23" ht="12.75" hidden="1">
      <c r="A284" s="269" t="s">
        <v>4655</v>
      </c>
      <c r="B284" s="269" t="s">
        <v>650</v>
      </c>
      <c r="C284" s="276">
        <v>2014</v>
      </c>
      <c r="D284" s="269">
        <v>1</v>
      </c>
      <c r="E284" s="269">
        <v>28</v>
      </c>
      <c r="F284" s="289">
        <v>0</v>
      </c>
      <c r="G284" s="34">
        <v>0</v>
      </c>
      <c r="H284" s="34">
        <v>0</v>
      </c>
      <c r="I284" s="289">
        <v>0</v>
      </c>
      <c r="J284" s="34">
        <v>0</v>
      </c>
      <c r="K284" s="278">
        <f t="shared" si="331"/>
        <v>0</v>
      </c>
      <c r="L284" s="269">
        <f t="shared" ref="L284:P284" si="358">L283+F284</f>
        <v>268</v>
      </c>
      <c r="M284" s="269">
        <f t="shared" si="358"/>
        <v>39</v>
      </c>
      <c r="N284" s="269">
        <f t="shared" si="358"/>
        <v>0</v>
      </c>
      <c r="O284" s="269">
        <f t="shared" si="358"/>
        <v>14</v>
      </c>
      <c r="P284" s="269">
        <f t="shared" si="358"/>
        <v>0</v>
      </c>
      <c r="Q284" s="279">
        <f t="shared" si="2"/>
        <v>321</v>
      </c>
      <c r="R284" s="280">
        <f t="shared" si="325"/>
        <v>0.45655877342419082</v>
      </c>
      <c r="S284" s="280">
        <f t="shared" si="326"/>
        <v>6.6439522998296419E-2</v>
      </c>
      <c r="T284" s="280">
        <f t="shared" si="327"/>
        <v>0</v>
      </c>
      <c r="U284" s="280">
        <f t="shared" si="328"/>
        <v>2.385008517887564E-2</v>
      </c>
      <c r="V284" s="280">
        <f t="shared" si="329"/>
        <v>0</v>
      </c>
      <c r="W284" s="281">
        <f t="shared" si="330"/>
        <v>0.54684838160136284</v>
      </c>
    </row>
    <row r="285" spans="1:23" ht="12.75" hidden="1">
      <c r="A285" s="269" t="s">
        <v>4655</v>
      </c>
      <c r="B285" s="269" t="s">
        <v>650</v>
      </c>
      <c r="C285" s="276">
        <v>2014</v>
      </c>
      <c r="D285" s="269">
        <v>1</v>
      </c>
      <c r="E285" s="269">
        <v>29</v>
      </c>
      <c r="F285" s="289">
        <v>0</v>
      </c>
      <c r="G285" s="34">
        <v>0</v>
      </c>
      <c r="H285" s="34">
        <v>0</v>
      </c>
      <c r="I285" s="289">
        <v>0</v>
      </c>
      <c r="J285" s="34">
        <v>0</v>
      </c>
      <c r="K285" s="278">
        <f t="shared" si="331"/>
        <v>0</v>
      </c>
      <c r="L285" s="269">
        <f t="shared" ref="L285:P285" si="359">L284+F285</f>
        <v>268</v>
      </c>
      <c r="M285" s="269">
        <f t="shared" si="359"/>
        <v>39</v>
      </c>
      <c r="N285" s="269">
        <f t="shared" si="359"/>
        <v>0</v>
      </c>
      <c r="O285" s="269">
        <f t="shared" si="359"/>
        <v>14</v>
      </c>
      <c r="P285" s="269">
        <f t="shared" si="359"/>
        <v>0</v>
      </c>
      <c r="Q285" s="279">
        <f t="shared" si="2"/>
        <v>321</v>
      </c>
      <c r="R285" s="280">
        <f t="shared" si="325"/>
        <v>0.45655877342419082</v>
      </c>
      <c r="S285" s="280">
        <f t="shared" si="326"/>
        <v>6.6439522998296419E-2</v>
      </c>
      <c r="T285" s="280">
        <f t="shared" si="327"/>
        <v>0</v>
      </c>
      <c r="U285" s="280">
        <f t="shared" si="328"/>
        <v>2.385008517887564E-2</v>
      </c>
      <c r="V285" s="280">
        <f t="shared" si="329"/>
        <v>0</v>
      </c>
      <c r="W285" s="281">
        <f t="shared" si="330"/>
        <v>0.54684838160136284</v>
      </c>
    </row>
    <row r="286" spans="1:23" ht="12.75" hidden="1">
      <c r="A286" s="269" t="s">
        <v>4655</v>
      </c>
      <c r="B286" s="269" t="s">
        <v>650</v>
      </c>
      <c r="C286" s="276">
        <v>2014</v>
      </c>
      <c r="D286" s="269">
        <v>1</v>
      </c>
      <c r="E286" s="269">
        <v>30</v>
      </c>
      <c r="F286" s="289">
        <v>1</v>
      </c>
      <c r="G286" s="34">
        <v>0</v>
      </c>
      <c r="H286" s="34">
        <v>0</v>
      </c>
      <c r="I286" s="289">
        <v>1</v>
      </c>
      <c r="J286" s="34">
        <v>0</v>
      </c>
      <c r="K286" s="278">
        <f t="shared" si="331"/>
        <v>2</v>
      </c>
      <c r="L286" s="269">
        <f t="shared" ref="L286:P286" si="360">L285+F286</f>
        <v>269</v>
      </c>
      <c r="M286" s="269">
        <f t="shared" si="360"/>
        <v>39</v>
      </c>
      <c r="N286" s="269">
        <f t="shared" si="360"/>
        <v>0</v>
      </c>
      <c r="O286" s="269">
        <f t="shared" si="360"/>
        <v>15</v>
      </c>
      <c r="P286" s="269">
        <f t="shared" si="360"/>
        <v>0</v>
      </c>
      <c r="Q286" s="279">
        <f t="shared" si="2"/>
        <v>323</v>
      </c>
      <c r="R286" s="280">
        <f t="shared" si="325"/>
        <v>0.45826235093696766</v>
      </c>
      <c r="S286" s="280">
        <f t="shared" si="326"/>
        <v>6.6439522998296419E-2</v>
      </c>
      <c r="T286" s="280">
        <f t="shared" si="327"/>
        <v>0</v>
      </c>
      <c r="U286" s="280">
        <f t="shared" si="328"/>
        <v>2.5553662691652469E-2</v>
      </c>
      <c r="V286" s="280">
        <f t="shared" si="329"/>
        <v>0</v>
      </c>
      <c r="W286" s="281">
        <f t="shared" si="330"/>
        <v>0.55025553662691651</v>
      </c>
    </row>
    <row r="287" spans="1:23" ht="12.75" hidden="1">
      <c r="A287" s="269" t="s">
        <v>4655</v>
      </c>
      <c r="B287" s="269" t="s">
        <v>650</v>
      </c>
      <c r="C287" s="276">
        <v>2014</v>
      </c>
      <c r="D287" s="269">
        <v>1</v>
      </c>
      <c r="E287" s="269">
        <v>31</v>
      </c>
      <c r="F287" s="289">
        <v>0</v>
      </c>
      <c r="G287" s="34">
        <v>0</v>
      </c>
      <c r="H287" s="34">
        <v>0</v>
      </c>
      <c r="I287" s="289">
        <v>0</v>
      </c>
      <c r="J287" s="34">
        <v>0</v>
      </c>
      <c r="K287" s="278">
        <f t="shared" si="331"/>
        <v>0</v>
      </c>
      <c r="L287" s="269">
        <f t="shared" ref="L287:P287" si="361">L286+F287</f>
        <v>269</v>
      </c>
      <c r="M287" s="269">
        <f t="shared" si="361"/>
        <v>39</v>
      </c>
      <c r="N287" s="269">
        <f t="shared" si="361"/>
        <v>0</v>
      </c>
      <c r="O287" s="269">
        <f t="shared" si="361"/>
        <v>15</v>
      </c>
      <c r="P287" s="269">
        <f t="shared" si="361"/>
        <v>0</v>
      </c>
      <c r="Q287" s="279">
        <f t="shared" si="2"/>
        <v>323</v>
      </c>
      <c r="R287" s="280">
        <f t="shared" si="325"/>
        <v>0.45826235093696766</v>
      </c>
      <c r="S287" s="280">
        <f t="shared" si="326"/>
        <v>6.6439522998296419E-2</v>
      </c>
      <c r="T287" s="280">
        <f t="shared" si="327"/>
        <v>0</v>
      </c>
      <c r="U287" s="280">
        <f t="shared" si="328"/>
        <v>2.5553662691652469E-2</v>
      </c>
      <c r="V287" s="280">
        <f t="shared" si="329"/>
        <v>0</v>
      </c>
      <c r="W287" s="281">
        <f t="shared" si="330"/>
        <v>0.55025553662691651</v>
      </c>
    </row>
    <row r="288" spans="1:23" ht="12.75" hidden="1">
      <c r="A288" s="269" t="s">
        <v>4655</v>
      </c>
      <c r="B288" s="269" t="s">
        <v>650</v>
      </c>
      <c r="C288" s="276">
        <v>2014</v>
      </c>
      <c r="D288" s="269">
        <v>1</v>
      </c>
      <c r="E288" s="269">
        <v>32</v>
      </c>
      <c r="F288" s="289">
        <v>0</v>
      </c>
      <c r="G288" s="34">
        <v>0</v>
      </c>
      <c r="H288" s="34">
        <v>0</v>
      </c>
      <c r="I288" s="289">
        <v>0</v>
      </c>
      <c r="J288" s="34">
        <v>0</v>
      </c>
      <c r="K288" s="278">
        <f t="shared" si="331"/>
        <v>0</v>
      </c>
      <c r="L288" s="269">
        <f t="shared" ref="L288:P288" si="362">L287+F288</f>
        <v>269</v>
      </c>
      <c r="M288" s="269">
        <f t="shared" si="362"/>
        <v>39</v>
      </c>
      <c r="N288" s="269">
        <f t="shared" si="362"/>
        <v>0</v>
      </c>
      <c r="O288" s="269">
        <f t="shared" si="362"/>
        <v>15</v>
      </c>
      <c r="P288" s="269">
        <f t="shared" si="362"/>
        <v>0</v>
      </c>
      <c r="Q288" s="279">
        <f t="shared" si="2"/>
        <v>323</v>
      </c>
      <c r="R288" s="280">
        <f t="shared" si="325"/>
        <v>0.45826235093696766</v>
      </c>
      <c r="S288" s="280">
        <f t="shared" si="326"/>
        <v>6.6439522998296419E-2</v>
      </c>
      <c r="T288" s="280">
        <f t="shared" si="327"/>
        <v>0</v>
      </c>
      <c r="U288" s="280">
        <f t="shared" si="328"/>
        <v>2.5553662691652469E-2</v>
      </c>
      <c r="V288" s="280">
        <f t="shared" si="329"/>
        <v>0</v>
      </c>
      <c r="W288" s="281">
        <f t="shared" si="330"/>
        <v>0.55025553662691651</v>
      </c>
    </row>
    <row r="289" spans="1:23" ht="12.75" hidden="1">
      <c r="A289" s="269" t="s">
        <v>4655</v>
      </c>
      <c r="B289" s="269" t="s">
        <v>650</v>
      </c>
      <c r="C289" s="276">
        <v>2014</v>
      </c>
      <c r="D289" s="269">
        <v>1</v>
      </c>
      <c r="E289" s="269">
        <v>33</v>
      </c>
      <c r="F289" s="289">
        <v>0</v>
      </c>
      <c r="G289" s="34">
        <v>0</v>
      </c>
      <c r="H289" s="34">
        <v>0</v>
      </c>
      <c r="I289" s="289">
        <v>0</v>
      </c>
      <c r="J289" s="34">
        <v>0</v>
      </c>
      <c r="K289" s="278">
        <f t="shared" si="331"/>
        <v>0</v>
      </c>
      <c r="L289" s="269">
        <f t="shared" ref="L289:P289" si="363">L288+F289</f>
        <v>269</v>
      </c>
      <c r="M289" s="269">
        <f t="shared" si="363"/>
        <v>39</v>
      </c>
      <c r="N289" s="269">
        <f t="shared" si="363"/>
        <v>0</v>
      </c>
      <c r="O289" s="269">
        <f t="shared" si="363"/>
        <v>15</v>
      </c>
      <c r="P289" s="269">
        <f t="shared" si="363"/>
        <v>0</v>
      </c>
      <c r="Q289" s="279">
        <f t="shared" si="2"/>
        <v>323</v>
      </c>
      <c r="R289" s="280">
        <f t="shared" ref="R289:R307" si="364">L289/MB2_IIN</f>
        <v>0.45826235093696766</v>
      </c>
      <c r="S289" s="280">
        <f t="shared" ref="S289:S307" si="365">M289/MB2_IIN</f>
        <v>6.6439522998296419E-2</v>
      </c>
      <c r="T289" s="280">
        <f t="shared" ref="T289:T307" si="366">N289/MB2_IIN</f>
        <v>0</v>
      </c>
      <c r="U289" s="280">
        <f t="shared" ref="U289:U307" si="367">O289/MB2_IIN</f>
        <v>2.5553662691652469E-2</v>
      </c>
      <c r="V289" s="280">
        <f t="shared" ref="V289:V307" si="368">P289/MB2_IIN</f>
        <v>0</v>
      </c>
      <c r="W289" s="281">
        <f t="shared" ref="W289:W307" si="369">Q289/MB2_IIN</f>
        <v>0.55025553662691651</v>
      </c>
    </row>
    <row r="290" spans="1:23" ht="12.75" hidden="1">
      <c r="A290" s="269" t="s">
        <v>4655</v>
      </c>
      <c r="B290" s="269" t="s">
        <v>650</v>
      </c>
      <c r="C290" s="276">
        <v>2014</v>
      </c>
      <c r="D290" s="269">
        <v>1</v>
      </c>
      <c r="E290" s="269">
        <v>34</v>
      </c>
      <c r="F290" s="289">
        <v>2</v>
      </c>
      <c r="G290" s="34">
        <v>0</v>
      </c>
      <c r="H290" s="34">
        <v>0</v>
      </c>
      <c r="I290" s="289">
        <v>1</v>
      </c>
      <c r="J290" s="34">
        <v>1</v>
      </c>
      <c r="K290" s="278">
        <f t="shared" ref="K290:K292" si="370">SUM(F290:J290)</f>
        <v>4</v>
      </c>
      <c r="L290" s="269">
        <f t="shared" ref="L290:P290" si="371">L289+F290</f>
        <v>271</v>
      </c>
      <c r="M290" s="269">
        <f t="shared" si="371"/>
        <v>39</v>
      </c>
      <c r="N290" s="269">
        <f t="shared" si="371"/>
        <v>0</v>
      </c>
      <c r="O290" s="269">
        <f t="shared" si="371"/>
        <v>16</v>
      </c>
      <c r="P290" s="269">
        <f t="shared" si="371"/>
        <v>1</v>
      </c>
      <c r="Q290" s="279">
        <f t="shared" si="2"/>
        <v>327</v>
      </c>
      <c r="R290" s="280">
        <f t="shared" si="364"/>
        <v>0.46166950596252132</v>
      </c>
      <c r="S290" s="280">
        <f t="shared" si="365"/>
        <v>6.6439522998296419E-2</v>
      </c>
      <c r="T290" s="280">
        <f t="shared" si="366"/>
        <v>0</v>
      </c>
      <c r="U290" s="280">
        <f t="shared" si="367"/>
        <v>2.7257240204429302E-2</v>
      </c>
      <c r="V290" s="280">
        <f t="shared" si="368"/>
        <v>1.7035775127768314E-3</v>
      </c>
      <c r="W290" s="281">
        <f t="shared" si="369"/>
        <v>0.55706984667802384</v>
      </c>
    </row>
    <row r="291" spans="1:23" ht="12.75" hidden="1">
      <c r="A291" s="269" t="s">
        <v>4655</v>
      </c>
      <c r="B291" s="269" t="s">
        <v>650</v>
      </c>
      <c r="C291" s="276">
        <v>2014</v>
      </c>
      <c r="D291" s="269">
        <v>1</v>
      </c>
      <c r="E291" s="269">
        <v>35</v>
      </c>
      <c r="F291" s="289">
        <v>0</v>
      </c>
      <c r="G291" s="34">
        <v>1</v>
      </c>
      <c r="H291" s="34">
        <v>0</v>
      </c>
      <c r="I291" s="289">
        <v>2</v>
      </c>
      <c r="J291" s="34">
        <v>1</v>
      </c>
      <c r="K291" s="278">
        <f t="shared" si="370"/>
        <v>4</v>
      </c>
      <c r="L291" s="269">
        <f t="shared" ref="L291:P291" si="372">L290+F291</f>
        <v>271</v>
      </c>
      <c r="M291" s="269">
        <f t="shared" si="372"/>
        <v>40</v>
      </c>
      <c r="N291" s="269">
        <f t="shared" si="372"/>
        <v>0</v>
      </c>
      <c r="O291" s="269">
        <f t="shared" si="372"/>
        <v>18</v>
      </c>
      <c r="P291" s="269">
        <f t="shared" si="372"/>
        <v>2</v>
      </c>
      <c r="Q291" s="279">
        <f t="shared" si="2"/>
        <v>331</v>
      </c>
      <c r="R291" s="280">
        <f t="shared" si="364"/>
        <v>0.46166950596252132</v>
      </c>
      <c r="S291" s="280">
        <f t="shared" si="365"/>
        <v>6.8143100511073251E-2</v>
      </c>
      <c r="T291" s="280">
        <f t="shared" si="366"/>
        <v>0</v>
      </c>
      <c r="U291" s="280">
        <f t="shared" si="367"/>
        <v>3.0664395229982964E-2</v>
      </c>
      <c r="V291" s="280">
        <f t="shared" si="368"/>
        <v>3.4071550255536627E-3</v>
      </c>
      <c r="W291" s="281">
        <f t="shared" si="369"/>
        <v>0.56388415672913117</v>
      </c>
    </row>
    <row r="292" spans="1:23" ht="12.75" hidden="1">
      <c r="A292" s="269" t="s">
        <v>4655</v>
      </c>
      <c r="B292" s="269" t="s">
        <v>650</v>
      </c>
      <c r="C292" s="276">
        <v>2014</v>
      </c>
      <c r="D292" s="269">
        <v>1</v>
      </c>
      <c r="E292" s="269">
        <v>36</v>
      </c>
      <c r="F292" s="289">
        <v>1</v>
      </c>
      <c r="G292" s="34">
        <v>1</v>
      </c>
      <c r="H292" s="34">
        <v>0</v>
      </c>
      <c r="I292" s="289">
        <v>0</v>
      </c>
      <c r="J292" s="34">
        <v>0</v>
      </c>
      <c r="K292" s="278">
        <f t="shared" si="370"/>
        <v>2</v>
      </c>
      <c r="L292" s="269">
        <f t="shared" ref="L292:P292" si="373">L291+F292</f>
        <v>272</v>
      </c>
      <c r="M292" s="269">
        <f t="shared" si="373"/>
        <v>41</v>
      </c>
      <c r="N292" s="269">
        <f t="shared" si="373"/>
        <v>0</v>
      </c>
      <c r="O292" s="269">
        <f t="shared" si="373"/>
        <v>18</v>
      </c>
      <c r="P292" s="269">
        <f t="shared" si="373"/>
        <v>2</v>
      </c>
      <c r="Q292" s="279">
        <f t="shared" si="2"/>
        <v>333</v>
      </c>
      <c r="R292" s="280">
        <f t="shared" si="364"/>
        <v>0.46337308347529815</v>
      </c>
      <c r="S292" s="280">
        <f t="shared" si="365"/>
        <v>6.9846678023850084E-2</v>
      </c>
      <c r="T292" s="280">
        <f t="shared" si="366"/>
        <v>0</v>
      </c>
      <c r="U292" s="280">
        <f t="shared" si="367"/>
        <v>3.0664395229982964E-2</v>
      </c>
      <c r="V292" s="280">
        <f t="shared" si="368"/>
        <v>3.4071550255536627E-3</v>
      </c>
      <c r="W292" s="281">
        <f t="shared" si="369"/>
        <v>0.56729131175468483</v>
      </c>
    </row>
    <row r="293" spans="1:23" ht="12.75" hidden="1">
      <c r="A293" s="269" t="s">
        <v>4655</v>
      </c>
      <c r="B293" s="269" t="s">
        <v>650</v>
      </c>
      <c r="C293" s="276">
        <v>2014</v>
      </c>
      <c r="D293" s="269">
        <v>1</v>
      </c>
      <c r="E293" s="269">
        <v>37</v>
      </c>
      <c r="F293" s="289">
        <v>0</v>
      </c>
      <c r="G293" s="34">
        <v>1</v>
      </c>
      <c r="H293" s="34">
        <v>0</v>
      </c>
      <c r="I293" s="289">
        <v>0</v>
      </c>
      <c r="J293" s="34">
        <v>0</v>
      </c>
      <c r="K293" s="278">
        <f t="shared" ref="K293:K306" si="374">SUM(F293:I293)</f>
        <v>1</v>
      </c>
      <c r="L293" s="269">
        <f t="shared" ref="L293:P293" si="375">L292+F293</f>
        <v>272</v>
      </c>
      <c r="M293" s="269">
        <f t="shared" si="375"/>
        <v>42</v>
      </c>
      <c r="N293" s="269">
        <f t="shared" si="375"/>
        <v>0</v>
      </c>
      <c r="O293" s="269">
        <f t="shared" si="375"/>
        <v>18</v>
      </c>
      <c r="P293" s="269">
        <f t="shared" si="375"/>
        <v>2</v>
      </c>
      <c r="Q293" s="279">
        <f t="shared" si="2"/>
        <v>334</v>
      </c>
      <c r="R293" s="280">
        <f t="shared" si="364"/>
        <v>0.46337308347529815</v>
      </c>
      <c r="S293" s="280">
        <f t="shared" si="365"/>
        <v>7.1550255536626917E-2</v>
      </c>
      <c r="T293" s="280">
        <f t="shared" si="366"/>
        <v>0</v>
      </c>
      <c r="U293" s="280">
        <f t="shared" si="367"/>
        <v>3.0664395229982964E-2</v>
      </c>
      <c r="V293" s="280">
        <f t="shared" si="368"/>
        <v>3.4071550255536627E-3</v>
      </c>
      <c r="W293" s="281">
        <f t="shared" si="369"/>
        <v>0.56899488926746167</v>
      </c>
    </row>
    <row r="294" spans="1:23" ht="12.75" hidden="1">
      <c r="A294" s="269" t="s">
        <v>4655</v>
      </c>
      <c r="B294" s="269" t="s">
        <v>650</v>
      </c>
      <c r="C294" s="276">
        <v>2014</v>
      </c>
      <c r="D294" s="269">
        <v>1</v>
      </c>
      <c r="E294" s="269">
        <v>38</v>
      </c>
      <c r="F294" s="289">
        <v>0</v>
      </c>
      <c r="G294" s="34">
        <v>0</v>
      </c>
      <c r="H294" s="34">
        <v>0</v>
      </c>
      <c r="I294" s="289">
        <v>0</v>
      </c>
      <c r="J294" s="34">
        <v>0</v>
      </c>
      <c r="K294" s="278">
        <f t="shared" si="374"/>
        <v>0</v>
      </c>
      <c r="L294" s="269">
        <f t="shared" ref="L294:P294" si="376">L293+F294</f>
        <v>272</v>
      </c>
      <c r="M294" s="269">
        <f t="shared" si="376"/>
        <v>42</v>
      </c>
      <c r="N294" s="269">
        <f t="shared" si="376"/>
        <v>0</v>
      </c>
      <c r="O294" s="269">
        <f t="shared" si="376"/>
        <v>18</v>
      </c>
      <c r="P294" s="269">
        <f t="shared" si="376"/>
        <v>2</v>
      </c>
      <c r="Q294" s="279">
        <f t="shared" si="2"/>
        <v>334</v>
      </c>
      <c r="R294" s="280">
        <f t="shared" si="364"/>
        <v>0.46337308347529815</v>
      </c>
      <c r="S294" s="280">
        <f t="shared" si="365"/>
        <v>7.1550255536626917E-2</v>
      </c>
      <c r="T294" s="280">
        <f t="shared" si="366"/>
        <v>0</v>
      </c>
      <c r="U294" s="280">
        <f t="shared" si="367"/>
        <v>3.0664395229982964E-2</v>
      </c>
      <c r="V294" s="280">
        <f t="shared" si="368"/>
        <v>3.4071550255536627E-3</v>
      </c>
      <c r="W294" s="281">
        <f t="shared" si="369"/>
        <v>0.56899488926746167</v>
      </c>
    </row>
    <row r="295" spans="1:23" ht="12.75" hidden="1">
      <c r="A295" s="269" t="s">
        <v>4655</v>
      </c>
      <c r="B295" s="269" t="s">
        <v>650</v>
      </c>
      <c r="C295" s="276">
        <v>2014</v>
      </c>
      <c r="D295" s="269">
        <v>1</v>
      </c>
      <c r="E295" s="269">
        <v>39</v>
      </c>
      <c r="F295" s="289">
        <v>0</v>
      </c>
      <c r="G295" s="34">
        <v>1</v>
      </c>
      <c r="H295" s="34">
        <v>0</v>
      </c>
      <c r="I295" s="289">
        <v>0</v>
      </c>
      <c r="J295" s="34">
        <v>0</v>
      </c>
      <c r="K295" s="278">
        <f t="shared" si="374"/>
        <v>1</v>
      </c>
      <c r="L295" s="269">
        <f t="shared" ref="L295:P295" si="377">L294+F295</f>
        <v>272</v>
      </c>
      <c r="M295" s="269">
        <f t="shared" si="377"/>
        <v>43</v>
      </c>
      <c r="N295" s="269">
        <f t="shared" si="377"/>
        <v>0</v>
      </c>
      <c r="O295" s="269">
        <f t="shared" si="377"/>
        <v>18</v>
      </c>
      <c r="P295" s="269">
        <f t="shared" si="377"/>
        <v>2</v>
      </c>
      <c r="Q295" s="279">
        <f t="shared" si="2"/>
        <v>335</v>
      </c>
      <c r="R295" s="280">
        <f t="shared" si="364"/>
        <v>0.46337308347529815</v>
      </c>
      <c r="S295" s="280">
        <f t="shared" si="365"/>
        <v>7.3253833049403749E-2</v>
      </c>
      <c r="T295" s="280">
        <f t="shared" si="366"/>
        <v>0</v>
      </c>
      <c r="U295" s="280">
        <f t="shared" si="367"/>
        <v>3.0664395229982964E-2</v>
      </c>
      <c r="V295" s="280">
        <f t="shared" si="368"/>
        <v>3.4071550255536627E-3</v>
      </c>
      <c r="W295" s="281">
        <f t="shared" si="369"/>
        <v>0.5706984667802385</v>
      </c>
    </row>
    <row r="296" spans="1:23" ht="12.75" hidden="1">
      <c r="A296" s="269" t="s">
        <v>4655</v>
      </c>
      <c r="B296" s="269" t="s">
        <v>650</v>
      </c>
      <c r="C296" s="276">
        <v>2014</v>
      </c>
      <c r="D296" s="269">
        <v>1</v>
      </c>
      <c r="E296" s="269">
        <v>40</v>
      </c>
      <c r="F296" s="289">
        <v>0</v>
      </c>
      <c r="G296" s="34">
        <v>0</v>
      </c>
      <c r="H296" s="34">
        <v>0</v>
      </c>
      <c r="I296" s="289">
        <v>0</v>
      </c>
      <c r="J296" s="34">
        <v>0</v>
      </c>
      <c r="K296" s="278">
        <f t="shared" si="374"/>
        <v>0</v>
      </c>
      <c r="L296" s="269">
        <f t="shared" ref="L296:P296" si="378">L295+F296</f>
        <v>272</v>
      </c>
      <c r="M296" s="269">
        <f t="shared" si="378"/>
        <v>43</v>
      </c>
      <c r="N296" s="269">
        <f t="shared" si="378"/>
        <v>0</v>
      </c>
      <c r="O296" s="269">
        <f t="shared" si="378"/>
        <v>18</v>
      </c>
      <c r="P296" s="269">
        <f t="shared" si="378"/>
        <v>2</v>
      </c>
      <c r="Q296" s="279">
        <f t="shared" si="2"/>
        <v>335</v>
      </c>
      <c r="R296" s="280">
        <f t="shared" si="364"/>
        <v>0.46337308347529815</v>
      </c>
      <c r="S296" s="280">
        <f t="shared" si="365"/>
        <v>7.3253833049403749E-2</v>
      </c>
      <c r="T296" s="280">
        <f t="shared" si="366"/>
        <v>0</v>
      </c>
      <c r="U296" s="280">
        <f t="shared" si="367"/>
        <v>3.0664395229982964E-2</v>
      </c>
      <c r="V296" s="280">
        <f t="shared" si="368"/>
        <v>3.4071550255536627E-3</v>
      </c>
      <c r="W296" s="281">
        <f t="shared" si="369"/>
        <v>0.5706984667802385</v>
      </c>
    </row>
    <row r="297" spans="1:23" ht="12.75" hidden="1">
      <c r="A297" s="269" t="s">
        <v>4655</v>
      </c>
      <c r="B297" s="269" t="s">
        <v>650</v>
      </c>
      <c r="C297" s="276">
        <v>2014</v>
      </c>
      <c r="D297" s="269">
        <v>1</v>
      </c>
      <c r="E297" s="269">
        <v>41</v>
      </c>
      <c r="F297" s="289">
        <v>0</v>
      </c>
      <c r="G297" s="34">
        <v>0</v>
      </c>
      <c r="H297" s="34">
        <v>0</v>
      </c>
      <c r="I297" s="289">
        <v>0</v>
      </c>
      <c r="J297" s="34">
        <v>0</v>
      </c>
      <c r="K297" s="278">
        <f t="shared" si="374"/>
        <v>0</v>
      </c>
      <c r="L297" s="269">
        <f t="shared" ref="L297:P297" si="379">L296+F297</f>
        <v>272</v>
      </c>
      <c r="M297" s="269">
        <f t="shared" si="379"/>
        <v>43</v>
      </c>
      <c r="N297" s="269">
        <f t="shared" si="379"/>
        <v>0</v>
      </c>
      <c r="O297" s="269">
        <f t="shared" si="379"/>
        <v>18</v>
      </c>
      <c r="P297" s="269">
        <f t="shared" si="379"/>
        <v>2</v>
      </c>
      <c r="Q297" s="279">
        <f t="shared" si="2"/>
        <v>335</v>
      </c>
      <c r="R297" s="280">
        <f t="shared" si="364"/>
        <v>0.46337308347529815</v>
      </c>
      <c r="S297" s="280">
        <f t="shared" si="365"/>
        <v>7.3253833049403749E-2</v>
      </c>
      <c r="T297" s="280">
        <f t="shared" si="366"/>
        <v>0</v>
      </c>
      <c r="U297" s="280">
        <f t="shared" si="367"/>
        <v>3.0664395229982964E-2</v>
      </c>
      <c r="V297" s="280">
        <f t="shared" si="368"/>
        <v>3.4071550255536627E-3</v>
      </c>
      <c r="W297" s="281">
        <f t="shared" si="369"/>
        <v>0.5706984667802385</v>
      </c>
    </row>
    <row r="298" spans="1:23" ht="12.75" hidden="1">
      <c r="A298" s="269" t="s">
        <v>4655</v>
      </c>
      <c r="B298" s="269" t="s">
        <v>650</v>
      </c>
      <c r="C298" s="276">
        <v>2014</v>
      </c>
      <c r="D298" s="269">
        <v>1</v>
      </c>
      <c r="E298" s="269">
        <v>42</v>
      </c>
      <c r="F298" s="289">
        <v>0</v>
      </c>
      <c r="G298" s="34">
        <v>1</v>
      </c>
      <c r="H298" s="34">
        <v>0</v>
      </c>
      <c r="I298" s="289">
        <v>0</v>
      </c>
      <c r="J298" s="34">
        <v>0</v>
      </c>
      <c r="K298" s="278">
        <f t="shared" si="374"/>
        <v>1</v>
      </c>
      <c r="L298" s="269">
        <f t="shared" ref="L298:P298" si="380">L297+F298</f>
        <v>272</v>
      </c>
      <c r="M298" s="269">
        <f t="shared" si="380"/>
        <v>44</v>
      </c>
      <c r="N298" s="269">
        <f t="shared" si="380"/>
        <v>0</v>
      </c>
      <c r="O298" s="269">
        <f t="shared" si="380"/>
        <v>18</v>
      </c>
      <c r="P298" s="269">
        <f t="shared" si="380"/>
        <v>2</v>
      </c>
      <c r="Q298" s="279">
        <f t="shared" si="2"/>
        <v>336</v>
      </c>
      <c r="R298" s="280">
        <f t="shared" si="364"/>
        <v>0.46337308347529815</v>
      </c>
      <c r="S298" s="280">
        <f t="shared" si="365"/>
        <v>7.4957410562180582E-2</v>
      </c>
      <c r="T298" s="280">
        <f t="shared" si="366"/>
        <v>0</v>
      </c>
      <c r="U298" s="280">
        <f t="shared" si="367"/>
        <v>3.0664395229982964E-2</v>
      </c>
      <c r="V298" s="280">
        <f t="shared" si="368"/>
        <v>3.4071550255536627E-3</v>
      </c>
      <c r="W298" s="281">
        <f t="shared" si="369"/>
        <v>0.57240204429301533</v>
      </c>
    </row>
    <row r="299" spans="1:23" ht="12.75" hidden="1">
      <c r="A299" s="269" t="s">
        <v>4655</v>
      </c>
      <c r="B299" s="269" t="s">
        <v>650</v>
      </c>
      <c r="C299" s="276">
        <v>2014</v>
      </c>
      <c r="D299" s="269">
        <v>1</v>
      </c>
      <c r="E299" s="269">
        <v>43</v>
      </c>
      <c r="F299" s="289">
        <v>0</v>
      </c>
      <c r="G299" s="34">
        <v>1</v>
      </c>
      <c r="H299" s="34">
        <v>0</v>
      </c>
      <c r="I299" s="289">
        <v>0</v>
      </c>
      <c r="J299" s="34">
        <v>0</v>
      </c>
      <c r="K299" s="278">
        <f t="shared" si="374"/>
        <v>1</v>
      </c>
      <c r="L299" s="269">
        <f t="shared" ref="L299:P299" si="381">L298+F299</f>
        <v>272</v>
      </c>
      <c r="M299" s="269">
        <f t="shared" si="381"/>
        <v>45</v>
      </c>
      <c r="N299" s="269">
        <f t="shared" si="381"/>
        <v>0</v>
      </c>
      <c r="O299" s="269">
        <f t="shared" si="381"/>
        <v>18</v>
      </c>
      <c r="P299" s="269">
        <f t="shared" si="381"/>
        <v>2</v>
      </c>
      <c r="Q299" s="279">
        <f t="shared" si="2"/>
        <v>337</v>
      </c>
      <c r="R299" s="280">
        <f t="shared" si="364"/>
        <v>0.46337308347529815</v>
      </c>
      <c r="S299" s="280">
        <f t="shared" si="365"/>
        <v>7.6660988074957415E-2</v>
      </c>
      <c r="T299" s="280">
        <f t="shared" si="366"/>
        <v>0</v>
      </c>
      <c r="U299" s="280">
        <f t="shared" si="367"/>
        <v>3.0664395229982964E-2</v>
      </c>
      <c r="V299" s="280">
        <f t="shared" si="368"/>
        <v>3.4071550255536627E-3</v>
      </c>
      <c r="W299" s="281">
        <f t="shared" si="369"/>
        <v>0.57410562180579217</v>
      </c>
    </row>
    <row r="300" spans="1:23" ht="12.75" hidden="1">
      <c r="A300" s="269" t="s">
        <v>4655</v>
      </c>
      <c r="B300" s="269" t="s">
        <v>650</v>
      </c>
      <c r="C300" s="276">
        <v>2015</v>
      </c>
      <c r="D300" s="269">
        <v>1</v>
      </c>
      <c r="E300" s="269">
        <v>44</v>
      </c>
      <c r="F300" s="289">
        <v>0</v>
      </c>
      <c r="G300" s="34">
        <v>0</v>
      </c>
      <c r="H300" s="34">
        <v>0</v>
      </c>
      <c r="I300" s="289">
        <v>0</v>
      </c>
      <c r="J300" s="34">
        <v>0</v>
      </c>
      <c r="K300" s="278">
        <f t="shared" si="374"/>
        <v>0</v>
      </c>
      <c r="L300" s="269">
        <f t="shared" ref="L300:P300" si="382">L299+F300</f>
        <v>272</v>
      </c>
      <c r="M300" s="269">
        <f t="shared" si="382"/>
        <v>45</v>
      </c>
      <c r="N300" s="269">
        <f t="shared" si="382"/>
        <v>0</v>
      </c>
      <c r="O300" s="269">
        <f t="shared" si="382"/>
        <v>18</v>
      </c>
      <c r="P300" s="269">
        <f t="shared" si="382"/>
        <v>2</v>
      </c>
      <c r="Q300" s="279">
        <f t="shared" si="2"/>
        <v>337</v>
      </c>
      <c r="R300" s="280">
        <f t="shared" si="364"/>
        <v>0.46337308347529815</v>
      </c>
      <c r="S300" s="280">
        <f t="shared" si="365"/>
        <v>7.6660988074957415E-2</v>
      </c>
      <c r="T300" s="280">
        <f t="shared" si="366"/>
        <v>0</v>
      </c>
      <c r="U300" s="280">
        <f t="shared" si="367"/>
        <v>3.0664395229982964E-2</v>
      </c>
      <c r="V300" s="280">
        <f t="shared" si="368"/>
        <v>3.4071550255536627E-3</v>
      </c>
      <c r="W300" s="281">
        <f t="shared" si="369"/>
        <v>0.57410562180579217</v>
      </c>
    </row>
    <row r="301" spans="1:23" ht="12.75" hidden="1">
      <c r="A301" s="269" t="s">
        <v>4655</v>
      </c>
      <c r="B301" s="269" t="s">
        <v>650</v>
      </c>
      <c r="C301" s="276">
        <v>2015</v>
      </c>
      <c r="D301" s="269">
        <v>1</v>
      </c>
      <c r="E301" s="269">
        <v>45</v>
      </c>
      <c r="F301" s="289">
        <v>0</v>
      </c>
      <c r="G301" s="34">
        <v>0</v>
      </c>
      <c r="H301" s="34">
        <v>0</v>
      </c>
      <c r="I301" s="289">
        <v>0</v>
      </c>
      <c r="J301" s="34">
        <v>0</v>
      </c>
      <c r="K301" s="278">
        <f t="shared" si="374"/>
        <v>0</v>
      </c>
      <c r="L301" s="269">
        <f t="shared" ref="L301:P301" si="383">L300+F301</f>
        <v>272</v>
      </c>
      <c r="M301" s="269">
        <f t="shared" si="383"/>
        <v>45</v>
      </c>
      <c r="N301" s="269">
        <f t="shared" si="383"/>
        <v>0</v>
      </c>
      <c r="O301" s="269">
        <f t="shared" si="383"/>
        <v>18</v>
      </c>
      <c r="P301" s="269">
        <f t="shared" si="383"/>
        <v>2</v>
      </c>
      <c r="Q301" s="279">
        <f t="shared" si="2"/>
        <v>337</v>
      </c>
      <c r="R301" s="280">
        <f t="shared" si="364"/>
        <v>0.46337308347529815</v>
      </c>
      <c r="S301" s="280">
        <f t="shared" si="365"/>
        <v>7.6660988074957415E-2</v>
      </c>
      <c r="T301" s="280">
        <f t="shared" si="366"/>
        <v>0</v>
      </c>
      <c r="U301" s="280">
        <f t="shared" si="367"/>
        <v>3.0664395229982964E-2</v>
      </c>
      <c r="V301" s="280">
        <f t="shared" si="368"/>
        <v>3.4071550255536627E-3</v>
      </c>
      <c r="W301" s="281">
        <f t="shared" si="369"/>
        <v>0.57410562180579217</v>
      </c>
    </row>
    <row r="302" spans="1:23" ht="12.75" hidden="1">
      <c r="A302" s="269" t="s">
        <v>4655</v>
      </c>
      <c r="B302" s="269" t="s">
        <v>650</v>
      </c>
      <c r="C302" s="276">
        <v>2015</v>
      </c>
      <c r="D302" s="269">
        <v>1</v>
      </c>
      <c r="E302" s="269">
        <v>46</v>
      </c>
      <c r="F302" s="289">
        <v>0</v>
      </c>
      <c r="G302" s="34">
        <v>0</v>
      </c>
      <c r="H302" s="34">
        <v>0</v>
      </c>
      <c r="I302" s="289">
        <v>0</v>
      </c>
      <c r="J302" s="34">
        <v>0</v>
      </c>
      <c r="K302" s="278">
        <f t="shared" si="374"/>
        <v>0</v>
      </c>
      <c r="L302" s="269">
        <f t="shared" ref="L302:P302" si="384">L301+F302</f>
        <v>272</v>
      </c>
      <c r="M302" s="269">
        <f t="shared" si="384"/>
        <v>45</v>
      </c>
      <c r="N302" s="269">
        <f t="shared" si="384"/>
        <v>0</v>
      </c>
      <c r="O302" s="269">
        <f t="shared" si="384"/>
        <v>18</v>
      </c>
      <c r="P302" s="269">
        <f t="shared" si="384"/>
        <v>2</v>
      </c>
      <c r="Q302" s="279">
        <f t="shared" si="2"/>
        <v>337</v>
      </c>
      <c r="R302" s="280">
        <f t="shared" si="364"/>
        <v>0.46337308347529815</v>
      </c>
      <c r="S302" s="280">
        <f t="shared" si="365"/>
        <v>7.6660988074957415E-2</v>
      </c>
      <c r="T302" s="280">
        <f t="shared" si="366"/>
        <v>0</v>
      </c>
      <c r="U302" s="280">
        <f t="shared" si="367"/>
        <v>3.0664395229982964E-2</v>
      </c>
      <c r="V302" s="280">
        <f t="shared" si="368"/>
        <v>3.4071550255536627E-3</v>
      </c>
      <c r="W302" s="281">
        <f t="shared" si="369"/>
        <v>0.57410562180579217</v>
      </c>
    </row>
    <row r="303" spans="1:23" ht="12.75" hidden="1">
      <c r="A303" s="269" t="s">
        <v>4655</v>
      </c>
      <c r="B303" s="269" t="s">
        <v>650</v>
      </c>
      <c r="C303" s="276">
        <v>2015</v>
      </c>
      <c r="D303" s="269">
        <v>1</v>
      </c>
      <c r="E303" s="269">
        <v>47</v>
      </c>
      <c r="F303" s="289">
        <v>0</v>
      </c>
      <c r="G303" s="34">
        <v>0</v>
      </c>
      <c r="H303" s="34">
        <v>0</v>
      </c>
      <c r="I303" s="289">
        <v>1</v>
      </c>
      <c r="J303" s="34">
        <v>0</v>
      </c>
      <c r="K303" s="278">
        <f t="shared" si="374"/>
        <v>1</v>
      </c>
      <c r="L303" s="269">
        <f t="shared" ref="L303:P303" si="385">L302+F303</f>
        <v>272</v>
      </c>
      <c r="M303" s="269">
        <f t="shared" si="385"/>
        <v>45</v>
      </c>
      <c r="N303" s="269">
        <f t="shared" si="385"/>
        <v>0</v>
      </c>
      <c r="O303" s="269">
        <f t="shared" si="385"/>
        <v>19</v>
      </c>
      <c r="P303" s="269">
        <f t="shared" si="385"/>
        <v>2</v>
      </c>
      <c r="Q303" s="279">
        <f t="shared" si="2"/>
        <v>338</v>
      </c>
      <c r="R303" s="280">
        <f t="shared" si="364"/>
        <v>0.46337308347529815</v>
      </c>
      <c r="S303" s="280">
        <f t="shared" si="365"/>
        <v>7.6660988074957415E-2</v>
      </c>
      <c r="T303" s="280">
        <f t="shared" si="366"/>
        <v>0</v>
      </c>
      <c r="U303" s="280">
        <f t="shared" si="367"/>
        <v>3.2367972742759793E-2</v>
      </c>
      <c r="V303" s="280">
        <f t="shared" si="368"/>
        <v>3.4071550255536627E-3</v>
      </c>
      <c r="W303" s="281">
        <f t="shared" si="369"/>
        <v>0.575809199318569</v>
      </c>
    </row>
    <row r="304" spans="1:23" ht="12.75" hidden="1">
      <c r="A304" s="269" t="s">
        <v>4655</v>
      </c>
      <c r="B304" s="269" t="s">
        <v>650</v>
      </c>
      <c r="C304" s="276">
        <v>2015</v>
      </c>
      <c r="D304" s="269">
        <v>1</v>
      </c>
      <c r="E304" s="269">
        <v>48</v>
      </c>
      <c r="F304" s="289">
        <v>1</v>
      </c>
      <c r="G304" s="34">
        <v>0</v>
      </c>
      <c r="H304" s="34">
        <v>0</v>
      </c>
      <c r="I304" s="289">
        <v>1</v>
      </c>
      <c r="J304" s="34">
        <v>0</v>
      </c>
      <c r="K304" s="278">
        <f t="shared" si="374"/>
        <v>2</v>
      </c>
      <c r="L304" s="269">
        <f t="shared" ref="L304:P304" si="386">L303+F304</f>
        <v>273</v>
      </c>
      <c r="M304" s="269">
        <f t="shared" si="386"/>
        <v>45</v>
      </c>
      <c r="N304" s="269">
        <f t="shared" si="386"/>
        <v>0</v>
      </c>
      <c r="O304" s="269">
        <f t="shared" si="386"/>
        <v>20</v>
      </c>
      <c r="P304" s="269">
        <f t="shared" si="386"/>
        <v>2</v>
      </c>
      <c r="Q304" s="279">
        <f t="shared" si="2"/>
        <v>340</v>
      </c>
      <c r="R304" s="280">
        <f t="shared" si="364"/>
        <v>0.46507666098807493</v>
      </c>
      <c r="S304" s="280">
        <f t="shared" si="365"/>
        <v>7.6660988074957415E-2</v>
      </c>
      <c r="T304" s="280">
        <f t="shared" si="366"/>
        <v>0</v>
      </c>
      <c r="U304" s="280">
        <f t="shared" si="367"/>
        <v>3.4071550255536626E-2</v>
      </c>
      <c r="V304" s="280">
        <f t="shared" si="368"/>
        <v>3.4071550255536627E-3</v>
      </c>
      <c r="W304" s="281">
        <f t="shared" si="369"/>
        <v>0.57921635434412266</v>
      </c>
    </row>
    <row r="305" spans="1:23" ht="12.75" hidden="1">
      <c r="A305" s="269" t="s">
        <v>4655</v>
      </c>
      <c r="B305" s="269" t="s">
        <v>650</v>
      </c>
      <c r="C305" s="276">
        <v>2015</v>
      </c>
      <c r="D305" s="269">
        <v>1</v>
      </c>
      <c r="E305" s="269">
        <v>49</v>
      </c>
      <c r="F305" s="289">
        <v>0</v>
      </c>
      <c r="G305" s="34">
        <v>0</v>
      </c>
      <c r="H305" s="34">
        <v>0</v>
      </c>
      <c r="I305" s="289">
        <v>0</v>
      </c>
      <c r="J305" s="34">
        <v>0</v>
      </c>
      <c r="K305" s="278">
        <f t="shared" si="374"/>
        <v>0</v>
      </c>
      <c r="L305" s="269">
        <f t="shared" ref="L305:P305" si="387">L304+F305</f>
        <v>273</v>
      </c>
      <c r="M305" s="269">
        <f t="shared" si="387"/>
        <v>45</v>
      </c>
      <c r="N305" s="269">
        <f t="shared" si="387"/>
        <v>0</v>
      </c>
      <c r="O305" s="269">
        <f t="shared" si="387"/>
        <v>20</v>
      </c>
      <c r="P305" s="269">
        <f t="shared" si="387"/>
        <v>2</v>
      </c>
      <c r="Q305" s="279">
        <f t="shared" si="2"/>
        <v>340</v>
      </c>
      <c r="R305" s="280">
        <f t="shared" si="364"/>
        <v>0.46507666098807493</v>
      </c>
      <c r="S305" s="280">
        <f t="shared" si="365"/>
        <v>7.6660988074957415E-2</v>
      </c>
      <c r="T305" s="280">
        <f t="shared" si="366"/>
        <v>0</v>
      </c>
      <c r="U305" s="280">
        <f t="shared" si="367"/>
        <v>3.4071550255536626E-2</v>
      </c>
      <c r="V305" s="280">
        <f t="shared" si="368"/>
        <v>3.4071550255536627E-3</v>
      </c>
      <c r="W305" s="281">
        <f t="shared" si="369"/>
        <v>0.57921635434412266</v>
      </c>
    </row>
    <row r="306" spans="1:23" ht="12.75" hidden="1">
      <c r="A306" s="269" t="s">
        <v>4655</v>
      </c>
      <c r="B306" s="269" t="s">
        <v>650</v>
      </c>
      <c r="C306" s="276">
        <v>2015</v>
      </c>
      <c r="D306" s="269">
        <v>1</v>
      </c>
      <c r="E306" s="269">
        <v>50</v>
      </c>
      <c r="F306" s="289">
        <v>0</v>
      </c>
      <c r="G306" s="34">
        <v>0</v>
      </c>
      <c r="H306" s="34">
        <v>0</v>
      </c>
      <c r="I306" s="289">
        <v>0</v>
      </c>
      <c r="J306" s="34">
        <v>0</v>
      </c>
      <c r="K306" s="278">
        <f t="shared" si="374"/>
        <v>0</v>
      </c>
      <c r="L306" s="269">
        <f t="shared" ref="L306:P306" si="388">L305+F306</f>
        <v>273</v>
      </c>
      <c r="M306" s="269">
        <f t="shared" si="388"/>
        <v>45</v>
      </c>
      <c r="N306" s="269">
        <f t="shared" si="388"/>
        <v>0</v>
      </c>
      <c r="O306" s="269">
        <f t="shared" si="388"/>
        <v>20</v>
      </c>
      <c r="P306" s="269">
        <f t="shared" si="388"/>
        <v>2</v>
      </c>
      <c r="Q306" s="279">
        <f t="shared" si="2"/>
        <v>340</v>
      </c>
      <c r="R306" s="280">
        <f t="shared" si="364"/>
        <v>0.46507666098807493</v>
      </c>
      <c r="S306" s="280">
        <f t="shared" si="365"/>
        <v>7.6660988074957415E-2</v>
      </c>
      <c r="T306" s="280">
        <f t="shared" si="366"/>
        <v>0</v>
      </c>
      <c r="U306" s="280">
        <f t="shared" si="367"/>
        <v>3.4071550255536626E-2</v>
      </c>
      <c r="V306" s="280">
        <f t="shared" si="368"/>
        <v>3.4071550255536627E-3</v>
      </c>
      <c r="W306" s="281">
        <f t="shared" si="369"/>
        <v>0.57921635434412266</v>
      </c>
    </row>
    <row r="307" spans="1:23" ht="12.75" hidden="1">
      <c r="A307" s="269" t="s">
        <v>4655</v>
      </c>
      <c r="B307" s="269" t="s">
        <v>650</v>
      </c>
      <c r="C307" s="276">
        <v>2015</v>
      </c>
      <c r="D307" s="269">
        <v>1</v>
      </c>
      <c r="E307" s="269">
        <v>51</v>
      </c>
      <c r="F307" s="289">
        <v>0</v>
      </c>
      <c r="G307" s="34">
        <v>0</v>
      </c>
      <c r="H307" s="34">
        <v>0</v>
      </c>
      <c r="I307" s="289">
        <v>2</v>
      </c>
      <c r="J307" s="34">
        <v>0</v>
      </c>
      <c r="K307" s="278">
        <f t="shared" ref="K307:K308" si="389">SUM(F307:J307)</f>
        <v>2</v>
      </c>
      <c r="L307" s="269">
        <f t="shared" ref="L307:P307" si="390">L306+F307</f>
        <v>273</v>
      </c>
      <c r="M307" s="269">
        <f t="shared" si="390"/>
        <v>45</v>
      </c>
      <c r="N307" s="269">
        <f t="shared" si="390"/>
        <v>0</v>
      </c>
      <c r="O307" s="269">
        <f t="shared" si="390"/>
        <v>22</v>
      </c>
      <c r="P307" s="269">
        <f t="shared" si="390"/>
        <v>2</v>
      </c>
      <c r="Q307" s="279">
        <f t="shared" si="2"/>
        <v>342</v>
      </c>
      <c r="R307" s="280">
        <f t="shared" si="364"/>
        <v>0.46507666098807493</v>
      </c>
      <c r="S307" s="280">
        <f t="shared" si="365"/>
        <v>7.6660988074957415E-2</v>
      </c>
      <c r="T307" s="280">
        <f t="shared" si="366"/>
        <v>0</v>
      </c>
      <c r="U307" s="280">
        <f t="shared" si="367"/>
        <v>3.7478705281090291E-2</v>
      </c>
      <c r="V307" s="280">
        <f t="shared" si="368"/>
        <v>3.4071550255536627E-3</v>
      </c>
      <c r="W307" s="281">
        <f t="shared" si="369"/>
        <v>0.58262350936967633</v>
      </c>
    </row>
    <row r="308" spans="1:23" ht="12.75" hidden="1">
      <c r="A308" s="34" t="s">
        <v>4656</v>
      </c>
      <c r="B308" s="34" t="s">
        <v>649</v>
      </c>
      <c r="C308" s="34">
        <v>2019</v>
      </c>
      <c r="D308" s="34">
        <v>1</v>
      </c>
      <c r="E308" s="34">
        <v>52</v>
      </c>
      <c r="F308" s="34">
        <v>1</v>
      </c>
      <c r="G308" s="34">
        <v>1</v>
      </c>
      <c r="H308" s="34">
        <v>0</v>
      </c>
      <c r="I308" s="34">
        <v>1</v>
      </c>
      <c r="J308" s="34">
        <v>0</v>
      </c>
      <c r="K308" s="278">
        <f t="shared" si="389"/>
        <v>3</v>
      </c>
      <c r="L308" s="269"/>
    </row>
    <row r="309" spans="1:23" ht="12.75" hidden="1">
      <c r="A309" s="34" t="s">
        <v>4655</v>
      </c>
      <c r="B309" s="34" t="s">
        <v>649</v>
      </c>
      <c r="C309" s="34">
        <v>2015</v>
      </c>
      <c r="D309" s="34">
        <v>1</v>
      </c>
      <c r="E309" s="34">
        <v>52</v>
      </c>
      <c r="F309" s="34">
        <v>0</v>
      </c>
      <c r="G309" s="34">
        <v>0</v>
      </c>
      <c r="H309" s="34">
        <v>0</v>
      </c>
      <c r="I309" s="34">
        <v>0</v>
      </c>
      <c r="J309" s="34">
        <v>0</v>
      </c>
      <c r="K309" s="278">
        <f>SUM(F309:I309)</f>
        <v>0</v>
      </c>
    </row>
    <row r="310" spans="1:23" ht="12.75" hidden="1">
      <c r="A310" s="34" t="s">
        <v>4655</v>
      </c>
      <c r="B310" s="34" t="s">
        <v>650</v>
      </c>
      <c r="C310" s="34">
        <v>2015</v>
      </c>
      <c r="D310" s="34">
        <v>1</v>
      </c>
      <c r="E310" s="34">
        <v>52</v>
      </c>
      <c r="F310" s="34">
        <v>1</v>
      </c>
      <c r="G310" s="34">
        <v>1</v>
      </c>
      <c r="H310" s="34">
        <v>0</v>
      </c>
      <c r="I310" s="34">
        <v>0</v>
      </c>
      <c r="J310" s="34">
        <v>0</v>
      </c>
      <c r="K310" s="278">
        <f t="shared" ref="K310:K623" si="391">SUM(F310:J310)</f>
        <v>2</v>
      </c>
    </row>
    <row r="311" spans="1:23" ht="12.75" hidden="1">
      <c r="A311" s="34" t="s">
        <v>4656</v>
      </c>
      <c r="B311" s="34" t="s">
        <v>650</v>
      </c>
      <c r="C311" s="34">
        <v>2019</v>
      </c>
      <c r="D311" s="34">
        <v>1</v>
      </c>
      <c r="E311" s="34">
        <v>52</v>
      </c>
      <c r="F311" s="34">
        <v>7</v>
      </c>
      <c r="G311" s="34">
        <v>4</v>
      </c>
      <c r="H311" s="34">
        <v>0</v>
      </c>
      <c r="I311" s="34">
        <v>4</v>
      </c>
      <c r="J311" s="34">
        <v>1</v>
      </c>
      <c r="K311" s="278">
        <f t="shared" si="391"/>
        <v>16</v>
      </c>
      <c r="L311" s="95">
        <f>L310+F311</f>
        <v>7</v>
      </c>
    </row>
    <row r="312" spans="1:23" ht="12.75" hidden="1">
      <c r="A312" s="34" t="s">
        <v>4656</v>
      </c>
      <c r="B312" s="269" t="s">
        <v>650</v>
      </c>
      <c r="C312" s="34">
        <v>2019</v>
      </c>
      <c r="D312" s="34">
        <v>2</v>
      </c>
      <c r="E312" s="34">
        <v>53</v>
      </c>
      <c r="F312" s="34">
        <v>1</v>
      </c>
      <c r="G312" s="34">
        <v>0</v>
      </c>
      <c r="H312" s="34">
        <v>0</v>
      </c>
      <c r="I312" s="34">
        <v>0</v>
      </c>
      <c r="J312" s="34">
        <v>0</v>
      </c>
      <c r="K312" s="278">
        <f t="shared" si="391"/>
        <v>1</v>
      </c>
    </row>
    <row r="313" spans="1:23" ht="12.75" hidden="1">
      <c r="A313" s="34" t="s">
        <v>4656</v>
      </c>
      <c r="B313" s="34" t="s">
        <v>649</v>
      </c>
      <c r="C313" s="34">
        <v>2019</v>
      </c>
      <c r="D313" s="34">
        <v>2</v>
      </c>
      <c r="E313" s="34">
        <v>53</v>
      </c>
      <c r="F313" s="34">
        <v>0</v>
      </c>
      <c r="G313" s="34">
        <v>0</v>
      </c>
      <c r="H313" s="34">
        <v>0</v>
      </c>
      <c r="I313" s="34">
        <v>0</v>
      </c>
      <c r="J313" s="34">
        <v>0</v>
      </c>
      <c r="K313" s="278">
        <f t="shared" si="391"/>
        <v>0</v>
      </c>
    </row>
    <row r="314" spans="1:23" ht="12.75" hidden="1">
      <c r="A314" s="34" t="s">
        <v>4654</v>
      </c>
      <c r="B314" s="34" t="s">
        <v>649</v>
      </c>
      <c r="C314" s="34">
        <v>2011</v>
      </c>
      <c r="D314" s="34">
        <v>2</v>
      </c>
      <c r="E314" s="34">
        <v>53</v>
      </c>
      <c r="F314" s="34">
        <v>0</v>
      </c>
      <c r="G314" s="34">
        <v>0</v>
      </c>
      <c r="H314" s="34">
        <v>0</v>
      </c>
      <c r="I314" s="34">
        <v>0</v>
      </c>
      <c r="J314" s="34">
        <v>0</v>
      </c>
      <c r="K314" s="278">
        <f t="shared" si="391"/>
        <v>0</v>
      </c>
    </row>
    <row r="315" spans="1:23" ht="12.75">
      <c r="A315" s="34" t="s">
        <v>4654</v>
      </c>
      <c r="B315" s="34" t="s">
        <v>650</v>
      </c>
      <c r="C315" s="34">
        <v>2011</v>
      </c>
      <c r="D315" s="34">
        <v>2</v>
      </c>
      <c r="E315" s="34">
        <v>53</v>
      </c>
      <c r="F315" s="34">
        <v>0</v>
      </c>
      <c r="G315" s="34">
        <v>0</v>
      </c>
      <c r="H315" s="34">
        <v>0</v>
      </c>
      <c r="I315" s="34">
        <v>0</v>
      </c>
      <c r="J315" s="34">
        <v>0</v>
      </c>
      <c r="K315" s="278">
        <f t="shared" si="391"/>
        <v>0</v>
      </c>
    </row>
    <row r="316" spans="1:23" ht="12.75" hidden="1">
      <c r="A316" s="34" t="s">
        <v>4655</v>
      </c>
      <c r="B316" s="34" t="s">
        <v>649</v>
      </c>
      <c r="C316" s="34">
        <v>2015</v>
      </c>
      <c r="D316" s="34">
        <v>2</v>
      </c>
      <c r="E316" s="34">
        <v>53</v>
      </c>
      <c r="F316" s="34">
        <v>0</v>
      </c>
      <c r="G316" s="34">
        <v>0</v>
      </c>
      <c r="H316" s="34">
        <v>0</v>
      </c>
      <c r="I316" s="34">
        <v>0</v>
      </c>
      <c r="J316" s="34">
        <v>0</v>
      </c>
      <c r="K316" s="278">
        <f t="shared" si="391"/>
        <v>0</v>
      </c>
    </row>
    <row r="317" spans="1:23" ht="12.75" hidden="1">
      <c r="A317" s="34" t="s">
        <v>4655</v>
      </c>
      <c r="B317" s="34" t="s">
        <v>650</v>
      </c>
      <c r="C317" s="34">
        <v>2015</v>
      </c>
      <c r="D317" s="34">
        <v>2</v>
      </c>
      <c r="E317" s="34">
        <v>53</v>
      </c>
      <c r="F317" s="34">
        <v>0</v>
      </c>
      <c r="G317" s="34">
        <v>0</v>
      </c>
      <c r="H317" s="34">
        <v>0</v>
      </c>
      <c r="I317" s="34">
        <v>1</v>
      </c>
      <c r="J317" s="34">
        <v>0</v>
      </c>
      <c r="K317" s="278">
        <f t="shared" si="391"/>
        <v>1</v>
      </c>
    </row>
    <row r="318" spans="1:23" ht="12.75" hidden="1">
      <c r="A318" s="34" t="s">
        <v>4654</v>
      </c>
      <c r="B318" s="34" t="s">
        <v>649</v>
      </c>
      <c r="C318" s="34">
        <v>2011</v>
      </c>
      <c r="D318" s="34">
        <v>2</v>
      </c>
      <c r="E318" s="34">
        <v>54</v>
      </c>
      <c r="F318" s="34">
        <v>0</v>
      </c>
      <c r="G318" s="34">
        <v>0</v>
      </c>
      <c r="H318" s="34">
        <v>0</v>
      </c>
      <c r="I318" s="34">
        <v>0</v>
      </c>
      <c r="J318" s="34">
        <v>0</v>
      </c>
      <c r="K318" s="278">
        <f t="shared" si="391"/>
        <v>0</v>
      </c>
    </row>
    <row r="319" spans="1:23" ht="12.75">
      <c r="A319" s="34" t="s">
        <v>4654</v>
      </c>
      <c r="B319" s="34" t="s">
        <v>650</v>
      </c>
      <c r="C319" s="34">
        <v>2011</v>
      </c>
      <c r="D319" s="34">
        <v>2</v>
      </c>
      <c r="E319" s="34">
        <v>54</v>
      </c>
      <c r="F319" s="34">
        <v>0</v>
      </c>
      <c r="G319" s="34">
        <v>0</v>
      </c>
      <c r="H319" s="34">
        <v>0</v>
      </c>
      <c r="I319" s="34">
        <v>0</v>
      </c>
      <c r="J319" s="34">
        <v>0</v>
      </c>
      <c r="K319" s="278">
        <f t="shared" si="391"/>
        <v>0</v>
      </c>
    </row>
    <row r="320" spans="1:23" ht="12.75" hidden="1">
      <c r="A320" s="34" t="s">
        <v>4655</v>
      </c>
      <c r="B320" s="34" t="s">
        <v>649</v>
      </c>
      <c r="C320" s="34">
        <v>2015</v>
      </c>
      <c r="D320" s="34">
        <v>2</v>
      </c>
      <c r="E320" s="34">
        <v>54</v>
      </c>
      <c r="F320" s="34">
        <v>0</v>
      </c>
      <c r="G320" s="34">
        <v>0</v>
      </c>
      <c r="H320" s="34">
        <v>0</v>
      </c>
      <c r="I320" s="34">
        <v>0</v>
      </c>
      <c r="J320" s="34">
        <v>0</v>
      </c>
      <c r="K320" s="278">
        <f t="shared" si="391"/>
        <v>0</v>
      </c>
    </row>
    <row r="321" spans="1:11" ht="12.75" hidden="1">
      <c r="A321" s="34" t="s">
        <v>4655</v>
      </c>
      <c r="B321" s="34" t="s">
        <v>650</v>
      </c>
      <c r="C321" s="34">
        <v>2015</v>
      </c>
      <c r="D321" s="34">
        <v>2</v>
      </c>
      <c r="E321" s="34">
        <v>54</v>
      </c>
      <c r="F321" s="34">
        <v>0</v>
      </c>
      <c r="G321" s="34">
        <v>0</v>
      </c>
      <c r="H321" s="34">
        <v>0</v>
      </c>
      <c r="I321" s="34">
        <v>1</v>
      </c>
      <c r="J321" s="34">
        <v>0</v>
      </c>
      <c r="K321" s="278">
        <f t="shared" si="391"/>
        <v>1</v>
      </c>
    </row>
    <row r="322" spans="1:11" ht="12.75" hidden="1">
      <c r="A322" s="34" t="s">
        <v>4656</v>
      </c>
      <c r="B322" s="269" t="s">
        <v>650</v>
      </c>
      <c r="C322" s="34">
        <v>2019</v>
      </c>
      <c r="D322" s="34">
        <v>2</v>
      </c>
      <c r="E322" s="34">
        <v>54</v>
      </c>
      <c r="F322" s="34">
        <v>2</v>
      </c>
      <c r="G322" s="34">
        <v>0</v>
      </c>
      <c r="H322" s="34">
        <v>0</v>
      </c>
      <c r="I322" s="34">
        <v>1</v>
      </c>
      <c r="J322" s="34">
        <v>0</v>
      </c>
      <c r="K322" s="278">
        <f t="shared" si="391"/>
        <v>3</v>
      </c>
    </row>
    <row r="323" spans="1:11" ht="12.75" hidden="1">
      <c r="A323" s="34" t="s">
        <v>4656</v>
      </c>
      <c r="B323" s="34" t="s">
        <v>649</v>
      </c>
      <c r="C323" s="34">
        <v>2019</v>
      </c>
      <c r="D323" s="34">
        <v>2</v>
      </c>
      <c r="E323" s="34">
        <v>54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278">
        <f t="shared" si="391"/>
        <v>0</v>
      </c>
    </row>
    <row r="324" spans="1:11" ht="12.75" hidden="1">
      <c r="A324" s="34" t="s">
        <v>4654</v>
      </c>
      <c r="B324" s="34" t="s">
        <v>649</v>
      </c>
      <c r="C324" s="34">
        <v>2011</v>
      </c>
      <c r="D324" s="34">
        <v>2</v>
      </c>
      <c r="E324" s="34">
        <v>55</v>
      </c>
      <c r="F324" s="34">
        <v>0</v>
      </c>
      <c r="G324" s="34">
        <v>0</v>
      </c>
      <c r="H324" s="34">
        <v>0</v>
      </c>
      <c r="I324" s="34">
        <v>0</v>
      </c>
      <c r="J324" s="34">
        <v>0</v>
      </c>
      <c r="K324" s="278">
        <f t="shared" si="391"/>
        <v>0</v>
      </c>
    </row>
    <row r="325" spans="1:11" ht="12.75">
      <c r="A325" s="34" t="s">
        <v>4654</v>
      </c>
      <c r="B325" s="34" t="s">
        <v>650</v>
      </c>
      <c r="C325" s="34">
        <v>2011</v>
      </c>
      <c r="D325" s="34">
        <v>2</v>
      </c>
      <c r="E325" s="34">
        <v>55</v>
      </c>
      <c r="F325" s="34">
        <v>0</v>
      </c>
      <c r="G325" s="34">
        <v>0</v>
      </c>
      <c r="H325" s="34">
        <v>0</v>
      </c>
      <c r="I325" s="34">
        <v>0</v>
      </c>
      <c r="J325" s="34">
        <v>0</v>
      </c>
      <c r="K325" s="278">
        <f t="shared" si="391"/>
        <v>0</v>
      </c>
    </row>
    <row r="326" spans="1:11" ht="12.75" hidden="1">
      <c r="A326" s="34" t="s">
        <v>4655</v>
      </c>
      <c r="B326" s="34" t="s">
        <v>649</v>
      </c>
      <c r="C326" s="34">
        <v>2015</v>
      </c>
      <c r="D326" s="34">
        <v>2</v>
      </c>
      <c r="E326" s="34">
        <v>55</v>
      </c>
      <c r="F326" s="34">
        <v>0</v>
      </c>
      <c r="G326" s="34">
        <v>0</v>
      </c>
      <c r="H326" s="34">
        <v>0</v>
      </c>
      <c r="I326" s="34">
        <v>0</v>
      </c>
      <c r="J326" s="34">
        <v>0</v>
      </c>
      <c r="K326" s="278">
        <f t="shared" si="391"/>
        <v>0</v>
      </c>
    </row>
    <row r="327" spans="1:11" ht="12.75" hidden="1">
      <c r="A327" s="34" t="s">
        <v>4655</v>
      </c>
      <c r="B327" s="34" t="s">
        <v>650</v>
      </c>
      <c r="C327" s="34">
        <v>2015</v>
      </c>
      <c r="D327" s="34">
        <v>2</v>
      </c>
      <c r="E327" s="34">
        <v>55</v>
      </c>
      <c r="F327" s="34">
        <v>0</v>
      </c>
      <c r="G327" s="34">
        <v>0</v>
      </c>
      <c r="H327" s="34">
        <v>0</v>
      </c>
      <c r="I327" s="34">
        <v>0</v>
      </c>
      <c r="J327" s="34">
        <v>0</v>
      </c>
      <c r="K327" s="278">
        <f t="shared" si="391"/>
        <v>0</v>
      </c>
    </row>
    <row r="328" spans="1:11" ht="12.75" hidden="1">
      <c r="A328" s="34" t="s">
        <v>4656</v>
      </c>
      <c r="B328" s="269" t="s">
        <v>650</v>
      </c>
      <c r="C328" s="34">
        <v>2019</v>
      </c>
      <c r="D328" s="34">
        <v>2</v>
      </c>
      <c r="E328" s="34">
        <v>55</v>
      </c>
      <c r="F328" s="34">
        <v>2</v>
      </c>
      <c r="G328" s="34">
        <v>0</v>
      </c>
      <c r="H328" s="34">
        <v>0</v>
      </c>
      <c r="I328" s="34">
        <v>0</v>
      </c>
      <c r="J328" s="34">
        <v>0</v>
      </c>
      <c r="K328" s="278">
        <f t="shared" si="391"/>
        <v>2</v>
      </c>
    </row>
    <row r="329" spans="1:11" ht="12.75" hidden="1">
      <c r="A329" s="34" t="s">
        <v>4656</v>
      </c>
      <c r="B329" s="34" t="s">
        <v>649</v>
      </c>
      <c r="C329" s="34">
        <v>2019</v>
      </c>
      <c r="D329" s="34">
        <v>2</v>
      </c>
      <c r="E329" s="34">
        <v>55</v>
      </c>
      <c r="F329" s="34">
        <v>0</v>
      </c>
      <c r="G329" s="34">
        <v>0</v>
      </c>
      <c r="H329" s="34">
        <v>0</v>
      </c>
      <c r="I329" s="34">
        <v>0</v>
      </c>
      <c r="J329" s="34">
        <v>0</v>
      </c>
      <c r="K329" s="278">
        <f t="shared" si="391"/>
        <v>0</v>
      </c>
    </row>
    <row r="330" spans="1:11" ht="12.75" hidden="1">
      <c r="A330" s="34" t="s">
        <v>4654</v>
      </c>
      <c r="B330" s="34" t="s">
        <v>649</v>
      </c>
      <c r="C330" s="34">
        <v>2011</v>
      </c>
      <c r="D330" s="34">
        <v>2</v>
      </c>
      <c r="E330" s="34">
        <v>56</v>
      </c>
      <c r="F330" s="34">
        <v>1</v>
      </c>
      <c r="G330" s="34">
        <v>0</v>
      </c>
      <c r="H330" s="34">
        <v>0</v>
      </c>
      <c r="I330" s="34">
        <v>0</v>
      </c>
      <c r="J330" s="34">
        <v>0</v>
      </c>
      <c r="K330" s="278">
        <f t="shared" si="391"/>
        <v>1</v>
      </c>
    </row>
    <row r="331" spans="1:11" ht="12.75">
      <c r="A331" s="34" t="s">
        <v>4654</v>
      </c>
      <c r="B331" s="34" t="s">
        <v>650</v>
      </c>
      <c r="C331" s="34">
        <v>2011</v>
      </c>
      <c r="D331" s="34">
        <v>2</v>
      </c>
      <c r="E331" s="34">
        <v>56</v>
      </c>
      <c r="F331" s="34">
        <v>5</v>
      </c>
      <c r="G331" s="34">
        <v>1</v>
      </c>
      <c r="H331" s="34">
        <v>0</v>
      </c>
      <c r="I331" s="34">
        <v>4</v>
      </c>
      <c r="J331" s="34">
        <v>0</v>
      </c>
      <c r="K331" s="278">
        <f t="shared" si="391"/>
        <v>10</v>
      </c>
    </row>
    <row r="332" spans="1:11" ht="12.75" hidden="1">
      <c r="A332" s="34" t="s">
        <v>4655</v>
      </c>
      <c r="B332" s="34" t="s">
        <v>649</v>
      </c>
      <c r="C332" s="34">
        <v>2015</v>
      </c>
      <c r="D332" s="34">
        <v>2</v>
      </c>
      <c r="E332" s="34">
        <v>56</v>
      </c>
      <c r="F332" s="34">
        <v>2</v>
      </c>
      <c r="G332" s="34">
        <v>0</v>
      </c>
      <c r="H332" s="34">
        <v>0</v>
      </c>
      <c r="I332" s="34">
        <v>0</v>
      </c>
      <c r="J332" s="34">
        <v>0</v>
      </c>
      <c r="K332" s="278">
        <f t="shared" si="391"/>
        <v>2</v>
      </c>
    </row>
    <row r="333" spans="1:11" ht="12.75" hidden="1">
      <c r="A333" s="34" t="s">
        <v>4655</v>
      </c>
      <c r="B333" s="34" t="s">
        <v>650</v>
      </c>
      <c r="C333" s="34">
        <v>2015</v>
      </c>
      <c r="D333" s="34">
        <v>2</v>
      </c>
      <c r="E333" s="34">
        <v>56</v>
      </c>
      <c r="F333" s="34">
        <v>2</v>
      </c>
      <c r="G333" s="34">
        <v>4</v>
      </c>
      <c r="H333" s="34">
        <v>0</v>
      </c>
      <c r="I333" s="34">
        <v>2</v>
      </c>
      <c r="J333" s="34">
        <v>1</v>
      </c>
      <c r="K333" s="278">
        <f t="shared" si="391"/>
        <v>9</v>
      </c>
    </row>
    <row r="334" spans="1:11" ht="12.75" hidden="1">
      <c r="A334" s="34" t="s">
        <v>4656</v>
      </c>
      <c r="B334" s="269" t="s">
        <v>650</v>
      </c>
      <c r="C334" s="34">
        <v>2019</v>
      </c>
      <c r="D334" s="34">
        <v>2</v>
      </c>
      <c r="E334" s="34">
        <v>56</v>
      </c>
      <c r="F334" s="34">
        <v>10</v>
      </c>
      <c r="G334" s="34">
        <v>1</v>
      </c>
      <c r="H334" s="34">
        <v>1</v>
      </c>
      <c r="I334" s="34">
        <v>0</v>
      </c>
      <c r="J334" s="34">
        <v>0</v>
      </c>
      <c r="K334" s="278">
        <f t="shared" si="391"/>
        <v>12</v>
      </c>
    </row>
    <row r="335" spans="1:11" ht="12.75" hidden="1">
      <c r="A335" s="34" t="s">
        <v>4656</v>
      </c>
      <c r="B335" s="34" t="s">
        <v>649</v>
      </c>
      <c r="C335" s="34">
        <v>2019</v>
      </c>
      <c r="D335" s="34">
        <v>2</v>
      </c>
      <c r="E335" s="34">
        <v>56</v>
      </c>
      <c r="F335" s="34">
        <v>1</v>
      </c>
      <c r="G335" s="34">
        <v>0</v>
      </c>
      <c r="H335" s="34">
        <v>0</v>
      </c>
      <c r="I335" s="34">
        <v>0</v>
      </c>
      <c r="J335" s="34">
        <v>0</v>
      </c>
      <c r="K335" s="278">
        <f t="shared" si="391"/>
        <v>1</v>
      </c>
    </row>
    <row r="336" spans="1:11" ht="12.75" hidden="1">
      <c r="A336" s="34" t="s">
        <v>4654</v>
      </c>
      <c r="B336" s="34" t="s">
        <v>649</v>
      </c>
      <c r="C336" s="34">
        <v>2011</v>
      </c>
      <c r="D336" s="34">
        <v>2</v>
      </c>
      <c r="E336" s="34">
        <v>57</v>
      </c>
      <c r="F336" s="34">
        <v>0</v>
      </c>
      <c r="G336" s="34">
        <v>0</v>
      </c>
      <c r="H336" s="34">
        <v>0</v>
      </c>
      <c r="I336" s="34">
        <v>0</v>
      </c>
      <c r="J336" s="34">
        <v>0</v>
      </c>
      <c r="K336" s="278">
        <f t="shared" si="391"/>
        <v>0</v>
      </c>
    </row>
    <row r="337" spans="1:11" ht="12.75">
      <c r="A337" s="34" t="s">
        <v>4654</v>
      </c>
      <c r="B337" s="34" t="s">
        <v>650</v>
      </c>
      <c r="C337" s="34">
        <v>2011</v>
      </c>
      <c r="D337" s="34">
        <v>2</v>
      </c>
      <c r="E337" s="34">
        <v>57</v>
      </c>
      <c r="F337" s="34">
        <v>0</v>
      </c>
      <c r="G337" s="34">
        <v>0</v>
      </c>
      <c r="H337" s="34">
        <v>0</v>
      </c>
      <c r="I337" s="34">
        <v>0</v>
      </c>
      <c r="J337" s="34">
        <v>0</v>
      </c>
      <c r="K337" s="278">
        <f t="shared" si="391"/>
        <v>0</v>
      </c>
    </row>
    <row r="338" spans="1:11" ht="12.75" hidden="1">
      <c r="A338" s="34" t="s">
        <v>4655</v>
      </c>
      <c r="B338" s="34" t="s">
        <v>649</v>
      </c>
      <c r="C338" s="34">
        <v>2015</v>
      </c>
      <c r="D338" s="34">
        <v>2</v>
      </c>
      <c r="E338" s="34">
        <v>57</v>
      </c>
      <c r="F338" s="34">
        <v>0</v>
      </c>
      <c r="G338" s="34">
        <v>0</v>
      </c>
      <c r="H338" s="34">
        <v>0</v>
      </c>
      <c r="I338" s="34">
        <v>0</v>
      </c>
      <c r="J338" s="34">
        <v>0</v>
      </c>
      <c r="K338" s="278">
        <f t="shared" si="391"/>
        <v>0</v>
      </c>
    </row>
    <row r="339" spans="1:11" ht="12.75" hidden="1">
      <c r="A339" s="34" t="s">
        <v>4655</v>
      </c>
      <c r="B339" s="34" t="s">
        <v>650</v>
      </c>
      <c r="C339" s="34">
        <v>2015</v>
      </c>
      <c r="D339" s="34">
        <v>2</v>
      </c>
      <c r="E339" s="34">
        <v>57</v>
      </c>
      <c r="F339" s="34">
        <v>0</v>
      </c>
      <c r="G339" s="34">
        <v>0</v>
      </c>
      <c r="H339" s="34">
        <v>0</v>
      </c>
      <c r="I339" s="34">
        <v>0</v>
      </c>
      <c r="J339" s="34">
        <v>0</v>
      </c>
      <c r="K339" s="278">
        <f t="shared" si="391"/>
        <v>0</v>
      </c>
    </row>
    <row r="340" spans="1:11" ht="12.75" hidden="1">
      <c r="A340" s="34" t="s">
        <v>4656</v>
      </c>
      <c r="B340" s="269" t="s">
        <v>650</v>
      </c>
      <c r="C340" s="34">
        <v>2019</v>
      </c>
      <c r="D340" s="34">
        <v>2</v>
      </c>
      <c r="E340" s="34">
        <v>57</v>
      </c>
      <c r="F340" s="34">
        <v>3</v>
      </c>
      <c r="G340" s="34">
        <v>0</v>
      </c>
      <c r="H340" s="34">
        <v>0</v>
      </c>
      <c r="I340" s="34">
        <v>0</v>
      </c>
      <c r="J340" s="34">
        <v>0</v>
      </c>
      <c r="K340" s="278">
        <f t="shared" si="391"/>
        <v>3</v>
      </c>
    </row>
    <row r="341" spans="1:11" ht="12.75" hidden="1">
      <c r="A341" s="34" t="s">
        <v>4656</v>
      </c>
      <c r="B341" s="34" t="s">
        <v>649</v>
      </c>
      <c r="C341" s="34">
        <v>2019</v>
      </c>
      <c r="D341" s="34">
        <v>2</v>
      </c>
      <c r="E341" s="34">
        <v>57</v>
      </c>
      <c r="F341" s="34">
        <v>0</v>
      </c>
      <c r="G341" s="34">
        <v>0</v>
      </c>
      <c r="H341" s="34">
        <v>0</v>
      </c>
      <c r="I341" s="34">
        <v>0</v>
      </c>
      <c r="J341" s="34">
        <v>0</v>
      </c>
      <c r="K341" s="278">
        <f t="shared" si="391"/>
        <v>0</v>
      </c>
    </row>
    <row r="342" spans="1:11" ht="12.75" hidden="1">
      <c r="A342" s="34" t="s">
        <v>4654</v>
      </c>
      <c r="B342" s="34" t="s">
        <v>649</v>
      </c>
      <c r="C342" s="34">
        <v>2011</v>
      </c>
      <c r="D342" s="34">
        <v>2</v>
      </c>
      <c r="E342" s="34">
        <v>58</v>
      </c>
      <c r="F342" s="34">
        <v>0</v>
      </c>
      <c r="G342" s="34">
        <v>0</v>
      </c>
      <c r="H342" s="34">
        <v>0</v>
      </c>
      <c r="I342" s="34">
        <v>0</v>
      </c>
      <c r="J342" s="34">
        <v>0</v>
      </c>
      <c r="K342" s="278">
        <f t="shared" si="391"/>
        <v>0</v>
      </c>
    </row>
    <row r="343" spans="1:11" ht="12.75">
      <c r="A343" s="34" t="s">
        <v>4654</v>
      </c>
      <c r="B343" s="34" t="s">
        <v>650</v>
      </c>
      <c r="C343" s="34">
        <v>2011</v>
      </c>
      <c r="D343" s="34">
        <v>2</v>
      </c>
      <c r="E343" s="34">
        <v>58</v>
      </c>
      <c r="F343" s="34">
        <v>0</v>
      </c>
      <c r="G343" s="34">
        <v>0</v>
      </c>
      <c r="H343" s="34">
        <v>0</v>
      </c>
      <c r="I343" s="34">
        <v>0</v>
      </c>
      <c r="J343" s="34">
        <v>0</v>
      </c>
      <c r="K343" s="278">
        <f t="shared" si="391"/>
        <v>0</v>
      </c>
    </row>
    <row r="344" spans="1:11" ht="12.75" hidden="1">
      <c r="A344" s="34" t="s">
        <v>4655</v>
      </c>
      <c r="B344" s="34" t="s">
        <v>649</v>
      </c>
      <c r="C344" s="34">
        <v>2015</v>
      </c>
      <c r="D344" s="34">
        <v>2</v>
      </c>
      <c r="E344" s="34">
        <v>58</v>
      </c>
      <c r="F344" s="34">
        <v>1</v>
      </c>
      <c r="G344" s="34">
        <v>0</v>
      </c>
      <c r="H344" s="34">
        <v>0</v>
      </c>
      <c r="I344" s="34">
        <v>0</v>
      </c>
      <c r="J344" s="34">
        <v>0</v>
      </c>
      <c r="K344" s="278">
        <f t="shared" si="391"/>
        <v>1</v>
      </c>
    </row>
    <row r="345" spans="1:11" ht="12.75" hidden="1">
      <c r="A345" s="34" t="s">
        <v>4655</v>
      </c>
      <c r="B345" s="34" t="s">
        <v>650</v>
      </c>
      <c r="C345" s="34">
        <v>2015</v>
      </c>
      <c r="D345" s="34">
        <v>2</v>
      </c>
      <c r="E345" s="34">
        <v>58</v>
      </c>
      <c r="F345" s="34">
        <v>2</v>
      </c>
      <c r="G345" s="34">
        <v>0</v>
      </c>
      <c r="H345" s="34">
        <v>0</v>
      </c>
      <c r="I345" s="34">
        <v>1</v>
      </c>
      <c r="J345" s="34">
        <v>0</v>
      </c>
      <c r="K345" s="278">
        <f t="shared" si="391"/>
        <v>3</v>
      </c>
    </row>
    <row r="346" spans="1:11" ht="12.75" hidden="1">
      <c r="A346" s="34" t="s">
        <v>4656</v>
      </c>
      <c r="B346" s="269" t="s">
        <v>650</v>
      </c>
      <c r="C346" s="34">
        <v>2019</v>
      </c>
      <c r="D346" s="34">
        <v>2</v>
      </c>
      <c r="E346" s="34">
        <v>58</v>
      </c>
      <c r="F346" s="34">
        <v>1</v>
      </c>
      <c r="G346" s="34">
        <v>0</v>
      </c>
      <c r="H346" s="34">
        <v>0</v>
      </c>
      <c r="I346" s="34">
        <v>0</v>
      </c>
      <c r="J346" s="34">
        <v>0</v>
      </c>
      <c r="K346" s="278">
        <f t="shared" si="391"/>
        <v>1</v>
      </c>
    </row>
    <row r="347" spans="1:11" ht="12.75" hidden="1">
      <c r="A347" s="34" t="s">
        <v>4656</v>
      </c>
      <c r="B347" s="34" t="s">
        <v>649</v>
      </c>
      <c r="C347" s="34">
        <v>2019</v>
      </c>
      <c r="D347" s="34">
        <v>2</v>
      </c>
      <c r="E347" s="34">
        <v>58</v>
      </c>
      <c r="F347" s="34">
        <v>0</v>
      </c>
      <c r="G347" s="34">
        <v>0</v>
      </c>
      <c r="H347" s="34">
        <v>0</v>
      </c>
      <c r="I347" s="34">
        <v>0</v>
      </c>
      <c r="J347" s="34">
        <v>0</v>
      </c>
      <c r="K347" s="278">
        <f t="shared" si="391"/>
        <v>0</v>
      </c>
    </row>
    <row r="348" spans="1:11" ht="12.75" hidden="1">
      <c r="A348" s="34" t="s">
        <v>4654</v>
      </c>
      <c r="B348" s="34" t="s">
        <v>649</v>
      </c>
      <c r="C348" s="34">
        <v>2011</v>
      </c>
      <c r="D348" s="34">
        <v>2</v>
      </c>
      <c r="E348" s="34">
        <v>59</v>
      </c>
      <c r="F348" s="34">
        <v>0</v>
      </c>
      <c r="G348" s="34">
        <v>0</v>
      </c>
      <c r="H348" s="34">
        <v>0</v>
      </c>
      <c r="I348" s="34">
        <v>0</v>
      </c>
      <c r="J348" s="34">
        <v>0</v>
      </c>
      <c r="K348" s="278">
        <f t="shared" si="391"/>
        <v>0</v>
      </c>
    </row>
    <row r="349" spans="1:11" ht="12.75">
      <c r="A349" s="34" t="s">
        <v>4654</v>
      </c>
      <c r="B349" s="34" t="s">
        <v>650</v>
      </c>
      <c r="C349" s="34">
        <v>2011</v>
      </c>
      <c r="D349" s="34">
        <v>2</v>
      </c>
      <c r="E349" s="34">
        <v>59</v>
      </c>
      <c r="F349" s="34">
        <v>2</v>
      </c>
      <c r="G349" s="34">
        <v>0</v>
      </c>
      <c r="H349" s="34">
        <v>0</v>
      </c>
      <c r="I349" s="34">
        <v>0</v>
      </c>
      <c r="J349" s="34">
        <v>0</v>
      </c>
      <c r="K349" s="278">
        <f t="shared" si="391"/>
        <v>2</v>
      </c>
    </row>
    <row r="350" spans="1:11" ht="12.75" hidden="1">
      <c r="A350" s="34" t="s">
        <v>4655</v>
      </c>
      <c r="B350" s="34" t="s">
        <v>649</v>
      </c>
      <c r="C350" s="34">
        <v>2015</v>
      </c>
      <c r="D350" s="34">
        <v>2</v>
      </c>
      <c r="E350" s="34">
        <v>59</v>
      </c>
      <c r="F350" s="34">
        <v>0</v>
      </c>
      <c r="G350" s="34">
        <v>0</v>
      </c>
      <c r="H350" s="34">
        <v>0</v>
      </c>
      <c r="I350" s="34">
        <v>0</v>
      </c>
      <c r="J350" s="34">
        <v>0</v>
      </c>
      <c r="K350" s="278">
        <f t="shared" si="391"/>
        <v>0</v>
      </c>
    </row>
    <row r="351" spans="1:11" ht="12.75" hidden="1">
      <c r="A351" s="34" t="s">
        <v>4655</v>
      </c>
      <c r="B351" s="34" t="s">
        <v>650</v>
      </c>
      <c r="C351" s="34">
        <v>2015</v>
      </c>
      <c r="D351" s="34">
        <v>2</v>
      </c>
      <c r="E351" s="34">
        <v>59</v>
      </c>
      <c r="F351" s="34">
        <v>1</v>
      </c>
      <c r="G351" s="34">
        <v>0</v>
      </c>
      <c r="H351" s="34">
        <v>0</v>
      </c>
      <c r="I351" s="34">
        <v>0</v>
      </c>
      <c r="J351" s="34">
        <v>0</v>
      </c>
      <c r="K351" s="278">
        <f t="shared" si="391"/>
        <v>1</v>
      </c>
    </row>
    <row r="352" spans="1:11" ht="12.75" hidden="1">
      <c r="A352" s="34" t="s">
        <v>4656</v>
      </c>
      <c r="B352" s="269" t="s">
        <v>650</v>
      </c>
      <c r="C352" s="34">
        <v>2019</v>
      </c>
      <c r="D352" s="34">
        <v>2</v>
      </c>
      <c r="E352" s="34">
        <v>59</v>
      </c>
      <c r="F352" s="34">
        <v>3</v>
      </c>
      <c r="G352" s="34">
        <v>0</v>
      </c>
      <c r="H352" s="34">
        <v>0</v>
      </c>
      <c r="I352" s="34">
        <v>0</v>
      </c>
      <c r="J352" s="34">
        <v>0</v>
      </c>
      <c r="K352" s="278">
        <f t="shared" si="391"/>
        <v>3</v>
      </c>
    </row>
    <row r="353" spans="1:11" ht="12.75" hidden="1">
      <c r="A353" s="34" t="s">
        <v>4656</v>
      </c>
      <c r="B353" s="34" t="s">
        <v>649</v>
      </c>
      <c r="C353" s="34">
        <v>2019</v>
      </c>
      <c r="D353" s="34">
        <v>2</v>
      </c>
      <c r="E353" s="34">
        <v>59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278">
        <f t="shared" si="391"/>
        <v>0</v>
      </c>
    </row>
    <row r="354" spans="1:11" ht="12.75" hidden="1">
      <c r="A354" s="34" t="s">
        <v>4654</v>
      </c>
      <c r="B354" s="34" t="s">
        <v>649</v>
      </c>
      <c r="C354" s="34">
        <v>2011</v>
      </c>
      <c r="D354" s="34">
        <v>2</v>
      </c>
      <c r="E354" s="34">
        <v>60</v>
      </c>
      <c r="F354" s="34">
        <v>0</v>
      </c>
      <c r="G354" s="34">
        <v>0</v>
      </c>
      <c r="H354" s="34">
        <v>0</v>
      </c>
      <c r="I354" s="34">
        <v>0</v>
      </c>
      <c r="J354" s="34">
        <v>0</v>
      </c>
      <c r="K354" s="278">
        <f t="shared" si="391"/>
        <v>0</v>
      </c>
    </row>
    <row r="355" spans="1:11" ht="12.75">
      <c r="A355" s="34" t="s">
        <v>4654</v>
      </c>
      <c r="B355" s="34" t="s">
        <v>650</v>
      </c>
      <c r="C355" s="34">
        <v>2011</v>
      </c>
      <c r="D355" s="34">
        <v>2</v>
      </c>
      <c r="E355" s="34">
        <v>60</v>
      </c>
      <c r="F355" s="34">
        <v>1</v>
      </c>
      <c r="G355" s="34">
        <v>0</v>
      </c>
      <c r="H355" s="34">
        <v>0</v>
      </c>
      <c r="I355" s="34">
        <v>0</v>
      </c>
      <c r="J355" s="34">
        <v>0</v>
      </c>
      <c r="K355" s="278">
        <f t="shared" si="391"/>
        <v>1</v>
      </c>
    </row>
    <row r="356" spans="1:11" ht="12.75" hidden="1">
      <c r="A356" s="34" t="s">
        <v>4655</v>
      </c>
      <c r="B356" s="34" t="s">
        <v>649</v>
      </c>
      <c r="C356" s="34">
        <v>2015</v>
      </c>
      <c r="D356" s="34">
        <v>2</v>
      </c>
      <c r="E356" s="34">
        <v>60</v>
      </c>
      <c r="F356" s="34">
        <v>0</v>
      </c>
      <c r="G356" s="34">
        <v>0</v>
      </c>
      <c r="H356" s="34">
        <v>0</v>
      </c>
      <c r="I356" s="34">
        <v>0</v>
      </c>
      <c r="J356" s="34">
        <v>0</v>
      </c>
      <c r="K356" s="278">
        <f t="shared" si="391"/>
        <v>0</v>
      </c>
    </row>
    <row r="357" spans="1:11" ht="12.75" hidden="1">
      <c r="A357" s="34" t="s">
        <v>4655</v>
      </c>
      <c r="B357" s="34" t="s">
        <v>650</v>
      </c>
      <c r="C357" s="34">
        <v>2015</v>
      </c>
      <c r="D357" s="34">
        <v>2</v>
      </c>
      <c r="E357" s="34">
        <v>60</v>
      </c>
      <c r="F357" s="34">
        <v>2</v>
      </c>
      <c r="G357" s="34">
        <v>0</v>
      </c>
      <c r="H357" s="34">
        <v>1</v>
      </c>
      <c r="I357" s="34">
        <v>0</v>
      </c>
      <c r="J357" s="34">
        <v>0</v>
      </c>
      <c r="K357" s="278">
        <f t="shared" si="391"/>
        <v>3</v>
      </c>
    </row>
    <row r="358" spans="1:11" ht="12.75" hidden="1">
      <c r="A358" s="34" t="s">
        <v>4656</v>
      </c>
      <c r="B358" s="269" t="s">
        <v>650</v>
      </c>
      <c r="C358" s="34">
        <v>2019</v>
      </c>
      <c r="D358" s="34">
        <v>2</v>
      </c>
      <c r="E358" s="34">
        <v>60</v>
      </c>
      <c r="F358" s="34">
        <v>3</v>
      </c>
      <c r="G358" s="34">
        <v>0</v>
      </c>
      <c r="H358" s="34">
        <v>0</v>
      </c>
      <c r="I358" s="34">
        <v>0</v>
      </c>
      <c r="J358" s="34">
        <v>0</v>
      </c>
      <c r="K358" s="278">
        <f t="shared" si="391"/>
        <v>3</v>
      </c>
    </row>
    <row r="359" spans="1:11" ht="12.75" hidden="1">
      <c r="A359" s="34" t="s">
        <v>4656</v>
      </c>
      <c r="B359" s="34" t="s">
        <v>649</v>
      </c>
      <c r="C359" s="34">
        <v>2019</v>
      </c>
      <c r="D359" s="34">
        <v>2</v>
      </c>
      <c r="E359" s="34">
        <v>60</v>
      </c>
      <c r="F359" s="34">
        <v>0</v>
      </c>
      <c r="G359" s="34">
        <v>1</v>
      </c>
      <c r="H359" s="34">
        <v>0</v>
      </c>
      <c r="I359" s="34">
        <v>0</v>
      </c>
      <c r="J359" s="34">
        <v>0</v>
      </c>
      <c r="K359" s="278">
        <f t="shared" si="391"/>
        <v>1</v>
      </c>
    </row>
    <row r="360" spans="1:11" ht="12.75" hidden="1">
      <c r="A360" s="34" t="s">
        <v>4654</v>
      </c>
      <c r="B360" s="34" t="s">
        <v>649</v>
      </c>
      <c r="C360" s="34">
        <v>2011</v>
      </c>
      <c r="D360" s="34">
        <v>2</v>
      </c>
      <c r="E360" s="34">
        <v>61</v>
      </c>
      <c r="F360" s="34">
        <v>0</v>
      </c>
      <c r="G360" s="34">
        <v>0</v>
      </c>
      <c r="H360" s="34">
        <v>0</v>
      </c>
      <c r="I360" s="34">
        <v>0</v>
      </c>
      <c r="J360" s="34">
        <v>0</v>
      </c>
      <c r="K360" s="278">
        <f t="shared" si="391"/>
        <v>0</v>
      </c>
    </row>
    <row r="361" spans="1:11" ht="12.75">
      <c r="A361" s="34" t="s">
        <v>4654</v>
      </c>
      <c r="B361" s="34" t="s">
        <v>650</v>
      </c>
      <c r="C361" s="34">
        <v>2011</v>
      </c>
      <c r="D361" s="34">
        <v>2</v>
      </c>
      <c r="E361" s="34">
        <v>61</v>
      </c>
      <c r="F361" s="34">
        <v>1</v>
      </c>
      <c r="G361" s="34">
        <v>0</v>
      </c>
      <c r="H361" s="34">
        <v>0</v>
      </c>
      <c r="I361" s="34">
        <v>0</v>
      </c>
      <c r="J361" s="34">
        <v>0</v>
      </c>
      <c r="K361" s="278">
        <f t="shared" si="391"/>
        <v>1</v>
      </c>
    </row>
    <row r="362" spans="1:11" ht="12.75" hidden="1">
      <c r="A362" s="34" t="s">
        <v>4655</v>
      </c>
      <c r="B362" s="34" t="s">
        <v>649</v>
      </c>
      <c r="C362" s="34">
        <v>2015</v>
      </c>
      <c r="D362" s="34">
        <v>2</v>
      </c>
      <c r="E362" s="34">
        <v>61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278">
        <f t="shared" si="391"/>
        <v>0</v>
      </c>
    </row>
    <row r="363" spans="1:11" ht="12.75" hidden="1">
      <c r="A363" s="34" t="s">
        <v>4655</v>
      </c>
      <c r="B363" s="34" t="s">
        <v>650</v>
      </c>
      <c r="C363" s="34">
        <v>2015</v>
      </c>
      <c r="D363" s="34">
        <v>2</v>
      </c>
      <c r="E363" s="34">
        <v>61</v>
      </c>
      <c r="F363" s="34">
        <v>0</v>
      </c>
      <c r="G363" s="34">
        <v>0</v>
      </c>
      <c r="H363" s="34">
        <v>0</v>
      </c>
      <c r="I363" s="34">
        <v>0</v>
      </c>
      <c r="J363" s="34">
        <v>0</v>
      </c>
      <c r="K363" s="278">
        <f t="shared" si="391"/>
        <v>0</v>
      </c>
    </row>
    <row r="364" spans="1:11" ht="12.75" hidden="1">
      <c r="A364" s="34" t="s">
        <v>4656</v>
      </c>
      <c r="B364" s="269" t="s">
        <v>650</v>
      </c>
      <c r="C364" s="34">
        <v>2019</v>
      </c>
      <c r="D364" s="34">
        <v>2</v>
      </c>
      <c r="E364" s="34">
        <v>61</v>
      </c>
      <c r="F364" s="34">
        <v>0</v>
      </c>
      <c r="G364" s="34">
        <v>0</v>
      </c>
      <c r="H364" s="34">
        <v>0</v>
      </c>
      <c r="I364" s="34">
        <v>0</v>
      </c>
      <c r="J364" s="34">
        <v>0</v>
      </c>
      <c r="K364" s="278">
        <f t="shared" si="391"/>
        <v>0</v>
      </c>
    </row>
    <row r="365" spans="1:11" ht="12.75" hidden="1">
      <c r="A365" s="34" t="s">
        <v>4656</v>
      </c>
      <c r="B365" s="34" t="s">
        <v>649</v>
      </c>
      <c r="C365" s="34">
        <v>2019</v>
      </c>
      <c r="D365" s="34">
        <v>2</v>
      </c>
      <c r="E365" s="34">
        <v>61</v>
      </c>
      <c r="F365" s="34">
        <v>0</v>
      </c>
      <c r="G365" s="34">
        <v>0</v>
      </c>
      <c r="H365" s="34">
        <v>0</v>
      </c>
      <c r="I365" s="34">
        <v>0</v>
      </c>
      <c r="J365" s="34">
        <v>0</v>
      </c>
      <c r="K365" s="278">
        <f t="shared" si="391"/>
        <v>0</v>
      </c>
    </row>
    <row r="366" spans="1:11" ht="12.75" hidden="1">
      <c r="A366" s="34" t="s">
        <v>4654</v>
      </c>
      <c r="B366" s="34" t="s">
        <v>649</v>
      </c>
      <c r="C366" s="34">
        <v>2011</v>
      </c>
      <c r="D366" s="34">
        <v>2</v>
      </c>
      <c r="E366" s="34">
        <v>62</v>
      </c>
      <c r="F366" s="34">
        <v>1</v>
      </c>
      <c r="G366" s="34">
        <v>0</v>
      </c>
      <c r="H366" s="34">
        <v>0</v>
      </c>
      <c r="I366" s="34">
        <v>0</v>
      </c>
      <c r="J366" s="34">
        <v>0</v>
      </c>
      <c r="K366" s="278">
        <f t="shared" si="391"/>
        <v>1</v>
      </c>
    </row>
    <row r="367" spans="1:11" ht="12.75">
      <c r="A367" s="34" t="s">
        <v>4654</v>
      </c>
      <c r="B367" s="34" t="s">
        <v>650</v>
      </c>
      <c r="C367" s="34">
        <v>2011</v>
      </c>
      <c r="D367" s="34">
        <v>2</v>
      </c>
      <c r="E367" s="34">
        <v>62</v>
      </c>
      <c r="F367" s="34">
        <v>3</v>
      </c>
      <c r="G367" s="34">
        <v>0</v>
      </c>
      <c r="H367" s="34">
        <v>0</v>
      </c>
      <c r="I367" s="34">
        <v>0</v>
      </c>
      <c r="J367" s="34">
        <v>0</v>
      </c>
      <c r="K367" s="278">
        <f t="shared" si="391"/>
        <v>3</v>
      </c>
    </row>
    <row r="368" spans="1:11" ht="12.75" hidden="1">
      <c r="A368" s="34" t="s">
        <v>4655</v>
      </c>
      <c r="B368" s="34" t="s">
        <v>649</v>
      </c>
      <c r="C368" s="34">
        <v>2015</v>
      </c>
      <c r="D368" s="34">
        <v>2</v>
      </c>
      <c r="E368" s="34">
        <v>62</v>
      </c>
      <c r="F368" s="34">
        <v>0</v>
      </c>
      <c r="G368" s="34">
        <v>0</v>
      </c>
      <c r="H368" s="34">
        <v>0</v>
      </c>
      <c r="I368" s="34">
        <v>0</v>
      </c>
      <c r="J368" s="34">
        <v>0</v>
      </c>
      <c r="K368" s="278">
        <f t="shared" si="391"/>
        <v>0</v>
      </c>
    </row>
    <row r="369" spans="1:11" ht="12.75" hidden="1">
      <c r="A369" s="34" t="s">
        <v>4655</v>
      </c>
      <c r="B369" s="34" t="s">
        <v>650</v>
      </c>
      <c r="C369" s="34">
        <v>2015</v>
      </c>
      <c r="D369" s="34">
        <v>2</v>
      </c>
      <c r="E369" s="34">
        <v>62</v>
      </c>
      <c r="F369" s="34">
        <v>0</v>
      </c>
      <c r="G369" s="34">
        <v>0</v>
      </c>
      <c r="H369" s="34">
        <v>0</v>
      </c>
      <c r="I369" s="34">
        <v>0</v>
      </c>
      <c r="J369" s="34">
        <v>0</v>
      </c>
      <c r="K369" s="278">
        <f t="shared" si="391"/>
        <v>0</v>
      </c>
    </row>
    <row r="370" spans="1:11" ht="12.75" hidden="1">
      <c r="A370" s="34" t="s">
        <v>4656</v>
      </c>
      <c r="B370" s="269" t="s">
        <v>650</v>
      </c>
      <c r="C370" s="34">
        <v>2019</v>
      </c>
      <c r="D370" s="34">
        <v>2</v>
      </c>
      <c r="E370" s="34">
        <v>62</v>
      </c>
      <c r="F370" s="34">
        <v>1</v>
      </c>
      <c r="G370" s="34">
        <v>0</v>
      </c>
      <c r="H370" s="34">
        <v>0</v>
      </c>
      <c r="I370" s="34">
        <v>0</v>
      </c>
      <c r="J370" s="34">
        <v>0</v>
      </c>
      <c r="K370" s="278">
        <f t="shared" si="391"/>
        <v>1</v>
      </c>
    </row>
    <row r="371" spans="1:11" ht="12.75" hidden="1">
      <c r="A371" s="34" t="s">
        <v>4656</v>
      </c>
      <c r="B371" s="34" t="s">
        <v>649</v>
      </c>
      <c r="C371" s="34">
        <v>2019</v>
      </c>
      <c r="D371" s="34">
        <v>2</v>
      </c>
      <c r="E371" s="34">
        <v>62</v>
      </c>
      <c r="F371" s="34">
        <v>0</v>
      </c>
      <c r="G371" s="34">
        <v>0</v>
      </c>
      <c r="H371" s="34">
        <v>0</v>
      </c>
      <c r="I371" s="34">
        <v>0</v>
      </c>
      <c r="J371" s="34">
        <v>0</v>
      </c>
      <c r="K371" s="278">
        <f t="shared" si="391"/>
        <v>0</v>
      </c>
    </row>
    <row r="372" spans="1:11" ht="12.75" hidden="1">
      <c r="A372" s="34" t="s">
        <v>4654</v>
      </c>
      <c r="B372" s="34" t="s">
        <v>649</v>
      </c>
      <c r="C372" s="34">
        <v>2011</v>
      </c>
      <c r="D372" s="34">
        <v>2</v>
      </c>
      <c r="E372" s="34">
        <v>63</v>
      </c>
      <c r="F372" s="34">
        <v>0</v>
      </c>
      <c r="G372" s="34">
        <v>0</v>
      </c>
      <c r="H372" s="34">
        <v>0</v>
      </c>
      <c r="I372" s="34">
        <v>0</v>
      </c>
      <c r="J372" s="34">
        <v>0</v>
      </c>
      <c r="K372" s="278">
        <f t="shared" si="391"/>
        <v>0</v>
      </c>
    </row>
    <row r="373" spans="1:11" ht="12.75" hidden="1">
      <c r="A373" s="34" t="s">
        <v>4654</v>
      </c>
      <c r="B373" s="34" t="s">
        <v>649</v>
      </c>
      <c r="C373" s="34">
        <v>2011</v>
      </c>
      <c r="D373" s="34">
        <v>2</v>
      </c>
      <c r="E373" s="34">
        <v>64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278">
        <f t="shared" si="391"/>
        <v>0</v>
      </c>
    </row>
    <row r="374" spans="1:11" ht="12.75" hidden="1">
      <c r="A374" s="34" t="s">
        <v>4654</v>
      </c>
      <c r="B374" s="34" t="s">
        <v>649</v>
      </c>
      <c r="C374" s="34">
        <v>2011</v>
      </c>
      <c r="D374" s="34">
        <v>2</v>
      </c>
      <c r="E374" s="34">
        <v>65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278">
        <f t="shared" si="391"/>
        <v>0</v>
      </c>
    </row>
    <row r="375" spans="1:11" ht="12.75" hidden="1">
      <c r="A375" s="34" t="s">
        <v>4654</v>
      </c>
      <c r="B375" s="34" t="s">
        <v>649</v>
      </c>
      <c r="C375" s="34">
        <v>2011</v>
      </c>
      <c r="D375" s="34">
        <v>2</v>
      </c>
      <c r="E375" s="34">
        <v>66</v>
      </c>
      <c r="F375" s="34">
        <v>0</v>
      </c>
      <c r="G375" s="34">
        <v>0</v>
      </c>
      <c r="H375" s="34">
        <v>0</v>
      </c>
      <c r="I375" s="34">
        <v>0</v>
      </c>
      <c r="J375" s="34">
        <v>0</v>
      </c>
      <c r="K375" s="278">
        <f t="shared" si="391"/>
        <v>0</v>
      </c>
    </row>
    <row r="376" spans="1:11" ht="12.75" hidden="1">
      <c r="A376" s="34" t="s">
        <v>4654</v>
      </c>
      <c r="B376" s="34" t="s">
        <v>649</v>
      </c>
      <c r="C376" s="34">
        <v>2011</v>
      </c>
      <c r="D376" s="34">
        <v>2</v>
      </c>
      <c r="E376" s="34">
        <v>67</v>
      </c>
      <c r="F376" s="34">
        <v>0</v>
      </c>
      <c r="G376" s="34">
        <v>0</v>
      </c>
      <c r="H376" s="34">
        <v>0</v>
      </c>
      <c r="I376" s="34">
        <v>0</v>
      </c>
      <c r="J376" s="34">
        <v>0</v>
      </c>
      <c r="K376" s="278">
        <f t="shared" si="391"/>
        <v>0</v>
      </c>
    </row>
    <row r="377" spans="1:11" ht="12.75" hidden="1">
      <c r="A377" s="34" t="s">
        <v>4654</v>
      </c>
      <c r="B377" s="34" t="s">
        <v>649</v>
      </c>
      <c r="C377" s="34">
        <v>2011</v>
      </c>
      <c r="D377" s="34">
        <v>2</v>
      </c>
      <c r="E377" s="34">
        <v>68</v>
      </c>
      <c r="F377" s="34">
        <v>0</v>
      </c>
      <c r="G377" s="34">
        <v>0</v>
      </c>
      <c r="H377" s="34">
        <v>0</v>
      </c>
      <c r="I377" s="34">
        <v>0</v>
      </c>
      <c r="J377" s="34">
        <v>0</v>
      </c>
      <c r="K377" s="278">
        <f t="shared" si="391"/>
        <v>0</v>
      </c>
    </row>
    <row r="378" spans="1:11" ht="12.75" hidden="1">
      <c r="A378" s="34" t="s">
        <v>4654</v>
      </c>
      <c r="B378" s="34" t="s">
        <v>649</v>
      </c>
      <c r="C378" s="34">
        <v>2011</v>
      </c>
      <c r="D378" s="34">
        <v>2</v>
      </c>
      <c r="E378" s="34">
        <v>69</v>
      </c>
      <c r="F378" s="34">
        <v>0</v>
      </c>
      <c r="G378" s="34">
        <v>0</v>
      </c>
      <c r="H378" s="34">
        <v>0</v>
      </c>
      <c r="I378" s="34">
        <v>0</v>
      </c>
      <c r="J378" s="34">
        <v>0</v>
      </c>
      <c r="K378" s="278">
        <f t="shared" si="391"/>
        <v>0</v>
      </c>
    </row>
    <row r="379" spans="1:11" ht="12.75" hidden="1">
      <c r="A379" s="34" t="s">
        <v>4654</v>
      </c>
      <c r="B379" s="34" t="s">
        <v>649</v>
      </c>
      <c r="C379" s="34">
        <v>2011</v>
      </c>
      <c r="D379" s="34">
        <v>2</v>
      </c>
      <c r="E379" s="34">
        <v>70</v>
      </c>
      <c r="F379" s="34">
        <v>0</v>
      </c>
      <c r="G379" s="34">
        <v>0</v>
      </c>
      <c r="H379" s="34">
        <v>0</v>
      </c>
      <c r="I379" s="34">
        <v>1</v>
      </c>
      <c r="J379" s="34">
        <v>0</v>
      </c>
      <c r="K379" s="278">
        <f t="shared" si="391"/>
        <v>1</v>
      </c>
    </row>
    <row r="380" spans="1:11" ht="12.75">
      <c r="A380" s="34" t="s">
        <v>4654</v>
      </c>
      <c r="B380" s="34" t="s">
        <v>650</v>
      </c>
      <c r="C380" s="34">
        <v>2011</v>
      </c>
      <c r="D380" s="34">
        <v>2</v>
      </c>
      <c r="E380" s="34">
        <v>63</v>
      </c>
      <c r="F380" s="34">
        <v>0</v>
      </c>
      <c r="G380" s="34">
        <v>1</v>
      </c>
      <c r="H380" s="34">
        <v>0</v>
      </c>
      <c r="I380" s="34">
        <v>0</v>
      </c>
      <c r="J380" s="34">
        <v>0</v>
      </c>
      <c r="K380" s="278">
        <f t="shared" si="391"/>
        <v>1</v>
      </c>
    </row>
    <row r="381" spans="1:11" ht="12.75">
      <c r="A381" s="34" t="s">
        <v>4654</v>
      </c>
      <c r="B381" s="34" t="s">
        <v>650</v>
      </c>
      <c r="C381" s="34">
        <v>2011</v>
      </c>
      <c r="D381" s="34">
        <v>2</v>
      </c>
      <c r="E381" s="34">
        <v>64</v>
      </c>
      <c r="F381" s="34">
        <v>1</v>
      </c>
      <c r="G381" s="34">
        <v>1</v>
      </c>
      <c r="H381" s="34">
        <v>0</v>
      </c>
      <c r="I381" s="34">
        <v>0</v>
      </c>
      <c r="J381" s="34">
        <v>0</v>
      </c>
      <c r="K381" s="278">
        <f t="shared" si="391"/>
        <v>2</v>
      </c>
    </row>
    <row r="382" spans="1:11" ht="12.75">
      <c r="A382" s="34" t="s">
        <v>4654</v>
      </c>
      <c r="B382" s="34" t="s">
        <v>650</v>
      </c>
      <c r="C382" s="34">
        <v>2011</v>
      </c>
      <c r="D382" s="34">
        <v>2</v>
      </c>
      <c r="E382" s="34">
        <v>65</v>
      </c>
      <c r="F382" s="34">
        <v>0</v>
      </c>
      <c r="G382" s="34">
        <v>0</v>
      </c>
      <c r="H382" s="34">
        <v>0</v>
      </c>
      <c r="I382" s="34">
        <v>0</v>
      </c>
      <c r="J382" s="34">
        <v>0</v>
      </c>
      <c r="K382" s="278">
        <f t="shared" si="391"/>
        <v>0</v>
      </c>
    </row>
    <row r="383" spans="1:11" ht="12.75">
      <c r="A383" s="34" t="s">
        <v>4654</v>
      </c>
      <c r="B383" s="34" t="s">
        <v>650</v>
      </c>
      <c r="C383" s="34">
        <v>2011</v>
      </c>
      <c r="D383" s="34">
        <v>2</v>
      </c>
      <c r="E383" s="34">
        <v>66</v>
      </c>
      <c r="F383" s="34">
        <v>1</v>
      </c>
      <c r="G383" s="34">
        <v>0</v>
      </c>
      <c r="H383" s="34">
        <v>0</v>
      </c>
      <c r="I383" s="34">
        <v>1</v>
      </c>
      <c r="J383" s="34">
        <v>0</v>
      </c>
      <c r="K383" s="278">
        <f t="shared" si="391"/>
        <v>2</v>
      </c>
    </row>
    <row r="384" spans="1:11" ht="12.75">
      <c r="A384" s="34" t="s">
        <v>4654</v>
      </c>
      <c r="B384" s="34" t="s">
        <v>650</v>
      </c>
      <c r="C384" s="34">
        <v>2011</v>
      </c>
      <c r="D384" s="34">
        <v>2</v>
      </c>
      <c r="E384" s="34">
        <v>67</v>
      </c>
      <c r="F384" s="34">
        <v>0</v>
      </c>
      <c r="G384" s="34">
        <v>0</v>
      </c>
      <c r="H384" s="34">
        <v>0</v>
      </c>
      <c r="I384" s="34">
        <v>0</v>
      </c>
      <c r="J384" s="34">
        <v>0</v>
      </c>
      <c r="K384" s="278">
        <f t="shared" si="391"/>
        <v>0</v>
      </c>
    </row>
    <row r="385" spans="1:11" ht="12.75">
      <c r="A385" s="34" t="s">
        <v>4654</v>
      </c>
      <c r="B385" s="34" t="s">
        <v>650</v>
      </c>
      <c r="C385" s="34">
        <v>2011</v>
      </c>
      <c r="D385" s="34">
        <v>2</v>
      </c>
      <c r="E385" s="34">
        <v>68</v>
      </c>
      <c r="F385" s="34">
        <v>0</v>
      </c>
      <c r="G385" s="34">
        <v>0</v>
      </c>
      <c r="H385" s="34">
        <v>0</v>
      </c>
      <c r="I385" s="34">
        <v>0</v>
      </c>
      <c r="J385" s="34">
        <v>0</v>
      </c>
      <c r="K385" s="278">
        <f t="shared" si="391"/>
        <v>0</v>
      </c>
    </row>
    <row r="386" spans="1:11" ht="12.75">
      <c r="A386" s="34" t="s">
        <v>4654</v>
      </c>
      <c r="B386" s="34" t="s">
        <v>650</v>
      </c>
      <c r="C386" s="34">
        <v>2011</v>
      </c>
      <c r="D386" s="34">
        <v>2</v>
      </c>
      <c r="E386" s="34">
        <v>69</v>
      </c>
      <c r="F386" s="34">
        <v>2</v>
      </c>
      <c r="G386" s="34">
        <v>1</v>
      </c>
      <c r="H386" s="34">
        <v>0</v>
      </c>
      <c r="I386" s="34">
        <v>2</v>
      </c>
      <c r="J386" s="34">
        <v>3</v>
      </c>
      <c r="K386" s="278">
        <f t="shared" si="391"/>
        <v>8</v>
      </c>
    </row>
    <row r="387" spans="1:11" ht="12.75">
      <c r="A387" s="34" t="s">
        <v>4654</v>
      </c>
      <c r="B387" s="34" t="s">
        <v>650</v>
      </c>
      <c r="C387" s="34">
        <v>2011</v>
      </c>
      <c r="D387" s="34">
        <v>2</v>
      </c>
      <c r="E387" s="34">
        <v>70</v>
      </c>
      <c r="F387" s="34">
        <v>1</v>
      </c>
      <c r="G387" s="34">
        <v>1</v>
      </c>
      <c r="H387" s="34">
        <v>0</v>
      </c>
      <c r="I387" s="34">
        <v>1</v>
      </c>
      <c r="J387" s="34">
        <v>0</v>
      </c>
      <c r="K387" s="278">
        <f t="shared" si="391"/>
        <v>3</v>
      </c>
    </row>
    <row r="388" spans="1:11" ht="12.75" hidden="1">
      <c r="A388" s="34" t="s">
        <v>4655</v>
      </c>
      <c r="B388" s="34" t="s">
        <v>649</v>
      </c>
      <c r="C388" s="34">
        <v>2015</v>
      </c>
      <c r="D388" s="34">
        <v>2</v>
      </c>
      <c r="E388" s="34">
        <v>63</v>
      </c>
      <c r="F388" s="34">
        <v>0</v>
      </c>
      <c r="G388" s="34">
        <v>0</v>
      </c>
      <c r="H388" s="34">
        <v>0</v>
      </c>
      <c r="I388" s="34">
        <v>0</v>
      </c>
      <c r="J388" s="34">
        <v>0</v>
      </c>
      <c r="K388" s="278">
        <f t="shared" si="391"/>
        <v>0</v>
      </c>
    </row>
    <row r="389" spans="1:11" ht="12.75" hidden="1">
      <c r="A389" s="34" t="s">
        <v>4655</v>
      </c>
      <c r="B389" s="34" t="s">
        <v>649</v>
      </c>
      <c r="C389" s="34">
        <v>2015</v>
      </c>
      <c r="D389" s="34">
        <v>2</v>
      </c>
      <c r="E389" s="34">
        <v>64</v>
      </c>
      <c r="F389" s="34">
        <v>0</v>
      </c>
      <c r="G389" s="34">
        <v>0</v>
      </c>
      <c r="H389" s="34">
        <v>0</v>
      </c>
      <c r="I389" s="34">
        <v>0</v>
      </c>
      <c r="J389" s="34">
        <v>0</v>
      </c>
      <c r="K389" s="278">
        <f t="shared" si="391"/>
        <v>0</v>
      </c>
    </row>
    <row r="390" spans="1:11" ht="12.75" hidden="1">
      <c r="A390" s="34" t="s">
        <v>4655</v>
      </c>
      <c r="B390" s="34" t="s">
        <v>649</v>
      </c>
      <c r="C390" s="34">
        <v>2015</v>
      </c>
      <c r="D390" s="34">
        <v>2</v>
      </c>
      <c r="E390" s="34">
        <v>65</v>
      </c>
      <c r="F390" s="34">
        <v>0</v>
      </c>
      <c r="G390" s="34">
        <v>0</v>
      </c>
      <c r="H390" s="34">
        <v>0</v>
      </c>
      <c r="I390" s="34">
        <v>0</v>
      </c>
      <c r="J390" s="34">
        <v>0</v>
      </c>
      <c r="K390" s="278">
        <f t="shared" si="391"/>
        <v>0</v>
      </c>
    </row>
    <row r="391" spans="1:11" ht="12.75" hidden="1">
      <c r="A391" s="34" t="s">
        <v>4655</v>
      </c>
      <c r="B391" s="34" t="s">
        <v>649</v>
      </c>
      <c r="C391" s="34">
        <v>2015</v>
      </c>
      <c r="D391" s="34">
        <v>2</v>
      </c>
      <c r="E391" s="34">
        <v>66</v>
      </c>
      <c r="F391" s="34">
        <v>0</v>
      </c>
      <c r="G391" s="34">
        <v>0</v>
      </c>
      <c r="H391" s="34">
        <v>0</v>
      </c>
      <c r="I391" s="34">
        <v>0</v>
      </c>
      <c r="J391" s="34">
        <v>0</v>
      </c>
      <c r="K391" s="278">
        <f t="shared" si="391"/>
        <v>0</v>
      </c>
    </row>
    <row r="392" spans="1:11" ht="12.75" hidden="1">
      <c r="A392" s="34" t="s">
        <v>4655</v>
      </c>
      <c r="B392" s="34" t="s">
        <v>649</v>
      </c>
      <c r="C392" s="34">
        <v>2015</v>
      </c>
      <c r="D392" s="34">
        <v>2</v>
      </c>
      <c r="E392" s="34">
        <v>67</v>
      </c>
      <c r="F392" s="34">
        <v>0</v>
      </c>
      <c r="G392" s="34">
        <v>0</v>
      </c>
      <c r="H392" s="34">
        <v>0</v>
      </c>
      <c r="I392" s="34">
        <v>0</v>
      </c>
      <c r="J392" s="34">
        <v>0</v>
      </c>
      <c r="K392" s="278">
        <f t="shared" si="391"/>
        <v>0</v>
      </c>
    </row>
    <row r="393" spans="1:11" ht="12.75" hidden="1">
      <c r="A393" s="34" t="s">
        <v>4655</v>
      </c>
      <c r="B393" s="34" t="s">
        <v>649</v>
      </c>
      <c r="C393" s="34">
        <v>2015</v>
      </c>
      <c r="D393" s="34">
        <v>2</v>
      </c>
      <c r="E393" s="34">
        <v>68</v>
      </c>
      <c r="F393" s="34">
        <v>0</v>
      </c>
      <c r="G393" s="34">
        <v>0</v>
      </c>
      <c r="H393" s="34">
        <v>0</v>
      </c>
      <c r="I393" s="34">
        <v>0</v>
      </c>
      <c r="J393" s="34">
        <v>0</v>
      </c>
      <c r="K393" s="278">
        <f t="shared" si="391"/>
        <v>0</v>
      </c>
    </row>
    <row r="394" spans="1:11" ht="12.75" hidden="1">
      <c r="A394" s="34" t="s">
        <v>4655</v>
      </c>
      <c r="B394" s="34" t="s">
        <v>649</v>
      </c>
      <c r="C394" s="34">
        <v>2015</v>
      </c>
      <c r="D394" s="34">
        <v>2</v>
      </c>
      <c r="E394" s="34">
        <v>69</v>
      </c>
      <c r="F394" s="34">
        <v>0</v>
      </c>
      <c r="G394" s="34">
        <v>0</v>
      </c>
      <c r="H394" s="34">
        <v>0</v>
      </c>
      <c r="I394" s="34">
        <v>0</v>
      </c>
      <c r="J394" s="34">
        <v>0</v>
      </c>
      <c r="K394" s="278">
        <f t="shared" si="391"/>
        <v>0</v>
      </c>
    </row>
    <row r="395" spans="1:11" ht="12.75" hidden="1">
      <c r="A395" s="34" t="s">
        <v>4655</v>
      </c>
      <c r="B395" s="34" t="s">
        <v>649</v>
      </c>
      <c r="C395" s="34">
        <v>2015</v>
      </c>
      <c r="D395" s="34">
        <v>2</v>
      </c>
      <c r="E395" s="34">
        <v>70</v>
      </c>
      <c r="F395" s="34">
        <v>0</v>
      </c>
      <c r="G395" s="34">
        <v>0</v>
      </c>
      <c r="H395" s="34">
        <v>0</v>
      </c>
      <c r="I395" s="34">
        <v>0</v>
      </c>
      <c r="J395" s="34">
        <v>0</v>
      </c>
      <c r="K395" s="278">
        <f t="shared" si="391"/>
        <v>0</v>
      </c>
    </row>
    <row r="396" spans="1:11" ht="12.75" hidden="1">
      <c r="A396" s="34" t="s">
        <v>4655</v>
      </c>
      <c r="B396" s="34" t="s">
        <v>650</v>
      </c>
      <c r="C396" s="34">
        <v>2015</v>
      </c>
      <c r="D396" s="34">
        <v>2</v>
      </c>
      <c r="E396" s="34">
        <v>63</v>
      </c>
      <c r="F396" s="34">
        <v>0</v>
      </c>
      <c r="G396" s="34">
        <v>0</v>
      </c>
      <c r="H396" s="34">
        <v>0</v>
      </c>
      <c r="I396" s="34">
        <v>0</v>
      </c>
      <c r="J396" s="34">
        <v>0</v>
      </c>
      <c r="K396" s="278">
        <f t="shared" si="391"/>
        <v>0</v>
      </c>
    </row>
    <row r="397" spans="1:11" ht="12.75" hidden="1">
      <c r="A397" s="34" t="s">
        <v>4655</v>
      </c>
      <c r="B397" s="34" t="s">
        <v>650</v>
      </c>
      <c r="C397" s="34">
        <v>2015</v>
      </c>
      <c r="D397" s="34">
        <v>2</v>
      </c>
      <c r="E397" s="34">
        <v>64</v>
      </c>
      <c r="F397" s="34">
        <v>0</v>
      </c>
      <c r="G397" s="34">
        <v>1</v>
      </c>
      <c r="H397" s="34">
        <v>0</v>
      </c>
      <c r="I397" s="34">
        <v>0</v>
      </c>
      <c r="J397" s="34">
        <v>0</v>
      </c>
      <c r="K397" s="278">
        <f t="shared" si="391"/>
        <v>1</v>
      </c>
    </row>
    <row r="398" spans="1:11" ht="12.75" hidden="1">
      <c r="A398" s="34" t="s">
        <v>4655</v>
      </c>
      <c r="B398" s="34" t="s">
        <v>650</v>
      </c>
      <c r="C398" s="34">
        <v>2015</v>
      </c>
      <c r="D398" s="34">
        <v>2</v>
      </c>
      <c r="E398" s="34">
        <v>65</v>
      </c>
      <c r="F398" s="34">
        <v>0</v>
      </c>
      <c r="G398" s="34">
        <v>1</v>
      </c>
      <c r="H398" s="34">
        <v>0</v>
      </c>
      <c r="I398" s="34">
        <v>0</v>
      </c>
      <c r="J398" s="34">
        <v>0</v>
      </c>
      <c r="K398" s="278">
        <f t="shared" si="391"/>
        <v>1</v>
      </c>
    </row>
    <row r="399" spans="1:11" ht="12.75" hidden="1">
      <c r="A399" s="34" t="s">
        <v>4655</v>
      </c>
      <c r="B399" s="34" t="s">
        <v>650</v>
      </c>
      <c r="C399" s="34">
        <v>2015</v>
      </c>
      <c r="D399" s="34">
        <v>2</v>
      </c>
      <c r="E399" s="34">
        <v>66</v>
      </c>
      <c r="F399" s="34">
        <v>0</v>
      </c>
      <c r="G399" s="34">
        <v>0</v>
      </c>
      <c r="H399" s="34">
        <v>0</v>
      </c>
      <c r="I399" s="34">
        <v>0</v>
      </c>
      <c r="J399" s="34">
        <v>0</v>
      </c>
      <c r="K399" s="278">
        <f t="shared" si="391"/>
        <v>0</v>
      </c>
    </row>
    <row r="400" spans="1:11" ht="12.75" hidden="1">
      <c r="A400" s="34" t="s">
        <v>4655</v>
      </c>
      <c r="B400" s="34" t="s">
        <v>650</v>
      </c>
      <c r="C400" s="34">
        <v>2015</v>
      </c>
      <c r="D400" s="34">
        <v>2</v>
      </c>
      <c r="E400" s="34">
        <v>67</v>
      </c>
      <c r="F400" s="34">
        <v>0</v>
      </c>
      <c r="G400" s="34">
        <v>0</v>
      </c>
      <c r="H400" s="34">
        <v>0</v>
      </c>
      <c r="I400" s="34">
        <v>0</v>
      </c>
      <c r="J400" s="34">
        <v>0</v>
      </c>
      <c r="K400" s="278">
        <f t="shared" si="391"/>
        <v>0</v>
      </c>
    </row>
    <row r="401" spans="1:11" ht="12.75" hidden="1">
      <c r="A401" s="34" t="s">
        <v>4655</v>
      </c>
      <c r="B401" s="34" t="s">
        <v>650</v>
      </c>
      <c r="C401" s="34">
        <v>2015</v>
      </c>
      <c r="D401" s="34">
        <v>2</v>
      </c>
      <c r="E401" s="34">
        <v>68</v>
      </c>
      <c r="F401" s="34">
        <v>1</v>
      </c>
      <c r="G401" s="34">
        <v>0</v>
      </c>
      <c r="H401" s="34">
        <v>0</v>
      </c>
      <c r="I401" s="34">
        <v>0</v>
      </c>
      <c r="J401" s="34">
        <v>0</v>
      </c>
      <c r="K401" s="278">
        <f t="shared" si="391"/>
        <v>1</v>
      </c>
    </row>
    <row r="402" spans="1:11" ht="12.75" hidden="1">
      <c r="A402" s="34" t="s">
        <v>4655</v>
      </c>
      <c r="B402" s="34" t="s">
        <v>650</v>
      </c>
      <c r="C402" s="34">
        <v>2015</v>
      </c>
      <c r="D402" s="34">
        <v>2</v>
      </c>
      <c r="E402" s="34">
        <v>69</v>
      </c>
      <c r="F402" s="34">
        <v>3</v>
      </c>
      <c r="G402" s="34">
        <v>0</v>
      </c>
      <c r="H402" s="34">
        <v>0</v>
      </c>
      <c r="I402" s="34">
        <v>0</v>
      </c>
      <c r="J402" s="34">
        <v>0</v>
      </c>
      <c r="K402" s="278">
        <f t="shared" si="391"/>
        <v>3</v>
      </c>
    </row>
    <row r="403" spans="1:11" ht="12.75" hidden="1">
      <c r="A403" s="34" t="s">
        <v>4655</v>
      </c>
      <c r="B403" s="34" t="s">
        <v>650</v>
      </c>
      <c r="C403" s="34">
        <v>2015</v>
      </c>
      <c r="D403" s="34">
        <v>2</v>
      </c>
      <c r="E403" s="34">
        <v>70</v>
      </c>
      <c r="F403" s="34">
        <v>0</v>
      </c>
      <c r="G403" s="34">
        <v>0</v>
      </c>
      <c r="H403" s="34">
        <v>0</v>
      </c>
      <c r="I403" s="34">
        <v>0</v>
      </c>
      <c r="J403" s="34">
        <v>0</v>
      </c>
      <c r="K403" s="278">
        <f t="shared" si="391"/>
        <v>0</v>
      </c>
    </row>
    <row r="404" spans="1:11" ht="12.75" hidden="1">
      <c r="A404" s="34" t="s">
        <v>4656</v>
      </c>
      <c r="B404" s="34" t="s">
        <v>649</v>
      </c>
      <c r="C404" s="34">
        <v>2019</v>
      </c>
      <c r="D404" s="34">
        <v>2</v>
      </c>
      <c r="E404" s="34">
        <v>63</v>
      </c>
      <c r="F404" s="34">
        <v>0</v>
      </c>
      <c r="G404" s="34">
        <v>0</v>
      </c>
      <c r="H404" s="34">
        <v>0</v>
      </c>
      <c r="I404" s="34">
        <v>0</v>
      </c>
      <c r="J404" s="34">
        <v>0</v>
      </c>
      <c r="K404" s="278">
        <f t="shared" si="391"/>
        <v>0</v>
      </c>
    </row>
    <row r="405" spans="1:11" ht="12.75" hidden="1">
      <c r="A405" s="34" t="s">
        <v>4656</v>
      </c>
      <c r="B405" s="34" t="s">
        <v>649</v>
      </c>
      <c r="C405" s="34">
        <v>2019</v>
      </c>
      <c r="D405" s="34">
        <v>2</v>
      </c>
      <c r="E405" s="34">
        <v>64</v>
      </c>
      <c r="F405" s="34">
        <v>0</v>
      </c>
      <c r="G405" s="34">
        <v>0</v>
      </c>
      <c r="H405" s="34">
        <v>0</v>
      </c>
      <c r="I405" s="34">
        <v>0</v>
      </c>
      <c r="J405" s="34">
        <v>0</v>
      </c>
      <c r="K405" s="278">
        <f t="shared" si="391"/>
        <v>0</v>
      </c>
    </row>
    <row r="406" spans="1:11" ht="12.75" hidden="1">
      <c r="A406" s="34" t="s">
        <v>4656</v>
      </c>
      <c r="B406" s="34" t="s">
        <v>649</v>
      </c>
      <c r="C406" s="34">
        <v>2019</v>
      </c>
      <c r="D406" s="34">
        <v>2</v>
      </c>
      <c r="E406" s="34">
        <v>65</v>
      </c>
      <c r="F406" s="34">
        <v>0</v>
      </c>
      <c r="G406" s="34">
        <v>0</v>
      </c>
      <c r="H406" s="34">
        <v>0</v>
      </c>
      <c r="I406" s="34">
        <v>0</v>
      </c>
      <c r="J406" s="34">
        <v>0</v>
      </c>
      <c r="K406" s="278">
        <f t="shared" si="391"/>
        <v>0</v>
      </c>
    </row>
    <row r="407" spans="1:11" ht="12.75" hidden="1">
      <c r="A407" s="34" t="s">
        <v>4656</v>
      </c>
      <c r="B407" s="34" t="s">
        <v>649</v>
      </c>
      <c r="C407" s="34">
        <v>2019</v>
      </c>
      <c r="D407" s="34">
        <v>2</v>
      </c>
      <c r="E407" s="34">
        <v>66</v>
      </c>
      <c r="F407" s="34">
        <v>0</v>
      </c>
      <c r="G407" s="34">
        <v>0</v>
      </c>
      <c r="H407" s="34">
        <v>0</v>
      </c>
      <c r="I407" s="34">
        <v>0</v>
      </c>
      <c r="J407" s="34">
        <v>0</v>
      </c>
      <c r="K407" s="278">
        <f t="shared" si="391"/>
        <v>0</v>
      </c>
    </row>
    <row r="408" spans="1:11" ht="12.75" hidden="1">
      <c r="A408" s="34" t="s">
        <v>4656</v>
      </c>
      <c r="B408" s="34" t="s">
        <v>649</v>
      </c>
      <c r="C408" s="34">
        <v>2019</v>
      </c>
      <c r="D408" s="34">
        <v>2</v>
      </c>
      <c r="E408" s="34">
        <v>67</v>
      </c>
      <c r="F408" s="34">
        <v>0</v>
      </c>
      <c r="G408" s="34">
        <v>0</v>
      </c>
      <c r="H408" s="34">
        <v>0</v>
      </c>
      <c r="I408" s="34">
        <v>1</v>
      </c>
      <c r="J408" s="34">
        <v>0</v>
      </c>
      <c r="K408" s="278">
        <f t="shared" si="391"/>
        <v>1</v>
      </c>
    </row>
    <row r="409" spans="1:11" ht="12.75" hidden="1">
      <c r="A409" s="34" t="s">
        <v>4656</v>
      </c>
      <c r="B409" s="34" t="s">
        <v>649</v>
      </c>
      <c r="C409" s="34">
        <v>2019</v>
      </c>
      <c r="D409" s="34">
        <v>2</v>
      </c>
      <c r="E409" s="34">
        <v>68</v>
      </c>
      <c r="F409" s="34">
        <v>0</v>
      </c>
      <c r="G409" s="34">
        <v>0</v>
      </c>
      <c r="H409" s="34">
        <v>0</v>
      </c>
      <c r="I409" s="34">
        <v>0</v>
      </c>
      <c r="J409" s="34">
        <v>0</v>
      </c>
      <c r="K409" s="278">
        <f t="shared" si="391"/>
        <v>0</v>
      </c>
    </row>
    <row r="410" spans="1:11" ht="12.75" hidden="1">
      <c r="A410" s="34" t="s">
        <v>4656</v>
      </c>
      <c r="B410" s="34" t="s">
        <v>649</v>
      </c>
      <c r="C410" s="34">
        <v>2019</v>
      </c>
      <c r="D410" s="34">
        <v>2</v>
      </c>
      <c r="E410" s="34">
        <v>69</v>
      </c>
      <c r="F410" s="34">
        <v>0</v>
      </c>
      <c r="G410" s="34">
        <v>0</v>
      </c>
      <c r="H410" s="34">
        <v>0</v>
      </c>
      <c r="I410" s="34">
        <v>0</v>
      </c>
      <c r="J410" s="34">
        <v>0</v>
      </c>
      <c r="K410" s="278">
        <f t="shared" si="391"/>
        <v>0</v>
      </c>
    </row>
    <row r="411" spans="1:11" ht="12.75" hidden="1">
      <c r="A411" s="34" t="s">
        <v>4656</v>
      </c>
      <c r="B411" s="34" t="s">
        <v>649</v>
      </c>
      <c r="C411" s="34">
        <v>2019</v>
      </c>
      <c r="D411" s="34">
        <v>2</v>
      </c>
      <c r="E411" s="34">
        <v>70</v>
      </c>
      <c r="F411" s="34">
        <v>0</v>
      </c>
      <c r="G411" s="34">
        <v>0</v>
      </c>
      <c r="H411" s="34">
        <v>0</v>
      </c>
      <c r="I411" s="34">
        <v>0</v>
      </c>
      <c r="J411" s="34">
        <v>0</v>
      </c>
      <c r="K411" s="278">
        <f t="shared" si="391"/>
        <v>0</v>
      </c>
    </row>
    <row r="412" spans="1:11" ht="12.75" hidden="1">
      <c r="A412" s="34" t="s">
        <v>4656</v>
      </c>
      <c r="B412" s="269" t="s">
        <v>650</v>
      </c>
      <c r="C412" s="34">
        <v>2019</v>
      </c>
      <c r="D412" s="34">
        <v>2</v>
      </c>
      <c r="E412" s="34">
        <v>63</v>
      </c>
      <c r="F412" s="34">
        <v>0</v>
      </c>
      <c r="G412" s="34">
        <v>0</v>
      </c>
      <c r="H412" s="34">
        <v>0</v>
      </c>
      <c r="I412" s="34">
        <v>0</v>
      </c>
      <c r="J412" s="34">
        <v>0</v>
      </c>
      <c r="K412" s="278">
        <f t="shared" si="391"/>
        <v>0</v>
      </c>
    </row>
    <row r="413" spans="1:11" ht="12.75" hidden="1">
      <c r="A413" s="34" t="s">
        <v>4656</v>
      </c>
      <c r="B413" s="269" t="s">
        <v>650</v>
      </c>
      <c r="C413" s="34">
        <v>2019</v>
      </c>
      <c r="D413" s="34">
        <v>2</v>
      </c>
      <c r="E413" s="34">
        <v>64</v>
      </c>
      <c r="F413" s="34">
        <v>0</v>
      </c>
      <c r="G413" s="34">
        <v>0</v>
      </c>
      <c r="H413" s="34">
        <v>0</v>
      </c>
      <c r="I413" s="34">
        <v>0</v>
      </c>
      <c r="J413" s="34">
        <v>0</v>
      </c>
      <c r="K413" s="278">
        <f t="shared" si="391"/>
        <v>0</v>
      </c>
    </row>
    <row r="414" spans="1:11" ht="12.75" hidden="1">
      <c r="A414" s="34" t="s">
        <v>4656</v>
      </c>
      <c r="B414" s="269" t="s">
        <v>650</v>
      </c>
      <c r="C414" s="34">
        <v>2019</v>
      </c>
      <c r="D414" s="34">
        <v>2</v>
      </c>
      <c r="E414" s="34">
        <v>65</v>
      </c>
      <c r="F414" s="34">
        <v>1</v>
      </c>
      <c r="G414" s="34">
        <v>0</v>
      </c>
      <c r="H414" s="34">
        <v>0</v>
      </c>
      <c r="I414" s="34">
        <v>0</v>
      </c>
      <c r="J414" s="34">
        <v>0</v>
      </c>
      <c r="K414" s="278">
        <f t="shared" si="391"/>
        <v>1</v>
      </c>
    </row>
    <row r="415" spans="1:11" ht="12.75" hidden="1">
      <c r="A415" s="34" t="s">
        <v>4656</v>
      </c>
      <c r="B415" s="269" t="s">
        <v>650</v>
      </c>
      <c r="C415" s="34">
        <v>2019</v>
      </c>
      <c r="D415" s="34">
        <v>2</v>
      </c>
      <c r="E415" s="34">
        <v>66</v>
      </c>
      <c r="F415" s="34">
        <v>0</v>
      </c>
      <c r="G415" s="34">
        <v>0</v>
      </c>
      <c r="H415" s="34">
        <v>0</v>
      </c>
      <c r="I415" s="34">
        <v>0</v>
      </c>
      <c r="J415" s="34">
        <v>0</v>
      </c>
      <c r="K415" s="278">
        <f t="shared" si="391"/>
        <v>0</v>
      </c>
    </row>
    <row r="416" spans="1:11" ht="12.75" hidden="1">
      <c r="A416" s="34" t="s">
        <v>4656</v>
      </c>
      <c r="B416" s="269" t="s">
        <v>650</v>
      </c>
      <c r="C416" s="34">
        <v>2019</v>
      </c>
      <c r="D416" s="34">
        <v>2</v>
      </c>
      <c r="E416" s="34">
        <v>67</v>
      </c>
      <c r="F416" s="34">
        <v>0</v>
      </c>
      <c r="G416" s="34">
        <v>0</v>
      </c>
      <c r="H416" s="34">
        <v>0</v>
      </c>
      <c r="I416" s="34">
        <v>0</v>
      </c>
      <c r="J416" s="34">
        <v>0</v>
      </c>
      <c r="K416" s="278">
        <f t="shared" si="391"/>
        <v>0</v>
      </c>
    </row>
    <row r="417" spans="1:11" ht="12.75" hidden="1">
      <c r="A417" s="34" t="s">
        <v>4656</v>
      </c>
      <c r="B417" s="269" t="s">
        <v>650</v>
      </c>
      <c r="C417" s="34">
        <v>2019</v>
      </c>
      <c r="D417" s="34">
        <v>2</v>
      </c>
      <c r="E417" s="34">
        <v>68</v>
      </c>
      <c r="F417" s="34">
        <v>0</v>
      </c>
      <c r="G417" s="34">
        <v>0</v>
      </c>
      <c r="H417" s="34">
        <v>0</v>
      </c>
      <c r="I417" s="34">
        <v>0</v>
      </c>
      <c r="J417" s="34">
        <v>0</v>
      </c>
      <c r="K417" s="278">
        <f t="shared" si="391"/>
        <v>0</v>
      </c>
    </row>
    <row r="418" spans="1:11" ht="12.75" hidden="1">
      <c r="A418" s="34" t="s">
        <v>4656</v>
      </c>
      <c r="B418" s="269" t="s">
        <v>650</v>
      </c>
      <c r="C418" s="34">
        <v>2019</v>
      </c>
      <c r="D418" s="34">
        <v>2</v>
      </c>
      <c r="E418" s="34">
        <v>69</v>
      </c>
      <c r="F418" s="34">
        <v>3</v>
      </c>
      <c r="G418" s="34">
        <v>1</v>
      </c>
      <c r="H418" s="34">
        <v>0</v>
      </c>
      <c r="I418" s="34">
        <v>1</v>
      </c>
      <c r="J418" s="34">
        <v>0</v>
      </c>
      <c r="K418" s="278">
        <f t="shared" si="391"/>
        <v>5</v>
      </c>
    </row>
    <row r="419" spans="1:11" ht="12.75" hidden="1">
      <c r="A419" s="34" t="s">
        <v>4656</v>
      </c>
      <c r="B419" s="269" t="s">
        <v>650</v>
      </c>
      <c r="C419" s="34">
        <v>2019</v>
      </c>
      <c r="D419" s="34">
        <v>2</v>
      </c>
      <c r="E419" s="34">
        <v>70</v>
      </c>
      <c r="F419" s="34">
        <v>1</v>
      </c>
      <c r="G419" s="34">
        <v>0</v>
      </c>
      <c r="H419" s="34">
        <v>0</v>
      </c>
      <c r="I419" s="34">
        <v>0</v>
      </c>
      <c r="J419" s="34">
        <v>0</v>
      </c>
      <c r="K419" s="278">
        <f t="shared" si="391"/>
        <v>1</v>
      </c>
    </row>
    <row r="420" spans="1:11" ht="12.75">
      <c r="A420" s="34" t="s">
        <v>4654</v>
      </c>
      <c r="B420" s="269" t="s">
        <v>650</v>
      </c>
      <c r="C420" s="34">
        <v>2011</v>
      </c>
      <c r="D420" s="34">
        <v>2</v>
      </c>
      <c r="E420" s="34">
        <v>71</v>
      </c>
      <c r="F420" s="34">
        <v>1</v>
      </c>
      <c r="G420" s="34">
        <v>1</v>
      </c>
      <c r="H420" s="34">
        <v>0</v>
      </c>
      <c r="I420" s="34">
        <v>1</v>
      </c>
      <c r="J420" s="34">
        <v>0</v>
      </c>
      <c r="K420" s="278">
        <f t="shared" si="391"/>
        <v>3</v>
      </c>
    </row>
    <row r="421" spans="1:11" ht="12.75">
      <c r="A421" s="34" t="s">
        <v>4654</v>
      </c>
      <c r="B421" s="269" t="s">
        <v>650</v>
      </c>
      <c r="C421" s="34">
        <v>2011</v>
      </c>
      <c r="D421" s="34">
        <v>2</v>
      </c>
      <c r="E421" s="34">
        <v>72</v>
      </c>
      <c r="F421" s="34">
        <v>0</v>
      </c>
      <c r="G421" s="34">
        <v>0</v>
      </c>
      <c r="H421" s="34">
        <v>0</v>
      </c>
      <c r="I421" s="34">
        <v>1</v>
      </c>
      <c r="J421" s="34">
        <v>0</v>
      </c>
      <c r="K421" s="278">
        <f t="shared" si="391"/>
        <v>1</v>
      </c>
    </row>
    <row r="422" spans="1:11" ht="12.75">
      <c r="A422" s="34" t="s">
        <v>4654</v>
      </c>
      <c r="B422" s="269" t="s">
        <v>650</v>
      </c>
      <c r="C422" s="34">
        <v>2011</v>
      </c>
      <c r="D422" s="34">
        <v>2</v>
      </c>
      <c r="E422" s="34">
        <v>73</v>
      </c>
      <c r="F422" s="34">
        <v>0</v>
      </c>
      <c r="G422" s="34">
        <v>0</v>
      </c>
      <c r="H422" s="34">
        <v>0</v>
      </c>
      <c r="I422" s="34">
        <v>0</v>
      </c>
      <c r="J422" s="34">
        <v>0</v>
      </c>
      <c r="K422" s="278">
        <f t="shared" si="391"/>
        <v>0</v>
      </c>
    </row>
    <row r="423" spans="1:11" ht="12.75">
      <c r="A423" s="34" t="s">
        <v>4654</v>
      </c>
      <c r="B423" s="269" t="s">
        <v>650</v>
      </c>
      <c r="C423" s="34">
        <v>2011</v>
      </c>
      <c r="D423" s="34">
        <v>2</v>
      </c>
      <c r="E423" s="34">
        <v>74</v>
      </c>
      <c r="F423" s="34">
        <v>3</v>
      </c>
      <c r="G423" s="34">
        <v>1</v>
      </c>
      <c r="H423" s="34">
        <v>0</v>
      </c>
      <c r="I423" s="34">
        <v>1</v>
      </c>
      <c r="J423" s="34">
        <v>0</v>
      </c>
      <c r="K423" s="278">
        <f t="shared" si="391"/>
        <v>5</v>
      </c>
    </row>
    <row r="424" spans="1:11" ht="12.75">
      <c r="A424" s="34" t="s">
        <v>4654</v>
      </c>
      <c r="B424" s="269" t="s">
        <v>650</v>
      </c>
      <c r="C424" s="34">
        <v>2011</v>
      </c>
      <c r="D424" s="34">
        <v>2</v>
      </c>
      <c r="E424" s="34">
        <v>75</v>
      </c>
      <c r="F424" s="34">
        <v>1</v>
      </c>
      <c r="G424" s="34">
        <v>0</v>
      </c>
      <c r="H424" s="34">
        <v>0</v>
      </c>
      <c r="I424" s="34">
        <v>1</v>
      </c>
      <c r="J424" s="34">
        <v>0</v>
      </c>
      <c r="K424" s="278">
        <f t="shared" si="391"/>
        <v>2</v>
      </c>
    </row>
    <row r="425" spans="1:11" ht="12.75">
      <c r="A425" s="34" t="s">
        <v>4654</v>
      </c>
      <c r="B425" s="269" t="s">
        <v>650</v>
      </c>
      <c r="C425" s="34">
        <v>2011</v>
      </c>
      <c r="D425" s="34">
        <v>2</v>
      </c>
      <c r="E425" s="34">
        <v>76</v>
      </c>
      <c r="F425" s="34">
        <v>0</v>
      </c>
      <c r="G425" s="34">
        <v>0</v>
      </c>
      <c r="H425" s="34">
        <v>0</v>
      </c>
      <c r="I425" s="34">
        <v>0</v>
      </c>
      <c r="J425" s="34">
        <v>0</v>
      </c>
      <c r="K425" s="278">
        <f t="shared" si="391"/>
        <v>0</v>
      </c>
    </row>
    <row r="426" spans="1:11" ht="12.75">
      <c r="A426" s="34" t="s">
        <v>4654</v>
      </c>
      <c r="B426" s="269" t="s">
        <v>650</v>
      </c>
      <c r="C426" s="34">
        <v>2011</v>
      </c>
      <c r="D426" s="34">
        <v>2</v>
      </c>
      <c r="E426" s="34">
        <v>77</v>
      </c>
      <c r="F426" s="34">
        <v>1</v>
      </c>
      <c r="G426" s="34">
        <v>0</v>
      </c>
      <c r="H426" s="34">
        <v>0</v>
      </c>
      <c r="I426" s="34">
        <v>0</v>
      </c>
      <c r="J426" s="34">
        <v>0</v>
      </c>
      <c r="K426" s="278">
        <f t="shared" si="391"/>
        <v>1</v>
      </c>
    </row>
    <row r="427" spans="1:11" ht="12.75">
      <c r="A427" s="34" t="s">
        <v>4654</v>
      </c>
      <c r="B427" s="269" t="s">
        <v>650</v>
      </c>
      <c r="C427" s="34">
        <v>2011</v>
      </c>
      <c r="D427" s="34">
        <v>2</v>
      </c>
      <c r="E427" s="34">
        <v>78</v>
      </c>
      <c r="F427" s="291">
        <v>0</v>
      </c>
      <c r="G427" s="291">
        <v>0</v>
      </c>
      <c r="H427" s="291">
        <v>0</v>
      </c>
      <c r="I427" s="291">
        <v>1</v>
      </c>
      <c r="J427" s="291">
        <v>0</v>
      </c>
      <c r="K427" s="278">
        <f t="shared" si="391"/>
        <v>1</v>
      </c>
    </row>
    <row r="428" spans="1:11" ht="12.75">
      <c r="A428" s="34" t="s">
        <v>4654</v>
      </c>
      <c r="B428" s="269" t="s">
        <v>650</v>
      </c>
      <c r="C428" s="34">
        <v>2011</v>
      </c>
      <c r="D428" s="34">
        <v>2</v>
      </c>
      <c r="E428" s="34">
        <v>79</v>
      </c>
      <c r="F428" s="291">
        <v>0</v>
      </c>
      <c r="G428" s="291">
        <v>0</v>
      </c>
      <c r="H428" s="291">
        <v>0</v>
      </c>
      <c r="I428" s="291">
        <v>0</v>
      </c>
      <c r="J428" s="291">
        <v>0</v>
      </c>
      <c r="K428" s="278">
        <f t="shared" si="391"/>
        <v>0</v>
      </c>
    </row>
    <row r="429" spans="1:11" ht="12.75">
      <c r="A429" s="34" t="s">
        <v>4654</v>
      </c>
      <c r="B429" s="269" t="s">
        <v>650</v>
      </c>
      <c r="C429" s="34">
        <v>2011</v>
      </c>
      <c r="D429" s="34">
        <v>2</v>
      </c>
      <c r="E429" s="34">
        <v>80</v>
      </c>
      <c r="F429" s="291">
        <v>1</v>
      </c>
      <c r="G429" s="291">
        <v>1</v>
      </c>
      <c r="H429" s="291">
        <v>0</v>
      </c>
      <c r="I429" s="291">
        <v>0</v>
      </c>
      <c r="J429" s="291">
        <v>0</v>
      </c>
      <c r="K429" s="278">
        <f t="shared" si="391"/>
        <v>2</v>
      </c>
    </row>
    <row r="430" spans="1:11" ht="12.75">
      <c r="A430" s="34" t="s">
        <v>4654</v>
      </c>
      <c r="B430" s="269" t="s">
        <v>650</v>
      </c>
      <c r="C430" s="34">
        <v>2011</v>
      </c>
      <c r="D430" s="34">
        <v>2</v>
      </c>
      <c r="E430" s="34">
        <v>81</v>
      </c>
      <c r="F430" s="291">
        <v>0</v>
      </c>
      <c r="G430" s="291">
        <v>0</v>
      </c>
      <c r="H430" s="291">
        <v>0</v>
      </c>
      <c r="I430" s="291">
        <v>0</v>
      </c>
      <c r="J430" s="291">
        <v>0</v>
      </c>
      <c r="K430" s="278">
        <f t="shared" si="391"/>
        <v>0</v>
      </c>
    </row>
    <row r="431" spans="1:11" ht="12.75">
      <c r="A431" s="34" t="s">
        <v>4654</v>
      </c>
      <c r="B431" s="269" t="s">
        <v>650</v>
      </c>
      <c r="C431" s="34">
        <v>2011</v>
      </c>
      <c r="D431" s="34">
        <v>2</v>
      </c>
      <c r="E431" s="34">
        <v>82</v>
      </c>
      <c r="F431" s="291">
        <v>2</v>
      </c>
      <c r="G431" s="291">
        <v>2</v>
      </c>
      <c r="H431" s="291">
        <v>0</v>
      </c>
      <c r="I431" s="291">
        <v>1</v>
      </c>
      <c r="J431" s="291">
        <v>0</v>
      </c>
      <c r="K431" s="278">
        <f t="shared" si="391"/>
        <v>5</v>
      </c>
    </row>
    <row r="432" spans="1:11" ht="12.75">
      <c r="A432" s="34" t="s">
        <v>4654</v>
      </c>
      <c r="B432" s="269" t="s">
        <v>650</v>
      </c>
      <c r="C432" s="34">
        <v>2011</v>
      </c>
      <c r="D432" s="34">
        <v>2</v>
      </c>
      <c r="E432" s="34">
        <v>83</v>
      </c>
      <c r="F432" s="291">
        <v>1</v>
      </c>
      <c r="G432" s="291">
        <v>0</v>
      </c>
      <c r="H432" s="291">
        <v>0</v>
      </c>
      <c r="I432" s="291">
        <v>0</v>
      </c>
      <c r="J432" s="291">
        <v>1</v>
      </c>
      <c r="K432" s="278">
        <f t="shared" si="391"/>
        <v>2</v>
      </c>
    </row>
    <row r="433" spans="1:11" ht="12.75">
      <c r="A433" s="34" t="s">
        <v>4654</v>
      </c>
      <c r="B433" s="269" t="s">
        <v>650</v>
      </c>
      <c r="C433" s="34">
        <v>2011</v>
      </c>
      <c r="D433" s="34">
        <v>2</v>
      </c>
      <c r="E433" s="34">
        <v>84</v>
      </c>
      <c r="F433" s="291">
        <v>0</v>
      </c>
      <c r="G433" s="291">
        <v>0</v>
      </c>
      <c r="H433" s="291">
        <v>0</v>
      </c>
      <c r="I433" s="291">
        <v>0</v>
      </c>
      <c r="J433" s="291">
        <v>0</v>
      </c>
      <c r="K433" s="278">
        <f t="shared" si="391"/>
        <v>0</v>
      </c>
    </row>
    <row r="434" spans="1:11" ht="12.75">
      <c r="A434" s="34" t="s">
        <v>4654</v>
      </c>
      <c r="B434" s="269" t="s">
        <v>650</v>
      </c>
      <c r="C434" s="34">
        <v>2011</v>
      </c>
      <c r="D434" s="34">
        <v>2</v>
      </c>
      <c r="E434" s="34">
        <v>85</v>
      </c>
      <c r="F434" s="291">
        <v>2</v>
      </c>
      <c r="G434" s="291">
        <v>0</v>
      </c>
      <c r="H434" s="291">
        <v>0</v>
      </c>
      <c r="I434" s="291">
        <v>0</v>
      </c>
      <c r="J434" s="291">
        <v>0</v>
      </c>
      <c r="K434" s="278">
        <f t="shared" si="391"/>
        <v>2</v>
      </c>
    </row>
    <row r="435" spans="1:11" ht="12.75">
      <c r="A435" s="34" t="s">
        <v>4654</v>
      </c>
      <c r="B435" s="269" t="s">
        <v>650</v>
      </c>
      <c r="C435" s="34">
        <v>2011</v>
      </c>
      <c r="D435" s="34">
        <v>2</v>
      </c>
      <c r="E435" s="34">
        <v>86</v>
      </c>
      <c r="F435" s="291">
        <v>2</v>
      </c>
      <c r="G435" s="291">
        <v>0</v>
      </c>
      <c r="H435" s="291">
        <v>0</v>
      </c>
      <c r="I435" s="291">
        <v>1</v>
      </c>
      <c r="J435" s="291">
        <v>0</v>
      </c>
      <c r="K435" s="278">
        <f t="shared" si="391"/>
        <v>3</v>
      </c>
    </row>
    <row r="436" spans="1:11" ht="12.75">
      <c r="A436" s="34" t="s">
        <v>4654</v>
      </c>
      <c r="B436" s="269" t="s">
        <v>650</v>
      </c>
      <c r="C436" s="34">
        <v>2011</v>
      </c>
      <c r="D436" s="34">
        <v>2</v>
      </c>
      <c r="E436" s="34">
        <v>87</v>
      </c>
      <c r="F436" s="291">
        <v>1</v>
      </c>
      <c r="G436" s="291">
        <v>0</v>
      </c>
      <c r="H436" s="291">
        <v>0</v>
      </c>
      <c r="I436" s="291">
        <v>1</v>
      </c>
      <c r="J436" s="291">
        <v>0</v>
      </c>
      <c r="K436" s="278">
        <f t="shared" si="391"/>
        <v>2</v>
      </c>
    </row>
    <row r="437" spans="1:11" ht="12.75">
      <c r="A437" s="34" t="s">
        <v>4654</v>
      </c>
      <c r="B437" s="269" t="s">
        <v>650</v>
      </c>
      <c r="C437" s="34">
        <v>2011</v>
      </c>
      <c r="D437" s="34">
        <v>2</v>
      </c>
      <c r="E437" s="34">
        <v>88</v>
      </c>
      <c r="F437" s="291">
        <v>0</v>
      </c>
      <c r="G437" s="291">
        <v>0</v>
      </c>
      <c r="H437" s="291">
        <v>0</v>
      </c>
      <c r="I437" s="291">
        <v>1</v>
      </c>
      <c r="J437" s="291">
        <v>0</v>
      </c>
      <c r="K437" s="278">
        <f t="shared" si="391"/>
        <v>1</v>
      </c>
    </row>
    <row r="438" spans="1:11" ht="12.75">
      <c r="A438" s="34" t="s">
        <v>4654</v>
      </c>
      <c r="B438" s="269" t="s">
        <v>650</v>
      </c>
      <c r="C438" s="34">
        <v>2011</v>
      </c>
      <c r="D438" s="34">
        <v>2</v>
      </c>
      <c r="E438" s="34">
        <v>89</v>
      </c>
      <c r="F438" s="291">
        <v>0</v>
      </c>
      <c r="G438" s="291">
        <v>0</v>
      </c>
      <c r="H438" s="291">
        <v>0</v>
      </c>
      <c r="I438" s="291">
        <v>1</v>
      </c>
      <c r="J438" s="291">
        <v>0</v>
      </c>
      <c r="K438" s="278">
        <f t="shared" si="391"/>
        <v>1</v>
      </c>
    </row>
    <row r="439" spans="1:11" ht="12.75">
      <c r="A439" s="34" t="s">
        <v>4654</v>
      </c>
      <c r="B439" s="269" t="s">
        <v>650</v>
      </c>
      <c r="C439" s="34">
        <v>2011</v>
      </c>
      <c r="D439" s="34">
        <v>2</v>
      </c>
      <c r="E439" s="34">
        <v>90</v>
      </c>
      <c r="F439" s="291">
        <v>1</v>
      </c>
      <c r="G439" s="291">
        <v>0</v>
      </c>
      <c r="H439" s="291">
        <v>0</v>
      </c>
      <c r="I439" s="291">
        <v>0</v>
      </c>
      <c r="J439" s="291">
        <v>0</v>
      </c>
      <c r="K439" s="278">
        <f t="shared" si="391"/>
        <v>1</v>
      </c>
    </row>
    <row r="440" spans="1:11" ht="12.75" hidden="1">
      <c r="A440" s="34" t="s">
        <v>4654</v>
      </c>
      <c r="B440" s="269" t="s">
        <v>649</v>
      </c>
      <c r="C440" s="34">
        <v>2011</v>
      </c>
      <c r="D440" s="34">
        <v>2</v>
      </c>
      <c r="E440" s="34">
        <v>71</v>
      </c>
      <c r="F440" s="34">
        <v>0</v>
      </c>
      <c r="G440" s="34">
        <v>0</v>
      </c>
      <c r="H440" s="34">
        <v>0</v>
      </c>
      <c r="I440" s="34">
        <v>0</v>
      </c>
      <c r="J440" s="34">
        <v>0</v>
      </c>
      <c r="K440" s="278">
        <f t="shared" si="391"/>
        <v>0</v>
      </c>
    </row>
    <row r="441" spans="1:11" ht="12.75" hidden="1">
      <c r="A441" s="34" t="s">
        <v>4654</v>
      </c>
      <c r="B441" s="269" t="s">
        <v>649</v>
      </c>
      <c r="C441" s="34">
        <v>2011</v>
      </c>
      <c r="D441" s="34">
        <v>2</v>
      </c>
      <c r="E441" s="34">
        <v>72</v>
      </c>
      <c r="F441" s="34">
        <v>0</v>
      </c>
      <c r="G441" s="34">
        <v>0</v>
      </c>
      <c r="H441" s="34">
        <v>0</v>
      </c>
      <c r="I441" s="34">
        <v>0</v>
      </c>
      <c r="J441" s="34">
        <v>0</v>
      </c>
      <c r="K441" s="278">
        <f t="shared" si="391"/>
        <v>0</v>
      </c>
    </row>
    <row r="442" spans="1:11" ht="12.75" hidden="1">
      <c r="A442" s="34" t="s">
        <v>4654</v>
      </c>
      <c r="B442" s="269" t="s">
        <v>649</v>
      </c>
      <c r="C442" s="34">
        <v>2011</v>
      </c>
      <c r="D442" s="34">
        <v>2</v>
      </c>
      <c r="E442" s="34">
        <v>73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278">
        <f t="shared" si="391"/>
        <v>0</v>
      </c>
    </row>
    <row r="443" spans="1:11" ht="12.75" hidden="1">
      <c r="A443" s="34" t="s">
        <v>4654</v>
      </c>
      <c r="B443" s="269" t="s">
        <v>649</v>
      </c>
      <c r="C443" s="34">
        <v>2011</v>
      </c>
      <c r="D443" s="34">
        <v>2</v>
      </c>
      <c r="E443" s="34">
        <v>74</v>
      </c>
      <c r="F443" s="34">
        <v>0</v>
      </c>
      <c r="G443" s="34">
        <v>0</v>
      </c>
      <c r="H443" s="34">
        <v>0</v>
      </c>
      <c r="I443" s="34">
        <v>0</v>
      </c>
      <c r="J443" s="34">
        <v>0</v>
      </c>
      <c r="K443" s="278">
        <f t="shared" si="391"/>
        <v>0</v>
      </c>
    </row>
    <row r="444" spans="1:11" ht="12.75" hidden="1">
      <c r="A444" s="34" t="s">
        <v>4654</v>
      </c>
      <c r="B444" s="269" t="s">
        <v>649</v>
      </c>
      <c r="C444" s="34">
        <v>2011</v>
      </c>
      <c r="D444" s="34">
        <v>2</v>
      </c>
      <c r="E444" s="34">
        <v>75</v>
      </c>
      <c r="F444" s="34">
        <v>0</v>
      </c>
      <c r="G444" s="34">
        <v>0</v>
      </c>
      <c r="H444" s="34">
        <v>0</v>
      </c>
      <c r="I444" s="34">
        <v>0</v>
      </c>
      <c r="J444" s="34">
        <v>0</v>
      </c>
      <c r="K444" s="278">
        <f t="shared" si="391"/>
        <v>0</v>
      </c>
    </row>
    <row r="445" spans="1:11" ht="12.75" hidden="1">
      <c r="A445" s="34" t="s">
        <v>4654</v>
      </c>
      <c r="B445" s="269" t="s">
        <v>649</v>
      </c>
      <c r="C445" s="34">
        <v>2011</v>
      </c>
      <c r="D445" s="34">
        <v>2</v>
      </c>
      <c r="E445" s="34">
        <v>76</v>
      </c>
      <c r="F445" s="34">
        <v>0</v>
      </c>
      <c r="G445" s="34">
        <v>1</v>
      </c>
      <c r="H445" s="34">
        <v>0</v>
      </c>
      <c r="I445" s="34">
        <v>0</v>
      </c>
      <c r="J445" s="34">
        <v>0</v>
      </c>
      <c r="K445" s="278">
        <f t="shared" si="391"/>
        <v>1</v>
      </c>
    </row>
    <row r="446" spans="1:11" ht="12.75" hidden="1">
      <c r="A446" s="34" t="s">
        <v>4654</v>
      </c>
      <c r="B446" s="269" t="s">
        <v>649</v>
      </c>
      <c r="C446" s="34">
        <v>2011</v>
      </c>
      <c r="D446" s="34">
        <v>2</v>
      </c>
      <c r="E446" s="34">
        <v>77</v>
      </c>
      <c r="F446" s="34">
        <v>0</v>
      </c>
      <c r="G446" s="34">
        <v>0</v>
      </c>
      <c r="H446" s="34">
        <v>0</v>
      </c>
      <c r="I446" s="34">
        <v>1</v>
      </c>
      <c r="J446" s="34">
        <v>0</v>
      </c>
      <c r="K446" s="278">
        <f t="shared" si="391"/>
        <v>1</v>
      </c>
    </row>
    <row r="447" spans="1:11" ht="12.75" hidden="1">
      <c r="A447" s="34" t="s">
        <v>4654</v>
      </c>
      <c r="B447" s="269" t="s">
        <v>649</v>
      </c>
      <c r="C447" s="34">
        <v>2011</v>
      </c>
      <c r="D447" s="34">
        <v>2</v>
      </c>
      <c r="E447" s="34">
        <v>78</v>
      </c>
      <c r="F447" s="291">
        <v>0</v>
      </c>
      <c r="G447" s="291">
        <v>0</v>
      </c>
      <c r="H447" s="291">
        <v>0</v>
      </c>
      <c r="I447" s="291">
        <v>0</v>
      </c>
      <c r="J447" s="291">
        <v>0</v>
      </c>
      <c r="K447" s="278">
        <f t="shared" si="391"/>
        <v>0</v>
      </c>
    </row>
    <row r="448" spans="1:11" ht="12.75" hidden="1">
      <c r="A448" s="34" t="s">
        <v>4654</v>
      </c>
      <c r="B448" s="269" t="s">
        <v>649</v>
      </c>
      <c r="C448" s="34">
        <v>2011</v>
      </c>
      <c r="D448" s="34">
        <v>2</v>
      </c>
      <c r="E448" s="34">
        <v>79</v>
      </c>
      <c r="F448" s="291">
        <v>0</v>
      </c>
      <c r="G448" s="291">
        <v>0</v>
      </c>
      <c r="H448" s="291">
        <v>0</v>
      </c>
      <c r="I448" s="291">
        <v>0</v>
      </c>
      <c r="J448" s="291">
        <v>0</v>
      </c>
      <c r="K448" s="278">
        <f t="shared" si="391"/>
        <v>0</v>
      </c>
    </row>
    <row r="449" spans="1:11" ht="12.75" hidden="1">
      <c r="A449" s="34" t="s">
        <v>4654</v>
      </c>
      <c r="B449" s="269" t="s">
        <v>649</v>
      </c>
      <c r="C449" s="34">
        <v>2011</v>
      </c>
      <c r="D449" s="34">
        <v>2</v>
      </c>
      <c r="E449" s="34">
        <v>80</v>
      </c>
      <c r="F449" s="291">
        <v>0</v>
      </c>
      <c r="G449" s="291">
        <v>0</v>
      </c>
      <c r="H449" s="291">
        <v>0</v>
      </c>
      <c r="I449" s="291">
        <v>0</v>
      </c>
      <c r="J449" s="291">
        <v>0</v>
      </c>
      <c r="K449" s="278">
        <f t="shared" si="391"/>
        <v>0</v>
      </c>
    </row>
    <row r="450" spans="1:11" ht="12.75" hidden="1">
      <c r="A450" s="34" t="s">
        <v>4654</v>
      </c>
      <c r="B450" s="269" t="s">
        <v>649</v>
      </c>
      <c r="C450" s="34">
        <v>2011</v>
      </c>
      <c r="D450" s="34">
        <v>2</v>
      </c>
      <c r="E450" s="34">
        <v>81</v>
      </c>
      <c r="F450" s="291">
        <v>0</v>
      </c>
      <c r="G450" s="291">
        <v>0</v>
      </c>
      <c r="H450" s="291">
        <v>0</v>
      </c>
      <c r="I450" s="291">
        <v>0</v>
      </c>
      <c r="J450" s="291">
        <v>0</v>
      </c>
      <c r="K450" s="278">
        <f t="shared" si="391"/>
        <v>0</v>
      </c>
    </row>
    <row r="451" spans="1:11" ht="12.75" hidden="1">
      <c r="A451" s="34" t="s">
        <v>4654</v>
      </c>
      <c r="B451" s="269" t="s">
        <v>649</v>
      </c>
      <c r="C451" s="34">
        <v>2011</v>
      </c>
      <c r="D451" s="34">
        <v>2</v>
      </c>
      <c r="E451" s="34">
        <v>82</v>
      </c>
      <c r="F451" s="291">
        <v>0</v>
      </c>
      <c r="G451" s="291">
        <v>0</v>
      </c>
      <c r="H451" s="291">
        <v>0</v>
      </c>
      <c r="I451" s="291">
        <v>0</v>
      </c>
      <c r="J451" s="291">
        <v>0</v>
      </c>
      <c r="K451" s="278">
        <f t="shared" si="391"/>
        <v>0</v>
      </c>
    </row>
    <row r="452" spans="1:11" ht="12.75" hidden="1">
      <c r="A452" s="34" t="s">
        <v>4654</v>
      </c>
      <c r="B452" s="269" t="s">
        <v>649</v>
      </c>
      <c r="C452" s="34">
        <v>2011</v>
      </c>
      <c r="D452" s="34">
        <v>2</v>
      </c>
      <c r="E452" s="34">
        <v>83</v>
      </c>
      <c r="F452" s="291">
        <v>0</v>
      </c>
      <c r="G452" s="291">
        <v>0</v>
      </c>
      <c r="H452" s="291">
        <v>0</v>
      </c>
      <c r="I452" s="291">
        <v>0</v>
      </c>
      <c r="J452" s="291">
        <v>0</v>
      </c>
      <c r="K452" s="278">
        <f t="shared" si="391"/>
        <v>0</v>
      </c>
    </row>
    <row r="453" spans="1:11" ht="12.75" hidden="1">
      <c r="A453" s="34" t="s">
        <v>4654</v>
      </c>
      <c r="B453" s="269" t="s">
        <v>649</v>
      </c>
      <c r="C453" s="34">
        <v>2011</v>
      </c>
      <c r="D453" s="34">
        <v>2</v>
      </c>
      <c r="E453" s="34">
        <v>84</v>
      </c>
      <c r="F453" s="291">
        <v>0</v>
      </c>
      <c r="G453" s="291">
        <v>0</v>
      </c>
      <c r="H453" s="291">
        <v>0</v>
      </c>
      <c r="I453" s="291">
        <v>0</v>
      </c>
      <c r="J453" s="291">
        <v>0</v>
      </c>
      <c r="K453" s="278">
        <f t="shared" si="391"/>
        <v>0</v>
      </c>
    </row>
    <row r="454" spans="1:11" ht="12.75" hidden="1">
      <c r="A454" s="34" t="s">
        <v>4654</v>
      </c>
      <c r="B454" s="269" t="s">
        <v>649</v>
      </c>
      <c r="C454" s="34">
        <v>2011</v>
      </c>
      <c r="D454" s="34">
        <v>2</v>
      </c>
      <c r="E454" s="34">
        <v>85</v>
      </c>
      <c r="F454" s="291">
        <v>0</v>
      </c>
      <c r="G454" s="291">
        <v>0</v>
      </c>
      <c r="H454" s="291">
        <v>0</v>
      </c>
      <c r="I454" s="291">
        <v>0</v>
      </c>
      <c r="J454" s="291">
        <v>0</v>
      </c>
      <c r="K454" s="278">
        <f t="shared" si="391"/>
        <v>0</v>
      </c>
    </row>
    <row r="455" spans="1:11" ht="12.75" hidden="1">
      <c r="A455" s="34" t="s">
        <v>4654</v>
      </c>
      <c r="B455" s="269" t="s">
        <v>649</v>
      </c>
      <c r="C455" s="34">
        <v>2011</v>
      </c>
      <c r="D455" s="34">
        <v>2</v>
      </c>
      <c r="E455" s="34">
        <v>86</v>
      </c>
      <c r="F455" s="291">
        <v>0</v>
      </c>
      <c r="G455" s="291">
        <v>0</v>
      </c>
      <c r="H455" s="291">
        <v>0</v>
      </c>
      <c r="I455" s="291">
        <v>0</v>
      </c>
      <c r="J455" s="291">
        <v>0</v>
      </c>
      <c r="K455" s="278">
        <f t="shared" si="391"/>
        <v>0</v>
      </c>
    </row>
    <row r="456" spans="1:11" ht="12.75" hidden="1">
      <c r="A456" s="34" t="s">
        <v>4654</v>
      </c>
      <c r="B456" s="269" t="s">
        <v>649</v>
      </c>
      <c r="C456" s="34">
        <v>2011</v>
      </c>
      <c r="D456" s="34">
        <v>2</v>
      </c>
      <c r="E456" s="34">
        <v>87</v>
      </c>
      <c r="F456" s="291">
        <v>0</v>
      </c>
      <c r="G456" s="291">
        <v>0</v>
      </c>
      <c r="H456" s="291">
        <v>0</v>
      </c>
      <c r="I456" s="291">
        <v>0</v>
      </c>
      <c r="J456" s="291">
        <v>0</v>
      </c>
      <c r="K456" s="278">
        <f t="shared" si="391"/>
        <v>0</v>
      </c>
    </row>
    <row r="457" spans="1:11" ht="12.75" hidden="1">
      <c r="A457" s="34" t="s">
        <v>4654</v>
      </c>
      <c r="B457" s="269" t="s">
        <v>649</v>
      </c>
      <c r="C457" s="34">
        <v>2011</v>
      </c>
      <c r="D457" s="34">
        <v>2</v>
      </c>
      <c r="E457" s="34">
        <v>88</v>
      </c>
      <c r="F457" s="291">
        <v>0</v>
      </c>
      <c r="G457" s="291">
        <v>0</v>
      </c>
      <c r="H457" s="291">
        <v>0</v>
      </c>
      <c r="I457" s="291">
        <v>0</v>
      </c>
      <c r="J457" s="291">
        <v>0</v>
      </c>
      <c r="K457" s="278">
        <f t="shared" si="391"/>
        <v>0</v>
      </c>
    </row>
    <row r="458" spans="1:11" ht="12.75" hidden="1">
      <c r="A458" s="34" t="s">
        <v>4654</v>
      </c>
      <c r="B458" s="269" t="s">
        <v>649</v>
      </c>
      <c r="C458" s="34">
        <v>2011</v>
      </c>
      <c r="D458" s="34">
        <v>2</v>
      </c>
      <c r="E458" s="34">
        <v>89</v>
      </c>
      <c r="F458" s="291">
        <v>0</v>
      </c>
      <c r="G458" s="291">
        <v>0</v>
      </c>
      <c r="H458" s="291">
        <v>0</v>
      </c>
      <c r="I458" s="291">
        <v>0</v>
      </c>
      <c r="J458" s="291">
        <v>0</v>
      </c>
      <c r="K458" s="278">
        <f t="shared" si="391"/>
        <v>0</v>
      </c>
    </row>
    <row r="459" spans="1:11" ht="12.75" hidden="1">
      <c r="A459" s="34" t="s">
        <v>4654</v>
      </c>
      <c r="B459" s="269" t="s">
        <v>649</v>
      </c>
      <c r="C459" s="34">
        <v>2011</v>
      </c>
      <c r="D459" s="34">
        <v>2</v>
      </c>
      <c r="E459" s="34">
        <v>90</v>
      </c>
      <c r="F459" s="291">
        <v>0</v>
      </c>
      <c r="G459" s="291">
        <v>0</v>
      </c>
      <c r="H459" s="291">
        <v>0</v>
      </c>
      <c r="I459" s="291">
        <v>0</v>
      </c>
      <c r="J459" s="291">
        <v>0</v>
      </c>
      <c r="K459" s="278">
        <f t="shared" si="391"/>
        <v>0</v>
      </c>
    </row>
    <row r="460" spans="1:11" ht="12.75" hidden="1">
      <c r="A460" s="34" t="s">
        <v>4655</v>
      </c>
      <c r="B460" s="269" t="s">
        <v>650</v>
      </c>
      <c r="C460" s="34">
        <v>2015</v>
      </c>
      <c r="D460" s="34">
        <v>2</v>
      </c>
      <c r="E460" s="34">
        <v>71</v>
      </c>
      <c r="F460" s="34">
        <v>0</v>
      </c>
      <c r="G460" s="34">
        <v>0</v>
      </c>
      <c r="H460" s="34">
        <v>0</v>
      </c>
      <c r="I460" s="34">
        <v>1</v>
      </c>
      <c r="J460" s="34">
        <v>0</v>
      </c>
      <c r="K460" s="278">
        <f t="shared" si="391"/>
        <v>1</v>
      </c>
    </row>
    <row r="461" spans="1:11" ht="12.75" hidden="1">
      <c r="A461" s="34" t="s">
        <v>4655</v>
      </c>
      <c r="B461" s="269" t="s">
        <v>650</v>
      </c>
      <c r="C461" s="34">
        <v>2015</v>
      </c>
      <c r="D461" s="34">
        <v>2</v>
      </c>
      <c r="E461" s="34">
        <v>72</v>
      </c>
      <c r="F461" s="34">
        <v>0</v>
      </c>
      <c r="G461" s="34">
        <v>0</v>
      </c>
      <c r="H461" s="34">
        <v>0</v>
      </c>
      <c r="I461" s="34">
        <v>0</v>
      </c>
      <c r="J461" s="34">
        <v>0</v>
      </c>
      <c r="K461" s="278">
        <f t="shared" si="391"/>
        <v>0</v>
      </c>
    </row>
    <row r="462" spans="1:11" ht="12.75" hidden="1">
      <c r="A462" s="34" t="s">
        <v>4655</v>
      </c>
      <c r="B462" s="269" t="s">
        <v>650</v>
      </c>
      <c r="C462" s="34">
        <v>2015</v>
      </c>
      <c r="D462" s="34">
        <v>2</v>
      </c>
      <c r="E462" s="34">
        <v>73</v>
      </c>
      <c r="F462" s="34">
        <v>0</v>
      </c>
      <c r="G462" s="34">
        <v>0</v>
      </c>
      <c r="H462" s="34">
        <v>0</v>
      </c>
      <c r="I462" s="34">
        <v>0</v>
      </c>
      <c r="J462" s="34">
        <v>0</v>
      </c>
      <c r="K462" s="278">
        <f t="shared" si="391"/>
        <v>0</v>
      </c>
    </row>
    <row r="463" spans="1:11" ht="12.75" hidden="1">
      <c r="A463" s="34" t="s">
        <v>4655</v>
      </c>
      <c r="B463" s="269" t="s">
        <v>650</v>
      </c>
      <c r="C463" s="34">
        <v>2015</v>
      </c>
      <c r="D463" s="34">
        <v>2</v>
      </c>
      <c r="E463" s="34">
        <v>74</v>
      </c>
      <c r="F463" s="34">
        <v>1</v>
      </c>
      <c r="G463" s="34">
        <v>0</v>
      </c>
      <c r="H463" s="34">
        <v>0</v>
      </c>
      <c r="I463" s="34">
        <v>0</v>
      </c>
      <c r="J463" s="34">
        <v>0</v>
      </c>
      <c r="K463" s="278">
        <f t="shared" si="391"/>
        <v>1</v>
      </c>
    </row>
    <row r="464" spans="1:11" ht="12.75" hidden="1">
      <c r="A464" s="34" t="s">
        <v>4655</v>
      </c>
      <c r="B464" s="269" t="s">
        <v>650</v>
      </c>
      <c r="C464" s="34">
        <v>2015</v>
      </c>
      <c r="D464" s="34">
        <v>2</v>
      </c>
      <c r="E464" s="34">
        <v>75</v>
      </c>
      <c r="F464" s="34">
        <v>0</v>
      </c>
      <c r="G464" s="34">
        <v>0</v>
      </c>
      <c r="H464" s="34">
        <v>0</v>
      </c>
      <c r="I464" s="34">
        <v>1</v>
      </c>
      <c r="J464" s="34">
        <v>0</v>
      </c>
      <c r="K464" s="278">
        <f t="shared" si="391"/>
        <v>1</v>
      </c>
    </row>
    <row r="465" spans="1:11" ht="12.75" hidden="1">
      <c r="A465" s="34" t="s">
        <v>4655</v>
      </c>
      <c r="B465" s="269" t="s">
        <v>650</v>
      </c>
      <c r="C465" s="34">
        <v>2015</v>
      </c>
      <c r="D465" s="34">
        <v>2</v>
      </c>
      <c r="E465" s="34">
        <v>76</v>
      </c>
      <c r="F465" s="34">
        <v>1</v>
      </c>
      <c r="G465" s="34">
        <v>0</v>
      </c>
      <c r="H465" s="34">
        <v>0</v>
      </c>
      <c r="I465" s="34">
        <v>0</v>
      </c>
      <c r="J465" s="34">
        <v>0</v>
      </c>
      <c r="K465" s="278">
        <f t="shared" si="391"/>
        <v>1</v>
      </c>
    </row>
    <row r="466" spans="1:11" ht="12.75" hidden="1">
      <c r="A466" s="34" t="s">
        <v>4655</v>
      </c>
      <c r="B466" s="269" t="s">
        <v>650</v>
      </c>
      <c r="C466" s="34">
        <v>2015</v>
      </c>
      <c r="D466" s="34">
        <v>2</v>
      </c>
      <c r="E466" s="34">
        <v>77</v>
      </c>
      <c r="F466" s="34">
        <v>0</v>
      </c>
      <c r="G466" s="34">
        <v>0</v>
      </c>
      <c r="H466" s="34">
        <v>0</v>
      </c>
      <c r="I466" s="34">
        <v>0</v>
      </c>
      <c r="J466" s="34">
        <v>0</v>
      </c>
      <c r="K466" s="278">
        <f t="shared" si="391"/>
        <v>0</v>
      </c>
    </row>
    <row r="467" spans="1:11" ht="12.75" hidden="1">
      <c r="A467" s="34" t="s">
        <v>4655</v>
      </c>
      <c r="B467" s="269" t="s">
        <v>650</v>
      </c>
      <c r="C467" s="34">
        <v>2015</v>
      </c>
      <c r="D467" s="34">
        <v>2</v>
      </c>
      <c r="E467" s="34">
        <v>78</v>
      </c>
      <c r="F467" s="291">
        <v>0</v>
      </c>
      <c r="G467" s="291">
        <v>0</v>
      </c>
      <c r="H467" s="291">
        <v>0</v>
      </c>
      <c r="I467" s="291">
        <v>0</v>
      </c>
      <c r="J467" s="291">
        <v>0</v>
      </c>
      <c r="K467" s="278">
        <f t="shared" si="391"/>
        <v>0</v>
      </c>
    </row>
    <row r="468" spans="1:11" ht="12.75" hidden="1">
      <c r="A468" s="34" t="s">
        <v>4655</v>
      </c>
      <c r="B468" s="269" t="s">
        <v>650</v>
      </c>
      <c r="C468" s="34">
        <v>2015</v>
      </c>
      <c r="D468" s="34">
        <v>2</v>
      </c>
      <c r="E468" s="34">
        <v>79</v>
      </c>
      <c r="F468" s="291">
        <v>0</v>
      </c>
      <c r="G468" s="291">
        <v>0</v>
      </c>
      <c r="H468" s="291">
        <v>0</v>
      </c>
      <c r="I468" s="291">
        <v>0</v>
      </c>
      <c r="J468" s="291">
        <v>0</v>
      </c>
      <c r="K468" s="278">
        <f t="shared" si="391"/>
        <v>0</v>
      </c>
    </row>
    <row r="469" spans="1:11" ht="12.75" hidden="1">
      <c r="A469" s="34" t="s">
        <v>4655</v>
      </c>
      <c r="B469" s="269" t="s">
        <v>650</v>
      </c>
      <c r="C469" s="34">
        <v>2015</v>
      </c>
      <c r="D469" s="34">
        <v>2</v>
      </c>
      <c r="E469" s="34">
        <v>80</v>
      </c>
      <c r="F469" s="291">
        <v>1</v>
      </c>
      <c r="G469" s="291">
        <v>0</v>
      </c>
      <c r="H469" s="291">
        <v>0</v>
      </c>
      <c r="I469" s="291">
        <v>0</v>
      </c>
      <c r="J469" s="291">
        <v>0</v>
      </c>
      <c r="K469" s="278">
        <f t="shared" si="391"/>
        <v>1</v>
      </c>
    </row>
    <row r="470" spans="1:11" ht="12.75" hidden="1">
      <c r="A470" s="34" t="s">
        <v>4655</v>
      </c>
      <c r="B470" s="269" t="s">
        <v>650</v>
      </c>
      <c r="C470" s="34">
        <v>2015</v>
      </c>
      <c r="D470" s="34">
        <v>2</v>
      </c>
      <c r="E470" s="34">
        <v>81</v>
      </c>
      <c r="F470" s="291">
        <v>0</v>
      </c>
      <c r="G470" s="291">
        <v>0</v>
      </c>
      <c r="H470" s="291">
        <v>0</v>
      </c>
      <c r="I470" s="291">
        <v>0</v>
      </c>
      <c r="J470" s="291">
        <v>0</v>
      </c>
      <c r="K470" s="278">
        <f t="shared" si="391"/>
        <v>0</v>
      </c>
    </row>
    <row r="471" spans="1:11" ht="12.75" hidden="1">
      <c r="A471" s="34" t="s">
        <v>4655</v>
      </c>
      <c r="B471" s="269" t="s">
        <v>650</v>
      </c>
      <c r="C471" s="34">
        <v>2015</v>
      </c>
      <c r="D471" s="34">
        <v>2</v>
      </c>
      <c r="E471" s="34">
        <v>82</v>
      </c>
      <c r="F471" s="291">
        <v>1</v>
      </c>
      <c r="G471" s="291">
        <v>0</v>
      </c>
      <c r="H471" s="291">
        <v>0</v>
      </c>
      <c r="I471" s="291">
        <v>0</v>
      </c>
      <c r="J471" s="291">
        <v>1</v>
      </c>
      <c r="K471" s="278">
        <f t="shared" si="391"/>
        <v>2</v>
      </c>
    </row>
    <row r="472" spans="1:11" ht="12.75" hidden="1">
      <c r="A472" s="34" t="s">
        <v>4655</v>
      </c>
      <c r="B472" s="269" t="s">
        <v>650</v>
      </c>
      <c r="C472" s="34">
        <v>2015</v>
      </c>
      <c r="D472" s="34">
        <v>2</v>
      </c>
      <c r="E472" s="34">
        <v>83</v>
      </c>
      <c r="F472" s="291">
        <v>0</v>
      </c>
      <c r="G472" s="291">
        <v>0</v>
      </c>
      <c r="H472" s="291">
        <v>0</v>
      </c>
      <c r="I472" s="291">
        <v>0</v>
      </c>
      <c r="J472" s="291">
        <v>0</v>
      </c>
      <c r="K472" s="278">
        <f t="shared" si="391"/>
        <v>0</v>
      </c>
    </row>
    <row r="473" spans="1:11" ht="12.75" hidden="1">
      <c r="A473" s="34" t="s">
        <v>4655</v>
      </c>
      <c r="B473" s="269" t="s">
        <v>650</v>
      </c>
      <c r="C473" s="34">
        <v>2015</v>
      </c>
      <c r="D473" s="34">
        <v>2</v>
      </c>
      <c r="E473" s="34">
        <v>84</v>
      </c>
      <c r="F473" s="291">
        <v>0</v>
      </c>
      <c r="G473" s="291">
        <v>0</v>
      </c>
      <c r="H473" s="291">
        <v>0</v>
      </c>
      <c r="I473" s="291">
        <v>0</v>
      </c>
      <c r="J473" s="291">
        <v>0</v>
      </c>
      <c r="K473" s="278">
        <f t="shared" si="391"/>
        <v>0</v>
      </c>
    </row>
    <row r="474" spans="1:11" ht="12.75" hidden="1">
      <c r="A474" s="34" t="s">
        <v>4655</v>
      </c>
      <c r="B474" s="269" t="s">
        <v>650</v>
      </c>
      <c r="C474" s="34">
        <v>2015</v>
      </c>
      <c r="D474" s="34">
        <v>2</v>
      </c>
      <c r="E474" s="34">
        <v>85</v>
      </c>
      <c r="F474" s="291">
        <v>0</v>
      </c>
      <c r="G474" s="291">
        <v>0</v>
      </c>
      <c r="H474" s="291">
        <v>0</v>
      </c>
      <c r="I474" s="291">
        <v>0</v>
      </c>
      <c r="J474" s="291">
        <v>0</v>
      </c>
      <c r="K474" s="278">
        <f t="shared" si="391"/>
        <v>0</v>
      </c>
    </row>
    <row r="475" spans="1:11" ht="12.75" hidden="1">
      <c r="A475" s="34" t="s">
        <v>4655</v>
      </c>
      <c r="B475" s="269" t="s">
        <v>650</v>
      </c>
      <c r="C475" s="34">
        <v>2015</v>
      </c>
      <c r="D475" s="34">
        <v>2</v>
      </c>
      <c r="E475" s="34">
        <v>86</v>
      </c>
      <c r="F475" s="291">
        <v>0</v>
      </c>
      <c r="G475" s="291">
        <v>0</v>
      </c>
      <c r="H475" s="291">
        <v>0</v>
      </c>
      <c r="I475" s="291">
        <v>0</v>
      </c>
      <c r="J475" s="291">
        <v>0</v>
      </c>
      <c r="K475" s="278">
        <f t="shared" si="391"/>
        <v>0</v>
      </c>
    </row>
    <row r="476" spans="1:11" ht="12.75" hidden="1">
      <c r="A476" s="34" t="s">
        <v>4655</v>
      </c>
      <c r="B476" s="269" t="s">
        <v>650</v>
      </c>
      <c r="C476" s="34">
        <v>2015</v>
      </c>
      <c r="D476" s="34">
        <v>2</v>
      </c>
      <c r="E476" s="34">
        <v>87</v>
      </c>
      <c r="F476" s="291">
        <v>1</v>
      </c>
      <c r="G476" s="291">
        <v>0</v>
      </c>
      <c r="H476" s="291">
        <v>1</v>
      </c>
      <c r="I476" s="291">
        <v>0</v>
      </c>
      <c r="J476" s="291">
        <v>0</v>
      </c>
      <c r="K476" s="278">
        <f t="shared" si="391"/>
        <v>2</v>
      </c>
    </row>
    <row r="477" spans="1:11" ht="12.75" hidden="1">
      <c r="A477" s="34" t="s">
        <v>4655</v>
      </c>
      <c r="B477" s="269" t="s">
        <v>650</v>
      </c>
      <c r="C477" s="34">
        <v>2015</v>
      </c>
      <c r="D477" s="34">
        <v>2</v>
      </c>
      <c r="E477" s="34">
        <v>88</v>
      </c>
      <c r="F477" s="291">
        <v>2</v>
      </c>
      <c r="G477" s="291">
        <v>0</v>
      </c>
      <c r="H477" s="291">
        <v>0</v>
      </c>
      <c r="I477" s="291">
        <v>1</v>
      </c>
      <c r="J477" s="291">
        <v>0</v>
      </c>
      <c r="K477" s="278">
        <f t="shared" si="391"/>
        <v>3</v>
      </c>
    </row>
    <row r="478" spans="1:11" ht="12.75" hidden="1">
      <c r="A478" s="34" t="s">
        <v>4655</v>
      </c>
      <c r="B478" s="269" t="s">
        <v>650</v>
      </c>
      <c r="C478" s="34">
        <v>2015</v>
      </c>
      <c r="D478" s="34">
        <v>2</v>
      </c>
      <c r="E478" s="34">
        <v>89</v>
      </c>
      <c r="F478" s="291">
        <v>0</v>
      </c>
      <c r="G478" s="291">
        <v>0</v>
      </c>
      <c r="H478" s="291">
        <v>0</v>
      </c>
      <c r="I478" s="291">
        <v>0</v>
      </c>
      <c r="J478" s="291">
        <v>0</v>
      </c>
      <c r="K478" s="278">
        <f t="shared" si="391"/>
        <v>0</v>
      </c>
    </row>
    <row r="479" spans="1:11" ht="12.75" hidden="1">
      <c r="A479" s="34" t="s">
        <v>4655</v>
      </c>
      <c r="B479" s="269" t="s">
        <v>650</v>
      </c>
      <c r="C479" s="34">
        <v>2015</v>
      </c>
      <c r="D479" s="34">
        <v>2</v>
      </c>
      <c r="E479" s="34">
        <v>90</v>
      </c>
      <c r="F479" s="291">
        <v>0</v>
      </c>
      <c r="G479" s="291">
        <v>1</v>
      </c>
      <c r="H479" s="291">
        <v>0</v>
      </c>
      <c r="I479" s="291">
        <v>0</v>
      </c>
      <c r="J479" s="291">
        <v>0</v>
      </c>
      <c r="K479" s="278">
        <f t="shared" si="391"/>
        <v>1</v>
      </c>
    </row>
    <row r="480" spans="1:11" ht="12.75" hidden="1">
      <c r="A480" s="34" t="s">
        <v>4655</v>
      </c>
      <c r="B480" s="269" t="s">
        <v>649</v>
      </c>
      <c r="C480" s="34">
        <v>2015</v>
      </c>
      <c r="D480" s="34">
        <v>2</v>
      </c>
      <c r="E480" s="34">
        <v>71</v>
      </c>
      <c r="F480" s="34">
        <v>1</v>
      </c>
      <c r="G480" s="34">
        <v>0</v>
      </c>
      <c r="H480" s="34">
        <v>0</v>
      </c>
      <c r="I480" s="34">
        <v>0</v>
      </c>
      <c r="J480" s="34">
        <v>0</v>
      </c>
      <c r="K480" s="278">
        <f t="shared" si="391"/>
        <v>1</v>
      </c>
    </row>
    <row r="481" spans="1:11" ht="12.75" hidden="1">
      <c r="A481" s="34" t="s">
        <v>4655</v>
      </c>
      <c r="B481" s="269" t="s">
        <v>649</v>
      </c>
      <c r="C481" s="34">
        <v>2015</v>
      </c>
      <c r="D481" s="34">
        <v>2</v>
      </c>
      <c r="E481" s="34">
        <v>72</v>
      </c>
      <c r="F481" s="34">
        <v>0</v>
      </c>
      <c r="G481" s="34">
        <v>0</v>
      </c>
      <c r="H481" s="34">
        <v>0</v>
      </c>
      <c r="I481" s="34">
        <v>0</v>
      </c>
      <c r="J481" s="34">
        <v>0</v>
      </c>
      <c r="K481" s="278">
        <f t="shared" si="391"/>
        <v>0</v>
      </c>
    </row>
    <row r="482" spans="1:11" ht="12.75" hidden="1">
      <c r="A482" s="34" t="s">
        <v>4655</v>
      </c>
      <c r="B482" s="269" t="s">
        <v>649</v>
      </c>
      <c r="C482" s="34">
        <v>2015</v>
      </c>
      <c r="D482" s="34">
        <v>2</v>
      </c>
      <c r="E482" s="34">
        <v>73</v>
      </c>
      <c r="F482" s="34">
        <v>0</v>
      </c>
      <c r="G482" s="34">
        <v>0</v>
      </c>
      <c r="H482" s="34">
        <v>0</v>
      </c>
      <c r="I482" s="34">
        <v>0</v>
      </c>
      <c r="J482" s="34">
        <v>0</v>
      </c>
      <c r="K482" s="278">
        <f t="shared" si="391"/>
        <v>0</v>
      </c>
    </row>
    <row r="483" spans="1:11" ht="12.75" hidden="1">
      <c r="A483" s="34" t="s">
        <v>4655</v>
      </c>
      <c r="B483" s="269" t="s">
        <v>649</v>
      </c>
      <c r="C483" s="34">
        <v>2015</v>
      </c>
      <c r="D483" s="34">
        <v>2</v>
      </c>
      <c r="E483" s="34">
        <v>74</v>
      </c>
      <c r="F483" s="34">
        <v>0</v>
      </c>
      <c r="G483" s="34">
        <v>0</v>
      </c>
      <c r="H483" s="34">
        <v>0</v>
      </c>
      <c r="I483" s="34">
        <v>0</v>
      </c>
      <c r="J483" s="34">
        <v>0</v>
      </c>
      <c r="K483" s="278">
        <f t="shared" si="391"/>
        <v>0</v>
      </c>
    </row>
    <row r="484" spans="1:11" ht="12.75" hidden="1">
      <c r="A484" s="34" t="s">
        <v>4655</v>
      </c>
      <c r="B484" s="269" t="s">
        <v>649</v>
      </c>
      <c r="C484" s="34">
        <v>2015</v>
      </c>
      <c r="D484" s="34">
        <v>2</v>
      </c>
      <c r="E484" s="34">
        <v>75</v>
      </c>
      <c r="F484" s="34">
        <v>0</v>
      </c>
      <c r="G484" s="34">
        <v>0</v>
      </c>
      <c r="H484" s="34">
        <v>0</v>
      </c>
      <c r="I484" s="34">
        <v>0</v>
      </c>
      <c r="J484" s="34">
        <v>0</v>
      </c>
      <c r="K484" s="278">
        <f t="shared" si="391"/>
        <v>0</v>
      </c>
    </row>
    <row r="485" spans="1:11" ht="12.75" hidden="1">
      <c r="A485" s="34" t="s">
        <v>4655</v>
      </c>
      <c r="B485" s="269" t="s">
        <v>649</v>
      </c>
      <c r="C485" s="34">
        <v>2015</v>
      </c>
      <c r="D485" s="34">
        <v>2</v>
      </c>
      <c r="E485" s="34">
        <v>76</v>
      </c>
      <c r="F485" s="34">
        <v>0</v>
      </c>
      <c r="G485" s="34">
        <v>0</v>
      </c>
      <c r="H485" s="34">
        <v>0</v>
      </c>
      <c r="I485" s="34">
        <v>0</v>
      </c>
      <c r="J485" s="34">
        <v>0</v>
      </c>
      <c r="K485" s="278">
        <f t="shared" si="391"/>
        <v>0</v>
      </c>
    </row>
    <row r="486" spans="1:11" ht="12.75" hidden="1">
      <c r="A486" s="34" t="s">
        <v>4655</v>
      </c>
      <c r="B486" s="269" t="s">
        <v>649</v>
      </c>
      <c r="C486" s="34">
        <v>2015</v>
      </c>
      <c r="D486" s="34">
        <v>2</v>
      </c>
      <c r="E486" s="34">
        <v>77</v>
      </c>
      <c r="F486" s="34">
        <v>0</v>
      </c>
      <c r="G486" s="34">
        <v>0</v>
      </c>
      <c r="H486" s="34">
        <v>0</v>
      </c>
      <c r="I486" s="34">
        <v>0</v>
      </c>
      <c r="J486" s="34">
        <v>0</v>
      </c>
      <c r="K486" s="278">
        <f t="shared" si="391"/>
        <v>0</v>
      </c>
    </row>
    <row r="487" spans="1:11" ht="12.75" hidden="1">
      <c r="A487" s="34" t="s">
        <v>4655</v>
      </c>
      <c r="B487" s="269" t="s">
        <v>649</v>
      </c>
      <c r="C487" s="34">
        <v>2015</v>
      </c>
      <c r="D487" s="34">
        <v>2</v>
      </c>
      <c r="E487" s="34">
        <v>78</v>
      </c>
      <c r="F487" s="291">
        <v>0</v>
      </c>
      <c r="G487" s="291">
        <v>0</v>
      </c>
      <c r="H487" s="291">
        <v>0</v>
      </c>
      <c r="I487" s="291">
        <v>0</v>
      </c>
      <c r="J487" s="291">
        <v>0</v>
      </c>
      <c r="K487" s="278">
        <f t="shared" si="391"/>
        <v>0</v>
      </c>
    </row>
    <row r="488" spans="1:11" ht="12.75" hidden="1">
      <c r="A488" s="34" t="s">
        <v>4655</v>
      </c>
      <c r="B488" s="269" t="s">
        <v>649</v>
      </c>
      <c r="C488" s="34">
        <v>2015</v>
      </c>
      <c r="D488" s="34">
        <v>2</v>
      </c>
      <c r="E488" s="34">
        <v>79</v>
      </c>
      <c r="F488" s="291">
        <v>0</v>
      </c>
      <c r="G488" s="291">
        <v>0</v>
      </c>
      <c r="H488" s="291">
        <v>0</v>
      </c>
      <c r="I488" s="291">
        <v>0</v>
      </c>
      <c r="J488" s="291">
        <v>0</v>
      </c>
      <c r="K488" s="278">
        <f t="shared" si="391"/>
        <v>0</v>
      </c>
    </row>
    <row r="489" spans="1:11" ht="12.75" hidden="1">
      <c r="A489" s="34" t="s">
        <v>4655</v>
      </c>
      <c r="B489" s="269" t="s">
        <v>649</v>
      </c>
      <c r="C489" s="34">
        <v>2015</v>
      </c>
      <c r="D489" s="34">
        <v>2</v>
      </c>
      <c r="E489" s="34">
        <v>80</v>
      </c>
      <c r="F489" s="291">
        <v>0</v>
      </c>
      <c r="G489" s="291">
        <v>0</v>
      </c>
      <c r="H489" s="291">
        <v>0</v>
      </c>
      <c r="I489" s="291">
        <v>0</v>
      </c>
      <c r="J489" s="291">
        <v>0</v>
      </c>
      <c r="K489" s="278">
        <f t="shared" si="391"/>
        <v>0</v>
      </c>
    </row>
    <row r="490" spans="1:11" ht="12.75" hidden="1">
      <c r="A490" s="34" t="s">
        <v>4655</v>
      </c>
      <c r="B490" s="269" t="s">
        <v>649</v>
      </c>
      <c r="C490" s="34">
        <v>2015</v>
      </c>
      <c r="D490" s="34">
        <v>2</v>
      </c>
      <c r="E490" s="34">
        <v>81</v>
      </c>
      <c r="F490" s="291">
        <v>0</v>
      </c>
      <c r="G490" s="291">
        <v>0</v>
      </c>
      <c r="H490" s="291">
        <v>0</v>
      </c>
      <c r="I490" s="291">
        <v>0</v>
      </c>
      <c r="J490" s="291">
        <v>0</v>
      </c>
      <c r="K490" s="278">
        <f t="shared" si="391"/>
        <v>0</v>
      </c>
    </row>
    <row r="491" spans="1:11" ht="12.75" hidden="1">
      <c r="A491" s="34" t="s">
        <v>4655</v>
      </c>
      <c r="B491" s="269" t="s">
        <v>649</v>
      </c>
      <c r="C491" s="34">
        <v>2015</v>
      </c>
      <c r="D491" s="34">
        <v>2</v>
      </c>
      <c r="E491" s="34">
        <v>82</v>
      </c>
      <c r="F491" s="291">
        <v>0</v>
      </c>
      <c r="G491" s="291">
        <v>0</v>
      </c>
      <c r="H491" s="291">
        <v>0</v>
      </c>
      <c r="I491" s="291">
        <v>0</v>
      </c>
      <c r="J491" s="291">
        <v>0</v>
      </c>
      <c r="K491" s="278">
        <f t="shared" si="391"/>
        <v>0</v>
      </c>
    </row>
    <row r="492" spans="1:11" ht="12.75" hidden="1">
      <c r="A492" s="34" t="s">
        <v>4655</v>
      </c>
      <c r="B492" s="269" t="s">
        <v>649</v>
      </c>
      <c r="C492" s="34">
        <v>2015</v>
      </c>
      <c r="D492" s="34">
        <v>2</v>
      </c>
      <c r="E492" s="34">
        <v>83</v>
      </c>
      <c r="F492" s="291">
        <v>0</v>
      </c>
      <c r="G492" s="291">
        <v>0</v>
      </c>
      <c r="H492" s="291">
        <v>0</v>
      </c>
      <c r="I492" s="291">
        <v>0</v>
      </c>
      <c r="J492" s="291">
        <v>0</v>
      </c>
      <c r="K492" s="278">
        <f t="shared" si="391"/>
        <v>0</v>
      </c>
    </row>
    <row r="493" spans="1:11" ht="12.75" hidden="1">
      <c r="A493" s="34" t="s">
        <v>4655</v>
      </c>
      <c r="B493" s="269" t="s">
        <v>649</v>
      </c>
      <c r="C493" s="34">
        <v>2015</v>
      </c>
      <c r="D493" s="34">
        <v>2</v>
      </c>
      <c r="E493" s="34">
        <v>84</v>
      </c>
      <c r="F493" s="291">
        <v>0</v>
      </c>
      <c r="G493" s="291">
        <v>0</v>
      </c>
      <c r="H493" s="291">
        <v>0</v>
      </c>
      <c r="I493" s="291">
        <v>0</v>
      </c>
      <c r="J493" s="291">
        <v>0</v>
      </c>
      <c r="K493" s="278">
        <f t="shared" si="391"/>
        <v>0</v>
      </c>
    </row>
    <row r="494" spans="1:11" ht="12.75" hidden="1">
      <c r="A494" s="34" t="s">
        <v>4655</v>
      </c>
      <c r="B494" s="269" t="s">
        <v>649</v>
      </c>
      <c r="C494" s="34">
        <v>2015</v>
      </c>
      <c r="D494" s="34">
        <v>2</v>
      </c>
      <c r="E494" s="34">
        <v>85</v>
      </c>
      <c r="F494" s="291">
        <v>0</v>
      </c>
      <c r="G494" s="291">
        <v>0</v>
      </c>
      <c r="H494" s="291">
        <v>1</v>
      </c>
      <c r="I494" s="291">
        <v>0</v>
      </c>
      <c r="J494" s="291">
        <v>0</v>
      </c>
      <c r="K494" s="278">
        <f t="shared" si="391"/>
        <v>1</v>
      </c>
    </row>
    <row r="495" spans="1:11" ht="12.75" hidden="1">
      <c r="A495" s="34" t="s">
        <v>4655</v>
      </c>
      <c r="B495" s="269" t="s">
        <v>649</v>
      </c>
      <c r="C495" s="34">
        <v>2015</v>
      </c>
      <c r="D495" s="34">
        <v>2</v>
      </c>
      <c r="E495" s="34">
        <v>86</v>
      </c>
      <c r="F495" s="291">
        <v>0</v>
      </c>
      <c r="G495" s="291">
        <v>0</v>
      </c>
      <c r="H495" s="291">
        <v>0</v>
      </c>
      <c r="I495" s="291">
        <v>0</v>
      </c>
      <c r="J495" s="291">
        <v>0</v>
      </c>
      <c r="K495" s="278">
        <f t="shared" si="391"/>
        <v>0</v>
      </c>
    </row>
    <row r="496" spans="1:11" ht="12.75" hidden="1">
      <c r="A496" s="34" t="s">
        <v>4655</v>
      </c>
      <c r="B496" s="269" t="s">
        <v>649</v>
      </c>
      <c r="C496" s="34">
        <v>2015</v>
      </c>
      <c r="D496" s="34">
        <v>2</v>
      </c>
      <c r="E496" s="34">
        <v>87</v>
      </c>
      <c r="F496" s="291">
        <v>0</v>
      </c>
      <c r="G496" s="291">
        <v>0</v>
      </c>
      <c r="H496" s="291">
        <v>0</v>
      </c>
      <c r="I496" s="291">
        <v>0</v>
      </c>
      <c r="J496" s="291">
        <v>0</v>
      </c>
      <c r="K496" s="278">
        <f t="shared" si="391"/>
        <v>0</v>
      </c>
    </row>
    <row r="497" spans="1:11" ht="12.75" hidden="1">
      <c r="A497" s="34" t="s">
        <v>4655</v>
      </c>
      <c r="B497" s="269" t="s">
        <v>649</v>
      </c>
      <c r="C497" s="34">
        <v>2015</v>
      </c>
      <c r="D497" s="34">
        <v>2</v>
      </c>
      <c r="E497" s="34">
        <v>88</v>
      </c>
      <c r="F497" s="291">
        <v>0</v>
      </c>
      <c r="G497" s="291">
        <v>0</v>
      </c>
      <c r="H497" s="291">
        <v>0</v>
      </c>
      <c r="I497" s="291">
        <v>0</v>
      </c>
      <c r="J497" s="291">
        <v>0</v>
      </c>
      <c r="K497" s="278">
        <f t="shared" si="391"/>
        <v>0</v>
      </c>
    </row>
    <row r="498" spans="1:11" ht="12.75" hidden="1">
      <c r="A498" s="34" t="s">
        <v>4655</v>
      </c>
      <c r="B498" s="269" t="s">
        <v>649</v>
      </c>
      <c r="C498" s="34">
        <v>2015</v>
      </c>
      <c r="D498" s="34">
        <v>2</v>
      </c>
      <c r="E498" s="34">
        <v>89</v>
      </c>
      <c r="F498" s="291">
        <v>0</v>
      </c>
      <c r="G498" s="291">
        <v>0</v>
      </c>
      <c r="H498" s="291">
        <v>0</v>
      </c>
      <c r="I498" s="291">
        <v>0</v>
      </c>
      <c r="J498" s="291">
        <v>0</v>
      </c>
      <c r="K498" s="278">
        <f t="shared" si="391"/>
        <v>0</v>
      </c>
    </row>
    <row r="499" spans="1:11" ht="12.75" hidden="1">
      <c r="A499" s="34" t="s">
        <v>4655</v>
      </c>
      <c r="B499" s="269" t="s">
        <v>649</v>
      </c>
      <c r="C499" s="34">
        <v>2015</v>
      </c>
      <c r="D499" s="34">
        <v>2</v>
      </c>
      <c r="E499" s="34">
        <v>90</v>
      </c>
      <c r="F499" s="291">
        <v>0</v>
      </c>
      <c r="G499" s="291">
        <v>1</v>
      </c>
      <c r="H499" s="291">
        <v>0</v>
      </c>
      <c r="I499" s="291">
        <v>0</v>
      </c>
      <c r="J499" s="291">
        <v>0</v>
      </c>
      <c r="K499" s="278">
        <f t="shared" si="391"/>
        <v>1</v>
      </c>
    </row>
    <row r="500" spans="1:11" ht="12.75" hidden="1">
      <c r="A500" s="34" t="s">
        <v>4656</v>
      </c>
      <c r="B500" s="269" t="s">
        <v>650</v>
      </c>
      <c r="C500" s="34">
        <v>2019</v>
      </c>
      <c r="D500" s="34">
        <v>2</v>
      </c>
      <c r="E500" s="34">
        <v>71</v>
      </c>
      <c r="F500" s="34">
        <v>1</v>
      </c>
      <c r="G500" s="34">
        <v>0</v>
      </c>
      <c r="H500" s="34">
        <v>0</v>
      </c>
      <c r="I500" s="34">
        <v>0</v>
      </c>
      <c r="J500" s="34">
        <v>0</v>
      </c>
      <c r="K500" s="278">
        <f t="shared" si="391"/>
        <v>1</v>
      </c>
    </row>
    <row r="501" spans="1:11" ht="12.75" hidden="1">
      <c r="A501" s="34" t="s">
        <v>4656</v>
      </c>
      <c r="B501" s="269" t="s">
        <v>650</v>
      </c>
      <c r="C501" s="34">
        <v>2019</v>
      </c>
      <c r="D501" s="34">
        <v>2</v>
      </c>
      <c r="E501" s="34">
        <v>72</v>
      </c>
      <c r="F501" s="34">
        <v>0</v>
      </c>
      <c r="G501" s="34">
        <v>0</v>
      </c>
      <c r="H501" s="34">
        <v>0</v>
      </c>
      <c r="I501" s="34">
        <v>0</v>
      </c>
      <c r="J501" s="34">
        <v>0</v>
      </c>
      <c r="K501" s="278">
        <f t="shared" si="391"/>
        <v>0</v>
      </c>
    </row>
    <row r="502" spans="1:11" ht="12.75" hidden="1">
      <c r="A502" s="34" t="s">
        <v>4656</v>
      </c>
      <c r="B502" s="269" t="s">
        <v>650</v>
      </c>
      <c r="C502" s="34">
        <v>2019</v>
      </c>
      <c r="D502" s="34">
        <v>2</v>
      </c>
      <c r="E502" s="34">
        <v>73</v>
      </c>
      <c r="F502" s="34">
        <v>3</v>
      </c>
      <c r="G502" s="34">
        <v>0</v>
      </c>
      <c r="H502" s="34">
        <v>3</v>
      </c>
      <c r="I502" s="34">
        <v>0</v>
      </c>
      <c r="J502" s="34">
        <v>0</v>
      </c>
      <c r="K502" s="278">
        <f t="shared" si="391"/>
        <v>6</v>
      </c>
    </row>
    <row r="503" spans="1:11" ht="12.75" hidden="1">
      <c r="A503" s="34" t="s">
        <v>4656</v>
      </c>
      <c r="B503" s="269" t="s">
        <v>650</v>
      </c>
      <c r="C503" s="34">
        <v>2019</v>
      </c>
      <c r="D503" s="34">
        <v>2</v>
      </c>
      <c r="E503" s="34">
        <v>74</v>
      </c>
      <c r="F503" s="34">
        <v>0</v>
      </c>
      <c r="G503" s="34">
        <v>0</v>
      </c>
      <c r="H503" s="34">
        <v>0</v>
      </c>
      <c r="I503" s="34">
        <v>0</v>
      </c>
      <c r="J503" s="34">
        <v>0</v>
      </c>
      <c r="K503" s="278">
        <f t="shared" si="391"/>
        <v>0</v>
      </c>
    </row>
    <row r="504" spans="1:11" ht="12.75" hidden="1">
      <c r="A504" s="34" t="s">
        <v>4656</v>
      </c>
      <c r="B504" s="269" t="s">
        <v>650</v>
      </c>
      <c r="C504" s="34">
        <v>2019</v>
      </c>
      <c r="D504" s="34">
        <v>2</v>
      </c>
      <c r="E504" s="34">
        <v>75</v>
      </c>
      <c r="F504" s="34">
        <v>0</v>
      </c>
      <c r="G504" s="34">
        <v>0</v>
      </c>
      <c r="H504" s="34">
        <v>0</v>
      </c>
      <c r="I504" s="34">
        <v>0</v>
      </c>
      <c r="J504" s="34">
        <v>0</v>
      </c>
      <c r="K504" s="278">
        <f t="shared" si="391"/>
        <v>0</v>
      </c>
    </row>
    <row r="505" spans="1:11" ht="12.75" hidden="1">
      <c r="A505" s="34" t="s">
        <v>4656</v>
      </c>
      <c r="B505" s="269" t="s">
        <v>650</v>
      </c>
      <c r="C505" s="34">
        <v>2019</v>
      </c>
      <c r="D505" s="34">
        <v>2</v>
      </c>
      <c r="E505" s="34">
        <v>76</v>
      </c>
      <c r="F505" s="34">
        <v>0</v>
      </c>
      <c r="G505" s="34">
        <v>0</v>
      </c>
      <c r="H505" s="34">
        <v>1</v>
      </c>
      <c r="I505" s="34">
        <v>0</v>
      </c>
      <c r="J505" s="34">
        <v>0</v>
      </c>
      <c r="K505" s="278">
        <f t="shared" si="391"/>
        <v>1</v>
      </c>
    </row>
    <row r="506" spans="1:11" ht="12.75" hidden="1">
      <c r="A506" s="34" t="s">
        <v>4656</v>
      </c>
      <c r="B506" s="269" t="s">
        <v>650</v>
      </c>
      <c r="C506" s="34">
        <v>2019</v>
      </c>
      <c r="D506" s="34">
        <v>2</v>
      </c>
      <c r="E506" s="34">
        <v>77</v>
      </c>
      <c r="F506" s="34">
        <v>1</v>
      </c>
      <c r="G506" s="34">
        <v>0</v>
      </c>
      <c r="H506" s="34">
        <v>0</v>
      </c>
      <c r="I506" s="34">
        <v>0</v>
      </c>
      <c r="J506" s="34">
        <v>0</v>
      </c>
      <c r="K506" s="278">
        <f t="shared" si="391"/>
        <v>1</v>
      </c>
    </row>
    <row r="507" spans="1:11" ht="12.75" hidden="1">
      <c r="A507" s="34" t="s">
        <v>4656</v>
      </c>
      <c r="B507" s="269" t="s">
        <v>650</v>
      </c>
      <c r="C507" s="34">
        <v>2019</v>
      </c>
      <c r="D507" s="34">
        <v>2</v>
      </c>
      <c r="E507" s="34">
        <v>78</v>
      </c>
      <c r="F507" s="291">
        <v>0</v>
      </c>
      <c r="G507" s="291">
        <v>0</v>
      </c>
      <c r="H507" s="291">
        <v>0</v>
      </c>
      <c r="I507" s="291">
        <v>0</v>
      </c>
      <c r="J507" s="291">
        <v>1</v>
      </c>
      <c r="K507" s="278">
        <f t="shared" si="391"/>
        <v>1</v>
      </c>
    </row>
    <row r="508" spans="1:11" ht="12.75" hidden="1">
      <c r="A508" s="34" t="s">
        <v>4656</v>
      </c>
      <c r="B508" s="269" t="s">
        <v>650</v>
      </c>
      <c r="C508" s="34">
        <v>2019</v>
      </c>
      <c r="D508" s="34">
        <v>2</v>
      </c>
      <c r="E508" s="34">
        <v>79</v>
      </c>
      <c r="F508" s="291">
        <v>0</v>
      </c>
      <c r="G508" s="291">
        <v>0</v>
      </c>
      <c r="H508" s="291">
        <v>0</v>
      </c>
      <c r="I508" s="291">
        <v>0</v>
      </c>
      <c r="J508" s="291">
        <v>0</v>
      </c>
      <c r="K508" s="278">
        <f t="shared" si="391"/>
        <v>0</v>
      </c>
    </row>
    <row r="509" spans="1:11" ht="12.75" hidden="1">
      <c r="A509" s="34" t="s">
        <v>4656</v>
      </c>
      <c r="B509" s="269" t="s">
        <v>650</v>
      </c>
      <c r="C509" s="34">
        <v>2019</v>
      </c>
      <c r="D509" s="34">
        <v>2</v>
      </c>
      <c r="E509" s="34">
        <v>80</v>
      </c>
      <c r="F509" s="291">
        <v>0</v>
      </c>
      <c r="G509" s="291">
        <v>0</v>
      </c>
      <c r="H509" s="291">
        <v>0</v>
      </c>
      <c r="I509" s="291">
        <v>0</v>
      </c>
      <c r="J509" s="291">
        <v>0</v>
      </c>
      <c r="K509" s="278">
        <f t="shared" si="391"/>
        <v>0</v>
      </c>
    </row>
    <row r="510" spans="1:11" ht="12.75" hidden="1">
      <c r="A510" s="34" t="s">
        <v>4656</v>
      </c>
      <c r="B510" s="269" t="s">
        <v>650</v>
      </c>
      <c r="C510" s="34">
        <v>2019</v>
      </c>
      <c r="D510" s="34">
        <v>2</v>
      </c>
      <c r="E510" s="34">
        <v>81</v>
      </c>
      <c r="F510" s="291">
        <v>0</v>
      </c>
      <c r="G510" s="291">
        <v>0</v>
      </c>
      <c r="H510" s="291">
        <v>0</v>
      </c>
      <c r="I510" s="291">
        <v>0</v>
      </c>
      <c r="J510" s="291">
        <v>1</v>
      </c>
      <c r="K510" s="278">
        <f t="shared" si="391"/>
        <v>1</v>
      </c>
    </row>
    <row r="511" spans="1:11" ht="12.75" hidden="1">
      <c r="A511" s="34" t="s">
        <v>4656</v>
      </c>
      <c r="B511" s="269" t="s">
        <v>650</v>
      </c>
      <c r="C511" s="34">
        <v>2019</v>
      </c>
      <c r="D511" s="34">
        <v>2</v>
      </c>
      <c r="E511" s="34">
        <v>82</v>
      </c>
      <c r="F511" s="291">
        <v>0</v>
      </c>
      <c r="G511" s="291">
        <v>1</v>
      </c>
      <c r="H511" s="291">
        <v>0</v>
      </c>
      <c r="I511" s="291">
        <v>1</v>
      </c>
      <c r="J511" s="291">
        <v>0</v>
      </c>
      <c r="K511" s="278">
        <f t="shared" si="391"/>
        <v>2</v>
      </c>
    </row>
    <row r="512" spans="1:11" ht="12.75" hidden="1">
      <c r="A512" s="34" t="s">
        <v>4656</v>
      </c>
      <c r="B512" s="269" t="s">
        <v>650</v>
      </c>
      <c r="C512" s="34">
        <v>2019</v>
      </c>
      <c r="D512" s="34">
        <v>2</v>
      </c>
      <c r="E512" s="34">
        <v>83</v>
      </c>
      <c r="F512" s="291">
        <v>0</v>
      </c>
      <c r="G512" s="291">
        <v>0</v>
      </c>
      <c r="H512" s="291">
        <v>1</v>
      </c>
      <c r="I512" s="291">
        <v>0</v>
      </c>
      <c r="J512" s="291">
        <v>0</v>
      </c>
      <c r="K512" s="278">
        <f t="shared" si="391"/>
        <v>1</v>
      </c>
    </row>
    <row r="513" spans="1:11" ht="12.75" hidden="1">
      <c r="A513" s="34" t="s">
        <v>4656</v>
      </c>
      <c r="B513" s="269" t="s">
        <v>650</v>
      </c>
      <c r="C513" s="34">
        <v>2019</v>
      </c>
      <c r="D513" s="34">
        <v>2</v>
      </c>
      <c r="E513" s="34">
        <v>84</v>
      </c>
      <c r="F513" s="291">
        <v>3</v>
      </c>
      <c r="G513" s="291">
        <v>0</v>
      </c>
      <c r="H513" s="291">
        <v>0</v>
      </c>
      <c r="I513" s="291">
        <v>0</v>
      </c>
      <c r="J513" s="291">
        <v>0</v>
      </c>
      <c r="K513" s="278">
        <f t="shared" si="391"/>
        <v>3</v>
      </c>
    </row>
    <row r="514" spans="1:11" ht="12.75" hidden="1">
      <c r="A514" s="34" t="s">
        <v>4656</v>
      </c>
      <c r="B514" s="269" t="s">
        <v>650</v>
      </c>
      <c r="C514" s="34">
        <v>2019</v>
      </c>
      <c r="D514" s="34">
        <v>2</v>
      </c>
      <c r="E514" s="34">
        <v>85</v>
      </c>
      <c r="F514" s="291">
        <v>0</v>
      </c>
      <c r="G514" s="291">
        <v>0</v>
      </c>
      <c r="H514" s="291">
        <v>0</v>
      </c>
      <c r="I514" s="291">
        <v>0</v>
      </c>
      <c r="J514" s="291">
        <v>0</v>
      </c>
      <c r="K514" s="278">
        <f t="shared" si="391"/>
        <v>0</v>
      </c>
    </row>
    <row r="515" spans="1:11" ht="12.75" hidden="1">
      <c r="A515" s="34" t="s">
        <v>4656</v>
      </c>
      <c r="B515" s="269" t="s">
        <v>650</v>
      </c>
      <c r="C515" s="34">
        <v>2019</v>
      </c>
      <c r="D515" s="34">
        <v>2</v>
      </c>
      <c r="E515" s="34">
        <v>86</v>
      </c>
      <c r="F515" s="291">
        <v>0</v>
      </c>
      <c r="G515" s="291">
        <v>0</v>
      </c>
      <c r="H515" s="291">
        <v>0</v>
      </c>
      <c r="I515" s="291">
        <v>0</v>
      </c>
      <c r="J515" s="291">
        <v>0</v>
      </c>
      <c r="K515" s="278">
        <f t="shared" si="391"/>
        <v>0</v>
      </c>
    </row>
    <row r="516" spans="1:11" ht="12.75" hidden="1">
      <c r="A516" s="34" t="s">
        <v>4656</v>
      </c>
      <c r="B516" s="269" t="s">
        <v>650</v>
      </c>
      <c r="C516" s="34">
        <v>2019</v>
      </c>
      <c r="D516" s="34">
        <v>2</v>
      </c>
      <c r="E516" s="34">
        <v>87</v>
      </c>
      <c r="F516" s="291">
        <v>1</v>
      </c>
      <c r="G516" s="291">
        <v>0</v>
      </c>
      <c r="H516" s="291">
        <v>1</v>
      </c>
      <c r="I516" s="291">
        <v>0</v>
      </c>
      <c r="J516" s="291">
        <v>0</v>
      </c>
      <c r="K516" s="278">
        <f t="shared" si="391"/>
        <v>2</v>
      </c>
    </row>
    <row r="517" spans="1:11" ht="12.75" hidden="1">
      <c r="A517" s="34" t="s">
        <v>4656</v>
      </c>
      <c r="B517" s="269" t="s">
        <v>650</v>
      </c>
      <c r="C517" s="34">
        <v>2019</v>
      </c>
      <c r="D517" s="34">
        <v>2</v>
      </c>
      <c r="E517" s="34">
        <v>88</v>
      </c>
      <c r="F517" s="291">
        <v>0</v>
      </c>
      <c r="G517" s="291">
        <v>0</v>
      </c>
      <c r="H517" s="291">
        <v>0</v>
      </c>
      <c r="I517" s="291">
        <v>0</v>
      </c>
      <c r="J517" s="291">
        <v>0</v>
      </c>
      <c r="K517" s="278">
        <f t="shared" si="391"/>
        <v>0</v>
      </c>
    </row>
    <row r="518" spans="1:11" ht="12.75" hidden="1">
      <c r="A518" s="34" t="s">
        <v>4656</v>
      </c>
      <c r="B518" s="269" t="s">
        <v>650</v>
      </c>
      <c r="C518" s="34">
        <v>2019</v>
      </c>
      <c r="D518" s="34">
        <v>2</v>
      </c>
      <c r="E518" s="34">
        <v>89</v>
      </c>
      <c r="F518" s="291">
        <v>1</v>
      </c>
      <c r="G518" s="291">
        <v>0</v>
      </c>
      <c r="H518" s="291">
        <v>0</v>
      </c>
      <c r="I518" s="291">
        <v>0</v>
      </c>
      <c r="J518" s="291">
        <v>0</v>
      </c>
      <c r="K518" s="278">
        <f t="shared" si="391"/>
        <v>1</v>
      </c>
    </row>
    <row r="519" spans="1:11" ht="12.75" hidden="1">
      <c r="A519" s="34" t="s">
        <v>4656</v>
      </c>
      <c r="B519" s="269" t="s">
        <v>650</v>
      </c>
      <c r="C519" s="34">
        <v>2019</v>
      </c>
      <c r="D519" s="34">
        <v>2</v>
      </c>
      <c r="E519" s="34">
        <v>90</v>
      </c>
      <c r="F519" s="291">
        <v>1</v>
      </c>
      <c r="G519" s="291">
        <v>0</v>
      </c>
      <c r="H519" s="291">
        <v>0</v>
      </c>
      <c r="I519" s="291">
        <v>0</v>
      </c>
      <c r="J519" s="291">
        <v>0</v>
      </c>
      <c r="K519" s="278">
        <f t="shared" si="391"/>
        <v>1</v>
      </c>
    </row>
    <row r="520" spans="1:11" ht="12.75" hidden="1">
      <c r="A520" s="34" t="s">
        <v>4656</v>
      </c>
      <c r="B520" s="269" t="s">
        <v>649</v>
      </c>
      <c r="C520" s="34">
        <v>2019</v>
      </c>
      <c r="D520" s="34">
        <v>2</v>
      </c>
      <c r="E520" s="34">
        <v>71</v>
      </c>
      <c r="F520" s="34">
        <v>0</v>
      </c>
      <c r="G520" s="34">
        <v>0</v>
      </c>
      <c r="H520" s="34">
        <v>0</v>
      </c>
      <c r="I520" s="34">
        <v>0</v>
      </c>
      <c r="J520" s="34">
        <v>0</v>
      </c>
      <c r="K520" s="278">
        <f t="shared" si="391"/>
        <v>0</v>
      </c>
    </row>
    <row r="521" spans="1:11" ht="12.75" hidden="1">
      <c r="A521" s="34" t="s">
        <v>4656</v>
      </c>
      <c r="B521" s="269" t="s">
        <v>649</v>
      </c>
      <c r="C521" s="34">
        <v>2019</v>
      </c>
      <c r="D521" s="34">
        <v>2</v>
      </c>
      <c r="E521" s="34">
        <v>72</v>
      </c>
      <c r="F521" s="34">
        <v>1</v>
      </c>
      <c r="G521" s="34">
        <v>0</v>
      </c>
      <c r="H521" s="34">
        <v>0</v>
      </c>
      <c r="I521" s="34">
        <v>0</v>
      </c>
      <c r="J521" s="34">
        <v>0</v>
      </c>
      <c r="K521" s="278">
        <f t="shared" si="391"/>
        <v>1</v>
      </c>
    </row>
    <row r="522" spans="1:11" ht="12.75" hidden="1">
      <c r="A522" s="34" t="s">
        <v>4656</v>
      </c>
      <c r="B522" s="269" t="s">
        <v>649</v>
      </c>
      <c r="C522" s="34">
        <v>2019</v>
      </c>
      <c r="D522" s="34">
        <v>2</v>
      </c>
      <c r="E522" s="34">
        <v>73</v>
      </c>
      <c r="F522" s="34">
        <v>0</v>
      </c>
      <c r="G522" s="34">
        <v>0</v>
      </c>
      <c r="H522" s="34">
        <v>0</v>
      </c>
      <c r="I522" s="34">
        <v>0</v>
      </c>
      <c r="J522" s="34">
        <v>0</v>
      </c>
      <c r="K522" s="278">
        <f t="shared" si="391"/>
        <v>0</v>
      </c>
    </row>
    <row r="523" spans="1:11" ht="12.75" hidden="1">
      <c r="A523" s="34" t="s">
        <v>4656</v>
      </c>
      <c r="B523" s="269" t="s">
        <v>649</v>
      </c>
      <c r="C523" s="34">
        <v>2019</v>
      </c>
      <c r="D523" s="34">
        <v>2</v>
      </c>
      <c r="E523" s="34">
        <v>74</v>
      </c>
      <c r="F523" s="34">
        <v>0</v>
      </c>
      <c r="G523" s="34">
        <v>0</v>
      </c>
      <c r="H523" s="34">
        <v>0</v>
      </c>
      <c r="I523" s="34">
        <v>0</v>
      </c>
      <c r="J523" s="34">
        <v>0</v>
      </c>
      <c r="K523" s="278">
        <f t="shared" si="391"/>
        <v>0</v>
      </c>
    </row>
    <row r="524" spans="1:11" ht="12.75" hidden="1">
      <c r="A524" s="34" t="s">
        <v>4656</v>
      </c>
      <c r="B524" s="269" t="s">
        <v>649</v>
      </c>
      <c r="C524" s="34">
        <v>2019</v>
      </c>
      <c r="D524" s="34">
        <v>2</v>
      </c>
      <c r="E524" s="34">
        <v>75</v>
      </c>
      <c r="F524" s="34">
        <v>0</v>
      </c>
      <c r="G524" s="34">
        <v>0</v>
      </c>
      <c r="H524" s="34">
        <v>0</v>
      </c>
      <c r="I524" s="34">
        <v>0</v>
      </c>
      <c r="J524" s="34">
        <v>0</v>
      </c>
      <c r="K524" s="278">
        <f t="shared" si="391"/>
        <v>0</v>
      </c>
    </row>
    <row r="525" spans="1:11" ht="12.75" hidden="1">
      <c r="A525" s="34" t="s">
        <v>4656</v>
      </c>
      <c r="B525" s="269" t="s">
        <v>649</v>
      </c>
      <c r="C525" s="34">
        <v>2019</v>
      </c>
      <c r="D525" s="34">
        <v>2</v>
      </c>
      <c r="E525" s="34">
        <v>76</v>
      </c>
      <c r="F525" s="34">
        <v>0</v>
      </c>
      <c r="G525" s="34">
        <v>0</v>
      </c>
      <c r="H525" s="34">
        <v>0</v>
      </c>
      <c r="I525" s="34">
        <v>0</v>
      </c>
      <c r="J525" s="34">
        <v>0</v>
      </c>
      <c r="K525" s="278">
        <f t="shared" si="391"/>
        <v>0</v>
      </c>
    </row>
    <row r="526" spans="1:11" ht="12.75" hidden="1">
      <c r="A526" s="34" t="s">
        <v>4656</v>
      </c>
      <c r="B526" s="269" t="s">
        <v>649</v>
      </c>
      <c r="C526" s="34">
        <v>2019</v>
      </c>
      <c r="D526" s="34">
        <v>2</v>
      </c>
      <c r="E526" s="34">
        <v>77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278">
        <f t="shared" si="391"/>
        <v>0</v>
      </c>
    </row>
    <row r="527" spans="1:11" ht="12.75" hidden="1">
      <c r="A527" s="34" t="s">
        <v>4656</v>
      </c>
      <c r="B527" s="269" t="s">
        <v>649</v>
      </c>
      <c r="C527" s="34">
        <v>2019</v>
      </c>
      <c r="D527" s="34">
        <v>2</v>
      </c>
      <c r="E527" s="34">
        <v>78</v>
      </c>
      <c r="F527" s="291">
        <v>0</v>
      </c>
      <c r="G527" s="291">
        <v>0</v>
      </c>
      <c r="H527" s="291">
        <v>0</v>
      </c>
      <c r="I527" s="291">
        <v>0</v>
      </c>
      <c r="J527" s="291">
        <v>0</v>
      </c>
      <c r="K527" s="278">
        <f t="shared" si="391"/>
        <v>0</v>
      </c>
    </row>
    <row r="528" spans="1:11" ht="12.75" hidden="1">
      <c r="A528" s="34" t="s">
        <v>4656</v>
      </c>
      <c r="B528" s="269" t="s">
        <v>649</v>
      </c>
      <c r="C528" s="34">
        <v>2019</v>
      </c>
      <c r="D528" s="34">
        <v>2</v>
      </c>
      <c r="E528" s="34">
        <v>79</v>
      </c>
      <c r="F528" s="291">
        <v>0</v>
      </c>
      <c r="G528" s="291">
        <v>0</v>
      </c>
      <c r="H528" s="291">
        <v>0</v>
      </c>
      <c r="I528" s="291">
        <v>0</v>
      </c>
      <c r="J528" s="291">
        <v>0</v>
      </c>
      <c r="K528" s="278">
        <f t="shared" si="391"/>
        <v>0</v>
      </c>
    </row>
    <row r="529" spans="1:11" ht="12.75" hidden="1">
      <c r="A529" s="34" t="s">
        <v>4656</v>
      </c>
      <c r="B529" s="269" t="s">
        <v>649</v>
      </c>
      <c r="C529" s="34">
        <v>2019</v>
      </c>
      <c r="D529" s="34">
        <v>2</v>
      </c>
      <c r="E529" s="34">
        <v>80</v>
      </c>
      <c r="F529" s="291">
        <v>0</v>
      </c>
      <c r="G529" s="291">
        <v>0</v>
      </c>
      <c r="H529" s="291">
        <v>0</v>
      </c>
      <c r="I529" s="291">
        <v>0</v>
      </c>
      <c r="J529" s="291">
        <v>0</v>
      </c>
      <c r="K529" s="278">
        <f t="shared" si="391"/>
        <v>0</v>
      </c>
    </row>
    <row r="530" spans="1:11" ht="12.75" hidden="1">
      <c r="A530" s="34" t="s">
        <v>4656</v>
      </c>
      <c r="B530" s="269" t="s">
        <v>649</v>
      </c>
      <c r="C530" s="34">
        <v>2019</v>
      </c>
      <c r="D530" s="34">
        <v>2</v>
      </c>
      <c r="E530" s="34">
        <v>81</v>
      </c>
      <c r="F530" s="291">
        <v>0</v>
      </c>
      <c r="G530" s="291">
        <v>0</v>
      </c>
      <c r="H530" s="291">
        <v>0</v>
      </c>
      <c r="I530" s="291">
        <v>0</v>
      </c>
      <c r="J530" s="291">
        <v>0</v>
      </c>
      <c r="K530" s="278">
        <f t="shared" si="391"/>
        <v>0</v>
      </c>
    </row>
    <row r="531" spans="1:11" ht="12.75" hidden="1">
      <c r="A531" s="34" t="s">
        <v>4656</v>
      </c>
      <c r="B531" s="269" t="s">
        <v>649</v>
      </c>
      <c r="C531" s="34">
        <v>2019</v>
      </c>
      <c r="D531" s="34">
        <v>2</v>
      </c>
      <c r="E531" s="34">
        <v>82</v>
      </c>
      <c r="F531" s="291">
        <v>0</v>
      </c>
      <c r="G531" s="291">
        <v>0</v>
      </c>
      <c r="H531" s="291">
        <v>0</v>
      </c>
      <c r="I531" s="291">
        <v>0</v>
      </c>
      <c r="J531" s="291">
        <v>0</v>
      </c>
      <c r="K531" s="278">
        <f t="shared" si="391"/>
        <v>0</v>
      </c>
    </row>
    <row r="532" spans="1:11" ht="12.75" hidden="1">
      <c r="A532" s="34" t="s">
        <v>4656</v>
      </c>
      <c r="B532" s="269" t="s">
        <v>649</v>
      </c>
      <c r="C532" s="34">
        <v>2019</v>
      </c>
      <c r="D532" s="34">
        <v>2</v>
      </c>
      <c r="E532" s="34">
        <v>83</v>
      </c>
      <c r="F532" s="291">
        <v>0</v>
      </c>
      <c r="G532" s="291">
        <v>0</v>
      </c>
      <c r="H532" s="291">
        <v>0</v>
      </c>
      <c r="I532" s="291">
        <v>0</v>
      </c>
      <c r="J532" s="291">
        <v>0</v>
      </c>
      <c r="K532" s="278">
        <f t="shared" si="391"/>
        <v>0</v>
      </c>
    </row>
    <row r="533" spans="1:11" ht="12.75" hidden="1">
      <c r="A533" s="34" t="s">
        <v>4656</v>
      </c>
      <c r="B533" s="269" t="s">
        <v>649</v>
      </c>
      <c r="C533" s="34">
        <v>2019</v>
      </c>
      <c r="D533" s="34">
        <v>2</v>
      </c>
      <c r="E533" s="34">
        <v>84</v>
      </c>
      <c r="F533" s="291">
        <v>0</v>
      </c>
      <c r="G533" s="291">
        <v>0</v>
      </c>
      <c r="H533" s="291">
        <v>0</v>
      </c>
      <c r="I533" s="291">
        <v>0</v>
      </c>
      <c r="J533" s="291">
        <v>0</v>
      </c>
      <c r="K533" s="278">
        <f t="shared" si="391"/>
        <v>0</v>
      </c>
    </row>
    <row r="534" spans="1:11" ht="12.75" hidden="1">
      <c r="A534" s="34" t="s">
        <v>4656</v>
      </c>
      <c r="B534" s="269" t="s">
        <v>649</v>
      </c>
      <c r="C534" s="34">
        <v>2019</v>
      </c>
      <c r="D534" s="34">
        <v>2</v>
      </c>
      <c r="E534" s="34">
        <v>85</v>
      </c>
      <c r="F534" s="291">
        <v>0</v>
      </c>
      <c r="G534" s="291">
        <v>0</v>
      </c>
      <c r="H534" s="291">
        <v>0</v>
      </c>
      <c r="I534" s="291">
        <v>0</v>
      </c>
      <c r="J534" s="291">
        <v>0</v>
      </c>
      <c r="K534" s="278">
        <f t="shared" si="391"/>
        <v>0</v>
      </c>
    </row>
    <row r="535" spans="1:11" ht="12.75" hidden="1">
      <c r="A535" s="34" t="s">
        <v>4656</v>
      </c>
      <c r="B535" s="269" t="s">
        <v>649</v>
      </c>
      <c r="C535" s="34">
        <v>2019</v>
      </c>
      <c r="D535" s="34">
        <v>2</v>
      </c>
      <c r="E535" s="34">
        <v>86</v>
      </c>
      <c r="F535" s="291">
        <v>0</v>
      </c>
      <c r="G535" s="291">
        <v>0</v>
      </c>
      <c r="H535" s="291">
        <v>0</v>
      </c>
      <c r="I535" s="291">
        <v>0</v>
      </c>
      <c r="J535" s="291">
        <v>0</v>
      </c>
      <c r="K535" s="278">
        <f t="shared" si="391"/>
        <v>0</v>
      </c>
    </row>
    <row r="536" spans="1:11" ht="12.75" hidden="1">
      <c r="A536" s="34" t="s">
        <v>4656</v>
      </c>
      <c r="B536" s="269" t="s">
        <v>649</v>
      </c>
      <c r="C536" s="34">
        <v>2019</v>
      </c>
      <c r="D536" s="34">
        <v>2</v>
      </c>
      <c r="E536" s="34">
        <v>87</v>
      </c>
      <c r="F536" s="291">
        <v>0</v>
      </c>
      <c r="G536" s="291">
        <v>0</v>
      </c>
      <c r="H536" s="291">
        <v>0</v>
      </c>
      <c r="I536" s="291">
        <v>0</v>
      </c>
      <c r="J536" s="291">
        <v>0</v>
      </c>
      <c r="K536" s="278">
        <f t="shared" si="391"/>
        <v>0</v>
      </c>
    </row>
    <row r="537" spans="1:11" ht="12.75" hidden="1">
      <c r="A537" s="34" t="s">
        <v>4656</v>
      </c>
      <c r="B537" s="269" t="s">
        <v>649</v>
      </c>
      <c r="C537" s="34">
        <v>2019</v>
      </c>
      <c r="D537" s="34">
        <v>2</v>
      </c>
      <c r="E537" s="34">
        <v>88</v>
      </c>
      <c r="F537" s="291">
        <v>0</v>
      </c>
      <c r="G537" s="291">
        <v>0</v>
      </c>
      <c r="H537" s="291">
        <v>0</v>
      </c>
      <c r="I537" s="291">
        <v>0</v>
      </c>
      <c r="J537" s="291">
        <v>0</v>
      </c>
      <c r="K537" s="278">
        <f t="shared" si="391"/>
        <v>0</v>
      </c>
    </row>
    <row r="538" spans="1:11" ht="12.75" hidden="1">
      <c r="A538" s="34" t="s">
        <v>4656</v>
      </c>
      <c r="B538" s="269" t="s">
        <v>649</v>
      </c>
      <c r="C538" s="34">
        <v>2019</v>
      </c>
      <c r="D538" s="34">
        <v>2</v>
      </c>
      <c r="E538" s="34">
        <v>89</v>
      </c>
      <c r="F538" s="291">
        <v>0</v>
      </c>
      <c r="G538" s="291">
        <v>0</v>
      </c>
      <c r="H538" s="291">
        <v>0</v>
      </c>
      <c r="I538" s="291">
        <v>0</v>
      </c>
      <c r="J538" s="291">
        <v>0</v>
      </c>
      <c r="K538" s="278">
        <f t="shared" si="391"/>
        <v>0</v>
      </c>
    </row>
    <row r="539" spans="1:11" ht="12.75" hidden="1">
      <c r="A539" s="34" t="s">
        <v>4656</v>
      </c>
      <c r="B539" s="269" t="s">
        <v>649</v>
      </c>
      <c r="C539" s="34">
        <v>2019</v>
      </c>
      <c r="D539" s="34">
        <v>2</v>
      </c>
      <c r="E539" s="34">
        <v>90</v>
      </c>
      <c r="F539" s="291">
        <v>0</v>
      </c>
      <c r="G539" s="291">
        <v>0</v>
      </c>
      <c r="H539" s="291">
        <v>0</v>
      </c>
      <c r="I539" s="291">
        <v>0</v>
      </c>
      <c r="J539" s="291">
        <v>0</v>
      </c>
      <c r="K539" s="278">
        <f t="shared" si="391"/>
        <v>0</v>
      </c>
    </row>
    <row r="540" spans="1:11" ht="12.75" hidden="1">
      <c r="A540" s="34" t="s">
        <v>4656</v>
      </c>
      <c r="B540" s="269" t="s">
        <v>650</v>
      </c>
      <c r="C540" s="34">
        <v>2019</v>
      </c>
      <c r="D540" s="34">
        <v>2</v>
      </c>
      <c r="E540" s="34">
        <v>91</v>
      </c>
      <c r="F540" s="291">
        <v>0</v>
      </c>
      <c r="G540" s="291">
        <v>1</v>
      </c>
      <c r="H540" s="291">
        <v>0</v>
      </c>
      <c r="I540" s="291">
        <v>1</v>
      </c>
      <c r="J540" s="291">
        <v>0</v>
      </c>
      <c r="K540" s="278">
        <f t="shared" si="391"/>
        <v>2</v>
      </c>
    </row>
    <row r="541" spans="1:11" ht="12.75" hidden="1">
      <c r="A541" s="34" t="s">
        <v>4656</v>
      </c>
      <c r="B541" s="269" t="s">
        <v>650</v>
      </c>
      <c r="C541" s="34">
        <v>2019</v>
      </c>
      <c r="D541" s="34">
        <v>2</v>
      </c>
      <c r="E541" s="34">
        <v>92</v>
      </c>
      <c r="F541" s="291">
        <v>1</v>
      </c>
      <c r="G541" s="291">
        <v>0</v>
      </c>
      <c r="H541" s="291">
        <v>0</v>
      </c>
      <c r="I541" s="291">
        <v>0</v>
      </c>
      <c r="J541" s="291">
        <v>0</v>
      </c>
      <c r="K541" s="278">
        <f t="shared" si="391"/>
        <v>1</v>
      </c>
    </row>
    <row r="542" spans="1:11" ht="12.75" hidden="1">
      <c r="A542" s="34" t="s">
        <v>4656</v>
      </c>
      <c r="B542" s="269" t="s">
        <v>650</v>
      </c>
      <c r="C542" s="34">
        <v>2019</v>
      </c>
      <c r="D542" s="34">
        <v>2</v>
      </c>
      <c r="E542" s="34">
        <v>93</v>
      </c>
      <c r="F542" s="291">
        <v>1</v>
      </c>
      <c r="G542" s="291">
        <v>0</v>
      </c>
      <c r="H542" s="291">
        <v>0</v>
      </c>
      <c r="I542" s="291">
        <v>0</v>
      </c>
      <c r="J542" s="291">
        <v>0</v>
      </c>
      <c r="K542" s="278">
        <f t="shared" si="391"/>
        <v>1</v>
      </c>
    </row>
    <row r="543" spans="1:11" ht="12.75" hidden="1">
      <c r="A543" s="34" t="s">
        <v>4656</v>
      </c>
      <c r="B543" s="269" t="s">
        <v>650</v>
      </c>
      <c r="C543" s="34">
        <v>2019</v>
      </c>
      <c r="D543" s="34">
        <v>2</v>
      </c>
      <c r="E543" s="34">
        <v>94</v>
      </c>
      <c r="F543" s="291">
        <v>0</v>
      </c>
      <c r="G543" s="291">
        <v>0</v>
      </c>
      <c r="H543" s="291">
        <v>0</v>
      </c>
      <c r="I543" s="291">
        <v>0</v>
      </c>
      <c r="J543" s="291">
        <v>0</v>
      </c>
      <c r="K543" s="278">
        <f t="shared" si="391"/>
        <v>0</v>
      </c>
    </row>
    <row r="544" spans="1:11" ht="12.75" hidden="1">
      <c r="A544" s="34" t="s">
        <v>4656</v>
      </c>
      <c r="B544" s="269" t="s">
        <v>650</v>
      </c>
      <c r="C544" s="34">
        <v>2019</v>
      </c>
      <c r="D544" s="34">
        <v>2</v>
      </c>
      <c r="E544" s="34">
        <v>95</v>
      </c>
      <c r="F544" s="292"/>
      <c r="G544" s="292"/>
      <c r="H544" s="292"/>
      <c r="I544" s="292"/>
      <c r="J544" s="292"/>
      <c r="K544" s="278">
        <f t="shared" si="391"/>
        <v>0</v>
      </c>
    </row>
    <row r="545" spans="1:11" ht="12.75" hidden="1">
      <c r="A545" s="34" t="s">
        <v>4656</v>
      </c>
      <c r="B545" s="269" t="s">
        <v>650</v>
      </c>
      <c r="C545" s="34">
        <v>2019</v>
      </c>
      <c r="D545" s="34">
        <v>2</v>
      </c>
      <c r="E545" s="34">
        <v>96</v>
      </c>
      <c r="F545" s="292"/>
      <c r="G545" s="292"/>
      <c r="H545" s="292"/>
      <c r="I545" s="292"/>
      <c r="J545" s="292"/>
      <c r="K545" s="278">
        <f t="shared" si="391"/>
        <v>0</v>
      </c>
    </row>
    <row r="546" spans="1:11" ht="12.75" hidden="1">
      <c r="A546" s="34" t="s">
        <v>4656</v>
      </c>
      <c r="B546" s="269" t="s">
        <v>650</v>
      </c>
      <c r="C546" s="34">
        <v>2019</v>
      </c>
      <c r="D546" s="34">
        <v>2</v>
      </c>
      <c r="E546" s="34">
        <v>97</v>
      </c>
      <c r="F546" s="292"/>
      <c r="G546" s="292"/>
      <c r="H546" s="292"/>
      <c r="I546" s="292"/>
      <c r="J546" s="292"/>
      <c r="K546" s="278">
        <f t="shared" si="391"/>
        <v>0</v>
      </c>
    </row>
    <row r="547" spans="1:11" ht="12.75" hidden="1">
      <c r="A547" s="34" t="s">
        <v>4656</v>
      </c>
      <c r="B547" s="269" t="s">
        <v>650</v>
      </c>
      <c r="C547" s="34">
        <v>2019</v>
      </c>
      <c r="D547" s="34">
        <v>2</v>
      </c>
      <c r="E547" s="34">
        <v>98</v>
      </c>
      <c r="F547" s="292"/>
      <c r="G547" s="292"/>
      <c r="H547" s="292"/>
      <c r="I547" s="292"/>
      <c r="J547" s="292"/>
      <c r="K547" s="278">
        <f t="shared" si="391"/>
        <v>0</v>
      </c>
    </row>
    <row r="548" spans="1:11" ht="12.75" hidden="1">
      <c r="A548" s="34" t="s">
        <v>4656</v>
      </c>
      <c r="B548" s="269" t="s">
        <v>650</v>
      </c>
      <c r="C548" s="34">
        <v>2019</v>
      </c>
      <c r="D548" s="34">
        <v>2</v>
      </c>
      <c r="E548" s="34">
        <v>99</v>
      </c>
      <c r="F548" s="292"/>
      <c r="G548" s="292"/>
      <c r="H548" s="292"/>
      <c r="I548" s="292"/>
      <c r="J548" s="292"/>
      <c r="K548" s="278">
        <f t="shared" si="391"/>
        <v>0</v>
      </c>
    </row>
    <row r="549" spans="1:11" ht="12.75" hidden="1">
      <c r="A549" s="34" t="s">
        <v>4656</v>
      </c>
      <c r="B549" s="269" t="s">
        <v>650</v>
      </c>
      <c r="C549" s="34">
        <v>2019</v>
      </c>
      <c r="D549" s="34">
        <v>2</v>
      </c>
      <c r="E549" s="34">
        <v>100</v>
      </c>
      <c r="F549" s="292"/>
      <c r="G549" s="292"/>
      <c r="H549" s="292"/>
      <c r="I549" s="292"/>
      <c r="J549" s="292"/>
      <c r="K549" s="278">
        <f t="shared" si="391"/>
        <v>0</v>
      </c>
    </row>
    <row r="550" spans="1:11" ht="12.75" hidden="1">
      <c r="A550" s="34" t="s">
        <v>4656</v>
      </c>
      <c r="B550" s="269" t="s">
        <v>650</v>
      </c>
      <c r="C550" s="34">
        <v>2019</v>
      </c>
      <c r="D550" s="34">
        <v>2</v>
      </c>
      <c r="E550" s="34">
        <v>101</v>
      </c>
      <c r="F550" s="292"/>
      <c r="G550" s="292"/>
      <c r="H550" s="292"/>
      <c r="I550" s="292"/>
      <c r="J550" s="292"/>
      <c r="K550" s="278">
        <f t="shared" si="391"/>
        <v>0</v>
      </c>
    </row>
    <row r="551" spans="1:11" ht="12.75" hidden="1">
      <c r="A551" s="34" t="s">
        <v>4656</v>
      </c>
      <c r="B551" s="269" t="s">
        <v>650</v>
      </c>
      <c r="C551" s="34">
        <v>2019</v>
      </c>
      <c r="D551" s="34">
        <v>2</v>
      </c>
      <c r="E551" s="34">
        <v>102</v>
      </c>
      <c r="F551" s="292"/>
      <c r="G551" s="292"/>
      <c r="H551" s="292"/>
      <c r="I551" s="292"/>
      <c r="J551" s="292"/>
      <c r="K551" s="278">
        <f t="shared" si="391"/>
        <v>0</v>
      </c>
    </row>
    <row r="552" spans="1:11" ht="12.75" hidden="1">
      <c r="A552" s="34" t="s">
        <v>4656</v>
      </c>
      <c r="B552" s="269" t="s">
        <v>650</v>
      </c>
      <c r="C552" s="34">
        <v>2019</v>
      </c>
      <c r="D552" s="34">
        <v>2</v>
      </c>
      <c r="E552" s="34">
        <v>103</v>
      </c>
      <c r="F552" s="292"/>
      <c r="G552" s="292"/>
      <c r="H552" s="292"/>
      <c r="I552" s="292"/>
      <c r="J552" s="292"/>
      <c r="K552" s="278">
        <f t="shared" si="391"/>
        <v>0</v>
      </c>
    </row>
    <row r="553" spans="1:11" ht="12.75" hidden="1">
      <c r="A553" s="34" t="s">
        <v>4656</v>
      </c>
      <c r="B553" s="269" t="s">
        <v>650</v>
      </c>
      <c r="C553" s="34">
        <v>2019</v>
      </c>
      <c r="D553" s="34">
        <v>2</v>
      </c>
      <c r="E553" s="34">
        <v>104</v>
      </c>
      <c r="F553" s="292"/>
      <c r="G553" s="292"/>
      <c r="H553" s="292"/>
      <c r="I553" s="292"/>
      <c r="J553" s="292"/>
      <c r="K553" s="278">
        <f t="shared" si="391"/>
        <v>0</v>
      </c>
    </row>
    <row r="554" spans="1:11" ht="12.75" hidden="1">
      <c r="A554" s="34" t="s">
        <v>4656</v>
      </c>
      <c r="B554" s="269" t="s">
        <v>649</v>
      </c>
      <c r="C554" s="34">
        <v>2019</v>
      </c>
      <c r="D554" s="34">
        <v>2</v>
      </c>
      <c r="E554" s="34">
        <v>91</v>
      </c>
      <c r="F554" s="291">
        <v>0</v>
      </c>
      <c r="G554" s="291">
        <v>0</v>
      </c>
      <c r="H554" s="291">
        <v>0</v>
      </c>
      <c r="I554" s="291">
        <v>0</v>
      </c>
      <c r="J554" s="291">
        <v>0</v>
      </c>
      <c r="K554" s="278">
        <f t="shared" si="391"/>
        <v>0</v>
      </c>
    </row>
    <row r="555" spans="1:11" ht="12.75" hidden="1">
      <c r="A555" s="34" t="s">
        <v>4656</v>
      </c>
      <c r="B555" s="269" t="s">
        <v>649</v>
      </c>
      <c r="C555" s="34">
        <v>2019</v>
      </c>
      <c r="D555" s="34">
        <v>2</v>
      </c>
      <c r="E555" s="34">
        <v>92</v>
      </c>
      <c r="F555" s="291">
        <v>0</v>
      </c>
      <c r="G555" s="291">
        <v>0</v>
      </c>
      <c r="H555" s="291">
        <v>0</v>
      </c>
      <c r="I555" s="291">
        <v>0</v>
      </c>
      <c r="J555" s="291">
        <v>0</v>
      </c>
      <c r="K555" s="278">
        <f t="shared" si="391"/>
        <v>0</v>
      </c>
    </row>
    <row r="556" spans="1:11" ht="12.75" hidden="1">
      <c r="A556" s="34" t="s">
        <v>4656</v>
      </c>
      <c r="B556" s="269" t="s">
        <v>649</v>
      </c>
      <c r="C556" s="34">
        <v>2019</v>
      </c>
      <c r="D556" s="34">
        <v>2</v>
      </c>
      <c r="E556" s="34">
        <v>93</v>
      </c>
      <c r="F556" s="291">
        <v>0</v>
      </c>
      <c r="G556" s="291">
        <v>0</v>
      </c>
      <c r="H556" s="291">
        <v>0</v>
      </c>
      <c r="I556" s="291">
        <v>0</v>
      </c>
      <c r="J556" s="291">
        <v>0</v>
      </c>
      <c r="K556" s="278">
        <f t="shared" si="391"/>
        <v>0</v>
      </c>
    </row>
    <row r="557" spans="1:11" ht="12.75" hidden="1">
      <c r="A557" s="34" t="s">
        <v>4656</v>
      </c>
      <c r="B557" s="269" t="s">
        <v>649</v>
      </c>
      <c r="C557" s="34">
        <v>2019</v>
      </c>
      <c r="D557" s="34">
        <v>2</v>
      </c>
      <c r="E557" s="34">
        <v>94</v>
      </c>
      <c r="F557" s="291">
        <v>0</v>
      </c>
      <c r="G557" s="291">
        <v>0</v>
      </c>
      <c r="H557" s="291">
        <v>0</v>
      </c>
      <c r="I557" s="291">
        <v>0</v>
      </c>
      <c r="J557" s="291">
        <v>0</v>
      </c>
      <c r="K557" s="278">
        <f t="shared" si="391"/>
        <v>0</v>
      </c>
    </row>
    <row r="558" spans="1:11" ht="12.75" hidden="1">
      <c r="A558" s="34" t="s">
        <v>4656</v>
      </c>
      <c r="B558" s="269" t="s">
        <v>649</v>
      </c>
      <c r="C558" s="34">
        <v>2019</v>
      </c>
      <c r="D558" s="34">
        <v>2</v>
      </c>
      <c r="E558" s="34">
        <v>95</v>
      </c>
      <c r="F558" s="292"/>
      <c r="G558" s="292"/>
      <c r="H558" s="292"/>
      <c r="I558" s="292"/>
      <c r="J558" s="292"/>
      <c r="K558" s="278">
        <f t="shared" si="391"/>
        <v>0</v>
      </c>
    </row>
    <row r="559" spans="1:11" ht="12.75" hidden="1">
      <c r="A559" s="34" t="s">
        <v>4656</v>
      </c>
      <c r="B559" s="269" t="s">
        <v>649</v>
      </c>
      <c r="C559" s="34">
        <v>2019</v>
      </c>
      <c r="D559" s="34">
        <v>2</v>
      </c>
      <c r="E559" s="34">
        <v>96</v>
      </c>
      <c r="F559" s="292"/>
      <c r="G559" s="292"/>
      <c r="H559" s="292"/>
      <c r="I559" s="292"/>
      <c r="J559" s="292"/>
      <c r="K559" s="278">
        <f t="shared" si="391"/>
        <v>0</v>
      </c>
    </row>
    <row r="560" spans="1:11" ht="12.75" hidden="1">
      <c r="A560" s="34" t="s">
        <v>4656</v>
      </c>
      <c r="B560" s="269" t="s">
        <v>649</v>
      </c>
      <c r="C560" s="34">
        <v>2019</v>
      </c>
      <c r="D560" s="34">
        <v>2</v>
      </c>
      <c r="E560" s="34">
        <v>97</v>
      </c>
      <c r="F560" s="292"/>
      <c r="G560" s="292"/>
      <c r="H560" s="292"/>
      <c r="I560" s="292"/>
      <c r="J560" s="292"/>
      <c r="K560" s="278">
        <f t="shared" si="391"/>
        <v>0</v>
      </c>
    </row>
    <row r="561" spans="1:11" ht="12.75" hidden="1">
      <c r="A561" s="34" t="s">
        <v>4656</v>
      </c>
      <c r="B561" s="269" t="s">
        <v>649</v>
      </c>
      <c r="C561" s="34">
        <v>2019</v>
      </c>
      <c r="D561" s="34">
        <v>2</v>
      </c>
      <c r="E561" s="34">
        <v>98</v>
      </c>
      <c r="F561" s="292"/>
      <c r="G561" s="292"/>
      <c r="H561" s="292"/>
      <c r="I561" s="292"/>
      <c r="J561" s="292"/>
      <c r="K561" s="278">
        <f t="shared" si="391"/>
        <v>0</v>
      </c>
    </row>
    <row r="562" spans="1:11" ht="12.75" hidden="1">
      <c r="A562" s="34" t="s">
        <v>4656</v>
      </c>
      <c r="B562" s="269" t="s">
        <v>649</v>
      </c>
      <c r="C562" s="34">
        <v>2019</v>
      </c>
      <c r="D562" s="34">
        <v>2</v>
      </c>
      <c r="E562" s="34">
        <v>99</v>
      </c>
      <c r="F562" s="292"/>
      <c r="G562" s="292"/>
      <c r="H562" s="292"/>
      <c r="I562" s="292"/>
      <c r="J562" s="292"/>
      <c r="K562" s="278">
        <f t="shared" si="391"/>
        <v>0</v>
      </c>
    </row>
    <row r="563" spans="1:11" ht="12.75" hidden="1">
      <c r="A563" s="34" t="s">
        <v>4656</v>
      </c>
      <c r="B563" s="269" t="s">
        <v>649</v>
      </c>
      <c r="C563" s="34">
        <v>2019</v>
      </c>
      <c r="D563" s="34">
        <v>2</v>
      </c>
      <c r="E563" s="34">
        <v>100</v>
      </c>
      <c r="F563" s="292"/>
      <c r="G563" s="292"/>
      <c r="H563" s="292"/>
      <c r="I563" s="292"/>
      <c r="J563" s="292"/>
      <c r="K563" s="278">
        <f t="shared" si="391"/>
        <v>0</v>
      </c>
    </row>
    <row r="564" spans="1:11" ht="12.75" hidden="1">
      <c r="A564" s="34" t="s">
        <v>4656</v>
      </c>
      <c r="B564" s="269" t="s">
        <v>649</v>
      </c>
      <c r="C564" s="34">
        <v>2019</v>
      </c>
      <c r="D564" s="34">
        <v>2</v>
      </c>
      <c r="E564" s="34">
        <v>101</v>
      </c>
      <c r="F564" s="292"/>
      <c r="G564" s="292"/>
      <c r="H564" s="292"/>
      <c r="I564" s="292"/>
      <c r="J564" s="292"/>
      <c r="K564" s="278">
        <f t="shared" si="391"/>
        <v>0</v>
      </c>
    </row>
    <row r="565" spans="1:11" ht="12.75" hidden="1">
      <c r="A565" s="34" t="s">
        <v>4656</v>
      </c>
      <c r="B565" s="269" t="s">
        <v>649</v>
      </c>
      <c r="C565" s="34">
        <v>2019</v>
      </c>
      <c r="D565" s="34">
        <v>2</v>
      </c>
      <c r="E565" s="34">
        <v>102</v>
      </c>
      <c r="F565" s="292"/>
      <c r="G565" s="292"/>
      <c r="H565" s="292"/>
      <c r="I565" s="292"/>
      <c r="J565" s="292"/>
      <c r="K565" s="278">
        <f t="shared" si="391"/>
        <v>0</v>
      </c>
    </row>
    <row r="566" spans="1:11" ht="12.75" hidden="1">
      <c r="A566" s="34" t="s">
        <v>4656</v>
      </c>
      <c r="B566" s="269" t="s">
        <v>649</v>
      </c>
      <c r="C566" s="34">
        <v>2019</v>
      </c>
      <c r="D566" s="34">
        <v>2</v>
      </c>
      <c r="E566" s="34">
        <v>103</v>
      </c>
      <c r="F566" s="292"/>
      <c r="G566" s="292"/>
      <c r="H566" s="292"/>
      <c r="I566" s="292"/>
      <c r="J566" s="292"/>
      <c r="K566" s="278">
        <f t="shared" si="391"/>
        <v>0</v>
      </c>
    </row>
    <row r="567" spans="1:11" ht="12.75" hidden="1">
      <c r="A567" s="34" t="s">
        <v>4656</v>
      </c>
      <c r="B567" s="269" t="s">
        <v>649</v>
      </c>
      <c r="C567" s="34">
        <v>2019</v>
      </c>
      <c r="D567" s="34">
        <v>2</v>
      </c>
      <c r="E567" s="34">
        <v>104</v>
      </c>
      <c r="F567" s="292"/>
      <c r="G567" s="292"/>
      <c r="H567" s="292"/>
      <c r="I567" s="292"/>
      <c r="J567" s="292"/>
      <c r="K567" s="278">
        <f t="shared" si="391"/>
        <v>0</v>
      </c>
    </row>
    <row r="568" spans="1:11" ht="12.75" hidden="1">
      <c r="A568" s="34" t="s">
        <v>4654</v>
      </c>
      <c r="B568" s="269" t="s">
        <v>649</v>
      </c>
      <c r="C568" s="34">
        <v>2011</v>
      </c>
      <c r="D568" s="34">
        <v>2</v>
      </c>
      <c r="E568" s="34">
        <v>91</v>
      </c>
      <c r="F568" s="291">
        <v>0</v>
      </c>
      <c r="G568" s="291">
        <v>0</v>
      </c>
      <c r="H568" s="291">
        <v>0</v>
      </c>
      <c r="I568" s="291">
        <v>0</v>
      </c>
      <c r="J568" s="291">
        <v>0</v>
      </c>
      <c r="K568" s="278">
        <f t="shared" si="391"/>
        <v>0</v>
      </c>
    </row>
    <row r="569" spans="1:11" ht="12.75" hidden="1">
      <c r="A569" s="34" t="s">
        <v>4654</v>
      </c>
      <c r="B569" s="269" t="s">
        <v>649</v>
      </c>
      <c r="C569" s="34">
        <v>2011</v>
      </c>
      <c r="D569" s="34">
        <v>2</v>
      </c>
      <c r="E569" s="34">
        <v>92</v>
      </c>
      <c r="F569" s="291">
        <v>0</v>
      </c>
      <c r="G569" s="291">
        <v>0</v>
      </c>
      <c r="H569" s="291">
        <v>0</v>
      </c>
      <c r="I569" s="291">
        <v>0</v>
      </c>
      <c r="J569" s="291">
        <v>0</v>
      </c>
      <c r="K569" s="278">
        <f t="shared" si="391"/>
        <v>0</v>
      </c>
    </row>
    <row r="570" spans="1:11" ht="12.75" hidden="1">
      <c r="A570" s="34" t="s">
        <v>4654</v>
      </c>
      <c r="B570" s="269" t="s">
        <v>649</v>
      </c>
      <c r="C570" s="34">
        <v>2011</v>
      </c>
      <c r="D570" s="34">
        <v>2</v>
      </c>
      <c r="E570" s="34">
        <v>93</v>
      </c>
      <c r="F570" s="291">
        <v>0</v>
      </c>
      <c r="G570" s="291">
        <v>0</v>
      </c>
      <c r="H570" s="291">
        <v>0</v>
      </c>
      <c r="I570" s="291">
        <v>0</v>
      </c>
      <c r="J570" s="291">
        <v>0</v>
      </c>
      <c r="K570" s="278">
        <f t="shared" si="391"/>
        <v>0</v>
      </c>
    </row>
    <row r="571" spans="1:11" ht="12.75" hidden="1">
      <c r="A571" s="34" t="s">
        <v>4654</v>
      </c>
      <c r="B571" s="269" t="s">
        <v>649</v>
      </c>
      <c r="C571" s="34">
        <v>2011</v>
      </c>
      <c r="D571" s="34">
        <v>2</v>
      </c>
      <c r="E571" s="34">
        <v>94</v>
      </c>
      <c r="F571" s="291">
        <v>0</v>
      </c>
      <c r="G571" s="291">
        <v>0</v>
      </c>
      <c r="H571" s="291">
        <v>0</v>
      </c>
      <c r="I571" s="291">
        <v>0</v>
      </c>
      <c r="J571" s="291">
        <v>0</v>
      </c>
      <c r="K571" s="278">
        <f t="shared" si="391"/>
        <v>0</v>
      </c>
    </row>
    <row r="572" spans="1:11" ht="12.75" hidden="1">
      <c r="A572" s="34" t="s">
        <v>4654</v>
      </c>
      <c r="B572" s="269" t="s">
        <v>649</v>
      </c>
      <c r="C572" s="34">
        <v>2011</v>
      </c>
      <c r="D572" s="34">
        <v>2</v>
      </c>
      <c r="E572" s="34">
        <v>95</v>
      </c>
      <c r="F572" s="292"/>
      <c r="G572" s="292"/>
      <c r="H572" s="292"/>
      <c r="I572" s="292"/>
      <c r="J572" s="292"/>
      <c r="K572" s="278">
        <f t="shared" si="391"/>
        <v>0</v>
      </c>
    </row>
    <row r="573" spans="1:11" ht="12.75" hidden="1">
      <c r="A573" s="34" t="s">
        <v>4654</v>
      </c>
      <c r="B573" s="269" t="s">
        <v>649</v>
      </c>
      <c r="C573" s="34">
        <v>2011</v>
      </c>
      <c r="D573" s="34">
        <v>2</v>
      </c>
      <c r="E573" s="34">
        <v>96</v>
      </c>
      <c r="F573" s="292"/>
      <c r="G573" s="292"/>
      <c r="H573" s="292"/>
      <c r="I573" s="292"/>
      <c r="J573" s="292"/>
      <c r="K573" s="278">
        <f t="shared" si="391"/>
        <v>0</v>
      </c>
    </row>
    <row r="574" spans="1:11" ht="12.75" hidden="1">
      <c r="A574" s="34" t="s">
        <v>4654</v>
      </c>
      <c r="B574" s="269" t="s">
        <v>649</v>
      </c>
      <c r="C574" s="34">
        <v>2011</v>
      </c>
      <c r="D574" s="34">
        <v>2</v>
      </c>
      <c r="E574" s="34">
        <v>97</v>
      </c>
      <c r="F574" s="292"/>
      <c r="G574" s="292"/>
      <c r="H574" s="292"/>
      <c r="I574" s="292"/>
      <c r="J574" s="292"/>
      <c r="K574" s="278">
        <f t="shared" si="391"/>
        <v>0</v>
      </c>
    </row>
    <row r="575" spans="1:11" ht="12.75" hidden="1">
      <c r="A575" s="34" t="s">
        <v>4654</v>
      </c>
      <c r="B575" s="269" t="s">
        <v>649</v>
      </c>
      <c r="C575" s="34">
        <v>2011</v>
      </c>
      <c r="D575" s="34">
        <v>2</v>
      </c>
      <c r="E575" s="34">
        <v>98</v>
      </c>
      <c r="F575" s="292"/>
      <c r="G575" s="292"/>
      <c r="H575" s="292"/>
      <c r="I575" s="292"/>
      <c r="J575" s="292"/>
      <c r="K575" s="278">
        <f t="shared" si="391"/>
        <v>0</v>
      </c>
    </row>
    <row r="576" spans="1:11" ht="12.75" hidden="1">
      <c r="A576" s="34" t="s">
        <v>4654</v>
      </c>
      <c r="B576" s="269" t="s">
        <v>649</v>
      </c>
      <c r="C576" s="34">
        <v>2011</v>
      </c>
      <c r="D576" s="34">
        <v>2</v>
      </c>
      <c r="E576" s="34">
        <v>99</v>
      </c>
      <c r="F576" s="292"/>
      <c r="G576" s="292"/>
      <c r="H576" s="292"/>
      <c r="I576" s="292"/>
      <c r="J576" s="292"/>
      <c r="K576" s="278">
        <f t="shared" si="391"/>
        <v>0</v>
      </c>
    </row>
    <row r="577" spans="1:11" ht="12.75" hidden="1">
      <c r="A577" s="34" t="s">
        <v>4654</v>
      </c>
      <c r="B577" s="269" t="s">
        <v>649</v>
      </c>
      <c r="C577" s="34">
        <v>2011</v>
      </c>
      <c r="D577" s="34">
        <v>2</v>
      </c>
      <c r="E577" s="34">
        <v>100</v>
      </c>
      <c r="F577" s="292"/>
      <c r="G577" s="292"/>
      <c r="H577" s="292"/>
      <c r="I577" s="292"/>
      <c r="J577" s="292"/>
      <c r="K577" s="278">
        <f t="shared" si="391"/>
        <v>0</v>
      </c>
    </row>
    <row r="578" spans="1:11" ht="12.75" hidden="1">
      <c r="A578" s="34" t="s">
        <v>4654</v>
      </c>
      <c r="B578" s="269" t="s">
        <v>649</v>
      </c>
      <c r="C578" s="34">
        <v>2011</v>
      </c>
      <c r="D578" s="34">
        <v>2</v>
      </c>
      <c r="E578" s="34">
        <v>101</v>
      </c>
      <c r="F578" s="292"/>
      <c r="G578" s="292"/>
      <c r="H578" s="292"/>
      <c r="I578" s="292"/>
      <c r="J578" s="292"/>
      <c r="K578" s="278">
        <f t="shared" si="391"/>
        <v>0</v>
      </c>
    </row>
    <row r="579" spans="1:11" ht="12.75" hidden="1">
      <c r="A579" s="34" t="s">
        <v>4654</v>
      </c>
      <c r="B579" s="269" t="s">
        <v>649</v>
      </c>
      <c r="C579" s="34">
        <v>2011</v>
      </c>
      <c r="D579" s="34">
        <v>2</v>
      </c>
      <c r="E579" s="34">
        <v>102</v>
      </c>
      <c r="F579" s="292"/>
      <c r="G579" s="292"/>
      <c r="H579" s="292"/>
      <c r="I579" s="292"/>
      <c r="J579" s="292"/>
      <c r="K579" s="278">
        <f t="shared" si="391"/>
        <v>0</v>
      </c>
    </row>
    <row r="580" spans="1:11" ht="12.75" hidden="1">
      <c r="A580" s="34" t="s">
        <v>4654</v>
      </c>
      <c r="B580" s="269" t="s">
        <v>649</v>
      </c>
      <c r="C580" s="34">
        <v>2011</v>
      </c>
      <c r="D580" s="34">
        <v>2</v>
      </c>
      <c r="E580" s="34">
        <v>103</v>
      </c>
      <c r="F580" s="292"/>
      <c r="G580" s="292"/>
      <c r="H580" s="292"/>
      <c r="I580" s="292"/>
      <c r="J580" s="292"/>
      <c r="K580" s="278">
        <f t="shared" si="391"/>
        <v>0</v>
      </c>
    </row>
    <row r="581" spans="1:11" ht="12.75" hidden="1">
      <c r="A581" s="34" t="s">
        <v>4654</v>
      </c>
      <c r="B581" s="269" t="s">
        <v>649</v>
      </c>
      <c r="C581" s="34">
        <v>2011</v>
      </c>
      <c r="D581" s="34">
        <v>2</v>
      </c>
      <c r="E581" s="34">
        <v>104</v>
      </c>
      <c r="F581" s="292"/>
      <c r="G581" s="292"/>
      <c r="H581" s="292"/>
      <c r="I581" s="292"/>
      <c r="J581" s="292"/>
      <c r="K581" s="278">
        <f t="shared" si="391"/>
        <v>0</v>
      </c>
    </row>
    <row r="582" spans="1:11" ht="12.75">
      <c r="A582" s="34" t="s">
        <v>4654</v>
      </c>
      <c r="B582" s="269" t="s">
        <v>650</v>
      </c>
      <c r="C582" s="34">
        <v>2011</v>
      </c>
      <c r="D582" s="34">
        <v>2</v>
      </c>
      <c r="E582" s="34">
        <v>91</v>
      </c>
      <c r="F582" s="291">
        <v>0</v>
      </c>
      <c r="G582" s="291">
        <v>0</v>
      </c>
      <c r="H582" s="291">
        <v>0</v>
      </c>
      <c r="I582" s="291">
        <v>0</v>
      </c>
      <c r="J582" s="291">
        <v>0</v>
      </c>
      <c r="K582" s="278">
        <f t="shared" si="391"/>
        <v>0</v>
      </c>
    </row>
    <row r="583" spans="1:11" ht="12.75">
      <c r="A583" s="34" t="s">
        <v>4654</v>
      </c>
      <c r="B583" s="269" t="s">
        <v>650</v>
      </c>
      <c r="C583" s="34">
        <v>2011</v>
      </c>
      <c r="D583" s="34">
        <v>2</v>
      </c>
      <c r="E583" s="34">
        <v>92</v>
      </c>
      <c r="F583" s="291">
        <v>0</v>
      </c>
      <c r="G583" s="291">
        <v>0</v>
      </c>
      <c r="H583" s="291">
        <v>0</v>
      </c>
      <c r="I583" s="291">
        <v>0</v>
      </c>
      <c r="J583" s="291">
        <v>0</v>
      </c>
      <c r="K583" s="278">
        <f t="shared" si="391"/>
        <v>0</v>
      </c>
    </row>
    <row r="584" spans="1:11" ht="12.75">
      <c r="A584" s="34" t="s">
        <v>4654</v>
      </c>
      <c r="B584" s="269" t="s">
        <v>650</v>
      </c>
      <c r="C584" s="34">
        <v>2011</v>
      </c>
      <c r="D584" s="34">
        <v>2</v>
      </c>
      <c r="E584" s="34">
        <v>93</v>
      </c>
      <c r="F584" s="291">
        <v>0</v>
      </c>
      <c r="G584" s="291">
        <v>0</v>
      </c>
      <c r="H584" s="291">
        <v>0</v>
      </c>
      <c r="I584" s="291">
        <v>0</v>
      </c>
      <c r="J584" s="291">
        <v>0</v>
      </c>
      <c r="K584" s="278">
        <f t="shared" si="391"/>
        <v>0</v>
      </c>
    </row>
    <row r="585" spans="1:11" ht="12.75">
      <c r="A585" s="34" t="s">
        <v>4654</v>
      </c>
      <c r="B585" s="269" t="s">
        <v>650</v>
      </c>
      <c r="C585" s="34">
        <v>2011</v>
      </c>
      <c r="D585" s="34">
        <v>2</v>
      </c>
      <c r="E585" s="34">
        <v>94</v>
      </c>
      <c r="F585" s="291">
        <v>0</v>
      </c>
      <c r="G585" s="291">
        <v>0</v>
      </c>
      <c r="H585" s="291">
        <v>0</v>
      </c>
      <c r="I585" s="291">
        <v>0</v>
      </c>
      <c r="J585" s="291">
        <v>0</v>
      </c>
      <c r="K585" s="278">
        <f t="shared" si="391"/>
        <v>0</v>
      </c>
    </row>
    <row r="586" spans="1:11" ht="12.75">
      <c r="A586" s="34" t="s">
        <v>4654</v>
      </c>
      <c r="B586" s="269" t="s">
        <v>650</v>
      </c>
      <c r="C586" s="34">
        <v>2011</v>
      </c>
      <c r="D586" s="34">
        <v>2</v>
      </c>
      <c r="E586" s="34">
        <v>95</v>
      </c>
      <c r="F586" s="292"/>
      <c r="G586" s="292"/>
      <c r="H586" s="292"/>
      <c r="I586" s="292"/>
      <c r="J586" s="292"/>
      <c r="K586" s="278">
        <f t="shared" si="391"/>
        <v>0</v>
      </c>
    </row>
    <row r="587" spans="1:11" ht="12.75">
      <c r="A587" s="34" t="s">
        <v>4654</v>
      </c>
      <c r="B587" s="269" t="s">
        <v>650</v>
      </c>
      <c r="C587" s="34">
        <v>2011</v>
      </c>
      <c r="D587" s="34">
        <v>2</v>
      </c>
      <c r="E587" s="34">
        <v>96</v>
      </c>
      <c r="F587" s="292"/>
      <c r="G587" s="292"/>
      <c r="H587" s="292"/>
      <c r="I587" s="292"/>
      <c r="J587" s="292"/>
      <c r="K587" s="278">
        <f t="shared" si="391"/>
        <v>0</v>
      </c>
    </row>
    <row r="588" spans="1:11" ht="12.75">
      <c r="A588" s="34" t="s">
        <v>4654</v>
      </c>
      <c r="B588" s="269" t="s">
        <v>650</v>
      </c>
      <c r="C588" s="34">
        <v>2011</v>
      </c>
      <c r="D588" s="34">
        <v>2</v>
      </c>
      <c r="E588" s="34">
        <v>97</v>
      </c>
      <c r="F588" s="292"/>
      <c r="G588" s="292"/>
      <c r="H588" s="292"/>
      <c r="I588" s="292"/>
      <c r="J588" s="292"/>
      <c r="K588" s="278">
        <f t="shared" si="391"/>
        <v>0</v>
      </c>
    </row>
    <row r="589" spans="1:11" ht="12.75">
      <c r="A589" s="34" t="s">
        <v>4654</v>
      </c>
      <c r="B589" s="269" t="s">
        <v>650</v>
      </c>
      <c r="C589" s="34">
        <v>2011</v>
      </c>
      <c r="D589" s="34">
        <v>2</v>
      </c>
      <c r="E589" s="34">
        <v>98</v>
      </c>
      <c r="F589" s="292"/>
      <c r="G589" s="292"/>
      <c r="H589" s="292"/>
      <c r="I589" s="292"/>
      <c r="J589" s="292"/>
      <c r="K589" s="278">
        <f t="shared" si="391"/>
        <v>0</v>
      </c>
    </row>
    <row r="590" spans="1:11" ht="12.75">
      <c r="A590" s="34" t="s">
        <v>4654</v>
      </c>
      <c r="B590" s="269" t="s">
        <v>650</v>
      </c>
      <c r="C590" s="34">
        <v>2011</v>
      </c>
      <c r="D590" s="34">
        <v>2</v>
      </c>
      <c r="E590" s="34">
        <v>99</v>
      </c>
      <c r="F590" s="292"/>
      <c r="G590" s="292"/>
      <c r="H590" s="292"/>
      <c r="I590" s="292"/>
      <c r="J590" s="292"/>
      <c r="K590" s="278">
        <f t="shared" si="391"/>
        <v>0</v>
      </c>
    </row>
    <row r="591" spans="1:11" ht="12.75">
      <c r="A591" s="34" t="s">
        <v>4654</v>
      </c>
      <c r="B591" s="269" t="s">
        <v>650</v>
      </c>
      <c r="C591" s="34">
        <v>2011</v>
      </c>
      <c r="D591" s="34">
        <v>2</v>
      </c>
      <c r="E591" s="34">
        <v>100</v>
      </c>
      <c r="F591" s="292"/>
      <c r="G591" s="292"/>
      <c r="H591" s="292"/>
      <c r="I591" s="292"/>
      <c r="J591" s="292"/>
      <c r="K591" s="278">
        <f t="shared" si="391"/>
        <v>0</v>
      </c>
    </row>
    <row r="592" spans="1:11" ht="12.75">
      <c r="A592" s="34" t="s">
        <v>4654</v>
      </c>
      <c r="B592" s="269" t="s">
        <v>650</v>
      </c>
      <c r="C592" s="34">
        <v>2011</v>
      </c>
      <c r="D592" s="34">
        <v>2</v>
      </c>
      <c r="E592" s="34">
        <v>101</v>
      </c>
      <c r="F592" s="292"/>
      <c r="G592" s="292"/>
      <c r="H592" s="292"/>
      <c r="I592" s="292"/>
      <c r="J592" s="292"/>
      <c r="K592" s="278">
        <f t="shared" si="391"/>
        <v>0</v>
      </c>
    </row>
    <row r="593" spans="1:11" ht="12.75">
      <c r="A593" s="34" t="s">
        <v>4654</v>
      </c>
      <c r="B593" s="269" t="s">
        <v>650</v>
      </c>
      <c r="C593" s="34">
        <v>2011</v>
      </c>
      <c r="D593" s="34">
        <v>2</v>
      </c>
      <c r="E593" s="34">
        <v>102</v>
      </c>
      <c r="F593" s="292"/>
      <c r="G593" s="292"/>
      <c r="H593" s="292"/>
      <c r="I593" s="292"/>
      <c r="J593" s="292"/>
      <c r="K593" s="278">
        <f t="shared" si="391"/>
        <v>0</v>
      </c>
    </row>
    <row r="594" spans="1:11" ht="12.75">
      <c r="A594" s="34" t="s">
        <v>4654</v>
      </c>
      <c r="B594" s="269" t="s">
        <v>650</v>
      </c>
      <c r="C594" s="34">
        <v>2011</v>
      </c>
      <c r="D594" s="34">
        <v>2</v>
      </c>
      <c r="E594" s="34">
        <v>103</v>
      </c>
      <c r="F594" s="292"/>
      <c r="G594" s="292"/>
      <c r="H594" s="292"/>
      <c r="I594" s="292"/>
      <c r="J594" s="292"/>
      <c r="K594" s="278">
        <f t="shared" si="391"/>
        <v>0</v>
      </c>
    </row>
    <row r="595" spans="1:11" ht="12.75">
      <c r="A595" s="34" t="s">
        <v>4654</v>
      </c>
      <c r="B595" s="269" t="s">
        <v>650</v>
      </c>
      <c r="C595" s="34">
        <v>2011</v>
      </c>
      <c r="D595" s="34">
        <v>2</v>
      </c>
      <c r="E595" s="34">
        <v>104</v>
      </c>
      <c r="F595" s="292"/>
      <c r="G595" s="292"/>
      <c r="H595" s="292"/>
      <c r="I595" s="292"/>
      <c r="J595" s="292"/>
      <c r="K595" s="278">
        <f t="shared" si="391"/>
        <v>0</v>
      </c>
    </row>
    <row r="596" spans="1:11" ht="12.75" hidden="1">
      <c r="A596" s="34" t="s">
        <v>4655</v>
      </c>
      <c r="B596" s="269" t="s">
        <v>649</v>
      </c>
      <c r="C596" s="34">
        <v>2015</v>
      </c>
      <c r="D596" s="34">
        <v>2</v>
      </c>
      <c r="E596" s="34">
        <v>91</v>
      </c>
      <c r="F596" s="291">
        <v>0</v>
      </c>
      <c r="G596" s="291">
        <v>0</v>
      </c>
      <c r="H596" s="291">
        <v>0</v>
      </c>
      <c r="I596" s="291">
        <v>0</v>
      </c>
      <c r="J596" s="291">
        <v>0</v>
      </c>
      <c r="K596" s="278">
        <f t="shared" si="391"/>
        <v>0</v>
      </c>
    </row>
    <row r="597" spans="1:11" ht="12.75" hidden="1">
      <c r="A597" s="34" t="s">
        <v>4655</v>
      </c>
      <c r="B597" s="269" t="s">
        <v>649</v>
      </c>
      <c r="C597" s="34">
        <v>2015</v>
      </c>
      <c r="D597" s="34">
        <v>2</v>
      </c>
      <c r="E597" s="34">
        <v>92</v>
      </c>
      <c r="F597" s="291">
        <v>0</v>
      </c>
      <c r="G597" s="291">
        <v>0</v>
      </c>
      <c r="H597" s="291">
        <v>0</v>
      </c>
      <c r="I597" s="291">
        <v>0</v>
      </c>
      <c r="J597" s="291">
        <v>0</v>
      </c>
      <c r="K597" s="278">
        <f t="shared" si="391"/>
        <v>0</v>
      </c>
    </row>
    <row r="598" spans="1:11" ht="12.75" hidden="1">
      <c r="A598" s="34" t="s">
        <v>4655</v>
      </c>
      <c r="B598" s="269" t="s">
        <v>649</v>
      </c>
      <c r="C598" s="34">
        <v>2015</v>
      </c>
      <c r="D598" s="34">
        <v>2</v>
      </c>
      <c r="E598" s="34">
        <v>93</v>
      </c>
      <c r="F598" s="291">
        <v>0</v>
      </c>
      <c r="G598" s="291">
        <v>0</v>
      </c>
      <c r="H598" s="291">
        <v>0</v>
      </c>
      <c r="I598" s="291">
        <v>0</v>
      </c>
      <c r="J598" s="291">
        <v>0</v>
      </c>
      <c r="K598" s="278">
        <f t="shared" si="391"/>
        <v>0</v>
      </c>
    </row>
    <row r="599" spans="1:11" ht="12.75" hidden="1">
      <c r="A599" s="34" t="s">
        <v>4655</v>
      </c>
      <c r="B599" s="269" t="s">
        <v>649</v>
      </c>
      <c r="C599" s="34">
        <v>2015</v>
      </c>
      <c r="D599" s="34">
        <v>2</v>
      </c>
      <c r="E599" s="34">
        <v>94</v>
      </c>
      <c r="F599" s="291">
        <v>0</v>
      </c>
      <c r="G599" s="291">
        <v>0</v>
      </c>
      <c r="H599" s="291">
        <v>0</v>
      </c>
      <c r="I599" s="291">
        <v>0</v>
      </c>
      <c r="J599" s="291">
        <v>0</v>
      </c>
      <c r="K599" s="278">
        <f t="shared" si="391"/>
        <v>0</v>
      </c>
    </row>
    <row r="600" spans="1:11" ht="12.75" hidden="1">
      <c r="A600" s="34" t="s">
        <v>4655</v>
      </c>
      <c r="B600" s="269" t="s">
        <v>649</v>
      </c>
      <c r="C600" s="34">
        <v>2015</v>
      </c>
      <c r="D600" s="34">
        <v>2</v>
      </c>
      <c r="E600" s="34">
        <v>95</v>
      </c>
      <c r="F600" s="291"/>
      <c r="G600" s="291"/>
      <c r="H600" s="291"/>
      <c r="I600" s="291"/>
      <c r="J600" s="291"/>
      <c r="K600" s="278">
        <f t="shared" si="391"/>
        <v>0</v>
      </c>
    </row>
    <row r="601" spans="1:11" ht="12.75" hidden="1">
      <c r="A601" s="34" t="s">
        <v>4655</v>
      </c>
      <c r="B601" s="269" t="s">
        <v>649</v>
      </c>
      <c r="C601" s="34">
        <v>2015</v>
      </c>
      <c r="D601" s="34">
        <v>2</v>
      </c>
      <c r="E601" s="34">
        <v>96</v>
      </c>
      <c r="F601" s="291"/>
      <c r="G601" s="291"/>
      <c r="H601" s="291"/>
      <c r="I601" s="291"/>
      <c r="J601" s="291"/>
      <c r="K601" s="278">
        <f t="shared" si="391"/>
        <v>0</v>
      </c>
    </row>
    <row r="602" spans="1:11" ht="12.75" hidden="1">
      <c r="A602" s="34" t="s">
        <v>4655</v>
      </c>
      <c r="B602" s="269" t="s">
        <v>649</v>
      </c>
      <c r="C602" s="34">
        <v>2015</v>
      </c>
      <c r="D602" s="34">
        <v>2</v>
      </c>
      <c r="E602" s="34">
        <v>97</v>
      </c>
      <c r="F602" s="291"/>
      <c r="G602" s="291"/>
      <c r="H602" s="291"/>
      <c r="I602" s="291"/>
      <c r="J602" s="291"/>
      <c r="K602" s="278">
        <f t="shared" si="391"/>
        <v>0</v>
      </c>
    </row>
    <row r="603" spans="1:11" ht="12.75" hidden="1">
      <c r="A603" s="34" t="s">
        <v>4655</v>
      </c>
      <c r="B603" s="269" t="s">
        <v>649</v>
      </c>
      <c r="C603" s="34">
        <v>2015</v>
      </c>
      <c r="D603" s="34">
        <v>2</v>
      </c>
      <c r="E603" s="34">
        <v>98</v>
      </c>
      <c r="F603" s="291"/>
      <c r="G603" s="291"/>
      <c r="H603" s="291"/>
      <c r="I603" s="291"/>
      <c r="J603" s="291"/>
      <c r="K603" s="278">
        <f t="shared" si="391"/>
        <v>0</v>
      </c>
    </row>
    <row r="604" spans="1:11" ht="12.75" hidden="1">
      <c r="A604" s="34" t="s">
        <v>4655</v>
      </c>
      <c r="B604" s="269" t="s">
        <v>649</v>
      </c>
      <c r="C604" s="34">
        <v>2015</v>
      </c>
      <c r="D604" s="34">
        <v>2</v>
      </c>
      <c r="E604" s="34">
        <v>99</v>
      </c>
      <c r="F604" s="291"/>
      <c r="G604" s="291"/>
      <c r="H604" s="291"/>
      <c r="I604" s="291"/>
      <c r="J604" s="291"/>
      <c r="K604" s="278">
        <f t="shared" si="391"/>
        <v>0</v>
      </c>
    </row>
    <row r="605" spans="1:11" ht="12.75" hidden="1">
      <c r="A605" s="34" t="s">
        <v>4655</v>
      </c>
      <c r="B605" s="269" t="s">
        <v>649</v>
      </c>
      <c r="C605" s="34">
        <v>2015</v>
      </c>
      <c r="D605" s="34">
        <v>2</v>
      </c>
      <c r="E605" s="34">
        <v>100</v>
      </c>
      <c r="F605" s="291"/>
      <c r="G605" s="291"/>
      <c r="H605" s="291"/>
      <c r="I605" s="291"/>
      <c r="J605" s="291"/>
      <c r="K605" s="278">
        <f t="shared" si="391"/>
        <v>0</v>
      </c>
    </row>
    <row r="606" spans="1:11" ht="12.75" hidden="1">
      <c r="A606" s="34" t="s">
        <v>4655</v>
      </c>
      <c r="B606" s="269" t="s">
        <v>649</v>
      </c>
      <c r="C606" s="34">
        <v>2015</v>
      </c>
      <c r="D606" s="34">
        <v>2</v>
      </c>
      <c r="E606" s="34">
        <v>101</v>
      </c>
      <c r="F606" s="291"/>
      <c r="G606" s="291"/>
      <c r="H606" s="291"/>
      <c r="I606" s="291"/>
      <c r="J606" s="291"/>
      <c r="K606" s="278">
        <f t="shared" si="391"/>
        <v>0</v>
      </c>
    </row>
    <row r="607" spans="1:11" ht="12.75" hidden="1">
      <c r="A607" s="34" t="s">
        <v>4655</v>
      </c>
      <c r="B607" s="269" t="s">
        <v>649</v>
      </c>
      <c r="C607" s="34">
        <v>2015</v>
      </c>
      <c r="D607" s="34">
        <v>2</v>
      </c>
      <c r="E607" s="34">
        <v>102</v>
      </c>
      <c r="F607" s="291"/>
      <c r="G607" s="291"/>
      <c r="H607" s="291"/>
      <c r="I607" s="291"/>
      <c r="J607" s="291"/>
      <c r="K607" s="278">
        <f t="shared" si="391"/>
        <v>0</v>
      </c>
    </row>
    <row r="608" spans="1:11" ht="12.75" hidden="1">
      <c r="A608" s="34" t="s">
        <v>4655</v>
      </c>
      <c r="B608" s="269" t="s">
        <v>649</v>
      </c>
      <c r="C608" s="34">
        <v>2015</v>
      </c>
      <c r="D608" s="34">
        <v>2</v>
      </c>
      <c r="E608" s="34">
        <v>103</v>
      </c>
      <c r="F608" s="291"/>
      <c r="G608" s="291"/>
      <c r="H608" s="291"/>
      <c r="I608" s="291"/>
      <c r="J608" s="291"/>
      <c r="K608" s="278">
        <f t="shared" si="391"/>
        <v>0</v>
      </c>
    </row>
    <row r="609" spans="1:11" ht="12.75" hidden="1">
      <c r="A609" s="34" t="s">
        <v>4655</v>
      </c>
      <c r="B609" s="269" t="s">
        <v>649</v>
      </c>
      <c r="C609" s="34">
        <v>2015</v>
      </c>
      <c r="D609" s="34">
        <v>2</v>
      </c>
      <c r="E609" s="34">
        <v>104</v>
      </c>
      <c r="F609" s="291"/>
      <c r="G609" s="291"/>
      <c r="H609" s="291"/>
      <c r="I609" s="291"/>
      <c r="J609" s="291"/>
      <c r="K609" s="278">
        <f t="shared" si="391"/>
        <v>0</v>
      </c>
    </row>
    <row r="610" spans="1:11" ht="12.75" hidden="1">
      <c r="A610" s="34" t="s">
        <v>4655</v>
      </c>
      <c r="B610" s="269" t="s">
        <v>650</v>
      </c>
      <c r="C610" s="34">
        <v>2015</v>
      </c>
      <c r="D610" s="34">
        <v>2</v>
      </c>
      <c r="E610" s="34">
        <v>91</v>
      </c>
      <c r="F610" s="291">
        <v>2</v>
      </c>
      <c r="G610" s="291">
        <v>2</v>
      </c>
      <c r="H610" s="291">
        <v>0</v>
      </c>
      <c r="I610" s="291">
        <v>0</v>
      </c>
      <c r="J610" s="291">
        <v>0</v>
      </c>
      <c r="K610" s="278">
        <f t="shared" si="391"/>
        <v>4</v>
      </c>
    </row>
    <row r="611" spans="1:11" ht="12.75" hidden="1">
      <c r="A611" s="34" t="s">
        <v>4655</v>
      </c>
      <c r="B611" s="269" t="s">
        <v>650</v>
      </c>
      <c r="C611" s="34">
        <v>2015</v>
      </c>
      <c r="D611" s="34">
        <v>2</v>
      </c>
      <c r="E611" s="34">
        <v>92</v>
      </c>
      <c r="F611" s="291">
        <v>0</v>
      </c>
      <c r="G611" s="291">
        <v>0</v>
      </c>
      <c r="H611" s="291">
        <v>0</v>
      </c>
      <c r="I611" s="291">
        <v>0</v>
      </c>
      <c r="J611" s="291">
        <v>0</v>
      </c>
      <c r="K611" s="278">
        <f t="shared" si="391"/>
        <v>0</v>
      </c>
    </row>
    <row r="612" spans="1:11" ht="12.75" hidden="1">
      <c r="A612" s="34" t="s">
        <v>4655</v>
      </c>
      <c r="B612" s="269" t="s">
        <v>650</v>
      </c>
      <c r="C612" s="34">
        <v>2015</v>
      </c>
      <c r="D612" s="34">
        <v>2</v>
      </c>
      <c r="E612" s="34">
        <v>93</v>
      </c>
      <c r="F612" s="291">
        <v>0</v>
      </c>
      <c r="G612" s="291">
        <v>0</v>
      </c>
      <c r="H612" s="291">
        <v>0</v>
      </c>
      <c r="I612" s="291">
        <v>1</v>
      </c>
      <c r="J612" s="291">
        <v>0</v>
      </c>
      <c r="K612" s="278">
        <f t="shared" si="391"/>
        <v>1</v>
      </c>
    </row>
    <row r="613" spans="1:11" ht="12.75" hidden="1">
      <c r="A613" s="34" t="s">
        <v>4655</v>
      </c>
      <c r="B613" s="269" t="s">
        <v>650</v>
      </c>
      <c r="C613" s="34">
        <v>2015</v>
      </c>
      <c r="D613" s="34">
        <v>2</v>
      </c>
      <c r="E613" s="34">
        <v>94</v>
      </c>
      <c r="F613" s="291">
        <v>0</v>
      </c>
      <c r="G613" s="291">
        <v>0</v>
      </c>
      <c r="H613" s="291">
        <v>0</v>
      </c>
      <c r="I613" s="291">
        <v>0</v>
      </c>
      <c r="J613" s="291">
        <v>0</v>
      </c>
      <c r="K613" s="278">
        <f t="shared" si="391"/>
        <v>0</v>
      </c>
    </row>
    <row r="614" spans="1:11" ht="12.75" hidden="1">
      <c r="A614" s="34" t="s">
        <v>4655</v>
      </c>
      <c r="B614" s="269" t="s">
        <v>650</v>
      </c>
      <c r="C614" s="34">
        <v>2015</v>
      </c>
      <c r="D614" s="34">
        <v>2</v>
      </c>
      <c r="E614" s="34">
        <v>95</v>
      </c>
      <c r="F614" s="292"/>
      <c r="G614" s="292"/>
      <c r="H614" s="292"/>
      <c r="I614" s="292"/>
      <c r="J614" s="292"/>
      <c r="K614" s="278">
        <f t="shared" si="391"/>
        <v>0</v>
      </c>
    </row>
    <row r="615" spans="1:11" ht="12.75" hidden="1">
      <c r="A615" s="34" t="s">
        <v>4655</v>
      </c>
      <c r="B615" s="269" t="s">
        <v>650</v>
      </c>
      <c r="C615" s="34">
        <v>2015</v>
      </c>
      <c r="D615" s="34">
        <v>2</v>
      </c>
      <c r="E615" s="34">
        <v>96</v>
      </c>
      <c r="F615" s="292"/>
      <c r="G615" s="292"/>
      <c r="H615" s="292"/>
      <c r="I615" s="292"/>
      <c r="J615" s="292"/>
      <c r="K615" s="278">
        <f t="shared" si="391"/>
        <v>0</v>
      </c>
    </row>
    <row r="616" spans="1:11" ht="12.75" hidden="1">
      <c r="A616" s="34" t="s">
        <v>4655</v>
      </c>
      <c r="B616" s="269" t="s">
        <v>650</v>
      </c>
      <c r="C616" s="34">
        <v>2015</v>
      </c>
      <c r="D616" s="34">
        <v>2</v>
      </c>
      <c r="E616" s="34">
        <v>97</v>
      </c>
      <c r="F616" s="292"/>
      <c r="G616" s="292"/>
      <c r="H616" s="292"/>
      <c r="I616" s="292"/>
      <c r="J616" s="292"/>
      <c r="K616" s="278">
        <f t="shared" si="391"/>
        <v>0</v>
      </c>
    </row>
    <row r="617" spans="1:11" ht="12.75" hidden="1">
      <c r="A617" s="34" t="s">
        <v>4655</v>
      </c>
      <c r="B617" s="269" t="s">
        <v>650</v>
      </c>
      <c r="C617" s="34">
        <v>2015</v>
      </c>
      <c r="D617" s="34">
        <v>2</v>
      </c>
      <c r="E617" s="34">
        <v>98</v>
      </c>
      <c r="F617" s="292"/>
      <c r="G617" s="292"/>
      <c r="H617" s="292"/>
      <c r="I617" s="292"/>
      <c r="J617" s="292"/>
      <c r="K617" s="278">
        <f t="shared" si="391"/>
        <v>0</v>
      </c>
    </row>
    <row r="618" spans="1:11" ht="12.75" hidden="1">
      <c r="A618" s="34" t="s">
        <v>4655</v>
      </c>
      <c r="B618" s="269" t="s">
        <v>650</v>
      </c>
      <c r="C618" s="34">
        <v>2015</v>
      </c>
      <c r="D618" s="34">
        <v>2</v>
      </c>
      <c r="E618" s="34">
        <v>99</v>
      </c>
      <c r="F618" s="292"/>
      <c r="G618" s="292"/>
      <c r="H618" s="292"/>
      <c r="I618" s="292"/>
      <c r="J618" s="292"/>
      <c r="K618" s="278">
        <f t="shared" si="391"/>
        <v>0</v>
      </c>
    </row>
    <row r="619" spans="1:11" ht="12.75" hidden="1">
      <c r="A619" s="34" t="s">
        <v>4655</v>
      </c>
      <c r="B619" s="269" t="s">
        <v>650</v>
      </c>
      <c r="C619" s="34">
        <v>2015</v>
      </c>
      <c r="D619" s="34">
        <v>2</v>
      </c>
      <c r="E619" s="34">
        <v>100</v>
      </c>
      <c r="F619" s="292"/>
      <c r="G619" s="292"/>
      <c r="H619" s="292"/>
      <c r="I619" s="292"/>
      <c r="J619" s="292"/>
      <c r="K619" s="278">
        <f t="shared" si="391"/>
        <v>0</v>
      </c>
    </row>
    <row r="620" spans="1:11" ht="12.75" hidden="1">
      <c r="A620" s="34" t="s">
        <v>4655</v>
      </c>
      <c r="B620" s="269" t="s">
        <v>650</v>
      </c>
      <c r="C620" s="34">
        <v>2015</v>
      </c>
      <c r="D620" s="34">
        <v>2</v>
      </c>
      <c r="E620" s="34">
        <v>101</v>
      </c>
      <c r="F620" s="292"/>
      <c r="G620" s="292"/>
      <c r="H620" s="292"/>
      <c r="I620" s="292"/>
      <c r="J620" s="292"/>
      <c r="K620" s="278">
        <f t="shared" si="391"/>
        <v>0</v>
      </c>
    </row>
    <row r="621" spans="1:11" ht="12.75" hidden="1">
      <c r="A621" s="34" t="s">
        <v>4655</v>
      </c>
      <c r="B621" s="269" t="s">
        <v>650</v>
      </c>
      <c r="C621" s="34">
        <v>2015</v>
      </c>
      <c r="D621" s="34">
        <v>2</v>
      </c>
      <c r="E621" s="34">
        <v>102</v>
      </c>
      <c r="F621" s="292"/>
      <c r="G621" s="292"/>
      <c r="H621" s="292"/>
      <c r="I621" s="292"/>
      <c r="J621" s="292"/>
      <c r="K621" s="278">
        <f t="shared" si="391"/>
        <v>0</v>
      </c>
    </row>
    <row r="622" spans="1:11" ht="12.75" hidden="1">
      <c r="A622" s="34" t="s">
        <v>4655</v>
      </c>
      <c r="B622" s="269" t="s">
        <v>650</v>
      </c>
      <c r="C622" s="34">
        <v>2015</v>
      </c>
      <c r="D622" s="34">
        <v>2</v>
      </c>
      <c r="E622" s="34">
        <v>103</v>
      </c>
      <c r="F622" s="292"/>
      <c r="G622" s="292"/>
      <c r="H622" s="292"/>
      <c r="I622" s="292"/>
      <c r="J622" s="292"/>
      <c r="K622" s="278">
        <f t="shared" si="391"/>
        <v>0</v>
      </c>
    </row>
    <row r="623" spans="1:11" ht="12.75" hidden="1">
      <c r="A623" s="34" t="s">
        <v>4655</v>
      </c>
      <c r="B623" s="269" t="s">
        <v>650</v>
      </c>
      <c r="C623" s="34">
        <v>2015</v>
      </c>
      <c r="D623" s="34">
        <v>2</v>
      </c>
      <c r="E623" s="34">
        <v>104</v>
      </c>
      <c r="F623" s="292"/>
      <c r="G623" s="292"/>
      <c r="H623" s="292"/>
      <c r="I623" s="292"/>
      <c r="J623" s="292"/>
      <c r="K623" s="278">
        <f t="shared" si="391"/>
        <v>0</v>
      </c>
    </row>
  </sheetData>
  <autoFilter ref="A1:AD623">
    <filterColumn colId="0">
      <filters>
        <filter val="SP1"/>
      </filters>
    </filterColumn>
    <filterColumn colId="1">
      <filters>
        <filter val="II"/>
      </filters>
    </filterColumn>
    <filterColumn colId="3">
      <filters>
        <filter val="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E878"/>
  <sheetViews>
    <sheetView workbookViewId="0">
      <pane ySplit="1" topLeftCell="A2" activePane="bottomLeft" state="frozen"/>
      <selection pane="bottomLeft"/>
    </sheetView>
  </sheetViews>
  <sheetFormatPr baseColWidth="10" defaultColWidth="12.5703125" defaultRowHeight="15.75" customHeight="1"/>
  <cols>
    <col min="1" max="3" width="4" customWidth="1"/>
    <col min="4" max="4" width="6.28515625" customWidth="1"/>
  </cols>
  <sheetData>
    <row r="1" spans="1:31">
      <c r="A1" s="293" t="s">
        <v>4645</v>
      </c>
      <c r="B1" s="293" t="s">
        <v>4646</v>
      </c>
      <c r="C1" s="294" t="s">
        <v>4647</v>
      </c>
      <c r="D1" s="295" t="s">
        <v>17</v>
      </c>
      <c r="E1" s="295" t="s">
        <v>18</v>
      </c>
      <c r="F1" s="296" t="s">
        <v>4657</v>
      </c>
      <c r="G1" s="296" t="s">
        <v>4648</v>
      </c>
      <c r="H1" s="296" t="s">
        <v>4649</v>
      </c>
      <c r="I1" s="296" t="s">
        <v>4658</v>
      </c>
      <c r="J1" s="297" t="s">
        <v>254</v>
      </c>
      <c r="K1" s="297" t="s">
        <v>917</v>
      </c>
      <c r="L1" s="298" t="s">
        <v>4651</v>
      </c>
      <c r="M1" s="296" t="s">
        <v>4652</v>
      </c>
      <c r="N1" s="296" t="s">
        <v>4649</v>
      </c>
      <c r="O1" s="296" t="s">
        <v>4658</v>
      </c>
      <c r="P1" s="297" t="s">
        <v>254</v>
      </c>
      <c r="Q1" s="297" t="s">
        <v>917</v>
      </c>
      <c r="R1" s="299" t="s">
        <v>4653</v>
      </c>
      <c r="S1" s="296" t="s">
        <v>4652</v>
      </c>
      <c r="T1" s="296" t="s">
        <v>4649</v>
      </c>
      <c r="U1" s="296" t="s">
        <v>4658</v>
      </c>
      <c r="V1" s="297" t="s">
        <v>254</v>
      </c>
      <c r="W1" s="297" t="s">
        <v>917</v>
      </c>
      <c r="X1" s="300" t="s">
        <v>4653</v>
      </c>
      <c r="Y1" s="129"/>
      <c r="Z1" s="129"/>
      <c r="AA1" s="129"/>
      <c r="AB1" s="129"/>
      <c r="AC1" s="129"/>
      <c r="AD1" s="129"/>
      <c r="AE1" s="129"/>
    </row>
    <row r="2" spans="1:31">
      <c r="A2" s="293" t="s">
        <v>4654</v>
      </c>
      <c r="B2" s="293" t="s">
        <v>649</v>
      </c>
      <c r="C2" s="301">
        <v>2010</v>
      </c>
      <c r="D2" s="293">
        <v>1</v>
      </c>
      <c r="E2" s="293">
        <v>1</v>
      </c>
      <c r="F2" s="302" t="s">
        <v>4659</v>
      </c>
      <c r="G2" s="302">
        <v>2</v>
      </c>
      <c r="H2" s="302">
        <v>1</v>
      </c>
      <c r="I2" s="302">
        <v>0</v>
      </c>
      <c r="J2" s="302">
        <v>0</v>
      </c>
      <c r="K2" s="302">
        <v>0</v>
      </c>
      <c r="L2" s="303">
        <f t="shared" ref="L2:L4" si="0">SUM(G2:K2)</f>
        <v>3</v>
      </c>
      <c r="M2" s="293">
        <f t="shared" ref="M2:Q2" si="1">G2</f>
        <v>2</v>
      </c>
      <c r="N2" s="293">
        <f t="shared" si="1"/>
        <v>1</v>
      </c>
      <c r="O2" s="293">
        <f t="shared" si="1"/>
        <v>0</v>
      </c>
      <c r="P2" s="293">
        <f t="shared" si="1"/>
        <v>0</v>
      </c>
      <c r="Q2" s="293">
        <f t="shared" si="1"/>
        <v>0</v>
      </c>
      <c r="R2" s="304">
        <f t="shared" ref="R2:R73" si="2">SUM(M2:Q2)</f>
        <v>3</v>
      </c>
      <c r="S2" s="305">
        <f t="shared" ref="S2:S13" si="3">M2/SP1_IN</f>
        <v>2.7777777777777776E-2</v>
      </c>
      <c r="T2" s="305">
        <f t="shared" ref="T2:T13" si="4">N2/SP1_IN</f>
        <v>1.3888888888888888E-2</v>
      </c>
      <c r="U2" s="305">
        <f t="shared" ref="U2:U13" si="5">O2/SP1_IN</f>
        <v>0</v>
      </c>
      <c r="V2" s="305">
        <f t="shared" ref="V2:V13" si="6">P2/SP1_IN</f>
        <v>0</v>
      </c>
      <c r="W2" s="305">
        <f t="shared" ref="W2:W13" si="7">Q2/SP1_IN</f>
        <v>0</v>
      </c>
      <c r="X2" s="306">
        <f t="shared" ref="X2:X73" si="8">SUM(S2:W2)</f>
        <v>4.1666666666666664E-2</v>
      </c>
      <c r="Y2" s="129"/>
      <c r="Z2" s="129"/>
      <c r="AA2" s="129"/>
      <c r="AB2" s="129"/>
      <c r="AC2" s="129"/>
      <c r="AD2" s="129"/>
      <c r="AE2" s="129"/>
    </row>
    <row r="3" spans="1:31">
      <c r="A3" s="293" t="s">
        <v>4654</v>
      </c>
      <c r="B3" s="293" t="s">
        <v>649</v>
      </c>
      <c r="C3" s="301">
        <v>2010</v>
      </c>
      <c r="D3" s="293">
        <v>1</v>
      </c>
      <c r="E3" s="293">
        <v>2</v>
      </c>
      <c r="F3" s="302" t="s">
        <v>4660</v>
      </c>
      <c r="G3" s="302">
        <v>17</v>
      </c>
      <c r="H3" s="302">
        <v>0</v>
      </c>
      <c r="I3" s="302">
        <v>0</v>
      </c>
      <c r="J3" s="302">
        <v>0</v>
      </c>
      <c r="K3" s="302">
        <v>0</v>
      </c>
      <c r="L3" s="303">
        <f t="shared" si="0"/>
        <v>17</v>
      </c>
      <c r="M3" s="293">
        <f t="shared" ref="M3:Q3" si="9">M2+G3</f>
        <v>19</v>
      </c>
      <c r="N3" s="293">
        <f t="shared" si="9"/>
        <v>1</v>
      </c>
      <c r="O3" s="293">
        <f t="shared" si="9"/>
        <v>0</v>
      </c>
      <c r="P3" s="293">
        <f t="shared" si="9"/>
        <v>0</v>
      </c>
      <c r="Q3" s="293">
        <f t="shared" si="9"/>
        <v>0</v>
      </c>
      <c r="R3" s="304">
        <f t="shared" si="2"/>
        <v>20</v>
      </c>
      <c r="S3" s="305">
        <f t="shared" si="3"/>
        <v>0.2638888888888889</v>
      </c>
      <c r="T3" s="305">
        <f t="shared" si="4"/>
        <v>1.3888888888888888E-2</v>
      </c>
      <c r="U3" s="305">
        <f t="shared" si="5"/>
        <v>0</v>
      </c>
      <c r="V3" s="305">
        <f t="shared" si="6"/>
        <v>0</v>
      </c>
      <c r="W3" s="305">
        <f t="shared" si="7"/>
        <v>0</v>
      </c>
      <c r="X3" s="306">
        <f t="shared" si="8"/>
        <v>0.27777777777777779</v>
      </c>
      <c r="Y3" s="129"/>
      <c r="Z3" s="129"/>
      <c r="AA3" s="129"/>
      <c r="AB3" s="129"/>
      <c r="AC3" s="129"/>
      <c r="AD3" s="129"/>
      <c r="AE3" s="129"/>
    </row>
    <row r="4" spans="1:31">
      <c r="A4" s="293" t="s">
        <v>4654</v>
      </c>
      <c r="B4" s="293" t="s">
        <v>649</v>
      </c>
      <c r="C4" s="301">
        <v>2010</v>
      </c>
      <c r="D4" s="293">
        <v>1</v>
      </c>
      <c r="E4" s="293">
        <v>3</v>
      </c>
      <c r="F4" s="302" t="s">
        <v>26</v>
      </c>
      <c r="G4" s="302">
        <v>5</v>
      </c>
      <c r="H4" s="302">
        <v>0</v>
      </c>
      <c r="I4" s="302">
        <v>0</v>
      </c>
      <c r="J4" s="302">
        <v>1</v>
      </c>
      <c r="K4" s="302">
        <v>0</v>
      </c>
      <c r="L4" s="303">
        <f t="shared" si="0"/>
        <v>6</v>
      </c>
      <c r="M4" s="293">
        <f t="shared" ref="M4:Q4" si="10">M3+G4</f>
        <v>24</v>
      </c>
      <c r="N4" s="293">
        <f t="shared" si="10"/>
        <v>1</v>
      </c>
      <c r="O4" s="293">
        <f t="shared" si="10"/>
        <v>0</v>
      </c>
      <c r="P4" s="293">
        <f t="shared" si="10"/>
        <v>1</v>
      </c>
      <c r="Q4" s="293">
        <f t="shared" si="10"/>
        <v>0</v>
      </c>
      <c r="R4" s="304">
        <f t="shared" si="2"/>
        <v>26</v>
      </c>
      <c r="S4" s="305">
        <f t="shared" si="3"/>
        <v>0.33333333333333331</v>
      </c>
      <c r="T4" s="305">
        <f t="shared" si="4"/>
        <v>1.3888888888888888E-2</v>
      </c>
      <c r="U4" s="305">
        <f t="shared" si="5"/>
        <v>0</v>
      </c>
      <c r="V4" s="305">
        <f t="shared" si="6"/>
        <v>1.3888888888888888E-2</v>
      </c>
      <c r="W4" s="305">
        <f t="shared" si="7"/>
        <v>0</v>
      </c>
      <c r="X4" s="306">
        <f t="shared" si="8"/>
        <v>0.3611111111111111</v>
      </c>
      <c r="Y4" s="129"/>
      <c r="Z4" s="129"/>
      <c r="AA4" s="129"/>
      <c r="AB4" s="129"/>
      <c r="AC4" s="129"/>
      <c r="AD4" s="129"/>
      <c r="AE4" s="129"/>
    </row>
    <row r="5" spans="1:31">
      <c r="A5" s="293" t="s">
        <v>4654</v>
      </c>
      <c r="B5" s="293" t="s">
        <v>649</v>
      </c>
      <c r="C5" s="301">
        <v>2010</v>
      </c>
      <c r="D5" s="293">
        <v>1</v>
      </c>
      <c r="E5" s="293">
        <v>4</v>
      </c>
      <c r="F5" s="302" t="s">
        <v>4661</v>
      </c>
      <c r="G5" s="302">
        <v>5</v>
      </c>
      <c r="H5" s="302">
        <v>0</v>
      </c>
      <c r="I5" s="302">
        <v>0</v>
      </c>
      <c r="J5" s="302">
        <v>0</v>
      </c>
      <c r="K5" s="302">
        <v>0</v>
      </c>
      <c r="L5" s="303">
        <f t="shared" ref="L5:L19" si="11">SUM(G5:J5)</f>
        <v>5</v>
      </c>
      <c r="M5" s="293">
        <f t="shared" ref="M5:Q5" si="12">M4+G5</f>
        <v>29</v>
      </c>
      <c r="N5" s="293">
        <f t="shared" si="12"/>
        <v>1</v>
      </c>
      <c r="O5" s="293">
        <f t="shared" si="12"/>
        <v>0</v>
      </c>
      <c r="P5" s="293">
        <f t="shared" si="12"/>
        <v>1</v>
      </c>
      <c r="Q5" s="293">
        <f t="shared" si="12"/>
        <v>0</v>
      </c>
      <c r="R5" s="304">
        <f t="shared" si="2"/>
        <v>31</v>
      </c>
      <c r="S5" s="305">
        <f t="shared" si="3"/>
        <v>0.40277777777777779</v>
      </c>
      <c r="T5" s="305">
        <f t="shared" si="4"/>
        <v>1.3888888888888888E-2</v>
      </c>
      <c r="U5" s="305">
        <f t="shared" si="5"/>
        <v>0</v>
      </c>
      <c r="V5" s="305">
        <f t="shared" si="6"/>
        <v>1.3888888888888888E-2</v>
      </c>
      <c r="W5" s="305">
        <f t="shared" si="7"/>
        <v>0</v>
      </c>
      <c r="X5" s="306">
        <f t="shared" si="8"/>
        <v>0.43055555555555558</v>
      </c>
      <c r="Y5" s="129"/>
      <c r="Z5" s="129"/>
      <c r="AA5" s="129"/>
      <c r="AB5" s="129"/>
      <c r="AC5" s="129"/>
      <c r="AD5" s="129"/>
      <c r="AE5" s="129"/>
    </row>
    <row r="6" spans="1:31">
      <c r="A6" s="293" t="s">
        <v>4654</v>
      </c>
      <c r="B6" s="293" t="s">
        <v>649</v>
      </c>
      <c r="C6" s="301">
        <v>2010</v>
      </c>
      <c r="D6" s="293">
        <v>1</v>
      </c>
      <c r="E6" s="293">
        <v>5</v>
      </c>
      <c r="F6" s="302" t="s">
        <v>4662</v>
      </c>
      <c r="G6" s="302">
        <v>4</v>
      </c>
      <c r="H6" s="302">
        <v>1</v>
      </c>
      <c r="I6" s="302">
        <v>0</v>
      </c>
      <c r="J6" s="302">
        <v>0</v>
      </c>
      <c r="K6" s="302">
        <v>0</v>
      </c>
      <c r="L6" s="303">
        <f t="shared" si="11"/>
        <v>5</v>
      </c>
      <c r="M6" s="293">
        <f t="shared" ref="M6:Q6" si="13">M5+G6</f>
        <v>33</v>
      </c>
      <c r="N6" s="293">
        <f t="shared" si="13"/>
        <v>2</v>
      </c>
      <c r="O6" s="293">
        <f t="shared" si="13"/>
        <v>0</v>
      </c>
      <c r="P6" s="293">
        <f t="shared" si="13"/>
        <v>1</v>
      </c>
      <c r="Q6" s="293">
        <f t="shared" si="13"/>
        <v>0</v>
      </c>
      <c r="R6" s="304">
        <f t="shared" si="2"/>
        <v>36</v>
      </c>
      <c r="S6" s="305">
        <f t="shared" si="3"/>
        <v>0.45833333333333331</v>
      </c>
      <c r="T6" s="305">
        <f t="shared" si="4"/>
        <v>2.7777777777777776E-2</v>
      </c>
      <c r="U6" s="305">
        <f t="shared" si="5"/>
        <v>0</v>
      </c>
      <c r="V6" s="305">
        <f t="shared" si="6"/>
        <v>1.3888888888888888E-2</v>
      </c>
      <c r="W6" s="305">
        <f t="shared" si="7"/>
        <v>0</v>
      </c>
      <c r="X6" s="306">
        <f t="shared" si="8"/>
        <v>0.5</v>
      </c>
      <c r="Y6" s="129"/>
      <c r="Z6" s="129"/>
      <c r="AA6" s="129"/>
      <c r="AB6" s="129"/>
      <c r="AC6" s="129"/>
      <c r="AD6" s="129"/>
      <c r="AE6" s="129"/>
    </row>
    <row r="7" spans="1:31">
      <c r="A7" s="293" t="s">
        <v>4654</v>
      </c>
      <c r="B7" s="293" t="s">
        <v>649</v>
      </c>
      <c r="C7" s="301">
        <v>2010</v>
      </c>
      <c r="D7" s="293">
        <v>1</v>
      </c>
      <c r="E7" s="293">
        <v>6</v>
      </c>
      <c r="F7" s="302" t="s">
        <v>4663</v>
      </c>
      <c r="G7" s="302">
        <v>6</v>
      </c>
      <c r="H7" s="302">
        <v>1</v>
      </c>
      <c r="I7" s="302">
        <v>0</v>
      </c>
      <c r="J7" s="302">
        <v>0</v>
      </c>
      <c r="K7" s="302">
        <v>0</v>
      </c>
      <c r="L7" s="303">
        <f t="shared" si="11"/>
        <v>7</v>
      </c>
      <c r="M7" s="293">
        <f t="shared" ref="M7:Q7" si="14">M6+G7</f>
        <v>39</v>
      </c>
      <c r="N7" s="293">
        <f t="shared" si="14"/>
        <v>3</v>
      </c>
      <c r="O7" s="293">
        <f t="shared" si="14"/>
        <v>0</v>
      </c>
      <c r="P7" s="293">
        <f t="shared" si="14"/>
        <v>1</v>
      </c>
      <c r="Q7" s="293">
        <f t="shared" si="14"/>
        <v>0</v>
      </c>
      <c r="R7" s="304">
        <f t="shared" si="2"/>
        <v>43</v>
      </c>
      <c r="S7" s="305">
        <f t="shared" si="3"/>
        <v>0.54166666666666663</v>
      </c>
      <c r="T7" s="305">
        <f t="shared" si="4"/>
        <v>4.1666666666666664E-2</v>
      </c>
      <c r="U7" s="305">
        <f t="shared" si="5"/>
        <v>0</v>
      </c>
      <c r="V7" s="305">
        <f t="shared" si="6"/>
        <v>1.3888888888888888E-2</v>
      </c>
      <c r="W7" s="305">
        <f t="shared" si="7"/>
        <v>0</v>
      </c>
      <c r="X7" s="306">
        <f t="shared" si="8"/>
        <v>0.5972222222222221</v>
      </c>
      <c r="Y7" s="129"/>
      <c r="Z7" s="129"/>
      <c r="AA7" s="129"/>
      <c r="AB7" s="129"/>
      <c r="AC7" s="129"/>
      <c r="AD7" s="129"/>
      <c r="AE7" s="129"/>
    </row>
    <row r="8" spans="1:31">
      <c r="A8" s="293" t="s">
        <v>4654</v>
      </c>
      <c r="B8" s="293" t="s">
        <v>649</v>
      </c>
      <c r="C8" s="301">
        <v>2010</v>
      </c>
      <c r="D8" s="293">
        <v>1</v>
      </c>
      <c r="E8" s="293">
        <v>7</v>
      </c>
      <c r="F8" s="302" t="s">
        <v>4664</v>
      </c>
      <c r="G8" s="302">
        <v>2</v>
      </c>
      <c r="H8" s="302">
        <v>0</v>
      </c>
      <c r="I8" s="302">
        <v>0</v>
      </c>
      <c r="J8" s="302">
        <v>0</v>
      </c>
      <c r="K8" s="302">
        <v>0</v>
      </c>
      <c r="L8" s="303">
        <f t="shared" si="11"/>
        <v>2</v>
      </c>
      <c r="M8" s="293">
        <f t="shared" ref="M8:Q8" si="15">M7+G8</f>
        <v>41</v>
      </c>
      <c r="N8" s="293">
        <f t="shared" si="15"/>
        <v>3</v>
      </c>
      <c r="O8" s="293">
        <f t="shared" si="15"/>
        <v>0</v>
      </c>
      <c r="P8" s="293">
        <f t="shared" si="15"/>
        <v>1</v>
      </c>
      <c r="Q8" s="293">
        <f t="shared" si="15"/>
        <v>0</v>
      </c>
      <c r="R8" s="304">
        <f t="shared" si="2"/>
        <v>45</v>
      </c>
      <c r="S8" s="305">
        <f t="shared" si="3"/>
        <v>0.56944444444444442</v>
      </c>
      <c r="T8" s="305">
        <f t="shared" si="4"/>
        <v>4.1666666666666664E-2</v>
      </c>
      <c r="U8" s="305">
        <f t="shared" si="5"/>
        <v>0</v>
      </c>
      <c r="V8" s="305">
        <f t="shared" si="6"/>
        <v>1.3888888888888888E-2</v>
      </c>
      <c r="W8" s="305">
        <f t="shared" si="7"/>
        <v>0</v>
      </c>
      <c r="X8" s="306">
        <f t="shared" si="8"/>
        <v>0.62499999999999989</v>
      </c>
      <c r="Y8" s="129"/>
      <c r="Z8" s="129"/>
      <c r="AA8" s="129"/>
      <c r="AB8" s="129"/>
      <c r="AC8" s="129"/>
      <c r="AD8" s="129"/>
      <c r="AE8" s="129"/>
    </row>
    <row r="9" spans="1:31">
      <c r="A9" s="293" t="s">
        <v>4654</v>
      </c>
      <c r="B9" s="293" t="s">
        <v>649</v>
      </c>
      <c r="C9" s="301">
        <v>2010</v>
      </c>
      <c r="D9" s="293">
        <v>1</v>
      </c>
      <c r="E9" s="293">
        <v>8</v>
      </c>
      <c r="F9" s="302" t="s">
        <v>4665</v>
      </c>
      <c r="G9" s="302">
        <v>3</v>
      </c>
      <c r="H9" s="302">
        <v>0</v>
      </c>
      <c r="I9" s="302">
        <v>0</v>
      </c>
      <c r="J9" s="302">
        <v>0</v>
      </c>
      <c r="K9" s="302">
        <v>0</v>
      </c>
      <c r="L9" s="303">
        <f t="shared" si="11"/>
        <v>3</v>
      </c>
      <c r="M9" s="293">
        <f t="shared" ref="M9:Q9" si="16">M8+G9</f>
        <v>44</v>
      </c>
      <c r="N9" s="293">
        <f t="shared" si="16"/>
        <v>3</v>
      </c>
      <c r="O9" s="293">
        <f t="shared" si="16"/>
        <v>0</v>
      </c>
      <c r="P9" s="293">
        <f t="shared" si="16"/>
        <v>1</v>
      </c>
      <c r="Q9" s="293">
        <f t="shared" si="16"/>
        <v>0</v>
      </c>
      <c r="R9" s="304">
        <f t="shared" si="2"/>
        <v>48</v>
      </c>
      <c r="S9" s="305">
        <f t="shared" si="3"/>
        <v>0.61111111111111116</v>
      </c>
      <c r="T9" s="305">
        <f t="shared" si="4"/>
        <v>4.1666666666666664E-2</v>
      </c>
      <c r="U9" s="305">
        <f t="shared" si="5"/>
        <v>0</v>
      </c>
      <c r="V9" s="305">
        <f t="shared" si="6"/>
        <v>1.3888888888888888E-2</v>
      </c>
      <c r="W9" s="305">
        <f t="shared" si="7"/>
        <v>0</v>
      </c>
      <c r="X9" s="306">
        <f t="shared" si="8"/>
        <v>0.66666666666666663</v>
      </c>
      <c r="Y9" s="129"/>
      <c r="Z9" s="129"/>
      <c r="AA9" s="129"/>
      <c r="AB9" s="129"/>
      <c r="AC9" s="129"/>
      <c r="AD9" s="129"/>
      <c r="AE9" s="129"/>
    </row>
    <row r="10" spans="1:31">
      <c r="A10" s="293" t="s">
        <v>4654</v>
      </c>
      <c r="B10" s="293" t="s">
        <v>649</v>
      </c>
      <c r="C10" s="301">
        <v>2010</v>
      </c>
      <c r="D10" s="293">
        <v>1</v>
      </c>
      <c r="E10" s="293">
        <v>9</v>
      </c>
      <c r="F10" s="302" t="s">
        <v>4666</v>
      </c>
      <c r="G10" s="302">
        <v>1</v>
      </c>
      <c r="H10" s="302">
        <v>0</v>
      </c>
      <c r="I10" s="302">
        <v>0</v>
      </c>
      <c r="J10" s="302">
        <v>0</v>
      </c>
      <c r="K10" s="302">
        <v>0</v>
      </c>
      <c r="L10" s="303">
        <f t="shared" si="11"/>
        <v>1</v>
      </c>
      <c r="M10" s="293">
        <f t="shared" ref="M10:Q10" si="17">M9+G10</f>
        <v>45</v>
      </c>
      <c r="N10" s="293">
        <f t="shared" si="17"/>
        <v>3</v>
      </c>
      <c r="O10" s="293">
        <f t="shared" si="17"/>
        <v>0</v>
      </c>
      <c r="P10" s="293">
        <f t="shared" si="17"/>
        <v>1</v>
      </c>
      <c r="Q10" s="293">
        <f t="shared" si="17"/>
        <v>0</v>
      </c>
      <c r="R10" s="304">
        <f t="shared" si="2"/>
        <v>49</v>
      </c>
      <c r="S10" s="305">
        <f t="shared" si="3"/>
        <v>0.625</v>
      </c>
      <c r="T10" s="305">
        <f t="shared" si="4"/>
        <v>4.1666666666666664E-2</v>
      </c>
      <c r="U10" s="305">
        <f t="shared" si="5"/>
        <v>0</v>
      </c>
      <c r="V10" s="305">
        <f t="shared" si="6"/>
        <v>1.3888888888888888E-2</v>
      </c>
      <c r="W10" s="305">
        <f t="shared" si="7"/>
        <v>0</v>
      </c>
      <c r="X10" s="306">
        <f t="shared" si="8"/>
        <v>0.68055555555555547</v>
      </c>
      <c r="Y10" s="129"/>
      <c r="Z10" s="129"/>
      <c r="AA10" s="129"/>
      <c r="AB10" s="129"/>
      <c r="AC10" s="129"/>
      <c r="AD10" s="129"/>
      <c r="AE10" s="129"/>
    </row>
    <row r="11" spans="1:31">
      <c r="A11" s="293" t="s">
        <v>4654</v>
      </c>
      <c r="B11" s="293" t="s">
        <v>649</v>
      </c>
      <c r="C11" s="301">
        <v>2010</v>
      </c>
      <c r="D11" s="293">
        <v>1</v>
      </c>
      <c r="E11" s="293">
        <v>10</v>
      </c>
      <c r="F11" s="302" t="s">
        <v>4667</v>
      </c>
      <c r="G11" s="302">
        <v>0</v>
      </c>
      <c r="H11" s="302">
        <v>0</v>
      </c>
      <c r="I11" s="302">
        <v>0</v>
      </c>
      <c r="J11" s="302">
        <v>0</v>
      </c>
      <c r="K11" s="302">
        <v>0</v>
      </c>
      <c r="L11" s="303">
        <f t="shared" si="11"/>
        <v>0</v>
      </c>
      <c r="M11" s="293">
        <f t="shared" ref="M11:Q11" si="18">M10+G11</f>
        <v>45</v>
      </c>
      <c r="N11" s="293">
        <f t="shared" si="18"/>
        <v>3</v>
      </c>
      <c r="O11" s="293">
        <f t="shared" si="18"/>
        <v>0</v>
      </c>
      <c r="P11" s="293">
        <f t="shared" si="18"/>
        <v>1</v>
      </c>
      <c r="Q11" s="293">
        <f t="shared" si="18"/>
        <v>0</v>
      </c>
      <c r="R11" s="304">
        <f t="shared" si="2"/>
        <v>49</v>
      </c>
      <c r="S11" s="305">
        <f t="shared" si="3"/>
        <v>0.625</v>
      </c>
      <c r="T11" s="305">
        <f t="shared" si="4"/>
        <v>4.1666666666666664E-2</v>
      </c>
      <c r="U11" s="305">
        <f t="shared" si="5"/>
        <v>0</v>
      </c>
      <c r="V11" s="305">
        <f t="shared" si="6"/>
        <v>1.3888888888888888E-2</v>
      </c>
      <c r="W11" s="305">
        <f t="shared" si="7"/>
        <v>0</v>
      </c>
      <c r="X11" s="306">
        <f t="shared" si="8"/>
        <v>0.68055555555555547</v>
      </c>
      <c r="Y11" s="129"/>
      <c r="Z11" s="129"/>
      <c r="AA11" s="129"/>
      <c r="AB11" s="129"/>
      <c r="AC11" s="129"/>
      <c r="AD11" s="129"/>
      <c r="AE11" s="129"/>
    </row>
    <row r="12" spans="1:31">
      <c r="A12" s="293" t="s">
        <v>4654</v>
      </c>
      <c r="B12" s="293" t="s">
        <v>649</v>
      </c>
      <c r="C12" s="301">
        <v>2010</v>
      </c>
      <c r="D12" s="293">
        <v>1</v>
      </c>
      <c r="E12" s="293">
        <v>11</v>
      </c>
      <c r="F12" s="302" t="s">
        <v>4668</v>
      </c>
      <c r="G12" s="302">
        <v>1</v>
      </c>
      <c r="H12" s="302">
        <v>0</v>
      </c>
      <c r="I12" s="302">
        <v>0</v>
      </c>
      <c r="J12" s="302">
        <v>2</v>
      </c>
      <c r="K12" s="302">
        <v>0</v>
      </c>
      <c r="L12" s="303">
        <f t="shared" si="11"/>
        <v>3</v>
      </c>
      <c r="M12" s="293">
        <f t="shared" ref="M12:Q12" si="19">M11+G12</f>
        <v>46</v>
      </c>
      <c r="N12" s="293">
        <f t="shared" si="19"/>
        <v>3</v>
      </c>
      <c r="O12" s="293">
        <f t="shared" si="19"/>
        <v>0</v>
      </c>
      <c r="P12" s="293">
        <f t="shared" si="19"/>
        <v>3</v>
      </c>
      <c r="Q12" s="293">
        <f t="shared" si="19"/>
        <v>0</v>
      </c>
      <c r="R12" s="304">
        <f t="shared" si="2"/>
        <v>52</v>
      </c>
      <c r="S12" s="305">
        <f t="shared" si="3"/>
        <v>0.63888888888888884</v>
      </c>
      <c r="T12" s="305">
        <f t="shared" si="4"/>
        <v>4.1666666666666664E-2</v>
      </c>
      <c r="U12" s="305">
        <f t="shared" si="5"/>
        <v>0</v>
      </c>
      <c r="V12" s="305">
        <f t="shared" si="6"/>
        <v>4.1666666666666664E-2</v>
      </c>
      <c r="W12" s="305">
        <f t="shared" si="7"/>
        <v>0</v>
      </c>
      <c r="X12" s="306">
        <f t="shared" si="8"/>
        <v>0.7222222222222221</v>
      </c>
      <c r="Y12" s="129"/>
      <c r="Z12" s="129"/>
      <c r="AA12" s="129"/>
      <c r="AB12" s="129"/>
      <c r="AC12" s="129"/>
      <c r="AD12" s="129"/>
      <c r="AE12" s="129"/>
    </row>
    <row r="13" spans="1:31">
      <c r="A13" s="293" t="s">
        <v>4654</v>
      </c>
      <c r="B13" s="293" t="s">
        <v>649</v>
      </c>
      <c r="C13" s="301">
        <v>2010</v>
      </c>
      <c r="D13" s="293">
        <v>1</v>
      </c>
      <c r="E13" s="293">
        <v>12</v>
      </c>
      <c r="F13" s="302" t="s">
        <v>4669</v>
      </c>
      <c r="G13" s="302">
        <v>0</v>
      </c>
      <c r="H13" s="302">
        <v>0</v>
      </c>
      <c r="I13" s="302">
        <v>0</v>
      </c>
      <c r="J13" s="302">
        <v>2</v>
      </c>
      <c r="K13" s="302">
        <v>0</v>
      </c>
      <c r="L13" s="303">
        <f t="shared" si="11"/>
        <v>2</v>
      </c>
      <c r="M13" s="293">
        <f t="shared" ref="M13:O13" si="20">M12+G13</f>
        <v>46</v>
      </c>
      <c r="N13" s="293">
        <f t="shared" si="20"/>
        <v>3</v>
      </c>
      <c r="O13" s="293">
        <f t="shared" si="20"/>
        <v>0</v>
      </c>
      <c r="P13" s="293">
        <v>5</v>
      </c>
      <c r="Q13" s="293">
        <f>Q12+K13</f>
        <v>0</v>
      </c>
      <c r="R13" s="304">
        <f t="shared" si="2"/>
        <v>54</v>
      </c>
      <c r="S13" s="305">
        <f t="shared" si="3"/>
        <v>0.63888888888888884</v>
      </c>
      <c r="T13" s="305">
        <f t="shared" si="4"/>
        <v>4.1666666666666664E-2</v>
      </c>
      <c r="U13" s="305">
        <f t="shared" si="5"/>
        <v>0</v>
      </c>
      <c r="V13" s="305">
        <f t="shared" si="6"/>
        <v>6.9444444444444448E-2</v>
      </c>
      <c r="W13" s="305">
        <f t="shared" si="7"/>
        <v>0</v>
      </c>
      <c r="X13" s="306">
        <f t="shared" si="8"/>
        <v>0.74999999999999989</v>
      </c>
      <c r="Y13" s="129"/>
      <c r="Z13" s="129"/>
      <c r="AA13" s="129"/>
      <c r="AB13" s="129"/>
      <c r="AC13" s="129"/>
      <c r="AD13" s="129"/>
      <c r="AE13" s="129"/>
    </row>
    <row r="14" spans="1:31">
      <c r="A14" s="293" t="s">
        <v>4655</v>
      </c>
      <c r="B14" s="293" t="s">
        <v>649</v>
      </c>
      <c r="C14" s="301">
        <v>2014</v>
      </c>
      <c r="D14" s="293">
        <v>1</v>
      </c>
      <c r="E14" s="293">
        <v>1</v>
      </c>
      <c r="F14" s="302" t="s">
        <v>4659</v>
      </c>
      <c r="G14" s="302">
        <v>37</v>
      </c>
      <c r="H14" s="302">
        <v>4</v>
      </c>
      <c r="I14" s="302">
        <v>0</v>
      </c>
      <c r="J14" s="302">
        <v>0</v>
      </c>
      <c r="K14" s="302">
        <v>0</v>
      </c>
      <c r="L14" s="303">
        <f t="shared" si="11"/>
        <v>41</v>
      </c>
      <c r="M14" s="293">
        <f t="shared" ref="M14:Q14" si="21">G14</f>
        <v>37</v>
      </c>
      <c r="N14" s="293">
        <f t="shared" si="21"/>
        <v>4</v>
      </c>
      <c r="O14" s="293">
        <f t="shared" si="21"/>
        <v>0</v>
      </c>
      <c r="P14" s="293">
        <f t="shared" si="21"/>
        <v>0</v>
      </c>
      <c r="Q14" s="293">
        <f t="shared" si="21"/>
        <v>0</v>
      </c>
      <c r="R14" s="304">
        <f t="shared" si="2"/>
        <v>41</v>
      </c>
      <c r="S14" s="305">
        <f t="shared" ref="S14:S25" si="22">M14/MB2_IN</f>
        <v>0.44047619047619047</v>
      </c>
      <c r="T14" s="305">
        <f t="shared" ref="T14:T25" si="23">N14/MB2_IN</f>
        <v>4.7619047619047616E-2</v>
      </c>
      <c r="U14" s="305">
        <f t="shared" ref="U14:U25" si="24">O14/MB2_IN</f>
        <v>0</v>
      </c>
      <c r="V14" s="305">
        <f t="shared" ref="V14:V25" si="25">P14/MB2_IN</f>
        <v>0</v>
      </c>
      <c r="W14" s="305">
        <f t="shared" ref="W14:W25" si="26">Q14/MB2_IN</f>
        <v>0</v>
      </c>
      <c r="X14" s="306">
        <f t="shared" si="8"/>
        <v>0.48809523809523808</v>
      </c>
      <c r="Y14" s="129"/>
      <c r="Z14" s="129"/>
      <c r="AA14" s="129"/>
      <c r="AB14" s="129"/>
      <c r="AC14" s="129"/>
      <c r="AD14" s="129"/>
      <c r="AE14" s="129"/>
    </row>
    <row r="15" spans="1:31">
      <c r="A15" s="293" t="s">
        <v>4655</v>
      </c>
      <c r="B15" s="293" t="s">
        <v>649</v>
      </c>
      <c r="C15" s="301">
        <v>2014</v>
      </c>
      <c r="D15" s="293">
        <v>1</v>
      </c>
      <c r="E15" s="293">
        <v>2</v>
      </c>
      <c r="F15" s="302" t="s">
        <v>4660</v>
      </c>
      <c r="G15" s="302">
        <v>14</v>
      </c>
      <c r="H15" s="302">
        <v>4</v>
      </c>
      <c r="I15" s="302">
        <v>0</v>
      </c>
      <c r="J15" s="302">
        <v>0</v>
      </c>
      <c r="K15" s="302">
        <v>0</v>
      </c>
      <c r="L15" s="303">
        <f t="shared" si="11"/>
        <v>18</v>
      </c>
      <c r="M15" s="293">
        <f t="shared" ref="M15:Q15" si="27">M14+G15</f>
        <v>51</v>
      </c>
      <c r="N15" s="293">
        <f t="shared" si="27"/>
        <v>8</v>
      </c>
      <c r="O15" s="293">
        <f t="shared" si="27"/>
        <v>0</v>
      </c>
      <c r="P15" s="293">
        <f t="shared" si="27"/>
        <v>0</v>
      </c>
      <c r="Q15" s="293">
        <f t="shared" si="27"/>
        <v>0</v>
      </c>
      <c r="R15" s="304">
        <f t="shared" si="2"/>
        <v>59</v>
      </c>
      <c r="S15" s="305">
        <f t="shared" si="22"/>
        <v>0.6071428571428571</v>
      </c>
      <c r="T15" s="305">
        <f t="shared" si="23"/>
        <v>9.5238095238095233E-2</v>
      </c>
      <c r="U15" s="305">
        <f t="shared" si="24"/>
        <v>0</v>
      </c>
      <c r="V15" s="305">
        <f t="shared" si="25"/>
        <v>0</v>
      </c>
      <c r="W15" s="305">
        <f t="shared" si="26"/>
        <v>0</v>
      </c>
      <c r="X15" s="306">
        <f t="shared" si="8"/>
        <v>0.70238095238095233</v>
      </c>
      <c r="Y15" s="129"/>
      <c r="Z15" s="129"/>
      <c r="AA15" s="129"/>
      <c r="AB15" s="129"/>
      <c r="AC15" s="129"/>
      <c r="AD15" s="129"/>
      <c r="AE15" s="129"/>
    </row>
    <row r="16" spans="1:31">
      <c r="A16" s="293" t="s">
        <v>4655</v>
      </c>
      <c r="B16" s="293" t="s">
        <v>649</v>
      </c>
      <c r="C16" s="301">
        <v>2014</v>
      </c>
      <c r="D16" s="293">
        <v>1</v>
      </c>
      <c r="E16" s="293">
        <v>3</v>
      </c>
      <c r="F16" s="302" t="s">
        <v>26</v>
      </c>
      <c r="G16" s="302">
        <v>1</v>
      </c>
      <c r="H16" s="302">
        <v>0</v>
      </c>
      <c r="I16" s="302">
        <v>0</v>
      </c>
      <c r="J16" s="302">
        <v>0</v>
      </c>
      <c r="K16" s="302">
        <v>0</v>
      </c>
      <c r="L16" s="303">
        <f t="shared" si="11"/>
        <v>1</v>
      </c>
      <c r="M16" s="293">
        <f t="shared" ref="M16:Q16" si="28">M15+G16</f>
        <v>52</v>
      </c>
      <c r="N16" s="293">
        <f t="shared" si="28"/>
        <v>8</v>
      </c>
      <c r="O16" s="293">
        <f t="shared" si="28"/>
        <v>0</v>
      </c>
      <c r="P16" s="293">
        <f t="shared" si="28"/>
        <v>0</v>
      </c>
      <c r="Q16" s="293">
        <f t="shared" si="28"/>
        <v>0</v>
      </c>
      <c r="R16" s="304">
        <f t="shared" si="2"/>
        <v>60</v>
      </c>
      <c r="S16" s="305">
        <f t="shared" si="22"/>
        <v>0.61904761904761907</v>
      </c>
      <c r="T16" s="305">
        <f t="shared" si="23"/>
        <v>9.5238095238095233E-2</v>
      </c>
      <c r="U16" s="305">
        <f t="shared" si="24"/>
        <v>0</v>
      </c>
      <c r="V16" s="305">
        <f t="shared" si="25"/>
        <v>0</v>
      </c>
      <c r="W16" s="305">
        <f t="shared" si="26"/>
        <v>0</v>
      </c>
      <c r="X16" s="306">
        <f t="shared" si="8"/>
        <v>0.7142857142857143</v>
      </c>
      <c r="Y16" s="129"/>
      <c r="Z16" s="129"/>
      <c r="AA16" s="129"/>
      <c r="AB16" s="129"/>
      <c r="AC16" s="129"/>
      <c r="AD16" s="129"/>
      <c r="AE16" s="129"/>
    </row>
    <row r="17" spans="1:31">
      <c r="A17" s="293" t="s">
        <v>4655</v>
      </c>
      <c r="B17" s="293" t="s">
        <v>649</v>
      </c>
      <c r="C17" s="301">
        <v>2014</v>
      </c>
      <c r="D17" s="293">
        <v>1</v>
      </c>
      <c r="E17" s="293">
        <v>4</v>
      </c>
      <c r="F17" s="302" t="s">
        <v>4661</v>
      </c>
      <c r="G17" s="302">
        <v>2</v>
      </c>
      <c r="H17" s="302">
        <v>5</v>
      </c>
      <c r="I17" s="302">
        <v>0</v>
      </c>
      <c r="J17" s="302">
        <v>0</v>
      </c>
      <c r="K17" s="302">
        <v>0</v>
      </c>
      <c r="L17" s="303">
        <f t="shared" si="11"/>
        <v>7</v>
      </c>
      <c r="M17" s="293">
        <f t="shared" ref="M17:Q17" si="29">M16+G17</f>
        <v>54</v>
      </c>
      <c r="N17" s="293">
        <f t="shared" si="29"/>
        <v>13</v>
      </c>
      <c r="O17" s="293">
        <f t="shared" si="29"/>
        <v>0</v>
      </c>
      <c r="P17" s="293">
        <f t="shared" si="29"/>
        <v>0</v>
      </c>
      <c r="Q17" s="293">
        <f t="shared" si="29"/>
        <v>0</v>
      </c>
      <c r="R17" s="304">
        <f t="shared" si="2"/>
        <v>67</v>
      </c>
      <c r="S17" s="305">
        <f t="shared" si="22"/>
        <v>0.6428571428571429</v>
      </c>
      <c r="T17" s="305">
        <f t="shared" si="23"/>
        <v>0.15476190476190477</v>
      </c>
      <c r="U17" s="305">
        <f t="shared" si="24"/>
        <v>0</v>
      </c>
      <c r="V17" s="305">
        <f t="shared" si="25"/>
        <v>0</v>
      </c>
      <c r="W17" s="305">
        <f t="shared" si="26"/>
        <v>0</v>
      </c>
      <c r="X17" s="306">
        <f t="shared" si="8"/>
        <v>0.79761904761904767</v>
      </c>
      <c r="Y17" s="129"/>
      <c r="Z17" s="129"/>
      <c r="AA17" s="129"/>
      <c r="AB17" s="129"/>
      <c r="AC17" s="129"/>
      <c r="AD17" s="129"/>
      <c r="AE17" s="129"/>
    </row>
    <row r="18" spans="1:31">
      <c r="A18" s="293" t="s">
        <v>4655</v>
      </c>
      <c r="B18" s="293" t="s">
        <v>649</v>
      </c>
      <c r="C18" s="301">
        <v>2014</v>
      </c>
      <c r="D18" s="293">
        <v>1</v>
      </c>
      <c r="E18" s="293">
        <v>5</v>
      </c>
      <c r="F18" s="302" t="s">
        <v>4662</v>
      </c>
      <c r="G18" s="302">
        <v>0</v>
      </c>
      <c r="H18" s="302">
        <v>0</v>
      </c>
      <c r="I18" s="302">
        <v>0</v>
      </c>
      <c r="J18" s="302">
        <v>1</v>
      </c>
      <c r="K18" s="302">
        <v>0</v>
      </c>
      <c r="L18" s="303">
        <f t="shared" si="11"/>
        <v>1</v>
      </c>
      <c r="M18" s="293">
        <f t="shared" ref="M18:Q18" si="30">M17+G18</f>
        <v>54</v>
      </c>
      <c r="N18" s="293">
        <f t="shared" si="30"/>
        <v>13</v>
      </c>
      <c r="O18" s="293">
        <f t="shared" si="30"/>
        <v>0</v>
      </c>
      <c r="P18" s="293">
        <f t="shared" si="30"/>
        <v>1</v>
      </c>
      <c r="Q18" s="293">
        <f t="shared" si="30"/>
        <v>0</v>
      </c>
      <c r="R18" s="304">
        <f t="shared" si="2"/>
        <v>68</v>
      </c>
      <c r="S18" s="305">
        <f t="shared" si="22"/>
        <v>0.6428571428571429</v>
      </c>
      <c r="T18" s="305">
        <f t="shared" si="23"/>
        <v>0.15476190476190477</v>
      </c>
      <c r="U18" s="305">
        <f t="shared" si="24"/>
        <v>0</v>
      </c>
      <c r="V18" s="305">
        <f t="shared" si="25"/>
        <v>1.1904761904761904E-2</v>
      </c>
      <c r="W18" s="305">
        <f t="shared" si="26"/>
        <v>0</v>
      </c>
      <c r="X18" s="306">
        <f t="shared" si="8"/>
        <v>0.80952380952380953</v>
      </c>
      <c r="Y18" s="129"/>
      <c r="Z18" s="129"/>
      <c r="AA18" s="129"/>
      <c r="AB18" s="129"/>
      <c r="AC18" s="129"/>
      <c r="AD18" s="129"/>
      <c r="AE18" s="129"/>
    </row>
    <row r="19" spans="1:31">
      <c r="A19" s="293" t="s">
        <v>4655</v>
      </c>
      <c r="B19" s="293" t="s">
        <v>649</v>
      </c>
      <c r="C19" s="301">
        <v>2014</v>
      </c>
      <c r="D19" s="293">
        <v>1</v>
      </c>
      <c r="E19" s="293">
        <v>6</v>
      </c>
      <c r="F19" s="302" t="s">
        <v>4663</v>
      </c>
      <c r="G19" s="302">
        <v>0</v>
      </c>
      <c r="H19" s="302">
        <v>0</v>
      </c>
      <c r="I19" s="302">
        <v>0</v>
      </c>
      <c r="J19" s="302">
        <v>1</v>
      </c>
      <c r="K19" s="302">
        <v>0</v>
      </c>
      <c r="L19" s="303">
        <f t="shared" si="11"/>
        <v>1</v>
      </c>
      <c r="M19" s="293">
        <f t="shared" ref="M19:Q19" si="31">M18+G19</f>
        <v>54</v>
      </c>
      <c r="N19" s="293">
        <f t="shared" si="31"/>
        <v>13</v>
      </c>
      <c r="O19" s="293">
        <f t="shared" si="31"/>
        <v>0</v>
      </c>
      <c r="P19" s="293">
        <f t="shared" si="31"/>
        <v>2</v>
      </c>
      <c r="Q19" s="293">
        <f t="shared" si="31"/>
        <v>0</v>
      </c>
      <c r="R19" s="304">
        <f t="shared" si="2"/>
        <v>69</v>
      </c>
      <c r="S19" s="305">
        <f t="shared" si="22"/>
        <v>0.6428571428571429</v>
      </c>
      <c r="T19" s="305">
        <f t="shared" si="23"/>
        <v>0.15476190476190477</v>
      </c>
      <c r="U19" s="305">
        <f t="shared" si="24"/>
        <v>0</v>
      </c>
      <c r="V19" s="305">
        <f t="shared" si="25"/>
        <v>2.3809523809523808E-2</v>
      </c>
      <c r="W19" s="305">
        <f t="shared" si="26"/>
        <v>0</v>
      </c>
      <c r="X19" s="306">
        <f t="shared" si="8"/>
        <v>0.82142857142857151</v>
      </c>
      <c r="Y19" s="129"/>
      <c r="Z19" s="129"/>
      <c r="AA19" s="129"/>
      <c r="AB19" s="129"/>
      <c r="AC19" s="129"/>
      <c r="AD19" s="129"/>
      <c r="AE19" s="129"/>
    </row>
    <row r="20" spans="1:31">
      <c r="A20" s="293" t="s">
        <v>4655</v>
      </c>
      <c r="B20" s="293" t="s">
        <v>649</v>
      </c>
      <c r="C20" s="301">
        <v>2014</v>
      </c>
      <c r="D20" s="293">
        <v>1</v>
      </c>
      <c r="E20" s="293">
        <v>7</v>
      </c>
      <c r="F20" s="302" t="s">
        <v>4664</v>
      </c>
      <c r="G20" s="302">
        <v>0</v>
      </c>
      <c r="H20" s="302">
        <v>0</v>
      </c>
      <c r="I20" s="302">
        <v>0</v>
      </c>
      <c r="J20" s="302">
        <v>0</v>
      </c>
      <c r="K20" s="302">
        <v>0</v>
      </c>
      <c r="L20" s="303">
        <f t="shared" ref="L20:L73" si="32">SUM(G20:K20)</f>
        <v>0</v>
      </c>
      <c r="M20" s="293">
        <f t="shared" ref="M20:Q20" si="33">M19+G20</f>
        <v>54</v>
      </c>
      <c r="N20" s="293">
        <f t="shared" si="33"/>
        <v>13</v>
      </c>
      <c r="O20" s="293">
        <f t="shared" si="33"/>
        <v>0</v>
      </c>
      <c r="P20" s="293">
        <f t="shared" si="33"/>
        <v>2</v>
      </c>
      <c r="Q20" s="293">
        <f t="shared" si="33"/>
        <v>0</v>
      </c>
      <c r="R20" s="304">
        <f t="shared" si="2"/>
        <v>69</v>
      </c>
      <c r="S20" s="305">
        <f t="shared" si="22"/>
        <v>0.6428571428571429</v>
      </c>
      <c r="T20" s="305">
        <f t="shared" si="23"/>
        <v>0.15476190476190477</v>
      </c>
      <c r="U20" s="305">
        <f t="shared" si="24"/>
        <v>0</v>
      </c>
      <c r="V20" s="305">
        <f t="shared" si="25"/>
        <v>2.3809523809523808E-2</v>
      </c>
      <c r="W20" s="305">
        <f t="shared" si="26"/>
        <v>0</v>
      </c>
      <c r="X20" s="306">
        <f t="shared" si="8"/>
        <v>0.82142857142857151</v>
      </c>
      <c r="Y20" s="129"/>
      <c r="Z20" s="129"/>
      <c r="AA20" s="129"/>
      <c r="AB20" s="129"/>
      <c r="AC20" s="129"/>
      <c r="AD20" s="129"/>
      <c r="AE20" s="129"/>
    </row>
    <row r="21" spans="1:31">
      <c r="A21" s="293" t="s">
        <v>4655</v>
      </c>
      <c r="B21" s="293" t="s">
        <v>649</v>
      </c>
      <c r="C21" s="301">
        <v>2014</v>
      </c>
      <c r="D21" s="293">
        <v>1</v>
      </c>
      <c r="E21" s="293">
        <v>8</v>
      </c>
      <c r="F21" s="302" t="s">
        <v>4665</v>
      </c>
      <c r="G21" s="302">
        <v>0</v>
      </c>
      <c r="H21" s="302">
        <v>0</v>
      </c>
      <c r="I21" s="302">
        <v>0</v>
      </c>
      <c r="J21" s="302">
        <v>0</v>
      </c>
      <c r="K21" s="302">
        <v>0</v>
      </c>
      <c r="L21" s="303">
        <f t="shared" si="32"/>
        <v>0</v>
      </c>
      <c r="M21" s="293">
        <f t="shared" ref="M21:Q21" si="34">M20+G21</f>
        <v>54</v>
      </c>
      <c r="N21" s="293">
        <f t="shared" si="34"/>
        <v>13</v>
      </c>
      <c r="O21" s="293">
        <f t="shared" si="34"/>
        <v>0</v>
      </c>
      <c r="P21" s="293">
        <f t="shared" si="34"/>
        <v>2</v>
      </c>
      <c r="Q21" s="293">
        <f t="shared" si="34"/>
        <v>0</v>
      </c>
      <c r="R21" s="304">
        <f t="shared" si="2"/>
        <v>69</v>
      </c>
      <c r="S21" s="305">
        <f t="shared" si="22"/>
        <v>0.6428571428571429</v>
      </c>
      <c r="T21" s="305">
        <f t="shared" si="23"/>
        <v>0.15476190476190477</v>
      </c>
      <c r="U21" s="305">
        <f t="shared" si="24"/>
        <v>0</v>
      </c>
      <c r="V21" s="305">
        <f t="shared" si="25"/>
        <v>2.3809523809523808E-2</v>
      </c>
      <c r="W21" s="305">
        <f t="shared" si="26"/>
        <v>0</v>
      </c>
      <c r="X21" s="306">
        <f t="shared" si="8"/>
        <v>0.82142857142857151</v>
      </c>
      <c r="Y21" s="129"/>
      <c r="Z21" s="129"/>
      <c r="AA21" s="129"/>
      <c r="AB21" s="129"/>
      <c r="AC21" s="129"/>
      <c r="AD21" s="129"/>
      <c r="AE21" s="129"/>
    </row>
    <row r="22" spans="1:31">
      <c r="A22" s="293" t="s">
        <v>4655</v>
      </c>
      <c r="B22" s="293" t="s">
        <v>649</v>
      </c>
      <c r="C22" s="301">
        <v>2014</v>
      </c>
      <c r="D22" s="293">
        <v>1</v>
      </c>
      <c r="E22" s="293">
        <v>9</v>
      </c>
      <c r="F22" s="302" t="s">
        <v>4666</v>
      </c>
      <c r="G22" s="302">
        <v>0</v>
      </c>
      <c r="H22" s="302">
        <v>0</v>
      </c>
      <c r="I22" s="302">
        <v>0</v>
      </c>
      <c r="J22" s="302">
        <v>1</v>
      </c>
      <c r="K22" s="302">
        <v>0</v>
      </c>
      <c r="L22" s="303">
        <f t="shared" si="32"/>
        <v>1</v>
      </c>
      <c r="M22" s="293">
        <f t="shared" ref="M22:Q22" si="35">M21+G22</f>
        <v>54</v>
      </c>
      <c r="N22" s="293">
        <f t="shared" si="35"/>
        <v>13</v>
      </c>
      <c r="O22" s="293">
        <f t="shared" si="35"/>
        <v>0</v>
      </c>
      <c r="P22" s="293">
        <f t="shared" si="35"/>
        <v>3</v>
      </c>
      <c r="Q22" s="293">
        <f t="shared" si="35"/>
        <v>0</v>
      </c>
      <c r="R22" s="304">
        <f t="shared" si="2"/>
        <v>70</v>
      </c>
      <c r="S22" s="305">
        <f t="shared" si="22"/>
        <v>0.6428571428571429</v>
      </c>
      <c r="T22" s="305">
        <f t="shared" si="23"/>
        <v>0.15476190476190477</v>
      </c>
      <c r="U22" s="305">
        <f t="shared" si="24"/>
        <v>0</v>
      </c>
      <c r="V22" s="305">
        <f t="shared" si="25"/>
        <v>3.5714285714285712E-2</v>
      </c>
      <c r="W22" s="305">
        <f t="shared" si="26"/>
        <v>0</v>
      </c>
      <c r="X22" s="306">
        <f t="shared" si="8"/>
        <v>0.83333333333333337</v>
      </c>
      <c r="Y22" s="129"/>
      <c r="Z22" s="129"/>
      <c r="AA22" s="129"/>
      <c r="AB22" s="129"/>
      <c r="AC22" s="129"/>
      <c r="AD22" s="129"/>
      <c r="AE22" s="129"/>
    </row>
    <row r="23" spans="1:31">
      <c r="A23" s="293" t="s">
        <v>4655</v>
      </c>
      <c r="B23" s="293" t="s">
        <v>649</v>
      </c>
      <c r="C23" s="301">
        <v>2014</v>
      </c>
      <c r="D23" s="293">
        <v>1</v>
      </c>
      <c r="E23" s="293">
        <v>10</v>
      </c>
      <c r="F23" s="302" t="s">
        <v>4667</v>
      </c>
      <c r="G23" s="302">
        <v>0</v>
      </c>
      <c r="H23" s="302">
        <v>0</v>
      </c>
      <c r="I23" s="302">
        <v>0</v>
      </c>
      <c r="J23" s="302">
        <v>0</v>
      </c>
      <c r="K23" s="302">
        <v>0</v>
      </c>
      <c r="L23" s="303">
        <f t="shared" si="32"/>
        <v>0</v>
      </c>
      <c r="M23" s="293">
        <f t="shared" ref="M23:Q23" si="36">M22+G23</f>
        <v>54</v>
      </c>
      <c r="N23" s="293">
        <f t="shared" si="36"/>
        <v>13</v>
      </c>
      <c r="O23" s="293">
        <f t="shared" si="36"/>
        <v>0</v>
      </c>
      <c r="P23" s="293">
        <f t="shared" si="36"/>
        <v>3</v>
      </c>
      <c r="Q23" s="293">
        <f t="shared" si="36"/>
        <v>0</v>
      </c>
      <c r="R23" s="304">
        <f t="shared" si="2"/>
        <v>70</v>
      </c>
      <c r="S23" s="305">
        <f t="shared" si="22"/>
        <v>0.6428571428571429</v>
      </c>
      <c r="T23" s="305">
        <f t="shared" si="23"/>
        <v>0.15476190476190477</v>
      </c>
      <c r="U23" s="305">
        <f t="shared" si="24"/>
        <v>0</v>
      </c>
      <c r="V23" s="305">
        <f t="shared" si="25"/>
        <v>3.5714285714285712E-2</v>
      </c>
      <c r="W23" s="305">
        <f t="shared" si="26"/>
        <v>0</v>
      </c>
      <c r="X23" s="306">
        <f t="shared" si="8"/>
        <v>0.83333333333333337</v>
      </c>
      <c r="Y23" s="129"/>
      <c r="Z23" s="129"/>
      <c r="AA23" s="129"/>
      <c r="AB23" s="129"/>
      <c r="AC23" s="129"/>
      <c r="AD23" s="129"/>
      <c r="AE23" s="129"/>
    </row>
    <row r="24" spans="1:31">
      <c r="A24" s="293" t="s">
        <v>4655</v>
      </c>
      <c r="B24" s="293" t="s">
        <v>649</v>
      </c>
      <c r="C24" s="301">
        <v>2014</v>
      </c>
      <c r="D24" s="293">
        <v>1</v>
      </c>
      <c r="E24" s="293">
        <v>11</v>
      </c>
      <c r="F24" s="302" t="s">
        <v>4668</v>
      </c>
      <c r="G24" s="302">
        <v>0</v>
      </c>
      <c r="H24" s="302">
        <v>0</v>
      </c>
      <c r="I24" s="302">
        <v>0</v>
      </c>
      <c r="J24" s="302">
        <v>0</v>
      </c>
      <c r="K24" s="302">
        <v>0</v>
      </c>
      <c r="L24" s="303">
        <f t="shared" si="32"/>
        <v>0</v>
      </c>
      <c r="M24" s="293">
        <f t="shared" ref="M24:Q24" si="37">M23+G24</f>
        <v>54</v>
      </c>
      <c r="N24" s="293">
        <f t="shared" si="37"/>
        <v>13</v>
      </c>
      <c r="O24" s="293">
        <f t="shared" si="37"/>
        <v>0</v>
      </c>
      <c r="P24" s="293">
        <f t="shared" si="37"/>
        <v>3</v>
      </c>
      <c r="Q24" s="293">
        <f t="shared" si="37"/>
        <v>0</v>
      </c>
      <c r="R24" s="304">
        <f t="shared" si="2"/>
        <v>70</v>
      </c>
      <c r="S24" s="305">
        <f t="shared" si="22"/>
        <v>0.6428571428571429</v>
      </c>
      <c r="T24" s="305">
        <f t="shared" si="23"/>
        <v>0.15476190476190477</v>
      </c>
      <c r="U24" s="305">
        <f t="shared" si="24"/>
        <v>0</v>
      </c>
      <c r="V24" s="305">
        <f t="shared" si="25"/>
        <v>3.5714285714285712E-2</v>
      </c>
      <c r="W24" s="305">
        <f t="shared" si="26"/>
        <v>0</v>
      </c>
      <c r="X24" s="306">
        <f t="shared" si="8"/>
        <v>0.83333333333333337</v>
      </c>
      <c r="Y24" s="129"/>
      <c r="Z24" s="129"/>
      <c r="AA24" s="129"/>
      <c r="AB24" s="129"/>
      <c r="AC24" s="129"/>
      <c r="AD24" s="129"/>
      <c r="AE24" s="129"/>
    </row>
    <row r="25" spans="1:31">
      <c r="A25" s="293" t="s">
        <v>4655</v>
      </c>
      <c r="B25" s="293" t="s">
        <v>649</v>
      </c>
      <c r="C25" s="301">
        <v>2014</v>
      </c>
      <c r="D25" s="293">
        <v>1</v>
      </c>
      <c r="E25" s="293">
        <v>12</v>
      </c>
      <c r="F25" s="302" t="s">
        <v>4669</v>
      </c>
      <c r="G25" s="302">
        <v>0</v>
      </c>
      <c r="H25" s="302">
        <v>0</v>
      </c>
      <c r="I25" s="302">
        <v>0</v>
      </c>
      <c r="J25" s="302">
        <v>0</v>
      </c>
      <c r="K25" s="302">
        <v>0</v>
      </c>
      <c r="L25" s="303">
        <f t="shared" si="32"/>
        <v>0</v>
      </c>
      <c r="M25" s="293">
        <f t="shared" ref="M25:Q25" si="38">M24+G25</f>
        <v>54</v>
      </c>
      <c r="N25" s="293">
        <f t="shared" si="38"/>
        <v>13</v>
      </c>
      <c r="O25" s="293">
        <f t="shared" si="38"/>
        <v>0</v>
      </c>
      <c r="P25" s="293">
        <f t="shared" si="38"/>
        <v>3</v>
      </c>
      <c r="Q25" s="293">
        <f t="shared" si="38"/>
        <v>0</v>
      </c>
      <c r="R25" s="304">
        <f t="shared" si="2"/>
        <v>70</v>
      </c>
      <c r="S25" s="305">
        <f t="shared" si="22"/>
        <v>0.6428571428571429</v>
      </c>
      <c r="T25" s="305">
        <f t="shared" si="23"/>
        <v>0.15476190476190477</v>
      </c>
      <c r="U25" s="305">
        <f t="shared" si="24"/>
        <v>0</v>
      </c>
      <c r="V25" s="305">
        <f t="shared" si="25"/>
        <v>3.5714285714285712E-2</v>
      </c>
      <c r="W25" s="305">
        <f t="shared" si="26"/>
        <v>0</v>
      </c>
      <c r="X25" s="306">
        <f t="shared" si="8"/>
        <v>0.83333333333333337</v>
      </c>
      <c r="Y25" s="129"/>
      <c r="Z25" s="129"/>
      <c r="AA25" s="129"/>
      <c r="AB25" s="129"/>
      <c r="AC25" s="129"/>
      <c r="AD25" s="129"/>
      <c r="AE25" s="129"/>
    </row>
    <row r="26" spans="1:31">
      <c r="A26" s="104" t="s">
        <v>4656</v>
      </c>
      <c r="B26" s="293" t="s">
        <v>649</v>
      </c>
      <c r="C26" s="301">
        <v>2018</v>
      </c>
      <c r="D26" s="293">
        <v>1</v>
      </c>
      <c r="E26" s="293">
        <v>1</v>
      </c>
      <c r="F26" s="302" t="s">
        <v>4659</v>
      </c>
      <c r="G26" s="307">
        <v>10</v>
      </c>
      <c r="H26" s="307">
        <v>1</v>
      </c>
      <c r="I26" s="307">
        <v>0</v>
      </c>
      <c r="J26" s="307">
        <v>6</v>
      </c>
      <c r="K26" s="307">
        <v>0</v>
      </c>
      <c r="L26" s="303">
        <f t="shared" si="32"/>
        <v>17</v>
      </c>
      <c r="M26" s="293">
        <f t="shared" ref="M26:Q26" si="39">G26</f>
        <v>10</v>
      </c>
      <c r="N26" s="293">
        <f t="shared" si="39"/>
        <v>1</v>
      </c>
      <c r="O26" s="293">
        <f t="shared" si="39"/>
        <v>0</v>
      </c>
      <c r="P26" s="293">
        <f t="shared" si="39"/>
        <v>6</v>
      </c>
      <c r="Q26" s="293">
        <f t="shared" si="39"/>
        <v>0</v>
      </c>
      <c r="R26" s="304">
        <f t="shared" si="2"/>
        <v>17</v>
      </c>
      <c r="S26" s="305">
        <f t="shared" ref="S26:S37" si="40">M26/SP2_IN</f>
        <v>0.10526315789473684</v>
      </c>
      <c r="T26" s="305">
        <f t="shared" ref="T26:T37" si="41">N26/SP2_IN</f>
        <v>1.0526315789473684E-2</v>
      </c>
      <c r="U26" s="305">
        <f t="shared" ref="U26:U37" si="42">O26/SP2_IN</f>
        <v>0</v>
      </c>
      <c r="V26" s="305">
        <f t="shared" ref="V26:V37" si="43">P26/SP2_IN</f>
        <v>6.3157894736842107E-2</v>
      </c>
      <c r="W26" s="305">
        <f t="shared" ref="W26:W37" si="44">Q26/SP2_IN</f>
        <v>0</v>
      </c>
      <c r="X26" s="306">
        <f t="shared" si="8"/>
        <v>0.17894736842105263</v>
      </c>
      <c r="Y26" s="129"/>
      <c r="Z26" s="129"/>
      <c r="AA26" s="129"/>
      <c r="AB26" s="129"/>
      <c r="AC26" s="129"/>
      <c r="AD26" s="129"/>
      <c r="AE26" s="129"/>
    </row>
    <row r="27" spans="1:31">
      <c r="A27" s="104" t="s">
        <v>4656</v>
      </c>
      <c r="B27" s="293" t="s">
        <v>649</v>
      </c>
      <c r="C27" s="301">
        <v>2018</v>
      </c>
      <c r="D27" s="293">
        <v>1</v>
      </c>
      <c r="E27" s="293">
        <v>2</v>
      </c>
      <c r="F27" s="302" t="s">
        <v>4660</v>
      </c>
      <c r="G27" s="307">
        <v>22</v>
      </c>
      <c r="H27" s="307">
        <v>2</v>
      </c>
      <c r="I27" s="307">
        <v>0</v>
      </c>
      <c r="J27" s="307">
        <v>1</v>
      </c>
      <c r="K27" s="307">
        <v>0</v>
      </c>
      <c r="L27" s="303">
        <f t="shared" si="32"/>
        <v>25</v>
      </c>
      <c r="M27" s="293">
        <f t="shared" ref="M27:Q27" si="45">M26+G27</f>
        <v>32</v>
      </c>
      <c r="N27" s="293">
        <f t="shared" si="45"/>
        <v>3</v>
      </c>
      <c r="O27" s="293">
        <f t="shared" si="45"/>
        <v>0</v>
      </c>
      <c r="P27" s="293">
        <f t="shared" si="45"/>
        <v>7</v>
      </c>
      <c r="Q27" s="293">
        <f t="shared" si="45"/>
        <v>0</v>
      </c>
      <c r="R27" s="304">
        <f t="shared" si="2"/>
        <v>42</v>
      </c>
      <c r="S27" s="305">
        <f t="shared" si="40"/>
        <v>0.33684210526315789</v>
      </c>
      <c r="T27" s="305">
        <f t="shared" si="41"/>
        <v>3.1578947368421054E-2</v>
      </c>
      <c r="U27" s="305">
        <f t="shared" si="42"/>
        <v>0</v>
      </c>
      <c r="V27" s="305">
        <f t="shared" si="43"/>
        <v>7.3684210526315783E-2</v>
      </c>
      <c r="W27" s="305">
        <f t="shared" si="44"/>
        <v>0</v>
      </c>
      <c r="X27" s="306">
        <f t="shared" si="8"/>
        <v>0.44210526315789472</v>
      </c>
      <c r="Y27" s="129"/>
      <c r="Z27" s="129"/>
      <c r="AA27" s="129"/>
      <c r="AB27" s="129"/>
      <c r="AC27" s="129"/>
      <c r="AD27" s="129"/>
      <c r="AE27" s="129"/>
    </row>
    <row r="28" spans="1:31">
      <c r="A28" s="104" t="s">
        <v>4656</v>
      </c>
      <c r="B28" s="293" t="s">
        <v>649</v>
      </c>
      <c r="C28" s="301">
        <v>2018</v>
      </c>
      <c r="D28" s="293">
        <v>1</v>
      </c>
      <c r="E28" s="293">
        <v>3</v>
      </c>
      <c r="F28" s="302" t="s">
        <v>26</v>
      </c>
      <c r="G28" s="307">
        <v>7</v>
      </c>
      <c r="H28" s="307">
        <v>1</v>
      </c>
      <c r="I28" s="307">
        <v>0</v>
      </c>
      <c r="J28" s="307">
        <v>3</v>
      </c>
      <c r="K28" s="307">
        <v>0</v>
      </c>
      <c r="L28" s="303">
        <f t="shared" si="32"/>
        <v>11</v>
      </c>
      <c r="M28" s="293">
        <f t="shared" ref="M28:Q28" si="46">M27+G28</f>
        <v>39</v>
      </c>
      <c r="N28" s="293">
        <f t="shared" si="46"/>
        <v>4</v>
      </c>
      <c r="O28" s="293">
        <f t="shared" si="46"/>
        <v>0</v>
      </c>
      <c r="P28" s="293">
        <f t="shared" si="46"/>
        <v>10</v>
      </c>
      <c r="Q28" s="293">
        <f t="shared" si="46"/>
        <v>0</v>
      </c>
      <c r="R28" s="304">
        <f t="shared" si="2"/>
        <v>53</v>
      </c>
      <c r="S28" s="305">
        <f t="shared" si="40"/>
        <v>0.41052631578947368</v>
      </c>
      <c r="T28" s="305">
        <f t="shared" si="41"/>
        <v>4.2105263157894736E-2</v>
      </c>
      <c r="U28" s="305">
        <f t="shared" si="42"/>
        <v>0</v>
      </c>
      <c r="V28" s="305">
        <f t="shared" si="43"/>
        <v>0.10526315789473684</v>
      </c>
      <c r="W28" s="305">
        <f t="shared" si="44"/>
        <v>0</v>
      </c>
      <c r="X28" s="306">
        <f t="shared" si="8"/>
        <v>0.55789473684210522</v>
      </c>
      <c r="Y28" s="129"/>
      <c r="Z28" s="129"/>
      <c r="AA28" s="129"/>
      <c r="AB28" s="129"/>
      <c r="AC28" s="129"/>
      <c r="AD28" s="129"/>
      <c r="AE28" s="129"/>
    </row>
    <row r="29" spans="1:31">
      <c r="A29" s="104" t="s">
        <v>4656</v>
      </c>
      <c r="B29" s="293" t="s">
        <v>649</v>
      </c>
      <c r="C29" s="301">
        <v>2018</v>
      </c>
      <c r="D29" s="293">
        <v>1</v>
      </c>
      <c r="E29" s="293">
        <v>4</v>
      </c>
      <c r="F29" s="302" t="s">
        <v>4661</v>
      </c>
      <c r="G29" s="307">
        <v>8</v>
      </c>
      <c r="H29" s="307">
        <v>0</v>
      </c>
      <c r="I29" s="307">
        <v>0</v>
      </c>
      <c r="J29" s="307">
        <v>0</v>
      </c>
      <c r="K29" s="307">
        <v>0</v>
      </c>
      <c r="L29" s="303">
        <f t="shared" si="32"/>
        <v>8</v>
      </c>
      <c r="M29" s="293">
        <f t="shared" ref="M29:Q29" si="47">M28+G29</f>
        <v>47</v>
      </c>
      <c r="N29" s="293">
        <f t="shared" si="47"/>
        <v>4</v>
      </c>
      <c r="O29" s="293">
        <f t="shared" si="47"/>
        <v>0</v>
      </c>
      <c r="P29" s="293">
        <f t="shared" si="47"/>
        <v>10</v>
      </c>
      <c r="Q29" s="293">
        <f t="shared" si="47"/>
        <v>0</v>
      </c>
      <c r="R29" s="304">
        <f t="shared" si="2"/>
        <v>61</v>
      </c>
      <c r="S29" s="305">
        <f t="shared" si="40"/>
        <v>0.49473684210526314</v>
      </c>
      <c r="T29" s="305">
        <f t="shared" si="41"/>
        <v>4.2105263157894736E-2</v>
      </c>
      <c r="U29" s="305">
        <f t="shared" si="42"/>
        <v>0</v>
      </c>
      <c r="V29" s="305">
        <f t="shared" si="43"/>
        <v>0.10526315789473684</v>
      </c>
      <c r="W29" s="305">
        <f t="shared" si="44"/>
        <v>0</v>
      </c>
      <c r="X29" s="306">
        <f t="shared" si="8"/>
        <v>0.64210526315789473</v>
      </c>
      <c r="Y29" s="129"/>
      <c r="Z29" s="129"/>
      <c r="AA29" s="129"/>
      <c r="AB29" s="129"/>
      <c r="AC29" s="129"/>
      <c r="AD29" s="129"/>
      <c r="AE29" s="129"/>
    </row>
    <row r="30" spans="1:31">
      <c r="A30" s="104" t="s">
        <v>4656</v>
      </c>
      <c r="B30" s="293" t="s">
        <v>649</v>
      </c>
      <c r="C30" s="301">
        <v>2018</v>
      </c>
      <c r="D30" s="293">
        <v>1</v>
      </c>
      <c r="E30" s="293">
        <v>5</v>
      </c>
      <c r="F30" s="302" t="s">
        <v>4662</v>
      </c>
      <c r="G30" s="308">
        <v>2</v>
      </c>
      <c r="H30" s="308">
        <v>0</v>
      </c>
      <c r="I30" s="308">
        <v>0</v>
      </c>
      <c r="J30" s="308">
        <v>1</v>
      </c>
      <c r="K30" s="308">
        <v>0</v>
      </c>
      <c r="L30" s="303">
        <f t="shared" si="32"/>
        <v>3</v>
      </c>
      <c r="M30" s="293">
        <f t="shared" ref="M30:Q30" si="48">M29+G30</f>
        <v>49</v>
      </c>
      <c r="N30" s="293">
        <f t="shared" si="48"/>
        <v>4</v>
      </c>
      <c r="O30" s="293">
        <f t="shared" si="48"/>
        <v>0</v>
      </c>
      <c r="P30" s="293">
        <f t="shared" si="48"/>
        <v>11</v>
      </c>
      <c r="Q30" s="293">
        <f t="shared" si="48"/>
        <v>0</v>
      </c>
      <c r="R30" s="304">
        <f t="shared" si="2"/>
        <v>64</v>
      </c>
      <c r="S30" s="305">
        <f t="shared" si="40"/>
        <v>0.51578947368421058</v>
      </c>
      <c r="T30" s="305">
        <f t="shared" si="41"/>
        <v>4.2105263157894736E-2</v>
      </c>
      <c r="U30" s="305">
        <f t="shared" si="42"/>
        <v>0</v>
      </c>
      <c r="V30" s="305">
        <f t="shared" si="43"/>
        <v>0.11578947368421053</v>
      </c>
      <c r="W30" s="305">
        <f t="shared" si="44"/>
        <v>0</v>
      </c>
      <c r="X30" s="306">
        <f t="shared" si="8"/>
        <v>0.67368421052631589</v>
      </c>
      <c r="Y30" s="129"/>
      <c r="Z30" s="129"/>
      <c r="AA30" s="129"/>
      <c r="AB30" s="129"/>
      <c r="AC30" s="129"/>
      <c r="AD30" s="129"/>
      <c r="AE30" s="129"/>
    </row>
    <row r="31" spans="1:31">
      <c r="A31" s="104" t="s">
        <v>4656</v>
      </c>
      <c r="B31" s="293" t="s">
        <v>649</v>
      </c>
      <c r="C31" s="301">
        <v>2018</v>
      </c>
      <c r="D31" s="293">
        <v>1</v>
      </c>
      <c r="E31" s="293">
        <v>6</v>
      </c>
      <c r="F31" s="302" t="s">
        <v>4663</v>
      </c>
      <c r="G31" s="308">
        <v>2</v>
      </c>
      <c r="H31" s="308">
        <v>0</v>
      </c>
      <c r="I31" s="308">
        <v>1</v>
      </c>
      <c r="J31" s="308">
        <v>0</v>
      </c>
      <c r="K31" s="308">
        <v>0</v>
      </c>
      <c r="L31" s="303">
        <f t="shared" si="32"/>
        <v>3</v>
      </c>
      <c r="M31" s="293">
        <f t="shared" ref="M31:Q31" si="49">M30+G31</f>
        <v>51</v>
      </c>
      <c r="N31" s="293">
        <f t="shared" si="49"/>
        <v>4</v>
      </c>
      <c r="O31" s="293">
        <f t="shared" si="49"/>
        <v>1</v>
      </c>
      <c r="P31" s="293">
        <f t="shared" si="49"/>
        <v>11</v>
      </c>
      <c r="Q31" s="293">
        <f t="shared" si="49"/>
        <v>0</v>
      </c>
      <c r="R31" s="304">
        <f t="shared" si="2"/>
        <v>67</v>
      </c>
      <c r="S31" s="305">
        <f t="shared" si="40"/>
        <v>0.5368421052631579</v>
      </c>
      <c r="T31" s="305">
        <f t="shared" si="41"/>
        <v>4.2105263157894736E-2</v>
      </c>
      <c r="U31" s="305">
        <f t="shared" si="42"/>
        <v>1.0526315789473684E-2</v>
      </c>
      <c r="V31" s="305">
        <f t="shared" si="43"/>
        <v>0.11578947368421053</v>
      </c>
      <c r="W31" s="305">
        <f t="shared" si="44"/>
        <v>0</v>
      </c>
      <c r="X31" s="306">
        <f t="shared" si="8"/>
        <v>0.70526315789473693</v>
      </c>
      <c r="Y31" s="129"/>
      <c r="Z31" s="129"/>
      <c r="AA31" s="129"/>
      <c r="AB31" s="129"/>
      <c r="AC31" s="129"/>
      <c r="AD31" s="129"/>
      <c r="AE31" s="129"/>
    </row>
    <row r="32" spans="1:31">
      <c r="A32" s="104" t="s">
        <v>4656</v>
      </c>
      <c r="B32" s="293" t="s">
        <v>649</v>
      </c>
      <c r="C32" s="301">
        <v>2018</v>
      </c>
      <c r="D32" s="293">
        <v>1</v>
      </c>
      <c r="E32" s="293">
        <v>7</v>
      </c>
      <c r="F32" s="302" t="s">
        <v>4664</v>
      </c>
      <c r="G32" s="308">
        <v>0</v>
      </c>
      <c r="H32" s="308">
        <v>0</v>
      </c>
      <c r="I32" s="308">
        <v>0</v>
      </c>
      <c r="J32" s="308">
        <v>0</v>
      </c>
      <c r="K32" s="308">
        <v>1</v>
      </c>
      <c r="L32" s="303">
        <f t="shared" si="32"/>
        <v>1</v>
      </c>
      <c r="M32" s="293">
        <f t="shared" ref="M32:Q32" si="50">M31+G32</f>
        <v>51</v>
      </c>
      <c r="N32" s="293">
        <f t="shared" si="50"/>
        <v>4</v>
      </c>
      <c r="O32" s="293">
        <f t="shared" si="50"/>
        <v>1</v>
      </c>
      <c r="P32" s="293">
        <f t="shared" si="50"/>
        <v>11</v>
      </c>
      <c r="Q32" s="293">
        <f t="shared" si="50"/>
        <v>1</v>
      </c>
      <c r="R32" s="304">
        <f t="shared" si="2"/>
        <v>68</v>
      </c>
      <c r="S32" s="305">
        <f t="shared" si="40"/>
        <v>0.5368421052631579</v>
      </c>
      <c r="T32" s="305">
        <f t="shared" si="41"/>
        <v>4.2105263157894736E-2</v>
      </c>
      <c r="U32" s="305">
        <f t="shared" si="42"/>
        <v>1.0526315789473684E-2</v>
      </c>
      <c r="V32" s="305">
        <f t="shared" si="43"/>
        <v>0.11578947368421053</v>
      </c>
      <c r="W32" s="305">
        <f t="shared" si="44"/>
        <v>1.0526315789473684E-2</v>
      </c>
      <c r="X32" s="306">
        <f t="shared" si="8"/>
        <v>0.71578947368421064</v>
      </c>
      <c r="Y32" s="129"/>
      <c r="Z32" s="129"/>
      <c r="AA32" s="129"/>
      <c r="AB32" s="129"/>
      <c r="AC32" s="129"/>
      <c r="AD32" s="129"/>
      <c r="AE32" s="129"/>
    </row>
    <row r="33" spans="1:31">
      <c r="A33" s="104" t="s">
        <v>4656</v>
      </c>
      <c r="B33" s="293" t="s">
        <v>649</v>
      </c>
      <c r="C33" s="301">
        <v>2018</v>
      </c>
      <c r="D33" s="293">
        <v>1</v>
      </c>
      <c r="E33" s="293">
        <v>8</v>
      </c>
      <c r="F33" s="302" t="s">
        <v>4665</v>
      </c>
      <c r="G33" s="308">
        <v>1</v>
      </c>
      <c r="H33" s="308">
        <v>1</v>
      </c>
      <c r="I33" s="308">
        <v>1</v>
      </c>
      <c r="J33" s="308">
        <v>0</v>
      </c>
      <c r="K33" s="308">
        <v>0</v>
      </c>
      <c r="L33" s="303">
        <f t="shared" si="32"/>
        <v>3</v>
      </c>
      <c r="M33" s="293">
        <f t="shared" ref="M33:Q33" si="51">M32+G33</f>
        <v>52</v>
      </c>
      <c r="N33" s="293">
        <f t="shared" si="51"/>
        <v>5</v>
      </c>
      <c r="O33" s="293">
        <f t="shared" si="51"/>
        <v>2</v>
      </c>
      <c r="P33" s="293">
        <f t="shared" si="51"/>
        <v>11</v>
      </c>
      <c r="Q33" s="293">
        <f t="shared" si="51"/>
        <v>1</v>
      </c>
      <c r="R33" s="304">
        <f t="shared" si="2"/>
        <v>71</v>
      </c>
      <c r="S33" s="305">
        <f t="shared" si="40"/>
        <v>0.54736842105263162</v>
      </c>
      <c r="T33" s="305">
        <f t="shared" si="41"/>
        <v>5.2631578947368418E-2</v>
      </c>
      <c r="U33" s="305">
        <f t="shared" si="42"/>
        <v>2.1052631578947368E-2</v>
      </c>
      <c r="V33" s="305">
        <f t="shared" si="43"/>
        <v>0.11578947368421053</v>
      </c>
      <c r="W33" s="305">
        <f t="shared" si="44"/>
        <v>1.0526315789473684E-2</v>
      </c>
      <c r="X33" s="306">
        <f t="shared" si="8"/>
        <v>0.74736842105263168</v>
      </c>
      <c r="Y33" s="129"/>
      <c r="Z33" s="129"/>
      <c r="AA33" s="129"/>
      <c r="AB33" s="129"/>
      <c r="AC33" s="129"/>
      <c r="AD33" s="129"/>
      <c r="AE33" s="129"/>
    </row>
    <row r="34" spans="1:31">
      <c r="A34" s="104" t="s">
        <v>4656</v>
      </c>
      <c r="B34" s="293" t="s">
        <v>649</v>
      </c>
      <c r="C34" s="301">
        <v>2018</v>
      </c>
      <c r="D34" s="293">
        <v>1</v>
      </c>
      <c r="E34" s="293">
        <v>9</v>
      </c>
      <c r="F34" s="302" t="s">
        <v>4666</v>
      </c>
      <c r="G34" s="308">
        <v>1</v>
      </c>
      <c r="H34" s="308">
        <v>1</v>
      </c>
      <c r="I34" s="308">
        <v>0</v>
      </c>
      <c r="J34" s="308">
        <v>1</v>
      </c>
      <c r="K34" s="308">
        <v>0</v>
      </c>
      <c r="L34" s="303">
        <f t="shared" si="32"/>
        <v>3</v>
      </c>
      <c r="M34" s="293">
        <f t="shared" ref="M34:Q34" si="52">M33+G34</f>
        <v>53</v>
      </c>
      <c r="N34" s="293">
        <f t="shared" si="52"/>
        <v>6</v>
      </c>
      <c r="O34" s="293">
        <f t="shared" si="52"/>
        <v>2</v>
      </c>
      <c r="P34" s="293">
        <f t="shared" si="52"/>
        <v>12</v>
      </c>
      <c r="Q34" s="293">
        <f t="shared" si="52"/>
        <v>1</v>
      </c>
      <c r="R34" s="304">
        <f t="shared" si="2"/>
        <v>74</v>
      </c>
      <c r="S34" s="305">
        <f t="shared" si="40"/>
        <v>0.55789473684210522</v>
      </c>
      <c r="T34" s="305">
        <f t="shared" si="41"/>
        <v>6.3157894736842107E-2</v>
      </c>
      <c r="U34" s="305">
        <f t="shared" si="42"/>
        <v>2.1052631578947368E-2</v>
      </c>
      <c r="V34" s="305">
        <f t="shared" si="43"/>
        <v>0.12631578947368421</v>
      </c>
      <c r="W34" s="305">
        <f t="shared" si="44"/>
        <v>1.0526315789473684E-2</v>
      </c>
      <c r="X34" s="306">
        <f t="shared" si="8"/>
        <v>0.77894736842105261</v>
      </c>
      <c r="Y34" s="129"/>
      <c r="Z34" s="129"/>
      <c r="AA34" s="129"/>
      <c r="AB34" s="129"/>
      <c r="AC34" s="129"/>
      <c r="AD34" s="129"/>
      <c r="AE34" s="129"/>
    </row>
    <row r="35" spans="1:31">
      <c r="A35" s="104" t="s">
        <v>4656</v>
      </c>
      <c r="B35" s="293" t="s">
        <v>649</v>
      </c>
      <c r="C35" s="301">
        <v>2018</v>
      </c>
      <c r="D35" s="293">
        <v>1</v>
      </c>
      <c r="E35" s="293">
        <v>10</v>
      </c>
      <c r="F35" s="302" t="s">
        <v>4667</v>
      </c>
      <c r="G35" s="308">
        <v>1</v>
      </c>
      <c r="H35" s="308">
        <v>0</v>
      </c>
      <c r="I35" s="308">
        <v>1</v>
      </c>
      <c r="J35" s="308">
        <v>0</v>
      </c>
      <c r="K35" s="308">
        <v>0</v>
      </c>
      <c r="L35" s="303">
        <f t="shared" si="32"/>
        <v>2</v>
      </c>
      <c r="M35" s="293">
        <f t="shared" ref="M35:Q35" si="53">M34+G35</f>
        <v>54</v>
      </c>
      <c r="N35" s="293">
        <f t="shared" si="53"/>
        <v>6</v>
      </c>
      <c r="O35" s="293">
        <f t="shared" si="53"/>
        <v>3</v>
      </c>
      <c r="P35" s="293">
        <f t="shared" si="53"/>
        <v>12</v>
      </c>
      <c r="Q35" s="293">
        <f t="shared" si="53"/>
        <v>1</v>
      </c>
      <c r="R35" s="304">
        <f t="shared" si="2"/>
        <v>76</v>
      </c>
      <c r="S35" s="305">
        <f t="shared" si="40"/>
        <v>0.56842105263157894</v>
      </c>
      <c r="T35" s="305">
        <f t="shared" si="41"/>
        <v>6.3157894736842107E-2</v>
      </c>
      <c r="U35" s="305">
        <f t="shared" si="42"/>
        <v>3.1578947368421054E-2</v>
      </c>
      <c r="V35" s="305">
        <f t="shared" si="43"/>
        <v>0.12631578947368421</v>
      </c>
      <c r="W35" s="305">
        <f t="shared" si="44"/>
        <v>1.0526315789473684E-2</v>
      </c>
      <c r="X35" s="306">
        <f t="shared" si="8"/>
        <v>0.8</v>
      </c>
      <c r="Y35" s="129"/>
      <c r="Z35" s="129"/>
      <c r="AA35" s="129"/>
      <c r="AB35" s="129"/>
      <c r="AC35" s="129"/>
      <c r="AD35" s="129"/>
      <c r="AE35" s="129"/>
    </row>
    <row r="36" spans="1:31">
      <c r="A36" s="104" t="s">
        <v>4656</v>
      </c>
      <c r="B36" s="293" t="s">
        <v>649</v>
      </c>
      <c r="C36" s="301">
        <v>2018</v>
      </c>
      <c r="D36" s="293">
        <v>1</v>
      </c>
      <c r="E36" s="293">
        <v>11</v>
      </c>
      <c r="F36" s="302" t="s">
        <v>4668</v>
      </c>
      <c r="G36" s="307">
        <v>2</v>
      </c>
      <c r="H36" s="307">
        <v>0</v>
      </c>
      <c r="I36" s="307">
        <v>0</v>
      </c>
      <c r="J36" s="307">
        <v>1</v>
      </c>
      <c r="K36" s="307">
        <v>0</v>
      </c>
      <c r="L36" s="303">
        <f t="shared" si="32"/>
        <v>3</v>
      </c>
      <c r="M36" s="293">
        <f t="shared" ref="M36:Q36" si="54">M35+G36</f>
        <v>56</v>
      </c>
      <c r="N36" s="293">
        <f t="shared" si="54"/>
        <v>6</v>
      </c>
      <c r="O36" s="293">
        <f t="shared" si="54"/>
        <v>3</v>
      </c>
      <c r="P36" s="293">
        <f t="shared" si="54"/>
        <v>13</v>
      </c>
      <c r="Q36" s="293">
        <f t="shared" si="54"/>
        <v>1</v>
      </c>
      <c r="R36" s="304">
        <f t="shared" si="2"/>
        <v>79</v>
      </c>
      <c r="S36" s="305">
        <f t="shared" si="40"/>
        <v>0.58947368421052626</v>
      </c>
      <c r="T36" s="305">
        <f t="shared" si="41"/>
        <v>6.3157894736842107E-2</v>
      </c>
      <c r="U36" s="305">
        <f t="shared" si="42"/>
        <v>3.1578947368421054E-2</v>
      </c>
      <c r="V36" s="305">
        <f t="shared" si="43"/>
        <v>0.1368421052631579</v>
      </c>
      <c r="W36" s="305">
        <f t="shared" si="44"/>
        <v>1.0526315789473684E-2</v>
      </c>
      <c r="X36" s="306">
        <f t="shared" si="8"/>
        <v>0.83157894736842097</v>
      </c>
      <c r="Y36" s="129"/>
      <c r="Z36" s="129"/>
      <c r="AA36" s="129"/>
      <c r="AB36" s="129"/>
      <c r="AC36" s="129"/>
      <c r="AD36" s="129"/>
      <c r="AE36" s="129"/>
    </row>
    <row r="37" spans="1:31">
      <c r="A37" s="104" t="s">
        <v>4656</v>
      </c>
      <c r="B37" s="293" t="s">
        <v>649</v>
      </c>
      <c r="C37" s="301">
        <v>2018</v>
      </c>
      <c r="D37" s="293">
        <v>1</v>
      </c>
      <c r="E37" s="293">
        <v>12</v>
      </c>
      <c r="F37" s="302" t="s">
        <v>4669</v>
      </c>
      <c r="G37" s="307">
        <v>1</v>
      </c>
      <c r="H37" s="307">
        <v>0</v>
      </c>
      <c r="I37" s="307">
        <v>0</v>
      </c>
      <c r="J37" s="307">
        <v>0</v>
      </c>
      <c r="K37" s="307">
        <v>1</v>
      </c>
      <c r="L37" s="303">
        <f t="shared" si="32"/>
        <v>2</v>
      </c>
      <c r="M37" s="293">
        <f t="shared" ref="M37:Q37" si="55">M36+G37</f>
        <v>57</v>
      </c>
      <c r="N37" s="293">
        <f t="shared" si="55"/>
        <v>6</v>
      </c>
      <c r="O37" s="293">
        <f t="shared" si="55"/>
        <v>3</v>
      </c>
      <c r="P37" s="293">
        <f t="shared" si="55"/>
        <v>13</v>
      </c>
      <c r="Q37" s="293">
        <f t="shared" si="55"/>
        <v>2</v>
      </c>
      <c r="R37" s="304">
        <f t="shared" si="2"/>
        <v>81</v>
      </c>
      <c r="S37" s="305">
        <f t="shared" si="40"/>
        <v>0.6</v>
      </c>
      <c r="T37" s="305">
        <f t="shared" si="41"/>
        <v>6.3157894736842107E-2</v>
      </c>
      <c r="U37" s="305">
        <f t="shared" si="42"/>
        <v>3.1578947368421054E-2</v>
      </c>
      <c r="V37" s="305">
        <f t="shared" si="43"/>
        <v>0.1368421052631579</v>
      </c>
      <c r="W37" s="305">
        <f t="shared" si="44"/>
        <v>2.1052631578947368E-2</v>
      </c>
      <c r="X37" s="306">
        <f t="shared" si="8"/>
        <v>0.8526315789473683</v>
      </c>
      <c r="Y37" s="129"/>
      <c r="Z37" s="129"/>
      <c r="AA37" s="129"/>
      <c r="AB37" s="129"/>
      <c r="AC37" s="129"/>
      <c r="AD37" s="129"/>
      <c r="AE37" s="129"/>
    </row>
    <row r="38" spans="1:31">
      <c r="A38" s="293" t="s">
        <v>4654</v>
      </c>
      <c r="B38" s="293" t="s">
        <v>650</v>
      </c>
      <c r="C38" s="301">
        <v>2010</v>
      </c>
      <c r="D38" s="293">
        <v>1</v>
      </c>
      <c r="E38" s="293">
        <v>1</v>
      </c>
      <c r="F38" s="302" t="s">
        <v>4659</v>
      </c>
      <c r="G38" s="302">
        <v>4</v>
      </c>
      <c r="H38" s="302">
        <v>0</v>
      </c>
      <c r="I38" s="302">
        <v>0</v>
      </c>
      <c r="J38" s="302">
        <v>0</v>
      </c>
      <c r="K38" s="302">
        <v>0</v>
      </c>
      <c r="L38" s="303">
        <f t="shared" si="32"/>
        <v>4</v>
      </c>
      <c r="M38" s="293">
        <f t="shared" ref="M38:Q38" si="56">G38</f>
        <v>4</v>
      </c>
      <c r="N38" s="293">
        <f t="shared" si="56"/>
        <v>0</v>
      </c>
      <c r="O38" s="293">
        <f t="shared" si="56"/>
        <v>0</v>
      </c>
      <c r="P38" s="293">
        <f t="shared" si="56"/>
        <v>0</v>
      </c>
      <c r="Q38" s="293">
        <f t="shared" si="56"/>
        <v>0</v>
      </c>
      <c r="R38" s="304">
        <f t="shared" si="2"/>
        <v>4</v>
      </c>
      <c r="S38" s="305">
        <f t="shared" ref="S38:S49" si="57">M38/SP1_IIN</f>
        <v>9.1954022988505746E-3</v>
      </c>
      <c r="T38" s="305">
        <f t="shared" ref="T38:T49" si="58">N38/SP1_IIN</f>
        <v>0</v>
      </c>
      <c r="U38" s="305">
        <f t="shared" ref="U38:U49" si="59">O38/SP1_IIN</f>
        <v>0</v>
      </c>
      <c r="V38" s="305">
        <f t="shared" ref="V38:V49" si="60">P38/SP1_IIN</f>
        <v>0</v>
      </c>
      <c r="W38" s="305">
        <f t="shared" ref="W38:W49" si="61">Q38/SP1_IIN</f>
        <v>0</v>
      </c>
      <c r="X38" s="306">
        <f t="shared" si="8"/>
        <v>9.1954022988505746E-3</v>
      </c>
      <c r="Y38" s="129"/>
      <c r="Z38" s="129"/>
      <c r="AA38" s="129"/>
      <c r="AB38" s="129"/>
      <c r="AC38" s="129"/>
      <c r="AD38" s="129"/>
      <c r="AE38" s="129"/>
    </row>
    <row r="39" spans="1:31">
      <c r="A39" s="293" t="s">
        <v>4654</v>
      </c>
      <c r="B39" s="293" t="s">
        <v>650</v>
      </c>
      <c r="C39" s="301">
        <v>2010</v>
      </c>
      <c r="D39" s="293">
        <v>1</v>
      </c>
      <c r="E39" s="293">
        <v>2</v>
      </c>
      <c r="F39" s="302" t="s">
        <v>4660</v>
      </c>
      <c r="G39" s="302">
        <v>5</v>
      </c>
      <c r="H39" s="302">
        <v>4</v>
      </c>
      <c r="I39" s="302">
        <v>0</v>
      </c>
      <c r="J39" s="302">
        <v>0</v>
      </c>
      <c r="K39" s="302">
        <v>0</v>
      </c>
      <c r="L39" s="303">
        <f t="shared" si="32"/>
        <v>9</v>
      </c>
      <c r="M39" s="293">
        <f t="shared" ref="M39:Q39" si="62">M38+G39</f>
        <v>9</v>
      </c>
      <c r="N39" s="293">
        <f t="shared" si="62"/>
        <v>4</v>
      </c>
      <c r="O39" s="293">
        <f t="shared" si="62"/>
        <v>0</v>
      </c>
      <c r="P39" s="293">
        <f t="shared" si="62"/>
        <v>0</v>
      </c>
      <c r="Q39" s="293">
        <f t="shared" si="62"/>
        <v>0</v>
      </c>
      <c r="R39" s="304">
        <f t="shared" si="2"/>
        <v>13</v>
      </c>
      <c r="S39" s="305">
        <f t="shared" si="57"/>
        <v>2.0689655172413793E-2</v>
      </c>
      <c r="T39" s="305">
        <f t="shared" si="58"/>
        <v>9.1954022988505746E-3</v>
      </c>
      <c r="U39" s="305">
        <f t="shared" si="59"/>
        <v>0</v>
      </c>
      <c r="V39" s="305">
        <f t="shared" si="60"/>
        <v>0</v>
      </c>
      <c r="W39" s="305">
        <f t="shared" si="61"/>
        <v>0</v>
      </c>
      <c r="X39" s="306">
        <f t="shared" si="8"/>
        <v>2.9885057471264367E-2</v>
      </c>
      <c r="Y39" s="129"/>
      <c r="Z39" s="129"/>
      <c r="AA39" s="129"/>
      <c r="AB39" s="129"/>
      <c r="AC39" s="129"/>
      <c r="AD39" s="129"/>
      <c r="AE39" s="129"/>
    </row>
    <row r="40" spans="1:31">
      <c r="A40" s="293" t="s">
        <v>4654</v>
      </c>
      <c r="B40" s="293" t="s">
        <v>650</v>
      </c>
      <c r="C40" s="301">
        <v>2010</v>
      </c>
      <c r="D40" s="293">
        <v>1</v>
      </c>
      <c r="E40" s="293">
        <v>3</v>
      </c>
      <c r="F40" s="302" t="s">
        <v>26</v>
      </c>
      <c r="G40" s="302">
        <v>8</v>
      </c>
      <c r="H40" s="302">
        <v>1</v>
      </c>
      <c r="I40" s="302">
        <v>0</v>
      </c>
      <c r="J40" s="302">
        <v>0</v>
      </c>
      <c r="K40" s="302">
        <v>0</v>
      </c>
      <c r="L40" s="303">
        <f t="shared" si="32"/>
        <v>9</v>
      </c>
      <c r="M40" s="293">
        <f t="shared" ref="M40:Q40" si="63">M39+G40</f>
        <v>17</v>
      </c>
      <c r="N40" s="293">
        <f t="shared" si="63"/>
        <v>5</v>
      </c>
      <c r="O40" s="293">
        <f t="shared" si="63"/>
        <v>0</v>
      </c>
      <c r="P40" s="293">
        <f t="shared" si="63"/>
        <v>0</v>
      </c>
      <c r="Q40" s="293">
        <f t="shared" si="63"/>
        <v>0</v>
      </c>
      <c r="R40" s="304">
        <f t="shared" si="2"/>
        <v>22</v>
      </c>
      <c r="S40" s="305">
        <f t="shared" si="57"/>
        <v>3.9080459770114942E-2</v>
      </c>
      <c r="T40" s="305">
        <f t="shared" si="58"/>
        <v>1.1494252873563218E-2</v>
      </c>
      <c r="U40" s="305">
        <f t="shared" si="59"/>
        <v>0</v>
      </c>
      <c r="V40" s="305">
        <f t="shared" si="60"/>
        <v>0</v>
      </c>
      <c r="W40" s="305">
        <f t="shared" si="61"/>
        <v>0</v>
      </c>
      <c r="X40" s="306">
        <f t="shared" si="8"/>
        <v>5.057471264367816E-2</v>
      </c>
      <c r="Y40" s="129"/>
      <c r="Z40" s="129"/>
      <c r="AA40" s="129"/>
      <c r="AB40" s="129"/>
      <c r="AC40" s="129"/>
      <c r="AD40" s="129"/>
      <c r="AE40" s="129"/>
    </row>
    <row r="41" spans="1:31">
      <c r="A41" s="293" t="s">
        <v>4654</v>
      </c>
      <c r="B41" s="293" t="s">
        <v>650</v>
      </c>
      <c r="C41" s="301">
        <v>2010</v>
      </c>
      <c r="D41" s="293">
        <v>1</v>
      </c>
      <c r="E41" s="293">
        <v>4</v>
      </c>
      <c r="F41" s="302" t="s">
        <v>4661</v>
      </c>
      <c r="G41" s="302">
        <v>7</v>
      </c>
      <c r="H41" s="302">
        <v>2</v>
      </c>
      <c r="I41" s="302">
        <v>0</v>
      </c>
      <c r="J41" s="302">
        <v>3</v>
      </c>
      <c r="K41" s="302">
        <v>0</v>
      </c>
      <c r="L41" s="303">
        <f t="shared" si="32"/>
        <v>12</v>
      </c>
      <c r="M41" s="293">
        <f t="shared" ref="M41:Q41" si="64">M40+G41</f>
        <v>24</v>
      </c>
      <c r="N41" s="293">
        <f t="shared" si="64"/>
        <v>7</v>
      </c>
      <c r="O41" s="293">
        <f t="shared" si="64"/>
        <v>0</v>
      </c>
      <c r="P41" s="293">
        <f t="shared" si="64"/>
        <v>3</v>
      </c>
      <c r="Q41" s="293">
        <f t="shared" si="64"/>
        <v>0</v>
      </c>
      <c r="R41" s="304">
        <f t="shared" si="2"/>
        <v>34</v>
      </c>
      <c r="S41" s="305">
        <f t="shared" si="57"/>
        <v>5.5172413793103448E-2</v>
      </c>
      <c r="T41" s="305">
        <f t="shared" si="58"/>
        <v>1.6091954022988506E-2</v>
      </c>
      <c r="U41" s="305">
        <f t="shared" si="59"/>
        <v>0</v>
      </c>
      <c r="V41" s="305">
        <f t="shared" si="60"/>
        <v>6.8965517241379309E-3</v>
      </c>
      <c r="W41" s="305">
        <f t="shared" si="61"/>
        <v>0</v>
      </c>
      <c r="X41" s="306">
        <f t="shared" si="8"/>
        <v>7.8160919540229884E-2</v>
      </c>
      <c r="Y41" s="129"/>
      <c r="Z41" s="129"/>
      <c r="AA41" s="129"/>
      <c r="AB41" s="129"/>
      <c r="AC41" s="129"/>
      <c r="AD41" s="129"/>
      <c r="AE41" s="129"/>
    </row>
    <row r="42" spans="1:31">
      <c r="A42" s="293" t="s">
        <v>4654</v>
      </c>
      <c r="B42" s="293" t="s">
        <v>650</v>
      </c>
      <c r="C42" s="301">
        <v>2010</v>
      </c>
      <c r="D42" s="293">
        <v>1</v>
      </c>
      <c r="E42" s="293">
        <v>5</v>
      </c>
      <c r="F42" s="302" t="s">
        <v>4662</v>
      </c>
      <c r="G42" s="302">
        <v>29</v>
      </c>
      <c r="H42" s="302">
        <v>7</v>
      </c>
      <c r="I42" s="302">
        <v>0</v>
      </c>
      <c r="J42" s="302">
        <v>1</v>
      </c>
      <c r="K42" s="302">
        <v>0</v>
      </c>
      <c r="L42" s="303">
        <f t="shared" si="32"/>
        <v>37</v>
      </c>
      <c r="M42" s="293">
        <f t="shared" ref="M42:Q42" si="65">M41+G42</f>
        <v>53</v>
      </c>
      <c r="N42" s="293">
        <f t="shared" si="65"/>
        <v>14</v>
      </c>
      <c r="O42" s="293">
        <f t="shared" si="65"/>
        <v>0</v>
      </c>
      <c r="P42" s="293">
        <f t="shared" si="65"/>
        <v>4</v>
      </c>
      <c r="Q42" s="293">
        <f t="shared" si="65"/>
        <v>0</v>
      </c>
      <c r="R42" s="304">
        <f t="shared" si="2"/>
        <v>71</v>
      </c>
      <c r="S42" s="305">
        <f t="shared" si="57"/>
        <v>0.12183908045977011</v>
      </c>
      <c r="T42" s="305">
        <f t="shared" si="58"/>
        <v>3.2183908045977011E-2</v>
      </c>
      <c r="U42" s="305">
        <f t="shared" si="59"/>
        <v>0</v>
      </c>
      <c r="V42" s="305">
        <f t="shared" si="60"/>
        <v>9.1954022988505746E-3</v>
      </c>
      <c r="W42" s="305">
        <f t="shared" si="61"/>
        <v>0</v>
      </c>
      <c r="X42" s="306">
        <f t="shared" si="8"/>
        <v>0.16321839080459771</v>
      </c>
      <c r="Y42" s="129"/>
      <c r="Z42" s="129"/>
      <c r="AA42" s="129"/>
      <c r="AB42" s="129"/>
      <c r="AC42" s="129"/>
      <c r="AD42" s="129"/>
      <c r="AE42" s="129"/>
    </row>
    <row r="43" spans="1:31">
      <c r="A43" s="293" t="s">
        <v>4654</v>
      </c>
      <c r="B43" s="293" t="s">
        <v>650</v>
      </c>
      <c r="C43" s="301">
        <v>2010</v>
      </c>
      <c r="D43" s="293">
        <v>1</v>
      </c>
      <c r="E43" s="293">
        <v>6</v>
      </c>
      <c r="F43" s="302" t="s">
        <v>4663</v>
      </c>
      <c r="G43" s="302">
        <v>12</v>
      </c>
      <c r="H43" s="302">
        <v>2</v>
      </c>
      <c r="I43" s="302">
        <v>0</v>
      </c>
      <c r="J43" s="302">
        <v>2</v>
      </c>
      <c r="K43" s="302">
        <v>0</v>
      </c>
      <c r="L43" s="303">
        <f t="shared" si="32"/>
        <v>16</v>
      </c>
      <c r="M43" s="293">
        <f t="shared" ref="M43:Q43" si="66">M42+G43</f>
        <v>65</v>
      </c>
      <c r="N43" s="293">
        <f t="shared" si="66"/>
        <v>16</v>
      </c>
      <c r="O43" s="293">
        <f t="shared" si="66"/>
        <v>0</v>
      </c>
      <c r="P43" s="293">
        <f t="shared" si="66"/>
        <v>6</v>
      </c>
      <c r="Q43" s="293">
        <f t="shared" si="66"/>
        <v>0</v>
      </c>
      <c r="R43" s="304">
        <f t="shared" si="2"/>
        <v>87</v>
      </c>
      <c r="S43" s="305">
        <f t="shared" si="57"/>
        <v>0.14942528735632185</v>
      </c>
      <c r="T43" s="305">
        <f t="shared" si="58"/>
        <v>3.6781609195402298E-2</v>
      </c>
      <c r="U43" s="305">
        <f t="shared" si="59"/>
        <v>0</v>
      </c>
      <c r="V43" s="305">
        <f t="shared" si="60"/>
        <v>1.3793103448275862E-2</v>
      </c>
      <c r="W43" s="305">
        <f t="shared" si="61"/>
        <v>0</v>
      </c>
      <c r="X43" s="306">
        <f t="shared" si="8"/>
        <v>0.2</v>
      </c>
      <c r="Y43" s="129"/>
      <c r="Z43" s="129"/>
      <c r="AA43" s="129"/>
      <c r="AB43" s="129"/>
      <c r="AC43" s="129"/>
      <c r="AD43" s="129"/>
      <c r="AE43" s="129"/>
    </row>
    <row r="44" spans="1:31">
      <c r="A44" s="293" t="s">
        <v>4654</v>
      </c>
      <c r="B44" s="293" t="s">
        <v>650</v>
      </c>
      <c r="C44" s="301">
        <v>2010</v>
      </c>
      <c r="D44" s="293">
        <v>1</v>
      </c>
      <c r="E44" s="293">
        <v>7</v>
      </c>
      <c r="F44" s="302" t="s">
        <v>4664</v>
      </c>
      <c r="G44" s="302">
        <v>11</v>
      </c>
      <c r="H44" s="302">
        <v>3</v>
      </c>
      <c r="I44" s="302">
        <v>0</v>
      </c>
      <c r="J44" s="302">
        <v>3</v>
      </c>
      <c r="K44" s="302">
        <v>0</v>
      </c>
      <c r="L44" s="303">
        <f t="shared" si="32"/>
        <v>17</v>
      </c>
      <c r="M44" s="293">
        <f t="shared" ref="M44:Q44" si="67">M43+G44</f>
        <v>76</v>
      </c>
      <c r="N44" s="293">
        <f t="shared" si="67"/>
        <v>19</v>
      </c>
      <c r="O44" s="293">
        <f t="shared" si="67"/>
        <v>0</v>
      </c>
      <c r="P44" s="293">
        <f t="shared" si="67"/>
        <v>9</v>
      </c>
      <c r="Q44" s="293">
        <f t="shared" si="67"/>
        <v>0</v>
      </c>
      <c r="R44" s="304">
        <f t="shared" si="2"/>
        <v>104</v>
      </c>
      <c r="S44" s="305">
        <f t="shared" si="57"/>
        <v>0.17471264367816092</v>
      </c>
      <c r="T44" s="305">
        <f t="shared" si="58"/>
        <v>4.3678160919540229E-2</v>
      </c>
      <c r="U44" s="305">
        <f t="shared" si="59"/>
        <v>0</v>
      </c>
      <c r="V44" s="305">
        <f t="shared" si="60"/>
        <v>2.0689655172413793E-2</v>
      </c>
      <c r="W44" s="305">
        <f t="shared" si="61"/>
        <v>0</v>
      </c>
      <c r="X44" s="306">
        <f t="shared" si="8"/>
        <v>0.23908045977011494</v>
      </c>
      <c r="Y44" s="129"/>
      <c r="Z44" s="129"/>
      <c r="AA44" s="129"/>
      <c r="AB44" s="129"/>
      <c r="AC44" s="129"/>
      <c r="AD44" s="129"/>
      <c r="AE44" s="129"/>
    </row>
    <row r="45" spans="1:31">
      <c r="A45" s="293" t="s">
        <v>4654</v>
      </c>
      <c r="B45" s="293" t="s">
        <v>650</v>
      </c>
      <c r="C45" s="301">
        <v>2010</v>
      </c>
      <c r="D45" s="293">
        <v>1</v>
      </c>
      <c r="E45" s="293">
        <v>8</v>
      </c>
      <c r="F45" s="302" t="s">
        <v>4665</v>
      </c>
      <c r="G45" s="302">
        <v>16</v>
      </c>
      <c r="H45" s="302">
        <v>3</v>
      </c>
      <c r="I45" s="302">
        <v>0</v>
      </c>
      <c r="J45" s="302">
        <v>6</v>
      </c>
      <c r="K45" s="302">
        <v>0</v>
      </c>
      <c r="L45" s="303">
        <f t="shared" si="32"/>
        <v>25</v>
      </c>
      <c r="M45" s="293">
        <f t="shared" ref="M45:Q45" si="68">M44+G45</f>
        <v>92</v>
      </c>
      <c r="N45" s="293">
        <f t="shared" si="68"/>
        <v>22</v>
      </c>
      <c r="O45" s="293">
        <f t="shared" si="68"/>
        <v>0</v>
      </c>
      <c r="P45" s="293">
        <f t="shared" si="68"/>
        <v>15</v>
      </c>
      <c r="Q45" s="293">
        <f t="shared" si="68"/>
        <v>0</v>
      </c>
      <c r="R45" s="304">
        <f t="shared" si="2"/>
        <v>129</v>
      </c>
      <c r="S45" s="305">
        <f t="shared" si="57"/>
        <v>0.21149425287356322</v>
      </c>
      <c r="T45" s="305">
        <f t="shared" si="58"/>
        <v>5.057471264367816E-2</v>
      </c>
      <c r="U45" s="305">
        <f t="shared" si="59"/>
        <v>0</v>
      </c>
      <c r="V45" s="305">
        <f t="shared" si="60"/>
        <v>3.4482758620689655E-2</v>
      </c>
      <c r="W45" s="305">
        <f t="shared" si="61"/>
        <v>0</v>
      </c>
      <c r="X45" s="306">
        <f t="shared" si="8"/>
        <v>0.29655172413793102</v>
      </c>
      <c r="Y45" s="129"/>
      <c r="Z45" s="129"/>
      <c r="AA45" s="129"/>
      <c r="AB45" s="129"/>
      <c r="AC45" s="129"/>
      <c r="AD45" s="129"/>
      <c r="AE45" s="129"/>
    </row>
    <row r="46" spans="1:31">
      <c r="A46" s="293" t="s">
        <v>4654</v>
      </c>
      <c r="B46" s="293" t="s">
        <v>650</v>
      </c>
      <c r="C46" s="301">
        <v>2010</v>
      </c>
      <c r="D46" s="293">
        <v>1</v>
      </c>
      <c r="E46" s="293">
        <v>9</v>
      </c>
      <c r="F46" s="302" t="s">
        <v>4666</v>
      </c>
      <c r="G46" s="302">
        <v>6</v>
      </c>
      <c r="H46" s="302">
        <v>0</v>
      </c>
      <c r="I46" s="302">
        <v>0</v>
      </c>
      <c r="J46" s="302">
        <v>5</v>
      </c>
      <c r="K46" s="302">
        <v>0</v>
      </c>
      <c r="L46" s="303">
        <f t="shared" si="32"/>
        <v>11</v>
      </c>
      <c r="M46" s="293">
        <f t="shared" ref="M46:Q46" si="69">M45+G46</f>
        <v>98</v>
      </c>
      <c r="N46" s="293">
        <f t="shared" si="69"/>
        <v>22</v>
      </c>
      <c r="O46" s="293">
        <f t="shared" si="69"/>
        <v>0</v>
      </c>
      <c r="P46" s="293">
        <f t="shared" si="69"/>
        <v>20</v>
      </c>
      <c r="Q46" s="293">
        <f t="shared" si="69"/>
        <v>0</v>
      </c>
      <c r="R46" s="304">
        <f t="shared" si="2"/>
        <v>140</v>
      </c>
      <c r="S46" s="305">
        <f t="shared" si="57"/>
        <v>0.22528735632183908</v>
      </c>
      <c r="T46" s="305">
        <f t="shared" si="58"/>
        <v>5.057471264367816E-2</v>
      </c>
      <c r="U46" s="305">
        <f t="shared" si="59"/>
        <v>0</v>
      </c>
      <c r="V46" s="305">
        <f t="shared" si="60"/>
        <v>4.5977011494252873E-2</v>
      </c>
      <c r="W46" s="305">
        <f t="shared" si="61"/>
        <v>0</v>
      </c>
      <c r="X46" s="306">
        <f t="shared" si="8"/>
        <v>0.32183908045977011</v>
      </c>
      <c r="Y46" s="129"/>
      <c r="Z46" s="129"/>
      <c r="AA46" s="129"/>
      <c r="AB46" s="129"/>
      <c r="AC46" s="129"/>
      <c r="AD46" s="129"/>
      <c r="AE46" s="129"/>
    </row>
    <row r="47" spans="1:31">
      <c r="A47" s="293" t="s">
        <v>4654</v>
      </c>
      <c r="B47" s="293" t="s">
        <v>650</v>
      </c>
      <c r="C47" s="301">
        <v>2010</v>
      </c>
      <c r="D47" s="293">
        <v>1</v>
      </c>
      <c r="E47" s="293">
        <v>10</v>
      </c>
      <c r="F47" s="302" t="s">
        <v>4667</v>
      </c>
      <c r="G47" s="302">
        <v>3</v>
      </c>
      <c r="H47" s="302">
        <v>0</v>
      </c>
      <c r="I47" s="302">
        <v>0</v>
      </c>
      <c r="J47" s="302">
        <v>2</v>
      </c>
      <c r="K47" s="302">
        <v>0</v>
      </c>
      <c r="L47" s="303">
        <f t="shared" si="32"/>
        <v>5</v>
      </c>
      <c r="M47" s="293">
        <f t="shared" ref="M47:Q47" si="70">M46+G47</f>
        <v>101</v>
      </c>
      <c r="N47" s="293">
        <f t="shared" si="70"/>
        <v>22</v>
      </c>
      <c r="O47" s="293">
        <f t="shared" si="70"/>
        <v>0</v>
      </c>
      <c r="P47" s="293">
        <f t="shared" si="70"/>
        <v>22</v>
      </c>
      <c r="Q47" s="293">
        <f t="shared" si="70"/>
        <v>0</v>
      </c>
      <c r="R47" s="304">
        <f t="shared" si="2"/>
        <v>145</v>
      </c>
      <c r="S47" s="305">
        <f t="shared" si="57"/>
        <v>0.23218390804597702</v>
      </c>
      <c r="T47" s="305">
        <f t="shared" si="58"/>
        <v>5.057471264367816E-2</v>
      </c>
      <c r="U47" s="305">
        <f t="shared" si="59"/>
        <v>0</v>
      </c>
      <c r="V47" s="305">
        <f t="shared" si="60"/>
        <v>5.057471264367816E-2</v>
      </c>
      <c r="W47" s="305">
        <f t="shared" si="61"/>
        <v>0</v>
      </c>
      <c r="X47" s="306">
        <f t="shared" si="8"/>
        <v>0.33333333333333337</v>
      </c>
      <c r="Y47" s="129"/>
      <c r="Z47" s="129"/>
      <c r="AA47" s="129"/>
      <c r="AB47" s="129"/>
      <c r="AC47" s="129"/>
      <c r="AD47" s="129"/>
      <c r="AE47" s="129"/>
    </row>
    <row r="48" spans="1:31">
      <c r="A48" s="293" t="s">
        <v>4654</v>
      </c>
      <c r="B48" s="293" t="s">
        <v>650</v>
      </c>
      <c r="C48" s="301">
        <v>2010</v>
      </c>
      <c r="D48" s="293">
        <v>1</v>
      </c>
      <c r="E48" s="293">
        <v>11</v>
      </c>
      <c r="F48" s="302" t="s">
        <v>4668</v>
      </c>
      <c r="G48" s="302">
        <v>7</v>
      </c>
      <c r="H48" s="302">
        <v>0</v>
      </c>
      <c r="I48" s="302">
        <v>0</v>
      </c>
      <c r="J48" s="302">
        <v>2</v>
      </c>
      <c r="K48" s="302">
        <v>0</v>
      </c>
      <c r="L48" s="303">
        <f t="shared" si="32"/>
        <v>9</v>
      </c>
      <c r="M48" s="293">
        <f t="shared" ref="M48:Q48" si="71">M47+G48</f>
        <v>108</v>
      </c>
      <c r="N48" s="293">
        <f t="shared" si="71"/>
        <v>22</v>
      </c>
      <c r="O48" s="293">
        <f t="shared" si="71"/>
        <v>0</v>
      </c>
      <c r="P48" s="293">
        <f t="shared" si="71"/>
        <v>24</v>
      </c>
      <c r="Q48" s="293">
        <f t="shared" si="71"/>
        <v>0</v>
      </c>
      <c r="R48" s="304">
        <f t="shared" si="2"/>
        <v>154</v>
      </c>
      <c r="S48" s="305">
        <f t="shared" si="57"/>
        <v>0.24827586206896551</v>
      </c>
      <c r="T48" s="305">
        <f t="shared" si="58"/>
        <v>5.057471264367816E-2</v>
      </c>
      <c r="U48" s="305">
        <f t="shared" si="59"/>
        <v>0</v>
      </c>
      <c r="V48" s="305">
        <f t="shared" si="60"/>
        <v>5.5172413793103448E-2</v>
      </c>
      <c r="W48" s="305">
        <f t="shared" si="61"/>
        <v>0</v>
      </c>
      <c r="X48" s="306">
        <f t="shared" si="8"/>
        <v>0.35402298850574709</v>
      </c>
      <c r="Y48" s="129"/>
      <c r="Z48" s="129"/>
      <c r="AA48" s="129"/>
      <c r="AB48" s="129"/>
      <c r="AC48" s="129"/>
      <c r="AD48" s="129"/>
      <c r="AE48" s="129"/>
    </row>
    <row r="49" spans="1:31">
      <c r="A49" s="293" t="s">
        <v>4654</v>
      </c>
      <c r="B49" s="293" t="s">
        <v>650</v>
      </c>
      <c r="C49" s="301">
        <v>2010</v>
      </c>
      <c r="D49" s="293">
        <v>1</v>
      </c>
      <c r="E49" s="293">
        <v>12</v>
      </c>
      <c r="F49" s="302" t="s">
        <v>4669</v>
      </c>
      <c r="G49" s="302">
        <v>13</v>
      </c>
      <c r="H49" s="302">
        <v>0</v>
      </c>
      <c r="I49" s="302">
        <v>0</v>
      </c>
      <c r="J49" s="302">
        <v>3</v>
      </c>
      <c r="K49" s="302">
        <v>0</v>
      </c>
      <c r="L49" s="303">
        <f t="shared" si="32"/>
        <v>16</v>
      </c>
      <c r="M49" s="293">
        <f t="shared" ref="M49:Q49" si="72">M48+G49</f>
        <v>121</v>
      </c>
      <c r="N49" s="293">
        <f t="shared" si="72"/>
        <v>22</v>
      </c>
      <c r="O49" s="293">
        <f t="shared" si="72"/>
        <v>0</v>
      </c>
      <c r="P49" s="293">
        <f t="shared" si="72"/>
        <v>27</v>
      </c>
      <c r="Q49" s="293">
        <f t="shared" si="72"/>
        <v>0</v>
      </c>
      <c r="R49" s="304">
        <f t="shared" si="2"/>
        <v>170</v>
      </c>
      <c r="S49" s="305">
        <f t="shared" si="57"/>
        <v>0.27816091954022987</v>
      </c>
      <c r="T49" s="305">
        <f t="shared" si="58"/>
        <v>5.057471264367816E-2</v>
      </c>
      <c r="U49" s="305">
        <f t="shared" si="59"/>
        <v>0</v>
      </c>
      <c r="V49" s="305">
        <f t="shared" si="60"/>
        <v>6.2068965517241378E-2</v>
      </c>
      <c r="W49" s="305">
        <f t="shared" si="61"/>
        <v>0</v>
      </c>
      <c r="X49" s="306">
        <f t="shared" si="8"/>
        <v>0.39080459770114939</v>
      </c>
      <c r="Y49" s="129"/>
      <c r="Z49" s="129"/>
      <c r="AA49" s="129"/>
      <c r="AB49" s="129"/>
      <c r="AC49" s="129"/>
      <c r="AD49" s="129"/>
      <c r="AE49" s="129"/>
    </row>
    <row r="50" spans="1:31">
      <c r="A50" s="293" t="s">
        <v>4655</v>
      </c>
      <c r="B50" s="293" t="s">
        <v>650</v>
      </c>
      <c r="C50" s="301">
        <v>2014</v>
      </c>
      <c r="D50" s="293">
        <v>1</v>
      </c>
      <c r="E50" s="293">
        <v>1</v>
      </c>
      <c r="F50" s="302" t="s">
        <v>4659</v>
      </c>
      <c r="G50" s="302">
        <f>55</f>
        <v>55</v>
      </c>
      <c r="H50" s="302">
        <f>11</f>
        <v>11</v>
      </c>
      <c r="I50" s="302">
        <v>0</v>
      </c>
      <c r="J50" s="302">
        <v>0</v>
      </c>
      <c r="K50" s="302">
        <v>0</v>
      </c>
      <c r="L50" s="303">
        <f t="shared" si="32"/>
        <v>66</v>
      </c>
      <c r="M50" s="293">
        <f t="shared" ref="M50:Q50" si="73">G50</f>
        <v>55</v>
      </c>
      <c r="N50" s="293">
        <f t="shared" si="73"/>
        <v>11</v>
      </c>
      <c r="O50" s="293">
        <f t="shared" si="73"/>
        <v>0</v>
      </c>
      <c r="P50" s="293">
        <f t="shared" si="73"/>
        <v>0</v>
      </c>
      <c r="Q50" s="293">
        <f t="shared" si="73"/>
        <v>0</v>
      </c>
      <c r="R50" s="304">
        <f t="shared" si="2"/>
        <v>66</v>
      </c>
      <c r="S50" s="305">
        <f t="shared" ref="S50:S61" si="74">M50/MB2_IIN</f>
        <v>9.3696763202725727E-2</v>
      </c>
      <c r="T50" s="305">
        <f t="shared" ref="T50:T61" si="75">N50/MB2_IIN</f>
        <v>1.8739352640545145E-2</v>
      </c>
      <c r="U50" s="305">
        <f t="shared" ref="U50:U61" si="76">O50/MB2_IIN</f>
        <v>0</v>
      </c>
      <c r="V50" s="305">
        <f t="shared" ref="V50:V61" si="77">P50/MB2_IIN</f>
        <v>0</v>
      </c>
      <c r="W50" s="305">
        <f t="shared" ref="W50:W61" si="78">Q50/MB2_IIN</f>
        <v>0</v>
      </c>
      <c r="X50" s="306">
        <f t="shared" si="8"/>
        <v>0.11243611584327087</v>
      </c>
      <c r="Y50" s="129"/>
      <c r="Z50" s="129"/>
      <c r="AA50" s="129"/>
      <c r="AB50" s="129"/>
      <c r="AC50" s="129"/>
      <c r="AD50" s="129"/>
      <c r="AE50" s="129"/>
    </row>
    <row r="51" spans="1:31">
      <c r="A51" s="293" t="s">
        <v>4655</v>
      </c>
      <c r="B51" s="293" t="s">
        <v>650</v>
      </c>
      <c r="C51" s="301">
        <v>2014</v>
      </c>
      <c r="D51" s="293">
        <v>1</v>
      </c>
      <c r="E51" s="293">
        <v>2</v>
      </c>
      <c r="F51" s="302" t="s">
        <v>4660</v>
      </c>
      <c r="G51" s="302">
        <f>104+2</f>
        <v>106</v>
      </c>
      <c r="H51" s="302">
        <f>18-2</f>
        <v>16</v>
      </c>
      <c r="I51" s="302">
        <v>0</v>
      </c>
      <c r="J51" s="302">
        <v>0</v>
      </c>
      <c r="K51" s="302">
        <v>0</v>
      </c>
      <c r="L51" s="303">
        <f t="shared" si="32"/>
        <v>122</v>
      </c>
      <c r="M51" s="293">
        <f t="shared" ref="M51:Q51" si="79">M50+G51</f>
        <v>161</v>
      </c>
      <c r="N51" s="293">
        <f t="shared" si="79"/>
        <v>27</v>
      </c>
      <c r="O51" s="293">
        <f t="shared" si="79"/>
        <v>0</v>
      </c>
      <c r="P51" s="293">
        <f t="shared" si="79"/>
        <v>0</v>
      </c>
      <c r="Q51" s="293">
        <f t="shared" si="79"/>
        <v>0</v>
      </c>
      <c r="R51" s="304">
        <f t="shared" si="2"/>
        <v>188</v>
      </c>
      <c r="S51" s="305">
        <f t="shared" si="74"/>
        <v>0.27427597955706984</v>
      </c>
      <c r="T51" s="305">
        <f t="shared" si="75"/>
        <v>4.5996592844974447E-2</v>
      </c>
      <c r="U51" s="305">
        <f t="shared" si="76"/>
        <v>0</v>
      </c>
      <c r="V51" s="305">
        <f t="shared" si="77"/>
        <v>0</v>
      </c>
      <c r="W51" s="305">
        <f t="shared" si="78"/>
        <v>0</v>
      </c>
      <c r="X51" s="306">
        <f t="shared" si="8"/>
        <v>0.32027257240204426</v>
      </c>
      <c r="Y51" s="129"/>
      <c r="Z51" s="129"/>
      <c r="AA51" s="129"/>
      <c r="AB51" s="129"/>
      <c r="AC51" s="129"/>
      <c r="AD51" s="129"/>
      <c r="AE51" s="129"/>
    </row>
    <row r="52" spans="1:31">
      <c r="A52" s="293" t="s">
        <v>4655</v>
      </c>
      <c r="B52" s="293" t="s">
        <v>650</v>
      </c>
      <c r="C52" s="301">
        <v>2014</v>
      </c>
      <c r="D52" s="293">
        <v>1</v>
      </c>
      <c r="E52" s="293">
        <v>3</v>
      </c>
      <c r="F52" s="302" t="s">
        <v>26</v>
      </c>
      <c r="G52" s="302">
        <f>60+1</f>
        <v>61</v>
      </c>
      <c r="H52" s="302">
        <f>2-1</f>
        <v>1</v>
      </c>
      <c r="I52" s="302">
        <v>0</v>
      </c>
      <c r="J52" s="302">
        <v>4</v>
      </c>
      <c r="K52" s="302">
        <v>0</v>
      </c>
      <c r="L52" s="303">
        <f t="shared" si="32"/>
        <v>66</v>
      </c>
      <c r="M52" s="293">
        <f t="shared" ref="M52:Q52" si="80">M51+G52</f>
        <v>222</v>
      </c>
      <c r="N52" s="293">
        <f t="shared" si="80"/>
        <v>28</v>
      </c>
      <c r="O52" s="293">
        <f t="shared" si="80"/>
        <v>0</v>
      </c>
      <c r="P52" s="293">
        <f t="shared" si="80"/>
        <v>4</v>
      </c>
      <c r="Q52" s="293">
        <f t="shared" si="80"/>
        <v>0</v>
      </c>
      <c r="R52" s="304">
        <f t="shared" si="2"/>
        <v>254</v>
      </c>
      <c r="S52" s="305">
        <f t="shared" si="74"/>
        <v>0.37819420783645658</v>
      </c>
      <c r="T52" s="305">
        <f t="shared" si="75"/>
        <v>4.770017035775128E-2</v>
      </c>
      <c r="U52" s="305">
        <f t="shared" si="76"/>
        <v>0</v>
      </c>
      <c r="V52" s="305">
        <f t="shared" si="77"/>
        <v>6.8143100511073255E-3</v>
      </c>
      <c r="W52" s="305">
        <f t="shared" si="78"/>
        <v>0</v>
      </c>
      <c r="X52" s="306">
        <f t="shared" si="8"/>
        <v>0.43270868824531517</v>
      </c>
      <c r="Y52" s="129"/>
      <c r="Z52" s="129"/>
      <c r="AA52" s="129"/>
      <c r="AB52" s="129"/>
      <c r="AC52" s="129"/>
      <c r="AD52" s="129"/>
      <c r="AE52" s="129"/>
    </row>
    <row r="53" spans="1:31">
      <c r="A53" s="293" t="s">
        <v>4655</v>
      </c>
      <c r="B53" s="293" t="s">
        <v>650</v>
      </c>
      <c r="C53" s="301">
        <v>2014</v>
      </c>
      <c r="D53" s="293">
        <v>1</v>
      </c>
      <c r="E53" s="293">
        <v>4</v>
      </c>
      <c r="F53" s="302" t="s">
        <v>4661</v>
      </c>
      <c r="G53" s="302">
        <f>22+1</f>
        <v>23</v>
      </c>
      <c r="H53" s="302">
        <v>2</v>
      </c>
      <c r="I53" s="302">
        <v>0</v>
      </c>
      <c r="J53" s="302">
        <v>6</v>
      </c>
      <c r="K53" s="302">
        <v>0</v>
      </c>
      <c r="L53" s="303">
        <f t="shared" si="32"/>
        <v>31</v>
      </c>
      <c r="M53" s="293">
        <f t="shared" ref="M53:Q53" si="81">M52+G53</f>
        <v>245</v>
      </c>
      <c r="N53" s="293">
        <f t="shared" si="81"/>
        <v>30</v>
      </c>
      <c r="O53" s="293">
        <f t="shared" si="81"/>
        <v>0</v>
      </c>
      <c r="P53" s="293">
        <f t="shared" si="81"/>
        <v>10</v>
      </c>
      <c r="Q53" s="293">
        <f t="shared" si="81"/>
        <v>0</v>
      </c>
      <c r="R53" s="304">
        <f t="shared" si="2"/>
        <v>285</v>
      </c>
      <c r="S53" s="305">
        <f t="shared" si="74"/>
        <v>0.41737649063032367</v>
      </c>
      <c r="T53" s="305">
        <f t="shared" si="75"/>
        <v>5.1107325383304938E-2</v>
      </c>
      <c r="U53" s="305">
        <f t="shared" si="76"/>
        <v>0</v>
      </c>
      <c r="V53" s="305">
        <f t="shared" si="77"/>
        <v>1.7035775127768313E-2</v>
      </c>
      <c r="W53" s="305">
        <f t="shared" si="78"/>
        <v>0</v>
      </c>
      <c r="X53" s="306">
        <f t="shared" si="8"/>
        <v>0.48551959114139692</v>
      </c>
      <c r="Y53" s="129"/>
      <c r="Z53" s="129"/>
      <c r="AA53" s="129"/>
      <c r="AB53" s="129"/>
      <c r="AC53" s="129"/>
      <c r="AD53" s="129"/>
      <c r="AE53" s="129"/>
    </row>
    <row r="54" spans="1:31">
      <c r="A54" s="293" t="s">
        <v>4655</v>
      </c>
      <c r="B54" s="293" t="s">
        <v>650</v>
      </c>
      <c r="C54" s="301">
        <v>2014</v>
      </c>
      <c r="D54" s="293">
        <v>1</v>
      </c>
      <c r="E54" s="293">
        <v>5</v>
      </c>
      <c r="F54" s="302" t="s">
        <v>4662</v>
      </c>
      <c r="G54" s="302">
        <v>10</v>
      </c>
      <c r="H54" s="309">
        <f>4-2</f>
        <v>2</v>
      </c>
      <c r="I54" s="302">
        <v>0</v>
      </c>
      <c r="J54" s="302">
        <v>2</v>
      </c>
      <c r="K54" s="302">
        <v>0</v>
      </c>
      <c r="L54" s="303">
        <f t="shared" si="32"/>
        <v>14</v>
      </c>
      <c r="M54" s="293">
        <f t="shared" ref="M54:Q54" si="82">M53+G54</f>
        <v>255</v>
      </c>
      <c r="N54" s="293">
        <f t="shared" si="82"/>
        <v>32</v>
      </c>
      <c r="O54" s="293">
        <f t="shared" si="82"/>
        <v>0</v>
      </c>
      <c r="P54" s="293">
        <f t="shared" si="82"/>
        <v>12</v>
      </c>
      <c r="Q54" s="293">
        <f t="shared" si="82"/>
        <v>0</v>
      </c>
      <c r="R54" s="304">
        <f t="shared" si="2"/>
        <v>299</v>
      </c>
      <c r="S54" s="305">
        <f t="shared" si="74"/>
        <v>0.434412265758092</v>
      </c>
      <c r="T54" s="305">
        <f t="shared" si="75"/>
        <v>5.4514480408858604E-2</v>
      </c>
      <c r="U54" s="305">
        <f t="shared" si="76"/>
        <v>0</v>
      </c>
      <c r="V54" s="305">
        <f t="shared" si="77"/>
        <v>2.0442930153321975E-2</v>
      </c>
      <c r="W54" s="305">
        <f t="shared" si="78"/>
        <v>0</v>
      </c>
      <c r="X54" s="306">
        <f t="shared" si="8"/>
        <v>0.50936967632027252</v>
      </c>
      <c r="Y54" s="129"/>
      <c r="Z54" s="129"/>
      <c r="AA54" s="129"/>
      <c r="AB54" s="129"/>
      <c r="AC54" s="129"/>
      <c r="AD54" s="129"/>
      <c r="AE54" s="129"/>
    </row>
    <row r="55" spans="1:31">
      <c r="A55" s="293" t="s">
        <v>4655</v>
      </c>
      <c r="B55" s="293" t="s">
        <v>650</v>
      </c>
      <c r="C55" s="301">
        <v>2014</v>
      </c>
      <c r="D55" s="293">
        <v>1</v>
      </c>
      <c r="E55" s="293">
        <v>6</v>
      </c>
      <c r="F55" s="302" t="s">
        <v>4663</v>
      </c>
      <c r="G55" s="302">
        <v>8</v>
      </c>
      <c r="H55" s="302">
        <v>2</v>
      </c>
      <c r="I55" s="302">
        <v>0</v>
      </c>
      <c r="J55" s="302">
        <v>1</v>
      </c>
      <c r="K55" s="302">
        <v>0</v>
      </c>
      <c r="L55" s="303">
        <f t="shared" si="32"/>
        <v>11</v>
      </c>
      <c r="M55" s="293">
        <f t="shared" ref="M55:Q55" si="83">M54+G55</f>
        <v>263</v>
      </c>
      <c r="N55" s="293">
        <f t="shared" si="83"/>
        <v>34</v>
      </c>
      <c r="O55" s="293">
        <f t="shared" si="83"/>
        <v>0</v>
      </c>
      <c r="P55" s="293">
        <f t="shared" si="83"/>
        <v>13</v>
      </c>
      <c r="Q55" s="293">
        <f t="shared" si="83"/>
        <v>0</v>
      </c>
      <c r="R55" s="304">
        <f t="shared" si="2"/>
        <v>310</v>
      </c>
      <c r="S55" s="305">
        <f t="shared" si="74"/>
        <v>0.44804088586030666</v>
      </c>
      <c r="T55" s="305">
        <f t="shared" si="75"/>
        <v>5.7921635434412269E-2</v>
      </c>
      <c r="U55" s="305">
        <f t="shared" si="76"/>
        <v>0</v>
      </c>
      <c r="V55" s="305">
        <f t="shared" si="77"/>
        <v>2.2146507666098807E-2</v>
      </c>
      <c r="W55" s="305">
        <f t="shared" si="78"/>
        <v>0</v>
      </c>
      <c r="X55" s="306">
        <f t="shared" si="8"/>
        <v>0.52810902896081779</v>
      </c>
      <c r="Y55" s="129"/>
      <c r="Z55" s="129"/>
      <c r="AA55" s="129"/>
      <c r="AB55" s="129"/>
      <c r="AC55" s="129"/>
      <c r="AD55" s="129"/>
      <c r="AE55" s="129"/>
    </row>
    <row r="56" spans="1:31">
      <c r="A56" s="293" t="s">
        <v>4655</v>
      </c>
      <c r="B56" s="293" t="s">
        <v>650</v>
      </c>
      <c r="C56" s="301">
        <v>2014</v>
      </c>
      <c r="D56" s="293">
        <v>1</v>
      </c>
      <c r="E56" s="293">
        <v>7</v>
      </c>
      <c r="F56" s="302" t="s">
        <v>4664</v>
      </c>
      <c r="G56" s="302">
        <v>0</v>
      </c>
      <c r="H56" s="302">
        <v>0</v>
      </c>
      <c r="I56" s="302">
        <v>0</v>
      </c>
      <c r="J56" s="302">
        <v>2</v>
      </c>
      <c r="K56" s="302">
        <v>0</v>
      </c>
      <c r="L56" s="303">
        <f t="shared" si="32"/>
        <v>2</v>
      </c>
      <c r="M56" s="293">
        <f t="shared" ref="M56:Q56" si="84">M55+G56</f>
        <v>263</v>
      </c>
      <c r="N56" s="293">
        <f t="shared" si="84"/>
        <v>34</v>
      </c>
      <c r="O56" s="293">
        <f t="shared" si="84"/>
        <v>0</v>
      </c>
      <c r="P56" s="293">
        <f t="shared" si="84"/>
        <v>15</v>
      </c>
      <c r="Q56" s="293">
        <f t="shared" si="84"/>
        <v>0</v>
      </c>
      <c r="R56" s="304">
        <f t="shared" si="2"/>
        <v>312</v>
      </c>
      <c r="S56" s="305">
        <f t="shared" si="74"/>
        <v>0.44804088586030666</v>
      </c>
      <c r="T56" s="305">
        <f t="shared" si="75"/>
        <v>5.7921635434412269E-2</v>
      </c>
      <c r="U56" s="305">
        <f t="shared" si="76"/>
        <v>0</v>
      </c>
      <c r="V56" s="305">
        <f t="shared" si="77"/>
        <v>2.5553662691652469E-2</v>
      </c>
      <c r="W56" s="305">
        <f t="shared" si="78"/>
        <v>0</v>
      </c>
      <c r="X56" s="306">
        <f t="shared" si="8"/>
        <v>0.53151618398637146</v>
      </c>
      <c r="Y56" s="129"/>
      <c r="Z56" s="129"/>
      <c r="AA56" s="129"/>
      <c r="AB56" s="129"/>
      <c r="AC56" s="129"/>
      <c r="AD56" s="129"/>
      <c r="AE56" s="129"/>
    </row>
    <row r="57" spans="1:31">
      <c r="A57" s="293" t="s">
        <v>4655</v>
      </c>
      <c r="B57" s="293" t="s">
        <v>650</v>
      </c>
      <c r="C57" s="301">
        <v>2014</v>
      </c>
      <c r="D57" s="293">
        <v>1</v>
      </c>
      <c r="E57" s="293">
        <v>8</v>
      </c>
      <c r="F57" s="302" t="s">
        <v>4665</v>
      </c>
      <c r="G57" s="302">
        <v>1</v>
      </c>
      <c r="H57" s="302">
        <f>1-1</f>
        <v>0</v>
      </c>
      <c r="I57" s="302">
        <v>0</v>
      </c>
      <c r="J57" s="302">
        <v>1</v>
      </c>
      <c r="K57" s="302">
        <v>2</v>
      </c>
      <c r="L57" s="303">
        <f t="shared" si="32"/>
        <v>4</v>
      </c>
      <c r="M57" s="293">
        <f t="shared" ref="M57:Q57" si="85">M56+G57</f>
        <v>264</v>
      </c>
      <c r="N57" s="293">
        <f t="shared" si="85"/>
        <v>34</v>
      </c>
      <c r="O57" s="293">
        <f t="shared" si="85"/>
        <v>0</v>
      </c>
      <c r="P57" s="293">
        <f t="shared" si="85"/>
        <v>16</v>
      </c>
      <c r="Q57" s="293">
        <f t="shared" si="85"/>
        <v>2</v>
      </c>
      <c r="R57" s="304">
        <f t="shared" si="2"/>
        <v>316</v>
      </c>
      <c r="S57" s="305">
        <f t="shared" si="74"/>
        <v>0.44974446337308349</v>
      </c>
      <c r="T57" s="305">
        <f t="shared" si="75"/>
        <v>5.7921635434412269E-2</v>
      </c>
      <c r="U57" s="305">
        <f t="shared" si="76"/>
        <v>0</v>
      </c>
      <c r="V57" s="305">
        <f t="shared" si="77"/>
        <v>2.7257240204429302E-2</v>
      </c>
      <c r="W57" s="305">
        <f t="shared" si="78"/>
        <v>3.4071550255536627E-3</v>
      </c>
      <c r="X57" s="306">
        <f t="shared" si="8"/>
        <v>0.53833049403747879</v>
      </c>
      <c r="Y57" s="129"/>
      <c r="Z57" s="129"/>
      <c r="AA57" s="129"/>
      <c r="AB57" s="129"/>
      <c r="AC57" s="129"/>
      <c r="AD57" s="129"/>
      <c r="AE57" s="129"/>
    </row>
    <row r="58" spans="1:31">
      <c r="A58" s="293" t="s">
        <v>4655</v>
      </c>
      <c r="B58" s="293" t="s">
        <v>650</v>
      </c>
      <c r="C58" s="301">
        <v>2014</v>
      </c>
      <c r="D58" s="293">
        <v>1</v>
      </c>
      <c r="E58" s="293">
        <v>9</v>
      </c>
      <c r="F58" s="302" t="s">
        <v>4666</v>
      </c>
      <c r="G58" s="302">
        <f>3+1</f>
        <v>4</v>
      </c>
      <c r="H58" s="302">
        <f>2-2</f>
        <v>0</v>
      </c>
      <c r="I58" s="302">
        <v>1</v>
      </c>
      <c r="J58" s="302">
        <v>3</v>
      </c>
      <c r="K58" s="302">
        <v>0</v>
      </c>
      <c r="L58" s="303">
        <f t="shared" si="32"/>
        <v>8</v>
      </c>
      <c r="M58" s="293">
        <f t="shared" ref="M58:Q58" si="86">M57+G58</f>
        <v>268</v>
      </c>
      <c r="N58" s="293">
        <f t="shared" si="86"/>
        <v>34</v>
      </c>
      <c r="O58" s="293">
        <f t="shared" si="86"/>
        <v>1</v>
      </c>
      <c r="P58" s="293">
        <f t="shared" si="86"/>
        <v>19</v>
      </c>
      <c r="Q58" s="293">
        <f t="shared" si="86"/>
        <v>2</v>
      </c>
      <c r="R58" s="304">
        <f t="shared" si="2"/>
        <v>324</v>
      </c>
      <c r="S58" s="305">
        <f t="shared" si="74"/>
        <v>0.45655877342419082</v>
      </c>
      <c r="T58" s="305">
        <f t="shared" si="75"/>
        <v>5.7921635434412269E-2</v>
      </c>
      <c r="U58" s="305">
        <f t="shared" si="76"/>
        <v>1.7035775127768314E-3</v>
      </c>
      <c r="V58" s="305">
        <f t="shared" si="77"/>
        <v>3.2367972742759793E-2</v>
      </c>
      <c r="W58" s="305">
        <f t="shared" si="78"/>
        <v>3.4071550255536627E-3</v>
      </c>
      <c r="X58" s="306">
        <f t="shared" si="8"/>
        <v>0.55195911413969345</v>
      </c>
      <c r="Y58" s="129"/>
      <c r="Z58" s="129"/>
      <c r="AA58" s="129"/>
      <c r="AB58" s="129"/>
      <c r="AC58" s="129"/>
      <c r="AD58" s="129"/>
      <c r="AE58" s="129"/>
    </row>
    <row r="59" spans="1:31">
      <c r="A59" s="293" t="s">
        <v>4655</v>
      </c>
      <c r="B59" s="293" t="s">
        <v>650</v>
      </c>
      <c r="C59" s="301">
        <v>2014</v>
      </c>
      <c r="D59" s="293">
        <v>1</v>
      </c>
      <c r="E59" s="293">
        <v>10</v>
      </c>
      <c r="F59" s="302" t="s">
        <v>4667</v>
      </c>
      <c r="G59" s="302">
        <v>0</v>
      </c>
      <c r="H59" s="302">
        <f t="shared" ref="H59:H60" si="87">3-3</f>
        <v>0</v>
      </c>
      <c r="I59" s="302">
        <v>0</v>
      </c>
      <c r="J59" s="302">
        <v>0</v>
      </c>
      <c r="K59" s="302">
        <v>0</v>
      </c>
      <c r="L59" s="303">
        <f t="shared" si="32"/>
        <v>0</v>
      </c>
      <c r="M59" s="293">
        <f t="shared" ref="M59:Q59" si="88">M58+G59</f>
        <v>268</v>
      </c>
      <c r="N59" s="293">
        <f t="shared" si="88"/>
        <v>34</v>
      </c>
      <c r="O59" s="293">
        <f t="shared" si="88"/>
        <v>1</v>
      </c>
      <c r="P59" s="293">
        <f t="shared" si="88"/>
        <v>19</v>
      </c>
      <c r="Q59" s="293">
        <f t="shared" si="88"/>
        <v>2</v>
      </c>
      <c r="R59" s="304">
        <f t="shared" si="2"/>
        <v>324</v>
      </c>
      <c r="S59" s="305">
        <f t="shared" si="74"/>
        <v>0.45655877342419082</v>
      </c>
      <c r="T59" s="305">
        <f t="shared" si="75"/>
        <v>5.7921635434412269E-2</v>
      </c>
      <c r="U59" s="305">
        <f t="shared" si="76"/>
        <v>1.7035775127768314E-3</v>
      </c>
      <c r="V59" s="305">
        <f t="shared" si="77"/>
        <v>3.2367972742759793E-2</v>
      </c>
      <c r="W59" s="305">
        <f t="shared" si="78"/>
        <v>3.4071550255536627E-3</v>
      </c>
      <c r="X59" s="306">
        <f t="shared" si="8"/>
        <v>0.55195911413969345</v>
      </c>
      <c r="Y59" s="129"/>
      <c r="Z59" s="129"/>
      <c r="AA59" s="129"/>
      <c r="AB59" s="129"/>
      <c r="AC59" s="129"/>
      <c r="AD59" s="129"/>
      <c r="AE59" s="129"/>
    </row>
    <row r="60" spans="1:31">
      <c r="A60" s="293" t="s">
        <v>4655</v>
      </c>
      <c r="B60" s="293" t="s">
        <v>650</v>
      </c>
      <c r="C60" s="301">
        <v>2014</v>
      </c>
      <c r="D60" s="293">
        <v>1</v>
      </c>
      <c r="E60" s="293">
        <v>11</v>
      </c>
      <c r="F60" s="302" t="s">
        <v>4668</v>
      </c>
      <c r="G60" s="302">
        <f>1+2</f>
        <v>3</v>
      </c>
      <c r="H60" s="309">
        <f t="shared" si="87"/>
        <v>0</v>
      </c>
      <c r="I60" s="302">
        <v>0</v>
      </c>
      <c r="J60" s="302">
        <v>3</v>
      </c>
      <c r="K60" s="302">
        <v>0</v>
      </c>
      <c r="L60" s="303">
        <f t="shared" si="32"/>
        <v>6</v>
      </c>
      <c r="M60" s="293">
        <f t="shared" ref="M60:Q60" si="89">M59+G60</f>
        <v>271</v>
      </c>
      <c r="N60" s="293">
        <f t="shared" si="89"/>
        <v>34</v>
      </c>
      <c r="O60" s="293">
        <f t="shared" si="89"/>
        <v>1</v>
      </c>
      <c r="P60" s="293">
        <f t="shared" si="89"/>
        <v>22</v>
      </c>
      <c r="Q60" s="293">
        <f t="shared" si="89"/>
        <v>2</v>
      </c>
      <c r="R60" s="304">
        <f t="shared" si="2"/>
        <v>330</v>
      </c>
      <c r="S60" s="305">
        <f t="shared" si="74"/>
        <v>0.46166950596252132</v>
      </c>
      <c r="T60" s="305">
        <f t="shared" si="75"/>
        <v>5.7921635434412269E-2</v>
      </c>
      <c r="U60" s="305">
        <f t="shared" si="76"/>
        <v>1.7035775127768314E-3</v>
      </c>
      <c r="V60" s="305">
        <f t="shared" si="77"/>
        <v>3.7478705281090291E-2</v>
      </c>
      <c r="W60" s="305">
        <f t="shared" si="78"/>
        <v>3.4071550255536627E-3</v>
      </c>
      <c r="X60" s="306">
        <f t="shared" si="8"/>
        <v>0.56218057921635445</v>
      </c>
      <c r="Y60" s="129"/>
      <c r="Z60" s="129"/>
      <c r="AA60" s="129"/>
      <c r="AB60" s="129"/>
      <c r="AC60" s="129"/>
      <c r="AD60" s="129"/>
      <c r="AE60" s="129"/>
    </row>
    <row r="61" spans="1:31">
      <c r="A61" s="293" t="s">
        <v>4655</v>
      </c>
      <c r="B61" s="293" t="s">
        <v>650</v>
      </c>
      <c r="C61" s="301">
        <v>2014</v>
      </c>
      <c r="D61" s="293">
        <v>1</v>
      </c>
      <c r="E61" s="293">
        <v>12</v>
      </c>
      <c r="F61" s="302" t="s">
        <v>4669</v>
      </c>
      <c r="G61" s="302">
        <f>2</f>
        <v>2</v>
      </c>
      <c r="H61" s="302">
        <f>4-4</f>
        <v>0</v>
      </c>
      <c r="I61" s="302">
        <v>0</v>
      </c>
      <c r="J61" s="309">
        <f>3-2</f>
        <v>1</v>
      </c>
      <c r="K61" s="302">
        <v>0</v>
      </c>
      <c r="L61" s="303">
        <f t="shared" si="32"/>
        <v>3</v>
      </c>
      <c r="M61" s="293">
        <f t="shared" ref="M61:Q61" si="90">M60+G61</f>
        <v>273</v>
      </c>
      <c r="N61" s="293">
        <f t="shared" si="90"/>
        <v>34</v>
      </c>
      <c r="O61" s="293">
        <f t="shared" si="90"/>
        <v>1</v>
      </c>
      <c r="P61" s="293">
        <f t="shared" si="90"/>
        <v>23</v>
      </c>
      <c r="Q61" s="293">
        <f t="shared" si="90"/>
        <v>2</v>
      </c>
      <c r="R61" s="304">
        <f t="shared" si="2"/>
        <v>333</v>
      </c>
      <c r="S61" s="305">
        <f t="shared" si="74"/>
        <v>0.46507666098807493</v>
      </c>
      <c r="T61" s="305">
        <f t="shared" si="75"/>
        <v>5.7921635434412269E-2</v>
      </c>
      <c r="U61" s="305">
        <f t="shared" si="76"/>
        <v>1.7035775127768314E-3</v>
      </c>
      <c r="V61" s="305">
        <f t="shared" si="77"/>
        <v>3.9182282793867124E-2</v>
      </c>
      <c r="W61" s="305">
        <f t="shared" si="78"/>
        <v>3.4071550255536627E-3</v>
      </c>
      <c r="X61" s="306">
        <f t="shared" si="8"/>
        <v>0.56729131175468483</v>
      </c>
      <c r="Y61" s="129"/>
      <c r="Z61" s="129"/>
      <c r="AA61" s="129"/>
      <c r="AB61" s="129"/>
      <c r="AC61" s="129"/>
      <c r="AD61" s="129"/>
      <c r="AE61" s="129"/>
    </row>
    <row r="62" spans="1:31">
      <c r="A62" s="104" t="s">
        <v>4656</v>
      </c>
      <c r="B62" s="293" t="s">
        <v>650</v>
      </c>
      <c r="C62" s="301">
        <v>2018</v>
      </c>
      <c r="D62" s="293">
        <v>1</v>
      </c>
      <c r="E62" s="293">
        <v>1</v>
      </c>
      <c r="F62" s="302" t="s">
        <v>4659</v>
      </c>
      <c r="G62" s="307">
        <v>15</v>
      </c>
      <c r="H62" s="307">
        <v>7</v>
      </c>
      <c r="I62" s="307">
        <v>0</v>
      </c>
      <c r="J62" s="307">
        <v>0</v>
      </c>
      <c r="K62" s="307">
        <v>0</v>
      </c>
      <c r="L62" s="303">
        <f t="shared" si="32"/>
        <v>22</v>
      </c>
      <c r="M62" s="293">
        <f t="shared" ref="M62:Q62" si="91">G62</f>
        <v>15</v>
      </c>
      <c r="N62" s="293">
        <f t="shared" si="91"/>
        <v>7</v>
      </c>
      <c r="O62" s="293">
        <f t="shared" si="91"/>
        <v>0</v>
      </c>
      <c r="P62" s="293">
        <f t="shared" si="91"/>
        <v>0</v>
      </c>
      <c r="Q62" s="293">
        <f t="shared" si="91"/>
        <v>0</v>
      </c>
      <c r="R62" s="304">
        <f t="shared" si="2"/>
        <v>22</v>
      </c>
      <c r="S62" s="305">
        <f t="shared" ref="S62:S73" si="92">M62/SP2_IIN</f>
        <v>2.148997134670487E-2</v>
      </c>
      <c r="T62" s="305">
        <f t="shared" ref="T62:T73" si="93">N62/SP2_IIN</f>
        <v>1.0028653295128941E-2</v>
      </c>
      <c r="U62" s="305">
        <f t="shared" ref="U62:U73" si="94">O62/SP2_IIN</f>
        <v>0</v>
      </c>
      <c r="V62" s="305">
        <f t="shared" ref="V62:V73" si="95">P62/SP2_IIN</f>
        <v>0</v>
      </c>
      <c r="W62" s="305">
        <f t="shared" ref="W62:W73" si="96">Q62/SP2_IIN</f>
        <v>0</v>
      </c>
      <c r="X62" s="306">
        <f t="shared" si="8"/>
        <v>3.151862464183381E-2</v>
      </c>
      <c r="Y62" s="129"/>
      <c r="Z62" s="129"/>
      <c r="AA62" s="129"/>
      <c r="AB62" s="129"/>
      <c r="AC62" s="129"/>
      <c r="AD62" s="129"/>
      <c r="AE62" s="129"/>
    </row>
    <row r="63" spans="1:31">
      <c r="A63" s="104" t="s">
        <v>4656</v>
      </c>
      <c r="B63" s="293" t="s">
        <v>650</v>
      </c>
      <c r="C63" s="301">
        <v>2018</v>
      </c>
      <c r="D63" s="293">
        <v>1</v>
      </c>
      <c r="E63" s="293">
        <v>2</v>
      </c>
      <c r="F63" s="302" t="s">
        <v>4660</v>
      </c>
      <c r="G63" s="307">
        <v>56</v>
      </c>
      <c r="H63" s="307">
        <v>6</v>
      </c>
      <c r="I63" s="307">
        <v>1</v>
      </c>
      <c r="J63" s="307">
        <f>6</f>
        <v>6</v>
      </c>
      <c r="K63" s="307">
        <v>1</v>
      </c>
      <c r="L63" s="303">
        <f t="shared" si="32"/>
        <v>70</v>
      </c>
      <c r="M63" s="293">
        <f t="shared" ref="M63:N63" si="97">M62+G63</f>
        <v>71</v>
      </c>
      <c r="N63" s="293">
        <f t="shared" si="97"/>
        <v>13</v>
      </c>
      <c r="O63" s="293">
        <f t="shared" ref="O63:P63" si="98">I63+O62</f>
        <v>1</v>
      </c>
      <c r="P63" s="293">
        <f t="shared" si="98"/>
        <v>6</v>
      </c>
      <c r="Q63" s="293">
        <f t="shared" ref="Q63:Q73" si="99">Q62+K63</f>
        <v>1</v>
      </c>
      <c r="R63" s="304">
        <f t="shared" si="2"/>
        <v>92</v>
      </c>
      <c r="S63" s="305">
        <f t="shared" si="92"/>
        <v>0.10171919770773639</v>
      </c>
      <c r="T63" s="305">
        <f t="shared" si="93"/>
        <v>1.8624641833810889E-2</v>
      </c>
      <c r="U63" s="305">
        <f t="shared" si="94"/>
        <v>1.4326647564469914E-3</v>
      </c>
      <c r="V63" s="305">
        <f t="shared" si="95"/>
        <v>8.5959885386819486E-3</v>
      </c>
      <c r="W63" s="305">
        <f t="shared" si="96"/>
        <v>1.4326647564469914E-3</v>
      </c>
      <c r="X63" s="306">
        <f t="shared" si="8"/>
        <v>0.13180515759312322</v>
      </c>
      <c r="Y63" s="129"/>
      <c r="Z63" s="129"/>
      <c r="AA63" s="129"/>
      <c r="AB63" s="129"/>
      <c r="AC63" s="129"/>
      <c r="AD63" s="129"/>
      <c r="AE63" s="129"/>
    </row>
    <row r="64" spans="1:31">
      <c r="A64" s="104" t="s">
        <v>4656</v>
      </c>
      <c r="B64" s="293" t="s">
        <v>650</v>
      </c>
      <c r="C64" s="301">
        <v>2018</v>
      </c>
      <c r="D64" s="293">
        <v>1</v>
      </c>
      <c r="E64" s="293">
        <v>3</v>
      </c>
      <c r="F64" s="302" t="s">
        <v>26</v>
      </c>
      <c r="G64" s="307">
        <v>28</v>
      </c>
      <c r="H64" s="307">
        <v>3</v>
      </c>
      <c r="I64" s="307">
        <v>2</v>
      </c>
      <c r="J64" s="310">
        <v>13</v>
      </c>
      <c r="K64" s="307">
        <v>0</v>
      </c>
      <c r="L64" s="303">
        <f t="shared" si="32"/>
        <v>46</v>
      </c>
      <c r="M64" s="293">
        <f t="shared" ref="M64:N64" si="100">M63+G64</f>
        <v>99</v>
      </c>
      <c r="N64" s="293">
        <f t="shared" si="100"/>
        <v>16</v>
      </c>
      <c r="O64" s="293">
        <f t="shared" ref="O64:P64" si="101">I64+O63</f>
        <v>3</v>
      </c>
      <c r="P64" s="293">
        <f t="shared" si="101"/>
        <v>19</v>
      </c>
      <c r="Q64" s="293">
        <f t="shared" si="99"/>
        <v>1</v>
      </c>
      <c r="R64" s="304">
        <f t="shared" si="2"/>
        <v>138</v>
      </c>
      <c r="S64" s="305">
        <f t="shared" si="92"/>
        <v>0.14183381088825214</v>
      </c>
      <c r="T64" s="305">
        <f t="shared" si="93"/>
        <v>2.2922636103151862E-2</v>
      </c>
      <c r="U64" s="305">
        <f t="shared" si="94"/>
        <v>4.2979942693409743E-3</v>
      </c>
      <c r="V64" s="305">
        <f t="shared" si="95"/>
        <v>2.7220630372492838E-2</v>
      </c>
      <c r="W64" s="305">
        <f t="shared" si="96"/>
        <v>1.4326647564469914E-3</v>
      </c>
      <c r="X64" s="306">
        <f t="shared" si="8"/>
        <v>0.19770773638968481</v>
      </c>
      <c r="Y64" s="129"/>
      <c r="Z64" s="129"/>
      <c r="AA64" s="129"/>
      <c r="AB64" s="129"/>
      <c r="AC64" s="129"/>
      <c r="AD64" s="129"/>
      <c r="AE64" s="129"/>
    </row>
    <row r="65" spans="1:31">
      <c r="A65" s="104" t="s">
        <v>4656</v>
      </c>
      <c r="B65" s="293" t="s">
        <v>650</v>
      </c>
      <c r="C65" s="301">
        <v>2018</v>
      </c>
      <c r="D65" s="293">
        <v>1</v>
      </c>
      <c r="E65" s="293">
        <v>4</v>
      </c>
      <c r="F65" s="302" t="s">
        <v>4661</v>
      </c>
      <c r="G65" s="307">
        <v>21</v>
      </c>
      <c r="H65" s="307">
        <v>7</v>
      </c>
      <c r="I65" s="307">
        <v>1</v>
      </c>
      <c r="J65" s="307">
        <v>6</v>
      </c>
      <c r="K65" s="307">
        <v>0</v>
      </c>
      <c r="L65" s="303">
        <f t="shared" si="32"/>
        <v>35</v>
      </c>
      <c r="M65" s="293">
        <f t="shared" ref="M65:N65" si="102">M64+G65</f>
        <v>120</v>
      </c>
      <c r="N65" s="293">
        <f t="shared" si="102"/>
        <v>23</v>
      </c>
      <c r="O65" s="293">
        <f t="shared" ref="O65:P65" si="103">I65+O64</f>
        <v>4</v>
      </c>
      <c r="P65" s="293">
        <f t="shared" si="103"/>
        <v>25</v>
      </c>
      <c r="Q65" s="293">
        <f t="shared" si="99"/>
        <v>1</v>
      </c>
      <c r="R65" s="304">
        <f t="shared" si="2"/>
        <v>173</v>
      </c>
      <c r="S65" s="305">
        <f t="shared" si="92"/>
        <v>0.17191977077363896</v>
      </c>
      <c r="T65" s="305">
        <f t="shared" si="93"/>
        <v>3.2951289398280799E-2</v>
      </c>
      <c r="U65" s="305">
        <f t="shared" si="94"/>
        <v>5.7306590257879654E-3</v>
      </c>
      <c r="V65" s="305">
        <f t="shared" si="95"/>
        <v>3.5816618911174783E-2</v>
      </c>
      <c r="W65" s="305">
        <f t="shared" si="96"/>
        <v>1.4326647564469914E-3</v>
      </c>
      <c r="X65" s="306">
        <f t="shared" si="8"/>
        <v>0.24785100286532946</v>
      </c>
      <c r="Y65" s="129"/>
      <c r="Z65" s="129"/>
      <c r="AA65" s="129"/>
      <c r="AB65" s="129"/>
      <c r="AC65" s="129"/>
      <c r="AD65" s="129"/>
      <c r="AE65" s="129"/>
    </row>
    <row r="66" spans="1:31">
      <c r="A66" s="104" t="s">
        <v>4656</v>
      </c>
      <c r="B66" s="293" t="s">
        <v>650</v>
      </c>
      <c r="C66" s="301">
        <v>2018</v>
      </c>
      <c r="D66" s="293">
        <v>1</v>
      </c>
      <c r="E66" s="293">
        <v>5</v>
      </c>
      <c r="F66" s="302" t="s">
        <v>4662</v>
      </c>
      <c r="G66" s="308">
        <v>17</v>
      </c>
      <c r="H66" s="308">
        <v>2</v>
      </c>
      <c r="I66" s="308">
        <v>1</v>
      </c>
      <c r="J66" s="308">
        <v>21</v>
      </c>
      <c r="K66" s="308">
        <v>0</v>
      </c>
      <c r="L66" s="303">
        <f t="shared" si="32"/>
        <v>41</v>
      </c>
      <c r="M66" s="293">
        <f t="shared" ref="M66:N66" si="104">M65+G66</f>
        <v>137</v>
      </c>
      <c r="N66" s="293">
        <f t="shared" si="104"/>
        <v>25</v>
      </c>
      <c r="O66" s="293">
        <f t="shared" ref="O66:P66" si="105">I66+O65</f>
        <v>5</v>
      </c>
      <c r="P66" s="293">
        <f t="shared" si="105"/>
        <v>46</v>
      </c>
      <c r="Q66" s="293">
        <f t="shared" si="99"/>
        <v>1</v>
      </c>
      <c r="R66" s="304">
        <f t="shared" si="2"/>
        <v>214</v>
      </c>
      <c r="S66" s="305">
        <f t="shared" si="92"/>
        <v>0.19627507163323782</v>
      </c>
      <c r="T66" s="305">
        <f t="shared" si="93"/>
        <v>3.5816618911174783E-2</v>
      </c>
      <c r="U66" s="305">
        <f t="shared" si="94"/>
        <v>7.1633237822349575E-3</v>
      </c>
      <c r="V66" s="305">
        <f t="shared" si="95"/>
        <v>6.5902578796561598E-2</v>
      </c>
      <c r="W66" s="305">
        <f t="shared" si="96"/>
        <v>1.4326647564469914E-3</v>
      </c>
      <c r="X66" s="306">
        <f t="shared" si="8"/>
        <v>0.30659025787965616</v>
      </c>
      <c r="Y66" s="129"/>
      <c r="Z66" s="129"/>
      <c r="AA66" s="129"/>
      <c r="AB66" s="129"/>
      <c r="AC66" s="129"/>
      <c r="AD66" s="129"/>
      <c r="AE66" s="129"/>
    </row>
    <row r="67" spans="1:31">
      <c r="A67" s="104" t="s">
        <v>4656</v>
      </c>
      <c r="B67" s="293" t="s">
        <v>650</v>
      </c>
      <c r="C67" s="301">
        <v>2018</v>
      </c>
      <c r="D67" s="293">
        <v>1</v>
      </c>
      <c r="E67" s="293">
        <v>6</v>
      </c>
      <c r="F67" s="302" t="s">
        <v>4663</v>
      </c>
      <c r="G67" s="308">
        <v>14</v>
      </c>
      <c r="H67" s="308">
        <v>7</v>
      </c>
      <c r="I67" s="308">
        <v>1</v>
      </c>
      <c r="J67" s="308">
        <v>8</v>
      </c>
      <c r="K67" s="308">
        <v>0</v>
      </c>
      <c r="L67" s="303">
        <f t="shared" si="32"/>
        <v>30</v>
      </c>
      <c r="M67" s="293">
        <f t="shared" ref="M67:N67" si="106">M66+G67</f>
        <v>151</v>
      </c>
      <c r="N67" s="293">
        <f t="shared" si="106"/>
        <v>32</v>
      </c>
      <c r="O67" s="293">
        <f t="shared" ref="O67:P67" si="107">I67+O66</f>
        <v>6</v>
      </c>
      <c r="P67" s="293">
        <f t="shared" si="107"/>
        <v>54</v>
      </c>
      <c r="Q67" s="293">
        <f t="shared" si="99"/>
        <v>1</v>
      </c>
      <c r="R67" s="304">
        <f t="shared" si="2"/>
        <v>244</v>
      </c>
      <c r="S67" s="305">
        <f t="shared" si="92"/>
        <v>0.21633237822349571</v>
      </c>
      <c r="T67" s="305">
        <f t="shared" si="93"/>
        <v>4.5845272206303724E-2</v>
      </c>
      <c r="U67" s="305">
        <f t="shared" si="94"/>
        <v>8.5959885386819486E-3</v>
      </c>
      <c r="V67" s="305">
        <f t="shared" si="95"/>
        <v>7.7363896848137534E-2</v>
      </c>
      <c r="W67" s="305">
        <f t="shared" si="96"/>
        <v>1.4326647564469914E-3</v>
      </c>
      <c r="X67" s="306">
        <f t="shared" si="8"/>
        <v>0.34957020057306593</v>
      </c>
      <c r="Y67" s="129"/>
      <c r="Z67" s="129"/>
      <c r="AA67" s="129"/>
      <c r="AB67" s="129"/>
      <c r="AC67" s="129"/>
      <c r="AD67" s="129"/>
      <c r="AE67" s="129"/>
    </row>
    <row r="68" spans="1:31">
      <c r="A68" s="104" t="s">
        <v>4656</v>
      </c>
      <c r="B68" s="293" t="s">
        <v>650</v>
      </c>
      <c r="C68" s="301">
        <v>2018</v>
      </c>
      <c r="D68" s="293">
        <v>1</v>
      </c>
      <c r="E68" s="293">
        <v>7</v>
      </c>
      <c r="F68" s="302" t="s">
        <v>4664</v>
      </c>
      <c r="G68" s="308">
        <v>14</v>
      </c>
      <c r="H68" s="308">
        <v>3</v>
      </c>
      <c r="I68" s="308">
        <v>1</v>
      </c>
      <c r="J68" s="308">
        <v>12</v>
      </c>
      <c r="K68" s="308">
        <v>1</v>
      </c>
      <c r="L68" s="303">
        <f t="shared" si="32"/>
        <v>31</v>
      </c>
      <c r="M68" s="293">
        <f t="shared" ref="M68:N68" si="108">M67+G68</f>
        <v>165</v>
      </c>
      <c r="N68" s="293">
        <f t="shared" si="108"/>
        <v>35</v>
      </c>
      <c r="O68" s="293">
        <f t="shared" ref="O68:P68" si="109">I68+O67</f>
        <v>7</v>
      </c>
      <c r="P68" s="293">
        <f t="shared" si="109"/>
        <v>66</v>
      </c>
      <c r="Q68" s="293">
        <f t="shared" si="99"/>
        <v>2</v>
      </c>
      <c r="R68" s="304">
        <f t="shared" si="2"/>
        <v>275</v>
      </c>
      <c r="S68" s="305">
        <f t="shared" si="92"/>
        <v>0.23638968481375358</v>
      </c>
      <c r="T68" s="305">
        <f t="shared" si="93"/>
        <v>5.0143266475644696E-2</v>
      </c>
      <c r="U68" s="305">
        <f t="shared" si="94"/>
        <v>1.0028653295128941E-2</v>
      </c>
      <c r="V68" s="305">
        <f t="shared" si="95"/>
        <v>9.4555873925501438E-2</v>
      </c>
      <c r="W68" s="305">
        <f t="shared" si="96"/>
        <v>2.8653295128939827E-3</v>
      </c>
      <c r="X68" s="306">
        <f t="shared" si="8"/>
        <v>0.39398280802292263</v>
      </c>
      <c r="Y68" s="129"/>
      <c r="Z68" s="129"/>
      <c r="AA68" s="129"/>
      <c r="AB68" s="129"/>
      <c r="AC68" s="129"/>
      <c r="AD68" s="129"/>
      <c r="AE68" s="129"/>
    </row>
    <row r="69" spans="1:31">
      <c r="A69" s="104" t="s">
        <v>4656</v>
      </c>
      <c r="B69" s="293" t="s">
        <v>650</v>
      </c>
      <c r="C69" s="301">
        <v>2018</v>
      </c>
      <c r="D69" s="293">
        <v>1</v>
      </c>
      <c r="E69" s="293">
        <v>8</v>
      </c>
      <c r="F69" s="302" t="s">
        <v>4665</v>
      </c>
      <c r="G69" s="308">
        <v>14</v>
      </c>
      <c r="H69" s="308">
        <v>4</v>
      </c>
      <c r="I69" s="308">
        <v>1</v>
      </c>
      <c r="J69" s="308">
        <v>15</v>
      </c>
      <c r="K69" s="308">
        <v>0</v>
      </c>
      <c r="L69" s="303">
        <f t="shared" si="32"/>
        <v>34</v>
      </c>
      <c r="M69" s="293">
        <f t="shared" ref="M69:N69" si="110">M68+G69</f>
        <v>179</v>
      </c>
      <c r="N69" s="293">
        <f t="shared" si="110"/>
        <v>39</v>
      </c>
      <c r="O69" s="293">
        <f t="shared" ref="O69:P69" si="111">I69+O68</f>
        <v>8</v>
      </c>
      <c r="P69" s="293">
        <f t="shared" si="111"/>
        <v>81</v>
      </c>
      <c r="Q69" s="293">
        <f t="shared" si="99"/>
        <v>2</v>
      </c>
      <c r="R69" s="304">
        <f t="shared" si="2"/>
        <v>309</v>
      </c>
      <c r="S69" s="305">
        <f t="shared" si="92"/>
        <v>0.25644699140401145</v>
      </c>
      <c r="T69" s="305">
        <f t="shared" si="93"/>
        <v>5.5873925501432664E-2</v>
      </c>
      <c r="U69" s="305">
        <f t="shared" si="94"/>
        <v>1.1461318051575931E-2</v>
      </c>
      <c r="V69" s="305">
        <f t="shared" si="95"/>
        <v>0.11604584527220631</v>
      </c>
      <c r="W69" s="305">
        <f t="shared" si="96"/>
        <v>2.8653295128939827E-3</v>
      </c>
      <c r="X69" s="306">
        <f t="shared" si="8"/>
        <v>0.44269340974212029</v>
      </c>
      <c r="Y69" s="129"/>
      <c r="Z69" s="129"/>
      <c r="AA69" s="129"/>
      <c r="AB69" s="129"/>
      <c r="AC69" s="129"/>
      <c r="AD69" s="129"/>
      <c r="AE69" s="129"/>
    </row>
    <row r="70" spans="1:31">
      <c r="A70" s="104" t="s">
        <v>4656</v>
      </c>
      <c r="B70" s="293" t="s">
        <v>650</v>
      </c>
      <c r="C70" s="301">
        <v>2018</v>
      </c>
      <c r="D70" s="293">
        <v>1</v>
      </c>
      <c r="E70" s="293">
        <v>9</v>
      </c>
      <c r="F70" s="302" t="s">
        <v>4666</v>
      </c>
      <c r="G70" s="308">
        <v>5</v>
      </c>
      <c r="H70" s="308">
        <v>6</v>
      </c>
      <c r="I70" s="308">
        <v>5</v>
      </c>
      <c r="J70" s="308">
        <v>7</v>
      </c>
      <c r="K70" s="308">
        <v>0</v>
      </c>
      <c r="L70" s="303">
        <f t="shared" si="32"/>
        <v>23</v>
      </c>
      <c r="M70" s="293">
        <f t="shared" ref="M70:N70" si="112">M69+G70</f>
        <v>184</v>
      </c>
      <c r="N70" s="293">
        <f t="shared" si="112"/>
        <v>45</v>
      </c>
      <c r="O70" s="293">
        <f t="shared" ref="O70:P70" si="113">I70+O69</f>
        <v>13</v>
      </c>
      <c r="P70" s="293">
        <f t="shared" si="113"/>
        <v>88</v>
      </c>
      <c r="Q70" s="293">
        <f t="shared" si="99"/>
        <v>2</v>
      </c>
      <c r="R70" s="304">
        <f t="shared" si="2"/>
        <v>332</v>
      </c>
      <c r="S70" s="305">
        <f t="shared" si="92"/>
        <v>0.26361031518624639</v>
      </c>
      <c r="T70" s="305">
        <f t="shared" si="93"/>
        <v>6.4469914040114609E-2</v>
      </c>
      <c r="U70" s="305">
        <f t="shared" si="94"/>
        <v>1.8624641833810889E-2</v>
      </c>
      <c r="V70" s="305">
        <f t="shared" si="95"/>
        <v>0.12607449856733524</v>
      </c>
      <c r="W70" s="305">
        <f t="shared" si="96"/>
        <v>2.8653295128939827E-3</v>
      </c>
      <c r="X70" s="306">
        <f t="shared" si="8"/>
        <v>0.47564469914040108</v>
      </c>
      <c r="Y70" s="129"/>
      <c r="Z70" s="129"/>
      <c r="AA70" s="129"/>
      <c r="AB70" s="129"/>
      <c r="AC70" s="129"/>
      <c r="AD70" s="129"/>
      <c r="AE70" s="129"/>
    </row>
    <row r="71" spans="1:31">
      <c r="A71" s="104" t="s">
        <v>4656</v>
      </c>
      <c r="B71" s="293" t="s">
        <v>650</v>
      </c>
      <c r="C71" s="301">
        <v>2018</v>
      </c>
      <c r="D71" s="293">
        <v>1</v>
      </c>
      <c r="E71" s="293">
        <v>10</v>
      </c>
      <c r="F71" s="302" t="s">
        <v>4667</v>
      </c>
      <c r="G71" s="308">
        <v>12</v>
      </c>
      <c r="H71" s="308">
        <v>3</v>
      </c>
      <c r="I71" s="308">
        <v>4</v>
      </c>
      <c r="J71" s="308">
        <v>3</v>
      </c>
      <c r="K71" s="308">
        <v>0</v>
      </c>
      <c r="L71" s="303">
        <f t="shared" si="32"/>
        <v>22</v>
      </c>
      <c r="M71" s="293">
        <f t="shared" ref="M71:N71" si="114">M70+G71</f>
        <v>196</v>
      </c>
      <c r="N71" s="293">
        <f t="shared" si="114"/>
        <v>48</v>
      </c>
      <c r="O71" s="293">
        <f t="shared" ref="O71:P71" si="115">I71+O70</f>
        <v>17</v>
      </c>
      <c r="P71" s="293">
        <f t="shared" si="115"/>
        <v>91</v>
      </c>
      <c r="Q71" s="293">
        <f t="shared" si="99"/>
        <v>2</v>
      </c>
      <c r="R71" s="304">
        <f t="shared" si="2"/>
        <v>354</v>
      </c>
      <c r="S71" s="305">
        <f t="shared" si="92"/>
        <v>0.28080229226361031</v>
      </c>
      <c r="T71" s="305">
        <f t="shared" si="93"/>
        <v>6.8767908309455589E-2</v>
      </c>
      <c r="U71" s="305">
        <f t="shared" si="94"/>
        <v>2.4355300859598854E-2</v>
      </c>
      <c r="V71" s="305">
        <f t="shared" si="95"/>
        <v>0.13037249283667621</v>
      </c>
      <c r="W71" s="305">
        <f t="shared" si="96"/>
        <v>2.8653295128939827E-3</v>
      </c>
      <c r="X71" s="306">
        <f t="shared" si="8"/>
        <v>0.50716332378223494</v>
      </c>
      <c r="Y71" s="129"/>
      <c r="Z71" s="129"/>
      <c r="AA71" s="129"/>
      <c r="AB71" s="129"/>
      <c r="AC71" s="129"/>
      <c r="AD71" s="129"/>
      <c r="AE71" s="129"/>
    </row>
    <row r="72" spans="1:31">
      <c r="A72" s="104" t="s">
        <v>4656</v>
      </c>
      <c r="B72" s="293" t="s">
        <v>650</v>
      </c>
      <c r="C72" s="301">
        <v>2019</v>
      </c>
      <c r="D72" s="293">
        <v>1</v>
      </c>
      <c r="E72" s="293">
        <v>11</v>
      </c>
      <c r="F72" s="302" t="s">
        <v>4668</v>
      </c>
      <c r="G72" s="307">
        <v>6</v>
      </c>
      <c r="H72" s="307">
        <v>0</v>
      </c>
      <c r="I72" s="307">
        <v>2</v>
      </c>
      <c r="J72" s="307">
        <v>10</v>
      </c>
      <c r="K72" s="307">
        <v>2</v>
      </c>
      <c r="L72" s="303">
        <f t="shared" si="32"/>
        <v>20</v>
      </c>
      <c r="M72" s="293">
        <f t="shared" ref="M72:N72" si="116">M71+G72</f>
        <v>202</v>
      </c>
      <c r="N72" s="293">
        <f t="shared" si="116"/>
        <v>48</v>
      </c>
      <c r="O72" s="293">
        <f t="shared" ref="O72:P72" si="117">I72+O71</f>
        <v>19</v>
      </c>
      <c r="P72" s="293">
        <f t="shared" si="117"/>
        <v>101</v>
      </c>
      <c r="Q72" s="293">
        <f t="shared" si="99"/>
        <v>4</v>
      </c>
      <c r="R72" s="304">
        <f t="shared" si="2"/>
        <v>374</v>
      </c>
      <c r="S72" s="305">
        <f t="shared" si="92"/>
        <v>0.28939828080229224</v>
      </c>
      <c r="T72" s="305">
        <f t="shared" si="93"/>
        <v>6.8767908309455589E-2</v>
      </c>
      <c r="U72" s="305">
        <f t="shared" si="94"/>
        <v>2.7220630372492838E-2</v>
      </c>
      <c r="V72" s="305">
        <f t="shared" si="95"/>
        <v>0.14469914040114612</v>
      </c>
      <c r="W72" s="305">
        <f t="shared" si="96"/>
        <v>5.7306590257879654E-3</v>
      </c>
      <c r="X72" s="306">
        <f t="shared" si="8"/>
        <v>0.53581661891117471</v>
      </c>
      <c r="Y72" s="129"/>
      <c r="Z72" s="129"/>
      <c r="AA72" s="129"/>
      <c r="AB72" s="129"/>
      <c r="AC72" s="129"/>
      <c r="AD72" s="129"/>
      <c r="AE72" s="129"/>
    </row>
    <row r="73" spans="1:31">
      <c r="A73" s="104" t="s">
        <v>4656</v>
      </c>
      <c r="B73" s="293" t="s">
        <v>650</v>
      </c>
      <c r="C73" s="301">
        <v>2019</v>
      </c>
      <c r="D73" s="293">
        <v>1</v>
      </c>
      <c r="E73" s="293">
        <v>12</v>
      </c>
      <c r="F73" s="302" t="s">
        <v>4669</v>
      </c>
      <c r="G73" s="307">
        <v>12</v>
      </c>
      <c r="H73" s="307">
        <v>0</v>
      </c>
      <c r="I73" s="307">
        <v>0</v>
      </c>
      <c r="J73" s="307">
        <v>8</v>
      </c>
      <c r="K73" s="311">
        <f>0</f>
        <v>0</v>
      </c>
      <c r="L73" s="303">
        <f t="shared" si="32"/>
        <v>20</v>
      </c>
      <c r="M73" s="293">
        <f t="shared" ref="M73:N73" si="118">M72+G73</f>
        <v>214</v>
      </c>
      <c r="N73" s="293">
        <f t="shared" si="118"/>
        <v>48</v>
      </c>
      <c r="O73" s="293">
        <f t="shared" ref="O73:P73" si="119">I73+O72</f>
        <v>19</v>
      </c>
      <c r="P73" s="293">
        <f t="shared" si="119"/>
        <v>109</v>
      </c>
      <c r="Q73" s="293">
        <f t="shared" si="99"/>
        <v>4</v>
      </c>
      <c r="R73" s="304">
        <f t="shared" si="2"/>
        <v>394</v>
      </c>
      <c r="S73" s="305">
        <f t="shared" si="92"/>
        <v>0.30659025787965616</v>
      </c>
      <c r="T73" s="305">
        <f t="shared" si="93"/>
        <v>6.8767908309455589E-2</v>
      </c>
      <c r="U73" s="305">
        <f t="shared" si="94"/>
        <v>2.7220630372492838E-2</v>
      </c>
      <c r="V73" s="305">
        <f t="shared" si="95"/>
        <v>0.15616045845272206</v>
      </c>
      <c r="W73" s="305">
        <f t="shared" si="96"/>
        <v>5.7306590257879654E-3</v>
      </c>
      <c r="X73" s="306">
        <f t="shared" si="8"/>
        <v>0.5644699140401146</v>
      </c>
      <c r="Y73" s="129"/>
      <c r="Z73" s="129"/>
      <c r="AA73" s="129"/>
      <c r="AB73" s="129"/>
      <c r="AC73" s="129"/>
      <c r="AD73" s="129"/>
      <c r="AE73" s="129"/>
    </row>
    <row r="74" spans="1:31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312"/>
      <c r="T74" s="312"/>
      <c r="U74" s="312"/>
      <c r="V74" s="312"/>
      <c r="W74" s="312"/>
      <c r="X74" s="312"/>
      <c r="Y74" s="129"/>
      <c r="Z74" s="129"/>
      <c r="AA74" s="129"/>
      <c r="AB74" s="129"/>
      <c r="AC74" s="129"/>
      <c r="AD74" s="129"/>
      <c r="AE74" s="129"/>
    </row>
    <row r="75" spans="1:31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312"/>
      <c r="T75" s="312"/>
      <c r="U75" s="312"/>
      <c r="V75" s="312"/>
      <c r="W75" s="312"/>
      <c r="X75" s="312"/>
      <c r="Y75" s="129"/>
      <c r="Z75" s="129"/>
      <c r="AA75" s="129"/>
      <c r="AB75" s="129"/>
      <c r="AC75" s="129"/>
      <c r="AD75" s="129"/>
      <c r="AE75" s="129"/>
    </row>
    <row r="76" spans="1:31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312"/>
      <c r="T76" s="312"/>
      <c r="U76" s="312"/>
      <c r="V76" s="312"/>
      <c r="W76" s="312"/>
      <c r="X76" s="312"/>
      <c r="Y76" s="129"/>
      <c r="Z76" s="129"/>
      <c r="AA76" s="129"/>
      <c r="AB76" s="129"/>
      <c r="AC76" s="129"/>
      <c r="AD76" s="129"/>
      <c r="AE76" s="129"/>
    </row>
    <row r="77" spans="1:31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312"/>
      <c r="T77" s="312"/>
      <c r="U77" s="312"/>
      <c r="V77" s="312"/>
      <c r="W77" s="312"/>
      <c r="X77" s="312"/>
      <c r="Y77" s="129"/>
      <c r="Z77" s="129"/>
      <c r="AA77" s="129"/>
      <c r="AB77" s="129"/>
      <c r="AC77" s="129"/>
      <c r="AD77" s="129"/>
      <c r="AE77" s="129"/>
    </row>
    <row r="78" spans="1:31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312"/>
      <c r="T78" s="312"/>
      <c r="U78" s="312"/>
      <c r="V78" s="312"/>
      <c r="W78" s="312"/>
      <c r="X78" s="312"/>
      <c r="Y78" s="129"/>
      <c r="Z78" s="129"/>
      <c r="AA78" s="129"/>
      <c r="AB78" s="129"/>
      <c r="AC78" s="129"/>
      <c r="AD78" s="129"/>
      <c r="AE78" s="129"/>
    </row>
    <row r="79" spans="1:31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312"/>
      <c r="T79" s="312"/>
      <c r="U79" s="312"/>
      <c r="V79" s="312"/>
      <c r="W79" s="312"/>
      <c r="X79" s="312"/>
      <c r="Y79" s="129"/>
      <c r="Z79" s="129"/>
      <c r="AA79" s="129"/>
      <c r="AB79" s="129"/>
      <c r="AC79" s="129"/>
      <c r="AD79" s="129"/>
      <c r="AE79" s="129"/>
    </row>
    <row r="80" spans="1:31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312"/>
      <c r="T80" s="312"/>
      <c r="U80" s="312"/>
      <c r="V80" s="312"/>
      <c r="W80" s="312"/>
      <c r="X80" s="312"/>
      <c r="Y80" s="129"/>
      <c r="Z80" s="129"/>
      <c r="AA80" s="129"/>
      <c r="AB80" s="129"/>
      <c r="AC80" s="129"/>
      <c r="AD80" s="129"/>
      <c r="AE80" s="129"/>
    </row>
    <row r="81" spans="1:3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312"/>
      <c r="T81" s="312"/>
      <c r="U81" s="312"/>
      <c r="V81" s="312"/>
      <c r="W81" s="312"/>
      <c r="X81" s="312"/>
      <c r="Y81" s="129"/>
      <c r="Z81" s="129"/>
      <c r="AA81" s="129"/>
      <c r="AB81" s="129"/>
      <c r="AC81" s="129"/>
      <c r="AD81" s="129"/>
      <c r="AE81" s="129"/>
    </row>
    <row r="82" spans="1:31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312"/>
      <c r="T82" s="312"/>
      <c r="U82" s="312"/>
      <c r="V82" s="312"/>
      <c r="W82" s="312"/>
      <c r="X82" s="312"/>
      <c r="Y82" s="129"/>
      <c r="Z82" s="129"/>
      <c r="AA82" s="129"/>
      <c r="AB82" s="129"/>
      <c r="AC82" s="129"/>
      <c r="AD82" s="129"/>
      <c r="AE82" s="129"/>
    </row>
    <row r="83" spans="1:31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312"/>
      <c r="T83" s="312"/>
      <c r="U83" s="312"/>
      <c r="V83" s="312"/>
      <c r="W83" s="312"/>
      <c r="X83" s="312"/>
      <c r="Y83" s="129"/>
      <c r="Z83" s="129"/>
      <c r="AA83" s="129"/>
      <c r="AB83" s="129"/>
      <c r="AC83" s="129"/>
      <c r="AD83" s="129"/>
      <c r="AE83" s="129"/>
    </row>
    <row r="84" spans="1:31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312"/>
      <c r="T84" s="312"/>
      <c r="U84" s="312"/>
      <c r="V84" s="312"/>
      <c r="W84" s="312"/>
      <c r="X84" s="312"/>
      <c r="Y84" s="129"/>
      <c r="Z84" s="129"/>
      <c r="AA84" s="129"/>
      <c r="AB84" s="129"/>
      <c r="AC84" s="129"/>
      <c r="AD84" s="129"/>
      <c r="AE84" s="129"/>
    </row>
    <row r="85" spans="1:31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312"/>
      <c r="T85" s="312"/>
      <c r="U85" s="312"/>
      <c r="V85" s="312"/>
      <c r="W85" s="312"/>
      <c r="X85" s="312"/>
      <c r="Y85" s="129"/>
      <c r="Z85" s="129"/>
      <c r="AA85" s="129"/>
      <c r="AB85" s="129"/>
      <c r="AC85" s="129"/>
      <c r="AD85" s="129"/>
      <c r="AE85" s="129"/>
    </row>
    <row r="86" spans="1:31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312"/>
      <c r="T86" s="312"/>
      <c r="U86" s="312"/>
      <c r="V86" s="312"/>
      <c r="W86" s="312"/>
      <c r="X86" s="312"/>
      <c r="Y86" s="129"/>
      <c r="Z86" s="129"/>
      <c r="AA86" s="129"/>
      <c r="AB86" s="129"/>
      <c r="AC86" s="129"/>
      <c r="AD86" s="129"/>
      <c r="AE86" s="129"/>
    </row>
    <row r="87" spans="1:31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312"/>
      <c r="T87" s="312"/>
      <c r="U87" s="312"/>
      <c r="V87" s="312"/>
      <c r="W87" s="312"/>
      <c r="X87" s="312"/>
      <c r="Y87" s="129"/>
      <c r="Z87" s="129"/>
      <c r="AA87" s="129"/>
      <c r="AB87" s="129"/>
      <c r="AC87" s="129"/>
      <c r="AD87" s="129"/>
      <c r="AE87" s="129"/>
    </row>
    <row r="88" spans="1:31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312"/>
      <c r="T88" s="312"/>
      <c r="U88" s="312"/>
      <c r="V88" s="312"/>
      <c r="W88" s="312"/>
      <c r="X88" s="312"/>
      <c r="Y88" s="129"/>
      <c r="Z88" s="129"/>
      <c r="AA88" s="129"/>
      <c r="AB88" s="129"/>
      <c r="AC88" s="129"/>
      <c r="AD88" s="129"/>
      <c r="AE88" s="129"/>
    </row>
    <row r="89" spans="1:31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312"/>
      <c r="T89" s="312"/>
      <c r="U89" s="312"/>
      <c r="V89" s="312"/>
      <c r="W89" s="312"/>
      <c r="X89" s="312"/>
      <c r="Y89" s="129"/>
      <c r="Z89" s="129"/>
      <c r="AA89" s="129"/>
      <c r="AB89" s="129"/>
      <c r="AC89" s="129"/>
      <c r="AD89" s="129"/>
      <c r="AE89" s="129"/>
    </row>
    <row r="90" spans="1:31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312"/>
      <c r="T90" s="312"/>
      <c r="U90" s="312"/>
      <c r="V90" s="312"/>
      <c r="W90" s="312"/>
      <c r="X90" s="312"/>
      <c r="Y90" s="129"/>
      <c r="Z90" s="129"/>
      <c r="AA90" s="129"/>
      <c r="AB90" s="129"/>
      <c r="AC90" s="129"/>
      <c r="AD90" s="129"/>
      <c r="AE90" s="129"/>
    </row>
    <row r="91" spans="1:3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312"/>
      <c r="T91" s="312"/>
      <c r="U91" s="312"/>
      <c r="V91" s="312"/>
      <c r="W91" s="312"/>
      <c r="X91" s="312"/>
      <c r="Y91" s="129"/>
      <c r="Z91" s="129"/>
      <c r="AA91" s="129"/>
      <c r="AB91" s="129"/>
      <c r="AC91" s="129"/>
      <c r="AD91" s="129"/>
      <c r="AE91" s="129"/>
    </row>
    <row r="92" spans="1:31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312"/>
      <c r="T92" s="312"/>
      <c r="U92" s="312"/>
      <c r="V92" s="312"/>
      <c r="W92" s="312"/>
      <c r="X92" s="312"/>
      <c r="Y92" s="129"/>
      <c r="Z92" s="129"/>
      <c r="AA92" s="129"/>
      <c r="AB92" s="129"/>
      <c r="AC92" s="129"/>
      <c r="AD92" s="129"/>
      <c r="AE92" s="129"/>
    </row>
    <row r="93" spans="1:31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312"/>
      <c r="T93" s="312"/>
      <c r="U93" s="312"/>
      <c r="V93" s="312"/>
      <c r="W93" s="312"/>
      <c r="X93" s="312"/>
      <c r="Y93" s="129"/>
      <c r="Z93" s="129"/>
      <c r="AA93" s="129"/>
      <c r="AB93" s="129"/>
      <c r="AC93" s="129"/>
      <c r="AD93" s="129"/>
      <c r="AE93" s="129"/>
    </row>
    <row r="94" spans="1:31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312"/>
      <c r="T94" s="312"/>
      <c r="U94" s="312"/>
      <c r="V94" s="312"/>
      <c r="W94" s="312"/>
      <c r="X94" s="312"/>
      <c r="Y94" s="129"/>
      <c r="Z94" s="129"/>
      <c r="AA94" s="129"/>
      <c r="AB94" s="129"/>
      <c r="AC94" s="129"/>
      <c r="AD94" s="129"/>
      <c r="AE94" s="129"/>
    </row>
    <row r="95" spans="1:31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312"/>
      <c r="T95" s="312"/>
      <c r="U95" s="312"/>
      <c r="V95" s="312"/>
      <c r="W95" s="312"/>
      <c r="X95" s="312"/>
      <c r="Y95" s="129"/>
      <c r="Z95" s="129"/>
      <c r="AA95" s="129"/>
      <c r="AB95" s="129"/>
      <c r="AC95" s="129"/>
      <c r="AD95" s="129"/>
      <c r="AE95" s="129"/>
    </row>
    <row r="96" spans="1:31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312"/>
      <c r="T96" s="312"/>
      <c r="U96" s="312"/>
      <c r="V96" s="312"/>
      <c r="W96" s="312"/>
      <c r="X96" s="312"/>
      <c r="Y96" s="129"/>
      <c r="Z96" s="129"/>
      <c r="AA96" s="129"/>
      <c r="AB96" s="129"/>
      <c r="AC96" s="129"/>
      <c r="AD96" s="129"/>
      <c r="AE96" s="129"/>
    </row>
    <row r="97" spans="1:31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312"/>
      <c r="T97" s="312"/>
      <c r="U97" s="312"/>
      <c r="V97" s="312"/>
      <c r="W97" s="312"/>
      <c r="X97" s="312"/>
      <c r="Y97" s="129"/>
      <c r="Z97" s="129"/>
      <c r="AA97" s="129"/>
      <c r="AB97" s="129"/>
      <c r="AC97" s="129"/>
      <c r="AD97" s="129"/>
      <c r="AE97" s="129"/>
    </row>
    <row r="98" spans="1:31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312"/>
      <c r="T98" s="312"/>
      <c r="U98" s="312"/>
      <c r="V98" s="312"/>
      <c r="W98" s="312"/>
      <c r="X98" s="312"/>
      <c r="Y98" s="129"/>
      <c r="Z98" s="129"/>
      <c r="AA98" s="129"/>
      <c r="AB98" s="129"/>
      <c r="AC98" s="129"/>
      <c r="AD98" s="129"/>
      <c r="AE98" s="129"/>
    </row>
    <row r="99" spans="1:31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312"/>
      <c r="T99" s="312"/>
      <c r="U99" s="312"/>
      <c r="V99" s="312"/>
      <c r="W99" s="312"/>
      <c r="X99" s="312"/>
      <c r="Y99" s="129"/>
      <c r="Z99" s="129"/>
      <c r="AA99" s="129"/>
      <c r="AB99" s="129"/>
      <c r="AC99" s="129"/>
      <c r="AD99" s="129"/>
      <c r="AE99" s="129"/>
    </row>
    <row r="100" spans="1:31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312"/>
      <c r="T100" s="312"/>
      <c r="U100" s="312"/>
      <c r="V100" s="312"/>
      <c r="W100" s="312"/>
      <c r="X100" s="312"/>
      <c r="Y100" s="129"/>
      <c r="Z100" s="129"/>
      <c r="AA100" s="129"/>
      <c r="AB100" s="129"/>
      <c r="AC100" s="129"/>
      <c r="AD100" s="129"/>
      <c r="AE100" s="129"/>
    </row>
    <row r="101" spans="1:3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312"/>
      <c r="T101" s="312"/>
      <c r="U101" s="312"/>
      <c r="V101" s="312"/>
      <c r="W101" s="312"/>
      <c r="X101" s="312"/>
      <c r="Y101" s="129"/>
      <c r="Z101" s="129"/>
      <c r="AA101" s="129"/>
      <c r="AB101" s="129"/>
      <c r="AC101" s="129"/>
      <c r="AD101" s="129"/>
      <c r="AE101" s="129"/>
    </row>
    <row r="102" spans="1:31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312"/>
      <c r="T102" s="312"/>
      <c r="U102" s="312"/>
      <c r="V102" s="312"/>
      <c r="W102" s="312"/>
      <c r="X102" s="312"/>
      <c r="Y102" s="129"/>
      <c r="Z102" s="129"/>
      <c r="AA102" s="129"/>
      <c r="AB102" s="129"/>
      <c r="AC102" s="129"/>
      <c r="AD102" s="129"/>
      <c r="AE102" s="129"/>
    </row>
    <row r="103" spans="1:31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312"/>
      <c r="T103" s="312"/>
      <c r="U103" s="312"/>
      <c r="V103" s="312"/>
      <c r="W103" s="312"/>
      <c r="X103" s="312"/>
      <c r="Y103" s="129"/>
      <c r="Z103" s="129"/>
      <c r="AA103" s="129"/>
      <c r="AB103" s="129"/>
      <c r="AC103" s="129"/>
      <c r="AD103" s="129"/>
      <c r="AE103" s="129"/>
    </row>
    <row r="104" spans="1:31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312"/>
      <c r="T104" s="312"/>
      <c r="U104" s="312"/>
      <c r="V104" s="312"/>
      <c r="W104" s="312"/>
      <c r="X104" s="312"/>
      <c r="Y104" s="129"/>
      <c r="Z104" s="129"/>
      <c r="AA104" s="129"/>
      <c r="AB104" s="129"/>
      <c r="AC104" s="129"/>
      <c r="AD104" s="129"/>
      <c r="AE104" s="129"/>
    </row>
    <row r="105" spans="1:31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312"/>
      <c r="T105" s="312"/>
      <c r="U105" s="312"/>
      <c r="V105" s="312"/>
      <c r="W105" s="312"/>
      <c r="X105" s="312"/>
      <c r="Y105" s="129"/>
      <c r="Z105" s="129"/>
      <c r="AA105" s="129"/>
      <c r="AB105" s="129"/>
      <c r="AC105" s="129"/>
      <c r="AD105" s="129"/>
      <c r="AE105" s="129"/>
    </row>
    <row r="106" spans="1:31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312"/>
      <c r="T106" s="312"/>
      <c r="U106" s="312"/>
      <c r="V106" s="312"/>
      <c r="W106" s="312"/>
      <c r="X106" s="312"/>
      <c r="Y106" s="129"/>
      <c r="Z106" s="129"/>
      <c r="AA106" s="129"/>
      <c r="AB106" s="129"/>
      <c r="AC106" s="129"/>
      <c r="AD106" s="129"/>
      <c r="AE106" s="129"/>
    </row>
    <row r="107" spans="1:31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312"/>
      <c r="T107" s="312"/>
      <c r="U107" s="312"/>
      <c r="V107" s="312"/>
      <c r="W107" s="312"/>
      <c r="X107" s="312"/>
      <c r="Y107" s="129"/>
      <c r="Z107" s="129"/>
      <c r="AA107" s="129"/>
      <c r="AB107" s="129"/>
      <c r="AC107" s="129"/>
      <c r="AD107" s="129"/>
      <c r="AE107" s="129"/>
    </row>
    <row r="108" spans="1:31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312"/>
      <c r="T108" s="312"/>
      <c r="U108" s="312"/>
      <c r="V108" s="312"/>
      <c r="W108" s="312"/>
      <c r="X108" s="312"/>
      <c r="Y108" s="129"/>
      <c r="Z108" s="129"/>
      <c r="AA108" s="129"/>
      <c r="AB108" s="129"/>
      <c r="AC108" s="129"/>
      <c r="AD108" s="129"/>
      <c r="AE108" s="129"/>
    </row>
    <row r="109" spans="1:31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312"/>
      <c r="T109" s="312"/>
      <c r="U109" s="312"/>
      <c r="V109" s="312"/>
      <c r="W109" s="312"/>
      <c r="X109" s="312"/>
      <c r="Y109" s="129"/>
      <c r="Z109" s="129"/>
      <c r="AA109" s="129"/>
      <c r="AB109" s="129"/>
      <c r="AC109" s="129"/>
      <c r="AD109" s="129"/>
      <c r="AE109" s="129"/>
    </row>
    <row r="110" spans="1:31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312"/>
      <c r="T110" s="312"/>
      <c r="U110" s="312"/>
      <c r="V110" s="312"/>
      <c r="W110" s="312"/>
      <c r="X110" s="312"/>
      <c r="Y110" s="129"/>
      <c r="Z110" s="129"/>
      <c r="AA110" s="129"/>
      <c r="AB110" s="129"/>
      <c r="AC110" s="129"/>
      <c r="AD110" s="129"/>
      <c r="AE110" s="129"/>
    </row>
    <row r="111" spans="1:3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312"/>
      <c r="T111" s="312"/>
      <c r="U111" s="312"/>
      <c r="V111" s="312"/>
      <c r="W111" s="312"/>
      <c r="X111" s="312"/>
      <c r="Y111" s="129"/>
      <c r="Z111" s="129"/>
      <c r="AA111" s="129"/>
      <c r="AB111" s="129"/>
      <c r="AC111" s="129"/>
      <c r="AD111" s="129"/>
      <c r="AE111" s="129"/>
    </row>
    <row r="112" spans="1:31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312"/>
      <c r="T112" s="312"/>
      <c r="U112" s="312"/>
      <c r="V112" s="312"/>
      <c r="W112" s="312"/>
      <c r="X112" s="312"/>
      <c r="Y112" s="129"/>
      <c r="Z112" s="129"/>
      <c r="AA112" s="129"/>
      <c r="AB112" s="129"/>
      <c r="AC112" s="129"/>
      <c r="AD112" s="129"/>
      <c r="AE112" s="129"/>
    </row>
    <row r="113" spans="1:31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312"/>
      <c r="T113" s="312"/>
      <c r="U113" s="312"/>
      <c r="V113" s="312"/>
      <c r="W113" s="312"/>
      <c r="X113" s="312"/>
      <c r="Y113" s="129"/>
      <c r="Z113" s="129"/>
      <c r="AA113" s="129"/>
      <c r="AB113" s="129"/>
      <c r="AC113" s="129"/>
      <c r="AD113" s="129"/>
      <c r="AE113" s="129"/>
    </row>
    <row r="114" spans="1:31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312"/>
      <c r="T114" s="312"/>
      <c r="U114" s="312"/>
      <c r="V114" s="312"/>
      <c r="W114" s="312"/>
      <c r="X114" s="312"/>
      <c r="Y114" s="129"/>
      <c r="Z114" s="129"/>
      <c r="AA114" s="129"/>
      <c r="AB114" s="129"/>
      <c r="AC114" s="129"/>
      <c r="AD114" s="129"/>
      <c r="AE114" s="129"/>
    </row>
    <row r="115" spans="1:31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312"/>
      <c r="T115" s="312"/>
      <c r="U115" s="312"/>
      <c r="V115" s="312"/>
      <c r="W115" s="312"/>
      <c r="X115" s="312"/>
      <c r="Y115" s="129"/>
      <c r="Z115" s="129"/>
      <c r="AA115" s="129"/>
      <c r="AB115" s="129"/>
      <c r="AC115" s="129"/>
      <c r="AD115" s="129"/>
      <c r="AE115" s="129"/>
    </row>
    <row r="116" spans="1:31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312"/>
      <c r="T116" s="312"/>
      <c r="U116" s="312"/>
      <c r="V116" s="312"/>
      <c r="W116" s="312"/>
      <c r="X116" s="312"/>
      <c r="Y116" s="129"/>
      <c r="Z116" s="129"/>
      <c r="AA116" s="129"/>
      <c r="AB116" s="129"/>
      <c r="AC116" s="129"/>
      <c r="AD116" s="129"/>
      <c r="AE116" s="129"/>
    </row>
    <row r="117" spans="1:31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312"/>
      <c r="T117" s="312"/>
      <c r="U117" s="312"/>
      <c r="V117" s="312"/>
      <c r="W117" s="312"/>
      <c r="X117" s="312"/>
      <c r="Y117" s="129"/>
      <c r="Z117" s="129"/>
      <c r="AA117" s="129"/>
      <c r="AB117" s="129"/>
      <c r="AC117" s="129"/>
      <c r="AD117" s="129"/>
      <c r="AE117" s="129"/>
    </row>
    <row r="118" spans="1:31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312"/>
      <c r="T118" s="312"/>
      <c r="U118" s="312"/>
      <c r="V118" s="312"/>
      <c r="W118" s="312"/>
      <c r="X118" s="312"/>
      <c r="Y118" s="129"/>
      <c r="Z118" s="129"/>
      <c r="AA118" s="129"/>
      <c r="AB118" s="129"/>
      <c r="AC118" s="129"/>
      <c r="AD118" s="129"/>
      <c r="AE118" s="129"/>
    </row>
    <row r="119" spans="1:31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312"/>
      <c r="T119" s="312"/>
      <c r="U119" s="312"/>
      <c r="V119" s="312"/>
      <c r="W119" s="312"/>
      <c r="X119" s="312"/>
      <c r="Y119" s="129"/>
      <c r="Z119" s="129"/>
      <c r="AA119" s="129"/>
      <c r="AB119" s="129"/>
      <c r="AC119" s="129"/>
      <c r="AD119" s="129"/>
      <c r="AE119" s="129"/>
    </row>
    <row r="120" spans="1:31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312"/>
      <c r="T120" s="312"/>
      <c r="U120" s="312"/>
      <c r="V120" s="312"/>
      <c r="W120" s="312"/>
      <c r="X120" s="312"/>
      <c r="Y120" s="129"/>
      <c r="Z120" s="129"/>
      <c r="AA120" s="129"/>
      <c r="AB120" s="129"/>
      <c r="AC120" s="129"/>
      <c r="AD120" s="129"/>
      <c r="AE120" s="129"/>
    </row>
    <row r="121" spans="1:3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312"/>
      <c r="T121" s="312"/>
      <c r="U121" s="312"/>
      <c r="V121" s="312"/>
      <c r="W121" s="312"/>
      <c r="X121" s="312"/>
      <c r="Y121" s="129"/>
      <c r="Z121" s="129"/>
      <c r="AA121" s="129"/>
      <c r="AB121" s="129"/>
      <c r="AC121" s="129"/>
      <c r="AD121" s="129"/>
      <c r="AE121" s="129"/>
    </row>
    <row r="122" spans="1:31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312"/>
      <c r="T122" s="312"/>
      <c r="U122" s="312"/>
      <c r="V122" s="312"/>
      <c r="W122" s="312"/>
      <c r="X122" s="312"/>
      <c r="Y122" s="129"/>
      <c r="Z122" s="129"/>
      <c r="AA122" s="129"/>
      <c r="AB122" s="129"/>
      <c r="AC122" s="129"/>
      <c r="AD122" s="129"/>
      <c r="AE122" s="129"/>
    </row>
    <row r="123" spans="1:31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312"/>
      <c r="T123" s="312"/>
      <c r="U123" s="312"/>
      <c r="V123" s="312"/>
      <c r="W123" s="312"/>
      <c r="X123" s="312"/>
      <c r="Y123" s="129"/>
      <c r="Z123" s="129"/>
      <c r="AA123" s="129"/>
      <c r="AB123" s="129"/>
      <c r="AC123" s="129"/>
      <c r="AD123" s="129"/>
      <c r="AE123" s="129"/>
    </row>
    <row r="124" spans="1:31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312"/>
      <c r="T124" s="312"/>
      <c r="U124" s="312"/>
      <c r="V124" s="312"/>
      <c r="W124" s="312"/>
      <c r="X124" s="312"/>
      <c r="Y124" s="129"/>
      <c r="Z124" s="129"/>
      <c r="AA124" s="129"/>
      <c r="AB124" s="129"/>
      <c r="AC124" s="129"/>
      <c r="AD124" s="129"/>
      <c r="AE124" s="129"/>
    </row>
    <row r="125" spans="1:31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312"/>
      <c r="T125" s="312"/>
      <c r="U125" s="312"/>
      <c r="V125" s="312"/>
      <c r="W125" s="312"/>
      <c r="X125" s="312"/>
      <c r="Y125" s="129"/>
      <c r="Z125" s="129"/>
      <c r="AA125" s="129"/>
      <c r="AB125" s="129"/>
      <c r="AC125" s="129"/>
      <c r="AD125" s="129"/>
      <c r="AE125" s="129"/>
    </row>
    <row r="126" spans="1:31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312"/>
      <c r="T126" s="312"/>
      <c r="U126" s="312"/>
      <c r="V126" s="312"/>
      <c r="W126" s="312"/>
      <c r="X126" s="312"/>
      <c r="Y126" s="129"/>
      <c r="Z126" s="129"/>
      <c r="AA126" s="129"/>
      <c r="AB126" s="129"/>
      <c r="AC126" s="129"/>
      <c r="AD126" s="129"/>
      <c r="AE126" s="129"/>
    </row>
    <row r="127" spans="1:31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312"/>
      <c r="T127" s="312"/>
      <c r="U127" s="312"/>
      <c r="V127" s="312"/>
      <c r="W127" s="312"/>
      <c r="X127" s="312"/>
      <c r="Y127" s="129"/>
      <c r="Z127" s="129"/>
      <c r="AA127" s="129"/>
      <c r="AB127" s="129"/>
      <c r="AC127" s="129"/>
      <c r="AD127" s="129"/>
      <c r="AE127" s="129"/>
    </row>
    <row r="128" spans="1:31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312"/>
      <c r="T128" s="312"/>
      <c r="U128" s="312"/>
      <c r="V128" s="312"/>
      <c r="W128" s="312"/>
      <c r="X128" s="312"/>
      <c r="Y128" s="129"/>
      <c r="Z128" s="129"/>
      <c r="AA128" s="129"/>
      <c r="AB128" s="129"/>
      <c r="AC128" s="129"/>
      <c r="AD128" s="129"/>
      <c r="AE128" s="129"/>
    </row>
    <row r="129" spans="1:31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312"/>
      <c r="T129" s="312"/>
      <c r="U129" s="312"/>
      <c r="V129" s="312"/>
      <c r="W129" s="312"/>
      <c r="X129" s="312"/>
      <c r="Y129" s="129"/>
      <c r="Z129" s="129"/>
      <c r="AA129" s="129"/>
      <c r="AB129" s="129"/>
      <c r="AC129" s="129"/>
      <c r="AD129" s="129"/>
      <c r="AE129" s="129"/>
    </row>
    <row r="130" spans="1:31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312"/>
      <c r="T130" s="312"/>
      <c r="U130" s="312"/>
      <c r="V130" s="312"/>
      <c r="W130" s="312"/>
      <c r="X130" s="312"/>
      <c r="Y130" s="129"/>
      <c r="Z130" s="129"/>
      <c r="AA130" s="129"/>
      <c r="AB130" s="129"/>
      <c r="AC130" s="129"/>
      <c r="AD130" s="129"/>
      <c r="AE130" s="129"/>
    </row>
    <row r="131" spans="1: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312"/>
      <c r="T131" s="312"/>
      <c r="U131" s="312"/>
      <c r="V131" s="312"/>
      <c r="W131" s="312"/>
      <c r="X131" s="312"/>
      <c r="Y131" s="129"/>
      <c r="Z131" s="129"/>
      <c r="AA131" s="129"/>
      <c r="AB131" s="129"/>
      <c r="AC131" s="129"/>
      <c r="AD131" s="129"/>
      <c r="AE131" s="129"/>
    </row>
    <row r="132" spans="1:31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312"/>
      <c r="T132" s="312"/>
      <c r="U132" s="312"/>
      <c r="V132" s="312"/>
      <c r="W132" s="312"/>
      <c r="X132" s="312"/>
      <c r="Y132" s="129"/>
      <c r="Z132" s="129"/>
      <c r="AA132" s="129"/>
      <c r="AB132" s="129"/>
      <c r="AC132" s="129"/>
      <c r="AD132" s="129"/>
      <c r="AE132" s="129"/>
    </row>
    <row r="133" spans="1:31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312"/>
      <c r="T133" s="312"/>
      <c r="U133" s="312"/>
      <c r="V133" s="312"/>
      <c r="W133" s="312"/>
      <c r="X133" s="312"/>
      <c r="Y133" s="129"/>
      <c r="Z133" s="129"/>
      <c r="AA133" s="129"/>
      <c r="AB133" s="129"/>
      <c r="AC133" s="129"/>
      <c r="AD133" s="129"/>
      <c r="AE133" s="129"/>
    </row>
    <row r="134" spans="1:31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312"/>
      <c r="T134" s="312"/>
      <c r="U134" s="312"/>
      <c r="V134" s="312"/>
      <c r="W134" s="312"/>
      <c r="X134" s="312"/>
      <c r="Y134" s="129"/>
      <c r="Z134" s="129"/>
      <c r="AA134" s="129"/>
      <c r="AB134" s="129"/>
      <c r="AC134" s="129"/>
      <c r="AD134" s="129"/>
      <c r="AE134" s="129"/>
    </row>
    <row r="135" spans="1:31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312"/>
      <c r="T135" s="312"/>
      <c r="U135" s="312"/>
      <c r="V135" s="312"/>
      <c r="W135" s="312"/>
      <c r="X135" s="312"/>
      <c r="Y135" s="129"/>
      <c r="Z135" s="129"/>
      <c r="AA135" s="129"/>
      <c r="AB135" s="129"/>
      <c r="AC135" s="129"/>
      <c r="AD135" s="129"/>
      <c r="AE135" s="129"/>
    </row>
    <row r="136" spans="1:31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312"/>
      <c r="T136" s="312"/>
      <c r="U136" s="312"/>
      <c r="V136" s="312"/>
      <c r="W136" s="312"/>
      <c r="X136" s="312"/>
      <c r="Y136" s="129"/>
      <c r="Z136" s="129"/>
      <c r="AA136" s="129"/>
      <c r="AB136" s="129"/>
      <c r="AC136" s="129"/>
      <c r="AD136" s="129"/>
      <c r="AE136" s="129"/>
    </row>
    <row r="137" spans="1:31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312"/>
      <c r="T137" s="312"/>
      <c r="U137" s="312"/>
      <c r="V137" s="312"/>
      <c r="W137" s="312"/>
      <c r="X137" s="312"/>
      <c r="Y137" s="129"/>
      <c r="Z137" s="129"/>
      <c r="AA137" s="129"/>
      <c r="AB137" s="129"/>
      <c r="AC137" s="129"/>
      <c r="AD137" s="129"/>
      <c r="AE137" s="129"/>
    </row>
    <row r="138" spans="1:31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312"/>
      <c r="T138" s="312"/>
      <c r="U138" s="312"/>
      <c r="V138" s="312"/>
      <c r="W138" s="312"/>
      <c r="X138" s="312"/>
      <c r="Y138" s="129"/>
      <c r="Z138" s="129"/>
      <c r="AA138" s="129"/>
      <c r="AB138" s="129"/>
      <c r="AC138" s="129"/>
      <c r="AD138" s="129"/>
      <c r="AE138" s="129"/>
    </row>
    <row r="139" spans="1:31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312"/>
      <c r="T139" s="312"/>
      <c r="U139" s="312"/>
      <c r="V139" s="312"/>
      <c r="W139" s="312"/>
      <c r="X139" s="312"/>
      <c r="Y139" s="129"/>
      <c r="Z139" s="129"/>
      <c r="AA139" s="129"/>
      <c r="AB139" s="129"/>
      <c r="AC139" s="129"/>
      <c r="AD139" s="129"/>
      <c r="AE139" s="129"/>
    </row>
    <row r="140" spans="1:31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312"/>
      <c r="T140" s="312"/>
      <c r="U140" s="312"/>
      <c r="V140" s="312"/>
      <c r="W140" s="312"/>
      <c r="X140" s="312"/>
      <c r="Y140" s="129"/>
      <c r="Z140" s="129"/>
      <c r="AA140" s="129"/>
      <c r="AB140" s="129"/>
      <c r="AC140" s="129"/>
      <c r="AD140" s="129"/>
      <c r="AE140" s="129"/>
    </row>
    <row r="141" spans="1:3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312"/>
      <c r="T141" s="312"/>
      <c r="U141" s="312"/>
      <c r="V141" s="312"/>
      <c r="W141" s="312"/>
      <c r="X141" s="312"/>
      <c r="Y141" s="129"/>
      <c r="Z141" s="129"/>
      <c r="AA141" s="129"/>
      <c r="AB141" s="129"/>
      <c r="AC141" s="129"/>
      <c r="AD141" s="129"/>
      <c r="AE141" s="129"/>
    </row>
    <row r="142" spans="1:31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312"/>
      <c r="T142" s="312"/>
      <c r="U142" s="312"/>
      <c r="V142" s="312"/>
      <c r="W142" s="312"/>
      <c r="X142" s="312"/>
      <c r="Y142" s="129"/>
      <c r="Z142" s="129"/>
      <c r="AA142" s="129"/>
      <c r="AB142" s="129"/>
      <c r="AC142" s="129"/>
      <c r="AD142" s="129"/>
      <c r="AE142" s="129"/>
    </row>
    <row r="143" spans="1:31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312"/>
      <c r="T143" s="312"/>
      <c r="U143" s="312"/>
      <c r="V143" s="312"/>
      <c r="W143" s="312"/>
      <c r="X143" s="312"/>
      <c r="Y143" s="129"/>
      <c r="Z143" s="129"/>
      <c r="AA143" s="129"/>
      <c r="AB143" s="129"/>
      <c r="AC143" s="129"/>
      <c r="AD143" s="129"/>
      <c r="AE143" s="129"/>
    </row>
    <row r="144" spans="1:31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312"/>
      <c r="T144" s="312"/>
      <c r="U144" s="312"/>
      <c r="V144" s="312"/>
      <c r="W144" s="312"/>
      <c r="X144" s="312"/>
      <c r="Y144" s="129"/>
      <c r="Z144" s="129"/>
      <c r="AA144" s="129"/>
      <c r="AB144" s="129"/>
      <c r="AC144" s="129"/>
      <c r="AD144" s="129"/>
      <c r="AE144" s="129"/>
    </row>
    <row r="145" spans="1:31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312"/>
      <c r="T145" s="312"/>
      <c r="U145" s="312"/>
      <c r="V145" s="312"/>
      <c r="W145" s="312"/>
      <c r="X145" s="312"/>
      <c r="Y145" s="129"/>
      <c r="Z145" s="129"/>
      <c r="AA145" s="129"/>
      <c r="AB145" s="129"/>
      <c r="AC145" s="129"/>
      <c r="AD145" s="129"/>
      <c r="AE145" s="129"/>
    </row>
    <row r="146" spans="1:31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312"/>
      <c r="T146" s="312"/>
      <c r="U146" s="312"/>
      <c r="V146" s="312"/>
      <c r="W146" s="312"/>
      <c r="X146" s="312"/>
      <c r="Y146" s="129"/>
      <c r="Z146" s="129"/>
      <c r="AA146" s="129"/>
      <c r="AB146" s="129"/>
      <c r="AC146" s="129"/>
      <c r="AD146" s="129"/>
      <c r="AE146" s="129"/>
    </row>
    <row r="147" spans="1:31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312"/>
      <c r="T147" s="312"/>
      <c r="U147" s="312"/>
      <c r="V147" s="312"/>
      <c r="W147" s="312"/>
      <c r="X147" s="312"/>
      <c r="Y147" s="129"/>
      <c r="Z147" s="129"/>
      <c r="AA147" s="129"/>
      <c r="AB147" s="129"/>
      <c r="AC147" s="129"/>
      <c r="AD147" s="129"/>
      <c r="AE147" s="129"/>
    </row>
    <row r="148" spans="1:31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312"/>
      <c r="T148" s="312"/>
      <c r="U148" s="312"/>
      <c r="V148" s="312"/>
      <c r="W148" s="312"/>
      <c r="X148" s="312"/>
      <c r="Y148" s="129"/>
      <c r="Z148" s="129"/>
      <c r="AA148" s="129"/>
      <c r="AB148" s="129"/>
      <c r="AC148" s="129"/>
      <c r="AD148" s="129"/>
      <c r="AE148" s="129"/>
    </row>
    <row r="149" spans="1:31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312"/>
      <c r="T149" s="312"/>
      <c r="U149" s="312"/>
      <c r="V149" s="312"/>
      <c r="W149" s="312"/>
      <c r="X149" s="312"/>
      <c r="Y149" s="129"/>
      <c r="Z149" s="129"/>
      <c r="AA149" s="129"/>
      <c r="AB149" s="129"/>
      <c r="AC149" s="129"/>
      <c r="AD149" s="129"/>
      <c r="AE149" s="129"/>
    </row>
    <row r="150" spans="1:31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312"/>
      <c r="T150" s="312"/>
      <c r="U150" s="312"/>
      <c r="V150" s="312"/>
      <c r="W150" s="312"/>
      <c r="X150" s="312"/>
      <c r="Y150" s="129"/>
      <c r="Z150" s="129"/>
      <c r="AA150" s="129"/>
      <c r="AB150" s="129"/>
      <c r="AC150" s="129"/>
      <c r="AD150" s="129"/>
      <c r="AE150" s="129"/>
    </row>
    <row r="151" spans="1:3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312"/>
      <c r="T151" s="312"/>
      <c r="U151" s="312"/>
      <c r="V151" s="312"/>
      <c r="W151" s="312"/>
      <c r="X151" s="312"/>
      <c r="Y151" s="129"/>
      <c r="Z151" s="129"/>
      <c r="AA151" s="129"/>
      <c r="AB151" s="129"/>
      <c r="AC151" s="129"/>
      <c r="AD151" s="129"/>
      <c r="AE151" s="129"/>
    </row>
    <row r="152" spans="1:31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312"/>
      <c r="T152" s="312"/>
      <c r="U152" s="312"/>
      <c r="V152" s="312"/>
      <c r="W152" s="312"/>
      <c r="X152" s="312"/>
      <c r="Y152" s="129"/>
      <c r="Z152" s="129"/>
      <c r="AA152" s="129"/>
      <c r="AB152" s="129"/>
      <c r="AC152" s="129"/>
      <c r="AD152" s="129"/>
      <c r="AE152" s="129"/>
    </row>
    <row r="153" spans="1:31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312"/>
      <c r="T153" s="312"/>
      <c r="U153" s="312"/>
      <c r="V153" s="312"/>
      <c r="W153" s="312"/>
      <c r="X153" s="312"/>
      <c r="Y153" s="129"/>
      <c r="Z153" s="129"/>
      <c r="AA153" s="129"/>
      <c r="AB153" s="129"/>
      <c r="AC153" s="129"/>
      <c r="AD153" s="129"/>
      <c r="AE153" s="129"/>
    </row>
    <row r="154" spans="1:31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312"/>
      <c r="T154" s="312"/>
      <c r="U154" s="312"/>
      <c r="V154" s="312"/>
      <c r="W154" s="312"/>
      <c r="X154" s="312"/>
      <c r="Y154" s="129"/>
      <c r="Z154" s="129"/>
      <c r="AA154" s="129"/>
      <c r="AB154" s="129"/>
      <c r="AC154" s="129"/>
      <c r="AD154" s="129"/>
      <c r="AE154" s="129"/>
    </row>
    <row r="155" spans="1:31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312"/>
      <c r="T155" s="312"/>
      <c r="U155" s="312"/>
      <c r="V155" s="312"/>
      <c r="W155" s="312"/>
      <c r="X155" s="312"/>
      <c r="Y155" s="129"/>
      <c r="Z155" s="129"/>
      <c r="AA155" s="129"/>
      <c r="AB155" s="129"/>
      <c r="AC155" s="129"/>
      <c r="AD155" s="129"/>
      <c r="AE155" s="129"/>
    </row>
    <row r="156" spans="1:31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312"/>
      <c r="T156" s="312"/>
      <c r="U156" s="312"/>
      <c r="V156" s="312"/>
      <c r="W156" s="312"/>
      <c r="X156" s="312"/>
      <c r="Y156" s="129"/>
      <c r="Z156" s="129"/>
      <c r="AA156" s="129"/>
      <c r="AB156" s="129"/>
      <c r="AC156" s="129"/>
      <c r="AD156" s="129"/>
      <c r="AE156" s="129"/>
    </row>
    <row r="157" spans="1:31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312"/>
      <c r="T157" s="312"/>
      <c r="U157" s="312"/>
      <c r="V157" s="312"/>
      <c r="W157" s="312"/>
      <c r="X157" s="312"/>
      <c r="Y157" s="129"/>
      <c r="Z157" s="129"/>
      <c r="AA157" s="129"/>
      <c r="AB157" s="129"/>
      <c r="AC157" s="129"/>
      <c r="AD157" s="129"/>
      <c r="AE157" s="129"/>
    </row>
    <row r="158" spans="1:31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312"/>
      <c r="T158" s="312"/>
      <c r="U158" s="312"/>
      <c r="V158" s="312"/>
      <c r="W158" s="312"/>
      <c r="X158" s="312"/>
      <c r="Y158" s="129"/>
      <c r="Z158" s="129"/>
      <c r="AA158" s="129"/>
      <c r="AB158" s="129"/>
      <c r="AC158" s="129"/>
      <c r="AD158" s="129"/>
      <c r="AE158" s="129"/>
    </row>
    <row r="159" spans="1:31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312"/>
      <c r="T159" s="312"/>
      <c r="U159" s="312"/>
      <c r="V159" s="312"/>
      <c r="W159" s="312"/>
      <c r="X159" s="312"/>
      <c r="Y159" s="129"/>
      <c r="Z159" s="129"/>
      <c r="AA159" s="129"/>
      <c r="AB159" s="129"/>
      <c r="AC159" s="129"/>
      <c r="AD159" s="129"/>
      <c r="AE159" s="129"/>
    </row>
    <row r="160" spans="1:31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312"/>
      <c r="T160" s="312"/>
      <c r="U160" s="312"/>
      <c r="V160" s="312"/>
      <c r="W160" s="312"/>
      <c r="X160" s="312"/>
      <c r="Y160" s="129"/>
      <c r="Z160" s="129"/>
      <c r="AA160" s="129"/>
      <c r="AB160" s="129"/>
      <c r="AC160" s="129"/>
      <c r="AD160" s="129"/>
      <c r="AE160" s="129"/>
    </row>
    <row r="161" spans="1:3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312"/>
      <c r="T161" s="312"/>
      <c r="U161" s="312"/>
      <c r="V161" s="312"/>
      <c r="W161" s="312"/>
      <c r="X161" s="312"/>
      <c r="Y161" s="129"/>
      <c r="Z161" s="129"/>
      <c r="AA161" s="129"/>
      <c r="AB161" s="129"/>
      <c r="AC161" s="129"/>
      <c r="AD161" s="129"/>
      <c r="AE161" s="129"/>
    </row>
    <row r="162" spans="1:31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312"/>
      <c r="T162" s="312"/>
      <c r="U162" s="312"/>
      <c r="V162" s="312"/>
      <c r="W162" s="312"/>
      <c r="X162" s="312"/>
      <c r="Y162" s="129"/>
      <c r="Z162" s="129"/>
      <c r="AA162" s="129"/>
      <c r="AB162" s="129"/>
      <c r="AC162" s="129"/>
      <c r="AD162" s="129"/>
      <c r="AE162" s="129"/>
    </row>
    <row r="163" spans="1:31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312"/>
      <c r="T163" s="312"/>
      <c r="U163" s="312"/>
      <c r="V163" s="312"/>
      <c r="W163" s="312"/>
      <c r="X163" s="312"/>
      <c r="Y163" s="129"/>
      <c r="Z163" s="129"/>
      <c r="AA163" s="129"/>
      <c r="AB163" s="129"/>
      <c r="AC163" s="129"/>
      <c r="AD163" s="129"/>
      <c r="AE163" s="129"/>
    </row>
    <row r="164" spans="1:31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312"/>
      <c r="T164" s="312"/>
      <c r="U164" s="312"/>
      <c r="V164" s="312"/>
      <c r="W164" s="312"/>
      <c r="X164" s="312"/>
      <c r="Y164" s="129"/>
      <c r="Z164" s="129"/>
      <c r="AA164" s="129"/>
      <c r="AB164" s="129"/>
      <c r="AC164" s="129"/>
      <c r="AD164" s="129"/>
      <c r="AE164" s="129"/>
    </row>
    <row r="165" spans="1:31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312"/>
      <c r="T165" s="312"/>
      <c r="U165" s="312"/>
      <c r="V165" s="312"/>
      <c r="W165" s="312"/>
      <c r="X165" s="312"/>
      <c r="Y165" s="129"/>
      <c r="Z165" s="129"/>
      <c r="AA165" s="129"/>
      <c r="AB165" s="129"/>
      <c r="AC165" s="129"/>
      <c r="AD165" s="129"/>
      <c r="AE165" s="129"/>
    </row>
    <row r="166" spans="1:31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312"/>
      <c r="T166" s="312"/>
      <c r="U166" s="312"/>
      <c r="V166" s="312"/>
      <c r="W166" s="312"/>
      <c r="X166" s="312"/>
      <c r="Y166" s="129"/>
      <c r="Z166" s="129"/>
      <c r="AA166" s="129"/>
      <c r="AB166" s="129"/>
      <c r="AC166" s="129"/>
      <c r="AD166" s="129"/>
      <c r="AE166" s="129"/>
    </row>
    <row r="167" spans="1:31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312"/>
      <c r="T167" s="312"/>
      <c r="U167" s="312"/>
      <c r="V167" s="312"/>
      <c r="W167" s="312"/>
      <c r="X167" s="312"/>
      <c r="Y167" s="129"/>
      <c r="Z167" s="129"/>
      <c r="AA167" s="129"/>
      <c r="AB167" s="129"/>
      <c r="AC167" s="129"/>
      <c r="AD167" s="129"/>
      <c r="AE167" s="129"/>
    </row>
    <row r="168" spans="1:31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312"/>
      <c r="T168" s="312"/>
      <c r="U168" s="312"/>
      <c r="V168" s="312"/>
      <c r="W168" s="312"/>
      <c r="X168" s="312"/>
      <c r="Y168" s="129"/>
      <c r="Z168" s="129"/>
      <c r="AA168" s="129"/>
      <c r="AB168" s="129"/>
      <c r="AC168" s="129"/>
      <c r="AD168" s="129"/>
      <c r="AE168" s="129"/>
    </row>
    <row r="169" spans="1:31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312"/>
      <c r="T169" s="312"/>
      <c r="U169" s="312"/>
      <c r="V169" s="312"/>
      <c r="W169" s="312"/>
      <c r="X169" s="312"/>
      <c r="Y169" s="129"/>
      <c r="Z169" s="129"/>
      <c r="AA169" s="129"/>
      <c r="AB169" s="129"/>
      <c r="AC169" s="129"/>
      <c r="AD169" s="129"/>
      <c r="AE169" s="129"/>
    </row>
    <row r="170" spans="1:31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312"/>
      <c r="T170" s="312"/>
      <c r="U170" s="312"/>
      <c r="V170" s="312"/>
      <c r="W170" s="312"/>
      <c r="X170" s="312"/>
      <c r="Y170" s="129"/>
      <c r="Z170" s="129"/>
      <c r="AA170" s="129"/>
      <c r="AB170" s="129"/>
      <c r="AC170" s="129"/>
      <c r="AD170" s="129"/>
      <c r="AE170" s="129"/>
    </row>
    <row r="171" spans="1:3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312"/>
      <c r="T171" s="312"/>
      <c r="U171" s="312"/>
      <c r="V171" s="312"/>
      <c r="W171" s="312"/>
      <c r="X171" s="312"/>
      <c r="Y171" s="129"/>
      <c r="Z171" s="129"/>
      <c r="AA171" s="129"/>
      <c r="AB171" s="129"/>
      <c r="AC171" s="129"/>
      <c r="AD171" s="129"/>
      <c r="AE171" s="129"/>
    </row>
    <row r="172" spans="1:31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312"/>
      <c r="T172" s="312"/>
      <c r="U172" s="312"/>
      <c r="V172" s="312"/>
      <c r="W172" s="312"/>
      <c r="X172" s="312"/>
      <c r="Y172" s="129"/>
      <c r="Z172" s="129"/>
      <c r="AA172" s="129"/>
      <c r="AB172" s="129"/>
      <c r="AC172" s="129"/>
      <c r="AD172" s="129"/>
      <c r="AE172" s="129"/>
    </row>
    <row r="173" spans="1:31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312"/>
      <c r="T173" s="312"/>
      <c r="U173" s="312"/>
      <c r="V173" s="312"/>
      <c r="W173" s="312"/>
      <c r="X173" s="312"/>
      <c r="Y173" s="129"/>
      <c r="Z173" s="129"/>
      <c r="AA173" s="129"/>
      <c r="AB173" s="129"/>
      <c r="AC173" s="129"/>
      <c r="AD173" s="129"/>
      <c r="AE173" s="129"/>
    </row>
    <row r="174" spans="1:31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312"/>
      <c r="T174" s="312"/>
      <c r="U174" s="312"/>
      <c r="V174" s="312"/>
      <c r="W174" s="312"/>
      <c r="X174" s="312"/>
      <c r="Y174" s="129"/>
      <c r="Z174" s="129"/>
      <c r="AA174" s="129"/>
      <c r="AB174" s="129"/>
      <c r="AC174" s="129"/>
      <c r="AD174" s="129"/>
      <c r="AE174" s="129"/>
    </row>
    <row r="175" spans="1:31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312"/>
      <c r="T175" s="312"/>
      <c r="U175" s="312"/>
      <c r="V175" s="312"/>
      <c r="W175" s="312"/>
      <c r="X175" s="312"/>
      <c r="Y175" s="129"/>
      <c r="Z175" s="129"/>
      <c r="AA175" s="129"/>
      <c r="AB175" s="129"/>
      <c r="AC175" s="129"/>
      <c r="AD175" s="129"/>
      <c r="AE175" s="129"/>
    </row>
    <row r="176" spans="1:31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312"/>
      <c r="T176" s="312"/>
      <c r="U176" s="312"/>
      <c r="V176" s="312"/>
      <c r="W176" s="312"/>
      <c r="X176" s="312"/>
      <c r="Y176" s="129"/>
      <c r="Z176" s="129"/>
      <c r="AA176" s="129"/>
      <c r="AB176" s="129"/>
      <c r="AC176" s="129"/>
      <c r="AD176" s="129"/>
      <c r="AE176" s="129"/>
    </row>
    <row r="177" spans="1:31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312"/>
      <c r="T177" s="312"/>
      <c r="U177" s="312"/>
      <c r="V177" s="312"/>
      <c r="W177" s="312"/>
      <c r="X177" s="312"/>
      <c r="Y177" s="129"/>
      <c r="Z177" s="129"/>
      <c r="AA177" s="129"/>
      <c r="AB177" s="129"/>
      <c r="AC177" s="129"/>
      <c r="AD177" s="129"/>
      <c r="AE177" s="129"/>
    </row>
    <row r="178" spans="1:31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312"/>
      <c r="T178" s="312"/>
      <c r="U178" s="312"/>
      <c r="V178" s="312"/>
      <c r="W178" s="312"/>
      <c r="X178" s="312"/>
      <c r="Y178" s="129"/>
      <c r="Z178" s="129"/>
      <c r="AA178" s="129"/>
      <c r="AB178" s="129"/>
      <c r="AC178" s="129"/>
      <c r="AD178" s="129"/>
      <c r="AE178" s="129"/>
    </row>
    <row r="179" spans="1:31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312"/>
      <c r="T179" s="312"/>
      <c r="U179" s="312"/>
      <c r="V179" s="312"/>
      <c r="W179" s="312"/>
      <c r="X179" s="312"/>
      <c r="Y179" s="129"/>
      <c r="Z179" s="129"/>
      <c r="AA179" s="129"/>
      <c r="AB179" s="129"/>
      <c r="AC179" s="129"/>
      <c r="AD179" s="129"/>
      <c r="AE179" s="129"/>
    </row>
    <row r="180" spans="1:31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312"/>
      <c r="T180" s="312"/>
      <c r="U180" s="312"/>
      <c r="V180" s="312"/>
      <c r="W180" s="312"/>
      <c r="X180" s="312"/>
      <c r="Y180" s="129"/>
      <c r="Z180" s="129"/>
      <c r="AA180" s="129"/>
      <c r="AB180" s="129"/>
      <c r="AC180" s="129"/>
      <c r="AD180" s="129"/>
      <c r="AE180" s="129"/>
    </row>
    <row r="181" spans="1:3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312"/>
      <c r="T181" s="312"/>
      <c r="U181" s="312"/>
      <c r="V181" s="312"/>
      <c r="W181" s="312"/>
      <c r="X181" s="312"/>
      <c r="Y181" s="129"/>
      <c r="Z181" s="129"/>
      <c r="AA181" s="129"/>
      <c r="AB181" s="129"/>
      <c r="AC181" s="129"/>
      <c r="AD181" s="129"/>
      <c r="AE181" s="129"/>
    </row>
    <row r="182" spans="1:31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312"/>
      <c r="T182" s="312"/>
      <c r="U182" s="312"/>
      <c r="V182" s="312"/>
      <c r="W182" s="312"/>
      <c r="X182" s="312"/>
      <c r="Y182" s="129"/>
      <c r="Z182" s="129"/>
      <c r="AA182" s="129"/>
      <c r="AB182" s="129"/>
      <c r="AC182" s="129"/>
      <c r="AD182" s="129"/>
      <c r="AE182" s="129"/>
    </row>
    <row r="183" spans="1:31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312"/>
      <c r="T183" s="312"/>
      <c r="U183" s="312"/>
      <c r="V183" s="312"/>
      <c r="W183" s="312"/>
      <c r="X183" s="312"/>
      <c r="Y183" s="129"/>
      <c r="Z183" s="129"/>
      <c r="AA183" s="129"/>
      <c r="AB183" s="129"/>
      <c r="AC183" s="129"/>
      <c r="AD183" s="129"/>
      <c r="AE183" s="129"/>
    </row>
    <row r="184" spans="1:31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312"/>
      <c r="T184" s="312"/>
      <c r="U184" s="312"/>
      <c r="V184" s="312"/>
      <c r="W184" s="312"/>
      <c r="X184" s="312"/>
      <c r="Y184" s="129"/>
      <c r="Z184" s="129"/>
      <c r="AA184" s="129"/>
      <c r="AB184" s="129"/>
      <c r="AC184" s="129"/>
      <c r="AD184" s="129"/>
      <c r="AE184" s="129"/>
    </row>
    <row r="185" spans="1:31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312"/>
      <c r="T185" s="312"/>
      <c r="U185" s="312"/>
      <c r="V185" s="312"/>
      <c r="W185" s="312"/>
      <c r="X185" s="312"/>
      <c r="Y185" s="129"/>
      <c r="Z185" s="129"/>
      <c r="AA185" s="129"/>
      <c r="AB185" s="129"/>
      <c r="AC185" s="129"/>
      <c r="AD185" s="129"/>
      <c r="AE185" s="129"/>
    </row>
    <row r="186" spans="1:31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312"/>
      <c r="T186" s="312"/>
      <c r="U186" s="312"/>
      <c r="V186" s="312"/>
      <c r="W186" s="312"/>
      <c r="X186" s="312"/>
      <c r="Y186" s="129"/>
      <c r="Z186" s="129"/>
      <c r="AA186" s="129"/>
      <c r="AB186" s="129"/>
      <c r="AC186" s="129"/>
      <c r="AD186" s="129"/>
      <c r="AE186" s="129"/>
    </row>
    <row r="187" spans="1:31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312"/>
      <c r="T187" s="312"/>
      <c r="U187" s="312"/>
      <c r="V187" s="312"/>
      <c r="W187" s="312"/>
      <c r="X187" s="312"/>
      <c r="Y187" s="129"/>
      <c r="Z187" s="129"/>
      <c r="AA187" s="129"/>
      <c r="AB187" s="129"/>
      <c r="AC187" s="129"/>
      <c r="AD187" s="129"/>
      <c r="AE187" s="129"/>
    </row>
    <row r="188" spans="1:31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312"/>
      <c r="T188" s="312"/>
      <c r="U188" s="312"/>
      <c r="V188" s="312"/>
      <c r="W188" s="312"/>
      <c r="X188" s="312"/>
      <c r="Y188" s="129"/>
      <c r="Z188" s="129"/>
      <c r="AA188" s="129"/>
      <c r="AB188" s="129"/>
      <c r="AC188" s="129"/>
      <c r="AD188" s="129"/>
      <c r="AE188" s="129"/>
    </row>
    <row r="189" spans="1:31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312"/>
      <c r="T189" s="312"/>
      <c r="U189" s="312"/>
      <c r="V189" s="312"/>
      <c r="W189" s="312"/>
      <c r="X189" s="312"/>
      <c r="Y189" s="129"/>
      <c r="Z189" s="129"/>
      <c r="AA189" s="129"/>
      <c r="AB189" s="129"/>
      <c r="AC189" s="129"/>
      <c r="AD189" s="129"/>
      <c r="AE189" s="129"/>
    </row>
    <row r="190" spans="1:31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312"/>
      <c r="T190" s="312"/>
      <c r="U190" s="312"/>
      <c r="V190" s="312"/>
      <c r="W190" s="312"/>
      <c r="X190" s="312"/>
      <c r="Y190" s="129"/>
      <c r="Z190" s="129"/>
      <c r="AA190" s="129"/>
      <c r="AB190" s="129"/>
      <c r="AC190" s="129"/>
      <c r="AD190" s="129"/>
      <c r="AE190" s="129"/>
    </row>
    <row r="191" spans="1:3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312"/>
      <c r="T191" s="312"/>
      <c r="U191" s="312"/>
      <c r="V191" s="312"/>
      <c r="W191" s="312"/>
      <c r="X191" s="312"/>
      <c r="Y191" s="129"/>
      <c r="Z191" s="129"/>
      <c r="AA191" s="129"/>
      <c r="AB191" s="129"/>
      <c r="AC191" s="129"/>
      <c r="AD191" s="129"/>
      <c r="AE191" s="129"/>
    </row>
    <row r="192" spans="1:31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312"/>
      <c r="T192" s="312"/>
      <c r="U192" s="312"/>
      <c r="V192" s="312"/>
      <c r="W192" s="312"/>
      <c r="X192" s="312"/>
      <c r="Y192" s="129"/>
      <c r="Z192" s="129"/>
      <c r="AA192" s="129"/>
      <c r="AB192" s="129"/>
      <c r="AC192" s="129"/>
      <c r="AD192" s="129"/>
      <c r="AE192" s="129"/>
    </row>
    <row r="193" spans="1:31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312"/>
      <c r="T193" s="312"/>
      <c r="U193" s="312"/>
      <c r="V193" s="312"/>
      <c r="W193" s="312"/>
      <c r="X193" s="312"/>
      <c r="Y193" s="129"/>
      <c r="Z193" s="129"/>
      <c r="AA193" s="129"/>
      <c r="AB193" s="129"/>
      <c r="AC193" s="129"/>
      <c r="AD193" s="129"/>
      <c r="AE193" s="129"/>
    </row>
    <row r="194" spans="1:31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312"/>
      <c r="T194" s="312"/>
      <c r="U194" s="312"/>
      <c r="V194" s="312"/>
      <c r="W194" s="312"/>
      <c r="X194" s="312"/>
      <c r="Y194" s="129"/>
      <c r="Z194" s="129"/>
      <c r="AA194" s="129"/>
      <c r="AB194" s="129"/>
      <c r="AC194" s="129"/>
      <c r="AD194" s="129"/>
      <c r="AE194" s="129"/>
    </row>
    <row r="195" spans="1:31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312"/>
      <c r="T195" s="312"/>
      <c r="U195" s="312"/>
      <c r="V195" s="312"/>
      <c r="W195" s="312"/>
      <c r="X195" s="312"/>
      <c r="Y195" s="129"/>
      <c r="Z195" s="129"/>
      <c r="AA195" s="129"/>
      <c r="AB195" s="129"/>
      <c r="AC195" s="129"/>
      <c r="AD195" s="129"/>
      <c r="AE195" s="129"/>
    </row>
    <row r="196" spans="1:31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312"/>
      <c r="T196" s="312"/>
      <c r="U196" s="312"/>
      <c r="V196" s="312"/>
      <c r="W196" s="312"/>
      <c r="X196" s="312"/>
      <c r="Y196" s="129"/>
      <c r="Z196" s="129"/>
      <c r="AA196" s="129"/>
      <c r="AB196" s="129"/>
      <c r="AC196" s="129"/>
      <c r="AD196" s="129"/>
      <c r="AE196" s="129"/>
    </row>
    <row r="197" spans="1:31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312"/>
      <c r="T197" s="312"/>
      <c r="U197" s="312"/>
      <c r="V197" s="312"/>
      <c r="W197" s="312"/>
      <c r="X197" s="312"/>
      <c r="Y197" s="129"/>
      <c r="Z197" s="129"/>
      <c r="AA197" s="129"/>
      <c r="AB197" s="129"/>
      <c r="AC197" s="129"/>
      <c r="AD197" s="129"/>
      <c r="AE197" s="129"/>
    </row>
    <row r="198" spans="1:31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312"/>
      <c r="T198" s="312"/>
      <c r="U198" s="312"/>
      <c r="V198" s="312"/>
      <c r="W198" s="312"/>
      <c r="X198" s="312"/>
      <c r="Y198" s="129"/>
      <c r="Z198" s="129"/>
      <c r="AA198" s="129"/>
      <c r="AB198" s="129"/>
      <c r="AC198" s="129"/>
      <c r="AD198" s="129"/>
      <c r="AE198" s="129"/>
    </row>
    <row r="199" spans="1:31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312"/>
      <c r="T199" s="312"/>
      <c r="U199" s="312"/>
      <c r="V199" s="312"/>
      <c r="W199" s="312"/>
      <c r="X199" s="312"/>
      <c r="Y199" s="129"/>
      <c r="Z199" s="129"/>
      <c r="AA199" s="129"/>
      <c r="AB199" s="129"/>
      <c r="AC199" s="129"/>
      <c r="AD199" s="129"/>
      <c r="AE199" s="129"/>
    </row>
    <row r="200" spans="1:31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312"/>
      <c r="T200" s="312"/>
      <c r="U200" s="312"/>
      <c r="V200" s="312"/>
      <c r="W200" s="312"/>
      <c r="X200" s="312"/>
      <c r="Y200" s="129"/>
      <c r="Z200" s="129"/>
      <c r="AA200" s="129"/>
      <c r="AB200" s="129"/>
      <c r="AC200" s="129"/>
      <c r="AD200" s="129"/>
      <c r="AE200" s="129"/>
    </row>
    <row r="201" spans="1:3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312"/>
      <c r="T201" s="312"/>
      <c r="U201" s="312"/>
      <c r="V201" s="312"/>
      <c r="W201" s="312"/>
      <c r="X201" s="312"/>
      <c r="Y201" s="129"/>
      <c r="Z201" s="129"/>
      <c r="AA201" s="129"/>
      <c r="AB201" s="129"/>
      <c r="AC201" s="129"/>
      <c r="AD201" s="129"/>
      <c r="AE201" s="129"/>
    </row>
    <row r="202" spans="1:31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312"/>
      <c r="T202" s="312"/>
      <c r="U202" s="312"/>
      <c r="V202" s="312"/>
      <c r="W202" s="312"/>
      <c r="X202" s="312"/>
      <c r="Y202" s="129"/>
      <c r="Z202" s="129"/>
      <c r="AA202" s="129"/>
      <c r="AB202" s="129"/>
      <c r="AC202" s="129"/>
      <c r="AD202" s="129"/>
      <c r="AE202" s="129"/>
    </row>
    <row r="203" spans="1:31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312"/>
      <c r="T203" s="312"/>
      <c r="U203" s="312"/>
      <c r="V203" s="312"/>
      <c r="W203" s="312"/>
      <c r="X203" s="312"/>
      <c r="Y203" s="129"/>
      <c r="Z203" s="129"/>
      <c r="AA203" s="129"/>
      <c r="AB203" s="129"/>
      <c r="AC203" s="129"/>
      <c r="AD203" s="129"/>
      <c r="AE203" s="129"/>
    </row>
    <row r="204" spans="1:31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312"/>
      <c r="T204" s="312"/>
      <c r="U204" s="312"/>
      <c r="V204" s="312"/>
      <c r="W204" s="312"/>
      <c r="X204" s="312"/>
      <c r="Y204" s="129"/>
      <c r="Z204" s="129"/>
      <c r="AA204" s="129"/>
      <c r="AB204" s="129"/>
      <c r="AC204" s="129"/>
      <c r="AD204" s="129"/>
      <c r="AE204" s="129"/>
    </row>
    <row r="205" spans="1:31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312"/>
      <c r="T205" s="312"/>
      <c r="U205" s="312"/>
      <c r="V205" s="312"/>
      <c r="W205" s="312"/>
      <c r="X205" s="312"/>
      <c r="Y205" s="129"/>
      <c r="Z205" s="129"/>
      <c r="AA205" s="129"/>
      <c r="AB205" s="129"/>
      <c r="AC205" s="129"/>
      <c r="AD205" s="129"/>
      <c r="AE205" s="129"/>
    </row>
    <row r="206" spans="1:31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312"/>
      <c r="T206" s="312"/>
      <c r="U206" s="312"/>
      <c r="V206" s="312"/>
      <c r="W206" s="312"/>
      <c r="X206" s="312"/>
      <c r="Y206" s="129"/>
      <c r="Z206" s="129"/>
      <c r="AA206" s="129"/>
      <c r="AB206" s="129"/>
      <c r="AC206" s="129"/>
      <c r="AD206" s="129"/>
      <c r="AE206" s="129"/>
    </row>
    <row r="207" spans="1:31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312"/>
      <c r="T207" s="312"/>
      <c r="U207" s="312"/>
      <c r="V207" s="312"/>
      <c r="W207" s="312"/>
      <c r="X207" s="312"/>
      <c r="Y207" s="129"/>
      <c r="Z207" s="129"/>
      <c r="AA207" s="129"/>
      <c r="AB207" s="129"/>
      <c r="AC207" s="129"/>
      <c r="AD207" s="129"/>
      <c r="AE207" s="129"/>
    </row>
    <row r="208" spans="1:31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312"/>
      <c r="T208" s="312"/>
      <c r="U208" s="312"/>
      <c r="V208" s="312"/>
      <c r="W208" s="312"/>
      <c r="X208" s="312"/>
      <c r="Y208" s="129"/>
      <c r="Z208" s="129"/>
      <c r="AA208" s="129"/>
      <c r="AB208" s="129"/>
      <c r="AC208" s="129"/>
      <c r="AD208" s="129"/>
      <c r="AE208" s="129"/>
    </row>
    <row r="209" spans="1:31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312"/>
      <c r="T209" s="312"/>
      <c r="U209" s="312"/>
      <c r="V209" s="312"/>
      <c r="W209" s="312"/>
      <c r="X209" s="312"/>
      <c r="Y209" s="129"/>
      <c r="Z209" s="129"/>
      <c r="AA209" s="129"/>
      <c r="AB209" s="129"/>
      <c r="AC209" s="129"/>
      <c r="AD209" s="129"/>
      <c r="AE209" s="129"/>
    </row>
    <row r="210" spans="1:31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312"/>
      <c r="T210" s="312"/>
      <c r="U210" s="312"/>
      <c r="V210" s="312"/>
      <c r="W210" s="312"/>
      <c r="X210" s="312"/>
      <c r="Y210" s="129"/>
      <c r="Z210" s="129"/>
      <c r="AA210" s="129"/>
      <c r="AB210" s="129"/>
      <c r="AC210" s="129"/>
      <c r="AD210" s="129"/>
      <c r="AE210" s="129"/>
    </row>
    <row r="211" spans="1:3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312"/>
      <c r="T211" s="312"/>
      <c r="U211" s="312"/>
      <c r="V211" s="312"/>
      <c r="W211" s="312"/>
      <c r="X211" s="312"/>
      <c r="Y211" s="129"/>
      <c r="Z211" s="129"/>
      <c r="AA211" s="129"/>
      <c r="AB211" s="129"/>
      <c r="AC211" s="129"/>
      <c r="AD211" s="129"/>
      <c r="AE211" s="129"/>
    </row>
    <row r="212" spans="1:31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312"/>
      <c r="T212" s="312"/>
      <c r="U212" s="312"/>
      <c r="V212" s="312"/>
      <c r="W212" s="312"/>
      <c r="X212" s="312"/>
      <c r="Y212" s="129"/>
      <c r="Z212" s="129"/>
      <c r="AA212" s="129"/>
      <c r="AB212" s="129"/>
      <c r="AC212" s="129"/>
      <c r="AD212" s="129"/>
      <c r="AE212" s="129"/>
    </row>
    <row r="213" spans="1:31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312"/>
      <c r="T213" s="312"/>
      <c r="U213" s="312"/>
      <c r="V213" s="312"/>
      <c r="W213" s="312"/>
      <c r="X213" s="312"/>
      <c r="Y213" s="129"/>
      <c r="Z213" s="129"/>
      <c r="AA213" s="129"/>
      <c r="AB213" s="129"/>
      <c r="AC213" s="129"/>
      <c r="AD213" s="129"/>
      <c r="AE213" s="129"/>
    </row>
    <row r="214" spans="1:31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312"/>
      <c r="T214" s="312"/>
      <c r="U214" s="312"/>
      <c r="V214" s="312"/>
      <c r="W214" s="312"/>
      <c r="X214" s="312"/>
      <c r="Y214" s="129"/>
      <c r="Z214" s="129"/>
      <c r="AA214" s="129"/>
      <c r="AB214" s="129"/>
      <c r="AC214" s="129"/>
      <c r="AD214" s="129"/>
      <c r="AE214" s="129"/>
    </row>
    <row r="215" spans="1:31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312"/>
      <c r="T215" s="312"/>
      <c r="U215" s="312"/>
      <c r="V215" s="312"/>
      <c r="W215" s="312"/>
      <c r="X215" s="312"/>
      <c r="Y215" s="129"/>
      <c r="Z215" s="129"/>
      <c r="AA215" s="129"/>
      <c r="AB215" s="129"/>
      <c r="AC215" s="129"/>
      <c r="AD215" s="129"/>
      <c r="AE215" s="129"/>
    </row>
    <row r="216" spans="1:31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312"/>
      <c r="T216" s="312"/>
      <c r="U216" s="312"/>
      <c r="V216" s="312"/>
      <c r="W216" s="312"/>
      <c r="X216" s="312"/>
      <c r="Y216" s="129"/>
      <c r="Z216" s="129"/>
      <c r="AA216" s="129"/>
      <c r="AB216" s="129"/>
      <c r="AC216" s="129"/>
      <c r="AD216" s="129"/>
      <c r="AE216" s="129"/>
    </row>
    <row r="217" spans="1:31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312"/>
      <c r="T217" s="312"/>
      <c r="U217" s="312"/>
      <c r="V217" s="312"/>
      <c r="W217" s="312"/>
      <c r="X217" s="312"/>
      <c r="Y217" s="129"/>
      <c r="Z217" s="129"/>
      <c r="AA217" s="129"/>
      <c r="AB217" s="129"/>
      <c r="AC217" s="129"/>
      <c r="AD217" s="129"/>
      <c r="AE217" s="129"/>
    </row>
    <row r="218" spans="1:31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312"/>
      <c r="T218" s="312"/>
      <c r="U218" s="312"/>
      <c r="V218" s="312"/>
      <c r="W218" s="312"/>
      <c r="X218" s="312"/>
      <c r="Y218" s="129"/>
      <c r="Z218" s="129"/>
      <c r="AA218" s="129"/>
      <c r="AB218" s="129"/>
      <c r="AC218" s="129"/>
      <c r="AD218" s="129"/>
      <c r="AE218" s="129"/>
    </row>
    <row r="219" spans="1:31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312"/>
      <c r="T219" s="312"/>
      <c r="U219" s="312"/>
      <c r="V219" s="312"/>
      <c r="W219" s="312"/>
      <c r="X219" s="312"/>
      <c r="Y219" s="129"/>
      <c r="Z219" s="129"/>
      <c r="AA219" s="129"/>
      <c r="AB219" s="129"/>
      <c r="AC219" s="129"/>
      <c r="AD219" s="129"/>
      <c r="AE219" s="129"/>
    </row>
    <row r="220" spans="1:31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312"/>
      <c r="T220" s="312"/>
      <c r="U220" s="312"/>
      <c r="V220" s="312"/>
      <c r="W220" s="312"/>
      <c r="X220" s="312"/>
      <c r="Y220" s="129"/>
      <c r="Z220" s="129"/>
      <c r="AA220" s="129"/>
      <c r="AB220" s="129"/>
      <c r="AC220" s="129"/>
      <c r="AD220" s="129"/>
      <c r="AE220" s="129"/>
    </row>
    <row r="221" spans="1:3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312"/>
      <c r="T221" s="312"/>
      <c r="U221" s="312"/>
      <c r="V221" s="312"/>
      <c r="W221" s="312"/>
      <c r="X221" s="312"/>
      <c r="Y221" s="129"/>
      <c r="Z221" s="129"/>
      <c r="AA221" s="129"/>
      <c r="AB221" s="129"/>
      <c r="AC221" s="129"/>
      <c r="AD221" s="129"/>
      <c r="AE221" s="129"/>
    </row>
    <row r="222" spans="1:31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312"/>
      <c r="T222" s="312"/>
      <c r="U222" s="312"/>
      <c r="V222" s="312"/>
      <c r="W222" s="312"/>
      <c r="X222" s="312"/>
      <c r="Y222" s="129"/>
      <c r="Z222" s="129"/>
      <c r="AA222" s="129"/>
      <c r="AB222" s="129"/>
      <c r="AC222" s="129"/>
      <c r="AD222" s="129"/>
      <c r="AE222" s="129"/>
    </row>
    <row r="223" spans="1:31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312"/>
      <c r="T223" s="312"/>
      <c r="U223" s="312"/>
      <c r="V223" s="312"/>
      <c r="W223" s="312"/>
      <c r="X223" s="312"/>
      <c r="Y223" s="129"/>
      <c r="Z223" s="129"/>
      <c r="AA223" s="129"/>
      <c r="AB223" s="129"/>
      <c r="AC223" s="129"/>
      <c r="AD223" s="129"/>
      <c r="AE223" s="129"/>
    </row>
    <row r="224" spans="1:31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312"/>
      <c r="T224" s="312"/>
      <c r="U224" s="312"/>
      <c r="V224" s="312"/>
      <c r="W224" s="312"/>
      <c r="X224" s="312"/>
      <c r="Y224" s="129"/>
      <c r="Z224" s="129"/>
      <c r="AA224" s="129"/>
      <c r="AB224" s="129"/>
      <c r="AC224" s="129"/>
      <c r="AD224" s="129"/>
      <c r="AE224" s="129"/>
    </row>
    <row r="225" spans="1:31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312"/>
      <c r="T225" s="312"/>
      <c r="U225" s="312"/>
      <c r="V225" s="312"/>
      <c r="W225" s="312"/>
      <c r="X225" s="312"/>
      <c r="Y225" s="129"/>
      <c r="Z225" s="129"/>
      <c r="AA225" s="129"/>
      <c r="AB225" s="129"/>
      <c r="AC225" s="129"/>
      <c r="AD225" s="129"/>
      <c r="AE225" s="129"/>
    </row>
    <row r="226" spans="1:31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312"/>
      <c r="T226" s="312"/>
      <c r="U226" s="312"/>
      <c r="V226" s="312"/>
      <c r="W226" s="312"/>
      <c r="X226" s="312"/>
      <c r="Y226" s="129"/>
      <c r="Z226" s="129"/>
      <c r="AA226" s="129"/>
      <c r="AB226" s="129"/>
      <c r="AC226" s="129"/>
      <c r="AD226" s="129"/>
      <c r="AE226" s="129"/>
    </row>
    <row r="227" spans="1:31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312"/>
      <c r="T227" s="312"/>
      <c r="U227" s="312"/>
      <c r="V227" s="312"/>
      <c r="W227" s="312"/>
      <c r="X227" s="312"/>
      <c r="Y227" s="129"/>
      <c r="Z227" s="129"/>
      <c r="AA227" s="129"/>
      <c r="AB227" s="129"/>
      <c r="AC227" s="129"/>
      <c r="AD227" s="129"/>
      <c r="AE227" s="129"/>
    </row>
    <row r="228" spans="1:31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312"/>
      <c r="T228" s="312"/>
      <c r="U228" s="312"/>
      <c r="V228" s="312"/>
      <c r="W228" s="312"/>
      <c r="X228" s="312"/>
      <c r="Y228" s="129"/>
      <c r="Z228" s="129"/>
      <c r="AA228" s="129"/>
      <c r="AB228" s="129"/>
      <c r="AC228" s="129"/>
      <c r="AD228" s="129"/>
      <c r="AE228" s="129"/>
    </row>
    <row r="229" spans="1:31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312"/>
      <c r="T229" s="312"/>
      <c r="U229" s="312"/>
      <c r="V229" s="312"/>
      <c r="W229" s="312"/>
      <c r="X229" s="312"/>
      <c r="Y229" s="129"/>
      <c r="Z229" s="129"/>
      <c r="AA229" s="129"/>
      <c r="AB229" s="129"/>
      <c r="AC229" s="129"/>
      <c r="AD229" s="129"/>
      <c r="AE229" s="129"/>
    </row>
    <row r="230" spans="1:31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312"/>
      <c r="T230" s="312"/>
      <c r="U230" s="312"/>
      <c r="V230" s="312"/>
      <c r="W230" s="312"/>
      <c r="X230" s="312"/>
      <c r="Y230" s="129"/>
      <c r="Z230" s="129"/>
      <c r="AA230" s="129"/>
      <c r="AB230" s="129"/>
      <c r="AC230" s="129"/>
      <c r="AD230" s="129"/>
      <c r="AE230" s="129"/>
    </row>
    <row r="231" spans="1: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312"/>
      <c r="T231" s="312"/>
      <c r="U231" s="312"/>
      <c r="V231" s="312"/>
      <c r="W231" s="312"/>
      <c r="X231" s="312"/>
      <c r="Y231" s="129"/>
      <c r="Z231" s="129"/>
      <c r="AA231" s="129"/>
      <c r="AB231" s="129"/>
      <c r="AC231" s="129"/>
      <c r="AD231" s="129"/>
      <c r="AE231" s="129"/>
    </row>
    <row r="232" spans="1:31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312"/>
      <c r="T232" s="312"/>
      <c r="U232" s="312"/>
      <c r="V232" s="312"/>
      <c r="W232" s="312"/>
      <c r="X232" s="312"/>
      <c r="Y232" s="129"/>
      <c r="Z232" s="129"/>
      <c r="AA232" s="129"/>
      <c r="AB232" s="129"/>
      <c r="AC232" s="129"/>
      <c r="AD232" s="129"/>
      <c r="AE232" s="129"/>
    </row>
    <row r="233" spans="1:31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312"/>
      <c r="T233" s="312"/>
      <c r="U233" s="312"/>
      <c r="V233" s="312"/>
      <c r="W233" s="312"/>
      <c r="X233" s="312"/>
      <c r="Y233" s="129"/>
      <c r="Z233" s="129"/>
      <c r="AA233" s="129"/>
      <c r="AB233" s="129"/>
      <c r="AC233" s="129"/>
      <c r="AD233" s="129"/>
      <c r="AE233" s="129"/>
    </row>
    <row r="234" spans="1:31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312"/>
      <c r="T234" s="312"/>
      <c r="U234" s="312"/>
      <c r="V234" s="312"/>
      <c r="W234" s="312"/>
      <c r="X234" s="312"/>
      <c r="Y234" s="129"/>
      <c r="Z234" s="129"/>
      <c r="AA234" s="129"/>
      <c r="AB234" s="129"/>
      <c r="AC234" s="129"/>
      <c r="AD234" s="129"/>
      <c r="AE234" s="129"/>
    </row>
    <row r="235" spans="1:31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312"/>
      <c r="T235" s="312"/>
      <c r="U235" s="312"/>
      <c r="V235" s="312"/>
      <c r="W235" s="312"/>
      <c r="X235" s="312"/>
      <c r="Y235" s="129"/>
      <c r="Z235" s="129"/>
      <c r="AA235" s="129"/>
      <c r="AB235" s="129"/>
      <c r="AC235" s="129"/>
      <c r="AD235" s="129"/>
      <c r="AE235" s="129"/>
    </row>
    <row r="236" spans="1:31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312"/>
      <c r="T236" s="312"/>
      <c r="U236" s="312"/>
      <c r="V236" s="312"/>
      <c r="W236" s="312"/>
      <c r="X236" s="312"/>
      <c r="Y236" s="129"/>
      <c r="Z236" s="129"/>
      <c r="AA236" s="129"/>
      <c r="AB236" s="129"/>
      <c r="AC236" s="129"/>
      <c r="AD236" s="129"/>
      <c r="AE236" s="129"/>
    </row>
    <row r="237" spans="1:31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312"/>
      <c r="T237" s="312"/>
      <c r="U237" s="312"/>
      <c r="V237" s="312"/>
      <c r="W237" s="312"/>
      <c r="X237" s="312"/>
      <c r="Y237" s="129"/>
      <c r="Z237" s="129"/>
      <c r="AA237" s="129"/>
      <c r="AB237" s="129"/>
      <c r="AC237" s="129"/>
      <c r="AD237" s="129"/>
      <c r="AE237" s="129"/>
    </row>
    <row r="238" spans="1:31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312"/>
      <c r="T238" s="312"/>
      <c r="U238" s="312"/>
      <c r="V238" s="312"/>
      <c r="W238" s="312"/>
      <c r="X238" s="312"/>
      <c r="Y238" s="129"/>
      <c r="Z238" s="129"/>
      <c r="AA238" s="129"/>
      <c r="AB238" s="129"/>
      <c r="AC238" s="129"/>
      <c r="AD238" s="129"/>
      <c r="AE238" s="129"/>
    </row>
    <row r="239" spans="1:31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312"/>
      <c r="T239" s="312"/>
      <c r="U239" s="312"/>
      <c r="V239" s="312"/>
      <c r="W239" s="312"/>
      <c r="X239" s="312"/>
      <c r="Y239" s="129"/>
      <c r="Z239" s="129"/>
      <c r="AA239" s="129"/>
      <c r="AB239" s="129"/>
      <c r="AC239" s="129"/>
      <c r="AD239" s="129"/>
      <c r="AE239" s="129"/>
    </row>
    <row r="240" spans="1:31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312"/>
      <c r="T240" s="312"/>
      <c r="U240" s="312"/>
      <c r="V240" s="312"/>
      <c r="W240" s="312"/>
      <c r="X240" s="312"/>
      <c r="Y240" s="129"/>
      <c r="Z240" s="129"/>
      <c r="AA240" s="129"/>
      <c r="AB240" s="129"/>
      <c r="AC240" s="129"/>
      <c r="AD240" s="129"/>
      <c r="AE240" s="129"/>
    </row>
    <row r="241" spans="1:3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312"/>
      <c r="T241" s="312"/>
      <c r="U241" s="312"/>
      <c r="V241" s="312"/>
      <c r="W241" s="312"/>
      <c r="X241" s="312"/>
      <c r="Y241" s="129"/>
      <c r="Z241" s="129"/>
      <c r="AA241" s="129"/>
      <c r="AB241" s="129"/>
      <c r="AC241" s="129"/>
      <c r="AD241" s="129"/>
      <c r="AE241" s="129"/>
    </row>
    <row r="242" spans="1:31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312"/>
      <c r="T242" s="312"/>
      <c r="U242" s="312"/>
      <c r="V242" s="312"/>
      <c r="W242" s="312"/>
      <c r="X242" s="312"/>
      <c r="Y242" s="129"/>
      <c r="Z242" s="129"/>
      <c r="AA242" s="129"/>
      <c r="AB242" s="129"/>
      <c r="AC242" s="129"/>
      <c r="AD242" s="129"/>
      <c r="AE242" s="129"/>
    </row>
    <row r="243" spans="1:31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312"/>
      <c r="T243" s="312"/>
      <c r="U243" s="312"/>
      <c r="V243" s="312"/>
      <c r="W243" s="312"/>
      <c r="X243" s="312"/>
      <c r="Y243" s="129"/>
      <c r="Z243" s="129"/>
      <c r="AA243" s="129"/>
      <c r="AB243" s="129"/>
      <c r="AC243" s="129"/>
      <c r="AD243" s="129"/>
      <c r="AE243" s="129"/>
    </row>
    <row r="244" spans="1:31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312"/>
      <c r="T244" s="312"/>
      <c r="U244" s="312"/>
      <c r="V244" s="312"/>
      <c r="W244" s="312"/>
      <c r="X244" s="312"/>
      <c r="Y244" s="129"/>
      <c r="Z244" s="129"/>
      <c r="AA244" s="129"/>
      <c r="AB244" s="129"/>
      <c r="AC244" s="129"/>
      <c r="AD244" s="129"/>
      <c r="AE244" s="129"/>
    </row>
    <row r="245" spans="1:31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312"/>
      <c r="T245" s="312"/>
      <c r="U245" s="312"/>
      <c r="V245" s="312"/>
      <c r="W245" s="312"/>
      <c r="X245" s="312"/>
      <c r="Y245" s="129"/>
      <c r="Z245" s="129"/>
      <c r="AA245" s="129"/>
      <c r="AB245" s="129"/>
      <c r="AC245" s="129"/>
      <c r="AD245" s="129"/>
      <c r="AE245" s="129"/>
    </row>
    <row r="246" spans="1:31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312"/>
      <c r="T246" s="312"/>
      <c r="U246" s="312"/>
      <c r="V246" s="312"/>
      <c r="W246" s="312"/>
      <c r="X246" s="312"/>
      <c r="Y246" s="129"/>
      <c r="Z246" s="129"/>
      <c r="AA246" s="129"/>
      <c r="AB246" s="129"/>
      <c r="AC246" s="129"/>
      <c r="AD246" s="129"/>
      <c r="AE246" s="129"/>
    </row>
    <row r="247" spans="1:31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312"/>
      <c r="T247" s="312"/>
      <c r="U247" s="312"/>
      <c r="V247" s="312"/>
      <c r="W247" s="312"/>
      <c r="X247" s="312"/>
      <c r="Y247" s="129"/>
      <c r="Z247" s="129"/>
      <c r="AA247" s="129"/>
      <c r="AB247" s="129"/>
      <c r="AC247" s="129"/>
      <c r="AD247" s="129"/>
      <c r="AE247" s="129"/>
    </row>
    <row r="248" spans="1:31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312"/>
      <c r="T248" s="312"/>
      <c r="U248" s="312"/>
      <c r="V248" s="312"/>
      <c r="W248" s="312"/>
      <c r="X248" s="312"/>
      <c r="Y248" s="129"/>
      <c r="Z248" s="129"/>
      <c r="AA248" s="129"/>
      <c r="AB248" s="129"/>
      <c r="AC248" s="129"/>
      <c r="AD248" s="129"/>
      <c r="AE248" s="129"/>
    </row>
    <row r="249" spans="1:31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312"/>
      <c r="T249" s="312"/>
      <c r="U249" s="312"/>
      <c r="V249" s="312"/>
      <c r="W249" s="312"/>
      <c r="X249" s="312"/>
      <c r="Y249" s="129"/>
      <c r="Z249" s="129"/>
      <c r="AA249" s="129"/>
      <c r="AB249" s="129"/>
      <c r="AC249" s="129"/>
      <c r="AD249" s="129"/>
      <c r="AE249" s="129"/>
    </row>
    <row r="250" spans="1:31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312"/>
      <c r="T250" s="312"/>
      <c r="U250" s="312"/>
      <c r="V250" s="312"/>
      <c r="W250" s="312"/>
      <c r="X250" s="312"/>
      <c r="Y250" s="129"/>
      <c r="Z250" s="129"/>
      <c r="AA250" s="129"/>
      <c r="AB250" s="129"/>
      <c r="AC250" s="129"/>
      <c r="AD250" s="129"/>
      <c r="AE250" s="129"/>
    </row>
    <row r="251" spans="1:3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312"/>
      <c r="T251" s="312"/>
      <c r="U251" s="312"/>
      <c r="V251" s="312"/>
      <c r="W251" s="312"/>
      <c r="X251" s="312"/>
      <c r="Y251" s="129"/>
      <c r="Z251" s="129"/>
      <c r="AA251" s="129"/>
      <c r="AB251" s="129"/>
      <c r="AC251" s="129"/>
      <c r="AD251" s="129"/>
      <c r="AE251" s="129"/>
    </row>
    <row r="252" spans="1:31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312"/>
      <c r="T252" s="312"/>
      <c r="U252" s="312"/>
      <c r="V252" s="312"/>
      <c r="W252" s="312"/>
      <c r="X252" s="312"/>
      <c r="Y252" s="129"/>
      <c r="Z252" s="129"/>
      <c r="AA252" s="129"/>
      <c r="AB252" s="129"/>
      <c r="AC252" s="129"/>
      <c r="AD252" s="129"/>
      <c r="AE252" s="129"/>
    </row>
    <row r="253" spans="1:31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312"/>
      <c r="T253" s="312"/>
      <c r="U253" s="312"/>
      <c r="V253" s="312"/>
      <c r="W253" s="312"/>
      <c r="X253" s="312"/>
      <c r="Y253" s="129"/>
      <c r="Z253" s="129"/>
      <c r="AA253" s="129"/>
      <c r="AB253" s="129"/>
      <c r="AC253" s="129"/>
      <c r="AD253" s="129"/>
      <c r="AE253" s="129"/>
    </row>
    <row r="254" spans="1:31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312"/>
      <c r="T254" s="312"/>
      <c r="U254" s="312"/>
      <c r="V254" s="312"/>
      <c r="W254" s="312"/>
      <c r="X254" s="312"/>
      <c r="Y254" s="129"/>
      <c r="Z254" s="129"/>
      <c r="AA254" s="129"/>
      <c r="AB254" s="129"/>
      <c r="AC254" s="129"/>
      <c r="AD254" s="129"/>
      <c r="AE254" s="129"/>
    </row>
    <row r="255" spans="1:31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312"/>
      <c r="T255" s="312"/>
      <c r="U255" s="312"/>
      <c r="V255" s="312"/>
      <c r="W255" s="312"/>
      <c r="X255" s="312"/>
      <c r="Y255" s="129"/>
      <c r="Z255" s="129"/>
      <c r="AA255" s="129"/>
      <c r="AB255" s="129"/>
      <c r="AC255" s="129"/>
      <c r="AD255" s="129"/>
      <c r="AE255" s="129"/>
    </row>
    <row r="256" spans="1:31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312"/>
      <c r="T256" s="312"/>
      <c r="U256" s="312"/>
      <c r="V256" s="312"/>
      <c r="W256" s="312"/>
      <c r="X256" s="312"/>
      <c r="Y256" s="129"/>
      <c r="Z256" s="129"/>
      <c r="AA256" s="129"/>
      <c r="AB256" s="129"/>
      <c r="AC256" s="129"/>
      <c r="AD256" s="129"/>
      <c r="AE256" s="129"/>
    </row>
    <row r="257" spans="1:31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312"/>
      <c r="T257" s="312"/>
      <c r="U257" s="312"/>
      <c r="V257" s="312"/>
      <c r="W257" s="312"/>
      <c r="X257" s="312"/>
      <c r="Y257" s="129"/>
      <c r="Z257" s="129"/>
      <c r="AA257" s="129"/>
      <c r="AB257" s="129"/>
      <c r="AC257" s="129"/>
      <c r="AD257" s="129"/>
      <c r="AE257" s="129"/>
    </row>
    <row r="258" spans="1:31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312"/>
      <c r="T258" s="312"/>
      <c r="U258" s="312"/>
      <c r="V258" s="312"/>
      <c r="W258" s="312"/>
      <c r="X258" s="312"/>
      <c r="Y258" s="129"/>
      <c r="Z258" s="129"/>
      <c r="AA258" s="129"/>
      <c r="AB258" s="129"/>
      <c r="AC258" s="129"/>
      <c r="AD258" s="129"/>
      <c r="AE258" s="129"/>
    </row>
    <row r="259" spans="1:31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312"/>
      <c r="T259" s="312"/>
      <c r="U259" s="312"/>
      <c r="V259" s="312"/>
      <c r="W259" s="312"/>
      <c r="X259" s="312"/>
      <c r="Y259" s="129"/>
      <c r="Z259" s="129"/>
      <c r="AA259" s="129"/>
      <c r="AB259" s="129"/>
      <c r="AC259" s="129"/>
      <c r="AD259" s="129"/>
      <c r="AE259" s="129"/>
    </row>
    <row r="260" spans="1:31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312"/>
      <c r="T260" s="312"/>
      <c r="U260" s="312"/>
      <c r="V260" s="312"/>
      <c r="W260" s="312"/>
      <c r="X260" s="312"/>
      <c r="Y260" s="129"/>
      <c r="Z260" s="129"/>
      <c r="AA260" s="129"/>
      <c r="AB260" s="129"/>
      <c r="AC260" s="129"/>
      <c r="AD260" s="129"/>
      <c r="AE260" s="129"/>
    </row>
    <row r="261" spans="1:3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312"/>
      <c r="T261" s="312"/>
      <c r="U261" s="312"/>
      <c r="V261" s="312"/>
      <c r="W261" s="312"/>
      <c r="X261" s="312"/>
      <c r="Y261" s="129"/>
      <c r="Z261" s="129"/>
      <c r="AA261" s="129"/>
      <c r="AB261" s="129"/>
      <c r="AC261" s="129"/>
      <c r="AD261" s="129"/>
      <c r="AE261" s="129"/>
    </row>
    <row r="262" spans="1:31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312"/>
      <c r="T262" s="312"/>
      <c r="U262" s="312"/>
      <c r="V262" s="312"/>
      <c r="W262" s="312"/>
      <c r="X262" s="312"/>
      <c r="Y262" s="129"/>
      <c r="Z262" s="129"/>
      <c r="AA262" s="129"/>
      <c r="AB262" s="129"/>
      <c r="AC262" s="129"/>
      <c r="AD262" s="129"/>
      <c r="AE262" s="129"/>
    </row>
    <row r="263" spans="1:31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312"/>
      <c r="T263" s="312"/>
      <c r="U263" s="312"/>
      <c r="V263" s="312"/>
      <c r="W263" s="312"/>
      <c r="X263" s="312"/>
      <c r="Y263" s="129"/>
      <c r="Z263" s="129"/>
      <c r="AA263" s="129"/>
      <c r="AB263" s="129"/>
      <c r="AC263" s="129"/>
      <c r="AD263" s="129"/>
      <c r="AE263" s="129"/>
    </row>
    <row r="264" spans="1:31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312"/>
      <c r="T264" s="312"/>
      <c r="U264" s="312"/>
      <c r="V264" s="312"/>
      <c r="W264" s="312"/>
      <c r="X264" s="312"/>
      <c r="Y264" s="129"/>
      <c r="Z264" s="129"/>
      <c r="AA264" s="129"/>
      <c r="AB264" s="129"/>
      <c r="AC264" s="129"/>
      <c r="AD264" s="129"/>
      <c r="AE264" s="129"/>
    </row>
    <row r="265" spans="1:31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312"/>
      <c r="T265" s="312"/>
      <c r="U265" s="312"/>
      <c r="V265" s="312"/>
      <c r="W265" s="312"/>
      <c r="X265" s="312"/>
      <c r="Y265" s="129"/>
      <c r="Z265" s="129"/>
      <c r="AA265" s="129"/>
      <c r="AB265" s="129"/>
      <c r="AC265" s="129"/>
      <c r="AD265" s="129"/>
      <c r="AE265" s="129"/>
    </row>
    <row r="266" spans="1:31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312"/>
      <c r="T266" s="312"/>
      <c r="U266" s="312"/>
      <c r="V266" s="312"/>
      <c r="W266" s="312"/>
      <c r="X266" s="312"/>
      <c r="Y266" s="129"/>
      <c r="Z266" s="129"/>
      <c r="AA266" s="129"/>
      <c r="AB266" s="129"/>
      <c r="AC266" s="129"/>
      <c r="AD266" s="129"/>
      <c r="AE266" s="129"/>
    </row>
    <row r="267" spans="1:31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312"/>
      <c r="T267" s="312"/>
      <c r="U267" s="312"/>
      <c r="V267" s="312"/>
      <c r="W267" s="312"/>
      <c r="X267" s="312"/>
      <c r="Y267" s="129"/>
      <c r="Z267" s="129"/>
      <c r="AA267" s="129"/>
      <c r="AB267" s="129"/>
      <c r="AC267" s="129"/>
      <c r="AD267" s="129"/>
      <c r="AE267" s="129"/>
    </row>
    <row r="268" spans="1:31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312"/>
      <c r="T268" s="312"/>
      <c r="U268" s="312"/>
      <c r="V268" s="312"/>
      <c r="W268" s="312"/>
      <c r="X268" s="312"/>
      <c r="Y268" s="129"/>
      <c r="Z268" s="129"/>
      <c r="AA268" s="129"/>
      <c r="AB268" s="129"/>
      <c r="AC268" s="129"/>
      <c r="AD268" s="129"/>
      <c r="AE268" s="129"/>
    </row>
    <row r="269" spans="1:31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312"/>
      <c r="T269" s="312"/>
      <c r="U269" s="312"/>
      <c r="V269" s="312"/>
      <c r="W269" s="312"/>
      <c r="X269" s="312"/>
      <c r="Y269" s="129"/>
      <c r="Z269" s="129"/>
      <c r="AA269" s="129"/>
      <c r="AB269" s="129"/>
      <c r="AC269" s="129"/>
      <c r="AD269" s="129"/>
      <c r="AE269" s="129"/>
    </row>
    <row r="270" spans="1:31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312"/>
      <c r="T270" s="312"/>
      <c r="U270" s="312"/>
      <c r="V270" s="312"/>
      <c r="W270" s="312"/>
      <c r="X270" s="312"/>
      <c r="Y270" s="129"/>
      <c r="Z270" s="129"/>
      <c r="AA270" s="129"/>
      <c r="AB270" s="129"/>
      <c r="AC270" s="129"/>
      <c r="AD270" s="129"/>
      <c r="AE270" s="129"/>
    </row>
    <row r="271" spans="1:3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312"/>
      <c r="T271" s="312"/>
      <c r="U271" s="312"/>
      <c r="V271" s="312"/>
      <c r="W271" s="312"/>
      <c r="X271" s="312"/>
      <c r="Y271" s="129"/>
      <c r="Z271" s="129"/>
      <c r="AA271" s="129"/>
      <c r="AB271" s="129"/>
      <c r="AC271" s="129"/>
      <c r="AD271" s="129"/>
      <c r="AE271" s="129"/>
    </row>
    <row r="272" spans="1:31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312"/>
      <c r="T272" s="312"/>
      <c r="U272" s="312"/>
      <c r="V272" s="312"/>
      <c r="W272" s="312"/>
      <c r="X272" s="312"/>
      <c r="Y272" s="129"/>
      <c r="Z272" s="129"/>
      <c r="AA272" s="129"/>
      <c r="AB272" s="129"/>
      <c r="AC272" s="129"/>
      <c r="AD272" s="129"/>
      <c r="AE272" s="129"/>
    </row>
    <row r="273" spans="1:31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312"/>
      <c r="T273" s="312"/>
      <c r="U273" s="312"/>
      <c r="V273" s="312"/>
      <c r="W273" s="312"/>
      <c r="X273" s="312"/>
      <c r="Y273" s="129"/>
      <c r="Z273" s="129"/>
      <c r="AA273" s="129"/>
      <c r="AB273" s="129"/>
      <c r="AC273" s="129"/>
      <c r="AD273" s="129"/>
      <c r="AE273" s="129"/>
    </row>
    <row r="274" spans="1:31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312"/>
      <c r="T274" s="312"/>
      <c r="U274" s="312"/>
      <c r="V274" s="312"/>
      <c r="W274" s="312"/>
      <c r="X274" s="312"/>
      <c r="Y274" s="129"/>
      <c r="Z274" s="129"/>
      <c r="AA274" s="129"/>
      <c r="AB274" s="129"/>
      <c r="AC274" s="129"/>
      <c r="AD274" s="129"/>
      <c r="AE274" s="129"/>
    </row>
    <row r="275" spans="1:31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312"/>
      <c r="T275" s="312"/>
      <c r="U275" s="312"/>
      <c r="V275" s="312"/>
      <c r="W275" s="312"/>
      <c r="X275" s="312"/>
      <c r="Y275" s="129"/>
      <c r="Z275" s="129"/>
      <c r="AA275" s="129"/>
      <c r="AB275" s="129"/>
      <c r="AC275" s="129"/>
      <c r="AD275" s="129"/>
      <c r="AE275" s="129"/>
    </row>
    <row r="276" spans="1:31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312"/>
      <c r="T276" s="312"/>
      <c r="U276" s="312"/>
      <c r="V276" s="312"/>
      <c r="W276" s="312"/>
      <c r="X276" s="312"/>
      <c r="Y276" s="129"/>
      <c r="Z276" s="129"/>
      <c r="AA276" s="129"/>
      <c r="AB276" s="129"/>
      <c r="AC276" s="129"/>
      <c r="AD276" s="129"/>
      <c r="AE276" s="129"/>
    </row>
    <row r="277" spans="1:31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312"/>
      <c r="T277" s="312"/>
      <c r="U277" s="312"/>
      <c r="V277" s="312"/>
      <c r="W277" s="312"/>
      <c r="X277" s="312"/>
      <c r="Y277" s="129"/>
      <c r="Z277" s="129"/>
      <c r="AA277" s="129"/>
      <c r="AB277" s="129"/>
      <c r="AC277" s="129"/>
      <c r="AD277" s="129"/>
      <c r="AE277" s="129"/>
    </row>
    <row r="278" spans="1:31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312"/>
      <c r="T278" s="312"/>
      <c r="U278" s="312"/>
      <c r="V278" s="312"/>
      <c r="W278" s="312"/>
      <c r="X278" s="312"/>
      <c r="Y278" s="129"/>
      <c r="Z278" s="129"/>
      <c r="AA278" s="129"/>
      <c r="AB278" s="129"/>
      <c r="AC278" s="129"/>
      <c r="AD278" s="129"/>
      <c r="AE278" s="129"/>
    </row>
    <row r="279" spans="1:31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312"/>
      <c r="T279" s="312"/>
      <c r="U279" s="312"/>
      <c r="V279" s="312"/>
      <c r="W279" s="312"/>
      <c r="X279" s="312"/>
      <c r="Y279" s="129"/>
      <c r="Z279" s="129"/>
      <c r="AA279" s="129"/>
      <c r="AB279" s="129"/>
      <c r="AC279" s="129"/>
      <c r="AD279" s="129"/>
      <c r="AE279" s="129"/>
    </row>
    <row r="280" spans="1:31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312"/>
      <c r="T280" s="312"/>
      <c r="U280" s="312"/>
      <c r="V280" s="312"/>
      <c r="W280" s="312"/>
      <c r="X280" s="312"/>
      <c r="Y280" s="129"/>
      <c r="Z280" s="129"/>
      <c r="AA280" s="129"/>
      <c r="AB280" s="129"/>
      <c r="AC280" s="129"/>
      <c r="AD280" s="129"/>
      <c r="AE280" s="129"/>
    </row>
    <row r="281" spans="1:3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312"/>
      <c r="T281" s="312"/>
      <c r="U281" s="312"/>
      <c r="V281" s="312"/>
      <c r="W281" s="312"/>
      <c r="X281" s="312"/>
      <c r="Y281" s="129"/>
      <c r="Z281" s="129"/>
      <c r="AA281" s="129"/>
      <c r="AB281" s="129"/>
      <c r="AC281" s="129"/>
      <c r="AD281" s="129"/>
      <c r="AE281" s="129"/>
    </row>
    <row r="282" spans="1:31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312"/>
      <c r="T282" s="312"/>
      <c r="U282" s="312"/>
      <c r="V282" s="312"/>
      <c r="W282" s="312"/>
      <c r="X282" s="312"/>
      <c r="Y282" s="129"/>
      <c r="Z282" s="129"/>
      <c r="AA282" s="129"/>
      <c r="AB282" s="129"/>
      <c r="AC282" s="129"/>
      <c r="AD282" s="129"/>
      <c r="AE282" s="129"/>
    </row>
    <row r="283" spans="1:31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312"/>
      <c r="T283" s="312"/>
      <c r="U283" s="312"/>
      <c r="V283" s="312"/>
      <c r="W283" s="312"/>
      <c r="X283" s="312"/>
      <c r="Y283" s="129"/>
      <c r="Z283" s="129"/>
      <c r="AA283" s="129"/>
      <c r="AB283" s="129"/>
      <c r="AC283" s="129"/>
      <c r="AD283" s="129"/>
      <c r="AE283" s="129"/>
    </row>
    <row r="284" spans="1:31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312"/>
      <c r="T284" s="312"/>
      <c r="U284" s="312"/>
      <c r="V284" s="312"/>
      <c r="W284" s="312"/>
      <c r="X284" s="312"/>
      <c r="Y284" s="129"/>
      <c r="Z284" s="129"/>
      <c r="AA284" s="129"/>
      <c r="AB284" s="129"/>
      <c r="AC284" s="129"/>
      <c r="AD284" s="129"/>
      <c r="AE284" s="129"/>
    </row>
    <row r="285" spans="1:31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312"/>
      <c r="T285" s="312"/>
      <c r="U285" s="312"/>
      <c r="V285" s="312"/>
      <c r="W285" s="312"/>
      <c r="X285" s="312"/>
      <c r="Y285" s="129"/>
      <c r="Z285" s="129"/>
      <c r="AA285" s="129"/>
      <c r="AB285" s="129"/>
      <c r="AC285" s="129"/>
      <c r="AD285" s="129"/>
      <c r="AE285" s="129"/>
    </row>
    <row r="286" spans="1:31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312"/>
      <c r="T286" s="312"/>
      <c r="U286" s="312"/>
      <c r="V286" s="312"/>
      <c r="W286" s="312"/>
      <c r="X286" s="312"/>
      <c r="Y286" s="129"/>
      <c r="Z286" s="129"/>
      <c r="AA286" s="129"/>
      <c r="AB286" s="129"/>
      <c r="AC286" s="129"/>
      <c r="AD286" s="129"/>
      <c r="AE286" s="129"/>
    </row>
    <row r="287" spans="1:31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312"/>
      <c r="T287" s="312"/>
      <c r="U287" s="312"/>
      <c r="V287" s="312"/>
      <c r="W287" s="312"/>
      <c r="X287" s="312"/>
      <c r="Y287" s="129"/>
      <c r="Z287" s="129"/>
      <c r="AA287" s="129"/>
      <c r="AB287" s="129"/>
      <c r="AC287" s="129"/>
      <c r="AD287" s="129"/>
      <c r="AE287" s="129"/>
    </row>
    <row r="288" spans="1:31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312"/>
      <c r="T288" s="312"/>
      <c r="U288" s="312"/>
      <c r="V288" s="312"/>
      <c r="W288" s="312"/>
      <c r="X288" s="312"/>
      <c r="Y288" s="129"/>
      <c r="Z288" s="129"/>
      <c r="AA288" s="129"/>
      <c r="AB288" s="129"/>
      <c r="AC288" s="129"/>
      <c r="AD288" s="129"/>
      <c r="AE288" s="129"/>
    </row>
    <row r="289" spans="1:31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312"/>
      <c r="T289" s="312"/>
      <c r="U289" s="312"/>
      <c r="V289" s="312"/>
      <c r="W289" s="312"/>
      <c r="X289" s="312"/>
      <c r="Y289" s="129"/>
      <c r="Z289" s="129"/>
      <c r="AA289" s="129"/>
      <c r="AB289" s="129"/>
      <c r="AC289" s="129"/>
      <c r="AD289" s="129"/>
      <c r="AE289" s="129"/>
    </row>
    <row r="290" spans="1:31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312"/>
      <c r="T290" s="312"/>
      <c r="U290" s="312"/>
      <c r="V290" s="312"/>
      <c r="W290" s="312"/>
      <c r="X290" s="312"/>
      <c r="Y290" s="129"/>
      <c r="Z290" s="129"/>
      <c r="AA290" s="129"/>
      <c r="AB290" s="129"/>
      <c r="AC290" s="129"/>
      <c r="AD290" s="129"/>
      <c r="AE290" s="129"/>
    </row>
    <row r="291" spans="1:3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312"/>
      <c r="T291" s="312"/>
      <c r="U291" s="312"/>
      <c r="V291" s="312"/>
      <c r="W291" s="312"/>
      <c r="X291" s="312"/>
      <c r="Y291" s="129"/>
      <c r="Z291" s="129"/>
      <c r="AA291" s="129"/>
      <c r="AB291" s="129"/>
      <c r="AC291" s="129"/>
      <c r="AD291" s="129"/>
      <c r="AE291" s="129"/>
    </row>
    <row r="292" spans="1:31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312"/>
      <c r="T292" s="312"/>
      <c r="U292" s="312"/>
      <c r="V292" s="312"/>
      <c r="W292" s="312"/>
      <c r="X292" s="312"/>
      <c r="Y292" s="129"/>
      <c r="Z292" s="129"/>
      <c r="AA292" s="129"/>
      <c r="AB292" s="129"/>
      <c r="AC292" s="129"/>
      <c r="AD292" s="129"/>
      <c r="AE292" s="129"/>
    </row>
    <row r="293" spans="1:31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312"/>
      <c r="T293" s="312"/>
      <c r="U293" s="312"/>
      <c r="V293" s="312"/>
      <c r="W293" s="312"/>
      <c r="X293" s="312"/>
      <c r="Y293" s="129"/>
      <c r="Z293" s="129"/>
      <c r="AA293" s="129"/>
      <c r="AB293" s="129"/>
      <c r="AC293" s="129"/>
      <c r="AD293" s="129"/>
      <c r="AE293" s="129"/>
    </row>
    <row r="294" spans="1:31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312"/>
      <c r="T294" s="312"/>
      <c r="U294" s="312"/>
      <c r="V294" s="312"/>
      <c r="W294" s="312"/>
      <c r="X294" s="312"/>
      <c r="Y294" s="129"/>
      <c r="Z294" s="129"/>
      <c r="AA294" s="129"/>
      <c r="AB294" s="129"/>
      <c r="AC294" s="129"/>
      <c r="AD294" s="129"/>
      <c r="AE294" s="129"/>
    </row>
    <row r="295" spans="1:31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312"/>
      <c r="T295" s="312"/>
      <c r="U295" s="312"/>
      <c r="V295" s="312"/>
      <c r="W295" s="312"/>
      <c r="X295" s="312"/>
      <c r="Y295" s="129"/>
      <c r="Z295" s="129"/>
      <c r="AA295" s="129"/>
      <c r="AB295" s="129"/>
      <c r="AC295" s="129"/>
      <c r="AD295" s="129"/>
      <c r="AE295" s="129"/>
    </row>
    <row r="296" spans="1:31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312"/>
      <c r="T296" s="312"/>
      <c r="U296" s="312"/>
      <c r="V296" s="312"/>
      <c r="W296" s="312"/>
      <c r="X296" s="312"/>
      <c r="Y296" s="129"/>
      <c r="Z296" s="129"/>
      <c r="AA296" s="129"/>
      <c r="AB296" s="129"/>
      <c r="AC296" s="129"/>
      <c r="AD296" s="129"/>
      <c r="AE296" s="129"/>
    </row>
    <row r="297" spans="1:31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312"/>
      <c r="T297" s="312"/>
      <c r="U297" s="312"/>
      <c r="V297" s="312"/>
      <c r="W297" s="312"/>
      <c r="X297" s="312"/>
      <c r="Y297" s="129"/>
      <c r="Z297" s="129"/>
      <c r="AA297" s="129"/>
      <c r="AB297" s="129"/>
      <c r="AC297" s="129"/>
      <c r="AD297" s="129"/>
      <c r="AE297" s="129"/>
    </row>
    <row r="298" spans="1:31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312"/>
      <c r="T298" s="312"/>
      <c r="U298" s="312"/>
      <c r="V298" s="312"/>
      <c r="W298" s="312"/>
      <c r="X298" s="312"/>
      <c r="Y298" s="129"/>
      <c r="Z298" s="129"/>
      <c r="AA298" s="129"/>
      <c r="AB298" s="129"/>
      <c r="AC298" s="129"/>
      <c r="AD298" s="129"/>
      <c r="AE298" s="129"/>
    </row>
    <row r="299" spans="1:31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312"/>
      <c r="T299" s="312"/>
      <c r="U299" s="312"/>
      <c r="V299" s="312"/>
      <c r="W299" s="312"/>
      <c r="X299" s="312"/>
      <c r="Y299" s="129"/>
      <c r="Z299" s="129"/>
      <c r="AA299" s="129"/>
      <c r="AB299" s="129"/>
      <c r="AC299" s="129"/>
      <c r="AD299" s="129"/>
      <c r="AE299" s="129"/>
    </row>
    <row r="300" spans="1:31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312"/>
      <c r="T300" s="312"/>
      <c r="U300" s="312"/>
      <c r="V300" s="312"/>
      <c r="W300" s="312"/>
      <c r="X300" s="312"/>
      <c r="Y300" s="129"/>
      <c r="Z300" s="129"/>
      <c r="AA300" s="129"/>
      <c r="AB300" s="129"/>
      <c r="AC300" s="129"/>
      <c r="AD300" s="129"/>
      <c r="AE300" s="129"/>
    </row>
    <row r="301" spans="1:3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312"/>
      <c r="T301" s="312"/>
      <c r="U301" s="312"/>
      <c r="V301" s="312"/>
      <c r="W301" s="312"/>
      <c r="X301" s="312"/>
      <c r="Y301" s="129"/>
      <c r="Z301" s="129"/>
      <c r="AA301" s="129"/>
      <c r="AB301" s="129"/>
      <c r="AC301" s="129"/>
      <c r="AD301" s="129"/>
      <c r="AE301" s="129"/>
    </row>
    <row r="302" spans="1:31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312"/>
      <c r="T302" s="312"/>
      <c r="U302" s="312"/>
      <c r="V302" s="312"/>
      <c r="W302" s="312"/>
      <c r="X302" s="312"/>
      <c r="Y302" s="129"/>
      <c r="Z302" s="129"/>
      <c r="AA302" s="129"/>
      <c r="AB302" s="129"/>
      <c r="AC302" s="129"/>
      <c r="AD302" s="129"/>
      <c r="AE302" s="129"/>
    </row>
    <row r="303" spans="1:31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312"/>
      <c r="T303" s="312"/>
      <c r="U303" s="312"/>
      <c r="V303" s="312"/>
      <c r="W303" s="312"/>
      <c r="X303" s="312"/>
      <c r="Y303" s="129"/>
      <c r="Z303" s="129"/>
      <c r="AA303" s="129"/>
      <c r="AB303" s="129"/>
      <c r="AC303" s="129"/>
      <c r="AD303" s="129"/>
      <c r="AE303" s="129"/>
    </row>
    <row r="304" spans="1:31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312"/>
      <c r="T304" s="312"/>
      <c r="U304" s="312"/>
      <c r="V304" s="312"/>
      <c r="W304" s="312"/>
      <c r="X304" s="312"/>
      <c r="Y304" s="129"/>
      <c r="Z304" s="129"/>
      <c r="AA304" s="129"/>
      <c r="AB304" s="129"/>
      <c r="AC304" s="129"/>
      <c r="AD304" s="129"/>
      <c r="AE304" s="129"/>
    </row>
    <row r="305" spans="1:31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312"/>
      <c r="T305" s="312"/>
      <c r="U305" s="312"/>
      <c r="V305" s="312"/>
      <c r="W305" s="312"/>
      <c r="X305" s="312"/>
      <c r="Y305" s="129"/>
      <c r="Z305" s="129"/>
      <c r="AA305" s="129"/>
      <c r="AB305" s="129"/>
      <c r="AC305" s="129"/>
      <c r="AD305" s="129"/>
      <c r="AE305" s="129"/>
    </row>
    <row r="306" spans="1:31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312"/>
      <c r="T306" s="312"/>
      <c r="U306" s="312"/>
      <c r="V306" s="312"/>
      <c r="W306" s="312"/>
      <c r="X306" s="312"/>
      <c r="Y306" s="129"/>
      <c r="Z306" s="129"/>
      <c r="AA306" s="129"/>
      <c r="AB306" s="129"/>
      <c r="AC306" s="129"/>
      <c r="AD306" s="129"/>
      <c r="AE306" s="129"/>
    </row>
    <row r="307" spans="1:31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312"/>
      <c r="T307" s="312"/>
      <c r="U307" s="312"/>
      <c r="V307" s="312"/>
      <c r="W307" s="312"/>
      <c r="X307" s="312"/>
      <c r="Y307" s="129"/>
      <c r="Z307" s="129"/>
      <c r="AA307" s="129"/>
      <c r="AB307" s="129"/>
      <c r="AC307" s="129"/>
      <c r="AD307" s="129"/>
      <c r="AE307" s="129"/>
    </row>
    <row r="308" spans="1:31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312"/>
      <c r="T308" s="312"/>
      <c r="U308" s="312"/>
      <c r="V308" s="312"/>
      <c r="W308" s="312"/>
      <c r="X308" s="312"/>
      <c r="Y308" s="129"/>
      <c r="Z308" s="129"/>
      <c r="AA308" s="129"/>
      <c r="AB308" s="129"/>
      <c r="AC308" s="129"/>
      <c r="AD308" s="129"/>
      <c r="AE308" s="129"/>
    </row>
    <row r="309" spans="1:31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312"/>
      <c r="T309" s="312"/>
      <c r="U309" s="312"/>
      <c r="V309" s="312"/>
      <c r="W309" s="312"/>
      <c r="X309" s="312"/>
      <c r="Y309" s="129"/>
      <c r="Z309" s="129"/>
      <c r="AA309" s="129"/>
      <c r="AB309" s="129"/>
      <c r="AC309" s="129"/>
      <c r="AD309" s="129"/>
      <c r="AE309" s="129"/>
    </row>
    <row r="310" spans="1:31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312"/>
      <c r="T310" s="312"/>
      <c r="U310" s="312"/>
      <c r="V310" s="312"/>
      <c r="W310" s="312"/>
      <c r="X310" s="312"/>
      <c r="Y310" s="129"/>
      <c r="Z310" s="129"/>
      <c r="AA310" s="129"/>
      <c r="AB310" s="129"/>
      <c r="AC310" s="129"/>
      <c r="AD310" s="129"/>
      <c r="AE310" s="129"/>
    </row>
    <row r="311" spans="1:3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312"/>
      <c r="T311" s="312"/>
      <c r="U311" s="312"/>
      <c r="V311" s="312"/>
      <c r="W311" s="312"/>
      <c r="X311" s="312"/>
      <c r="Y311" s="129"/>
      <c r="Z311" s="129"/>
      <c r="AA311" s="129"/>
      <c r="AB311" s="129"/>
      <c r="AC311" s="129"/>
      <c r="AD311" s="129"/>
      <c r="AE311" s="129"/>
    </row>
    <row r="312" spans="1:31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312"/>
      <c r="T312" s="312"/>
      <c r="U312" s="312"/>
      <c r="V312" s="312"/>
      <c r="W312" s="312"/>
      <c r="X312" s="312"/>
      <c r="Y312" s="129"/>
      <c r="Z312" s="129"/>
      <c r="AA312" s="129"/>
      <c r="AB312" s="129"/>
      <c r="AC312" s="129"/>
      <c r="AD312" s="129"/>
      <c r="AE312" s="129"/>
    </row>
    <row r="313" spans="1:31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312"/>
      <c r="T313" s="312"/>
      <c r="U313" s="312"/>
      <c r="V313" s="312"/>
      <c r="W313" s="312"/>
      <c r="X313" s="312"/>
      <c r="Y313" s="129"/>
      <c r="Z313" s="129"/>
      <c r="AA313" s="129"/>
      <c r="AB313" s="129"/>
      <c r="AC313" s="129"/>
      <c r="AD313" s="129"/>
      <c r="AE313" s="129"/>
    </row>
    <row r="314" spans="1:31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312"/>
      <c r="T314" s="312"/>
      <c r="U314" s="312"/>
      <c r="V314" s="312"/>
      <c r="W314" s="312"/>
      <c r="X314" s="312"/>
      <c r="Y314" s="129"/>
      <c r="Z314" s="129"/>
      <c r="AA314" s="129"/>
      <c r="AB314" s="129"/>
      <c r="AC314" s="129"/>
      <c r="AD314" s="129"/>
      <c r="AE314" s="129"/>
    </row>
    <row r="315" spans="1:31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312"/>
      <c r="T315" s="312"/>
      <c r="U315" s="312"/>
      <c r="V315" s="312"/>
      <c r="W315" s="312"/>
      <c r="X315" s="312"/>
      <c r="Y315" s="129"/>
      <c r="Z315" s="129"/>
      <c r="AA315" s="129"/>
      <c r="AB315" s="129"/>
      <c r="AC315" s="129"/>
      <c r="AD315" s="129"/>
      <c r="AE315" s="129"/>
    </row>
    <row r="316" spans="1:31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312"/>
      <c r="T316" s="312"/>
      <c r="U316" s="312"/>
      <c r="V316" s="312"/>
      <c r="W316" s="312"/>
      <c r="X316" s="312"/>
      <c r="Y316" s="129"/>
      <c r="Z316" s="129"/>
      <c r="AA316" s="129"/>
      <c r="AB316" s="129"/>
      <c r="AC316" s="129"/>
      <c r="AD316" s="129"/>
      <c r="AE316" s="129"/>
    </row>
    <row r="317" spans="1:31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312"/>
      <c r="T317" s="312"/>
      <c r="U317" s="312"/>
      <c r="V317" s="312"/>
      <c r="W317" s="312"/>
      <c r="X317" s="312"/>
      <c r="Y317" s="129"/>
      <c r="Z317" s="129"/>
      <c r="AA317" s="129"/>
      <c r="AB317" s="129"/>
      <c r="AC317" s="129"/>
      <c r="AD317" s="129"/>
      <c r="AE317" s="129"/>
    </row>
    <row r="318" spans="1:31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312"/>
      <c r="T318" s="312"/>
      <c r="U318" s="312"/>
      <c r="V318" s="312"/>
      <c r="W318" s="312"/>
      <c r="X318" s="312"/>
      <c r="Y318" s="129"/>
      <c r="Z318" s="129"/>
      <c r="AA318" s="129"/>
      <c r="AB318" s="129"/>
      <c r="AC318" s="129"/>
      <c r="AD318" s="129"/>
      <c r="AE318" s="129"/>
    </row>
    <row r="319" spans="1:31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312"/>
      <c r="T319" s="312"/>
      <c r="U319" s="312"/>
      <c r="V319" s="312"/>
      <c r="W319" s="312"/>
      <c r="X319" s="312"/>
      <c r="Y319" s="129"/>
      <c r="Z319" s="129"/>
      <c r="AA319" s="129"/>
      <c r="AB319" s="129"/>
      <c r="AC319" s="129"/>
      <c r="AD319" s="129"/>
      <c r="AE319" s="129"/>
    </row>
    <row r="320" spans="1:31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312"/>
      <c r="T320" s="312"/>
      <c r="U320" s="312"/>
      <c r="V320" s="312"/>
      <c r="W320" s="312"/>
      <c r="X320" s="312"/>
      <c r="Y320" s="129"/>
      <c r="Z320" s="129"/>
      <c r="AA320" s="129"/>
      <c r="AB320" s="129"/>
      <c r="AC320" s="129"/>
      <c r="AD320" s="129"/>
      <c r="AE320" s="129"/>
    </row>
    <row r="321" spans="1:3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312"/>
      <c r="T321" s="312"/>
      <c r="U321" s="312"/>
      <c r="V321" s="312"/>
      <c r="W321" s="312"/>
      <c r="X321" s="312"/>
      <c r="Y321" s="129"/>
      <c r="Z321" s="129"/>
      <c r="AA321" s="129"/>
      <c r="AB321" s="129"/>
      <c r="AC321" s="129"/>
      <c r="AD321" s="129"/>
      <c r="AE321" s="129"/>
    </row>
    <row r="322" spans="1:31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312"/>
      <c r="T322" s="312"/>
      <c r="U322" s="312"/>
      <c r="V322" s="312"/>
      <c r="W322" s="312"/>
      <c r="X322" s="312"/>
      <c r="Y322" s="129"/>
      <c r="Z322" s="129"/>
      <c r="AA322" s="129"/>
      <c r="AB322" s="129"/>
      <c r="AC322" s="129"/>
      <c r="AD322" s="129"/>
      <c r="AE322" s="129"/>
    </row>
    <row r="323" spans="1:31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312"/>
      <c r="T323" s="312"/>
      <c r="U323" s="312"/>
      <c r="V323" s="312"/>
      <c r="W323" s="312"/>
      <c r="X323" s="312"/>
      <c r="Y323" s="129"/>
      <c r="Z323" s="129"/>
      <c r="AA323" s="129"/>
      <c r="AB323" s="129"/>
      <c r="AC323" s="129"/>
      <c r="AD323" s="129"/>
      <c r="AE323" s="129"/>
    </row>
    <row r="324" spans="1:31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312"/>
      <c r="T324" s="312"/>
      <c r="U324" s="312"/>
      <c r="V324" s="312"/>
      <c r="W324" s="312"/>
      <c r="X324" s="312"/>
      <c r="Y324" s="129"/>
      <c r="Z324" s="129"/>
      <c r="AA324" s="129"/>
      <c r="AB324" s="129"/>
      <c r="AC324" s="129"/>
      <c r="AD324" s="129"/>
      <c r="AE324" s="129"/>
    </row>
    <row r="325" spans="1:31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312"/>
      <c r="T325" s="312"/>
      <c r="U325" s="312"/>
      <c r="V325" s="312"/>
      <c r="W325" s="312"/>
      <c r="X325" s="312"/>
      <c r="Y325" s="129"/>
      <c r="Z325" s="129"/>
      <c r="AA325" s="129"/>
      <c r="AB325" s="129"/>
      <c r="AC325" s="129"/>
      <c r="AD325" s="129"/>
      <c r="AE325" s="129"/>
    </row>
    <row r="326" spans="1:31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312"/>
      <c r="T326" s="312"/>
      <c r="U326" s="312"/>
      <c r="V326" s="312"/>
      <c r="W326" s="312"/>
      <c r="X326" s="312"/>
      <c r="Y326" s="129"/>
      <c r="Z326" s="129"/>
      <c r="AA326" s="129"/>
      <c r="AB326" s="129"/>
      <c r="AC326" s="129"/>
      <c r="AD326" s="129"/>
      <c r="AE326" s="129"/>
    </row>
    <row r="327" spans="1:31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312"/>
      <c r="T327" s="312"/>
      <c r="U327" s="312"/>
      <c r="V327" s="312"/>
      <c r="W327" s="312"/>
      <c r="X327" s="312"/>
      <c r="Y327" s="129"/>
      <c r="Z327" s="129"/>
      <c r="AA327" s="129"/>
      <c r="AB327" s="129"/>
      <c r="AC327" s="129"/>
      <c r="AD327" s="129"/>
      <c r="AE327" s="129"/>
    </row>
    <row r="328" spans="1:31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312"/>
      <c r="T328" s="312"/>
      <c r="U328" s="312"/>
      <c r="V328" s="312"/>
      <c r="W328" s="312"/>
      <c r="X328" s="312"/>
      <c r="Y328" s="129"/>
      <c r="Z328" s="129"/>
      <c r="AA328" s="129"/>
      <c r="AB328" s="129"/>
      <c r="AC328" s="129"/>
      <c r="AD328" s="129"/>
      <c r="AE328" s="129"/>
    </row>
    <row r="329" spans="1:31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312"/>
      <c r="T329" s="312"/>
      <c r="U329" s="312"/>
      <c r="V329" s="312"/>
      <c r="W329" s="312"/>
      <c r="X329" s="312"/>
      <c r="Y329" s="129"/>
      <c r="Z329" s="129"/>
      <c r="AA329" s="129"/>
      <c r="AB329" s="129"/>
      <c r="AC329" s="129"/>
      <c r="AD329" s="129"/>
      <c r="AE329" s="129"/>
    </row>
    <row r="330" spans="1:31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312"/>
      <c r="T330" s="312"/>
      <c r="U330" s="312"/>
      <c r="V330" s="312"/>
      <c r="W330" s="312"/>
      <c r="X330" s="312"/>
      <c r="Y330" s="129"/>
      <c r="Z330" s="129"/>
      <c r="AA330" s="129"/>
      <c r="AB330" s="129"/>
      <c r="AC330" s="129"/>
      <c r="AD330" s="129"/>
      <c r="AE330" s="129"/>
    </row>
    <row r="331" spans="1: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312"/>
      <c r="T331" s="312"/>
      <c r="U331" s="312"/>
      <c r="V331" s="312"/>
      <c r="W331" s="312"/>
      <c r="X331" s="312"/>
      <c r="Y331" s="129"/>
      <c r="Z331" s="129"/>
      <c r="AA331" s="129"/>
      <c r="AB331" s="129"/>
      <c r="AC331" s="129"/>
      <c r="AD331" s="129"/>
      <c r="AE331" s="129"/>
    </row>
    <row r="332" spans="1:31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312"/>
      <c r="T332" s="312"/>
      <c r="U332" s="312"/>
      <c r="V332" s="312"/>
      <c r="W332" s="312"/>
      <c r="X332" s="312"/>
      <c r="Y332" s="129"/>
      <c r="Z332" s="129"/>
      <c r="AA332" s="129"/>
      <c r="AB332" s="129"/>
      <c r="AC332" s="129"/>
      <c r="AD332" s="129"/>
      <c r="AE332" s="129"/>
    </row>
    <row r="333" spans="1:31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312"/>
      <c r="T333" s="312"/>
      <c r="U333" s="312"/>
      <c r="V333" s="312"/>
      <c r="W333" s="312"/>
      <c r="X333" s="312"/>
      <c r="Y333" s="129"/>
      <c r="Z333" s="129"/>
      <c r="AA333" s="129"/>
      <c r="AB333" s="129"/>
      <c r="AC333" s="129"/>
      <c r="AD333" s="129"/>
      <c r="AE333" s="129"/>
    </row>
    <row r="334" spans="1:31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312"/>
      <c r="T334" s="312"/>
      <c r="U334" s="312"/>
      <c r="V334" s="312"/>
      <c r="W334" s="312"/>
      <c r="X334" s="312"/>
      <c r="Y334" s="129"/>
      <c r="Z334" s="129"/>
      <c r="AA334" s="129"/>
      <c r="AB334" s="129"/>
      <c r="AC334" s="129"/>
      <c r="AD334" s="129"/>
      <c r="AE334" s="129"/>
    </row>
    <row r="335" spans="1:31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312"/>
      <c r="T335" s="312"/>
      <c r="U335" s="312"/>
      <c r="V335" s="312"/>
      <c r="W335" s="312"/>
      <c r="X335" s="312"/>
      <c r="Y335" s="129"/>
      <c r="Z335" s="129"/>
      <c r="AA335" s="129"/>
      <c r="AB335" s="129"/>
      <c r="AC335" s="129"/>
      <c r="AD335" s="129"/>
      <c r="AE335" s="129"/>
    </row>
    <row r="336" spans="1:31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312"/>
      <c r="T336" s="312"/>
      <c r="U336" s="312"/>
      <c r="V336" s="312"/>
      <c r="W336" s="312"/>
      <c r="X336" s="312"/>
      <c r="Y336" s="129"/>
      <c r="Z336" s="129"/>
      <c r="AA336" s="129"/>
      <c r="AB336" s="129"/>
      <c r="AC336" s="129"/>
      <c r="AD336" s="129"/>
      <c r="AE336" s="129"/>
    </row>
    <row r="337" spans="1:31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312"/>
      <c r="T337" s="312"/>
      <c r="U337" s="312"/>
      <c r="V337" s="312"/>
      <c r="W337" s="312"/>
      <c r="X337" s="312"/>
      <c r="Y337" s="129"/>
      <c r="Z337" s="129"/>
      <c r="AA337" s="129"/>
      <c r="AB337" s="129"/>
      <c r="AC337" s="129"/>
      <c r="AD337" s="129"/>
      <c r="AE337" s="129"/>
    </row>
    <row r="338" spans="1:31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312"/>
      <c r="T338" s="312"/>
      <c r="U338" s="312"/>
      <c r="V338" s="312"/>
      <c r="W338" s="312"/>
      <c r="X338" s="312"/>
      <c r="Y338" s="129"/>
      <c r="Z338" s="129"/>
      <c r="AA338" s="129"/>
      <c r="AB338" s="129"/>
      <c r="AC338" s="129"/>
      <c r="AD338" s="129"/>
      <c r="AE338" s="129"/>
    </row>
    <row r="339" spans="1:31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312"/>
      <c r="T339" s="312"/>
      <c r="U339" s="312"/>
      <c r="V339" s="312"/>
      <c r="W339" s="312"/>
      <c r="X339" s="312"/>
      <c r="Y339" s="129"/>
      <c r="Z339" s="129"/>
      <c r="AA339" s="129"/>
      <c r="AB339" s="129"/>
      <c r="AC339" s="129"/>
      <c r="AD339" s="129"/>
      <c r="AE339" s="129"/>
    </row>
    <row r="340" spans="1:31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312"/>
      <c r="T340" s="312"/>
      <c r="U340" s="312"/>
      <c r="V340" s="312"/>
      <c r="W340" s="312"/>
      <c r="X340" s="312"/>
      <c r="Y340" s="129"/>
      <c r="Z340" s="129"/>
      <c r="AA340" s="129"/>
      <c r="AB340" s="129"/>
      <c r="AC340" s="129"/>
      <c r="AD340" s="129"/>
      <c r="AE340" s="129"/>
    </row>
    <row r="341" spans="1:3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312"/>
      <c r="T341" s="312"/>
      <c r="U341" s="312"/>
      <c r="V341" s="312"/>
      <c r="W341" s="312"/>
      <c r="X341" s="312"/>
      <c r="Y341" s="129"/>
      <c r="Z341" s="129"/>
      <c r="AA341" s="129"/>
      <c r="AB341" s="129"/>
      <c r="AC341" s="129"/>
      <c r="AD341" s="129"/>
      <c r="AE341" s="129"/>
    </row>
    <row r="342" spans="1:31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312"/>
      <c r="T342" s="312"/>
      <c r="U342" s="312"/>
      <c r="V342" s="312"/>
      <c r="W342" s="312"/>
      <c r="X342" s="312"/>
      <c r="Y342" s="129"/>
      <c r="Z342" s="129"/>
      <c r="AA342" s="129"/>
      <c r="AB342" s="129"/>
      <c r="AC342" s="129"/>
      <c r="AD342" s="129"/>
      <c r="AE342" s="129"/>
    </row>
    <row r="343" spans="1:31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312"/>
      <c r="T343" s="312"/>
      <c r="U343" s="312"/>
      <c r="V343" s="312"/>
      <c r="W343" s="312"/>
      <c r="X343" s="312"/>
      <c r="Y343" s="129"/>
      <c r="Z343" s="129"/>
      <c r="AA343" s="129"/>
      <c r="AB343" s="129"/>
      <c r="AC343" s="129"/>
      <c r="AD343" s="129"/>
      <c r="AE343" s="129"/>
    </row>
    <row r="344" spans="1:31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312"/>
      <c r="T344" s="312"/>
      <c r="U344" s="312"/>
      <c r="V344" s="312"/>
      <c r="W344" s="312"/>
      <c r="X344" s="312"/>
      <c r="Y344" s="129"/>
      <c r="Z344" s="129"/>
      <c r="AA344" s="129"/>
      <c r="AB344" s="129"/>
      <c r="AC344" s="129"/>
      <c r="AD344" s="129"/>
      <c r="AE344" s="129"/>
    </row>
    <row r="345" spans="1:31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312"/>
      <c r="T345" s="312"/>
      <c r="U345" s="312"/>
      <c r="V345" s="312"/>
      <c r="W345" s="312"/>
      <c r="X345" s="312"/>
      <c r="Y345" s="129"/>
      <c r="Z345" s="129"/>
      <c r="AA345" s="129"/>
      <c r="AB345" s="129"/>
      <c r="AC345" s="129"/>
      <c r="AD345" s="129"/>
      <c r="AE345" s="129"/>
    </row>
    <row r="346" spans="1:31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312"/>
      <c r="T346" s="312"/>
      <c r="U346" s="312"/>
      <c r="V346" s="312"/>
      <c r="W346" s="312"/>
      <c r="X346" s="312"/>
      <c r="Y346" s="129"/>
      <c r="Z346" s="129"/>
      <c r="AA346" s="129"/>
      <c r="AB346" s="129"/>
      <c r="AC346" s="129"/>
      <c r="AD346" s="129"/>
      <c r="AE346" s="129"/>
    </row>
    <row r="347" spans="1:31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312"/>
      <c r="T347" s="312"/>
      <c r="U347" s="312"/>
      <c r="V347" s="312"/>
      <c r="W347" s="312"/>
      <c r="X347" s="312"/>
      <c r="Y347" s="129"/>
      <c r="Z347" s="129"/>
      <c r="AA347" s="129"/>
      <c r="AB347" s="129"/>
      <c r="AC347" s="129"/>
      <c r="AD347" s="129"/>
      <c r="AE347" s="129"/>
    </row>
    <row r="348" spans="1:31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312"/>
      <c r="T348" s="312"/>
      <c r="U348" s="312"/>
      <c r="V348" s="312"/>
      <c r="W348" s="312"/>
      <c r="X348" s="312"/>
      <c r="Y348" s="129"/>
      <c r="Z348" s="129"/>
      <c r="AA348" s="129"/>
      <c r="AB348" s="129"/>
      <c r="AC348" s="129"/>
      <c r="AD348" s="129"/>
      <c r="AE348" s="129"/>
    </row>
    <row r="349" spans="1:31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312"/>
      <c r="T349" s="312"/>
      <c r="U349" s="312"/>
      <c r="V349" s="312"/>
      <c r="W349" s="312"/>
      <c r="X349" s="312"/>
      <c r="Y349" s="129"/>
      <c r="Z349" s="129"/>
      <c r="AA349" s="129"/>
      <c r="AB349" s="129"/>
      <c r="AC349" s="129"/>
      <c r="AD349" s="129"/>
      <c r="AE349" s="129"/>
    </row>
    <row r="350" spans="1:31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312"/>
      <c r="T350" s="312"/>
      <c r="U350" s="312"/>
      <c r="V350" s="312"/>
      <c r="W350" s="312"/>
      <c r="X350" s="312"/>
      <c r="Y350" s="129"/>
      <c r="Z350" s="129"/>
      <c r="AA350" s="129"/>
      <c r="AB350" s="129"/>
      <c r="AC350" s="129"/>
      <c r="AD350" s="129"/>
      <c r="AE350" s="129"/>
    </row>
    <row r="351" spans="1:3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312"/>
      <c r="T351" s="312"/>
      <c r="U351" s="312"/>
      <c r="V351" s="312"/>
      <c r="W351" s="312"/>
      <c r="X351" s="312"/>
      <c r="Y351" s="129"/>
      <c r="Z351" s="129"/>
      <c r="AA351" s="129"/>
      <c r="AB351" s="129"/>
      <c r="AC351" s="129"/>
      <c r="AD351" s="129"/>
      <c r="AE351" s="129"/>
    </row>
    <row r="352" spans="1:31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312"/>
      <c r="T352" s="312"/>
      <c r="U352" s="312"/>
      <c r="V352" s="312"/>
      <c r="W352" s="312"/>
      <c r="X352" s="312"/>
      <c r="Y352" s="129"/>
      <c r="Z352" s="129"/>
      <c r="AA352" s="129"/>
      <c r="AB352" s="129"/>
      <c r="AC352" s="129"/>
      <c r="AD352" s="129"/>
      <c r="AE352" s="129"/>
    </row>
    <row r="353" spans="1:31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312"/>
      <c r="T353" s="312"/>
      <c r="U353" s="312"/>
      <c r="V353" s="312"/>
      <c r="W353" s="312"/>
      <c r="X353" s="312"/>
      <c r="Y353" s="129"/>
      <c r="Z353" s="129"/>
      <c r="AA353" s="129"/>
      <c r="AB353" s="129"/>
      <c r="AC353" s="129"/>
      <c r="AD353" s="129"/>
      <c r="AE353" s="129"/>
    </row>
    <row r="354" spans="1:31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312"/>
      <c r="T354" s="312"/>
      <c r="U354" s="312"/>
      <c r="V354" s="312"/>
      <c r="W354" s="312"/>
      <c r="X354" s="312"/>
      <c r="Y354" s="129"/>
      <c r="Z354" s="129"/>
      <c r="AA354" s="129"/>
      <c r="AB354" s="129"/>
      <c r="AC354" s="129"/>
      <c r="AD354" s="129"/>
      <c r="AE354" s="129"/>
    </row>
    <row r="355" spans="1:31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312"/>
      <c r="T355" s="312"/>
      <c r="U355" s="312"/>
      <c r="V355" s="312"/>
      <c r="W355" s="312"/>
      <c r="X355" s="312"/>
      <c r="Y355" s="129"/>
      <c r="Z355" s="129"/>
      <c r="AA355" s="129"/>
      <c r="AB355" s="129"/>
      <c r="AC355" s="129"/>
      <c r="AD355" s="129"/>
      <c r="AE355" s="129"/>
    </row>
    <row r="356" spans="1:31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312"/>
      <c r="T356" s="312"/>
      <c r="U356" s="312"/>
      <c r="V356" s="312"/>
      <c r="W356" s="312"/>
      <c r="X356" s="312"/>
      <c r="Y356" s="129"/>
      <c r="Z356" s="129"/>
      <c r="AA356" s="129"/>
      <c r="AB356" s="129"/>
      <c r="AC356" s="129"/>
      <c r="AD356" s="129"/>
      <c r="AE356" s="129"/>
    </row>
    <row r="357" spans="1:31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312"/>
      <c r="T357" s="312"/>
      <c r="U357" s="312"/>
      <c r="V357" s="312"/>
      <c r="W357" s="312"/>
      <c r="X357" s="312"/>
      <c r="Y357" s="129"/>
      <c r="Z357" s="129"/>
      <c r="AA357" s="129"/>
      <c r="AB357" s="129"/>
      <c r="AC357" s="129"/>
      <c r="AD357" s="129"/>
      <c r="AE357" s="129"/>
    </row>
    <row r="358" spans="1:31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312"/>
      <c r="T358" s="312"/>
      <c r="U358" s="312"/>
      <c r="V358" s="312"/>
      <c r="W358" s="312"/>
      <c r="X358" s="312"/>
      <c r="Y358" s="129"/>
      <c r="Z358" s="129"/>
      <c r="AA358" s="129"/>
      <c r="AB358" s="129"/>
      <c r="AC358" s="129"/>
      <c r="AD358" s="129"/>
      <c r="AE358" s="129"/>
    </row>
    <row r="359" spans="1:31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312"/>
      <c r="T359" s="312"/>
      <c r="U359" s="312"/>
      <c r="V359" s="312"/>
      <c r="W359" s="312"/>
      <c r="X359" s="312"/>
      <c r="Y359" s="129"/>
      <c r="Z359" s="129"/>
      <c r="AA359" s="129"/>
      <c r="AB359" s="129"/>
      <c r="AC359" s="129"/>
      <c r="AD359" s="129"/>
      <c r="AE359" s="129"/>
    </row>
    <row r="360" spans="1:31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312"/>
      <c r="T360" s="312"/>
      <c r="U360" s="312"/>
      <c r="V360" s="312"/>
      <c r="W360" s="312"/>
      <c r="X360" s="312"/>
      <c r="Y360" s="129"/>
      <c r="Z360" s="129"/>
      <c r="AA360" s="129"/>
      <c r="AB360" s="129"/>
      <c r="AC360" s="129"/>
      <c r="AD360" s="129"/>
      <c r="AE360" s="129"/>
    </row>
    <row r="361" spans="1:3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312"/>
      <c r="T361" s="312"/>
      <c r="U361" s="312"/>
      <c r="V361" s="312"/>
      <c r="W361" s="312"/>
      <c r="X361" s="312"/>
      <c r="Y361" s="129"/>
      <c r="Z361" s="129"/>
      <c r="AA361" s="129"/>
      <c r="AB361" s="129"/>
      <c r="AC361" s="129"/>
      <c r="AD361" s="129"/>
      <c r="AE361" s="129"/>
    </row>
    <row r="362" spans="1:31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312"/>
      <c r="T362" s="312"/>
      <c r="U362" s="312"/>
      <c r="V362" s="312"/>
      <c r="W362" s="312"/>
      <c r="X362" s="312"/>
      <c r="Y362" s="129"/>
      <c r="Z362" s="129"/>
      <c r="AA362" s="129"/>
      <c r="AB362" s="129"/>
      <c r="AC362" s="129"/>
      <c r="AD362" s="129"/>
      <c r="AE362" s="129"/>
    </row>
    <row r="363" spans="1:31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312"/>
      <c r="T363" s="312"/>
      <c r="U363" s="312"/>
      <c r="V363" s="312"/>
      <c r="W363" s="312"/>
      <c r="X363" s="312"/>
      <c r="Y363" s="129"/>
      <c r="Z363" s="129"/>
      <c r="AA363" s="129"/>
      <c r="AB363" s="129"/>
      <c r="AC363" s="129"/>
      <c r="AD363" s="129"/>
      <c r="AE363" s="129"/>
    </row>
    <row r="364" spans="1:31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312"/>
      <c r="T364" s="312"/>
      <c r="U364" s="312"/>
      <c r="V364" s="312"/>
      <c r="W364" s="312"/>
      <c r="X364" s="312"/>
      <c r="Y364" s="129"/>
      <c r="Z364" s="129"/>
      <c r="AA364" s="129"/>
      <c r="AB364" s="129"/>
      <c r="AC364" s="129"/>
      <c r="AD364" s="129"/>
      <c r="AE364" s="129"/>
    </row>
    <row r="365" spans="1:31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312"/>
      <c r="T365" s="312"/>
      <c r="U365" s="312"/>
      <c r="V365" s="312"/>
      <c r="W365" s="312"/>
      <c r="X365" s="312"/>
      <c r="Y365" s="129"/>
      <c r="Z365" s="129"/>
      <c r="AA365" s="129"/>
      <c r="AB365" s="129"/>
      <c r="AC365" s="129"/>
      <c r="AD365" s="129"/>
      <c r="AE365" s="129"/>
    </row>
    <row r="366" spans="1:31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312"/>
      <c r="T366" s="312"/>
      <c r="U366" s="312"/>
      <c r="V366" s="312"/>
      <c r="W366" s="312"/>
      <c r="X366" s="312"/>
      <c r="Y366" s="129"/>
      <c r="Z366" s="129"/>
      <c r="AA366" s="129"/>
      <c r="AB366" s="129"/>
      <c r="AC366" s="129"/>
      <c r="AD366" s="129"/>
      <c r="AE366" s="129"/>
    </row>
    <row r="367" spans="1:31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312"/>
      <c r="T367" s="312"/>
      <c r="U367" s="312"/>
      <c r="V367" s="312"/>
      <c r="W367" s="312"/>
      <c r="X367" s="312"/>
      <c r="Y367" s="129"/>
      <c r="Z367" s="129"/>
      <c r="AA367" s="129"/>
      <c r="AB367" s="129"/>
      <c r="AC367" s="129"/>
      <c r="AD367" s="129"/>
      <c r="AE367" s="129"/>
    </row>
    <row r="368" spans="1:31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312"/>
      <c r="T368" s="312"/>
      <c r="U368" s="312"/>
      <c r="V368" s="312"/>
      <c r="W368" s="312"/>
      <c r="X368" s="312"/>
      <c r="Y368" s="129"/>
      <c r="Z368" s="129"/>
      <c r="AA368" s="129"/>
      <c r="AB368" s="129"/>
      <c r="AC368" s="129"/>
      <c r="AD368" s="129"/>
      <c r="AE368" s="129"/>
    </row>
    <row r="369" spans="1:31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312"/>
      <c r="T369" s="312"/>
      <c r="U369" s="312"/>
      <c r="V369" s="312"/>
      <c r="W369" s="312"/>
      <c r="X369" s="312"/>
      <c r="Y369" s="129"/>
      <c r="Z369" s="129"/>
      <c r="AA369" s="129"/>
      <c r="AB369" s="129"/>
      <c r="AC369" s="129"/>
      <c r="AD369" s="129"/>
      <c r="AE369" s="129"/>
    </row>
    <row r="370" spans="1:31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312"/>
      <c r="T370" s="312"/>
      <c r="U370" s="312"/>
      <c r="V370" s="312"/>
      <c r="W370" s="312"/>
      <c r="X370" s="312"/>
      <c r="Y370" s="129"/>
      <c r="Z370" s="129"/>
      <c r="AA370" s="129"/>
      <c r="AB370" s="129"/>
      <c r="AC370" s="129"/>
      <c r="AD370" s="129"/>
      <c r="AE370" s="129"/>
    </row>
    <row r="371" spans="1:3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312"/>
      <c r="T371" s="312"/>
      <c r="U371" s="312"/>
      <c r="V371" s="312"/>
      <c r="W371" s="312"/>
      <c r="X371" s="312"/>
      <c r="Y371" s="129"/>
      <c r="Z371" s="129"/>
      <c r="AA371" s="129"/>
      <c r="AB371" s="129"/>
      <c r="AC371" s="129"/>
      <c r="AD371" s="129"/>
      <c r="AE371" s="129"/>
    </row>
    <row r="372" spans="1:31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312"/>
      <c r="T372" s="312"/>
      <c r="U372" s="312"/>
      <c r="V372" s="312"/>
      <c r="W372" s="312"/>
      <c r="X372" s="312"/>
      <c r="Y372" s="129"/>
      <c r="Z372" s="129"/>
      <c r="AA372" s="129"/>
      <c r="AB372" s="129"/>
      <c r="AC372" s="129"/>
      <c r="AD372" s="129"/>
      <c r="AE372" s="129"/>
    </row>
    <row r="373" spans="1:31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312"/>
      <c r="T373" s="312"/>
      <c r="U373" s="312"/>
      <c r="V373" s="312"/>
      <c r="W373" s="312"/>
      <c r="X373" s="312"/>
      <c r="Y373" s="129"/>
      <c r="Z373" s="129"/>
      <c r="AA373" s="129"/>
      <c r="AB373" s="129"/>
      <c r="AC373" s="129"/>
      <c r="AD373" s="129"/>
      <c r="AE373" s="129"/>
    </row>
    <row r="374" spans="1:31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312"/>
      <c r="T374" s="312"/>
      <c r="U374" s="312"/>
      <c r="V374" s="312"/>
      <c r="W374" s="312"/>
      <c r="X374" s="312"/>
      <c r="Y374" s="129"/>
      <c r="Z374" s="129"/>
      <c r="AA374" s="129"/>
      <c r="AB374" s="129"/>
      <c r="AC374" s="129"/>
      <c r="AD374" s="129"/>
      <c r="AE374" s="129"/>
    </row>
    <row r="375" spans="1:31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312"/>
      <c r="T375" s="312"/>
      <c r="U375" s="312"/>
      <c r="V375" s="312"/>
      <c r="W375" s="312"/>
      <c r="X375" s="312"/>
      <c r="Y375" s="129"/>
      <c r="Z375" s="129"/>
      <c r="AA375" s="129"/>
      <c r="AB375" s="129"/>
      <c r="AC375" s="129"/>
      <c r="AD375" s="129"/>
      <c r="AE375" s="129"/>
    </row>
    <row r="376" spans="1:31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312"/>
      <c r="T376" s="312"/>
      <c r="U376" s="312"/>
      <c r="V376" s="312"/>
      <c r="W376" s="312"/>
      <c r="X376" s="312"/>
      <c r="Y376" s="129"/>
      <c r="Z376" s="129"/>
      <c r="AA376" s="129"/>
      <c r="AB376" s="129"/>
      <c r="AC376" s="129"/>
      <c r="AD376" s="129"/>
      <c r="AE376" s="129"/>
    </row>
    <row r="377" spans="1:31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312"/>
      <c r="T377" s="312"/>
      <c r="U377" s="312"/>
      <c r="V377" s="312"/>
      <c r="W377" s="312"/>
      <c r="X377" s="312"/>
      <c r="Y377" s="129"/>
      <c r="Z377" s="129"/>
      <c r="AA377" s="129"/>
      <c r="AB377" s="129"/>
      <c r="AC377" s="129"/>
      <c r="AD377" s="129"/>
      <c r="AE377" s="129"/>
    </row>
    <row r="378" spans="1:31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312"/>
      <c r="T378" s="312"/>
      <c r="U378" s="312"/>
      <c r="V378" s="312"/>
      <c r="W378" s="312"/>
      <c r="X378" s="312"/>
      <c r="Y378" s="129"/>
      <c r="Z378" s="129"/>
      <c r="AA378" s="129"/>
      <c r="AB378" s="129"/>
      <c r="AC378" s="129"/>
      <c r="AD378" s="129"/>
      <c r="AE378" s="129"/>
    </row>
    <row r="379" spans="1:31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312"/>
      <c r="T379" s="312"/>
      <c r="U379" s="312"/>
      <c r="V379" s="312"/>
      <c r="W379" s="312"/>
      <c r="X379" s="312"/>
      <c r="Y379" s="129"/>
      <c r="Z379" s="129"/>
      <c r="AA379" s="129"/>
      <c r="AB379" s="129"/>
      <c r="AC379" s="129"/>
      <c r="AD379" s="129"/>
      <c r="AE379" s="129"/>
    </row>
    <row r="380" spans="1:31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312"/>
      <c r="T380" s="312"/>
      <c r="U380" s="312"/>
      <c r="V380" s="312"/>
      <c r="W380" s="312"/>
      <c r="X380" s="312"/>
      <c r="Y380" s="129"/>
      <c r="Z380" s="129"/>
      <c r="AA380" s="129"/>
      <c r="AB380" s="129"/>
      <c r="AC380" s="129"/>
      <c r="AD380" s="129"/>
      <c r="AE380" s="129"/>
    </row>
    <row r="381" spans="1:3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312"/>
      <c r="T381" s="312"/>
      <c r="U381" s="312"/>
      <c r="V381" s="312"/>
      <c r="W381" s="312"/>
      <c r="X381" s="312"/>
      <c r="Y381" s="129"/>
      <c r="Z381" s="129"/>
      <c r="AA381" s="129"/>
      <c r="AB381" s="129"/>
      <c r="AC381" s="129"/>
      <c r="AD381" s="129"/>
      <c r="AE381" s="129"/>
    </row>
    <row r="382" spans="1:31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312"/>
      <c r="T382" s="312"/>
      <c r="U382" s="312"/>
      <c r="V382" s="312"/>
      <c r="W382" s="312"/>
      <c r="X382" s="312"/>
      <c r="Y382" s="129"/>
      <c r="Z382" s="129"/>
      <c r="AA382" s="129"/>
      <c r="AB382" s="129"/>
      <c r="AC382" s="129"/>
      <c r="AD382" s="129"/>
      <c r="AE382" s="129"/>
    </row>
    <row r="383" spans="1:31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312"/>
      <c r="T383" s="312"/>
      <c r="U383" s="312"/>
      <c r="V383" s="312"/>
      <c r="W383" s="312"/>
      <c r="X383" s="312"/>
      <c r="Y383" s="129"/>
      <c r="Z383" s="129"/>
      <c r="AA383" s="129"/>
      <c r="AB383" s="129"/>
      <c r="AC383" s="129"/>
      <c r="AD383" s="129"/>
      <c r="AE383" s="129"/>
    </row>
    <row r="384" spans="1:31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312"/>
      <c r="T384" s="312"/>
      <c r="U384" s="312"/>
      <c r="V384" s="312"/>
      <c r="W384" s="312"/>
      <c r="X384" s="312"/>
      <c r="Y384" s="129"/>
      <c r="Z384" s="129"/>
      <c r="AA384" s="129"/>
      <c r="AB384" s="129"/>
      <c r="AC384" s="129"/>
      <c r="AD384" s="129"/>
      <c r="AE384" s="129"/>
    </row>
    <row r="385" spans="1:31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312"/>
      <c r="T385" s="312"/>
      <c r="U385" s="312"/>
      <c r="V385" s="312"/>
      <c r="W385" s="312"/>
      <c r="X385" s="312"/>
      <c r="Y385" s="129"/>
      <c r="Z385" s="129"/>
      <c r="AA385" s="129"/>
      <c r="AB385" s="129"/>
      <c r="AC385" s="129"/>
      <c r="AD385" s="129"/>
      <c r="AE385" s="129"/>
    </row>
    <row r="386" spans="1:31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312"/>
      <c r="T386" s="312"/>
      <c r="U386" s="312"/>
      <c r="V386" s="312"/>
      <c r="W386" s="312"/>
      <c r="X386" s="312"/>
      <c r="Y386" s="129"/>
      <c r="Z386" s="129"/>
      <c r="AA386" s="129"/>
      <c r="AB386" s="129"/>
      <c r="AC386" s="129"/>
      <c r="AD386" s="129"/>
      <c r="AE386" s="129"/>
    </row>
    <row r="387" spans="1:31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312"/>
      <c r="T387" s="312"/>
      <c r="U387" s="312"/>
      <c r="V387" s="312"/>
      <c r="W387" s="312"/>
      <c r="X387" s="312"/>
      <c r="Y387" s="129"/>
      <c r="Z387" s="129"/>
      <c r="AA387" s="129"/>
      <c r="AB387" s="129"/>
      <c r="AC387" s="129"/>
      <c r="AD387" s="129"/>
      <c r="AE387" s="129"/>
    </row>
    <row r="388" spans="1:31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312"/>
      <c r="T388" s="312"/>
      <c r="U388" s="312"/>
      <c r="V388" s="312"/>
      <c r="W388" s="312"/>
      <c r="X388" s="312"/>
      <c r="Y388" s="129"/>
      <c r="Z388" s="129"/>
      <c r="AA388" s="129"/>
      <c r="AB388" s="129"/>
      <c r="AC388" s="129"/>
      <c r="AD388" s="129"/>
      <c r="AE388" s="129"/>
    </row>
    <row r="389" spans="1:31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312"/>
      <c r="T389" s="312"/>
      <c r="U389" s="312"/>
      <c r="V389" s="312"/>
      <c r="W389" s="312"/>
      <c r="X389" s="312"/>
      <c r="Y389" s="129"/>
      <c r="Z389" s="129"/>
      <c r="AA389" s="129"/>
      <c r="AB389" s="129"/>
      <c r="AC389" s="129"/>
      <c r="AD389" s="129"/>
      <c r="AE389" s="129"/>
    </row>
    <row r="390" spans="1:31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312"/>
      <c r="T390" s="312"/>
      <c r="U390" s="312"/>
      <c r="V390" s="312"/>
      <c r="W390" s="312"/>
      <c r="X390" s="312"/>
      <c r="Y390" s="129"/>
      <c r="Z390" s="129"/>
      <c r="AA390" s="129"/>
      <c r="AB390" s="129"/>
      <c r="AC390" s="129"/>
      <c r="AD390" s="129"/>
      <c r="AE390" s="129"/>
    </row>
    <row r="391" spans="1:3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312"/>
      <c r="T391" s="312"/>
      <c r="U391" s="312"/>
      <c r="V391" s="312"/>
      <c r="W391" s="312"/>
      <c r="X391" s="312"/>
      <c r="Y391" s="129"/>
      <c r="Z391" s="129"/>
      <c r="AA391" s="129"/>
      <c r="AB391" s="129"/>
      <c r="AC391" s="129"/>
      <c r="AD391" s="129"/>
      <c r="AE391" s="129"/>
    </row>
    <row r="392" spans="1:31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312"/>
      <c r="T392" s="312"/>
      <c r="U392" s="312"/>
      <c r="V392" s="312"/>
      <c r="W392" s="312"/>
      <c r="X392" s="312"/>
      <c r="Y392" s="129"/>
      <c r="Z392" s="129"/>
      <c r="AA392" s="129"/>
      <c r="AB392" s="129"/>
      <c r="AC392" s="129"/>
      <c r="AD392" s="129"/>
      <c r="AE392" s="129"/>
    </row>
    <row r="393" spans="1:31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312"/>
      <c r="T393" s="312"/>
      <c r="U393" s="312"/>
      <c r="V393" s="312"/>
      <c r="W393" s="312"/>
      <c r="X393" s="312"/>
      <c r="Y393" s="129"/>
      <c r="Z393" s="129"/>
      <c r="AA393" s="129"/>
      <c r="AB393" s="129"/>
      <c r="AC393" s="129"/>
      <c r="AD393" s="129"/>
      <c r="AE393" s="129"/>
    </row>
    <row r="394" spans="1:31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312"/>
      <c r="T394" s="312"/>
      <c r="U394" s="312"/>
      <c r="V394" s="312"/>
      <c r="W394" s="312"/>
      <c r="X394" s="312"/>
      <c r="Y394" s="129"/>
      <c r="Z394" s="129"/>
      <c r="AA394" s="129"/>
      <c r="AB394" s="129"/>
      <c r="AC394" s="129"/>
      <c r="AD394" s="129"/>
      <c r="AE394" s="129"/>
    </row>
    <row r="395" spans="1:31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312"/>
      <c r="T395" s="312"/>
      <c r="U395" s="312"/>
      <c r="V395" s="312"/>
      <c r="W395" s="312"/>
      <c r="X395" s="312"/>
      <c r="Y395" s="129"/>
      <c r="Z395" s="129"/>
      <c r="AA395" s="129"/>
      <c r="AB395" s="129"/>
      <c r="AC395" s="129"/>
      <c r="AD395" s="129"/>
      <c r="AE395" s="129"/>
    </row>
    <row r="396" spans="1:31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312"/>
      <c r="T396" s="312"/>
      <c r="U396" s="312"/>
      <c r="V396" s="312"/>
      <c r="W396" s="312"/>
      <c r="X396" s="312"/>
      <c r="Y396" s="129"/>
      <c r="Z396" s="129"/>
      <c r="AA396" s="129"/>
      <c r="AB396" s="129"/>
      <c r="AC396" s="129"/>
      <c r="AD396" s="129"/>
      <c r="AE396" s="129"/>
    </row>
    <row r="397" spans="1:31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312"/>
      <c r="T397" s="312"/>
      <c r="U397" s="312"/>
      <c r="V397" s="312"/>
      <c r="W397" s="312"/>
      <c r="X397" s="312"/>
      <c r="Y397" s="129"/>
      <c r="Z397" s="129"/>
      <c r="AA397" s="129"/>
      <c r="AB397" s="129"/>
      <c r="AC397" s="129"/>
      <c r="AD397" s="129"/>
      <c r="AE397" s="129"/>
    </row>
    <row r="398" spans="1:31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312"/>
      <c r="T398" s="312"/>
      <c r="U398" s="312"/>
      <c r="V398" s="312"/>
      <c r="W398" s="312"/>
      <c r="X398" s="312"/>
      <c r="Y398" s="129"/>
      <c r="Z398" s="129"/>
      <c r="AA398" s="129"/>
      <c r="AB398" s="129"/>
      <c r="AC398" s="129"/>
      <c r="AD398" s="129"/>
      <c r="AE398" s="129"/>
    </row>
    <row r="399" spans="1:31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312"/>
      <c r="T399" s="312"/>
      <c r="U399" s="312"/>
      <c r="V399" s="312"/>
      <c r="W399" s="312"/>
      <c r="X399" s="312"/>
      <c r="Y399" s="129"/>
      <c r="Z399" s="129"/>
      <c r="AA399" s="129"/>
      <c r="AB399" s="129"/>
      <c r="AC399" s="129"/>
      <c r="AD399" s="129"/>
      <c r="AE399" s="129"/>
    </row>
    <row r="400" spans="1:31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312"/>
      <c r="T400" s="312"/>
      <c r="U400" s="312"/>
      <c r="V400" s="312"/>
      <c r="W400" s="312"/>
      <c r="X400" s="312"/>
      <c r="Y400" s="129"/>
      <c r="Z400" s="129"/>
      <c r="AA400" s="129"/>
      <c r="AB400" s="129"/>
      <c r="AC400" s="129"/>
      <c r="AD400" s="129"/>
      <c r="AE400" s="129"/>
    </row>
    <row r="401" spans="1:3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312"/>
      <c r="T401" s="312"/>
      <c r="U401" s="312"/>
      <c r="V401" s="312"/>
      <c r="W401" s="312"/>
      <c r="X401" s="312"/>
      <c r="Y401" s="129"/>
      <c r="Z401" s="129"/>
      <c r="AA401" s="129"/>
      <c r="AB401" s="129"/>
      <c r="AC401" s="129"/>
      <c r="AD401" s="129"/>
      <c r="AE401" s="129"/>
    </row>
    <row r="402" spans="1:31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312"/>
      <c r="T402" s="312"/>
      <c r="U402" s="312"/>
      <c r="V402" s="312"/>
      <c r="W402" s="312"/>
      <c r="X402" s="312"/>
      <c r="Y402" s="129"/>
      <c r="Z402" s="129"/>
      <c r="AA402" s="129"/>
      <c r="AB402" s="129"/>
      <c r="AC402" s="129"/>
      <c r="AD402" s="129"/>
      <c r="AE402" s="129"/>
    </row>
    <row r="403" spans="1:31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312"/>
      <c r="T403" s="312"/>
      <c r="U403" s="312"/>
      <c r="V403" s="312"/>
      <c r="W403" s="312"/>
      <c r="X403" s="312"/>
      <c r="Y403" s="129"/>
      <c r="Z403" s="129"/>
      <c r="AA403" s="129"/>
      <c r="AB403" s="129"/>
      <c r="AC403" s="129"/>
      <c r="AD403" s="129"/>
      <c r="AE403" s="129"/>
    </row>
    <row r="404" spans="1:31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312"/>
      <c r="T404" s="312"/>
      <c r="U404" s="312"/>
      <c r="V404" s="312"/>
      <c r="W404" s="312"/>
      <c r="X404" s="312"/>
      <c r="Y404" s="129"/>
      <c r="Z404" s="129"/>
      <c r="AA404" s="129"/>
      <c r="AB404" s="129"/>
      <c r="AC404" s="129"/>
      <c r="AD404" s="129"/>
      <c r="AE404" s="129"/>
    </row>
    <row r="405" spans="1:31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312"/>
      <c r="T405" s="312"/>
      <c r="U405" s="312"/>
      <c r="V405" s="312"/>
      <c r="W405" s="312"/>
      <c r="X405" s="312"/>
      <c r="Y405" s="129"/>
      <c r="Z405" s="129"/>
      <c r="AA405" s="129"/>
      <c r="AB405" s="129"/>
      <c r="AC405" s="129"/>
      <c r="AD405" s="129"/>
      <c r="AE405" s="129"/>
    </row>
    <row r="406" spans="1:31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312"/>
      <c r="T406" s="312"/>
      <c r="U406" s="312"/>
      <c r="V406" s="312"/>
      <c r="W406" s="312"/>
      <c r="X406" s="312"/>
      <c r="Y406" s="129"/>
      <c r="Z406" s="129"/>
      <c r="AA406" s="129"/>
      <c r="AB406" s="129"/>
      <c r="AC406" s="129"/>
      <c r="AD406" s="129"/>
      <c r="AE406" s="129"/>
    </row>
    <row r="407" spans="1:31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312"/>
      <c r="T407" s="312"/>
      <c r="U407" s="312"/>
      <c r="V407" s="312"/>
      <c r="W407" s="312"/>
      <c r="X407" s="312"/>
      <c r="Y407" s="129"/>
      <c r="Z407" s="129"/>
      <c r="AA407" s="129"/>
      <c r="AB407" s="129"/>
      <c r="AC407" s="129"/>
      <c r="AD407" s="129"/>
      <c r="AE407" s="129"/>
    </row>
    <row r="408" spans="1:31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312"/>
      <c r="T408" s="312"/>
      <c r="U408" s="312"/>
      <c r="V408" s="312"/>
      <c r="W408" s="312"/>
      <c r="X408" s="312"/>
      <c r="Y408" s="129"/>
      <c r="Z408" s="129"/>
      <c r="AA408" s="129"/>
      <c r="AB408" s="129"/>
      <c r="AC408" s="129"/>
      <c r="AD408" s="129"/>
      <c r="AE408" s="129"/>
    </row>
    <row r="409" spans="1:31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312"/>
      <c r="T409" s="312"/>
      <c r="U409" s="312"/>
      <c r="V409" s="312"/>
      <c r="W409" s="312"/>
      <c r="X409" s="312"/>
      <c r="Y409" s="129"/>
      <c r="Z409" s="129"/>
      <c r="AA409" s="129"/>
      <c r="AB409" s="129"/>
      <c r="AC409" s="129"/>
      <c r="AD409" s="129"/>
      <c r="AE409" s="129"/>
    </row>
    <row r="410" spans="1:31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312"/>
      <c r="T410" s="312"/>
      <c r="U410" s="312"/>
      <c r="V410" s="312"/>
      <c r="W410" s="312"/>
      <c r="X410" s="312"/>
      <c r="Y410" s="129"/>
      <c r="Z410" s="129"/>
      <c r="AA410" s="129"/>
      <c r="AB410" s="129"/>
      <c r="AC410" s="129"/>
      <c r="AD410" s="129"/>
      <c r="AE410" s="129"/>
    </row>
    <row r="411" spans="1:3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312"/>
      <c r="T411" s="312"/>
      <c r="U411" s="312"/>
      <c r="V411" s="312"/>
      <c r="W411" s="312"/>
      <c r="X411" s="312"/>
      <c r="Y411" s="129"/>
      <c r="Z411" s="129"/>
      <c r="AA411" s="129"/>
      <c r="AB411" s="129"/>
      <c r="AC411" s="129"/>
      <c r="AD411" s="129"/>
      <c r="AE411" s="129"/>
    </row>
    <row r="412" spans="1:31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312"/>
      <c r="T412" s="312"/>
      <c r="U412" s="312"/>
      <c r="V412" s="312"/>
      <c r="W412" s="312"/>
      <c r="X412" s="312"/>
      <c r="Y412" s="129"/>
      <c r="Z412" s="129"/>
      <c r="AA412" s="129"/>
      <c r="AB412" s="129"/>
      <c r="AC412" s="129"/>
      <c r="AD412" s="129"/>
      <c r="AE412" s="129"/>
    </row>
    <row r="413" spans="1:31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312"/>
      <c r="T413" s="312"/>
      <c r="U413" s="312"/>
      <c r="V413" s="312"/>
      <c r="W413" s="312"/>
      <c r="X413" s="312"/>
      <c r="Y413" s="129"/>
      <c r="Z413" s="129"/>
      <c r="AA413" s="129"/>
      <c r="AB413" s="129"/>
      <c r="AC413" s="129"/>
      <c r="AD413" s="129"/>
      <c r="AE413" s="129"/>
    </row>
    <row r="414" spans="1:31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312"/>
      <c r="T414" s="312"/>
      <c r="U414" s="312"/>
      <c r="V414" s="312"/>
      <c r="W414" s="312"/>
      <c r="X414" s="312"/>
      <c r="Y414" s="129"/>
      <c r="Z414" s="129"/>
      <c r="AA414" s="129"/>
      <c r="AB414" s="129"/>
      <c r="AC414" s="129"/>
      <c r="AD414" s="129"/>
      <c r="AE414" s="129"/>
    </row>
    <row r="415" spans="1:31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312"/>
      <c r="T415" s="312"/>
      <c r="U415" s="312"/>
      <c r="V415" s="312"/>
      <c r="W415" s="312"/>
      <c r="X415" s="312"/>
      <c r="Y415" s="129"/>
      <c r="Z415" s="129"/>
      <c r="AA415" s="129"/>
      <c r="AB415" s="129"/>
      <c r="AC415" s="129"/>
      <c r="AD415" s="129"/>
      <c r="AE415" s="129"/>
    </row>
    <row r="416" spans="1:31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312"/>
      <c r="T416" s="312"/>
      <c r="U416" s="312"/>
      <c r="V416" s="312"/>
      <c r="W416" s="312"/>
      <c r="X416" s="312"/>
      <c r="Y416" s="129"/>
      <c r="Z416" s="129"/>
      <c r="AA416" s="129"/>
      <c r="AB416" s="129"/>
      <c r="AC416" s="129"/>
      <c r="AD416" s="129"/>
      <c r="AE416" s="129"/>
    </row>
    <row r="417" spans="1:31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312"/>
      <c r="T417" s="312"/>
      <c r="U417" s="312"/>
      <c r="V417" s="312"/>
      <c r="W417" s="312"/>
      <c r="X417" s="312"/>
      <c r="Y417" s="129"/>
      <c r="Z417" s="129"/>
      <c r="AA417" s="129"/>
      <c r="AB417" s="129"/>
      <c r="AC417" s="129"/>
      <c r="AD417" s="129"/>
      <c r="AE417" s="129"/>
    </row>
    <row r="418" spans="1:31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312"/>
      <c r="T418" s="312"/>
      <c r="U418" s="312"/>
      <c r="V418" s="312"/>
      <c r="W418" s="312"/>
      <c r="X418" s="312"/>
      <c r="Y418" s="129"/>
      <c r="Z418" s="129"/>
      <c r="AA418" s="129"/>
      <c r="AB418" s="129"/>
      <c r="AC418" s="129"/>
      <c r="AD418" s="129"/>
      <c r="AE418" s="129"/>
    </row>
    <row r="419" spans="1:31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312"/>
      <c r="T419" s="312"/>
      <c r="U419" s="312"/>
      <c r="V419" s="312"/>
      <c r="W419" s="312"/>
      <c r="X419" s="312"/>
      <c r="Y419" s="129"/>
      <c r="Z419" s="129"/>
      <c r="AA419" s="129"/>
      <c r="AB419" s="129"/>
      <c r="AC419" s="129"/>
      <c r="AD419" s="129"/>
      <c r="AE419" s="129"/>
    </row>
    <row r="420" spans="1:31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312"/>
      <c r="T420" s="312"/>
      <c r="U420" s="312"/>
      <c r="V420" s="312"/>
      <c r="W420" s="312"/>
      <c r="X420" s="312"/>
      <c r="Y420" s="129"/>
      <c r="Z420" s="129"/>
      <c r="AA420" s="129"/>
      <c r="AB420" s="129"/>
      <c r="AC420" s="129"/>
      <c r="AD420" s="129"/>
      <c r="AE420" s="129"/>
    </row>
    <row r="421" spans="1:3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312"/>
      <c r="T421" s="312"/>
      <c r="U421" s="312"/>
      <c r="V421" s="312"/>
      <c r="W421" s="312"/>
      <c r="X421" s="312"/>
      <c r="Y421" s="129"/>
      <c r="Z421" s="129"/>
      <c r="AA421" s="129"/>
      <c r="AB421" s="129"/>
      <c r="AC421" s="129"/>
      <c r="AD421" s="129"/>
      <c r="AE421" s="129"/>
    </row>
    <row r="422" spans="1:31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312"/>
      <c r="T422" s="312"/>
      <c r="U422" s="312"/>
      <c r="V422" s="312"/>
      <c r="W422" s="312"/>
      <c r="X422" s="312"/>
      <c r="Y422" s="129"/>
      <c r="Z422" s="129"/>
      <c r="AA422" s="129"/>
      <c r="AB422" s="129"/>
      <c r="AC422" s="129"/>
      <c r="AD422" s="129"/>
      <c r="AE422" s="129"/>
    </row>
    <row r="423" spans="1:31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312"/>
      <c r="T423" s="312"/>
      <c r="U423" s="312"/>
      <c r="V423" s="312"/>
      <c r="W423" s="312"/>
      <c r="X423" s="312"/>
      <c r="Y423" s="129"/>
      <c r="Z423" s="129"/>
      <c r="AA423" s="129"/>
      <c r="AB423" s="129"/>
      <c r="AC423" s="129"/>
      <c r="AD423" s="129"/>
      <c r="AE423" s="129"/>
    </row>
    <row r="424" spans="1:31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312"/>
      <c r="T424" s="312"/>
      <c r="U424" s="312"/>
      <c r="V424" s="312"/>
      <c r="W424" s="312"/>
      <c r="X424" s="312"/>
      <c r="Y424" s="129"/>
      <c r="Z424" s="129"/>
      <c r="AA424" s="129"/>
      <c r="AB424" s="129"/>
      <c r="AC424" s="129"/>
      <c r="AD424" s="129"/>
      <c r="AE424" s="129"/>
    </row>
    <row r="425" spans="1:31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312"/>
      <c r="T425" s="312"/>
      <c r="U425" s="312"/>
      <c r="V425" s="312"/>
      <c r="W425" s="312"/>
      <c r="X425" s="312"/>
      <c r="Y425" s="129"/>
      <c r="Z425" s="129"/>
      <c r="AA425" s="129"/>
      <c r="AB425" s="129"/>
      <c r="AC425" s="129"/>
      <c r="AD425" s="129"/>
      <c r="AE425" s="129"/>
    </row>
    <row r="426" spans="1:31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312"/>
      <c r="T426" s="312"/>
      <c r="U426" s="312"/>
      <c r="V426" s="312"/>
      <c r="W426" s="312"/>
      <c r="X426" s="312"/>
      <c r="Y426" s="129"/>
      <c r="Z426" s="129"/>
      <c r="AA426" s="129"/>
      <c r="AB426" s="129"/>
      <c r="AC426" s="129"/>
      <c r="AD426" s="129"/>
      <c r="AE426" s="129"/>
    </row>
    <row r="427" spans="1:31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312"/>
      <c r="T427" s="312"/>
      <c r="U427" s="312"/>
      <c r="V427" s="312"/>
      <c r="W427" s="312"/>
      <c r="X427" s="312"/>
      <c r="Y427" s="129"/>
      <c r="Z427" s="129"/>
      <c r="AA427" s="129"/>
      <c r="AB427" s="129"/>
      <c r="AC427" s="129"/>
      <c r="AD427" s="129"/>
      <c r="AE427" s="129"/>
    </row>
    <row r="428" spans="1:31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312"/>
      <c r="T428" s="312"/>
      <c r="U428" s="312"/>
      <c r="V428" s="312"/>
      <c r="W428" s="312"/>
      <c r="X428" s="312"/>
      <c r="Y428" s="129"/>
      <c r="Z428" s="129"/>
      <c r="AA428" s="129"/>
      <c r="AB428" s="129"/>
      <c r="AC428" s="129"/>
      <c r="AD428" s="129"/>
      <c r="AE428" s="129"/>
    </row>
    <row r="429" spans="1:31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312"/>
      <c r="T429" s="312"/>
      <c r="U429" s="312"/>
      <c r="V429" s="312"/>
      <c r="W429" s="312"/>
      <c r="X429" s="312"/>
      <c r="Y429" s="129"/>
      <c r="Z429" s="129"/>
      <c r="AA429" s="129"/>
      <c r="AB429" s="129"/>
      <c r="AC429" s="129"/>
      <c r="AD429" s="129"/>
      <c r="AE429" s="129"/>
    </row>
    <row r="430" spans="1:31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312"/>
      <c r="T430" s="312"/>
      <c r="U430" s="312"/>
      <c r="V430" s="312"/>
      <c r="W430" s="312"/>
      <c r="X430" s="312"/>
      <c r="Y430" s="129"/>
      <c r="Z430" s="129"/>
      <c r="AA430" s="129"/>
      <c r="AB430" s="129"/>
      <c r="AC430" s="129"/>
      <c r="AD430" s="129"/>
      <c r="AE430" s="129"/>
    </row>
    <row r="431" spans="1: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312"/>
      <c r="T431" s="312"/>
      <c r="U431" s="312"/>
      <c r="V431" s="312"/>
      <c r="W431" s="312"/>
      <c r="X431" s="312"/>
      <c r="Y431" s="129"/>
      <c r="Z431" s="129"/>
      <c r="AA431" s="129"/>
      <c r="AB431" s="129"/>
      <c r="AC431" s="129"/>
      <c r="AD431" s="129"/>
      <c r="AE431" s="129"/>
    </row>
    <row r="432" spans="1:31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312"/>
      <c r="T432" s="312"/>
      <c r="U432" s="312"/>
      <c r="V432" s="312"/>
      <c r="W432" s="312"/>
      <c r="X432" s="312"/>
      <c r="Y432" s="129"/>
      <c r="Z432" s="129"/>
      <c r="AA432" s="129"/>
      <c r="AB432" s="129"/>
      <c r="AC432" s="129"/>
      <c r="AD432" s="129"/>
      <c r="AE432" s="129"/>
    </row>
    <row r="433" spans="1:31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312"/>
      <c r="T433" s="312"/>
      <c r="U433" s="312"/>
      <c r="V433" s="312"/>
      <c r="W433" s="312"/>
      <c r="X433" s="312"/>
      <c r="Y433" s="129"/>
      <c r="Z433" s="129"/>
      <c r="AA433" s="129"/>
      <c r="AB433" s="129"/>
      <c r="AC433" s="129"/>
      <c r="AD433" s="129"/>
      <c r="AE433" s="129"/>
    </row>
    <row r="434" spans="1:31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312"/>
      <c r="T434" s="312"/>
      <c r="U434" s="312"/>
      <c r="V434" s="312"/>
      <c r="W434" s="312"/>
      <c r="X434" s="312"/>
      <c r="Y434" s="129"/>
      <c r="Z434" s="129"/>
      <c r="AA434" s="129"/>
      <c r="AB434" s="129"/>
      <c r="AC434" s="129"/>
      <c r="AD434" s="129"/>
      <c r="AE434" s="129"/>
    </row>
    <row r="435" spans="1:31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312"/>
      <c r="T435" s="312"/>
      <c r="U435" s="312"/>
      <c r="V435" s="312"/>
      <c r="W435" s="312"/>
      <c r="X435" s="312"/>
      <c r="Y435" s="129"/>
      <c r="Z435" s="129"/>
      <c r="AA435" s="129"/>
      <c r="AB435" s="129"/>
      <c r="AC435" s="129"/>
      <c r="AD435" s="129"/>
      <c r="AE435" s="129"/>
    </row>
    <row r="436" spans="1:31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312"/>
      <c r="T436" s="312"/>
      <c r="U436" s="312"/>
      <c r="V436" s="312"/>
      <c r="W436" s="312"/>
      <c r="X436" s="312"/>
      <c r="Y436" s="129"/>
      <c r="Z436" s="129"/>
      <c r="AA436" s="129"/>
      <c r="AB436" s="129"/>
      <c r="AC436" s="129"/>
      <c r="AD436" s="129"/>
      <c r="AE436" s="129"/>
    </row>
    <row r="437" spans="1:31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312"/>
      <c r="T437" s="312"/>
      <c r="U437" s="312"/>
      <c r="V437" s="312"/>
      <c r="W437" s="312"/>
      <c r="X437" s="312"/>
      <c r="Y437" s="129"/>
      <c r="Z437" s="129"/>
      <c r="AA437" s="129"/>
      <c r="AB437" s="129"/>
      <c r="AC437" s="129"/>
      <c r="AD437" s="129"/>
      <c r="AE437" s="129"/>
    </row>
    <row r="438" spans="1:31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312"/>
      <c r="T438" s="312"/>
      <c r="U438" s="312"/>
      <c r="V438" s="312"/>
      <c r="W438" s="312"/>
      <c r="X438" s="312"/>
      <c r="Y438" s="129"/>
      <c r="Z438" s="129"/>
      <c r="AA438" s="129"/>
      <c r="AB438" s="129"/>
      <c r="AC438" s="129"/>
      <c r="AD438" s="129"/>
      <c r="AE438" s="129"/>
    </row>
    <row r="439" spans="1:31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312"/>
      <c r="T439" s="312"/>
      <c r="U439" s="312"/>
      <c r="V439" s="312"/>
      <c r="W439" s="312"/>
      <c r="X439" s="312"/>
      <c r="Y439" s="129"/>
      <c r="Z439" s="129"/>
      <c r="AA439" s="129"/>
      <c r="AB439" s="129"/>
      <c r="AC439" s="129"/>
      <c r="AD439" s="129"/>
      <c r="AE439" s="129"/>
    </row>
    <row r="440" spans="1:31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312"/>
      <c r="T440" s="312"/>
      <c r="U440" s="312"/>
      <c r="V440" s="312"/>
      <c r="W440" s="312"/>
      <c r="X440" s="312"/>
      <c r="Y440" s="129"/>
      <c r="Z440" s="129"/>
      <c r="AA440" s="129"/>
      <c r="AB440" s="129"/>
      <c r="AC440" s="129"/>
      <c r="AD440" s="129"/>
      <c r="AE440" s="129"/>
    </row>
    <row r="441" spans="1:3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312"/>
      <c r="T441" s="312"/>
      <c r="U441" s="312"/>
      <c r="V441" s="312"/>
      <c r="W441" s="312"/>
      <c r="X441" s="312"/>
      <c r="Y441" s="129"/>
      <c r="Z441" s="129"/>
      <c r="AA441" s="129"/>
      <c r="AB441" s="129"/>
      <c r="AC441" s="129"/>
      <c r="AD441" s="129"/>
      <c r="AE441" s="129"/>
    </row>
    <row r="442" spans="1:31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312"/>
      <c r="T442" s="312"/>
      <c r="U442" s="312"/>
      <c r="V442" s="312"/>
      <c r="W442" s="312"/>
      <c r="X442" s="312"/>
      <c r="Y442" s="129"/>
      <c r="Z442" s="129"/>
      <c r="AA442" s="129"/>
      <c r="AB442" s="129"/>
      <c r="AC442" s="129"/>
      <c r="AD442" s="129"/>
      <c r="AE442" s="129"/>
    </row>
    <row r="443" spans="1:31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312"/>
      <c r="T443" s="312"/>
      <c r="U443" s="312"/>
      <c r="V443" s="312"/>
      <c r="W443" s="312"/>
      <c r="X443" s="312"/>
      <c r="Y443" s="129"/>
      <c r="Z443" s="129"/>
      <c r="AA443" s="129"/>
      <c r="AB443" s="129"/>
      <c r="AC443" s="129"/>
      <c r="AD443" s="129"/>
      <c r="AE443" s="129"/>
    </row>
    <row r="444" spans="1:31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312"/>
      <c r="T444" s="312"/>
      <c r="U444" s="312"/>
      <c r="V444" s="312"/>
      <c r="W444" s="312"/>
      <c r="X444" s="312"/>
      <c r="Y444" s="129"/>
      <c r="Z444" s="129"/>
      <c r="AA444" s="129"/>
      <c r="AB444" s="129"/>
      <c r="AC444" s="129"/>
      <c r="AD444" s="129"/>
      <c r="AE444" s="129"/>
    </row>
    <row r="445" spans="1:31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312"/>
      <c r="T445" s="312"/>
      <c r="U445" s="312"/>
      <c r="V445" s="312"/>
      <c r="W445" s="312"/>
      <c r="X445" s="312"/>
      <c r="Y445" s="129"/>
      <c r="Z445" s="129"/>
      <c r="AA445" s="129"/>
      <c r="AB445" s="129"/>
      <c r="AC445" s="129"/>
      <c r="AD445" s="129"/>
      <c r="AE445" s="129"/>
    </row>
    <row r="446" spans="1:31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312"/>
      <c r="T446" s="312"/>
      <c r="U446" s="312"/>
      <c r="V446" s="312"/>
      <c r="W446" s="312"/>
      <c r="X446" s="312"/>
      <c r="Y446" s="129"/>
      <c r="Z446" s="129"/>
      <c r="AA446" s="129"/>
      <c r="AB446" s="129"/>
      <c r="AC446" s="129"/>
      <c r="AD446" s="129"/>
      <c r="AE446" s="129"/>
    </row>
    <row r="447" spans="1:31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312"/>
      <c r="T447" s="312"/>
      <c r="U447" s="312"/>
      <c r="V447" s="312"/>
      <c r="W447" s="312"/>
      <c r="X447" s="312"/>
      <c r="Y447" s="129"/>
      <c r="Z447" s="129"/>
      <c r="AA447" s="129"/>
      <c r="AB447" s="129"/>
      <c r="AC447" s="129"/>
      <c r="AD447" s="129"/>
      <c r="AE447" s="129"/>
    </row>
    <row r="448" spans="1:31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312"/>
      <c r="T448" s="312"/>
      <c r="U448" s="312"/>
      <c r="V448" s="312"/>
      <c r="W448" s="312"/>
      <c r="X448" s="312"/>
      <c r="Y448" s="129"/>
      <c r="Z448" s="129"/>
      <c r="AA448" s="129"/>
      <c r="AB448" s="129"/>
      <c r="AC448" s="129"/>
      <c r="AD448" s="129"/>
      <c r="AE448" s="129"/>
    </row>
    <row r="449" spans="1:31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312"/>
      <c r="T449" s="312"/>
      <c r="U449" s="312"/>
      <c r="V449" s="312"/>
      <c r="W449" s="312"/>
      <c r="X449" s="312"/>
      <c r="Y449" s="129"/>
      <c r="Z449" s="129"/>
      <c r="AA449" s="129"/>
      <c r="AB449" s="129"/>
      <c r="AC449" s="129"/>
      <c r="AD449" s="129"/>
      <c r="AE449" s="129"/>
    </row>
    <row r="450" spans="1:31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312"/>
      <c r="T450" s="312"/>
      <c r="U450" s="312"/>
      <c r="V450" s="312"/>
      <c r="W450" s="312"/>
      <c r="X450" s="312"/>
      <c r="Y450" s="129"/>
      <c r="Z450" s="129"/>
      <c r="AA450" s="129"/>
      <c r="AB450" s="129"/>
      <c r="AC450" s="129"/>
      <c r="AD450" s="129"/>
      <c r="AE450" s="129"/>
    </row>
    <row r="451" spans="1:3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312"/>
      <c r="T451" s="312"/>
      <c r="U451" s="312"/>
      <c r="V451" s="312"/>
      <c r="W451" s="312"/>
      <c r="X451" s="312"/>
      <c r="Y451" s="129"/>
      <c r="Z451" s="129"/>
      <c r="AA451" s="129"/>
      <c r="AB451" s="129"/>
      <c r="AC451" s="129"/>
      <c r="AD451" s="129"/>
      <c r="AE451" s="129"/>
    </row>
    <row r="452" spans="1:31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312"/>
      <c r="T452" s="312"/>
      <c r="U452" s="312"/>
      <c r="V452" s="312"/>
      <c r="W452" s="312"/>
      <c r="X452" s="312"/>
      <c r="Y452" s="129"/>
      <c r="Z452" s="129"/>
      <c r="AA452" s="129"/>
      <c r="AB452" s="129"/>
      <c r="AC452" s="129"/>
      <c r="AD452" s="129"/>
      <c r="AE452" s="129"/>
    </row>
    <row r="453" spans="1:31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312"/>
      <c r="T453" s="312"/>
      <c r="U453" s="312"/>
      <c r="V453" s="312"/>
      <c r="W453" s="312"/>
      <c r="X453" s="312"/>
      <c r="Y453" s="129"/>
      <c r="Z453" s="129"/>
      <c r="AA453" s="129"/>
      <c r="AB453" s="129"/>
      <c r="AC453" s="129"/>
      <c r="AD453" s="129"/>
      <c r="AE453" s="129"/>
    </row>
    <row r="454" spans="1:31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312"/>
      <c r="T454" s="312"/>
      <c r="U454" s="312"/>
      <c r="V454" s="312"/>
      <c r="W454" s="312"/>
      <c r="X454" s="312"/>
      <c r="Y454" s="129"/>
      <c r="Z454" s="129"/>
      <c r="AA454" s="129"/>
      <c r="AB454" s="129"/>
      <c r="AC454" s="129"/>
      <c r="AD454" s="129"/>
      <c r="AE454" s="129"/>
    </row>
    <row r="455" spans="1:31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312"/>
      <c r="T455" s="312"/>
      <c r="U455" s="312"/>
      <c r="V455" s="312"/>
      <c r="W455" s="312"/>
      <c r="X455" s="312"/>
      <c r="Y455" s="129"/>
      <c r="Z455" s="129"/>
      <c r="AA455" s="129"/>
      <c r="AB455" s="129"/>
      <c r="AC455" s="129"/>
      <c r="AD455" s="129"/>
      <c r="AE455" s="129"/>
    </row>
    <row r="456" spans="1:31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312"/>
      <c r="T456" s="312"/>
      <c r="U456" s="312"/>
      <c r="V456" s="312"/>
      <c r="W456" s="312"/>
      <c r="X456" s="312"/>
      <c r="Y456" s="129"/>
      <c r="Z456" s="129"/>
      <c r="AA456" s="129"/>
      <c r="AB456" s="129"/>
      <c r="AC456" s="129"/>
      <c r="AD456" s="129"/>
      <c r="AE456" s="129"/>
    </row>
    <row r="457" spans="1:31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312"/>
      <c r="T457" s="312"/>
      <c r="U457" s="312"/>
      <c r="V457" s="312"/>
      <c r="W457" s="312"/>
      <c r="X457" s="312"/>
      <c r="Y457" s="129"/>
      <c r="Z457" s="129"/>
      <c r="AA457" s="129"/>
      <c r="AB457" s="129"/>
      <c r="AC457" s="129"/>
      <c r="AD457" s="129"/>
      <c r="AE457" s="129"/>
    </row>
    <row r="458" spans="1:31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312"/>
      <c r="T458" s="312"/>
      <c r="U458" s="312"/>
      <c r="V458" s="312"/>
      <c r="W458" s="312"/>
      <c r="X458" s="312"/>
      <c r="Y458" s="129"/>
      <c r="Z458" s="129"/>
      <c r="AA458" s="129"/>
      <c r="AB458" s="129"/>
      <c r="AC458" s="129"/>
      <c r="AD458" s="129"/>
      <c r="AE458" s="129"/>
    </row>
    <row r="459" spans="1:31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312"/>
      <c r="T459" s="312"/>
      <c r="U459" s="312"/>
      <c r="V459" s="312"/>
      <c r="W459" s="312"/>
      <c r="X459" s="312"/>
      <c r="Y459" s="129"/>
      <c r="Z459" s="129"/>
      <c r="AA459" s="129"/>
      <c r="AB459" s="129"/>
      <c r="AC459" s="129"/>
      <c r="AD459" s="129"/>
      <c r="AE459" s="129"/>
    </row>
    <row r="460" spans="1:31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312"/>
      <c r="T460" s="312"/>
      <c r="U460" s="312"/>
      <c r="V460" s="312"/>
      <c r="W460" s="312"/>
      <c r="X460" s="312"/>
      <c r="Y460" s="129"/>
      <c r="Z460" s="129"/>
      <c r="AA460" s="129"/>
      <c r="AB460" s="129"/>
      <c r="AC460" s="129"/>
      <c r="AD460" s="129"/>
      <c r="AE460" s="129"/>
    </row>
    <row r="461" spans="1:3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312"/>
      <c r="T461" s="312"/>
      <c r="U461" s="312"/>
      <c r="V461" s="312"/>
      <c r="W461" s="312"/>
      <c r="X461" s="312"/>
      <c r="Y461" s="129"/>
      <c r="Z461" s="129"/>
      <c r="AA461" s="129"/>
      <c r="AB461" s="129"/>
      <c r="AC461" s="129"/>
      <c r="AD461" s="129"/>
      <c r="AE461" s="129"/>
    </row>
    <row r="462" spans="1:31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312"/>
      <c r="T462" s="312"/>
      <c r="U462" s="312"/>
      <c r="V462" s="312"/>
      <c r="W462" s="312"/>
      <c r="X462" s="312"/>
      <c r="Y462" s="129"/>
      <c r="Z462" s="129"/>
      <c r="AA462" s="129"/>
      <c r="AB462" s="129"/>
      <c r="AC462" s="129"/>
      <c r="AD462" s="129"/>
      <c r="AE462" s="129"/>
    </row>
    <row r="463" spans="1:31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312"/>
      <c r="T463" s="312"/>
      <c r="U463" s="312"/>
      <c r="V463" s="312"/>
      <c r="W463" s="312"/>
      <c r="X463" s="312"/>
      <c r="Y463" s="129"/>
      <c r="Z463" s="129"/>
      <c r="AA463" s="129"/>
      <c r="AB463" s="129"/>
      <c r="AC463" s="129"/>
      <c r="AD463" s="129"/>
      <c r="AE463" s="129"/>
    </row>
    <row r="464" spans="1:31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312"/>
      <c r="T464" s="312"/>
      <c r="U464" s="312"/>
      <c r="V464" s="312"/>
      <c r="W464" s="312"/>
      <c r="X464" s="312"/>
      <c r="Y464" s="129"/>
      <c r="Z464" s="129"/>
      <c r="AA464" s="129"/>
      <c r="AB464" s="129"/>
      <c r="AC464" s="129"/>
      <c r="AD464" s="129"/>
      <c r="AE464" s="129"/>
    </row>
    <row r="465" spans="1:31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312"/>
      <c r="T465" s="312"/>
      <c r="U465" s="312"/>
      <c r="V465" s="312"/>
      <c r="W465" s="312"/>
      <c r="X465" s="312"/>
      <c r="Y465" s="129"/>
      <c r="Z465" s="129"/>
      <c r="AA465" s="129"/>
      <c r="AB465" s="129"/>
      <c r="AC465" s="129"/>
      <c r="AD465" s="129"/>
      <c r="AE465" s="129"/>
    </row>
    <row r="466" spans="1:31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312"/>
      <c r="T466" s="312"/>
      <c r="U466" s="312"/>
      <c r="V466" s="312"/>
      <c r="W466" s="312"/>
      <c r="X466" s="312"/>
      <c r="Y466" s="129"/>
      <c r="Z466" s="129"/>
      <c r="AA466" s="129"/>
      <c r="AB466" s="129"/>
      <c r="AC466" s="129"/>
      <c r="AD466" s="129"/>
      <c r="AE466" s="129"/>
    </row>
    <row r="467" spans="1:31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312"/>
      <c r="T467" s="312"/>
      <c r="U467" s="312"/>
      <c r="V467" s="312"/>
      <c r="W467" s="312"/>
      <c r="X467" s="312"/>
      <c r="Y467" s="129"/>
      <c r="Z467" s="129"/>
      <c r="AA467" s="129"/>
      <c r="AB467" s="129"/>
      <c r="AC467" s="129"/>
      <c r="AD467" s="129"/>
      <c r="AE467" s="129"/>
    </row>
    <row r="468" spans="1:31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312"/>
      <c r="T468" s="312"/>
      <c r="U468" s="312"/>
      <c r="V468" s="312"/>
      <c r="W468" s="312"/>
      <c r="X468" s="312"/>
      <c r="Y468" s="129"/>
      <c r="Z468" s="129"/>
      <c r="AA468" s="129"/>
      <c r="AB468" s="129"/>
      <c r="AC468" s="129"/>
      <c r="AD468" s="129"/>
      <c r="AE468" s="129"/>
    </row>
    <row r="469" spans="1:31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312"/>
      <c r="T469" s="312"/>
      <c r="U469" s="312"/>
      <c r="V469" s="312"/>
      <c r="W469" s="312"/>
      <c r="X469" s="312"/>
      <c r="Y469" s="129"/>
      <c r="Z469" s="129"/>
      <c r="AA469" s="129"/>
      <c r="AB469" s="129"/>
      <c r="AC469" s="129"/>
      <c r="AD469" s="129"/>
      <c r="AE469" s="129"/>
    </row>
    <row r="470" spans="1:31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312"/>
      <c r="T470" s="312"/>
      <c r="U470" s="312"/>
      <c r="V470" s="312"/>
      <c r="W470" s="312"/>
      <c r="X470" s="312"/>
      <c r="Y470" s="129"/>
      <c r="Z470" s="129"/>
      <c r="AA470" s="129"/>
      <c r="AB470" s="129"/>
      <c r="AC470" s="129"/>
      <c r="AD470" s="129"/>
      <c r="AE470" s="129"/>
    </row>
    <row r="471" spans="1:3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312"/>
      <c r="T471" s="312"/>
      <c r="U471" s="312"/>
      <c r="V471" s="312"/>
      <c r="W471" s="312"/>
      <c r="X471" s="312"/>
      <c r="Y471" s="129"/>
      <c r="Z471" s="129"/>
      <c r="AA471" s="129"/>
      <c r="AB471" s="129"/>
      <c r="AC471" s="129"/>
      <c r="AD471" s="129"/>
      <c r="AE471" s="129"/>
    </row>
    <row r="472" spans="1:31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312"/>
      <c r="T472" s="312"/>
      <c r="U472" s="312"/>
      <c r="V472" s="312"/>
      <c r="W472" s="312"/>
      <c r="X472" s="312"/>
      <c r="Y472" s="129"/>
      <c r="Z472" s="129"/>
      <c r="AA472" s="129"/>
      <c r="AB472" s="129"/>
      <c r="AC472" s="129"/>
      <c r="AD472" s="129"/>
      <c r="AE472" s="129"/>
    </row>
    <row r="473" spans="1:31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312"/>
      <c r="T473" s="312"/>
      <c r="U473" s="312"/>
      <c r="V473" s="312"/>
      <c r="W473" s="312"/>
      <c r="X473" s="312"/>
      <c r="Y473" s="129"/>
      <c r="Z473" s="129"/>
      <c r="AA473" s="129"/>
      <c r="AB473" s="129"/>
      <c r="AC473" s="129"/>
      <c r="AD473" s="129"/>
      <c r="AE473" s="129"/>
    </row>
    <row r="474" spans="1:31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312"/>
      <c r="T474" s="312"/>
      <c r="U474" s="312"/>
      <c r="V474" s="312"/>
      <c r="W474" s="312"/>
      <c r="X474" s="312"/>
      <c r="Y474" s="129"/>
      <c r="Z474" s="129"/>
      <c r="AA474" s="129"/>
      <c r="AB474" s="129"/>
      <c r="AC474" s="129"/>
      <c r="AD474" s="129"/>
      <c r="AE474" s="129"/>
    </row>
    <row r="475" spans="1:31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312"/>
      <c r="T475" s="312"/>
      <c r="U475" s="312"/>
      <c r="V475" s="312"/>
      <c r="W475" s="312"/>
      <c r="X475" s="312"/>
      <c r="Y475" s="129"/>
      <c r="Z475" s="129"/>
      <c r="AA475" s="129"/>
      <c r="AB475" s="129"/>
      <c r="AC475" s="129"/>
      <c r="AD475" s="129"/>
      <c r="AE475" s="129"/>
    </row>
    <row r="476" spans="1:31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312"/>
      <c r="T476" s="312"/>
      <c r="U476" s="312"/>
      <c r="V476" s="312"/>
      <c r="W476" s="312"/>
      <c r="X476" s="312"/>
      <c r="Y476" s="129"/>
      <c r="Z476" s="129"/>
      <c r="AA476" s="129"/>
      <c r="AB476" s="129"/>
      <c r="AC476" s="129"/>
      <c r="AD476" s="129"/>
      <c r="AE476" s="129"/>
    </row>
    <row r="477" spans="1:31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312"/>
      <c r="T477" s="312"/>
      <c r="U477" s="312"/>
      <c r="V477" s="312"/>
      <c r="W477" s="312"/>
      <c r="X477" s="312"/>
      <c r="Y477" s="129"/>
      <c r="Z477" s="129"/>
      <c r="AA477" s="129"/>
      <c r="AB477" s="129"/>
      <c r="AC477" s="129"/>
      <c r="AD477" s="129"/>
      <c r="AE477" s="129"/>
    </row>
    <row r="478" spans="1:31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312"/>
      <c r="T478" s="312"/>
      <c r="U478" s="312"/>
      <c r="V478" s="312"/>
      <c r="W478" s="312"/>
      <c r="X478" s="312"/>
      <c r="Y478" s="129"/>
      <c r="Z478" s="129"/>
      <c r="AA478" s="129"/>
      <c r="AB478" s="129"/>
      <c r="AC478" s="129"/>
      <c r="AD478" s="129"/>
      <c r="AE478" s="129"/>
    </row>
    <row r="479" spans="1:31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312"/>
      <c r="T479" s="312"/>
      <c r="U479" s="312"/>
      <c r="V479" s="312"/>
      <c r="W479" s="312"/>
      <c r="X479" s="312"/>
      <c r="Y479" s="129"/>
      <c r="Z479" s="129"/>
      <c r="AA479" s="129"/>
      <c r="AB479" s="129"/>
      <c r="AC479" s="129"/>
      <c r="AD479" s="129"/>
      <c r="AE479" s="129"/>
    </row>
    <row r="480" spans="1:31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312"/>
      <c r="T480" s="312"/>
      <c r="U480" s="312"/>
      <c r="V480" s="312"/>
      <c r="W480" s="312"/>
      <c r="X480" s="312"/>
      <c r="Y480" s="129"/>
      <c r="Z480" s="129"/>
      <c r="AA480" s="129"/>
      <c r="AB480" s="129"/>
      <c r="AC480" s="129"/>
      <c r="AD480" s="129"/>
      <c r="AE480" s="129"/>
    </row>
    <row r="481" spans="1:3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312"/>
      <c r="T481" s="312"/>
      <c r="U481" s="312"/>
      <c r="V481" s="312"/>
      <c r="W481" s="312"/>
      <c r="X481" s="312"/>
      <c r="Y481" s="129"/>
      <c r="Z481" s="129"/>
      <c r="AA481" s="129"/>
      <c r="AB481" s="129"/>
      <c r="AC481" s="129"/>
      <c r="AD481" s="129"/>
      <c r="AE481" s="129"/>
    </row>
    <row r="482" spans="1:31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312"/>
      <c r="T482" s="312"/>
      <c r="U482" s="312"/>
      <c r="V482" s="312"/>
      <c r="W482" s="312"/>
      <c r="X482" s="312"/>
      <c r="Y482" s="129"/>
      <c r="Z482" s="129"/>
      <c r="AA482" s="129"/>
      <c r="AB482" s="129"/>
      <c r="AC482" s="129"/>
      <c r="AD482" s="129"/>
      <c r="AE482" s="129"/>
    </row>
    <row r="483" spans="1:31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312"/>
      <c r="T483" s="312"/>
      <c r="U483" s="312"/>
      <c r="V483" s="312"/>
      <c r="W483" s="312"/>
      <c r="X483" s="312"/>
      <c r="Y483" s="129"/>
      <c r="Z483" s="129"/>
      <c r="AA483" s="129"/>
      <c r="AB483" s="129"/>
      <c r="AC483" s="129"/>
      <c r="AD483" s="129"/>
      <c r="AE483" s="129"/>
    </row>
    <row r="484" spans="1:31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312"/>
      <c r="T484" s="312"/>
      <c r="U484" s="312"/>
      <c r="V484" s="312"/>
      <c r="W484" s="312"/>
      <c r="X484" s="312"/>
      <c r="Y484" s="129"/>
      <c r="Z484" s="129"/>
      <c r="AA484" s="129"/>
      <c r="AB484" s="129"/>
      <c r="AC484" s="129"/>
      <c r="AD484" s="129"/>
      <c r="AE484" s="129"/>
    </row>
    <row r="485" spans="1:31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312"/>
      <c r="T485" s="312"/>
      <c r="U485" s="312"/>
      <c r="V485" s="312"/>
      <c r="W485" s="312"/>
      <c r="X485" s="312"/>
      <c r="Y485" s="129"/>
      <c r="Z485" s="129"/>
      <c r="AA485" s="129"/>
      <c r="AB485" s="129"/>
      <c r="AC485" s="129"/>
      <c r="AD485" s="129"/>
      <c r="AE485" s="129"/>
    </row>
    <row r="486" spans="1:31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312"/>
      <c r="T486" s="312"/>
      <c r="U486" s="312"/>
      <c r="V486" s="312"/>
      <c r="W486" s="312"/>
      <c r="X486" s="312"/>
      <c r="Y486" s="129"/>
      <c r="Z486" s="129"/>
      <c r="AA486" s="129"/>
      <c r="AB486" s="129"/>
      <c r="AC486" s="129"/>
      <c r="AD486" s="129"/>
      <c r="AE486" s="129"/>
    </row>
    <row r="487" spans="1:31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312"/>
      <c r="T487" s="312"/>
      <c r="U487" s="312"/>
      <c r="V487" s="312"/>
      <c r="W487" s="312"/>
      <c r="X487" s="312"/>
      <c r="Y487" s="129"/>
      <c r="Z487" s="129"/>
      <c r="AA487" s="129"/>
      <c r="AB487" s="129"/>
      <c r="AC487" s="129"/>
      <c r="AD487" s="129"/>
      <c r="AE487" s="129"/>
    </row>
    <row r="488" spans="1:31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312"/>
      <c r="T488" s="312"/>
      <c r="U488" s="312"/>
      <c r="V488" s="312"/>
      <c r="W488" s="312"/>
      <c r="X488" s="312"/>
      <c r="Y488" s="129"/>
      <c r="Z488" s="129"/>
      <c r="AA488" s="129"/>
      <c r="AB488" s="129"/>
      <c r="AC488" s="129"/>
      <c r="AD488" s="129"/>
      <c r="AE488" s="129"/>
    </row>
    <row r="489" spans="1:31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312"/>
      <c r="T489" s="312"/>
      <c r="U489" s="312"/>
      <c r="V489" s="312"/>
      <c r="W489" s="312"/>
      <c r="X489" s="312"/>
      <c r="Y489" s="129"/>
      <c r="Z489" s="129"/>
      <c r="AA489" s="129"/>
      <c r="AB489" s="129"/>
      <c r="AC489" s="129"/>
      <c r="AD489" s="129"/>
      <c r="AE489" s="129"/>
    </row>
    <row r="490" spans="1:31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312"/>
      <c r="T490" s="312"/>
      <c r="U490" s="312"/>
      <c r="V490" s="312"/>
      <c r="W490" s="312"/>
      <c r="X490" s="312"/>
      <c r="Y490" s="129"/>
      <c r="Z490" s="129"/>
      <c r="AA490" s="129"/>
      <c r="AB490" s="129"/>
      <c r="AC490" s="129"/>
      <c r="AD490" s="129"/>
      <c r="AE490" s="129"/>
    </row>
    <row r="491" spans="1:3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312"/>
      <c r="T491" s="312"/>
      <c r="U491" s="312"/>
      <c r="V491" s="312"/>
      <c r="W491" s="312"/>
      <c r="X491" s="312"/>
      <c r="Y491" s="129"/>
      <c r="Z491" s="129"/>
      <c r="AA491" s="129"/>
      <c r="AB491" s="129"/>
      <c r="AC491" s="129"/>
      <c r="AD491" s="129"/>
      <c r="AE491" s="129"/>
    </row>
    <row r="492" spans="1:31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312"/>
      <c r="T492" s="312"/>
      <c r="U492" s="312"/>
      <c r="V492" s="312"/>
      <c r="W492" s="312"/>
      <c r="X492" s="312"/>
      <c r="Y492" s="129"/>
      <c r="Z492" s="129"/>
      <c r="AA492" s="129"/>
      <c r="AB492" s="129"/>
      <c r="AC492" s="129"/>
      <c r="AD492" s="129"/>
      <c r="AE492" s="129"/>
    </row>
    <row r="493" spans="1:31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312"/>
      <c r="T493" s="312"/>
      <c r="U493" s="312"/>
      <c r="V493" s="312"/>
      <c r="W493" s="312"/>
      <c r="X493" s="312"/>
      <c r="Y493" s="129"/>
      <c r="Z493" s="129"/>
      <c r="AA493" s="129"/>
      <c r="AB493" s="129"/>
      <c r="AC493" s="129"/>
      <c r="AD493" s="129"/>
      <c r="AE493" s="129"/>
    </row>
    <row r="494" spans="1:31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312"/>
      <c r="T494" s="312"/>
      <c r="U494" s="312"/>
      <c r="V494" s="312"/>
      <c r="W494" s="312"/>
      <c r="X494" s="312"/>
      <c r="Y494" s="129"/>
      <c r="Z494" s="129"/>
      <c r="AA494" s="129"/>
      <c r="AB494" s="129"/>
      <c r="AC494" s="129"/>
      <c r="AD494" s="129"/>
      <c r="AE494" s="129"/>
    </row>
    <row r="495" spans="1:31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312"/>
      <c r="T495" s="312"/>
      <c r="U495" s="312"/>
      <c r="V495" s="312"/>
      <c r="W495" s="312"/>
      <c r="X495" s="312"/>
      <c r="Y495" s="129"/>
      <c r="Z495" s="129"/>
      <c r="AA495" s="129"/>
      <c r="AB495" s="129"/>
      <c r="AC495" s="129"/>
      <c r="AD495" s="129"/>
      <c r="AE495" s="129"/>
    </row>
    <row r="496" spans="1:31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312"/>
      <c r="T496" s="312"/>
      <c r="U496" s="312"/>
      <c r="V496" s="312"/>
      <c r="W496" s="312"/>
      <c r="X496" s="312"/>
      <c r="Y496" s="129"/>
      <c r="Z496" s="129"/>
      <c r="AA496" s="129"/>
      <c r="AB496" s="129"/>
      <c r="AC496" s="129"/>
      <c r="AD496" s="129"/>
      <c r="AE496" s="129"/>
    </row>
    <row r="497" spans="1:31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312"/>
      <c r="T497" s="312"/>
      <c r="U497" s="312"/>
      <c r="V497" s="312"/>
      <c r="W497" s="312"/>
      <c r="X497" s="312"/>
      <c r="Y497" s="129"/>
      <c r="Z497" s="129"/>
      <c r="AA497" s="129"/>
      <c r="AB497" s="129"/>
      <c r="AC497" s="129"/>
      <c r="AD497" s="129"/>
      <c r="AE497" s="129"/>
    </row>
    <row r="498" spans="1:31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312"/>
      <c r="T498" s="312"/>
      <c r="U498" s="312"/>
      <c r="V498" s="312"/>
      <c r="W498" s="312"/>
      <c r="X498" s="312"/>
      <c r="Y498" s="129"/>
      <c r="Z498" s="129"/>
      <c r="AA498" s="129"/>
      <c r="AB498" s="129"/>
      <c r="AC498" s="129"/>
      <c r="AD498" s="129"/>
      <c r="AE498" s="129"/>
    </row>
    <row r="499" spans="1:31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312"/>
      <c r="T499" s="312"/>
      <c r="U499" s="312"/>
      <c r="V499" s="312"/>
      <c r="W499" s="312"/>
      <c r="X499" s="312"/>
      <c r="Y499" s="129"/>
      <c r="Z499" s="129"/>
      <c r="AA499" s="129"/>
      <c r="AB499" s="129"/>
      <c r="AC499" s="129"/>
      <c r="AD499" s="129"/>
      <c r="AE499" s="129"/>
    </row>
    <row r="500" spans="1:31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312"/>
      <c r="T500" s="312"/>
      <c r="U500" s="312"/>
      <c r="V500" s="312"/>
      <c r="W500" s="312"/>
      <c r="X500" s="312"/>
      <c r="Y500" s="129"/>
      <c r="Z500" s="129"/>
      <c r="AA500" s="129"/>
      <c r="AB500" s="129"/>
      <c r="AC500" s="129"/>
      <c r="AD500" s="129"/>
      <c r="AE500" s="129"/>
    </row>
    <row r="501" spans="1:3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312"/>
      <c r="T501" s="312"/>
      <c r="U501" s="312"/>
      <c r="V501" s="312"/>
      <c r="W501" s="312"/>
      <c r="X501" s="312"/>
      <c r="Y501" s="129"/>
      <c r="Z501" s="129"/>
      <c r="AA501" s="129"/>
      <c r="AB501" s="129"/>
      <c r="AC501" s="129"/>
      <c r="AD501" s="129"/>
      <c r="AE501" s="129"/>
    </row>
    <row r="502" spans="1:31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312"/>
      <c r="T502" s="312"/>
      <c r="U502" s="312"/>
      <c r="V502" s="312"/>
      <c r="W502" s="312"/>
      <c r="X502" s="312"/>
      <c r="Y502" s="129"/>
      <c r="Z502" s="129"/>
      <c r="AA502" s="129"/>
      <c r="AB502" s="129"/>
      <c r="AC502" s="129"/>
      <c r="AD502" s="129"/>
      <c r="AE502" s="129"/>
    </row>
    <row r="503" spans="1:31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312"/>
      <c r="T503" s="312"/>
      <c r="U503" s="312"/>
      <c r="V503" s="312"/>
      <c r="W503" s="312"/>
      <c r="X503" s="312"/>
      <c r="Y503" s="129"/>
      <c r="Z503" s="129"/>
      <c r="AA503" s="129"/>
      <c r="AB503" s="129"/>
      <c r="AC503" s="129"/>
      <c r="AD503" s="129"/>
      <c r="AE503" s="129"/>
    </row>
    <row r="504" spans="1:31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312"/>
      <c r="T504" s="312"/>
      <c r="U504" s="312"/>
      <c r="V504" s="312"/>
      <c r="W504" s="312"/>
      <c r="X504" s="312"/>
      <c r="Y504" s="129"/>
      <c r="Z504" s="129"/>
      <c r="AA504" s="129"/>
      <c r="AB504" s="129"/>
      <c r="AC504" s="129"/>
      <c r="AD504" s="129"/>
      <c r="AE504" s="129"/>
    </row>
    <row r="505" spans="1:31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312"/>
      <c r="T505" s="312"/>
      <c r="U505" s="312"/>
      <c r="V505" s="312"/>
      <c r="W505" s="312"/>
      <c r="X505" s="312"/>
      <c r="Y505" s="129"/>
      <c r="Z505" s="129"/>
      <c r="AA505" s="129"/>
      <c r="AB505" s="129"/>
      <c r="AC505" s="129"/>
      <c r="AD505" s="129"/>
      <c r="AE505" s="129"/>
    </row>
    <row r="506" spans="1:31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312"/>
      <c r="T506" s="312"/>
      <c r="U506" s="312"/>
      <c r="V506" s="312"/>
      <c r="W506" s="312"/>
      <c r="X506" s="312"/>
      <c r="Y506" s="129"/>
      <c r="Z506" s="129"/>
      <c r="AA506" s="129"/>
      <c r="AB506" s="129"/>
      <c r="AC506" s="129"/>
      <c r="AD506" s="129"/>
      <c r="AE506" s="129"/>
    </row>
    <row r="507" spans="1:31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312"/>
      <c r="T507" s="312"/>
      <c r="U507" s="312"/>
      <c r="V507" s="312"/>
      <c r="W507" s="312"/>
      <c r="X507" s="312"/>
      <c r="Y507" s="129"/>
      <c r="Z507" s="129"/>
      <c r="AA507" s="129"/>
      <c r="AB507" s="129"/>
      <c r="AC507" s="129"/>
      <c r="AD507" s="129"/>
      <c r="AE507" s="129"/>
    </row>
    <row r="508" spans="1:31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312"/>
      <c r="T508" s="312"/>
      <c r="U508" s="312"/>
      <c r="V508" s="312"/>
      <c r="W508" s="312"/>
      <c r="X508" s="312"/>
      <c r="Y508" s="129"/>
      <c r="Z508" s="129"/>
      <c r="AA508" s="129"/>
      <c r="AB508" s="129"/>
      <c r="AC508" s="129"/>
      <c r="AD508" s="129"/>
      <c r="AE508" s="129"/>
    </row>
    <row r="509" spans="1:31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312"/>
      <c r="T509" s="312"/>
      <c r="U509" s="312"/>
      <c r="V509" s="312"/>
      <c r="W509" s="312"/>
      <c r="X509" s="312"/>
      <c r="Y509" s="129"/>
      <c r="Z509" s="129"/>
      <c r="AA509" s="129"/>
      <c r="AB509" s="129"/>
      <c r="AC509" s="129"/>
      <c r="AD509" s="129"/>
      <c r="AE509" s="129"/>
    </row>
    <row r="510" spans="1:31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312"/>
      <c r="T510" s="312"/>
      <c r="U510" s="312"/>
      <c r="V510" s="312"/>
      <c r="W510" s="312"/>
      <c r="X510" s="312"/>
      <c r="Y510" s="129"/>
      <c r="Z510" s="129"/>
      <c r="AA510" s="129"/>
      <c r="AB510" s="129"/>
      <c r="AC510" s="129"/>
      <c r="AD510" s="129"/>
      <c r="AE510" s="129"/>
    </row>
    <row r="511" spans="1:3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312"/>
      <c r="T511" s="312"/>
      <c r="U511" s="312"/>
      <c r="V511" s="312"/>
      <c r="W511" s="312"/>
      <c r="X511" s="312"/>
      <c r="Y511" s="129"/>
      <c r="Z511" s="129"/>
      <c r="AA511" s="129"/>
      <c r="AB511" s="129"/>
      <c r="AC511" s="129"/>
      <c r="AD511" s="129"/>
      <c r="AE511" s="129"/>
    </row>
    <row r="512" spans="1:31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312"/>
      <c r="T512" s="312"/>
      <c r="U512" s="312"/>
      <c r="V512" s="312"/>
      <c r="W512" s="312"/>
      <c r="X512" s="312"/>
      <c r="Y512" s="129"/>
      <c r="Z512" s="129"/>
      <c r="AA512" s="129"/>
      <c r="AB512" s="129"/>
      <c r="AC512" s="129"/>
      <c r="AD512" s="129"/>
      <c r="AE512" s="129"/>
    </row>
    <row r="513" spans="1:31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312"/>
      <c r="T513" s="312"/>
      <c r="U513" s="312"/>
      <c r="V513" s="312"/>
      <c r="W513" s="312"/>
      <c r="X513" s="312"/>
      <c r="Y513" s="129"/>
      <c r="Z513" s="129"/>
      <c r="AA513" s="129"/>
      <c r="AB513" s="129"/>
      <c r="AC513" s="129"/>
      <c r="AD513" s="129"/>
      <c r="AE513" s="129"/>
    </row>
    <row r="514" spans="1:31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312"/>
      <c r="T514" s="312"/>
      <c r="U514" s="312"/>
      <c r="V514" s="312"/>
      <c r="W514" s="312"/>
      <c r="X514" s="312"/>
      <c r="Y514" s="129"/>
      <c r="Z514" s="129"/>
      <c r="AA514" s="129"/>
      <c r="AB514" s="129"/>
      <c r="AC514" s="129"/>
      <c r="AD514" s="129"/>
      <c r="AE514" s="129"/>
    </row>
    <row r="515" spans="1:31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312"/>
      <c r="T515" s="312"/>
      <c r="U515" s="312"/>
      <c r="V515" s="312"/>
      <c r="W515" s="312"/>
      <c r="X515" s="312"/>
      <c r="Y515" s="129"/>
      <c r="Z515" s="129"/>
      <c r="AA515" s="129"/>
      <c r="AB515" s="129"/>
      <c r="AC515" s="129"/>
      <c r="AD515" s="129"/>
      <c r="AE515" s="129"/>
    </row>
    <row r="516" spans="1:31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312"/>
      <c r="T516" s="312"/>
      <c r="U516" s="312"/>
      <c r="V516" s="312"/>
      <c r="W516" s="312"/>
      <c r="X516" s="312"/>
      <c r="Y516" s="129"/>
      <c r="Z516" s="129"/>
      <c r="AA516" s="129"/>
      <c r="AB516" s="129"/>
      <c r="AC516" s="129"/>
      <c r="AD516" s="129"/>
      <c r="AE516" s="129"/>
    </row>
    <row r="517" spans="1:31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312"/>
      <c r="T517" s="312"/>
      <c r="U517" s="312"/>
      <c r="V517" s="312"/>
      <c r="W517" s="312"/>
      <c r="X517" s="312"/>
      <c r="Y517" s="129"/>
      <c r="Z517" s="129"/>
      <c r="AA517" s="129"/>
      <c r="AB517" s="129"/>
      <c r="AC517" s="129"/>
      <c r="AD517" s="129"/>
      <c r="AE517" s="129"/>
    </row>
    <row r="518" spans="1:31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312"/>
      <c r="T518" s="312"/>
      <c r="U518" s="312"/>
      <c r="V518" s="312"/>
      <c r="W518" s="312"/>
      <c r="X518" s="312"/>
      <c r="Y518" s="129"/>
      <c r="Z518" s="129"/>
      <c r="AA518" s="129"/>
      <c r="AB518" s="129"/>
      <c r="AC518" s="129"/>
      <c r="AD518" s="129"/>
      <c r="AE518" s="129"/>
    </row>
    <row r="519" spans="1:31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312"/>
      <c r="T519" s="312"/>
      <c r="U519" s="312"/>
      <c r="V519" s="312"/>
      <c r="W519" s="312"/>
      <c r="X519" s="312"/>
      <c r="Y519" s="129"/>
      <c r="Z519" s="129"/>
      <c r="AA519" s="129"/>
      <c r="AB519" s="129"/>
      <c r="AC519" s="129"/>
      <c r="AD519" s="129"/>
      <c r="AE519" s="129"/>
    </row>
    <row r="520" spans="1:31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312"/>
      <c r="T520" s="312"/>
      <c r="U520" s="312"/>
      <c r="V520" s="312"/>
      <c r="W520" s="312"/>
      <c r="X520" s="312"/>
      <c r="Y520" s="129"/>
      <c r="Z520" s="129"/>
      <c r="AA520" s="129"/>
      <c r="AB520" s="129"/>
      <c r="AC520" s="129"/>
      <c r="AD520" s="129"/>
      <c r="AE520" s="129"/>
    </row>
    <row r="521" spans="1:3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312"/>
      <c r="T521" s="312"/>
      <c r="U521" s="312"/>
      <c r="V521" s="312"/>
      <c r="W521" s="312"/>
      <c r="X521" s="312"/>
      <c r="Y521" s="129"/>
      <c r="Z521" s="129"/>
      <c r="AA521" s="129"/>
      <c r="AB521" s="129"/>
      <c r="AC521" s="129"/>
      <c r="AD521" s="129"/>
      <c r="AE521" s="129"/>
    </row>
    <row r="522" spans="1:31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312"/>
      <c r="T522" s="312"/>
      <c r="U522" s="312"/>
      <c r="V522" s="312"/>
      <c r="W522" s="312"/>
      <c r="X522" s="312"/>
      <c r="Y522" s="129"/>
      <c r="Z522" s="129"/>
      <c r="AA522" s="129"/>
      <c r="AB522" s="129"/>
      <c r="AC522" s="129"/>
      <c r="AD522" s="129"/>
      <c r="AE522" s="129"/>
    </row>
    <row r="523" spans="1:31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312"/>
      <c r="T523" s="312"/>
      <c r="U523" s="312"/>
      <c r="V523" s="312"/>
      <c r="W523" s="312"/>
      <c r="X523" s="312"/>
      <c r="Y523" s="129"/>
      <c r="Z523" s="129"/>
      <c r="AA523" s="129"/>
      <c r="AB523" s="129"/>
      <c r="AC523" s="129"/>
      <c r="AD523" s="129"/>
      <c r="AE523" s="129"/>
    </row>
    <row r="524" spans="1:31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312"/>
      <c r="T524" s="312"/>
      <c r="U524" s="312"/>
      <c r="V524" s="312"/>
      <c r="W524" s="312"/>
      <c r="X524" s="312"/>
      <c r="Y524" s="129"/>
      <c r="Z524" s="129"/>
      <c r="AA524" s="129"/>
      <c r="AB524" s="129"/>
      <c r="AC524" s="129"/>
      <c r="AD524" s="129"/>
      <c r="AE524" s="129"/>
    </row>
    <row r="525" spans="1:31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312"/>
      <c r="T525" s="312"/>
      <c r="U525" s="312"/>
      <c r="V525" s="312"/>
      <c r="W525" s="312"/>
      <c r="X525" s="312"/>
      <c r="Y525" s="129"/>
      <c r="Z525" s="129"/>
      <c r="AA525" s="129"/>
      <c r="AB525" s="129"/>
      <c r="AC525" s="129"/>
      <c r="AD525" s="129"/>
      <c r="AE525" s="129"/>
    </row>
    <row r="526" spans="1:31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312"/>
      <c r="T526" s="312"/>
      <c r="U526" s="312"/>
      <c r="V526" s="312"/>
      <c r="W526" s="312"/>
      <c r="X526" s="312"/>
      <c r="Y526" s="129"/>
      <c r="Z526" s="129"/>
      <c r="AA526" s="129"/>
      <c r="AB526" s="129"/>
      <c r="AC526" s="129"/>
      <c r="AD526" s="129"/>
      <c r="AE526" s="129"/>
    </row>
    <row r="527" spans="1:31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312"/>
      <c r="T527" s="312"/>
      <c r="U527" s="312"/>
      <c r="V527" s="312"/>
      <c r="W527" s="312"/>
      <c r="X527" s="312"/>
      <c r="Y527" s="129"/>
      <c r="Z527" s="129"/>
      <c r="AA527" s="129"/>
      <c r="AB527" s="129"/>
      <c r="AC527" s="129"/>
      <c r="AD527" s="129"/>
      <c r="AE527" s="129"/>
    </row>
    <row r="528" spans="1:31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312"/>
      <c r="T528" s="312"/>
      <c r="U528" s="312"/>
      <c r="V528" s="312"/>
      <c r="W528" s="312"/>
      <c r="X528" s="312"/>
      <c r="Y528" s="129"/>
      <c r="Z528" s="129"/>
      <c r="AA528" s="129"/>
      <c r="AB528" s="129"/>
      <c r="AC528" s="129"/>
      <c r="AD528" s="129"/>
      <c r="AE528" s="129"/>
    </row>
    <row r="529" spans="1:31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312"/>
      <c r="T529" s="312"/>
      <c r="U529" s="312"/>
      <c r="V529" s="312"/>
      <c r="W529" s="312"/>
      <c r="X529" s="312"/>
      <c r="Y529" s="129"/>
      <c r="Z529" s="129"/>
      <c r="AA529" s="129"/>
      <c r="AB529" s="129"/>
      <c r="AC529" s="129"/>
      <c r="AD529" s="129"/>
      <c r="AE529" s="129"/>
    </row>
    <row r="530" spans="1:31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312"/>
      <c r="T530" s="312"/>
      <c r="U530" s="312"/>
      <c r="V530" s="312"/>
      <c r="W530" s="312"/>
      <c r="X530" s="312"/>
      <c r="Y530" s="129"/>
      <c r="Z530" s="129"/>
      <c r="AA530" s="129"/>
      <c r="AB530" s="129"/>
      <c r="AC530" s="129"/>
      <c r="AD530" s="129"/>
      <c r="AE530" s="129"/>
    </row>
    <row r="531" spans="1: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312"/>
      <c r="T531" s="312"/>
      <c r="U531" s="312"/>
      <c r="V531" s="312"/>
      <c r="W531" s="312"/>
      <c r="X531" s="312"/>
      <c r="Y531" s="129"/>
      <c r="Z531" s="129"/>
      <c r="AA531" s="129"/>
      <c r="AB531" s="129"/>
      <c r="AC531" s="129"/>
      <c r="AD531" s="129"/>
      <c r="AE531" s="129"/>
    </row>
    <row r="532" spans="1:31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312"/>
      <c r="T532" s="312"/>
      <c r="U532" s="312"/>
      <c r="V532" s="312"/>
      <c r="W532" s="312"/>
      <c r="X532" s="312"/>
      <c r="Y532" s="129"/>
      <c r="Z532" s="129"/>
      <c r="AA532" s="129"/>
      <c r="AB532" s="129"/>
      <c r="AC532" s="129"/>
      <c r="AD532" s="129"/>
      <c r="AE532" s="129"/>
    </row>
    <row r="533" spans="1:31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312"/>
      <c r="T533" s="312"/>
      <c r="U533" s="312"/>
      <c r="V533" s="312"/>
      <c r="W533" s="312"/>
      <c r="X533" s="312"/>
      <c r="Y533" s="129"/>
      <c r="Z533" s="129"/>
      <c r="AA533" s="129"/>
      <c r="AB533" s="129"/>
      <c r="AC533" s="129"/>
      <c r="AD533" s="129"/>
      <c r="AE533" s="129"/>
    </row>
    <row r="534" spans="1:31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312"/>
      <c r="T534" s="312"/>
      <c r="U534" s="312"/>
      <c r="V534" s="312"/>
      <c r="W534" s="312"/>
      <c r="X534" s="312"/>
      <c r="Y534" s="129"/>
      <c r="Z534" s="129"/>
      <c r="AA534" s="129"/>
      <c r="AB534" s="129"/>
      <c r="AC534" s="129"/>
      <c r="AD534" s="129"/>
      <c r="AE534" s="129"/>
    </row>
    <row r="535" spans="1:31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312"/>
      <c r="T535" s="312"/>
      <c r="U535" s="312"/>
      <c r="V535" s="312"/>
      <c r="W535" s="312"/>
      <c r="X535" s="312"/>
      <c r="Y535" s="129"/>
      <c r="Z535" s="129"/>
      <c r="AA535" s="129"/>
      <c r="AB535" s="129"/>
      <c r="AC535" s="129"/>
      <c r="AD535" s="129"/>
      <c r="AE535" s="129"/>
    </row>
    <row r="536" spans="1:31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312"/>
      <c r="T536" s="312"/>
      <c r="U536" s="312"/>
      <c r="V536" s="312"/>
      <c r="W536" s="312"/>
      <c r="X536" s="312"/>
      <c r="Y536" s="129"/>
      <c r="Z536" s="129"/>
      <c r="AA536" s="129"/>
      <c r="AB536" s="129"/>
      <c r="AC536" s="129"/>
      <c r="AD536" s="129"/>
      <c r="AE536" s="129"/>
    </row>
    <row r="537" spans="1:31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312"/>
      <c r="T537" s="312"/>
      <c r="U537" s="312"/>
      <c r="V537" s="312"/>
      <c r="W537" s="312"/>
      <c r="X537" s="312"/>
      <c r="Y537" s="129"/>
      <c r="Z537" s="129"/>
      <c r="AA537" s="129"/>
      <c r="AB537" s="129"/>
      <c r="AC537" s="129"/>
      <c r="AD537" s="129"/>
      <c r="AE537" s="129"/>
    </row>
    <row r="538" spans="1:31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312"/>
      <c r="T538" s="312"/>
      <c r="U538" s="312"/>
      <c r="V538" s="312"/>
      <c r="W538" s="312"/>
      <c r="X538" s="312"/>
      <c r="Y538" s="129"/>
      <c r="Z538" s="129"/>
      <c r="AA538" s="129"/>
      <c r="AB538" s="129"/>
      <c r="AC538" s="129"/>
      <c r="AD538" s="129"/>
      <c r="AE538" s="129"/>
    </row>
    <row r="539" spans="1:31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312"/>
      <c r="T539" s="312"/>
      <c r="U539" s="312"/>
      <c r="V539" s="312"/>
      <c r="W539" s="312"/>
      <c r="X539" s="312"/>
      <c r="Y539" s="129"/>
      <c r="Z539" s="129"/>
      <c r="AA539" s="129"/>
      <c r="AB539" s="129"/>
      <c r="AC539" s="129"/>
      <c r="AD539" s="129"/>
      <c r="AE539" s="129"/>
    </row>
    <row r="540" spans="1:31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312"/>
      <c r="T540" s="312"/>
      <c r="U540" s="312"/>
      <c r="V540" s="312"/>
      <c r="W540" s="312"/>
      <c r="X540" s="312"/>
      <c r="Y540" s="129"/>
      <c r="Z540" s="129"/>
      <c r="AA540" s="129"/>
      <c r="AB540" s="129"/>
      <c r="AC540" s="129"/>
      <c r="AD540" s="129"/>
      <c r="AE540" s="129"/>
    </row>
    <row r="541" spans="1:3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312"/>
      <c r="T541" s="312"/>
      <c r="U541" s="312"/>
      <c r="V541" s="312"/>
      <c r="W541" s="312"/>
      <c r="X541" s="312"/>
      <c r="Y541" s="129"/>
      <c r="Z541" s="129"/>
      <c r="AA541" s="129"/>
      <c r="AB541" s="129"/>
      <c r="AC541" s="129"/>
      <c r="AD541" s="129"/>
      <c r="AE541" s="129"/>
    </row>
    <row r="542" spans="1:31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312"/>
      <c r="T542" s="312"/>
      <c r="U542" s="312"/>
      <c r="V542" s="312"/>
      <c r="W542" s="312"/>
      <c r="X542" s="312"/>
      <c r="Y542" s="129"/>
      <c r="Z542" s="129"/>
      <c r="AA542" s="129"/>
      <c r="AB542" s="129"/>
      <c r="AC542" s="129"/>
      <c r="AD542" s="129"/>
      <c r="AE542" s="129"/>
    </row>
    <row r="543" spans="1:31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312"/>
      <c r="T543" s="312"/>
      <c r="U543" s="312"/>
      <c r="V543" s="312"/>
      <c r="W543" s="312"/>
      <c r="X543" s="312"/>
      <c r="Y543" s="129"/>
      <c r="Z543" s="129"/>
      <c r="AA543" s="129"/>
      <c r="AB543" s="129"/>
      <c r="AC543" s="129"/>
      <c r="AD543" s="129"/>
      <c r="AE543" s="129"/>
    </row>
    <row r="544" spans="1:31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312"/>
      <c r="T544" s="312"/>
      <c r="U544" s="312"/>
      <c r="V544" s="312"/>
      <c r="W544" s="312"/>
      <c r="X544" s="312"/>
      <c r="Y544" s="129"/>
      <c r="Z544" s="129"/>
      <c r="AA544" s="129"/>
      <c r="AB544" s="129"/>
      <c r="AC544" s="129"/>
      <c r="AD544" s="129"/>
      <c r="AE544" s="129"/>
    </row>
    <row r="545" spans="1:31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312"/>
      <c r="T545" s="312"/>
      <c r="U545" s="312"/>
      <c r="V545" s="312"/>
      <c r="W545" s="312"/>
      <c r="X545" s="312"/>
      <c r="Y545" s="129"/>
      <c r="Z545" s="129"/>
      <c r="AA545" s="129"/>
      <c r="AB545" s="129"/>
      <c r="AC545" s="129"/>
      <c r="AD545" s="129"/>
      <c r="AE545" s="129"/>
    </row>
    <row r="546" spans="1:31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312"/>
      <c r="T546" s="312"/>
      <c r="U546" s="312"/>
      <c r="V546" s="312"/>
      <c r="W546" s="312"/>
      <c r="X546" s="312"/>
      <c r="Y546" s="129"/>
      <c r="Z546" s="129"/>
      <c r="AA546" s="129"/>
      <c r="AB546" s="129"/>
      <c r="AC546" s="129"/>
      <c r="AD546" s="129"/>
      <c r="AE546" s="129"/>
    </row>
    <row r="547" spans="1:31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312"/>
      <c r="T547" s="312"/>
      <c r="U547" s="312"/>
      <c r="V547" s="312"/>
      <c r="W547" s="312"/>
      <c r="X547" s="312"/>
      <c r="Y547" s="129"/>
      <c r="Z547" s="129"/>
      <c r="AA547" s="129"/>
      <c r="AB547" s="129"/>
      <c r="AC547" s="129"/>
      <c r="AD547" s="129"/>
      <c r="AE547" s="129"/>
    </row>
    <row r="548" spans="1:31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312"/>
      <c r="T548" s="312"/>
      <c r="U548" s="312"/>
      <c r="V548" s="312"/>
      <c r="W548" s="312"/>
      <c r="X548" s="312"/>
      <c r="Y548" s="129"/>
      <c r="Z548" s="129"/>
      <c r="AA548" s="129"/>
      <c r="AB548" s="129"/>
      <c r="AC548" s="129"/>
      <c r="AD548" s="129"/>
      <c r="AE548" s="129"/>
    </row>
    <row r="549" spans="1:31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312"/>
      <c r="T549" s="312"/>
      <c r="U549" s="312"/>
      <c r="V549" s="312"/>
      <c r="W549" s="312"/>
      <c r="X549" s="312"/>
      <c r="Y549" s="129"/>
      <c r="Z549" s="129"/>
      <c r="AA549" s="129"/>
      <c r="AB549" s="129"/>
      <c r="AC549" s="129"/>
      <c r="AD549" s="129"/>
      <c r="AE549" s="129"/>
    </row>
    <row r="550" spans="1:31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312"/>
      <c r="T550" s="312"/>
      <c r="U550" s="312"/>
      <c r="V550" s="312"/>
      <c r="W550" s="312"/>
      <c r="X550" s="312"/>
      <c r="Y550" s="129"/>
      <c r="Z550" s="129"/>
      <c r="AA550" s="129"/>
      <c r="AB550" s="129"/>
      <c r="AC550" s="129"/>
      <c r="AD550" s="129"/>
      <c r="AE550" s="129"/>
    </row>
    <row r="551" spans="1:3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312"/>
      <c r="T551" s="312"/>
      <c r="U551" s="312"/>
      <c r="V551" s="312"/>
      <c r="W551" s="312"/>
      <c r="X551" s="312"/>
      <c r="Y551" s="129"/>
      <c r="Z551" s="129"/>
      <c r="AA551" s="129"/>
      <c r="AB551" s="129"/>
      <c r="AC551" s="129"/>
      <c r="AD551" s="129"/>
      <c r="AE551" s="129"/>
    </row>
    <row r="552" spans="1:31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312"/>
      <c r="T552" s="312"/>
      <c r="U552" s="312"/>
      <c r="V552" s="312"/>
      <c r="W552" s="312"/>
      <c r="X552" s="312"/>
      <c r="Y552" s="129"/>
      <c r="Z552" s="129"/>
      <c r="AA552" s="129"/>
      <c r="AB552" s="129"/>
      <c r="AC552" s="129"/>
      <c r="AD552" s="129"/>
      <c r="AE552" s="129"/>
    </row>
    <row r="553" spans="1:31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312"/>
      <c r="T553" s="312"/>
      <c r="U553" s="312"/>
      <c r="V553" s="312"/>
      <c r="W553" s="312"/>
      <c r="X553" s="312"/>
      <c r="Y553" s="129"/>
      <c r="Z553" s="129"/>
      <c r="AA553" s="129"/>
      <c r="AB553" s="129"/>
      <c r="AC553" s="129"/>
      <c r="AD553" s="129"/>
      <c r="AE553" s="129"/>
    </row>
    <row r="554" spans="1:31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312"/>
      <c r="T554" s="312"/>
      <c r="U554" s="312"/>
      <c r="V554" s="312"/>
      <c r="W554" s="312"/>
      <c r="X554" s="312"/>
      <c r="Y554" s="129"/>
      <c r="Z554" s="129"/>
      <c r="AA554" s="129"/>
      <c r="AB554" s="129"/>
      <c r="AC554" s="129"/>
      <c r="AD554" s="129"/>
      <c r="AE554" s="129"/>
    </row>
    <row r="555" spans="1:31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312"/>
      <c r="T555" s="312"/>
      <c r="U555" s="312"/>
      <c r="V555" s="312"/>
      <c r="W555" s="312"/>
      <c r="X555" s="312"/>
      <c r="Y555" s="129"/>
      <c r="Z555" s="129"/>
      <c r="AA555" s="129"/>
      <c r="AB555" s="129"/>
      <c r="AC555" s="129"/>
      <c r="AD555" s="129"/>
      <c r="AE555" s="129"/>
    </row>
    <row r="556" spans="1:31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312"/>
      <c r="T556" s="312"/>
      <c r="U556" s="312"/>
      <c r="V556" s="312"/>
      <c r="W556" s="312"/>
      <c r="X556" s="312"/>
      <c r="Y556" s="129"/>
      <c r="Z556" s="129"/>
      <c r="AA556" s="129"/>
      <c r="AB556" s="129"/>
      <c r="AC556" s="129"/>
      <c r="AD556" s="129"/>
      <c r="AE556" s="129"/>
    </row>
    <row r="557" spans="1:31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312"/>
      <c r="T557" s="312"/>
      <c r="U557" s="312"/>
      <c r="V557" s="312"/>
      <c r="W557" s="312"/>
      <c r="X557" s="312"/>
      <c r="Y557" s="129"/>
      <c r="Z557" s="129"/>
      <c r="AA557" s="129"/>
      <c r="AB557" s="129"/>
      <c r="AC557" s="129"/>
      <c r="AD557" s="129"/>
      <c r="AE557" s="129"/>
    </row>
    <row r="558" spans="1:31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312"/>
      <c r="T558" s="312"/>
      <c r="U558" s="312"/>
      <c r="V558" s="312"/>
      <c r="W558" s="312"/>
      <c r="X558" s="312"/>
      <c r="Y558" s="129"/>
      <c r="Z558" s="129"/>
      <c r="AA558" s="129"/>
      <c r="AB558" s="129"/>
      <c r="AC558" s="129"/>
      <c r="AD558" s="129"/>
      <c r="AE558" s="129"/>
    </row>
    <row r="559" spans="1:31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312"/>
      <c r="T559" s="312"/>
      <c r="U559" s="312"/>
      <c r="V559" s="312"/>
      <c r="W559" s="312"/>
      <c r="X559" s="312"/>
      <c r="Y559" s="129"/>
      <c r="Z559" s="129"/>
      <c r="AA559" s="129"/>
      <c r="AB559" s="129"/>
      <c r="AC559" s="129"/>
      <c r="AD559" s="129"/>
      <c r="AE559" s="129"/>
    </row>
    <row r="560" spans="1:31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312"/>
      <c r="T560" s="312"/>
      <c r="U560" s="312"/>
      <c r="V560" s="312"/>
      <c r="W560" s="312"/>
      <c r="X560" s="312"/>
      <c r="Y560" s="129"/>
      <c r="Z560" s="129"/>
      <c r="AA560" s="129"/>
      <c r="AB560" s="129"/>
      <c r="AC560" s="129"/>
      <c r="AD560" s="129"/>
      <c r="AE560" s="129"/>
    </row>
    <row r="561" spans="1:3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312"/>
      <c r="T561" s="312"/>
      <c r="U561" s="312"/>
      <c r="V561" s="312"/>
      <c r="W561" s="312"/>
      <c r="X561" s="312"/>
      <c r="Y561" s="129"/>
      <c r="Z561" s="129"/>
      <c r="AA561" s="129"/>
      <c r="AB561" s="129"/>
      <c r="AC561" s="129"/>
      <c r="AD561" s="129"/>
      <c r="AE561" s="129"/>
    </row>
    <row r="562" spans="1:31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312"/>
      <c r="T562" s="312"/>
      <c r="U562" s="312"/>
      <c r="V562" s="312"/>
      <c r="W562" s="312"/>
      <c r="X562" s="312"/>
      <c r="Y562" s="129"/>
      <c r="Z562" s="129"/>
      <c r="AA562" s="129"/>
      <c r="AB562" s="129"/>
      <c r="AC562" s="129"/>
      <c r="AD562" s="129"/>
      <c r="AE562" s="129"/>
    </row>
    <row r="563" spans="1:31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312"/>
      <c r="T563" s="312"/>
      <c r="U563" s="312"/>
      <c r="V563" s="312"/>
      <c r="W563" s="312"/>
      <c r="X563" s="312"/>
      <c r="Y563" s="129"/>
      <c r="Z563" s="129"/>
      <c r="AA563" s="129"/>
      <c r="AB563" s="129"/>
      <c r="AC563" s="129"/>
      <c r="AD563" s="129"/>
      <c r="AE563" s="129"/>
    </row>
    <row r="564" spans="1:31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312"/>
      <c r="T564" s="312"/>
      <c r="U564" s="312"/>
      <c r="V564" s="312"/>
      <c r="W564" s="312"/>
      <c r="X564" s="312"/>
      <c r="Y564" s="129"/>
      <c r="Z564" s="129"/>
      <c r="AA564" s="129"/>
      <c r="AB564" s="129"/>
      <c r="AC564" s="129"/>
      <c r="AD564" s="129"/>
      <c r="AE564" s="129"/>
    </row>
    <row r="565" spans="1:31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312"/>
      <c r="T565" s="312"/>
      <c r="U565" s="312"/>
      <c r="V565" s="312"/>
      <c r="W565" s="312"/>
      <c r="X565" s="312"/>
      <c r="Y565" s="129"/>
      <c r="Z565" s="129"/>
      <c r="AA565" s="129"/>
      <c r="AB565" s="129"/>
      <c r="AC565" s="129"/>
      <c r="AD565" s="129"/>
      <c r="AE565" s="129"/>
    </row>
    <row r="566" spans="1:31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312"/>
      <c r="T566" s="312"/>
      <c r="U566" s="312"/>
      <c r="V566" s="312"/>
      <c r="W566" s="312"/>
      <c r="X566" s="312"/>
      <c r="Y566" s="129"/>
      <c r="Z566" s="129"/>
      <c r="AA566" s="129"/>
      <c r="AB566" s="129"/>
      <c r="AC566" s="129"/>
      <c r="AD566" s="129"/>
      <c r="AE566" s="129"/>
    </row>
    <row r="567" spans="1:31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312"/>
      <c r="T567" s="312"/>
      <c r="U567" s="312"/>
      <c r="V567" s="312"/>
      <c r="W567" s="312"/>
      <c r="X567" s="312"/>
      <c r="Y567" s="129"/>
      <c r="Z567" s="129"/>
      <c r="AA567" s="129"/>
      <c r="AB567" s="129"/>
      <c r="AC567" s="129"/>
      <c r="AD567" s="129"/>
      <c r="AE567" s="129"/>
    </row>
    <row r="568" spans="1:31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312"/>
      <c r="T568" s="312"/>
      <c r="U568" s="312"/>
      <c r="V568" s="312"/>
      <c r="W568" s="312"/>
      <c r="X568" s="312"/>
      <c r="Y568" s="129"/>
      <c r="Z568" s="129"/>
      <c r="AA568" s="129"/>
      <c r="AB568" s="129"/>
      <c r="AC568" s="129"/>
      <c r="AD568" s="129"/>
      <c r="AE568" s="129"/>
    </row>
    <row r="569" spans="1:31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312"/>
      <c r="T569" s="312"/>
      <c r="U569" s="312"/>
      <c r="V569" s="312"/>
      <c r="W569" s="312"/>
      <c r="X569" s="312"/>
      <c r="Y569" s="129"/>
      <c r="Z569" s="129"/>
      <c r="AA569" s="129"/>
      <c r="AB569" s="129"/>
      <c r="AC569" s="129"/>
      <c r="AD569" s="129"/>
      <c r="AE569" s="129"/>
    </row>
    <row r="570" spans="1:31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312"/>
      <c r="T570" s="312"/>
      <c r="U570" s="312"/>
      <c r="V570" s="312"/>
      <c r="W570" s="312"/>
      <c r="X570" s="312"/>
      <c r="Y570" s="129"/>
      <c r="Z570" s="129"/>
      <c r="AA570" s="129"/>
      <c r="AB570" s="129"/>
      <c r="AC570" s="129"/>
      <c r="AD570" s="129"/>
      <c r="AE570" s="129"/>
    </row>
    <row r="571" spans="1:3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312"/>
      <c r="T571" s="312"/>
      <c r="U571" s="312"/>
      <c r="V571" s="312"/>
      <c r="W571" s="312"/>
      <c r="X571" s="312"/>
      <c r="Y571" s="129"/>
      <c r="Z571" s="129"/>
      <c r="AA571" s="129"/>
      <c r="AB571" s="129"/>
      <c r="AC571" s="129"/>
      <c r="AD571" s="129"/>
      <c r="AE571" s="129"/>
    </row>
    <row r="572" spans="1:31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312"/>
      <c r="T572" s="312"/>
      <c r="U572" s="312"/>
      <c r="V572" s="312"/>
      <c r="W572" s="312"/>
      <c r="X572" s="312"/>
      <c r="Y572" s="129"/>
      <c r="Z572" s="129"/>
      <c r="AA572" s="129"/>
      <c r="AB572" s="129"/>
      <c r="AC572" s="129"/>
      <c r="AD572" s="129"/>
      <c r="AE572" s="129"/>
    </row>
    <row r="573" spans="1:31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312"/>
      <c r="T573" s="312"/>
      <c r="U573" s="312"/>
      <c r="V573" s="312"/>
      <c r="W573" s="312"/>
      <c r="X573" s="312"/>
      <c r="Y573" s="129"/>
      <c r="Z573" s="129"/>
      <c r="AA573" s="129"/>
      <c r="AB573" s="129"/>
      <c r="AC573" s="129"/>
      <c r="AD573" s="129"/>
      <c r="AE573" s="129"/>
    </row>
    <row r="574" spans="1:31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312"/>
      <c r="T574" s="312"/>
      <c r="U574" s="312"/>
      <c r="V574" s="312"/>
      <c r="W574" s="312"/>
      <c r="X574" s="312"/>
      <c r="Y574" s="129"/>
      <c r="Z574" s="129"/>
      <c r="AA574" s="129"/>
      <c r="AB574" s="129"/>
      <c r="AC574" s="129"/>
      <c r="AD574" s="129"/>
      <c r="AE574" s="129"/>
    </row>
    <row r="575" spans="1:31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312"/>
      <c r="T575" s="312"/>
      <c r="U575" s="312"/>
      <c r="V575" s="312"/>
      <c r="W575" s="312"/>
      <c r="X575" s="312"/>
      <c r="Y575" s="129"/>
      <c r="Z575" s="129"/>
      <c r="AA575" s="129"/>
      <c r="AB575" s="129"/>
      <c r="AC575" s="129"/>
      <c r="AD575" s="129"/>
      <c r="AE575" s="129"/>
    </row>
    <row r="576" spans="1:31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312"/>
      <c r="T576" s="312"/>
      <c r="U576" s="312"/>
      <c r="V576" s="312"/>
      <c r="W576" s="312"/>
      <c r="X576" s="312"/>
      <c r="Y576" s="129"/>
      <c r="Z576" s="129"/>
      <c r="AA576" s="129"/>
      <c r="AB576" s="129"/>
      <c r="AC576" s="129"/>
      <c r="AD576" s="129"/>
      <c r="AE576" s="129"/>
    </row>
    <row r="577" spans="1:31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312"/>
      <c r="T577" s="312"/>
      <c r="U577" s="312"/>
      <c r="V577" s="312"/>
      <c r="W577" s="312"/>
      <c r="X577" s="312"/>
      <c r="Y577" s="129"/>
      <c r="Z577" s="129"/>
      <c r="AA577" s="129"/>
      <c r="AB577" s="129"/>
      <c r="AC577" s="129"/>
      <c r="AD577" s="129"/>
      <c r="AE577" s="129"/>
    </row>
    <row r="578" spans="1:31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312"/>
      <c r="T578" s="312"/>
      <c r="U578" s="312"/>
      <c r="V578" s="312"/>
      <c r="W578" s="312"/>
      <c r="X578" s="312"/>
      <c r="Y578" s="129"/>
      <c r="Z578" s="129"/>
      <c r="AA578" s="129"/>
      <c r="AB578" s="129"/>
      <c r="AC578" s="129"/>
      <c r="AD578" s="129"/>
      <c r="AE578" s="129"/>
    </row>
    <row r="579" spans="1:31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312"/>
      <c r="T579" s="312"/>
      <c r="U579" s="312"/>
      <c r="V579" s="312"/>
      <c r="W579" s="312"/>
      <c r="X579" s="312"/>
      <c r="Y579" s="129"/>
      <c r="Z579" s="129"/>
      <c r="AA579" s="129"/>
      <c r="AB579" s="129"/>
      <c r="AC579" s="129"/>
      <c r="AD579" s="129"/>
      <c r="AE579" s="129"/>
    </row>
    <row r="580" spans="1:31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312"/>
      <c r="T580" s="312"/>
      <c r="U580" s="312"/>
      <c r="V580" s="312"/>
      <c r="W580" s="312"/>
      <c r="X580" s="312"/>
      <c r="Y580" s="129"/>
      <c r="Z580" s="129"/>
      <c r="AA580" s="129"/>
      <c r="AB580" s="129"/>
      <c r="AC580" s="129"/>
      <c r="AD580" s="129"/>
      <c r="AE580" s="129"/>
    </row>
    <row r="581" spans="1:3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312"/>
      <c r="T581" s="312"/>
      <c r="U581" s="312"/>
      <c r="V581" s="312"/>
      <c r="W581" s="312"/>
      <c r="X581" s="312"/>
      <c r="Y581" s="129"/>
      <c r="Z581" s="129"/>
      <c r="AA581" s="129"/>
      <c r="AB581" s="129"/>
      <c r="AC581" s="129"/>
      <c r="AD581" s="129"/>
      <c r="AE581" s="129"/>
    </row>
    <row r="582" spans="1:31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312"/>
      <c r="T582" s="312"/>
      <c r="U582" s="312"/>
      <c r="V582" s="312"/>
      <c r="W582" s="312"/>
      <c r="X582" s="312"/>
      <c r="Y582" s="129"/>
      <c r="Z582" s="129"/>
      <c r="AA582" s="129"/>
      <c r="AB582" s="129"/>
      <c r="AC582" s="129"/>
      <c r="AD582" s="129"/>
      <c r="AE582" s="129"/>
    </row>
    <row r="583" spans="1:31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312"/>
      <c r="T583" s="312"/>
      <c r="U583" s="312"/>
      <c r="V583" s="312"/>
      <c r="W583" s="312"/>
      <c r="X583" s="312"/>
      <c r="Y583" s="129"/>
      <c r="Z583" s="129"/>
      <c r="AA583" s="129"/>
      <c r="AB583" s="129"/>
      <c r="AC583" s="129"/>
      <c r="AD583" s="129"/>
      <c r="AE583" s="129"/>
    </row>
    <row r="584" spans="1:31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312"/>
      <c r="T584" s="312"/>
      <c r="U584" s="312"/>
      <c r="V584" s="312"/>
      <c r="W584" s="312"/>
      <c r="X584" s="312"/>
      <c r="Y584" s="129"/>
      <c r="Z584" s="129"/>
      <c r="AA584" s="129"/>
      <c r="AB584" s="129"/>
      <c r="AC584" s="129"/>
      <c r="AD584" s="129"/>
      <c r="AE584" s="129"/>
    </row>
    <row r="585" spans="1:31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312"/>
      <c r="T585" s="312"/>
      <c r="U585" s="312"/>
      <c r="V585" s="312"/>
      <c r="W585" s="312"/>
      <c r="X585" s="312"/>
      <c r="Y585" s="129"/>
      <c r="Z585" s="129"/>
      <c r="AA585" s="129"/>
      <c r="AB585" s="129"/>
      <c r="AC585" s="129"/>
      <c r="AD585" s="129"/>
      <c r="AE585" s="129"/>
    </row>
    <row r="586" spans="1:31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312"/>
      <c r="T586" s="312"/>
      <c r="U586" s="312"/>
      <c r="V586" s="312"/>
      <c r="W586" s="312"/>
      <c r="X586" s="312"/>
      <c r="Y586" s="129"/>
      <c r="Z586" s="129"/>
      <c r="AA586" s="129"/>
      <c r="AB586" s="129"/>
      <c r="AC586" s="129"/>
      <c r="AD586" s="129"/>
      <c r="AE586" s="129"/>
    </row>
    <row r="587" spans="1:31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312"/>
      <c r="T587" s="312"/>
      <c r="U587" s="312"/>
      <c r="V587" s="312"/>
      <c r="W587" s="312"/>
      <c r="X587" s="312"/>
      <c r="Y587" s="129"/>
      <c r="Z587" s="129"/>
      <c r="AA587" s="129"/>
      <c r="AB587" s="129"/>
      <c r="AC587" s="129"/>
      <c r="AD587" s="129"/>
      <c r="AE587" s="129"/>
    </row>
    <row r="588" spans="1:31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312"/>
      <c r="T588" s="312"/>
      <c r="U588" s="312"/>
      <c r="V588" s="312"/>
      <c r="W588" s="312"/>
      <c r="X588" s="312"/>
      <c r="Y588" s="129"/>
      <c r="Z588" s="129"/>
      <c r="AA588" s="129"/>
      <c r="AB588" s="129"/>
      <c r="AC588" s="129"/>
      <c r="AD588" s="129"/>
      <c r="AE588" s="129"/>
    </row>
    <row r="589" spans="1:31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312"/>
      <c r="T589" s="312"/>
      <c r="U589" s="312"/>
      <c r="V589" s="312"/>
      <c r="W589" s="312"/>
      <c r="X589" s="312"/>
      <c r="Y589" s="129"/>
      <c r="Z589" s="129"/>
      <c r="AA589" s="129"/>
      <c r="AB589" s="129"/>
      <c r="AC589" s="129"/>
      <c r="AD589" s="129"/>
      <c r="AE589" s="129"/>
    </row>
    <row r="590" spans="1:31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312"/>
      <c r="T590" s="312"/>
      <c r="U590" s="312"/>
      <c r="V590" s="312"/>
      <c r="W590" s="312"/>
      <c r="X590" s="312"/>
      <c r="Y590" s="129"/>
      <c r="Z590" s="129"/>
      <c r="AA590" s="129"/>
      <c r="AB590" s="129"/>
      <c r="AC590" s="129"/>
      <c r="AD590" s="129"/>
      <c r="AE590" s="129"/>
    </row>
    <row r="591" spans="1:3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312"/>
      <c r="T591" s="312"/>
      <c r="U591" s="312"/>
      <c r="V591" s="312"/>
      <c r="W591" s="312"/>
      <c r="X591" s="312"/>
      <c r="Y591" s="129"/>
      <c r="Z591" s="129"/>
      <c r="AA591" s="129"/>
      <c r="AB591" s="129"/>
      <c r="AC591" s="129"/>
      <c r="AD591" s="129"/>
      <c r="AE591" s="129"/>
    </row>
    <row r="592" spans="1:31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312"/>
      <c r="T592" s="312"/>
      <c r="U592" s="312"/>
      <c r="V592" s="312"/>
      <c r="W592" s="312"/>
      <c r="X592" s="312"/>
      <c r="Y592" s="129"/>
      <c r="Z592" s="129"/>
      <c r="AA592" s="129"/>
      <c r="AB592" s="129"/>
      <c r="AC592" s="129"/>
      <c r="AD592" s="129"/>
      <c r="AE592" s="129"/>
    </row>
    <row r="593" spans="1:31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312"/>
      <c r="T593" s="312"/>
      <c r="U593" s="312"/>
      <c r="V593" s="312"/>
      <c r="W593" s="312"/>
      <c r="X593" s="312"/>
      <c r="Y593" s="129"/>
      <c r="Z593" s="129"/>
      <c r="AA593" s="129"/>
      <c r="AB593" s="129"/>
      <c r="AC593" s="129"/>
      <c r="AD593" s="129"/>
      <c r="AE593" s="129"/>
    </row>
    <row r="594" spans="1:31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312"/>
      <c r="T594" s="312"/>
      <c r="U594" s="312"/>
      <c r="V594" s="312"/>
      <c r="W594" s="312"/>
      <c r="X594" s="312"/>
      <c r="Y594" s="129"/>
      <c r="Z594" s="129"/>
      <c r="AA594" s="129"/>
      <c r="AB594" s="129"/>
      <c r="AC594" s="129"/>
      <c r="AD594" s="129"/>
      <c r="AE594" s="129"/>
    </row>
    <row r="595" spans="1:31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312"/>
      <c r="T595" s="312"/>
      <c r="U595" s="312"/>
      <c r="V595" s="312"/>
      <c r="W595" s="312"/>
      <c r="X595" s="312"/>
      <c r="Y595" s="129"/>
      <c r="Z595" s="129"/>
      <c r="AA595" s="129"/>
      <c r="AB595" s="129"/>
      <c r="AC595" s="129"/>
      <c r="AD595" s="129"/>
      <c r="AE595" s="129"/>
    </row>
    <row r="596" spans="1:31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312"/>
      <c r="T596" s="312"/>
      <c r="U596" s="312"/>
      <c r="V596" s="312"/>
      <c r="W596" s="312"/>
      <c r="X596" s="312"/>
      <c r="Y596" s="129"/>
      <c r="Z596" s="129"/>
      <c r="AA596" s="129"/>
      <c r="AB596" s="129"/>
      <c r="AC596" s="129"/>
      <c r="AD596" s="129"/>
      <c r="AE596" s="129"/>
    </row>
    <row r="597" spans="1:31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312"/>
      <c r="T597" s="312"/>
      <c r="U597" s="312"/>
      <c r="V597" s="312"/>
      <c r="W597" s="312"/>
      <c r="X597" s="312"/>
      <c r="Y597" s="129"/>
      <c r="Z597" s="129"/>
      <c r="AA597" s="129"/>
      <c r="AB597" s="129"/>
      <c r="AC597" s="129"/>
      <c r="AD597" s="129"/>
      <c r="AE597" s="129"/>
    </row>
    <row r="598" spans="1:31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312"/>
      <c r="T598" s="312"/>
      <c r="U598" s="312"/>
      <c r="V598" s="312"/>
      <c r="W598" s="312"/>
      <c r="X598" s="312"/>
      <c r="Y598" s="129"/>
      <c r="Z598" s="129"/>
      <c r="AA598" s="129"/>
      <c r="AB598" s="129"/>
      <c r="AC598" s="129"/>
      <c r="AD598" s="129"/>
      <c r="AE598" s="129"/>
    </row>
    <row r="599" spans="1:31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312"/>
      <c r="T599" s="312"/>
      <c r="U599" s="312"/>
      <c r="V599" s="312"/>
      <c r="W599" s="312"/>
      <c r="X599" s="312"/>
      <c r="Y599" s="129"/>
      <c r="Z599" s="129"/>
      <c r="AA599" s="129"/>
      <c r="AB599" s="129"/>
      <c r="AC599" s="129"/>
      <c r="AD599" s="129"/>
      <c r="AE599" s="129"/>
    </row>
    <row r="600" spans="1:31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312"/>
      <c r="T600" s="312"/>
      <c r="U600" s="312"/>
      <c r="V600" s="312"/>
      <c r="W600" s="312"/>
      <c r="X600" s="312"/>
      <c r="Y600" s="129"/>
      <c r="Z600" s="129"/>
      <c r="AA600" s="129"/>
      <c r="AB600" s="129"/>
      <c r="AC600" s="129"/>
      <c r="AD600" s="129"/>
      <c r="AE600" s="129"/>
    </row>
    <row r="601" spans="1:3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312"/>
      <c r="T601" s="312"/>
      <c r="U601" s="312"/>
      <c r="V601" s="312"/>
      <c r="W601" s="312"/>
      <c r="X601" s="312"/>
      <c r="Y601" s="129"/>
      <c r="Z601" s="129"/>
      <c r="AA601" s="129"/>
      <c r="AB601" s="129"/>
      <c r="AC601" s="129"/>
      <c r="AD601" s="129"/>
      <c r="AE601" s="129"/>
    </row>
    <row r="602" spans="1:31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312"/>
      <c r="T602" s="312"/>
      <c r="U602" s="312"/>
      <c r="V602" s="312"/>
      <c r="W602" s="312"/>
      <c r="X602" s="312"/>
      <c r="Y602" s="129"/>
      <c r="Z602" s="129"/>
      <c r="AA602" s="129"/>
      <c r="AB602" s="129"/>
      <c r="AC602" s="129"/>
      <c r="AD602" s="129"/>
      <c r="AE602" s="129"/>
    </row>
    <row r="603" spans="1:31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312"/>
      <c r="T603" s="312"/>
      <c r="U603" s="312"/>
      <c r="V603" s="312"/>
      <c r="W603" s="312"/>
      <c r="X603" s="312"/>
      <c r="Y603" s="129"/>
      <c r="Z603" s="129"/>
      <c r="AA603" s="129"/>
      <c r="AB603" s="129"/>
      <c r="AC603" s="129"/>
      <c r="AD603" s="129"/>
      <c r="AE603" s="129"/>
    </row>
    <row r="604" spans="1:31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312"/>
      <c r="T604" s="312"/>
      <c r="U604" s="312"/>
      <c r="V604" s="312"/>
      <c r="W604" s="312"/>
      <c r="X604" s="312"/>
      <c r="Y604" s="129"/>
      <c r="Z604" s="129"/>
      <c r="AA604" s="129"/>
      <c r="AB604" s="129"/>
      <c r="AC604" s="129"/>
      <c r="AD604" s="129"/>
      <c r="AE604" s="129"/>
    </row>
    <row r="605" spans="1:31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312"/>
      <c r="T605" s="312"/>
      <c r="U605" s="312"/>
      <c r="V605" s="312"/>
      <c r="W605" s="312"/>
      <c r="X605" s="312"/>
      <c r="Y605" s="129"/>
      <c r="Z605" s="129"/>
      <c r="AA605" s="129"/>
      <c r="AB605" s="129"/>
      <c r="AC605" s="129"/>
      <c r="AD605" s="129"/>
      <c r="AE605" s="129"/>
    </row>
    <row r="606" spans="1:31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312"/>
      <c r="T606" s="312"/>
      <c r="U606" s="312"/>
      <c r="V606" s="312"/>
      <c r="W606" s="312"/>
      <c r="X606" s="312"/>
      <c r="Y606" s="129"/>
      <c r="Z606" s="129"/>
      <c r="AA606" s="129"/>
      <c r="AB606" s="129"/>
      <c r="AC606" s="129"/>
      <c r="AD606" s="129"/>
      <c r="AE606" s="129"/>
    </row>
    <row r="607" spans="1:31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312"/>
      <c r="T607" s="312"/>
      <c r="U607" s="312"/>
      <c r="V607" s="312"/>
      <c r="W607" s="312"/>
      <c r="X607" s="312"/>
      <c r="Y607" s="129"/>
      <c r="Z607" s="129"/>
      <c r="AA607" s="129"/>
      <c r="AB607" s="129"/>
      <c r="AC607" s="129"/>
      <c r="AD607" s="129"/>
      <c r="AE607" s="129"/>
    </row>
    <row r="608" spans="1:31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312"/>
      <c r="T608" s="312"/>
      <c r="U608" s="312"/>
      <c r="V608" s="312"/>
      <c r="W608" s="312"/>
      <c r="X608" s="312"/>
      <c r="Y608" s="129"/>
      <c r="Z608" s="129"/>
      <c r="AA608" s="129"/>
      <c r="AB608" s="129"/>
      <c r="AC608" s="129"/>
      <c r="AD608" s="129"/>
      <c r="AE608" s="129"/>
    </row>
    <row r="609" spans="1:31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312"/>
      <c r="T609" s="312"/>
      <c r="U609" s="312"/>
      <c r="V609" s="312"/>
      <c r="W609" s="312"/>
      <c r="X609" s="312"/>
      <c r="Y609" s="129"/>
      <c r="Z609" s="129"/>
      <c r="AA609" s="129"/>
      <c r="AB609" s="129"/>
      <c r="AC609" s="129"/>
      <c r="AD609" s="129"/>
      <c r="AE609" s="129"/>
    </row>
    <row r="610" spans="1:31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312"/>
      <c r="T610" s="312"/>
      <c r="U610" s="312"/>
      <c r="V610" s="312"/>
      <c r="W610" s="312"/>
      <c r="X610" s="312"/>
      <c r="Y610" s="129"/>
      <c r="Z610" s="129"/>
      <c r="AA610" s="129"/>
      <c r="AB610" s="129"/>
      <c r="AC610" s="129"/>
      <c r="AD610" s="129"/>
      <c r="AE610" s="129"/>
    </row>
    <row r="611" spans="1:3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312"/>
      <c r="T611" s="312"/>
      <c r="U611" s="312"/>
      <c r="V611" s="312"/>
      <c r="W611" s="312"/>
      <c r="X611" s="312"/>
      <c r="Y611" s="129"/>
      <c r="Z611" s="129"/>
      <c r="AA611" s="129"/>
      <c r="AB611" s="129"/>
      <c r="AC611" s="129"/>
      <c r="AD611" s="129"/>
      <c r="AE611" s="129"/>
    </row>
    <row r="612" spans="1:31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312"/>
      <c r="T612" s="312"/>
      <c r="U612" s="312"/>
      <c r="V612" s="312"/>
      <c r="W612" s="312"/>
      <c r="X612" s="312"/>
      <c r="Y612" s="129"/>
      <c r="Z612" s="129"/>
      <c r="AA612" s="129"/>
      <c r="AB612" s="129"/>
      <c r="AC612" s="129"/>
      <c r="AD612" s="129"/>
      <c r="AE612" s="129"/>
    </row>
    <row r="613" spans="1:31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312"/>
      <c r="T613" s="312"/>
      <c r="U613" s="312"/>
      <c r="V613" s="312"/>
      <c r="W613" s="312"/>
      <c r="X613" s="312"/>
      <c r="Y613" s="129"/>
      <c r="Z613" s="129"/>
      <c r="AA613" s="129"/>
      <c r="AB613" s="129"/>
      <c r="AC613" s="129"/>
      <c r="AD613" s="129"/>
      <c r="AE613" s="129"/>
    </row>
    <row r="614" spans="1:31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312"/>
      <c r="T614" s="312"/>
      <c r="U614" s="312"/>
      <c r="V614" s="312"/>
      <c r="W614" s="312"/>
      <c r="X614" s="312"/>
      <c r="Y614" s="129"/>
      <c r="Z614" s="129"/>
      <c r="AA614" s="129"/>
      <c r="AB614" s="129"/>
      <c r="AC614" s="129"/>
      <c r="AD614" s="129"/>
      <c r="AE614" s="129"/>
    </row>
    <row r="615" spans="1:31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312"/>
      <c r="T615" s="312"/>
      <c r="U615" s="312"/>
      <c r="V615" s="312"/>
      <c r="W615" s="312"/>
      <c r="X615" s="312"/>
      <c r="Y615" s="129"/>
      <c r="Z615" s="129"/>
      <c r="AA615" s="129"/>
      <c r="AB615" s="129"/>
      <c r="AC615" s="129"/>
      <c r="AD615" s="129"/>
      <c r="AE615" s="129"/>
    </row>
    <row r="616" spans="1:31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312"/>
      <c r="T616" s="312"/>
      <c r="U616" s="312"/>
      <c r="V616" s="312"/>
      <c r="W616" s="312"/>
      <c r="X616" s="312"/>
      <c r="Y616" s="129"/>
      <c r="Z616" s="129"/>
      <c r="AA616" s="129"/>
      <c r="AB616" s="129"/>
      <c r="AC616" s="129"/>
      <c r="AD616" s="129"/>
      <c r="AE616" s="129"/>
    </row>
    <row r="617" spans="1:31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312"/>
      <c r="T617" s="312"/>
      <c r="U617" s="312"/>
      <c r="V617" s="312"/>
      <c r="W617" s="312"/>
      <c r="X617" s="312"/>
      <c r="Y617" s="129"/>
      <c r="Z617" s="129"/>
      <c r="AA617" s="129"/>
      <c r="AB617" s="129"/>
      <c r="AC617" s="129"/>
      <c r="AD617" s="129"/>
      <c r="AE617" s="129"/>
    </row>
    <row r="618" spans="1:31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312"/>
      <c r="T618" s="312"/>
      <c r="U618" s="312"/>
      <c r="V618" s="312"/>
      <c r="W618" s="312"/>
      <c r="X618" s="312"/>
      <c r="Y618" s="129"/>
      <c r="Z618" s="129"/>
      <c r="AA618" s="129"/>
      <c r="AB618" s="129"/>
      <c r="AC618" s="129"/>
      <c r="AD618" s="129"/>
      <c r="AE618" s="129"/>
    </row>
    <row r="619" spans="1:31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312"/>
      <c r="T619" s="312"/>
      <c r="U619" s="312"/>
      <c r="V619" s="312"/>
      <c r="W619" s="312"/>
      <c r="X619" s="312"/>
      <c r="Y619" s="129"/>
      <c r="Z619" s="129"/>
      <c r="AA619" s="129"/>
      <c r="AB619" s="129"/>
      <c r="AC619" s="129"/>
      <c r="AD619" s="129"/>
      <c r="AE619" s="129"/>
    </row>
    <row r="620" spans="1:31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312"/>
      <c r="T620" s="312"/>
      <c r="U620" s="312"/>
      <c r="V620" s="312"/>
      <c r="W620" s="312"/>
      <c r="X620" s="312"/>
      <c r="Y620" s="129"/>
      <c r="Z620" s="129"/>
      <c r="AA620" s="129"/>
      <c r="AB620" s="129"/>
      <c r="AC620" s="129"/>
      <c r="AD620" s="129"/>
      <c r="AE620" s="129"/>
    </row>
    <row r="621" spans="1:3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312"/>
      <c r="T621" s="312"/>
      <c r="U621" s="312"/>
      <c r="V621" s="312"/>
      <c r="W621" s="312"/>
      <c r="X621" s="312"/>
      <c r="Y621" s="129"/>
      <c r="Z621" s="129"/>
      <c r="AA621" s="129"/>
      <c r="AB621" s="129"/>
      <c r="AC621" s="129"/>
      <c r="AD621" s="129"/>
      <c r="AE621" s="129"/>
    </row>
    <row r="622" spans="1:31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312"/>
      <c r="T622" s="312"/>
      <c r="U622" s="312"/>
      <c r="V622" s="312"/>
      <c r="W622" s="312"/>
      <c r="X622" s="312"/>
      <c r="Y622" s="129"/>
      <c r="Z622" s="129"/>
      <c r="AA622" s="129"/>
      <c r="AB622" s="129"/>
      <c r="AC622" s="129"/>
      <c r="AD622" s="129"/>
      <c r="AE622" s="129"/>
    </row>
    <row r="623" spans="1:31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312"/>
      <c r="T623" s="312"/>
      <c r="U623" s="312"/>
      <c r="V623" s="312"/>
      <c r="W623" s="312"/>
      <c r="X623" s="312"/>
      <c r="Y623" s="129"/>
      <c r="Z623" s="129"/>
      <c r="AA623" s="129"/>
      <c r="AB623" s="129"/>
      <c r="AC623" s="129"/>
      <c r="AD623" s="129"/>
      <c r="AE623" s="129"/>
    </row>
    <row r="624" spans="1:31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312"/>
      <c r="T624" s="312"/>
      <c r="U624" s="312"/>
      <c r="V624" s="312"/>
      <c r="W624" s="312"/>
      <c r="X624" s="312"/>
      <c r="Y624" s="129"/>
      <c r="Z624" s="129"/>
      <c r="AA624" s="129"/>
      <c r="AB624" s="129"/>
      <c r="AC624" s="129"/>
      <c r="AD624" s="129"/>
      <c r="AE624" s="129"/>
    </row>
    <row r="625" spans="1:31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312"/>
      <c r="T625" s="312"/>
      <c r="U625" s="312"/>
      <c r="V625" s="312"/>
      <c r="W625" s="312"/>
      <c r="X625" s="312"/>
      <c r="Y625" s="129"/>
      <c r="Z625" s="129"/>
      <c r="AA625" s="129"/>
      <c r="AB625" s="129"/>
      <c r="AC625" s="129"/>
      <c r="AD625" s="129"/>
      <c r="AE625" s="129"/>
    </row>
    <row r="626" spans="1:31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312"/>
      <c r="T626" s="312"/>
      <c r="U626" s="312"/>
      <c r="V626" s="312"/>
      <c r="W626" s="312"/>
      <c r="X626" s="312"/>
      <c r="Y626" s="129"/>
      <c r="Z626" s="129"/>
      <c r="AA626" s="129"/>
      <c r="AB626" s="129"/>
      <c r="AC626" s="129"/>
      <c r="AD626" s="129"/>
      <c r="AE626" s="129"/>
    </row>
    <row r="627" spans="1:31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312"/>
      <c r="T627" s="312"/>
      <c r="U627" s="312"/>
      <c r="V627" s="312"/>
      <c r="W627" s="312"/>
      <c r="X627" s="312"/>
      <c r="Y627" s="129"/>
      <c r="Z627" s="129"/>
      <c r="AA627" s="129"/>
      <c r="AB627" s="129"/>
      <c r="AC627" s="129"/>
      <c r="AD627" s="129"/>
      <c r="AE627" s="129"/>
    </row>
    <row r="628" spans="1:31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312"/>
      <c r="T628" s="312"/>
      <c r="U628" s="312"/>
      <c r="V628" s="312"/>
      <c r="W628" s="312"/>
      <c r="X628" s="312"/>
      <c r="Y628" s="129"/>
      <c r="Z628" s="129"/>
      <c r="AA628" s="129"/>
      <c r="AB628" s="129"/>
      <c r="AC628" s="129"/>
      <c r="AD628" s="129"/>
      <c r="AE628" s="129"/>
    </row>
    <row r="629" spans="1:31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312"/>
      <c r="T629" s="312"/>
      <c r="U629" s="312"/>
      <c r="V629" s="312"/>
      <c r="W629" s="312"/>
      <c r="X629" s="312"/>
      <c r="Y629" s="129"/>
      <c r="Z629" s="129"/>
      <c r="AA629" s="129"/>
      <c r="AB629" s="129"/>
      <c r="AC629" s="129"/>
      <c r="AD629" s="129"/>
      <c r="AE629" s="129"/>
    </row>
    <row r="630" spans="1:31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312"/>
      <c r="T630" s="312"/>
      <c r="U630" s="312"/>
      <c r="V630" s="312"/>
      <c r="W630" s="312"/>
      <c r="X630" s="312"/>
      <c r="Y630" s="129"/>
      <c r="Z630" s="129"/>
      <c r="AA630" s="129"/>
      <c r="AB630" s="129"/>
      <c r="AC630" s="129"/>
      <c r="AD630" s="129"/>
      <c r="AE630" s="129"/>
    </row>
    <row r="631" spans="1: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312"/>
      <c r="T631" s="312"/>
      <c r="U631" s="312"/>
      <c r="V631" s="312"/>
      <c r="W631" s="312"/>
      <c r="X631" s="312"/>
      <c r="Y631" s="129"/>
      <c r="Z631" s="129"/>
      <c r="AA631" s="129"/>
      <c r="AB631" s="129"/>
      <c r="AC631" s="129"/>
      <c r="AD631" s="129"/>
      <c r="AE631" s="129"/>
    </row>
    <row r="632" spans="1:31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312"/>
      <c r="T632" s="312"/>
      <c r="U632" s="312"/>
      <c r="V632" s="312"/>
      <c r="W632" s="312"/>
      <c r="X632" s="312"/>
      <c r="Y632" s="129"/>
      <c r="Z632" s="129"/>
      <c r="AA632" s="129"/>
      <c r="AB632" s="129"/>
      <c r="AC632" s="129"/>
      <c r="AD632" s="129"/>
      <c r="AE632" s="129"/>
    </row>
    <row r="633" spans="1:31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312"/>
      <c r="T633" s="312"/>
      <c r="U633" s="312"/>
      <c r="V633" s="312"/>
      <c r="W633" s="312"/>
      <c r="X633" s="312"/>
      <c r="Y633" s="129"/>
      <c r="Z633" s="129"/>
      <c r="AA633" s="129"/>
      <c r="AB633" s="129"/>
      <c r="AC633" s="129"/>
      <c r="AD633" s="129"/>
      <c r="AE633" s="129"/>
    </row>
    <row r="634" spans="1:31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312"/>
      <c r="T634" s="312"/>
      <c r="U634" s="312"/>
      <c r="V634" s="312"/>
      <c r="W634" s="312"/>
      <c r="X634" s="312"/>
      <c r="Y634" s="129"/>
      <c r="Z634" s="129"/>
      <c r="AA634" s="129"/>
      <c r="AB634" s="129"/>
      <c r="AC634" s="129"/>
      <c r="AD634" s="129"/>
      <c r="AE634" s="129"/>
    </row>
    <row r="635" spans="1:31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312"/>
      <c r="T635" s="312"/>
      <c r="U635" s="312"/>
      <c r="V635" s="312"/>
      <c r="W635" s="312"/>
      <c r="X635" s="312"/>
      <c r="Y635" s="129"/>
      <c r="Z635" s="129"/>
      <c r="AA635" s="129"/>
      <c r="AB635" s="129"/>
      <c r="AC635" s="129"/>
      <c r="AD635" s="129"/>
      <c r="AE635" s="129"/>
    </row>
    <row r="636" spans="1:31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312"/>
      <c r="T636" s="312"/>
      <c r="U636" s="312"/>
      <c r="V636" s="312"/>
      <c r="W636" s="312"/>
      <c r="X636" s="312"/>
      <c r="Y636" s="129"/>
      <c r="Z636" s="129"/>
      <c r="AA636" s="129"/>
      <c r="AB636" s="129"/>
      <c r="AC636" s="129"/>
      <c r="AD636" s="129"/>
      <c r="AE636" s="129"/>
    </row>
    <row r="637" spans="1:31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312"/>
      <c r="T637" s="312"/>
      <c r="U637" s="312"/>
      <c r="V637" s="312"/>
      <c r="W637" s="312"/>
      <c r="X637" s="312"/>
      <c r="Y637" s="129"/>
      <c r="Z637" s="129"/>
      <c r="AA637" s="129"/>
      <c r="AB637" s="129"/>
      <c r="AC637" s="129"/>
      <c r="AD637" s="129"/>
      <c r="AE637" s="129"/>
    </row>
    <row r="638" spans="1:31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312"/>
      <c r="T638" s="312"/>
      <c r="U638" s="312"/>
      <c r="V638" s="312"/>
      <c r="W638" s="312"/>
      <c r="X638" s="312"/>
      <c r="Y638" s="129"/>
      <c r="Z638" s="129"/>
      <c r="AA638" s="129"/>
      <c r="AB638" s="129"/>
      <c r="AC638" s="129"/>
      <c r="AD638" s="129"/>
      <c r="AE638" s="129"/>
    </row>
    <row r="639" spans="1:31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312"/>
      <c r="T639" s="312"/>
      <c r="U639" s="312"/>
      <c r="V639" s="312"/>
      <c r="W639" s="312"/>
      <c r="X639" s="312"/>
      <c r="Y639" s="129"/>
      <c r="Z639" s="129"/>
      <c r="AA639" s="129"/>
      <c r="AB639" s="129"/>
      <c r="AC639" s="129"/>
      <c r="AD639" s="129"/>
      <c r="AE639" s="129"/>
    </row>
    <row r="640" spans="1:31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312"/>
      <c r="T640" s="312"/>
      <c r="U640" s="312"/>
      <c r="V640" s="312"/>
      <c r="W640" s="312"/>
      <c r="X640" s="312"/>
      <c r="Y640" s="129"/>
      <c r="Z640" s="129"/>
      <c r="AA640" s="129"/>
      <c r="AB640" s="129"/>
      <c r="AC640" s="129"/>
      <c r="AD640" s="129"/>
      <c r="AE640" s="129"/>
    </row>
    <row r="641" spans="1:3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312"/>
      <c r="T641" s="312"/>
      <c r="U641" s="312"/>
      <c r="V641" s="312"/>
      <c r="W641" s="312"/>
      <c r="X641" s="312"/>
      <c r="Y641" s="129"/>
      <c r="Z641" s="129"/>
      <c r="AA641" s="129"/>
      <c r="AB641" s="129"/>
      <c r="AC641" s="129"/>
      <c r="AD641" s="129"/>
      <c r="AE641" s="129"/>
    </row>
    <row r="642" spans="1:31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312"/>
      <c r="T642" s="312"/>
      <c r="U642" s="312"/>
      <c r="V642" s="312"/>
      <c r="W642" s="312"/>
      <c r="X642" s="312"/>
      <c r="Y642" s="129"/>
      <c r="Z642" s="129"/>
      <c r="AA642" s="129"/>
      <c r="AB642" s="129"/>
      <c r="AC642" s="129"/>
      <c r="AD642" s="129"/>
      <c r="AE642" s="129"/>
    </row>
    <row r="643" spans="1:31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312"/>
      <c r="T643" s="312"/>
      <c r="U643" s="312"/>
      <c r="V643" s="312"/>
      <c r="W643" s="312"/>
      <c r="X643" s="312"/>
      <c r="Y643" s="129"/>
      <c r="Z643" s="129"/>
      <c r="AA643" s="129"/>
      <c r="AB643" s="129"/>
      <c r="AC643" s="129"/>
      <c r="AD643" s="129"/>
      <c r="AE643" s="129"/>
    </row>
    <row r="644" spans="1:31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312"/>
      <c r="T644" s="312"/>
      <c r="U644" s="312"/>
      <c r="V644" s="312"/>
      <c r="W644" s="312"/>
      <c r="X644" s="312"/>
      <c r="Y644" s="129"/>
      <c r="Z644" s="129"/>
      <c r="AA644" s="129"/>
      <c r="AB644" s="129"/>
      <c r="AC644" s="129"/>
      <c r="AD644" s="129"/>
      <c r="AE644" s="129"/>
    </row>
    <row r="645" spans="1:31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312"/>
      <c r="T645" s="312"/>
      <c r="U645" s="312"/>
      <c r="V645" s="312"/>
      <c r="W645" s="312"/>
      <c r="X645" s="312"/>
      <c r="Y645" s="129"/>
      <c r="Z645" s="129"/>
      <c r="AA645" s="129"/>
      <c r="AB645" s="129"/>
      <c r="AC645" s="129"/>
      <c r="AD645" s="129"/>
      <c r="AE645" s="129"/>
    </row>
    <row r="646" spans="1:31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312"/>
      <c r="T646" s="312"/>
      <c r="U646" s="312"/>
      <c r="V646" s="312"/>
      <c r="W646" s="312"/>
      <c r="X646" s="312"/>
      <c r="Y646" s="129"/>
      <c r="Z646" s="129"/>
      <c r="AA646" s="129"/>
      <c r="AB646" s="129"/>
      <c r="AC646" s="129"/>
      <c r="AD646" s="129"/>
      <c r="AE646" s="129"/>
    </row>
    <row r="647" spans="1:31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312"/>
      <c r="T647" s="312"/>
      <c r="U647" s="312"/>
      <c r="V647" s="312"/>
      <c r="W647" s="312"/>
      <c r="X647" s="312"/>
      <c r="Y647" s="129"/>
      <c r="Z647" s="129"/>
      <c r="AA647" s="129"/>
      <c r="AB647" s="129"/>
      <c r="AC647" s="129"/>
      <c r="AD647" s="129"/>
      <c r="AE647" s="129"/>
    </row>
    <row r="648" spans="1:31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312"/>
      <c r="T648" s="312"/>
      <c r="U648" s="312"/>
      <c r="V648" s="312"/>
      <c r="W648" s="312"/>
      <c r="X648" s="312"/>
      <c r="Y648" s="129"/>
      <c r="Z648" s="129"/>
      <c r="AA648" s="129"/>
      <c r="AB648" s="129"/>
      <c r="AC648" s="129"/>
      <c r="AD648" s="129"/>
      <c r="AE648" s="129"/>
    </row>
    <row r="649" spans="1:31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312"/>
      <c r="T649" s="312"/>
      <c r="U649" s="312"/>
      <c r="V649" s="312"/>
      <c r="W649" s="312"/>
      <c r="X649" s="312"/>
      <c r="Y649" s="129"/>
      <c r="Z649" s="129"/>
      <c r="AA649" s="129"/>
      <c r="AB649" s="129"/>
      <c r="AC649" s="129"/>
      <c r="AD649" s="129"/>
      <c r="AE649" s="129"/>
    </row>
    <row r="650" spans="1:31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312"/>
      <c r="T650" s="312"/>
      <c r="U650" s="312"/>
      <c r="V650" s="312"/>
      <c r="W650" s="312"/>
      <c r="X650" s="312"/>
      <c r="Y650" s="129"/>
      <c r="Z650" s="129"/>
      <c r="AA650" s="129"/>
      <c r="AB650" s="129"/>
      <c r="AC650" s="129"/>
      <c r="AD650" s="129"/>
      <c r="AE650" s="129"/>
    </row>
    <row r="651" spans="1:3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312"/>
      <c r="T651" s="312"/>
      <c r="U651" s="312"/>
      <c r="V651" s="312"/>
      <c r="W651" s="312"/>
      <c r="X651" s="312"/>
      <c r="Y651" s="129"/>
      <c r="Z651" s="129"/>
      <c r="AA651" s="129"/>
      <c r="AB651" s="129"/>
      <c r="AC651" s="129"/>
      <c r="AD651" s="129"/>
      <c r="AE651" s="129"/>
    </row>
    <row r="652" spans="1:31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312"/>
      <c r="T652" s="312"/>
      <c r="U652" s="312"/>
      <c r="V652" s="312"/>
      <c r="W652" s="312"/>
      <c r="X652" s="312"/>
      <c r="Y652" s="129"/>
      <c r="Z652" s="129"/>
      <c r="AA652" s="129"/>
      <c r="AB652" s="129"/>
      <c r="AC652" s="129"/>
      <c r="AD652" s="129"/>
      <c r="AE652" s="129"/>
    </row>
    <row r="653" spans="1:31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312"/>
      <c r="T653" s="312"/>
      <c r="U653" s="312"/>
      <c r="V653" s="312"/>
      <c r="W653" s="312"/>
      <c r="X653" s="312"/>
      <c r="Y653" s="129"/>
      <c r="Z653" s="129"/>
      <c r="AA653" s="129"/>
      <c r="AB653" s="129"/>
      <c r="AC653" s="129"/>
      <c r="AD653" s="129"/>
      <c r="AE653" s="129"/>
    </row>
    <row r="654" spans="1:31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312"/>
      <c r="T654" s="312"/>
      <c r="U654" s="312"/>
      <c r="V654" s="312"/>
      <c r="W654" s="312"/>
      <c r="X654" s="312"/>
      <c r="Y654" s="129"/>
      <c r="Z654" s="129"/>
      <c r="AA654" s="129"/>
      <c r="AB654" s="129"/>
      <c r="AC654" s="129"/>
      <c r="AD654" s="129"/>
      <c r="AE654" s="129"/>
    </row>
    <row r="655" spans="1:31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312"/>
      <c r="T655" s="312"/>
      <c r="U655" s="312"/>
      <c r="V655" s="312"/>
      <c r="W655" s="312"/>
      <c r="X655" s="312"/>
      <c r="Y655" s="129"/>
      <c r="Z655" s="129"/>
      <c r="AA655" s="129"/>
      <c r="AB655" s="129"/>
      <c r="AC655" s="129"/>
      <c r="AD655" s="129"/>
      <c r="AE655" s="129"/>
    </row>
    <row r="656" spans="1:31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312"/>
      <c r="T656" s="312"/>
      <c r="U656" s="312"/>
      <c r="V656" s="312"/>
      <c r="W656" s="312"/>
      <c r="X656" s="312"/>
      <c r="Y656" s="129"/>
      <c r="Z656" s="129"/>
      <c r="AA656" s="129"/>
      <c r="AB656" s="129"/>
      <c r="AC656" s="129"/>
      <c r="AD656" s="129"/>
      <c r="AE656" s="129"/>
    </row>
    <row r="657" spans="1:31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312"/>
      <c r="T657" s="312"/>
      <c r="U657" s="312"/>
      <c r="V657" s="312"/>
      <c r="W657" s="312"/>
      <c r="X657" s="312"/>
      <c r="Y657" s="129"/>
      <c r="Z657" s="129"/>
      <c r="AA657" s="129"/>
      <c r="AB657" s="129"/>
      <c r="AC657" s="129"/>
      <c r="AD657" s="129"/>
      <c r="AE657" s="129"/>
    </row>
    <row r="658" spans="1:31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312"/>
      <c r="T658" s="312"/>
      <c r="U658" s="312"/>
      <c r="V658" s="312"/>
      <c r="W658" s="312"/>
      <c r="X658" s="312"/>
      <c r="Y658" s="129"/>
      <c r="Z658" s="129"/>
      <c r="AA658" s="129"/>
      <c r="AB658" s="129"/>
      <c r="AC658" s="129"/>
      <c r="AD658" s="129"/>
      <c r="AE658" s="129"/>
    </row>
    <row r="659" spans="1:31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312"/>
      <c r="T659" s="312"/>
      <c r="U659" s="312"/>
      <c r="V659" s="312"/>
      <c r="W659" s="312"/>
      <c r="X659" s="312"/>
      <c r="Y659" s="129"/>
      <c r="Z659" s="129"/>
      <c r="AA659" s="129"/>
      <c r="AB659" s="129"/>
      <c r="AC659" s="129"/>
      <c r="AD659" s="129"/>
      <c r="AE659" s="129"/>
    </row>
    <row r="660" spans="1:31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312"/>
      <c r="T660" s="312"/>
      <c r="U660" s="312"/>
      <c r="V660" s="312"/>
      <c r="W660" s="312"/>
      <c r="X660" s="312"/>
      <c r="Y660" s="129"/>
      <c r="Z660" s="129"/>
      <c r="AA660" s="129"/>
      <c r="AB660" s="129"/>
      <c r="AC660" s="129"/>
      <c r="AD660" s="129"/>
      <c r="AE660" s="129"/>
    </row>
    <row r="661" spans="1:3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312"/>
      <c r="T661" s="312"/>
      <c r="U661" s="312"/>
      <c r="V661" s="312"/>
      <c r="W661" s="312"/>
      <c r="X661" s="312"/>
      <c r="Y661" s="129"/>
      <c r="Z661" s="129"/>
      <c r="AA661" s="129"/>
      <c r="AB661" s="129"/>
      <c r="AC661" s="129"/>
      <c r="AD661" s="129"/>
      <c r="AE661" s="129"/>
    </row>
    <row r="662" spans="1:31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312"/>
      <c r="T662" s="312"/>
      <c r="U662" s="312"/>
      <c r="V662" s="312"/>
      <c r="W662" s="312"/>
      <c r="X662" s="312"/>
      <c r="Y662" s="129"/>
      <c r="Z662" s="129"/>
      <c r="AA662" s="129"/>
      <c r="AB662" s="129"/>
      <c r="AC662" s="129"/>
      <c r="AD662" s="129"/>
      <c r="AE662" s="129"/>
    </row>
    <row r="663" spans="1:31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312"/>
      <c r="T663" s="312"/>
      <c r="U663" s="312"/>
      <c r="V663" s="312"/>
      <c r="W663" s="312"/>
      <c r="X663" s="312"/>
      <c r="Y663" s="129"/>
      <c r="Z663" s="129"/>
      <c r="AA663" s="129"/>
      <c r="AB663" s="129"/>
      <c r="AC663" s="129"/>
      <c r="AD663" s="129"/>
      <c r="AE663" s="129"/>
    </row>
    <row r="664" spans="1:31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312"/>
      <c r="T664" s="312"/>
      <c r="U664" s="312"/>
      <c r="V664" s="312"/>
      <c r="W664" s="312"/>
      <c r="X664" s="312"/>
      <c r="Y664" s="129"/>
      <c r="Z664" s="129"/>
      <c r="AA664" s="129"/>
      <c r="AB664" s="129"/>
      <c r="AC664" s="129"/>
      <c r="AD664" s="129"/>
      <c r="AE664" s="129"/>
    </row>
    <row r="665" spans="1:31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312"/>
      <c r="T665" s="312"/>
      <c r="U665" s="312"/>
      <c r="V665" s="312"/>
      <c r="W665" s="312"/>
      <c r="X665" s="312"/>
      <c r="Y665" s="129"/>
      <c r="Z665" s="129"/>
      <c r="AA665" s="129"/>
      <c r="AB665" s="129"/>
      <c r="AC665" s="129"/>
      <c r="AD665" s="129"/>
      <c r="AE665" s="129"/>
    </row>
    <row r="666" spans="1:31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312"/>
      <c r="T666" s="312"/>
      <c r="U666" s="312"/>
      <c r="V666" s="312"/>
      <c r="W666" s="312"/>
      <c r="X666" s="312"/>
      <c r="Y666" s="129"/>
      <c r="Z666" s="129"/>
      <c r="AA666" s="129"/>
      <c r="AB666" s="129"/>
      <c r="AC666" s="129"/>
      <c r="AD666" s="129"/>
      <c r="AE666" s="129"/>
    </row>
    <row r="667" spans="1:31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312"/>
      <c r="T667" s="312"/>
      <c r="U667" s="312"/>
      <c r="V667" s="312"/>
      <c r="W667" s="312"/>
      <c r="X667" s="312"/>
      <c r="Y667" s="129"/>
      <c r="Z667" s="129"/>
      <c r="AA667" s="129"/>
      <c r="AB667" s="129"/>
      <c r="AC667" s="129"/>
      <c r="AD667" s="129"/>
      <c r="AE667" s="129"/>
    </row>
    <row r="668" spans="1:31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312"/>
      <c r="T668" s="312"/>
      <c r="U668" s="312"/>
      <c r="V668" s="312"/>
      <c r="W668" s="312"/>
      <c r="X668" s="312"/>
      <c r="Y668" s="129"/>
      <c r="Z668" s="129"/>
      <c r="AA668" s="129"/>
      <c r="AB668" s="129"/>
      <c r="AC668" s="129"/>
      <c r="AD668" s="129"/>
      <c r="AE668" s="129"/>
    </row>
    <row r="669" spans="1:31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312"/>
      <c r="T669" s="312"/>
      <c r="U669" s="312"/>
      <c r="V669" s="312"/>
      <c r="W669" s="312"/>
      <c r="X669" s="312"/>
      <c r="Y669" s="129"/>
      <c r="Z669" s="129"/>
      <c r="AA669" s="129"/>
      <c r="AB669" s="129"/>
      <c r="AC669" s="129"/>
      <c r="AD669" s="129"/>
      <c r="AE669" s="129"/>
    </row>
    <row r="670" spans="1:31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312"/>
      <c r="T670" s="312"/>
      <c r="U670" s="312"/>
      <c r="V670" s="312"/>
      <c r="W670" s="312"/>
      <c r="X670" s="312"/>
      <c r="Y670" s="129"/>
      <c r="Z670" s="129"/>
      <c r="AA670" s="129"/>
      <c r="AB670" s="129"/>
      <c r="AC670" s="129"/>
      <c r="AD670" s="129"/>
      <c r="AE670" s="129"/>
    </row>
    <row r="671" spans="1:3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312"/>
      <c r="T671" s="312"/>
      <c r="U671" s="312"/>
      <c r="V671" s="312"/>
      <c r="W671" s="312"/>
      <c r="X671" s="312"/>
      <c r="Y671" s="129"/>
      <c r="Z671" s="129"/>
      <c r="AA671" s="129"/>
      <c r="AB671" s="129"/>
      <c r="AC671" s="129"/>
      <c r="AD671" s="129"/>
      <c r="AE671" s="129"/>
    </row>
    <row r="672" spans="1:31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312"/>
      <c r="T672" s="312"/>
      <c r="U672" s="312"/>
      <c r="V672" s="312"/>
      <c r="W672" s="312"/>
      <c r="X672" s="312"/>
      <c r="Y672" s="129"/>
      <c r="Z672" s="129"/>
      <c r="AA672" s="129"/>
      <c r="AB672" s="129"/>
      <c r="AC672" s="129"/>
      <c r="AD672" s="129"/>
      <c r="AE672" s="129"/>
    </row>
    <row r="673" spans="1:31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312"/>
      <c r="T673" s="312"/>
      <c r="U673" s="312"/>
      <c r="V673" s="312"/>
      <c r="W673" s="312"/>
      <c r="X673" s="312"/>
      <c r="Y673" s="129"/>
      <c r="Z673" s="129"/>
      <c r="AA673" s="129"/>
      <c r="AB673" s="129"/>
      <c r="AC673" s="129"/>
      <c r="AD673" s="129"/>
      <c r="AE673" s="129"/>
    </row>
    <row r="674" spans="1:31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312"/>
      <c r="T674" s="312"/>
      <c r="U674" s="312"/>
      <c r="V674" s="312"/>
      <c r="W674" s="312"/>
      <c r="X674" s="312"/>
      <c r="Y674" s="129"/>
      <c r="Z674" s="129"/>
      <c r="AA674" s="129"/>
      <c r="AB674" s="129"/>
      <c r="AC674" s="129"/>
      <c r="AD674" s="129"/>
      <c r="AE674" s="129"/>
    </row>
    <row r="675" spans="1:31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312"/>
      <c r="T675" s="312"/>
      <c r="U675" s="312"/>
      <c r="V675" s="312"/>
      <c r="W675" s="312"/>
      <c r="X675" s="312"/>
      <c r="Y675" s="129"/>
      <c r="Z675" s="129"/>
      <c r="AA675" s="129"/>
      <c r="AB675" s="129"/>
      <c r="AC675" s="129"/>
      <c r="AD675" s="129"/>
      <c r="AE675" s="129"/>
    </row>
    <row r="676" spans="1:31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312"/>
      <c r="T676" s="312"/>
      <c r="U676" s="312"/>
      <c r="V676" s="312"/>
      <c r="W676" s="312"/>
      <c r="X676" s="312"/>
      <c r="Y676" s="129"/>
      <c r="Z676" s="129"/>
      <c r="AA676" s="129"/>
      <c r="AB676" s="129"/>
      <c r="AC676" s="129"/>
      <c r="AD676" s="129"/>
      <c r="AE676" s="129"/>
    </row>
    <row r="677" spans="1:31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312"/>
      <c r="T677" s="312"/>
      <c r="U677" s="312"/>
      <c r="V677" s="312"/>
      <c r="W677" s="312"/>
      <c r="X677" s="312"/>
      <c r="Y677" s="129"/>
      <c r="Z677" s="129"/>
      <c r="AA677" s="129"/>
      <c r="AB677" s="129"/>
      <c r="AC677" s="129"/>
      <c r="AD677" s="129"/>
      <c r="AE677" s="129"/>
    </row>
    <row r="678" spans="1:31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312"/>
      <c r="T678" s="312"/>
      <c r="U678" s="312"/>
      <c r="V678" s="312"/>
      <c r="W678" s="312"/>
      <c r="X678" s="312"/>
      <c r="Y678" s="129"/>
      <c r="Z678" s="129"/>
      <c r="AA678" s="129"/>
      <c r="AB678" s="129"/>
      <c r="AC678" s="129"/>
      <c r="AD678" s="129"/>
      <c r="AE678" s="129"/>
    </row>
    <row r="679" spans="1:31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312"/>
      <c r="T679" s="312"/>
      <c r="U679" s="312"/>
      <c r="V679" s="312"/>
      <c r="W679" s="312"/>
      <c r="X679" s="312"/>
      <c r="Y679" s="129"/>
      <c r="Z679" s="129"/>
      <c r="AA679" s="129"/>
      <c r="AB679" s="129"/>
      <c r="AC679" s="129"/>
      <c r="AD679" s="129"/>
      <c r="AE679" s="129"/>
    </row>
    <row r="680" spans="1:31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312"/>
      <c r="T680" s="312"/>
      <c r="U680" s="312"/>
      <c r="V680" s="312"/>
      <c r="W680" s="312"/>
      <c r="X680" s="312"/>
      <c r="Y680" s="129"/>
      <c r="Z680" s="129"/>
      <c r="AA680" s="129"/>
      <c r="AB680" s="129"/>
      <c r="AC680" s="129"/>
      <c r="AD680" s="129"/>
      <c r="AE680" s="129"/>
    </row>
    <row r="681" spans="1:3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312"/>
      <c r="T681" s="312"/>
      <c r="U681" s="312"/>
      <c r="V681" s="312"/>
      <c r="W681" s="312"/>
      <c r="X681" s="312"/>
      <c r="Y681" s="129"/>
      <c r="Z681" s="129"/>
      <c r="AA681" s="129"/>
      <c r="AB681" s="129"/>
      <c r="AC681" s="129"/>
      <c r="AD681" s="129"/>
      <c r="AE681" s="129"/>
    </row>
    <row r="682" spans="1:31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312"/>
      <c r="T682" s="312"/>
      <c r="U682" s="312"/>
      <c r="V682" s="312"/>
      <c r="W682" s="312"/>
      <c r="X682" s="312"/>
      <c r="Y682" s="129"/>
      <c r="Z682" s="129"/>
      <c r="AA682" s="129"/>
      <c r="AB682" s="129"/>
      <c r="AC682" s="129"/>
      <c r="AD682" s="129"/>
      <c r="AE682" s="129"/>
    </row>
    <row r="683" spans="1:31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312"/>
      <c r="T683" s="312"/>
      <c r="U683" s="312"/>
      <c r="V683" s="312"/>
      <c r="W683" s="312"/>
      <c r="X683" s="312"/>
      <c r="Y683" s="129"/>
      <c r="Z683" s="129"/>
      <c r="AA683" s="129"/>
      <c r="AB683" s="129"/>
      <c r="AC683" s="129"/>
      <c r="AD683" s="129"/>
      <c r="AE683" s="129"/>
    </row>
    <row r="684" spans="1:31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312"/>
      <c r="T684" s="312"/>
      <c r="U684" s="312"/>
      <c r="V684" s="312"/>
      <c r="W684" s="312"/>
      <c r="X684" s="312"/>
      <c r="Y684" s="129"/>
      <c r="Z684" s="129"/>
      <c r="AA684" s="129"/>
      <c r="AB684" s="129"/>
      <c r="AC684" s="129"/>
      <c r="AD684" s="129"/>
      <c r="AE684" s="129"/>
    </row>
    <row r="685" spans="1:31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312"/>
      <c r="T685" s="312"/>
      <c r="U685" s="312"/>
      <c r="V685" s="312"/>
      <c r="W685" s="312"/>
      <c r="X685" s="312"/>
      <c r="Y685" s="129"/>
      <c r="Z685" s="129"/>
      <c r="AA685" s="129"/>
      <c r="AB685" s="129"/>
      <c r="AC685" s="129"/>
      <c r="AD685" s="129"/>
      <c r="AE685" s="129"/>
    </row>
    <row r="686" spans="1:31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312"/>
      <c r="T686" s="312"/>
      <c r="U686" s="312"/>
      <c r="V686" s="312"/>
      <c r="W686" s="312"/>
      <c r="X686" s="312"/>
      <c r="Y686" s="129"/>
      <c r="Z686" s="129"/>
      <c r="AA686" s="129"/>
      <c r="AB686" s="129"/>
      <c r="AC686" s="129"/>
      <c r="AD686" s="129"/>
      <c r="AE686" s="129"/>
    </row>
    <row r="687" spans="1:31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312"/>
      <c r="T687" s="312"/>
      <c r="U687" s="312"/>
      <c r="V687" s="312"/>
      <c r="W687" s="312"/>
      <c r="X687" s="312"/>
      <c r="Y687" s="129"/>
      <c r="Z687" s="129"/>
      <c r="AA687" s="129"/>
      <c r="AB687" s="129"/>
      <c r="AC687" s="129"/>
      <c r="AD687" s="129"/>
      <c r="AE687" s="129"/>
    </row>
    <row r="688" spans="1:31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312"/>
      <c r="T688" s="312"/>
      <c r="U688" s="312"/>
      <c r="V688" s="312"/>
      <c r="W688" s="312"/>
      <c r="X688" s="312"/>
      <c r="Y688" s="129"/>
      <c r="Z688" s="129"/>
      <c r="AA688" s="129"/>
      <c r="AB688" s="129"/>
      <c r="AC688" s="129"/>
      <c r="AD688" s="129"/>
      <c r="AE688" s="129"/>
    </row>
    <row r="689" spans="1:31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312"/>
      <c r="T689" s="312"/>
      <c r="U689" s="312"/>
      <c r="V689" s="312"/>
      <c r="W689" s="312"/>
      <c r="X689" s="312"/>
      <c r="Y689" s="129"/>
      <c r="Z689" s="129"/>
      <c r="AA689" s="129"/>
      <c r="AB689" s="129"/>
      <c r="AC689" s="129"/>
      <c r="AD689" s="129"/>
      <c r="AE689" s="129"/>
    </row>
    <row r="690" spans="1:31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312"/>
      <c r="T690" s="312"/>
      <c r="U690" s="312"/>
      <c r="V690" s="312"/>
      <c r="W690" s="312"/>
      <c r="X690" s="312"/>
      <c r="Y690" s="129"/>
      <c r="Z690" s="129"/>
      <c r="AA690" s="129"/>
      <c r="AB690" s="129"/>
      <c r="AC690" s="129"/>
      <c r="AD690" s="129"/>
      <c r="AE690" s="129"/>
    </row>
    <row r="691" spans="1:3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312"/>
      <c r="T691" s="312"/>
      <c r="U691" s="312"/>
      <c r="V691" s="312"/>
      <c r="W691" s="312"/>
      <c r="X691" s="312"/>
      <c r="Y691" s="129"/>
      <c r="Z691" s="129"/>
      <c r="AA691" s="129"/>
      <c r="AB691" s="129"/>
      <c r="AC691" s="129"/>
      <c r="AD691" s="129"/>
      <c r="AE691" s="129"/>
    </row>
    <row r="692" spans="1:31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312"/>
      <c r="T692" s="312"/>
      <c r="U692" s="312"/>
      <c r="V692" s="312"/>
      <c r="W692" s="312"/>
      <c r="X692" s="312"/>
      <c r="Y692" s="129"/>
      <c r="Z692" s="129"/>
      <c r="AA692" s="129"/>
      <c r="AB692" s="129"/>
      <c r="AC692" s="129"/>
      <c r="AD692" s="129"/>
      <c r="AE692" s="129"/>
    </row>
    <row r="693" spans="1:31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312"/>
      <c r="T693" s="312"/>
      <c r="U693" s="312"/>
      <c r="V693" s="312"/>
      <c r="W693" s="312"/>
      <c r="X693" s="312"/>
      <c r="Y693" s="129"/>
      <c r="Z693" s="129"/>
      <c r="AA693" s="129"/>
      <c r="AB693" s="129"/>
      <c r="AC693" s="129"/>
      <c r="AD693" s="129"/>
      <c r="AE693" s="129"/>
    </row>
    <row r="694" spans="1:31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312"/>
      <c r="T694" s="312"/>
      <c r="U694" s="312"/>
      <c r="V694" s="312"/>
      <c r="W694" s="312"/>
      <c r="X694" s="312"/>
      <c r="Y694" s="129"/>
      <c r="Z694" s="129"/>
      <c r="AA694" s="129"/>
      <c r="AB694" s="129"/>
      <c r="AC694" s="129"/>
      <c r="AD694" s="129"/>
      <c r="AE694" s="129"/>
    </row>
    <row r="695" spans="1:31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312"/>
      <c r="T695" s="312"/>
      <c r="U695" s="312"/>
      <c r="V695" s="312"/>
      <c r="W695" s="312"/>
      <c r="X695" s="312"/>
      <c r="Y695" s="129"/>
      <c r="Z695" s="129"/>
      <c r="AA695" s="129"/>
      <c r="AB695" s="129"/>
      <c r="AC695" s="129"/>
      <c r="AD695" s="129"/>
      <c r="AE695" s="129"/>
    </row>
    <row r="696" spans="1:31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312"/>
      <c r="T696" s="312"/>
      <c r="U696" s="312"/>
      <c r="V696" s="312"/>
      <c r="W696" s="312"/>
      <c r="X696" s="312"/>
      <c r="Y696" s="129"/>
      <c r="Z696" s="129"/>
      <c r="AA696" s="129"/>
      <c r="AB696" s="129"/>
      <c r="AC696" s="129"/>
      <c r="AD696" s="129"/>
      <c r="AE696" s="129"/>
    </row>
    <row r="697" spans="1:31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312"/>
      <c r="T697" s="312"/>
      <c r="U697" s="312"/>
      <c r="V697" s="312"/>
      <c r="W697" s="312"/>
      <c r="X697" s="312"/>
      <c r="Y697" s="129"/>
      <c r="Z697" s="129"/>
      <c r="AA697" s="129"/>
      <c r="AB697" s="129"/>
      <c r="AC697" s="129"/>
      <c r="AD697" s="129"/>
      <c r="AE697" s="129"/>
    </row>
    <row r="698" spans="1:31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312"/>
      <c r="T698" s="312"/>
      <c r="U698" s="312"/>
      <c r="V698" s="312"/>
      <c r="W698" s="312"/>
      <c r="X698" s="312"/>
      <c r="Y698" s="129"/>
      <c r="Z698" s="129"/>
      <c r="AA698" s="129"/>
      <c r="AB698" s="129"/>
      <c r="AC698" s="129"/>
      <c r="AD698" s="129"/>
      <c r="AE698" s="129"/>
    </row>
    <row r="699" spans="1:31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312"/>
      <c r="T699" s="312"/>
      <c r="U699" s="312"/>
      <c r="V699" s="312"/>
      <c r="W699" s="312"/>
      <c r="X699" s="312"/>
      <c r="Y699" s="129"/>
      <c r="Z699" s="129"/>
      <c r="AA699" s="129"/>
      <c r="AB699" s="129"/>
      <c r="AC699" s="129"/>
      <c r="AD699" s="129"/>
      <c r="AE699" s="129"/>
    </row>
    <row r="700" spans="1:31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312"/>
      <c r="T700" s="312"/>
      <c r="U700" s="312"/>
      <c r="V700" s="312"/>
      <c r="W700" s="312"/>
      <c r="X700" s="312"/>
      <c r="Y700" s="129"/>
      <c r="Z700" s="129"/>
      <c r="AA700" s="129"/>
      <c r="AB700" s="129"/>
      <c r="AC700" s="129"/>
      <c r="AD700" s="129"/>
      <c r="AE700" s="129"/>
    </row>
    <row r="701" spans="1:3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312"/>
      <c r="T701" s="312"/>
      <c r="U701" s="312"/>
      <c r="V701" s="312"/>
      <c r="W701" s="312"/>
      <c r="X701" s="312"/>
      <c r="Y701" s="129"/>
      <c r="Z701" s="129"/>
      <c r="AA701" s="129"/>
      <c r="AB701" s="129"/>
      <c r="AC701" s="129"/>
      <c r="AD701" s="129"/>
      <c r="AE701" s="129"/>
    </row>
    <row r="702" spans="1:31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312"/>
      <c r="T702" s="312"/>
      <c r="U702" s="312"/>
      <c r="V702" s="312"/>
      <c r="W702" s="312"/>
      <c r="X702" s="312"/>
      <c r="Y702" s="129"/>
      <c r="Z702" s="129"/>
      <c r="AA702" s="129"/>
      <c r="AB702" s="129"/>
      <c r="AC702" s="129"/>
      <c r="AD702" s="129"/>
      <c r="AE702" s="129"/>
    </row>
    <row r="703" spans="1:31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312"/>
      <c r="T703" s="312"/>
      <c r="U703" s="312"/>
      <c r="V703" s="312"/>
      <c r="W703" s="312"/>
      <c r="X703" s="312"/>
      <c r="Y703" s="129"/>
      <c r="Z703" s="129"/>
      <c r="AA703" s="129"/>
      <c r="AB703" s="129"/>
      <c r="AC703" s="129"/>
      <c r="AD703" s="129"/>
      <c r="AE703" s="129"/>
    </row>
    <row r="704" spans="1:31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312"/>
      <c r="T704" s="312"/>
      <c r="U704" s="312"/>
      <c r="V704" s="312"/>
      <c r="W704" s="312"/>
      <c r="X704" s="312"/>
      <c r="Y704" s="129"/>
      <c r="Z704" s="129"/>
      <c r="AA704" s="129"/>
      <c r="AB704" s="129"/>
      <c r="AC704" s="129"/>
      <c r="AD704" s="129"/>
      <c r="AE704" s="129"/>
    </row>
    <row r="705" spans="1:31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312"/>
      <c r="T705" s="312"/>
      <c r="U705" s="312"/>
      <c r="V705" s="312"/>
      <c r="W705" s="312"/>
      <c r="X705" s="312"/>
      <c r="Y705" s="129"/>
      <c r="Z705" s="129"/>
      <c r="AA705" s="129"/>
      <c r="AB705" s="129"/>
      <c r="AC705" s="129"/>
      <c r="AD705" s="129"/>
      <c r="AE705" s="129"/>
    </row>
    <row r="706" spans="1:31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312"/>
      <c r="T706" s="312"/>
      <c r="U706" s="312"/>
      <c r="V706" s="312"/>
      <c r="W706" s="312"/>
      <c r="X706" s="312"/>
      <c r="Y706" s="129"/>
      <c r="Z706" s="129"/>
      <c r="AA706" s="129"/>
      <c r="AB706" s="129"/>
      <c r="AC706" s="129"/>
      <c r="AD706" s="129"/>
      <c r="AE706" s="129"/>
    </row>
    <row r="707" spans="1:31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312"/>
      <c r="T707" s="312"/>
      <c r="U707" s="312"/>
      <c r="V707" s="312"/>
      <c r="W707" s="312"/>
      <c r="X707" s="312"/>
      <c r="Y707" s="129"/>
      <c r="Z707" s="129"/>
      <c r="AA707" s="129"/>
      <c r="AB707" s="129"/>
      <c r="AC707" s="129"/>
      <c r="AD707" s="129"/>
      <c r="AE707" s="129"/>
    </row>
    <row r="708" spans="1:31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312"/>
      <c r="T708" s="312"/>
      <c r="U708" s="312"/>
      <c r="V708" s="312"/>
      <c r="W708" s="312"/>
      <c r="X708" s="312"/>
      <c r="Y708" s="129"/>
      <c r="Z708" s="129"/>
      <c r="AA708" s="129"/>
      <c r="AB708" s="129"/>
      <c r="AC708" s="129"/>
      <c r="AD708" s="129"/>
      <c r="AE708" s="129"/>
    </row>
    <row r="709" spans="1:31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312"/>
      <c r="T709" s="312"/>
      <c r="U709" s="312"/>
      <c r="V709" s="312"/>
      <c r="W709" s="312"/>
      <c r="X709" s="312"/>
      <c r="Y709" s="129"/>
      <c r="Z709" s="129"/>
      <c r="AA709" s="129"/>
      <c r="AB709" s="129"/>
      <c r="AC709" s="129"/>
      <c r="AD709" s="129"/>
      <c r="AE709" s="129"/>
    </row>
    <row r="710" spans="1:31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312"/>
      <c r="T710" s="312"/>
      <c r="U710" s="312"/>
      <c r="V710" s="312"/>
      <c r="W710" s="312"/>
      <c r="X710" s="312"/>
      <c r="Y710" s="129"/>
      <c r="Z710" s="129"/>
      <c r="AA710" s="129"/>
      <c r="AB710" s="129"/>
      <c r="AC710" s="129"/>
      <c r="AD710" s="129"/>
      <c r="AE710" s="129"/>
    </row>
    <row r="711" spans="1:3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312"/>
      <c r="T711" s="312"/>
      <c r="U711" s="312"/>
      <c r="V711" s="312"/>
      <c r="W711" s="312"/>
      <c r="X711" s="312"/>
      <c r="Y711" s="129"/>
      <c r="Z711" s="129"/>
      <c r="AA711" s="129"/>
      <c r="AB711" s="129"/>
      <c r="AC711" s="129"/>
      <c r="AD711" s="129"/>
      <c r="AE711" s="129"/>
    </row>
    <row r="712" spans="1:31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312"/>
      <c r="T712" s="312"/>
      <c r="U712" s="312"/>
      <c r="V712" s="312"/>
      <c r="W712" s="312"/>
      <c r="X712" s="312"/>
      <c r="Y712" s="129"/>
      <c r="Z712" s="129"/>
      <c r="AA712" s="129"/>
      <c r="AB712" s="129"/>
      <c r="AC712" s="129"/>
      <c r="AD712" s="129"/>
      <c r="AE712" s="129"/>
    </row>
    <row r="713" spans="1:31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312"/>
      <c r="T713" s="312"/>
      <c r="U713" s="312"/>
      <c r="V713" s="312"/>
      <c r="W713" s="312"/>
      <c r="X713" s="312"/>
      <c r="Y713" s="129"/>
      <c r="Z713" s="129"/>
      <c r="AA713" s="129"/>
      <c r="AB713" s="129"/>
      <c r="AC713" s="129"/>
      <c r="AD713" s="129"/>
      <c r="AE713" s="129"/>
    </row>
    <row r="714" spans="1:31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312"/>
      <c r="T714" s="312"/>
      <c r="U714" s="312"/>
      <c r="V714" s="312"/>
      <c r="W714" s="312"/>
      <c r="X714" s="312"/>
      <c r="Y714" s="129"/>
      <c r="Z714" s="129"/>
      <c r="AA714" s="129"/>
      <c r="AB714" s="129"/>
      <c r="AC714" s="129"/>
      <c r="AD714" s="129"/>
      <c r="AE714" s="129"/>
    </row>
    <row r="715" spans="1:31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312"/>
      <c r="T715" s="312"/>
      <c r="U715" s="312"/>
      <c r="V715" s="312"/>
      <c r="W715" s="312"/>
      <c r="X715" s="312"/>
      <c r="Y715" s="129"/>
      <c r="Z715" s="129"/>
      <c r="AA715" s="129"/>
      <c r="AB715" s="129"/>
      <c r="AC715" s="129"/>
      <c r="AD715" s="129"/>
      <c r="AE715" s="129"/>
    </row>
    <row r="716" spans="1:31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312"/>
      <c r="T716" s="312"/>
      <c r="U716" s="312"/>
      <c r="V716" s="312"/>
      <c r="W716" s="312"/>
      <c r="X716" s="312"/>
      <c r="Y716" s="129"/>
      <c r="Z716" s="129"/>
      <c r="AA716" s="129"/>
      <c r="AB716" s="129"/>
      <c r="AC716" s="129"/>
      <c r="AD716" s="129"/>
      <c r="AE716" s="129"/>
    </row>
    <row r="717" spans="1:31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312"/>
      <c r="T717" s="312"/>
      <c r="U717" s="312"/>
      <c r="V717" s="312"/>
      <c r="W717" s="312"/>
      <c r="X717" s="312"/>
      <c r="Y717" s="129"/>
      <c r="Z717" s="129"/>
      <c r="AA717" s="129"/>
      <c r="AB717" s="129"/>
      <c r="AC717" s="129"/>
      <c r="AD717" s="129"/>
      <c r="AE717" s="129"/>
    </row>
    <row r="718" spans="1:31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312"/>
      <c r="T718" s="312"/>
      <c r="U718" s="312"/>
      <c r="V718" s="312"/>
      <c r="W718" s="312"/>
      <c r="X718" s="312"/>
      <c r="Y718" s="129"/>
      <c r="Z718" s="129"/>
      <c r="AA718" s="129"/>
      <c r="AB718" s="129"/>
      <c r="AC718" s="129"/>
      <c r="AD718" s="129"/>
      <c r="AE718" s="129"/>
    </row>
    <row r="719" spans="1:31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312"/>
      <c r="T719" s="312"/>
      <c r="U719" s="312"/>
      <c r="V719" s="312"/>
      <c r="W719" s="312"/>
      <c r="X719" s="312"/>
      <c r="Y719" s="129"/>
      <c r="Z719" s="129"/>
      <c r="AA719" s="129"/>
      <c r="AB719" s="129"/>
      <c r="AC719" s="129"/>
      <c r="AD719" s="129"/>
      <c r="AE719" s="129"/>
    </row>
    <row r="720" spans="1:31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312"/>
      <c r="T720" s="312"/>
      <c r="U720" s="312"/>
      <c r="V720" s="312"/>
      <c r="W720" s="312"/>
      <c r="X720" s="312"/>
      <c r="Y720" s="129"/>
      <c r="Z720" s="129"/>
      <c r="AA720" s="129"/>
      <c r="AB720" s="129"/>
      <c r="AC720" s="129"/>
      <c r="AD720" s="129"/>
      <c r="AE720" s="129"/>
    </row>
    <row r="721" spans="1:3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312"/>
      <c r="T721" s="312"/>
      <c r="U721" s="312"/>
      <c r="V721" s="312"/>
      <c r="W721" s="312"/>
      <c r="X721" s="312"/>
      <c r="Y721" s="129"/>
      <c r="Z721" s="129"/>
      <c r="AA721" s="129"/>
      <c r="AB721" s="129"/>
      <c r="AC721" s="129"/>
      <c r="AD721" s="129"/>
      <c r="AE721" s="129"/>
    </row>
    <row r="722" spans="1:31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312"/>
      <c r="T722" s="312"/>
      <c r="U722" s="312"/>
      <c r="V722" s="312"/>
      <c r="W722" s="312"/>
      <c r="X722" s="312"/>
      <c r="Y722" s="129"/>
      <c r="Z722" s="129"/>
      <c r="AA722" s="129"/>
      <c r="AB722" s="129"/>
      <c r="AC722" s="129"/>
      <c r="AD722" s="129"/>
      <c r="AE722" s="129"/>
    </row>
    <row r="723" spans="1:31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312"/>
      <c r="T723" s="312"/>
      <c r="U723" s="312"/>
      <c r="V723" s="312"/>
      <c r="W723" s="312"/>
      <c r="X723" s="312"/>
      <c r="Y723" s="129"/>
      <c r="Z723" s="129"/>
      <c r="AA723" s="129"/>
      <c r="AB723" s="129"/>
      <c r="AC723" s="129"/>
      <c r="AD723" s="129"/>
      <c r="AE723" s="129"/>
    </row>
    <row r="724" spans="1:31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312"/>
      <c r="T724" s="312"/>
      <c r="U724" s="312"/>
      <c r="V724" s="312"/>
      <c r="W724" s="312"/>
      <c r="X724" s="312"/>
      <c r="Y724" s="129"/>
      <c r="Z724" s="129"/>
      <c r="AA724" s="129"/>
      <c r="AB724" s="129"/>
      <c r="AC724" s="129"/>
      <c r="AD724" s="129"/>
      <c r="AE724" s="129"/>
    </row>
    <row r="725" spans="1:31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312"/>
      <c r="T725" s="312"/>
      <c r="U725" s="312"/>
      <c r="V725" s="312"/>
      <c r="W725" s="312"/>
      <c r="X725" s="312"/>
      <c r="Y725" s="129"/>
      <c r="Z725" s="129"/>
      <c r="AA725" s="129"/>
      <c r="AB725" s="129"/>
      <c r="AC725" s="129"/>
      <c r="AD725" s="129"/>
      <c r="AE725" s="129"/>
    </row>
    <row r="726" spans="1:31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312"/>
      <c r="T726" s="312"/>
      <c r="U726" s="312"/>
      <c r="V726" s="312"/>
      <c r="W726" s="312"/>
      <c r="X726" s="312"/>
      <c r="Y726" s="129"/>
      <c r="Z726" s="129"/>
      <c r="AA726" s="129"/>
      <c r="AB726" s="129"/>
      <c r="AC726" s="129"/>
      <c r="AD726" s="129"/>
      <c r="AE726" s="129"/>
    </row>
    <row r="727" spans="1:31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312"/>
      <c r="T727" s="312"/>
      <c r="U727" s="312"/>
      <c r="V727" s="312"/>
      <c r="W727" s="312"/>
      <c r="X727" s="312"/>
      <c r="Y727" s="129"/>
      <c r="Z727" s="129"/>
      <c r="AA727" s="129"/>
      <c r="AB727" s="129"/>
      <c r="AC727" s="129"/>
      <c r="AD727" s="129"/>
      <c r="AE727" s="129"/>
    </row>
    <row r="728" spans="1:31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312"/>
      <c r="T728" s="312"/>
      <c r="U728" s="312"/>
      <c r="V728" s="312"/>
      <c r="W728" s="312"/>
      <c r="X728" s="312"/>
      <c r="Y728" s="129"/>
      <c r="Z728" s="129"/>
      <c r="AA728" s="129"/>
      <c r="AB728" s="129"/>
      <c r="AC728" s="129"/>
      <c r="AD728" s="129"/>
      <c r="AE728" s="129"/>
    </row>
    <row r="729" spans="1:31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312"/>
      <c r="T729" s="312"/>
      <c r="U729" s="312"/>
      <c r="V729" s="312"/>
      <c r="W729" s="312"/>
      <c r="X729" s="312"/>
      <c r="Y729" s="129"/>
      <c r="Z729" s="129"/>
      <c r="AA729" s="129"/>
      <c r="AB729" s="129"/>
      <c r="AC729" s="129"/>
      <c r="AD729" s="129"/>
      <c r="AE729" s="129"/>
    </row>
    <row r="730" spans="1:31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312"/>
      <c r="T730" s="312"/>
      <c r="U730" s="312"/>
      <c r="V730" s="312"/>
      <c r="W730" s="312"/>
      <c r="X730" s="312"/>
      <c r="Y730" s="129"/>
      <c r="Z730" s="129"/>
      <c r="AA730" s="129"/>
      <c r="AB730" s="129"/>
      <c r="AC730" s="129"/>
      <c r="AD730" s="129"/>
      <c r="AE730" s="129"/>
    </row>
    <row r="731" spans="1: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312"/>
      <c r="T731" s="312"/>
      <c r="U731" s="312"/>
      <c r="V731" s="312"/>
      <c r="W731" s="312"/>
      <c r="X731" s="312"/>
      <c r="Y731" s="129"/>
      <c r="Z731" s="129"/>
      <c r="AA731" s="129"/>
      <c r="AB731" s="129"/>
      <c r="AC731" s="129"/>
      <c r="AD731" s="129"/>
      <c r="AE731" s="129"/>
    </row>
    <row r="732" spans="1:31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312"/>
      <c r="T732" s="312"/>
      <c r="U732" s="312"/>
      <c r="V732" s="312"/>
      <c r="W732" s="312"/>
      <c r="X732" s="312"/>
      <c r="Y732" s="129"/>
      <c r="Z732" s="129"/>
      <c r="AA732" s="129"/>
      <c r="AB732" s="129"/>
      <c r="AC732" s="129"/>
      <c r="AD732" s="129"/>
      <c r="AE732" s="129"/>
    </row>
    <row r="733" spans="1:31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312"/>
      <c r="T733" s="312"/>
      <c r="U733" s="312"/>
      <c r="V733" s="312"/>
      <c r="W733" s="312"/>
      <c r="X733" s="312"/>
      <c r="Y733" s="129"/>
      <c r="Z733" s="129"/>
      <c r="AA733" s="129"/>
      <c r="AB733" s="129"/>
      <c r="AC733" s="129"/>
      <c r="AD733" s="129"/>
      <c r="AE733" s="129"/>
    </row>
    <row r="734" spans="1:31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312"/>
      <c r="T734" s="312"/>
      <c r="U734" s="312"/>
      <c r="V734" s="312"/>
      <c r="W734" s="312"/>
      <c r="X734" s="312"/>
      <c r="Y734" s="129"/>
      <c r="Z734" s="129"/>
      <c r="AA734" s="129"/>
      <c r="AB734" s="129"/>
      <c r="AC734" s="129"/>
      <c r="AD734" s="129"/>
      <c r="AE734" s="129"/>
    </row>
    <row r="735" spans="1:31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312"/>
      <c r="T735" s="312"/>
      <c r="U735" s="312"/>
      <c r="V735" s="312"/>
      <c r="W735" s="312"/>
      <c r="X735" s="312"/>
      <c r="Y735" s="129"/>
      <c r="Z735" s="129"/>
      <c r="AA735" s="129"/>
      <c r="AB735" s="129"/>
      <c r="AC735" s="129"/>
      <c r="AD735" s="129"/>
      <c r="AE735" s="129"/>
    </row>
    <row r="736" spans="1:31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312"/>
      <c r="T736" s="312"/>
      <c r="U736" s="312"/>
      <c r="V736" s="312"/>
      <c r="W736" s="312"/>
      <c r="X736" s="312"/>
      <c r="Y736" s="129"/>
      <c r="Z736" s="129"/>
      <c r="AA736" s="129"/>
      <c r="AB736" s="129"/>
      <c r="AC736" s="129"/>
      <c r="AD736" s="129"/>
      <c r="AE736" s="129"/>
    </row>
    <row r="737" spans="1:31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312"/>
      <c r="T737" s="312"/>
      <c r="U737" s="312"/>
      <c r="V737" s="312"/>
      <c r="W737" s="312"/>
      <c r="X737" s="312"/>
      <c r="Y737" s="129"/>
      <c r="Z737" s="129"/>
      <c r="AA737" s="129"/>
      <c r="AB737" s="129"/>
      <c r="AC737" s="129"/>
      <c r="AD737" s="129"/>
      <c r="AE737" s="129"/>
    </row>
    <row r="738" spans="1:31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312"/>
      <c r="T738" s="312"/>
      <c r="U738" s="312"/>
      <c r="V738" s="312"/>
      <c r="W738" s="312"/>
      <c r="X738" s="312"/>
      <c r="Y738" s="129"/>
      <c r="Z738" s="129"/>
      <c r="AA738" s="129"/>
      <c r="AB738" s="129"/>
      <c r="AC738" s="129"/>
      <c r="AD738" s="129"/>
      <c r="AE738" s="129"/>
    </row>
    <row r="739" spans="1:31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312"/>
      <c r="T739" s="312"/>
      <c r="U739" s="312"/>
      <c r="V739" s="312"/>
      <c r="W739" s="312"/>
      <c r="X739" s="312"/>
      <c r="Y739" s="129"/>
      <c r="Z739" s="129"/>
      <c r="AA739" s="129"/>
      <c r="AB739" s="129"/>
      <c r="AC739" s="129"/>
      <c r="AD739" s="129"/>
      <c r="AE739" s="129"/>
    </row>
    <row r="740" spans="1:31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312"/>
      <c r="T740" s="312"/>
      <c r="U740" s="312"/>
      <c r="V740" s="312"/>
      <c r="W740" s="312"/>
      <c r="X740" s="312"/>
      <c r="Y740" s="129"/>
      <c r="Z740" s="129"/>
      <c r="AA740" s="129"/>
      <c r="AB740" s="129"/>
      <c r="AC740" s="129"/>
      <c r="AD740" s="129"/>
      <c r="AE740" s="129"/>
    </row>
    <row r="741" spans="1:3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312"/>
      <c r="T741" s="312"/>
      <c r="U741" s="312"/>
      <c r="V741" s="312"/>
      <c r="W741" s="312"/>
      <c r="X741" s="312"/>
      <c r="Y741" s="129"/>
      <c r="Z741" s="129"/>
      <c r="AA741" s="129"/>
      <c r="AB741" s="129"/>
      <c r="AC741" s="129"/>
      <c r="AD741" s="129"/>
      <c r="AE741" s="129"/>
    </row>
    <row r="742" spans="1:31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312"/>
      <c r="T742" s="312"/>
      <c r="U742" s="312"/>
      <c r="V742" s="312"/>
      <c r="W742" s="312"/>
      <c r="X742" s="312"/>
      <c r="Y742" s="129"/>
      <c r="Z742" s="129"/>
      <c r="AA742" s="129"/>
      <c r="AB742" s="129"/>
      <c r="AC742" s="129"/>
      <c r="AD742" s="129"/>
      <c r="AE742" s="129"/>
    </row>
    <row r="743" spans="1:31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312"/>
      <c r="T743" s="312"/>
      <c r="U743" s="312"/>
      <c r="V743" s="312"/>
      <c r="W743" s="312"/>
      <c r="X743" s="312"/>
      <c r="Y743" s="129"/>
      <c r="Z743" s="129"/>
      <c r="AA743" s="129"/>
      <c r="AB743" s="129"/>
      <c r="AC743" s="129"/>
      <c r="AD743" s="129"/>
      <c r="AE743" s="129"/>
    </row>
    <row r="744" spans="1:31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312"/>
      <c r="T744" s="312"/>
      <c r="U744" s="312"/>
      <c r="V744" s="312"/>
      <c r="W744" s="312"/>
      <c r="X744" s="312"/>
      <c r="Y744" s="129"/>
      <c r="Z744" s="129"/>
      <c r="AA744" s="129"/>
      <c r="AB744" s="129"/>
      <c r="AC744" s="129"/>
      <c r="AD744" s="129"/>
      <c r="AE744" s="129"/>
    </row>
    <row r="745" spans="1:31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312"/>
      <c r="T745" s="312"/>
      <c r="U745" s="312"/>
      <c r="V745" s="312"/>
      <c r="W745" s="312"/>
      <c r="X745" s="312"/>
      <c r="Y745" s="129"/>
      <c r="Z745" s="129"/>
      <c r="AA745" s="129"/>
      <c r="AB745" s="129"/>
      <c r="AC745" s="129"/>
      <c r="AD745" s="129"/>
      <c r="AE745" s="129"/>
    </row>
    <row r="746" spans="1:31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312"/>
      <c r="T746" s="312"/>
      <c r="U746" s="312"/>
      <c r="V746" s="312"/>
      <c r="W746" s="312"/>
      <c r="X746" s="312"/>
      <c r="Y746" s="129"/>
      <c r="Z746" s="129"/>
      <c r="AA746" s="129"/>
      <c r="AB746" s="129"/>
      <c r="AC746" s="129"/>
      <c r="AD746" s="129"/>
      <c r="AE746" s="129"/>
    </row>
    <row r="747" spans="1:31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312"/>
      <c r="T747" s="312"/>
      <c r="U747" s="312"/>
      <c r="V747" s="312"/>
      <c r="W747" s="312"/>
      <c r="X747" s="312"/>
      <c r="Y747" s="129"/>
      <c r="Z747" s="129"/>
      <c r="AA747" s="129"/>
      <c r="AB747" s="129"/>
      <c r="AC747" s="129"/>
      <c r="AD747" s="129"/>
      <c r="AE747" s="129"/>
    </row>
    <row r="748" spans="1:31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312"/>
      <c r="T748" s="312"/>
      <c r="U748" s="312"/>
      <c r="V748" s="312"/>
      <c r="W748" s="312"/>
      <c r="X748" s="312"/>
      <c r="Y748" s="129"/>
      <c r="Z748" s="129"/>
      <c r="AA748" s="129"/>
      <c r="AB748" s="129"/>
      <c r="AC748" s="129"/>
      <c r="AD748" s="129"/>
      <c r="AE748" s="129"/>
    </row>
    <row r="749" spans="1:31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312"/>
      <c r="T749" s="312"/>
      <c r="U749" s="312"/>
      <c r="V749" s="312"/>
      <c r="W749" s="312"/>
      <c r="X749" s="312"/>
      <c r="Y749" s="129"/>
      <c r="Z749" s="129"/>
      <c r="AA749" s="129"/>
      <c r="AB749" s="129"/>
      <c r="AC749" s="129"/>
      <c r="AD749" s="129"/>
      <c r="AE749" s="129"/>
    </row>
    <row r="750" spans="1:31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312"/>
      <c r="T750" s="312"/>
      <c r="U750" s="312"/>
      <c r="V750" s="312"/>
      <c r="W750" s="312"/>
      <c r="X750" s="312"/>
      <c r="Y750" s="129"/>
      <c r="Z750" s="129"/>
      <c r="AA750" s="129"/>
      <c r="AB750" s="129"/>
      <c r="AC750" s="129"/>
      <c r="AD750" s="129"/>
      <c r="AE750" s="129"/>
    </row>
    <row r="751" spans="1:3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312"/>
      <c r="T751" s="312"/>
      <c r="U751" s="312"/>
      <c r="V751" s="312"/>
      <c r="W751" s="312"/>
      <c r="X751" s="312"/>
      <c r="Y751" s="129"/>
      <c r="Z751" s="129"/>
      <c r="AA751" s="129"/>
      <c r="AB751" s="129"/>
      <c r="AC751" s="129"/>
      <c r="AD751" s="129"/>
      <c r="AE751" s="129"/>
    </row>
    <row r="752" spans="1:31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312"/>
      <c r="T752" s="312"/>
      <c r="U752" s="312"/>
      <c r="V752" s="312"/>
      <c r="W752" s="312"/>
      <c r="X752" s="312"/>
      <c r="Y752" s="129"/>
      <c r="Z752" s="129"/>
      <c r="AA752" s="129"/>
      <c r="AB752" s="129"/>
      <c r="AC752" s="129"/>
      <c r="AD752" s="129"/>
      <c r="AE752" s="129"/>
    </row>
    <row r="753" spans="1:31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312"/>
      <c r="T753" s="312"/>
      <c r="U753" s="312"/>
      <c r="V753" s="312"/>
      <c r="W753" s="312"/>
      <c r="X753" s="312"/>
      <c r="Y753" s="129"/>
      <c r="Z753" s="129"/>
      <c r="AA753" s="129"/>
      <c r="AB753" s="129"/>
      <c r="AC753" s="129"/>
      <c r="AD753" s="129"/>
      <c r="AE753" s="129"/>
    </row>
    <row r="754" spans="1:31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312"/>
      <c r="T754" s="312"/>
      <c r="U754" s="312"/>
      <c r="V754" s="312"/>
      <c r="W754" s="312"/>
      <c r="X754" s="312"/>
      <c r="Y754" s="129"/>
      <c r="Z754" s="129"/>
      <c r="AA754" s="129"/>
      <c r="AB754" s="129"/>
      <c r="AC754" s="129"/>
      <c r="AD754" s="129"/>
      <c r="AE754" s="129"/>
    </row>
    <row r="755" spans="1:31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312"/>
      <c r="T755" s="312"/>
      <c r="U755" s="312"/>
      <c r="V755" s="312"/>
      <c r="W755" s="312"/>
      <c r="X755" s="312"/>
      <c r="Y755" s="129"/>
      <c r="Z755" s="129"/>
      <c r="AA755" s="129"/>
      <c r="AB755" s="129"/>
      <c r="AC755" s="129"/>
      <c r="AD755" s="129"/>
      <c r="AE755" s="129"/>
    </row>
    <row r="756" spans="1:31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312"/>
      <c r="T756" s="312"/>
      <c r="U756" s="312"/>
      <c r="V756" s="312"/>
      <c r="W756" s="312"/>
      <c r="X756" s="312"/>
      <c r="Y756" s="129"/>
      <c r="Z756" s="129"/>
      <c r="AA756" s="129"/>
      <c r="AB756" s="129"/>
      <c r="AC756" s="129"/>
      <c r="AD756" s="129"/>
      <c r="AE756" s="129"/>
    </row>
    <row r="757" spans="1:31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312"/>
      <c r="T757" s="312"/>
      <c r="U757" s="312"/>
      <c r="V757" s="312"/>
      <c r="W757" s="312"/>
      <c r="X757" s="312"/>
      <c r="Y757" s="129"/>
      <c r="Z757" s="129"/>
      <c r="AA757" s="129"/>
      <c r="AB757" s="129"/>
      <c r="AC757" s="129"/>
      <c r="AD757" s="129"/>
      <c r="AE757" s="129"/>
    </row>
    <row r="758" spans="1:31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312"/>
      <c r="T758" s="312"/>
      <c r="U758" s="312"/>
      <c r="V758" s="312"/>
      <c r="W758" s="312"/>
      <c r="X758" s="312"/>
      <c r="Y758" s="129"/>
      <c r="Z758" s="129"/>
      <c r="AA758" s="129"/>
      <c r="AB758" s="129"/>
      <c r="AC758" s="129"/>
      <c r="AD758" s="129"/>
      <c r="AE758" s="129"/>
    </row>
    <row r="759" spans="1:31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312"/>
      <c r="T759" s="312"/>
      <c r="U759" s="312"/>
      <c r="V759" s="312"/>
      <c r="W759" s="312"/>
      <c r="X759" s="312"/>
      <c r="Y759" s="129"/>
      <c r="Z759" s="129"/>
      <c r="AA759" s="129"/>
      <c r="AB759" s="129"/>
      <c r="AC759" s="129"/>
      <c r="AD759" s="129"/>
      <c r="AE759" s="129"/>
    </row>
    <row r="760" spans="1:31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312"/>
      <c r="T760" s="312"/>
      <c r="U760" s="312"/>
      <c r="V760" s="312"/>
      <c r="W760" s="312"/>
      <c r="X760" s="312"/>
      <c r="Y760" s="129"/>
      <c r="Z760" s="129"/>
      <c r="AA760" s="129"/>
      <c r="AB760" s="129"/>
      <c r="AC760" s="129"/>
      <c r="AD760" s="129"/>
      <c r="AE760" s="129"/>
    </row>
    <row r="761" spans="1:3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312"/>
      <c r="T761" s="312"/>
      <c r="U761" s="312"/>
      <c r="V761" s="312"/>
      <c r="W761" s="312"/>
      <c r="X761" s="312"/>
      <c r="Y761" s="129"/>
      <c r="Z761" s="129"/>
      <c r="AA761" s="129"/>
      <c r="AB761" s="129"/>
      <c r="AC761" s="129"/>
      <c r="AD761" s="129"/>
      <c r="AE761" s="129"/>
    </row>
    <row r="762" spans="1:31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312"/>
      <c r="T762" s="312"/>
      <c r="U762" s="312"/>
      <c r="V762" s="312"/>
      <c r="W762" s="312"/>
      <c r="X762" s="312"/>
      <c r="Y762" s="129"/>
      <c r="Z762" s="129"/>
      <c r="AA762" s="129"/>
      <c r="AB762" s="129"/>
      <c r="AC762" s="129"/>
      <c r="AD762" s="129"/>
      <c r="AE762" s="129"/>
    </row>
    <row r="763" spans="1:31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312"/>
      <c r="T763" s="312"/>
      <c r="U763" s="312"/>
      <c r="V763" s="312"/>
      <c r="W763" s="312"/>
      <c r="X763" s="312"/>
      <c r="Y763" s="129"/>
      <c r="Z763" s="129"/>
      <c r="AA763" s="129"/>
      <c r="AB763" s="129"/>
      <c r="AC763" s="129"/>
      <c r="AD763" s="129"/>
      <c r="AE763" s="129"/>
    </row>
    <row r="764" spans="1:31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312"/>
      <c r="T764" s="312"/>
      <c r="U764" s="312"/>
      <c r="V764" s="312"/>
      <c r="W764" s="312"/>
      <c r="X764" s="312"/>
      <c r="Y764" s="129"/>
      <c r="Z764" s="129"/>
      <c r="AA764" s="129"/>
      <c r="AB764" s="129"/>
      <c r="AC764" s="129"/>
      <c r="AD764" s="129"/>
      <c r="AE764" s="129"/>
    </row>
    <row r="765" spans="1:31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312"/>
      <c r="T765" s="312"/>
      <c r="U765" s="312"/>
      <c r="V765" s="312"/>
      <c r="W765" s="312"/>
      <c r="X765" s="312"/>
      <c r="Y765" s="129"/>
      <c r="Z765" s="129"/>
      <c r="AA765" s="129"/>
      <c r="AB765" s="129"/>
      <c r="AC765" s="129"/>
      <c r="AD765" s="129"/>
      <c r="AE765" s="129"/>
    </row>
    <row r="766" spans="1:31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312"/>
      <c r="T766" s="312"/>
      <c r="U766" s="312"/>
      <c r="V766" s="312"/>
      <c r="W766" s="312"/>
      <c r="X766" s="312"/>
      <c r="Y766" s="129"/>
      <c r="Z766" s="129"/>
      <c r="AA766" s="129"/>
      <c r="AB766" s="129"/>
      <c r="AC766" s="129"/>
      <c r="AD766" s="129"/>
      <c r="AE766" s="129"/>
    </row>
    <row r="767" spans="1:31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312"/>
      <c r="T767" s="312"/>
      <c r="U767" s="312"/>
      <c r="V767" s="312"/>
      <c r="W767" s="312"/>
      <c r="X767" s="312"/>
      <c r="Y767" s="129"/>
      <c r="Z767" s="129"/>
      <c r="AA767" s="129"/>
      <c r="AB767" s="129"/>
      <c r="AC767" s="129"/>
      <c r="AD767" s="129"/>
      <c r="AE767" s="129"/>
    </row>
    <row r="768" spans="1:31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312"/>
      <c r="T768" s="312"/>
      <c r="U768" s="312"/>
      <c r="V768" s="312"/>
      <c r="W768" s="312"/>
      <c r="X768" s="312"/>
      <c r="Y768" s="129"/>
      <c r="Z768" s="129"/>
      <c r="AA768" s="129"/>
      <c r="AB768" s="129"/>
      <c r="AC768" s="129"/>
      <c r="AD768" s="129"/>
      <c r="AE768" s="129"/>
    </row>
    <row r="769" spans="1:31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312"/>
      <c r="T769" s="312"/>
      <c r="U769" s="312"/>
      <c r="V769" s="312"/>
      <c r="W769" s="312"/>
      <c r="X769" s="312"/>
      <c r="Y769" s="129"/>
      <c r="Z769" s="129"/>
      <c r="AA769" s="129"/>
      <c r="AB769" s="129"/>
      <c r="AC769" s="129"/>
      <c r="AD769" s="129"/>
      <c r="AE769" s="129"/>
    </row>
    <row r="770" spans="1:31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312"/>
      <c r="T770" s="312"/>
      <c r="U770" s="312"/>
      <c r="V770" s="312"/>
      <c r="W770" s="312"/>
      <c r="X770" s="312"/>
      <c r="Y770" s="129"/>
      <c r="Z770" s="129"/>
      <c r="AA770" s="129"/>
      <c r="AB770" s="129"/>
      <c r="AC770" s="129"/>
      <c r="AD770" s="129"/>
      <c r="AE770" s="129"/>
    </row>
    <row r="771" spans="1:3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312"/>
      <c r="T771" s="312"/>
      <c r="U771" s="312"/>
      <c r="V771" s="312"/>
      <c r="W771" s="312"/>
      <c r="X771" s="312"/>
      <c r="Y771" s="129"/>
      <c r="Z771" s="129"/>
      <c r="AA771" s="129"/>
      <c r="AB771" s="129"/>
      <c r="AC771" s="129"/>
      <c r="AD771" s="129"/>
      <c r="AE771" s="129"/>
    </row>
    <row r="772" spans="1:31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312"/>
      <c r="T772" s="312"/>
      <c r="U772" s="312"/>
      <c r="V772" s="312"/>
      <c r="W772" s="312"/>
      <c r="X772" s="312"/>
      <c r="Y772" s="129"/>
      <c r="Z772" s="129"/>
      <c r="AA772" s="129"/>
      <c r="AB772" s="129"/>
      <c r="AC772" s="129"/>
      <c r="AD772" s="129"/>
      <c r="AE772" s="129"/>
    </row>
    <row r="773" spans="1:31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312"/>
      <c r="T773" s="312"/>
      <c r="U773" s="312"/>
      <c r="V773" s="312"/>
      <c r="W773" s="312"/>
      <c r="X773" s="312"/>
      <c r="Y773" s="129"/>
      <c r="Z773" s="129"/>
      <c r="AA773" s="129"/>
      <c r="AB773" s="129"/>
      <c r="AC773" s="129"/>
      <c r="AD773" s="129"/>
      <c r="AE773" s="129"/>
    </row>
    <row r="774" spans="1:31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312"/>
      <c r="T774" s="312"/>
      <c r="U774" s="312"/>
      <c r="V774" s="312"/>
      <c r="W774" s="312"/>
      <c r="X774" s="312"/>
      <c r="Y774" s="129"/>
      <c r="Z774" s="129"/>
      <c r="AA774" s="129"/>
      <c r="AB774" s="129"/>
      <c r="AC774" s="129"/>
      <c r="AD774" s="129"/>
      <c r="AE774" s="129"/>
    </row>
    <row r="775" spans="1:31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312"/>
      <c r="T775" s="312"/>
      <c r="U775" s="312"/>
      <c r="V775" s="312"/>
      <c r="W775" s="312"/>
      <c r="X775" s="312"/>
      <c r="Y775" s="129"/>
      <c r="Z775" s="129"/>
      <c r="AA775" s="129"/>
      <c r="AB775" s="129"/>
      <c r="AC775" s="129"/>
      <c r="AD775" s="129"/>
      <c r="AE775" s="129"/>
    </row>
    <row r="776" spans="1:31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312"/>
      <c r="T776" s="312"/>
      <c r="U776" s="312"/>
      <c r="V776" s="312"/>
      <c r="W776" s="312"/>
      <c r="X776" s="312"/>
      <c r="Y776" s="129"/>
      <c r="Z776" s="129"/>
      <c r="AA776" s="129"/>
      <c r="AB776" s="129"/>
      <c r="AC776" s="129"/>
      <c r="AD776" s="129"/>
      <c r="AE776" s="129"/>
    </row>
    <row r="777" spans="1:31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312"/>
      <c r="T777" s="312"/>
      <c r="U777" s="312"/>
      <c r="V777" s="312"/>
      <c r="W777" s="312"/>
      <c r="X777" s="312"/>
      <c r="Y777" s="129"/>
      <c r="Z777" s="129"/>
      <c r="AA777" s="129"/>
      <c r="AB777" s="129"/>
      <c r="AC777" s="129"/>
      <c r="AD777" s="129"/>
      <c r="AE777" s="129"/>
    </row>
    <row r="778" spans="1:31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312"/>
      <c r="T778" s="312"/>
      <c r="U778" s="312"/>
      <c r="V778" s="312"/>
      <c r="W778" s="312"/>
      <c r="X778" s="312"/>
      <c r="Y778" s="129"/>
      <c r="Z778" s="129"/>
      <c r="AA778" s="129"/>
      <c r="AB778" s="129"/>
      <c r="AC778" s="129"/>
      <c r="AD778" s="129"/>
      <c r="AE778" s="129"/>
    </row>
    <row r="779" spans="1:31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312"/>
      <c r="T779" s="312"/>
      <c r="U779" s="312"/>
      <c r="V779" s="312"/>
      <c r="W779" s="312"/>
      <c r="X779" s="312"/>
      <c r="Y779" s="129"/>
      <c r="Z779" s="129"/>
      <c r="AA779" s="129"/>
      <c r="AB779" s="129"/>
      <c r="AC779" s="129"/>
      <c r="AD779" s="129"/>
      <c r="AE779" s="129"/>
    </row>
    <row r="780" spans="1:31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312"/>
      <c r="T780" s="312"/>
      <c r="U780" s="312"/>
      <c r="V780" s="312"/>
      <c r="W780" s="312"/>
      <c r="X780" s="312"/>
      <c r="Y780" s="129"/>
      <c r="Z780" s="129"/>
      <c r="AA780" s="129"/>
      <c r="AB780" s="129"/>
      <c r="AC780" s="129"/>
      <c r="AD780" s="129"/>
      <c r="AE780" s="129"/>
    </row>
    <row r="781" spans="1:3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312"/>
      <c r="T781" s="312"/>
      <c r="U781" s="312"/>
      <c r="V781" s="312"/>
      <c r="W781" s="312"/>
      <c r="X781" s="312"/>
      <c r="Y781" s="129"/>
      <c r="Z781" s="129"/>
      <c r="AA781" s="129"/>
      <c r="AB781" s="129"/>
      <c r="AC781" s="129"/>
      <c r="AD781" s="129"/>
      <c r="AE781" s="129"/>
    </row>
    <row r="782" spans="1:31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312"/>
      <c r="T782" s="312"/>
      <c r="U782" s="312"/>
      <c r="V782" s="312"/>
      <c r="W782" s="312"/>
      <c r="X782" s="312"/>
      <c r="Y782" s="129"/>
      <c r="Z782" s="129"/>
      <c r="AA782" s="129"/>
      <c r="AB782" s="129"/>
      <c r="AC782" s="129"/>
      <c r="AD782" s="129"/>
      <c r="AE782" s="129"/>
    </row>
    <row r="783" spans="1:31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312"/>
      <c r="T783" s="312"/>
      <c r="U783" s="312"/>
      <c r="V783" s="312"/>
      <c r="W783" s="312"/>
      <c r="X783" s="312"/>
      <c r="Y783" s="129"/>
      <c r="Z783" s="129"/>
      <c r="AA783" s="129"/>
      <c r="AB783" s="129"/>
      <c r="AC783" s="129"/>
      <c r="AD783" s="129"/>
      <c r="AE783" s="129"/>
    </row>
    <row r="784" spans="1:31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312"/>
      <c r="T784" s="312"/>
      <c r="U784" s="312"/>
      <c r="V784" s="312"/>
      <c r="W784" s="312"/>
      <c r="X784" s="312"/>
      <c r="Y784" s="129"/>
      <c r="Z784" s="129"/>
      <c r="AA784" s="129"/>
      <c r="AB784" s="129"/>
      <c r="AC784" s="129"/>
      <c r="AD784" s="129"/>
      <c r="AE784" s="129"/>
    </row>
    <row r="785" spans="1:31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312"/>
      <c r="T785" s="312"/>
      <c r="U785" s="312"/>
      <c r="V785" s="312"/>
      <c r="W785" s="312"/>
      <c r="X785" s="312"/>
      <c r="Y785" s="129"/>
      <c r="Z785" s="129"/>
      <c r="AA785" s="129"/>
      <c r="AB785" s="129"/>
      <c r="AC785" s="129"/>
      <c r="AD785" s="129"/>
      <c r="AE785" s="129"/>
    </row>
    <row r="786" spans="1:31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312"/>
      <c r="T786" s="312"/>
      <c r="U786" s="312"/>
      <c r="V786" s="312"/>
      <c r="W786" s="312"/>
      <c r="X786" s="312"/>
      <c r="Y786" s="129"/>
      <c r="Z786" s="129"/>
      <c r="AA786" s="129"/>
      <c r="AB786" s="129"/>
      <c r="AC786" s="129"/>
      <c r="AD786" s="129"/>
      <c r="AE786" s="129"/>
    </row>
    <row r="787" spans="1:31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312"/>
      <c r="T787" s="312"/>
      <c r="U787" s="312"/>
      <c r="V787" s="312"/>
      <c r="W787" s="312"/>
      <c r="X787" s="312"/>
      <c r="Y787" s="129"/>
      <c r="Z787" s="129"/>
      <c r="AA787" s="129"/>
      <c r="AB787" s="129"/>
      <c r="AC787" s="129"/>
      <c r="AD787" s="129"/>
      <c r="AE787" s="129"/>
    </row>
    <row r="788" spans="1:31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312"/>
      <c r="T788" s="312"/>
      <c r="U788" s="312"/>
      <c r="V788" s="312"/>
      <c r="W788" s="312"/>
      <c r="X788" s="312"/>
      <c r="Y788" s="129"/>
      <c r="Z788" s="129"/>
      <c r="AA788" s="129"/>
      <c r="AB788" s="129"/>
      <c r="AC788" s="129"/>
      <c r="AD788" s="129"/>
      <c r="AE788" s="129"/>
    </row>
    <row r="789" spans="1:31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312"/>
      <c r="T789" s="312"/>
      <c r="U789" s="312"/>
      <c r="V789" s="312"/>
      <c r="W789" s="312"/>
      <c r="X789" s="312"/>
      <c r="Y789" s="129"/>
      <c r="Z789" s="129"/>
      <c r="AA789" s="129"/>
      <c r="AB789" s="129"/>
      <c r="AC789" s="129"/>
      <c r="AD789" s="129"/>
      <c r="AE789" s="129"/>
    </row>
    <row r="790" spans="1:31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312"/>
      <c r="T790" s="312"/>
      <c r="U790" s="312"/>
      <c r="V790" s="312"/>
      <c r="W790" s="312"/>
      <c r="X790" s="312"/>
      <c r="Y790" s="129"/>
      <c r="Z790" s="129"/>
      <c r="AA790" s="129"/>
      <c r="AB790" s="129"/>
      <c r="AC790" s="129"/>
      <c r="AD790" s="129"/>
      <c r="AE790" s="129"/>
    </row>
    <row r="791" spans="1:3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312"/>
      <c r="T791" s="312"/>
      <c r="U791" s="312"/>
      <c r="V791" s="312"/>
      <c r="W791" s="312"/>
      <c r="X791" s="312"/>
      <c r="Y791" s="129"/>
      <c r="Z791" s="129"/>
      <c r="AA791" s="129"/>
      <c r="AB791" s="129"/>
      <c r="AC791" s="129"/>
      <c r="AD791" s="129"/>
      <c r="AE791" s="129"/>
    </row>
    <row r="792" spans="1:31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312"/>
      <c r="T792" s="312"/>
      <c r="U792" s="312"/>
      <c r="V792" s="312"/>
      <c r="W792" s="312"/>
      <c r="X792" s="312"/>
      <c r="Y792" s="129"/>
      <c r="Z792" s="129"/>
      <c r="AA792" s="129"/>
      <c r="AB792" s="129"/>
      <c r="AC792" s="129"/>
      <c r="AD792" s="129"/>
      <c r="AE792" s="129"/>
    </row>
    <row r="793" spans="1:31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312"/>
      <c r="T793" s="312"/>
      <c r="U793" s="312"/>
      <c r="V793" s="312"/>
      <c r="W793" s="312"/>
      <c r="X793" s="312"/>
      <c r="Y793" s="129"/>
      <c r="Z793" s="129"/>
      <c r="AA793" s="129"/>
      <c r="AB793" s="129"/>
      <c r="AC793" s="129"/>
      <c r="AD793" s="129"/>
      <c r="AE793" s="129"/>
    </row>
    <row r="794" spans="1:31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312"/>
      <c r="T794" s="312"/>
      <c r="U794" s="312"/>
      <c r="V794" s="312"/>
      <c r="W794" s="312"/>
      <c r="X794" s="312"/>
      <c r="Y794" s="129"/>
      <c r="Z794" s="129"/>
      <c r="AA794" s="129"/>
      <c r="AB794" s="129"/>
      <c r="AC794" s="129"/>
      <c r="AD794" s="129"/>
      <c r="AE794" s="129"/>
    </row>
    <row r="795" spans="1:31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312"/>
      <c r="T795" s="312"/>
      <c r="U795" s="312"/>
      <c r="V795" s="312"/>
      <c r="W795" s="312"/>
      <c r="X795" s="312"/>
      <c r="Y795" s="129"/>
      <c r="Z795" s="129"/>
      <c r="AA795" s="129"/>
      <c r="AB795" s="129"/>
      <c r="AC795" s="129"/>
      <c r="AD795" s="129"/>
      <c r="AE795" s="129"/>
    </row>
    <row r="796" spans="1:31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312"/>
      <c r="T796" s="312"/>
      <c r="U796" s="312"/>
      <c r="V796" s="312"/>
      <c r="W796" s="312"/>
      <c r="X796" s="312"/>
      <c r="Y796" s="129"/>
      <c r="Z796" s="129"/>
      <c r="AA796" s="129"/>
      <c r="AB796" s="129"/>
      <c r="AC796" s="129"/>
      <c r="AD796" s="129"/>
      <c r="AE796" s="129"/>
    </row>
    <row r="797" spans="1:31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312"/>
      <c r="T797" s="312"/>
      <c r="U797" s="312"/>
      <c r="V797" s="312"/>
      <c r="W797" s="312"/>
      <c r="X797" s="312"/>
      <c r="Y797" s="129"/>
      <c r="Z797" s="129"/>
      <c r="AA797" s="129"/>
      <c r="AB797" s="129"/>
      <c r="AC797" s="129"/>
      <c r="AD797" s="129"/>
      <c r="AE797" s="129"/>
    </row>
    <row r="798" spans="1:31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312"/>
      <c r="T798" s="312"/>
      <c r="U798" s="312"/>
      <c r="V798" s="312"/>
      <c r="W798" s="312"/>
      <c r="X798" s="312"/>
      <c r="Y798" s="129"/>
      <c r="Z798" s="129"/>
      <c r="AA798" s="129"/>
      <c r="AB798" s="129"/>
      <c r="AC798" s="129"/>
      <c r="AD798" s="129"/>
      <c r="AE798" s="129"/>
    </row>
    <row r="799" spans="1:31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312"/>
      <c r="T799" s="312"/>
      <c r="U799" s="312"/>
      <c r="V799" s="312"/>
      <c r="W799" s="312"/>
      <c r="X799" s="312"/>
      <c r="Y799" s="129"/>
      <c r="Z799" s="129"/>
      <c r="AA799" s="129"/>
      <c r="AB799" s="129"/>
      <c r="AC799" s="129"/>
      <c r="AD799" s="129"/>
      <c r="AE799" s="129"/>
    </row>
    <row r="800" spans="1:31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312"/>
      <c r="T800" s="312"/>
      <c r="U800" s="312"/>
      <c r="V800" s="312"/>
      <c r="W800" s="312"/>
      <c r="X800" s="312"/>
      <c r="Y800" s="129"/>
      <c r="Z800" s="129"/>
      <c r="AA800" s="129"/>
      <c r="AB800" s="129"/>
      <c r="AC800" s="129"/>
      <c r="AD800" s="129"/>
      <c r="AE800" s="129"/>
    </row>
    <row r="801" spans="1:3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312"/>
      <c r="T801" s="312"/>
      <c r="U801" s="312"/>
      <c r="V801" s="312"/>
      <c r="W801" s="312"/>
      <c r="X801" s="312"/>
      <c r="Y801" s="129"/>
      <c r="Z801" s="129"/>
      <c r="AA801" s="129"/>
      <c r="AB801" s="129"/>
      <c r="AC801" s="129"/>
      <c r="AD801" s="129"/>
      <c r="AE801" s="129"/>
    </row>
    <row r="802" spans="1:31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312"/>
      <c r="T802" s="312"/>
      <c r="U802" s="312"/>
      <c r="V802" s="312"/>
      <c r="W802" s="312"/>
      <c r="X802" s="312"/>
      <c r="Y802" s="129"/>
      <c r="Z802" s="129"/>
      <c r="AA802" s="129"/>
      <c r="AB802" s="129"/>
      <c r="AC802" s="129"/>
      <c r="AD802" s="129"/>
      <c r="AE802" s="129"/>
    </row>
    <row r="803" spans="1:31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312"/>
      <c r="T803" s="312"/>
      <c r="U803" s="312"/>
      <c r="V803" s="312"/>
      <c r="W803" s="312"/>
      <c r="X803" s="312"/>
      <c r="Y803" s="129"/>
      <c r="Z803" s="129"/>
      <c r="AA803" s="129"/>
      <c r="AB803" s="129"/>
      <c r="AC803" s="129"/>
      <c r="AD803" s="129"/>
      <c r="AE803" s="129"/>
    </row>
    <row r="804" spans="1:31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312"/>
      <c r="T804" s="312"/>
      <c r="U804" s="312"/>
      <c r="V804" s="312"/>
      <c r="W804" s="312"/>
      <c r="X804" s="312"/>
      <c r="Y804" s="129"/>
      <c r="Z804" s="129"/>
      <c r="AA804" s="129"/>
      <c r="AB804" s="129"/>
      <c r="AC804" s="129"/>
      <c r="AD804" s="129"/>
      <c r="AE804" s="129"/>
    </row>
    <row r="805" spans="1:31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312"/>
      <c r="T805" s="312"/>
      <c r="U805" s="312"/>
      <c r="V805" s="312"/>
      <c r="W805" s="312"/>
      <c r="X805" s="312"/>
      <c r="Y805" s="129"/>
      <c r="Z805" s="129"/>
      <c r="AA805" s="129"/>
      <c r="AB805" s="129"/>
      <c r="AC805" s="129"/>
      <c r="AD805" s="129"/>
      <c r="AE805" s="129"/>
    </row>
    <row r="806" spans="1:31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312"/>
      <c r="T806" s="312"/>
      <c r="U806" s="312"/>
      <c r="V806" s="312"/>
      <c r="W806" s="312"/>
      <c r="X806" s="312"/>
      <c r="Y806" s="129"/>
      <c r="Z806" s="129"/>
      <c r="AA806" s="129"/>
      <c r="AB806" s="129"/>
      <c r="AC806" s="129"/>
      <c r="AD806" s="129"/>
      <c r="AE806" s="129"/>
    </row>
    <row r="807" spans="1:31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312"/>
      <c r="T807" s="312"/>
      <c r="U807" s="312"/>
      <c r="V807" s="312"/>
      <c r="W807" s="312"/>
      <c r="X807" s="312"/>
      <c r="Y807" s="129"/>
      <c r="Z807" s="129"/>
      <c r="AA807" s="129"/>
      <c r="AB807" s="129"/>
      <c r="AC807" s="129"/>
      <c r="AD807" s="129"/>
      <c r="AE807" s="129"/>
    </row>
    <row r="808" spans="1:31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312"/>
      <c r="T808" s="312"/>
      <c r="U808" s="312"/>
      <c r="V808" s="312"/>
      <c r="W808" s="312"/>
      <c r="X808" s="312"/>
      <c r="Y808" s="129"/>
      <c r="Z808" s="129"/>
      <c r="AA808" s="129"/>
      <c r="AB808" s="129"/>
      <c r="AC808" s="129"/>
      <c r="AD808" s="129"/>
      <c r="AE808" s="129"/>
    </row>
    <row r="809" spans="1:31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312"/>
      <c r="T809" s="312"/>
      <c r="U809" s="312"/>
      <c r="V809" s="312"/>
      <c r="W809" s="312"/>
      <c r="X809" s="312"/>
      <c r="Y809" s="129"/>
      <c r="Z809" s="129"/>
      <c r="AA809" s="129"/>
      <c r="AB809" s="129"/>
      <c r="AC809" s="129"/>
      <c r="AD809" s="129"/>
      <c r="AE809" s="129"/>
    </row>
    <row r="810" spans="1:31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312"/>
      <c r="T810" s="312"/>
      <c r="U810" s="312"/>
      <c r="V810" s="312"/>
      <c r="W810" s="312"/>
      <c r="X810" s="312"/>
      <c r="Y810" s="129"/>
      <c r="Z810" s="129"/>
      <c r="AA810" s="129"/>
      <c r="AB810" s="129"/>
      <c r="AC810" s="129"/>
      <c r="AD810" s="129"/>
      <c r="AE810" s="129"/>
    </row>
    <row r="811" spans="1:3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312"/>
      <c r="T811" s="312"/>
      <c r="U811" s="312"/>
      <c r="V811" s="312"/>
      <c r="W811" s="312"/>
      <c r="X811" s="312"/>
      <c r="Y811" s="129"/>
      <c r="Z811" s="129"/>
      <c r="AA811" s="129"/>
      <c r="AB811" s="129"/>
      <c r="AC811" s="129"/>
      <c r="AD811" s="129"/>
      <c r="AE811" s="129"/>
    </row>
    <row r="812" spans="1:31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312"/>
      <c r="T812" s="312"/>
      <c r="U812" s="312"/>
      <c r="V812" s="312"/>
      <c r="W812" s="312"/>
      <c r="X812" s="312"/>
      <c r="Y812" s="129"/>
      <c r="Z812" s="129"/>
      <c r="AA812" s="129"/>
      <c r="AB812" s="129"/>
      <c r="AC812" s="129"/>
      <c r="AD812" s="129"/>
      <c r="AE812" s="129"/>
    </row>
    <row r="813" spans="1:31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312"/>
      <c r="T813" s="312"/>
      <c r="U813" s="312"/>
      <c r="V813" s="312"/>
      <c r="W813" s="312"/>
      <c r="X813" s="312"/>
      <c r="Y813" s="129"/>
      <c r="Z813" s="129"/>
      <c r="AA813" s="129"/>
      <c r="AB813" s="129"/>
      <c r="AC813" s="129"/>
      <c r="AD813" s="129"/>
      <c r="AE813" s="129"/>
    </row>
    <row r="814" spans="1:31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312"/>
      <c r="T814" s="312"/>
      <c r="U814" s="312"/>
      <c r="V814" s="312"/>
      <c r="W814" s="312"/>
      <c r="X814" s="312"/>
      <c r="Y814" s="129"/>
      <c r="Z814" s="129"/>
      <c r="AA814" s="129"/>
      <c r="AB814" s="129"/>
      <c r="AC814" s="129"/>
      <c r="AD814" s="129"/>
      <c r="AE814" s="129"/>
    </row>
    <row r="815" spans="1:31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312"/>
      <c r="T815" s="312"/>
      <c r="U815" s="312"/>
      <c r="V815" s="312"/>
      <c r="W815" s="312"/>
      <c r="X815" s="312"/>
      <c r="Y815" s="129"/>
      <c r="Z815" s="129"/>
      <c r="AA815" s="129"/>
      <c r="AB815" s="129"/>
      <c r="AC815" s="129"/>
      <c r="AD815" s="129"/>
      <c r="AE815" s="129"/>
    </row>
    <row r="816" spans="1:31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312"/>
      <c r="T816" s="312"/>
      <c r="U816" s="312"/>
      <c r="V816" s="312"/>
      <c r="W816" s="312"/>
      <c r="X816" s="312"/>
      <c r="Y816" s="129"/>
      <c r="Z816" s="129"/>
      <c r="AA816" s="129"/>
      <c r="AB816" s="129"/>
      <c r="AC816" s="129"/>
      <c r="AD816" s="129"/>
      <c r="AE816" s="129"/>
    </row>
    <row r="817" spans="1:31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312"/>
      <c r="T817" s="312"/>
      <c r="U817" s="312"/>
      <c r="V817" s="312"/>
      <c r="W817" s="312"/>
      <c r="X817" s="312"/>
      <c r="Y817" s="129"/>
      <c r="Z817" s="129"/>
      <c r="AA817" s="129"/>
      <c r="AB817" s="129"/>
      <c r="AC817" s="129"/>
      <c r="AD817" s="129"/>
      <c r="AE817" s="129"/>
    </row>
    <row r="818" spans="1:31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312"/>
      <c r="T818" s="312"/>
      <c r="U818" s="312"/>
      <c r="V818" s="312"/>
      <c r="W818" s="312"/>
      <c r="X818" s="312"/>
      <c r="Y818" s="129"/>
      <c r="Z818" s="129"/>
      <c r="AA818" s="129"/>
      <c r="AB818" s="129"/>
      <c r="AC818" s="129"/>
      <c r="AD818" s="129"/>
      <c r="AE818" s="129"/>
    </row>
    <row r="819" spans="1:31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312"/>
      <c r="T819" s="312"/>
      <c r="U819" s="312"/>
      <c r="V819" s="312"/>
      <c r="W819" s="312"/>
      <c r="X819" s="312"/>
      <c r="Y819" s="129"/>
      <c r="Z819" s="129"/>
      <c r="AA819" s="129"/>
      <c r="AB819" s="129"/>
      <c r="AC819" s="129"/>
      <c r="AD819" s="129"/>
      <c r="AE819" s="129"/>
    </row>
    <row r="820" spans="1:31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312"/>
      <c r="T820" s="312"/>
      <c r="U820" s="312"/>
      <c r="V820" s="312"/>
      <c r="W820" s="312"/>
      <c r="X820" s="312"/>
      <c r="Y820" s="129"/>
      <c r="Z820" s="129"/>
      <c r="AA820" s="129"/>
      <c r="AB820" s="129"/>
      <c r="AC820" s="129"/>
      <c r="AD820" s="129"/>
      <c r="AE820" s="129"/>
    </row>
    <row r="821" spans="1:3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312"/>
      <c r="T821" s="312"/>
      <c r="U821" s="312"/>
      <c r="V821" s="312"/>
      <c r="W821" s="312"/>
      <c r="X821" s="312"/>
      <c r="Y821" s="129"/>
      <c r="Z821" s="129"/>
      <c r="AA821" s="129"/>
      <c r="AB821" s="129"/>
      <c r="AC821" s="129"/>
      <c r="AD821" s="129"/>
      <c r="AE821" s="129"/>
    </row>
    <row r="822" spans="1:31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312"/>
      <c r="T822" s="312"/>
      <c r="U822" s="312"/>
      <c r="V822" s="312"/>
      <c r="W822" s="312"/>
      <c r="X822" s="312"/>
      <c r="Y822" s="129"/>
      <c r="Z822" s="129"/>
      <c r="AA822" s="129"/>
      <c r="AB822" s="129"/>
      <c r="AC822" s="129"/>
      <c r="AD822" s="129"/>
      <c r="AE822" s="129"/>
    </row>
    <row r="823" spans="1:31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312"/>
      <c r="T823" s="312"/>
      <c r="U823" s="312"/>
      <c r="V823" s="312"/>
      <c r="W823" s="312"/>
      <c r="X823" s="312"/>
      <c r="Y823" s="129"/>
      <c r="Z823" s="129"/>
      <c r="AA823" s="129"/>
      <c r="AB823" s="129"/>
      <c r="AC823" s="129"/>
      <c r="AD823" s="129"/>
      <c r="AE823" s="129"/>
    </row>
    <row r="824" spans="1:31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312"/>
      <c r="T824" s="312"/>
      <c r="U824" s="312"/>
      <c r="V824" s="312"/>
      <c r="W824" s="312"/>
      <c r="X824" s="312"/>
      <c r="Y824" s="129"/>
      <c r="Z824" s="129"/>
      <c r="AA824" s="129"/>
      <c r="AB824" s="129"/>
      <c r="AC824" s="129"/>
      <c r="AD824" s="129"/>
      <c r="AE824" s="129"/>
    </row>
    <row r="825" spans="1:31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312"/>
      <c r="T825" s="312"/>
      <c r="U825" s="312"/>
      <c r="V825" s="312"/>
      <c r="W825" s="312"/>
      <c r="X825" s="312"/>
      <c r="Y825" s="129"/>
      <c r="Z825" s="129"/>
      <c r="AA825" s="129"/>
      <c r="AB825" s="129"/>
      <c r="AC825" s="129"/>
      <c r="AD825" s="129"/>
      <c r="AE825" s="129"/>
    </row>
    <row r="826" spans="1:31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312"/>
      <c r="T826" s="312"/>
      <c r="U826" s="312"/>
      <c r="V826" s="312"/>
      <c r="W826" s="312"/>
      <c r="X826" s="312"/>
      <c r="Y826" s="129"/>
      <c r="Z826" s="129"/>
      <c r="AA826" s="129"/>
      <c r="AB826" s="129"/>
      <c r="AC826" s="129"/>
      <c r="AD826" s="129"/>
      <c r="AE826" s="129"/>
    </row>
    <row r="827" spans="1:31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312"/>
      <c r="T827" s="312"/>
      <c r="U827" s="312"/>
      <c r="V827" s="312"/>
      <c r="W827" s="312"/>
      <c r="X827" s="312"/>
      <c r="Y827" s="129"/>
      <c r="Z827" s="129"/>
      <c r="AA827" s="129"/>
      <c r="AB827" s="129"/>
      <c r="AC827" s="129"/>
      <c r="AD827" s="129"/>
      <c r="AE827" s="129"/>
    </row>
    <row r="828" spans="1:31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312"/>
      <c r="T828" s="312"/>
      <c r="U828" s="312"/>
      <c r="V828" s="312"/>
      <c r="W828" s="312"/>
      <c r="X828" s="312"/>
      <c r="Y828" s="129"/>
      <c r="Z828" s="129"/>
      <c r="AA828" s="129"/>
      <c r="AB828" s="129"/>
      <c r="AC828" s="129"/>
      <c r="AD828" s="129"/>
      <c r="AE828" s="129"/>
    </row>
    <row r="829" spans="1:31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312"/>
      <c r="T829" s="312"/>
      <c r="U829" s="312"/>
      <c r="V829" s="312"/>
      <c r="W829" s="312"/>
      <c r="X829" s="312"/>
      <c r="Y829" s="129"/>
      <c r="Z829" s="129"/>
      <c r="AA829" s="129"/>
      <c r="AB829" s="129"/>
      <c r="AC829" s="129"/>
      <c r="AD829" s="129"/>
      <c r="AE829" s="129"/>
    </row>
    <row r="830" spans="1:31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312"/>
      <c r="T830" s="312"/>
      <c r="U830" s="312"/>
      <c r="V830" s="312"/>
      <c r="W830" s="312"/>
      <c r="X830" s="312"/>
      <c r="Y830" s="129"/>
      <c r="Z830" s="129"/>
      <c r="AA830" s="129"/>
      <c r="AB830" s="129"/>
      <c r="AC830" s="129"/>
      <c r="AD830" s="129"/>
      <c r="AE830" s="129"/>
    </row>
    <row r="831" spans="1: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312"/>
      <c r="T831" s="312"/>
      <c r="U831" s="312"/>
      <c r="V831" s="312"/>
      <c r="W831" s="312"/>
      <c r="X831" s="312"/>
      <c r="Y831" s="129"/>
      <c r="Z831" s="129"/>
      <c r="AA831" s="129"/>
      <c r="AB831" s="129"/>
      <c r="AC831" s="129"/>
      <c r="AD831" s="129"/>
      <c r="AE831" s="129"/>
    </row>
    <row r="832" spans="1:31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312"/>
      <c r="T832" s="312"/>
      <c r="U832" s="312"/>
      <c r="V832" s="312"/>
      <c r="W832" s="312"/>
      <c r="X832" s="312"/>
      <c r="Y832" s="129"/>
      <c r="Z832" s="129"/>
      <c r="AA832" s="129"/>
      <c r="AB832" s="129"/>
      <c r="AC832" s="129"/>
      <c r="AD832" s="129"/>
      <c r="AE832" s="129"/>
    </row>
    <row r="833" spans="1:31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312"/>
      <c r="T833" s="312"/>
      <c r="U833" s="312"/>
      <c r="V833" s="312"/>
      <c r="W833" s="312"/>
      <c r="X833" s="312"/>
      <c r="Y833" s="129"/>
      <c r="Z833" s="129"/>
      <c r="AA833" s="129"/>
      <c r="AB833" s="129"/>
      <c r="AC833" s="129"/>
      <c r="AD833" s="129"/>
      <c r="AE833" s="129"/>
    </row>
    <row r="834" spans="1:31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312"/>
      <c r="T834" s="312"/>
      <c r="U834" s="312"/>
      <c r="V834" s="312"/>
      <c r="W834" s="312"/>
      <c r="X834" s="312"/>
      <c r="Y834" s="129"/>
      <c r="Z834" s="129"/>
      <c r="AA834" s="129"/>
      <c r="AB834" s="129"/>
      <c r="AC834" s="129"/>
      <c r="AD834" s="129"/>
      <c r="AE834" s="129"/>
    </row>
    <row r="835" spans="1:31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312"/>
      <c r="T835" s="312"/>
      <c r="U835" s="312"/>
      <c r="V835" s="312"/>
      <c r="W835" s="312"/>
      <c r="X835" s="312"/>
      <c r="Y835" s="129"/>
      <c r="Z835" s="129"/>
      <c r="AA835" s="129"/>
      <c r="AB835" s="129"/>
      <c r="AC835" s="129"/>
      <c r="AD835" s="129"/>
      <c r="AE835" s="129"/>
    </row>
    <row r="836" spans="1:31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312"/>
      <c r="T836" s="312"/>
      <c r="U836" s="312"/>
      <c r="V836" s="312"/>
      <c r="W836" s="312"/>
      <c r="X836" s="312"/>
      <c r="Y836" s="129"/>
      <c r="Z836" s="129"/>
      <c r="AA836" s="129"/>
      <c r="AB836" s="129"/>
      <c r="AC836" s="129"/>
      <c r="AD836" s="129"/>
      <c r="AE836" s="129"/>
    </row>
    <row r="837" spans="1:31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312"/>
      <c r="T837" s="312"/>
      <c r="U837" s="312"/>
      <c r="V837" s="312"/>
      <c r="W837" s="312"/>
      <c r="X837" s="312"/>
      <c r="Y837" s="129"/>
      <c r="Z837" s="129"/>
      <c r="AA837" s="129"/>
      <c r="AB837" s="129"/>
      <c r="AC837" s="129"/>
      <c r="AD837" s="129"/>
      <c r="AE837" s="129"/>
    </row>
    <row r="838" spans="1:31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312"/>
      <c r="T838" s="312"/>
      <c r="U838" s="312"/>
      <c r="V838" s="312"/>
      <c r="W838" s="312"/>
      <c r="X838" s="312"/>
      <c r="Y838" s="129"/>
      <c r="Z838" s="129"/>
      <c r="AA838" s="129"/>
      <c r="AB838" s="129"/>
      <c r="AC838" s="129"/>
      <c r="AD838" s="129"/>
      <c r="AE838" s="129"/>
    </row>
    <row r="839" spans="1:31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312"/>
      <c r="T839" s="312"/>
      <c r="U839" s="312"/>
      <c r="V839" s="312"/>
      <c r="W839" s="312"/>
      <c r="X839" s="312"/>
      <c r="Y839" s="129"/>
      <c r="Z839" s="129"/>
      <c r="AA839" s="129"/>
      <c r="AB839" s="129"/>
      <c r="AC839" s="129"/>
      <c r="AD839" s="129"/>
      <c r="AE839" s="129"/>
    </row>
    <row r="840" spans="1:31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312"/>
      <c r="T840" s="312"/>
      <c r="U840" s="312"/>
      <c r="V840" s="312"/>
      <c r="W840" s="312"/>
      <c r="X840" s="312"/>
      <c r="Y840" s="129"/>
      <c r="Z840" s="129"/>
      <c r="AA840" s="129"/>
      <c r="AB840" s="129"/>
      <c r="AC840" s="129"/>
      <c r="AD840" s="129"/>
      <c r="AE840" s="129"/>
    </row>
    <row r="841" spans="1:3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312"/>
      <c r="T841" s="312"/>
      <c r="U841" s="312"/>
      <c r="V841" s="312"/>
      <c r="W841" s="312"/>
      <c r="X841" s="312"/>
      <c r="Y841" s="129"/>
      <c r="Z841" s="129"/>
      <c r="AA841" s="129"/>
      <c r="AB841" s="129"/>
      <c r="AC841" s="129"/>
      <c r="AD841" s="129"/>
      <c r="AE841" s="129"/>
    </row>
    <row r="842" spans="1:31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312"/>
      <c r="T842" s="312"/>
      <c r="U842" s="312"/>
      <c r="V842" s="312"/>
      <c r="W842" s="312"/>
      <c r="X842" s="312"/>
      <c r="Y842" s="129"/>
      <c r="Z842" s="129"/>
      <c r="AA842" s="129"/>
      <c r="AB842" s="129"/>
      <c r="AC842" s="129"/>
      <c r="AD842" s="129"/>
      <c r="AE842" s="129"/>
    </row>
    <row r="843" spans="1:31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312"/>
      <c r="T843" s="312"/>
      <c r="U843" s="312"/>
      <c r="V843" s="312"/>
      <c r="W843" s="312"/>
      <c r="X843" s="312"/>
      <c r="Y843" s="129"/>
      <c r="Z843" s="129"/>
      <c r="AA843" s="129"/>
      <c r="AB843" s="129"/>
      <c r="AC843" s="129"/>
      <c r="AD843" s="129"/>
      <c r="AE843" s="129"/>
    </row>
    <row r="844" spans="1:31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312"/>
      <c r="T844" s="312"/>
      <c r="U844" s="312"/>
      <c r="V844" s="312"/>
      <c r="W844" s="312"/>
      <c r="X844" s="312"/>
      <c r="Y844" s="129"/>
      <c r="Z844" s="129"/>
      <c r="AA844" s="129"/>
      <c r="AB844" s="129"/>
      <c r="AC844" s="129"/>
      <c r="AD844" s="129"/>
      <c r="AE844" s="129"/>
    </row>
    <row r="845" spans="1:31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312"/>
      <c r="T845" s="312"/>
      <c r="U845" s="312"/>
      <c r="V845" s="312"/>
      <c r="W845" s="312"/>
      <c r="X845" s="312"/>
      <c r="Y845" s="129"/>
      <c r="Z845" s="129"/>
      <c r="AA845" s="129"/>
      <c r="AB845" s="129"/>
      <c r="AC845" s="129"/>
      <c r="AD845" s="129"/>
      <c r="AE845" s="129"/>
    </row>
    <row r="846" spans="1:31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312"/>
      <c r="T846" s="312"/>
      <c r="U846" s="312"/>
      <c r="V846" s="312"/>
      <c r="W846" s="312"/>
      <c r="X846" s="312"/>
      <c r="Y846" s="129"/>
      <c r="Z846" s="129"/>
      <c r="AA846" s="129"/>
      <c r="AB846" s="129"/>
      <c r="AC846" s="129"/>
      <c r="AD846" s="129"/>
      <c r="AE846" s="129"/>
    </row>
    <row r="847" spans="1:31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312"/>
      <c r="T847" s="312"/>
      <c r="U847" s="312"/>
      <c r="V847" s="312"/>
      <c r="W847" s="312"/>
      <c r="X847" s="312"/>
      <c r="Y847" s="129"/>
      <c r="Z847" s="129"/>
      <c r="AA847" s="129"/>
      <c r="AB847" s="129"/>
      <c r="AC847" s="129"/>
      <c r="AD847" s="129"/>
      <c r="AE847" s="129"/>
    </row>
    <row r="848" spans="1:31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312"/>
      <c r="T848" s="312"/>
      <c r="U848" s="312"/>
      <c r="V848" s="312"/>
      <c r="W848" s="312"/>
      <c r="X848" s="312"/>
      <c r="Y848" s="129"/>
      <c r="Z848" s="129"/>
      <c r="AA848" s="129"/>
      <c r="AB848" s="129"/>
      <c r="AC848" s="129"/>
      <c r="AD848" s="129"/>
      <c r="AE848" s="129"/>
    </row>
    <row r="849" spans="1:31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312"/>
      <c r="T849" s="312"/>
      <c r="U849" s="312"/>
      <c r="V849" s="312"/>
      <c r="W849" s="312"/>
      <c r="X849" s="312"/>
      <c r="Y849" s="129"/>
      <c r="Z849" s="129"/>
      <c r="AA849" s="129"/>
      <c r="AB849" s="129"/>
      <c r="AC849" s="129"/>
      <c r="AD849" s="129"/>
      <c r="AE849" s="129"/>
    </row>
    <row r="850" spans="1:31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312"/>
      <c r="T850" s="312"/>
      <c r="U850" s="312"/>
      <c r="V850" s="312"/>
      <c r="W850" s="312"/>
      <c r="X850" s="312"/>
      <c r="Y850" s="129"/>
      <c r="Z850" s="129"/>
      <c r="AA850" s="129"/>
      <c r="AB850" s="129"/>
      <c r="AC850" s="129"/>
      <c r="AD850" s="129"/>
      <c r="AE850" s="129"/>
    </row>
    <row r="851" spans="1:3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312"/>
      <c r="T851" s="312"/>
      <c r="U851" s="312"/>
      <c r="V851" s="312"/>
      <c r="W851" s="312"/>
      <c r="X851" s="312"/>
      <c r="Y851" s="129"/>
      <c r="Z851" s="129"/>
      <c r="AA851" s="129"/>
      <c r="AB851" s="129"/>
      <c r="AC851" s="129"/>
      <c r="AD851" s="129"/>
      <c r="AE851" s="129"/>
    </row>
    <row r="852" spans="1:31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312"/>
      <c r="T852" s="312"/>
      <c r="U852" s="312"/>
      <c r="V852" s="312"/>
      <c r="W852" s="312"/>
      <c r="X852" s="312"/>
      <c r="Y852" s="129"/>
      <c r="Z852" s="129"/>
      <c r="AA852" s="129"/>
      <c r="AB852" s="129"/>
      <c r="AC852" s="129"/>
      <c r="AD852" s="129"/>
      <c r="AE852" s="129"/>
    </row>
    <row r="853" spans="1:31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312"/>
      <c r="T853" s="312"/>
      <c r="U853" s="312"/>
      <c r="V853" s="312"/>
      <c r="W853" s="312"/>
      <c r="X853" s="312"/>
      <c r="Y853" s="129"/>
      <c r="Z853" s="129"/>
      <c r="AA853" s="129"/>
      <c r="AB853" s="129"/>
      <c r="AC853" s="129"/>
      <c r="AD853" s="129"/>
      <c r="AE853" s="129"/>
    </row>
    <row r="854" spans="1:31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312"/>
      <c r="T854" s="312"/>
      <c r="U854" s="312"/>
      <c r="V854" s="312"/>
      <c r="W854" s="312"/>
      <c r="X854" s="312"/>
      <c r="Y854" s="129"/>
      <c r="Z854" s="129"/>
      <c r="AA854" s="129"/>
      <c r="AB854" s="129"/>
      <c r="AC854" s="129"/>
      <c r="AD854" s="129"/>
      <c r="AE854" s="129"/>
    </row>
    <row r="855" spans="1:31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312"/>
      <c r="T855" s="312"/>
      <c r="U855" s="312"/>
      <c r="V855" s="312"/>
      <c r="W855" s="312"/>
      <c r="X855" s="312"/>
      <c r="Y855" s="129"/>
      <c r="Z855" s="129"/>
      <c r="AA855" s="129"/>
      <c r="AB855" s="129"/>
      <c r="AC855" s="129"/>
      <c r="AD855" s="129"/>
      <c r="AE855" s="129"/>
    </row>
    <row r="856" spans="1:31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312"/>
      <c r="T856" s="312"/>
      <c r="U856" s="312"/>
      <c r="V856" s="312"/>
      <c r="W856" s="312"/>
      <c r="X856" s="312"/>
      <c r="Y856" s="129"/>
      <c r="Z856" s="129"/>
      <c r="AA856" s="129"/>
      <c r="AB856" s="129"/>
      <c r="AC856" s="129"/>
      <c r="AD856" s="129"/>
      <c r="AE856" s="129"/>
    </row>
    <row r="857" spans="1:31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312"/>
      <c r="T857" s="312"/>
      <c r="U857" s="312"/>
      <c r="V857" s="312"/>
      <c r="W857" s="312"/>
      <c r="X857" s="312"/>
      <c r="Y857" s="129"/>
      <c r="Z857" s="129"/>
      <c r="AA857" s="129"/>
      <c r="AB857" s="129"/>
      <c r="AC857" s="129"/>
      <c r="AD857" s="129"/>
      <c r="AE857" s="129"/>
    </row>
    <row r="858" spans="1:31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312"/>
      <c r="T858" s="312"/>
      <c r="U858" s="312"/>
      <c r="V858" s="312"/>
      <c r="W858" s="312"/>
      <c r="X858" s="312"/>
      <c r="Y858" s="129"/>
      <c r="Z858" s="129"/>
      <c r="AA858" s="129"/>
      <c r="AB858" s="129"/>
      <c r="AC858" s="129"/>
      <c r="AD858" s="129"/>
      <c r="AE858" s="129"/>
    </row>
    <row r="859" spans="1:31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312"/>
      <c r="T859" s="312"/>
      <c r="U859" s="312"/>
      <c r="V859" s="312"/>
      <c r="W859" s="312"/>
      <c r="X859" s="312"/>
      <c r="Y859" s="129"/>
      <c r="Z859" s="129"/>
      <c r="AA859" s="129"/>
      <c r="AB859" s="129"/>
      <c r="AC859" s="129"/>
      <c r="AD859" s="129"/>
      <c r="AE859" s="129"/>
    </row>
    <row r="860" spans="1:31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312"/>
      <c r="T860" s="312"/>
      <c r="U860" s="312"/>
      <c r="V860" s="312"/>
      <c r="W860" s="312"/>
      <c r="X860" s="312"/>
      <c r="Y860" s="129"/>
      <c r="Z860" s="129"/>
      <c r="AA860" s="129"/>
      <c r="AB860" s="129"/>
      <c r="AC860" s="129"/>
      <c r="AD860" s="129"/>
      <c r="AE860" s="129"/>
    </row>
    <row r="861" spans="1:3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312"/>
      <c r="T861" s="312"/>
      <c r="U861" s="312"/>
      <c r="V861" s="312"/>
      <c r="W861" s="312"/>
      <c r="X861" s="312"/>
      <c r="Y861" s="129"/>
      <c r="Z861" s="129"/>
      <c r="AA861" s="129"/>
      <c r="AB861" s="129"/>
      <c r="AC861" s="129"/>
      <c r="AD861" s="129"/>
      <c r="AE861" s="129"/>
    </row>
    <row r="862" spans="1:31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312"/>
      <c r="T862" s="312"/>
      <c r="U862" s="312"/>
      <c r="V862" s="312"/>
      <c r="W862" s="312"/>
      <c r="X862" s="312"/>
      <c r="Y862" s="129"/>
      <c r="Z862" s="129"/>
      <c r="AA862" s="129"/>
      <c r="AB862" s="129"/>
      <c r="AC862" s="129"/>
      <c r="AD862" s="129"/>
      <c r="AE862" s="129"/>
    </row>
    <row r="863" spans="1:31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312"/>
      <c r="T863" s="312"/>
      <c r="U863" s="312"/>
      <c r="V863" s="312"/>
      <c r="W863" s="312"/>
      <c r="X863" s="312"/>
      <c r="Y863" s="129"/>
      <c r="Z863" s="129"/>
      <c r="AA863" s="129"/>
      <c r="AB863" s="129"/>
      <c r="AC863" s="129"/>
      <c r="AD863" s="129"/>
      <c r="AE863" s="129"/>
    </row>
    <row r="864" spans="1:31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312"/>
      <c r="T864" s="312"/>
      <c r="U864" s="312"/>
      <c r="V864" s="312"/>
      <c r="W864" s="312"/>
      <c r="X864" s="312"/>
      <c r="Y864" s="129"/>
      <c r="Z864" s="129"/>
      <c r="AA864" s="129"/>
      <c r="AB864" s="129"/>
      <c r="AC864" s="129"/>
      <c r="AD864" s="129"/>
      <c r="AE864" s="129"/>
    </row>
    <row r="865" spans="1:31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312"/>
      <c r="T865" s="312"/>
      <c r="U865" s="312"/>
      <c r="V865" s="312"/>
      <c r="W865" s="312"/>
      <c r="X865" s="312"/>
      <c r="Y865" s="129"/>
      <c r="Z865" s="129"/>
      <c r="AA865" s="129"/>
      <c r="AB865" s="129"/>
      <c r="AC865" s="129"/>
      <c r="AD865" s="129"/>
      <c r="AE865" s="129"/>
    </row>
    <row r="866" spans="1:31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312"/>
      <c r="T866" s="312"/>
      <c r="U866" s="312"/>
      <c r="V866" s="312"/>
      <c r="W866" s="312"/>
      <c r="X866" s="312"/>
      <c r="Y866" s="129"/>
      <c r="Z866" s="129"/>
      <c r="AA866" s="129"/>
      <c r="AB866" s="129"/>
      <c r="AC866" s="129"/>
      <c r="AD866" s="129"/>
      <c r="AE866" s="129"/>
    </row>
    <row r="867" spans="1:31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312"/>
      <c r="T867" s="312"/>
      <c r="U867" s="312"/>
      <c r="V867" s="312"/>
      <c r="W867" s="312"/>
      <c r="X867" s="312"/>
      <c r="Y867" s="129"/>
      <c r="Z867" s="129"/>
      <c r="AA867" s="129"/>
      <c r="AB867" s="129"/>
      <c r="AC867" s="129"/>
      <c r="AD867" s="129"/>
      <c r="AE867" s="129"/>
    </row>
    <row r="868" spans="1:31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312"/>
      <c r="T868" s="312"/>
      <c r="U868" s="312"/>
      <c r="V868" s="312"/>
      <c r="W868" s="312"/>
      <c r="X868" s="312"/>
      <c r="Y868" s="129"/>
      <c r="Z868" s="129"/>
      <c r="AA868" s="129"/>
      <c r="AB868" s="129"/>
      <c r="AC868" s="129"/>
      <c r="AD868" s="129"/>
      <c r="AE868" s="129"/>
    </row>
    <row r="869" spans="1:31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312"/>
      <c r="T869" s="312"/>
      <c r="U869" s="312"/>
      <c r="V869" s="312"/>
      <c r="W869" s="312"/>
      <c r="X869" s="312"/>
      <c r="Y869" s="129"/>
      <c r="Z869" s="129"/>
      <c r="AA869" s="129"/>
      <c r="AB869" s="129"/>
      <c r="AC869" s="129"/>
      <c r="AD869" s="129"/>
      <c r="AE869" s="129"/>
    </row>
    <row r="870" spans="1:31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312"/>
      <c r="T870" s="312"/>
      <c r="U870" s="312"/>
      <c r="V870" s="312"/>
      <c r="W870" s="312"/>
      <c r="X870" s="312"/>
      <c r="Y870" s="129"/>
      <c r="Z870" s="129"/>
      <c r="AA870" s="129"/>
      <c r="AB870" s="129"/>
      <c r="AC870" s="129"/>
      <c r="AD870" s="129"/>
      <c r="AE870" s="129"/>
    </row>
    <row r="871" spans="1:3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312"/>
      <c r="T871" s="312"/>
      <c r="U871" s="312"/>
      <c r="V871" s="312"/>
      <c r="W871" s="312"/>
      <c r="X871" s="312"/>
      <c r="Y871" s="129"/>
      <c r="Z871" s="129"/>
      <c r="AA871" s="129"/>
      <c r="AB871" s="129"/>
      <c r="AC871" s="129"/>
      <c r="AD871" s="129"/>
      <c r="AE871" s="129"/>
    </row>
    <row r="872" spans="1:31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312"/>
      <c r="T872" s="312"/>
      <c r="U872" s="312"/>
      <c r="V872" s="312"/>
      <c r="W872" s="312"/>
      <c r="X872" s="312"/>
      <c r="Y872" s="129"/>
      <c r="Z872" s="129"/>
      <c r="AA872" s="129"/>
      <c r="AB872" s="129"/>
      <c r="AC872" s="129"/>
      <c r="AD872" s="129"/>
      <c r="AE872" s="129"/>
    </row>
    <row r="873" spans="1:31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312"/>
      <c r="T873" s="312"/>
      <c r="U873" s="312"/>
      <c r="V873" s="312"/>
      <c r="W873" s="312"/>
      <c r="X873" s="312"/>
      <c r="Y873" s="129"/>
      <c r="Z873" s="129"/>
      <c r="AA873" s="129"/>
      <c r="AB873" s="129"/>
      <c r="AC873" s="129"/>
      <c r="AD873" s="129"/>
      <c r="AE873" s="129"/>
    </row>
    <row r="874" spans="1:31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312"/>
      <c r="T874" s="312"/>
      <c r="U874" s="312"/>
      <c r="V874" s="312"/>
      <c r="W874" s="312"/>
      <c r="X874" s="312"/>
      <c r="Y874" s="129"/>
      <c r="Z874" s="129"/>
      <c r="AA874" s="129"/>
      <c r="AB874" s="129"/>
      <c r="AC874" s="129"/>
      <c r="AD874" s="129"/>
      <c r="AE874" s="129"/>
    </row>
    <row r="875" spans="1:31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312"/>
      <c r="T875" s="312"/>
      <c r="U875" s="312"/>
      <c r="V875" s="312"/>
      <c r="W875" s="312"/>
      <c r="X875" s="312"/>
      <c r="Y875" s="129"/>
      <c r="Z875" s="129"/>
      <c r="AA875" s="129"/>
      <c r="AB875" s="129"/>
      <c r="AC875" s="129"/>
      <c r="AD875" s="129"/>
      <c r="AE875" s="129"/>
    </row>
    <row r="876" spans="1:31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312"/>
      <c r="T876" s="312"/>
      <c r="U876" s="312"/>
      <c r="V876" s="312"/>
      <c r="W876" s="312"/>
      <c r="X876" s="312"/>
      <c r="Y876" s="129"/>
      <c r="Z876" s="129"/>
      <c r="AA876" s="129"/>
      <c r="AB876" s="129"/>
      <c r="AC876" s="129"/>
      <c r="AD876" s="129"/>
      <c r="AE876" s="129"/>
    </row>
    <row r="877" spans="1:31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312"/>
      <c r="T877" s="312"/>
      <c r="U877" s="312"/>
      <c r="V877" s="312"/>
      <c r="W877" s="312"/>
      <c r="X877" s="312"/>
      <c r="Y877" s="129"/>
      <c r="Z877" s="129"/>
      <c r="AA877" s="129"/>
      <c r="AB877" s="129"/>
      <c r="AC877" s="129"/>
      <c r="AD877" s="129"/>
      <c r="AE877" s="129"/>
    </row>
    <row r="878" spans="1:31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312"/>
      <c r="T878" s="312"/>
      <c r="U878" s="312"/>
      <c r="V878" s="312"/>
      <c r="W878" s="312"/>
      <c r="X878" s="312"/>
      <c r="Y878" s="129"/>
      <c r="Z878" s="129"/>
      <c r="AA878" s="129"/>
      <c r="AB878" s="129"/>
      <c r="AC878" s="129"/>
      <c r="AD878" s="129"/>
      <c r="AE878" s="12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X209"/>
  <sheetViews>
    <sheetView workbookViewId="0">
      <pane ySplit="1" topLeftCell="A2" activePane="bottomLeft" state="frozen"/>
      <selection pane="bottomLeft" activeCell="J15" sqref="J15"/>
    </sheetView>
  </sheetViews>
  <sheetFormatPr baseColWidth="10" defaultColWidth="12.5703125" defaultRowHeight="15.75" customHeight="1"/>
  <cols>
    <col min="1" max="3" width="4" customWidth="1"/>
    <col min="4" max="4" width="6.28515625" customWidth="1"/>
  </cols>
  <sheetData>
    <row r="1" spans="1:24">
      <c r="A1" s="269" t="s">
        <v>4645</v>
      </c>
      <c r="B1" s="269" t="s">
        <v>4646</v>
      </c>
      <c r="C1" s="270" t="s">
        <v>4647</v>
      </c>
      <c r="D1" s="268" t="s">
        <v>17</v>
      </c>
      <c r="E1" s="268" t="s">
        <v>4644</v>
      </c>
      <c r="F1" s="268" t="s">
        <v>19</v>
      </c>
      <c r="G1" s="271" t="s">
        <v>4648</v>
      </c>
      <c r="H1" s="271" t="s">
        <v>4649</v>
      </c>
      <c r="I1" s="271" t="s">
        <v>4650</v>
      </c>
      <c r="J1" s="272" t="s">
        <v>254</v>
      </c>
      <c r="K1" s="272" t="s">
        <v>917</v>
      </c>
      <c r="L1" s="273" t="s">
        <v>4651</v>
      </c>
      <c r="M1" s="271" t="s">
        <v>4652</v>
      </c>
      <c r="N1" s="271" t="s">
        <v>4649</v>
      </c>
      <c r="O1" s="271" t="s">
        <v>4650</v>
      </c>
      <c r="P1" s="272" t="s">
        <v>254</v>
      </c>
      <c r="Q1" s="272" t="s">
        <v>917</v>
      </c>
      <c r="R1" s="313" t="s">
        <v>4653</v>
      </c>
      <c r="S1" s="271" t="s">
        <v>4652</v>
      </c>
      <c r="T1" s="271" t="s">
        <v>4649</v>
      </c>
      <c r="U1" s="271" t="s">
        <v>4650</v>
      </c>
      <c r="V1" s="272" t="s">
        <v>254</v>
      </c>
      <c r="W1" s="272" t="s">
        <v>917</v>
      </c>
      <c r="X1" s="275" t="s">
        <v>4653</v>
      </c>
    </row>
    <row r="2" spans="1:24">
      <c r="A2" s="34" t="s">
        <v>4670</v>
      </c>
      <c r="B2" s="34" t="s">
        <v>649</v>
      </c>
      <c r="C2" s="34">
        <v>2022</v>
      </c>
      <c r="D2" s="34">
        <v>1</v>
      </c>
      <c r="E2" s="34" t="s">
        <v>4659</v>
      </c>
      <c r="F2" s="34">
        <v>1</v>
      </c>
      <c r="G2" s="34">
        <f t="array" ref="G2">SUM(IF('Registro egresos I nivel'!$R$1:$R$103=1,IF('Registro egresos I nivel'!$T$1:$T$103=$F2,IF('Registro egresos I nivel'!$N$1:$N$103="Renuncia No Voluntaria",IF('Registro egresos I nivel'!$Q$1:$Q$103&lt;&gt;"Prensa",'Registro egresos I nivel'!$J$1:$J$103,0)))))</f>
        <v>6</v>
      </c>
      <c r="H2" s="34">
        <f t="array" ref="H2">SUM(IF('Registro egresos I nivel'!$R$1:$R$103=1,IF('Registro egresos I nivel'!$T$1:$T$103=$F2,IF('Registro egresos I nivel'!$N$1:$N$103="Renuncia Voluntaria",IF('Registro egresos I nivel'!$Q$1:$Q$103&lt;&gt;"Prensa",'Registro egresos I nivel'!$J$1:$J$103,0)))))</f>
        <v>1</v>
      </c>
      <c r="I2" s="34">
        <f t="array" ref="I2">SUM(IF('Registro egresos I nivel'!$R$1:$R$103=1,IF('Registro egresos I nivel'!$T$1:$T$103=$F2,IF('Registro egresos I nivel'!$N$1:$N$103="Término Tercer Periodo",IF('Registro egresos I nivel'!$Q$1:$Q$103&lt;&gt;"Prensa",'Registro egresos I nivel'!$J$1:$J$103,0)))))</f>
        <v>0</v>
      </c>
      <c r="J2" s="34">
        <f t="array" ref="J2">SUM(IF('Registro egresos I nivel'!$R$1:$R$103=1,IF('Registro egresos I nivel'!$T$1:$T$103=$F2,IF('Registro egresos I nivel'!$N$1:$N$103="No Renovación Primer Periodo",IF('Registro egresos I nivel'!$Q$1:$Q$103&lt;&gt;"Prensa",'Registro egresos I nivel'!$J$1:$J$103,0)))))</f>
        <v>0</v>
      </c>
      <c r="K2" s="34">
        <f t="array" ref="K2">SUM(IF('Registro egresos I nivel'!$R$1:$R$103=1,IF('Registro egresos I nivel'!$T$1:$T$103=$F2,IF('Registro egresos I nivel'!$N$1:$N$103="No Renovación Segundo Periodo",IF('Registro egresos I nivel'!$Q$1:$Q$103&lt;&gt;"Prensa",'Registro egresos I nivel'!$J$1:$J$103,0)))))</f>
        <v>0</v>
      </c>
      <c r="L2" s="95">
        <f t="shared" ref="L2:L209" si="0">SUM(G2:K2)</f>
        <v>7</v>
      </c>
      <c r="M2" s="95">
        <f t="shared" ref="M2:Q2" si="1">G2</f>
        <v>6</v>
      </c>
      <c r="N2" s="95">
        <f t="shared" si="1"/>
        <v>1</v>
      </c>
      <c r="O2" s="95">
        <f t="shared" si="1"/>
        <v>0</v>
      </c>
      <c r="P2" s="95">
        <f t="shared" si="1"/>
        <v>0</v>
      </c>
      <c r="Q2" s="95">
        <f t="shared" si="1"/>
        <v>0</v>
      </c>
      <c r="R2" s="314">
        <f t="shared" ref="R2:R209" si="2">SUM(M2:Q2)</f>
        <v>7</v>
      </c>
      <c r="S2" s="98">
        <f t="shared" ref="S2:S34" si="3">M2/GB1_IN</f>
        <v>0.06</v>
      </c>
      <c r="T2" s="98">
        <f t="shared" ref="T2:T34" si="4">N2/GB1_IN</f>
        <v>0.01</v>
      </c>
      <c r="U2" s="98">
        <f t="shared" ref="U2:U34" si="5">O2/GB1_IN</f>
        <v>0</v>
      </c>
      <c r="V2" s="98">
        <f t="shared" ref="V2:V34" si="6">P2/GB1_IN</f>
        <v>0</v>
      </c>
      <c r="W2" s="98">
        <f t="shared" ref="W2:W34" si="7">Q2/GB1_IN</f>
        <v>0</v>
      </c>
      <c r="X2" s="315">
        <f t="shared" ref="X2:X34" si="8">SUM(S2:W2)</f>
        <v>6.9999999999999993E-2</v>
      </c>
    </row>
    <row r="3" spans="1:24">
      <c r="A3" s="34" t="s">
        <v>4670</v>
      </c>
      <c r="B3" s="34" t="s">
        <v>649</v>
      </c>
      <c r="C3" s="34">
        <v>2022</v>
      </c>
      <c r="D3" s="34">
        <v>1</v>
      </c>
      <c r="E3" s="34" t="s">
        <v>4659</v>
      </c>
      <c r="F3" s="34">
        <v>2</v>
      </c>
      <c r="G3" s="34">
        <f t="array" ref="G3">SUM(IF('Registro egresos I nivel'!$R$1:$R$103=1,IF('Registro egresos I nivel'!$T$1:$T$103=$F3,IF('Registro egresos I nivel'!$N$1:$N$103="Renuncia No Voluntaria",IF('Registro egresos I nivel'!$Q$1:$Q$103&lt;&gt;"Prensa",'Registro egresos I nivel'!$J$1:$J$103,0)))))</f>
        <v>3</v>
      </c>
      <c r="H3" s="34">
        <f t="array" ref="H3">SUM(IF('Registro egresos I nivel'!$R$1:$R$103=1,IF('Registro egresos I nivel'!$T$1:$T$103=$F3,IF('Registro egresos I nivel'!$N$1:$N$103="Renuncia Voluntaria",IF('Registro egresos I nivel'!$Q$1:$Q$103&lt;&gt;"Prensa",'Registro egresos I nivel'!$J$1:$J$103,0)))))</f>
        <v>2</v>
      </c>
      <c r="I3" s="34">
        <f t="array" ref="I3">SUM(IF('Registro egresos I nivel'!$R$1:$R$103=1,IF('Registro egresos I nivel'!$T$1:$T$103=$F3,IF('Registro egresos I nivel'!$N$1:$N$103="Término Tercer Periodo",IF('Registro egresos I nivel'!$Q$1:$Q$103&lt;&gt;"Prensa",'Registro egresos I nivel'!$J$1:$J$103,0)))))</f>
        <v>0</v>
      </c>
      <c r="J3" s="34">
        <f t="array" ref="J3">SUM(IF('Registro egresos I nivel'!$R$1:$R$103=1,IF('Registro egresos I nivel'!$T$1:$T$103=$F3,IF('Registro egresos I nivel'!$N$1:$N$103="No Renovación Primer Periodo",IF('Registro egresos I nivel'!$Q$1:$Q$103&lt;&gt;"Prensa",'Registro egresos I nivel'!$J$1:$J$103,0)))))</f>
        <v>0</v>
      </c>
      <c r="K3" s="34">
        <f t="array" ref="K3">SUM(IF('Registro egresos I nivel'!$R$1:$R$103=1,IF('Registro egresos I nivel'!$T$1:$T$103=$F3,IF('Registro egresos I nivel'!$N$1:$N$103="No Renovación Segundo Periodo",IF('Registro egresos I nivel'!$Q$1:$Q$103&lt;&gt;"Prensa",'Registro egresos I nivel'!$J$1:$J$103,0)))))</f>
        <v>0</v>
      </c>
      <c r="L3" s="95">
        <f t="shared" si="0"/>
        <v>5</v>
      </c>
      <c r="M3" s="95">
        <f t="shared" ref="M3:Q3" si="9">M2+G3</f>
        <v>9</v>
      </c>
      <c r="N3" s="95">
        <f t="shared" si="9"/>
        <v>3</v>
      </c>
      <c r="O3" s="95">
        <f t="shared" si="9"/>
        <v>0</v>
      </c>
      <c r="P3" s="95">
        <f t="shared" si="9"/>
        <v>0</v>
      </c>
      <c r="Q3" s="95">
        <f t="shared" si="9"/>
        <v>0</v>
      </c>
      <c r="R3" s="314">
        <f t="shared" si="2"/>
        <v>12</v>
      </c>
      <c r="S3" s="98">
        <f t="shared" si="3"/>
        <v>0.09</v>
      </c>
      <c r="T3" s="98">
        <f t="shared" si="4"/>
        <v>0.03</v>
      </c>
      <c r="U3" s="98">
        <f t="shared" si="5"/>
        <v>0</v>
      </c>
      <c r="V3" s="98">
        <f t="shared" si="6"/>
        <v>0</v>
      </c>
      <c r="W3" s="98">
        <f t="shared" si="7"/>
        <v>0</v>
      </c>
      <c r="X3" s="315">
        <f t="shared" si="8"/>
        <v>0.12</v>
      </c>
    </row>
    <row r="4" spans="1:24">
      <c r="A4" s="34" t="s">
        <v>4670</v>
      </c>
      <c r="B4" s="34" t="s">
        <v>649</v>
      </c>
      <c r="C4" s="34">
        <v>2022</v>
      </c>
      <c r="D4" s="34">
        <v>1</v>
      </c>
      <c r="E4" s="34" t="s">
        <v>4659</v>
      </c>
      <c r="F4" s="34">
        <v>3</v>
      </c>
      <c r="G4" s="34">
        <f t="array" ref="G4">SUM(IF('Registro egresos I nivel'!$R$1:$R$103=1,IF('Registro egresos I nivel'!$T$1:$T$103=$F4,IF('Registro egresos I nivel'!$N$1:$N$103="Renuncia No Voluntaria",IF('Registro egresos I nivel'!$Q$1:$Q$103&lt;&gt;"Prensa",'Registro egresos I nivel'!$J$1:$J$103,0)))))</f>
        <v>22</v>
      </c>
      <c r="H4" s="34">
        <f t="array" ref="H4">SUM(IF('Registro egresos I nivel'!$R$1:$R$103=1,IF('Registro egresos I nivel'!$T$1:$T$103=$F4,IF('Registro egresos I nivel'!$N$1:$N$103="Renuncia Voluntaria",IF('Registro egresos I nivel'!$Q$1:$Q$103&lt;&gt;"Prensa",'Registro egresos I nivel'!$J$1:$J$103,0)))))</f>
        <v>1</v>
      </c>
      <c r="I4" s="34">
        <f t="array" ref="I4">SUM(IF('Registro egresos I nivel'!$R$1:$R$103=1,IF('Registro egresos I nivel'!$T$1:$T$103=$F4,IF('Registro egresos I nivel'!$N$1:$N$103="Término Tercer Periodo",IF('Registro egresos I nivel'!$Q$1:$Q$103&lt;&gt;"Prensa",'Registro egresos I nivel'!$J$1:$J$103,0)))))</f>
        <v>0</v>
      </c>
      <c r="J4" s="34">
        <f t="array" ref="J4">SUM(IF('Registro egresos I nivel'!$R$1:$R$103=1,IF('Registro egresos I nivel'!$T$1:$T$103=$F4,IF('Registro egresos I nivel'!$N$1:$N$103="No Renovación Primer Periodo",IF('Registro egresos I nivel'!$Q$1:$Q$103&lt;&gt;"Prensa",'Registro egresos I nivel'!$J$1:$J$103,0)))))</f>
        <v>0</v>
      </c>
      <c r="K4" s="34">
        <f t="array" ref="K4">SUM(IF('Registro egresos I nivel'!$R$1:$R$103=1,IF('Registro egresos I nivel'!$T$1:$T$103=$F4,IF('Registro egresos I nivel'!$N$1:$N$103="No Renovación Segundo Periodo",IF('Registro egresos I nivel'!$Q$1:$Q$103&lt;&gt;"Prensa",'Registro egresos I nivel'!$J$1:$J$103,0)))))</f>
        <v>0</v>
      </c>
      <c r="L4" s="95">
        <f t="shared" si="0"/>
        <v>23</v>
      </c>
      <c r="M4" s="95">
        <f t="shared" ref="M4:Q4" si="10">M3+G4</f>
        <v>31</v>
      </c>
      <c r="N4" s="95">
        <f t="shared" si="10"/>
        <v>4</v>
      </c>
      <c r="O4" s="95">
        <f t="shared" si="10"/>
        <v>0</v>
      </c>
      <c r="P4" s="95">
        <f t="shared" si="10"/>
        <v>0</v>
      </c>
      <c r="Q4" s="95">
        <f t="shared" si="10"/>
        <v>0</v>
      </c>
      <c r="R4" s="314">
        <f t="shared" si="2"/>
        <v>35</v>
      </c>
      <c r="S4" s="98">
        <f t="shared" si="3"/>
        <v>0.31</v>
      </c>
      <c r="T4" s="98">
        <f t="shared" si="4"/>
        <v>0.04</v>
      </c>
      <c r="U4" s="98">
        <f t="shared" si="5"/>
        <v>0</v>
      </c>
      <c r="V4" s="98">
        <f t="shared" si="6"/>
        <v>0</v>
      </c>
      <c r="W4" s="98">
        <f t="shared" si="7"/>
        <v>0</v>
      </c>
      <c r="X4" s="315">
        <f t="shared" si="8"/>
        <v>0.35</v>
      </c>
    </row>
    <row r="5" spans="1:24">
      <c r="A5" s="34" t="s">
        <v>4670</v>
      </c>
      <c r="B5" s="34" t="s">
        <v>649</v>
      </c>
      <c r="C5" s="34">
        <v>2022</v>
      </c>
      <c r="D5" s="34">
        <v>1</v>
      </c>
      <c r="E5" s="34" t="s">
        <v>4660</v>
      </c>
      <c r="F5" s="34">
        <v>4</v>
      </c>
      <c r="G5" s="34">
        <f t="array" ref="G5">SUM(IF('Registro egresos I nivel'!$R$1:$R$103=1,IF('Registro egresos I nivel'!$T$1:$T$103=$F5,IF('Registro egresos I nivel'!$N$1:$N$103="Renuncia No Voluntaria",IF('Registro egresos I nivel'!$Q$1:$Q$103&lt;&gt;"Prensa",'Registro egresos I nivel'!$J$1:$J$103,0)))))</f>
        <v>2</v>
      </c>
      <c r="H5" s="34">
        <f t="array" ref="H5">SUM(IF('Registro egresos I nivel'!$R$1:$R$103=1,IF('Registro egresos I nivel'!$T$1:$T$103=$F5,IF('Registro egresos I nivel'!$N$1:$N$103="Renuncia Voluntaria",IF('Registro egresos I nivel'!$Q$1:$Q$103&lt;&gt;"Prensa",'Registro egresos I nivel'!$J$1:$J$103,0)))))</f>
        <v>1</v>
      </c>
      <c r="I5" s="34">
        <f t="array" ref="I5">SUM(IF('Registro egresos I nivel'!$R$1:$R$103=1,IF('Registro egresos I nivel'!$T$1:$T$103=$F5,IF('Registro egresos I nivel'!$N$1:$N$103="Término Tercer Periodo",IF('Registro egresos I nivel'!$Q$1:$Q$103&lt;&gt;"Prensa",'Registro egresos I nivel'!$J$1:$J$103,0)))))</f>
        <v>0</v>
      </c>
      <c r="J5" s="34">
        <f t="array" ref="J5">SUM(IF('Registro egresos I nivel'!$R$1:$R$103=1,IF('Registro egresos I nivel'!$T$1:$T$103=$F5,IF('Registro egresos I nivel'!$N$1:$N$103="No Renovación Primer Periodo",IF('Registro egresos I nivel'!$Q$1:$Q$103&lt;&gt;"Prensa",'Registro egresos I nivel'!$J$1:$J$103,0)))))</f>
        <v>0</v>
      </c>
      <c r="K5" s="34">
        <f t="array" ref="K5">SUM(IF('Registro egresos I nivel'!$R$1:$R$103=1,IF('Registro egresos I nivel'!$T$1:$T$103=$F5,IF('Registro egresos I nivel'!$N$1:$N$103="No Renovación Segundo Periodo",IF('Registro egresos I nivel'!$Q$1:$Q$103&lt;&gt;"Prensa",'Registro egresos I nivel'!$J$1:$J$103,0)))))</f>
        <v>0</v>
      </c>
      <c r="L5" s="95">
        <f t="shared" si="0"/>
        <v>3</v>
      </c>
      <c r="M5" s="95">
        <f t="shared" ref="M5:Q5" si="11">M4+G5</f>
        <v>33</v>
      </c>
      <c r="N5" s="95">
        <f t="shared" si="11"/>
        <v>5</v>
      </c>
      <c r="O5" s="95">
        <f t="shared" si="11"/>
        <v>0</v>
      </c>
      <c r="P5" s="95">
        <f t="shared" si="11"/>
        <v>0</v>
      </c>
      <c r="Q5" s="95">
        <f t="shared" si="11"/>
        <v>0</v>
      </c>
      <c r="R5" s="314">
        <f t="shared" si="2"/>
        <v>38</v>
      </c>
      <c r="S5" s="98">
        <f t="shared" si="3"/>
        <v>0.33</v>
      </c>
      <c r="T5" s="98">
        <f t="shared" si="4"/>
        <v>0.05</v>
      </c>
      <c r="U5" s="98">
        <f t="shared" si="5"/>
        <v>0</v>
      </c>
      <c r="V5" s="98">
        <f t="shared" si="6"/>
        <v>0</v>
      </c>
      <c r="W5" s="98">
        <f t="shared" si="7"/>
        <v>0</v>
      </c>
      <c r="X5" s="315">
        <f t="shared" si="8"/>
        <v>0.38</v>
      </c>
    </row>
    <row r="6" spans="1:24">
      <c r="A6" s="34" t="s">
        <v>4670</v>
      </c>
      <c r="B6" s="34" t="s">
        <v>649</v>
      </c>
      <c r="C6" s="34">
        <v>2022</v>
      </c>
      <c r="D6" s="34">
        <v>1</v>
      </c>
      <c r="E6" s="34" t="s">
        <v>4660</v>
      </c>
      <c r="F6" s="34">
        <v>5</v>
      </c>
      <c r="G6" s="34">
        <f t="array" ref="G6">SUM(IF('Registro egresos I nivel'!$R$1:$R$103=1,IF('Registro egresos I nivel'!$T$1:$T$103=$F6,IF('Registro egresos I nivel'!$N$1:$N$103="Renuncia No Voluntaria",IF('Registro egresos I nivel'!$Q$1:$Q$103&lt;&gt;"Prensa",'Registro egresos I nivel'!$J$1:$J$103,0)))))</f>
        <v>5</v>
      </c>
      <c r="H6" s="34">
        <f t="array" ref="H6">SUM(IF('Registro egresos I nivel'!$R$1:$R$103=1,IF('Registro egresos I nivel'!$T$1:$T$103=$F6,IF('Registro egresos I nivel'!$N$1:$N$103="Renuncia Voluntaria",IF('Registro egresos I nivel'!$Q$1:$Q$103&lt;&gt;"Prensa",'Registro egresos I nivel'!$J$1:$J$103,0)))))</f>
        <v>0</v>
      </c>
      <c r="I6" s="34">
        <f t="array" ref="I6">SUM(IF('Registro egresos I nivel'!$R$1:$R$103=1,IF('Registro egresos I nivel'!$T$1:$T$103=$F6,IF('Registro egresos I nivel'!$N$1:$N$103="Término Tercer Periodo",IF('Registro egresos I nivel'!$Q$1:$Q$103&lt;&gt;"Prensa",'Registro egresos I nivel'!$J$1:$J$103,0)))))</f>
        <v>0</v>
      </c>
      <c r="J6" s="34">
        <f t="array" ref="J6">SUM(IF('Registro egresos I nivel'!$R$1:$R$103=1,IF('Registro egresos I nivel'!$T$1:$T$103=$F6,IF('Registro egresos I nivel'!$N$1:$N$103="No Renovación Primer Periodo",IF('Registro egresos I nivel'!$Q$1:$Q$103&lt;&gt;"Prensa",'Registro egresos I nivel'!$J$1:$J$103,0)))))</f>
        <v>0</v>
      </c>
      <c r="K6" s="34">
        <f t="array" ref="K6">SUM(IF('Registro egresos I nivel'!$R$1:$R$103=1,IF('Registro egresos I nivel'!$T$1:$T$103=$F6,IF('Registro egresos I nivel'!$N$1:$N$103="No Renovación Segundo Periodo",IF('Registro egresos I nivel'!$Q$1:$Q$103&lt;&gt;"Prensa",'Registro egresos I nivel'!$J$1:$J$103,0)))))</f>
        <v>0</v>
      </c>
      <c r="L6" s="95">
        <f t="shared" si="0"/>
        <v>5</v>
      </c>
      <c r="M6" s="95">
        <f t="shared" ref="M6:Q6" si="12">M5+G6</f>
        <v>38</v>
      </c>
      <c r="N6" s="95">
        <f t="shared" si="12"/>
        <v>5</v>
      </c>
      <c r="O6" s="95">
        <f t="shared" si="12"/>
        <v>0</v>
      </c>
      <c r="P6" s="95">
        <f t="shared" si="12"/>
        <v>0</v>
      </c>
      <c r="Q6" s="95">
        <f t="shared" si="12"/>
        <v>0</v>
      </c>
      <c r="R6" s="314">
        <f t="shared" si="2"/>
        <v>43</v>
      </c>
      <c r="S6" s="98">
        <f t="shared" si="3"/>
        <v>0.38</v>
      </c>
      <c r="T6" s="98">
        <f t="shared" si="4"/>
        <v>0.05</v>
      </c>
      <c r="U6" s="98">
        <f t="shared" si="5"/>
        <v>0</v>
      </c>
      <c r="V6" s="98">
        <f t="shared" si="6"/>
        <v>0</v>
      </c>
      <c r="W6" s="98">
        <f t="shared" si="7"/>
        <v>0</v>
      </c>
      <c r="X6" s="315">
        <f t="shared" si="8"/>
        <v>0.43</v>
      </c>
    </row>
    <row r="7" spans="1:24">
      <c r="A7" s="34" t="s">
        <v>4670</v>
      </c>
      <c r="B7" s="34" t="s">
        <v>649</v>
      </c>
      <c r="C7" s="34">
        <v>2022</v>
      </c>
      <c r="D7" s="34">
        <v>1</v>
      </c>
      <c r="E7" s="34" t="s">
        <v>4660</v>
      </c>
      <c r="F7" s="34">
        <v>6</v>
      </c>
      <c r="G7" s="34">
        <f t="array" ref="G7">SUM(IF('Registro egresos I nivel'!$R$1:$R$103=1,IF('Registro egresos I nivel'!$T$1:$T$103=$F7,IF('Registro egresos I nivel'!$N$1:$N$103="Renuncia No Voluntaria",IF('Registro egresos I nivel'!$Q$1:$Q$103&lt;&gt;"Prensa",'Registro egresos I nivel'!$J$1:$J$103,0)))))</f>
        <v>4</v>
      </c>
      <c r="H7" s="34">
        <f t="array" ref="H7">SUM(IF('Registro egresos I nivel'!$R$1:$R$103=1,IF('Registro egresos I nivel'!$T$1:$T$103=$F7,IF('Registro egresos I nivel'!$N$1:$N$103="Renuncia Voluntaria",IF('Registro egresos I nivel'!$Q$1:$Q$103&lt;&gt;"Prensa",'Registro egresos I nivel'!$J$1:$J$103,0)))))</f>
        <v>0</v>
      </c>
      <c r="I7" s="34">
        <f t="array" ref="I7">SUM(IF('Registro egresos I nivel'!$R$1:$R$103=1,IF('Registro egresos I nivel'!$T$1:$T$103=$F7,IF('Registro egresos I nivel'!$N$1:$N$103="Término Tercer Periodo",IF('Registro egresos I nivel'!$Q$1:$Q$103&lt;&gt;"Prensa",'Registro egresos I nivel'!$J$1:$J$103,0)))))</f>
        <v>0</v>
      </c>
      <c r="J7" s="34">
        <f t="array" ref="J7">SUM(IF('Registro egresos I nivel'!$R$1:$R$103=1,IF('Registro egresos I nivel'!$T$1:$T$103=$F7,IF('Registro egresos I nivel'!$N$1:$N$103="No Renovación Primer Periodo",IF('Registro egresos I nivel'!$Q$1:$Q$103&lt;&gt;"Prensa",'Registro egresos I nivel'!$J$1:$J$103,0)))))</f>
        <v>0</v>
      </c>
      <c r="K7" s="34">
        <f t="array" ref="K7">SUM(IF('Registro egresos I nivel'!$R$1:$R$103=1,IF('Registro egresos I nivel'!$T$1:$T$103=$F7,IF('Registro egresos I nivel'!$N$1:$N$103="No Renovación Segundo Periodo",IF('Registro egresos I nivel'!$Q$1:$Q$103&lt;&gt;"Prensa",'Registro egresos I nivel'!$J$1:$J$103,0)))))</f>
        <v>0</v>
      </c>
      <c r="L7" s="95">
        <f t="shared" si="0"/>
        <v>4</v>
      </c>
      <c r="M7" s="95">
        <f t="shared" ref="M7:Q7" si="13">M6+G7</f>
        <v>42</v>
      </c>
      <c r="N7" s="95">
        <f t="shared" si="13"/>
        <v>5</v>
      </c>
      <c r="O7" s="95">
        <f t="shared" si="13"/>
        <v>0</v>
      </c>
      <c r="P7" s="95">
        <f t="shared" si="13"/>
        <v>0</v>
      </c>
      <c r="Q7" s="95">
        <f t="shared" si="13"/>
        <v>0</v>
      </c>
      <c r="R7" s="314">
        <f t="shared" si="2"/>
        <v>47</v>
      </c>
      <c r="S7" s="98">
        <f t="shared" si="3"/>
        <v>0.42</v>
      </c>
      <c r="T7" s="98">
        <f t="shared" si="4"/>
        <v>0.05</v>
      </c>
      <c r="U7" s="98">
        <f t="shared" si="5"/>
        <v>0</v>
      </c>
      <c r="V7" s="98">
        <f t="shared" si="6"/>
        <v>0</v>
      </c>
      <c r="W7" s="98">
        <f t="shared" si="7"/>
        <v>0</v>
      </c>
      <c r="X7" s="315">
        <f t="shared" si="8"/>
        <v>0.47</v>
      </c>
    </row>
    <row r="8" spans="1:24">
      <c r="A8" s="34" t="s">
        <v>4670</v>
      </c>
      <c r="B8" s="34" t="s">
        <v>649</v>
      </c>
      <c r="C8" s="34">
        <v>2022</v>
      </c>
      <c r="D8" s="34">
        <v>1</v>
      </c>
      <c r="E8" s="34" t="s">
        <v>4660</v>
      </c>
      <c r="F8" s="34">
        <v>7</v>
      </c>
      <c r="G8" s="34">
        <f t="array" ref="G8">SUM(IF('Registro egresos I nivel'!$R$1:$R$103=1,IF('Registro egresos I nivel'!$T$1:$T$103=$F8,IF('Registro egresos I nivel'!$N$1:$N$103="Renuncia No Voluntaria",IF('Registro egresos I nivel'!$Q$1:$Q$103&lt;&gt;"Prensa",'Registro egresos I nivel'!$J$1:$J$103,0)))))</f>
        <v>3</v>
      </c>
      <c r="H8" s="34">
        <f t="array" ref="H8">SUM(IF('Registro egresos I nivel'!$R$1:$R$103=1,IF('Registro egresos I nivel'!$T$1:$T$103=$F8,IF('Registro egresos I nivel'!$N$1:$N$103="Renuncia Voluntaria",IF('Registro egresos I nivel'!$Q$1:$Q$103&lt;&gt;"Prensa",'Registro egresos I nivel'!$J$1:$J$103,0)))))</f>
        <v>0</v>
      </c>
      <c r="I8" s="34">
        <f t="array" ref="I8">SUM(IF('Registro egresos I nivel'!$R$1:$R$103=1,IF('Registro egresos I nivel'!$T$1:$T$103=$F8,IF('Registro egresos I nivel'!$N$1:$N$103="Término Tercer Periodo",IF('Registro egresos I nivel'!$Q$1:$Q$103&lt;&gt;"Prensa",'Registro egresos I nivel'!$J$1:$J$103,0)))))</f>
        <v>0</v>
      </c>
      <c r="J8" s="34">
        <f t="array" ref="J8">SUM(IF('Registro egresos I nivel'!$R$1:$R$103=1,IF('Registro egresos I nivel'!$T$1:$T$103=$F8,IF('Registro egresos I nivel'!$N$1:$N$103="No Renovación Primer Periodo",IF('Registro egresos I nivel'!$Q$1:$Q$103&lt;&gt;"Prensa",'Registro egresos I nivel'!$J$1:$J$103,0)))))</f>
        <v>0</v>
      </c>
      <c r="K8" s="34">
        <f t="array" ref="K8">SUM(IF('Registro egresos I nivel'!$R$1:$R$103=1,IF('Registro egresos I nivel'!$T$1:$T$103=$F8,IF('Registro egresos I nivel'!$N$1:$N$103="No Renovación Segundo Periodo",IF('Registro egresos I nivel'!$Q$1:$Q$103&lt;&gt;"Prensa",'Registro egresos I nivel'!$J$1:$J$103,0)))))</f>
        <v>0</v>
      </c>
      <c r="L8" s="95">
        <f t="shared" si="0"/>
        <v>3</v>
      </c>
      <c r="M8" s="95">
        <f t="shared" ref="M8:Q8" si="14">M7+G8</f>
        <v>45</v>
      </c>
      <c r="N8" s="95">
        <f t="shared" si="14"/>
        <v>5</v>
      </c>
      <c r="O8" s="95">
        <f t="shared" si="14"/>
        <v>0</v>
      </c>
      <c r="P8" s="95">
        <f t="shared" si="14"/>
        <v>0</v>
      </c>
      <c r="Q8" s="95">
        <f t="shared" si="14"/>
        <v>0</v>
      </c>
      <c r="R8" s="314">
        <f t="shared" si="2"/>
        <v>50</v>
      </c>
      <c r="S8" s="98">
        <f t="shared" si="3"/>
        <v>0.45</v>
      </c>
      <c r="T8" s="98">
        <f t="shared" si="4"/>
        <v>0.05</v>
      </c>
      <c r="U8" s="98">
        <f t="shared" si="5"/>
        <v>0</v>
      </c>
      <c r="V8" s="98">
        <f t="shared" si="6"/>
        <v>0</v>
      </c>
      <c r="W8" s="98">
        <f t="shared" si="7"/>
        <v>0</v>
      </c>
      <c r="X8" s="315">
        <f t="shared" si="8"/>
        <v>0.5</v>
      </c>
    </row>
    <row r="9" spans="1:24">
      <c r="A9" s="34" t="s">
        <v>4670</v>
      </c>
      <c r="B9" s="34" t="s">
        <v>649</v>
      </c>
      <c r="C9" s="34">
        <v>2022</v>
      </c>
      <c r="D9" s="34">
        <v>1</v>
      </c>
      <c r="E9" s="34" t="s">
        <v>26</v>
      </c>
      <c r="F9" s="34">
        <v>8</v>
      </c>
      <c r="G9" s="34">
        <f t="array" ref="G9">SUM(IF('Registro egresos I nivel'!$R$1:$R$103=1,IF('Registro egresos I nivel'!$T$1:$T$103=$F9,IF('Registro egresos I nivel'!$N$1:$N$103="Renuncia No Voluntaria",IF('Registro egresos I nivel'!$Q$1:$Q$103&lt;&gt;"Prensa",'Registro egresos I nivel'!$J$1:$J$103,0)))))</f>
        <v>6</v>
      </c>
      <c r="H9" s="34">
        <f t="array" ref="H9">SUM(IF('Registro egresos I nivel'!$R$1:$R$103=1,IF('Registro egresos I nivel'!$T$1:$T$103=$F9,IF('Registro egresos I nivel'!$N$1:$N$103="Renuncia Voluntaria",IF('Registro egresos I nivel'!$Q$1:$Q$103&lt;&gt;"Prensa",'Registro egresos I nivel'!$J$1:$J$103,0)))))</f>
        <v>1</v>
      </c>
      <c r="I9" s="34">
        <f t="array" ref="I9">SUM(IF('Registro egresos I nivel'!$R$1:$R$103=1,IF('Registro egresos I nivel'!$T$1:$T$103=$F9,IF('Registro egresos I nivel'!$N$1:$N$103="Término Tercer Periodo",IF('Registro egresos I nivel'!$Q$1:$Q$103&lt;&gt;"Prensa",'Registro egresos I nivel'!$J$1:$J$103,0)))))</f>
        <v>0</v>
      </c>
      <c r="J9" s="34">
        <f t="array" ref="J9">SUM(IF('Registro egresos I nivel'!$R$1:$R$103=1,IF('Registro egresos I nivel'!$T$1:$T$103=$F9,IF('Registro egresos I nivel'!$N$1:$N$103="No Renovación Primer Periodo",IF('Registro egresos I nivel'!$Q$1:$Q$103&lt;&gt;"Prensa",'Registro egresos I nivel'!$J$1:$J$103,0)))))</f>
        <v>0</v>
      </c>
      <c r="K9" s="34">
        <f t="array" ref="K9">SUM(IF('Registro egresos I nivel'!$R$1:$R$103=1,IF('Registro egresos I nivel'!$T$1:$T$103=$F9,IF('Registro egresos I nivel'!$N$1:$N$103="No Renovación Segundo Periodo",IF('Registro egresos I nivel'!$Q$1:$Q$103&lt;&gt;"Prensa",'Registro egresos I nivel'!$J$1:$J$103,0)))))</f>
        <v>0</v>
      </c>
      <c r="L9" s="95">
        <f t="shared" si="0"/>
        <v>7</v>
      </c>
      <c r="M9" s="95">
        <f t="shared" ref="M9:Q9" si="15">M8+G9</f>
        <v>51</v>
      </c>
      <c r="N9" s="95">
        <f t="shared" si="15"/>
        <v>6</v>
      </c>
      <c r="O9" s="95">
        <f t="shared" si="15"/>
        <v>0</v>
      </c>
      <c r="P9" s="95">
        <f t="shared" si="15"/>
        <v>0</v>
      </c>
      <c r="Q9" s="95">
        <f t="shared" si="15"/>
        <v>0</v>
      </c>
      <c r="R9" s="314">
        <f t="shared" si="2"/>
        <v>57</v>
      </c>
      <c r="S9" s="98">
        <f t="shared" si="3"/>
        <v>0.51</v>
      </c>
      <c r="T9" s="98">
        <f t="shared" si="4"/>
        <v>0.06</v>
      </c>
      <c r="U9" s="98">
        <f t="shared" si="5"/>
        <v>0</v>
      </c>
      <c r="V9" s="98">
        <f t="shared" si="6"/>
        <v>0</v>
      </c>
      <c r="W9" s="98">
        <f t="shared" si="7"/>
        <v>0</v>
      </c>
      <c r="X9" s="315">
        <f t="shared" si="8"/>
        <v>0.57000000000000006</v>
      </c>
    </row>
    <row r="10" spans="1:24">
      <c r="A10" s="34" t="s">
        <v>4670</v>
      </c>
      <c r="B10" s="34" t="s">
        <v>649</v>
      </c>
      <c r="C10" s="34">
        <v>2022</v>
      </c>
      <c r="D10" s="34">
        <v>1</v>
      </c>
      <c r="E10" s="34" t="s">
        <v>26</v>
      </c>
      <c r="F10" s="34">
        <v>9</v>
      </c>
      <c r="G10" s="34">
        <f t="array" ref="G10">SUM(IF('Registro egresos I nivel'!$R$1:$R$103=1,IF('Registro egresos I nivel'!$T$1:$T$103=$F10,IF('Registro egresos I nivel'!$N$1:$N$103="Renuncia No Voluntaria",IF('Registro egresos I nivel'!$Q$1:$Q$103&lt;&gt;"Prensa",'Registro egresos I nivel'!$J$1:$J$103,0)))))</f>
        <v>3</v>
      </c>
      <c r="H10" s="34">
        <f t="array" ref="H10">SUM(IF('Registro egresos I nivel'!$R$1:$R$103=1,IF('Registro egresos I nivel'!$T$1:$T$103=$F10,IF('Registro egresos I nivel'!$N$1:$N$103="Renuncia Voluntaria",IF('Registro egresos I nivel'!$Q$1:$Q$103&lt;&gt;"Prensa",'Registro egresos I nivel'!$J$1:$J$103,0)))))</f>
        <v>0</v>
      </c>
      <c r="I10" s="34">
        <f t="array" ref="I10">SUM(IF('Registro egresos I nivel'!$R$1:$R$103=1,IF('Registro egresos I nivel'!$T$1:$T$103=$F10,IF('Registro egresos I nivel'!$N$1:$N$103="Término Tercer Periodo",IF('Registro egresos I nivel'!$Q$1:$Q$103&lt;&gt;"Prensa",'Registro egresos I nivel'!$J$1:$J$103,0)))))</f>
        <v>0</v>
      </c>
      <c r="J10" s="34">
        <f t="array" ref="J10">SUM(IF('Registro egresos I nivel'!$R$1:$R$103=1,IF('Registro egresos I nivel'!$T$1:$T$103=$F10,IF('Registro egresos I nivel'!$N$1:$N$103="No Renovación Primer Periodo",IF('Registro egresos I nivel'!$Q$1:$Q$103&lt;&gt;"Prensa",'Registro egresos I nivel'!$J$1:$J$103,0)))))</f>
        <v>0</v>
      </c>
      <c r="K10" s="34">
        <f t="array" ref="K10">SUM(IF('Registro egresos I nivel'!$R$1:$R$103=1,IF('Registro egresos I nivel'!$T$1:$T$103=$F10,IF('Registro egresos I nivel'!$N$1:$N$103="No Renovación Segundo Periodo",IF('Registro egresos I nivel'!$Q$1:$Q$103&lt;&gt;"Prensa",'Registro egresos I nivel'!$J$1:$J$103,0)))))</f>
        <v>0</v>
      </c>
      <c r="L10" s="95">
        <f t="shared" si="0"/>
        <v>3</v>
      </c>
      <c r="M10" s="95">
        <f t="shared" ref="M10:Q10" si="16">M9+G10</f>
        <v>54</v>
      </c>
      <c r="N10" s="95">
        <f t="shared" si="16"/>
        <v>6</v>
      </c>
      <c r="O10" s="95">
        <f t="shared" si="16"/>
        <v>0</v>
      </c>
      <c r="P10" s="95">
        <f t="shared" si="16"/>
        <v>0</v>
      </c>
      <c r="Q10" s="95">
        <f t="shared" si="16"/>
        <v>0</v>
      </c>
      <c r="R10" s="314">
        <f t="shared" si="2"/>
        <v>60</v>
      </c>
      <c r="S10" s="98">
        <f t="shared" si="3"/>
        <v>0.54</v>
      </c>
      <c r="T10" s="98">
        <f t="shared" si="4"/>
        <v>0.06</v>
      </c>
      <c r="U10" s="98">
        <f t="shared" si="5"/>
        <v>0</v>
      </c>
      <c r="V10" s="98">
        <f t="shared" si="6"/>
        <v>0</v>
      </c>
      <c r="W10" s="98">
        <f t="shared" si="7"/>
        <v>0</v>
      </c>
      <c r="X10" s="315">
        <f t="shared" si="8"/>
        <v>0.60000000000000009</v>
      </c>
    </row>
    <row r="11" spans="1:24">
      <c r="A11" s="34" t="s">
        <v>4670</v>
      </c>
      <c r="B11" s="34" t="s">
        <v>649</v>
      </c>
      <c r="C11" s="34">
        <v>2022</v>
      </c>
      <c r="D11" s="34">
        <v>1</v>
      </c>
      <c r="E11" s="34" t="s">
        <v>26</v>
      </c>
      <c r="F11" s="34">
        <v>10</v>
      </c>
      <c r="G11" s="34">
        <f t="array" ref="G11">SUM(IF('Registro egresos I nivel'!$R$1:$R$103=1,IF('Registro egresos I nivel'!$T$1:$T$103=$F11,IF('Registro egresos I nivel'!$N$1:$N$103="Renuncia No Voluntaria",IF('Registro egresos I nivel'!$Q$1:$Q$103&lt;&gt;"Prensa",'Registro egresos I nivel'!$J$1:$J$103,0)))))</f>
        <v>3</v>
      </c>
      <c r="H11" s="34">
        <f t="array" ref="H11">SUM(IF('Registro egresos I nivel'!$R$1:$R$103=1,IF('Registro egresos I nivel'!$T$1:$T$103=$F11,IF('Registro egresos I nivel'!$N$1:$N$103="Renuncia Voluntaria",IF('Registro egresos I nivel'!$Q$1:$Q$103&lt;&gt;"Prensa",'Registro egresos I nivel'!$J$1:$J$103,0)))))</f>
        <v>0</v>
      </c>
      <c r="I11" s="34">
        <f t="array" ref="I11">SUM(IF('Registro egresos I nivel'!$R$1:$R$103=1,IF('Registro egresos I nivel'!$T$1:$T$103=$F11,IF('Registro egresos I nivel'!$N$1:$N$103="Término Tercer Periodo",IF('Registro egresos I nivel'!$Q$1:$Q$103&lt;&gt;"Prensa",'Registro egresos I nivel'!$J$1:$J$103,0)))))</f>
        <v>0</v>
      </c>
      <c r="J11" s="34">
        <f t="array" ref="J11">SUM(IF('Registro egresos I nivel'!$R$1:$R$103=1,IF('Registro egresos I nivel'!$T$1:$T$103=$F11,IF('Registro egresos I nivel'!$N$1:$N$103="No Renovación Primer Periodo",IF('Registro egresos I nivel'!$Q$1:$Q$103&lt;&gt;"Prensa",'Registro egresos I nivel'!$J$1:$J$103,0)))))</f>
        <v>0</v>
      </c>
      <c r="K11" s="34">
        <f t="array" ref="K11">SUM(IF('Registro egresos I nivel'!$R$1:$R$103=1,IF('Registro egresos I nivel'!$T$1:$T$103=$F11,IF('Registro egresos I nivel'!$N$1:$N$103="No Renovación Segundo Periodo",IF('Registro egresos I nivel'!$Q$1:$Q$103&lt;&gt;"Prensa",'Registro egresos I nivel'!$J$1:$J$103,0)))))</f>
        <v>0</v>
      </c>
      <c r="L11" s="95">
        <f t="shared" si="0"/>
        <v>3</v>
      </c>
      <c r="M11" s="95">
        <f t="shared" ref="M11:Q11" si="17">M10+G11</f>
        <v>57</v>
      </c>
      <c r="N11" s="95">
        <f t="shared" si="17"/>
        <v>6</v>
      </c>
      <c r="O11" s="95">
        <f t="shared" si="17"/>
        <v>0</v>
      </c>
      <c r="P11" s="95">
        <f t="shared" si="17"/>
        <v>0</v>
      </c>
      <c r="Q11" s="95">
        <f t="shared" si="17"/>
        <v>0</v>
      </c>
      <c r="R11" s="314">
        <f t="shared" si="2"/>
        <v>63</v>
      </c>
      <c r="S11" s="98">
        <f t="shared" si="3"/>
        <v>0.56999999999999995</v>
      </c>
      <c r="T11" s="98">
        <f t="shared" si="4"/>
        <v>0.06</v>
      </c>
      <c r="U11" s="98">
        <f t="shared" si="5"/>
        <v>0</v>
      </c>
      <c r="V11" s="98">
        <f t="shared" si="6"/>
        <v>0</v>
      </c>
      <c r="W11" s="98">
        <f t="shared" si="7"/>
        <v>0</v>
      </c>
      <c r="X11" s="315">
        <f t="shared" si="8"/>
        <v>0.62999999999999989</v>
      </c>
    </row>
    <row r="12" spans="1:24">
      <c r="A12" s="34" t="s">
        <v>4670</v>
      </c>
      <c r="B12" s="34" t="s">
        <v>649</v>
      </c>
      <c r="C12" s="34">
        <v>2022</v>
      </c>
      <c r="D12" s="34">
        <v>1</v>
      </c>
      <c r="E12" s="34" t="s">
        <v>26</v>
      </c>
      <c r="F12" s="34">
        <v>11</v>
      </c>
      <c r="G12" s="34">
        <f t="array" ref="G12">SUM(IF('Registro egresos I nivel'!$R$1:$R$103=1,IF('Registro egresos I nivel'!$T$1:$T$103=$F12,IF('Registro egresos I nivel'!$N$1:$N$103="Renuncia No Voluntaria",IF('Registro egresos I nivel'!$Q$1:$Q$103&lt;&gt;"Prensa",'Registro egresos I nivel'!$J$1:$J$103,0)))))</f>
        <v>1</v>
      </c>
      <c r="H12" s="34">
        <f t="array" ref="H12">SUM(IF('Registro egresos I nivel'!$R$1:$R$103=1,IF('Registro egresos I nivel'!$T$1:$T$103=$F12,IF('Registro egresos I nivel'!$N$1:$N$103="Renuncia Voluntaria",IF('Registro egresos I nivel'!$Q$1:$Q$103&lt;&gt;"Prensa",'Registro egresos I nivel'!$J$1:$J$103,0)))))</f>
        <v>0</v>
      </c>
      <c r="I12" s="34">
        <f t="array" ref="I12">SUM(IF('Registro egresos I nivel'!$R$1:$R$103=1,IF('Registro egresos I nivel'!$T$1:$T$103=$F12,IF('Registro egresos I nivel'!$N$1:$N$103="Término Tercer Periodo",IF('Registro egresos I nivel'!$Q$1:$Q$103&lt;&gt;"Prensa",'Registro egresos I nivel'!$J$1:$J$103,0)))))</f>
        <v>0</v>
      </c>
      <c r="J12" s="34">
        <f t="array" ref="J12">SUM(IF('Registro egresos I nivel'!$R$1:$R$103=1,IF('Registro egresos I nivel'!$T$1:$T$103=$F12,IF('Registro egresos I nivel'!$N$1:$N$103="No Renovación Primer Periodo",IF('Registro egresos I nivel'!$Q$1:$Q$103&lt;&gt;"Prensa",'Registro egresos I nivel'!$J$1:$J$103,0)))))</f>
        <v>0</v>
      </c>
      <c r="K12" s="34">
        <f t="array" ref="K12">SUM(IF('Registro egresos I nivel'!$R$1:$R$103=1,IF('Registro egresos I nivel'!$T$1:$T$103=$F12,IF('Registro egresos I nivel'!$N$1:$N$103="No Renovación Segundo Periodo",IF('Registro egresos I nivel'!$Q$1:$Q$103&lt;&gt;"Prensa",'Registro egresos I nivel'!$J$1:$J$103,0)))))</f>
        <v>0</v>
      </c>
      <c r="L12" s="95">
        <f t="shared" si="0"/>
        <v>1</v>
      </c>
      <c r="M12" s="95">
        <f t="shared" ref="M12:Q12" si="18">M11+G12</f>
        <v>58</v>
      </c>
      <c r="N12" s="95">
        <f t="shared" si="18"/>
        <v>6</v>
      </c>
      <c r="O12" s="95">
        <f t="shared" si="18"/>
        <v>0</v>
      </c>
      <c r="P12" s="95">
        <f t="shared" si="18"/>
        <v>0</v>
      </c>
      <c r="Q12" s="95">
        <f t="shared" si="18"/>
        <v>0</v>
      </c>
      <c r="R12" s="314">
        <f t="shared" si="2"/>
        <v>64</v>
      </c>
      <c r="S12" s="98">
        <f t="shared" si="3"/>
        <v>0.57999999999999996</v>
      </c>
      <c r="T12" s="98">
        <f t="shared" si="4"/>
        <v>0.06</v>
      </c>
      <c r="U12" s="98">
        <f t="shared" si="5"/>
        <v>0</v>
      </c>
      <c r="V12" s="98">
        <f t="shared" si="6"/>
        <v>0</v>
      </c>
      <c r="W12" s="98">
        <f t="shared" si="7"/>
        <v>0</v>
      </c>
      <c r="X12" s="315">
        <f t="shared" si="8"/>
        <v>0.6399999999999999</v>
      </c>
    </row>
    <row r="13" spans="1:24">
      <c r="A13" s="34" t="s">
        <v>4670</v>
      </c>
      <c r="B13" s="34" t="s">
        <v>649</v>
      </c>
      <c r="C13" s="34">
        <v>2022</v>
      </c>
      <c r="D13" s="34">
        <v>1</v>
      </c>
      <c r="E13" s="34" t="s">
        <v>4661</v>
      </c>
      <c r="F13" s="34">
        <v>12</v>
      </c>
      <c r="G13" s="34">
        <f t="array" ref="G13">SUM(IF('Registro egresos I nivel'!$R$1:$R$103=1,IF('Registro egresos I nivel'!$T$1:$T$103=$F13,IF('Registro egresos I nivel'!$N$1:$N$103="Renuncia No Voluntaria",IF('Registro egresos I nivel'!$Q$1:$Q$103&lt;&gt;"Prensa",'Registro egresos I nivel'!$J$1:$J$103,0)))))</f>
        <v>2</v>
      </c>
      <c r="H13" s="34">
        <f t="array" ref="H13">SUM(IF('Registro egresos I nivel'!$R$1:$R$103=1,IF('Registro egresos I nivel'!$T$1:$T$103=$F13,IF('Registro egresos I nivel'!$N$1:$N$103="Renuncia Voluntaria",IF('Registro egresos I nivel'!$Q$1:$Q$103&lt;&gt;"Prensa",'Registro egresos I nivel'!$J$1:$J$103,0)))))</f>
        <v>1</v>
      </c>
      <c r="I13" s="34">
        <f t="array" ref="I13">SUM(IF('Registro egresos I nivel'!$R$1:$R$103=1,IF('Registro egresos I nivel'!$T$1:$T$103=$F13,IF('Registro egresos I nivel'!$N$1:$N$103="Término Tercer Periodo",IF('Registro egresos I nivel'!$Q$1:$Q$103&lt;&gt;"Prensa",'Registro egresos I nivel'!$J$1:$J$103,0)))))</f>
        <v>0</v>
      </c>
      <c r="J13" s="34">
        <f t="array" ref="J13">SUM(IF('Registro egresos I nivel'!$R$1:$R$103=1,IF('Registro egresos I nivel'!$T$1:$T$103=$F13,IF('Registro egresos I nivel'!$N$1:$N$103="No Renovación Primer Periodo",IF('Registro egresos I nivel'!$Q$1:$Q$103&lt;&gt;"Prensa",'Registro egresos I nivel'!$J$1:$J$103,0)))))</f>
        <v>1</v>
      </c>
      <c r="K13" s="34">
        <f t="array" ref="K13">SUM(IF('Registro egresos I nivel'!$R$1:$R$103=1,IF('Registro egresos I nivel'!$T$1:$T$103=$F13,IF('Registro egresos I nivel'!$N$1:$N$103="No Renovación Segundo Periodo",IF('Registro egresos I nivel'!$Q$1:$Q$103&lt;&gt;"Prensa",'Registro egresos I nivel'!$J$1:$J$103,0)))))</f>
        <v>0</v>
      </c>
      <c r="L13" s="95">
        <f t="shared" si="0"/>
        <v>4</v>
      </c>
      <c r="M13" s="95">
        <f t="shared" ref="M13:Q13" si="19">M12+G13</f>
        <v>60</v>
      </c>
      <c r="N13" s="95">
        <f t="shared" si="19"/>
        <v>7</v>
      </c>
      <c r="O13" s="95">
        <f t="shared" si="19"/>
        <v>0</v>
      </c>
      <c r="P13" s="95">
        <f t="shared" si="19"/>
        <v>1</v>
      </c>
      <c r="Q13" s="95">
        <f t="shared" si="19"/>
        <v>0</v>
      </c>
      <c r="R13" s="314">
        <f t="shared" si="2"/>
        <v>68</v>
      </c>
      <c r="S13" s="98">
        <f t="shared" si="3"/>
        <v>0.6</v>
      </c>
      <c r="T13" s="98">
        <f t="shared" si="4"/>
        <v>7.0000000000000007E-2</v>
      </c>
      <c r="U13" s="98">
        <f t="shared" si="5"/>
        <v>0</v>
      </c>
      <c r="V13" s="98">
        <f t="shared" si="6"/>
        <v>0.01</v>
      </c>
      <c r="W13" s="98">
        <f t="shared" si="7"/>
        <v>0</v>
      </c>
      <c r="X13" s="315">
        <f t="shared" si="8"/>
        <v>0.67999999999999994</v>
      </c>
    </row>
    <row r="14" spans="1:24">
      <c r="A14" s="34" t="s">
        <v>4670</v>
      </c>
      <c r="B14" s="34" t="s">
        <v>649</v>
      </c>
      <c r="C14" s="34">
        <v>2022</v>
      </c>
      <c r="D14" s="34">
        <v>1</v>
      </c>
      <c r="E14" s="34" t="s">
        <v>4661</v>
      </c>
      <c r="F14" s="34">
        <v>13</v>
      </c>
      <c r="G14" s="34">
        <f t="array" ref="G14">SUM(IF('Registro egresos I nivel'!$R$1:$R$103=1,IF('Registro egresos I nivel'!$T$1:$T$103=$F14,IF('Registro egresos I nivel'!$N$1:$N$103="Renuncia No Voluntaria",IF('Registro egresos I nivel'!$Q$1:$Q$103&lt;&gt;"Prensa",'Registro egresos I nivel'!$J$1:$J$103,0)))))</f>
        <v>0</v>
      </c>
      <c r="H14" s="34">
        <f t="array" ref="H14">SUM(IF('Registro egresos I nivel'!$R$1:$R$103=1,IF('Registro egresos I nivel'!$T$1:$T$103=$F14,IF('Registro egresos I nivel'!$N$1:$N$103="Renuncia Voluntaria",IF('Registro egresos I nivel'!$Q$1:$Q$103&lt;&gt;"Prensa",'Registro egresos I nivel'!$J$1:$J$103,0)))))</f>
        <v>0</v>
      </c>
      <c r="I14" s="34">
        <f t="array" ref="I14">SUM(IF('Registro egresos I nivel'!$R$1:$R$103=1,IF('Registro egresos I nivel'!$T$1:$T$103=$F14,IF('Registro egresos I nivel'!$N$1:$N$103="Término Tercer Periodo",IF('Registro egresos I nivel'!$Q$1:$Q$103&lt;&gt;"Prensa",'Registro egresos I nivel'!$J$1:$J$103,0)))))</f>
        <v>0</v>
      </c>
      <c r="J14" s="34">
        <f t="array" ref="J14">SUM(IF('Registro egresos I nivel'!$R$1:$R$103=1,IF('Registro egresos I nivel'!$T$1:$T$103=$F14,IF('Registro egresos I nivel'!$N$1:$N$103="No Renovación Primer Periodo",IF('Registro egresos I nivel'!$Q$1:$Q$103&lt;&gt;"Prensa",'Registro egresos I nivel'!$J$1:$J$103,0)))))</f>
        <v>0</v>
      </c>
      <c r="K14" s="34">
        <f t="array" ref="K14">SUM(IF('Registro egresos I nivel'!$R$1:$R$103=1,IF('Registro egresos I nivel'!$T$1:$T$103=$F14,IF('Registro egresos I nivel'!$N$1:$N$103="No Renovación Segundo Periodo",IF('Registro egresos I nivel'!$Q$1:$Q$103&lt;&gt;"Prensa",'Registro egresos I nivel'!$J$1:$J$103,0)))))</f>
        <v>0</v>
      </c>
      <c r="L14" s="95">
        <f t="shared" si="0"/>
        <v>0</v>
      </c>
      <c r="M14" s="95">
        <f t="shared" ref="M14:Q14" si="20">M13+G14</f>
        <v>60</v>
      </c>
      <c r="N14" s="95">
        <f t="shared" si="20"/>
        <v>7</v>
      </c>
      <c r="O14" s="95">
        <f t="shared" si="20"/>
        <v>0</v>
      </c>
      <c r="P14" s="95">
        <f t="shared" si="20"/>
        <v>1</v>
      </c>
      <c r="Q14" s="95">
        <f t="shared" si="20"/>
        <v>0</v>
      </c>
      <c r="R14" s="314">
        <f t="shared" si="2"/>
        <v>68</v>
      </c>
      <c r="S14" s="98">
        <f t="shared" si="3"/>
        <v>0.6</v>
      </c>
      <c r="T14" s="98">
        <f t="shared" si="4"/>
        <v>7.0000000000000007E-2</v>
      </c>
      <c r="U14" s="98">
        <f t="shared" si="5"/>
        <v>0</v>
      </c>
      <c r="V14" s="98">
        <f t="shared" si="6"/>
        <v>0.01</v>
      </c>
      <c r="W14" s="98">
        <f t="shared" si="7"/>
        <v>0</v>
      </c>
      <c r="X14" s="315">
        <f t="shared" si="8"/>
        <v>0.67999999999999994</v>
      </c>
    </row>
    <row r="15" spans="1:24">
      <c r="A15" s="34" t="s">
        <v>4670</v>
      </c>
      <c r="B15" s="34" t="s">
        <v>649</v>
      </c>
      <c r="C15" s="34">
        <v>2022</v>
      </c>
      <c r="D15" s="34">
        <v>1</v>
      </c>
      <c r="E15" s="34" t="s">
        <v>4661</v>
      </c>
      <c r="F15" s="34">
        <v>14</v>
      </c>
      <c r="G15" s="34">
        <f t="array" ref="G15">SUM(IF('Registro egresos I nivel'!$R$1:$R$103=1,IF('Registro egresos I nivel'!$T$1:$T$103=$F15,IF('Registro egresos I nivel'!$N$1:$N$103="Renuncia No Voluntaria",IF('Registro egresos I nivel'!$Q$1:$Q$103&lt;&gt;"Prensa",'Registro egresos I nivel'!$J$1:$J$103,0)))))</f>
        <v>0</v>
      </c>
      <c r="H15" s="34">
        <f t="array" ref="H15">SUM(IF('Registro egresos I nivel'!$R$1:$R$103=1,IF('Registro egresos I nivel'!$T$1:$T$103=$F15,IF('Registro egresos I nivel'!$N$1:$N$103="Renuncia Voluntaria",IF('Registro egresos I nivel'!$Q$1:$Q$103&lt;&gt;"Prensa",'Registro egresos I nivel'!$J$1:$J$103,0)))))</f>
        <v>0</v>
      </c>
      <c r="I15" s="34">
        <f t="array" ref="I15">SUM(IF('Registro egresos I nivel'!$R$1:$R$103=1,IF('Registro egresos I nivel'!$T$1:$T$103=$F15,IF('Registro egresos I nivel'!$N$1:$N$103="Término Tercer Periodo",IF('Registro egresos I nivel'!$Q$1:$Q$103&lt;&gt;"Prensa",'Registro egresos I nivel'!$J$1:$J$103,0)))))</f>
        <v>0</v>
      </c>
      <c r="J15" s="34">
        <f t="array" ref="J15">SUM(IF('Registro egresos I nivel'!$R$1:$R$103=1,IF('Registro egresos I nivel'!$T$1:$T$103=$F15,IF('Registro egresos I nivel'!$N$1:$N$103="No Renovación Primer Periodo",IF('Registro egresos I nivel'!$Q$1:$Q$103&lt;&gt;"Prensa",'Registro egresos I nivel'!$J$1:$J$103,0)))))</f>
        <v>0</v>
      </c>
      <c r="K15" s="34">
        <f t="array" ref="K15">SUM(IF('Registro egresos I nivel'!$R$1:$R$103=1,IF('Registro egresos I nivel'!$T$1:$T$103=$F15,IF('Registro egresos I nivel'!$N$1:$N$103="No Renovación Segundo Periodo",IF('Registro egresos I nivel'!$Q$1:$Q$103&lt;&gt;"Prensa",'Registro egresos I nivel'!$J$1:$J$103,0)))))</f>
        <v>0</v>
      </c>
      <c r="L15" s="95">
        <f t="shared" si="0"/>
        <v>0</v>
      </c>
      <c r="M15" s="95">
        <f t="shared" ref="M15:Q15" si="21">M14+G15</f>
        <v>60</v>
      </c>
      <c r="N15" s="95">
        <f t="shared" si="21"/>
        <v>7</v>
      </c>
      <c r="O15" s="95">
        <f t="shared" si="21"/>
        <v>0</v>
      </c>
      <c r="P15" s="95">
        <f t="shared" si="21"/>
        <v>1</v>
      </c>
      <c r="Q15" s="95">
        <f t="shared" si="21"/>
        <v>0</v>
      </c>
      <c r="R15" s="314">
        <f t="shared" si="2"/>
        <v>68</v>
      </c>
      <c r="S15" s="98">
        <f t="shared" si="3"/>
        <v>0.6</v>
      </c>
      <c r="T15" s="98">
        <f t="shared" si="4"/>
        <v>7.0000000000000007E-2</v>
      </c>
      <c r="U15" s="98">
        <f t="shared" si="5"/>
        <v>0</v>
      </c>
      <c r="V15" s="98">
        <f t="shared" si="6"/>
        <v>0.01</v>
      </c>
      <c r="W15" s="98">
        <f t="shared" si="7"/>
        <v>0</v>
      </c>
      <c r="X15" s="315">
        <f t="shared" si="8"/>
        <v>0.67999999999999994</v>
      </c>
    </row>
    <row r="16" spans="1:24">
      <c r="A16" s="34" t="s">
        <v>4670</v>
      </c>
      <c r="B16" s="34" t="s">
        <v>649</v>
      </c>
      <c r="C16" s="34">
        <v>2022</v>
      </c>
      <c r="D16" s="34">
        <v>1</v>
      </c>
      <c r="E16" s="34" t="s">
        <v>4661</v>
      </c>
      <c r="F16" s="34">
        <v>15</v>
      </c>
      <c r="G16" s="34">
        <f t="array" ref="G16">SUM(IF('Registro egresos I nivel'!$R$1:$R$103=1,IF('Registro egresos I nivel'!$T$1:$T$103=$F16,IF('Registro egresos I nivel'!$N$1:$N$103="Renuncia No Voluntaria",IF('Registro egresos I nivel'!$Q$1:$Q$103&lt;&gt;"Prensa",'Registro egresos I nivel'!$J$1:$J$103,0)))))</f>
        <v>0</v>
      </c>
      <c r="H16" s="34">
        <f t="array" ref="H16">SUM(IF('Registro egresos I nivel'!$R$1:$R$103=1,IF('Registro egresos I nivel'!$T$1:$T$103=$F16,IF('Registro egresos I nivel'!$N$1:$N$103="Renuncia Voluntaria",IF('Registro egresos I nivel'!$Q$1:$Q$103&lt;&gt;"Prensa",'Registro egresos I nivel'!$J$1:$J$103,0)))))</f>
        <v>0</v>
      </c>
      <c r="I16" s="34">
        <f t="array" ref="I16">SUM(IF('Registro egresos I nivel'!$R$1:$R$103=1,IF('Registro egresos I nivel'!$T$1:$T$103=$F16,IF('Registro egresos I nivel'!$N$1:$N$103="Término Tercer Periodo",IF('Registro egresos I nivel'!$Q$1:$Q$103&lt;&gt;"Prensa",'Registro egresos I nivel'!$J$1:$J$103,0)))))</f>
        <v>0</v>
      </c>
      <c r="J16" s="34">
        <f t="array" ref="J16">SUM(IF('Registro egresos I nivel'!$R$1:$R$103=1,IF('Registro egresos I nivel'!$T$1:$T$103=$F16,IF('Registro egresos I nivel'!$N$1:$N$103="No Renovación Primer Periodo",IF('Registro egresos I nivel'!$Q$1:$Q$103&lt;&gt;"Prensa",'Registro egresos I nivel'!$J$1:$J$103,0)))))</f>
        <v>0</v>
      </c>
      <c r="K16" s="34">
        <f t="array" ref="K16">SUM(IF('Registro egresos I nivel'!$R$1:$R$103=1,IF('Registro egresos I nivel'!$T$1:$T$103=$F16,IF('Registro egresos I nivel'!$N$1:$N$103="No Renovación Segundo Periodo",IF('Registro egresos I nivel'!$Q$1:$Q$103&lt;&gt;"Prensa",'Registro egresos I nivel'!$J$1:$J$103,0)))))</f>
        <v>0</v>
      </c>
      <c r="L16" s="95">
        <f t="shared" si="0"/>
        <v>0</v>
      </c>
      <c r="M16" s="95">
        <f t="shared" ref="M16:Q16" si="22">M15+G16</f>
        <v>60</v>
      </c>
      <c r="N16" s="95">
        <f t="shared" si="22"/>
        <v>7</v>
      </c>
      <c r="O16" s="95">
        <f t="shared" si="22"/>
        <v>0</v>
      </c>
      <c r="P16" s="95">
        <f t="shared" si="22"/>
        <v>1</v>
      </c>
      <c r="Q16" s="95">
        <f t="shared" si="22"/>
        <v>0</v>
      </c>
      <c r="R16" s="314">
        <f t="shared" si="2"/>
        <v>68</v>
      </c>
      <c r="S16" s="98">
        <f t="shared" si="3"/>
        <v>0.6</v>
      </c>
      <c r="T16" s="98">
        <f t="shared" si="4"/>
        <v>7.0000000000000007E-2</v>
      </c>
      <c r="U16" s="98">
        <f t="shared" si="5"/>
        <v>0</v>
      </c>
      <c r="V16" s="98">
        <f t="shared" si="6"/>
        <v>0.01</v>
      </c>
      <c r="W16" s="98">
        <f t="shared" si="7"/>
        <v>0</v>
      </c>
      <c r="X16" s="315">
        <f t="shared" si="8"/>
        <v>0.67999999999999994</v>
      </c>
    </row>
    <row r="17" spans="1:24">
      <c r="A17" s="34" t="s">
        <v>4670</v>
      </c>
      <c r="B17" s="34" t="s">
        <v>649</v>
      </c>
      <c r="C17" s="34">
        <v>2022</v>
      </c>
      <c r="D17" s="34">
        <v>1</v>
      </c>
      <c r="E17" s="34" t="s">
        <v>4662</v>
      </c>
      <c r="F17" s="34">
        <v>16</v>
      </c>
      <c r="G17" s="34">
        <f t="array" ref="G17">SUM(IF('Registro egresos I nivel'!$R$1:$R$103=1,IF('Registro egresos I nivel'!$T$1:$T$103=$F17,IF('Registro egresos I nivel'!$N$1:$N$103="Renuncia No Voluntaria",IF('Registro egresos I nivel'!$Q$1:$Q$103&lt;&gt;"Prensa",'Registro egresos I nivel'!$J$1:$J$103,0)))))</f>
        <v>2</v>
      </c>
      <c r="H17" s="34">
        <f t="array" ref="H17">SUM(IF('Registro egresos I nivel'!$R$1:$R$103=1,IF('Registro egresos I nivel'!$T$1:$T$103=$F17,IF('Registro egresos I nivel'!$N$1:$N$103="Renuncia Voluntaria",IF('Registro egresos I nivel'!$Q$1:$Q$103&lt;&gt;"Prensa",'Registro egresos I nivel'!$J$1:$J$103,0)))))</f>
        <v>1</v>
      </c>
      <c r="I17" s="34">
        <f t="array" ref="I17">SUM(IF('Registro egresos I nivel'!$R$1:$R$103=1,IF('Registro egresos I nivel'!$T$1:$T$103=$F17,IF('Registro egresos I nivel'!$N$1:$N$103="Término Tercer Periodo",IF('Registro egresos I nivel'!$Q$1:$Q$103&lt;&gt;"Prensa",'Registro egresos I nivel'!$J$1:$J$103,0)))))</f>
        <v>0</v>
      </c>
      <c r="J17" s="34">
        <f t="array" ref="J17">SUM(IF('Registro egresos I nivel'!$R$1:$R$103=1,IF('Registro egresos I nivel'!$T$1:$T$103=$F17,IF('Registro egresos I nivel'!$N$1:$N$103="No Renovación Primer Periodo",IF('Registro egresos I nivel'!$Q$1:$Q$103&lt;&gt;"Prensa",'Registro egresos I nivel'!$J$1:$J$103,0)))))</f>
        <v>1</v>
      </c>
      <c r="K17" s="34">
        <f t="array" ref="K17">SUM(IF('Registro egresos I nivel'!$R$1:$R$103=1,IF('Registro egresos I nivel'!$T$1:$T$103=$F17,IF('Registro egresos I nivel'!$N$1:$N$103="No Renovación Segundo Periodo",IF('Registro egresos I nivel'!$Q$1:$Q$103&lt;&gt;"Prensa",'Registro egresos I nivel'!$J$1:$J$103,0)))))</f>
        <v>0</v>
      </c>
      <c r="L17" s="95">
        <f t="shared" si="0"/>
        <v>4</v>
      </c>
      <c r="M17" s="95">
        <f t="shared" ref="M17:Q17" si="23">M16+G17</f>
        <v>62</v>
      </c>
      <c r="N17" s="95">
        <f t="shared" si="23"/>
        <v>8</v>
      </c>
      <c r="O17" s="95">
        <f t="shared" si="23"/>
        <v>0</v>
      </c>
      <c r="P17" s="95">
        <f t="shared" si="23"/>
        <v>2</v>
      </c>
      <c r="Q17" s="95">
        <f t="shared" si="23"/>
        <v>0</v>
      </c>
      <c r="R17" s="314">
        <f t="shared" si="2"/>
        <v>72</v>
      </c>
      <c r="S17" s="98">
        <f t="shared" si="3"/>
        <v>0.62</v>
      </c>
      <c r="T17" s="98">
        <f t="shared" si="4"/>
        <v>0.08</v>
      </c>
      <c r="U17" s="98">
        <f t="shared" si="5"/>
        <v>0</v>
      </c>
      <c r="V17" s="98">
        <f t="shared" si="6"/>
        <v>0.02</v>
      </c>
      <c r="W17" s="98">
        <f t="shared" si="7"/>
        <v>0</v>
      </c>
      <c r="X17" s="315">
        <f t="shared" si="8"/>
        <v>0.72</v>
      </c>
    </row>
    <row r="18" spans="1:24">
      <c r="A18" s="34" t="s">
        <v>4670</v>
      </c>
      <c r="B18" s="34" t="s">
        <v>649</v>
      </c>
      <c r="C18" s="34">
        <v>2022</v>
      </c>
      <c r="D18" s="34">
        <v>1</v>
      </c>
      <c r="E18" s="34" t="s">
        <v>4662</v>
      </c>
      <c r="F18" s="34">
        <v>17</v>
      </c>
      <c r="G18" s="34">
        <f t="array" ref="G18">SUM(IF('Registro egresos I nivel'!$R$1:$R$103=1,IF('Registro egresos I nivel'!$T$1:$T$103=$F18,IF('Registro egresos I nivel'!$N$1:$N$103="Renuncia No Voluntaria",IF('Registro egresos I nivel'!$Q$1:$Q$103&lt;&gt;"Prensa",'Registro egresos I nivel'!$J$1:$J$103,0)))))</f>
        <v>0</v>
      </c>
      <c r="H18" s="34">
        <f t="array" ref="H18">SUM(IF('Registro egresos I nivel'!$R$1:$R$103=1,IF('Registro egresos I nivel'!$T$1:$T$103=$F18,IF('Registro egresos I nivel'!$N$1:$N$103="Renuncia Voluntaria",IF('Registro egresos I nivel'!$Q$1:$Q$103&lt;&gt;"Prensa",'Registro egresos I nivel'!$J$1:$J$103,0)))))</f>
        <v>0</v>
      </c>
      <c r="I18" s="34">
        <f t="array" ref="I18">SUM(IF('Registro egresos I nivel'!$R$1:$R$103=1,IF('Registro egresos I nivel'!$T$1:$T$103=$F18,IF('Registro egresos I nivel'!$N$1:$N$103="Término Tercer Periodo",IF('Registro egresos I nivel'!$Q$1:$Q$103&lt;&gt;"Prensa",'Registro egresos I nivel'!$J$1:$J$103,0)))))</f>
        <v>0</v>
      </c>
      <c r="J18" s="34">
        <f t="array" ref="J18">SUM(IF('Registro egresos I nivel'!$R$1:$R$103=1,IF('Registro egresos I nivel'!$T$1:$T$103=$F18,IF('Registro egresos I nivel'!$N$1:$N$103="No Renovación Primer Periodo",IF('Registro egresos I nivel'!$Q$1:$Q$103&lt;&gt;"Prensa",'Registro egresos I nivel'!$J$1:$J$103,0)))))</f>
        <v>0</v>
      </c>
      <c r="K18" s="34">
        <f t="array" ref="K18">SUM(IF('Registro egresos I nivel'!$R$1:$R$103=1,IF('Registro egresos I nivel'!$T$1:$T$103=$F18,IF('Registro egresos I nivel'!$N$1:$N$103="No Renovación Segundo Periodo",IF('Registro egresos I nivel'!$Q$1:$Q$103&lt;&gt;"Prensa",'Registro egresos I nivel'!$J$1:$J$103,0)))))</f>
        <v>0</v>
      </c>
      <c r="L18" s="95">
        <f t="shared" si="0"/>
        <v>0</v>
      </c>
      <c r="M18" s="95">
        <f t="shared" ref="M18:Q18" si="24">M17+G18</f>
        <v>62</v>
      </c>
      <c r="N18" s="95">
        <f t="shared" si="24"/>
        <v>8</v>
      </c>
      <c r="O18" s="95">
        <f t="shared" si="24"/>
        <v>0</v>
      </c>
      <c r="P18" s="95">
        <f t="shared" si="24"/>
        <v>2</v>
      </c>
      <c r="Q18" s="95">
        <f t="shared" si="24"/>
        <v>0</v>
      </c>
      <c r="R18" s="314">
        <f t="shared" si="2"/>
        <v>72</v>
      </c>
      <c r="S18" s="98">
        <f t="shared" si="3"/>
        <v>0.62</v>
      </c>
      <c r="T18" s="98">
        <f t="shared" si="4"/>
        <v>0.08</v>
      </c>
      <c r="U18" s="98">
        <f t="shared" si="5"/>
        <v>0</v>
      </c>
      <c r="V18" s="98">
        <f t="shared" si="6"/>
        <v>0.02</v>
      </c>
      <c r="W18" s="98">
        <f t="shared" si="7"/>
        <v>0</v>
      </c>
      <c r="X18" s="315">
        <f t="shared" si="8"/>
        <v>0.72</v>
      </c>
    </row>
    <row r="19" spans="1:24">
      <c r="A19" s="34" t="s">
        <v>4670</v>
      </c>
      <c r="B19" s="34" t="s">
        <v>649</v>
      </c>
      <c r="C19" s="34">
        <v>2022</v>
      </c>
      <c r="D19" s="34">
        <v>1</v>
      </c>
      <c r="E19" s="34" t="s">
        <v>4662</v>
      </c>
      <c r="F19" s="34">
        <v>18</v>
      </c>
      <c r="G19" s="34">
        <f t="array" ref="G19">SUM(IF('Registro egresos I nivel'!$R$1:$R$103=1,IF('Registro egresos I nivel'!$T$1:$T$103=$F19,IF('Registro egresos I nivel'!$N$1:$N$103="Renuncia No Voluntaria",IF('Registro egresos I nivel'!$Q$1:$Q$103&lt;&gt;"Prensa",'Registro egresos I nivel'!$J$1:$J$103,0)))))</f>
        <v>0</v>
      </c>
      <c r="H19" s="34">
        <f t="array" ref="H19">SUM(IF('Registro egresos I nivel'!$R$1:$R$103=1,IF('Registro egresos I nivel'!$T$1:$T$103=$F19,IF('Registro egresos I nivel'!$N$1:$N$103="Renuncia Voluntaria",IF('Registro egresos I nivel'!$Q$1:$Q$103&lt;&gt;"Prensa",'Registro egresos I nivel'!$J$1:$J$103,0)))))</f>
        <v>0</v>
      </c>
      <c r="I19" s="34">
        <f t="array" ref="I19">SUM(IF('Registro egresos I nivel'!$R$1:$R$103=1,IF('Registro egresos I nivel'!$T$1:$T$103=$F19,IF('Registro egresos I nivel'!$N$1:$N$103="Término Tercer Periodo",IF('Registro egresos I nivel'!$Q$1:$Q$103&lt;&gt;"Prensa",'Registro egresos I nivel'!$J$1:$J$103,0)))))</f>
        <v>0</v>
      </c>
      <c r="J19" s="34">
        <f t="array" ref="J19">SUM(IF('Registro egresos I nivel'!$R$1:$R$103=1,IF('Registro egresos I nivel'!$T$1:$T$103=$F19,IF('Registro egresos I nivel'!$N$1:$N$103="No Renovación Primer Periodo",IF('Registro egresos I nivel'!$Q$1:$Q$103&lt;&gt;"Prensa",'Registro egresos I nivel'!$J$1:$J$103,0)))))</f>
        <v>0</v>
      </c>
      <c r="K19" s="34">
        <f t="array" ref="K19">SUM(IF('Registro egresos I nivel'!$R$1:$R$103=1,IF('Registro egresos I nivel'!$T$1:$T$103=$F19,IF('Registro egresos I nivel'!$N$1:$N$103="No Renovación Segundo Periodo",IF('Registro egresos I nivel'!$Q$1:$Q$103&lt;&gt;"Prensa",'Registro egresos I nivel'!$J$1:$J$103,0)))))</f>
        <v>0</v>
      </c>
      <c r="L19" s="95">
        <f t="shared" si="0"/>
        <v>0</v>
      </c>
      <c r="M19" s="95">
        <f t="shared" ref="M19:Q19" si="25">M18+G19</f>
        <v>62</v>
      </c>
      <c r="N19" s="95">
        <f t="shared" si="25"/>
        <v>8</v>
      </c>
      <c r="O19" s="95">
        <f t="shared" si="25"/>
        <v>0</v>
      </c>
      <c r="P19" s="95">
        <f t="shared" si="25"/>
        <v>2</v>
      </c>
      <c r="Q19" s="95">
        <f t="shared" si="25"/>
        <v>0</v>
      </c>
      <c r="R19" s="314">
        <f t="shared" si="2"/>
        <v>72</v>
      </c>
      <c r="S19" s="98">
        <f t="shared" si="3"/>
        <v>0.62</v>
      </c>
      <c r="T19" s="98">
        <f t="shared" si="4"/>
        <v>0.08</v>
      </c>
      <c r="U19" s="98">
        <f t="shared" si="5"/>
        <v>0</v>
      </c>
      <c r="V19" s="98">
        <f t="shared" si="6"/>
        <v>0.02</v>
      </c>
      <c r="W19" s="98">
        <f t="shared" si="7"/>
        <v>0</v>
      </c>
      <c r="X19" s="315">
        <f t="shared" si="8"/>
        <v>0.72</v>
      </c>
    </row>
    <row r="20" spans="1:24">
      <c r="A20" s="34" t="s">
        <v>4670</v>
      </c>
      <c r="B20" s="34" t="s">
        <v>649</v>
      </c>
      <c r="C20" s="34">
        <v>2022</v>
      </c>
      <c r="D20" s="34">
        <v>1</v>
      </c>
      <c r="E20" s="34" t="s">
        <v>4662</v>
      </c>
      <c r="F20" s="34">
        <v>19</v>
      </c>
      <c r="G20" s="34">
        <f t="array" ref="G20">SUM(IF('Registro egresos I nivel'!$R$1:$R$103=1,IF('Registro egresos I nivel'!$T$1:$T$103=$F20,IF('Registro egresos I nivel'!$N$1:$N$103="Renuncia No Voluntaria",IF('Registro egresos I nivel'!$Q$1:$Q$103&lt;&gt;"Prensa",'Registro egresos I nivel'!$J$1:$J$103,0)))))</f>
        <v>0</v>
      </c>
      <c r="H20" s="34">
        <f t="array" ref="H20">SUM(IF('Registro egresos I nivel'!$R$1:$R$103=1,IF('Registro egresos I nivel'!$T$1:$T$103=$F20,IF('Registro egresos I nivel'!$N$1:$N$103="Renuncia Voluntaria",IF('Registro egresos I nivel'!$Q$1:$Q$103&lt;&gt;"Prensa",'Registro egresos I nivel'!$J$1:$J$103,0)))))</f>
        <v>1</v>
      </c>
      <c r="I20" s="34">
        <f t="array" ref="I20">SUM(IF('Registro egresos I nivel'!$R$1:$R$103=1,IF('Registro egresos I nivel'!$T$1:$T$103=$F20,IF('Registro egresos I nivel'!$N$1:$N$103="Término Tercer Periodo",IF('Registro egresos I nivel'!$Q$1:$Q$103&lt;&gt;"Prensa",'Registro egresos I nivel'!$J$1:$J$103,0)))))</f>
        <v>0</v>
      </c>
      <c r="J20" s="34">
        <f t="array" ref="J20">SUM(IF('Registro egresos I nivel'!$R$1:$R$103=1,IF('Registro egresos I nivel'!$T$1:$T$103=$F20,IF('Registro egresos I nivel'!$N$1:$N$103="No Renovación Primer Periodo",IF('Registro egresos I nivel'!$Q$1:$Q$103&lt;&gt;"Prensa",'Registro egresos I nivel'!$J$1:$J$103,0)))))</f>
        <v>0</v>
      </c>
      <c r="K20" s="34">
        <f t="array" ref="K20">SUM(IF('Registro egresos I nivel'!$R$1:$R$103=1,IF('Registro egresos I nivel'!$T$1:$T$103=$F20,IF('Registro egresos I nivel'!$N$1:$N$103="No Renovación Segundo Periodo",IF('Registro egresos I nivel'!$Q$1:$Q$103&lt;&gt;"Prensa",'Registro egresos I nivel'!$J$1:$J$103,0)))))</f>
        <v>0</v>
      </c>
      <c r="L20" s="95">
        <f t="shared" si="0"/>
        <v>1</v>
      </c>
      <c r="M20" s="95">
        <f t="shared" ref="M20:Q20" si="26">M19+G20</f>
        <v>62</v>
      </c>
      <c r="N20" s="95">
        <f t="shared" si="26"/>
        <v>9</v>
      </c>
      <c r="O20" s="95">
        <f t="shared" si="26"/>
        <v>0</v>
      </c>
      <c r="P20" s="95">
        <f t="shared" si="26"/>
        <v>2</v>
      </c>
      <c r="Q20" s="95">
        <f t="shared" si="26"/>
        <v>0</v>
      </c>
      <c r="R20" s="314">
        <f t="shared" si="2"/>
        <v>73</v>
      </c>
      <c r="S20" s="98">
        <f t="shared" si="3"/>
        <v>0.62</v>
      </c>
      <c r="T20" s="98">
        <f t="shared" si="4"/>
        <v>0.09</v>
      </c>
      <c r="U20" s="98">
        <f t="shared" si="5"/>
        <v>0</v>
      </c>
      <c r="V20" s="98">
        <f t="shared" si="6"/>
        <v>0.02</v>
      </c>
      <c r="W20" s="98">
        <f t="shared" si="7"/>
        <v>0</v>
      </c>
      <c r="X20" s="315">
        <f t="shared" si="8"/>
        <v>0.73</v>
      </c>
    </row>
    <row r="21" spans="1:24">
      <c r="A21" s="34" t="s">
        <v>4670</v>
      </c>
      <c r="B21" s="34" t="s">
        <v>649</v>
      </c>
      <c r="C21" s="34">
        <v>2022</v>
      </c>
      <c r="D21" s="34">
        <v>1</v>
      </c>
      <c r="E21" s="34" t="s">
        <v>4663</v>
      </c>
      <c r="F21" s="34">
        <v>20</v>
      </c>
      <c r="G21" s="34">
        <f t="array" ref="G21">SUM(IF('Registro egresos I nivel'!$R$1:$R$103=1,IF('Registro egresos I nivel'!$T$1:$T$103=$F21,IF('Registro egresos I nivel'!$N$1:$N$103="Renuncia No Voluntaria",IF('Registro egresos I nivel'!$Q$1:$Q$103&lt;&gt;"Prensa",'Registro egresos I nivel'!$J$1:$J$103,0)))))</f>
        <v>0</v>
      </c>
      <c r="H21" s="34">
        <f t="array" ref="H21">SUM(IF('Registro egresos I nivel'!$R$1:$R$103=1,IF('Registro egresos I nivel'!$T$1:$T$103=$F21,IF('Registro egresos I nivel'!$N$1:$N$103="Renuncia Voluntaria",IF('Registro egresos I nivel'!$Q$1:$Q$103&lt;&gt;"Prensa",'Registro egresos I nivel'!$J$1:$J$103,0)))))</f>
        <v>0</v>
      </c>
      <c r="I21" s="34">
        <f t="array" ref="I21">SUM(IF('Registro egresos I nivel'!$R$1:$R$103=1,IF('Registro egresos I nivel'!$T$1:$T$103=$F21,IF('Registro egresos I nivel'!$N$1:$N$103="Término Tercer Periodo",IF('Registro egresos I nivel'!$Q$1:$Q$103&lt;&gt;"Prensa",'Registro egresos I nivel'!$J$1:$J$103,0)))))</f>
        <v>0</v>
      </c>
      <c r="J21" s="34">
        <f t="array" ref="J21">SUM(IF('Registro egresos I nivel'!$R$1:$R$103=1,IF('Registro egresos I nivel'!$T$1:$T$103=$F21,IF('Registro egresos I nivel'!$N$1:$N$103="No Renovación Primer Periodo",IF('Registro egresos I nivel'!$Q$1:$Q$103&lt;&gt;"Prensa",'Registro egresos I nivel'!$J$1:$J$103,0)))))</f>
        <v>0</v>
      </c>
      <c r="K21" s="34">
        <f t="array" ref="K21">SUM(IF('Registro egresos I nivel'!$R$1:$R$103=1,IF('Registro egresos I nivel'!$T$1:$T$103=$F21,IF('Registro egresos I nivel'!$N$1:$N$103="No Renovación Segundo Periodo",IF('Registro egresos I nivel'!$Q$1:$Q$103&lt;&gt;"Prensa",'Registro egresos I nivel'!$J$1:$J$103,0)))))</f>
        <v>0</v>
      </c>
      <c r="L21" s="95">
        <f t="shared" si="0"/>
        <v>0</v>
      </c>
      <c r="M21" s="95">
        <f t="shared" ref="M21:Q21" si="27">M20+G21</f>
        <v>62</v>
      </c>
      <c r="N21" s="95">
        <f t="shared" si="27"/>
        <v>9</v>
      </c>
      <c r="O21" s="95">
        <f t="shared" si="27"/>
        <v>0</v>
      </c>
      <c r="P21" s="95">
        <f t="shared" si="27"/>
        <v>2</v>
      </c>
      <c r="Q21" s="95">
        <f t="shared" si="27"/>
        <v>0</v>
      </c>
      <c r="R21" s="314">
        <f t="shared" si="2"/>
        <v>73</v>
      </c>
      <c r="S21" s="98">
        <f t="shared" si="3"/>
        <v>0.62</v>
      </c>
      <c r="T21" s="98">
        <f t="shared" si="4"/>
        <v>0.09</v>
      </c>
      <c r="U21" s="98">
        <f t="shared" si="5"/>
        <v>0</v>
      </c>
      <c r="V21" s="98">
        <f t="shared" si="6"/>
        <v>0.02</v>
      </c>
      <c r="W21" s="98">
        <f t="shared" si="7"/>
        <v>0</v>
      </c>
      <c r="X21" s="315">
        <f t="shared" si="8"/>
        <v>0.73</v>
      </c>
    </row>
    <row r="22" spans="1:24">
      <c r="A22" s="34" t="s">
        <v>4670</v>
      </c>
      <c r="B22" s="34" t="s">
        <v>649</v>
      </c>
      <c r="C22" s="34">
        <v>2022</v>
      </c>
      <c r="D22" s="34">
        <v>1</v>
      </c>
      <c r="E22" s="34" t="s">
        <v>4663</v>
      </c>
      <c r="F22" s="34">
        <v>21</v>
      </c>
      <c r="G22" s="34">
        <f t="array" ref="G22">SUM(IF('Registro egresos I nivel'!$R$1:$R$103=1,IF('Registro egresos I nivel'!$T$1:$T$103=$F22,IF('Registro egresos I nivel'!$N$1:$N$103="Renuncia No Voluntaria",IF('Registro egresos I nivel'!$Q$1:$Q$103&lt;&gt;"Prensa",'Registro egresos I nivel'!$J$1:$J$103,0)))))</f>
        <v>1</v>
      </c>
      <c r="H22" s="34">
        <f t="array" ref="H22">SUM(IF('Registro egresos I nivel'!$R$1:$R$103=1,IF('Registro egresos I nivel'!$T$1:$T$103=$F22,IF('Registro egresos I nivel'!$N$1:$N$103="Renuncia Voluntaria",IF('Registro egresos I nivel'!$Q$1:$Q$103&lt;&gt;"Prensa",'Registro egresos I nivel'!$J$1:$J$103,0)))))</f>
        <v>0</v>
      </c>
      <c r="I22" s="34">
        <f t="array" ref="I22">SUM(IF('Registro egresos I nivel'!$R$1:$R$103=1,IF('Registro egresos I nivel'!$T$1:$T$103=$F22,IF('Registro egresos I nivel'!$N$1:$N$103="Término Tercer Periodo",IF('Registro egresos I nivel'!$Q$1:$Q$103&lt;&gt;"Prensa",'Registro egresos I nivel'!$J$1:$J$103,0)))))</f>
        <v>0</v>
      </c>
      <c r="J22" s="34">
        <f t="array" ref="J22">SUM(IF('Registro egresos I nivel'!$R$1:$R$103=1,IF('Registro egresos I nivel'!$T$1:$T$103=$F22,IF('Registro egresos I nivel'!$N$1:$N$103="No Renovación Primer Periodo",IF('Registro egresos I nivel'!$Q$1:$Q$103&lt;&gt;"Prensa",'Registro egresos I nivel'!$J$1:$J$103,0)))))</f>
        <v>0</v>
      </c>
      <c r="K22" s="34">
        <f t="array" ref="K22">SUM(IF('Registro egresos I nivel'!$R$1:$R$103=1,IF('Registro egresos I nivel'!$T$1:$T$103=$F22,IF('Registro egresos I nivel'!$N$1:$N$103="No Renovación Segundo Periodo",IF('Registro egresos I nivel'!$Q$1:$Q$103&lt;&gt;"Prensa",'Registro egresos I nivel'!$J$1:$J$103,0)))))</f>
        <v>0</v>
      </c>
      <c r="L22" s="95">
        <f t="shared" si="0"/>
        <v>1</v>
      </c>
      <c r="M22" s="95">
        <f t="shared" ref="M22:Q22" si="28">M21+G22</f>
        <v>63</v>
      </c>
      <c r="N22" s="95">
        <f t="shared" si="28"/>
        <v>9</v>
      </c>
      <c r="O22" s="95">
        <f t="shared" si="28"/>
        <v>0</v>
      </c>
      <c r="P22" s="95">
        <f t="shared" si="28"/>
        <v>2</v>
      </c>
      <c r="Q22" s="95">
        <f t="shared" si="28"/>
        <v>0</v>
      </c>
      <c r="R22" s="314">
        <f t="shared" si="2"/>
        <v>74</v>
      </c>
      <c r="S22" s="98">
        <f t="shared" si="3"/>
        <v>0.63</v>
      </c>
      <c r="T22" s="98">
        <f t="shared" si="4"/>
        <v>0.09</v>
      </c>
      <c r="U22" s="98">
        <f t="shared" si="5"/>
        <v>0</v>
      </c>
      <c r="V22" s="98">
        <f t="shared" si="6"/>
        <v>0.02</v>
      </c>
      <c r="W22" s="98">
        <f t="shared" si="7"/>
        <v>0</v>
      </c>
      <c r="X22" s="315">
        <f t="shared" si="8"/>
        <v>0.74</v>
      </c>
    </row>
    <row r="23" spans="1:24">
      <c r="A23" s="34" t="s">
        <v>4670</v>
      </c>
      <c r="B23" s="34" t="s">
        <v>649</v>
      </c>
      <c r="C23" s="34">
        <v>2022</v>
      </c>
      <c r="D23" s="34">
        <v>1</v>
      </c>
      <c r="E23" s="34" t="s">
        <v>4663</v>
      </c>
      <c r="F23" s="34">
        <v>22</v>
      </c>
      <c r="G23" s="34">
        <f t="array" ref="G23">SUM(IF('Registro egresos I nivel'!$R$1:$R$103=1,IF('Registro egresos I nivel'!$T$1:$T$103=$F23,IF('Registro egresos I nivel'!$N$1:$N$103="Renuncia No Voluntaria",IF('Registro egresos I nivel'!$Q$1:$Q$103&lt;&gt;"Prensa",'Registro egresos I nivel'!$J$1:$J$103,0)))))</f>
        <v>0</v>
      </c>
      <c r="H23" s="34">
        <f t="array" ref="H23">SUM(IF('Registro egresos I nivel'!$R$1:$R$103=1,IF('Registro egresos I nivel'!$T$1:$T$103=$F23,IF('Registro egresos I nivel'!$N$1:$N$103="Renuncia Voluntaria",IF('Registro egresos I nivel'!$Q$1:$Q$103&lt;&gt;"Prensa",'Registro egresos I nivel'!$J$1:$J$103,0)))))</f>
        <v>0</v>
      </c>
      <c r="I23" s="34">
        <f t="array" ref="I23">SUM(IF('Registro egresos I nivel'!$R$1:$R$103=1,IF('Registro egresos I nivel'!$T$1:$T$103=$F23,IF('Registro egresos I nivel'!$N$1:$N$103="Término Tercer Periodo",IF('Registro egresos I nivel'!$Q$1:$Q$103&lt;&gt;"Prensa",'Registro egresos I nivel'!$J$1:$J$103,0)))))</f>
        <v>0</v>
      </c>
      <c r="J23" s="34">
        <f t="array" ref="J23">SUM(IF('Registro egresos I nivel'!$R$1:$R$103=1,IF('Registro egresos I nivel'!$T$1:$T$103=$F23,IF('Registro egresos I nivel'!$N$1:$N$103="No Renovación Primer Periodo",IF('Registro egresos I nivel'!$Q$1:$Q$103&lt;&gt;"Prensa",'Registro egresos I nivel'!$J$1:$J$103,0)))))</f>
        <v>0</v>
      </c>
      <c r="K23" s="34">
        <f t="array" ref="K23">SUM(IF('Registro egresos I nivel'!$R$1:$R$103=1,IF('Registro egresos I nivel'!$T$1:$T$103=$F23,IF('Registro egresos I nivel'!$N$1:$N$103="No Renovación Segundo Periodo",IF('Registro egresos I nivel'!$Q$1:$Q$103&lt;&gt;"Prensa",'Registro egresos I nivel'!$J$1:$J$103,0)))))</f>
        <v>0</v>
      </c>
      <c r="L23" s="95">
        <f t="shared" si="0"/>
        <v>0</v>
      </c>
      <c r="M23" s="95">
        <f t="shared" ref="M23:Q23" si="29">M22+G23</f>
        <v>63</v>
      </c>
      <c r="N23" s="95">
        <f t="shared" si="29"/>
        <v>9</v>
      </c>
      <c r="O23" s="95">
        <f t="shared" si="29"/>
        <v>0</v>
      </c>
      <c r="P23" s="95">
        <f t="shared" si="29"/>
        <v>2</v>
      </c>
      <c r="Q23" s="95">
        <f t="shared" si="29"/>
        <v>0</v>
      </c>
      <c r="R23" s="314">
        <f t="shared" si="2"/>
        <v>74</v>
      </c>
      <c r="S23" s="98">
        <f t="shared" si="3"/>
        <v>0.63</v>
      </c>
      <c r="T23" s="98">
        <f t="shared" si="4"/>
        <v>0.09</v>
      </c>
      <c r="U23" s="98">
        <f t="shared" si="5"/>
        <v>0</v>
      </c>
      <c r="V23" s="98">
        <f t="shared" si="6"/>
        <v>0.02</v>
      </c>
      <c r="W23" s="98">
        <f t="shared" si="7"/>
        <v>0</v>
      </c>
      <c r="X23" s="315">
        <f t="shared" si="8"/>
        <v>0.74</v>
      </c>
    </row>
    <row r="24" spans="1:24">
      <c r="A24" s="34" t="s">
        <v>4670</v>
      </c>
      <c r="B24" s="34" t="s">
        <v>649</v>
      </c>
      <c r="C24" s="34">
        <v>2022</v>
      </c>
      <c r="D24" s="34">
        <v>1</v>
      </c>
      <c r="E24" s="34" t="s">
        <v>4663</v>
      </c>
      <c r="F24" s="34">
        <v>23</v>
      </c>
      <c r="G24" s="34">
        <f t="array" ref="G24">SUM(IF('Registro egresos I nivel'!$R$1:$R$103=1,IF('Registro egresos I nivel'!$T$1:$T$103=$F24,IF('Registro egresos I nivel'!$N$1:$N$103="Renuncia No Voluntaria",IF('Registro egresos I nivel'!$Q$1:$Q$103&lt;&gt;"Prensa",'Registro egresos I nivel'!$J$1:$J$103,0)))))</f>
        <v>0</v>
      </c>
      <c r="H24" s="34">
        <f t="array" ref="H24">SUM(IF('Registro egresos I nivel'!$R$1:$R$103=1,IF('Registro egresos I nivel'!$T$1:$T$103=$F24,IF('Registro egresos I nivel'!$N$1:$N$103="Renuncia Voluntaria",IF('Registro egresos I nivel'!$Q$1:$Q$103&lt;&gt;"Prensa",'Registro egresos I nivel'!$J$1:$J$103,0)))))</f>
        <v>0</v>
      </c>
      <c r="I24" s="34">
        <f t="array" ref="I24">SUM(IF('Registro egresos I nivel'!$R$1:$R$103=1,IF('Registro egresos I nivel'!$T$1:$T$103=$F24,IF('Registro egresos I nivel'!$N$1:$N$103="Término Tercer Periodo",IF('Registro egresos I nivel'!$Q$1:$Q$103&lt;&gt;"Prensa",'Registro egresos I nivel'!$J$1:$J$103,0)))))</f>
        <v>0</v>
      </c>
      <c r="J24" s="34">
        <f t="array" ref="J24">SUM(IF('Registro egresos I nivel'!$R$1:$R$103=1,IF('Registro egresos I nivel'!$T$1:$T$103=$F24,IF('Registro egresos I nivel'!$N$1:$N$103="No Renovación Primer Periodo",IF('Registro egresos I nivel'!$Q$1:$Q$103&lt;&gt;"Prensa",'Registro egresos I nivel'!$J$1:$J$103,0)))))</f>
        <v>0</v>
      </c>
      <c r="K24" s="34">
        <f t="array" ref="K24">SUM(IF('Registro egresos I nivel'!$R$1:$R$103=1,IF('Registro egresos I nivel'!$T$1:$T$103=$F24,IF('Registro egresos I nivel'!$N$1:$N$103="No Renovación Segundo Periodo",IF('Registro egresos I nivel'!$Q$1:$Q$103&lt;&gt;"Prensa",'Registro egresos I nivel'!$J$1:$J$103,0)))))</f>
        <v>0</v>
      </c>
      <c r="L24" s="95">
        <f t="shared" si="0"/>
        <v>0</v>
      </c>
      <c r="M24" s="95">
        <f t="shared" ref="M24:Q24" si="30">M23+G24</f>
        <v>63</v>
      </c>
      <c r="N24" s="95">
        <f t="shared" si="30"/>
        <v>9</v>
      </c>
      <c r="O24" s="95">
        <f t="shared" si="30"/>
        <v>0</v>
      </c>
      <c r="P24" s="95">
        <f t="shared" si="30"/>
        <v>2</v>
      </c>
      <c r="Q24" s="95">
        <f t="shared" si="30"/>
        <v>0</v>
      </c>
      <c r="R24" s="314">
        <f t="shared" si="2"/>
        <v>74</v>
      </c>
      <c r="S24" s="98">
        <f t="shared" si="3"/>
        <v>0.63</v>
      </c>
      <c r="T24" s="98">
        <f t="shared" si="4"/>
        <v>0.09</v>
      </c>
      <c r="U24" s="98">
        <f t="shared" si="5"/>
        <v>0</v>
      </c>
      <c r="V24" s="98">
        <f t="shared" si="6"/>
        <v>0.02</v>
      </c>
      <c r="W24" s="98">
        <f t="shared" si="7"/>
        <v>0</v>
      </c>
      <c r="X24" s="315">
        <f t="shared" si="8"/>
        <v>0.74</v>
      </c>
    </row>
    <row r="25" spans="1:24">
      <c r="A25" s="34" t="s">
        <v>4670</v>
      </c>
      <c r="B25" s="34" t="s">
        <v>649</v>
      </c>
      <c r="C25" s="34">
        <v>2022</v>
      </c>
      <c r="D25" s="34">
        <v>1</v>
      </c>
      <c r="E25" s="34" t="s">
        <v>4664</v>
      </c>
      <c r="F25" s="34">
        <v>24</v>
      </c>
      <c r="G25" s="34">
        <f t="array" ref="G25">SUM(IF('Registro egresos I nivel'!$R$1:$R$103=1,IF('Registro egresos I nivel'!$T$1:$T$103=$F25,IF('Registro egresos I nivel'!$N$1:$N$103="Renuncia No Voluntaria",IF('Registro egresos I nivel'!$Q$1:$Q$103&lt;&gt;"Prensa",'Registro egresos I nivel'!$J$1:$J$103,0)))))</f>
        <v>0</v>
      </c>
      <c r="H25" s="34">
        <f t="array" ref="H25">SUM(IF('Registro egresos I nivel'!$R$1:$R$103=1,IF('Registro egresos I nivel'!$T$1:$T$103=$F25,IF('Registro egresos I nivel'!$N$1:$N$103="Renuncia Voluntaria",IF('Registro egresos I nivel'!$Q$1:$Q$103&lt;&gt;"Prensa",'Registro egresos I nivel'!$J$1:$J$103,0)))))</f>
        <v>0</v>
      </c>
      <c r="I25" s="34">
        <f t="array" ref="I25">SUM(IF('Registro egresos I nivel'!$R$1:$R$103=1,IF('Registro egresos I nivel'!$T$1:$T$103=$F25,IF('Registro egresos I nivel'!$N$1:$N$103="Término Tercer Periodo",IF('Registro egresos I nivel'!$Q$1:$Q$103&lt;&gt;"Prensa",'Registro egresos I nivel'!$J$1:$J$103,0)))))</f>
        <v>0</v>
      </c>
      <c r="J25" s="34">
        <f t="array" ref="J25">SUM(IF('Registro egresos I nivel'!$R$1:$R$103=1,IF('Registro egresos I nivel'!$T$1:$T$103=$F25,IF('Registro egresos I nivel'!$N$1:$N$103="No Renovación Primer Periodo",IF('Registro egresos I nivel'!$Q$1:$Q$103&lt;&gt;"Prensa",'Registro egresos I nivel'!$J$1:$J$103,0)))))</f>
        <v>0</v>
      </c>
      <c r="K25" s="34">
        <f t="array" ref="K25">SUM(IF('Registro egresos I nivel'!$R$1:$R$103=1,IF('Registro egresos I nivel'!$T$1:$T$103=$F25,IF('Registro egresos I nivel'!$N$1:$N$103="No Renovación Segundo Periodo",IF('Registro egresos I nivel'!$Q$1:$Q$103&lt;&gt;"Prensa",'Registro egresos I nivel'!$J$1:$J$103,0)))))</f>
        <v>0</v>
      </c>
      <c r="L25" s="95">
        <f t="shared" si="0"/>
        <v>0</v>
      </c>
      <c r="M25" s="95">
        <f t="shared" ref="M25:Q25" si="31">M24+G25</f>
        <v>63</v>
      </c>
      <c r="N25" s="95">
        <f t="shared" si="31"/>
        <v>9</v>
      </c>
      <c r="O25" s="95">
        <f t="shared" si="31"/>
        <v>0</v>
      </c>
      <c r="P25" s="95">
        <f t="shared" si="31"/>
        <v>2</v>
      </c>
      <c r="Q25" s="95">
        <f t="shared" si="31"/>
        <v>0</v>
      </c>
      <c r="R25" s="314">
        <f t="shared" si="2"/>
        <v>74</v>
      </c>
      <c r="S25" s="98">
        <f t="shared" si="3"/>
        <v>0.63</v>
      </c>
      <c r="T25" s="98">
        <f t="shared" si="4"/>
        <v>0.09</v>
      </c>
      <c r="U25" s="98">
        <f t="shared" si="5"/>
        <v>0</v>
      </c>
      <c r="V25" s="98">
        <f t="shared" si="6"/>
        <v>0.02</v>
      </c>
      <c r="W25" s="98">
        <f t="shared" si="7"/>
        <v>0</v>
      </c>
      <c r="X25" s="315">
        <f t="shared" si="8"/>
        <v>0.74</v>
      </c>
    </row>
    <row r="26" spans="1:24">
      <c r="A26" s="34" t="s">
        <v>4670</v>
      </c>
      <c r="B26" s="34" t="s">
        <v>649</v>
      </c>
      <c r="C26" s="34">
        <v>2022</v>
      </c>
      <c r="D26" s="34">
        <v>1</v>
      </c>
      <c r="E26" s="34" t="s">
        <v>4664</v>
      </c>
      <c r="F26" s="34">
        <v>25</v>
      </c>
      <c r="G26" s="34">
        <f t="array" ref="G26">SUM(IF('Registro egresos I nivel'!$R$1:$R$103=1,IF('Registro egresos I nivel'!$T$1:$T$103=$F26,IF('Registro egresos I nivel'!$N$1:$N$103="Renuncia No Voluntaria",IF('Registro egresos I nivel'!$Q$1:$Q$103&lt;&gt;"Prensa",'Registro egresos I nivel'!$J$1:$J$103,0)))))</f>
        <v>0</v>
      </c>
      <c r="H26" s="34">
        <f t="array" ref="H26">SUM(IF('Registro egresos I nivel'!$R$1:$R$103=1,IF('Registro egresos I nivel'!$T$1:$T$103=$F26,IF('Registro egresos I nivel'!$N$1:$N$103="Renuncia Voluntaria",IF('Registro egresos I nivel'!$Q$1:$Q$103&lt;&gt;"Prensa",'Registro egresos I nivel'!$J$1:$J$103,0)))))</f>
        <v>0</v>
      </c>
      <c r="I26" s="34">
        <f t="array" ref="I26">SUM(IF('Registro egresos I nivel'!$R$1:$R$103=1,IF('Registro egresos I nivel'!$T$1:$T$103=$F26,IF('Registro egresos I nivel'!$N$1:$N$103="Término Tercer Periodo",IF('Registro egresos I nivel'!$Q$1:$Q$103&lt;&gt;"Prensa",'Registro egresos I nivel'!$J$1:$J$103,0)))))</f>
        <v>0</v>
      </c>
      <c r="J26" s="34">
        <f t="array" ref="J26">SUM(IF('Registro egresos I nivel'!$R$1:$R$103=1,IF('Registro egresos I nivel'!$T$1:$T$103=$F26,IF('Registro egresos I nivel'!$N$1:$N$103="No Renovación Primer Periodo",IF('Registro egresos I nivel'!$Q$1:$Q$103&lt;&gt;"Prensa",'Registro egresos I nivel'!$J$1:$J$103,0)))))</f>
        <v>0</v>
      </c>
      <c r="K26" s="34">
        <f t="array" ref="K26">SUM(IF('Registro egresos I nivel'!$R$1:$R$103=1,IF('Registro egresos I nivel'!$T$1:$T$103=$F26,IF('Registro egresos I nivel'!$N$1:$N$103="No Renovación Segundo Periodo",IF('Registro egresos I nivel'!$Q$1:$Q$103&lt;&gt;"Prensa",'Registro egresos I nivel'!$J$1:$J$103,0)))))</f>
        <v>0</v>
      </c>
      <c r="L26" s="95">
        <f t="shared" si="0"/>
        <v>0</v>
      </c>
      <c r="M26" s="95">
        <f t="shared" ref="M26:Q26" si="32">M25+G26</f>
        <v>63</v>
      </c>
      <c r="N26" s="95">
        <f t="shared" si="32"/>
        <v>9</v>
      </c>
      <c r="O26" s="95">
        <f t="shared" si="32"/>
        <v>0</v>
      </c>
      <c r="P26" s="95">
        <f t="shared" si="32"/>
        <v>2</v>
      </c>
      <c r="Q26" s="95">
        <f t="shared" si="32"/>
        <v>0</v>
      </c>
      <c r="R26" s="314">
        <f t="shared" si="2"/>
        <v>74</v>
      </c>
      <c r="S26" s="98">
        <f t="shared" si="3"/>
        <v>0.63</v>
      </c>
      <c r="T26" s="98">
        <f t="shared" si="4"/>
        <v>0.09</v>
      </c>
      <c r="U26" s="98">
        <f t="shared" si="5"/>
        <v>0</v>
      </c>
      <c r="V26" s="98">
        <f t="shared" si="6"/>
        <v>0.02</v>
      </c>
      <c r="W26" s="98">
        <f t="shared" si="7"/>
        <v>0</v>
      </c>
      <c r="X26" s="315">
        <f t="shared" si="8"/>
        <v>0.74</v>
      </c>
    </row>
    <row r="27" spans="1:24">
      <c r="A27" s="34" t="s">
        <v>4670</v>
      </c>
      <c r="B27" s="34" t="s">
        <v>649</v>
      </c>
      <c r="C27" s="34">
        <v>2022</v>
      </c>
      <c r="D27" s="34">
        <v>1</v>
      </c>
      <c r="E27" s="34" t="s">
        <v>4664</v>
      </c>
      <c r="F27" s="34">
        <v>26</v>
      </c>
      <c r="G27" s="34">
        <f t="array" ref="G27">SUM(IF('Registro egresos I nivel'!$R$1:$R$103=1,IF('Registro egresos I nivel'!$T$1:$T$103=$F27,IF('Registro egresos I nivel'!$N$1:$N$103="Renuncia No Voluntaria",IF('Registro egresos I nivel'!$Q$1:$Q$103&lt;&gt;"Prensa",'Registro egresos I nivel'!$J$1:$J$103,0)))))</f>
        <v>0</v>
      </c>
      <c r="H27" s="34">
        <f t="array" ref="H27">SUM(IF('Registro egresos I nivel'!$R$1:$R$103=1,IF('Registro egresos I nivel'!$T$1:$T$103=$F27,IF('Registro egresos I nivel'!$N$1:$N$103="Renuncia Voluntaria",IF('Registro egresos I nivel'!$Q$1:$Q$103&lt;&gt;"Prensa",'Registro egresos I nivel'!$J$1:$J$103,0)))))</f>
        <v>0</v>
      </c>
      <c r="I27" s="34">
        <f t="array" ref="I27">SUM(IF('Registro egresos I nivel'!$R$1:$R$103=1,IF('Registro egresos I nivel'!$T$1:$T$103=$F27,IF('Registro egresos I nivel'!$N$1:$N$103="Término Tercer Periodo",IF('Registro egresos I nivel'!$Q$1:$Q$103&lt;&gt;"Prensa",'Registro egresos I nivel'!$J$1:$J$103,0)))))</f>
        <v>0</v>
      </c>
      <c r="J27" s="34">
        <f t="array" ref="J27">SUM(IF('Registro egresos I nivel'!$R$1:$R$103=1,IF('Registro egresos I nivel'!$T$1:$T$103=$F27,IF('Registro egresos I nivel'!$N$1:$N$103="No Renovación Primer Periodo",IF('Registro egresos I nivel'!$Q$1:$Q$103&lt;&gt;"Prensa",'Registro egresos I nivel'!$J$1:$J$103,0)))))</f>
        <v>0</v>
      </c>
      <c r="K27" s="34">
        <f t="array" ref="K27">SUM(IF('Registro egresos I nivel'!$R$1:$R$103=1,IF('Registro egresos I nivel'!$T$1:$T$103=$F27,IF('Registro egresos I nivel'!$N$1:$N$103="No Renovación Segundo Periodo",IF('Registro egresos I nivel'!$Q$1:$Q$103&lt;&gt;"Prensa",'Registro egresos I nivel'!$J$1:$J$103,0)))))</f>
        <v>0</v>
      </c>
      <c r="L27" s="95">
        <f t="shared" si="0"/>
        <v>0</v>
      </c>
      <c r="M27" s="95">
        <f t="shared" ref="M27:Q27" si="33">M26+G27</f>
        <v>63</v>
      </c>
      <c r="N27" s="95">
        <f t="shared" si="33"/>
        <v>9</v>
      </c>
      <c r="O27" s="95">
        <f t="shared" si="33"/>
        <v>0</v>
      </c>
      <c r="P27" s="95">
        <f t="shared" si="33"/>
        <v>2</v>
      </c>
      <c r="Q27" s="95">
        <f t="shared" si="33"/>
        <v>0</v>
      </c>
      <c r="R27" s="314">
        <f t="shared" si="2"/>
        <v>74</v>
      </c>
      <c r="S27" s="98">
        <f t="shared" si="3"/>
        <v>0.63</v>
      </c>
      <c r="T27" s="98">
        <f t="shared" si="4"/>
        <v>0.09</v>
      </c>
      <c r="U27" s="98">
        <f t="shared" si="5"/>
        <v>0</v>
      </c>
      <c r="V27" s="98">
        <f t="shared" si="6"/>
        <v>0.02</v>
      </c>
      <c r="W27" s="98">
        <f t="shared" si="7"/>
        <v>0</v>
      </c>
      <c r="X27" s="315">
        <f t="shared" si="8"/>
        <v>0.74</v>
      </c>
    </row>
    <row r="28" spans="1:24">
      <c r="A28" s="34" t="s">
        <v>4670</v>
      </c>
      <c r="B28" s="34" t="s">
        <v>649</v>
      </c>
      <c r="C28" s="34">
        <v>2022</v>
      </c>
      <c r="D28" s="34">
        <v>1</v>
      </c>
      <c r="E28" s="34" t="s">
        <v>4664</v>
      </c>
      <c r="F28" s="34">
        <v>27</v>
      </c>
      <c r="G28" s="34">
        <f t="array" ref="G28">SUM(IF('Registro egresos I nivel'!$R$1:$R$103=1,IF('Registro egresos I nivel'!$T$1:$T$103=$F28,IF('Registro egresos I nivel'!$N$1:$N$103="Renuncia No Voluntaria",IF('Registro egresos I nivel'!$Q$1:$Q$103&lt;&gt;"Prensa",'Registro egresos I nivel'!$J$1:$J$103,0)))))</f>
        <v>0</v>
      </c>
      <c r="H28" s="34">
        <f t="array" ref="H28">SUM(IF('Registro egresos I nivel'!$R$1:$R$103=1,IF('Registro egresos I nivel'!$T$1:$T$103=$F28,IF('Registro egresos I nivel'!$N$1:$N$103="Renuncia Voluntaria",IF('Registro egresos I nivel'!$Q$1:$Q$103&lt;&gt;"Prensa",'Registro egresos I nivel'!$J$1:$J$103,0)))))</f>
        <v>0</v>
      </c>
      <c r="I28" s="34">
        <f t="array" ref="I28">SUM(IF('Registro egresos I nivel'!$R$1:$R$103=1,IF('Registro egresos I nivel'!$T$1:$T$103=$F28,IF('Registro egresos I nivel'!$N$1:$N$103="Término Tercer Periodo",IF('Registro egresos I nivel'!$Q$1:$Q$103&lt;&gt;"Prensa",'Registro egresos I nivel'!$J$1:$J$103,0)))))</f>
        <v>0</v>
      </c>
      <c r="J28" s="34">
        <f t="array" ref="J28">SUM(IF('Registro egresos I nivel'!$R$1:$R$103=1,IF('Registro egresos I nivel'!$T$1:$T$103=$F28,IF('Registro egresos I nivel'!$N$1:$N$103="No Renovación Primer Periodo",IF('Registro egresos I nivel'!$Q$1:$Q$103&lt;&gt;"Prensa",'Registro egresos I nivel'!$J$1:$J$103,0)))))</f>
        <v>0</v>
      </c>
      <c r="K28" s="34">
        <f t="array" ref="K28">SUM(IF('Registro egresos I nivel'!$R$1:$R$103=1,IF('Registro egresos I nivel'!$T$1:$T$103=$F28,IF('Registro egresos I nivel'!$N$1:$N$103="No Renovación Segundo Periodo",IF('Registro egresos I nivel'!$Q$1:$Q$103&lt;&gt;"Prensa",'Registro egresos I nivel'!$J$1:$J$103,0)))))</f>
        <v>0</v>
      </c>
      <c r="L28" s="95">
        <f t="shared" si="0"/>
        <v>0</v>
      </c>
      <c r="M28" s="95">
        <f t="shared" ref="M28:Q28" si="34">M27+G28</f>
        <v>63</v>
      </c>
      <c r="N28" s="95">
        <f t="shared" si="34"/>
        <v>9</v>
      </c>
      <c r="O28" s="95">
        <f t="shared" si="34"/>
        <v>0</v>
      </c>
      <c r="P28" s="95">
        <f t="shared" si="34"/>
        <v>2</v>
      </c>
      <c r="Q28" s="95">
        <f t="shared" si="34"/>
        <v>0</v>
      </c>
      <c r="R28" s="314">
        <f t="shared" si="2"/>
        <v>74</v>
      </c>
      <c r="S28" s="98">
        <f t="shared" si="3"/>
        <v>0.63</v>
      </c>
      <c r="T28" s="98">
        <f t="shared" si="4"/>
        <v>0.09</v>
      </c>
      <c r="U28" s="98">
        <f t="shared" si="5"/>
        <v>0</v>
      </c>
      <c r="V28" s="98">
        <f t="shared" si="6"/>
        <v>0.02</v>
      </c>
      <c r="W28" s="98">
        <f t="shared" si="7"/>
        <v>0</v>
      </c>
      <c r="X28" s="315">
        <f t="shared" si="8"/>
        <v>0.74</v>
      </c>
    </row>
    <row r="29" spans="1:24">
      <c r="A29" s="34" t="s">
        <v>4670</v>
      </c>
      <c r="B29" s="34" t="s">
        <v>649</v>
      </c>
      <c r="C29" s="34">
        <v>2022</v>
      </c>
      <c r="D29" s="34">
        <v>1</v>
      </c>
      <c r="E29" s="34" t="s">
        <v>4664</v>
      </c>
      <c r="F29" s="34">
        <v>28</v>
      </c>
      <c r="G29" s="34">
        <f t="array" ref="G29">SUM(IF('Registro egresos I nivel'!$R$1:$R$103=1,IF('Registro egresos I nivel'!$T$1:$T$103=$F29,IF('Registro egresos I nivel'!$N$1:$N$103="Renuncia No Voluntaria",IF('Registro egresos I nivel'!$Q$1:$Q$103&lt;&gt;"Prensa",'Registro egresos I nivel'!$J$1:$J$103,0)))))</f>
        <v>0</v>
      </c>
      <c r="H29" s="34">
        <f t="array" ref="H29">SUM(IF('Registro egresos I nivel'!$R$1:$R$103=1,IF('Registro egresos I nivel'!$T$1:$T$103=$F29,IF('Registro egresos I nivel'!$N$1:$N$103="Renuncia Voluntaria",IF('Registro egresos I nivel'!$Q$1:$Q$103&lt;&gt;"Prensa",'Registro egresos I nivel'!$J$1:$J$103,0)))))</f>
        <v>0</v>
      </c>
      <c r="I29" s="34">
        <f t="array" ref="I29">SUM(IF('Registro egresos I nivel'!$R$1:$R$103=1,IF('Registro egresos I nivel'!$T$1:$T$103=$F29,IF('Registro egresos I nivel'!$N$1:$N$103="Término Tercer Periodo",IF('Registro egresos I nivel'!$Q$1:$Q$103&lt;&gt;"Prensa",'Registro egresos I nivel'!$J$1:$J$103,0)))))</f>
        <v>0</v>
      </c>
      <c r="J29" s="34">
        <f t="array" ref="J29">SUM(IF('Registro egresos I nivel'!$R$1:$R$103=1,IF('Registro egresos I nivel'!$T$1:$T$103=$F29,IF('Registro egresos I nivel'!$N$1:$N$103="No Renovación Primer Periodo",IF('Registro egresos I nivel'!$Q$1:$Q$103&lt;&gt;"Prensa",'Registro egresos I nivel'!$J$1:$J$103,0)))))</f>
        <v>0</v>
      </c>
      <c r="K29" s="34">
        <f t="array" ref="K29">SUM(IF('Registro egresos I nivel'!$R$1:$R$103=1,IF('Registro egresos I nivel'!$T$1:$T$103=$F29,IF('Registro egresos I nivel'!$N$1:$N$103="No Renovación Segundo Periodo",IF('Registro egresos I nivel'!$Q$1:$Q$103&lt;&gt;"Prensa",'Registro egresos I nivel'!$J$1:$J$103,0)))))</f>
        <v>0</v>
      </c>
      <c r="L29" s="95">
        <f t="shared" si="0"/>
        <v>0</v>
      </c>
      <c r="M29" s="95">
        <f t="shared" ref="M29:Q29" si="35">M28+G29</f>
        <v>63</v>
      </c>
      <c r="N29" s="95">
        <f t="shared" si="35"/>
        <v>9</v>
      </c>
      <c r="O29" s="95">
        <f t="shared" si="35"/>
        <v>0</v>
      </c>
      <c r="P29" s="95">
        <f t="shared" si="35"/>
        <v>2</v>
      </c>
      <c r="Q29" s="95">
        <f t="shared" si="35"/>
        <v>0</v>
      </c>
      <c r="R29" s="314">
        <f t="shared" si="2"/>
        <v>74</v>
      </c>
      <c r="S29" s="98">
        <f t="shared" si="3"/>
        <v>0.63</v>
      </c>
      <c r="T29" s="98">
        <f t="shared" si="4"/>
        <v>0.09</v>
      </c>
      <c r="U29" s="98">
        <f t="shared" si="5"/>
        <v>0</v>
      </c>
      <c r="V29" s="98">
        <f t="shared" si="6"/>
        <v>0.02</v>
      </c>
      <c r="W29" s="98">
        <f t="shared" si="7"/>
        <v>0</v>
      </c>
      <c r="X29" s="315">
        <f t="shared" si="8"/>
        <v>0.74</v>
      </c>
    </row>
    <row r="30" spans="1:24">
      <c r="A30" s="34" t="s">
        <v>4670</v>
      </c>
      <c r="B30" s="34" t="s">
        <v>649</v>
      </c>
      <c r="C30" s="34">
        <v>2022</v>
      </c>
      <c r="D30" s="34">
        <v>1</v>
      </c>
      <c r="E30" s="34" t="s">
        <v>4664</v>
      </c>
      <c r="F30" s="34">
        <v>29</v>
      </c>
      <c r="G30" s="34">
        <f t="array" ref="G30">SUM(IF('Registro egresos I nivel'!$R$1:$R$103=1,IF('Registro egresos I nivel'!$T$1:$T$103=$F30,IF('Registro egresos I nivel'!$N$1:$N$103="Renuncia No Voluntaria",IF('Registro egresos I nivel'!$Q$1:$Q$103&lt;&gt;"Prensa",'Registro egresos I nivel'!$J$1:$J$103,0)))))</f>
        <v>2</v>
      </c>
      <c r="H30" s="34">
        <f t="array" ref="H30">SUM(IF('Registro egresos I nivel'!$R$1:$R$103=1,IF('Registro egresos I nivel'!$T$1:$T$103=$F30,IF('Registro egresos I nivel'!$N$1:$N$103="Renuncia Voluntaria",IF('Registro egresos I nivel'!$Q$1:$Q$103&lt;&gt;"Prensa",'Registro egresos I nivel'!$J$1:$J$103,0)))))</f>
        <v>1</v>
      </c>
      <c r="I30" s="34">
        <f t="array" ref="I30">SUM(IF('Registro egresos I nivel'!$R$1:$R$103=1,IF('Registro egresos I nivel'!$T$1:$T$103=$F30,IF('Registro egresos I nivel'!$N$1:$N$103="Término Tercer Periodo",IF('Registro egresos I nivel'!$Q$1:$Q$103&lt;&gt;"Prensa",'Registro egresos I nivel'!$J$1:$J$103,0)))))</f>
        <v>0</v>
      </c>
      <c r="J30" s="34">
        <f t="array" ref="J30">SUM(IF('Registro egresos I nivel'!$R$1:$R$103=1,IF('Registro egresos I nivel'!$T$1:$T$103=$F30,IF('Registro egresos I nivel'!$N$1:$N$103="No Renovación Primer Periodo",IF('Registro egresos I nivel'!$Q$1:$Q$103&lt;&gt;"Prensa",'Registro egresos I nivel'!$J$1:$J$103,0)))))</f>
        <v>0</v>
      </c>
      <c r="K30" s="34">
        <f t="array" ref="K30">SUM(IF('Registro egresos I nivel'!$R$1:$R$103=1,IF('Registro egresos I nivel'!$T$1:$T$103=$F30,IF('Registro egresos I nivel'!$N$1:$N$103="No Renovación Segundo Periodo",IF('Registro egresos I nivel'!$Q$1:$Q$103&lt;&gt;"Prensa",'Registro egresos I nivel'!$J$1:$J$103,0)))))</f>
        <v>0</v>
      </c>
      <c r="L30" s="95">
        <f t="shared" si="0"/>
        <v>3</v>
      </c>
      <c r="M30" s="95">
        <f t="shared" ref="M30:Q30" si="36">M29+G30</f>
        <v>65</v>
      </c>
      <c r="N30" s="95">
        <f t="shared" si="36"/>
        <v>10</v>
      </c>
      <c r="O30" s="95">
        <f t="shared" si="36"/>
        <v>0</v>
      </c>
      <c r="P30" s="95">
        <f t="shared" si="36"/>
        <v>2</v>
      </c>
      <c r="Q30" s="95">
        <f t="shared" si="36"/>
        <v>0</v>
      </c>
      <c r="R30" s="314">
        <f t="shared" si="2"/>
        <v>77</v>
      </c>
      <c r="S30" s="98">
        <f t="shared" si="3"/>
        <v>0.65</v>
      </c>
      <c r="T30" s="98">
        <f t="shared" si="4"/>
        <v>0.1</v>
      </c>
      <c r="U30" s="98">
        <f t="shared" si="5"/>
        <v>0</v>
      </c>
      <c r="V30" s="98">
        <f t="shared" si="6"/>
        <v>0.02</v>
      </c>
      <c r="W30" s="98">
        <f t="shared" si="7"/>
        <v>0</v>
      </c>
      <c r="X30" s="315">
        <f t="shared" si="8"/>
        <v>0.77</v>
      </c>
    </row>
    <row r="31" spans="1:24">
      <c r="A31" s="34" t="s">
        <v>4670</v>
      </c>
      <c r="B31" s="34" t="s">
        <v>649</v>
      </c>
      <c r="C31" s="34">
        <v>2022</v>
      </c>
      <c r="D31" s="34">
        <v>1</v>
      </c>
      <c r="E31" s="34" t="s">
        <v>4665</v>
      </c>
      <c r="F31" s="34">
        <v>30</v>
      </c>
      <c r="G31" s="34">
        <f t="array" ref="G31">SUM(IF('Registro egresos I nivel'!$R$1:$R$103=1,IF('Registro egresos I nivel'!$T$1:$T$103=$F31,IF('Registro egresos I nivel'!$N$1:$N$103="Renuncia No Voluntaria",IF('Registro egresos I nivel'!$Q$1:$Q$103&lt;&gt;"Prensa",'Registro egresos I nivel'!$J$1:$J$103,0)))))</f>
        <v>0</v>
      </c>
      <c r="H31" s="34">
        <f t="array" ref="H31">SUM(IF('Registro egresos I nivel'!$R$1:$R$103=1,IF('Registro egresos I nivel'!$T$1:$T$103=$F31,IF('Registro egresos I nivel'!$N$1:$N$103="Renuncia Voluntaria",IF('Registro egresos I nivel'!$Q$1:$Q$103&lt;&gt;"Prensa",'Registro egresos I nivel'!$J$1:$J$103,0)))))</f>
        <v>0</v>
      </c>
      <c r="I31" s="34">
        <f t="array" ref="I31">SUM(IF('Registro egresos I nivel'!$R$1:$R$103=1,IF('Registro egresos I nivel'!$T$1:$T$103=$F31,IF('Registro egresos I nivel'!$N$1:$N$103="Término Tercer Periodo",IF('Registro egresos I nivel'!$Q$1:$Q$103&lt;&gt;"Prensa",'Registro egresos I nivel'!$J$1:$J$103,0)))))</f>
        <v>0</v>
      </c>
      <c r="J31" s="34">
        <f t="array" ref="J31">SUM(IF('Registro egresos I nivel'!$R$1:$R$103=1,IF('Registro egresos I nivel'!$T$1:$T$103=$F31,IF('Registro egresos I nivel'!$N$1:$N$103="No Renovación Primer Periodo",IF('Registro egresos I nivel'!$Q$1:$Q$103&lt;&gt;"Prensa",'Registro egresos I nivel'!$J$1:$J$103,0)))))</f>
        <v>1</v>
      </c>
      <c r="K31" s="34">
        <f t="array" ref="K31">SUM(IF('Registro egresos I nivel'!$R$1:$R$103=1,IF('Registro egresos I nivel'!$T$1:$T$103=$F31,IF('Registro egresos I nivel'!$N$1:$N$103="No Renovación Segundo Periodo",IF('Registro egresos I nivel'!$Q$1:$Q$103&lt;&gt;"Prensa",'Registro egresos I nivel'!$J$1:$J$103,0)))))</f>
        <v>0</v>
      </c>
      <c r="L31" s="95">
        <f t="shared" si="0"/>
        <v>1</v>
      </c>
      <c r="M31" s="95">
        <f t="shared" ref="M31:Q31" si="37">M30+G31</f>
        <v>65</v>
      </c>
      <c r="N31" s="95">
        <f t="shared" si="37"/>
        <v>10</v>
      </c>
      <c r="O31" s="95">
        <f t="shared" si="37"/>
        <v>0</v>
      </c>
      <c r="P31" s="95">
        <f t="shared" si="37"/>
        <v>3</v>
      </c>
      <c r="Q31" s="95">
        <f t="shared" si="37"/>
        <v>0</v>
      </c>
      <c r="R31" s="314">
        <f t="shared" si="2"/>
        <v>78</v>
      </c>
      <c r="S31" s="98">
        <f t="shared" si="3"/>
        <v>0.65</v>
      </c>
      <c r="T31" s="98">
        <f t="shared" si="4"/>
        <v>0.1</v>
      </c>
      <c r="U31" s="98">
        <f t="shared" si="5"/>
        <v>0</v>
      </c>
      <c r="V31" s="98">
        <f t="shared" si="6"/>
        <v>0.03</v>
      </c>
      <c r="W31" s="98">
        <f t="shared" si="7"/>
        <v>0</v>
      </c>
      <c r="X31" s="315">
        <f t="shared" si="8"/>
        <v>0.78</v>
      </c>
    </row>
    <row r="32" spans="1:24">
      <c r="A32" s="34" t="s">
        <v>4670</v>
      </c>
      <c r="B32" s="34" t="s">
        <v>649</v>
      </c>
      <c r="C32" s="34">
        <v>2022</v>
      </c>
      <c r="D32" s="34">
        <v>1</v>
      </c>
      <c r="E32" s="34" t="s">
        <v>4665</v>
      </c>
      <c r="F32" s="34">
        <v>31</v>
      </c>
      <c r="G32" s="34">
        <f t="array" ref="G32">SUM(IF('Registro egresos I nivel'!$R$1:$R$103=1,IF('Registro egresos I nivel'!$T$1:$T$103=$F32,IF('Registro egresos I nivel'!$N$1:$N$103="Renuncia No Voluntaria",IF('Registro egresos I nivel'!$Q$1:$Q$103&lt;&gt;"Prensa",'Registro egresos I nivel'!$J$1:$J$103,0)))))</f>
        <v>0</v>
      </c>
      <c r="H32" s="34">
        <f t="array" ref="H32">SUM(IF('Registro egresos I nivel'!$R$1:$R$103=1,IF('Registro egresos I nivel'!$T$1:$T$103=$F32,IF('Registro egresos I nivel'!$N$1:$N$103="Renuncia Voluntaria",IF('Registro egresos I nivel'!$Q$1:$Q$103&lt;&gt;"Prensa",'Registro egresos I nivel'!$J$1:$J$103,0)))))</f>
        <v>0</v>
      </c>
      <c r="I32" s="34">
        <f t="array" ref="I32">SUM(IF('Registro egresos I nivel'!$R$1:$R$103=1,IF('Registro egresos I nivel'!$T$1:$T$103=$F32,IF('Registro egresos I nivel'!$N$1:$N$103="Término Tercer Periodo",IF('Registro egresos I nivel'!$Q$1:$Q$103&lt;&gt;"Prensa",'Registro egresos I nivel'!$J$1:$J$103,0)))))</f>
        <v>0</v>
      </c>
      <c r="J32" s="34">
        <f t="array" ref="J32">SUM(IF('Registro egresos I nivel'!$R$1:$R$103=1,IF('Registro egresos I nivel'!$T$1:$T$103=$F32,IF('Registro egresos I nivel'!$N$1:$N$103="No Renovación Primer Periodo",IF('Registro egresos I nivel'!$Q$1:$Q$103&lt;&gt;"Prensa",'Registro egresos I nivel'!$J$1:$J$103,0)))))</f>
        <v>1</v>
      </c>
      <c r="K32" s="34">
        <f t="array" ref="K32">SUM(IF('Registro egresos I nivel'!$R$1:$R$103=1,IF('Registro egresos I nivel'!$T$1:$T$103=$F32,IF('Registro egresos I nivel'!$N$1:$N$103="No Renovación Segundo Periodo",IF('Registro egresos I nivel'!$Q$1:$Q$103&lt;&gt;"Prensa",'Registro egresos I nivel'!$J$1:$J$103,0)))))</f>
        <v>0</v>
      </c>
      <c r="L32" s="95">
        <f t="shared" si="0"/>
        <v>1</v>
      </c>
      <c r="M32" s="95">
        <f t="shared" ref="M32:Q32" si="38">M31+G32</f>
        <v>65</v>
      </c>
      <c r="N32" s="95">
        <f t="shared" si="38"/>
        <v>10</v>
      </c>
      <c r="O32" s="95">
        <f t="shared" si="38"/>
        <v>0</v>
      </c>
      <c r="P32" s="95">
        <f t="shared" si="38"/>
        <v>4</v>
      </c>
      <c r="Q32" s="95">
        <f t="shared" si="38"/>
        <v>0</v>
      </c>
      <c r="R32" s="314">
        <f t="shared" si="2"/>
        <v>79</v>
      </c>
      <c r="S32" s="98">
        <f t="shared" si="3"/>
        <v>0.65</v>
      </c>
      <c r="T32" s="98">
        <f t="shared" si="4"/>
        <v>0.1</v>
      </c>
      <c r="U32" s="98">
        <f t="shared" si="5"/>
        <v>0</v>
      </c>
      <c r="V32" s="98">
        <f t="shared" si="6"/>
        <v>0.04</v>
      </c>
      <c r="W32" s="98">
        <f t="shared" si="7"/>
        <v>0</v>
      </c>
      <c r="X32" s="315">
        <f t="shared" si="8"/>
        <v>0.79</v>
      </c>
    </row>
    <row r="33" spans="1:24">
      <c r="A33" s="34" t="s">
        <v>4670</v>
      </c>
      <c r="B33" s="34" t="s">
        <v>649</v>
      </c>
      <c r="C33" s="34">
        <v>2022</v>
      </c>
      <c r="D33" s="34">
        <v>1</v>
      </c>
      <c r="E33" s="34" t="s">
        <v>4665</v>
      </c>
      <c r="F33" s="34">
        <v>32</v>
      </c>
      <c r="G33" s="34">
        <f t="array" ref="G33">SUM(IF('Registro egresos I nivel'!$R$1:$R$103=1,IF('Registro egresos I nivel'!$T$1:$T$103=$F33,IF('Registro egresos I nivel'!$N$1:$N$103="Renuncia No Voluntaria",IF('Registro egresos I nivel'!$Q$1:$Q$103&lt;&gt;"Prensa",'Registro egresos I nivel'!$J$1:$J$103,0)))))</f>
        <v>0</v>
      </c>
      <c r="H33" s="34">
        <f t="array" ref="H33">SUM(IF('Registro egresos I nivel'!$R$1:$R$103=1,IF('Registro egresos I nivel'!$T$1:$T$103=$F33,IF('Registro egresos I nivel'!$N$1:$N$103="Renuncia Voluntaria",IF('Registro egresos I nivel'!$Q$1:$Q$103&lt;&gt;"Prensa",'Registro egresos I nivel'!$J$1:$J$103,0)))))</f>
        <v>0</v>
      </c>
      <c r="I33" s="34">
        <f t="array" ref="I33">SUM(IF('Registro egresos I nivel'!$R$1:$R$103=1,IF('Registro egresos I nivel'!$T$1:$T$103=$F33,IF('Registro egresos I nivel'!$N$1:$N$103="Término Tercer Periodo",IF('Registro egresos I nivel'!$Q$1:$Q$103&lt;&gt;"Prensa",'Registro egresos I nivel'!$J$1:$J$103,0)))))</f>
        <v>0</v>
      </c>
      <c r="J33" s="34">
        <f t="array" ref="J33">SUM(IF('Registro egresos I nivel'!$R$1:$R$103=1,IF('Registro egresos I nivel'!$T$1:$T$103=$F33,IF('Registro egresos I nivel'!$N$1:$N$103="No Renovación Primer Periodo",IF('Registro egresos I nivel'!$Q$1:$Q$103&lt;&gt;"Prensa",'Registro egresos I nivel'!$J$1:$J$103,0)))))</f>
        <v>0</v>
      </c>
      <c r="K33" s="34">
        <f t="array" ref="K33">SUM(IF('Registro egresos I nivel'!$R$1:$R$103=1,IF('Registro egresos I nivel'!$T$1:$T$103=$F33,IF('Registro egresos I nivel'!$N$1:$N$103="No Renovación Segundo Periodo",IF('Registro egresos I nivel'!$Q$1:$Q$103&lt;&gt;"Prensa",'Registro egresos I nivel'!$J$1:$J$103,0)))))</f>
        <v>0</v>
      </c>
      <c r="L33" s="95">
        <f t="shared" si="0"/>
        <v>0</v>
      </c>
      <c r="M33" s="95">
        <f t="shared" ref="M33:Q33" si="39">M32+G33</f>
        <v>65</v>
      </c>
      <c r="N33" s="95">
        <f t="shared" si="39"/>
        <v>10</v>
      </c>
      <c r="O33" s="95">
        <f t="shared" si="39"/>
        <v>0</v>
      </c>
      <c r="P33" s="95">
        <f t="shared" si="39"/>
        <v>4</v>
      </c>
      <c r="Q33" s="95">
        <f t="shared" si="39"/>
        <v>0</v>
      </c>
      <c r="R33" s="314">
        <f t="shared" si="2"/>
        <v>79</v>
      </c>
      <c r="S33" s="98">
        <f t="shared" si="3"/>
        <v>0.65</v>
      </c>
      <c r="T33" s="98">
        <f t="shared" si="4"/>
        <v>0.1</v>
      </c>
      <c r="U33" s="98">
        <f t="shared" si="5"/>
        <v>0</v>
      </c>
      <c r="V33" s="98">
        <f t="shared" si="6"/>
        <v>0.04</v>
      </c>
      <c r="W33" s="98">
        <f t="shared" si="7"/>
        <v>0</v>
      </c>
      <c r="X33" s="315">
        <f t="shared" si="8"/>
        <v>0.79</v>
      </c>
    </row>
    <row r="34" spans="1:24">
      <c r="A34" s="34" t="s">
        <v>4670</v>
      </c>
      <c r="B34" s="34" t="s">
        <v>649</v>
      </c>
      <c r="C34" s="34">
        <v>2022</v>
      </c>
      <c r="D34" s="34">
        <v>1</v>
      </c>
      <c r="E34" s="34" t="s">
        <v>4665</v>
      </c>
      <c r="F34" s="34">
        <v>33</v>
      </c>
      <c r="G34" s="34">
        <f t="array" ref="G34">SUM(IF('Registro egresos I nivel'!$R$1:$R$103=1,IF('Registro egresos I nivel'!$T$1:$T$103=$F34,IF('Registro egresos I nivel'!$N$1:$N$103="Renuncia No Voluntaria",IF('Registro egresos I nivel'!$Q$1:$Q$103&lt;&gt;"Prensa",'Registro egresos I nivel'!$J$1:$J$103,0)))))</f>
        <v>2</v>
      </c>
      <c r="H34" s="34">
        <f t="array" ref="H34">SUM(IF('Registro egresos I nivel'!$R$1:$R$103=1,IF('Registro egresos I nivel'!$T$1:$T$103=$F34,IF('Registro egresos I nivel'!$N$1:$N$103="Renuncia Voluntaria",IF('Registro egresos I nivel'!$Q$1:$Q$103&lt;&gt;"Prensa",'Registro egresos I nivel'!$J$1:$J$103,0)))))</f>
        <v>0</v>
      </c>
      <c r="I34" s="34">
        <f t="array" ref="I34">SUM(IF('Registro egresos I nivel'!$R$1:$R$103=1,IF('Registro egresos I nivel'!$T$1:$T$103=$F34,IF('Registro egresos I nivel'!$N$1:$N$103="Término Tercer Periodo",IF('Registro egresos I nivel'!$Q$1:$Q$103&lt;&gt;"Prensa",'Registro egresos I nivel'!$J$1:$J$103,0)))))</f>
        <v>0</v>
      </c>
      <c r="J34" s="34">
        <f t="array" ref="J34">SUM(IF('Registro egresos I nivel'!$R$1:$R$103=1,IF('Registro egresos I nivel'!$T$1:$T$103=$F34,IF('Registro egresos I nivel'!$N$1:$N$103="No Renovación Primer Periodo",IF('Registro egresos I nivel'!$Q$1:$Q$103&lt;&gt;"Prensa",'Registro egresos I nivel'!$J$1:$J$103,0)))))</f>
        <v>0</v>
      </c>
      <c r="K34" s="34">
        <f t="array" ref="K34">SUM(IF('Registro egresos I nivel'!$R$1:$R$103=1,IF('Registro egresos I nivel'!$T$1:$T$103=$F34,IF('Registro egresos I nivel'!$N$1:$N$103="No Renovación Segundo Periodo",IF('Registro egresos I nivel'!$Q$1:$Q$103&lt;&gt;"Prensa",'Registro egresos I nivel'!$J$1:$J$103,0)))))</f>
        <v>0</v>
      </c>
      <c r="L34" s="95">
        <f t="shared" si="0"/>
        <v>2</v>
      </c>
      <c r="M34" s="95">
        <f t="shared" ref="M34:Q34" si="40">M33+G34</f>
        <v>67</v>
      </c>
      <c r="N34" s="95">
        <f t="shared" si="40"/>
        <v>10</v>
      </c>
      <c r="O34" s="95">
        <f t="shared" si="40"/>
        <v>0</v>
      </c>
      <c r="P34" s="95">
        <f t="shared" si="40"/>
        <v>4</v>
      </c>
      <c r="Q34" s="95">
        <f t="shared" si="40"/>
        <v>0</v>
      </c>
      <c r="R34" s="314">
        <f t="shared" si="2"/>
        <v>81</v>
      </c>
      <c r="S34" s="98">
        <f t="shared" si="3"/>
        <v>0.67</v>
      </c>
      <c r="T34" s="98">
        <f t="shared" si="4"/>
        <v>0.1</v>
      </c>
      <c r="U34" s="98">
        <f t="shared" si="5"/>
        <v>0</v>
      </c>
      <c r="V34" s="98">
        <f t="shared" si="6"/>
        <v>0.04</v>
      </c>
      <c r="W34" s="98">
        <f t="shared" si="7"/>
        <v>0</v>
      </c>
      <c r="X34" s="315">
        <f t="shared" si="8"/>
        <v>0.81</v>
      </c>
    </row>
    <row r="35" spans="1:24">
      <c r="A35" s="34" t="s">
        <v>4670</v>
      </c>
      <c r="B35" s="34" t="s">
        <v>649</v>
      </c>
      <c r="C35" s="34">
        <v>2022</v>
      </c>
      <c r="D35" s="34">
        <v>1</v>
      </c>
      <c r="E35" s="34"/>
      <c r="F35" s="34">
        <v>34</v>
      </c>
      <c r="G35" s="34">
        <f t="array" ref="G35">SUM(IF('Registro egresos I nivel'!$R$1:$R$103=1,IF('Registro egresos I nivel'!$T$1:$T$103=$F35,IF('Registro egresos I nivel'!$N$1:$N$103="Renuncia No Voluntaria",IF('Registro egresos I nivel'!$Q$1:$Q$103&lt;&gt;"Prensa",'Registro egresos I nivel'!$J$1:$J$103,0)))))</f>
        <v>0</v>
      </c>
      <c r="H35" s="34">
        <f t="array" ref="H35">SUM(IF('Registro egresos I nivel'!$R$1:$R$103=1,IF('Registro egresos I nivel'!$T$1:$T$103=$F35,IF('Registro egresos I nivel'!$N$1:$N$103="Renuncia Voluntaria",IF('Registro egresos I nivel'!$Q$1:$Q$103&lt;&gt;"Prensa",'Registro egresos I nivel'!$J$1:$J$103,0)))))</f>
        <v>0</v>
      </c>
      <c r="I35" s="34">
        <f t="array" ref="I35">SUM(IF('Registro egresos I nivel'!$R$1:$R$103=1,IF('Registro egresos I nivel'!$T$1:$T$103=$F35,IF('Registro egresos I nivel'!$N$1:$N$103="Término Tercer Periodo",IF('Registro egresos I nivel'!$Q$1:$Q$103&lt;&gt;"Prensa",'Registro egresos I nivel'!$J$1:$J$103,0)))))</f>
        <v>0</v>
      </c>
      <c r="J35" s="34">
        <f t="array" ref="J35">SUM(IF('Registro egresos I nivel'!$R$1:$R$103=1,IF('Registro egresos I nivel'!$T$1:$T$103=$F35,IF('Registro egresos I nivel'!$N$1:$N$103="No Renovación Primer Periodo",IF('Registro egresos I nivel'!$Q$1:$Q$103&lt;&gt;"Prensa",'Registro egresos I nivel'!$J$1:$J$103,0)))))</f>
        <v>0</v>
      </c>
      <c r="K35" s="34">
        <f t="array" ref="K35">SUM(IF('Registro egresos I nivel'!$R$1:$R$103=1,IF('Registro egresos I nivel'!$T$1:$T$103=$F35,IF('Registro egresos I nivel'!$N$1:$N$103="No Renovación Segundo Periodo",IF('Registro egresos I nivel'!$Q$1:$Q$103&lt;&gt;"Prensa",'Registro egresos I nivel'!$J$1:$J$103,0)))))</f>
        <v>0</v>
      </c>
      <c r="L35" s="95">
        <f t="shared" si="0"/>
        <v>0</v>
      </c>
      <c r="M35" s="95">
        <f t="shared" ref="M35:Q35" si="41">M34+G35</f>
        <v>67</v>
      </c>
      <c r="N35" s="95">
        <f t="shared" si="41"/>
        <v>10</v>
      </c>
      <c r="O35" s="95">
        <f t="shared" si="41"/>
        <v>0</v>
      </c>
      <c r="P35" s="95">
        <f t="shared" si="41"/>
        <v>4</v>
      </c>
      <c r="Q35" s="95">
        <f t="shared" si="41"/>
        <v>0</v>
      </c>
      <c r="R35" s="314">
        <f t="shared" si="2"/>
        <v>81</v>
      </c>
      <c r="S35" s="98"/>
      <c r="T35" s="98"/>
      <c r="U35" s="98"/>
      <c r="V35" s="98"/>
      <c r="W35" s="98"/>
      <c r="X35" s="315"/>
    </row>
    <row r="36" spans="1:24">
      <c r="A36" s="34" t="s">
        <v>4670</v>
      </c>
      <c r="B36" s="34" t="s">
        <v>649</v>
      </c>
      <c r="C36" s="34">
        <v>2022</v>
      </c>
      <c r="D36" s="34">
        <v>1</v>
      </c>
      <c r="E36" s="34"/>
      <c r="F36" s="34">
        <v>35</v>
      </c>
      <c r="G36" s="34">
        <f t="array" ref="G36">SUM(IF('Registro egresos I nivel'!$R$1:$R$103=1,IF('Registro egresos I nivel'!$T$1:$T$103=$F36,IF('Registro egresos I nivel'!$N$1:$N$103="Renuncia No Voluntaria",IF('Registro egresos I nivel'!$Q$1:$Q$103&lt;&gt;"Prensa",'Registro egresos I nivel'!$J$1:$J$103,0)))))</f>
        <v>0</v>
      </c>
      <c r="H36" s="34">
        <f t="array" ref="H36">SUM(IF('Registro egresos I nivel'!$R$1:$R$103=1,IF('Registro egresos I nivel'!$T$1:$T$103=$F36,IF('Registro egresos I nivel'!$N$1:$N$103="Renuncia Voluntaria",IF('Registro egresos I nivel'!$Q$1:$Q$103&lt;&gt;"Prensa",'Registro egresos I nivel'!$J$1:$J$103,0)))))</f>
        <v>0</v>
      </c>
      <c r="I36" s="34">
        <f t="array" ref="I36">SUM(IF('Registro egresos I nivel'!$R$1:$R$103=1,IF('Registro egresos I nivel'!$T$1:$T$103=$F36,IF('Registro egresos I nivel'!$N$1:$N$103="Término Tercer Periodo",IF('Registro egresos I nivel'!$Q$1:$Q$103&lt;&gt;"Prensa",'Registro egresos I nivel'!$J$1:$J$103,0)))))</f>
        <v>0</v>
      </c>
      <c r="J36" s="34">
        <f t="array" ref="J36">SUM(IF('Registro egresos I nivel'!$R$1:$R$103=1,IF('Registro egresos I nivel'!$T$1:$T$103=$F36,IF('Registro egresos I nivel'!$N$1:$N$103="No Renovación Primer Periodo",IF('Registro egresos I nivel'!$Q$1:$Q$103&lt;&gt;"Prensa",'Registro egresos I nivel'!$J$1:$J$103,0)))))</f>
        <v>0</v>
      </c>
      <c r="K36" s="34">
        <f t="array" ref="K36">SUM(IF('Registro egresos I nivel'!$R$1:$R$103=1,IF('Registro egresos I nivel'!$T$1:$T$103=$F36,IF('Registro egresos I nivel'!$N$1:$N$103="No Renovación Segundo Periodo",IF('Registro egresos I nivel'!$Q$1:$Q$103&lt;&gt;"Prensa",'Registro egresos I nivel'!$J$1:$J$103,0)))))</f>
        <v>0</v>
      </c>
      <c r="L36" s="95">
        <f t="shared" si="0"/>
        <v>0</v>
      </c>
      <c r="M36" s="95">
        <f t="shared" ref="M36:Q36" si="42">M35+G36</f>
        <v>67</v>
      </c>
      <c r="N36" s="95">
        <f t="shared" si="42"/>
        <v>10</v>
      </c>
      <c r="O36" s="95">
        <f t="shared" si="42"/>
        <v>0</v>
      </c>
      <c r="P36" s="95">
        <f t="shared" si="42"/>
        <v>4</v>
      </c>
      <c r="Q36" s="95">
        <f t="shared" si="42"/>
        <v>0</v>
      </c>
      <c r="R36" s="314">
        <f t="shared" si="2"/>
        <v>81</v>
      </c>
      <c r="S36" s="98"/>
      <c r="T36" s="98"/>
      <c r="U36" s="98"/>
      <c r="V36" s="98"/>
      <c r="W36" s="98"/>
      <c r="X36" s="315"/>
    </row>
    <row r="37" spans="1:24">
      <c r="A37" s="34" t="s">
        <v>4670</v>
      </c>
      <c r="B37" s="34" t="s">
        <v>649</v>
      </c>
      <c r="C37" s="34">
        <v>2022</v>
      </c>
      <c r="D37" s="34">
        <v>1</v>
      </c>
      <c r="E37" s="34"/>
      <c r="F37" s="34">
        <v>36</v>
      </c>
      <c r="G37" s="34">
        <f t="array" ref="G37">SUM(IF('Registro egresos I nivel'!$R$1:$R$103=1,IF('Registro egresos I nivel'!$T$1:$T$103=$F37,IF('Registro egresos I nivel'!$N$1:$N$103="Renuncia No Voluntaria",IF('Registro egresos I nivel'!$Q$1:$Q$103&lt;&gt;"Prensa",'Registro egresos I nivel'!$J$1:$J$103,0)))))</f>
        <v>0</v>
      </c>
      <c r="H37" s="34">
        <f t="array" ref="H37">SUM(IF('Registro egresos I nivel'!$R$1:$R$103=1,IF('Registro egresos I nivel'!$T$1:$T$103=$F37,IF('Registro egresos I nivel'!$N$1:$N$103="Renuncia Voluntaria",IF('Registro egresos I nivel'!$Q$1:$Q$103&lt;&gt;"Prensa",'Registro egresos I nivel'!$J$1:$J$103,0)))))</f>
        <v>0</v>
      </c>
      <c r="I37" s="34">
        <f t="array" ref="I37">SUM(IF('Registro egresos I nivel'!$R$1:$R$103=1,IF('Registro egresos I nivel'!$T$1:$T$103=$F37,IF('Registro egresos I nivel'!$N$1:$N$103="Término Tercer Periodo",IF('Registro egresos I nivel'!$Q$1:$Q$103&lt;&gt;"Prensa",'Registro egresos I nivel'!$J$1:$J$103,0)))))</f>
        <v>0</v>
      </c>
      <c r="J37" s="34">
        <f t="array" ref="J37">SUM(IF('Registro egresos I nivel'!$R$1:$R$103=1,IF('Registro egresos I nivel'!$T$1:$T$103=$F37,IF('Registro egresos I nivel'!$N$1:$N$103="No Renovación Primer Periodo",IF('Registro egresos I nivel'!$Q$1:$Q$103&lt;&gt;"Prensa",'Registro egresos I nivel'!$J$1:$J$103,0)))))</f>
        <v>0</v>
      </c>
      <c r="K37" s="34">
        <f t="array" ref="K37">SUM(IF('Registro egresos I nivel'!$R$1:$R$103=1,IF('Registro egresos I nivel'!$T$1:$T$103=$F37,IF('Registro egresos I nivel'!$N$1:$N$103="No Renovación Segundo Periodo",IF('Registro egresos I nivel'!$Q$1:$Q$103&lt;&gt;"Prensa",'Registro egresos I nivel'!$J$1:$J$103,0)))))</f>
        <v>0</v>
      </c>
      <c r="L37" s="95">
        <f t="shared" si="0"/>
        <v>0</v>
      </c>
      <c r="M37" s="95">
        <f t="shared" ref="M37:Q37" si="43">M36+G37</f>
        <v>67</v>
      </c>
      <c r="N37" s="95">
        <f t="shared" si="43"/>
        <v>10</v>
      </c>
      <c r="O37" s="95">
        <f t="shared" si="43"/>
        <v>0</v>
      </c>
      <c r="P37" s="95">
        <f t="shared" si="43"/>
        <v>4</v>
      </c>
      <c r="Q37" s="95">
        <f t="shared" si="43"/>
        <v>0</v>
      </c>
      <c r="R37" s="314">
        <f t="shared" si="2"/>
        <v>81</v>
      </c>
      <c r="S37" s="98"/>
      <c r="T37" s="98"/>
      <c r="U37" s="98"/>
      <c r="V37" s="98"/>
      <c r="W37" s="98"/>
      <c r="X37" s="315"/>
    </row>
    <row r="38" spans="1:24">
      <c r="A38" s="34" t="s">
        <v>4670</v>
      </c>
      <c r="B38" s="34" t="s">
        <v>649</v>
      </c>
      <c r="C38" s="34">
        <v>2022</v>
      </c>
      <c r="D38" s="34">
        <v>1</v>
      </c>
      <c r="E38" s="34"/>
      <c r="F38" s="34">
        <v>37</v>
      </c>
      <c r="G38" s="34">
        <f t="array" ref="G38">SUM(IF('Registro egresos I nivel'!$R$1:$R$103=1,IF('Registro egresos I nivel'!$T$1:$T$103=$F38,IF('Registro egresos I nivel'!$N$1:$N$103="Renuncia No Voluntaria",IF('Registro egresos I nivel'!$Q$1:$Q$103&lt;&gt;"Prensa",'Registro egresos I nivel'!$J$1:$J$103,0)))))</f>
        <v>0</v>
      </c>
      <c r="H38" s="34">
        <f t="array" ref="H38">SUM(IF('Registro egresos I nivel'!$R$1:$R$103=1,IF('Registro egresos I nivel'!$T$1:$T$103=$F38,IF('Registro egresos I nivel'!$N$1:$N$103="Renuncia Voluntaria",IF('Registro egresos I nivel'!$Q$1:$Q$103&lt;&gt;"Prensa",'Registro egresos I nivel'!$J$1:$J$103,0)))))</f>
        <v>0</v>
      </c>
      <c r="I38" s="34">
        <f t="array" ref="I38">SUM(IF('Registro egresos I nivel'!$R$1:$R$103=1,IF('Registro egresos I nivel'!$T$1:$T$103=$F38,IF('Registro egresos I nivel'!$N$1:$N$103="Término Tercer Periodo",IF('Registro egresos I nivel'!$Q$1:$Q$103&lt;&gt;"Prensa",'Registro egresos I nivel'!$J$1:$J$103,0)))))</f>
        <v>1</v>
      </c>
      <c r="J38" s="34">
        <f t="array" ref="J38">SUM(IF('Registro egresos I nivel'!$R$1:$R$103=1,IF('Registro egresos I nivel'!$T$1:$T$103=$F38,IF('Registro egresos I nivel'!$N$1:$N$103="No Renovación Primer Periodo",IF('Registro egresos I nivel'!$Q$1:$Q$103&lt;&gt;"Prensa",'Registro egresos I nivel'!$J$1:$J$103,0)))))</f>
        <v>0</v>
      </c>
      <c r="K38" s="34">
        <f t="array" ref="K38">SUM(IF('Registro egresos I nivel'!$R$1:$R$103=1,IF('Registro egresos I nivel'!$T$1:$T$103=$F38,IF('Registro egresos I nivel'!$N$1:$N$103="No Renovación Segundo Periodo",IF('Registro egresos I nivel'!$Q$1:$Q$103&lt;&gt;"Prensa",'Registro egresos I nivel'!$J$1:$J$103,0)))))</f>
        <v>0</v>
      </c>
      <c r="L38" s="95">
        <f t="shared" si="0"/>
        <v>1</v>
      </c>
      <c r="M38" s="95">
        <f t="shared" ref="M38:Q38" si="44">M37+G38</f>
        <v>67</v>
      </c>
      <c r="N38" s="95">
        <f t="shared" si="44"/>
        <v>10</v>
      </c>
      <c r="O38" s="95">
        <f t="shared" si="44"/>
        <v>1</v>
      </c>
      <c r="P38" s="95">
        <f t="shared" si="44"/>
        <v>4</v>
      </c>
      <c r="Q38" s="95">
        <f t="shared" si="44"/>
        <v>0</v>
      </c>
      <c r="R38" s="314">
        <f t="shared" si="2"/>
        <v>82</v>
      </c>
      <c r="S38" s="98"/>
      <c r="T38" s="98"/>
      <c r="U38" s="98"/>
      <c r="V38" s="98"/>
      <c r="W38" s="98"/>
      <c r="X38" s="315"/>
    </row>
    <row r="39" spans="1:24">
      <c r="A39" s="34" t="s">
        <v>4670</v>
      </c>
      <c r="B39" s="34" t="s">
        <v>649</v>
      </c>
      <c r="C39" s="34">
        <v>2022</v>
      </c>
      <c r="D39" s="34">
        <v>1</v>
      </c>
      <c r="E39" s="34"/>
      <c r="F39" s="34">
        <v>38</v>
      </c>
      <c r="G39" s="34">
        <f t="array" ref="G39">SUM(IF('Registro egresos I nivel'!$R$1:$R$103=1,IF('Registro egresos I nivel'!$T$1:$T$103=$F39,IF('Registro egresos I nivel'!$N$1:$N$103="Renuncia No Voluntaria",IF('Registro egresos I nivel'!$Q$1:$Q$103&lt;&gt;"Prensa",'Registro egresos I nivel'!$J$1:$J$103,0)))))</f>
        <v>0</v>
      </c>
      <c r="H39" s="34">
        <f t="array" ref="H39">SUM(IF('Registro egresos I nivel'!$R$1:$R$103=1,IF('Registro egresos I nivel'!$T$1:$T$103=$F39,IF('Registro egresos I nivel'!$N$1:$N$103="Renuncia Voluntaria",IF('Registro egresos I nivel'!$Q$1:$Q$103&lt;&gt;"Prensa",'Registro egresos I nivel'!$J$1:$J$103,0)))))</f>
        <v>1</v>
      </c>
      <c r="I39" s="34">
        <f t="array" ref="I39">SUM(IF('Registro egresos I nivel'!$R$1:$R$103=1,IF('Registro egresos I nivel'!$T$1:$T$103=$F39,IF('Registro egresos I nivel'!$N$1:$N$103="Término Tercer Periodo",IF('Registro egresos I nivel'!$Q$1:$Q$103&lt;&gt;"Prensa",'Registro egresos I nivel'!$J$1:$J$103,0)))))</f>
        <v>0</v>
      </c>
      <c r="J39" s="34">
        <f t="array" ref="J39">SUM(IF('Registro egresos I nivel'!$R$1:$R$103=1,IF('Registro egresos I nivel'!$T$1:$T$103=$F39,IF('Registro egresos I nivel'!$N$1:$N$103="No Renovación Primer Periodo",IF('Registro egresos I nivel'!$Q$1:$Q$103&lt;&gt;"Prensa",'Registro egresos I nivel'!$J$1:$J$103,0)))))</f>
        <v>0</v>
      </c>
      <c r="K39" s="34">
        <f t="array" ref="K39">SUM(IF('Registro egresos I nivel'!$R$1:$R$103=1,IF('Registro egresos I nivel'!$T$1:$T$103=$F39,IF('Registro egresos I nivel'!$N$1:$N$103="No Renovación Segundo Periodo",IF('Registro egresos I nivel'!$Q$1:$Q$103&lt;&gt;"Prensa",'Registro egresos I nivel'!$J$1:$J$103,0)))))</f>
        <v>0</v>
      </c>
      <c r="L39" s="95">
        <f t="shared" si="0"/>
        <v>1</v>
      </c>
      <c r="M39" s="95">
        <f t="shared" ref="M39:Q39" si="45">M38+G39</f>
        <v>67</v>
      </c>
      <c r="N39" s="95">
        <f t="shared" si="45"/>
        <v>11</v>
      </c>
      <c r="O39" s="95">
        <f t="shared" si="45"/>
        <v>1</v>
      </c>
      <c r="P39" s="95">
        <f t="shared" si="45"/>
        <v>4</v>
      </c>
      <c r="Q39" s="95">
        <f t="shared" si="45"/>
        <v>0</v>
      </c>
      <c r="R39" s="314">
        <f t="shared" si="2"/>
        <v>83</v>
      </c>
      <c r="S39" s="98"/>
      <c r="T39" s="98"/>
      <c r="U39" s="98"/>
      <c r="V39" s="98"/>
      <c r="W39" s="98"/>
      <c r="X39" s="315"/>
    </row>
    <row r="40" spans="1:24">
      <c r="A40" s="34" t="s">
        <v>4670</v>
      </c>
      <c r="B40" s="34" t="s">
        <v>649</v>
      </c>
      <c r="C40" s="34">
        <v>2022</v>
      </c>
      <c r="D40" s="34">
        <v>1</v>
      </c>
      <c r="E40" s="34"/>
      <c r="F40" s="34">
        <v>39</v>
      </c>
      <c r="G40" s="34">
        <f t="array" ref="G40">SUM(IF('Registro egresos I nivel'!$R$1:$R$103=1,IF('Registro egresos I nivel'!$T$1:$T$103=$F40,IF('Registro egresos I nivel'!$N$1:$N$103="Renuncia No Voluntaria",IF('Registro egresos I nivel'!$Q$1:$Q$103&lt;&gt;"Prensa",'Registro egresos I nivel'!$J$1:$J$103,0)))))</f>
        <v>0</v>
      </c>
      <c r="H40" s="34">
        <f t="array" ref="H40">SUM(IF('Registro egresos I nivel'!$R$1:$R$103=1,IF('Registro egresos I nivel'!$T$1:$T$103=$F40,IF('Registro egresos I nivel'!$N$1:$N$103="Renuncia Voluntaria",IF('Registro egresos I nivel'!$Q$1:$Q$103&lt;&gt;"Prensa",'Registro egresos I nivel'!$J$1:$J$103,0)))))</f>
        <v>0</v>
      </c>
      <c r="I40" s="34">
        <f t="array" ref="I40">SUM(IF('Registro egresos I nivel'!$R$1:$R$103=1,IF('Registro egresos I nivel'!$T$1:$T$103=$F40,IF('Registro egresos I nivel'!$N$1:$N$103="Término Tercer Periodo",IF('Registro egresos I nivel'!$Q$1:$Q$103&lt;&gt;"Prensa",'Registro egresos I nivel'!$J$1:$J$103,0)))))</f>
        <v>0</v>
      </c>
      <c r="J40" s="34">
        <v>1</v>
      </c>
      <c r="K40" s="34">
        <f t="array" ref="K40">SUM(IF('Registro egresos I nivel'!$R$1:$R$103=1,IF('Registro egresos I nivel'!$T$1:$T$103=$F40,IF('Registro egresos I nivel'!$N$1:$N$103="No Renovación Segundo Periodo",IF('Registro egresos I nivel'!$Q$1:$Q$103&lt;&gt;"Prensa",'Registro egresos I nivel'!$J$1:$J$103,0)))))</f>
        <v>0</v>
      </c>
      <c r="L40" s="95">
        <f t="shared" si="0"/>
        <v>1</v>
      </c>
      <c r="M40" s="95">
        <f t="shared" ref="M40:Q40" si="46">M39+G40</f>
        <v>67</v>
      </c>
      <c r="N40" s="95">
        <f t="shared" si="46"/>
        <v>11</v>
      </c>
      <c r="O40" s="95">
        <f t="shared" si="46"/>
        <v>1</v>
      </c>
      <c r="P40" s="95">
        <f t="shared" si="46"/>
        <v>5</v>
      </c>
      <c r="Q40" s="95">
        <f t="shared" si="46"/>
        <v>0</v>
      </c>
      <c r="R40" s="314">
        <f t="shared" si="2"/>
        <v>84</v>
      </c>
      <c r="S40" s="98"/>
      <c r="T40" s="98"/>
      <c r="U40" s="98"/>
      <c r="V40" s="98"/>
      <c r="W40" s="98"/>
      <c r="X40" s="315"/>
    </row>
    <row r="41" spans="1:24">
      <c r="A41" s="34" t="s">
        <v>4670</v>
      </c>
      <c r="B41" s="34" t="s">
        <v>649</v>
      </c>
      <c r="C41" s="34">
        <v>2022</v>
      </c>
      <c r="D41" s="34">
        <v>1</v>
      </c>
      <c r="E41" s="34"/>
      <c r="F41" s="34">
        <v>40</v>
      </c>
      <c r="G41" s="34">
        <f t="array" ref="G41">SUM(IF('Registro egresos I nivel'!$R$1:$R$103=1,IF('Registro egresos I nivel'!$T$1:$T$103=$F41,IF('Registro egresos I nivel'!$N$1:$N$103="Renuncia No Voluntaria",IF('Registro egresos I nivel'!$Q$1:$Q$103&lt;&gt;"Prensa",'Registro egresos I nivel'!$J$1:$J$103,0)))))</f>
        <v>0</v>
      </c>
      <c r="H41" s="34">
        <f t="array" ref="H41">SUM(IF('Registro egresos I nivel'!$R$1:$R$103=1,IF('Registro egresos I nivel'!$T$1:$T$103=$F41,IF('Registro egresos I nivel'!$N$1:$N$103="Renuncia Voluntaria",IF('Registro egresos I nivel'!$Q$1:$Q$103&lt;&gt;"Prensa",'Registro egresos I nivel'!$J$1:$J$103,0)))))</f>
        <v>0</v>
      </c>
      <c r="I41" s="34">
        <f t="array" ref="I41">SUM(IF('Registro egresos I nivel'!$R$1:$R$103=1,IF('Registro egresos I nivel'!$T$1:$T$103=$F41,IF('Registro egresos I nivel'!$N$1:$N$103="Término Tercer Periodo",IF('Registro egresos I nivel'!$Q$1:$Q$103&lt;&gt;"Prensa",'Registro egresos I nivel'!$J$1:$J$103,0)))))</f>
        <v>0</v>
      </c>
      <c r="J41" s="34">
        <f t="array" ref="J41">SUM(IF('Registro egresos I nivel'!$R$1:$R$103=1,IF('Registro egresos I nivel'!$T$1:$T$103=$F41,IF('Registro egresos I nivel'!$N$1:$N$103="No Renovación Primer Periodo",IF('Registro egresos I nivel'!$Q$1:$Q$103&lt;&gt;"Prensa",'Registro egresos I nivel'!$J$1:$J$103,0)))))</f>
        <v>0</v>
      </c>
      <c r="K41" s="34">
        <f t="array" ref="K41">SUM(IF('Registro egresos I nivel'!$R$1:$R$103=1,IF('Registro egresos I nivel'!$T$1:$T$103=$F41,IF('Registro egresos I nivel'!$N$1:$N$103="No Renovación Segundo Periodo",IF('Registro egresos I nivel'!$Q$1:$Q$103&lt;&gt;"Prensa",'Registro egresos I nivel'!$J$1:$J$103,0)))))</f>
        <v>0</v>
      </c>
      <c r="L41" s="95">
        <f t="shared" si="0"/>
        <v>0</v>
      </c>
      <c r="M41" s="95">
        <f t="shared" ref="M41:Q41" si="47">M40+G41</f>
        <v>67</v>
      </c>
      <c r="N41" s="95">
        <f t="shared" si="47"/>
        <v>11</v>
      </c>
      <c r="O41" s="95">
        <f t="shared" si="47"/>
        <v>1</v>
      </c>
      <c r="P41" s="95">
        <f t="shared" si="47"/>
        <v>5</v>
      </c>
      <c r="Q41" s="95">
        <f t="shared" si="47"/>
        <v>0</v>
      </c>
      <c r="R41" s="314">
        <f t="shared" si="2"/>
        <v>84</v>
      </c>
      <c r="S41" s="98"/>
      <c r="T41" s="98"/>
      <c r="U41" s="98"/>
      <c r="V41" s="98"/>
      <c r="W41" s="98"/>
      <c r="X41" s="315"/>
    </row>
    <row r="42" spans="1:24">
      <c r="A42" s="34" t="s">
        <v>4670</v>
      </c>
      <c r="B42" s="34" t="s">
        <v>649</v>
      </c>
      <c r="C42" s="34">
        <v>2022</v>
      </c>
      <c r="D42" s="34">
        <v>1</v>
      </c>
      <c r="E42" s="34"/>
      <c r="F42" s="34">
        <v>41</v>
      </c>
      <c r="G42" s="34">
        <f t="array" ref="G42">SUM(IF('Registro egresos I nivel'!$R$1:$R$103=1,IF('Registro egresos I nivel'!$T$1:$T$103=$F42,IF('Registro egresos I nivel'!$N$1:$N$103="Renuncia No Voluntaria",IF('Registro egresos I nivel'!$Q$1:$Q$103&lt;&gt;"Prensa",'Registro egresos I nivel'!$J$1:$J$103,0)))))</f>
        <v>0</v>
      </c>
      <c r="H42" s="34">
        <f t="array" ref="H42">SUM(IF('Registro egresos I nivel'!$R$1:$R$103=1,IF('Registro egresos I nivel'!$T$1:$T$103=$F42,IF('Registro egresos I nivel'!$N$1:$N$103="Renuncia Voluntaria",IF('Registro egresos I nivel'!$Q$1:$Q$103&lt;&gt;"Prensa",'Registro egresos I nivel'!$J$1:$J$103,0)))))</f>
        <v>0</v>
      </c>
      <c r="I42" s="34">
        <f t="array" ref="I42">SUM(IF('Registro egresos I nivel'!$R$1:$R$103=1,IF('Registro egresos I nivel'!$T$1:$T$103=$F42,IF('Registro egresos I nivel'!$N$1:$N$103="Término Tercer Periodo",IF('Registro egresos I nivel'!$Q$1:$Q$103&lt;&gt;"Prensa",'Registro egresos I nivel'!$J$1:$J$103,0)))))</f>
        <v>0</v>
      </c>
      <c r="J42" s="34">
        <f t="array" ref="J42">SUM(IF('Registro egresos I nivel'!$R$1:$R$103=1,IF('Registro egresos I nivel'!$T$1:$T$103=$F42,IF('Registro egresos I nivel'!$N$1:$N$103="No Renovación Primer Periodo",IF('Registro egresos I nivel'!$Q$1:$Q$103&lt;&gt;"Prensa",'Registro egresos I nivel'!$J$1:$J$103,0)))))</f>
        <v>0</v>
      </c>
      <c r="K42" s="34">
        <f t="array" ref="K42">SUM(IF('Registro egresos I nivel'!$R$1:$R$103=1,IF('Registro egresos I nivel'!$T$1:$T$103=$F42,IF('Registro egresos I nivel'!$N$1:$N$103="No Renovación Segundo Periodo",IF('Registro egresos I nivel'!$Q$1:$Q$103&lt;&gt;"Prensa",'Registro egresos I nivel'!$J$1:$J$103,0)))))</f>
        <v>0</v>
      </c>
      <c r="L42" s="95">
        <f t="shared" si="0"/>
        <v>0</v>
      </c>
      <c r="M42" s="95">
        <f t="shared" ref="M42:Q42" si="48">M41+G42</f>
        <v>67</v>
      </c>
      <c r="N42" s="95">
        <f t="shared" si="48"/>
        <v>11</v>
      </c>
      <c r="O42" s="95">
        <f t="shared" si="48"/>
        <v>1</v>
      </c>
      <c r="P42" s="95">
        <f t="shared" si="48"/>
        <v>5</v>
      </c>
      <c r="Q42" s="95">
        <f t="shared" si="48"/>
        <v>0</v>
      </c>
      <c r="R42" s="314">
        <f t="shared" si="2"/>
        <v>84</v>
      </c>
      <c r="S42" s="98"/>
      <c r="T42" s="98"/>
      <c r="U42" s="98"/>
      <c r="V42" s="98"/>
      <c r="W42" s="98"/>
      <c r="X42" s="315"/>
    </row>
    <row r="43" spans="1:24">
      <c r="A43" s="34" t="s">
        <v>4670</v>
      </c>
      <c r="B43" s="34" t="s">
        <v>649</v>
      </c>
      <c r="C43" s="34">
        <v>2022</v>
      </c>
      <c r="D43" s="34">
        <v>1</v>
      </c>
      <c r="E43" s="34"/>
      <c r="F43" s="34">
        <v>42</v>
      </c>
      <c r="G43" s="34">
        <f t="array" ref="G43">SUM(IF('Registro egresos I nivel'!$R$1:$R$103=1,IF('Registro egresos I nivel'!$T$1:$T$103=$F43,IF('Registro egresos I nivel'!$N$1:$N$103="Renuncia No Voluntaria",IF('Registro egresos I nivel'!$Q$1:$Q$103&lt;&gt;"Prensa",'Registro egresos I nivel'!$J$1:$J$103,0)))))</f>
        <v>0</v>
      </c>
      <c r="H43" s="34">
        <f t="array" ref="H43">SUM(IF('Registro egresos I nivel'!$R$1:$R$103=1,IF('Registro egresos I nivel'!$T$1:$T$103=$F43,IF('Registro egresos I nivel'!$N$1:$N$103="Renuncia Voluntaria",IF('Registro egresos I nivel'!$Q$1:$Q$103&lt;&gt;"Prensa",'Registro egresos I nivel'!$J$1:$J$103,0)))))</f>
        <v>0</v>
      </c>
      <c r="I43" s="34">
        <f t="array" ref="I43">SUM(IF('Registro egresos I nivel'!$R$1:$R$103=1,IF('Registro egresos I nivel'!$T$1:$T$103=$F43,IF('Registro egresos I nivel'!$N$1:$N$103="Término Tercer Periodo",IF('Registro egresos I nivel'!$Q$1:$Q$103&lt;&gt;"Prensa",'Registro egresos I nivel'!$J$1:$J$103,0)))))</f>
        <v>0</v>
      </c>
      <c r="J43" s="34">
        <f t="array" ref="J43">SUM(IF('Registro egresos I nivel'!$R$1:$R$103=1,IF('Registro egresos I nivel'!$T$1:$T$103=$F43,IF('Registro egresos I nivel'!$N$1:$N$103="No Renovación Primer Periodo",IF('Registro egresos I nivel'!$Q$1:$Q$103&lt;&gt;"Prensa",'Registro egresos I nivel'!$J$1:$J$103,0)))))</f>
        <v>0</v>
      </c>
      <c r="K43" s="34">
        <f t="array" ref="K43">SUM(IF('Registro egresos I nivel'!$R$1:$R$103=1,IF('Registro egresos I nivel'!$T$1:$T$103=$F43,IF('Registro egresos I nivel'!$N$1:$N$103="No Renovación Segundo Periodo",IF('Registro egresos I nivel'!$Q$1:$Q$103&lt;&gt;"Prensa",'Registro egresos I nivel'!$J$1:$J$103,0)))))</f>
        <v>0</v>
      </c>
      <c r="L43" s="95">
        <f t="shared" si="0"/>
        <v>0</v>
      </c>
      <c r="M43" s="95">
        <f t="shared" ref="M43:Q43" si="49">M42+G43</f>
        <v>67</v>
      </c>
      <c r="N43" s="95">
        <f t="shared" si="49"/>
        <v>11</v>
      </c>
      <c r="O43" s="95">
        <f t="shared" si="49"/>
        <v>1</v>
      </c>
      <c r="P43" s="95">
        <f t="shared" si="49"/>
        <v>5</v>
      </c>
      <c r="Q43" s="95">
        <f t="shared" si="49"/>
        <v>0</v>
      </c>
      <c r="R43" s="314">
        <f t="shared" si="2"/>
        <v>84</v>
      </c>
      <c r="S43" s="98"/>
      <c r="T43" s="98"/>
      <c r="U43" s="98"/>
      <c r="V43" s="98"/>
      <c r="W43" s="98"/>
      <c r="X43" s="315"/>
    </row>
    <row r="44" spans="1:24">
      <c r="A44" s="34" t="s">
        <v>4670</v>
      </c>
      <c r="B44" s="34" t="s">
        <v>649</v>
      </c>
      <c r="C44" s="34">
        <v>2022</v>
      </c>
      <c r="D44" s="34">
        <v>1</v>
      </c>
      <c r="E44" s="34"/>
      <c r="F44" s="34">
        <v>43</v>
      </c>
      <c r="G44" s="34">
        <f t="array" ref="G44">SUM(IF('Registro egresos I nivel'!$R$1:$R$103=1,IF('Registro egresos I nivel'!$T$1:$T$103=$F44,IF('Registro egresos I nivel'!$N$1:$N$103="Renuncia No Voluntaria",IF('Registro egresos I nivel'!$Q$1:$Q$103&lt;&gt;"Prensa",'Registro egresos I nivel'!$J$1:$J$103,0)))))</f>
        <v>0</v>
      </c>
      <c r="H44" s="34">
        <f t="array" ref="H44">SUM(IF('Registro egresos I nivel'!$R$1:$R$103=1,IF('Registro egresos I nivel'!$T$1:$T$103=$F44,IF('Registro egresos I nivel'!$N$1:$N$103="Renuncia Voluntaria",IF('Registro egresos I nivel'!$Q$1:$Q$103&lt;&gt;"Prensa",'Registro egresos I nivel'!$J$1:$J$103,0)))))</f>
        <v>0</v>
      </c>
      <c r="I44" s="34">
        <f t="array" ref="I44">SUM(IF('Registro egresos I nivel'!$R$1:$R$103=1,IF('Registro egresos I nivel'!$T$1:$T$103=$F44,IF('Registro egresos I nivel'!$N$1:$N$103="Término Tercer Periodo",IF('Registro egresos I nivel'!$Q$1:$Q$103&lt;&gt;"Prensa",'Registro egresos I nivel'!$J$1:$J$103,0)))))</f>
        <v>0</v>
      </c>
      <c r="J44" s="34">
        <f t="array" ref="J44">SUM(IF('Registro egresos I nivel'!$R$1:$R$103=1,IF('Registro egresos I nivel'!$T$1:$T$103=$F44,IF('Registro egresos I nivel'!$N$1:$N$103="No Renovación Primer Periodo",IF('Registro egresos I nivel'!$Q$1:$Q$103&lt;&gt;"Prensa",'Registro egresos I nivel'!$J$1:$J$103,0)))))</f>
        <v>0</v>
      </c>
      <c r="K44" s="34">
        <f t="array" ref="K44">SUM(IF('Registro egresos I nivel'!$R$1:$R$103=1,IF('Registro egresos I nivel'!$T$1:$T$103=$F44,IF('Registro egresos I nivel'!$N$1:$N$103="No Renovación Segundo Periodo",IF('Registro egresos I nivel'!$Q$1:$Q$103&lt;&gt;"Prensa",'Registro egresos I nivel'!$J$1:$J$103,0)))))</f>
        <v>0</v>
      </c>
      <c r="L44" s="95">
        <f t="shared" si="0"/>
        <v>0</v>
      </c>
      <c r="M44" s="95">
        <f t="shared" ref="M44:Q44" si="50">M43+G44</f>
        <v>67</v>
      </c>
      <c r="N44" s="95">
        <f t="shared" si="50"/>
        <v>11</v>
      </c>
      <c r="O44" s="95">
        <f t="shared" si="50"/>
        <v>1</v>
      </c>
      <c r="P44" s="95">
        <f t="shared" si="50"/>
        <v>5</v>
      </c>
      <c r="Q44" s="95">
        <f t="shared" si="50"/>
        <v>0</v>
      </c>
      <c r="R44" s="314">
        <f t="shared" si="2"/>
        <v>84</v>
      </c>
      <c r="S44" s="98"/>
      <c r="T44" s="98"/>
      <c r="U44" s="98"/>
      <c r="V44" s="98"/>
      <c r="W44" s="98"/>
      <c r="X44" s="315"/>
    </row>
    <row r="45" spans="1:24">
      <c r="A45" s="34" t="s">
        <v>4670</v>
      </c>
      <c r="B45" s="34" t="s">
        <v>649</v>
      </c>
      <c r="C45" s="34">
        <v>2022</v>
      </c>
      <c r="D45" s="34">
        <v>1</v>
      </c>
      <c r="E45" s="34"/>
      <c r="F45" s="34">
        <v>44</v>
      </c>
      <c r="G45" s="34">
        <f t="array" ref="G45">SUM(IF('Registro egresos I nivel'!$R$1:$R$103=1,IF('Registro egresos I nivel'!$T$1:$T$103=$F45,IF('Registro egresos I nivel'!$N$1:$N$103="Renuncia No Voluntaria",IF('Registro egresos I nivel'!$Q$1:$Q$103&lt;&gt;"Prensa",'Registro egresos I nivel'!$J$1:$J$103,0)))))</f>
        <v>0</v>
      </c>
      <c r="H45" s="34">
        <f t="array" ref="H45">SUM(IF('Registro egresos I nivel'!$R$1:$R$103=1,IF('Registro egresos I nivel'!$T$1:$T$103=$F45,IF('Registro egresos I nivel'!$N$1:$N$103="Renuncia Voluntaria",IF('Registro egresos I nivel'!$Q$1:$Q$103&lt;&gt;"Prensa",'Registro egresos I nivel'!$J$1:$J$103,0)))))</f>
        <v>0</v>
      </c>
      <c r="I45" s="34">
        <f t="array" ref="I45">SUM(IF('Registro egresos I nivel'!$R$1:$R$103=1,IF('Registro egresos I nivel'!$T$1:$T$103=$F45,IF('Registro egresos I nivel'!$N$1:$N$103="Término Tercer Periodo",IF('Registro egresos I nivel'!$Q$1:$Q$103&lt;&gt;"Prensa",'Registro egresos I nivel'!$J$1:$J$103,0)))))</f>
        <v>0</v>
      </c>
      <c r="J45" s="34">
        <f t="array" ref="J45">SUM(IF('Registro egresos I nivel'!$R$1:$R$103=1,IF('Registro egresos I nivel'!$T$1:$T$103=$F45,IF('Registro egresos I nivel'!$N$1:$N$103="No Renovación Primer Periodo",IF('Registro egresos I nivel'!$Q$1:$Q$103&lt;&gt;"Prensa",'Registro egresos I nivel'!$J$1:$J$103,0)))))</f>
        <v>0</v>
      </c>
      <c r="K45" s="34">
        <f t="array" ref="K45">SUM(IF('Registro egresos I nivel'!$R$1:$R$103=1,IF('Registro egresos I nivel'!$T$1:$T$103=$F45,IF('Registro egresos I nivel'!$N$1:$N$103="No Renovación Segundo Periodo",IF('Registro egresos I nivel'!$Q$1:$Q$103&lt;&gt;"Prensa",'Registro egresos I nivel'!$J$1:$J$103,0)))))</f>
        <v>0</v>
      </c>
      <c r="L45" s="95">
        <f t="shared" si="0"/>
        <v>0</v>
      </c>
      <c r="M45" s="95">
        <f t="shared" ref="M45:Q45" si="51">M44+G45</f>
        <v>67</v>
      </c>
      <c r="N45" s="95">
        <f t="shared" si="51"/>
        <v>11</v>
      </c>
      <c r="O45" s="95">
        <f t="shared" si="51"/>
        <v>1</v>
      </c>
      <c r="P45" s="95">
        <f t="shared" si="51"/>
        <v>5</v>
      </c>
      <c r="Q45" s="95">
        <f t="shared" si="51"/>
        <v>0</v>
      </c>
      <c r="R45" s="314">
        <f t="shared" si="2"/>
        <v>84</v>
      </c>
      <c r="S45" s="98"/>
      <c r="T45" s="98"/>
      <c r="U45" s="98"/>
      <c r="V45" s="98"/>
      <c r="W45" s="98"/>
      <c r="X45" s="315"/>
    </row>
    <row r="46" spans="1:24">
      <c r="A46" s="34" t="s">
        <v>4670</v>
      </c>
      <c r="B46" s="34" t="s">
        <v>649</v>
      </c>
      <c r="C46" s="34">
        <v>2022</v>
      </c>
      <c r="D46" s="34">
        <v>1</v>
      </c>
      <c r="E46" s="34"/>
      <c r="F46" s="34">
        <v>45</v>
      </c>
      <c r="G46" s="34">
        <f t="array" ref="G46">SUM(IF('Registro egresos I nivel'!$R$1:$R$103=1,IF('Registro egresos I nivel'!$T$1:$T$103=$F46,IF('Registro egresos I nivel'!$N$1:$N$103="Renuncia No Voluntaria",IF('Registro egresos I nivel'!$Q$1:$Q$103&lt;&gt;"Prensa",'Registro egresos I nivel'!$J$1:$J$103,0)))))</f>
        <v>0</v>
      </c>
      <c r="H46" s="34">
        <f t="array" ref="H46">SUM(IF('Registro egresos I nivel'!$R$1:$R$103=1,IF('Registro egresos I nivel'!$T$1:$T$103=$F46,IF('Registro egresos I nivel'!$N$1:$N$103="Renuncia Voluntaria",IF('Registro egresos I nivel'!$Q$1:$Q$103&lt;&gt;"Prensa",'Registro egresos I nivel'!$J$1:$J$103,0)))))</f>
        <v>0</v>
      </c>
      <c r="I46" s="34">
        <f t="array" ref="I46">SUM(IF('Registro egresos I nivel'!$R$1:$R$103=1,IF('Registro egresos I nivel'!$T$1:$T$103=$F46,IF('Registro egresos I nivel'!$N$1:$N$103="Término Tercer Periodo",IF('Registro egresos I nivel'!$Q$1:$Q$103&lt;&gt;"Prensa",'Registro egresos I nivel'!$J$1:$J$103,0)))))</f>
        <v>0</v>
      </c>
      <c r="J46" s="34">
        <f t="array" ref="J46">SUM(IF('Registro egresos I nivel'!$R$1:$R$103=1,IF('Registro egresos I nivel'!$T$1:$T$103=$F46,IF('Registro egresos I nivel'!$N$1:$N$103="No Renovación Primer Periodo",IF('Registro egresos I nivel'!$Q$1:$Q$103&lt;&gt;"Prensa",'Registro egresos I nivel'!$J$1:$J$103,0)))))</f>
        <v>0</v>
      </c>
      <c r="K46" s="34">
        <f t="array" ref="K46">SUM(IF('Registro egresos I nivel'!$R$1:$R$103=1,IF('Registro egresos I nivel'!$T$1:$T$103=$F46,IF('Registro egresos I nivel'!$N$1:$N$103="No Renovación Segundo Periodo",IF('Registro egresos I nivel'!$Q$1:$Q$103&lt;&gt;"Prensa",'Registro egresos I nivel'!$J$1:$J$103,0)))))</f>
        <v>0</v>
      </c>
      <c r="L46" s="95">
        <f t="shared" si="0"/>
        <v>0</v>
      </c>
      <c r="M46" s="95">
        <f t="shared" ref="M46:Q46" si="52">M45+G46</f>
        <v>67</v>
      </c>
      <c r="N46" s="95">
        <f t="shared" si="52"/>
        <v>11</v>
      </c>
      <c r="O46" s="95">
        <f t="shared" si="52"/>
        <v>1</v>
      </c>
      <c r="P46" s="95">
        <f t="shared" si="52"/>
        <v>5</v>
      </c>
      <c r="Q46" s="95">
        <f t="shared" si="52"/>
        <v>0</v>
      </c>
      <c r="R46" s="314">
        <f t="shared" si="2"/>
        <v>84</v>
      </c>
      <c r="S46" s="98"/>
      <c r="T46" s="98"/>
      <c r="U46" s="98"/>
      <c r="V46" s="98"/>
      <c r="W46" s="98"/>
      <c r="X46" s="315"/>
    </row>
    <row r="47" spans="1:24">
      <c r="A47" s="34" t="s">
        <v>4670</v>
      </c>
      <c r="B47" s="34" t="s">
        <v>649</v>
      </c>
      <c r="C47" s="34">
        <v>2022</v>
      </c>
      <c r="D47" s="34">
        <v>1</v>
      </c>
      <c r="E47" s="34"/>
      <c r="F47" s="34">
        <v>46</v>
      </c>
      <c r="G47" s="34">
        <f t="array" ref="G47">SUM(IF('Registro egresos I nivel'!$R$1:$R$103=1,IF('Registro egresos I nivel'!$T$1:$T$103=$F47,IF('Registro egresos I nivel'!$N$1:$N$103="Renuncia No Voluntaria",IF('Registro egresos I nivel'!$Q$1:$Q$103&lt;&gt;"Prensa",'Registro egresos I nivel'!$J$1:$J$103,0)))))</f>
        <v>0</v>
      </c>
      <c r="H47" s="34">
        <f t="array" ref="H47">SUM(IF('Registro egresos I nivel'!$R$1:$R$103=1,IF('Registro egresos I nivel'!$T$1:$T$103=$F47,IF('Registro egresos I nivel'!$N$1:$N$103="Renuncia Voluntaria",IF('Registro egresos I nivel'!$Q$1:$Q$103&lt;&gt;"Prensa",'Registro egresos I nivel'!$J$1:$J$103,0)))))</f>
        <v>0</v>
      </c>
      <c r="I47" s="34">
        <f t="array" ref="I47">SUM(IF('Registro egresos I nivel'!$R$1:$R$103=1,IF('Registro egresos I nivel'!$T$1:$T$103=$F47,IF('Registro egresos I nivel'!$N$1:$N$103="Término Tercer Periodo",IF('Registro egresos I nivel'!$Q$1:$Q$103&lt;&gt;"Prensa",'Registro egresos I nivel'!$J$1:$J$103,0)))))</f>
        <v>0</v>
      </c>
      <c r="J47" s="34">
        <f t="array" ref="J47">SUM(IF('Registro egresos I nivel'!$R$1:$R$103=1,IF('Registro egresos I nivel'!$T$1:$T$103=$F47,IF('Registro egresos I nivel'!$N$1:$N$103="No Renovación Primer Periodo",IF('Registro egresos I nivel'!$Q$1:$Q$103&lt;&gt;"Prensa",'Registro egresos I nivel'!$J$1:$J$103,0)))))</f>
        <v>0</v>
      </c>
      <c r="K47" s="34">
        <f t="array" ref="K47">SUM(IF('Registro egresos I nivel'!$R$1:$R$103=1,IF('Registro egresos I nivel'!$T$1:$T$103=$F47,IF('Registro egresos I nivel'!$N$1:$N$103="No Renovación Segundo Periodo",IF('Registro egresos I nivel'!$Q$1:$Q$103&lt;&gt;"Prensa",'Registro egresos I nivel'!$J$1:$J$103,0)))))</f>
        <v>0</v>
      </c>
      <c r="L47" s="95">
        <f t="shared" si="0"/>
        <v>0</v>
      </c>
      <c r="M47" s="95">
        <f t="shared" ref="M47:Q47" si="53">M46+G47</f>
        <v>67</v>
      </c>
      <c r="N47" s="95">
        <f t="shared" si="53"/>
        <v>11</v>
      </c>
      <c r="O47" s="95">
        <f t="shared" si="53"/>
        <v>1</v>
      </c>
      <c r="P47" s="95">
        <f t="shared" si="53"/>
        <v>5</v>
      </c>
      <c r="Q47" s="95">
        <f t="shared" si="53"/>
        <v>0</v>
      </c>
      <c r="R47" s="314">
        <f t="shared" si="2"/>
        <v>84</v>
      </c>
      <c r="S47" s="98"/>
      <c r="T47" s="98"/>
      <c r="U47" s="98"/>
      <c r="V47" s="98"/>
      <c r="W47" s="98"/>
      <c r="X47" s="315"/>
    </row>
    <row r="48" spans="1:24">
      <c r="A48" s="34" t="s">
        <v>4670</v>
      </c>
      <c r="B48" s="34" t="s">
        <v>649</v>
      </c>
      <c r="C48" s="34">
        <v>2022</v>
      </c>
      <c r="D48" s="34">
        <v>1</v>
      </c>
      <c r="E48" s="34"/>
      <c r="F48" s="34">
        <v>47</v>
      </c>
      <c r="G48" s="34">
        <f t="array" ref="G48">SUM(IF('Registro egresos I nivel'!$R$1:$R$103=1,IF('Registro egresos I nivel'!$T$1:$T$103=$F48,IF('Registro egresos I nivel'!$N$1:$N$103="Renuncia No Voluntaria",IF('Registro egresos I nivel'!$Q$1:$Q$103&lt;&gt;"Prensa",'Registro egresos I nivel'!$J$1:$J$103,0)))))</f>
        <v>0</v>
      </c>
      <c r="H48" s="34">
        <f t="array" ref="H48">SUM(IF('Registro egresos I nivel'!$R$1:$R$103=1,IF('Registro egresos I nivel'!$T$1:$T$103=$F48,IF('Registro egresos I nivel'!$N$1:$N$103="Renuncia Voluntaria",IF('Registro egresos I nivel'!$Q$1:$Q$103&lt;&gt;"Prensa",'Registro egresos I nivel'!$J$1:$J$103,0)))))</f>
        <v>1</v>
      </c>
      <c r="I48" s="34">
        <f t="array" ref="I48">SUM(IF('Registro egresos I nivel'!$R$1:$R$103=1,IF('Registro egresos I nivel'!$T$1:$T$103=$F48,IF('Registro egresos I nivel'!$N$1:$N$103="Término Tercer Periodo",IF('Registro egresos I nivel'!$Q$1:$Q$103&lt;&gt;"Prensa",'Registro egresos I nivel'!$J$1:$J$103,0)))))</f>
        <v>0</v>
      </c>
      <c r="J48" s="34">
        <f t="array" ref="J48">SUM(IF('Registro egresos I nivel'!$R$1:$R$103=1,IF('Registro egresos I nivel'!$T$1:$T$103=$F48,IF('Registro egresos I nivel'!$N$1:$N$103="No Renovación Primer Periodo",IF('Registro egresos I nivel'!$Q$1:$Q$103&lt;&gt;"Prensa",'Registro egresos I nivel'!$J$1:$J$103,0)))))</f>
        <v>0</v>
      </c>
      <c r="K48" s="34">
        <f t="array" ref="K48">SUM(IF('Registro egresos I nivel'!$R$1:$R$103=1,IF('Registro egresos I nivel'!$T$1:$T$103=$F48,IF('Registro egresos I nivel'!$N$1:$N$103="No Renovación Segundo Periodo",IF('Registro egresos I nivel'!$Q$1:$Q$103&lt;&gt;"Prensa",'Registro egresos I nivel'!$J$1:$J$103,0)))))</f>
        <v>0</v>
      </c>
      <c r="L48" s="95">
        <f t="shared" si="0"/>
        <v>1</v>
      </c>
      <c r="M48" s="95">
        <f t="shared" ref="M48:Q48" si="54">M47+G48</f>
        <v>67</v>
      </c>
      <c r="N48" s="95">
        <f t="shared" si="54"/>
        <v>12</v>
      </c>
      <c r="O48" s="95">
        <f t="shared" si="54"/>
        <v>1</v>
      </c>
      <c r="P48" s="95">
        <f t="shared" si="54"/>
        <v>5</v>
      </c>
      <c r="Q48" s="95">
        <f t="shared" si="54"/>
        <v>0</v>
      </c>
      <c r="R48" s="314">
        <f t="shared" si="2"/>
        <v>85</v>
      </c>
      <c r="S48" s="98"/>
      <c r="T48" s="98"/>
      <c r="U48" s="98"/>
      <c r="V48" s="98"/>
      <c r="W48" s="98"/>
      <c r="X48" s="315"/>
    </row>
    <row r="49" spans="1:24">
      <c r="A49" s="34" t="s">
        <v>4670</v>
      </c>
      <c r="B49" s="34" t="s">
        <v>649</v>
      </c>
      <c r="C49" s="34">
        <v>2022</v>
      </c>
      <c r="D49" s="34">
        <v>1</v>
      </c>
      <c r="E49" s="34"/>
      <c r="F49" s="34">
        <v>48</v>
      </c>
      <c r="G49" s="34">
        <f t="array" ref="G49">SUM(IF('Registro egresos I nivel'!$R$1:$R$103=1,IF('Registro egresos I nivel'!$T$1:$T$103=$F49,IF('Registro egresos I nivel'!$N$1:$N$103="Renuncia No Voluntaria",IF('Registro egresos I nivel'!$Q$1:$Q$103&lt;&gt;"Prensa",'Registro egresos I nivel'!$J$1:$J$103,0)))))</f>
        <v>0</v>
      </c>
      <c r="H49" s="34">
        <f t="array" ref="H49">SUM(IF('Registro egresos I nivel'!$R$1:$R$103=1,IF('Registro egresos I nivel'!$T$1:$T$103=$F49,IF('Registro egresos I nivel'!$N$1:$N$103="Renuncia Voluntaria",IF('Registro egresos I nivel'!$Q$1:$Q$103&lt;&gt;"Prensa",'Registro egresos I nivel'!$J$1:$J$103,0)))))</f>
        <v>0</v>
      </c>
      <c r="I49" s="34">
        <f t="array" ref="I49">SUM(IF('Registro egresos I nivel'!$R$1:$R$103=1,IF('Registro egresos I nivel'!$T$1:$T$103=$F49,IF('Registro egresos I nivel'!$N$1:$N$103="Término Tercer Periodo",IF('Registro egresos I nivel'!$Q$1:$Q$103&lt;&gt;"Prensa",'Registro egresos I nivel'!$J$1:$J$103,0)))))</f>
        <v>0</v>
      </c>
      <c r="J49" s="34">
        <f t="array" ref="J49">SUM(IF('Registro egresos I nivel'!$R$1:$R$103=1,IF('Registro egresos I nivel'!$T$1:$T$103=$F49,IF('Registro egresos I nivel'!$N$1:$N$103="No Renovación Primer Periodo",IF('Registro egresos I nivel'!$Q$1:$Q$103&lt;&gt;"Prensa",'Registro egresos I nivel'!$J$1:$J$103,0)))))</f>
        <v>0</v>
      </c>
      <c r="K49" s="34">
        <f t="array" ref="K49">SUM(IF('Registro egresos I nivel'!$R$1:$R$103=1,IF('Registro egresos I nivel'!$T$1:$T$103=$F49,IF('Registro egresos I nivel'!$N$1:$N$103="No Renovación Segundo Periodo",IF('Registro egresos I nivel'!$Q$1:$Q$103&lt;&gt;"Prensa",'Registro egresos I nivel'!$J$1:$J$103,0)))))</f>
        <v>0</v>
      </c>
      <c r="L49" s="95">
        <f t="shared" si="0"/>
        <v>0</v>
      </c>
      <c r="M49" s="95">
        <f t="shared" ref="M49:Q49" si="55">M48+G49</f>
        <v>67</v>
      </c>
      <c r="N49" s="95">
        <f t="shared" si="55"/>
        <v>12</v>
      </c>
      <c r="O49" s="95">
        <f t="shared" si="55"/>
        <v>1</v>
      </c>
      <c r="P49" s="95">
        <f t="shared" si="55"/>
        <v>5</v>
      </c>
      <c r="Q49" s="95">
        <f t="shared" si="55"/>
        <v>0</v>
      </c>
      <c r="R49" s="314">
        <f t="shared" si="2"/>
        <v>85</v>
      </c>
      <c r="S49" s="98"/>
      <c r="T49" s="98"/>
      <c r="U49" s="98"/>
      <c r="V49" s="98"/>
      <c r="W49" s="98"/>
      <c r="X49" s="315"/>
    </row>
    <row r="50" spans="1:24">
      <c r="A50" s="34" t="s">
        <v>4670</v>
      </c>
      <c r="B50" s="34" t="s">
        <v>649</v>
      </c>
      <c r="C50" s="34">
        <v>2022</v>
      </c>
      <c r="D50" s="34">
        <v>1</v>
      </c>
      <c r="E50" s="34"/>
      <c r="F50" s="34">
        <v>49</v>
      </c>
      <c r="G50" s="34">
        <f t="array" ref="G50">SUM(IF('Registro egresos I nivel'!$R$1:$R$103=1,IF('Registro egresos I nivel'!$T$1:$T$103=$F50,IF('Registro egresos I nivel'!$N$1:$N$103="Renuncia No Voluntaria",IF('Registro egresos I nivel'!$Q$1:$Q$103&lt;&gt;"Prensa",'Registro egresos I nivel'!$J$1:$J$103,0)))))</f>
        <v>0</v>
      </c>
      <c r="H50" s="34">
        <f t="array" ref="H50">SUM(IF('Registro egresos I nivel'!$R$1:$R$103=1,IF('Registro egresos I nivel'!$T$1:$T$103=$F50,IF('Registro egresos I nivel'!$N$1:$N$103="Renuncia Voluntaria",IF('Registro egresos I nivel'!$Q$1:$Q$103&lt;&gt;"Prensa",'Registro egresos I nivel'!$J$1:$J$103,0)))))</f>
        <v>0</v>
      </c>
      <c r="I50" s="34">
        <f t="array" ref="I50">SUM(IF('Registro egresos I nivel'!$R$1:$R$103=1,IF('Registro egresos I nivel'!$T$1:$T$103=$F50,IF('Registro egresos I nivel'!$N$1:$N$103="Término Tercer Periodo",IF('Registro egresos I nivel'!$Q$1:$Q$103&lt;&gt;"Prensa",'Registro egresos I nivel'!$J$1:$J$103,0)))))</f>
        <v>0</v>
      </c>
      <c r="J50" s="34">
        <f t="array" ref="J50">SUM(IF('Registro egresos I nivel'!$R$1:$R$103=1,IF('Registro egresos I nivel'!$T$1:$T$103=$F50,IF('Registro egresos I nivel'!$N$1:$N$103="No Renovación Primer Periodo",IF('Registro egresos I nivel'!$Q$1:$Q$103&lt;&gt;"Prensa",'Registro egresos I nivel'!$J$1:$J$103,0)))))</f>
        <v>0</v>
      </c>
      <c r="K50" s="34">
        <f t="array" ref="K50">SUM(IF('Registro egresos I nivel'!$R$1:$R$103=1,IF('Registro egresos I nivel'!$T$1:$T$103=$F50,IF('Registro egresos I nivel'!$N$1:$N$103="No Renovación Segundo Periodo",IF('Registro egresos I nivel'!$Q$1:$Q$103&lt;&gt;"Prensa",'Registro egresos I nivel'!$J$1:$J$103,0)))))</f>
        <v>0</v>
      </c>
      <c r="L50" s="95">
        <f t="shared" si="0"/>
        <v>0</v>
      </c>
      <c r="M50" s="95">
        <f t="shared" ref="M50:Q50" si="56">M49+G50</f>
        <v>67</v>
      </c>
      <c r="N50" s="95">
        <f t="shared" si="56"/>
        <v>12</v>
      </c>
      <c r="O50" s="95">
        <f t="shared" si="56"/>
        <v>1</v>
      </c>
      <c r="P50" s="95">
        <f t="shared" si="56"/>
        <v>5</v>
      </c>
      <c r="Q50" s="95">
        <f t="shared" si="56"/>
        <v>0</v>
      </c>
      <c r="R50" s="314">
        <f t="shared" si="2"/>
        <v>85</v>
      </c>
      <c r="S50" s="98"/>
      <c r="T50" s="98"/>
      <c r="U50" s="98"/>
      <c r="V50" s="98"/>
      <c r="W50" s="98"/>
      <c r="X50" s="315"/>
    </row>
    <row r="51" spans="1:24">
      <c r="A51" s="34" t="s">
        <v>4670</v>
      </c>
      <c r="B51" s="34" t="s">
        <v>649</v>
      </c>
      <c r="C51" s="34">
        <v>2022</v>
      </c>
      <c r="D51" s="34">
        <v>1</v>
      </c>
      <c r="E51" s="34"/>
      <c r="F51" s="34">
        <v>50</v>
      </c>
      <c r="G51" s="34">
        <f t="array" ref="G51">SUM(IF('Registro egresos I nivel'!$R$1:$R$103=1,IF('Registro egresos I nivel'!$T$1:$T$103=$F51,IF('Registro egresos I nivel'!$N$1:$N$103="Renuncia No Voluntaria",IF('Registro egresos I nivel'!$Q$1:$Q$103&lt;&gt;"Prensa",'Registro egresos I nivel'!$J$1:$J$103,0)))))</f>
        <v>0</v>
      </c>
      <c r="H51" s="34">
        <f t="array" ref="H51">SUM(IF('Registro egresos I nivel'!$R$1:$R$103=1,IF('Registro egresos I nivel'!$T$1:$T$103=$F51,IF('Registro egresos I nivel'!$N$1:$N$103="Renuncia Voluntaria",IF('Registro egresos I nivel'!$Q$1:$Q$103&lt;&gt;"Prensa",'Registro egresos I nivel'!$J$1:$J$103,0)))))</f>
        <v>0</v>
      </c>
      <c r="I51" s="34">
        <f t="array" ref="I51">SUM(IF('Registro egresos I nivel'!$R$1:$R$103=1,IF('Registro egresos I nivel'!$T$1:$T$103=$F51,IF('Registro egresos I nivel'!$N$1:$N$103="Término Tercer Periodo",IF('Registro egresos I nivel'!$Q$1:$Q$103&lt;&gt;"Prensa",'Registro egresos I nivel'!$J$1:$J$103,0)))))</f>
        <v>0</v>
      </c>
      <c r="J51" s="34">
        <f t="array" ref="J51">SUM(IF('Registro egresos I nivel'!$R$1:$R$103=1,IF('Registro egresos I nivel'!$T$1:$T$103=$F51,IF('Registro egresos I nivel'!$N$1:$N$103="No Renovación Primer Periodo",IF('Registro egresos I nivel'!$Q$1:$Q$103&lt;&gt;"Prensa",'Registro egresos I nivel'!$J$1:$J$103,0)))))</f>
        <v>0</v>
      </c>
      <c r="K51" s="34">
        <f t="array" ref="K51">SUM(IF('Registro egresos I nivel'!$R$1:$R$103=1,IF('Registro egresos I nivel'!$T$1:$T$103=$F51,IF('Registro egresos I nivel'!$N$1:$N$103="No Renovación Segundo Periodo",IF('Registro egresos I nivel'!$Q$1:$Q$103&lt;&gt;"Prensa",'Registro egresos I nivel'!$J$1:$J$103,0)))))</f>
        <v>0</v>
      </c>
      <c r="L51" s="95">
        <f t="shared" si="0"/>
        <v>0</v>
      </c>
      <c r="M51" s="95">
        <f t="shared" ref="M51:Q51" si="57">M50+G51</f>
        <v>67</v>
      </c>
      <c r="N51" s="95">
        <f t="shared" si="57"/>
        <v>12</v>
      </c>
      <c r="O51" s="95">
        <f t="shared" si="57"/>
        <v>1</v>
      </c>
      <c r="P51" s="95">
        <f t="shared" si="57"/>
        <v>5</v>
      </c>
      <c r="Q51" s="95">
        <f t="shared" si="57"/>
        <v>0</v>
      </c>
      <c r="R51" s="314">
        <f t="shared" si="2"/>
        <v>85</v>
      </c>
      <c r="S51" s="98"/>
      <c r="T51" s="98"/>
      <c r="U51" s="98"/>
      <c r="V51" s="98"/>
      <c r="W51" s="98"/>
      <c r="X51" s="315"/>
    </row>
    <row r="52" spans="1:24">
      <c r="A52" s="34" t="s">
        <v>4670</v>
      </c>
      <c r="B52" s="34" t="s">
        <v>649</v>
      </c>
      <c r="C52" s="34">
        <v>2022</v>
      </c>
      <c r="D52" s="34">
        <v>1</v>
      </c>
      <c r="E52" s="34"/>
      <c r="F52" s="34">
        <v>51</v>
      </c>
      <c r="G52" s="34">
        <f t="array" ref="G52">SUM(IF('Registro egresos I nivel'!$R$1:$R$103=1,IF('Registro egresos I nivel'!$T$1:$T$103=$F52,IF('Registro egresos I nivel'!$N$1:$N$103="Renuncia No Voluntaria",IF('Registro egresos I nivel'!$Q$1:$Q$103&lt;&gt;"Prensa",'Registro egresos I nivel'!$J$1:$J$103,0)))))</f>
        <v>0</v>
      </c>
      <c r="H52" s="34">
        <f t="array" ref="H52">SUM(IF('Registro egresos I nivel'!$R$1:$R$103=1,IF('Registro egresos I nivel'!$T$1:$T$103=$F52,IF('Registro egresos I nivel'!$N$1:$N$103="Renuncia Voluntaria",IF('Registro egresos I nivel'!$Q$1:$Q$103&lt;&gt;"Prensa",'Registro egresos I nivel'!$J$1:$J$103,0)))))</f>
        <v>0</v>
      </c>
      <c r="I52" s="34">
        <f t="array" ref="I52">SUM(IF('Registro egresos I nivel'!$R$1:$R$103=1,IF('Registro egresos I nivel'!$T$1:$T$103=$F52,IF('Registro egresos I nivel'!$N$1:$N$103="Término Tercer Periodo",IF('Registro egresos I nivel'!$Q$1:$Q$103&lt;&gt;"Prensa",'Registro egresos I nivel'!$J$1:$J$103,0)))))</f>
        <v>0</v>
      </c>
      <c r="J52" s="34">
        <f t="array" ref="J52">SUM(IF('Registro egresos I nivel'!$R$1:$R$103=1,IF('Registro egresos I nivel'!$T$1:$T$103=$F52,IF('Registro egresos I nivel'!$N$1:$N$103="No Renovación Primer Periodo",IF('Registro egresos I nivel'!$Q$1:$Q$103&lt;&gt;"Prensa",'Registro egresos I nivel'!$J$1:$J$103,0)))))</f>
        <v>0</v>
      </c>
      <c r="K52" s="34">
        <f t="array" ref="K52">SUM(IF('Registro egresos I nivel'!$R$1:$R$103=1,IF('Registro egresos I nivel'!$T$1:$T$103=$F52,IF('Registro egresos I nivel'!$N$1:$N$103="No Renovación Segundo Periodo",IF('Registro egresos I nivel'!$Q$1:$Q$103&lt;&gt;"Prensa",'Registro egresos I nivel'!$J$1:$J$103,0)))))</f>
        <v>0</v>
      </c>
      <c r="L52" s="95">
        <f t="shared" si="0"/>
        <v>0</v>
      </c>
      <c r="M52" s="95">
        <f t="shared" ref="M52:Q52" si="58">M51+G52</f>
        <v>67</v>
      </c>
      <c r="N52" s="95">
        <f t="shared" si="58"/>
        <v>12</v>
      </c>
      <c r="O52" s="95">
        <f t="shared" si="58"/>
        <v>1</v>
      </c>
      <c r="P52" s="95">
        <f t="shared" si="58"/>
        <v>5</v>
      </c>
      <c r="Q52" s="95">
        <f t="shared" si="58"/>
        <v>0</v>
      </c>
      <c r="R52" s="314">
        <f t="shared" si="2"/>
        <v>85</v>
      </c>
      <c r="S52" s="98"/>
      <c r="T52" s="98"/>
      <c r="U52" s="98"/>
      <c r="V52" s="98"/>
      <c r="W52" s="98"/>
      <c r="X52" s="315"/>
    </row>
    <row r="53" spans="1:24">
      <c r="A53" s="34" t="s">
        <v>4670</v>
      </c>
      <c r="B53" s="34" t="s">
        <v>649</v>
      </c>
      <c r="C53" s="34">
        <v>2022</v>
      </c>
      <c r="D53" s="34">
        <v>1</v>
      </c>
      <c r="E53" s="34"/>
      <c r="F53" s="34">
        <v>52</v>
      </c>
      <c r="G53" s="34">
        <f t="array" ref="G53">SUM(IF('Registro egresos I nivel'!$R$1:$R$103=1,IF('Registro egresos I nivel'!$T$1:$T$103=$F53,IF('Registro egresos I nivel'!$N$1:$N$103="Renuncia No Voluntaria",IF('Registro egresos I nivel'!$Q$1:$Q$103&lt;&gt;"Prensa",'Registro egresos I nivel'!$J$1:$J$103,0)))))</f>
        <v>0</v>
      </c>
      <c r="H53" s="34">
        <f t="array" ref="H53">SUM(IF('Registro egresos I nivel'!$R$1:$R$103=1,IF('Registro egresos I nivel'!$T$1:$T$103=$F53,IF('Registro egresos I nivel'!$N$1:$N$103="Renuncia Voluntaria",IF('Registro egresos I nivel'!$Q$1:$Q$103&lt;&gt;"Prensa",'Registro egresos I nivel'!$J$1:$J$103,0)))))</f>
        <v>0</v>
      </c>
      <c r="I53" s="34">
        <f t="array" ref="I53">SUM(IF('Registro egresos I nivel'!$R$1:$R$103=1,IF('Registro egresos I nivel'!$T$1:$T$103=$F53,IF('Registro egresos I nivel'!$N$1:$N$103="Término Tercer Periodo",IF('Registro egresos I nivel'!$Q$1:$Q$103&lt;&gt;"Prensa",'Registro egresos I nivel'!$J$1:$J$103,0)))))</f>
        <v>0</v>
      </c>
      <c r="J53" s="34">
        <f t="array" ref="J53">SUM(IF('Registro egresos I nivel'!$R$1:$R$103=1,IF('Registro egresos I nivel'!$T$1:$T$103=$F53,IF('Registro egresos I nivel'!$N$1:$N$103="No Renovación Primer Periodo",IF('Registro egresos I nivel'!$Q$1:$Q$103&lt;&gt;"Prensa",'Registro egresos I nivel'!$J$1:$J$103,0)))))</f>
        <v>0</v>
      </c>
      <c r="K53" s="34">
        <f t="array" ref="K53">SUM(IF('Registro egresos I nivel'!$R$1:$R$103=1,IF('Registro egresos I nivel'!$T$1:$T$103=$F53,IF('Registro egresos I nivel'!$N$1:$N$103="No Renovación Segundo Periodo",IF('Registro egresos I nivel'!$Q$1:$Q$103&lt;&gt;"Prensa",'Registro egresos I nivel'!$J$1:$J$103,0)))))</f>
        <v>0</v>
      </c>
      <c r="L53" s="95">
        <f t="shared" si="0"/>
        <v>0</v>
      </c>
      <c r="M53" s="95">
        <f t="shared" ref="M53:Q53" si="59">M52+G53</f>
        <v>67</v>
      </c>
      <c r="N53" s="95">
        <f t="shared" si="59"/>
        <v>12</v>
      </c>
      <c r="O53" s="95">
        <f t="shared" si="59"/>
        <v>1</v>
      </c>
      <c r="P53" s="95">
        <f t="shared" si="59"/>
        <v>5</v>
      </c>
      <c r="Q53" s="95">
        <f t="shared" si="59"/>
        <v>0</v>
      </c>
      <c r="R53" s="314">
        <f t="shared" si="2"/>
        <v>85</v>
      </c>
      <c r="S53" s="98"/>
      <c r="T53" s="98"/>
      <c r="U53" s="98"/>
      <c r="V53" s="98"/>
      <c r="W53" s="98"/>
      <c r="X53" s="315"/>
    </row>
    <row r="54" spans="1:24">
      <c r="A54" s="34" t="s">
        <v>4670</v>
      </c>
      <c r="B54" s="34" t="s">
        <v>649</v>
      </c>
      <c r="C54" s="34">
        <v>2023</v>
      </c>
      <c r="D54" s="34">
        <v>2</v>
      </c>
      <c r="E54" s="34"/>
      <c r="F54" s="34">
        <v>53</v>
      </c>
      <c r="G54" s="34">
        <f t="array" ref="G54">SUM(IF('Registro egresos I nivel'!$R$1:$R$103=2,IF('Registro egresos I nivel'!$T$1:$T$103=$F54,IF('Registro egresos I nivel'!$N$1:$N$103="Renuncia No Voluntaria",IF('Registro egresos I nivel'!$Q$1:$Q$103&lt;&gt;"Prensa",'Registro egresos I nivel'!$J$1:$J$103,0)))))</f>
        <v>0</v>
      </c>
      <c r="H54" s="34">
        <f t="array" ref="H54">SUM(IF('Registro egresos I nivel'!$R$1:$R$103=2,IF('Registro egresos I nivel'!$T$1:$T$103=$F54,IF('Registro egresos I nivel'!$N$1:$N$103="Renuncia Voluntaria",IF('Registro egresos I nivel'!$Q$1:$Q$103&lt;&gt;"Prensa",'Registro egresos I nivel'!$J$1:$J$103,0)))))</f>
        <v>0</v>
      </c>
      <c r="I54" s="34">
        <f t="array" ref="I54">SUM(IF('Registro egresos I nivel'!$R$1:$R$103=2,IF('Registro egresos I nivel'!$T$1:$T$103=$F54,IF('Registro egresos I nivel'!$N$1:$N$103="Término Tercer Periodo",IF('Registro egresos I nivel'!$Q$1:$Q$103&lt;&gt;"Prensa",'Registro egresos I nivel'!$J$1:$J$103,0)))))</f>
        <v>0</v>
      </c>
      <c r="J54" s="34">
        <f t="array" ref="J54">SUM(IF('Registro egresos I nivel'!$R$1:$R$103=2,IF('Registro egresos I nivel'!$T$1:$T$103=$F54,IF('Registro egresos I nivel'!$N$1:$N$103="No Renovación Primer Periodo",IF('Registro egresos I nivel'!$Q$1:$Q$103&lt;&gt;"Prensa",'Registro egresos I nivel'!$J$1:$J$103,0)))))</f>
        <v>0</v>
      </c>
      <c r="K54" s="34">
        <f t="array" ref="K54">SUM(IF('Registro egresos I nivel'!$R$1:$R$103=2,IF('Registro egresos I nivel'!$T$1:$T$103=$F54,IF('Registro egresos I nivel'!$N$1:$N$103="No Renovación Segundo Periodo",IF('Registro egresos I nivel'!$Q$1:$Q$103&lt;&gt;"Prensa",'Registro egresos I nivel'!$J$1:$J$103,0)))))</f>
        <v>0</v>
      </c>
      <c r="L54" s="95">
        <f t="shared" si="0"/>
        <v>0</v>
      </c>
      <c r="M54" s="95">
        <f t="shared" ref="M54:Q54" si="60">M53+G54</f>
        <v>67</v>
      </c>
      <c r="N54" s="95">
        <f t="shared" si="60"/>
        <v>12</v>
      </c>
      <c r="O54" s="95">
        <f t="shared" si="60"/>
        <v>1</v>
      </c>
      <c r="P54" s="95">
        <f t="shared" si="60"/>
        <v>5</v>
      </c>
      <c r="Q54" s="95">
        <f t="shared" si="60"/>
        <v>0</v>
      </c>
      <c r="R54" s="314">
        <f t="shared" si="2"/>
        <v>85</v>
      </c>
      <c r="S54" s="98"/>
      <c r="T54" s="98"/>
      <c r="U54" s="98"/>
      <c r="V54" s="98"/>
      <c r="W54" s="98"/>
      <c r="X54" s="315"/>
    </row>
    <row r="55" spans="1:24">
      <c r="A55" s="34" t="s">
        <v>4670</v>
      </c>
      <c r="B55" s="34" t="s">
        <v>649</v>
      </c>
      <c r="C55" s="34">
        <v>2023</v>
      </c>
      <c r="D55" s="34">
        <v>2</v>
      </c>
      <c r="E55" s="34"/>
      <c r="F55" s="34">
        <v>54</v>
      </c>
      <c r="G55" s="34">
        <f t="array" ref="G55">SUM(IF('Registro egresos I nivel'!$R$1:$R$103=2,IF('Registro egresos I nivel'!$T$1:$T$103=$F55,IF('Registro egresos I nivel'!$N$1:$N$103="Renuncia No Voluntaria",IF('Registro egresos I nivel'!$Q$1:$Q$103&lt;&gt;"Prensa",'Registro egresos I nivel'!$J$1:$J$103,0)))))</f>
        <v>0</v>
      </c>
      <c r="H55" s="34">
        <f t="array" ref="H55">SUM(IF('Registro egresos I nivel'!$R$1:$R$103=2,IF('Registro egresos I nivel'!$T$1:$T$103=$F55,IF('Registro egresos I nivel'!$N$1:$N$103="Renuncia Voluntaria",IF('Registro egresos I nivel'!$Q$1:$Q$103&lt;&gt;"Prensa",'Registro egresos I nivel'!$J$1:$J$103,0)))))</f>
        <v>0</v>
      </c>
      <c r="I55" s="34">
        <f t="array" ref="I55">SUM(IF('Registro egresos I nivel'!$R$1:$R$103=2,IF('Registro egresos I nivel'!$T$1:$T$103=$F55,IF('Registro egresos I nivel'!$N$1:$N$103="Término Tercer Periodo",IF('Registro egresos I nivel'!$Q$1:$Q$103&lt;&gt;"Prensa",'Registro egresos I nivel'!$J$1:$J$103,0)))))</f>
        <v>0</v>
      </c>
      <c r="J55" s="34">
        <f t="array" ref="J55">SUM(IF('Registro egresos I nivel'!$R$1:$R$103=2,IF('Registro egresos I nivel'!$T$1:$T$103=$F55,IF('Registro egresos I nivel'!$N$1:$N$103="No Renovación Primer Periodo",IF('Registro egresos I nivel'!$Q$1:$Q$103&lt;&gt;"Prensa",'Registro egresos I nivel'!$J$1:$J$103,0)))))</f>
        <v>0</v>
      </c>
      <c r="K55" s="34">
        <f t="array" ref="K55">SUM(IF('Registro egresos I nivel'!$R$1:$R$103=2,IF('Registro egresos I nivel'!$T$1:$T$103=$F55,IF('Registro egresos I nivel'!$N$1:$N$103="No Renovación Segundo Periodo",IF('Registro egresos I nivel'!$Q$1:$Q$103&lt;&gt;"Prensa",'Registro egresos I nivel'!$J$1:$J$103,0)))))</f>
        <v>0</v>
      </c>
      <c r="L55" s="95">
        <f t="shared" si="0"/>
        <v>0</v>
      </c>
      <c r="M55" s="95">
        <f t="shared" ref="M55:Q55" si="61">M54+G55</f>
        <v>67</v>
      </c>
      <c r="N55" s="95">
        <f t="shared" si="61"/>
        <v>12</v>
      </c>
      <c r="O55" s="95">
        <f t="shared" si="61"/>
        <v>1</v>
      </c>
      <c r="P55" s="95">
        <f t="shared" si="61"/>
        <v>5</v>
      </c>
      <c r="Q55" s="95">
        <f t="shared" si="61"/>
        <v>0</v>
      </c>
      <c r="R55" s="314">
        <f t="shared" si="2"/>
        <v>85</v>
      </c>
      <c r="S55" s="98"/>
      <c r="T55" s="98"/>
      <c r="U55" s="98"/>
      <c r="V55" s="98"/>
      <c r="W55" s="98"/>
      <c r="X55" s="315"/>
    </row>
    <row r="56" spans="1:24">
      <c r="A56" s="34" t="s">
        <v>4670</v>
      </c>
      <c r="B56" s="34" t="s">
        <v>649</v>
      </c>
      <c r="C56" s="34">
        <v>2023</v>
      </c>
      <c r="D56" s="34">
        <v>2</v>
      </c>
      <c r="E56" s="34"/>
      <c r="F56" s="34">
        <v>55</v>
      </c>
      <c r="G56" s="34">
        <f t="array" ref="G56">SUM(IF('Registro egresos I nivel'!$R$1:$R$103=2,IF('Registro egresos I nivel'!$T$1:$T$103=$F56,IF('Registro egresos I nivel'!$N$1:$N$103="Renuncia No Voluntaria",IF('Registro egresos I nivel'!$Q$1:$Q$103&lt;&gt;"Prensa",'Registro egresos I nivel'!$J$1:$J$103,0)))))</f>
        <v>1</v>
      </c>
      <c r="H56" s="34">
        <f t="array" ref="H56">SUM(IF('Registro egresos I nivel'!$R$1:$R$103=2,IF('Registro egresos I nivel'!$T$1:$T$103=$F56,IF('Registro egresos I nivel'!$N$1:$N$103="Renuncia Voluntaria",IF('Registro egresos I nivel'!$Q$1:$Q$103&lt;&gt;"Prensa",'Registro egresos I nivel'!$J$1:$J$103,0)))))</f>
        <v>0</v>
      </c>
      <c r="I56" s="34">
        <f t="array" ref="I56">SUM(IF('Registro egresos I nivel'!$R$1:$R$103=2,IF('Registro egresos I nivel'!$T$1:$T$103=$F56,IF('Registro egresos I nivel'!$N$1:$N$103="Término Tercer Periodo",IF('Registro egresos I nivel'!$Q$1:$Q$103&lt;&gt;"Prensa",'Registro egresos I nivel'!$J$1:$J$103,0)))))</f>
        <v>0</v>
      </c>
      <c r="J56" s="34">
        <f t="array" ref="J56">SUM(IF('Registro egresos I nivel'!$R$1:$R$103=2,IF('Registro egresos I nivel'!$T$1:$T$103=$F56,IF('Registro egresos I nivel'!$N$1:$N$103="No Renovación Primer Periodo",IF('Registro egresos I nivel'!$Q$1:$Q$103&lt;&gt;"Prensa",'Registro egresos I nivel'!$J$1:$J$103,0)))))</f>
        <v>0</v>
      </c>
      <c r="K56" s="34">
        <f t="array" ref="K56">SUM(IF('Registro egresos I nivel'!$R$1:$R$103=2,IF('Registro egresos I nivel'!$T$1:$T$103=$F56,IF('Registro egresos I nivel'!$N$1:$N$103="No Renovación Segundo Periodo",IF('Registro egresos I nivel'!$Q$1:$Q$103&lt;&gt;"Prensa",'Registro egresos I nivel'!$J$1:$J$103,0)))))</f>
        <v>0</v>
      </c>
      <c r="L56" s="95">
        <f t="shared" si="0"/>
        <v>1</v>
      </c>
      <c r="M56" s="95">
        <f t="shared" ref="M56:Q56" si="62">M55+G56</f>
        <v>68</v>
      </c>
      <c r="N56" s="95">
        <f t="shared" si="62"/>
        <v>12</v>
      </c>
      <c r="O56" s="95">
        <f t="shared" si="62"/>
        <v>1</v>
      </c>
      <c r="P56" s="95">
        <f t="shared" si="62"/>
        <v>5</v>
      </c>
      <c r="Q56" s="95">
        <f t="shared" si="62"/>
        <v>0</v>
      </c>
      <c r="R56" s="314">
        <f t="shared" si="2"/>
        <v>86</v>
      </c>
      <c r="S56" s="98"/>
      <c r="T56" s="98"/>
      <c r="U56" s="98"/>
      <c r="V56" s="98"/>
      <c r="W56" s="98"/>
      <c r="X56" s="315"/>
    </row>
    <row r="57" spans="1:24">
      <c r="A57" s="34" t="s">
        <v>4670</v>
      </c>
      <c r="B57" s="34" t="s">
        <v>649</v>
      </c>
      <c r="C57" s="34">
        <v>2023</v>
      </c>
      <c r="D57" s="34">
        <v>2</v>
      </c>
      <c r="E57" s="34"/>
      <c r="F57" s="34">
        <v>56</v>
      </c>
      <c r="G57" s="34">
        <f t="array" ref="G57">SUM(IF('Registro egresos I nivel'!$R$1:$R$103=2,IF('Registro egresos I nivel'!$T$1:$T$103=$F57,IF('Registro egresos I nivel'!$N$1:$N$103="Renuncia No Voluntaria",IF('Registro egresos I nivel'!$Q$1:$Q$103&lt;&gt;"Prensa",'Registro egresos I nivel'!$J$1:$J$103,0)))))</f>
        <v>0</v>
      </c>
      <c r="H57" s="34">
        <f t="array" ref="H57">SUM(IF('Registro egresos I nivel'!$R$1:$R$103=2,IF('Registro egresos I nivel'!$T$1:$T$103=$F57,IF('Registro egresos I nivel'!$N$1:$N$103="Renuncia Voluntaria",IF('Registro egresos I nivel'!$Q$1:$Q$103&lt;&gt;"Prensa",'Registro egresos I nivel'!$J$1:$J$103,0)))))</f>
        <v>0</v>
      </c>
      <c r="I57" s="34">
        <f t="array" ref="I57">SUM(IF('Registro egresos I nivel'!$R$1:$R$103=2,IF('Registro egresos I nivel'!$T$1:$T$103=$F57,IF('Registro egresos I nivel'!$N$1:$N$103="Término Tercer Periodo",IF('Registro egresos I nivel'!$Q$1:$Q$103&lt;&gt;"Prensa",'Registro egresos I nivel'!$J$1:$J$103,0)))))</f>
        <v>0</v>
      </c>
      <c r="J57" s="34">
        <f t="array" ref="J57">SUM(IF('Registro egresos I nivel'!$R$1:$R$103=2,IF('Registro egresos I nivel'!$T$1:$T$103=$F57,IF('Registro egresos I nivel'!$N$1:$N$103="No Renovación Primer Periodo",IF('Registro egresos I nivel'!$Q$1:$Q$103&lt;&gt;"Prensa",'Registro egresos I nivel'!$J$1:$J$103,0)))))</f>
        <v>0</v>
      </c>
      <c r="K57" s="34">
        <f t="array" ref="K57">SUM(IF('Registro egresos I nivel'!$R$1:$R$103=2,IF('Registro egresos I nivel'!$T$1:$T$103=$F57,IF('Registro egresos I nivel'!$N$1:$N$103="No Renovación Segundo Periodo",IF('Registro egresos I nivel'!$Q$1:$Q$103&lt;&gt;"Prensa",'Registro egresos I nivel'!$J$1:$J$103,0)))))</f>
        <v>0</v>
      </c>
      <c r="L57" s="95">
        <f t="shared" si="0"/>
        <v>0</v>
      </c>
      <c r="M57" s="95">
        <f t="shared" ref="M57:Q57" si="63">M56+G57</f>
        <v>68</v>
      </c>
      <c r="N57" s="95">
        <f t="shared" si="63"/>
        <v>12</v>
      </c>
      <c r="O57" s="95">
        <f t="shared" si="63"/>
        <v>1</v>
      </c>
      <c r="P57" s="95">
        <f t="shared" si="63"/>
        <v>5</v>
      </c>
      <c r="Q57" s="95">
        <f t="shared" si="63"/>
        <v>0</v>
      </c>
      <c r="R57" s="314">
        <f t="shared" si="2"/>
        <v>86</v>
      </c>
      <c r="S57" s="98"/>
      <c r="T57" s="98"/>
      <c r="U57" s="98"/>
      <c r="V57" s="98"/>
      <c r="W57" s="98"/>
      <c r="X57" s="315"/>
    </row>
    <row r="58" spans="1:24">
      <c r="A58" s="34" t="s">
        <v>4670</v>
      </c>
      <c r="B58" s="34" t="s">
        <v>649</v>
      </c>
      <c r="C58" s="34">
        <v>2023</v>
      </c>
      <c r="D58" s="34">
        <v>2</v>
      </c>
      <c r="E58" s="34"/>
      <c r="F58" s="34">
        <v>57</v>
      </c>
      <c r="G58" s="34">
        <f t="array" ref="G58">SUM(IF('Registro egresos I nivel'!$R$1:$R$103=2,IF('Registro egresos I nivel'!$T$1:$T$103=$F58,IF('Registro egresos I nivel'!$N$1:$N$103="Renuncia No Voluntaria",IF('Registro egresos I nivel'!$Q$1:$Q$103&lt;&gt;"Prensa",'Registro egresos I nivel'!$J$1:$J$103,0)))))</f>
        <v>0</v>
      </c>
      <c r="H58" s="34">
        <f t="array" ref="H58">SUM(IF('Registro egresos I nivel'!$R$1:$R$103=2,IF('Registro egresos I nivel'!$T$1:$T$103=$F58,IF('Registro egresos I nivel'!$N$1:$N$103="Renuncia Voluntaria",IF('Registro egresos I nivel'!$Q$1:$Q$103&lt;&gt;"Prensa",'Registro egresos I nivel'!$J$1:$J$103,0)))))</f>
        <v>0</v>
      </c>
      <c r="I58" s="34">
        <f t="array" ref="I58">SUM(IF('Registro egresos I nivel'!$R$1:$R$103=2,IF('Registro egresos I nivel'!$T$1:$T$103=$F58,IF('Registro egresos I nivel'!$N$1:$N$103="Término Tercer Periodo",IF('Registro egresos I nivel'!$Q$1:$Q$103&lt;&gt;"Prensa",'Registro egresos I nivel'!$J$1:$J$103,0)))))</f>
        <v>0</v>
      </c>
      <c r="J58" s="34">
        <f t="array" ref="J58">SUM(IF('Registro egresos I nivel'!$R$1:$R$103=2,IF('Registro egresos I nivel'!$T$1:$T$103=$F58,IF('Registro egresos I nivel'!$N$1:$N$103="No Renovación Primer Periodo",IF('Registro egresos I nivel'!$Q$1:$Q$103&lt;&gt;"Prensa",'Registro egresos I nivel'!$J$1:$J$103,0)))))</f>
        <v>0</v>
      </c>
      <c r="K58" s="34">
        <f t="array" ref="K58">SUM(IF('Registro egresos I nivel'!$R$1:$R$103=2,IF('Registro egresos I nivel'!$T$1:$T$103=$F58,IF('Registro egresos I nivel'!$N$1:$N$103="No Renovación Segundo Periodo",IF('Registro egresos I nivel'!$Q$1:$Q$103&lt;&gt;"Prensa",'Registro egresos I nivel'!$J$1:$J$103,0)))))</f>
        <v>0</v>
      </c>
      <c r="L58" s="95">
        <f t="shared" si="0"/>
        <v>0</v>
      </c>
      <c r="M58" s="95">
        <f t="shared" ref="M58:Q58" si="64">M57+G58</f>
        <v>68</v>
      </c>
      <c r="N58" s="95">
        <f t="shared" si="64"/>
        <v>12</v>
      </c>
      <c r="O58" s="95">
        <f t="shared" si="64"/>
        <v>1</v>
      </c>
      <c r="P58" s="95">
        <f t="shared" si="64"/>
        <v>5</v>
      </c>
      <c r="Q58" s="95">
        <f t="shared" si="64"/>
        <v>0</v>
      </c>
      <c r="R58" s="314">
        <f t="shared" si="2"/>
        <v>86</v>
      </c>
      <c r="S58" s="98"/>
      <c r="T58" s="98"/>
      <c r="U58" s="98"/>
      <c r="V58" s="98"/>
      <c r="W58" s="98"/>
      <c r="X58" s="315"/>
    </row>
    <row r="59" spans="1:24">
      <c r="A59" s="34" t="s">
        <v>4670</v>
      </c>
      <c r="B59" s="34" t="s">
        <v>649</v>
      </c>
      <c r="C59" s="34">
        <v>2023</v>
      </c>
      <c r="D59" s="34">
        <v>2</v>
      </c>
      <c r="E59" s="34"/>
      <c r="F59" s="34">
        <v>58</v>
      </c>
      <c r="G59" s="34">
        <f t="array" ref="G59">SUM(IF('Registro egresos I nivel'!$R$1:$R$103=2,IF('Registro egresos I nivel'!$T$1:$T$103=$F59,IF('Registro egresos I nivel'!$N$1:$N$103="Renuncia No Voluntaria",IF('Registro egresos I nivel'!$Q$1:$Q$103&lt;&gt;"Prensa",'Registro egresos I nivel'!$J$1:$J$103,0)))))</f>
        <v>0</v>
      </c>
      <c r="H59" s="34">
        <f t="array" ref="H59">SUM(IF('Registro egresos I nivel'!$R$1:$R$103=2,IF('Registro egresos I nivel'!$T$1:$T$103=$F59,IF('Registro egresos I nivel'!$N$1:$N$103="Renuncia Voluntaria",IF('Registro egresos I nivel'!$Q$1:$Q$103&lt;&gt;"Prensa",'Registro egresos I nivel'!$J$1:$J$103,0)))))</f>
        <v>0</v>
      </c>
      <c r="I59" s="34">
        <f t="array" ref="I59">SUM(IF('Registro egresos I nivel'!$R$1:$R$103=2,IF('Registro egresos I nivel'!$T$1:$T$103=$F59,IF('Registro egresos I nivel'!$N$1:$N$103="Término Tercer Periodo",IF('Registro egresos I nivel'!$Q$1:$Q$103&lt;&gt;"Prensa",'Registro egresos I nivel'!$J$1:$J$103,0)))))</f>
        <v>0</v>
      </c>
      <c r="J59" s="34">
        <f t="array" ref="J59">SUM(IF('Registro egresos I nivel'!$R$1:$R$103=2,IF('Registro egresos I nivel'!$T$1:$T$103=$F59,IF('Registro egresos I nivel'!$N$1:$N$103="No Renovación Primer Periodo",IF('Registro egresos I nivel'!$Q$1:$Q$103&lt;&gt;"Prensa",'Registro egresos I nivel'!$J$1:$J$103,0)))))</f>
        <v>0</v>
      </c>
      <c r="K59" s="34">
        <f t="array" ref="K59">SUM(IF('Registro egresos I nivel'!$R$1:$R$103=2,IF('Registro egresos I nivel'!$T$1:$T$103=$F59,IF('Registro egresos I nivel'!$N$1:$N$103="No Renovación Segundo Periodo",IF('Registro egresos I nivel'!$Q$1:$Q$103&lt;&gt;"Prensa",'Registro egresos I nivel'!$J$1:$J$103,0)))))</f>
        <v>0</v>
      </c>
      <c r="L59" s="95">
        <f t="shared" si="0"/>
        <v>0</v>
      </c>
      <c r="M59" s="95">
        <f t="shared" ref="M59:Q59" si="65">M58+G59</f>
        <v>68</v>
      </c>
      <c r="N59" s="95">
        <f t="shared" si="65"/>
        <v>12</v>
      </c>
      <c r="O59" s="95">
        <f t="shared" si="65"/>
        <v>1</v>
      </c>
      <c r="P59" s="95">
        <f t="shared" si="65"/>
        <v>5</v>
      </c>
      <c r="Q59" s="95">
        <f t="shared" si="65"/>
        <v>0</v>
      </c>
      <c r="R59" s="314">
        <f t="shared" si="2"/>
        <v>86</v>
      </c>
      <c r="S59" s="98"/>
      <c r="T59" s="98"/>
      <c r="U59" s="98"/>
      <c r="V59" s="98"/>
      <c r="W59" s="98"/>
      <c r="X59" s="315"/>
    </row>
    <row r="60" spans="1:24">
      <c r="A60" s="34" t="s">
        <v>4670</v>
      </c>
      <c r="B60" s="34" t="s">
        <v>649</v>
      </c>
      <c r="C60" s="34">
        <v>2023</v>
      </c>
      <c r="D60" s="34">
        <v>2</v>
      </c>
      <c r="E60" s="34"/>
      <c r="F60" s="34">
        <v>59</v>
      </c>
      <c r="G60" s="34">
        <f t="array" ref="G60">SUM(IF('Registro egresos I nivel'!$R$1:$R$103=2,IF('Registro egresos I nivel'!$T$1:$T$103=$F60,IF('Registro egresos I nivel'!$N$1:$N$103="Renuncia No Voluntaria",IF('Registro egresos I nivel'!$Q$1:$Q$103&lt;&gt;"Prensa",'Registro egresos I nivel'!$J$1:$J$103,0)))))</f>
        <v>0</v>
      </c>
      <c r="H60" s="34">
        <f t="array" ref="H60">SUM(IF('Registro egresos I nivel'!$R$1:$R$103=2,IF('Registro egresos I nivel'!$T$1:$T$103=$F60,IF('Registro egresos I nivel'!$N$1:$N$103="Renuncia Voluntaria",IF('Registro egresos I nivel'!$Q$1:$Q$103&lt;&gt;"Prensa",'Registro egresos I nivel'!$J$1:$J$103,0)))))</f>
        <v>0</v>
      </c>
      <c r="I60" s="34">
        <f t="array" ref="I60">SUM(IF('Registro egresos I nivel'!$R$1:$R$103=2,IF('Registro egresos I nivel'!$T$1:$T$103=$F60,IF('Registro egresos I nivel'!$N$1:$N$103="Término Tercer Periodo",IF('Registro egresos I nivel'!$Q$1:$Q$103&lt;&gt;"Prensa",'Registro egresos I nivel'!$J$1:$J$103,0)))))</f>
        <v>0</v>
      </c>
      <c r="J60" s="34">
        <f t="array" ref="J60">SUM(IF('Registro egresos I nivel'!$R$1:$R$103=2,IF('Registro egresos I nivel'!$T$1:$T$103=$F60,IF('Registro egresos I nivel'!$N$1:$N$103="No Renovación Primer Periodo",IF('Registro egresos I nivel'!$Q$1:$Q$103&lt;&gt;"Prensa",'Registro egresos I nivel'!$J$1:$J$103,0)))))</f>
        <v>0</v>
      </c>
      <c r="K60" s="34">
        <f t="array" ref="K60">SUM(IF('Registro egresos I nivel'!$R$1:$R$103=2,IF('Registro egresos I nivel'!$T$1:$T$103=$F60,IF('Registro egresos I nivel'!$N$1:$N$103="No Renovación Segundo Periodo",IF('Registro egresos I nivel'!$Q$1:$Q$103&lt;&gt;"Prensa",'Registro egresos I nivel'!$J$1:$J$103,0)))))</f>
        <v>0</v>
      </c>
      <c r="L60" s="95">
        <f t="shared" si="0"/>
        <v>0</v>
      </c>
      <c r="M60" s="95">
        <f t="shared" ref="M60:Q60" si="66">M59+G60</f>
        <v>68</v>
      </c>
      <c r="N60" s="95">
        <f t="shared" si="66"/>
        <v>12</v>
      </c>
      <c r="O60" s="95">
        <f t="shared" si="66"/>
        <v>1</v>
      </c>
      <c r="P60" s="95">
        <f t="shared" si="66"/>
        <v>5</v>
      </c>
      <c r="Q60" s="95">
        <f t="shared" si="66"/>
        <v>0</v>
      </c>
      <c r="R60" s="314">
        <f t="shared" si="2"/>
        <v>86</v>
      </c>
      <c r="S60" s="98"/>
      <c r="T60" s="98"/>
      <c r="U60" s="98"/>
      <c r="V60" s="98"/>
      <c r="W60" s="98"/>
      <c r="X60" s="315"/>
    </row>
    <row r="61" spans="1:24">
      <c r="A61" s="34" t="s">
        <v>4670</v>
      </c>
      <c r="B61" s="34" t="s">
        <v>649</v>
      </c>
      <c r="C61" s="34">
        <v>2023</v>
      </c>
      <c r="D61" s="34">
        <v>2</v>
      </c>
      <c r="E61" s="34"/>
      <c r="F61" s="34">
        <v>60</v>
      </c>
      <c r="G61" s="34">
        <f t="array" ref="G61">SUM(IF('Registro egresos I nivel'!$R$1:$R$103=2,IF('Registro egresos I nivel'!$T$1:$T$103=$F61,IF('Registro egresos I nivel'!$N$1:$N$103="Renuncia No Voluntaria",IF('Registro egresos I nivel'!$Q$1:$Q$103&lt;&gt;"Prensa",'Registro egresos I nivel'!$J$1:$J$103,0)))))</f>
        <v>0</v>
      </c>
      <c r="H61" s="34">
        <f t="array" ref="H61">SUM(IF('Registro egresos I nivel'!$R$1:$R$103=2,IF('Registro egresos I nivel'!$T$1:$T$103=$F61,IF('Registro egresos I nivel'!$N$1:$N$103="Renuncia Voluntaria",IF('Registro egresos I nivel'!$Q$1:$Q$103&lt;&gt;"Prensa",'Registro egresos I nivel'!$J$1:$J$103,0)))))</f>
        <v>0</v>
      </c>
      <c r="I61" s="34">
        <f t="array" ref="I61">SUM(IF('Registro egresos I nivel'!$R$1:$R$103=2,IF('Registro egresos I nivel'!$T$1:$T$103=$F61,IF('Registro egresos I nivel'!$N$1:$N$103="Término Tercer Periodo",IF('Registro egresos I nivel'!$Q$1:$Q$103&lt;&gt;"Prensa",'Registro egresos I nivel'!$J$1:$J$103,0)))))</f>
        <v>0</v>
      </c>
      <c r="J61" s="34">
        <f t="array" ref="J61">SUM(IF('Registro egresos I nivel'!$R$1:$R$103=2,IF('Registro egresos I nivel'!$T$1:$T$103=$F61,IF('Registro egresos I nivel'!$N$1:$N$103="No Renovación Primer Periodo",IF('Registro egresos I nivel'!$Q$1:$Q$103&lt;&gt;"Prensa",'Registro egresos I nivel'!$J$1:$J$103,0)))))</f>
        <v>2</v>
      </c>
      <c r="K61" s="34">
        <f t="array" ref="K61">SUM(IF('Registro egresos I nivel'!$R$1:$R$103=2,IF('Registro egresos I nivel'!$T$1:$T$103=$F61,IF('Registro egresos I nivel'!$N$1:$N$103="No Renovación Segundo Periodo",IF('Registro egresos I nivel'!$Q$1:$Q$103&lt;&gt;"Prensa",'Registro egresos I nivel'!$J$1:$J$103,0)))))</f>
        <v>0</v>
      </c>
      <c r="L61" s="95">
        <f t="shared" si="0"/>
        <v>2</v>
      </c>
      <c r="M61" s="95">
        <f t="shared" ref="M61:Q61" si="67">M60+G61</f>
        <v>68</v>
      </c>
      <c r="N61" s="95">
        <f t="shared" si="67"/>
        <v>12</v>
      </c>
      <c r="O61" s="95">
        <f t="shared" si="67"/>
        <v>1</v>
      </c>
      <c r="P61" s="95">
        <f t="shared" si="67"/>
        <v>7</v>
      </c>
      <c r="Q61" s="95">
        <f t="shared" si="67"/>
        <v>0</v>
      </c>
      <c r="R61" s="314">
        <f t="shared" si="2"/>
        <v>88</v>
      </c>
      <c r="S61" s="98"/>
      <c r="T61" s="98"/>
      <c r="U61" s="98"/>
      <c r="V61" s="98"/>
      <c r="W61" s="98"/>
      <c r="X61" s="315"/>
    </row>
    <row r="62" spans="1:24">
      <c r="A62" s="34" t="s">
        <v>4670</v>
      </c>
      <c r="B62" s="34" t="s">
        <v>649</v>
      </c>
      <c r="C62" s="34">
        <v>2023</v>
      </c>
      <c r="D62" s="34">
        <v>2</v>
      </c>
      <c r="E62" s="34"/>
      <c r="F62" s="34">
        <v>61</v>
      </c>
      <c r="G62" s="34">
        <f t="array" ref="G62">SUM(IF('Registro egresos I nivel'!$R$1:$R$103=2,IF('Registro egresos I nivel'!$T$1:$T$103=$F62,IF('Registro egresos I nivel'!$N$1:$N$103="Renuncia No Voluntaria",IF('Registro egresos I nivel'!$Q$1:$Q$103&lt;&gt;"Prensa",'Registro egresos I nivel'!$J$1:$J$103,0)))))</f>
        <v>0</v>
      </c>
      <c r="H62" s="34">
        <f t="array" ref="H62">SUM(IF('Registro egresos I nivel'!$R$1:$R$103=2,IF('Registro egresos I nivel'!$T$1:$T$103=$F62,IF('Registro egresos I nivel'!$N$1:$N$103="Renuncia Voluntaria",IF('Registro egresos I nivel'!$Q$1:$Q$103&lt;&gt;"Prensa",'Registro egresos I nivel'!$J$1:$J$103,0)))))</f>
        <v>0</v>
      </c>
      <c r="I62" s="34">
        <f t="array" ref="I62">SUM(IF('Registro egresos I nivel'!$R$1:$R$103=2,IF('Registro egresos I nivel'!$T$1:$T$103=$F62,IF('Registro egresos I nivel'!$N$1:$N$103="Término Tercer Periodo",IF('Registro egresos I nivel'!$Q$1:$Q$103&lt;&gt;"Prensa",'Registro egresos I nivel'!$J$1:$J$103,0)))))</f>
        <v>0</v>
      </c>
      <c r="J62" s="34">
        <f t="array" ref="J62">SUM(IF('Registro egresos I nivel'!$R$1:$R$103=2,IF('Registro egresos I nivel'!$T$1:$T$103=$F62,IF('Registro egresos I nivel'!$N$1:$N$103="No Renovación Primer Periodo",IF('Registro egresos I nivel'!$Q$1:$Q$103&lt;&gt;"Prensa",'Registro egresos I nivel'!$J$1:$J$103,0)))))</f>
        <v>0</v>
      </c>
      <c r="K62" s="34">
        <f t="array" ref="K62">SUM(IF('Registro egresos I nivel'!$R$1:$R$103=2,IF('Registro egresos I nivel'!$T$1:$T$103=$F62,IF('Registro egresos I nivel'!$N$1:$N$103="No Renovación Segundo Periodo",IF('Registro egresos I nivel'!$Q$1:$Q$103&lt;&gt;"Prensa",'Registro egresos I nivel'!$J$1:$J$103,0)))))</f>
        <v>0</v>
      </c>
      <c r="L62" s="95">
        <f t="shared" si="0"/>
        <v>0</v>
      </c>
      <c r="M62" s="95">
        <f t="shared" ref="M62:Q62" si="68">M61+G62</f>
        <v>68</v>
      </c>
      <c r="N62" s="95">
        <f t="shared" si="68"/>
        <v>12</v>
      </c>
      <c r="O62" s="95">
        <f t="shared" si="68"/>
        <v>1</v>
      </c>
      <c r="P62" s="95">
        <f t="shared" si="68"/>
        <v>7</v>
      </c>
      <c r="Q62" s="95">
        <f t="shared" si="68"/>
        <v>0</v>
      </c>
      <c r="R62" s="314">
        <f t="shared" si="2"/>
        <v>88</v>
      </c>
      <c r="S62" s="98"/>
      <c r="T62" s="98"/>
      <c r="U62" s="98"/>
      <c r="V62" s="98"/>
      <c r="W62" s="98"/>
      <c r="X62" s="315"/>
    </row>
    <row r="63" spans="1:24">
      <c r="A63" s="34" t="s">
        <v>4670</v>
      </c>
      <c r="B63" s="34" t="s">
        <v>649</v>
      </c>
      <c r="C63" s="34">
        <v>2023</v>
      </c>
      <c r="D63" s="34">
        <v>2</v>
      </c>
      <c r="E63" s="34"/>
      <c r="F63" s="34">
        <v>62</v>
      </c>
      <c r="G63" s="34">
        <f t="array" ref="G63">SUM(IF('Registro egresos I nivel'!$R$1:$R$103=2,IF('Registro egresos I nivel'!$T$1:$T$103=$F63,IF('Registro egresos I nivel'!$N$1:$N$103="Renuncia No Voluntaria",IF('Registro egresos I nivel'!$Q$1:$Q$103&lt;&gt;"Prensa",'Registro egresos I nivel'!$J$1:$J$103,0)))))</f>
        <v>0</v>
      </c>
      <c r="H63" s="34">
        <f t="array" ref="H63">SUM(IF('Registro egresos I nivel'!$R$1:$R$103=2,IF('Registro egresos I nivel'!$T$1:$T$103=$F63,IF('Registro egresos I nivel'!$N$1:$N$103="Renuncia Voluntaria",IF('Registro egresos I nivel'!$Q$1:$Q$103&lt;&gt;"Prensa",'Registro egresos I nivel'!$J$1:$J$103,0)))))</f>
        <v>0</v>
      </c>
      <c r="I63" s="34">
        <f t="array" ref="I63">SUM(IF('Registro egresos I nivel'!$R$1:$R$103=2,IF('Registro egresos I nivel'!$T$1:$T$103=$F63,IF('Registro egresos I nivel'!$N$1:$N$103="Término Tercer Periodo",IF('Registro egresos I nivel'!$Q$1:$Q$103&lt;&gt;"Prensa",'Registro egresos I nivel'!$J$1:$J$103,0)))))</f>
        <v>0</v>
      </c>
      <c r="J63" s="34">
        <f t="array" ref="J63">SUM(IF('Registro egresos I nivel'!$R$1:$R$103=2,IF('Registro egresos I nivel'!$T$1:$T$103=$F63,IF('Registro egresos I nivel'!$N$1:$N$103="No Renovación Primer Periodo",IF('Registro egresos I nivel'!$Q$1:$Q$103&lt;&gt;"Prensa",'Registro egresos I nivel'!$J$1:$J$103,0)))))</f>
        <v>0</v>
      </c>
      <c r="K63" s="34">
        <f t="array" ref="K63">SUM(IF('Registro egresos I nivel'!$R$1:$R$103=2,IF('Registro egresos I nivel'!$T$1:$T$103=$F63,IF('Registro egresos I nivel'!$N$1:$N$103="No Renovación Segundo Periodo",IF('Registro egresos I nivel'!$Q$1:$Q$103&lt;&gt;"Prensa",'Registro egresos I nivel'!$J$1:$J$103,0)))))</f>
        <v>0</v>
      </c>
      <c r="L63" s="95">
        <f t="shared" si="0"/>
        <v>0</v>
      </c>
      <c r="M63" s="95">
        <f t="shared" ref="M63:Q63" si="69">M62+G63</f>
        <v>68</v>
      </c>
      <c r="N63" s="95">
        <f t="shared" si="69"/>
        <v>12</v>
      </c>
      <c r="O63" s="95">
        <f t="shared" si="69"/>
        <v>1</v>
      </c>
      <c r="P63" s="95">
        <f t="shared" si="69"/>
        <v>7</v>
      </c>
      <c r="Q63" s="95">
        <f t="shared" si="69"/>
        <v>0</v>
      </c>
      <c r="R63" s="314">
        <f t="shared" si="2"/>
        <v>88</v>
      </c>
      <c r="S63" s="98"/>
      <c r="T63" s="98"/>
      <c r="U63" s="98"/>
      <c r="V63" s="98"/>
      <c r="W63" s="98"/>
      <c r="X63" s="315"/>
    </row>
    <row r="64" spans="1:24">
      <c r="A64" s="34" t="s">
        <v>4670</v>
      </c>
      <c r="B64" s="34" t="s">
        <v>649</v>
      </c>
      <c r="C64" s="34">
        <v>2023</v>
      </c>
      <c r="D64" s="34">
        <v>2</v>
      </c>
      <c r="E64" s="34"/>
      <c r="F64" s="34">
        <v>63</v>
      </c>
      <c r="G64" s="34">
        <f t="array" ref="G64">SUM(IF('Registro egresos I nivel'!$R$1:$R$103=2,IF('Registro egresos I nivel'!$T$1:$T$103=$F64,IF('Registro egresos I nivel'!$N$1:$N$103="Renuncia No Voluntaria",IF('Registro egresos I nivel'!$Q$1:$Q$103&lt;&gt;"Prensa",'Registro egresos I nivel'!$J$1:$J$103,0)))))</f>
        <v>0</v>
      </c>
      <c r="H64" s="34">
        <f t="array" ref="H64">SUM(IF('Registro egresos I nivel'!$R$1:$R$103=2,IF('Registro egresos I nivel'!$T$1:$T$103=$F64,IF('Registro egresos I nivel'!$N$1:$N$103="Renuncia Voluntaria",IF('Registro egresos I nivel'!$Q$1:$Q$103&lt;&gt;"Prensa",'Registro egresos I nivel'!$J$1:$J$103,0)))))</f>
        <v>0</v>
      </c>
      <c r="I64" s="34">
        <f t="array" ref="I64">SUM(IF('Registro egresos I nivel'!$R$1:$R$103=2,IF('Registro egresos I nivel'!$T$1:$T$103=$F64,IF('Registro egresos I nivel'!$N$1:$N$103="Término Tercer Periodo",IF('Registro egresos I nivel'!$Q$1:$Q$103&lt;&gt;"Prensa",'Registro egresos I nivel'!$J$1:$J$103,0)))))</f>
        <v>0</v>
      </c>
      <c r="J64" s="34">
        <f t="array" ref="J64">SUM(IF('Registro egresos I nivel'!$R$1:$R$103=2,IF('Registro egresos I nivel'!$T$1:$T$103=$F64,IF('Registro egresos I nivel'!$N$1:$N$103="No Renovación Primer Periodo",IF('Registro egresos I nivel'!$Q$1:$Q$103&lt;&gt;"Prensa",'Registro egresos I nivel'!$J$1:$J$103,0)))))</f>
        <v>0</v>
      </c>
      <c r="K64" s="34">
        <f t="array" ref="K64">SUM(IF('Registro egresos I nivel'!$R$1:$R$103=2,IF('Registro egresos I nivel'!$T$1:$T$103=$F64,IF('Registro egresos I nivel'!$N$1:$N$103="No Renovación Segundo Periodo",IF('Registro egresos I nivel'!$Q$1:$Q$103&lt;&gt;"Prensa",'Registro egresos I nivel'!$J$1:$J$103,0)))))</f>
        <v>0</v>
      </c>
      <c r="L64" s="95">
        <f t="shared" si="0"/>
        <v>0</v>
      </c>
      <c r="M64" s="95">
        <f t="shared" ref="M64:Q64" si="70">M63+G64</f>
        <v>68</v>
      </c>
      <c r="N64" s="95">
        <f t="shared" si="70"/>
        <v>12</v>
      </c>
      <c r="O64" s="95">
        <f t="shared" si="70"/>
        <v>1</v>
      </c>
      <c r="P64" s="95">
        <f t="shared" si="70"/>
        <v>7</v>
      </c>
      <c r="Q64" s="95">
        <f t="shared" si="70"/>
        <v>0</v>
      </c>
      <c r="R64" s="314">
        <f t="shared" si="2"/>
        <v>88</v>
      </c>
      <c r="S64" s="98"/>
      <c r="T64" s="98"/>
      <c r="U64" s="98"/>
      <c r="V64" s="98"/>
      <c r="W64" s="98"/>
      <c r="X64" s="315"/>
    </row>
    <row r="65" spans="1:24">
      <c r="A65" s="34" t="s">
        <v>4670</v>
      </c>
      <c r="B65" s="34" t="s">
        <v>649</v>
      </c>
      <c r="C65" s="34">
        <v>2023</v>
      </c>
      <c r="D65" s="34">
        <v>2</v>
      </c>
      <c r="E65" s="34"/>
      <c r="F65" s="34">
        <v>64</v>
      </c>
      <c r="G65" s="34">
        <f t="array" ref="G65">SUM(IF('Registro egresos I nivel'!$R$1:$R$103=2,IF('Registro egresos I nivel'!$T$1:$T$103=$F65,IF('Registro egresos I nivel'!$N$1:$N$103="Renuncia No Voluntaria",IF('Registro egresos I nivel'!$Q$1:$Q$103&lt;&gt;"Prensa",'Registro egresos I nivel'!$J$1:$J$103,0)))))</f>
        <v>0</v>
      </c>
      <c r="H65" s="34">
        <f t="array" ref="H65">SUM(IF('Registro egresos I nivel'!$R$1:$R$103=2,IF('Registro egresos I nivel'!$T$1:$T$103=$F65,IF('Registro egresos I nivel'!$N$1:$N$103="Renuncia Voluntaria",IF('Registro egresos I nivel'!$Q$1:$Q$103&lt;&gt;"Prensa",'Registro egresos I nivel'!$J$1:$J$103,0)))))</f>
        <v>0</v>
      </c>
      <c r="I65" s="34">
        <f t="array" ref="I65">SUM(IF('Registro egresos I nivel'!$R$1:$R$103=2,IF('Registro egresos I nivel'!$T$1:$T$103=$F65,IF('Registro egresos I nivel'!$N$1:$N$103="Término Tercer Periodo",IF('Registro egresos I nivel'!$Q$1:$Q$103&lt;&gt;"Prensa",'Registro egresos I nivel'!$J$1:$J$103,0)))))</f>
        <v>0</v>
      </c>
      <c r="J65" s="34">
        <f t="array" ref="J65">SUM(IF('Registro egresos I nivel'!$R$1:$R$103=2,IF('Registro egresos I nivel'!$T$1:$T$103=$F65,IF('Registro egresos I nivel'!$N$1:$N$103="No Renovación Primer Periodo",IF('Registro egresos I nivel'!$Q$1:$Q$103&lt;&gt;"Prensa",'Registro egresos I nivel'!$J$1:$J$103,0)))))</f>
        <v>0</v>
      </c>
      <c r="K65" s="34">
        <f t="array" ref="K65">SUM(IF('Registro egresos I nivel'!$R$1:$R$103=2,IF('Registro egresos I nivel'!$T$1:$T$103=$F65,IF('Registro egresos I nivel'!$N$1:$N$103="No Renovación Segundo Periodo",IF('Registro egresos I nivel'!$Q$1:$Q$103&lt;&gt;"Prensa",'Registro egresos I nivel'!$J$1:$J$103,0)))))</f>
        <v>0</v>
      </c>
      <c r="L65" s="95">
        <f t="shared" si="0"/>
        <v>0</v>
      </c>
      <c r="M65" s="95">
        <f t="shared" ref="M65:Q65" si="71">M64+G65</f>
        <v>68</v>
      </c>
      <c r="N65" s="95">
        <f t="shared" si="71"/>
        <v>12</v>
      </c>
      <c r="O65" s="95">
        <f t="shared" si="71"/>
        <v>1</v>
      </c>
      <c r="P65" s="95">
        <f t="shared" si="71"/>
        <v>7</v>
      </c>
      <c r="Q65" s="95">
        <f t="shared" si="71"/>
        <v>0</v>
      </c>
      <c r="R65" s="314">
        <f t="shared" si="2"/>
        <v>88</v>
      </c>
      <c r="S65" s="98"/>
      <c r="T65" s="98"/>
      <c r="U65" s="98"/>
      <c r="V65" s="98"/>
      <c r="W65" s="98"/>
      <c r="X65" s="315"/>
    </row>
    <row r="66" spans="1:24">
      <c r="A66" s="34" t="s">
        <v>4670</v>
      </c>
      <c r="B66" s="34" t="s">
        <v>649</v>
      </c>
      <c r="C66" s="34">
        <v>2023</v>
      </c>
      <c r="D66" s="34">
        <v>2</v>
      </c>
      <c r="E66" s="34"/>
      <c r="F66" s="34">
        <v>65</v>
      </c>
      <c r="G66" s="34">
        <f t="array" ref="G66">SUM(IF('Registro egresos I nivel'!$R$1:$R$103=2,IF('Registro egresos I nivel'!$T$1:$T$103=$F66,IF('Registro egresos I nivel'!$N$1:$N$103="Renuncia No Voluntaria",IF('Registro egresos I nivel'!$Q$1:$Q$103&lt;&gt;"Prensa",'Registro egresos I nivel'!$J$1:$J$103,0)))))</f>
        <v>0</v>
      </c>
      <c r="H66" s="34">
        <f t="array" ref="H66">SUM(IF('Registro egresos I nivel'!$R$1:$R$103=2,IF('Registro egresos I nivel'!$T$1:$T$103=$F66,IF('Registro egresos I nivel'!$N$1:$N$103="Renuncia Voluntaria",IF('Registro egresos I nivel'!$Q$1:$Q$103&lt;&gt;"Prensa",'Registro egresos I nivel'!$J$1:$J$103,0)))))</f>
        <v>0</v>
      </c>
      <c r="I66" s="34">
        <f t="array" ref="I66">SUM(IF('Registro egresos I nivel'!$R$1:$R$103=2,IF('Registro egresos I nivel'!$T$1:$T$103=$F66,IF('Registro egresos I nivel'!$N$1:$N$103="Término Tercer Periodo",IF('Registro egresos I nivel'!$Q$1:$Q$103&lt;&gt;"Prensa",'Registro egresos I nivel'!$J$1:$J$103,0)))))</f>
        <v>0</v>
      </c>
      <c r="J66" s="34">
        <f t="array" ref="J66">SUM(IF('Registro egresos I nivel'!$R$1:$R$103=2,IF('Registro egresos I nivel'!$T$1:$T$103=$F66,IF('Registro egresos I nivel'!$N$1:$N$103="No Renovación Primer Periodo",IF('Registro egresos I nivel'!$Q$1:$Q$103&lt;&gt;"Prensa",'Registro egresos I nivel'!$J$1:$J$103,0)))))</f>
        <v>0</v>
      </c>
      <c r="K66" s="34">
        <f t="array" ref="K66">SUM(IF('Registro egresos I nivel'!$R$1:$R$103=2,IF('Registro egresos I nivel'!$T$1:$T$103=$F66,IF('Registro egresos I nivel'!$N$1:$N$103="No Renovación Segundo Periodo",IF('Registro egresos I nivel'!$Q$1:$Q$103&lt;&gt;"Prensa",'Registro egresos I nivel'!$J$1:$J$103,0)))))</f>
        <v>0</v>
      </c>
      <c r="L66" s="95">
        <f t="shared" si="0"/>
        <v>0</v>
      </c>
      <c r="M66" s="95">
        <f t="shared" ref="M66:Q66" si="72">M65+G66</f>
        <v>68</v>
      </c>
      <c r="N66" s="95">
        <f t="shared" si="72"/>
        <v>12</v>
      </c>
      <c r="O66" s="95">
        <f t="shared" si="72"/>
        <v>1</v>
      </c>
      <c r="P66" s="95">
        <f t="shared" si="72"/>
        <v>7</v>
      </c>
      <c r="Q66" s="95">
        <f t="shared" si="72"/>
        <v>0</v>
      </c>
      <c r="R66" s="314">
        <f t="shared" si="2"/>
        <v>88</v>
      </c>
      <c r="S66" s="98"/>
      <c r="T66" s="98"/>
      <c r="U66" s="98"/>
      <c r="V66" s="98"/>
      <c r="W66" s="98"/>
      <c r="X66" s="315"/>
    </row>
    <row r="67" spans="1:24">
      <c r="A67" s="34" t="s">
        <v>4670</v>
      </c>
      <c r="B67" s="34" t="s">
        <v>649</v>
      </c>
      <c r="C67" s="34">
        <v>2023</v>
      </c>
      <c r="D67" s="34">
        <v>2</v>
      </c>
      <c r="E67" s="34"/>
      <c r="F67" s="34">
        <v>66</v>
      </c>
      <c r="G67" s="34">
        <f t="array" ref="G67">SUM(IF('Registro egresos I nivel'!$R$1:$R$103=2,IF('Registro egresos I nivel'!$T$1:$T$103=$F67,IF('Registro egresos I nivel'!$N$1:$N$103="Renuncia No Voluntaria",IF('Registro egresos I nivel'!$Q$1:$Q$103&lt;&gt;"Prensa",'Registro egresos I nivel'!$J$1:$J$103,0)))))</f>
        <v>0</v>
      </c>
      <c r="H67" s="34">
        <f t="array" ref="H67">SUM(IF('Registro egresos I nivel'!$R$1:$R$103=2,IF('Registro egresos I nivel'!$T$1:$T$103=$F67,IF('Registro egresos I nivel'!$N$1:$N$103="Renuncia Voluntaria",IF('Registro egresos I nivel'!$Q$1:$Q$103&lt;&gt;"Prensa",'Registro egresos I nivel'!$J$1:$J$103,0)))))</f>
        <v>0</v>
      </c>
      <c r="I67" s="34">
        <f t="array" ref="I67">SUM(IF('Registro egresos I nivel'!$R$1:$R$103=2,IF('Registro egresos I nivel'!$T$1:$T$103=$F67,IF('Registro egresos I nivel'!$N$1:$N$103="Término Tercer Periodo",IF('Registro egresos I nivel'!$Q$1:$Q$103&lt;&gt;"Prensa",'Registro egresos I nivel'!$J$1:$J$103,0)))))</f>
        <v>0</v>
      </c>
      <c r="J67" s="34">
        <f t="array" ref="J67">SUM(IF('Registro egresos I nivel'!$R$1:$R$103=2,IF('Registro egresos I nivel'!$T$1:$T$103=$F67,IF('Registro egresos I nivel'!$N$1:$N$103="No Renovación Primer Periodo",IF('Registro egresos I nivel'!$Q$1:$Q$103&lt;&gt;"Prensa",'Registro egresos I nivel'!$J$1:$J$103,0)))))</f>
        <v>0</v>
      </c>
      <c r="K67" s="34">
        <f t="array" ref="K67">SUM(IF('Registro egresos I nivel'!$R$1:$R$103=2,IF('Registro egresos I nivel'!$T$1:$T$103=$F67,IF('Registro egresos I nivel'!$N$1:$N$103="No Renovación Segundo Periodo",IF('Registro egresos I nivel'!$Q$1:$Q$103&lt;&gt;"Prensa",'Registro egresos I nivel'!$J$1:$J$103,0)))))</f>
        <v>0</v>
      </c>
      <c r="L67" s="95">
        <f t="shared" si="0"/>
        <v>0</v>
      </c>
      <c r="M67" s="95">
        <f t="shared" ref="M67:Q67" si="73">M66+G67</f>
        <v>68</v>
      </c>
      <c r="N67" s="95">
        <f t="shared" si="73"/>
        <v>12</v>
      </c>
      <c r="O67" s="95">
        <f t="shared" si="73"/>
        <v>1</v>
      </c>
      <c r="P67" s="95">
        <f t="shared" si="73"/>
        <v>7</v>
      </c>
      <c r="Q67" s="95">
        <f t="shared" si="73"/>
        <v>0</v>
      </c>
      <c r="R67" s="314">
        <f t="shared" si="2"/>
        <v>88</v>
      </c>
      <c r="S67" s="98"/>
      <c r="T67" s="98"/>
      <c r="U67" s="98"/>
      <c r="V67" s="98"/>
      <c r="W67" s="98"/>
      <c r="X67" s="315"/>
    </row>
    <row r="68" spans="1:24">
      <c r="A68" s="34" t="s">
        <v>4670</v>
      </c>
      <c r="B68" s="34" t="s">
        <v>649</v>
      </c>
      <c r="C68" s="34">
        <v>2023</v>
      </c>
      <c r="D68" s="34">
        <v>2</v>
      </c>
      <c r="E68" s="34"/>
      <c r="F68" s="34">
        <v>67</v>
      </c>
      <c r="G68" s="34">
        <f t="array" ref="G68">SUM(IF('Registro egresos I nivel'!$R$1:$R$103=2,IF('Registro egresos I nivel'!$T$1:$T$103=$F68,IF('Registro egresos I nivel'!$N$1:$N$103="Renuncia No Voluntaria",IF('Registro egresos I nivel'!$Q$1:$Q$103&lt;&gt;"Prensa",'Registro egresos I nivel'!$J$1:$J$103,0)))))</f>
        <v>0</v>
      </c>
      <c r="H68" s="34">
        <f t="array" ref="H68">SUM(IF('Registro egresos I nivel'!$R$1:$R$103=2,IF('Registro egresos I nivel'!$T$1:$T$103=$F68,IF('Registro egresos I nivel'!$N$1:$N$103="Renuncia Voluntaria",IF('Registro egresos I nivel'!$Q$1:$Q$103&lt;&gt;"Prensa",'Registro egresos I nivel'!$J$1:$J$103,0)))))</f>
        <v>0</v>
      </c>
      <c r="I68" s="34">
        <f t="array" ref="I68">SUM(IF('Registro egresos I nivel'!$R$1:$R$103=2,IF('Registro egresos I nivel'!$T$1:$T$103=$F68,IF('Registro egresos I nivel'!$N$1:$N$103="Término Tercer Periodo",IF('Registro egresos I nivel'!$Q$1:$Q$103&lt;&gt;"Prensa",'Registro egresos I nivel'!$J$1:$J$103,0)))))</f>
        <v>0</v>
      </c>
      <c r="J68" s="34">
        <f t="array" ref="J68">SUM(IF('Registro egresos I nivel'!$R$1:$R$103=2,IF('Registro egresos I nivel'!$T$1:$T$103=$F68,IF('Registro egresos I nivel'!$N$1:$N$103="No Renovación Primer Periodo",IF('Registro egresos I nivel'!$Q$1:$Q$103&lt;&gt;"Prensa",'Registro egresos I nivel'!$J$1:$J$103,0)))))</f>
        <v>0</v>
      </c>
      <c r="K68" s="34">
        <f t="array" ref="K68">SUM(IF('Registro egresos I nivel'!$R$1:$R$103=2,IF('Registro egresos I nivel'!$T$1:$T$103=$F68,IF('Registro egresos I nivel'!$N$1:$N$103="No Renovación Segundo Periodo",IF('Registro egresos I nivel'!$Q$1:$Q$103&lt;&gt;"Prensa",'Registro egresos I nivel'!$J$1:$J$103,0)))))</f>
        <v>0</v>
      </c>
      <c r="L68" s="95">
        <f t="shared" si="0"/>
        <v>0</v>
      </c>
      <c r="M68" s="95">
        <f t="shared" ref="M68:Q68" si="74">M67+G68</f>
        <v>68</v>
      </c>
      <c r="N68" s="95">
        <f t="shared" si="74"/>
        <v>12</v>
      </c>
      <c r="O68" s="95">
        <f t="shared" si="74"/>
        <v>1</v>
      </c>
      <c r="P68" s="95">
        <f t="shared" si="74"/>
        <v>7</v>
      </c>
      <c r="Q68" s="95">
        <f t="shared" si="74"/>
        <v>0</v>
      </c>
      <c r="R68" s="314">
        <f t="shared" si="2"/>
        <v>88</v>
      </c>
      <c r="S68" s="98"/>
      <c r="T68" s="98"/>
      <c r="U68" s="98"/>
      <c r="V68" s="98"/>
      <c r="W68" s="98"/>
      <c r="X68" s="315"/>
    </row>
    <row r="69" spans="1:24">
      <c r="A69" s="34" t="s">
        <v>4670</v>
      </c>
      <c r="B69" s="34" t="s">
        <v>649</v>
      </c>
      <c r="C69" s="34">
        <v>2023</v>
      </c>
      <c r="D69" s="34">
        <v>2</v>
      </c>
      <c r="E69" s="34"/>
      <c r="F69" s="34">
        <v>68</v>
      </c>
      <c r="G69" s="34">
        <f t="array" ref="G69">SUM(IF('Registro egresos I nivel'!$R$1:$R$103=2,IF('Registro egresos I nivel'!$T$1:$T$103=$F69,IF('Registro egresos I nivel'!$N$1:$N$103="Renuncia No Voluntaria",IF('Registro egresos I nivel'!$Q$1:$Q$103&lt;&gt;"Prensa",'Registro egresos I nivel'!$J$1:$J$103,0)))))</f>
        <v>0</v>
      </c>
      <c r="H69" s="34">
        <f t="array" ref="H69">SUM(IF('Registro egresos I nivel'!$R$1:$R$103=2,IF('Registro egresos I nivel'!$T$1:$T$103=$F69,IF('Registro egresos I nivel'!$N$1:$N$103="Renuncia Voluntaria",IF('Registro egresos I nivel'!$Q$1:$Q$103&lt;&gt;"Prensa",'Registro egresos I nivel'!$J$1:$J$103,0)))))</f>
        <v>0</v>
      </c>
      <c r="I69" s="34">
        <f t="array" ref="I69">SUM(IF('Registro egresos I nivel'!$R$1:$R$103=2,IF('Registro egresos I nivel'!$T$1:$T$103=$F69,IF('Registro egresos I nivel'!$N$1:$N$103="Término Tercer Periodo",IF('Registro egresos I nivel'!$Q$1:$Q$103&lt;&gt;"Prensa",'Registro egresos I nivel'!$J$1:$J$103,0)))))</f>
        <v>0</v>
      </c>
      <c r="J69" s="34">
        <f t="array" ref="J69">SUM(IF('Registro egresos I nivel'!$R$1:$R$103=2,IF('Registro egresos I nivel'!$T$1:$T$103=$F69,IF('Registro egresos I nivel'!$N$1:$N$103="No Renovación Primer Periodo",IF('Registro egresos I nivel'!$Q$1:$Q$103&lt;&gt;"Prensa",'Registro egresos I nivel'!$J$1:$J$103,0)))))</f>
        <v>0</v>
      </c>
      <c r="K69" s="34">
        <f t="array" ref="K69">SUM(IF('Registro egresos I nivel'!$R$1:$R$103=2,IF('Registro egresos I nivel'!$T$1:$T$103=$F69,IF('Registro egresos I nivel'!$N$1:$N$103="No Renovación Segundo Periodo",IF('Registro egresos I nivel'!$Q$1:$Q$103&lt;&gt;"Prensa",'Registro egresos I nivel'!$J$1:$J$103,0)))))</f>
        <v>0</v>
      </c>
      <c r="L69" s="95">
        <f t="shared" si="0"/>
        <v>0</v>
      </c>
      <c r="M69" s="95">
        <f t="shared" ref="M69:Q69" si="75">M68+G69</f>
        <v>68</v>
      </c>
      <c r="N69" s="95">
        <f t="shared" si="75"/>
        <v>12</v>
      </c>
      <c r="O69" s="95">
        <f t="shared" si="75"/>
        <v>1</v>
      </c>
      <c r="P69" s="95">
        <f t="shared" si="75"/>
        <v>7</v>
      </c>
      <c r="Q69" s="95">
        <f t="shared" si="75"/>
        <v>0</v>
      </c>
      <c r="R69" s="314">
        <f t="shared" si="2"/>
        <v>88</v>
      </c>
      <c r="S69" s="98"/>
      <c r="T69" s="98"/>
      <c r="U69" s="98"/>
      <c r="V69" s="98"/>
      <c r="W69" s="98"/>
      <c r="X69" s="315"/>
    </row>
    <row r="70" spans="1:24">
      <c r="A70" s="34" t="s">
        <v>4670</v>
      </c>
      <c r="B70" s="34" t="s">
        <v>649</v>
      </c>
      <c r="C70" s="34">
        <v>2023</v>
      </c>
      <c r="D70" s="34">
        <v>2</v>
      </c>
      <c r="E70" s="34"/>
      <c r="F70" s="34">
        <v>69</v>
      </c>
      <c r="G70" s="34">
        <f t="array" ref="G70">SUM(IF('Registro egresos I nivel'!$R$1:$R$103=2,IF('Registro egresos I nivel'!$T$1:$T$103=$F70,IF('Registro egresos I nivel'!$N$1:$N$103="Renuncia No Voluntaria",IF('Registro egresos I nivel'!$Q$1:$Q$103&lt;&gt;"Prensa",'Registro egresos I nivel'!$J$1:$J$103,0)))))</f>
        <v>0</v>
      </c>
      <c r="H70" s="34">
        <f t="array" ref="H70">SUM(IF('Registro egresos I nivel'!$R$1:$R$103=2,IF('Registro egresos I nivel'!$T$1:$T$103=$F70,IF('Registro egresos I nivel'!$N$1:$N$103="Renuncia Voluntaria",IF('Registro egresos I nivel'!$Q$1:$Q$103&lt;&gt;"Prensa",'Registro egresos I nivel'!$J$1:$J$103,0)))))</f>
        <v>0</v>
      </c>
      <c r="I70" s="34">
        <f t="array" ref="I70">SUM(IF('Registro egresos I nivel'!$R$1:$R$103=2,IF('Registro egresos I nivel'!$T$1:$T$103=$F70,IF('Registro egresos I nivel'!$N$1:$N$103="Término Tercer Periodo",IF('Registro egresos I nivel'!$Q$1:$Q$103&lt;&gt;"Prensa",'Registro egresos I nivel'!$J$1:$J$103,0)))))</f>
        <v>0</v>
      </c>
      <c r="J70" s="34">
        <f t="array" ref="J70">SUM(IF('Registro egresos I nivel'!$R$1:$R$103=2,IF('Registro egresos I nivel'!$T$1:$T$103=$F70,IF('Registro egresos I nivel'!$N$1:$N$103="No Renovación Primer Periodo",IF('Registro egresos I nivel'!$Q$1:$Q$103&lt;&gt;"Prensa",'Registro egresos I nivel'!$J$1:$J$103,0)))))</f>
        <v>0</v>
      </c>
      <c r="K70" s="34">
        <f t="array" ref="K70">SUM(IF('Registro egresos I nivel'!$R$1:$R$103=2,IF('Registro egresos I nivel'!$T$1:$T$103=$F70,IF('Registro egresos I nivel'!$N$1:$N$103="No Renovación Segundo Periodo",IF('Registro egresos I nivel'!$Q$1:$Q$103&lt;&gt;"Prensa",'Registro egresos I nivel'!$J$1:$J$103,0)))))</f>
        <v>0</v>
      </c>
      <c r="L70" s="95">
        <f t="shared" si="0"/>
        <v>0</v>
      </c>
      <c r="M70" s="95">
        <f t="shared" ref="M70:Q70" si="76">M69+G70</f>
        <v>68</v>
      </c>
      <c r="N70" s="95">
        <f t="shared" si="76"/>
        <v>12</v>
      </c>
      <c r="O70" s="95">
        <f t="shared" si="76"/>
        <v>1</v>
      </c>
      <c r="P70" s="95">
        <f t="shared" si="76"/>
        <v>7</v>
      </c>
      <c r="Q70" s="95">
        <f t="shared" si="76"/>
        <v>0</v>
      </c>
      <c r="R70" s="314">
        <f t="shared" si="2"/>
        <v>88</v>
      </c>
      <c r="S70" s="98"/>
      <c r="T70" s="98"/>
      <c r="U70" s="98"/>
      <c r="V70" s="98"/>
      <c r="W70" s="98"/>
      <c r="X70" s="315"/>
    </row>
    <row r="71" spans="1:24">
      <c r="A71" s="34" t="s">
        <v>4670</v>
      </c>
      <c r="B71" s="34" t="s">
        <v>649</v>
      </c>
      <c r="C71" s="34">
        <v>2023</v>
      </c>
      <c r="D71" s="34">
        <v>2</v>
      </c>
      <c r="E71" s="34"/>
      <c r="F71" s="34">
        <v>70</v>
      </c>
      <c r="G71" s="34">
        <f t="array" ref="G71">SUM(IF('Registro egresos I nivel'!$R$1:$R$103=2,IF('Registro egresos I nivel'!$T$1:$T$103=$F71,IF('Registro egresos I nivel'!$N$1:$N$103="Renuncia No Voluntaria",IF('Registro egresos I nivel'!$Q$1:$Q$103&lt;&gt;"Prensa",'Registro egresos I nivel'!$J$1:$J$103,0)))))</f>
        <v>0</v>
      </c>
      <c r="H71" s="34">
        <f t="array" ref="H71">SUM(IF('Registro egresos I nivel'!$R$1:$R$103=2,IF('Registro egresos I nivel'!$T$1:$T$103=$F71,IF('Registro egresos I nivel'!$N$1:$N$103="Renuncia Voluntaria",IF('Registro egresos I nivel'!$Q$1:$Q$103&lt;&gt;"Prensa",'Registro egresos I nivel'!$J$1:$J$103,0)))))</f>
        <v>0</v>
      </c>
      <c r="I71" s="34">
        <f t="array" ref="I71">SUM(IF('Registro egresos I nivel'!$R$1:$R$103=2,IF('Registro egresos I nivel'!$T$1:$T$103=$F71,IF('Registro egresos I nivel'!$N$1:$N$103="Término Tercer Periodo",IF('Registro egresos I nivel'!$Q$1:$Q$103&lt;&gt;"Prensa",'Registro egresos I nivel'!$J$1:$J$103,0)))))</f>
        <v>0</v>
      </c>
      <c r="J71" s="34">
        <f t="array" ref="J71">SUM(IF('Registro egresos I nivel'!$R$1:$R$103=2,IF('Registro egresos I nivel'!$T$1:$T$103=$F71,IF('Registro egresos I nivel'!$N$1:$N$103="No Renovación Primer Periodo",IF('Registro egresos I nivel'!$Q$1:$Q$103&lt;&gt;"Prensa",'Registro egresos I nivel'!$J$1:$J$103,0)))))</f>
        <v>0</v>
      </c>
      <c r="K71" s="34">
        <f t="array" ref="K71">SUM(IF('Registro egresos I nivel'!$R$1:$R$103=2,IF('Registro egresos I nivel'!$T$1:$T$103=$F71,IF('Registro egresos I nivel'!$N$1:$N$103="No Renovación Segundo Periodo",IF('Registro egresos I nivel'!$Q$1:$Q$103&lt;&gt;"Prensa",'Registro egresos I nivel'!$J$1:$J$103,0)))))</f>
        <v>0</v>
      </c>
      <c r="L71" s="95">
        <f t="shared" si="0"/>
        <v>0</v>
      </c>
      <c r="M71" s="95">
        <f t="shared" ref="M71:Q71" si="77">M70+G71</f>
        <v>68</v>
      </c>
      <c r="N71" s="95">
        <f t="shared" si="77"/>
        <v>12</v>
      </c>
      <c r="O71" s="95">
        <f t="shared" si="77"/>
        <v>1</v>
      </c>
      <c r="P71" s="95">
        <f t="shared" si="77"/>
        <v>7</v>
      </c>
      <c r="Q71" s="95">
        <f t="shared" si="77"/>
        <v>0</v>
      </c>
      <c r="R71" s="314">
        <f t="shared" si="2"/>
        <v>88</v>
      </c>
      <c r="S71" s="98"/>
      <c r="T71" s="98"/>
      <c r="U71" s="98"/>
      <c r="V71" s="98"/>
      <c r="W71" s="98"/>
      <c r="X71" s="315"/>
    </row>
    <row r="72" spans="1:24">
      <c r="A72" s="34" t="s">
        <v>4670</v>
      </c>
      <c r="B72" s="34" t="s">
        <v>649</v>
      </c>
      <c r="C72" s="34">
        <v>2023</v>
      </c>
      <c r="D72" s="34">
        <v>2</v>
      </c>
      <c r="E72" s="34"/>
      <c r="F72" s="34">
        <v>71</v>
      </c>
      <c r="G72" s="34">
        <f t="array" ref="G72">SUM(IF('Registro egresos I nivel'!$R$1:$R$103=2,IF('Registro egresos I nivel'!$T$1:$T$103=$F72,IF('Registro egresos I nivel'!$N$1:$N$103="Renuncia No Voluntaria",IF('Registro egresos I nivel'!$Q$1:$Q$103&lt;&gt;"Prensa",'Registro egresos I nivel'!$J$1:$J$103,0)))))</f>
        <v>0</v>
      </c>
      <c r="H72" s="34">
        <f t="array" ref="H72">SUM(IF('Registro egresos I nivel'!$R$1:$R$103=2,IF('Registro egresos I nivel'!$T$1:$T$103=$F72,IF('Registro egresos I nivel'!$N$1:$N$103="Renuncia Voluntaria",IF('Registro egresos I nivel'!$Q$1:$Q$103&lt;&gt;"Prensa",'Registro egresos I nivel'!$J$1:$J$103,0)))))</f>
        <v>0</v>
      </c>
      <c r="I72" s="34">
        <f t="array" ref="I72">SUM(IF('Registro egresos I nivel'!$R$1:$R$103=2,IF('Registro egresos I nivel'!$T$1:$T$103=$F72,IF('Registro egresos I nivel'!$N$1:$N$103="Término Tercer Periodo",IF('Registro egresos I nivel'!$Q$1:$Q$103&lt;&gt;"Prensa",'Registro egresos I nivel'!$J$1:$J$103,0)))))</f>
        <v>0</v>
      </c>
      <c r="J72" s="34">
        <f t="array" ref="J72">SUM(IF('Registro egresos I nivel'!$R$1:$R$103=2,IF('Registro egresos I nivel'!$T$1:$T$103=$F72,IF('Registro egresos I nivel'!$N$1:$N$103="No Renovación Primer Periodo",IF('Registro egresos I nivel'!$Q$1:$Q$103&lt;&gt;"Prensa",'Registro egresos I nivel'!$J$1:$J$103,0)))))</f>
        <v>0</v>
      </c>
      <c r="K72" s="34">
        <f t="array" ref="K72">SUM(IF('Registro egresos I nivel'!$R$1:$R$103=2,IF('Registro egresos I nivel'!$T$1:$T$103=$F72,IF('Registro egresos I nivel'!$N$1:$N$103="No Renovación Segundo Periodo",IF('Registro egresos I nivel'!$Q$1:$Q$103&lt;&gt;"Prensa",'Registro egresos I nivel'!$J$1:$J$103,0)))))</f>
        <v>0</v>
      </c>
      <c r="L72" s="95">
        <f t="shared" si="0"/>
        <v>0</v>
      </c>
      <c r="M72" s="95">
        <f t="shared" ref="M72:Q72" si="78">M71+G72</f>
        <v>68</v>
      </c>
      <c r="N72" s="95">
        <f t="shared" si="78"/>
        <v>12</v>
      </c>
      <c r="O72" s="95">
        <f t="shared" si="78"/>
        <v>1</v>
      </c>
      <c r="P72" s="95">
        <f t="shared" si="78"/>
        <v>7</v>
      </c>
      <c r="Q72" s="95">
        <f t="shared" si="78"/>
        <v>0</v>
      </c>
      <c r="R72" s="314">
        <f t="shared" si="2"/>
        <v>88</v>
      </c>
      <c r="S72" s="98"/>
      <c r="T72" s="98"/>
      <c r="U72" s="98"/>
      <c r="V72" s="98"/>
      <c r="W72" s="98"/>
      <c r="X72" s="315"/>
    </row>
    <row r="73" spans="1:24">
      <c r="A73" s="34" t="s">
        <v>4670</v>
      </c>
      <c r="B73" s="34" t="s">
        <v>649</v>
      </c>
      <c r="C73" s="34">
        <v>2023</v>
      </c>
      <c r="D73" s="34">
        <v>2</v>
      </c>
      <c r="E73" s="34"/>
      <c r="F73" s="34">
        <v>72</v>
      </c>
      <c r="G73" s="34">
        <f t="array" ref="G73">SUM(IF('Registro egresos I nivel'!$R$1:$R$103=2,IF('Registro egresos I nivel'!$T$1:$T$103=$F73,IF('Registro egresos I nivel'!$N$1:$N$103="Renuncia No Voluntaria",IF('Registro egresos I nivel'!$Q$1:$Q$103&lt;&gt;"Prensa",'Registro egresos I nivel'!$J$1:$J$103,0)))))</f>
        <v>0</v>
      </c>
      <c r="H73" s="34">
        <f t="array" ref="H73">SUM(IF('Registro egresos I nivel'!$R$1:$R$103=2,IF('Registro egresos I nivel'!$T$1:$T$103=$F73,IF('Registro egresos I nivel'!$N$1:$N$103="Renuncia Voluntaria",IF('Registro egresos I nivel'!$Q$1:$Q$103&lt;&gt;"Prensa",'Registro egresos I nivel'!$J$1:$J$103,0)))))</f>
        <v>0</v>
      </c>
      <c r="I73" s="34">
        <f t="array" ref="I73">SUM(IF('Registro egresos I nivel'!$R$1:$R$103=2,IF('Registro egresos I nivel'!$T$1:$T$103=$F73,IF('Registro egresos I nivel'!$N$1:$N$103="Término Tercer Periodo",IF('Registro egresos I nivel'!$Q$1:$Q$103&lt;&gt;"Prensa",'Registro egresos I nivel'!$J$1:$J$103,0)))))</f>
        <v>0</v>
      </c>
      <c r="J73" s="34">
        <f t="array" ref="J73">SUM(IF('Registro egresos I nivel'!$R$1:$R$103=2,IF('Registro egresos I nivel'!$T$1:$T$103=$F73,IF('Registro egresos I nivel'!$N$1:$N$103="No Renovación Primer Periodo",IF('Registro egresos I nivel'!$Q$1:$Q$103&lt;&gt;"Prensa",'Registro egresos I nivel'!$J$1:$J$103,0)))))</f>
        <v>0</v>
      </c>
      <c r="K73" s="34">
        <f t="array" ref="K73">SUM(IF('Registro egresos I nivel'!$R$1:$R$103=2,IF('Registro egresos I nivel'!$T$1:$T$103=$F73,IF('Registro egresos I nivel'!$N$1:$N$103="No Renovación Segundo Periodo",IF('Registro egresos I nivel'!$Q$1:$Q$103&lt;&gt;"Prensa",'Registro egresos I nivel'!$J$1:$J$103,0)))))</f>
        <v>0</v>
      </c>
      <c r="L73" s="95">
        <f t="shared" si="0"/>
        <v>0</v>
      </c>
      <c r="M73" s="95">
        <f t="shared" ref="M73:Q73" si="79">M72+G73</f>
        <v>68</v>
      </c>
      <c r="N73" s="95">
        <f t="shared" si="79"/>
        <v>12</v>
      </c>
      <c r="O73" s="95">
        <f t="shared" si="79"/>
        <v>1</v>
      </c>
      <c r="P73" s="95">
        <f t="shared" si="79"/>
        <v>7</v>
      </c>
      <c r="Q73" s="95">
        <f t="shared" si="79"/>
        <v>0</v>
      </c>
      <c r="R73" s="314">
        <f t="shared" si="2"/>
        <v>88</v>
      </c>
      <c r="S73" s="98"/>
      <c r="T73" s="98"/>
      <c r="U73" s="98"/>
      <c r="V73" s="98"/>
      <c r="W73" s="98"/>
      <c r="X73" s="315"/>
    </row>
    <row r="74" spans="1:24">
      <c r="A74" s="34" t="s">
        <v>4670</v>
      </c>
      <c r="B74" s="34" t="s">
        <v>649</v>
      </c>
      <c r="C74" s="34">
        <v>2023</v>
      </c>
      <c r="D74" s="34">
        <v>2</v>
      </c>
      <c r="E74" s="34"/>
      <c r="F74" s="34">
        <v>73</v>
      </c>
      <c r="G74" s="34">
        <f t="array" ref="G74">SUM(IF('Registro egresos I nivel'!$R$1:$R$103=2,IF('Registro egresos I nivel'!$T$1:$T$103=$F74,IF('Registro egresos I nivel'!$N$1:$N$103="Renuncia No Voluntaria",IF('Registro egresos I nivel'!$Q$1:$Q$103&lt;&gt;"Prensa",'Registro egresos I nivel'!$J$1:$J$103,0)))))</f>
        <v>0</v>
      </c>
      <c r="H74" s="34">
        <f t="array" ref="H74">SUM(IF('Registro egresos I nivel'!$R$1:$R$103=2,IF('Registro egresos I nivel'!$T$1:$T$103=$F74,IF('Registro egresos I nivel'!$N$1:$N$103="Renuncia Voluntaria",IF('Registro egresos I nivel'!$Q$1:$Q$103&lt;&gt;"Prensa",'Registro egresos I nivel'!$J$1:$J$103,0)))))</f>
        <v>0</v>
      </c>
      <c r="I74" s="34">
        <f t="array" ref="I74">SUM(IF('Registro egresos I nivel'!$R$1:$R$103=2,IF('Registro egresos I nivel'!$T$1:$T$103=$F74,IF('Registro egresos I nivel'!$N$1:$N$103="Término Tercer Periodo",IF('Registro egresos I nivel'!$Q$1:$Q$103&lt;&gt;"Prensa",'Registro egresos I nivel'!$J$1:$J$103,0)))))</f>
        <v>0</v>
      </c>
      <c r="J74" s="34">
        <f t="array" ref="J74">SUM(IF('Registro egresos I nivel'!$R$1:$R$103=2,IF('Registro egresos I nivel'!$T$1:$T$103=$F74,IF('Registro egresos I nivel'!$N$1:$N$103="No Renovación Primer Periodo",IF('Registro egresos I nivel'!$Q$1:$Q$103&lt;&gt;"Prensa",'Registro egresos I nivel'!$J$1:$J$103,0)))))</f>
        <v>0</v>
      </c>
      <c r="K74" s="34">
        <f t="array" ref="K74">SUM(IF('Registro egresos I nivel'!$R$1:$R$103=2,IF('Registro egresos I nivel'!$T$1:$T$103=$F74,IF('Registro egresos I nivel'!$N$1:$N$103="No Renovación Segundo Periodo",IF('Registro egresos I nivel'!$Q$1:$Q$103&lt;&gt;"Prensa",'Registro egresos I nivel'!$J$1:$J$103,0)))))</f>
        <v>0</v>
      </c>
      <c r="L74" s="95">
        <f t="shared" si="0"/>
        <v>0</v>
      </c>
      <c r="M74" s="95">
        <f t="shared" ref="M74:Q74" si="80">M73+G74</f>
        <v>68</v>
      </c>
      <c r="N74" s="95">
        <f t="shared" si="80"/>
        <v>12</v>
      </c>
      <c r="O74" s="95">
        <f t="shared" si="80"/>
        <v>1</v>
      </c>
      <c r="P74" s="95">
        <f t="shared" si="80"/>
        <v>7</v>
      </c>
      <c r="Q74" s="95">
        <f t="shared" si="80"/>
        <v>0</v>
      </c>
      <c r="R74" s="314">
        <f t="shared" si="2"/>
        <v>88</v>
      </c>
      <c r="S74" s="98"/>
      <c r="T74" s="98"/>
      <c r="U74" s="98"/>
      <c r="V74" s="98"/>
      <c r="W74" s="98"/>
      <c r="X74" s="315"/>
    </row>
    <row r="75" spans="1:24">
      <c r="A75" s="34" t="s">
        <v>4670</v>
      </c>
      <c r="B75" s="34" t="s">
        <v>649</v>
      </c>
      <c r="C75" s="34">
        <v>2023</v>
      </c>
      <c r="D75" s="34">
        <v>2</v>
      </c>
      <c r="E75" s="34"/>
      <c r="F75" s="34">
        <v>74</v>
      </c>
      <c r="G75" s="34">
        <f t="array" ref="G75">SUM(IF('Registro egresos I nivel'!$R$1:$R$103=2,IF('Registro egresos I nivel'!$T$1:$T$103=$F75,IF('Registro egresos I nivel'!$N$1:$N$103="Renuncia No Voluntaria",IF('Registro egresos I nivel'!$Q$1:$Q$103&lt;&gt;"Prensa",'Registro egresos I nivel'!$J$1:$J$103,0)))))</f>
        <v>0</v>
      </c>
      <c r="H75" s="34">
        <f t="array" ref="H75">SUM(IF('Registro egresos I nivel'!$R$1:$R$103=2,IF('Registro egresos I nivel'!$T$1:$T$103=$F75,IF('Registro egresos I nivel'!$N$1:$N$103="Renuncia Voluntaria",IF('Registro egresos I nivel'!$Q$1:$Q$103&lt;&gt;"Prensa",'Registro egresos I nivel'!$J$1:$J$103,0)))))</f>
        <v>0</v>
      </c>
      <c r="I75" s="34">
        <f t="array" ref="I75">SUM(IF('Registro egresos I nivel'!$R$1:$R$103=2,IF('Registro egresos I nivel'!$T$1:$T$103=$F75,IF('Registro egresos I nivel'!$N$1:$N$103="Término Tercer Periodo",IF('Registro egresos I nivel'!$Q$1:$Q$103&lt;&gt;"Prensa",'Registro egresos I nivel'!$J$1:$J$103,0)))))</f>
        <v>0</v>
      </c>
      <c r="J75" s="34">
        <f t="array" ref="J75">SUM(IF('Registro egresos I nivel'!$R$1:$R$103=2,IF('Registro egresos I nivel'!$T$1:$T$103=$F75,IF('Registro egresos I nivel'!$N$1:$N$103="No Renovación Primer Periodo",IF('Registro egresos I nivel'!$Q$1:$Q$103&lt;&gt;"Prensa",'Registro egresos I nivel'!$J$1:$J$103,0)))))</f>
        <v>0</v>
      </c>
      <c r="K75" s="34">
        <f t="array" ref="K75">SUM(IF('Registro egresos I nivel'!$R$1:$R$103=2,IF('Registro egresos I nivel'!$T$1:$T$103=$F75,IF('Registro egresos I nivel'!$N$1:$N$103="No Renovación Segundo Periodo",IF('Registro egresos I nivel'!$Q$1:$Q$103&lt;&gt;"Prensa",'Registro egresos I nivel'!$J$1:$J$103,0)))))</f>
        <v>0</v>
      </c>
      <c r="L75" s="95">
        <f t="shared" si="0"/>
        <v>0</v>
      </c>
      <c r="M75" s="95">
        <f t="shared" ref="M75:Q75" si="81">M74+G75</f>
        <v>68</v>
      </c>
      <c r="N75" s="95">
        <f t="shared" si="81"/>
        <v>12</v>
      </c>
      <c r="O75" s="95">
        <f t="shared" si="81"/>
        <v>1</v>
      </c>
      <c r="P75" s="95">
        <f t="shared" si="81"/>
        <v>7</v>
      </c>
      <c r="Q75" s="95">
        <f t="shared" si="81"/>
        <v>0</v>
      </c>
      <c r="R75" s="314">
        <f t="shared" si="2"/>
        <v>88</v>
      </c>
      <c r="S75" s="98"/>
      <c r="T75" s="98"/>
      <c r="U75" s="98"/>
      <c r="V75" s="98"/>
      <c r="W75" s="98"/>
      <c r="X75" s="315"/>
    </row>
    <row r="76" spans="1:24">
      <c r="A76" s="34" t="s">
        <v>4670</v>
      </c>
      <c r="B76" s="34" t="s">
        <v>649</v>
      </c>
      <c r="C76" s="34">
        <v>2023</v>
      </c>
      <c r="D76" s="34">
        <v>2</v>
      </c>
      <c r="E76" s="34"/>
      <c r="F76" s="34">
        <v>75</v>
      </c>
      <c r="G76" s="34">
        <f t="array" ref="G76">SUM(IF('Registro egresos I nivel'!$R$1:$R$103=2,IF('Registro egresos I nivel'!$T$1:$T$103=$F76,IF('Registro egresos I nivel'!$N$1:$N$103="Renuncia No Voluntaria",IF('Registro egresos I nivel'!$Q$1:$Q$103&lt;&gt;"Prensa",'Registro egresos I nivel'!$J$1:$J$103,0)))))</f>
        <v>0</v>
      </c>
      <c r="H76" s="34">
        <f t="array" ref="H76">SUM(IF('Registro egresos I nivel'!$R$1:$R$103=2,IF('Registro egresos I nivel'!$T$1:$T$103=$F76,IF('Registro egresos I nivel'!$N$1:$N$103="Renuncia Voluntaria",IF('Registro egresos I nivel'!$Q$1:$Q$103&lt;&gt;"Prensa",'Registro egresos I nivel'!$J$1:$J$103,0)))))</f>
        <v>0</v>
      </c>
      <c r="I76" s="34">
        <f t="array" ref="I76">SUM(IF('Registro egresos I nivel'!$R$1:$R$103=2,IF('Registro egresos I nivel'!$T$1:$T$103=$F76,IF('Registro egresos I nivel'!$N$1:$N$103="Término Tercer Periodo",IF('Registro egresos I nivel'!$Q$1:$Q$103&lt;&gt;"Prensa",'Registro egresos I nivel'!$J$1:$J$103,0)))))</f>
        <v>0</v>
      </c>
      <c r="J76" s="34">
        <f t="array" ref="J76">SUM(IF('Registro egresos I nivel'!$R$1:$R$103=2,IF('Registro egresos I nivel'!$T$1:$T$103=$F76,IF('Registro egresos I nivel'!$N$1:$N$103="No Renovación Primer Periodo",IF('Registro egresos I nivel'!$Q$1:$Q$103&lt;&gt;"Prensa",'Registro egresos I nivel'!$J$1:$J$103,0)))))</f>
        <v>0</v>
      </c>
      <c r="K76" s="34">
        <f t="array" ref="K76">SUM(IF('Registro egresos I nivel'!$R$1:$R$103=2,IF('Registro egresos I nivel'!$T$1:$T$103=$F76,IF('Registro egresos I nivel'!$N$1:$N$103="No Renovación Segundo Periodo",IF('Registro egresos I nivel'!$Q$1:$Q$103&lt;&gt;"Prensa",'Registro egresos I nivel'!$J$1:$J$103,0)))))</f>
        <v>0</v>
      </c>
      <c r="L76" s="95">
        <f t="shared" si="0"/>
        <v>0</v>
      </c>
      <c r="M76" s="95">
        <f t="shared" ref="M76:Q76" si="82">M75+G76</f>
        <v>68</v>
      </c>
      <c r="N76" s="95">
        <f t="shared" si="82"/>
        <v>12</v>
      </c>
      <c r="O76" s="95">
        <f t="shared" si="82"/>
        <v>1</v>
      </c>
      <c r="P76" s="95">
        <f t="shared" si="82"/>
        <v>7</v>
      </c>
      <c r="Q76" s="95">
        <f t="shared" si="82"/>
        <v>0</v>
      </c>
      <c r="R76" s="314">
        <f t="shared" si="2"/>
        <v>88</v>
      </c>
      <c r="S76" s="98"/>
      <c r="T76" s="98"/>
      <c r="U76" s="98"/>
      <c r="V76" s="98"/>
      <c r="W76" s="98"/>
      <c r="X76" s="315"/>
    </row>
    <row r="77" spans="1:24">
      <c r="A77" s="34" t="s">
        <v>4670</v>
      </c>
      <c r="B77" s="34" t="s">
        <v>649</v>
      </c>
      <c r="C77" s="34">
        <v>2023</v>
      </c>
      <c r="D77" s="34">
        <v>2</v>
      </c>
      <c r="E77" s="34"/>
      <c r="F77" s="34">
        <v>76</v>
      </c>
      <c r="G77" s="34">
        <f t="array" ref="G77">SUM(IF('Registro egresos I nivel'!$R$1:$R$103=2,IF('Registro egresos I nivel'!$T$1:$T$103=$F77,IF('Registro egresos I nivel'!$N$1:$N$103="Renuncia No Voluntaria",IF('Registro egresos I nivel'!$Q$1:$Q$103&lt;&gt;"Prensa",'Registro egresos I nivel'!$J$1:$J$103,0)))))</f>
        <v>0</v>
      </c>
      <c r="H77" s="34">
        <f t="array" ref="H77">SUM(IF('Registro egresos I nivel'!$R$1:$R$103=2,IF('Registro egresos I nivel'!$T$1:$T$103=$F77,IF('Registro egresos I nivel'!$N$1:$N$103="Renuncia Voluntaria",IF('Registro egresos I nivel'!$Q$1:$Q$103&lt;&gt;"Prensa",'Registro egresos I nivel'!$J$1:$J$103,0)))))</f>
        <v>0</v>
      </c>
      <c r="I77" s="34">
        <f t="array" ref="I77">SUM(IF('Registro egresos I nivel'!$R$1:$R$103=2,IF('Registro egresos I nivel'!$T$1:$T$103=$F77,IF('Registro egresos I nivel'!$N$1:$N$103="Término Tercer Periodo",IF('Registro egresos I nivel'!$Q$1:$Q$103&lt;&gt;"Prensa",'Registro egresos I nivel'!$J$1:$J$103,0)))))</f>
        <v>0</v>
      </c>
      <c r="J77" s="34">
        <f t="array" ref="J77">SUM(IF('Registro egresos I nivel'!$R$1:$R$103=2,IF('Registro egresos I nivel'!$T$1:$T$103=$F77,IF('Registro egresos I nivel'!$N$1:$N$103="No Renovación Primer Periodo",IF('Registro egresos I nivel'!$Q$1:$Q$103&lt;&gt;"Prensa",'Registro egresos I nivel'!$J$1:$J$103,0)))))</f>
        <v>0</v>
      </c>
      <c r="K77" s="34">
        <f t="array" ref="K77">SUM(IF('Registro egresos I nivel'!$R$1:$R$103=2,IF('Registro egresos I nivel'!$T$1:$T$103=$F77,IF('Registro egresos I nivel'!$N$1:$N$103="No Renovación Segundo Periodo",IF('Registro egresos I nivel'!$Q$1:$Q$103&lt;&gt;"Prensa",'Registro egresos I nivel'!$J$1:$J$103,0)))))</f>
        <v>0</v>
      </c>
      <c r="L77" s="95">
        <f t="shared" si="0"/>
        <v>0</v>
      </c>
      <c r="M77" s="95">
        <f t="shared" ref="M77:Q77" si="83">M76+G77</f>
        <v>68</v>
      </c>
      <c r="N77" s="95">
        <f t="shared" si="83"/>
        <v>12</v>
      </c>
      <c r="O77" s="95">
        <f t="shared" si="83"/>
        <v>1</v>
      </c>
      <c r="P77" s="95">
        <f t="shared" si="83"/>
        <v>7</v>
      </c>
      <c r="Q77" s="95">
        <f t="shared" si="83"/>
        <v>0</v>
      </c>
      <c r="R77" s="314">
        <f t="shared" si="2"/>
        <v>88</v>
      </c>
      <c r="S77" s="98"/>
      <c r="T77" s="98"/>
      <c r="U77" s="98"/>
      <c r="V77" s="98"/>
      <c r="W77" s="98"/>
      <c r="X77" s="315"/>
    </row>
    <row r="78" spans="1:24">
      <c r="A78" s="34" t="s">
        <v>4670</v>
      </c>
      <c r="B78" s="34" t="s">
        <v>649</v>
      </c>
      <c r="C78" s="34">
        <v>2023</v>
      </c>
      <c r="D78" s="34">
        <v>2</v>
      </c>
      <c r="E78" s="34"/>
      <c r="F78" s="34">
        <v>77</v>
      </c>
      <c r="G78" s="34">
        <f t="array" ref="G78">SUM(IF('Registro egresos I nivel'!$R$1:$R$103=2,IF('Registro egresos I nivel'!$T$1:$T$103=$F78,IF('Registro egresos I nivel'!$N$1:$N$103="Renuncia No Voluntaria",IF('Registro egresos I nivel'!$Q$1:$Q$103&lt;&gt;"Prensa",'Registro egresos I nivel'!$J$1:$J$103,0)))))</f>
        <v>0</v>
      </c>
      <c r="H78" s="34">
        <f t="array" ref="H78">SUM(IF('Registro egresos I nivel'!$R$1:$R$103=2,IF('Registro egresos I nivel'!$T$1:$T$103=$F78,IF('Registro egresos I nivel'!$N$1:$N$103="Renuncia Voluntaria",IF('Registro egresos I nivel'!$Q$1:$Q$103&lt;&gt;"Prensa",'Registro egresos I nivel'!$J$1:$J$103,0)))))</f>
        <v>0</v>
      </c>
      <c r="I78" s="34">
        <f t="array" ref="I78">SUM(IF('Registro egresos I nivel'!$R$1:$R$103=2,IF('Registro egresos I nivel'!$T$1:$T$103=$F78,IF('Registro egresos I nivel'!$N$1:$N$103="Término Tercer Periodo",IF('Registro egresos I nivel'!$Q$1:$Q$103&lt;&gt;"Prensa",'Registro egresos I nivel'!$J$1:$J$103,0)))))</f>
        <v>0</v>
      </c>
      <c r="J78" s="34">
        <f t="array" ref="J78">SUM(IF('Registro egresos I nivel'!$R$1:$R$103=2,IF('Registro egresos I nivel'!$T$1:$T$103=$F78,IF('Registro egresos I nivel'!$N$1:$N$103="No Renovación Primer Periodo",IF('Registro egresos I nivel'!$Q$1:$Q$103&lt;&gt;"Prensa",'Registro egresos I nivel'!$J$1:$J$103,0)))))</f>
        <v>0</v>
      </c>
      <c r="K78" s="34">
        <f t="array" ref="K78">SUM(IF('Registro egresos I nivel'!$R$1:$R$103=2,IF('Registro egresos I nivel'!$T$1:$T$103=$F78,IF('Registro egresos I nivel'!$N$1:$N$103="No Renovación Segundo Periodo",IF('Registro egresos I nivel'!$Q$1:$Q$103&lt;&gt;"Prensa",'Registro egresos I nivel'!$J$1:$J$103,0)))))</f>
        <v>0</v>
      </c>
      <c r="L78" s="95">
        <f t="shared" si="0"/>
        <v>0</v>
      </c>
      <c r="M78" s="95">
        <f t="shared" ref="M78:Q78" si="84">M77+G78</f>
        <v>68</v>
      </c>
      <c r="N78" s="95">
        <f t="shared" si="84"/>
        <v>12</v>
      </c>
      <c r="O78" s="95">
        <f t="shared" si="84"/>
        <v>1</v>
      </c>
      <c r="P78" s="95">
        <f t="shared" si="84"/>
        <v>7</v>
      </c>
      <c r="Q78" s="95">
        <f t="shared" si="84"/>
        <v>0</v>
      </c>
      <c r="R78" s="314">
        <f t="shared" si="2"/>
        <v>88</v>
      </c>
      <c r="S78" s="98"/>
      <c r="T78" s="98"/>
      <c r="U78" s="98"/>
      <c r="V78" s="98"/>
      <c r="W78" s="98"/>
      <c r="X78" s="315"/>
    </row>
    <row r="79" spans="1:24">
      <c r="A79" s="34" t="s">
        <v>4670</v>
      </c>
      <c r="B79" s="34" t="s">
        <v>649</v>
      </c>
      <c r="C79" s="34">
        <v>2023</v>
      </c>
      <c r="D79" s="34">
        <v>2</v>
      </c>
      <c r="E79" s="34"/>
      <c r="F79" s="34">
        <v>78</v>
      </c>
      <c r="G79" s="34">
        <f t="array" ref="G79">SUM(IF('Registro egresos I nivel'!$R$1:$R$103=2,IF('Registro egresos I nivel'!$T$1:$T$103=$F79,IF('Registro egresos I nivel'!$N$1:$N$103="Renuncia No Voluntaria",IF('Registro egresos I nivel'!$Q$1:$Q$103&lt;&gt;"Prensa",'Registro egresos I nivel'!$J$1:$J$103,0)))))</f>
        <v>0</v>
      </c>
      <c r="H79" s="34">
        <f t="array" ref="H79">SUM(IF('Registro egresos I nivel'!$R$1:$R$103=2,IF('Registro egresos I nivel'!$T$1:$T$103=$F79,IF('Registro egresos I nivel'!$N$1:$N$103="Renuncia Voluntaria",IF('Registro egresos I nivel'!$Q$1:$Q$103&lt;&gt;"Prensa",'Registro egresos I nivel'!$J$1:$J$103,0)))))</f>
        <v>0</v>
      </c>
      <c r="I79" s="34">
        <f t="array" ref="I79">SUM(IF('Registro egresos I nivel'!$R$1:$R$103=2,IF('Registro egresos I nivel'!$T$1:$T$103=$F79,IF('Registro egresos I nivel'!$N$1:$N$103="Término Tercer Periodo",IF('Registro egresos I nivel'!$Q$1:$Q$103&lt;&gt;"Prensa",'Registro egresos I nivel'!$J$1:$J$103,0)))))</f>
        <v>0</v>
      </c>
      <c r="J79" s="34">
        <f t="array" ref="J79">SUM(IF('Registro egresos I nivel'!$R$1:$R$103=2,IF('Registro egresos I nivel'!$T$1:$T$103=$F79,IF('Registro egresos I nivel'!$N$1:$N$103="No Renovación Primer Periodo",IF('Registro egresos I nivel'!$Q$1:$Q$103&lt;&gt;"Prensa",'Registro egresos I nivel'!$J$1:$J$103,0)))))</f>
        <v>0</v>
      </c>
      <c r="K79" s="34">
        <f t="array" ref="K79">SUM(IF('Registro egresos I nivel'!$R$1:$R$103=2,IF('Registro egresos I nivel'!$T$1:$T$103=$F79,IF('Registro egresos I nivel'!$N$1:$N$103="No Renovación Segundo Periodo",IF('Registro egresos I nivel'!$Q$1:$Q$103&lt;&gt;"Prensa",'Registro egresos I nivel'!$J$1:$J$103,0)))))</f>
        <v>0</v>
      </c>
      <c r="L79" s="95">
        <f t="shared" si="0"/>
        <v>0</v>
      </c>
      <c r="M79" s="95">
        <f t="shared" ref="M79:Q79" si="85">M78+G79</f>
        <v>68</v>
      </c>
      <c r="N79" s="95">
        <f t="shared" si="85"/>
        <v>12</v>
      </c>
      <c r="O79" s="95">
        <f t="shared" si="85"/>
        <v>1</v>
      </c>
      <c r="P79" s="95">
        <f t="shared" si="85"/>
        <v>7</v>
      </c>
      <c r="Q79" s="95">
        <f t="shared" si="85"/>
        <v>0</v>
      </c>
      <c r="R79" s="314">
        <f t="shared" si="2"/>
        <v>88</v>
      </c>
      <c r="S79" s="98"/>
      <c r="T79" s="98"/>
      <c r="U79" s="98"/>
      <c r="V79" s="98"/>
      <c r="W79" s="98"/>
      <c r="X79" s="315"/>
    </row>
    <row r="80" spans="1:24">
      <c r="A80" s="34" t="s">
        <v>4670</v>
      </c>
      <c r="B80" s="34" t="s">
        <v>649</v>
      </c>
      <c r="C80" s="34">
        <v>2023</v>
      </c>
      <c r="D80" s="34">
        <v>2</v>
      </c>
      <c r="E80" s="34"/>
      <c r="F80" s="34">
        <v>79</v>
      </c>
      <c r="G80" s="34">
        <f t="array" ref="G80">SUM(IF('Registro egresos I nivel'!$R$1:$R$103=2,IF('Registro egresos I nivel'!$T$1:$T$103=$F80,IF('Registro egresos I nivel'!$N$1:$N$103="Renuncia No Voluntaria",IF('Registro egresos I nivel'!$Q$1:$Q$103&lt;&gt;"Prensa",'Registro egresos I nivel'!$J$1:$J$103,0)))))</f>
        <v>0</v>
      </c>
      <c r="H80" s="34">
        <f t="array" ref="H80">SUM(IF('Registro egresos I nivel'!$R$1:$R$103=2,IF('Registro egresos I nivel'!$T$1:$T$103=$F80,IF('Registro egresos I nivel'!$N$1:$N$103="Renuncia Voluntaria",IF('Registro egresos I nivel'!$Q$1:$Q$103&lt;&gt;"Prensa",'Registro egresos I nivel'!$J$1:$J$103,0)))))</f>
        <v>0</v>
      </c>
      <c r="I80" s="34">
        <f t="array" ref="I80">SUM(IF('Registro egresos I nivel'!$R$1:$R$103=2,IF('Registro egresos I nivel'!$T$1:$T$103=$F80,IF('Registro egresos I nivel'!$N$1:$N$103="Término Tercer Periodo",IF('Registro egresos I nivel'!$Q$1:$Q$103&lt;&gt;"Prensa",'Registro egresos I nivel'!$J$1:$J$103,0)))))</f>
        <v>0</v>
      </c>
      <c r="J80" s="34">
        <f t="array" ref="J80">SUM(IF('Registro egresos I nivel'!$R$1:$R$103=2,IF('Registro egresos I nivel'!$T$1:$T$103=$F80,IF('Registro egresos I nivel'!$N$1:$N$103="No Renovación Primer Periodo",IF('Registro egresos I nivel'!$Q$1:$Q$103&lt;&gt;"Prensa",'Registro egresos I nivel'!$J$1:$J$103,0)))))</f>
        <v>0</v>
      </c>
      <c r="K80" s="34">
        <f t="array" ref="K80">SUM(IF('Registro egresos I nivel'!$R$1:$R$103=2,IF('Registro egresos I nivel'!$T$1:$T$103=$F80,IF('Registro egresos I nivel'!$N$1:$N$103="No Renovación Segundo Periodo",IF('Registro egresos I nivel'!$Q$1:$Q$103&lt;&gt;"Prensa",'Registro egresos I nivel'!$J$1:$J$103,0)))))</f>
        <v>0</v>
      </c>
      <c r="L80" s="95">
        <f t="shared" si="0"/>
        <v>0</v>
      </c>
      <c r="M80" s="95">
        <f t="shared" ref="M80:Q80" si="86">M79+G80</f>
        <v>68</v>
      </c>
      <c r="N80" s="95">
        <f t="shared" si="86"/>
        <v>12</v>
      </c>
      <c r="O80" s="95">
        <f t="shared" si="86"/>
        <v>1</v>
      </c>
      <c r="P80" s="95">
        <f t="shared" si="86"/>
        <v>7</v>
      </c>
      <c r="Q80" s="95">
        <f t="shared" si="86"/>
        <v>0</v>
      </c>
      <c r="R80" s="314">
        <f t="shared" si="2"/>
        <v>88</v>
      </c>
      <c r="S80" s="98"/>
      <c r="T80" s="98"/>
      <c r="U80" s="98"/>
      <c r="V80" s="98"/>
      <c r="W80" s="98"/>
      <c r="X80" s="315"/>
    </row>
    <row r="81" spans="1:24">
      <c r="A81" s="34" t="s">
        <v>4670</v>
      </c>
      <c r="B81" s="34" t="s">
        <v>649</v>
      </c>
      <c r="C81" s="34">
        <v>2023</v>
      </c>
      <c r="D81" s="34">
        <v>2</v>
      </c>
      <c r="E81" s="34"/>
      <c r="F81" s="34">
        <v>80</v>
      </c>
      <c r="G81" s="34">
        <f t="array" ref="G81">SUM(IF('Registro egresos I nivel'!$R$1:$R$103=2,IF('Registro egresos I nivel'!$T$1:$T$103=$F81,IF('Registro egresos I nivel'!$N$1:$N$103="Renuncia No Voluntaria",IF('Registro egresos I nivel'!$Q$1:$Q$103&lt;&gt;"Prensa",'Registro egresos I nivel'!$J$1:$J$103,0)))))</f>
        <v>0</v>
      </c>
      <c r="H81" s="34">
        <f t="array" ref="H81">SUM(IF('Registro egresos I nivel'!$R$1:$R$103=2,IF('Registro egresos I nivel'!$T$1:$T$103=$F81,IF('Registro egresos I nivel'!$N$1:$N$103="Renuncia Voluntaria",IF('Registro egresos I nivel'!$Q$1:$Q$103&lt;&gt;"Prensa",'Registro egresos I nivel'!$J$1:$J$103,0)))))</f>
        <v>0</v>
      </c>
      <c r="I81" s="34">
        <f t="array" ref="I81">SUM(IF('Registro egresos I nivel'!$R$1:$R$103=2,IF('Registro egresos I nivel'!$T$1:$T$103=$F81,IF('Registro egresos I nivel'!$N$1:$N$103="Término Tercer Periodo",IF('Registro egresos I nivel'!$Q$1:$Q$103&lt;&gt;"Prensa",'Registro egresos I nivel'!$J$1:$J$103,0)))))</f>
        <v>0</v>
      </c>
      <c r="J81" s="34">
        <f t="array" ref="J81">SUM(IF('Registro egresos I nivel'!$R$1:$R$103=2,IF('Registro egresos I nivel'!$T$1:$T$103=$F81,IF('Registro egresos I nivel'!$N$1:$N$103="No Renovación Primer Periodo",IF('Registro egresos I nivel'!$Q$1:$Q$103&lt;&gt;"Prensa",'Registro egresos I nivel'!$J$1:$J$103,0)))))</f>
        <v>0</v>
      </c>
      <c r="K81" s="34">
        <f t="array" ref="K81">SUM(IF('Registro egresos I nivel'!$R$1:$R$103=2,IF('Registro egresos I nivel'!$T$1:$T$103=$F81,IF('Registro egresos I nivel'!$N$1:$N$103="No Renovación Segundo Periodo",IF('Registro egresos I nivel'!$Q$1:$Q$103&lt;&gt;"Prensa",'Registro egresos I nivel'!$J$1:$J$103,0)))))</f>
        <v>0</v>
      </c>
      <c r="L81" s="95">
        <f t="shared" si="0"/>
        <v>0</v>
      </c>
      <c r="M81" s="95">
        <f t="shared" ref="M81:Q81" si="87">M80+G81</f>
        <v>68</v>
      </c>
      <c r="N81" s="95">
        <f t="shared" si="87"/>
        <v>12</v>
      </c>
      <c r="O81" s="95">
        <f t="shared" si="87"/>
        <v>1</v>
      </c>
      <c r="P81" s="95">
        <f t="shared" si="87"/>
        <v>7</v>
      </c>
      <c r="Q81" s="95">
        <f t="shared" si="87"/>
        <v>0</v>
      </c>
      <c r="R81" s="314">
        <f t="shared" si="2"/>
        <v>88</v>
      </c>
      <c r="S81" s="98"/>
      <c r="T81" s="98"/>
      <c r="U81" s="98"/>
      <c r="V81" s="98"/>
      <c r="W81" s="98"/>
      <c r="X81" s="315"/>
    </row>
    <row r="82" spans="1:24">
      <c r="A82" s="34" t="s">
        <v>4670</v>
      </c>
      <c r="B82" s="34" t="s">
        <v>649</v>
      </c>
      <c r="C82" s="34">
        <v>2023</v>
      </c>
      <c r="D82" s="34">
        <v>2</v>
      </c>
      <c r="E82" s="34"/>
      <c r="F82" s="34">
        <v>81</v>
      </c>
      <c r="G82" s="34">
        <f t="array" ref="G82">SUM(IF('Registro egresos I nivel'!$R$1:$R$103=2,IF('Registro egresos I nivel'!$T$1:$T$103=$F82,IF('Registro egresos I nivel'!$N$1:$N$103="Renuncia No Voluntaria",IF('Registro egresos I nivel'!$Q$1:$Q$103&lt;&gt;"Prensa",'Registro egresos I nivel'!$J$1:$J$103,0)))))</f>
        <v>0</v>
      </c>
      <c r="H82" s="34">
        <f t="array" ref="H82">SUM(IF('Registro egresos I nivel'!$R$1:$R$103=2,IF('Registro egresos I nivel'!$T$1:$T$103=$F82,IF('Registro egresos I nivel'!$N$1:$N$103="Renuncia Voluntaria",IF('Registro egresos I nivel'!$Q$1:$Q$103&lt;&gt;"Prensa",'Registro egresos I nivel'!$J$1:$J$103,0)))))</f>
        <v>0</v>
      </c>
      <c r="I82" s="34">
        <f t="array" ref="I82">SUM(IF('Registro egresos I nivel'!$R$1:$R$103=2,IF('Registro egresos I nivel'!$T$1:$T$103=$F82,IF('Registro egresos I nivel'!$N$1:$N$103="Término Tercer Periodo",IF('Registro egresos I nivel'!$Q$1:$Q$103&lt;&gt;"Prensa",'Registro egresos I nivel'!$J$1:$J$103,0)))))</f>
        <v>0</v>
      </c>
      <c r="J82" s="34">
        <f t="array" ref="J82">SUM(IF('Registro egresos I nivel'!$R$1:$R$103=2,IF('Registro egresos I nivel'!$T$1:$T$103=$F82,IF('Registro egresos I nivel'!$N$1:$N$103="No Renovación Primer Periodo",IF('Registro egresos I nivel'!$Q$1:$Q$103&lt;&gt;"Prensa",'Registro egresos I nivel'!$J$1:$J$103,0)))))</f>
        <v>0</v>
      </c>
      <c r="K82" s="34">
        <f t="array" ref="K82">SUM(IF('Registro egresos I nivel'!$R$1:$R$103=2,IF('Registro egresos I nivel'!$T$1:$T$103=$F82,IF('Registro egresos I nivel'!$N$1:$N$103="No Renovación Segundo Periodo",IF('Registro egresos I nivel'!$Q$1:$Q$103&lt;&gt;"Prensa",'Registro egresos I nivel'!$J$1:$J$103,0)))))</f>
        <v>0</v>
      </c>
      <c r="L82" s="95">
        <f t="shared" si="0"/>
        <v>0</v>
      </c>
      <c r="M82" s="95">
        <f t="shared" ref="M82:Q82" si="88">M81+G82</f>
        <v>68</v>
      </c>
      <c r="N82" s="95">
        <f t="shared" si="88"/>
        <v>12</v>
      </c>
      <c r="O82" s="95">
        <f t="shared" si="88"/>
        <v>1</v>
      </c>
      <c r="P82" s="95">
        <f t="shared" si="88"/>
        <v>7</v>
      </c>
      <c r="Q82" s="95">
        <f t="shared" si="88"/>
        <v>0</v>
      </c>
      <c r="R82" s="314">
        <f t="shared" si="2"/>
        <v>88</v>
      </c>
      <c r="S82" s="98"/>
      <c r="T82" s="98"/>
      <c r="U82" s="98"/>
      <c r="V82" s="98"/>
      <c r="W82" s="98"/>
      <c r="X82" s="315"/>
    </row>
    <row r="83" spans="1:24">
      <c r="A83" s="34" t="s">
        <v>4670</v>
      </c>
      <c r="B83" s="34" t="s">
        <v>649</v>
      </c>
      <c r="C83" s="34">
        <v>2023</v>
      </c>
      <c r="D83" s="34">
        <v>2</v>
      </c>
      <c r="E83" s="34"/>
      <c r="F83" s="34">
        <v>82</v>
      </c>
      <c r="G83" s="34">
        <f t="array" ref="G83">SUM(IF('Registro egresos I nivel'!$R$1:$R$103=2,IF('Registro egresos I nivel'!$T$1:$T$103=$F83,IF('Registro egresos I nivel'!$N$1:$N$103="Renuncia No Voluntaria",IF('Registro egresos I nivel'!$Q$1:$Q$103&lt;&gt;"Prensa",'Registro egresos I nivel'!$J$1:$J$103,0)))))</f>
        <v>0</v>
      </c>
      <c r="H83" s="34">
        <f t="array" ref="H83">SUM(IF('Registro egresos I nivel'!$R$1:$R$103=2,IF('Registro egresos I nivel'!$T$1:$T$103=$F83,IF('Registro egresos I nivel'!$N$1:$N$103="Renuncia Voluntaria",IF('Registro egresos I nivel'!$Q$1:$Q$103&lt;&gt;"Prensa",'Registro egresos I nivel'!$J$1:$J$103,0)))))</f>
        <v>0</v>
      </c>
      <c r="I83" s="34">
        <f t="array" ref="I83">SUM(IF('Registro egresos I nivel'!$R$1:$R$103=2,IF('Registro egresos I nivel'!$T$1:$T$103=$F83,IF('Registro egresos I nivel'!$N$1:$N$103="Término Tercer Periodo",IF('Registro egresos I nivel'!$Q$1:$Q$103&lt;&gt;"Prensa",'Registro egresos I nivel'!$J$1:$J$103,0)))))</f>
        <v>0</v>
      </c>
      <c r="J83" s="34">
        <f t="array" ref="J83">SUM(IF('Registro egresos I nivel'!$R$1:$R$103=2,IF('Registro egresos I nivel'!$T$1:$T$103=$F83,IF('Registro egresos I nivel'!$N$1:$N$103="No Renovación Primer Periodo",IF('Registro egresos I nivel'!$Q$1:$Q$103&lt;&gt;"Prensa",'Registro egresos I nivel'!$J$1:$J$103,0)))))</f>
        <v>0</v>
      </c>
      <c r="K83" s="34">
        <f t="array" ref="K83">SUM(IF('Registro egresos I nivel'!$R$1:$R$103=2,IF('Registro egresos I nivel'!$T$1:$T$103=$F83,IF('Registro egresos I nivel'!$N$1:$N$103="No Renovación Segundo Periodo",IF('Registro egresos I nivel'!$Q$1:$Q$103&lt;&gt;"Prensa",'Registro egresos I nivel'!$J$1:$J$103,0)))))</f>
        <v>0</v>
      </c>
      <c r="L83" s="95">
        <f t="shared" si="0"/>
        <v>0</v>
      </c>
      <c r="M83" s="95">
        <f t="shared" ref="M83:Q83" si="89">M82+G83</f>
        <v>68</v>
      </c>
      <c r="N83" s="95">
        <f t="shared" si="89"/>
        <v>12</v>
      </c>
      <c r="O83" s="95">
        <f t="shared" si="89"/>
        <v>1</v>
      </c>
      <c r="P83" s="95">
        <f t="shared" si="89"/>
        <v>7</v>
      </c>
      <c r="Q83" s="95">
        <f t="shared" si="89"/>
        <v>0</v>
      </c>
      <c r="R83" s="314">
        <f t="shared" si="2"/>
        <v>88</v>
      </c>
      <c r="S83" s="98"/>
      <c r="T83" s="98"/>
      <c r="U83" s="98"/>
      <c r="V83" s="98"/>
      <c r="W83" s="98"/>
      <c r="X83" s="315"/>
    </row>
    <row r="84" spans="1:24">
      <c r="A84" s="34" t="s">
        <v>4670</v>
      </c>
      <c r="B84" s="34" t="s">
        <v>649</v>
      </c>
      <c r="C84" s="34">
        <v>2023</v>
      </c>
      <c r="D84" s="34">
        <v>2</v>
      </c>
      <c r="E84" s="34"/>
      <c r="F84" s="34">
        <v>83</v>
      </c>
      <c r="G84" s="34">
        <f t="array" ref="G84">SUM(IF('Registro egresos I nivel'!$R$1:$R$103=2,IF('Registro egresos I nivel'!$T$1:$T$103=$F84,IF('Registro egresos I nivel'!$N$1:$N$103="Renuncia No Voluntaria",IF('Registro egresos I nivel'!$Q$1:$Q$103&lt;&gt;"Prensa",'Registro egresos I nivel'!$J$1:$J$103,0)))))</f>
        <v>0</v>
      </c>
      <c r="H84" s="34">
        <f t="array" ref="H84">SUM(IF('Registro egresos I nivel'!$R$1:$R$103=2,IF('Registro egresos I nivel'!$T$1:$T$103=$F84,IF('Registro egresos I nivel'!$N$1:$N$103="Renuncia Voluntaria",IF('Registro egresos I nivel'!$Q$1:$Q$103&lt;&gt;"Prensa",'Registro egresos I nivel'!$J$1:$J$103,0)))))</f>
        <v>0</v>
      </c>
      <c r="I84" s="34">
        <f t="array" ref="I84">SUM(IF('Registro egresos I nivel'!$R$1:$R$103=2,IF('Registro egresos I nivel'!$T$1:$T$103=$F84,IF('Registro egresos I nivel'!$N$1:$N$103="Término Tercer Periodo",IF('Registro egresos I nivel'!$Q$1:$Q$103&lt;&gt;"Prensa",'Registro egresos I nivel'!$J$1:$J$103,0)))))</f>
        <v>0</v>
      </c>
      <c r="J84" s="34">
        <f t="array" ref="J84">SUM(IF('Registro egresos I nivel'!$R$1:$R$103=2,IF('Registro egresos I nivel'!$T$1:$T$103=$F84,IF('Registro egresos I nivel'!$N$1:$N$103="No Renovación Primer Periodo",IF('Registro egresos I nivel'!$Q$1:$Q$103&lt;&gt;"Prensa",'Registro egresos I nivel'!$J$1:$J$103,0)))))</f>
        <v>0</v>
      </c>
      <c r="K84" s="34">
        <f t="array" ref="K84">SUM(IF('Registro egresos I nivel'!$R$1:$R$103=2,IF('Registro egresos I nivel'!$T$1:$T$103=$F84,IF('Registro egresos I nivel'!$N$1:$N$103="No Renovación Segundo Periodo",IF('Registro egresos I nivel'!$Q$1:$Q$103&lt;&gt;"Prensa",'Registro egresos I nivel'!$J$1:$J$103,0)))))</f>
        <v>0</v>
      </c>
      <c r="L84" s="95">
        <f t="shared" si="0"/>
        <v>0</v>
      </c>
      <c r="M84" s="95">
        <f t="shared" ref="M84:Q84" si="90">M83+G84</f>
        <v>68</v>
      </c>
      <c r="N84" s="95">
        <f t="shared" si="90"/>
        <v>12</v>
      </c>
      <c r="O84" s="95">
        <f t="shared" si="90"/>
        <v>1</v>
      </c>
      <c r="P84" s="95">
        <f t="shared" si="90"/>
        <v>7</v>
      </c>
      <c r="Q84" s="95">
        <f t="shared" si="90"/>
        <v>0</v>
      </c>
      <c r="R84" s="314">
        <f t="shared" si="2"/>
        <v>88</v>
      </c>
      <c r="S84" s="98"/>
      <c r="T84" s="98"/>
      <c r="U84" s="98"/>
      <c r="V84" s="98"/>
      <c r="W84" s="98"/>
      <c r="X84" s="315"/>
    </row>
    <row r="85" spans="1:24">
      <c r="A85" s="34" t="s">
        <v>4670</v>
      </c>
      <c r="B85" s="34" t="s">
        <v>649</v>
      </c>
      <c r="C85" s="34">
        <v>2023</v>
      </c>
      <c r="D85" s="34">
        <v>2</v>
      </c>
      <c r="E85" s="34"/>
      <c r="F85" s="34">
        <v>84</v>
      </c>
      <c r="G85" s="34">
        <f t="array" ref="G85">SUM(IF('Registro egresos I nivel'!$R$1:$R$103=2,IF('Registro egresos I nivel'!$T$1:$T$103=$F85,IF('Registro egresos I nivel'!$N$1:$N$103="Renuncia No Voluntaria",IF('Registro egresos I nivel'!$Q$1:$Q$103&lt;&gt;"Prensa",'Registro egresos I nivel'!$J$1:$J$103,0)))))</f>
        <v>0</v>
      </c>
      <c r="H85" s="34">
        <f t="array" ref="H85">SUM(IF('Registro egresos I nivel'!$R$1:$R$103=2,IF('Registro egresos I nivel'!$T$1:$T$103=$F85,IF('Registro egresos I nivel'!$N$1:$N$103="Renuncia Voluntaria",IF('Registro egresos I nivel'!$Q$1:$Q$103&lt;&gt;"Prensa",'Registro egresos I nivel'!$J$1:$J$103,0)))))</f>
        <v>0</v>
      </c>
      <c r="I85" s="34">
        <f t="array" ref="I85">SUM(IF('Registro egresos I nivel'!$R$1:$R$103=2,IF('Registro egresos I nivel'!$T$1:$T$103=$F85,IF('Registro egresos I nivel'!$N$1:$N$103="Término Tercer Periodo",IF('Registro egresos I nivel'!$Q$1:$Q$103&lt;&gt;"Prensa",'Registro egresos I nivel'!$J$1:$J$103,0)))))</f>
        <v>0</v>
      </c>
      <c r="J85" s="34">
        <f t="array" ref="J85">SUM(IF('Registro egresos I nivel'!$R$1:$R$103=2,IF('Registro egresos I nivel'!$T$1:$T$103=$F85,IF('Registro egresos I nivel'!$N$1:$N$103="No Renovación Primer Periodo",IF('Registro egresos I nivel'!$Q$1:$Q$103&lt;&gt;"Prensa",'Registro egresos I nivel'!$J$1:$J$103,0)))))</f>
        <v>0</v>
      </c>
      <c r="K85" s="34">
        <f t="array" ref="K85">SUM(IF('Registro egresos I nivel'!$R$1:$R$103=2,IF('Registro egresos I nivel'!$T$1:$T$103=$F85,IF('Registro egresos I nivel'!$N$1:$N$103="No Renovación Segundo Periodo",IF('Registro egresos I nivel'!$Q$1:$Q$103&lt;&gt;"Prensa",'Registro egresos I nivel'!$J$1:$J$103,0)))))</f>
        <v>0</v>
      </c>
      <c r="L85" s="95">
        <f t="shared" si="0"/>
        <v>0</v>
      </c>
      <c r="M85" s="95">
        <f t="shared" ref="M85:Q85" si="91">M84+G85</f>
        <v>68</v>
      </c>
      <c r="N85" s="95">
        <f t="shared" si="91"/>
        <v>12</v>
      </c>
      <c r="O85" s="95">
        <f t="shared" si="91"/>
        <v>1</v>
      </c>
      <c r="P85" s="95">
        <f t="shared" si="91"/>
        <v>7</v>
      </c>
      <c r="Q85" s="95">
        <f t="shared" si="91"/>
        <v>0</v>
      </c>
      <c r="R85" s="314">
        <f t="shared" si="2"/>
        <v>88</v>
      </c>
      <c r="S85" s="98"/>
      <c r="T85" s="98"/>
      <c r="U85" s="98"/>
      <c r="V85" s="98"/>
      <c r="W85" s="98"/>
      <c r="X85" s="315"/>
    </row>
    <row r="86" spans="1:24">
      <c r="A86" s="34" t="s">
        <v>4670</v>
      </c>
      <c r="B86" s="34" t="s">
        <v>649</v>
      </c>
      <c r="C86" s="34">
        <v>2023</v>
      </c>
      <c r="D86" s="34">
        <v>2</v>
      </c>
      <c r="E86" s="34"/>
      <c r="F86" s="34">
        <v>85</v>
      </c>
      <c r="G86" s="34">
        <f t="array" ref="G86">SUM(IF('Registro egresos I nivel'!$R$1:$R$103=2,IF('Registro egresos I nivel'!$T$1:$T$103=$F86,IF('Registro egresos I nivel'!$N$1:$N$103="Renuncia No Voluntaria",IF('Registro egresos I nivel'!$Q$1:$Q$103&lt;&gt;"Prensa",'Registro egresos I nivel'!$J$1:$J$103,0)))))</f>
        <v>0</v>
      </c>
      <c r="H86" s="34">
        <f t="array" ref="H86">SUM(IF('Registro egresos I nivel'!$R$1:$R$103=2,IF('Registro egresos I nivel'!$T$1:$T$103=$F86,IF('Registro egresos I nivel'!$N$1:$N$103="Renuncia Voluntaria",IF('Registro egresos I nivel'!$Q$1:$Q$103&lt;&gt;"Prensa",'Registro egresos I nivel'!$J$1:$J$103,0)))))</f>
        <v>0</v>
      </c>
      <c r="I86" s="34">
        <f t="array" ref="I86">SUM(IF('Registro egresos I nivel'!$R$1:$R$103=2,IF('Registro egresos I nivel'!$T$1:$T$103=$F86,IF('Registro egresos I nivel'!$N$1:$N$103="Término Tercer Periodo",IF('Registro egresos I nivel'!$Q$1:$Q$103&lt;&gt;"Prensa",'Registro egresos I nivel'!$J$1:$J$103,0)))))</f>
        <v>0</v>
      </c>
      <c r="J86" s="34">
        <f t="array" ref="J86">SUM(IF('Registro egresos I nivel'!$R$1:$R$103=2,IF('Registro egresos I nivel'!$T$1:$T$103=$F86,IF('Registro egresos I nivel'!$N$1:$N$103="No Renovación Primer Periodo",IF('Registro egresos I nivel'!$Q$1:$Q$103&lt;&gt;"Prensa",'Registro egresos I nivel'!$J$1:$J$103,0)))))</f>
        <v>0</v>
      </c>
      <c r="K86" s="34">
        <f t="array" ref="K86">SUM(IF('Registro egresos I nivel'!$R$1:$R$103=2,IF('Registro egresos I nivel'!$T$1:$T$103=$F86,IF('Registro egresos I nivel'!$N$1:$N$103="No Renovación Segundo Periodo",IF('Registro egresos I nivel'!$Q$1:$Q$103&lt;&gt;"Prensa",'Registro egresos I nivel'!$J$1:$J$103,0)))))</f>
        <v>0</v>
      </c>
      <c r="L86" s="95">
        <f t="shared" si="0"/>
        <v>0</v>
      </c>
      <c r="M86" s="95">
        <f t="shared" ref="M86:Q86" si="92">M85+G86</f>
        <v>68</v>
      </c>
      <c r="N86" s="95">
        <f t="shared" si="92"/>
        <v>12</v>
      </c>
      <c r="O86" s="95">
        <f t="shared" si="92"/>
        <v>1</v>
      </c>
      <c r="P86" s="95">
        <f t="shared" si="92"/>
        <v>7</v>
      </c>
      <c r="Q86" s="95">
        <f t="shared" si="92"/>
        <v>0</v>
      </c>
      <c r="R86" s="314">
        <f t="shared" si="2"/>
        <v>88</v>
      </c>
      <c r="S86" s="98"/>
      <c r="T86" s="98"/>
      <c r="U86" s="98"/>
      <c r="V86" s="98"/>
      <c r="W86" s="98"/>
      <c r="X86" s="315"/>
    </row>
    <row r="87" spans="1:24">
      <c r="A87" s="34" t="s">
        <v>4670</v>
      </c>
      <c r="B87" s="34" t="s">
        <v>649</v>
      </c>
      <c r="C87" s="34">
        <v>2023</v>
      </c>
      <c r="D87" s="34">
        <v>2</v>
      </c>
      <c r="E87" s="34"/>
      <c r="F87" s="34">
        <v>86</v>
      </c>
      <c r="G87" s="34">
        <f t="array" ref="G87">SUM(IF('Registro egresos I nivel'!$R$1:$R$103=2,IF('Registro egresos I nivel'!$T$1:$T$103=$F87,IF('Registro egresos I nivel'!$N$1:$N$103="Renuncia No Voluntaria",IF('Registro egresos I nivel'!$Q$1:$Q$103&lt;&gt;"Prensa",'Registro egresos I nivel'!$J$1:$J$103,0)))))</f>
        <v>0</v>
      </c>
      <c r="H87" s="34">
        <f t="array" ref="H87">SUM(IF('Registro egresos I nivel'!$R$1:$R$103=2,IF('Registro egresos I nivel'!$T$1:$T$103=$F87,IF('Registro egresos I nivel'!$N$1:$N$103="Renuncia Voluntaria",IF('Registro egresos I nivel'!$Q$1:$Q$103&lt;&gt;"Prensa",'Registro egresos I nivel'!$J$1:$J$103,0)))))</f>
        <v>0</v>
      </c>
      <c r="I87" s="34">
        <f t="array" ref="I87">SUM(IF('Registro egresos I nivel'!$R$1:$R$103=2,IF('Registro egresos I nivel'!$T$1:$T$103=$F87,IF('Registro egresos I nivel'!$N$1:$N$103="Término Tercer Periodo",IF('Registro egresos I nivel'!$Q$1:$Q$103&lt;&gt;"Prensa",'Registro egresos I nivel'!$J$1:$J$103,0)))))</f>
        <v>0</v>
      </c>
      <c r="J87" s="34">
        <f t="array" ref="J87">SUM(IF('Registro egresos I nivel'!$R$1:$R$103=2,IF('Registro egresos I nivel'!$T$1:$T$103=$F87,IF('Registro egresos I nivel'!$N$1:$N$103="No Renovación Primer Periodo",IF('Registro egresos I nivel'!$Q$1:$Q$103&lt;&gt;"Prensa",'Registro egresos I nivel'!$J$1:$J$103,0)))))</f>
        <v>0</v>
      </c>
      <c r="K87" s="34">
        <f t="array" ref="K87">SUM(IF('Registro egresos I nivel'!$R$1:$R$103=2,IF('Registro egresos I nivel'!$T$1:$T$103=$F87,IF('Registro egresos I nivel'!$N$1:$N$103="No Renovación Segundo Periodo",IF('Registro egresos I nivel'!$Q$1:$Q$103&lt;&gt;"Prensa",'Registro egresos I nivel'!$J$1:$J$103,0)))))</f>
        <v>0</v>
      </c>
      <c r="L87" s="95">
        <f t="shared" si="0"/>
        <v>0</v>
      </c>
      <c r="M87" s="95">
        <f t="shared" ref="M87:Q87" si="93">M86+G87</f>
        <v>68</v>
      </c>
      <c r="N87" s="95">
        <f t="shared" si="93"/>
        <v>12</v>
      </c>
      <c r="O87" s="95">
        <f t="shared" si="93"/>
        <v>1</v>
      </c>
      <c r="P87" s="95">
        <f t="shared" si="93"/>
        <v>7</v>
      </c>
      <c r="Q87" s="95">
        <f t="shared" si="93"/>
        <v>0</v>
      </c>
      <c r="R87" s="314">
        <f t="shared" si="2"/>
        <v>88</v>
      </c>
      <c r="S87" s="98"/>
      <c r="T87" s="98"/>
      <c r="U87" s="98"/>
      <c r="V87" s="98"/>
      <c r="W87" s="98"/>
      <c r="X87" s="315"/>
    </row>
    <row r="88" spans="1:24">
      <c r="A88" s="34" t="s">
        <v>4670</v>
      </c>
      <c r="B88" s="34" t="s">
        <v>649</v>
      </c>
      <c r="C88" s="34">
        <v>2023</v>
      </c>
      <c r="D88" s="34">
        <v>2</v>
      </c>
      <c r="E88" s="34"/>
      <c r="F88" s="34">
        <v>87</v>
      </c>
      <c r="G88" s="34">
        <f t="array" ref="G88">SUM(IF('Registro egresos I nivel'!$R$1:$R$103=2,IF('Registro egresos I nivel'!$T$1:$T$103=$F88,IF('Registro egresos I nivel'!$N$1:$N$103="Renuncia No Voluntaria",IF('Registro egresos I nivel'!$Q$1:$Q$103&lt;&gt;"Prensa",'Registro egresos I nivel'!$J$1:$J$103,0)))))</f>
        <v>0</v>
      </c>
      <c r="H88" s="34">
        <f t="array" ref="H88">SUM(IF('Registro egresos I nivel'!$R$1:$R$103=2,IF('Registro egresos I nivel'!$T$1:$T$103=$F88,IF('Registro egresos I nivel'!$N$1:$N$103="Renuncia Voluntaria",IF('Registro egresos I nivel'!$Q$1:$Q$103&lt;&gt;"Prensa",'Registro egresos I nivel'!$J$1:$J$103,0)))))</f>
        <v>0</v>
      </c>
      <c r="I88" s="34">
        <f t="array" ref="I88">SUM(IF('Registro egresos I nivel'!$R$1:$R$103=2,IF('Registro egresos I nivel'!$T$1:$T$103=$F88,IF('Registro egresos I nivel'!$N$1:$N$103="Término Tercer Periodo",IF('Registro egresos I nivel'!$Q$1:$Q$103&lt;&gt;"Prensa",'Registro egresos I nivel'!$J$1:$J$103,0)))))</f>
        <v>0</v>
      </c>
      <c r="J88" s="34">
        <f t="array" ref="J88">SUM(IF('Registro egresos I nivel'!$R$1:$R$103=2,IF('Registro egresos I nivel'!$T$1:$T$103=$F88,IF('Registro egresos I nivel'!$N$1:$N$103="No Renovación Primer Periodo",IF('Registro egresos I nivel'!$Q$1:$Q$103&lt;&gt;"Prensa",'Registro egresos I nivel'!$J$1:$J$103,0)))))</f>
        <v>0</v>
      </c>
      <c r="K88" s="34">
        <f t="array" ref="K88">SUM(IF('Registro egresos I nivel'!$R$1:$R$103=2,IF('Registro egresos I nivel'!$T$1:$T$103=$F88,IF('Registro egresos I nivel'!$N$1:$N$103="No Renovación Segundo Periodo",IF('Registro egresos I nivel'!$Q$1:$Q$103&lt;&gt;"Prensa",'Registro egresos I nivel'!$J$1:$J$103,0)))))</f>
        <v>0</v>
      </c>
      <c r="L88" s="95">
        <f t="shared" si="0"/>
        <v>0</v>
      </c>
      <c r="M88" s="95">
        <f t="shared" ref="M88:Q88" si="94">M87+G88</f>
        <v>68</v>
      </c>
      <c r="N88" s="95">
        <f t="shared" si="94"/>
        <v>12</v>
      </c>
      <c r="O88" s="95">
        <f t="shared" si="94"/>
        <v>1</v>
      </c>
      <c r="P88" s="95">
        <f t="shared" si="94"/>
        <v>7</v>
      </c>
      <c r="Q88" s="95">
        <f t="shared" si="94"/>
        <v>0</v>
      </c>
      <c r="R88" s="314">
        <f t="shared" si="2"/>
        <v>88</v>
      </c>
      <c r="S88" s="98"/>
      <c r="T88" s="98"/>
      <c r="U88" s="98"/>
      <c r="V88" s="98"/>
      <c r="W88" s="98"/>
      <c r="X88" s="315"/>
    </row>
    <row r="89" spans="1:24">
      <c r="A89" s="34" t="s">
        <v>4670</v>
      </c>
      <c r="B89" s="34" t="s">
        <v>649</v>
      </c>
      <c r="C89" s="34">
        <v>2023</v>
      </c>
      <c r="D89" s="34">
        <v>2</v>
      </c>
      <c r="E89" s="34"/>
      <c r="F89" s="34">
        <v>88</v>
      </c>
      <c r="G89" s="34">
        <f t="array" ref="G89">SUM(IF('Registro egresos I nivel'!$R$1:$R$103=2,IF('Registro egresos I nivel'!$T$1:$T$103=$F89,IF('Registro egresos I nivel'!$N$1:$N$103="Renuncia No Voluntaria",IF('Registro egresos I nivel'!$Q$1:$Q$103&lt;&gt;"Prensa",'Registro egresos I nivel'!$J$1:$J$103,0)))))</f>
        <v>0</v>
      </c>
      <c r="H89" s="34">
        <f t="array" ref="H89">SUM(IF('Registro egresos I nivel'!$R$1:$R$103=2,IF('Registro egresos I nivel'!$T$1:$T$103=$F89,IF('Registro egresos I nivel'!$N$1:$N$103="Renuncia Voluntaria",IF('Registro egresos I nivel'!$Q$1:$Q$103&lt;&gt;"Prensa",'Registro egresos I nivel'!$J$1:$J$103,0)))))</f>
        <v>0</v>
      </c>
      <c r="I89" s="34">
        <f t="array" ref="I89">SUM(IF('Registro egresos I nivel'!$R$1:$R$103=2,IF('Registro egresos I nivel'!$T$1:$T$103=$F89,IF('Registro egresos I nivel'!$N$1:$N$103="Término Tercer Periodo",IF('Registro egresos I nivel'!$Q$1:$Q$103&lt;&gt;"Prensa",'Registro egresos I nivel'!$J$1:$J$103,0)))))</f>
        <v>0</v>
      </c>
      <c r="J89" s="34">
        <f t="array" ref="J89">SUM(IF('Registro egresos I nivel'!$R$1:$R$103=2,IF('Registro egresos I nivel'!$T$1:$T$103=$F89,IF('Registro egresos I nivel'!$N$1:$N$103="No Renovación Primer Periodo",IF('Registro egresos I nivel'!$Q$1:$Q$103&lt;&gt;"Prensa",'Registro egresos I nivel'!$J$1:$J$103,0)))))</f>
        <v>0</v>
      </c>
      <c r="K89" s="34">
        <f t="array" ref="K89">SUM(IF('Registro egresos I nivel'!$R$1:$R$103=2,IF('Registro egresos I nivel'!$T$1:$T$103=$F89,IF('Registro egresos I nivel'!$N$1:$N$103="No Renovación Segundo Periodo",IF('Registro egresos I nivel'!$Q$1:$Q$103&lt;&gt;"Prensa",'Registro egresos I nivel'!$J$1:$J$103,0)))))</f>
        <v>0</v>
      </c>
      <c r="L89" s="95">
        <f t="shared" si="0"/>
        <v>0</v>
      </c>
      <c r="M89" s="95">
        <f t="shared" ref="M89:Q89" si="95">M88+G89</f>
        <v>68</v>
      </c>
      <c r="N89" s="95">
        <f t="shared" si="95"/>
        <v>12</v>
      </c>
      <c r="O89" s="95">
        <f t="shared" si="95"/>
        <v>1</v>
      </c>
      <c r="P89" s="95">
        <f t="shared" si="95"/>
        <v>7</v>
      </c>
      <c r="Q89" s="95">
        <f t="shared" si="95"/>
        <v>0</v>
      </c>
      <c r="R89" s="314">
        <f t="shared" si="2"/>
        <v>88</v>
      </c>
      <c r="S89" s="98"/>
      <c r="T89" s="98"/>
      <c r="U89" s="98"/>
      <c r="V89" s="98"/>
      <c r="W89" s="98"/>
      <c r="X89" s="315"/>
    </row>
    <row r="90" spans="1:24">
      <c r="A90" s="34" t="s">
        <v>4670</v>
      </c>
      <c r="B90" s="34" t="s">
        <v>649</v>
      </c>
      <c r="C90" s="34">
        <v>2023</v>
      </c>
      <c r="D90" s="34">
        <v>2</v>
      </c>
      <c r="E90" s="34"/>
      <c r="F90" s="34">
        <v>89</v>
      </c>
      <c r="G90" s="34">
        <f t="array" ref="G90">SUM(IF('Registro egresos I nivel'!$R$1:$R$103=2,IF('Registro egresos I nivel'!$T$1:$T$103=$F90,IF('Registro egresos I nivel'!$N$1:$N$103="Renuncia No Voluntaria",IF('Registro egresos I nivel'!$Q$1:$Q$103&lt;&gt;"Prensa",'Registro egresos I nivel'!$J$1:$J$103,0)))))</f>
        <v>0</v>
      </c>
      <c r="H90" s="34">
        <f t="array" ref="H90">SUM(IF('Registro egresos I nivel'!$R$1:$R$103=2,IF('Registro egresos I nivel'!$T$1:$T$103=$F90,IF('Registro egresos I nivel'!$N$1:$N$103="Renuncia Voluntaria",IF('Registro egresos I nivel'!$Q$1:$Q$103&lt;&gt;"Prensa",'Registro egresos I nivel'!$J$1:$J$103,0)))))</f>
        <v>0</v>
      </c>
      <c r="I90" s="34">
        <f t="array" ref="I90">SUM(IF('Registro egresos I nivel'!$R$1:$R$103=2,IF('Registro egresos I nivel'!$T$1:$T$103=$F90,IF('Registro egresos I nivel'!$N$1:$N$103="Término Tercer Periodo",IF('Registro egresos I nivel'!$Q$1:$Q$103&lt;&gt;"Prensa",'Registro egresos I nivel'!$J$1:$J$103,0)))))</f>
        <v>0</v>
      </c>
      <c r="J90" s="34">
        <f t="array" ref="J90">SUM(IF('Registro egresos I nivel'!$R$1:$R$103=2,IF('Registro egresos I nivel'!$T$1:$T$103=$F90,IF('Registro egresos I nivel'!$N$1:$N$103="No Renovación Primer Periodo",IF('Registro egresos I nivel'!$Q$1:$Q$103&lt;&gt;"Prensa",'Registro egresos I nivel'!$J$1:$J$103,0)))))</f>
        <v>0</v>
      </c>
      <c r="K90" s="34">
        <f t="array" ref="K90">SUM(IF('Registro egresos I nivel'!$R$1:$R$103=2,IF('Registro egresos I nivel'!$T$1:$T$103=$F90,IF('Registro egresos I nivel'!$N$1:$N$103="No Renovación Segundo Periodo",IF('Registro egresos I nivel'!$Q$1:$Q$103&lt;&gt;"Prensa",'Registro egresos I nivel'!$J$1:$J$103,0)))))</f>
        <v>0</v>
      </c>
      <c r="L90" s="95">
        <f t="shared" si="0"/>
        <v>0</v>
      </c>
      <c r="M90" s="95">
        <f t="shared" ref="M90:Q90" si="96">M89+G90</f>
        <v>68</v>
      </c>
      <c r="N90" s="95">
        <f t="shared" si="96"/>
        <v>12</v>
      </c>
      <c r="O90" s="95">
        <f t="shared" si="96"/>
        <v>1</v>
      </c>
      <c r="P90" s="95">
        <f t="shared" si="96"/>
        <v>7</v>
      </c>
      <c r="Q90" s="95">
        <f t="shared" si="96"/>
        <v>0</v>
      </c>
      <c r="R90" s="314">
        <f t="shared" si="2"/>
        <v>88</v>
      </c>
      <c r="S90" s="98"/>
      <c r="T90" s="98"/>
      <c r="U90" s="98"/>
      <c r="V90" s="98"/>
      <c r="W90" s="98"/>
      <c r="X90" s="315"/>
    </row>
    <row r="91" spans="1:24">
      <c r="A91" s="34" t="s">
        <v>4670</v>
      </c>
      <c r="B91" s="34" t="s">
        <v>649</v>
      </c>
      <c r="C91" s="34">
        <v>2023</v>
      </c>
      <c r="D91" s="34">
        <v>2</v>
      </c>
      <c r="E91" s="34"/>
      <c r="F91" s="34">
        <v>90</v>
      </c>
      <c r="G91" s="34">
        <f t="array" ref="G91">SUM(IF('Registro egresos I nivel'!$R$1:$R$103=2,IF('Registro egresos I nivel'!$T$1:$T$103=$F91,IF('Registro egresos I nivel'!$N$1:$N$103="Renuncia No Voluntaria",IF('Registro egresos I nivel'!$Q$1:$Q$103&lt;&gt;"Prensa",'Registro egresos I nivel'!$J$1:$J$103,0)))))</f>
        <v>0</v>
      </c>
      <c r="H91" s="34">
        <f t="array" ref="H91">SUM(IF('Registro egresos I nivel'!$R$1:$R$103=2,IF('Registro egresos I nivel'!$T$1:$T$103=$F91,IF('Registro egresos I nivel'!$N$1:$N$103="Renuncia Voluntaria",IF('Registro egresos I nivel'!$Q$1:$Q$103&lt;&gt;"Prensa",'Registro egresos I nivel'!$J$1:$J$103,0)))))</f>
        <v>0</v>
      </c>
      <c r="I91" s="34">
        <f t="array" ref="I91">SUM(IF('Registro egresos I nivel'!$R$1:$R$103=2,IF('Registro egresos I nivel'!$T$1:$T$103=$F91,IF('Registro egresos I nivel'!$N$1:$N$103="Término Tercer Periodo",IF('Registro egresos I nivel'!$Q$1:$Q$103&lt;&gt;"Prensa",'Registro egresos I nivel'!$J$1:$J$103,0)))))</f>
        <v>0</v>
      </c>
      <c r="J91" s="34">
        <f t="array" ref="J91">SUM(IF('Registro egresos I nivel'!$R$1:$R$103=2,IF('Registro egresos I nivel'!$T$1:$T$103=$F91,IF('Registro egresos I nivel'!$N$1:$N$103="No Renovación Primer Periodo",IF('Registro egresos I nivel'!$Q$1:$Q$103&lt;&gt;"Prensa",'Registro egresos I nivel'!$J$1:$J$103,0)))))</f>
        <v>0</v>
      </c>
      <c r="K91" s="34">
        <f t="array" ref="K91">SUM(IF('Registro egresos I nivel'!$R$1:$R$103=2,IF('Registro egresos I nivel'!$T$1:$T$103=$F91,IF('Registro egresos I nivel'!$N$1:$N$103="No Renovación Segundo Periodo",IF('Registro egresos I nivel'!$Q$1:$Q$103&lt;&gt;"Prensa",'Registro egresos I nivel'!$J$1:$J$103,0)))))</f>
        <v>0</v>
      </c>
      <c r="L91" s="95">
        <f t="shared" si="0"/>
        <v>0</v>
      </c>
      <c r="M91" s="95">
        <f t="shared" ref="M91:Q91" si="97">M90+G91</f>
        <v>68</v>
      </c>
      <c r="N91" s="95">
        <f t="shared" si="97"/>
        <v>12</v>
      </c>
      <c r="O91" s="95">
        <f t="shared" si="97"/>
        <v>1</v>
      </c>
      <c r="P91" s="95">
        <f t="shared" si="97"/>
        <v>7</v>
      </c>
      <c r="Q91" s="95">
        <f t="shared" si="97"/>
        <v>0</v>
      </c>
      <c r="R91" s="314">
        <f t="shared" si="2"/>
        <v>88</v>
      </c>
      <c r="S91" s="98"/>
      <c r="T91" s="98"/>
      <c r="U91" s="98"/>
      <c r="V91" s="98"/>
      <c r="W91" s="98"/>
      <c r="X91" s="315"/>
    </row>
    <row r="92" spans="1:24">
      <c r="A92" s="34" t="s">
        <v>4670</v>
      </c>
      <c r="B92" s="34" t="s">
        <v>649</v>
      </c>
      <c r="C92" s="34">
        <v>2023</v>
      </c>
      <c r="D92" s="34">
        <v>2</v>
      </c>
      <c r="E92" s="34"/>
      <c r="F92" s="34">
        <v>91</v>
      </c>
      <c r="G92" s="34">
        <f t="array" ref="G92">SUM(IF('Registro egresos I nivel'!$R$1:$R$103=2,IF('Registro egresos I nivel'!$T$1:$T$103=$F92,IF('Registro egresos I nivel'!$N$1:$N$103="Renuncia No Voluntaria",IF('Registro egresos I nivel'!$Q$1:$Q$103&lt;&gt;"Prensa",'Registro egresos I nivel'!$J$1:$J$103,0)))))</f>
        <v>0</v>
      </c>
      <c r="H92" s="34">
        <f t="array" ref="H92">SUM(IF('Registro egresos I nivel'!$R$1:$R$103=2,IF('Registro egresos I nivel'!$T$1:$T$103=$F92,IF('Registro egresos I nivel'!$N$1:$N$103="Renuncia Voluntaria",IF('Registro egresos I nivel'!$Q$1:$Q$103&lt;&gt;"Prensa",'Registro egresos I nivel'!$J$1:$J$103,0)))))</f>
        <v>0</v>
      </c>
      <c r="I92" s="34">
        <f t="array" ref="I92">SUM(IF('Registro egresos I nivel'!$R$1:$R$103=2,IF('Registro egresos I nivel'!$T$1:$T$103=$F92,IF('Registro egresos I nivel'!$N$1:$N$103="Término Tercer Periodo",IF('Registro egresos I nivel'!$Q$1:$Q$103&lt;&gt;"Prensa",'Registro egresos I nivel'!$J$1:$J$103,0)))))</f>
        <v>0</v>
      </c>
      <c r="J92" s="34">
        <f t="array" ref="J92">SUM(IF('Registro egresos I nivel'!$R$1:$R$103=2,IF('Registro egresos I nivel'!$T$1:$T$103=$F92,IF('Registro egresos I nivel'!$N$1:$N$103="No Renovación Primer Periodo",IF('Registro egresos I nivel'!$Q$1:$Q$103&lt;&gt;"Prensa",'Registro egresos I nivel'!$J$1:$J$103,0)))))</f>
        <v>0</v>
      </c>
      <c r="K92" s="34">
        <f t="array" ref="K92">SUM(IF('Registro egresos I nivel'!$R$1:$R$103=2,IF('Registro egresos I nivel'!$T$1:$T$103=$F92,IF('Registro egresos I nivel'!$N$1:$N$103="No Renovación Segundo Periodo",IF('Registro egresos I nivel'!$Q$1:$Q$103&lt;&gt;"Prensa",'Registro egresos I nivel'!$J$1:$J$103,0)))))</f>
        <v>0</v>
      </c>
      <c r="L92" s="95">
        <f t="shared" si="0"/>
        <v>0</v>
      </c>
      <c r="M92" s="95">
        <f t="shared" ref="M92:Q92" si="98">M91+G92</f>
        <v>68</v>
      </c>
      <c r="N92" s="95">
        <f t="shared" si="98"/>
        <v>12</v>
      </c>
      <c r="O92" s="95">
        <f t="shared" si="98"/>
        <v>1</v>
      </c>
      <c r="P92" s="95">
        <f t="shared" si="98"/>
        <v>7</v>
      </c>
      <c r="Q92" s="95">
        <f t="shared" si="98"/>
        <v>0</v>
      </c>
      <c r="R92" s="314">
        <f t="shared" si="2"/>
        <v>88</v>
      </c>
      <c r="S92" s="98"/>
      <c r="T92" s="98"/>
      <c r="U92" s="98"/>
      <c r="V92" s="98"/>
      <c r="W92" s="98"/>
      <c r="X92" s="315"/>
    </row>
    <row r="93" spans="1:24">
      <c r="A93" s="34" t="s">
        <v>4670</v>
      </c>
      <c r="B93" s="34" t="s">
        <v>649</v>
      </c>
      <c r="C93" s="34">
        <v>2023</v>
      </c>
      <c r="D93" s="34">
        <v>2</v>
      </c>
      <c r="E93" s="34"/>
      <c r="F93" s="34">
        <v>92</v>
      </c>
      <c r="G93" s="34">
        <f t="array" ref="G93">SUM(IF('Registro egresos I nivel'!$R$1:$R$103=2,IF('Registro egresos I nivel'!$T$1:$T$103=$F93,IF('Registro egresos I nivel'!$N$1:$N$103="Renuncia No Voluntaria",IF('Registro egresos I nivel'!$Q$1:$Q$103&lt;&gt;"Prensa",'Registro egresos I nivel'!$J$1:$J$103,0)))))</f>
        <v>0</v>
      </c>
      <c r="H93" s="34">
        <f t="array" ref="H93">SUM(IF('Registro egresos I nivel'!$R$1:$R$103=2,IF('Registro egresos I nivel'!$T$1:$T$103=$F93,IF('Registro egresos I nivel'!$N$1:$N$103="Renuncia Voluntaria",IF('Registro egresos I nivel'!$Q$1:$Q$103&lt;&gt;"Prensa",'Registro egresos I nivel'!$J$1:$J$103,0)))))</f>
        <v>0</v>
      </c>
      <c r="I93" s="34">
        <f t="array" ref="I93">SUM(IF('Registro egresos I nivel'!$R$1:$R$103=2,IF('Registro egresos I nivel'!$T$1:$T$103=$F93,IF('Registro egresos I nivel'!$N$1:$N$103="Término Tercer Periodo",IF('Registro egresos I nivel'!$Q$1:$Q$103&lt;&gt;"Prensa",'Registro egresos I nivel'!$J$1:$J$103,0)))))</f>
        <v>0</v>
      </c>
      <c r="J93" s="34">
        <f t="array" ref="J93">SUM(IF('Registro egresos I nivel'!$R$1:$R$103=2,IF('Registro egresos I nivel'!$T$1:$T$103=$F93,IF('Registro egresos I nivel'!$N$1:$N$103="No Renovación Primer Periodo",IF('Registro egresos I nivel'!$Q$1:$Q$103&lt;&gt;"Prensa",'Registro egresos I nivel'!$J$1:$J$103,0)))))</f>
        <v>0</v>
      </c>
      <c r="K93" s="34">
        <f t="array" ref="K93">SUM(IF('Registro egresos I nivel'!$R$1:$R$103=2,IF('Registro egresos I nivel'!$T$1:$T$103=$F93,IF('Registro egresos I nivel'!$N$1:$N$103="No Renovación Segundo Periodo",IF('Registro egresos I nivel'!$Q$1:$Q$103&lt;&gt;"Prensa",'Registro egresos I nivel'!$J$1:$J$103,0)))))</f>
        <v>0</v>
      </c>
      <c r="L93" s="95">
        <f t="shared" si="0"/>
        <v>0</v>
      </c>
      <c r="M93" s="95">
        <f t="shared" ref="M93:Q93" si="99">M92+G93</f>
        <v>68</v>
      </c>
      <c r="N93" s="95">
        <f t="shared" si="99"/>
        <v>12</v>
      </c>
      <c r="O93" s="95">
        <f t="shared" si="99"/>
        <v>1</v>
      </c>
      <c r="P93" s="95">
        <f t="shared" si="99"/>
        <v>7</v>
      </c>
      <c r="Q93" s="95">
        <f t="shared" si="99"/>
        <v>0</v>
      </c>
      <c r="R93" s="314">
        <f t="shared" si="2"/>
        <v>88</v>
      </c>
      <c r="S93" s="98"/>
      <c r="T93" s="98"/>
      <c r="U93" s="98"/>
      <c r="V93" s="98"/>
      <c r="W93" s="98"/>
      <c r="X93" s="315"/>
    </row>
    <row r="94" spans="1:24">
      <c r="A94" s="34" t="s">
        <v>4670</v>
      </c>
      <c r="B94" s="34" t="s">
        <v>649</v>
      </c>
      <c r="C94" s="34">
        <v>2023</v>
      </c>
      <c r="D94" s="34">
        <v>2</v>
      </c>
      <c r="E94" s="34"/>
      <c r="F94" s="34">
        <v>93</v>
      </c>
      <c r="G94" s="34">
        <f t="array" ref="G94">SUM(IF('Registro egresos I nivel'!$R$1:$R$103=2,IF('Registro egresos I nivel'!$T$1:$T$103=$F94,IF('Registro egresos I nivel'!$N$1:$N$103="Renuncia No Voluntaria",IF('Registro egresos I nivel'!$Q$1:$Q$103&lt;&gt;"Prensa",'Registro egresos I nivel'!$J$1:$J$103,0)))))</f>
        <v>0</v>
      </c>
      <c r="H94" s="34">
        <f t="array" ref="H94">SUM(IF('Registro egresos I nivel'!$R$1:$R$103=2,IF('Registro egresos I nivel'!$T$1:$T$103=$F94,IF('Registro egresos I nivel'!$N$1:$N$103="Renuncia Voluntaria",IF('Registro egresos I nivel'!$Q$1:$Q$103&lt;&gt;"Prensa",'Registro egresos I nivel'!$J$1:$J$103,0)))))</f>
        <v>0</v>
      </c>
      <c r="I94" s="34">
        <f t="array" ref="I94">SUM(IF('Registro egresos I nivel'!$R$1:$R$103=2,IF('Registro egresos I nivel'!$T$1:$T$103=$F94,IF('Registro egresos I nivel'!$N$1:$N$103="Término Tercer Periodo",IF('Registro egresos I nivel'!$Q$1:$Q$103&lt;&gt;"Prensa",'Registro egresos I nivel'!$J$1:$J$103,0)))))</f>
        <v>0</v>
      </c>
      <c r="J94" s="34">
        <f t="array" ref="J94">SUM(IF('Registro egresos I nivel'!$R$1:$R$103=2,IF('Registro egresos I nivel'!$T$1:$T$103=$F94,IF('Registro egresos I nivel'!$N$1:$N$103="No Renovación Primer Periodo",IF('Registro egresos I nivel'!$Q$1:$Q$103&lt;&gt;"Prensa",'Registro egresos I nivel'!$J$1:$J$103,0)))))</f>
        <v>0</v>
      </c>
      <c r="K94" s="34">
        <f t="array" ref="K94">SUM(IF('Registro egresos I nivel'!$R$1:$R$103=2,IF('Registro egresos I nivel'!$T$1:$T$103=$F94,IF('Registro egresos I nivel'!$N$1:$N$103="No Renovación Segundo Periodo",IF('Registro egresos I nivel'!$Q$1:$Q$103&lt;&gt;"Prensa",'Registro egresos I nivel'!$J$1:$J$103,0)))))</f>
        <v>0</v>
      </c>
      <c r="L94" s="95">
        <f t="shared" si="0"/>
        <v>0</v>
      </c>
      <c r="M94" s="95">
        <f t="shared" ref="M94:Q94" si="100">M93+G94</f>
        <v>68</v>
      </c>
      <c r="N94" s="95">
        <f t="shared" si="100"/>
        <v>12</v>
      </c>
      <c r="O94" s="95">
        <f t="shared" si="100"/>
        <v>1</v>
      </c>
      <c r="P94" s="95">
        <f t="shared" si="100"/>
        <v>7</v>
      </c>
      <c r="Q94" s="95">
        <f t="shared" si="100"/>
        <v>0</v>
      </c>
      <c r="R94" s="314">
        <f t="shared" si="2"/>
        <v>88</v>
      </c>
      <c r="S94" s="98"/>
      <c r="T94" s="98"/>
      <c r="U94" s="98"/>
      <c r="V94" s="98"/>
      <c r="W94" s="98"/>
      <c r="X94" s="315"/>
    </row>
    <row r="95" spans="1:24">
      <c r="A95" s="34" t="s">
        <v>4670</v>
      </c>
      <c r="B95" s="34" t="s">
        <v>649</v>
      </c>
      <c r="C95" s="34">
        <v>2023</v>
      </c>
      <c r="D95" s="34">
        <v>2</v>
      </c>
      <c r="E95" s="34"/>
      <c r="F95" s="34">
        <v>94</v>
      </c>
      <c r="G95" s="34">
        <f t="array" ref="G95">SUM(IF('Registro egresos I nivel'!$R$1:$R$103=2,IF('Registro egresos I nivel'!$T$1:$T$103=$F95,IF('Registro egresos I nivel'!$N$1:$N$103="Renuncia No Voluntaria",IF('Registro egresos I nivel'!$Q$1:$Q$103&lt;&gt;"Prensa",'Registro egresos I nivel'!$J$1:$J$103,0)))))</f>
        <v>0</v>
      </c>
      <c r="H95" s="34">
        <f t="array" ref="H95">SUM(IF('Registro egresos I nivel'!$R$1:$R$103=2,IF('Registro egresos I nivel'!$T$1:$T$103=$F95,IF('Registro egresos I nivel'!$N$1:$N$103="Renuncia Voluntaria",IF('Registro egresos I nivel'!$Q$1:$Q$103&lt;&gt;"Prensa",'Registro egresos I nivel'!$J$1:$J$103,0)))))</f>
        <v>0</v>
      </c>
      <c r="I95" s="34">
        <f t="array" ref="I95">SUM(IF('Registro egresos I nivel'!$R$1:$R$103=2,IF('Registro egresos I nivel'!$T$1:$T$103=$F95,IF('Registro egresos I nivel'!$N$1:$N$103="Término Tercer Periodo",IF('Registro egresos I nivel'!$Q$1:$Q$103&lt;&gt;"Prensa",'Registro egresos I nivel'!$J$1:$J$103,0)))))</f>
        <v>0</v>
      </c>
      <c r="J95" s="34">
        <f t="array" ref="J95">SUM(IF('Registro egresos I nivel'!$R$1:$R$103=2,IF('Registro egresos I nivel'!$T$1:$T$103=$F95,IF('Registro egresos I nivel'!$N$1:$N$103="No Renovación Primer Periodo",IF('Registro egresos I nivel'!$Q$1:$Q$103&lt;&gt;"Prensa",'Registro egresos I nivel'!$J$1:$J$103,0)))))</f>
        <v>0</v>
      </c>
      <c r="K95" s="34">
        <f t="array" ref="K95">SUM(IF('Registro egresos I nivel'!$R$1:$R$103=2,IF('Registro egresos I nivel'!$T$1:$T$103=$F95,IF('Registro egresos I nivel'!$N$1:$N$103="No Renovación Segundo Periodo",IF('Registro egresos I nivel'!$Q$1:$Q$103&lt;&gt;"Prensa",'Registro egresos I nivel'!$J$1:$J$103,0)))))</f>
        <v>0</v>
      </c>
      <c r="L95" s="95">
        <f t="shared" si="0"/>
        <v>0</v>
      </c>
      <c r="M95" s="95">
        <f t="shared" ref="M95:Q95" si="101">M94+G95</f>
        <v>68</v>
      </c>
      <c r="N95" s="95">
        <f t="shared" si="101"/>
        <v>12</v>
      </c>
      <c r="O95" s="95">
        <f t="shared" si="101"/>
        <v>1</v>
      </c>
      <c r="P95" s="95">
        <f t="shared" si="101"/>
        <v>7</v>
      </c>
      <c r="Q95" s="95">
        <f t="shared" si="101"/>
        <v>0</v>
      </c>
      <c r="R95" s="314">
        <f t="shared" si="2"/>
        <v>88</v>
      </c>
      <c r="S95" s="98"/>
      <c r="T95" s="98"/>
      <c r="U95" s="98"/>
      <c r="V95" s="98"/>
      <c r="W95" s="98"/>
      <c r="X95" s="315"/>
    </row>
    <row r="96" spans="1:24">
      <c r="A96" s="34" t="s">
        <v>4670</v>
      </c>
      <c r="B96" s="34" t="s">
        <v>649</v>
      </c>
      <c r="C96" s="34">
        <v>2023</v>
      </c>
      <c r="D96" s="34">
        <v>2</v>
      </c>
      <c r="E96" s="34"/>
      <c r="F96" s="34">
        <v>95</v>
      </c>
      <c r="G96" s="34">
        <f t="array" ref="G96">SUM(IF('Registro egresos I nivel'!$R$1:$R$103=2,IF('Registro egresos I nivel'!$T$1:$T$103=$F96,IF('Registro egresos I nivel'!$N$1:$N$103="Renuncia No Voluntaria",IF('Registro egresos I nivel'!$Q$1:$Q$103&lt;&gt;"Prensa",'Registro egresos I nivel'!$J$1:$J$103,0)))))</f>
        <v>0</v>
      </c>
      <c r="H96" s="34">
        <f t="array" ref="H96">SUM(IF('Registro egresos I nivel'!$R$1:$R$103=2,IF('Registro egresos I nivel'!$T$1:$T$103=$F96,IF('Registro egresos I nivel'!$N$1:$N$103="Renuncia Voluntaria",IF('Registro egresos I nivel'!$Q$1:$Q$103&lt;&gt;"Prensa",'Registro egresos I nivel'!$J$1:$J$103,0)))))</f>
        <v>0</v>
      </c>
      <c r="I96" s="34">
        <f t="array" ref="I96">SUM(IF('Registro egresos I nivel'!$R$1:$R$103=2,IF('Registro egresos I nivel'!$T$1:$T$103=$F96,IF('Registro egresos I nivel'!$N$1:$N$103="Término Tercer Periodo",IF('Registro egresos I nivel'!$Q$1:$Q$103&lt;&gt;"Prensa",'Registro egresos I nivel'!$J$1:$J$103,0)))))</f>
        <v>0</v>
      </c>
      <c r="J96" s="34">
        <f t="array" ref="J96">SUM(IF('Registro egresos I nivel'!$R$1:$R$103=2,IF('Registro egresos I nivel'!$T$1:$T$103=$F96,IF('Registro egresos I nivel'!$N$1:$N$103="No Renovación Primer Periodo",IF('Registro egresos I nivel'!$Q$1:$Q$103&lt;&gt;"Prensa",'Registro egresos I nivel'!$J$1:$J$103,0)))))</f>
        <v>0</v>
      </c>
      <c r="K96" s="34">
        <f t="array" ref="K96">SUM(IF('Registro egresos I nivel'!$R$1:$R$103=2,IF('Registro egresos I nivel'!$T$1:$T$103=$F96,IF('Registro egresos I nivel'!$N$1:$N$103="No Renovación Segundo Periodo",IF('Registro egresos I nivel'!$Q$1:$Q$103&lt;&gt;"Prensa",'Registro egresos I nivel'!$J$1:$J$103,0)))))</f>
        <v>0</v>
      </c>
      <c r="L96" s="95">
        <f t="shared" si="0"/>
        <v>0</v>
      </c>
      <c r="M96" s="95">
        <f t="shared" ref="M96:Q96" si="102">M95+G96</f>
        <v>68</v>
      </c>
      <c r="N96" s="95">
        <f t="shared" si="102"/>
        <v>12</v>
      </c>
      <c r="O96" s="95">
        <f t="shared" si="102"/>
        <v>1</v>
      </c>
      <c r="P96" s="95">
        <f t="shared" si="102"/>
        <v>7</v>
      </c>
      <c r="Q96" s="95">
        <f t="shared" si="102"/>
        <v>0</v>
      </c>
      <c r="R96" s="314">
        <f t="shared" si="2"/>
        <v>88</v>
      </c>
      <c r="S96" s="98"/>
      <c r="T96" s="98"/>
      <c r="U96" s="98"/>
      <c r="V96" s="98"/>
      <c r="W96" s="98"/>
      <c r="X96" s="315"/>
    </row>
    <row r="97" spans="1:24">
      <c r="A97" s="34" t="s">
        <v>4670</v>
      </c>
      <c r="B97" s="34" t="s">
        <v>649</v>
      </c>
      <c r="C97" s="34">
        <v>2023</v>
      </c>
      <c r="D97" s="34">
        <v>2</v>
      </c>
      <c r="E97" s="34"/>
      <c r="F97" s="34">
        <v>96</v>
      </c>
      <c r="G97" s="34">
        <f t="array" ref="G97">SUM(IF('Registro egresos I nivel'!$R$1:$R$103=2,IF('Registro egresos I nivel'!$T$1:$T$103=$F97,IF('Registro egresos I nivel'!$N$1:$N$103="Renuncia No Voluntaria",IF('Registro egresos I nivel'!$Q$1:$Q$103&lt;&gt;"Prensa",'Registro egresos I nivel'!$J$1:$J$103,0)))))</f>
        <v>0</v>
      </c>
      <c r="H97" s="34">
        <f t="array" ref="H97">SUM(IF('Registro egresos I nivel'!$R$1:$R$103=2,IF('Registro egresos I nivel'!$T$1:$T$103=$F97,IF('Registro egresos I nivel'!$N$1:$N$103="Renuncia Voluntaria",IF('Registro egresos I nivel'!$Q$1:$Q$103&lt;&gt;"Prensa",'Registro egresos I nivel'!$J$1:$J$103,0)))))</f>
        <v>0</v>
      </c>
      <c r="I97" s="34">
        <f t="array" ref="I97">SUM(IF('Registro egresos I nivel'!$R$1:$R$103=2,IF('Registro egresos I nivel'!$T$1:$T$103=$F97,IF('Registro egresos I nivel'!$N$1:$N$103="Término Tercer Periodo",IF('Registro egresos I nivel'!$Q$1:$Q$103&lt;&gt;"Prensa",'Registro egresos I nivel'!$J$1:$J$103,0)))))</f>
        <v>0</v>
      </c>
      <c r="J97" s="34">
        <f t="array" ref="J97">SUM(IF('Registro egresos I nivel'!$R$1:$R$103=2,IF('Registro egresos I nivel'!$T$1:$T$103=$F97,IF('Registro egresos I nivel'!$N$1:$N$103="No Renovación Primer Periodo",IF('Registro egresos I nivel'!$Q$1:$Q$103&lt;&gt;"Prensa",'Registro egresos I nivel'!$J$1:$J$103,0)))))</f>
        <v>0</v>
      </c>
      <c r="K97" s="34">
        <f t="array" ref="K97">SUM(IF('Registro egresos I nivel'!$R$1:$R$103=2,IF('Registro egresos I nivel'!$T$1:$T$103=$F97,IF('Registro egresos I nivel'!$N$1:$N$103="No Renovación Segundo Periodo",IF('Registro egresos I nivel'!$Q$1:$Q$103&lt;&gt;"Prensa",'Registro egresos I nivel'!$J$1:$J$103,0)))))</f>
        <v>0</v>
      </c>
      <c r="L97" s="95">
        <f t="shared" si="0"/>
        <v>0</v>
      </c>
      <c r="M97" s="95">
        <f t="shared" ref="M97:Q97" si="103">M96+G97</f>
        <v>68</v>
      </c>
      <c r="N97" s="95">
        <f t="shared" si="103"/>
        <v>12</v>
      </c>
      <c r="O97" s="95">
        <f t="shared" si="103"/>
        <v>1</v>
      </c>
      <c r="P97" s="95">
        <f t="shared" si="103"/>
        <v>7</v>
      </c>
      <c r="Q97" s="95">
        <f t="shared" si="103"/>
        <v>0</v>
      </c>
      <c r="R97" s="314">
        <f t="shared" si="2"/>
        <v>88</v>
      </c>
      <c r="S97" s="98"/>
      <c r="T97" s="98"/>
      <c r="U97" s="98"/>
      <c r="V97" s="98"/>
      <c r="W97" s="98"/>
      <c r="X97" s="315"/>
    </row>
    <row r="98" spans="1:24">
      <c r="A98" s="34" t="s">
        <v>4670</v>
      </c>
      <c r="B98" s="34" t="s">
        <v>649</v>
      </c>
      <c r="C98" s="34">
        <v>2023</v>
      </c>
      <c r="D98" s="34">
        <v>2</v>
      </c>
      <c r="E98" s="34"/>
      <c r="F98" s="34">
        <v>97</v>
      </c>
      <c r="G98" s="34">
        <f t="array" ref="G98">SUM(IF('Registro egresos I nivel'!$R$1:$R$103=2,IF('Registro egresos I nivel'!$T$1:$T$103=$F98,IF('Registro egresos I nivel'!$N$1:$N$103="Renuncia No Voluntaria",IF('Registro egresos I nivel'!$Q$1:$Q$103&lt;&gt;"Prensa",'Registro egresos I nivel'!$J$1:$J$103,0)))))</f>
        <v>0</v>
      </c>
      <c r="H98" s="34">
        <f t="array" ref="H98">SUM(IF('Registro egresos I nivel'!$R$1:$R$103=2,IF('Registro egresos I nivel'!$T$1:$T$103=$F98,IF('Registro egresos I nivel'!$N$1:$N$103="Renuncia Voluntaria",IF('Registro egresos I nivel'!$Q$1:$Q$103&lt;&gt;"Prensa",'Registro egresos I nivel'!$J$1:$J$103,0)))))</f>
        <v>0</v>
      </c>
      <c r="I98" s="34">
        <f t="array" ref="I98">SUM(IF('Registro egresos I nivel'!$R$1:$R$103=2,IF('Registro egresos I nivel'!$T$1:$T$103=$F98,IF('Registro egresos I nivel'!$N$1:$N$103="Término Tercer Periodo",IF('Registro egresos I nivel'!$Q$1:$Q$103&lt;&gt;"Prensa",'Registro egresos I nivel'!$J$1:$J$103,0)))))</f>
        <v>0</v>
      </c>
      <c r="J98" s="34">
        <f t="array" ref="J98">SUM(IF('Registro egresos I nivel'!$R$1:$R$103=2,IF('Registro egresos I nivel'!$T$1:$T$103=$F98,IF('Registro egresos I nivel'!$N$1:$N$103="No Renovación Primer Periodo",IF('Registro egresos I nivel'!$Q$1:$Q$103&lt;&gt;"Prensa",'Registro egresos I nivel'!$J$1:$J$103,0)))))</f>
        <v>0</v>
      </c>
      <c r="K98" s="34">
        <f t="array" ref="K98">SUM(IF('Registro egresos I nivel'!$R$1:$R$103=2,IF('Registro egresos I nivel'!$T$1:$T$103=$F98,IF('Registro egresos I nivel'!$N$1:$N$103="No Renovación Segundo Periodo",IF('Registro egresos I nivel'!$Q$1:$Q$103&lt;&gt;"Prensa",'Registro egresos I nivel'!$J$1:$J$103,0)))))</f>
        <v>0</v>
      </c>
      <c r="L98" s="95">
        <f t="shared" si="0"/>
        <v>0</v>
      </c>
      <c r="M98" s="95">
        <f t="shared" ref="M98:Q98" si="104">M97+G98</f>
        <v>68</v>
      </c>
      <c r="N98" s="95">
        <f t="shared" si="104"/>
        <v>12</v>
      </c>
      <c r="O98" s="95">
        <f t="shared" si="104"/>
        <v>1</v>
      </c>
      <c r="P98" s="95">
        <f t="shared" si="104"/>
        <v>7</v>
      </c>
      <c r="Q98" s="95">
        <f t="shared" si="104"/>
        <v>0</v>
      </c>
      <c r="R98" s="314">
        <f t="shared" si="2"/>
        <v>88</v>
      </c>
      <c r="S98" s="98"/>
      <c r="T98" s="98"/>
      <c r="U98" s="98"/>
      <c r="V98" s="98"/>
      <c r="W98" s="98"/>
      <c r="X98" s="315"/>
    </row>
    <row r="99" spans="1:24">
      <c r="A99" s="34" t="s">
        <v>4670</v>
      </c>
      <c r="B99" s="34" t="s">
        <v>649</v>
      </c>
      <c r="C99" s="34">
        <v>2023</v>
      </c>
      <c r="D99" s="34">
        <v>2</v>
      </c>
      <c r="E99" s="34"/>
      <c r="F99" s="34">
        <v>98</v>
      </c>
      <c r="G99" s="34">
        <f t="array" ref="G99">SUM(IF('Registro egresos I nivel'!$R$1:$R$103=2,IF('Registro egresos I nivel'!$T$1:$T$103=$F99,IF('Registro egresos I nivel'!$N$1:$N$103="Renuncia No Voluntaria",IF('Registro egresos I nivel'!$Q$1:$Q$103&lt;&gt;"Prensa",'Registro egresos I nivel'!$J$1:$J$103,0)))))</f>
        <v>0</v>
      </c>
      <c r="H99" s="34">
        <f t="array" ref="H99">SUM(IF('Registro egresos I nivel'!$R$1:$R$103=2,IF('Registro egresos I nivel'!$T$1:$T$103=$F99,IF('Registro egresos I nivel'!$N$1:$N$103="Renuncia Voluntaria",IF('Registro egresos I nivel'!$Q$1:$Q$103&lt;&gt;"Prensa",'Registro egresos I nivel'!$J$1:$J$103,0)))))</f>
        <v>0</v>
      </c>
      <c r="I99" s="34">
        <f t="array" ref="I99">SUM(IF('Registro egresos I nivel'!$R$1:$R$103=2,IF('Registro egresos I nivel'!$T$1:$T$103=$F99,IF('Registro egresos I nivel'!$N$1:$N$103="Término Tercer Periodo",IF('Registro egresos I nivel'!$Q$1:$Q$103&lt;&gt;"Prensa",'Registro egresos I nivel'!$J$1:$J$103,0)))))</f>
        <v>0</v>
      </c>
      <c r="J99" s="34">
        <f t="array" ref="J99">SUM(IF('Registro egresos I nivel'!$R$1:$R$103=2,IF('Registro egresos I nivel'!$T$1:$T$103=$F99,IF('Registro egresos I nivel'!$N$1:$N$103="No Renovación Primer Periodo",IF('Registro egresos I nivel'!$Q$1:$Q$103&lt;&gt;"Prensa",'Registro egresos I nivel'!$J$1:$J$103,0)))))</f>
        <v>0</v>
      </c>
      <c r="K99" s="34">
        <f t="array" ref="K99">SUM(IF('Registro egresos I nivel'!$R$1:$R$103=2,IF('Registro egresos I nivel'!$T$1:$T$103=$F99,IF('Registro egresos I nivel'!$N$1:$N$103="No Renovación Segundo Periodo",IF('Registro egresos I nivel'!$Q$1:$Q$103&lt;&gt;"Prensa",'Registro egresos I nivel'!$J$1:$J$103,0)))))</f>
        <v>0</v>
      </c>
      <c r="L99" s="95">
        <f t="shared" si="0"/>
        <v>0</v>
      </c>
      <c r="M99" s="95">
        <f t="shared" ref="M99:Q99" si="105">M98+G99</f>
        <v>68</v>
      </c>
      <c r="N99" s="95">
        <f t="shared" si="105"/>
        <v>12</v>
      </c>
      <c r="O99" s="95">
        <f t="shared" si="105"/>
        <v>1</v>
      </c>
      <c r="P99" s="95">
        <f t="shared" si="105"/>
        <v>7</v>
      </c>
      <c r="Q99" s="95">
        <f t="shared" si="105"/>
        <v>0</v>
      </c>
      <c r="R99" s="314">
        <f t="shared" si="2"/>
        <v>88</v>
      </c>
      <c r="S99" s="98"/>
      <c r="T99" s="98"/>
      <c r="U99" s="98"/>
      <c r="V99" s="98"/>
      <c r="W99" s="98"/>
      <c r="X99" s="315"/>
    </row>
    <row r="100" spans="1:24">
      <c r="A100" s="34" t="s">
        <v>4670</v>
      </c>
      <c r="B100" s="34" t="s">
        <v>649</v>
      </c>
      <c r="C100" s="34">
        <v>2023</v>
      </c>
      <c r="D100" s="34">
        <v>2</v>
      </c>
      <c r="E100" s="34"/>
      <c r="F100" s="34">
        <v>99</v>
      </c>
      <c r="G100" s="34">
        <f t="array" ref="G100">SUM(IF('Registro egresos I nivel'!$R$1:$R$103=2,IF('Registro egresos I nivel'!$T$1:$T$103=$F100,IF('Registro egresos I nivel'!$N$1:$N$103="Renuncia No Voluntaria",IF('Registro egresos I nivel'!$Q$1:$Q$103&lt;&gt;"Prensa",'Registro egresos I nivel'!$J$1:$J$103,0)))))</f>
        <v>0</v>
      </c>
      <c r="H100" s="34">
        <f t="array" ref="H100">SUM(IF('Registro egresos I nivel'!$R$1:$R$103=2,IF('Registro egresos I nivel'!$T$1:$T$103=$F100,IF('Registro egresos I nivel'!$N$1:$N$103="Renuncia Voluntaria",IF('Registro egresos I nivel'!$Q$1:$Q$103&lt;&gt;"Prensa",'Registro egresos I nivel'!$J$1:$J$103,0)))))</f>
        <v>0</v>
      </c>
      <c r="I100" s="34">
        <f t="array" ref="I100">SUM(IF('Registro egresos I nivel'!$R$1:$R$103=2,IF('Registro egresos I nivel'!$T$1:$T$103=$F100,IF('Registro egresos I nivel'!$N$1:$N$103="Término Tercer Periodo",IF('Registro egresos I nivel'!$Q$1:$Q$103&lt;&gt;"Prensa",'Registro egresos I nivel'!$J$1:$J$103,0)))))</f>
        <v>0</v>
      </c>
      <c r="J100" s="34">
        <f t="array" ref="J100">SUM(IF('Registro egresos I nivel'!$R$1:$R$103=2,IF('Registro egresos I nivel'!$T$1:$T$103=$F100,IF('Registro egresos I nivel'!$N$1:$N$103="No Renovación Primer Periodo",IF('Registro egresos I nivel'!$Q$1:$Q$103&lt;&gt;"Prensa",'Registro egresos I nivel'!$J$1:$J$103,0)))))</f>
        <v>0</v>
      </c>
      <c r="K100" s="34">
        <f t="array" ref="K100">SUM(IF('Registro egresos I nivel'!$R$1:$R$103=2,IF('Registro egresos I nivel'!$T$1:$T$103=$F100,IF('Registro egresos I nivel'!$N$1:$N$103="No Renovación Segundo Periodo",IF('Registro egresos I nivel'!$Q$1:$Q$103&lt;&gt;"Prensa",'Registro egresos I nivel'!$J$1:$J$103,0)))))</f>
        <v>0</v>
      </c>
      <c r="L100" s="95">
        <f t="shared" si="0"/>
        <v>0</v>
      </c>
      <c r="M100" s="95">
        <f t="shared" ref="M100:Q100" si="106">M99+G100</f>
        <v>68</v>
      </c>
      <c r="N100" s="95">
        <f t="shared" si="106"/>
        <v>12</v>
      </c>
      <c r="O100" s="95">
        <f t="shared" si="106"/>
        <v>1</v>
      </c>
      <c r="P100" s="95">
        <f t="shared" si="106"/>
        <v>7</v>
      </c>
      <c r="Q100" s="95">
        <f t="shared" si="106"/>
        <v>0</v>
      </c>
      <c r="R100" s="314">
        <f t="shared" si="2"/>
        <v>88</v>
      </c>
      <c r="S100" s="98"/>
      <c r="T100" s="98"/>
      <c r="U100" s="98"/>
      <c r="V100" s="98"/>
      <c r="W100" s="98"/>
      <c r="X100" s="315"/>
    </row>
    <row r="101" spans="1:24">
      <c r="A101" s="34" t="s">
        <v>4670</v>
      </c>
      <c r="B101" s="34" t="s">
        <v>649</v>
      </c>
      <c r="C101" s="34">
        <v>2023</v>
      </c>
      <c r="D101" s="34">
        <v>2</v>
      </c>
      <c r="E101" s="34"/>
      <c r="F101" s="34">
        <v>100</v>
      </c>
      <c r="G101" s="34">
        <f t="array" ref="G101">SUM(IF('Registro egresos I nivel'!$R$1:$R$103=2,IF('Registro egresos I nivel'!$T$1:$T$103=$F101,IF('Registro egresos I nivel'!$N$1:$N$103="Renuncia No Voluntaria",IF('Registro egresos I nivel'!$Q$1:$Q$103&lt;&gt;"Prensa",'Registro egresos I nivel'!$J$1:$J$103,0)))))</f>
        <v>0</v>
      </c>
      <c r="H101" s="34">
        <f t="array" ref="H101">SUM(IF('Registro egresos I nivel'!$R$1:$R$103=2,IF('Registro egresos I nivel'!$T$1:$T$103=$F101,IF('Registro egresos I nivel'!$N$1:$N$103="Renuncia Voluntaria",IF('Registro egresos I nivel'!$Q$1:$Q$103&lt;&gt;"Prensa",'Registro egresos I nivel'!$J$1:$J$103,0)))))</f>
        <v>0</v>
      </c>
      <c r="I101" s="34">
        <f t="array" ref="I101">SUM(IF('Registro egresos I nivel'!$R$1:$R$103=2,IF('Registro egresos I nivel'!$T$1:$T$103=$F101,IF('Registro egresos I nivel'!$N$1:$N$103="Término Tercer Periodo",IF('Registro egresos I nivel'!$Q$1:$Q$103&lt;&gt;"Prensa",'Registro egresos I nivel'!$J$1:$J$103,0)))))</f>
        <v>0</v>
      </c>
      <c r="J101" s="34">
        <f t="array" ref="J101">SUM(IF('Registro egresos I nivel'!$R$1:$R$103=2,IF('Registro egresos I nivel'!$T$1:$T$103=$F101,IF('Registro egresos I nivel'!$N$1:$N$103="No Renovación Primer Periodo",IF('Registro egresos I nivel'!$Q$1:$Q$103&lt;&gt;"Prensa",'Registro egresos I nivel'!$J$1:$J$103,0)))))</f>
        <v>0</v>
      </c>
      <c r="K101" s="34">
        <f t="array" ref="K101">SUM(IF('Registro egresos I nivel'!$R$1:$R$103=2,IF('Registro egresos I nivel'!$T$1:$T$103=$F101,IF('Registro egresos I nivel'!$N$1:$N$103="No Renovación Segundo Periodo",IF('Registro egresos I nivel'!$Q$1:$Q$103&lt;&gt;"Prensa",'Registro egresos I nivel'!$J$1:$J$103,0)))))</f>
        <v>0</v>
      </c>
      <c r="L101" s="95">
        <f t="shared" si="0"/>
        <v>0</v>
      </c>
      <c r="M101" s="95">
        <f t="shared" ref="M101:Q101" si="107">M100+G101</f>
        <v>68</v>
      </c>
      <c r="N101" s="95">
        <f t="shared" si="107"/>
        <v>12</v>
      </c>
      <c r="O101" s="95">
        <f t="shared" si="107"/>
        <v>1</v>
      </c>
      <c r="P101" s="95">
        <f t="shared" si="107"/>
        <v>7</v>
      </c>
      <c r="Q101" s="95">
        <f t="shared" si="107"/>
        <v>0</v>
      </c>
      <c r="R101" s="314">
        <f t="shared" si="2"/>
        <v>88</v>
      </c>
      <c r="S101" s="98"/>
      <c r="T101" s="98"/>
      <c r="U101" s="98"/>
      <c r="V101" s="98"/>
      <c r="W101" s="98"/>
      <c r="X101" s="315"/>
    </row>
    <row r="102" spans="1:24">
      <c r="A102" s="34" t="s">
        <v>4670</v>
      </c>
      <c r="B102" s="34" t="s">
        <v>649</v>
      </c>
      <c r="C102" s="34">
        <v>2023</v>
      </c>
      <c r="D102" s="34">
        <v>2</v>
      </c>
      <c r="E102" s="34"/>
      <c r="F102" s="34">
        <v>101</v>
      </c>
      <c r="G102" s="34">
        <f t="array" ref="G102">SUM(IF('Registro egresos I nivel'!$R$1:$R$103=2,IF('Registro egresos I nivel'!$T$1:$T$103=$F102,IF('Registro egresos I nivel'!$N$1:$N$103="Renuncia No Voluntaria",IF('Registro egresos I nivel'!$Q$1:$Q$103&lt;&gt;"Prensa",'Registro egresos I nivel'!$J$1:$J$103,0)))))</f>
        <v>0</v>
      </c>
      <c r="H102" s="34">
        <f t="array" ref="H102">SUM(IF('Registro egresos I nivel'!$R$1:$R$103=2,IF('Registro egresos I nivel'!$T$1:$T$103=$F102,IF('Registro egresos I nivel'!$N$1:$N$103="Renuncia Voluntaria",IF('Registro egresos I nivel'!$Q$1:$Q$103&lt;&gt;"Prensa",'Registro egresos I nivel'!$J$1:$J$103,0)))))</f>
        <v>0</v>
      </c>
      <c r="I102" s="34">
        <f t="array" ref="I102">SUM(IF('Registro egresos I nivel'!$R$1:$R$103=2,IF('Registro egresos I nivel'!$T$1:$T$103=$F102,IF('Registro egresos I nivel'!$N$1:$N$103="Término Tercer Periodo",IF('Registro egresos I nivel'!$Q$1:$Q$103&lt;&gt;"Prensa",'Registro egresos I nivel'!$J$1:$J$103,0)))))</f>
        <v>0</v>
      </c>
      <c r="J102" s="34">
        <f t="array" ref="J102">SUM(IF('Registro egresos I nivel'!$R$1:$R$103=2,IF('Registro egresos I nivel'!$T$1:$T$103=$F102,IF('Registro egresos I nivel'!$N$1:$N$103="No Renovación Primer Periodo",IF('Registro egresos I nivel'!$Q$1:$Q$103&lt;&gt;"Prensa",'Registro egresos I nivel'!$J$1:$J$103,0)))))</f>
        <v>0</v>
      </c>
      <c r="K102" s="34">
        <f t="array" ref="K102">SUM(IF('Registro egresos I nivel'!$R$1:$R$103=2,IF('Registro egresos I nivel'!$T$1:$T$103=$F102,IF('Registro egresos I nivel'!$N$1:$N$103="No Renovación Segundo Periodo",IF('Registro egresos I nivel'!$Q$1:$Q$103&lt;&gt;"Prensa",'Registro egresos I nivel'!$J$1:$J$103,0)))))</f>
        <v>0</v>
      </c>
      <c r="L102" s="95">
        <f t="shared" si="0"/>
        <v>0</v>
      </c>
      <c r="M102" s="95">
        <f t="shared" ref="M102:Q102" si="108">M101+G102</f>
        <v>68</v>
      </c>
      <c r="N102" s="95">
        <f t="shared" si="108"/>
        <v>12</v>
      </c>
      <c r="O102" s="95">
        <f t="shared" si="108"/>
        <v>1</v>
      </c>
      <c r="P102" s="95">
        <f t="shared" si="108"/>
        <v>7</v>
      </c>
      <c r="Q102" s="95">
        <f t="shared" si="108"/>
        <v>0</v>
      </c>
      <c r="R102" s="314">
        <f t="shared" si="2"/>
        <v>88</v>
      </c>
      <c r="S102" s="98"/>
      <c r="T102" s="98"/>
      <c r="U102" s="98"/>
      <c r="V102" s="98"/>
      <c r="W102" s="98"/>
      <c r="X102" s="315"/>
    </row>
    <row r="103" spans="1:24">
      <c r="A103" s="34" t="s">
        <v>4670</v>
      </c>
      <c r="B103" s="34" t="s">
        <v>649</v>
      </c>
      <c r="C103" s="34">
        <v>2023</v>
      </c>
      <c r="D103" s="34">
        <v>2</v>
      </c>
      <c r="E103" s="34"/>
      <c r="F103" s="34">
        <v>102</v>
      </c>
      <c r="G103" s="34">
        <f t="array" ref="G103">SUM(IF('Registro egresos I nivel'!$R$1:$R$103=2,IF('Registro egresos I nivel'!$T$1:$T$103=$F103,IF('Registro egresos I nivel'!$N$1:$N$103="Renuncia No Voluntaria",IF('Registro egresos I nivel'!$Q$1:$Q$103&lt;&gt;"Prensa",'Registro egresos I nivel'!$J$1:$J$103,0)))))</f>
        <v>0</v>
      </c>
      <c r="H103" s="34">
        <f t="array" ref="H103">SUM(IF('Registro egresos I nivel'!$R$1:$R$103=2,IF('Registro egresos I nivel'!$T$1:$T$103=$F103,IF('Registro egresos I nivel'!$N$1:$N$103="Renuncia Voluntaria",IF('Registro egresos I nivel'!$Q$1:$Q$103&lt;&gt;"Prensa",'Registro egresos I nivel'!$J$1:$J$103,0)))))</f>
        <v>0</v>
      </c>
      <c r="I103" s="34">
        <f t="array" ref="I103">SUM(IF('Registro egresos I nivel'!$R$1:$R$103=2,IF('Registro egresos I nivel'!$T$1:$T$103=$F103,IF('Registro egresos I nivel'!$N$1:$N$103="Término Tercer Periodo",IF('Registro egresos I nivel'!$Q$1:$Q$103&lt;&gt;"Prensa",'Registro egresos I nivel'!$J$1:$J$103,0)))))</f>
        <v>0</v>
      </c>
      <c r="J103" s="34">
        <f t="array" ref="J103">SUM(IF('Registro egresos I nivel'!$R$1:$R$103=2,IF('Registro egresos I nivel'!$T$1:$T$103=$F103,IF('Registro egresos I nivel'!$N$1:$N$103="No Renovación Primer Periodo",IF('Registro egresos I nivel'!$Q$1:$Q$103&lt;&gt;"Prensa",'Registro egresos I nivel'!$J$1:$J$103,0)))))</f>
        <v>0</v>
      </c>
      <c r="K103" s="34">
        <f t="array" ref="K103">SUM(IF('Registro egresos I nivel'!$R$1:$R$103=2,IF('Registro egresos I nivel'!$T$1:$T$103=$F103,IF('Registro egresos I nivel'!$N$1:$N$103="No Renovación Segundo Periodo",IF('Registro egresos I nivel'!$Q$1:$Q$103&lt;&gt;"Prensa",'Registro egresos I nivel'!$J$1:$J$103,0)))))</f>
        <v>0</v>
      </c>
      <c r="L103" s="95">
        <f t="shared" si="0"/>
        <v>0</v>
      </c>
      <c r="M103" s="95">
        <f t="shared" ref="M103:Q103" si="109">M102+G103</f>
        <v>68</v>
      </c>
      <c r="N103" s="95">
        <f t="shared" si="109"/>
        <v>12</v>
      </c>
      <c r="O103" s="95">
        <f t="shared" si="109"/>
        <v>1</v>
      </c>
      <c r="P103" s="95">
        <f t="shared" si="109"/>
        <v>7</v>
      </c>
      <c r="Q103" s="95">
        <f t="shared" si="109"/>
        <v>0</v>
      </c>
      <c r="R103" s="314">
        <f t="shared" si="2"/>
        <v>88</v>
      </c>
      <c r="S103" s="98"/>
      <c r="T103" s="98"/>
      <c r="U103" s="98"/>
      <c r="V103" s="98"/>
      <c r="W103" s="98"/>
      <c r="X103" s="315"/>
    </row>
    <row r="104" spans="1:24">
      <c r="A104" s="34" t="s">
        <v>4670</v>
      </c>
      <c r="B104" s="34" t="s">
        <v>649</v>
      </c>
      <c r="C104" s="34">
        <v>2023</v>
      </c>
      <c r="D104" s="34">
        <v>2</v>
      </c>
      <c r="E104" s="34"/>
      <c r="F104" s="34">
        <v>103</v>
      </c>
      <c r="G104" s="34">
        <f t="array" ref="G104">SUM(IF('Registro egresos I nivel'!$R$1:$R$103=2,IF('Registro egresos I nivel'!$T$1:$T$103=$F104,IF('Registro egresos I nivel'!$N$1:$N$103="Renuncia No Voluntaria",IF('Registro egresos I nivel'!$Q$1:$Q$103&lt;&gt;"Prensa",'Registro egresos I nivel'!$J$1:$J$103,0)))))</f>
        <v>0</v>
      </c>
      <c r="H104" s="34">
        <f t="array" ref="H104">SUM(IF('Registro egresos I nivel'!$R$1:$R$103=2,IF('Registro egresos I nivel'!$T$1:$T$103=$F104,IF('Registro egresos I nivel'!$N$1:$N$103="Renuncia Voluntaria",IF('Registro egresos I nivel'!$Q$1:$Q$103&lt;&gt;"Prensa",'Registro egresos I nivel'!$J$1:$J$103,0)))))</f>
        <v>0</v>
      </c>
      <c r="I104" s="34">
        <f t="array" ref="I104">SUM(IF('Registro egresos I nivel'!$R$1:$R$103=2,IF('Registro egresos I nivel'!$T$1:$T$103=$F104,IF('Registro egresos I nivel'!$N$1:$N$103="Término Tercer Periodo",IF('Registro egresos I nivel'!$Q$1:$Q$103&lt;&gt;"Prensa",'Registro egresos I nivel'!$J$1:$J$103,0)))))</f>
        <v>0</v>
      </c>
      <c r="J104" s="34">
        <f t="array" ref="J104">SUM(IF('Registro egresos I nivel'!$R$1:$R$103=2,IF('Registro egresos I nivel'!$T$1:$T$103=$F104,IF('Registro egresos I nivel'!$N$1:$N$103="No Renovación Primer Periodo",IF('Registro egresos I nivel'!$Q$1:$Q$103&lt;&gt;"Prensa",'Registro egresos I nivel'!$J$1:$J$103,0)))))</f>
        <v>0</v>
      </c>
      <c r="K104" s="34">
        <f t="array" ref="K104">SUM(IF('Registro egresos I nivel'!$R$1:$R$103=2,IF('Registro egresos I nivel'!$T$1:$T$103=$F104,IF('Registro egresos I nivel'!$N$1:$N$103="No Renovación Segundo Periodo",IF('Registro egresos I nivel'!$Q$1:$Q$103&lt;&gt;"Prensa",'Registro egresos I nivel'!$J$1:$J$103,0)))))</f>
        <v>0</v>
      </c>
      <c r="L104" s="95">
        <f t="shared" si="0"/>
        <v>0</v>
      </c>
      <c r="M104" s="95">
        <f t="shared" ref="M104:Q104" si="110">M103+G104</f>
        <v>68</v>
      </c>
      <c r="N104" s="95">
        <f t="shared" si="110"/>
        <v>12</v>
      </c>
      <c r="O104" s="95">
        <f t="shared" si="110"/>
        <v>1</v>
      </c>
      <c r="P104" s="95">
        <f t="shared" si="110"/>
        <v>7</v>
      </c>
      <c r="Q104" s="95">
        <f t="shared" si="110"/>
        <v>0</v>
      </c>
      <c r="R104" s="314">
        <f t="shared" si="2"/>
        <v>88</v>
      </c>
      <c r="S104" s="98"/>
      <c r="T104" s="98"/>
      <c r="U104" s="98"/>
      <c r="V104" s="98"/>
      <c r="W104" s="98"/>
      <c r="X104" s="315"/>
    </row>
    <row r="105" spans="1:24">
      <c r="A105" s="34" t="s">
        <v>4670</v>
      </c>
      <c r="B105" s="34" t="s">
        <v>649</v>
      </c>
      <c r="C105" s="34">
        <v>2023</v>
      </c>
      <c r="D105" s="34">
        <v>2</v>
      </c>
      <c r="E105" s="34"/>
      <c r="F105" s="34">
        <v>104</v>
      </c>
      <c r="G105" s="34">
        <f t="array" ref="G105">SUM(IF('Registro egresos I nivel'!$R$1:$R$103=2,IF('Registro egresos I nivel'!$T$1:$T$103=$F105,IF('Registro egresos I nivel'!$N$1:$N$103="Renuncia No Voluntaria",IF('Registro egresos I nivel'!$Q$1:$Q$103&lt;&gt;"Prensa",'Registro egresos I nivel'!$J$1:$J$103,0)))))</f>
        <v>0</v>
      </c>
      <c r="H105" s="34">
        <f t="array" ref="H105">SUM(IF('Registro egresos I nivel'!$R$1:$R$103=2,IF('Registro egresos I nivel'!$T$1:$T$103=$F105,IF('Registro egresos I nivel'!$N$1:$N$103="Renuncia Voluntaria",IF('Registro egresos I nivel'!$Q$1:$Q$103&lt;&gt;"Prensa",'Registro egresos I nivel'!$J$1:$J$103,0)))))</f>
        <v>0</v>
      </c>
      <c r="I105" s="34">
        <f t="array" ref="I105">SUM(IF('Registro egresos I nivel'!$R$1:$R$103=2,IF('Registro egresos I nivel'!$T$1:$T$103=$F105,IF('Registro egresos I nivel'!$N$1:$N$103="Término Tercer Periodo",IF('Registro egresos I nivel'!$Q$1:$Q$103&lt;&gt;"Prensa",'Registro egresos I nivel'!$J$1:$J$103,0)))))</f>
        <v>0</v>
      </c>
      <c r="J105" s="34">
        <f t="array" ref="J105">SUM(IF('Registro egresos I nivel'!$R$1:$R$103=2,IF('Registro egresos I nivel'!$T$1:$T$103=$F105,IF('Registro egresos I nivel'!$N$1:$N$103="No Renovación Primer Periodo",IF('Registro egresos I nivel'!$Q$1:$Q$103&lt;&gt;"Prensa",'Registro egresos I nivel'!$J$1:$J$103,0)))))</f>
        <v>0</v>
      </c>
      <c r="K105" s="34">
        <f t="array" ref="K105">SUM(IF('Registro egresos I nivel'!$R$1:$R$103=2,IF('Registro egresos I nivel'!$T$1:$T$103=$F105,IF('Registro egresos I nivel'!$N$1:$N$103="No Renovación Segundo Periodo",IF('Registro egresos I nivel'!$Q$1:$Q$103&lt;&gt;"Prensa",'Registro egresos I nivel'!$J$1:$J$103,0)))))</f>
        <v>0</v>
      </c>
      <c r="L105" s="95">
        <f t="shared" si="0"/>
        <v>0</v>
      </c>
      <c r="M105" s="95">
        <f t="shared" ref="M105:Q105" si="111">M104+G105</f>
        <v>68</v>
      </c>
      <c r="N105" s="95">
        <f t="shared" si="111"/>
        <v>12</v>
      </c>
      <c r="O105" s="95">
        <f t="shared" si="111"/>
        <v>1</v>
      </c>
      <c r="P105" s="95">
        <f t="shared" si="111"/>
        <v>7</v>
      </c>
      <c r="Q105" s="95">
        <f t="shared" si="111"/>
        <v>0</v>
      </c>
      <c r="R105" s="314">
        <f t="shared" si="2"/>
        <v>88</v>
      </c>
      <c r="S105" s="98"/>
      <c r="T105" s="98"/>
      <c r="U105" s="98"/>
      <c r="V105" s="98"/>
      <c r="W105" s="98"/>
      <c r="X105" s="315"/>
    </row>
    <row r="106" spans="1:24">
      <c r="A106" s="34" t="s">
        <v>4670</v>
      </c>
      <c r="B106" s="34" t="s">
        <v>650</v>
      </c>
      <c r="C106" s="34">
        <v>2022</v>
      </c>
      <c r="D106" s="34">
        <v>1</v>
      </c>
      <c r="E106" s="34" t="s">
        <v>4659</v>
      </c>
      <c r="F106" s="34">
        <v>1</v>
      </c>
      <c r="G106" s="34">
        <f t="array" ref="G106">SUM(IF('Registro egresos II nivel'!$R$1:$R$875=1,IF('Registro egresos II nivel'!$T$1:$T$875=$F106,IF('Registro egresos II nivel'!$N$1:$N$875="Renuncia No Voluntaria",'Registro egresos II nivel'!$J$1:$J$875,0))))</f>
        <v>3</v>
      </c>
      <c r="H106" s="34">
        <f t="array" ref="H106">SUM(IF('Registro egresos II nivel'!$R$1:$R$875=1,IF('Registro egresos II nivel'!$T$1:$T$875=$F106,IF('Registro egresos II nivel'!$N$1:$N$875="Renuncia Voluntaria",'Registro egresos II nivel'!$J$1:$J$875,0))))</f>
        <v>2</v>
      </c>
      <c r="I106" s="34">
        <f t="array" ref="I106">SUM(IF('Registro egresos II nivel'!$R$1:$R$875=1,IF('Registro egresos II nivel'!$T$1:$T$875=$F106,IF('Registro egresos II nivel'!$N$1:$N$875="Término Tercer Periodo",'Registro egresos II nivel'!$J$1:$J$875,0))))</f>
        <v>0</v>
      </c>
      <c r="J106" s="34">
        <f t="array" ref="J106">SUM(IF('Registro egresos II nivel'!$R$1:$R$875=1,IF('Registro egresos II nivel'!$T$1:$T$875=$F106,IF('Registro egresos II nivel'!$N$1:$N$875="No Renovación Primer Periodo",'Registro egresos II nivel'!$J$1:$J$875,0))))</f>
        <v>0</v>
      </c>
      <c r="K106" s="34">
        <f t="array" ref="K106">SUM(IF('Registro egresos II nivel'!$R$1:$R$875=1,IF('Registro egresos II nivel'!$T$1:$T$875=$F106,IF('Registro egresos II nivel'!$N$1:$N$875="No Renovación Segundo Periodo",'Registro egresos II nivel'!$J$1:$J$875,0))))</f>
        <v>0</v>
      </c>
      <c r="L106" s="95">
        <f t="shared" si="0"/>
        <v>5</v>
      </c>
      <c r="M106" s="95">
        <f t="shared" ref="M106:Q106" si="112">G106</f>
        <v>3</v>
      </c>
      <c r="N106" s="95">
        <f t="shared" si="112"/>
        <v>2</v>
      </c>
      <c r="O106" s="95">
        <f t="shared" si="112"/>
        <v>0</v>
      </c>
      <c r="P106" s="95">
        <f t="shared" si="112"/>
        <v>0</v>
      </c>
      <c r="Q106" s="95">
        <f t="shared" si="112"/>
        <v>0</v>
      </c>
      <c r="R106" s="314">
        <f t="shared" si="2"/>
        <v>5</v>
      </c>
      <c r="S106" s="98">
        <f t="shared" ref="S106:S138" si="113">M106/GB1_IIN</f>
        <v>3.4965034965034965E-3</v>
      </c>
      <c r="T106" s="98">
        <f t="shared" ref="T106:T138" si="114">N106/GB1_IIN</f>
        <v>2.331002331002331E-3</v>
      </c>
      <c r="U106" s="98">
        <f t="shared" ref="U106:U138" si="115">O106/GB1_IIN</f>
        <v>0</v>
      </c>
      <c r="V106" s="98">
        <f t="shared" ref="V106:V138" si="116">P106/GB1_IIN</f>
        <v>0</v>
      </c>
      <c r="W106" s="98">
        <f t="shared" ref="W106:W138" si="117">Q106/GB1_IIN</f>
        <v>0</v>
      </c>
      <c r="X106" s="315">
        <f t="shared" ref="X106:X138" si="118">R106/GB1_IIN</f>
        <v>5.8275058275058279E-3</v>
      </c>
    </row>
    <row r="107" spans="1:24">
      <c r="A107" s="34" t="s">
        <v>4670</v>
      </c>
      <c r="B107" s="34" t="s">
        <v>650</v>
      </c>
      <c r="C107" s="34">
        <v>2022</v>
      </c>
      <c r="D107" s="34">
        <v>1</v>
      </c>
      <c r="E107" s="34" t="s">
        <v>4659</v>
      </c>
      <c r="F107" s="34">
        <v>2</v>
      </c>
      <c r="G107" s="34">
        <f t="array" ref="G107">SUM(IF('Registro egresos II nivel'!$R$1:$R$875=1,IF('Registro egresos II nivel'!$T$1:$T$875=$F107,IF('Registro egresos II nivel'!$N$1:$N$875="Renuncia No Voluntaria",'Registro egresos II nivel'!$J$1:$J$875,0))))</f>
        <v>0</v>
      </c>
      <c r="H107" s="34">
        <f t="array" ref="H107">SUM(IF('Registro egresos II nivel'!$R$1:$R$875=1,IF('Registro egresos II nivel'!$T$1:$T$875=$F107,IF('Registro egresos II nivel'!$N$1:$N$875="Renuncia Voluntaria",'Registro egresos II nivel'!$J$1:$J$875,0))))</f>
        <v>0</v>
      </c>
      <c r="I107" s="34">
        <f t="array" ref="I107">SUM(IF('Registro egresos II nivel'!$R$1:$R$875=1,IF('Registro egresos II nivel'!$T$1:$T$875=$F107,IF('Registro egresos II nivel'!$N$1:$N$875="Término Tercer Periodo",'Registro egresos II nivel'!$J$1:$J$875,0))))</f>
        <v>0</v>
      </c>
      <c r="J107" s="34">
        <f t="array" ref="J107">SUM(IF('Registro egresos II nivel'!$R$1:$R$875=1,IF('Registro egresos II nivel'!$T$1:$T$875=$F107,IF('Registro egresos II nivel'!$N$1:$N$875="No Renovación Primer Periodo",'Registro egresos II nivel'!$J$1:$J$875,0))))</f>
        <v>0</v>
      </c>
      <c r="K107" s="34">
        <f t="array" ref="K107">SUM(IF('Registro egresos II nivel'!$R$1:$R$875=1,IF('Registro egresos II nivel'!$T$1:$T$875=$F107,IF('Registro egresos II nivel'!$N$1:$N$875="No Renovación Segundo Periodo",'Registro egresos II nivel'!$J$1:$J$875,0))))</f>
        <v>0</v>
      </c>
      <c r="L107" s="95">
        <f t="shared" si="0"/>
        <v>0</v>
      </c>
      <c r="M107" s="95">
        <f t="shared" ref="M107:Q107" si="119">M106+G107</f>
        <v>3</v>
      </c>
      <c r="N107" s="95">
        <f t="shared" si="119"/>
        <v>2</v>
      </c>
      <c r="O107" s="95">
        <f t="shared" si="119"/>
        <v>0</v>
      </c>
      <c r="P107" s="95">
        <f t="shared" si="119"/>
        <v>0</v>
      </c>
      <c r="Q107" s="95">
        <f t="shared" si="119"/>
        <v>0</v>
      </c>
      <c r="R107" s="314">
        <f t="shared" si="2"/>
        <v>5</v>
      </c>
      <c r="S107" s="98">
        <f t="shared" si="113"/>
        <v>3.4965034965034965E-3</v>
      </c>
      <c r="T107" s="98">
        <f t="shared" si="114"/>
        <v>2.331002331002331E-3</v>
      </c>
      <c r="U107" s="98">
        <f t="shared" si="115"/>
        <v>0</v>
      </c>
      <c r="V107" s="98">
        <f t="shared" si="116"/>
        <v>0</v>
      </c>
      <c r="W107" s="98">
        <f t="shared" si="117"/>
        <v>0</v>
      </c>
      <c r="X107" s="315">
        <f t="shared" si="118"/>
        <v>5.8275058275058279E-3</v>
      </c>
    </row>
    <row r="108" spans="1:24">
      <c r="A108" s="34" t="s">
        <v>4670</v>
      </c>
      <c r="B108" s="34" t="s">
        <v>650</v>
      </c>
      <c r="C108" s="34">
        <v>2022</v>
      </c>
      <c r="D108" s="34">
        <v>1</v>
      </c>
      <c r="E108" s="34" t="s">
        <v>4659</v>
      </c>
      <c r="F108" s="34">
        <v>3</v>
      </c>
      <c r="G108" s="34">
        <f t="array" ref="G108">SUM(IF('Registro egresos II nivel'!$R$1:$R$875=1,IF('Registro egresos II nivel'!$T$1:$T$875=$F108,IF('Registro egresos II nivel'!$N$1:$N$875="Renuncia No Voluntaria",'Registro egresos II nivel'!$J$1:$J$875,0))))</f>
        <v>2</v>
      </c>
      <c r="H108" s="34">
        <f t="array" ref="H108">SUM(IF('Registro egresos II nivel'!$R$1:$R$875=1,IF('Registro egresos II nivel'!$T$1:$T$875=$F108,IF('Registro egresos II nivel'!$N$1:$N$875="Renuncia Voluntaria",'Registro egresos II nivel'!$J$1:$J$875,0))))</f>
        <v>5</v>
      </c>
      <c r="I108" s="34">
        <f t="array" ref="I108">SUM(IF('Registro egresos II nivel'!$R$1:$R$875=1,IF('Registro egresos II nivel'!$T$1:$T$875=$F108,IF('Registro egresos II nivel'!$N$1:$N$875="Término Tercer Periodo",'Registro egresos II nivel'!$J$1:$J$875,0))))</f>
        <v>1</v>
      </c>
      <c r="J108" s="34">
        <f t="array" ref="J108">SUM(IF('Registro egresos II nivel'!$R$1:$R$875=1,IF('Registro egresos II nivel'!$T$1:$T$875=$F108,IF('Registro egresos II nivel'!$N$1:$N$875="No Renovación Primer Periodo",'Registro egresos II nivel'!$J$1:$J$875,0))))</f>
        <v>1</v>
      </c>
      <c r="K108" s="34">
        <f t="array" ref="K108">SUM(IF('Registro egresos II nivel'!$R$1:$R$875=1,IF('Registro egresos II nivel'!$T$1:$T$875=$F108,IF('Registro egresos II nivel'!$N$1:$N$875="No Renovación Segundo Periodo",'Registro egresos II nivel'!$J$1:$J$875,0))))</f>
        <v>0</v>
      </c>
      <c r="L108" s="95">
        <f t="shared" si="0"/>
        <v>9</v>
      </c>
      <c r="M108" s="95">
        <f t="shared" ref="M108:Q108" si="120">M107+G108</f>
        <v>5</v>
      </c>
      <c r="N108" s="95">
        <f t="shared" si="120"/>
        <v>7</v>
      </c>
      <c r="O108" s="95">
        <f t="shared" si="120"/>
        <v>1</v>
      </c>
      <c r="P108" s="95">
        <f t="shared" si="120"/>
        <v>1</v>
      </c>
      <c r="Q108" s="95">
        <f t="shared" si="120"/>
        <v>0</v>
      </c>
      <c r="R108" s="314">
        <f t="shared" si="2"/>
        <v>14</v>
      </c>
      <c r="S108" s="98">
        <f t="shared" si="113"/>
        <v>5.8275058275058279E-3</v>
      </c>
      <c r="T108" s="98">
        <f t="shared" si="114"/>
        <v>8.1585081585081581E-3</v>
      </c>
      <c r="U108" s="98">
        <f t="shared" si="115"/>
        <v>1.1655011655011655E-3</v>
      </c>
      <c r="V108" s="98">
        <f t="shared" si="116"/>
        <v>1.1655011655011655E-3</v>
      </c>
      <c r="W108" s="98">
        <f t="shared" si="117"/>
        <v>0</v>
      </c>
      <c r="X108" s="315">
        <f t="shared" si="118"/>
        <v>1.6317016317016316E-2</v>
      </c>
    </row>
    <row r="109" spans="1:24">
      <c r="A109" s="34" t="s">
        <v>4670</v>
      </c>
      <c r="B109" s="34" t="s">
        <v>650</v>
      </c>
      <c r="C109" s="34">
        <v>2022</v>
      </c>
      <c r="D109" s="34">
        <v>1</v>
      </c>
      <c r="E109" s="34" t="s">
        <v>4660</v>
      </c>
      <c r="F109" s="34">
        <v>4</v>
      </c>
      <c r="G109" s="34">
        <f t="array" ref="G109">SUM(IF('Registro egresos II nivel'!$R$1:$R$875=1,IF('Registro egresos II nivel'!$T$1:$T$875=$F109,IF('Registro egresos II nivel'!$N$1:$N$875="Renuncia No Voluntaria",'Registro egresos II nivel'!$J$1:$J$875,0))))</f>
        <v>0</v>
      </c>
      <c r="H109" s="34">
        <f t="array" ref="H109">SUM(IF('Registro egresos II nivel'!$R$1:$R$875=1,IF('Registro egresos II nivel'!$T$1:$T$875=$F109,IF('Registro egresos II nivel'!$N$1:$N$875="Renuncia Voluntaria",'Registro egresos II nivel'!$J$1:$J$875,0))))</f>
        <v>2</v>
      </c>
      <c r="I109" s="34">
        <f t="array" ref="I109">SUM(IF('Registro egresos II nivel'!$R$1:$R$875=1,IF('Registro egresos II nivel'!$T$1:$T$875=$F109,IF('Registro egresos II nivel'!$N$1:$N$875="Término Tercer Periodo",'Registro egresos II nivel'!$J$1:$J$875,0))))</f>
        <v>0</v>
      </c>
      <c r="J109" s="34">
        <f t="array" ref="J109">SUM(IF('Registro egresos II nivel'!$R$1:$R$875=1,IF('Registro egresos II nivel'!$T$1:$T$875=$F109,IF('Registro egresos II nivel'!$N$1:$N$875="No Renovación Primer Periodo",'Registro egresos II nivel'!$J$1:$J$875,0))))</f>
        <v>0</v>
      </c>
      <c r="K109" s="34">
        <f t="array" ref="K109">SUM(IF('Registro egresos II nivel'!$R$1:$R$875=1,IF('Registro egresos II nivel'!$T$1:$T$875=$F109,IF('Registro egresos II nivel'!$N$1:$N$875="No Renovación Segundo Periodo",'Registro egresos II nivel'!$J$1:$J$875,0))))</f>
        <v>0</v>
      </c>
      <c r="L109" s="95">
        <f t="shared" si="0"/>
        <v>2</v>
      </c>
      <c r="M109" s="95">
        <f t="shared" ref="M109:Q109" si="121">M108+G109</f>
        <v>5</v>
      </c>
      <c r="N109" s="95">
        <f t="shared" si="121"/>
        <v>9</v>
      </c>
      <c r="O109" s="95">
        <f t="shared" si="121"/>
        <v>1</v>
      </c>
      <c r="P109" s="95">
        <f t="shared" si="121"/>
        <v>1</v>
      </c>
      <c r="Q109" s="95">
        <f t="shared" si="121"/>
        <v>0</v>
      </c>
      <c r="R109" s="314">
        <f t="shared" si="2"/>
        <v>16</v>
      </c>
      <c r="S109" s="98">
        <f t="shared" si="113"/>
        <v>5.8275058275058279E-3</v>
      </c>
      <c r="T109" s="98">
        <f t="shared" si="114"/>
        <v>1.048951048951049E-2</v>
      </c>
      <c r="U109" s="98">
        <f t="shared" si="115"/>
        <v>1.1655011655011655E-3</v>
      </c>
      <c r="V109" s="98">
        <f t="shared" si="116"/>
        <v>1.1655011655011655E-3</v>
      </c>
      <c r="W109" s="98">
        <f t="shared" si="117"/>
        <v>0</v>
      </c>
      <c r="X109" s="315">
        <f t="shared" si="118"/>
        <v>1.8648018648018648E-2</v>
      </c>
    </row>
    <row r="110" spans="1:24">
      <c r="A110" s="34" t="s">
        <v>4670</v>
      </c>
      <c r="B110" s="34" t="s">
        <v>650</v>
      </c>
      <c r="C110" s="34">
        <v>2022</v>
      </c>
      <c r="D110" s="34">
        <v>1</v>
      </c>
      <c r="E110" s="34" t="s">
        <v>4660</v>
      </c>
      <c r="F110" s="34">
        <v>5</v>
      </c>
      <c r="G110" s="34">
        <f t="array" ref="G110">SUM(IF('Registro egresos II nivel'!$R$1:$R$875=1,IF('Registro egresos II nivel'!$T$1:$T$875=$F110,IF('Registro egresos II nivel'!$N$1:$N$875="Renuncia No Voluntaria",'Registro egresos II nivel'!$J$1:$J$875,0))))</f>
        <v>0</v>
      </c>
      <c r="H110" s="34">
        <f t="array" ref="H110">SUM(IF('Registro egresos II nivel'!$R$1:$R$875=1,IF('Registro egresos II nivel'!$T$1:$T$875=$F110,IF('Registro egresos II nivel'!$N$1:$N$875="Renuncia Voluntaria",'Registro egresos II nivel'!$J$1:$J$875,0))))</f>
        <v>5</v>
      </c>
      <c r="I110" s="34">
        <f t="array" ref="I110">SUM(IF('Registro egresos II nivel'!$R$1:$R$875=1,IF('Registro egresos II nivel'!$T$1:$T$875=$F110,IF('Registro egresos II nivel'!$N$1:$N$875="Término Tercer Periodo",'Registro egresos II nivel'!$J$1:$J$875,0))))</f>
        <v>0</v>
      </c>
      <c r="J110" s="34">
        <f t="array" ref="J110">SUM(IF('Registro egresos II nivel'!$R$1:$R$875=1,IF('Registro egresos II nivel'!$T$1:$T$875=$F110,IF('Registro egresos II nivel'!$N$1:$N$875="No Renovación Primer Periodo",'Registro egresos II nivel'!$J$1:$J$875,0))))</f>
        <v>1</v>
      </c>
      <c r="K110" s="34">
        <f t="array" ref="K110">SUM(IF('Registro egresos II nivel'!$R$1:$R$875=1,IF('Registro egresos II nivel'!$T$1:$T$875=$F110,IF('Registro egresos II nivel'!$N$1:$N$875="No Renovación Segundo Periodo",'Registro egresos II nivel'!$J$1:$J$875,0))))</f>
        <v>0</v>
      </c>
      <c r="L110" s="95">
        <f t="shared" si="0"/>
        <v>6</v>
      </c>
      <c r="M110" s="95">
        <f t="shared" ref="M110:Q110" si="122">M109+G110</f>
        <v>5</v>
      </c>
      <c r="N110" s="95">
        <f t="shared" si="122"/>
        <v>14</v>
      </c>
      <c r="O110" s="95">
        <f t="shared" si="122"/>
        <v>1</v>
      </c>
      <c r="P110" s="95">
        <f t="shared" si="122"/>
        <v>2</v>
      </c>
      <c r="Q110" s="95">
        <f t="shared" si="122"/>
        <v>0</v>
      </c>
      <c r="R110" s="314">
        <f t="shared" si="2"/>
        <v>22</v>
      </c>
      <c r="S110" s="98">
        <f t="shared" si="113"/>
        <v>5.8275058275058279E-3</v>
      </c>
      <c r="T110" s="98">
        <f t="shared" si="114"/>
        <v>1.6317016317016316E-2</v>
      </c>
      <c r="U110" s="98">
        <f t="shared" si="115"/>
        <v>1.1655011655011655E-3</v>
      </c>
      <c r="V110" s="98">
        <f t="shared" si="116"/>
        <v>2.331002331002331E-3</v>
      </c>
      <c r="W110" s="98">
        <f t="shared" si="117"/>
        <v>0</v>
      </c>
      <c r="X110" s="315">
        <f t="shared" si="118"/>
        <v>2.564102564102564E-2</v>
      </c>
    </row>
    <row r="111" spans="1:24">
      <c r="A111" s="34" t="s">
        <v>4670</v>
      </c>
      <c r="B111" s="34" t="s">
        <v>650</v>
      </c>
      <c r="C111" s="34">
        <v>2022</v>
      </c>
      <c r="D111" s="34">
        <v>1</v>
      </c>
      <c r="E111" s="34" t="s">
        <v>4660</v>
      </c>
      <c r="F111" s="34">
        <v>6</v>
      </c>
      <c r="G111" s="34">
        <f t="array" ref="G111">SUM(IF('Registro egresos II nivel'!$R$1:$R$875=1,IF('Registro egresos II nivel'!$T$1:$T$875=$F111,IF('Registro egresos II nivel'!$N$1:$N$875="Renuncia No Voluntaria",'Registro egresos II nivel'!$J$1:$J$875,0))))</f>
        <v>6</v>
      </c>
      <c r="H111" s="34">
        <f t="array" ref="H111">SUM(IF('Registro egresos II nivel'!$R$1:$R$875=1,IF('Registro egresos II nivel'!$T$1:$T$875=$F111,IF('Registro egresos II nivel'!$N$1:$N$875="Renuncia Voluntaria",'Registro egresos II nivel'!$J$1:$J$875,0))))</f>
        <v>1</v>
      </c>
      <c r="I111" s="34">
        <f t="array" ref="I111">SUM(IF('Registro egresos II nivel'!$R$1:$R$875=1,IF('Registro egresos II nivel'!$T$1:$T$875=$F111,IF('Registro egresos II nivel'!$N$1:$N$875="Término Tercer Periodo",'Registro egresos II nivel'!$J$1:$J$875,0))))</f>
        <v>0</v>
      </c>
      <c r="J111" s="34">
        <f t="array" ref="J111">SUM(IF('Registro egresos II nivel'!$R$1:$R$875=1,IF('Registro egresos II nivel'!$T$1:$T$875=$F111,IF('Registro egresos II nivel'!$N$1:$N$875="No Renovación Primer Periodo",'Registro egresos II nivel'!$J$1:$J$875,0))))</f>
        <v>1</v>
      </c>
      <c r="K111" s="34">
        <f t="array" ref="K111">SUM(IF('Registro egresos II nivel'!$R$1:$R$875=1,IF('Registro egresos II nivel'!$T$1:$T$875=$F111,IF('Registro egresos II nivel'!$N$1:$N$875="No Renovación Segundo Periodo",'Registro egresos II nivel'!$J$1:$J$875,0))))</f>
        <v>0</v>
      </c>
      <c r="L111" s="95">
        <f t="shared" si="0"/>
        <v>8</v>
      </c>
      <c r="M111" s="95">
        <f t="shared" ref="M111:Q111" si="123">M110+G111</f>
        <v>11</v>
      </c>
      <c r="N111" s="95">
        <f t="shared" si="123"/>
        <v>15</v>
      </c>
      <c r="O111" s="95">
        <f t="shared" si="123"/>
        <v>1</v>
      </c>
      <c r="P111" s="95">
        <f t="shared" si="123"/>
        <v>3</v>
      </c>
      <c r="Q111" s="95">
        <f t="shared" si="123"/>
        <v>0</v>
      </c>
      <c r="R111" s="314">
        <f t="shared" si="2"/>
        <v>30</v>
      </c>
      <c r="S111" s="98">
        <f t="shared" si="113"/>
        <v>1.282051282051282E-2</v>
      </c>
      <c r="T111" s="98">
        <f t="shared" si="114"/>
        <v>1.7482517482517484E-2</v>
      </c>
      <c r="U111" s="98">
        <f t="shared" si="115"/>
        <v>1.1655011655011655E-3</v>
      </c>
      <c r="V111" s="98">
        <f t="shared" si="116"/>
        <v>3.4965034965034965E-3</v>
      </c>
      <c r="W111" s="98">
        <f t="shared" si="117"/>
        <v>0</v>
      </c>
      <c r="X111" s="315">
        <f t="shared" si="118"/>
        <v>3.4965034965034968E-2</v>
      </c>
    </row>
    <row r="112" spans="1:24">
      <c r="A112" s="34" t="s">
        <v>4670</v>
      </c>
      <c r="B112" s="34" t="s">
        <v>650</v>
      </c>
      <c r="C112" s="34">
        <v>2022</v>
      </c>
      <c r="D112" s="34">
        <v>1</v>
      </c>
      <c r="E112" s="34" t="s">
        <v>4660</v>
      </c>
      <c r="F112" s="34">
        <v>7</v>
      </c>
      <c r="G112" s="34">
        <f t="array" ref="G112">SUM(IF('Registro egresos II nivel'!$R$1:$R$875=1,IF('Registro egresos II nivel'!$T$1:$T$875=$F112,IF('Registro egresos II nivel'!$N$1:$N$875="Renuncia No Voluntaria",'Registro egresos II nivel'!$J$1:$J$875,0))))</f>
        <v>6</v>
      </c>
      <c r="H112" s="34">
        <f t="array" ref="H112">SUM(IF('Registro egresos II nivel'!$R$1:$R$875=1,IF('Registro egresos II nivel'!$T$1:$T$875=$F112,IF('Registro egresos II nivel'!$N$1:$N$875="Renuncia Voluntaria",'Registro egresos II nivel'!$J$1:$J$875,0))))</f>
        <v>3</v>
      </c>
      <c r="I112" s="34">
        <f t="array" ref="I112">SUM(IF('Registro egresos II nivel'!$R$1:$R$875=1,IF('Registro egresos II nivel'!$T$1:$T$875=$F112,IF('Registro egresos II nivel'!$N$1:$N$875="Término Tercer Periodo",'Registro egresos II nivel'!$J$1:$J$875,0))))</f>
        <v>0</v>
      </c>
      <c r="J112" s="34">
        <f t="array" ref="J112">SUM(IF('Registro egresos II nivel'!$R$1:$R$875=1,IF('Registro egresos II nivel'!$T$1:$T$875=$F112,IF('Registro egresos II nivel'!$N$1:$N$875="No Renovación Primer Periodo",'Registro egresos II nivel'!$J$1:$J$875,0))))</f>
        <v>0</v>
      </c>
      <c r="K112" s="34">
        <f t="array" ref="K112">SUM(IF('Registro egresos II nivel'!$R$1:$R$875=1,IF('Registro egresos II nivel'!$T$1:$T$875=$F112,IF('Registro egresos II nivel'!$N$1:$N$875="No Renovación Segundo Periodo",'Registro egresos II nivel'!$J$1:$J$875,0))))</f>
        <v>0</v>
      </c>
      <c r="L112" s="95">
        <f t="shared" si="0"/>
        <v>9</v>
      </c>
      <c r="M112" s="95">
        <f t="shared" ref="M112:Q112" si="124">M111+G112</f>
        <v>17</v>
      </c>
      <c r="N112" s="95">
        <f t="shared" si="124"/>
        <v>18</v>
      </c>
      <c r="O112" s="95">
        <f t="shared" si="124"/>
        <v>1</v>
      </c>
      <c r="P112" s="95">
        <f t="shared" si="124"/>
        <v>3</v>
      </c>
      <c r="Q112" s="95">
        <f t="shared" si="124"/>
        <v>0</v>
      </c>
      <c r="R112" s="314">
        <f t="shared" si="2"/>
        <v>39</v>
      </c>
      <c r="S112" s="98">
        <f t="shared" si="113"/>
        <v>1.9813519813519812E-2</v>
      </c>
      <c r="T112" s="98">
        <f t="shared" si="114"/>
        <v>2.097902097902098E-2</v>
      </c>
      <c r="U112" s="98">
        <f t="shared" si="115"/>
        <v>1.1655011655011655E-3</v>
      </c>
      <c r="V112" s="98">
        <f t="shared" si="116"/>
        <v>3.4965034965034965E-3</v>
      </c>
      <c r="W112" s="98">
        <f t="shared" si="117"/>
        <v>0</v>
      </c>
      <c r="X112" s="315">
        <f t="shared" si="118"/>
        <v>4.5454545454545456E-2</v>
      </c>
    </row>
    <row r="113" spans="1:24">
      <c r="A113" s="34" t="s">
        <v>4670</v>
      </c>
      <c r="B113" s="34" t="s">
        <v>650</v>
      </c>
      <c r="C113" s="34">
        <v>2022</v>
      </c>
      <c r="D113" s="34">
        <v>1</v>
      </c>
      <c r="E113" s="34" t="s">
        <v>26</v>
      </c>
      <c r="F113" s="34">
        <v>8</v>
      </c>
      <c r="G113" s="34">
        <f t="array" ref="G113">SUM(IF('Registro egresos II nivel'!$R$1:$R$875=1,IF('Registro egresos II nivel'!$T$1:$T$875=$F113,IF('Registro egresos II nivel'!$N$1:$N$875="Renuncia No Voluntaria",'Registro egresos II nivel'!$J$1:$J$875,0))))</f>
        <v>23</v>
      </c>
      <c r="H113" s="34">
        <f t="array" ref="H113">SUM(IF('Registro egresos II nivel'!$R$1:$R$875=1,IF('Registro egresos II nivel'!$T$1:$T$875=$F113,IF('Registro egresos II nivel'!$N$1:$N$875="Renuncia Voluntaria",'Registro egresos II nivel'!$J$1:$J$875,0))))</f>
        <v>7</v>
      </c>
      <c r="I113" s="34">
        <f t="array" ref="I113">SUM(IF('Registro egresos II nivel'!$R$1:$R$875=1,IF('Registro egresos II nivel'!$T$1:$T$875=$F113,IF('Registro egresos II nivel'!$N$1:$N$875="Término Tercer Periodo",'Registro egresos II nivel'!$J$1:$J$875,0))))</f>
        <v>0</v>
      </c>
      <c r="J113" s="34">
        <f t="array" ref="J113">SUM(IF('Registro egresos II nivel'!$R$1:$R$875=1,IF('Registro egresos II nivel'!$T$1:$T$875=$F113,IF('Registro egresos II nivel'!$N$1:$N$875="No Renovación Primer Periodo",'Registro egresos II nivel'!$J$1:$J$875,0))))</f>
        <v>4</v>
      </c>
      <c r="K113" s="34">
        <f t="array" ref="K113">SUM(IF('Registro egresos II nivel'!$R$1:$R$875=1,IF('Registro egresos II nivel'!$T$1:$T$875=$F113,IF('Registro egresos II nivel'!$N$1:$N$875="No Renovación Segundo Periodo",'Registro egresos II nivel'!$J$1:$J$875,0))))</f>
        <v>0</v>
      </c>
      <c r="L113" s="95">
        <f t="shared" si="0"/>
        <v>34</v>
      </c>
      <c r="M113" s="95">
        <f t="shared" ref="M113:Q113" si="125">M112+G113</f>
        <v>40</v>
      </c>
      <c r="N113" s="95">
        <f t="shared" si="125"/>
        <v>25</v>
      </c>
      <c r="O113" s="95">
        <f t="shared" si="125"/>
        <v>1</v>
      </c>
      <c r="P113" s="95">
        <f t="shared" si="125"/>
        <v>7</v>
      </c>
      <c r="Q113" s="95">
        <f t="shared" si="125"/>
        <v>0</v>
      </c>
      <c r="R113" s="314">
        <f t="shared" si="2"/>
        <v>73</v>
      </c>
      <c r="S113" s="98">
        <f t="shared" si="113"/>
        <v>4.6620046620046623E-2</v>
      </c>
      <c r="T113" s="98">
        <f t="shared" si="114"/>
        <v>2.9137529137529136E-2</v>
      </c>
      <c r="U113" s="98">
        <f t="shared" si="115"/>
        <v>1.1655011655011655E-3</v>
      </c>
      <c r="V113" s="98">
        <f t="shared" si="116"/>
        <v>8.1585081585081581E-3</v>
      </c>
      <c r="W113" s="98">
        <f t="shared" si="117"/>
        <v>0</v>
      </c>
      <c r="X113" s="315">
        <f t="shared" si="118"/>
        <v>8.5081585081585087E-2</v>
      </c>
    </row>
    <row r="114" spans="1:24">
      <c r="A114" s="34" t="s">
        <v>4670</v>
      </c>
      <c r="B114" s="34" t="s">
        <v>650</v>
      </c>
      <c r="C114" s="34">
        <v>2022</v>
      </c>
      <c r="D114" s="34">
        <v>1</v>
      </c>
      <c r="E114" s="34" t="s">
        <v>26</v>
      </c>
      <c r="F114" s="34">
        <v>9</v>
      </c>
      <c r="G114" s="34">
        <f t="array" ref="G114">SUM(IF('Registro egresos II nivel'!$R$1:$R$875=1,IF('Registro egresos II nivel'!$T$1:$T$875=$F114,IF('Registro egresos II nivel'!$N$1:$N$875="Renuncia No Voluntaria",'Registro egresos II nivel'!$J$1:$J$875,0))))</f>
        <v>9</v>
      </c>
      <c r="H114" s="34">
        <f t="array" ref="H114">SUM(IF('Registro egresos II nivel'!$R$1:$R$875=1,IF('Registro egresos II nivel'!$T$1:$T$875=$F114,IF('Registro egresos II nivel'!$N$1:$N$875="Renuncia Voluntaria",'Registro egresos II nivel'!$J$1:$J$875,0))))</f>
        <v>1</v>
      </c>
      <c r="I114" s="34">
        <f t="array" ref="I114">SUM(IF('Registro egresos II nivel'!$R$1:$R$875=1,IF('Registro egresos II nivel'!$T$1:$T$875=$F114,IF('Registro egresos II nivel'!$N$1:$N$875="Término Tercer Periodo",'Registro egresos II nivel'!$J$1:$J$875,0))))</f>
        <v>0</v>
      </c>
      <c r="J114" s="34">
        <f t="array" ref="J114">SUM(IF('Registro egresos II nivel'!$R$1:$R$875=1,IF('Registro egresos II nivel'!$T$1:$T$875=$F114,IF('Registro egresos II nivel'!$N$1:$N$875="No Renovación Primer Periodo",'Registro egresos II nivel'!$J$1:$J$875,0))))</f>
        <v>1</v>
      </c>
      <c r="K114" s="34">
        <f t="array" ref="K114">SUM(IF('Registro egresos II nivel'!$R$1:$R$875=1,IF('Registro egresos II nivel'!$T$1:$T$875=$F114,IF('Registro egresos II nivel'!$N$1:$N$875="No Renovación Segundo Periodo",'Registro egresos II nivel'!$J$1:$J$875,0))))</f>
        <v>0</v>
      </c>
      <c r="L114" s="95">
        <f t="shared" si="0"/>
        <v>11</v>
      </c>
      <c r="M114" s="95">
        <f t="shared" ref="M114:Q114" si="126">M113+G114</f>
        <v>49</v>
      </c>
      <c r="N114" s="95">
        <f t="shared" si="126"/>
        <v>26</v>
      </c>
      <c r="O114" s="95">
        <f t="shared" si="126"/>
        <v>1</v>
      </c>
      <c r="P114" s="95">
        <f t="shared" si="126"/>
        <v>8</v>
      </c>
      <c r="Q114" s="95">
        <f t="shared" si="126"/>
        <v>0</v>
      </c>
      <c r="R114" s="314">
        <f t="shared" si="2"/>
        <v>84</v>
      </c>
      <c r="S114" s="98">
        <f t="shared" si="113"/>
        <v>5.7109557109557112E-2</v>
      </c>
      <c r="T114" s="98">
        <f t="shared" si="114"/>
        <v>3.0303030303030304E-2</v>
      </c>
      <c r="U114" s="98">
        <f t="shared" si="115"/>
        <v>1.1655011655011655E-3</v>
      </c>
      <c r="V114" s="98">
        <f t="shared" si="116"/>
        <v>9.324009324009324E-3</v>
      </c>
      <c r="W114" s="98">
        <f t="shared" si="117"/>
        <v>0</v>
      </c>
      <c r="X114" s="315">
        <f t="shared" si="118"/>
        <v>9.7902097902097904E-2</v>
      </c>
    </row>
    <row r="115" spans="1:24">
      <c r="A115" s="34" t="s">
        <v>4670</v>
      </c>
      <c r="B115" s="34" t="s">
        <v>650</v>
      </c>
      <c r="C115" s="34">
        <v>2022</v>
      </c>
      <c r="D115" s="34">
        <v>1</v>
      </c>
      <c r="E115" s="34" t="s">
        <v>26</v>
      </c>
      <c r="F115" s="34">
        <v>10</v>
      </c>
      <c r="G115" s="34">
        <f t="array" ref="G115">SUM(IF('Registro egresos II nivel'!$R$1:$R$875=1,IF('Registro egresos II nivel'!$T$1:$T$875=$F115,IF('Registro egresos II nivel'!$N$1:$N$875="Renuncia No Voluntaria",'Registro egresos II nivel'!$J$1:$J$875,0))))</f>
        <v>6</v>
      </c>
      <c r="H115" s="34">
        <f t="array" ref="H115">SUM(IF('Registro egresos II nivel'!$R$1:$R$875=1,IF('Registro egresos II nivel'!$T$1:$T$875=$F115,IF('Registro egresos II nivel'!$N$1:$N$875="Renuncia Voluntaria",'Registro egresos II nivel'!$J$1:$J$875,0))))</f>
        <v>0</v>
      </c>
      <c r="I115" s="34">
        <f t="array" ref="I115">SUM(IF('Registro egresos II nivel'!$R$1:$R$875=1,IF('Registro egresos II nivel'!$T$1:$T$875=$F115,IF('Registro egresos II nivel'!$N$1:$N$875="Término Tercer Periodo",'Registro egresos II nivel'!$J$1:$J$875,0))))</f>
        <v>0</v>
      </c>
      <c r="J115" s="34">
        <f t="array" ref="J115">SUM(IF('Registro egresos II nivel'!$R$1:$R$875=1,IF('Registro egresos II nivel'!$T$1:$T$875=$F115,IF('Registro egresos II nivel'!$N$1:$N$875="No Renovación Primer Periodo",'Registro egresos II nivel'!$J$1:$J$875,0))))</f>
        <v>0</v>
      </c>
      <c r="K115" s="34">
        <f t="array" ref="K115">SUM(IF('Registro egresos II nivel'!$R$1:$R$875=1,IF('Registro egresos II nivel'!$T$1:$T$875=$F115,IF('Registro egresos II nivel'!$N$1:$N$875="No Renovación Segundo Periodo",'Registro egresos II nivel'!$J$1:$J$875,0))))</f>
        <v>0</v>
      </c>
      <c r="L115" s="95">
        <f t="shared" si="0"/>
        <v>6</v>
      </c>
      <c r="M115" s="95">
        <f t="shared" ref="M115:Q115" si="127">M114+G115</f>
        <v>55</v>
      </c>
      <c r="N115" s="95">
        <f t="shared" si="127"/>
        <v>26</v>
      </c>
      <c r="O115" s="95">
        <f t="shared" si="127"/>
        <v>1</v>
      </c>
      <c r="P115" s="95">
        <f t="shared" si="127"/>
        <v>8</v>
      </c>
      <c r="Q115" s="95">
        <f t="shared" si="127"/>
        <v>0</v>
      </c>
      <c r="R115" s="314">
        <f t="shared" si="2"/>
        <v>90</v>
      </c>
      <c r="S115" s="98">
        <f t="shared" si="113"/>
        <v>6.4102564102564097E-2</v>
      </c>
      <c r="T115" s="98">
        <f t="shared" si="114"/>
        <v>3.0303030303030304E-2</v>
      </c>
      <c r="U115" s="98">
        <f t="shared" si="115"/>
        <v>1.1655011655011655E-3</v>
      </c>
      <c r="V115" s="98">
        <f t="shared" si="116"/>
        <v>9.324009324009324E-3</v>
      </c>
      <c r="W115" s="98">
        <f t="shared" si="117"/>
        <v>0</v>
      </c>
      <c r="X115" s="315">
        <f t="shared" si="118"/>
        <v>0.1048951048951049</v>
      </c>
    </row>
    <row r="116" spans="1:24">
      <c r="A116" s="34" t="s">
        <v>4670</v>
      </c>
      <c r="B116" s="34" t="s">
        <v>650</v>
      </c>
      <c r="C116" s="34">
        <v>2022</v>
      </c>
      <c r="D116" s="34">
        <v>1</v>
      </c>
      <c r="E116" s="34" t="s">
        <v>26</v>
      </c>
      <c r="F116" s="34">
        <v>11</v>
      </c>
      <c r="G116" s="34">
        <f t="array" ref="G116">SUM(IF('Registro egresos II nivel'!$R$1:$R$875=1,IF('Registro egresos II nivel'!$T$1:$T$875=$F116,IF('Registro egresos II nivel'!$N$1:$N$875="Renuncia No Voluntaria",'Registro egresos II nivel'!$J$1:$J$875,0))))</f>
        <v>6</v>
      </c>
      <c r="H116" s="34">
        <f t="array" ref="H116">SUM(IF('Registro egresos II nivel'!$R$1:$R$875=1,IF('Registro egresos II nivel'!$T$1:$T$875=$F116,IF('Registro egresos II nivel'!$N$1:$N$875="Renuncia Voluntaria",'Registro egresos II nivel'!$J$1:$J$875,0))))</f>
        <v>0</v>
      </c>
      <c r="I116" s="34">
        <f t="array" ref="I116">SUM(IF('Registro egresos II nivel'!$R$1:$R$875=1,IF('Registro egresos II nivel'!$T$1:$T$875=$F116,IF('Registro egresos II nivel'!$N$1:$N$875="Término Tercer Periodo",'Registro egresos II nivel'!$J$1:$J$875,0))))</f>
        <v>0</v>
      </c>
      <c r="J116" s="34">
        <f t="array" ref="J116">SUM(IF('Registro egresos II nivel'!$R$1:$R$875=1,IF('Registro egresos II nivel'!$T$1:$T$875=$F116,IF('Registro egresos II nivel'!$N$1:$N$875="No Renovación Primer Periodo",'Registro egresos II nivel'!$J$1:$J$875,0))))</f>
        <v>1</v>
      </c>
      <c r="K116" s="34">
        <f t="array" ref="K116">SUM(IF('Registro egresos II nivel'!$R$1:$R$875=1,IF('Registro egresos II nivel'!$T$1:$T$875=$F116,IF('Registro egresos II nivel'!$N$1:$N$875="No Renovación Segundo Periodo",'Registro egresos II nivel'!$J$1:$J$875,0))))</f>
        <v>0</v>
      </c>
      <c r="L116" s="95">
        <f t="shared" si="0"/>
        <v>7</v>
      </c>
      <c r="M116" s="95">
        <f t="shared" ref="M116:Q116" si="128">M115+G116</f>
        <v>61</v>
      </c>
      <c r="N116" s="95">
        <f t="shared" si="128"/>
        <v>26</v>
      </c>
      <c r="O116" s="95">
        <f t="shared" si="128"/>
        <v>1</v>
      </c>
      <c r="P116" s="95">
        <f t="shared" si="128"/>
        <v>9</v>
      </c>
      <c r="Q116" s="95">
        <f t="shared" si="128"/>
        <v>0</v>
      </c>
      <c r="R116" s="314">
        <f t="shared" si="2"/>
        <v>97</v>
      </c>
      <c r="S116" s="98">
        <f t="shared" si="113"/>
        <v>7.1095571095571089E-2</v>
      </c>
      <c r="T116" s="98">
        <f t="shared" si="114"/>
        <v>3.0303030303030304E-2</v>
      </c>
      <c r="U116" s="98">
        <f t="shared" si="115"/>
        <v>1.1655011655011655E-3</v>
      </c>
      <c r="V116" s="98">
        <f t="shared" si="116"/>
        <v>1.048951048951049E-2</v>
      </c>
      <c r="W116" s="98">
        <f t="shared" si="117"/>
        <v>0</v>
      </c>
      <c r="X116" s="315">
        <f t="shared" si="118"/>
        <v>0.11305361305361306</v>
      </c>
    </row>
    <row r="117" spans="1:24">
      <c r="A117" s="34" t="s">
        <v>4670</v>
      </c>
      <c r="B117" s="34" t="s">
        <v>650</v>
      </c>
      <c r="C117" s="34">
        <v>2022</v>
      </c>
      <c r="D117" s="34">
        <v>1</v>
      </c>
      <c r="E117" s="34" t="s">
        <v>4661</v>
      </c>
      <c r="F117" s="34">
        <v>12</v>
      </c>
      <c r="G117" s="34">
        <f t="array" ref="G117">SUM(IF('Registro egresos II nivel'!$R$1:$R$875=1,IF('Registro egresos II nivel'!$T$1:$T$875=$F117,IF('Registro egresos II nivel'!$N$1:$N$875="Renuncia No Voluntaria",'Registro egresos II nivel'!$J$1:$J$875,0))))</f>
        <v>8</v>
      </c>
      <c r="H117" s="34">
        <f t="array" ref="H117">SUM(IF('Registro egresos II nivel'!$R$1:$R$875=1,IF('Registro egresos II nivel'!$T$1:$T$875=$F117,IF('Registro egresos II nivel'!$N$1:$N$875="Renuncia Voluntaria",'Registro egresos II nivel'!$J$1:$J$875,0))))</f>
        <v>3</v>
      </c>
      <c r="I117" s="34">
        <f t="array" ref="I117">SUM(IF('Registro egresos II nivel'!$R$1:$R$875=1,IF('Registro egresos II nivel'!$T$1:$T$875=$F117,IF('Registro egresos II nivel'!$N$1:$N$875="Término Tercer Periodo",'Registro egresos II nivel'!$J$1:$J$875,0))))</f>
        <v>0</v>
      </c>
      <c r="J117" s="34">
        <f t="array" ref="J117">SUM(IF('Registro egresos II nivel'!$R$1:$R$875=1,IF('Registro egresos II nivel'!$T$1:$T$875=$F117,IF('Registro egresos II nivel'!$N$1:$N$875="No Renovación Primer Periodo",'Registro egresos II nivel'!$J$1:$J$875,0))))</f>
        <v>2</v>
      </c>
      <c r="K117" s="34">
        <f t="array" ref="K117">SUM(IF('Registro egresos II nivel'!$R$1:$R$875=1,IF('Registro egresos II nivel'!$T$1:$T$875=$F117,IF('Registro egresos II nivel'!$N$1:$N$875="No Renovación Segundo Periodo",'Registro egresos II nivel'!$J$1:$J$875,0))))</f>
        <v>0</v>
      </c>
      <c r="L117" s="95">
        <f t="shared" si="0"/>
        <v>13</v>
      </c>
      <c r="M117" s="95">
        <f t="shared" ref="M117:Q117" si="129">M116+G117</f>
        <v>69</v>
      </c>
      <c r="N117" s="95">
        <f t="shared" si="129"/>
        <v>29</v>
      </c>
      <c r="O117" s="95">
        <f t="shared" si="129"/>
        <v>1</v>
      </c>
      <c r="P117" s="95">
        <f t="shared" si="129"/>
        <v>11</v>
      </c>
      <c r="Q117" s="95">
        <f t="shared" si="129"/>
        <v>0</v>
      </c>
      <c r="R117" s="314">
        <f t="shared" si="2"/>
        <v>110</v>
      </c>
      <c r="S117" s="98">
        <f t="shared" si="113"/>
        <v>8.0419580419580416E-2</v>
      </c>
      <c r="T117" s="98">
        <f t="shared" si="114"/>
        <v>3.37995337995338E-2</v>
      </c>
      <c r="U117" s="98">
        <f t="shared" si="115"/>
        <v>1.1655011655011655E-3</v>
      </c>
      <c r="V117" s="98">
        <f t="shared" si="116"/>
        <v>1.282051282051282E-2</v>
      </c>
      <c r="W117" s="98">
        <f t="shared" si="117"/>
        <v>0</v>
      </c>
      <c r="X117" s="315">
        <f t="shared" si="118"/>
        <v>0.12820512820512819</v>
      </c>
    </row>
    <row r="118" spans="1:24">
      <c r="A118" s="34" t="s">
        <v>4670</v>
      </c>
      <c r="B118" s="34" t="s">
        <v>650</v>
      </c>
      <c r="C118" s="34">
        <v>2022</v>
      </c>
      <c r="D118" s="34">
        <v>1</v>
      </c>
      <c r="E118" s="34" t="s">
        <v>4661</v>
      </c>
      <c r="F118" s="34">
        <v>13</v>
      </c>
      <c r="G118" s="34">
        <f t="array" ref="G118">SUM(IF('Registro egresos II nivel'!$R$1:$R$875=1,IF('Registro egresos II nivel'!$T$1:$T$875=$F118,IF('Registro egresos II nivel'!$N$1:$N$875="Renuncia No Voluntaria",'Registro egresos II nivel'!$J$1:$J$875,0))))</f>
        <v>7</v>
      </c>
      <c r="H118" s="34">
        <f t="array" ref="H118">SUM(IF('Registro egresos II nivel'!$R$1:$R$875=1,IF('Registro egresos II nivel'!$T$1:$T$875=$F118,IF('Registro egresos II nivel'!$N$1:$N$875="Renuncia Voluntaria",'Registro egresos II nivel'!$J$1:$J$875,0))))</f>
        <v>0</v>
      </c>
      <c r="I118" s="34">
        <f t="array" ref="I118">SUM(IF('Registro egresos II nivel'!$R$1:$R$875=1,IF('Registro egresos II nivel'!$T$1:$T$875=$F118,IF('Registro egresos II nivel'!$N$1:$N$875="Término Tercer Periodo",'Registro egresos II nivel'!$J$1:$J$875,0))))</f>
        <v>0</v>
      </c>
      <c r="J118" s="34">
        <f t="array" ref="J118">SUM(IF('Registro egresos II nivel'!$R$1:$R$875=1,IF('Registro egresos II nivel'!$T$1:$T$875=$F118,IF('Registro egresos II nivel'!$N$1:$N$875="No Renovación Primer Periodo",'Registro egresos II nivel'!$J$1:$J$875,0))))</f>
        <v>1</v>
      </c>
      <c r="K118" s="34">
        <f t="array" ref="K118">SUM(IF('Registro egresos II nivel'!$R$1:$R$875=1,IF('Registro egresos II nivel'!$T$1:$T$875=$F118,IF('Registro egresos II nivel'!$N$1:$N$875="No Renovación Segundo Periodo",'Registro egresos II nivel'!$J$1:$J$875,0))))</f>
        <v>0</v>
      </c>
      <c r="L118" s="95">
        <f t="shared" si="0"/>
        <v>8</v>
      </c>
      <c r="M118" s="95">
        <f t="shared" ref="M118:Q118" si="130">M117+G118</f>
        <v>76</v>
      </c>
      <c r="N118" s="95">
        <f t="shared" si="130"/>
        <v>29</v>
      </c>
      <c r="O118" s="95">
        <f t="shared" si="130"/>
        <v>1</v>
      </c>
      <c r="P118" s="95">
        <f t="shared" si="130"/>
        <v>12</v>
      </c>
      <c r="Q118" s="95">
        <f t="shared" si="130"/>
        <v>0</v>
      </c>
      <c r="R118" s="314">
        <f t="shared" si="2"/>
        <v>118</v>
      </c>
      <c r="S118" s="98">
        <f t="shared" si="113"/>
        <v>8.8578088578088576E-2</v>
      </c>
      <c r="T118" s="98">
        <f t="shared" si="114"/>
        <v>3.37995337995338E-2</v>
      </c>
      <c r="U118" s="98">
        <f t="shared" si="115"/>
        <v>1.1655011655011655E-3</v>
      </c>
      <c r="V118" s="98">
        <f t="shared" si="116"/>
        <v>1.3986013986013986E-2</v>
      </c>
      <c r="W118" s="98">
        <f t="shared" si="117"/>
        <v>0</v>
      </c>
      <c r="X118" s="315">
        <f t="shared" si="118"/>
        <v>0.13752913752913754</v>
      </c>
    </row>
    <row r="119" spans="1:24">
      <c r="A119" s="34" t="s">
        <v>4670</v>
      </c>
      <c r="B119" s="34" t="s">
        <v>650</v>
      </c>
      <c r="C119" s="34">
        <v>2022</v>
      </c>
      <c r="D119" s="34">
        <v>1</v>
      </c>
      <c r="E119" s="34" t="s">
        <v>4661</v>
      </c>
      <c r="F119" s="34">
        <v>14</v>
      </c>
      <c r="G119" s="34">
        <f t="array" ref="G119">SUM(IF('Registro egresos II nivel'!$R$1:$R$875=1,IF('Registro egresos II nivel'!$T$1:$T$875=$F119,IF('Registro egresos II nivel'!$N$1:$N$875="Renuncia No Voluntaria",'Registro egresos II nivel'!$J$1:$J$875,0))))</f>
        <v>8</v>
      </c>
      <c r="H119" s="34">
        <f t="array" ref="H119">SUM(IF('Registro egresos II nivel'!$R$1:$R$875=1,IF('Registro egresos II nivel'!$T$1:$T$875=$F119,IF('Registro egresos II nivel'!$N$1:$N$875="Renuncia Voluntaria",'Registro egresos II nivel'!$J$1:$J$875,0))))</f>
        <v>2</v>
      </c>
      <c r="I119" s="34">
        <f t="array" ref="I119">SUM(IF('Registro egresos II nivel'!$R$1:$R$875=1,IF('Registro egresos II nivel'!$T$1:$T$875=$F119,IF('Registro egresos II nivel'!$N$1:$N$875="Término Tercer Periodo",'Registro egresos II nivel'!$J$1:$J$875,0))))</f>
        <v>0</v>
      </c>
      <c r="J119" s="34">
        <f t="array" ref="J119">SUM(IF('Registro egresos II nivel'!$R$1:$R$875=1,IF('Registro egresos II nivel'!$T$1:$T$875=$F119,IF('Registro egresos II nivel'!$N$1:$N$875="No Renovación Primer Periodo",'Registro egresos II nivel'!$J$1:$J$875,0))))</f>
        <v>0</v>
      </c>
      <c r="K119" s="34">
        <f t="array" ref="K119">SUM(IF('Registro egresos II nivel'!$R$1:$R$875=1,IF('Registro egresos II nivel'!$T$1:$T$875=$F119,IF('Registro egresos II nivel'!$N$1:$N$875="No Renovación Segundo Periodo",'Registro egresos II nivel'!$J$1:$J$875,0))))</f>
        <v>0</v>
      </c>
      <c r="L119" s="95">
        <f t="shared" si="0"/>
        <v>10</v>
      </c>
      <c r="M119" s="95">
        <f t="shared" ref="M119:Q119" si="131">M118+G119</f>
        <v>84</v>
      </c>
      <c r="N119" s="95">
        <f t="shared" si="131"/>
        <v>31</v>
      </c>
      <c r="O119" s="95">
        <f t="shared" si="131"/>
        <v>1</v>
      </c>
      <c r="P119" s="95">
        <f t="shared" si="131"/>
        <v>12</v>
      </c>
      <c r="Q119" s="95">
        <f t="shared" si="131"/>
        <v>0</v>
      </c>
      <c r="R119" s="314">
        <f t="shared" si="2"/>
        <v>128</v>
      </c>
      <c r="S119" s="98">
        <f t="shared" si="113"/>
        <v>9.7902097902097904E-2</v>
      </c>
      <c r="T119" s="98">
        <f t="shared" si="114"/>
        <v>3.6130536130536128E-2</v>
      </c>
      <c r="U119" s="98">
        <f t="shared" si="115"/>
        <v>1.1655011655011655E-3</v>
      </c>
      <c r="V119" s="98">
        <f t="shared" si="116"/>
        <v>1.3986013986013986E-2</v>
      </c>
      <c r="W119" s="98">
        <f t="shared" si="117"/>
        <v>0</v>
      </c>
      <c r="X119" s="315">
        <f t="shared" si="118"/>
        <v>0.14918414918414918</v>
      </c>
    </row>
    <row r="120" spans="1:24">
      <c r="A120" s="34" t="s">
        <v>4670</v>
      </c>
      <c r="B120" s="34" t="s">
        <v>650</v>
      </c>
      <c r="C120" s="34">
        <v>2022</v>
      </c>
      <c r="D120" s="34">
        <v>1</v>
      </c>
      <c r="E120" s="34" t="s">
        <v>4661</v>
      </c>
      <c r="F120" s="34">
        <v>15</v>
      </c>
      <c r="G120" s="34">
        <f t="array" ref="G120">SUM(IF('Registro egresos II nivel'!$R$1:$R$875=1,IF('Registro egresos II nivel'!$T$1:$T$875=$F120,IF('Registro egresos II nivel'!$N$1:$N$875="Renuncia No Voluntaria",'Registro egresos II nivel'!$J$1:$J$875,0))))</f>
        <v>6</v>
      </c>
      <c r="H120" s="34">
        <f t="array" ref="H120">SUM(IF('Registro egresos II nivel'!$R$1:$R$875=1,IF('Registro egresos II nivel'!$T$1:$T$875=$F120,IF('Registro egresos II nivel'!$N$1:$N$875="Renuncia Voluntaria",'Registro egresos II nivel'!$J$1:$J$875,0))))</f>
        <v>1</v>
      </c>
      <c r="I120" s="34">
        <f t="array" ref="I120">SUM(IF('Registro egresos II nivel'!$R$1:$R$875=1,IF('Registro egresos II nivel'!$T$1:$T$875=$F120,IF('Registro egresos II nivel'!$N$1:$N$875="Término Tercer Periodo",'Registro egresos II nivel'!$J$1:$J$875,0))))</f>
        <v>0</v>
      </c>
      <c r="J120" s="34">
        <f t="array" ref="J120">SUM(IF('Registro egresos II nivel'!$R$1:$R$875=1,IF('Registro egresos II nivel'!$T$1:$T$875=$F120,IF('Registro egresos II nivel'!$N$1:$N$875="No Renovación Primer Periodo",'Registro egresos II nivel'!$J$1:$J$875,0))))</f>
        <v>1</v>
      </c>
      <c r="K120" s="34">
        <f t="array" ref="K120">SUM(IF('Registro egresos II nivel'!$R$1:$R$875=1,IF('Registro egresos II nivel'!$T$1:$T$875=$F120,IF('Registro egresos II nivel'!$N$1:$N$875="No Renovación Segundo Periodo",'Registro egresos II nivel'!$J$1:$J$875,0))))</f>
        <v>0</v>
      </c>
      <c r="L120" s="95">
        <f t="shared" si="0"/>
        <v>8</v>
      </c>
      <c r="M120" s="95">
        <f t="shared" ref="M120:Q120" si="132">M119+G120</f>
        <v>90</v>
      </c>
      <c r="N120" s="95">
        <f t="shared" si="132"/>
        <v>32</v>
      </c>
      <c r="O120" s="95">
        <f t="shared" si="132"/>
        <v>1</v>
      </c>
      <c r="P120" s="95">
        <f t="shared" si="132"/>
        <v>13</v>
      </c>
      <c r="Q120" s="95">
        <f t="shared" si="132"/>
        <v>0</v>
      </c>
      <c r="R120" s="314">
        <f t="shared" si="2"/>
        <v>136</v>
      </c>
      <c r="S120" s="98">
        <f t="shared" si="113"/>
        <v>0.1048951048951049</v>
      </c>
      <c r="T120" s="98">
        <f t="shared" si="114"/>
        <v>3.7296037296037296E-2</v>
      </c>
      <c r="U120" s="98">
        <f t="shared" si="115"/>
        <v>1.1655011655011655E-3</v>
      </c>
      <c r="V120" s="98">
        <f t="shared" si="116"/>
        <v>1.5151515151515152E-2</v>
      </c>
      <c r="W120" s="98">
        <f t="shared" si="117"/>
        <v>0</v>
      </c>
      <c r="X120" s="315">
        <f t="shared" si="118"/>
        <v>0.1585081585081585</v>
      </c>
    </row>
    <row r="121" spans="1:24">
      <c r="A121" s="34" t="s">
        <v>4670</v>
      </c>
      <c r="B121" s="34" t="s">
        <v>650</v>
      </c>
      <c r="C121" s="34">
        <v>2022</v>
      </c>
      <c r="D121" s="34">
        <v>1</v>
      </c>
      <c r="E121" s="34" t="s">
        <v>4662</v>
      </c>
      <c r="F121" s="34">
        <v>16</v>
      </c>
      <c r="G121" s="34">
        <f t="array" ref="G121">SUM(IF('Registro egresos II nivel'!$R$1:$R$875=1,IF('Registro egresos II nivel'!$T$1:$T$875=$F121,IF('Registro egresos II nivel'!$N$1:$N$875="Renuncia No Voluntaria",'Registro egresos II nivel'!$J$1:$J$875,0))))</f>
        <v>6</v>
      </c>
      <c r="H121" s="34">
        <f t="array" ref="H121">SUM(IF('Registro egresos II nivel'!$R$1:$R$875=1,IF('Registro egresos II nivel'!$T$1:$T$875=$F121,IF('Registro egresos II nivel'!$N$1:$N$875="Renuncia Voluntaria",'Registro egresos II nivel'!$J$1:$J$875,0))))</f>
        <v>5</v>
      </c>
      <c r="I121" s="34">
        <f t="array" ref="I121">SUM(IF('Registro egresos II nivel'!$R$1:$R$875=1,IF('Registro egresos II nivel'!$T$1:$T$875=$F121,IF('Registro egresos II nivel'!$N$1:$N$875="Término Tercer Periodo",'Registro egresos II nivel'!$J$1:$J$875,0))))</f>
        <v>0</v>
      </c>
      <c r="J121" s="34">
        <f t="array" ref="J121">SUM(IF('Registro egresos II nivel'!$R$1:$R$875=1,IF('Registro egresos II nivel'!$T$1:$T$875=$F121,IF('Registro egresos II nivel'!$N$1:$N$875="No Renovación Primer Periodo",'Registro egresos II nivel'!$J$1:$J$875,0))))</f>
        <v>3</v>
      </c>
      <c r="K121" s="34">
        <f t="array" ref="K121">SUM(IF('Registro egresos II nivel'!$R$1:$R$875=1,IF('Registro egresos II nivel'!$T$1:$T$875=$F121,IF('Registro egresos II nivel'!$N$1:$N$875="No Renovación Segundo Periodo",'Registro egresos II nivel'!$J$1:$J$875,0))))</f>
        <v>1</v>
      </c>
      <c r="L121" s="95">
        <f t="shared" si="0"/>
        <v>15</v>
      </c>
      <c r="M121" s="95">
        <f t="shared" ref="M121:Q121" si="133">M120+G121</f>
        <v>96</v>
      </c>
      <c r="N121" s="95">
        <f t="shared" si="133"/>
        <v>37</v>
      </c>
      <c r="O121" s="95">
        <f t="shared" si="133"/>
        <v>1</v>
      </c>
      <c r="P121" s="95">
        <f t="shared" si="133"/>
        <v>16</v>
      </c>
      <c r="Q121" s="95">
        <f t="shared" si="133"/>
        <v>1</v>
      </c>
      <c r="R121" s="314">
        <f t="shared" si="2"/>
        <v>151</v>
      </c>
      <c r="S121" s="98">
        <f t="shared" si="113"/>
        <v>0.11188811188811189</v>
      </c>
      <c r="T121" s="98">
        <f t="shared" si="114"/>
        <v>4.312354312354312E-2</v>
      </c>
      <c r="U121" s="98">
        <f t="shared" si="115"/>
        <v>1.1655011655011655E-3</v>
      </c>
      <c r="V121" s="98">
        <f t="shared" si="116"/>
        <v>1.8648018648018648E-2</v>
      </c>
      <c r="W121" s="98">
        <f t="shared" si="117"/>
        <v>1.1655011655011655E-3</v>
      </c>
      <c r="X121" s="315">
        <f t="shared" si="118"/>
        <v>0.175990675990676</v>
      </c>
    </row>
    <row r="122" spans="1:24">
      <c r="A122" s="34" t="s">
        <v>4670</v>
      </c>
      <c r="B122" s="34" t="s">
        <v>650</v>
      </c>
      <c r="C122" s="34">
        <v>2022</v>
      </c>
      <c r="D122" s="34">
        <v>1</v>
      </c>
      <c r="E122" s="34" t="s">
        <v>4662</v>
      </c>
      <c r="F122" s="34">
        <v>17</v>
      </c>
      <c r="G122" s="34">
        <f t="array" ref="G122">SUM(IF('Registro egresos II nivel'!$R$1:$R$875=1,IF('Registro egresos II nivel'!$T$1:$T$875=$F122,IF('Registro egresos II nivel'!$N$1:$N$875="Renuncia No Voluntaria",'Registro egresos II nivel'!$J$1:$J$875,0))))</f>
        <v>5</v>
      </c>
      <c r="H122" s="316">
        <f t="array" ref="H122">SUM(IF('Registro egresos II nivel'!$R$1:$R$876=1,IF('Registro egresos II nivel'!$T$1:$T$876=$F122,IF('Registro egresos II nivel'!$N$1:$N$876="Renuncia Voluntaria",'Registro egresos II nivel'!$J$1:$J$876,0))))</f>
        <v>1</v>
      </c>
      <c r="I122" s="34">
        <f t="array" ref="I122">SUM(IF('Registro egresos II nivel'!$R$1:$R$875=1,IF('Registro egresos II nivel'!$T$1:$T$875=$F122,IF('Registro egresos II nivel'!$N$1:$N$875="Término Tercer Periodo",'Registro egresos II nivel'!$J$1:$J$875,0))))</f>
        <v>0</v>
      </c>
      <c r="J122" s="34">
        <f t="array" ref="J122">SUM(IF('Registro egresos II nivel'!$R$1:$R$875=1,IF('Registro egresos II nivel'!$T$1:$T$875=$F122,IF('Registro egresos II nivel'!$N$1:$N$875="No Renovación Primer Periodo",'Registro egresos II nivel'!$J$1:$J$875,0))))</f>
        <v>2</v>
      </c>
      <c r="K122" s="34">
        <f t="array" ref="K122">SUM(IF('Registro egresos II nivel'!$R$1:$R$875=1,IF('Registro egresos II nivel'!$T$1:$T$875=$F122,IF('Registro egresos II nivel'!$N$1:$N$875="No Renovación Segundo Periodo",'Registro egresos II nivel'!$J$1:$J$875,0))))</f>
        <v>1</v>
      </c>
      <c r="L122" s="95">
        <f t="shared" si="0"/>
        <v>9</v>
      </c>
      <c r="M122" s="95">
        <f t="shared" ref="M122:Q122" si="134">M121+G122</f>
        <v>101</v>
      </c>
      <c r="N122" s="95">
        <f t="shared" si="134"/>
        <v>38</v>
      </c>
      <c r="O122" s="95">
        <f t="shared" si="134"/>
        <v>1</v>
      </c>
      <c r="P122" s="95">
        <f t="shared" si="134"/>
        <v>18</v>
      </c>
      <c r="Q122" s="95">
        <f t="shared" si="134"/>
        <v>2</v>
      </c>
      <c r="R122" s="314">
        <f t="shared" si="2"/>
        <v>160</v>
      </c>
      <c r="S122" s="98">
        <f t="shared" si="113"/>
        <v>0.11771561771561771</v>
      </c>
      <c r="T122" s="98">
        <f t="shared" si="114"/>
        <v>4.4289044289044288E-2</v>
      </c>
      <c r="U122" s="98">
        <f t="shared" si="115"/>
        <v>1.1655011655011655E-3</v>
      </c>
      <c r="V122" s="98">
        <f t="shared" si="116"/>
        <v>2.097902097902098E-2</v>
      </c>
      <c r="W122" s="98">
        <f t="shared" si="117"/>
        <v>2.331002331002331E-3</v>
      </c>
      <c r="X122" s="315">
        <f t="shared" si="118"/>
        <v>0.18648018648018649</v>
      </c>
    </row>
    <row r="123" spans="1:24">
      <c r="A123" s="34" t="s">
        <v>4670</v>
      </c>
      <c r="B123" s="34" t="s">
        <v>650</v>
      </c>
      <c r="C123" s="34">
        <v>2022</v>
      </c>
      <c r="D123" s="34">
        <v>1</v>
      </c>
      <c r="E123" s="34" t="s">
        <v>4662</v>
      </c>
      <c r="F123" s="34">
        <v>18</v>
      </c>
      <c r="G123" s="34">
        <f t="array" ref="G123">SUM(IF('Registro egresos II nivel'!$R$1:$R$875=1,IF('Registro egresos II nivel'!$T$1:$T$875=$F123,IF('Registro egresos II nivel'!$N$1:$N$875="Renuncia No Voluntaria",'Registro egresos II nivel'!$J$1:$J$875,0))))</f>
        <v>2</v>
      </c>
      <c r="H123" s="34">
        <f t="array" ref="H123">SUM(IF('Registro egresos II nivel'!$R$1:$R$875=1,IF('Registro egresos II nivel'!$T$1:$T$875=$F123,IF('Registro egresos II nivel'!$N$1:$N$875="Renuncia Voluntaria",'Registro egresos II nivel'!$J$1:$J$875,0))))</f>
        <v>0</v>
      </c>
      <c r="I123" s="34">
        <f t="array" ref="I123">SUM(IF('Registro egresos II nivel'!$R$1:$R$875=1,IF('Registro egresos II nivel'!$T$1:$T$875=$F123,IF('Registro egresos II nivel'!$N$1:$N$875="Término Tercer Periodo",'Registro egresos II nivel'!$J$1:$J$875,0))))</f>
        <v>0</v>
      </c>
      <c r="J123" s="34">
        <f t="array" ref="J123">SUM(IF('Registro egresos II nivel'!$R$1:$R$875=1,IF('Registro egresos II nivel'!$T$1:$T$875=$F123,IF('Registro egresos II nivel'!$N$1:$N$875="No Renovación Primer Periodo",'Registro egresos II nivel'!$J$1:$J$875,0))))</f>
        <v>1</v>
      </c>
      <c r="K123" s="34">
        <f t="array" ref="K123">SUM(IF('Registro egresos II nivel'!$R$1:$R$875=1,IF('Registro egresos II nivel'!$T$1:$T$875=$F123,IF('Registro egresos II nivel'!$N$1:$N$875="No Renovación Segundo Periodo",'Registro egresos II nivel'!$J$1:$J$875,0))))</f>
        <v>0</v>
      </c>
      <c r="L123" s="95">
        <f t="shared" si="0"/>
        <v>3</v>
      </c>
      <c r="M123" s="95">
        <f t="shared" ref="M123:Q123" si="135">M122+G123</f>
        <v>103</v>
      </c>
      <c r="N123" s="95">
        <f t="shared" si="135"/>
        <v>38</v>
      </c>
      <c r="O123" s="95">
        <f t="shared" si="135"/>
        <v>1</v>
      </c>
      <c r="P123" s="95">
        <f t="shared" si="135"/>
        <v>19</v>
      </c>
      <c r="Q123" s="95">
        <f t="shared" si="135"/>
        <v>2</v>
      </c>
      <c r="R123" s="314">
        <f t="shared" si="2"/>
        <v>163</v>
      </c>
      <c r="S123" s="98">
        <f t="shared" si="113"/>
        <v>0.12004662004662005</v>
      </c>
      <c r="T123" s="98">
        <f t="shared" si="114"/>
        <v>4.4289044289044288E-2</v>
      </c>
      <c r="U123" s="98">
        <f t="shared" si="115"/>
        <v>1.1655011655011655E-3</v>
      </c>
      <c r="V123" s="98">
        <f t="shared" si="116"/>
        <v>2.2144522144522144E-2</v>
      </c>
      <c r="W123" s="98">
        <f t="shared" si="117"/>
        <v>2.331002331002331E-3</v>
      </c>
      <c r="X123" s="315">
        <f t="shared" si="118"/>
        <v>0.18997668997668998</v>
      </c>
    </row>
    <row r="124" spans="1:24">
      <c r="A124" s="34" t="s">
        <v>4670</v>
      </c>
      <c r="B124" s="34" t="s">
        <v>650</v>
      </c>
      <c r="C124" s="34">
        <v>2022</v>
      </c>
      <c r="D124" s="34">
        <v>1</v>
      </c>
      <c r="E124" s="34" t="s">
        <v>4662</v>
      </c>
      <c r="F124" s="34">
        <v>19</v>
      </c>
      <c r="G124" s="34">
        <f t="array" ref="G124">SUM(IF('Registro egresos II nivel'!$R$1:$R$875=1,IF('Registro egresos II nivel'!$T$1:$T$875=$F124,IF('Registro egresos II nivel'!$N$1:$N$875="Renuncia No Voluntaria",'Registro egresos II nivel'!$J$1:$J$875,0))))</f>
        <v>3</v>
      </c>
      <c r="H124" s="34">
        <f t="array" ref="H124">SUM(IF('Registro egresos II nivel'!$R$1:$R$875=1,IF('Registro egresos II nivel'!$T$1:$T$875=$F124,IF('Registro egresos II nivel'!$N$1:$N$875="Renuncia Voluntaria",'Registro egresos II nivel'!$J$1:$J$875,0))))</f>
        <v>2</v>
      </c>
      <c r="I124" s="34">
        <f t="array" ref="I124">SUM(IF('Registro egresos II nivel'!$R$1:$R$875=1,IF('Registro egresos II nivel'!$T$1:$T$875=$F124,IF('Registro egresos II nivel'!$N$1:$N$875="Término Tercer Periodo",'Registro egresos II nivel'!$J$1:$J$875,0))))</f>
        <v>0</v>
      </c>
      <c r="J124" s="34">
        <f t="array" ref="J124">SUM(IF('Registro egresos II nivel'!$R$1:$R$875=1,IF('Registro egresos II nivel'!$T$1:$T$875=$F124,IF('Registro egresos II nivel'!$N$1:$N$875="No Renovación Primer Periodo",'Registro egresos II nivel'!$J$1:$J$875,0))))</f>
        <v>0</v>
      </c>
      <c r="K124" s="34">
        <f t="array" ref="K124">SUM(IF('Registro egresos II nivel'!$R$1:$R$875=1,IF('Registro egresos II nivel'!$T$1:$T$875=$F124,IF('Registro egresos II nivel'!$N$1:$N$875="No Renovación Segundo Periodo",'Registro egresos II nivel'!$J$1:$J$875,0))))</f>
        <v>0</v>
      </c>
      <c r="L124" s="95">
        <f t="shared" si="0"/>
        <v>5</v>
      </c>
      <c r="M124" s="95">
        <f t="shared" ref="M124:Q124" si="136">M123+G124</f>
        <v>106</v>
      </c>
      <c r="N124" s="95">
        <f t="shared" si="136"/>
        <v>40</v>
      </c>
      <c r="O124" s="95">
        <f t="shared" si="136"/>
        <v>1</v>
      </c>
      <c r="P124" s="95">
        <f t="shared" si="136"/>
        <v>19</v>
      </c>
      <c r="Q124" s="95">
        <f t="shared" si="136"/>
        <v>2</v>
      </c>
      <c r="R124" s="314">
        <f t="shared" si="2"/>
        <v>168</v>
      </c>
      <c r="S124" s="98">
        <f t="shared" si="113"/>
        <v>0.12354312354312354</v>
      </c>
      <c r="T124" s="98">
        <f t="shared" si="114"/>
        <v>4.6620046620046623E-2</v>
      </c>
      <c r="U124" s="98">
        <f t="shared" si="115"/>
        <v>1.1655011655011655E-3</v>
      </c>
      <c r="V124" s="98">
        <f t="shared" si="116"/>
        <v>2.2144522144522144E-2</v>
      </c>
      <c r="W124" s="98">
        <f t="shared" si="117"/>
        <v>2.331002331002331E-3</v>
      </c>
      <c r="X124" s="315">
        <f t="shared" si="118"/>
        <v>0.19580419580419581</v>
      </c>
    </row>
    <row r="125" spans="1:24">
      <c r="A125" s="34" t="s">
        <v>4670</v>
      </c>
      <c r="B125" s="34" t="s">
        <v>650</v>
      </c>
      <c r="C125" s="34">
        <v>2022</v>
      </c>
      <c r="D125" s="34">
        <v>1</v>
      </c>
      <c r="E125" s="34" t="s">
        <v>4663</v>
      </c>
      <c r="F125" s="34">
        <v>20</v>
      </c>
      <c r="G125" s="34">
        <f t="array" ref="G125">SUM(IF('Registro egresos II nivel'!$R$1:$R$875=1,IF('Registro egresos II nivel'!$T$1:$T$875=$F125,IF('Registro egresos II nivel'!$N$1:$N$875="Renuncia No Voluntaria",'Registro egresos II nivel'!$J$1:$J$875,0))))</f>
        <v>0</v>
      </c>
      <c r="H125" s="34">
        <f t="array" ref="H125">SUM(IF('Registro egresos II nivel'!$R$1:$R$875=1,IF('Registro egresos II nivel'!$T$1:$T$875=$F125,IF('Registro egresos II nivel'!$N$1:$N$875="Renuncia Voluntaria",'Registro egresos II nivel'!$J$1:$J$875,0))))</f>
        <v>1</v>
      </c>
      <c r="I125" s="34">
        <f t="array" ref="I125">SUM(IF('Registro egresos II nivel'!$R$1:$R$875=1,IF('Registro egresos II nivel'!$T$1:$T$875=$F125,IF('Registro egresos II nivel'!$N$1:$N$875="Término Tercer Periodo",'Registro egresos II nivel'!$J$1:$J$875,0))))</f>
        <v>0</v>
      </c>
      <c r="J125" s="34">
        <f t="array" ref="J125">SUM(IF('Registro egresos II nivel'!$R$1:$R$875=1,IF('Registro egresos II nivel'!$T$1:$T$875=$F125,IF('Registro egresos II nivel'!$N$1:$N$875="No Renovación Primer Periodo",'Registro egresos II nivel'!$J$1:$J$875,0))))</f>
        <v>3</v>
      </c>
      <c r="K125" s="34">
        <f t="array" ref="K125">SUM(IF('Registro egresos II nivel'!$R$1:$R$875=1,IF('Registro egresos II nivel'!$T$1:$T$875=$F125,IF('Registro egresos II nivel'!$N$1:$N$875="No Renovación Segundo Periodo",'Registro egresos II nivel'!$J$1:$J$875,0))))</f>
        <v>0</v>
      </c>
      <c r="L125" s="95">
        <f t="shared" si="0"/>
        <v>4</v>
      </c>
      <c r="M125" s="95">
        <f t="shared" ref="M125:Q125" si="137">M124+G125</f>
        <v>106</v>
      </c>
      <c r="N125" s="95">
        <f t="shared" si="137"/>
        <v>41</v>
      </c>
      <c r="O125" s="95">
        <f t="shared" si="137"/>
        <v>1</v>
      </c>
      <c r="P125" s="95">
        <f t="shared" si="137"/>
        <v>22</v>
      </c>
      <c r="Q125" s="95">
        <f t="shared" si="137"/>
        <v>2</v>
      </c>
      <c r="R125" s="314">
        <f t="shared" si="2"/>
        <v>172</v>
      </c>
      <c r="S125" s="98">
        <f t="shared" si="113"/>
        <v>0.12354312354312354</v>
      </c>
      <c r="T125" s="98">
        <f t="shared" si="114"/>
        <v>4.7785547785547784E-2</v>
      </c>
      <c r="U125" s="98">
        <f t="shared" si="115"/>
        <v>1.1655011655011655E-3</v>
      </c>
      <c r="V125" s="98">
        <f t="shared" si="116"/>
        <v>2.564102564102564E-2</v>
      </c>
      <c r="W125" s="98">
        <f t="shared" si="117"/>
        <v>2.331002331002331E-3</v>
      </c>
      <c r="X125" s="315">
        <f t="shared" si="118"/>
        <v>0.20046620046620048</v>
      </c>
    </row>
    <row r="126" spans="1:24">
      <c r="A126" s="34" t="s">
        <v>4670</v>
      </c>
      <c r="B126" s="34" t="s">
        <v>650</v>
      </c>
      <c r="C126" s="34">
        <v>2022</v>
      </c>
      <c r="D126" s="34">
        <v>1</v>
      </c>
      <c r="E126" s="34" t="s">
        <v>4663</v>
      </c>
      <c r="F126" s="34">
        <v>21</v>
      </c>
      <c r="G126" s="34">
        <f t="array" ref="G126">SUM(IF('Registro egresos II nivel'!$R$1:$R$875=1,IF('Registro egresos II nivel'!$T$1:$T$875=$F126,IF('Registro egresos II nivel'!$N$1:$N$875="Renuncia No Voluntaria",'Registro egresos II nivel'!$J$1:$J$875,0))))</f>
        <v>8</v>
      </c>
      <c r="H126" s="34">
        <f t="array" ref="H126">SUM(IF('Registro egresos II nivel'!$R$1:$R$875=1,IF('Registro egresos II nivel'!$T$1:$T$875=$F126,IF('Registro egresos II nivel'!$N$1:$N$875="Renuncia Voluntaria",'Registro egresos II nivel'!$J$1:$J$875,0))))</f>
        <v>3</v>
      </c>
      <c r="I126" s="34">
        <f t="array" ref="I126">SUM(IF('Registro egresos II nivel'!$R$1:$R$875=1,IF('Registro egresos II nivel'!$T$1:$T$875=$F126,IF('Registro egresos II nivel'!$N$1:$N$875="Término Tercer Periodo",'Registro egresos II nivel'!$J$1:$J$875,0))))</f>
        <v>0</v>
      </c>
      <c r="J126" s="34">
        <f t="array" ref="J126">SUM(IF('Registro egresos II nivel'!$R$1:$R$875=1,IF('Registro egresos II nivel'!$T$1:$T$875=$F126,IF('Registro egresos II nivel'!$N$1:$N$875="No Renovación Primer Periodo",'Registro egresos II nivel'!$J$1:$J$875,0))))</f>
        <v>8</v>
      </c>
      <c r="K126" s="34">
        <f t="array" ref="K126">SUM(IF('Registro egresos II nivel'!$R$1:$R$875=1,IF('Registro egresos II nivel'!$T$1:$T$875=$F126,IF('Registro egresos II nivel'!$N$1:$N$875="No Renovación Segundo Periodo",'Registro egresos II nivel'!$J$1:$J$875,0))))</f>
        <v>1</v>
      </c>
      <c r="L126" s="95">
        <f t="shared" si="0"/>
        <v>20</v>
      </c>
      <c r="M126" s="95">
        <f t="shared" ref="M126:Q126" si="138">M125+G126</f>
        <v>114</v>
      </c>
      <c r="N126" s="95">
        <f t="shared" si="138"/>
        <v>44</v>
      </c>
      <c r="O126" s="95">
        <f t="shared" si="138"/>
        <v>1</v>
      </c>
      <c r="P126" s="95">
        <f t="shared" si="138"/>
        <v>30</v>
      </c>
      <c r="Q126" s="95">
        <f t="shared" si="138"/>
        <v>3</v>
      </c>
      <c r="R126" s="314">
        <f t="shared" si="2"/>
        <v>192</v>
      </c>
      <c r="S126" s="98">
        <f t="shared" si="113"/>
        <v>0.13286713286713286</v>
      </c>
      <c r="T126" s="98">
        <f t="shared" si="114"/>
        <v>5.128205128205128E-2</v>
      </c>
      <c r="U126" s="98">
        <f t="shared" si="115"/>
        <v>1.1655011655011655E-3</v>
      </c>
      <c r="V126" s="98">
        <f t="shared" si="116"/>
        <v>3.4965034965034968E-2</v>
      </c>
      <c r="W126" s="98">
        <f t="shared" si="117"/>
        <v>3.4965034965034965E-3</v>
      </c>
      <c r="X126" s="315">
        <f t="shared" si="118"/>
        <v>0.22377622377622378</v>
      </c>
    </row>
    <row r="127" spans="1:24">
      <c r="A127" s="34" t="s">
        <v>4670</v>
      </c>
      <c r="B127" s="34" t="s">
        <v>650</v>
      </c>
      <c r="C127" s="34">
        <v>2022</v>
      </c>
      <c r="D127" s="34">
        <v>1</v>
      </c>
      <c r="E127" s="34" t="s">
        <v>4663</v>
      </c>
      <c r="F127" s="34">
        <v>22</v>
      </c>
      <c r="G127" s="34">
        <f t="array" ref="G127">SUM(IF('Registro egresos II nivel'!$R$1:$R$875=1,IF('Registro egresos II nivel'!$T$1:$T$875=$F127,IF('Registro egresos II nivel'!$N$1:$N$875="Renuncia No Voluntaria",'Registro egresos II nivel'!$J$1:$J$875,0))))</f>
        <v>4</v>
      </c>
      <c r="H127" s="34">
        <f t="array" ref="H127">SUM(IF('Registro egresos II nivel'!$R$1:$R$875=1,IF('Registro egresos II nivel'!$T$1:$T$875=$F127,IF('Registro egresos II nivel'!$N$1:$N$875="Renuncia Voluntaria",'Registro egresos II nivel'!$J$1:$J$875,0))))</f>
        <v>0</v>
      </c>
      <c r="I127" s="34">
        <f t="array" ref="I127">SUM(IF('Registro egresos II nivel'!$R$1:$R$875=1,IF('Registro egresos II nivel'!$T$1:$T$875=$F127,IF('Registro egresos II nivel'!$N$1:$N$875="Término Tercer Periodo",'Registro egresos II nivel'!$J$1:$J$875,0))))</f>
        <v>1</v>
      </c>
      <c r="J127" s="34">
        <f t="array" ref="J127">SUM(IF('Registro egresos II nivel'!$R$1:$R$875=1,IF('Registro egresos II nivel'!$T$1:$T$875=$F127,IF('Registro egresos II nivel'!$N$1:$N$875="No Renovación Primer Periodo",'Registro egresos II nivel'!$J$1:$J$875,0))))</f>
        <v>2</v>
      </c>
      <c r="K127" s="34">
        <f t="array" ref="K127">SUM(IF('Registro egresos II nivel'!$R$1:$R$875=1,IF('Registro egresos II nivel'!$T$1:$T$875=$F127,IF('Registro egresos II nivel'!$N$1:$N$875="No Renovación Segundo Periodo",'Registro egresos II nivel'!$J$1:$J$875,0))))</f>
        <v>0</v>
      </c>
      <c r="L127" s="95">
        <f t="shared" si="0"/>
        <v>7</v>
      </c>
      <c r="M127" s="95">
        <f t="shared" ref="M127:Q127" si="139">M126+G127</f>
        <v>118</v>
      </c>
      <c r="N127" s="95">
        <f t="shared" si="139"/>
        <v>44</v>
      </c>
      <c r="O127" s="95">
        <f t="shared" si="139"/>
        <v>2</v>
      </c>
      <c r="P127" s="95">
        <f t="shared" si="139"/>
        <v>32</v>
      </c>
      <c r="Q127" s="95">
        <f t="shared" si="139"/>
        <v>3</v>
      </c>
      <c r="R127" s="314">
        <f t="shared" si="2"/>
        <v>199</v>
      </c>
      <c r="S127" s="98">
        <f t="shared" si="113"/>
        <v>0.13752913752913754</v>
      </c>
      <c r="T127" s="98">
        <f t="shared" si="114"/>
        <v>5.128205128205128E-2</v>
      </c>
      <c r="U127" s="98">
        <f t="shared" si="115"/>
        <v>2.331002331002331E-3</v>
      </c>
      <c r="V127" s="98">
        <f t="shared" si="116"/>
        <v>3.7296037296037296E-2</v>
      </c>
      <c r="W127" s="98">
        <f t="shared" si="117"/>
        <v>3.4965034965034965E-3</v>
      </c>
      <c r="X127" s="315">
        <f t="shared" si="118"/>
        <v>0.23193473193473194</v>
      </c>
    </row>
    <row r="128" spans="1:24">
      <c r="A128" s="34" t="s">
        <v>4670</v>
      </c>
      <c r="B128" s="34" t="s">
        <v>650</v>
      </c>
      <c r="C128" s="34">
        <v>2022</v>
      </c>
      <c r="D128" s="34">
        <v>1</v>
      </c>
      <c r="E128" s="34" t="s">
        <v>4663</v>
      </c>
      <c r="F128" s="34">
        <v>23</v>
      </c>
      <c r="G128" s="34">
        <f t="array" ref="G128">SUM(IF('Registro egresos II nivel'!$R$1:$R$875=1,IF('Registro egresos II nivel'!$T$1:$T$875=$F128,IF('Registro egresos II nivel'!$N$1:$N$875="Renuncia No Voluntaria",'Registro egresos II nivel'!$J$1:$J$875,0))))</f>
        <v>1</v>
      </c>
      <c r="H128" s="34">
        <f t="array" ref="H128">SUM(IF('Registro egresos II nivel'!$R$1:$R$875=1,IF('Registro egresos II nivel'!$T$1:$T$875=$F128,IF('Registro egresos II nivel'!$N$1:$N$875="Renuncia Voluntaria",'Registro egresos II nivel'!$J$1:$J$875,0))))</f>
        <v>3</v>
      </c>
      <c r="I128" s="34">
        <f t="array" ref="I128">SUM(IF('Registro egresos II nivel'!$R$1:$R$875=1,IF('Registro egresos II nivel'!$T$1:$T$875=$F128,IF('Registro egresos II nivel'!$N$1:$N$875="Término Tercer Periodo",'Registro egresos II nivel'!$J$1:$J$875,0))))</f>
        <v>0</v>
      </c>
      <c r="J128" s="34">
        <f t="array" ref="J128">SUM(IF('Registro egresos II nivel'!$R$1:$R$875=1,IF('Registro egresos II nivel'!$T$1:$T$875=$F128,IF('Registro egresos II nivel'!$N$1:$N$875="No Renovación Primer Periodo",'Registro egresos II nivel'!$J$1:$J$875,0))))</f>
        <v>2</v>
      </c>
      <c r="K128" s="34">
        <f t="array" ref="K128">SUM(IF('Registro egresos II nivel'!$R$1:$R$875=1,IF('Registro egresos II nivel'!$T$1:$T$875=$F128,IF('Registro egresos II nivel'!$N$1:$N$875="No Renovación Segundo Periodo",'Registro egresos II nivel'!$J$1:$J$875,0))))</f>
        <v>0</v>
      </c>
      <c r="L128" s="95">
        <f t="shared" si="0"/>
        <v>6</v>
      </c>
      <c r="M128" s="95">
        <f t="shared" ref="M128:Q128" si="140">M127+G128</f>
        <v>119</v>
      </c>
      <c r="N128" s="95">
        <f t="shared" si="140"/>
        <v>47</v>
      </c>
      <c r="O128" s="95">
        <f t="shared" si="140"/>
        <v>2</v>
      </c>
      <c r="P128" s="95">
        <f t="shared" si="140"/>
        <v>34</v>
      </c>
      <c r="Q128" s="95">
        <f t="shared" si="140"/>
        <v>3</v>
      </c>
      <c r="R128" s="314">
        <f t="shared" si="2"/>
        <v>205</v>
      </c>
      <c r="S128" s="98">
        <f t="shared" si="113"/>
        <v>0.13869463869463869</v>
      </c>
      <c r="T128" s="98">
        <f t="shared" si="114"/>
        <v>5.4778554778554776E-2</v>
      </c>
      <c r="U128" s="98">
        <f t="shared" si="115"/>
        <v>2.331002331002331E-3</v>
      </c>
      <c r="V128" s="98">
        <f t="shared" si="116"/>
        <v>3.9627039627039624E-2</v>
      </c>
      <c r="W128" s="98">
        <f t="shared" si="117"/>
        <v>3.4965034965034965E-3</v>
      </c>
      <c r="X128" s="315">
        <f t="shared" si="118"/>
        <v>0.23892773892773891</v>
      </c>
    </row>
    <row r="129" spans="1:24">
      <c r="A129" s="34" t="s">
        <v>4670</v>
      </c>
      <c r="B129" s="34" t="s">
        <v>650</v>
      </c>
      <c r="C129" s="34">
        <v>2022</v>
      </c>
      <c r="D129" s="34">
        <v>1</v>
      </c>
      <c r="E129" s="34" t="s">
        <v>4664</v>
      </c>
      <c r="F129" s="34">
        <v>24</v>
      </c>
      <c r="G129" s="34">
        <f t="array" ref="G129">SUM(IF('Registro egresos II nivel'!$R$1:$R$875=1,IF('Registro egresos II nivel'!$T$1:$T$875=$F129,IF('Registro egresos II nivel'!$N$1:$N$875="Renuncia No Voluntaria",'Registro egresos II nivel'!$J$1:$J$875,0))))</f>
        <v>2</v>
      </c>
      <c r="H129" s="34">
        <f t="array" ref="H129">SUM(IF('Registro egresos II nivel'!$R$1:$R$875=1,IF('Registro egresos II nivel'!$T$1:$T$875=$F129,IF('Registro egresos II nivel'!$N$1:$N$875="Renuncia Voluntaria",'Registro egresos II nivel'!$J$1:$J$875,0))))</f>
        <v>0</v>
      </c>
      <c r="I129" s="34">
        <f t="array" ref="I129">SUM(IF('Registro egresos II nivel'!$R$1:$R$875=1,IF('Registro egresos II nivel'!$T$1:$T$875=$F129,IF('Registro egresos II nivel'!$N$1:$N$875="Término Tercer Periodo",'Registro egresos II nivel'!$J$1:$J$875,0))))</f>
        <v>0</v>
      </c>
      <c r="J129" s="34">
        <f t="array" ref="J129">SUM(IF('Registro egresos II nivel'!$R$1:$R$875=1,IF('Registro egresos II nivel'!$T$1:$T$875=$F129,IF('Registro egresos II nivel'!$N$1:$N$875="No Renovación Primer Periodo",'Registro egresos II nivel'!$J$1:$J$875,0))))</f>
        <v>2</v>
      </c>
      <c r="K129" s="34">
        <f t="array" ref="K129">SUM(IF('Registro egresos II nivel'!$R$1:$R$875=1,IF('Registro egresos II nivel'!$T$1:$T$875=$F129,IF('Registro egresos II nivel'!$N$1:$N$875="No Renovación Segundo Periodo",'Registro egresos II nivel'!$J$1:$J$875,0))))</f>
        <v>0</v>
      </c>
      <c r="L129" s="95">
        <f t="shared" si="0"/>
        <v>4</v>
      </c>
      <c r="M129" s="95">
        <f t="shared" ref="M129:Q129" si="141">M128+G129</f>
        <v>121</v>
      </c>
      <c r="N129" s="95">
        <f t="shared" si="141"/>
        <v>47</v>
      </c>
      <c r="O129" s="95">
        <f t="shared" si="141"/>
        <v>2</v>
      </c>
      <c r="P129" s="95">
        <f t="shared" si="141"/>
        <v>36</v>
      </c>
      <c r="Q129" s="95">
        <f t="shared" si="141"/>
        <v>3</v>
      </c>
      <c r="R129" s="314">
        <f t="shared" si="2"/>
        <v>209</v>
      </c>
      <c r="S129" s="98">
        <f t="shared" si="113"/>
        <v>0.14102564102564102</v>
      </c>
      <c r="T129" s="98">
        <f t="shared" si="114"/>
        <v>5.4778554778554776E-2</v>
      </c>
      <c r="U129" s="98">
        <f t="shared" si="115"/>
        <v>2.331002331002331E-3</v>
      </c>
      <c r="V129" s="98">
        <f t="shared" si="116"/>
        <v>4.195804195804196E-2</v>
      </c>
      <c r="W129" s="98">
        <f t="shared" si="117"/>
        <v>3.4965034965034965E-3</v>
      </c>
      <c r="X129" s="315">
        <f t="shared" si="118"/>
        <v>0.24358974358974358</v>
      </c>
    </row>
    <row r="130" spans="1:24">
      <c r="A130" s="34" t="s">
        <v>4670</v>
      </c>
      <c r="B130" s="34" t="s">
        <v>650</v>
      </c>
      <c r="C130" s="34">
        <v>2022</v>
      </c>
      <c r="D130" s="34">
        <v>1</v>
      </c>
      <c r="E130" s="34" t="s">
        <v>4664</v>
      </c>
      <c r="F130" s="34">
        <v>25</v>
      </c>
      <c r="G130" s="34">
        <f t="array" ref="G130">SUM(IF('Registro egresos II nivel'!$R$1:$R$875=1,IF('Registro egresos II nivel'!$T$1:$T$875=$F130,IF('Registro egresos II nivel'!$N$1:$N$875="Renuncia No Voluntaria",'Registro egresos II nivel'!$J$1:$J$875,0))))</f>
        <v>1</v>
      </c>
      <c r="H130" s="34">
        <f t="array" ref="H130">SUM(IF('Registro egresos II nivel'!$R$1:$R$875=1,IF('Registro egresos II nivel'!$T$1:$T$875=$F130,IF('Registro egresos II nivel'!$N$1:$N$875="Renuncia Voluntaria",'Registro egresos II nivel'!$J$1:$J$875,0))))</f>
        <v>2</v>
      </c>
      <c r="I130" s="34">
        <f t="array" ref="I130">SUM(IF('Registro egresos II nivel'!$R$1:$R$875=1,IF('Registro egresos II nivel'!$T$1:$T$875=$F130,IF('Registro egresos II nivel'!$N$1:$N$875="Término Tercer Periodo",'Registro egresos II nivel'!$J$1:$J$875,0))))</f>
        <v>1</v>
      </c>
      <c r="J130" s="34">
        <f t="array" ref="J130">SUM(IF('Registro egresos II nivel'!$R$1:$R$875=1,IF('Registro egresos II nivel'!$T$1:$T$875=$F130,IF('Registro egresos II nivel'!$N$1:$N$875="No Renovación Primer Periodo",'Registro egresos II nivel'!$J$1:$J$875,0))))</f>
        <v>3</v>
      </c>
      <c r="K130" s="34">
        <f t="array" ref="K130">SUM(IF('Registro egresos II nivel'!$R$1:$R$875=1,IF('Registro egresos II nivel'!$T$1:$T$875=$F130,IF('Registro egresos II nivel'!$N$1:$N$875="No Renovación Segundo Periodo",'Registro egresos II nivel'!$J$1:$J$875,0))))</f>
        <v>0</v>
      </c>
      <c r="L130" s="95">
        <f t="shared" si="0"/>
        <v>7</v>
      </c>
      <c r="M130" s="95">
        <f t="shared" ref="M130:Q130" si="142">M129+G130</f>
        <v>122</v>
      </c>
      <c r="N130" s="95">
        <f t="shared" si="142"/>
        <v>49</v>
      </c>
      <c r="O130" s="95">
        <f t="shared" si="142"/>
        <v>3</v>
      </c>
      <c r="P130" s="95">
        <f t="shared" si="142"/>
        <v>39</v>
      </c>
      <c r="Q130" s="95">
        <f t="shared" si="142"/>
        <v>3</v>
      </c>
      <c r="R130" s="314">
        <f t="shared" si="2"/>
        <v>216</v>
      </c>
      <c r="S130" s="98">
        <f t="shared" si="113"/>
        <v>0.14219114219114218</v>
      </c>
      <c r="T130" s="98">
        <f t="shared" si="114"/>
        <v>5.7109557109557112E-2</v>
      </c>
      <c r="U130" s="98">
        <f t="shared" si="115"/>
        <v>3.4965034965034965E-3</v>
      </c>
      <c r="V130" s="98">
        <f t="shared" si="116"/>
        <v>4.5454545454545456E-2</v>
      </c>
      <c r="W130" s="98">
        <f t="shared" si="117"/>
        <v>3.4965034965034965E-3</v>
      </c>
      <c r="X130" s="315">
        <f t="shared" si="118"/>
        <v>0.25174825174825177</v>
      </c>
    </row>
    <row r="131" spans="1:24">
      <c r="A131" s="34" t="s">
        <v>4670</v>
      </c>
      <c r="B131" s="34" t="s">
        <v>650</v>
      </c>
      <c r="C131" s="34">
        <v>2022</v>
      </c>
      <c r="D131" s="34">
        <v>1</v>
      </c>
      <c r="E131" s="34" t="s">
        <v>4664</v>
      </c>
      <c r="F131" s="34">
        <v>26</v>
      </c>
      <c r="G131" s="34">
        <f t="array" ref="G131">SUM(IF('Registro egresos II nivel'!$R$1:$R$875=1,IF('Registro egresos II nivel'!$T$1:$T$875=$F131,IF('Registro egresos II nivel'!$N$1:$N$875="Renuncia No Voluntaria",'Registro egresos II nivel'!$J$1:$J$875,0))))</f>
        <v>1</v>
      </c>
      <c r="H131" s="34">
        <f t="array" ref="H131">SUM(IF('Registro egresos II nivel'!$R$1:$R$875=1,IF('Registro egresos II nivel'!$T$1:$T$875=$F131,IF('Registro egresos II nivel'!$N$1:$N$875="Renuncia Voluntaria",'Registro egresos II nivel'!$J$1:$J$875,0))))</f>
        <v>1</v>
      </c>
      <c r="I131" s="34">
        <f t="array" ref="I131">SUM(IF('Registro egresos II nivel'!$R$1:$R$875=1,IF('Registro egresos II nivel'!$T$1:$T$875=$F131,IF('Registro egresos II nivel'!$N$1:$N$875="Término Tercer Periodo",'Registro egresos II nivel'!$J$1:$J$875,0))))</f>
        <v>1</v>
      </c>
      <c r="J131" s="34">
        <f t="array" ref="J131">SUM(IF('Registro egresos II nivel'!$R$1:$R$875=1,IF('Registro egresos II nivel'!$T$1:$T$875=$F131,IF('Registro egresos II nivel'!$N$1:$N$875="No Renovación Primer Periodo",'Registro egresos II nivel'!$J$1:$J$875,0))))</f>
        <v>3</v>
      </c>
      <c r="K131" s="34">
        <f t="array" ref="K131">SUM(IF('Registro egresos II nivel'!$R$1:$R$875=1,IF('Registro egresos II nivel'!$T$1:$T$875=$F131,IF('Registro egresos II nivel'!$N$1:$N$875="No Renovación Segundo Periodo",'Registro egresos II nivel'!$J$1:$J$875,0))))</f>
        <v>0</v>
      </c>
      <c r="L131" s="95">
        <f t="shared" si="0"/>
        <v>6</v>
      </c>
      <c r="M131" s="95">
        <f t="shared" ref="M131:Q131" si="143">M130+G131</f>
        <v>123</v>
      </c>
      <c r="N131" s="95">
        <f t="shared" si="143"/>
        <v>50</v>
      </c>
      <c r="O131" s="95">
        <f t="shared" si="143"/>
        <v>4</v>
      </c>
      <c r="P131" s="95">
        <f t="shared" si="143"/>
        <v>42</v>
      </c>
      <c r="Q131" s="95">
        <f t="shared" si="143"/>
        <v>3</v>
      </c>
      <c r="R131" s="314">
        <f t="shared" si="2"/>
        <v>222</v>
      </c>
      <c r="S131" s="98">
        <f t="shared" si="113"/>
        <v>0.14335664335664336</v>
      </c>
      <c r="T131" s="98">
        <f t="shared" si="114"/>
        <v>5.8275058275058272E-2</v>
      </c>
      <c r="U131" s="98">
        <f t="shared" si="115"/>
        <v>4.662004662004662E-3</v>
      </c>
      <c r="V131" s="98">
        <f t="shared" si="116"/>
        <v>4.8951048951048952E-2</v>
      </c>
      <c r="W131" s="98">
        <f t="shared" si="117"/>
        <v>3.4965034965034965E-3</v>
      </c>
      <c r="X131" s="315">
        <f t="shared" si="118"/>
        <v>0.25874125874125875</v>
      </c>
    </row>
    <row r="132" spans="1:24">
      <c r="A132" s="34" t="s">
        <v>4670</v>
      </c>
      <c r="B132" s="34" t="s">
        <v>650</v>
      </c>
      <c r="C132" s="34">
        <v>2022</v>
      </c>
      <c r="D132" s="34">
        <v>1</v>
      </c>
      <c r="E132" s="34" t="s">
        <v>4664</v>
      </c>
      <c r="F132" s="34">
        <v>27</v>
      </c>
      <c r="G132" s="34">
        <f t="array" ref="G132">SUM(IF('Registro egresos II nivel'!$R$1:$R$875=1,IF('Registro egresos II nivel'!$T$1:$T$875=$F132,IF('Registro egresos II nivel'!$N$1:$N$875="Renuncia No Voluntaria",'Registro egresos II nivel'!$J$1:$J$875,0))))</f>
        <v>3</v>
      </c>
      <c r="H132" s="34">
        <f t="array" ref="H132">SUM(IF('Registro egresos II nivel'!$R$1:$R$875=1,IF('Registro egresos II nivel'!$T$1:$T$875=$F132,IF('Registro egresos II nivel'!$N$1:$N$875="Renuncia Voluntaria",'Registro egresos II nivel'!$J$1:$J$875,0))))</f>
        <v>1</v>
      </c>
      <c r="I132" s="34">
        <f t="array" ref="I132">SUM(IF('Registro egresos II nivel'!$R$1:$R$875=1,IF('Registro egresos II nivel'!$T$1:$T$875=$F132,IF('Registro egresos II nivel'!$N$1:$N$875="Término Tercer Periodo",'Registro egresos II nivel'!$J$1:$J$875,0))))</f>
        <v>0</v>
      </c>
      <c r="J132" s="34">
        <f t="array" ref="J132">SUM(IF('Registro egresos II nivel'!$R$1:$R$875=1,IF('Registro egresos II nivel'!$T$1:$T$875=$F132,IF('Registro egresos II nivel'!$N$1:$N$875="No Renovación Primer Periodo",'Registro egresos II nivel'!$J$1:$J$875,0))))</f>
        <v>0</v>
      </c>
      <c r="K132" s="34">
        <f t="array" ref="K132">SUM(IF('Registro egresos II nivel'!$R$1:$R$875=1,IF('Registro egresos II nivel'!$T$1:$T$875=$F132,IF('Registro egresos II nivel'!$N$1:$N$875="No Renovación Segundo Periodo",'Registro egresos II nivel'!$J$1:$J$875,0))))</f>
        <v>0</v>
      </c>
      <c r="L132" s="95">
        <f t="shared" si="0"/>
        <v>4</v>
      </c>
      <c r="M132" s="95">
        <f t="shared" ref="M132:Q132" si="144">M131+G132</f>
        <v>126</v>
      </c>
      <c r="N132" s="95">
        <f t="shared" si="144"/>
        <v>51</v>
      </c>
      <c r="O132" s="95">
        <f t="shared" si="144"/>
        <v>4</v>
      </c>
      <c r="P132" s="95">
        <f t="shared" si="144"/>
        <v>42</v>
      </c>
      <c r="Q132" s="95">
        <f t="shared" si="144"/>
        <v>3</v>
      </c>
      <c r="R132" s="314">
        <f t="shared" si="2"/>
        <v>226</v>
      </c>
      <c r="S132" s="98">
        <f t="shared" si="113"/>
        <v>0.14685314685314685</v>
      </c>
      <c r="T132" s="98">
        <f t="shared" si="114"/>
        <v>5.944055944055944E-2</v>
      </c>
      <c r="U132" s="98">
        <f t="shared" si="115"/>
        <v>4.662004662004662E-3</v>
      </c>
      <c r="V132" s="98">
        <f t="shared" si="116"/>
        <v>4.8951048951048952E-2</v>
      </c>
      <c r="W132" s="98">
        <f t="shared" si="117"/>
        <v>3.4965034965034965E-3</v>
      </c>
      <c r="X132" s="315">
        <f t="shared" si="118"/>
        <v>0.26340326340326342</v>
      </c>
    </row>
    <row r="133" spans="1:24">
      <c r="A133" s="34" t="s">
        <v>4670</v>
      </c>
      <c r="B133" s="34" t="s">
        <v>650</v>
      </c>
      <c r="C133" s="34">
        <v>2022</v>
      </c>
      <c r="D133" s="34">
        <v>1</v>
      </c>
      <c r="E133" s="34" t="s">
        <v>4664</v>
      </c>
      <c r="F133" s="34">
        <v>28</v>
      </c>
      <c r="G133" s="34">
        <f t="array" ref="G133">SUM(IF('Registro egresos II nivel'!$R$1:$R$875=1,IF('Registro egresos II nivel'!$T$1:$T$875=$F133,IF('Registro egresos II nivel'!$N$1:$N$875="Renuncia No Voluntaria",'Registro egresos II nivel'!$J$1:$J$875,0))))</f>
        <v>2</v>
      </c>
      <c r="H133" s="34">
        <f t="array" ref="H133">SUM(IF('Registro egresos II nivel'!$R$1:$R$875=1,IF('Registro egresos II nivel'!$T$1:$T$875=$F133,IF('Registro egresos II nivel'!$N$1:$N$875="Renuncia Voluntaria",'Registro egresos II nivel'!$J$1:$J$875,0))))</f>
        <v>1</v>
      </c>
      <c r="I133" s="34">
        <f t="array" ref="I133">SUM(IF('Registro egresos II nivel'!$R$1:$R$875=1,IF('Registro egresos II nivel'!$T$1:$T$875=$F133,IF('Registro egresos II nivel'!$N$1:$N$875="Término Tercer Periodo",'Registro egresos II nivel'!$J$1:$J$875,0))))</f>
        <v>0</v>
      </c>
      <c r="J133" s="34">
        <f t="array" ref="J133">SUM(IF('Registro egresos II nivel'!$R$1:$R$875=1,IF('Registro egresos II nivel'!$T$1:$T$875=$F133,IF('Registro egresos II nivel'!$N$1:$N$875="No Renovación Primer Periodo",'Registro egresos II nivel'!$J$1:$J$875,0))))</f>
        <v>2</v>
      </c>
      <c r="K133" s="34">
        <f t="array" ref="K133">SUM(IF('Registro egresos II nivel'!$R$1:$R$875=1,IF('Registro egresos II nivel'!$T$1:$T$875=$F133,IF('Registro egresos II nivel'!$N$1:$N$875="No Renovación Segundo Periodo",'Registro egresos II nivel'!$J$1:$J$875,0))))</f>
        <v>0</v>
      </c>
      <c r="L133" s="95">
        <f t="shared" si="0"/>
        <v>5</v>
      </c>
      <c r="M133" s="95">
        <f t="shared" ref="M133:Q133" si="145">M132+G133</f>
        <v>128</v>
      </c>
      <c r="N133" s="95">
        <f t="shared" si="145"/>
        <v>52</v>
      </c>
      <c r="O133" s="95">
        <f t="shared" si="145"/>
        <v>4</v>
      </c>
      <c r="P133" s="95">
        <f t="shared" si="145"/>
        <v>44</v>
      </c>
      <c r="Q133" s="95">
        <f t="shared" si="145"/>
        <v>3</v>
      </c>
      <c r="R133" s="314">
        <f t="shared" si="2"/>
        <v>231</v>
      </c>
      <c r="S133" s="98">
        <f t="shared" si="113"/>
        <v>0.14918414918414918</v>
      </c>
      <c r="T133" s="98">
        <f t="shared" si="114"/>
        <v>6.0606060606060608E-2</v>
      </c>
      <c r="U133" s="98">
        <f t="shared" si="115"/>
        <v>4.662004662004662E-3</v>
      </c>
      <c r="V133" s="98">
        <f t="shared" si="116"/>
        <v>5.128205128205128E-2</v>
      </c>
      <c r="W133" s="98">
        <f t="shared" si="117"/>
        <v>3.4965034965034965E-3</v>
      </c>
      <c r="X133" s="315">
        <f t="shared" si="118"/>
        <v>0.26923076923076922</v>
      </c>
    </row>
    <row r="134" spans="1:24">
      <c r="A134" s="34" t="s">
        <v>4670</v>
      </c>
      <c r="B134" s="34" t="s">
        <v>650</v>
      </c>
      <c r="C134" s="34">
        <v>2022</v>
      </c>
      <c r="D134" s="34">
        <v>1</v>
      </c>
      <c r="F134" s="34">
        <v>29</v>
      </c>
      <c r="G134" s="34">
        <f t="array" ref="G134">SUM(IF('Registro egresos II nivel'!$R$1:$R$875=1,IF('Registro egresos II nivel'!$T$1:$T$875=$F134,IF('Registro egresos II nivel'!$N$1:$N$875="Renuncia No Voluntaria",'Registro egresos II nivel'!$J$1:$J$875,0))))</f>
        <v>5</v>
      </c>
      <c r="H134" s="34">
        <f t="array" ref="H134">SUM(IF('Registro egresos II nivel'!$R$1:$R$875=1,IF('Registro egresos II nivel'!$T$1:$T$875=$F134,IF('Registro egresos II nivel'!$N$1:$N$875="Renuncia Voluntaria",'Registro egresos II nivel'!$J$1:$J$875,0))))</f>
        <v>0</v>
      </c>
      <c r="I134" s="34">
        <f t="array" ref="I134">SUM(IF('Registro egresos II nivel'!$R$1:$R$875=1,IF('Registro egresos II nivel'!$T$1:$T$875=$F134,IF('Registro egresos II nivel'!$N$1:$N$875="Término Tercer Periodo",'Registro egresos II nivel'!$J$1:$J$875,0))))</f>
        <v>0</v>
      </c>
      <c r="J134" s="34">
        <f t="array" ref="J134">SUM(IF('Registro egresos II nivel'!$R$1:$R$875=1,IF('Registro egresos II nivel'!$T$1:$T$875=$F134,IF('Registro egresos II nivel'!$N$1:$N$875="No Renovación Primer Periodo",'Registro egresos II nivel'!$J$1:$J$875,0))))</f>
        <v>4</v>
      </c>
      <c r="K134" s="34">
        <f t="array" ref="K134">SUM(IF('Registro egresos II nivel'!$R$1:$R$875=1,IF('Registro egresos II nivel'!$T$1:$T$875=$F134,IF('Registro egresos II nivel'!$N$1:$N$875="No Renovación Segundo Periodo",'Registro egresos II nivel'!$J$1:$J$875,0))))</f>
        <v>2</v>
      </c>
      <c r="L134" s="95">
        <f t="shared" si="0"/>
        <v>11</v>
      </c>
      <c r="M134" s="95">
        <f t="shared" ref="M134:Q134" si="146">M133+G134</f>
        <v>133</v>
      </c>
      <c r="N134" s="95">
        <f t="shared" si="146"/>
        <v>52</v>
      </c>
      <c r="O134" s="95">
        <f t="shared" si="146"/>
        <v>4</v>
      </c>
      <c r="P134" s="95">
        <f t="shared" si="146"/>
        <v>48</v>
      </c>
      <c r="Q134" s="95">
        <f t="shared" si="146"/>
        <v>5</v>
      </c>
      <c r="R134" s="314">
        <f t="shared" si="2"/>
        <v>242</v>
      </c>
      <c r="S134" s="98">
        <f t="shared" si="113"/>
        <v>0.15501165501165501</v>
      </c>
      <c r="T134" s="98">
        <f t="shared" si="114"/>
        <v>6.0606060606060608E-2</v>
      </c>
      <c r="U134" s="98">
        <f t="shared" si="115"/>
        <v>4.662004662004662E-3</v>
      </c>
      <c r="V134" s="98">
        <f t="shared" si="116"/>
        <v>5.5944055944055944E-2</v>
      </c>
      <c r="W134" s="98">
        <f t="shared" si="117"/>
        <v>5.8275058275058279E-3</v>
      </c>
      <c r="X134" s="315">
        <f t="shared" si="118"/>
        <v>0.28205128205128205</v>
      </c>
    </row>
    <row r="135" spans="1:24">
      <c r="A135" s="34" t="s">
        <v>4670</v>
      </c>
      <c r="B135" s="34" t="s">
        <v>650</v>
      </c>
      <c r="C135" s="34">
        <v>2022</v>
      </c>
      <c r="D135" s="34">
        <v>1</v>
      </c>
      <c r="F135" s="34">
        <v>30</v>
      </c>
      <c r="G135" s="34">
        <f t="array" ref="G135">SUM(IF('Registro egresos II nivel'!$R$1:$R$875=1,IF('Registro egresos II nivel'!$T$1:$T$875=$F135,IF('Registro egresos II nivel'!$N$1:$N$875="Renuncia No Voluntaria",'Registro egresos II nivel'!$J$1:$J$875,0))))</f>
        <v>3</v>
      </c>
      <c r="H135" s="34">
        <f t="array" ref="H135">SUM(IF('Registro egresos II nivel'!$R$1:$R$875=1,IF('Registro egresos II nivel'!$T$1:$T$875=$F135,IF('Registro egresos II nivel'!$N$1:$N$875="Renuncia Voluntaria",'Registro egresos II nivel'!$J$1:$J$875,0))))</f>
        <v>0</v>
      </c>
      <c r="I135" s="34">
        <f t="array" ref="I135">SUM(IF('Registro egresos II nivel'!$R$1:$R$875=1,IF('Registro egresos II nivel'!$T$1:$T$875=$F135,IF('Registro egresos II nivel'!$N$1:$N$875="Término Tercer Periodo",'Registro egresos II nivel'!$J$1:$J$875,0))))</f>
        <v>3</v>
      </c>
      <c r="J135" s="34">
        <f t="array" ref="J135">SUM(IF('Registro egresos II nivel'!$R$1:$R$875=1,IF('Registro egresos II nivel'!$T$1:$T$875=$F135,IF('Registro egresos II nivel'!$N$1:$N$875="No Renovación Primer Periodo",'Registro egresos II nivel'!$J$1:$J$875,0))))</f>
        <v>5</v>
      </c>
      <c r="K135" s="34">
        <f t="array" ref="K135">SUM(IF('Registro egresos II nivel'!$R$1:$R$875=1,IF('Registro egresos II nivel'!$T$1:$T$875=$F135,IF('Registro egresos II nivel'!$N$1:$N$875="No Renovación Segundo Periodo",'Registro egresos II nivel'!$J$1:$J$875,0))))</f>
        <v>0</v>
      </c>
      <c r="L135" s="95">
        <f t="shared" si="0"/>
        <v>11</v>
      </c>
      <c r="M135" s="95">
        <f t="shared" ref="M135:Q135" si="147">M134+G135</f>
        <v>136</v>
      </c>
      <c r="N135" s="95">
        <f t="shared" si="147"/>
        <v>52</v>
      </c>
      <c r="O135" s="95">
        <f t="shared" si="147"/>
        <v>7</v>
      </c>
      <c r="P135" s="95">
        <f t="shared" si="147"/>
        <v>53</v>
      </c>
      <c r="Q135" s="95">
        <f t="shared" si="147"/>
        <v>5</v>
      </c>
      <c r="R135" s="314">
        <f t="shared" si="2"/>
        <v>253</v>
      </c>
      <c r="S135" s="98">
        <f t="shared" si="113"/>
        <v>0.1585081585081585</v>
      </c>
      <c r="T135" s="98">
        <f t="shared" si="114"/>
        <v>6.0606060606060608E-2</v>
      </c>
      <c r="U135" s="98">
        <f t="shared" si="115"/>
        <v>8.1585081585081581E-3</v>
      </c>
      <c r="V135" s="98">
        <f t="shared" si="116"/>
        <v>6.1771561771561768E-2</v>
      </c>
      <c r="W135" s="98">
        <f t="shared" si="117"/>
        <v>5.8275058275058279E-3</v>
      </c>
      <c r="X135" s="315">
        <f t="shared" si="118"/>
        <v>0.29487179487179488</v>
      </c>
    </row>
    <row r="136" spans="1:24">
      <c r="A136" s="34" t="s">
        <v>4670</v>
      </c>
      <c r="B136" s="34" t="s">
        <v>650</v>
      </c>
      <c r="C136" s="34">
        <v>2022</v>
      </c>
      <c r="D136" s="34">
        <v>1</v>
      </c>
      <c r="F136" s="34">
        <v>31</v>
      </c>
      <c r="G136" s="34">
        <f t="array" ref="G136">SUM(IF('Registro egresos II nivel'!$R$1:$R$875=1,IF('Registro egresos II nivel'!$T$1:$T$875=$F136,IF('Registro egresos II nivel'!$N$1:$N$875="Renuncia No Voluntaria",'Registro egresos II nivel'!$J$1:$J$875,0))))</f>
        <v>1</v>
      </c>
      <c r="H136" s="34">
        <f t="array" ref="H136">SUM(IF('Registro egresos II nivel'!$R$1:$R$875=1,IF('Registro egresos II nivel'!$T$1:$T$875=$F136,IF('Registro egresos II nivel'!$N$1:$N$875="Renuncia Voluntaria",'Registro egresos II nivel'!$J$1:$J$875,0))))</f>
        <v>2</v>
      </c>
      <c r="I136" s="34">
        <f t="array" ref="I136">SUM(IF('Registro egresos II nivel'!$R$1:$R$875=1,IF('Registro egresos II nivel'!$T$1:$T$875=$F136,IF('Registro egresos II nivel'!$N$1:$N$875="Término Tercer Periodo",'Registro egresos II nivel'!$J$1:$J$875,0))))</f>
        <v>0</v>
      </c>
      <c r="J136" s="34">
        <f t="array" ref="J136">SUM(IF('Registro egresos II nivel'!$R$1:$R$875=1,IF('Registro egresos II nivel'!$T$1:$T$875=$F136,IF('Registro egresos II nivel'!$N$1:$N$875="No Renovación Primer Periodo",'Registro egresos II nivel'!$J$1:$J$875,0))))</f>
        <v>4</v>
      </c>
      <c r="K136" s="34">
        <f t="array" ref="K136">SUM(IF('Registro egresos II nivel'!$R$1:$R$875=1,IF('Registro egresos II nivel'!$T$1:$T$875=$F136,IF('Registro egresos II nivel'!$N$1:$N$875="No Renovación Segundo Periodo",'Registro egresos II nivel'!$J$1:$J$875,0))))</f>
        <v>0</v>
      </c>
      <c r="L136" s="95">
        <f t="shared" si="0"/>
        <v>7</v>
      </c>
      <c r="M136" s="95">
        <f t="shared" ref="M136:Q136" si="148">M135+G136</f>
        <v>137</v>
      </c>
      <c r="N136" s="95">
        <f t="shared" si="148"/>
        <v>54</v>
      </c>
      <c r="O136" s="95">
        <f t="shared" si="148"/>
        <v>7</v>
      </c>
      <c r="P136" s="95">
        <f t="shared" si="148"/>
        <v>57</v>
      </c>
      <c r="Q136" s="95">
        <f t="shared" si="148"/>
        <v>5</v>
      </c>
      <c r="R136" s="314">
        <f t="shared" si="2"/>
        <v>260</v>
      </c>
      <c r="S136" s="98">
        <f t="shared" si="113"/>
        <v>0.15967365967365968</v>
      </c>
      <c r="T136" s="98">
        <f t="shared" si="114"/>
        <v>6.2937062937062943E-2</v>
      </c>
      <c r="U136" s="98">
        <f t="shared" si="115"/>
        <v>8.1585081585081581E-3</v>
      </c>
      <c r="V136" s="98">
        <f t="shared" si="116"/>
        <v>6.6433566433566432E-2</v>
      </c>
      <c r="W136" s="98">
        <f t="shared" si="117"/>
        <v>5.8275058275058279E-3</v>
      </c>
      <c r="X136" s="315">
        <f t="shared" si="118"/>
        <v>0.30303030303030304</v>
      </c>
    </row>
    <row r="137" spans="1:24">
      <c r="A137" s="34" t="s">
        <v>4670</v>
      </c>
      <c r="B137" s="34" t="s">
        <v>650</v>
      </c>
      <c r="C137" s="34">
        <v>2022</v>
      </c>
      <c r="D137" s="34">
        <v>1</v>
      </c>
      <c r="F137" s="34">
        <v>32</v>
      </c>
      <c r="G137" s="34">
        <f t="array" ref="G137">SUM(IF('Registro egresos II nivel'!$R$1:$R$875=1,IF('Registro egresos II nivel'!$T$1:$T$875=$F137,IF('Registro egresos II nivel'!$N$1:$N$875="Renuncia No Voluntaria",'Registro egresos II nivel'!$J$1:$J$875,0))))</f>
        <v>10</v>
      </c>
      <c r="H137" s="34">
        <f t="array" ref="H137">SUM(IF('Registro egresos II nivel'!$R$1:$R$875=1,IF('Registro egresos II nivel'!$T$1:$T$875=$F137,IF('Registro egresos II nivel'!$N$1:$N$875="Renuncia Voluntaria",'Registro egresos II nivel'!$J$1:$J$875,0))))</f>
        <v>2</v>
      </c>
      <c r="I137" s="34">
        <f t="array" ref="I137">SUM(IF('Registro egresos II nivel'!$R$1:$R$875=1,IF('Registro egresos II nivel'!$T$1:$T$875=$F137,IF('Registro egresos II nivel'!$N$1:$N$875="Término Tercer Periodo",'Registro egresos II nivel'!$J$1:$J$875,0))))</f>
        <v>0</v>
      </c>
      <c r="J137" s="34">
        <f t="array" ref="J137">SUM(IF('Registro egresos II nivel'!$R$1:$R$875=1,IF('Registro egresos II nivel'!$T$1:$T$875=$F137,IF('Registro egresos II nivel'!$N$1:$N$875="No Renovación Primer Periodo",'Registro egresos II nivel'!$J$1:$J$875,0))))</f>
        <v>0</v>
      </c>
      <c r="K137" s="34">
        <f t="array" ref="K137">SUM(IF('Registro egresos II nivel'!$R$1:$R$875=1,IF('Registro egresos II nivel'!$T$1:$T$875=$F137,IF('Registro egresos II nivel'!$N$1:$N$875="No Renovación Segundo Periodo",'Registro egresos II nivel'!$J$1:$J$875,0))))</f>
        <v>0</v>
      </c>
      <c r="L137" s="95">
        <f t="shared" si="0"/>
        <v>12</v>
      </c>
      <c r="M137" s="95">
        <f t="shared" ref="M137:Q137" si="149">M136+G137</f>
        <v>147</v>
      </c>
      <c r="N137" s="95">
        <f t="shared" si="149"/>
        <v>56</v>
      </c>
      <c r="O137" s="95">
        <f t="shared" si="149"/>
        <v>7</v>
      </c>
      <c r="P137" s="95">
        <f t="shared" si="149"/>
        <v>57</v>
      </c>
      <c r="Q137" s="95">
        <f t="shared" si="149"/>
        <v>5</v>
      </c>
      <c r="R137" s="314">
        <f t="shared" si="2"/>
        <v>272</v>
      </c>
      <c r="S137" s="98">
        <f t="shared" si="113"/>
        <v>0.17132867132867133</v>
      </c>
      <c r="T137" s="98">
        <f t="shared" si="114"/>
        <v>6.5268065268065265E-2</v>
      </c>
      <c r="U137" s="98">
        <f t="shared" si="115"/>
        <v>8.1585081585081581E-3</v>
      </c>
      <c r="V137" s="98">
        <f t="shared" si="116"/>
        <v>6.6433566433566432E-2</v>
      </c>
      <c r="W137" s="98">
        <f t="shared" si="117"/>
        <v>5.8275058275058279E-3</v>
      </c>
      <c r="X137" s="315">
        <f t="shared" si="118"/>
        <v>0.317016317016317</v>
      </c>
    </row>
    <row r="138" spans="1:24">
      <c r="A138" s="34" t="s">
        <v>4670</v>
      </c>
      <c r="B138" s="34" t="s">
        <v>650</v>
      </c>
      <c r="C138" s="34">
        <v>2022</v>
      </c>
      <c r="D138" s="34">
        <v>1</v>
      </c>
      <c r="F138" s="34">
        <v>33</v>
      </c>
      <c r="G138" s="34">
        <f t="array" ref="G138">SUM(IF('Registro egresos II nivel'!$R$1:$R$875=1,IF('Registro egresos II nivel'!$T$1:$T$875=$F138,IF('Registro egresos II nivel'!$N$1:$N$875="Renuncia No Voluntaria",'Registro egresos II nivel'!$J$1:$J$875,0))))</f>
        <v>4</v>
      </c>
      <c r="H138" s="34">
        <f t="array" ref="H138">SUM(IF('Registro egresos II nivel'!$R$1:$R$875=1,IF('Registro egresos II nivel'!$T$1:$T$875=$F138,IF('Registro egresos II nivel'!$N$1:$N$875="Renuncia Voluntaria",'Registro egresos II nivel'!$J$1:$J$875,0))))</f>
        <v>1</v>
      </c>
      <c r="I138" s="34">
        <f t="array" ref="I138">SUM(IF('Registro egresos II nivel'!$R$1:$R$875=1,IF('Registro egresos II nivel'!$T$1:$T$875=$F138,IF('Registro egresos II nivel'!$N$1:$N$875="Término Tercer Periodo",'Registro egresos II nivel'!$J$1:$J$875,0))))</f>
        <v>0</v>
      </c>
      <c r="J138" s="34">
        <f t="array" ref="J138">SUM(IF('Registro egresos II nivel'!$R$1:$R$875=1,IF('Registro egresos II nivel'!$T$1:$T$875=$F138,IF('Registro egresos II nivel'!$N$1:$N$875="No Renovación Primer Periodo",'Registro egresos II nivel'!$J$1:$J$875,0))))</f>
        <v>0</v>
      </c>
      <c r="K138" s="34">
        <f t="array" ref="K138">SUM(IF('Registro egresos II nivel'!$R$1:$R$875=1,IF('Registro egresos II nivel'!$T$1:$T$875=$F138,IF('Registro egresos II nivel'!$N$1:$N$875="No Renovación Segundo Periodo",'Registro egresos II nivel'!$J$1:$J$875,0))))</f>
        <v>0</v>
      </c>
      <c r="L138" s="95">
        <f t="shared" si="0"/>
        <v>5</v>
      </c>
      <c r="M138" s="95">
        <f t="shared" ref="M138:Q138" si="150">M137+G138</f>
        <v>151</v>
      </c>
      <c r="N138" s="95">
        <f t="shared" si="150"/>
        <v>57</v>
      </c>
      <c r="O138" s="95">
        <f t="shared" si="150"/>
        <v>7</v>
      </c>
      <c r="P138" s="95">
        <f t="shared" si="150"/>
        <v>57</v>
      </c>
      <c r="Q138" s="95">
        <f t="shared" si="150"/>
        <v>5</v>
      </c>
      <c r="R138" s="314">
        <f t="shared" si="2"/>
        <v>277</v>
      </c>
      <c r="S138" s="98">
        <f t="shared" si="113"/>
        <v>0.175990675990676</v>
      </c>
      <c r="T138" s="98">
        <f t="shared" si="114"/>
        <v>6.6433566433566432E-2</v>
      </c>
      <c r="U138" s="98">
        <f t="shared" si="115"/>
        <v>8.1585081585081581E-3</v>
      </c>
      <c r="V138" s="98">
        <f t="shared" si="116"/>
        <v>6.6433566433566432E-2</v>
      </c>
      <c r="W138" s="98">
        <f t="shared" si="117"/>
        <v>5.8275058275058279E-3</v>
      </c>
      <c r="X138" s="315">
        <f t="shared" si="118"/>
        <v>0.32284382284382285</v>
      </c>
    </row>
    <row r="139" spans="1:24">
      <c r="A139" s="34" t="s">
        <v>4670</v>
      </c>
      <c r="B139" s="34" t="s">
        <v>650</v>
      </c>
      <c r="C139" s="34">
        <v>2022</v>
      </c>
      <c r="D139" s="34">
        <v>1</v>
      </c>
      <c r="F139" s="34">
        <v>34</v>
      </c>
      <c r="G139" s="34">
        <f t="array" ref="G139">SUM(IF('Registro egresos II nivel'!$R$1:$R$875=1,IF('Registro egresos II nivel'!$T$1:$T$875=$F139,IF('Registro egresos II nivel'!$N$1:$N$875="Renuncia No Voluntaria",'Registro egresos II nivel'!$J$1:$J$875,0))))</f>
        <v>6</v>
      </c>
      <c r="H139" s="34">
        <f t="array" ref="H139">SUM(IF('Registro egresos II nivel'!$R$1:$R$875=1,IF('Registro egresos II nivel'!$T$1:$T$875=$F139,IF('Registro egresos II nivel'!$N$1:$N$875="Renuncia Voluntaria",'Registro egresos II nivel'!$J$1:$J$875,0))))</f>
        <v>2</v>
      </c>
      <c r="I139" s="34">
        <f t="array" ref="I139">SUM(IF('Registro egresos II nivel'!$R$1:$R$875=1,IF('Registro egresos II nivel'!$T$1:$T$875=$F139,IF('Registro egresos II nivel'!$N$1:$N$875="Término Tercer Periodo",'Registro egresos II nivel'!$J$1:$J$875,0))))</f>
        <v>1</v>
      </c>
      <c r="J139" s="34">
        <f t="array" ref="J139">SUM(IF('Registro egresos II nivel'!$R$1:$R$875=1,IF('Registro egresos II nivel'!$T$1:$T$875=$F139,IF('Registro egresos II nivel'!$N$1:$N$875="No Renovación Primer Periodo",'Registro egresos II nivel'!$J$1:$J$875,0))))</f>
        <v>3</v>
      </c>
      <c r="K139" s="34">
        <f t="array" ref="K139">SUM(IF('Registro egresos II nivel'!$R$1:$R$875=1,IF('Registro egresos II nivel'!$T$1:$T$875=$F139,IF('Registro egresos II nivel'!$N$1:$N$875="No Renovación Segundo Periodo",'Registro egresos II nivel'!$J$1:$J$875,0))))</f>
        <v>0</v>
      </c>
      <c r="L139" s="95">
        <f t="shared" si="0"/>
        <v>12</v>
      </c>
      <c r="M139" s="95">
        <f t="shared" ref="M139:Q139" si="151">M138+G139</f>
        <v>157</v>
      </c>
      <c r="N139" s="95">
        <f t="shared" si="151"/>
        <v>59</v>
      </c>
      <c r="O139" s="95">
        <f t="shared" si="151"/>
        <v>8</v>
      </c>
      <c r="P139" s="95">
        <f t="shared" si="151"/>
        <v>60</v>
      </c>
      <c r="Q139" s="95">
        <f t="shared" si="151"/>
        <v>5</v>
      </c>
      <c r="R139" s="314">
        <f t="shared" si="2"/>
        <v>289</v>
      </c>
    </row>
    <row r="140" spans="1:24">
      <c r="A140" s="34" t="s">
        <v>4670</v>
      </c>
      <c r="B140" s="34" t="s">
        <v>650</v>
      </c>
      <c r="C140" s="34">
        <v>2022</v>
      </c>
      <c r="D140" s="34">
        <v>1</v>
      </c>
      <c r="F140" s="34">
        <v>35</v>
      </c>
      <c r="G140" s="34">
        <f t="array" ref="G140">SUM(IF('Registro egresos II nivel'!$R$1:$R$875=1,IF('Registro egresos II nivel'!$T$1:$T$875=$F140,IF('Registro egresos II nivel'!$N$1:$N$875="Renuncia No Voluntaria",'Registro egresos II nivel'!$J$1:$J$875,0))))</f>
        <v>5</v>
      </c>
      <c r="H140" s="34">
        <f t="array" ref="H140">SUM(IF('Registro egresos II nivel'!$R$1:$R$875=1,IF('Registro egresos II nivel'!$T$1:$T$875=$F140,IF('Registro egresos II nivel'!$N$1:$N$875="Renuncia Voluntaria",'Registro egresos II nivel'!$J$1:$J$875,0))))</f>
        <v>2</v>
      </c>
      <c r="I140" s="34">
        <f t="array" ref="I140">SUM(IF('Registro egresos II nivel'!$R$1:$R$875=1,IF('Registro egresos II nivel'!$T$1:$T$875=$F140,IF('Registro egresos II nivel'!$N$1:$N$875="Término Tercer Periodo",'Registro egresos II nivel'!$J$1:$J$875,0))))</f>
        <v>0</v>
      </c>
      <c r="J140" s="34">
        <f t="array" ref="J140">SUM(IF('Registro egresos II nivel'!$R$1:$R$875=1,IF('Registro egresos II nivel'!$T$1:$T$875=$F140,IF('Registro egresos II nivel'!$N$1:$N$875="No Renovación Primer Periodo",'Registro egresos II nivel'!$J$1:$J$875,0))))</f>
        <v>0</v>
      </c>
      <c r="K140" s="34">
        <f t="array" ref="K140">SUM(IF('Registro egresos II nivel'!$R$1:$R$875=1,IF('Registro egresos II nivel'!$T$1:$T$875=$F140,IF('Registro egresos II nivel'!$N$1:$N$875="No Renovación Segundo Periodo",'Registro egresos II nivel'!$J$1:$J$875,0))))</f>
        <v>1</v>
      </c>
      <c r="L140" s="95">
        <f t="shared" si="0"/>
        <v>8</v>
      </c>
      <c r="M140" s="95">
        <f t="shared" ref="M140:Q140" si="152">M139+G140</f>
        <v>162</v>
      </c>
      <c r="N140" s="95">
        <f t="shared" si="152"/>
        <v>61</v>
      </c>
      <c r="O140" s="95">
        <f t="shared" si="152"/>
        <v>8</v>
      </c>
      <c r="P140" s="95">
        <f t="shared" si="152"/>
        <v>60</v>
      </c>
      <c r="Q140" s="95">
        <f t="shared" si="152"/>
        <v>6</v>
      </c>
      <c r="R140" s="314">
        <f t="shared" si="2"/>
        <v>297</v>
      </c>
    </row>
    <row r="141" spans="1:24">
      <c r="A141" s="34" t="s">
        <v>4670</v>
      </c>
      <c r="B141" s="34" t="s">
        <v>650</v>
      </c>
      <c r="C141" s="34">
        <v>2022</v>
      </c>
      <c r="D141" s="34">
        <v>1</v>
      </c>
      <c r="F141" s="34">
        <v>36</v>
      </c>
      <c r="G141" s="34">
        <f t="array" ref="G141">SUM(IF('Registro egresos II nivel'!$R$1:$R$875=1,IF('Registro egresos II nivel'!$T$1:$T$875=$F141,IF('Registro egresos II nivel'!$N$1:$N$875="Renuncia No Voluntaria",'Registro egresos II nivel'!$J$1:$J$875,0))))</f>
        <v>3</v>
      </c>
      <c r="H141" s="34">
        <f t="array" ref="H141">SUM(IF('Registro egresos II nivel'!$R$1:$R$875=1,IF('Registro egresos II nivel'!$T$1:$T$875=$F141,IF('Registro egresos II nivel'!$N$1:$N$875="Renuncia Voluntaria",'Registro egresos II nivel'!$J$1:$J$875,0))))</f>
        <v>0</v>
      </c>
      <c r="I141" s="34">
        <f t="array" ref="I141">SUM(IF('Registro egresos II nivel'!$R$1:$R$875=1,IF('Registro egresos II nivel'!$T$1:$T$875=$F141,IF('Registro egresos II nivel'!$N$1:$N$875="Término Tercer Periodo",'Registro egresos II nivel'!$J$1:$J$875,0))))</f>
        <v>0</v>
      </c>
      <c r="J141" s="34">
        <f t="array" ref="J141">SUM(IF('Registro egresos II nivel'!$R$1:$R$875=1,IF('Registro egresos II nivel'!$T$1:$T$875=$F141,IF('Registro egresos II nivel'!$N$1:$N$875="No Renovación Primer Periodo",'Registro egresos II nivel'!$J$1:$J$875,0))))</f>
        <v>0</v>
      </c>
      <c r="K141" s="34">
        <f t="array" ref="K141">SUM(IF('Registro egresos II nivel'!$R$1:$R$875=1,IF('Registro egresos II nivel'!$T$1:$T$875=$F141,IF('Registro egresos II nivel'!$N$1:$N$875="No Renovación Segundo Periodo",'Registro egresos II nivel'!$J$1:$J$875,0))))</f>
        <v>0</v>
      </c>
      <c r="L141" s="95">
        <f t="shared" si="0"/>
        <v>3</v>
      </c>
      <c r="M141" s="95">
        <f t="shared" ref="M141:Q141" si="153">M140+G141</f>
        <v>165</v>
      </c>
      <c r="N141" s="95">
        <f t="shared" si="153"/>
        <v>61</v>
      </c>
      <c r="O141" s="95">
        <f t="shared" si="153"/>
        <v>8</v>
      </c>
      <c r="P141" s="95">
        <f t="shared" si="153"/>
        <v>60</v>
      </c>
      <c r="Q141" s="95">
        <f t="shared" si="153"/>
        <v>6</v>
      </c>
      <c r="R141" s="314">
        <f t="shared" si="2"/>
        <v>300</v>
      </c>
    </row>
    <row r="142" spans="1:24">
      <c r="A142" s="34" t="s">
        <v>4670</v>
      </c>
      <c r="B142" s="34" t="s">
        <v>650</v>
      </c>
      <c r="C142" s="34">
        <v>2022</v>
      </c>
      <c r="D142" s="34">
        <v>1</v>
      </c>
      <c r="F142" s="34">
        <v>37</v>
      </c>
      <c r="G142" s="34">
        <f t="array" ref="G142">SUM(IF('Registro egresos II nivel'!$R$1:$R$875=1,IF('Registro egresos II nivel'!$T$1:$T$875=$F142,IF('Registro egresos II nivel'!$N$1:$N$875="Renuncia No Voluntaria",'Registro egresos II nivel'!$J$1:$J$875,0))))</f>
        <v>5</v>
      </c>
      <c r="H142" s="34">
        <f t="array" ref="H142">SUM(IF('Registro egresos II nivel'!$R$1:$R$875=1,IF('Registro egresos II nivel'!$T$1:$T$875=$F142,IF('Registro egresos II nivel'!$N$1:$N$875="Renuncia Voluntaria",'Registro egresos II nivel'!$J$1:$J$875,0))))</f>
        <v>1</v>
      </c>
      <c r="I142" s="34">
        <f t="array" ref="I142">SUM(IF('Registro egresos II nivel'!$R$1:$R$875=1,IF('Registro egresos II nivel'!$T$1:$T$875=$F142,IF('Registro egresos II nivel'!$N$1:$N$875="Término Tercer Periodo",'Registro egresos II nivel'!$J$1:$J$875,0))))</f>
        <v>0</v>
      </c>
      <c r="J142" s="34">
        <f t="array" ref="J142">SUM(IF('Registro egresos II nivel'!$R$1:$R$875=1,IF('Registro egresos II nivel'!$T$1:$T$875=$F142,IF('Registro egresos II nivel'!$N$1:$N$875="No Renovación Primer Periodo",'Registro egresos II nivel'!$J$1:$J$875,0))))</f>
        <v>0</v>
      </c>
      <c r="K142" s="34">
        <f t="array" ref="K142">SUM(IF('Registro egresos II nivel'!$R$1:$R$875=1,IF('Registro egresos II nivel'!$T$1:$T$875=$F142,IF('Registro egresos II nivel'!$N$1:$N$875="No Renovación Segundo Periodo",'Registro egresos II nivel'!$J$1:$J$875,0))))</f>
        <v>0</v>
      </c>
      <c r="L142" s="95">
        <f t="shared" si="0"/>
        <v>6</v>
      </c>
      <c r="M142" s="95">
        <f t="shared" ref="M142:Q142" si="154">M141+G142</f>
        <v>170</v>
      </c>
      <c r="N142" s="95">
        <f t="shared" si="154"/>
        <v>62</v>
      </c>
      <c r="O142" s="95">
        <f t="shared" si="154"/>
        <v>8</v>
      </c>
      <c r="P142" s="95">
        <f t="shared" si="154"/>
        <v>60</v>
      </c>
      <c r="Q142" s="95">
        <f t="shared" si="154"/>
        <v>6</v>
      </c>
      <c r="R142" s="314">
        <f t="shared" si="2"/>
        <v>306</v>
      </c>
    </row>
    <row r="143" spans="1:24">
      <c r="A143" s="34" t="s">
        <v>4670</v>
      </c>
      <c r="B143" s="34" t="s">
        <v>650</v>
      </c>
      <c r="C143" s="34">
        <v>2022</v>
      </c>
      <c r="D143" s="34">
        <v>1</v>
      </c>
      <c r="F143" s="34">
        <v>38</v>
      </c>
      <c r="G143" s="316">
        <f t="array" ref="G143">SUM(IF('Registro egresos II nivel'!$R$1:$R$877=1,IF('Registro egresos II nivel'!$T$1:$T$877=$F143,IF('Registro egresos II nivel'!$N$1:$N$877="Renuncia No Voluntaria",'Registro egresos II nivel'!$J$1:$J$877,0))))</f>
        <v>6</v>
      </c>
      <c r="H143" s="34">
        <f t="array" ref="H143">SUM(IF('Registro egresos II nivel'!$R$1:$R$876=1,IF('Registro egresos II nivel'!$T$1:$T$876=$F143,IF('Registro egresos II nivel'!$N$1:$N$876="Renuncia Voluntaria",'Registro egresos II nivel'!$J$1:$J$876,0))))</f>
        <v>1</v>
      </c>
      <c r="I143" s="34">
        <f t="array" ref="I143">SUM(IF('Registro egresos II nivel'!$R$1:$R$876=1,IF('Registro egresos II nivel'!$T$1:$T$876=$F143,IF('Registro egresos II nivel'!$N$1:$N$876="Término Tercer Periodo",'Registro egresos II nivel'!$J$1:$J$876,0))))</f>
        <v>1</v>
      </c>
      <c r="J143" s="34">
        <f t="array" ref="J143">SUM(IF('Registro egresos II nivel'!$R$1:$R$876=1,IF('Registro egresos II nivel'!$T$1:$T$876=$F143,IF('Registro egresos II nivel'!$N$1:$N$876="No Renovación Primer Periodo",'Registro egresos II nivel'!$J$1:$J$876,0))))</f>
        <v>1</v>
      </c>
      <c r="K143" s="34">
        <f t="array" ref="K143">SUM(IF('Registro egresos II nivel'!$R$1:$R$876=1,IF('Registro egresos II nivel'!$T$1:$T$876=$F143,IF('Registro egresos II nivel'!$N$1:$N$876="No Renovación Segundo Periodo",'Registro egresos II nivel'!$J$1:$J$876,0))))</f>
        <v>0</v>
      </c>
      <c r="L143" s="95">
        <f t="shared" si="0"/>
        <v>9</v>
      </c>
      <c r="M143" s="95">
        <f t="shared" ref="M143:Q143" si="155">M142+G143</f>
        <v>176</v>
      </c>
      <c r="N143" s="95">
        <f t="shared" si="155"/>
        <v>63</v>
      </c>
      <c r="O143" s="95">
        <f t="shared" si="155"/>
        <v>9</v>
      </c>
      <c r="P143" s="95">
        <f t="shared" si="155"/>
        <v>61</v>
      </c>
      <c r="Q143" s="95">
        <f t="shared" si="155"/>
        <v>6</v>
      </c>
      <c r="R143" s="314">
        <f t="shared" si="2"/>
        <v>315</v>
      </c>
    </row>
    <row r="144" spans="1:24">
      <c r="A144" s="34" t="s">
        <v>4670</v>
      </c>
      <c r="B144" s="34" t="s">
        <v>650</v>
      </c>
      <c r="C144" s="34">
        <v>2022</v>
      </c>
      <c r="D144" s="34">
        <v>1</v>
      </c>
      <c r="F144" s="34">
        <v>39</v>
      </c>
      <c r="G144" s="34">
        <f t="array" ref="G144">SUM(IF('Registro egresos II nivel'!$R$1:$R$876=1,IF('Registro egresos II nivel'!$T$1:$T$876=$F144,IF('Registro egresos II nivel'!$N$1:$N$876="Renuncia No Voluntaria",'Registro egresos II nivel'!$J$1:$J$876,0))))</f>
        <v>3</v>
      </c>
      <c r="H144" s="34">
        <f t="array" ref="H144">SUM(IF('Registro egresos II nivel'!$R$1:$R$876=1,IF('Registro egresos II nivel'!$T$1:$T$876=$F144,IF('Registro egresos II nivel'!$N$1:$N$876="Renuncia Voluntaria",'Registro egresos II nivel'!$J$1:$J$876,0))))</f>
        <v>0</v>
      </c>
      <c r="I144" s="34">
        <f t="array" ref="I144">SUM(IF('Registro egresos II nivel'!$R$1:$R$876=1,IF('Registro egresos II nivel'!$T$1:$T$876=$F144,IF('Registro egresos II nivel'!$N$1:$N$876="Término Tercer Periodo",'Registro egresos II nivel'!$J$1:$J$876,0))))</f>
        <v>0</v>
      </c>
      <c r="J144" s="34">
        <f t="array" ref="J144">SUM(IF('Registro egresos II nivel'!$R$1:$R$876=1,IF('Registro egresos II nivel'!$T$1:$T$876=$F144,IF('Registro egresos II nivel'!$N$1:$N$876="No Renovación Primer Periodo",'Registro egresos II nivel'!$J$1:$J$876,0))))</f>
        <v>0</v>
      </c>
      <c r="K144" s="34">
        <f t="array" ref="K144">SUM(IF('Registro egresos II nivel'!$R$1:$R$876=1,IF('Registro egresos II nivel'!$T$1:$T$876=$F144,IF('Registro egresos II nivel'!$N$1:$N$876="No Renovación Segundo Periodo",'Registro egresos II nivel'!$J$1:$J$876,0))))</f>
        <v>0</v>
      </c>
      <c r="L144" s="95">
        <f t="shared" si="0"/>
        <v>3</v>
      </c>
      <c r="M144" s="95">
        <f t="shared" ref="M144:Q144" si="156">M143+G144</f>
        <v>179</v>
      </c>
      <c r="N144" s="95">
        <f t="shared" si="156"/>
        <v>63</v>
      </c>
      <c r="O144" s="95">
        <f t="shared" si="156"/>
        <v>9</v>
      </c>
      <c r="P144" s="95">
        <f t="shared" si="156"/>
        <v>61</v>
      </c>
      <c r="Q144" s="95">
        <f t="shared" si="156"/>
        <v>6</v>
      </c>
      <c r="R144" s="314">
        <f t="shared" si="2"/>
        <v>318</v>
      </c>
    </row>
    <row r="145" spans="1:18">
      <c r="A145" s="34" t="s">
        <v>4670</v>
      </c>
      <c r="B145" s="34" t="s">
        <v>650</v>
      </c>
      <c r="C145" s="34">
        <v>2022</v>
      </c>
      <c r="D145" s="34">
        <v>1</v>
      </c>
      <c r="F145" s="34">
        <v>40</v>
      </c>
      <c r="G145" s="34">
        <f t="array" ref="G145">SUM(IF('Registro egresos II nivel'!$R$1:$R$876=1,IF('Registro egresos II nivel'!$T$1:$T$876=$F145,IF('Registro egresos II nivel'!$N$1:$N$876="Renuncia No Voluntaria",'Registro egresos II nivel'!$J$1:$J$876,0))))</f>
        <v>1</v>
      </c>
      <c r="H145" s="34">
        <f t="array" ref="H145">SUM(IF('Registro egresos II nivel'!$R$1:$R$876=1,IF('Registro egresos II nivel'!$T$1:$T$876=$F145,IF('Registro egresos II nivel'!$N$1:$N$876="Renuncia Voluntaria",'Registro egresos II nivel'!$J$1:$J$876,0))))</f>
        <v>1</v>
      </c>
      <c r="I145" s="34">
        <f t="array" ref="I145">SUM(IF('Registro egresos II nivel'!$R$1:$R$876=1,IF('Registro egresos II nivel'!$T$1:$T$876=$F145,IF('Registro egresos II nivel'!$N$1:$N$876="Término Tercer Periodo",'Registro egresos II nivel'!$J$1:$J$876,0))))</f>
        <v>0</v>
      </c>
      <c r="J145" s="34">
        <f t="array" ref="J145">SUM(IF('Registro egresos II nivel'!$R$1:$R$876=1,IF('Registro egresos II nivel'!$T$1:$T$876=$F145,IF('Registro egresos II nivel'!$N$1:$N$876="No Renovación Primer Periodo",'Registro egresos II nivel'!$J$1:$J$876,0))))</f>
        <v>1</v>
      </c>
      <c r="K145" s="34">
        <f t="array" ref="K145">SUM(IF('Registro egresos II nivel'!$R$1:$R$876=1,IF('Registro egresos II nivel'!$T$1:$T$876=$F145,IF('Registro egresos II nivel'!$N$1:$N$876="No Renovación Segundo Periodo",'Registro egresos II nivel'!$J$1:$J$876,0))))</f>
        <v>0</v>
      </c>
      <c r="L145" s="95">
        <f t="shared" si="0"/>
        <v>3</v>
      </c>
      <c r="M145" s="95">
        <f t="shared" ref="M145:Q145" si="157">M144+G145</f>
        <v>180</v>
      </c>
      <c r="N145" s="95">
        <f t="shared" si="157"/>
        <v>64</v>
      </c>
      <c r="O145" s="95">
        <f t="shared" si="157"/>
        <v>9</v>
      </c>
      <c r="P145" s="95">
        <f t="shared" si="157"/>
        <v>62</v>
      </c>
      <c r="Q145" s="95">
        <f t="shared" si="157"/>
        <v>6</v>
      </c>
      <c r="R145" s="314">
        <f t="shared" si="2"/>
        <v>321</v>
      </c>
    </row>
    <row r="146" spans="1:18">
      <c r="A146" s="34" t="s">
        <v>4670</v>
      </c>
      <c r="B146" s="34" t="s">
        <v>650</v>
      </c>
      <c r="C146" s="34">
        <v>2022</v>
      </c>
      <c r="D146" s="34">
        <v>1</v>
      </c>
      <c r="F146" s="34">
        <v>41</v>
      </c>
      <c r="G146" s="34">
        <f t="array" ref="G146">SUM(IF('Registro egresos II nivel'!$R$1:$R$876=1,IF('Registro egresos II nivel'!$T$1:$T$876=$F146,IF('Registro egresos II nivel'!$N$1:$N$876="Renuncia No Voluntaria",'Registro egresos II nivel'!$J$1:$J$876,0))))</f>
        <v>1</v>
      </c>
      <c r="H146" s="34">
        <f t="array" ref="H146">SUM(IF('Registro egresos II nivel'!$R$1:$R$876=1,IF('Registro egresos II nivel'!$T$1:$T$876=$F146,IF('Registro egresos II nivel'!$N$1:$N$876="Renuncia Voluntaria",'Registro egresos II nivel'!$J$1:$J$876,0))))</f>
        <v>2</v>
      </c>
      <c r="I146" s="34">
        <f t="array" ref="I146">SUM(IF('Registro egresos II nivel'!$R$1:$R$876=1,IF('Registro egresos II nivel'!$T$1:$T$876=$F146,IF('Registro egresos II nivel'!$N$1:$N$876="Término Tercer Periodo",'Registro egresos II nivel'!$J$1:$J$876,0))))</f>
        <v>0</v>
      </c>
      <c r="J146" s="34">
        <f t="array" ref="J146">SUM(IF('Registro egresos II nivel'!$R$1:$R$876=1,IF('Registro egresos II nivel'!$T$1:$T$876=$F146,IF('Registro egresos II nivel'!$N$1:$N$876="No Renovación Primer Periodo",'Registro egresos II nivel'!$J$1:$J$876,0))))</f>
        <v>2</v>
      </c>
      <c r="K146" s="34">
        <f t="array" ref="K146">SUM(IF('Registro egresos II nivel'!$R$1:$R$876=1,IF('Registro egresos II nivel'!$T$1:$T$876=$F146,IF('Registro egresos II nivel'!$N$1:$N$876="No Renovación Segundo Periodo",'Registro egresos II nivel'!$J$1:$J$876,0))))</f>
        <v>0</v>
      </c>
      <c r="L146" s="95">
        <f t="shared" si="0"/>
        <v>5</v>
      </c>
      <c r="M146" s="95">
        <f t="shared" ref="M146:Q146" si="158">M145+G146</f>
        <v>181</v>
      </c>
      <c r="N146" s="95">
        <f t="shared" si="158"/>
        <v>66</v>
      </c>
      <c r="O146" s="95">
        <f t="shared" si="158"/>
        <v>9</v>
      </c>
      <c r="P146" s="95">
        <f t="shared" si="158"/>
        <v>64</v>
      </c>
      <c r="Q146" s="95">
        <f t="shared" si="158"/>
        <v>6</v>
      </c>
      <c r="R146" s="314">
        <f t="shared" si="2"/>
        <v>326</v>
      </c>
    </row>
    <row r="147" spans="1:18">
      <c r="A147" s="34" t="s">
        <v>4670</v>
      </c>
      <c r="B147" s="34" t="s">
        <v>650</v>
      </c>
      <c r="C147" s="34">
        <v>2022</v>
      </c>
      <c r="D147" s="34">
        <v>1</v>
      </c>
      <c r="F147" s="34">
        <v>42</v>
      </c>
      <c r="G147" s="34">
        <f t="array" ref="G147">SUM(IF('Registro egresos II nivel'!$R$1:$R$876=1,IF('Registro egresos II nivel'!$T$1:$T$876=$F147,IF('Registro egresos II nivel'!$N$1:$N$876="Renuncia No Voluntaria",'Registro egresos II nivel'!$J$1:$J$876,0))))</f>
        <v>2</v>
      </c>
      <c r="H147" s="34">
        <f t="array" ref="H147">SUM(IF('Registro egresos II nivel'!$R$1:$R$876=1,IF('Registro egresos II nivel'!$T$1:$T$876=$F147,IF('Registro egresos II nivel'!$N$1:$N$876="Renuncia Voluntaria",'Registro egresos II nivel'!$J$1:$J$876,0))))</f>
        <v>0</v>
      </c>
      <c r="I147" s="34">
        <f t="array" ref="I147">SUM(IF('Registro egresos II nivel'!$R$1:$R$876=1,IF('Registro egresos II nivel'!$T$1:$T$876=$F147,IF('Registro egresos II nivel'!$N$1:$N$876="Término Tercer Periodo",'Registro egresos II nivel'!$J$1:$J$876,0))))</f>
        <v>0</v>
      </c>
      <c r="J147" s="34">
        <f t="array" ref="J147">SUM(IF('Registro egresos II nivel'!$R$1:$R$876=1,IF('Registro egresos II nivel'!$T$1:$T$876=$F147,IF('Registro egresos II nivel'!$N$1:$N$876="No Renovación Primer Periodo",'Registro egresos II nivel'!$J$1:$J$876,0))))</f>
        <v>0</v>
      </c>
      <c r="K147" s="34">
        <f t="array" ref="K147">SUM(IF('Registro egresos II nivel'!$R$1:$R$876=1,IF('Registro egresos II nivel'!$T$1:$T$876=$F147,IF('Registro egresos II nivel'!$N$1:$N$876="No Renovación Segundo Periodo",'Registro egresos II nivel'!$J$1:$J$876,0))))</f>
        <v>0</v>
      </c>
      <c r="L147" s="95">
        <f t="shared" si="0"/>
        <v>2</v>
      </c>
      <c r="M147" s="95">
        <f t="shared" ref="M147:Q147" si="159">M146+G147</f>
        <v>183</v>
      </c>
      <c r="N147" s="95">
        <f t="shared" si="159"/>
        <v>66</v>
      </c>
      <c r="O147" s="95">
        <f t="shared" si="159"/>
        <v>9</v>
      </c>
      <c r="P147" s="95">
        <f t="shared" si="159"/>
        <v>64</v>
      </c>
      <c r="Q147" s="95">
        <f t="shared" si="159"/>
        <v>6</v>
      </c>
      <c r="R147" s="314">
        <f t="shared" si="2"/>
        <v>328</v>
      </c>
    </row>
    <row r="148" spans="1:18">
      <c r="A148" s="34" t="s">
        <v>4670</v>
      </c>
      <c r="B148" s="34" t="s">
        <v>650</v>
      </c>
      <c r="C148" s="34">
        <v>2022</v>
      </c>
      <c r="D148" s="34">
        <v>1</v>
      </c>
      <c r="F148" s="34">
        <v>43</v>
      </c>
      <c r="G148" s="34">
        <f t="array" ref="G148">SUM(IF('Registro egresos II nivel'!$R$1:$R$876=1,IF('Registro egresos II nivel'!$T$1:$T$876=$F148,IF('Registro egresos II nivel'!$N$1:$N$876="Renuncia No Voluntaria",'Registro egresos II nivel'!$J$1:$J$876,0))))</f>
        <v>7</v>
      </c>
      <c r="H148" s="34">
        <f t="array" ref="H148">SUM(IF('Registro egresos II nivel'!$R$1:$R$876=1,IF('Registro egresos II nivel'!$T$1:$T$876=$F148,IF('Registro egresos II nivel'!$N$1:$N$876="Renuncia Voluntaria",'Registro egresos II nivel'!$J$1:$J$876,0))))</f>
        <v>2</v>
      </c>
      <c r="I148" s="34">
        <f t="array" ref="I148">SUM(IF('Registro egresos II nivel'!$R$1:$R$876=1,IF('Registro egresos II nivel'!$T$1:$T$876=$F148,IF('Registro egresos II nivel'!$N$1:$N$876="Término Tercer Periodo",'Registro egresos II nivel'!$J$1:$J$876,0))))</f>
        <v>0</v>
      </c>
      <c r="J148" s="34">
        <f t="array" ref="J148">SUM(IF('Registro egresos II nivel'!$R$1:$R$876=1,IF('Registro egresos II nivel'!$T$1:$T$876=$F148,IF('Registro egresos II nivel'!$N$1:$N$876="No Renovación Primer Periodo",'Registro egresos II nivel'!$J$1:$J$876,0))))</f>
        <v>7</v>
      </c>
      <c r="K148" s="34">
        <f t="array" ref="K148">SUM(IF('Registro egresos II nivel'!$R$1:$R$876=1,IF('Registro egresos II nivel'!$T$1:$T$876=$F148,IF('Registro egresos II nivel'!$N$1:$N$876="No Renovación Segundo Periodo",'Registro egresos II nivel'!$J$1:$J$876,0))))</f>
        <v>0</v>
      </c>
      <c r="L148" s="95">
        <f t="shared" si="0"/>
        <v>16</v>
      </c>
      <c r="M148" s="95">
        <f t="shared" ref="M148:Q148" si="160">M147+G148</f>
        <v>190</v>
      </c>
      <c r="N148" s="95">
        <f t="shared" si="160"/>
        <v>68</v>
      </c>
      <c r="O148" s="95">
        <f t="shared" si="160"/>
        <v>9</v>
      </c>
      <c r="P148" s="95">
        <f t="shared" si="160"/>
        <v>71</v>
      </c>
      <c r="Q148" s="95">
        <f t="shared" si="160"/>
        <v>6</v>
      </c>
      <c r="R148" s="314">
        <f t="shared" si="2"/>
        <v>344</v>
      </c>
    </row>
    <row r="149" spans="1:18">
      <c r="A149" s="34" t="s">
        <v>4670</v>
      </c>
      <c r="B149" s="34" t="s">
        <v>650</v>
      </c>
      <c r="C149" s="34">
        <v>2022</v>
      </c>
      <c r="D149" s="34">
        <v>1</v>
      </c>
      <c r="F149" s="34">
        <v>44</v>
      </c>
      <c r="G149" s="34">
        <f t="array" ref="G149">SUM(IF('Registro egresos II nivel'!$R$1:$R$876=1,IF('Registro egresos II nivel'!$T$1:$T$876=$F149,IF('Registro egresos II nivel'!$N$1:$N$876="Renuncia No Voluntaria",'Registro egresos II nivel'!$J$1:$J$876,0))))</f>
        <v>0</v>
      </c>
      <c r="H149" s="34">
        <f t="array" ref="H149">SUM(IF('Registro egresos II nivel'!$R$1:$R$876=1,IF('Registro egresos II nivel'!$T$1:$T$876=$F149,IF('Registro egresos II nivel'!$N$1:$N$876="Renuncia Voluntaria",'Registro egresos II nivel'!$J$1:$J$876,0))))</f>
        <v>1</v>
      </c>
      <c r="I149" s="34">
        <f t="array" ref="I149">SUM(IF('Registro egresos II nivel'!$R$1:$R$876=1,IF('Registro egresos II nivel'!$T$1:$T$876=$F149,IF('Registro egresos II nivel'!$N$1:$N$876="Término Tercer Periodo",'Registro egresos II nivel'!$J$1:$J$876,0))))</f>
        <v>0</v>
      </c>
      <c r="J149" s="34">
        <f t="array" ref="J149">SUM(IF('Registro egresos II nivel'!$R$1:$R$876=1,IF('Registro egresos II nivel'!$T$1:$T$876=$F149,IF('Registro egresos II nivel'!$N$1:$N$876="No Renovación Primer Periodo",'Registro egresos II nivel'!$J$1:$J$876,0))))</f>
        <v>2</v>
      </c>
      <c r="K149" s="34">
        <f t="array" ref="K149">SUM(IF('Registro egresos II nivel'!$R$1:$R$876=1,IF('Registro egresos II nivel'!$T$1:$T$876=$F149,IF('Registro egresos II nivel'!$N$1:$N$876="No Renovación Segundo Periodo",'Registro egresos II nivel'!$J$1:$J$876,0))))</f>
        <v>0</v>
      </c>
      <c r="L149" s="95">
        <f t="shared" si="0"/>
        <v>3</v>
      </c>
      <c r="M149" s="95">
        <f t="shared" ref="M149:Q149" si="161">M148+G149</f>
        <v>190</v>
      </c>
      <c r="N149" s="95">
        <f t="shared" si="161"/>
        <v>69</v>
      </c>
      <c r="O149" s="95">
        <f t="shared" si="161"/>
        <v>9</v>
      </c>
      <c r="P149" s="95">
        <f t="shared" si="161"/>
        <v>73</v>
      </c>
      <c r="Q149" s="95">
        <f t="shared" si="161"/>
        <v>6</v>
      </c>
      <c r="R149" s="314">
        <f t="shared" si="2"/>
        <v>347</v>
      </c>
    </row>
    <row r="150" spans="1:18">
      <c r="A150" s="34" t="s">
        <v>4670</v>
      </c>
      <c r="B150" s="34" t="s">
        <v>650</v>
      </c>
      <c r="C150" s="34">
        <v>2022</v>
      </c>
      <c r="D150" s="34">
        <v>1</v>
      </c>
      <c r="F150" s="34">
        <v>45</v>
      </c>
      <c r="G150" s="34">
        <f t="array" ref="G150">SUM(IF('Registro egresos II nivel'!$R$1:$R$876=1,IF('Registro egresos II nivel'!$T$1:$T$876=$F150,IF('Registro egresos II nivel'!$N$1:$N$876="Renuncia No Voluntaria",'Registro egresos II nivel'!$J$1:$J$876,0))))</f>
        <v>0</v>
      </c>
      <c r="H150" s="34">
        <f t="array" ref="H150">SUM(IF('Registro egresos II nivel'!$R$1:$R$876=1,IF('Registro egresos II nivel'!$T$1:$T$876=$F150,IF('Registro egresos II nivel'!$N$1:$N$876="Renuncia Voluntaria",'Registro egresos II nivel'!$J$1:$J$876,0))))</f>
        <v>3</v>
      </c>
      <c r="I150" s="34">
        <f t="array" ref="I150">SUM(IF('Registro egresos II nivel'!$R$1:$R$876=1,IF('Registro egresos II nivel'!$T$1:$T$876=$F150,IF('Registro egresos II nivel'!$N$1:$N$876="Término Tercer Periodo",'Registro egresos II nivel'!$J$1:$J$876,0))))</f>
        <v>0</v>
      </c>
      <c r="J150" s="34">
        <f t="array" ref="J150">SUM(IF('Registro egresos II nivel'!$R$1:$R$876=1,IF('Registro egresos II nivel'!$T$1:$T$876=$F150,IF('Registro egresos II nivel'!$N$1:$N$876="No Renovación Primer Periodo",'Registro egresos II nivel'!$J$1:$J$876,0))))</f>
        <v>2</v>
      </c>
      <c r="K150" s="34">
        <f t="array" ref="K150">SUM(IF('Registro egresos II nivel'!$R$1:$R$876=1,IF('Registro egresos II nivel'!$T$1:$T$876=$F150,IF('Registro egresos II nivel'!$N$1:$N$876="No Renovación Segundo Periodo",'Registro egresos II nivel'!$J$1:$J$876,0))))</f>
        <v>0</v>
      </c>
      <c r="L150" s="95">
        <f t="shared" si="0"/>
        <v>5</v>
      </c>
      <c r="M150" s="95">
        <f t="shared" ref="M150:Q150" si="162">M149+G150</f>
        <v>190</v>
      </c>
      <c r="N150" s="95">
        <f t="shared" si="162"/>
        <v>72</v>
      </c>
      <c r="O150" s="95">
        <f t="shared" si="162"/>
        <v>9</v>
      </c>
      <c r="P150" s="95">
        <f t="shared" si="162"/>
        <v>75</v>
      </c>
      <c r="Q150" s="95">
        <f t="shared" si="162"/>
        <v>6</v>
      </c>
      <c r="R150" s="314">
        <f t="shared" si="2"/>
        <v>352</v>
      </c>
    </row>
    <row r="151" spans="1:18">
      <c r="A151" s="34" t="s">
        <v>4670</v>
      </c>
      <c r="B151" s="34" t="s">
        <v>650</v>
      </c>
      <c r="C151" s="34">
        <v>2022</v>
      </c>
      <c r="D151" s="34">
        <v>1</v>
      </c>
      <c r="F151" s="34">
        <v>46</v>
      </c>
      <c r="G151" s="34">
        <f t="array" ref="G151">SUM(IF('Registro egresos II nivel'!$R$1:$R$876=1,IF('Registro egresos II nivel'!$T$1:$T$876=$F151,IF('Registro egresos II nivel'!$N$1:$N$876="Renuncia No Voluntaria",'Registro egresos II nivel'!$J$1:$J$876,0))))</f>
        <v>2</v>
      </c>
      <c r="H151" s="34">
        <f t="array" ref="H151">SUM(IF('Registro egresos II nivel'!$R$1:$R$876=1,IF('Registro egresos II nivel'!$T$1:$T$876=$F151,IF('Registro egresos II nivel'!$N$1:$N$876="Renuncia Voluntaria",'Registro egresos II nivel'!$J$1:$J$876,0))))</f>
        <v>1</v>
      </c>
      <c r="I151" s="34">
        <f t="array" ref="I151">SUM(IF('Registro egresos II nivel'!$R$1:$R$876=1,IF('Registro egresos II nivel'!$T$1:$T$876=$F151,IF('Registro egresos II nivel'!$N$1:$N$876="Término Tercer Periodo",'Registro egresos II nivel'!$J$1:$J$876,0))))</f>
        <v>0</v>
      </c>
      <c r="J151" s="34">
        <f t="array" ref="J151">SUM(IF('Registro egresos II nivel'!$R$1:$R$876=1,IF('Registro egresos II nivel'!$T$1:$T$876=$F151,IF('Registro egresos II nivel'!$N$1:$N$876="No Renovación Primer Periodo",'Registro egresos II nivel'!$J$1:$J$876,0))))</f>
        <v>0</v>
      </c>
      <c r="K151" s="34">
        <f t="array" ref="K151">SUM(IF('Registro egresos II nivel'!$R$1:$R$876=1,IF('Registro egresos II nivel'!$T$1:$T$876=$F151,IF('Registro egresos II nivel'!$N$1:$N$876="No Renovación Segundo Periodo",'Registro egresos II nivel'!$J$1:$J$876,0))))</f>
        <v>0</v>
      </c>
      <c r="L151" s="95">
        <f t="shared" si="0"/>
        <v>3</v>
      </c>
      <c r="M151" s="95">
        <f t="shared" ref="M151:Q151" si="163">M150+G151</f>
        <v>192</v>
      </c>
      <c r="N151" s="95">
        <f t="shared" si="163"/>
        <v>73</v>
      </c>
      <c r="O151" s="95">
        <f t="shared" si="163"/>
        <v>9</v>
      </c>
      <c r="P151" s="95">
        <f t="shared" si="163"/>
        <v>75</v>
      </c>
      <c r="Q151" s="95">
        <f t="shared" si="163"/>
        <v>6</v>
      </c>
      <c r="R151" s="314">
        <f t="shared" si="2"/>
        <v>355</v>
      </c>
    </row>
    <row r="152" spans="1:18">
      <c r="A152" s="34" t="s">
        <v>4670</v>
      </c>
      <c r="B152" s="34" t="s">
        <v>650</v>
      </c>
      <c r="C152" s="34">
        <v>2022</v>
      </c>
      <c r="D152" s="34">
        <v>1</v>
      </c>
      <c r="F152" s="34">
        <v>47</v>
      </c>
      <c r="G152" s="34">
        <f t="array" ref="G152">SUM(IF('Registro egresos II nivel'!$R$1:$R$876=1,IF('Registro egresos II nivel'!$T$1:$T$876=$F152,IF('Registro egresos II nivel'!$N$1:$N$876="Renuncia No Voluntaria",'Registro egresos II nivel'!$J$1:$J$876,0))))</f>
        <v>2</v>
      </c>
      <c r="H152" s="34">
        <f t="array" ref="H152">SUM(IF('Registro egresos II nivel'!$R$1:$R$876=1,IF('Registro egresos II nivel'!$T$1:$T$876=$F152,IF('Registro egresos II nivel'!$N$1:$N$876="Renuncia Voluntaria",'Registro egresos II nivel'!$J$1:$J$876,0))))</f>
        <v>1</v>
      </c>
      <c r="I152" s="34">
        <f t="array" ref="I152">SUM(IF('Registro egresos II nivel'!$R$1:$R$876=1,IF('Registro egresos II nivel'!$T$1:$T$876=$F152,IF('Registro egresos II nivel'!$N$1:$N$876="Término Tercer Periodo",'Registro egresos II nivel'!$J$1:$J$876,0))))</f>
        <v>0</v>
      </c>
      <c r="J152" s="34">
        <f t="array" ref="J152">SUM(IF('Registro egresos II nivel'!$R$1:$R$876=1,IF('Registro egresos II nivel'!$T$1:$T$876=$F152,IF('Registro egresos II nivel'!$N$1:$N$876="No Renovación Primer Periodo",'Registro egresos II nivel'!$J$1:$J$876,0))))</f>
        <v>6</v>
      </c>
      <c r="K152" s="34">
        <f t="array" ref="K152">SUM(IF('Registro egresos II nivel'!$R$1:$R$876=1,IF('Registro egresos II nivel'!$T$1:$T$876=$F152,IF('Registro egresos II nivel'!$N$1:$N$876="No Renovación Segundo Periodo",'Registro egresos II nivel'!$J$1:$J$876,0))))</f>
        <v>1</v>
      </c>
      <c r="L152" s="95">
        <f t="shared" si="0"/>
        <v>10</v>
      </c>
      <c r="M152" s="95">
        <f t="shared" ref="M152:Q152" si="164">M151+G152</f>
        <v>194</v>
      </c>
      <c r="N152" s="95">
        <f t="shared" si="164"/>
        <v>74</v>
      </c>
      <c r="O152" s="95">
        <f t="shared" si="164"/>
        <v>9</v>
      </c>
      <c r="P152" s="95">
        <f t="shared" si="164"/>
        <v>81</v>
      </c>
      <c r="Q152" s="95">
        <f t="shared" si="164"/>
        <v>7</v>
      </c>
      <c r="R152" s="314">
        <f t="shared" si="2"/>
        <v>365</v>
      </c>
    </row>
    <row r="153" spans="1:18">
      <c r="A153" s="34" t="s">
        <v>4670</v>
      </c>
      <c r="B153" s="34" t="s">
        <v>650</v>
      </c>
      <c r="C153" s="34">
        <v>2022</v>
      </c>
      <c r="D153" s="34">
        <v>1</v>
      </c>
      <c r="F153" s="34">
        <v>48</v>
      </c>
      <c r="G153" s="34">
        <f t="array" ref="G153">SUM(IF('Registro egresos II nivel'!$R$1:$R$876=1,IF('Registro egresos II nivel'!$T$1:$T$876=$F153,IF('Registro egresos II nivel'!$N$1:$N$876="Renuncia No Voluntaria",'Registro egresos II nivel'!$J$1:$J$876,0))))</f>
        <v>3</v>
      </c>
      <c r="H153" s="34">
        <f t="array" ref="H153">SUM(IF('Registro egresos II nivel'!$R$1:$R$876=1,IF('Registro egresos II nivel'!$T$1:$T$876=$F153,IF('Registro egresos II nivel'!$N$1:$N$876="Renuncia Voluntaria",'Registro egresos II nivel'!$J$1:$J$876,0))))</f>
        <v>1</v>
      </c>
      <c r="I153" s="34">
        <f t="array" ref="I153">SUM(IF('Registro egresos II nivel'!$R$1:$R$876=1,IF('Registro egresos II nivel'!$T$1:$T$876=$F153,IF('Registro egresos II nivel'!$N$1:$N$876="Término Tercer Periodo",'Registro egresos II nivel'!$J$1:$J$876,0))))</f>
        <v>0</v>
      </c>
      <c r="J153" s="34">
        <f t="array" ref="J153">SUM(IF('Registro egresos II nivel'!$R$1:$R$876=1,IF('Registro egresos II nivel'!$T$1:$T$876=$F153,IF('Registro egresos II nivel'!$N$1:$N$876="No Renovación Primer Periodo",'Registro egresos II nivel'!$J$1:$J$876,0))))</f>
        <v>0</v>
      </c>
      <c r="K153" s="34">
        <f t="array" ref="K153">SUM(IF('Registro egresos II nivel'!$R$1:$R$876=1,IF('Registro egresos II nivel'!$T$1:$T$876=$F153,IF('Registro egresos II nivel'!$N$1:$N$876="No Renovación Segundo Periodo",'Registro egresos II nivel'!$J$1:$J$876,0))))</f>
        <v>0</v>
      </c>
      <c r="L153" s="95">
        <f t="shared" si="0"/>
        <v>4</v>
      </c>
      <c r="M153" s="95">
        <f t="shared" ref="M153:Q153" si="165">M152+G153</f>
        <v>197</v>
      </c>
      <c r="N153" s="95">
        <f t="shared" si="165"/>
        <v>75</v>
      </c>
      <c r="O153" s="95">
        <f t="shared" si="165"/>
        <v>9</v>
      </c>
      <c r="P153" s="95">
        <f t="shared" si="165"/>
        <v>81</v>
      </c>
      <c r="Q153" s="95">
        <f t="shared" si="165"/>
        <v>7</v>
      </c>
      <c r="R153" s="314">
        <f t="shared" si="2"/>
        <v>369</v>
      </c>
    </row>
    <row r="154" spans="1:18">
      <c r="A154" s="34" t="s">
        <v>4670</v>
      </c>
      <c r="B154" s="34" t="s">
        <v>650</v>
      </c>
      <c r="C154" s="34">
        <v>2022</v>
      </c>
      <c r="D154" s="34">
        <v>1</v>
      </c>
      <c r="F154" s="34">
        <v>49</v>
      </c>
      <c r="G154" s="34">
        <f t="array" ref="G154">SUM(IF('Registro egresos II nivel'!$R$1:$R$876=1,IF('Registro egresos II nivel'!$T$1:$T$876=$F154,IF('Registro egresos II nivel'!$N$1:$N$876="Renuncia No Voluntaria",'Registro egresos II nivel'!$J$1:$J$876,0))))</f>
        <v>2</v>
      </c>
      <c r="H154" s="34">
        <f t="array" ref="H154">SUM(IF('Registro egresos II nivel'!$R$1:$R$876=1,IF('Registro egresos II nivel'!$T$1:$T$876=$F154,IF('Registro egresos II nivel'!$N$1:$N$876="Renuncia Voluntaria",'Registro egresos II nivel'!$J$1:$J$876,0))))</f>
        <v>0</v>
      </c>
      <c r="I154" s="34">
        <f t="array" ref="I154">SUM(IF('Registro egresos II nivel'!$R$1:$R$876=1,IF('Registro egresos II nivel'!$T$1:$T$876=$F154,IF('Registro egresos II nivel'!$N$1:$N$876="Término Tercer Periodo",'Registro egresos II nivel'!$J$1:$J$876,0))))</f>
        <v>0</v>
      </c>
      <c r="J154" s="34">
        <f t="array" ref="J154">SUM(IF('Registro egresos II nivel'!$R$1:$R$876=1,IF('Registro egresos II nivel'!$T$1:$T$876=$F154,IF('Registro egresos II nivel'!$N$1:$N$876="No Renovación Primer Periodo",'Registro egresos II nivel'!$J$1:$J$876,0))))</f>
        <v>0</v>
      </c>
      <c r="K154" s="34">
        <f t="array" ref="K154">SUM(IF('Registro egresos II nivel'!$R$1:$R$876=1,IF('Registro egresos II nivel'!$T$1:$T$876=$F154,IF('Registro egresos II nivel'!$N$1:$N$876="No Renovación Segundo Periodo",'Registro egresos II nivel'!$J$1:$J$876,0))))</f>
        <v>0</v>
      </c>
      <c r="L154" s="95">
        <f t="shared" si="0"/>
        <v>2</v>
      </c>
      <c r="M154" s="95">
        <f t="shared" ref="M154:Q154" si="166">M153+G154</f>
        <v>199</v>
      </c>
      <c r="N154" s="95">
        <f t="shared" si="166"/>
        <v>75</v>
      </c>
      <c r="O154" s="95">
        <f t="shared" si="166"/>
        <v>9</v>
      </c>
      <c r="P154" s="95">
        <f t="shared" si="166"/>
        <v>81</v>
      </c>
      <c r="Q154" s="95">
        <f t="shared" si="166"/>
        <v>7</v>
      </c>
      <c r="R154" s="314">
        <f t="shared" si="2"/>
        <v>371</v>
      </c>
    </row>
    <row r="155" spans="1:18">
      <c r="A155" s="34" t="s">
        <v>4670</v>
      </c>
      <c r="B155" s="34" t="s">
        <v>650</v>
      </c>
      <c r="C155" s="34">
        <v>2022</v>
      </c>
      <c r="D155" s="34">
        <v>1</v>
      </c>
      <c r="F155" s="34">
        <v>50</v>
      </c>
      <c r="G155" s="34">
        <f t="array" ref="G155">SUM(IF('Registro egresos II nivel'!$R$1:$R$876=1,IF('Registro egresos II nivel'!$T$1:$T$876=$F155,IF('Registro egresos II nivel'!$N$1:$N$876="Renuncia No Voluntaria",'Registro egresos II nivel'!$J$1:$J$876,0))))</f>
        <v>0</v>
      </c>
      <c r="H155" s="34">
        <f t="array" ref="H155">SUM(IF('Registro egresos II nivel'!$R$1:$R$876=1,IF('Registro egresos II nivel'!$T$1:$T$876=$F155,IF('Registro egresos II nivel'!$N$1:$N$876="Renuncia Voluntaria",'Registro egresos II nivel'!$J$1:$J$876,0))))</f>
        <v>0</v>
      </c>
      <c r="I155" s="34">
        <f t="array" ref="I155">SUM(IF('Registro egresos II nivel'!$R$1:$R$876=1,IF('Registro egresos II nivel'!$T$1:$T$876=$F155,IF('Registro egresos II nivel'!$N$1:$N$876="Término Tercer Periodo",'Registro egresos II nivel'!$J$1:$J$876,0))))</f>
        <v>0</v>
      </c>
      <c r="J155" s="34">
        <f t="array" ref="J155">SUM(IF('Registro egresos II nivel'!$R$1:$R$876=1,IF('Registro egresos II nivel'!$T$1:$T$876=$F155,IF('Registro egresos II nivel'!$N$1:$N$876="No Renovación Primer Periodo",'Registro egresos II nivel'!$J$1:$J$876,0))))</f>
        <v>1</v>
      </c>
      <c r="K155" s="34">
        <f t="array" ref="K155">SUM(IF('Registro egresos II nivel'!$R$1:$R$876=1,IF('Registro egresos II nivel'!$T$1:$T$876=$F155,IF('Registro egresos II nivel'!$N$1:$N$876="No Renovación Segundo Periodo",'Registro egresos II nivel'!$J$1:$J$876,0))))</f>
        <v>0</v>
      </c>
      <c r="L155" s="95">
        <f t="shared" si="0"/>
        <v>1</v>
      </c>
      <c r="M155" s="95">
        <f t="shared" ref="M155:Q155" si="167">M154+G155</f>
        <v>199</v>
      </c>
      <c r="N155" s="95">
        <f t="shared" si="167"/>
        <v>75</v>
      </c>
      <c r="O155" s="95">
        <f t="shared" si="167"/>
        <v>9</v>
      </c>
      <c r="P155" s="95">
        <f t="shared" si="167"/>
        <v>82</v>
      </c>
      <c r="Q155" s="95">
        <f t="shared" si="167"/>
        <v>7</v>
      </c>
      <c r="R155" s="314">
        <f t="shared" si="2"/>
        <v>372</v>
      </c>
    </row>
    <row r="156" spans="1:18">
      <c r="A156" s="34" t="s">
        <v>4670</v>
      </c>
      <c r="B156" s="34" t="s">
        <v>650</v>
      </c>
      <c r="C156" s="34">
        <v>2022</v>
      </c>
      <c r="D156" s="34">
        <v>1</v>
      </c>
      <c r="F156" s="34">
        <v>51</v>
      </c>
      <c r="G156" s="34">
        <f t="array" ref="G156">SUM(IF('Registro egresos II nivel'!$R$1:$R$876=1,IF('Registro egresos II nivel'!$T$1:$T$876=$F156,IF('Registro egresos II nivel'!$N$1:$N$876="Renuncia No Voluntaria",'Registro egresos II nivel'!$J$1:$J$876,0))))</f>
        <v>5</v>
      </c>
      <c r="H156" s="34">
        <f t="array" ref="H156">SUM(IF('Registro egresos II nivel'!$R$1:$R$876=1,IF('Registro egresos II nivel'!$T$1:$T$876=$F156,IF('Registro egresos II nivel'!$N$1:$N$876="Renuncia Voluntaria",'Registro egresos II nivel'!$J$1:$J$876,0))))</f>
        <v>0</v>
      </c>
      <c r="I156" s="34">
        <f t="array" ref="I156">SUM(IF('Registro egresos II nivel'!$R$1:$R$876=1,IF('Registro egresos II nivel'!$T$1:$T$876=$F156,IF('Registro egresos II nivel'!$N$1:$N$876="Término Tercer Periodo",'Registro egresos II nivel'!$J$1:$J$876,0))))</f>
        <v>0</v>
      </c>
      <c r="J156" s="34">
        <f t="array" ref="J156">SUM(IF('Registro egresos II nivel'!$R$1:$R$876=1,IF('Registro egresos II nivel'!$T$1:$T$876=$F156,IF('Registro egresos II nivel'!$N$1:$N$876="No Renovación Primer Periodo",'Registro egresos II nivel'!$J$1:$J$876,0))))</f>
        <v>0</v>
      </c>
      <c r="K156" s="34">
        <f t="array" ref="K156">SUM(IF('Registro egresos II nivel'!$R$1:$R$876=1,IF('Registro egresos II nivel'!$T$1:$T$876=$F156,IF('Registro egresos II nivel'!$N$1:$N$876="No Renovación Segundo Periodo",'Registro egresos II nivel'!$J$1:$J$876,0))))</f>
        <v>0</v>
      </c>
      <c r="L156" s="95">
        <f t="shared" si="0"/>
        <v>5</v>
      </c>
      <c r="M156" s="95">
        <f t="shared" ref="M156:Q156" si="168">M155+G156</f>
        <v>204</v>
      </c>
      <c r="N156" s="95">
        <f t="shared" si="168"/>
        <v>75</v>
      </c>
      <c r="O156" s="95">
        <f t="shared" si="168"/>
        <v>9</v>
      </c>
      <c r="P156" s="95">
        <f t="shared" si="168"/>
        <v>82</v>
      </c>
      <c r="Q156" s="95">
        <f t="shared" si="168"/>
        <v>7</v>
      </c>
      <c r="R156" s="314">
        <f t="shared" si="2"/>
        <v>377</v>
      </c>
    </row>
    <row r="157" spans="1:18">
      <c r="A157" s="34" t="s">
        <v>4670</v>
      </c>
      <c r="B157" s="34" t="s">
        <v>650</v>
      </c>
      <c r="C157" s="34">
        <v>2022</v>
      </c>
      <c r="D157" s="34">
        <v>1</v>
      </c>
      <c r="F157" s="34">
        <v>52</v>
      </c>
      <c r="G157" s="34">
        <f t="array" ref="G157">SUM(IF('Registro egresos II nivel'!$R$1:$R$876=1,IF('Registro egresos II nivel'!$T$1:$T$876=$F157,IF('Registro egresos II nivel'!$N$1:$N$876="Renuncia No Voluntaria",'Registro egresos II nivel'!$J$1:$J$876,0))))</f>
        <v>2</v>
      </c>
      <c r="H157" s="34">
        <f t="array" ref="H157">SUM(IF('Registro egresos II nivel'!$R$1:$R$876=1,IF('Registro egresos II nivel'!$T$1:$T$876=$F157,IF('Registro egresos II nivel'!$N$1:$N$876="Renuncia Voluntaria",'Registro egresos II nivel'!$J$1:$J$876,0))))</f>
        <v>2</v>
      </c>
      <c r="I157" s="34">
        <f t="array" ref="I157">SUM(IF('Registro egresos II nivel'!$R$1:$R$876=1,IF('Registro egresos II nivel'!$T$1:$T$876=$F157,IF('Registro egresos II nivel'!$N$1:$N$876="Término Tercer Periodo",'Registro egresos II nivel'!$J$1:$J$876,0))))</f>
        <v>0</v>
      </c>
      <c r="J157" s="34">
        <f t="array" ref="J157">SUM(IF('Registro egresos II nivel'!$R$1:$R$876=1,IF('Registro egresos II nivel'!$T$1:$T$876=$F157,IF('Registro egresos II nivel'!$N$1:$N$876="No Renovación Primer Periodo",'Registro egresos II nivel'!$J$1:$J$876,0))))</f>
        <v>1</v>
      </c>
      <c r="K157" s="34">
        <f t="array" ref="K157">SUM(IF('Registro egresos II nivel'!$R$1:$R$876=1,IF('Registro egresos II nivel'!$T$1:$T$876=$F157,IF('Registro egresos II nivel'!$N$1:$N$876="No Renovación Segundo Periodo",'Registro egresos II nivel'!$J$1:$J$876,0))))</f>
        <v>0</v>
      </c>
      <c r="L157" s="95">
        <f t="shared" si="0"/>
        <v>5</v>
      </c>
      <c r="M157" s="95">
        <f t="shared" ref="M157:Q157" si="169">M156+G157</f>
        <v>206</v>
      </c>
      <c r="N157" s="95">
        <f t="shared" si="169"/>
        <v>77</v>
      </c>
      <c r="O157" s="95">
        <f t="shared" si="169"/>
        <v>9</v>
      </c>
      <c r="P157" s="95">
        <f t="shared" si="169"/>
        <v>83</v>
      </c>
      <c r="Q157" s="95">
        <f t="shared" si="169"/>
        <v>7</v>
      </c>
      <c r="R157" s="314">
        <f t="shared" si="2"/>
        <v>382</v>
      </c>
    </row>
    <row r="158" spans="1:18">
      <c r="A158" s="34" t="s">
        <v>4670</v>
      </c>
      <c r="B158" s="34" t="s">
        <v>650</v>
      </c>
      <c r="C158" s="34">
        <v>2023</v>
      </c>
      <c r="D158" s="34">
        <v>2</v>
      </c>
      <c r="F158" s="34">
        <v>53</v>
      </c>
      <c r="G158" s="34">
        <f t="array" ref="G158">SUM(IF('Registro egresos II nivel'!$R$1:$R$876=2,IF('Registro egresos II nivel'!$T$1:$T$876=$F158,IF('Registro egresos II nivel'!$N$1:$N$876="Renuncia No Voluntaria",'Registro egresos II nivel'!$J$1:$J$876,0))))</f>
        <v>1</v>
      </c>
      <c r="H158" s="34">
        <f t="array" ref="H158">SUM(IF('Registro egresos II nivel'!$R$1:$R$876=2,IF('Registro egresos II nivel'!$T$1:$T$876=$F158,IF('Registro egresos II nivel'!$N$1:$N$876="Renuncia Voluntaria",'Registro egresos II nivel'!$J$1:$J$876,0))))</f>
        <v>1</v>
      </c>
      <c r="I158" s="34">
        <f t="array" ref="I158">SUM(IF('Registro egresos II nivel'!$R$1:$R$876=2,IF('Registro egresos II nivel'!$T$1:$T$876=$F158,IF('Registro egresos II nivel'!$N$1:$N$876="Término Tercer Periodo",'Registro egresos II nivel'!$J$1:$J$876,0))))</f>
        <v>0</v>
      </c>
      <c r="J158" s="34">
        <f t="array" ref="J158">SUM(IF('Registro egresos II nivel'!$R$1:$R$876=2,IF('Registro egresos II nivel'!$T$1:$T$876=$F158,IF('Registro egresos II nivel'!$N$1:$N$876="No Renovación Primer Periodo",'Registro egresos II nivel'!$J$1:$J$876,0))))</f>
        <v>1</v>
      </c>
      <c r="K158" s="34">
        <f t="array" ref="K158">SUM(IF('Registro egresos II nivel'!$R$1:$R$876=2,IF('Registro egresos II nivel'!$T$1:$T$876=$F158,IF('Registro egresos II nivel'!$N$1:$N$876="No Renovación Segundo Periodo",'Registro egresos II nivel'!$J$1:$J$876,0))))</f>
        <v>0</v>
      </c>
      <c r="L158" s="95">
        <f t="shared" si="0"/>
        <v>3</v>
      </c>
      <c r="M158" s="95">
        <f t="shared" ref="M158:Q158" si="170">M157+G158</f>
        <v>207</v>
      </c>
      <c r="N158" s="95">
        <f t="shared" si="170"/>
        <v>78</v>
      </c>
      <c r="O158" s="95">
        <f t="shared" si="170"/>
        <v>9</v>
      </c>
      <c r="P158" s="95">
        <f t="shared" si="170"/>
        <v>84</v>
      </c>
      <c r="Q158" s="95">
        <f t="shared" si="170"/>
        <v>7</v>
      </c>
      <c r="R158" s="314">
        <f t="shared" si="2"/>
        <v>385</v>
      </c>
    </row>
    <row r="159" spans="1:18">
      <c r="A159" s="34" t="s">
        <v>4670</v>
      </c>
      <c r="B159" s="34" t="s">
        <v>650</v>
      </c>
      <c r="C159" s="34">
        <v>2023</v>
      </c>
      <c r="D159" s="34">
        <v>2</v>
      </c>
      <c r="F159" s="34">
        <v>54</v>
      </c>
      <c r="G159" s="34">
        <f t="array" ref="G159">SUM(IF('Registro egresos II nivel'!$R$1:$R$876=2,IF('Registro egresos II nivel'!$T$1:$T$876=$F159,IF('Registro egresos II nivel'!$N$1:$N$876="Renuncia No Voluntaria",'Registro egresos II nivel'!$J$1:$J$876,0))))</f>
        <v>0</v>
      </c>
      <c r="H159" s="34">
        <f t="array" ref="H159">SUM(IF('Registro egresos II nivel'!$R$1:$R$876=2,IF('Registro egresos II nivel'!$T$1:$T$876=$F159,IF('Registro egresos II nivel'!$N$1:$N$876="Renuncia Voluntaria",'Registro egresos II nivel'!$J$1:$J$876,0))))</f>
        <v>0</v>
      </c>
      <c r="I159" s="34">
        <f t="array" ref="I159">SUM(IF('Registro egresos II nivel'!$R$1:$R$876=2,IF('Registro egresos II nivel'!$T$1:$T$876=$F159,IF('Registro egresos II nivel'!$N$1:$N$876="Término Tercer Periodo",'Registro egresos II nivel'!$J$1:$J$876,0))))</f>
        <v>0</v>
      </c>
      <c r="J159" s="34">
        <f t="array" ref="J159">SUM(IF('Registro egresos II nivel'!$R$1:$R$876=2,IF('Registro egresos II nivel'!$T$1:$T$876=$F159,IF('Registro egresos II nivel'!$N$1:$N$876="No Renovación Primer Periodo",'Registro egresos II nivel'!$J$1:$J$876,0))))</f>
        <v>0</v>
      </c>
      <c r="K159" s="34">
        <f t="array" ref="K159">SUM(IF('Registro egresos II nivel'!$R$1:$R$876=2,IF('Registro egresos II nivel'!$T$1:$T$876=$F159,IF('Registro egresos II nivel'!$N$1:$N$876="No Renovación Segundo Periodo",'Registro egresos II nivel'!$J$1:$J$876,0))))</f>
        <v>0</v>
      </c>
      <c r="L159" s="95">
        <f t="shared" si="0"/>
        <v>0</v>
      </c>
      <c r="M159" s="95">
        <f t="shared" ref="M159:Q159" si="171">M158+G159</f>
        <v>207</v>
      </c>
      <c r="N159" s="95">
        <f t="shared" si="171"/>
        <v>78</v>
      </c>
      <c r="O159" s="95">
        <f t="shared" si="171"/>
        <v>9</v>
      </c>
      <c r="P159" s="95">
        <f t="shared" si="171"/>
        <v>84</v>
      </c>
      <c r="Q159" s="95">
        <f t="shared" si="171"/>
        <v>7</v>
      </c>
      <c r="R159" s="314">
        <f t="shared" si="2"/>
        <v>385</v>
      </c>
    </row>
    <row r="160" spans="1:18">
      <c r="A160" s="34" t="s">
        <v>4670</v>
      </c>
      <c r="B160" s="34" t="s">
        <v>650</v>
      </c>
      <c r="C160" s="34">
        <v>2023</v>
      </c>
      <c r="D160" s="34">
        <v>2</v>
      </c>
      <c r="F160" s="34">
        <v>55</v>
      </c>
      <c r="G160" s="34">
        <f t="array" ref="G160">SUM(IF('Registro egresos II nivel'!$R$1:$R$876=2,IF('Registro egresos II nivel'!$T$1:$T$876=$F160,IF('Registro egresos II nivel'!$N$1:$N$876="Renuncia No Voluntaria",'Registro egresos II nivel'!$J$1:$J$876,0))))</f>
        <v>6</v>
      </c>
      <c r="H160" s="34">
        <f t="array" ref="H160">SUM(IF('Registro egresos II nivel'!$R$1:$R$876=2,IF('Registro egresos II nivel'!$T$1:$T$876=$F160,IF('Registro egresos II nivel'!$N$1:$N$876="Renuncia Voluntaria",'Registro egresos II nivel'!$J$1:$J$876,0))))</f>
        <v>1</v>
      </c>
      <c r="I160" s="34">
        <f t="array" ref="I160">SUM(IF('Registro egresos II nivel'!$R$1:$R$876=2,IF('Registro egresos II nivel'!$T$1:$T$876=$F160,IF('Registro egresos II nivel'!$N$1:$N$876="Término Tercer Periodo",'Registro egresos II nivel'!$J$1:$J$876,0))))</f>
        <v>1</v>
      </c>
      <c r="J160" s="34">
        <f t="array" ref="J160">SUM(IF('Registro egresos II nivel'!$R$1:$R$876=2,IF('Registro egresos II nivel'!$T$1:$T$876=$F160,IF('Registro egresos II nivel'!$N$1:$N$876="No Renovación Primer Periodo",'Registro egresos II nivel'!$J$1:$J$876,0))))</f>
        <v>1</v>
      </c>
      <c r="K160" s="34">
        <f t="array" ref="K160">SUM(IF('Registro egresos II nivel'!$R$1:$R$876=2,IF('Registro egresos II nivel'!$T$1:$T$876=$F160,IF('Registro egresos II nivel'!$N$1:$N$876="No Renovación Segundo Periodo",'Registro egresos II nivel'!$J$1:$J$876,0))))</f>
        <v>0</v>
      </c>
      <c r="L160" s="95">
        <f t="shared" si="0"/>
        <v>9</v>
      </c>
      <c r="M160" s="95">
        <f t="shared" ref="M160:Q160" si="172">M159+G160</f>
        <v>213</v>
      </c>
      <c r="N160" s="95">
        <f t="shared" si="172"/>
        <v>79</v>
      </c>
      <c r="O160" s="95">
        <f t="shared" si="172"/>
        <v>10</v>
      </c>
      <c r="P160" s="95">
        <f t="shared" si="172"/>
        <v>85</v>
      </c>
      <c r="Q160" s="95">
        <f t="shared" si="172"/>
        <v>7</v>
      </c>
      <c r="R160" s="314">
        <f t="shared" si="2"/>
        <v>394</v>
      </c>
    </row>
    <row r="161" spans="1:18">
      <c r="A161" s="34" t="s">
        <v>4670</v>
      </c>
      <c r="B161" s="34" t="s">
        <v>650</v>
      </c>
      <c r="C161" s="34">
        <v>2023</v>
      </c>
      <c r="D161" s="34">
        <v>2</v>
      </c>
      <c r="F161" s="34">
        <v>56</v>
      </c>
      <c r="G161" s="34">
        <f t="array" ref="G161">SUM(IF('Registro egresos II nivel'!$R$1:$R$876=2,IF('Registro egresos II nivel'!$T$1:$T$876=$F161,IF('Registro egresos II nivel'!$N$1:$N$876="Renuncia No Voluntaria",'Registro egresos II nivel'!$J$1:$J$876,0))))</f>
        <v>1</v>
      </c>
      <c r="H161" s="34">
        <f t="array" ref="H161">SUM(IF('Registro egresos II nivel'!$R$1:$R$876=2,IF('Registro egresos II nivel'!$T$1:$T$876=$F161,IF('Registro egresos II nivel'!$N$1:$N$876="Renuncia Voluntaria",'Registro egresos II nivel'!$J$1:$J$876,0))))</f>
        <v>0</v>
      </c>
      <c r="I161" s="34">
        <f t="array" ref="I161">SUM(IF('Registro egresos II nivel'!$R$1:$R$876=2,IF('Registro egresos II nivel'!$T$1:$T$876=$F161,IF('Registro egresos II nivel'!$N$1:$N$876="Término Tercer Periodo",'Registro egresos II nivel'!$J$1:$J$876,0))))</f>
        <v>1</v>
      </c>
      <c r="J161" s="34">
        <f t="array" ref="J161">SUM(IF('Registro egresos II nivel'!$R$1:$R$876=2,IF('Registro egresos II nivel'!$T$1:$T$876=$F161,IF('Registro egresos II nivel'!$N$1:$N$876="No Renovación Primer Periodo",'Registro egresos II nivel'!$J$1:$J$876,0))))</f>
        <v>1</v>
      </c>
      <c r="K161" s="34">
        <f t="array" ref="K161">SUM(IF('Registro egresos II nivel'!$R$1:$R$876=2,IF('Registro egresos II nivel'!$T$1:$T$876=$F161,IF('Registro egresos II nivel'!$N$1:$N$876="No Renovación Segundo Periodo",'Registro egresos II nivel'!$J$1:$J$876,0))))</f>
        <v>0</v>
      </c>
      <c r="L161" s="95">
        <f t="shared" si="0"/>
        <v>3</v>
      </c>
      <c r="M161" s="95">
        <f t="shared" ref="M161:Q161" si="173">M160+G161</f>
        <v>214</v>
      </c>
      <c r="N161" s="95">
        <f t="shared" si="173"/>
        <v>79</v>
      </c>
      <c r="O161" s="95">
        <f t="shared" si="173"/>
        <v>11</v>
      </c>
      <c r="P161" s="95">
        <f t="shared" si="173"/>
        <v>86</v>
      </c>
      <c r="Q161" s="95">
        <f t="shared" si="173"/>
        <v>7</v>
      </c>
      <c r="R161" s="314">
        <f t="shared" si="2"/>
        <v>397</v>
      </c>
    </row>
    <row r="162" spans="1:18">
      <c r="A162" s="34" t="s">
        <v>4670</v>
      </c>
      <c r="B162" s="34" t="s">
        <v>650</v>
      </c>
      <c r="C162" s="34">
        <v>2023</v>
      </c>
      <c r="D162" s="34">
        <v>2</v>
      </c>
      <c r="F162" s="34">
        <v>57</v>
      </c>
      <c r="G162" s="34">
        <f t="array" ref="G162">SUM(IF('Registro egresos II nivel'!$R$1:$R$876=2,IF('Registro egresos II nivel'!$T$1:$T$876=$F162,IF('Registro egresos II nivel'!$N$1:$N$876="Renuncia No Voluntaria",'Registro egresos II nivel'!$J$1:$J$876,0))))</f>
        <v>0</v>
      </c>
      <c r="H162" s="34">
        <f t="array" ref="H162">SUM(IF('Registro egresos II nivel'!$R$1:$R$876=2,IF('Registro egresos II nivel'!$T$1:$T$876=$F162,IF('Registro egresos II nivel'!$N$1:$N$876="Renuncia Voluntaria",'Registro egresos II nivel'!$J$1:$J$876,0))))</f>
        <v>0</v>
      </c>
      <c r="I162" s="34">
        <f t="array" ref="I162">SUM(IF('Registro egresos II nivel'!$R$1:$R$876=2,IF('Registro egresos II nivel'!$T$1:$T$876=$F162,IF('Registro egresos II nivel'!$N$1:$N$876="Término Tercer Periodo",'Registro egresos II nivel'!$J$1:$J$876,0))))</f>
        <v>0</v>
      </c>
      <c r="J162" s="34">
        <f t="array" ref="J162">SUM(IF('Registro egresos II nivel'!$R$1:$R$876=2,IF('Registro egresos II nivel'!$T$1:$T$876=$F162,IF('Registro egresos II nivel'!$N$1:$N$876="No Renovación Primer Periodo",'Registro egresos II nivel'!$J$1:$J$876,0))))</f>
        <v>0</v>
      </c>
      <c r="K162" s="34">
        <f t="array" ref="K162">SUM(IF('Registro egresos II nivel'!$R$1:$R$876=2,IF('Registro egresos II nivel'!$T$1:$T$876=$F162,IF('Registro egresos II nivel'!$N$1:$N$876="No Renovación Segundo Periodo",'Registro egresos II nivel'!$J$1:$J$876,0))))</f>
        <v>0</v>
      </c>
      <c r="L162" s="95">
        <f t="shared" si="0"/>
        <v>0</v>
      </c>
      <c r="M162" s="95">
        <f t="shared" ref="M162:Q162" si="174">M161+G162</f>
        <v>214</v>
      </c>
      <c r="N162" s="95">
        <f t="shared" si="174"/>
        <v>79</v>
      </c>
      <c r="O162" s="95">
        <f t="shared" si="174"/>
        <v>11</v>
      </c>
      <c r="P162" s="95">
        <f t="shared" si="174"/>
        <v>86</v>
      </c>
      <c r="Q162" s="95">
        <f t="shared" si="174"/>
        <v>7</v>
      </c>
      <c r="R162" s="314">
        <f t="shared" si="2"/>
        <v>397</v>
      </c>
    </row>
    <row r="163" spans="1:18">
      <c r="A163" s="34" t="s">
        <v>4670</v>
      </c>
      <c r="B163" s="34" t="s">
        <v>650</v>
      </c>
      <c r="C163" s="34">
        <v>2023</v>
      </c>
      <c r="D163" s="34">
        <v>2</v>
      </c>
      <c r="F163" s="34">
        <v>58</v>
      </c>
      <c r="G163" s="34">
        <f t="array" ref="G163">SUM(IF('Registro egresos II nivel'!$R$1:$R$876=2,IF('Registro egresos II nivel'!$T$1:$T$876=$F163,IF('Registro egresos II nivel'!$N$1:$N$876="Renuncia No Voluntaria",'Registro egresos II nivel'!$J$1:$J$876,0))))</f>
        <v>0</v>
      </c>
      <c r="H163" s="34">
        <f t="array" ref="H163">SUM(IF('Registro egresos II nivel'!$R$1:$R$876=2,IF('Registro egresos II nivel'!$T$1:$T$876=$F163,IF('Registro egresos II nivel'!$N$1:$N$876="Renuncia Voluntaria",'Registro egresos II nivel'!$J$1:$J$876,0))))</f>
        <v>1</v>
      </c>
      <c r="I163" s="34">
        <f t="array" ref="I163">SUM(IF('Registro egresos II nivel'!$R$1:$R$876=2,IF('Registro egresos II nivel'!$T$1:$T$876=$F163,IF('Registro egresos II nivel'!$N$1:$N$876="Término Tercer Periodo",'Registro egresos II nivel'!$J$1:$J$876,0))))</f>
        <v>0</v>
      </c>
      <c r="J163" s="34">
        <f t="array" ref="J163">SUM(IF('Registro egresos II nivel'!$R$1:$R$876=2,IF('Registro egresos II nivel'!$T$1:$T$876=$F163,IF('Registro egresos II nivel'!$N$1:$N$876="No Renovación Primer Periodo",'Registro egresos II nivel'!$J$1:$J$876,0))))</f>
        <v>0</v>
      </c>
      <c r="K163" s="34">
        <f t="array" ref="K163">SUM(IF('Registro egresos II nivel'!$R$1:$R$876=2,IF('Registro egresos II nivel'!$T$1:$T$876=$F163,IF('Registro egresos II nivel'!$N$1:$N$876="No Renovación Segundo Periodo",'Registro egresos II nivel'!$J$1:$J$876,0))))</f>
        <v>0</v>
      </c>
      <c r="L163" s="95">
        <f t="shared" si="0"/>
        <v>1</v>
      </c>
      <c r="M163" s="95">
        <f t="shared" ref="M163:Q163" si="175">M162+G163</f>
        <v>214</v>
      </c>
      <c r="N163" s="95">
        <f t="shared" si="175"/>
        <v>80</v>
      </c>
      <c r="O163" s="95">
        <f t="shared" si="175"/>
        <v>11</v>
      </c>
      <c r="P163" s="95">
        <f t="shared" si="175"/>
        <v>86</v>
      </c>
      <c r="Q163" s="95">
        <f t="shared" si="175"/>
        <v>7</v>
      </c>
      <c r="R163" s="314">
        <f t="shared" si="2"/>
        <v>398</v>
      </c>
    </row>
    <row r="164" spans="1:18">
      <c r="A164" s="34" t="s">
        <v>4670</v>
      </c>
      <c r="B164" s="34" t="s">
        <v>650</v>
      </c>
      <c r="C164" s="34">
        <v>2023</v>
      </c>
      <c r="D164" s="34">
        <v>2</v>
      </c>
      <c r="F164" s="34">
        <v>59</v>
      </c>
      <c r="G164" s="34">
        <f t="array" ref="G164">SUM(IF('Registro egresos II nivel'!$R$1:$R$876=2,IF('Registro egresos II nivel'!$T$1:$T$876=$F164,IF('Registro egresos II nivel'!$N$1:$N$876="Renuncia No Voluntaria",'Registro egresos II nivel'!$J$1:$J$876,0))))</f>
        <v>1</v>
      </c>
      <c r="H164" s="34">
        <f t="array" ref="H164">SUM(IF('Registro egresos II nivel'!$R$1:$R$876=2,IF('Registro egresos II nivel'!$T$1:$T$876=$F164,IF('Registro egresos II nivel'!$N$1:$N$876="Renuncia Voluntaria",'Registro egresos II nivel'!$J$1:$J$876,0))))</f>
        <v>2</v>
      </c>
      <c r="I164" s="34">
        <f t="array" ref="I164">SUM(IF('Registro egresos II nivel'!$R$1:$R$876=2,IF('Registro egresos II nivel'!$T$1:$T$876=$F164,IF('Registro egresos II nivel'!$N$1:$N$876="Término Tercer Periodo",'Registro egresos II nivel'!$J$1:$J$876,0))))</f>
        <v>0</v>
      </c>
      <c r="J164" s="34">
        <f t="array" ref="J164">SUM(IF('Registro egresos II nivel'!$R$1:$R$876=2,IF('Registro egresos II nivel'!$T$1:$T$876=$F164,IF('Registro egresos II nivel'!$N$1:$N$876="No Renovación Primer Periodo",'Registro egresos II nivel'!$J$1:$J$876,0))))</f>
        <v>0</v>
      </c>
      <c r="K164" s="34">
        <f t="array" ref="K164">SUM(IF('Registro egresos II nivel'!$R$1:$R$876=2,IF('Registro egresos II nivel'!$T$1:$T$876=$F164,IF('Registro egresos II nivel'!$N$1:$N$876="No Renovación Segundo Periodo",'Registro egresos II nivel'!$J$1:$J$876,0))))</f>
        <v>0</v>
      </c>
      <c r="L164" s="95">
        <f t="shared" si="0"/>
        <v>3</v>
      </c>
      <c r="M164" s="95">
        <f t="shared" ref="M164:Q164" si="176">M163+G164</f>
        <v>215</v>
      </c>
      <c r="N164" s="95">
        <f t="shared" si="176"/>
        <v>82</v>
      </c>
      <c r="O164" s="95">
        <f t="shared" si="176"/>
        <v>11</v>
      </c>
      <c r="P164" s="95">
        <f t="shared" si="176"/>
        <v>86</v>
      </c>
      <c r="Q164" s="95">
        <f t="shared" si="176"/>
        <v>7</v>
      </c>
      <c r="R164" s="314">
        <f t="shared" si="2"/>
        <v>401</v>
      </c>
    </row>
    <row r="165" spans="1:18">
      <c r="A165" s="34" t="s">
        <v>4670</v>
      </c>
      <c r="B165" s="34" t="s">
        <v>650</v>
      </c>
      <c r="C165" s="34">
        <v>2023</v>
      </c>
      <c r="D165" s="34">
        <v>2</v>
      </c>
      <c r="F165" s="34">
        <v>60</v>
      </c>
      <c r="G165" s="34">
        <f t="array" ref="G165">SUM(IF('Registro egresos II nivel'!$R$1:$R$876=2,IF('Registro egresos II nivel'!$T$1:$T$876=$F165,IF('Registro egresos II nivel'!$N$1:$N$876="Renuncia No Voluntaria",'Registro egresos II nivel'!$J$1:$J$876,0))))</f>
        <v>1</v>
      </c>
      <c r="H165" s="34">
        <f t="array" ref="H165">SUM(IF('Registro egresos II nivel'!$R$1:$R$876=2,IF('Registro egresos II nivel'!$T$1:$T$876=$F165,IF('Registro egresos II nivel'!$N$1:$N$876="Renuncia Voluntaria",'Registro egresos II nivel'!$J$1:$J$876,0))))</f>
        <v>4</v>
      </c>
      <c r="I165" s="34">
        <f t="array" ref="I165">SUM(IF('Registro egresos II nivel'!$R$1:$R$876=2,IF('Registro egresos II nivel'!$T$1:$T$876=$F165,IF('Registro egresos II nivel'!$N$1:$N$876="Término Tercer Periodo",'Registro egresos II nivel'!$J$1:$J$876,0))))</f>
        <v>0</v>
      </c>
      <c r="J165" s="34">
        <f t="array" ref="J165">SUM(IF('Registro egresos II nivel'!$R$1:$R$876=2,IF('Registro egresos II nivel'!$T$1:$T$876=$F165,IF('Registro egresos II nivel'!$N$1:$N$876="No Renovación Primer Periodo",'Registro egresos II nivel'!$J$1:$J$876,0))))</f>
        <v>2</v>
      </c>
      <c r="K165" s="34">
        <f t="array" ref="K165">SUM(IF('Registro egresos II nivel'!$R$1:$R$876=2,IF('Registro egresos II nivel'!$T$1:$T$876=$F165,IF('Registro egresos II nivel'!$N$1:$N$876="No Renovación Segundo Periodo",'Registro egresos II nivel'!$J$1:$J$876,0))))</f>
        <v>1</v>
      </c>
      <c r="L165" s="95">
        <f t="shared" si="0"/>
        <v>8</v>
      </c>
      <c r="M165" s="95">
        <f t="shared" ref="M165:Q165" si="177">M164+G165</f>
        <v>216</v>
      </c>
      <c r="N165" s="95">
        <f t="shared" si="177"/>
        <v>86</v>
      </c>
      <c r="O165" s="95">
        <f t="shared" si="177"/>
        <v>11</v>
      </c>
      <c r="P165" s="95">
        <f t="shared" si="177"/>
        <v>88</v>
      </c>
      <c r="Q165" s="95">
        <f t="shared" si="177"/>
        <v>8</v>
      </c>
      <c r="R165" s="314">
        <f t="shared" si="2"/>
        <v>409</v>
      </c>
    </row>
    <row r="166" spans="1:18">
      <c r="A166" s="34" t="s">
        <v>4670</v>
      </c>
      <c r="B166" s="34" t="s">
        <v>650</v>
      </c>
      <c r="C166" s="34">
        <v>2023</v>
      </c>
      <c r="D166" s="34">
        <v>2</v>
      </c>
      <c r="F166" s="34">
        <v>61</v>
      </c>
      <c r="G166" s="34">
        <f t="array" ref="G166">SUM(IF('Registro egresos II nivel'!$R$1:$R$876=2,IF('Registro egresos II nivel'!$T$1:$T$876=$F166,IF('Registro egresos II nivel'!$N$1:$N$876="Renuncia No Voluntaria",'Registro egresos II nivel'!$J$1:$J$876,0))))</f>
        <v>0</v>
      </c>
      <c r="H166" s="34">
        <f t="array" ref="H166">SUM(IF('Registro egresos II nivel'!$R$1:$R$876=2,IF('Registro egresos II nivel'!$T$1:$T$876=$F166,IF('Registro egresos II nivel'!$N$1:$N$876="Renuncia Voluntaria",'Registro egresos II nivel'!$J$1:$J$876,0))))</f>
        <v>0</v>
      </c>
      <c r="I166" s="34">
        <f t="array" ref="I166">SUM(IF('Registro egresos II nivel'!$R$1:$R$876=2,IF('Registro egresos II nivel'!$T$1:$T$876=$F166,IF('Registro egresos II nivel'!$N$1:$N$876="Término Tercer Periodo",'Registro egresos II nivel'!$J$1:$J$876,0))))</f>
        <v>0</v>
      </c>
      <c r="J166" s="34">
        <f t="array" ref="J166">SUM(IF('Registro egresos II nivel'!$R$1:$R$876=2,IF('Registro egresos II nivel'!$T$1:$T$876=$F166,IF('Registro egresos II nivel'!$N$1:$N$876="No Renovación Primer Periodo",'Registro egresos II nivel'!$J$1:$J$876,0))))</f>
        <v>1</v>
      </c>
      <c r="K166" s="34">
        <f t="array" ref="K166">SUM(IF('Registro egresos II nivel'!$R$1:$R$876=2,IF('Registro egresos II nivel'!$T$1:$T$876=$F166,IF('Registro egresos II nivel'!$N$1:$N$876="No Renovación Segundo Periodo",'Registro egresos II nivel'!$J$1:$J$876,0))))</f>
        <v>0</v>
      </c>
      <c r="L166" s="95">
        <f t="shared" si="0"/>
        <v>1</v>
      </c>
      <c r="M166" s="95">
        <f t="shared" ref="M166:Q166" si="178">M165+G166</f>
        <v>216</v>
      </c>
      <c r="N166" s="95">
        <f t="shared" si="178"/>
        <v>86</v>
      </c>
      <c r="O166" s="95">
        <f t="shared" si="178"/>
        <v>11</v>
      </c>
      <c r="P166" s="95">
        <f t="shared" si="178"/>
        <v>89</v>
      </c>
      <c r="Q166" s="95">
        <f t="shared" si="178"/>
        <v>8</v>
      </c>
      <c r="R166" s="314">
        <f t="shared" si="2"/>
        <v>410</v>
      </c>
    </row>
    <row r="167" spans="1:18">
      <c r="A167" s="34" t="s">
        <v>4670</v>
      </c>
      <c r="B167" s="34" t="s">
        <v>650</v>
      </c>
      <c r="C167" s="34">
        <v>2023</v>
      </c>
      <c r="D167" s="34">
        <v>2</v>
      </c>
      <c r="F167" s="34">
        <v>62</v>
      </c>
      <c r="G167" s="34">
        <f t="array" ref="G167">SUM(IF('Registro egresos II nivel'!$R$1:$R$876=2,IF('Registro egresos II nivel'!$T$1:$T$876=$F167,IF('Registro egresos II nivel'!$N$1:$N$876="Renuncia No Voluntaria",'Registro egresos II nivel'!$J$1:$J$876,0))))</f>
        <v>1</v>
      </c>
      <c r="H167" s="34">
        <f t="array" ref="H167">SUM(IF('Registro egresos II nivel'!$R$1:$R$876=2,IF('Registro egresos II nivel'!$T$1:$T$876=$F167,IF('Registro egresos II nivel'!$N$1:$N$876="Renuncia Voluntaria",'Registro egresos II nivel'!$J$1:$J$876,0))))</f>
        <v>2</v>
      </c>
      <c r="I167" s="34">
        <f t="array" ref="I167">SUM(IF('Registro egresos II nivel'!$R$1:$R$876=2,IF('Registro egresos II nivel'!$T$1:$T$876=$F167,IF('Registro egresos II nivel'!$N$1:$N$876="Término Tercer Periodo",'Registro egresos II nivel'!$J$1:$J$876,0))))</f>
        <v>0</v>
      </c>
      <c r="J167" s="34">
        <f t="array" ref="J167">SUM(IF('Registro egresos II nivel'!$R$1:$R$876=2,IF('Registro egresos II nivel'!$T$1:$T$876=$F167,IF('Registro egresos II nivel'!$N$1:$N$876="No Renovación Primer Periodo",'Registro egresos II nivel'!$J$1:$J$876,0))))</f>
        <v>0</v>
      </c>
      <c r="K167" s="34">
        <f t="array" ref="K167">SUM(IF('Registro egresos II nivel'!$R$1:$R$876=2,IF('Registro egresos II nivel'!$T$1:$T$876=$F167,IF('Registro egresos II nivel'!$N$1:$N$876="No Renovación Segundo Periodo",'Registro egresos II nivel'!$J$1:$J$876,0))))</f>
        <v>0</v>
      </c>
      <c r="L167" s="95">
        <f t="shared" si="0"/>
        <v>3</v>
      </c>
      <c r="M167" s="95">
        <f t="shared" ref="M167:Q167" si="179">M166+G167</f>
        <v>217</v>
      </c>
      <c r="N167" s="95">
        <f t="shared" si="179"/>
        <v>88</v>
      </c>
      <c r="O167" s="95">
        <f t="shared" si="179"/>
        <v>11</v>
      </c>
      <c r="P167" s="95">
        <f t="shared" si="179"/>
        <v>89</v>
      </c>
      <c r="Q167" s="95">
        <f t="shared" si="179"/>
        <v>8</v>
      </c>
      <c r="R167" s="314">
        <f t="shared" si="2"/>
        <v>413</v>
      </c>
    </row>
    <row r="168" spans="1:18">
      <c r="A168" s="34" t="s">
        <v>4670</v>
      </c>
      <c r="B168" s="34" t="s">
        <v>650</v>
      </c>
      <c r="C168" s="34">
        <v>2023</v>
      </c>
      <c r="D168" s="34">
        <v>2</v>
      </c>
      <c r="F168" s="34">
        <v>63</v>
      </c>
      <c r="G168" s="34">
        <f t="array" ref="G168">SUM(IF('Registro egresos II nivel'!$R$1:$R$876=2,IF('Registro egresos II nivel'!$T$1:$T$876=$F168,IF('Registro egresos II nivel'!$N$1:$N$876="Renuncia No Voluntaria",'Registro egresos II nivel'!$J$1:$J$876,0))))</f>
        <v>0</v>
      </c>
      <c r="H168" s="34">
        <f t="array" ref="H168">SUM(IF('Registro egresos II nivel'!$R$1:$R$876=2,IF('Registro egresos II nivel'!$T$1:$T$876=$F168,IF('Registro egresos II nivel'!$N$1:$N$876="Renuncia Voluntaria",'Registro egresos II nivel'!$J$1:$J$876,0))))</f>
        <v>0</v>
      </c>
      <c r="I168" s="34">
        <f t="array" ref="I168">SUM(IF('Registro egresos II nivel'!$R$1:$R$876=2,IF('Registro egresos II nivel'!$T$1:$T$876=$F168,IF('Registro egresos II nivel'!$N$1:$N$876="Término Tercer Periodo",'Registro egresos II nivel'!$J$1:$J$876,0))))</f>
        <v>0</v>
      </c>
      <c r="J168" s="34">
        <f t="array" ref="J168">SUM(IF('Registro egresos II nivel'!$R$1:$R$876=2,IF('Registro egresos II nivel'!$T$1:$T$876=$F168,IF('Registro egresos II nivel'!$N$1:$N$876="No Renovación Primer Periodo",'Registro egresos II nivel'!$J$1:$J$876,0))))</f>
        <v>0</v>
      </c>
      <c r="K168" s="34">
        <f t="array" ref="K168">SUM(IF('Registro egresos II nivel'!$R$1:$R$876=2,IF('Registro egresos II nivel'!$T$1:$T$876=$F168,IF('Registro egresos II nivel'!$N$1:$N$876="No Renovación Segundo Periodo",'Registro egresos II nivel'!$J$1:$J$876,0))))</f>
        <v>0</v>
      </c>
      <c r="L168" s="95">
        <f t="shared" si="0"/>
        <v>0</v>
      </c>
      <c r="M168" s="95">
        <f t="shared" ref="M168:Q168" si="180">M167+G168</f>
        <v>217</v>
      </c>
      <c r="N168" s="95">
        <f t="shared" si="180"/>
        <v>88</v>
      </c>
      <c r="O168" s="95">
        <f t="shared" si="180"/>
        <v>11</v>
      </c>
      <c r="P168" s="95">
        <f t="shared" si="180"/>
        <v>89</v>
      </c>
      <c r="Q168" s="95">
        <f t="shared" si="180"/>
        <v>8</v>
      </c>
      <c r="R168" s="314">
        <f t="shared" si="2"/>
        <v>413</v>
      </c>
    </row>
    <row r="169" spans="1:18">
      <c r="A169" s="34" t="s">
        <v>4670</v>
      </c>
      <c r="B169" s="34" t="s">
        <v>650</v>
      </c>
      <c r="C169" s="34">
        <v>2023</v>
      </c>
      <c r="D169" s="34">
        <v>2</v>
      </c>
      <c r="F169" s="34">
        <v>64</v>
      </c>
      <c r="G169" s="34">
        <f t="array" ref="G169">SUM(IF('Registro egresos II nivel'!$R$1:$R$876=2,IF('Registro egresos II nivel'!$T$1:$T$876=$F169,IF('Registro egresos II nivel'!$N$1:$N$876="Renuncia No Voluntaria",'Registro egresos II nivel'!$J$1:$J$876,0))))</f>
        <v>1</v>
      </c>
      <c r="H169" s="34">
        <f t="array" ref="H169">SUM(IF('Registro egresos II nivel'!$R$1:$R$876=2,IF('Registro egresos II nivel'!$T$1:$T$876=$F169,IF('Registro egresos II nivel'!$N$1:$N$876="Renuncia Voluntaria",'Registro egresos II nivel'!$J$1:$J$876,0))))</f>
        <v>0</v>
      </c>
      <c r="I169" s="34">
        <f t="array" ref="I169">SUM(IF('Registro egresos II nivel'!$R$1:$R$876=2,IF('Registro egresos II nivel'!$T$1:$T$876=$F169,IF('Registro egresos II nivel'!$N$1:$N$876="Término Tercer Periodo",'Registro egresos II nivel'!$J$1:$J$876,0))))</f>
        <v>0</v>
      </c>
      <c r="J169" s="34">
        <f t="array" ref="J169">SUM(IF('Registro egresos II nivel'!$R$1:$R$876=2,IF('Registro egresos II nivel'!$T$1:$T$876=$F169,IF('Registro egresos II nivel'!$N$1:$N$876="No Renovación Primer Periodo",'Registro egresos II nivel'!$J$1:$J$876,0))))</f>
        <v>2</v>
      </c>
      <c r="K169" s="34">
        <f t="array" ref="K169">SUM(IF('Registro egresos II nivel'!$R$1:$R$876=2,IF('Registro egresos II nivel'!$T$1:$T$876=$F169,IF('Registro egresos II nivel'!$N$1:$N$876="No Renovación Segundo Periodo",'Registro egresos II nivel'!$J$1:$J$876,0))))</f>
        <v>0</v>
      </c>
      <c r="L169" s="95">
        <f t="shared" si="0"/>
        <v>3</v>
      </c>
      <c r="M169" s="95">
        <f t="shared" ref="M169:Q169" si="181">M168+G169</f>
        <v>218</v>
      </c>
      <c r="N169" s="95">
        <f t="shared" si="181"/>
        <v>88</v>
      </c>
      <c r="O169" s="95">
        <f t="shared" si="181"/>
        <v>11</v>
      </c>
      <c r="P169" s="95">
        <f t="shared" si="181"/>
        <v>91</v>
      </c>
      <c r="Q169" s="95">
        <f t="shared" si="181"/>
        <v>8</v>
      </c>
      <c r="R169" s="314">
        <f t="shared" si="2"/>
        <v>416</v>
      </c>
    </row>
    <row r="170" spans="1:18">
      <c r="A170" s="34" t="s">
        <v>4670</v>
      </c>
      <c r="B170" s="34" t="s">
        <v>650</v>
      </c>
      <c r="C170" s="34">
        <v>2023</v>
      </c>
      <c r="D170" s="34">
        <v>2</v>
      </c>
      <c r="F170" s="34">
        <v>65</v>
      </c>
      <c r="G170" s="34">
        <f t="array" ref="G170">SUM(IF('Registro egresos II nivel'!$R$1:$R$876=2,IF('Registro egresos II nivel'!$T$1:$T$876=$F170,IF('Registro egresos II nivel'!$N$1:$N$876="Renuncia No Voluntaria",'Registro egresos II nivel'!$J$1:$J$876,0))))</f>
        <v>2</v>
      </c>
      <c r="H170" s="34">
        <f t="array" ref="H170">SUM(IF('Registro egresos II nivel'!$R$1:$R$876=2,IF('Registro egresos II nivel'!$T$1:$T$876=$F170,IF('Registro egresos II nivel'!$N$1:$N$876="Renuncia Voluntaria",'Registro egresos II nivel'!$J$1:$J$876,0))))</f>
        <v>2</v>
      </c>
      <c r="I170" s="34">
        <f t="array" ref="I170">SUM(IF('Registro egresos II nivel'!$R$1:$R$876=2,IF('Registro egresos II nivel'!$T$1:$T$876=$F170,IF('Registro egresos II nivel'!$N$1:$N$876="Término Tercer Periodo",'Registro egresos II nivel'!$J$1:$J$876,0))))</f>
        <v>0</v>
      </c>
      <c r="J170" s="34">
        <f t="array" ref="J170">SUM(IF('Registro egresos II nivel'!$R$1:$R$876=2,IF('Registro egresos II nivel'!$T$1:$T$876=$F170,IF('Registro egresos II nivel'!$N$1:$N$876="No Renovación Primer Periodo",'Registro egresos II nivel'!$J$1:$J$876,0))))</f>
        <v>0</v>
      </c>
      <c r="K170" s="34">
        <f t="array" ref="K170">SUM(IF('Registro egresos II nivel'!$R$1:$R$876=2,IF('Registro egresos II nivel'!$T$1:$T$876=$F170,IF('Registro egresos II nivel'!$N$1:$N$876="No Renovación Segundo Periodo",'Registro egresos II nivel'!$J$1:$J$876,0))))</f>
        <v>1</v>
      </c>
      <c r="L170" s="95">
        <f t="shared" si="0"/>
        <v>5</v>
      </c>
      <c r="M170" s="95">
        <f t="shared" ref="M170:Q170" si="182">M169+G170</f>
        <v>220</v>
      </c>
      <c r="N170" s="95">
        <f t="shared" si="182"/>
        <v>90</v>
      </c>
      <c r="O170" s="95">
        <f t="shared" si="182"/>
        <v>11</v>
      </c>
      <c r="P170" s="95">
        <f t="shared" si="182"/>
        <v>91</v>
      </c>
      <c r="Q170" s="95">
        <f t="shared" si="182"/>
        <v>9</v>
      </c>
      <c r="R170" s="314">
        <f t="shared" si="2"/>
        <v>421</v>
      </c>
    </row>
    <row r="171" spans="1:18">
      <c r="A171" s="34" t="s">
        <v>4670</v>
      </c>
      <c r="B171" s="34" t="s">
        <v>650</v>
      </c>
      <c r="C171" s="34">
        <v>2023</v>
      </c>
      <c r="D171" s="34">
        <v>2</v>
      </c>
      <c r="F171" s="34">
        <v>66</v>
      </c>
      <c r="G171" s="34">
        <f t="array" ref="G171">SUM(IF('Registro egresos II nivel'!$R$1:$R$876=2,IF('Registro egresos II nivel'!$T$1:$T$876=$F171,IF('Registro egresos II nivel'!$N$1:$N$876="Renuncia No Voluntaria",'Registro egresos II nivel'!$J$1:$J$876,0))))</f>
        <v>1</v>
      </c>
      <c r="H171" s="34">
        <f t="array" ref="H171">SUM(IF('Registro egresos II nivel'!$R$1:$R$876=2,IF('Registro egresos II nivel'!$T$1:$T$876=$F171,IF('Registro egresos II nivel'!$N$1:$N$876="Renuncia Voluntaria",'Registro egresos II nivel'!$J$1:$J$876,0))))</f>
        <v>0</v>
      </c>
      <c r="I171" s="34">
        <f t="array" ref="I171">SUM(IF('Registro egresos II nivel'!$R$1:$R$876=2,IF('Registro egresos II nivel'!$T$1:$T$876=$F171,IF('Registro egresos II nivel'!$N$1:$N$876="Término Tercer Periodo",'Registro egresos II nivel'!$J$1:$J$876,0))))</f>
        <v>0</v>
      </c>
      <c r="J171" s="34">
        <f t="array" ref="J171">SUM(IF('Registro egresos II nivel'!$R$1:$R$876=2,IF('Registro egresos II nivel'!$T$1:$T$876=$F171,IF('Registro egresos II nivel'!$N$1:$N$876="No Renovación Primer Periodo",'Registro egresos II nivel'!$J$1:$J$876,0))))</f>
        <v>0</v>
      </c>
      <c r="K171" s="34">
        <f t="array" ref="K171">SUM(IF('Registro egresos II nivel'!$R$1:$R$876=2,IF('Registro egresos II nivel'!$T$1:$T$876=$F171,IF('Registro egresos II nivel'!$N$1:$N$876="No Renovación Segundo Periodo",'Registro egresos II nivel'!$J$1:$J$876,0))))</f>
        <v>0</v>
      </c>
      <c r="L171" s="95">
        <f t="shared" si="0"/>
        <v>1</v>
      </c>
      <c r="M171" s="95">
        <f t="shared" ref="M171:Q171" si="183">M170+G171</f>
        <v>221</v>
      </c>
      <c r="N171" s="95">
        <f t="shared" si="183"/>
        <v>90</v>
      </c>
      <c r="O171" s="95">
        <f t="shared" si="183"/>
        <v>11</v>
      </c>
      <c r="P171" s="95">
        <f t="shared" si="183"/>
        <v>91</v>
      </c>
      <c r="Q171" s="95">
        <f t="shared" si="183"/>
        <v>9</v>
      </c>
      <c r="R171" s="314">
        <f t="shared" si="2"/>
        <v>422</v>
      </c>
    </row>
    <row r="172" spans="1:18">
      <c r="A172" s="34" t="s">
        <v>4670</v>
      </c>
      <c r="B172" s="34" t="s">
        <v>650</v>
      </c>
      <c r="C172" s="34">
        <v>2023</v>
      </c>
      <c r="D172" s="34">
        <v>2</v>
      </c>
      <c r="F172" s="34">
        <v>67</v>
      </c>
      <c r="G172" s="34">
        <f t="array" ref="G172">SUM(IF('Registro egresos II nivel'!$R$1:$R$876=2,IF('Registro egresos II nivel'!$T$1:$T$876=$F172,IF('Registro egresos II nivel'!$N$1:$N$876="Renuncia No Voluntaria",'Registro egresos II nivel'!$J$1:$J$876,0))))</f>
        <v>0</v>
      </c>
      <c r="H172" s="34">
        <f t="array" ref="H172">SUM(IF('Registro egresos II nivel'!$R$1:$R$876=2,IF('Registro egresos II nivel'!$T$1:$T$876=$F172,IF('Registro egresos II nivel'!$N$1:$N$876="Renuncia Voluntaria",'Registro egresos II nivel'!$J$1:$J$876,0))))</f>
        <v>0</v>
      </c>
      <c r="I172" s="34">
        <f t="array" ref="I172">SUM(IF('Registro egresos II nivel'!$R$1:$R$876=2,IF('Registro egresos II nivel'!$T$1:$T$876=$F172,IF('Registro egresos II nivel'!$N$1:$N$876="Término Tercer Periodo",'Registro egresos II nivel'!$J$1:$J$876,0))))</f>
        <v>0</v>
      </c>
      <c r="J172" s="34">
        <f t="array" ref="J172">SUM(IF('Registro egresos II nivel'!$R$1:$R$876=2,IF('Registro egresos II nivel'!$T$1:$T$876=$F172,IF('Registro egresos II nivel'!$N$1:$N$876="No Renovación Primer Periodo",'Registro egresos II nivel'!$J$1:$J$876,0))))</f>
        <v>0</v>
      </c>
      <c r="K172" s="34">
        <f t="array" ref="K172">SUM(IF('Registro egresos II nivel'!$R$1:$R$876=2,IF('Registro egresos II nivel'!$T$1:$T$876=$F172,IF('Registro egresos II nivel'!$N$1:$N$876="No Renovación Segundo Periodo",'Registro egresos II nivel'!$J$1:$J$876,0))))</f>
        <v>1</v>
      </c>
      <c r="L172" s="95">
        <f t="shared" si="0"/>
        <v>1</v>
      </c>
      <c r="M172" s="95">
        <f t="shared" ref="M172:Q172" si="184">M171+G172</f>
        <v>221</v>
      </c>
      <c r="N172" s="95">
        <f t="shared" si="184"/>
        <v>90</v>
      </c>
      <c r="O172" s="95">
        <f t="shared" si="184"/>
        <v>11</v>
      </c>
      <c r="P172" s="95">
        <f t="shared" si="184"/>
        <v>91</v>
      </c>
      <c r="Q172" s="95">
        <f t="shared" si="184"/>
        <v>10</v>
      </c>
      <c r="R172" s="314">
        <f t="shared" si="2"/>
        <v>423</v>
      </c>
    </row>
    <row r="173" spans="1:18">
      <c r="A173" s="34" t="s">
        <v>4670</v>
      </c>
      <c r="B173" s="34" t="s">
        <v>650</v>
      </c>
      <c r="C173" s="34">
        <v>2023</v>
      </c>
      <c r="D173" s="34">
        <v>2</v>
      </c>
      <c r="F173" s="34">
        <v>68</v>
      </c>
      <c r="G173" s="34">
        <f t="array" ref="G173">SUM(IF('Registro egresos II nivel'!$R$1:$R$876=2,IF('Registro egresos II nivel'!$T$1:$T$876=$F173,IF('Registro egresos II nivel'!$N$1:$N$876="Renuncia No Voluntaria",'Registro egresos II nivel'!$J$1:$J$876,0))))</f>
        <v>3</v>
      </c>
      <c r="H173" s="34">
        <f t="array" ref="H173">SUM(IF('Registro egresos II nivel'!$R$1:$R$876=2,IF('Registro egresos II nivel'!$T$1:$T$876=$F173,IF('Registro egresos II nivel'!$N$1:$N$876="Renuncia Voluntaria",'Registro egresos II nivel'!$J$1:$J$876,0))))</f>
        <v>0</v>
      </c>
      <c r="I173" s="34">
        <f t="array" ref="I173">SUM(IF('Registro egresos II nivel'!$R$1:$R$876=2,IF('Registro egresos II nivel'!$T$1:$T$876=$F173,IF('Registro egresos II nivel'!$N$1:$N$876="Término Tercer Periodo",'Registro egresos II nivel'!$J$1:$J$876,0))))</f>
        <v>0</v>
      </c>
      <c r="J173" s="34">
        <f t="array" ref="J173">SUM(IF('Registro egresos II nivel'!$R$1:$R$876=2,IF('Registro egresos II nivel'!$T$1:$T$876=$F173,IF('Registro egresos II nivel'!$N$1:$N$876="No Renovación Primer Periodo",'Registro egresos II nivel'!$J$1:$J$876,0))))</f>
        <v>1</v>
      </c>
      <c r="K173" s="34">
        <f t="array" ref="K173">SUM(IF('Registro egresos II nivel'!$R$1:$R$876=2,IF('Registro egresos II nivel'!$T$1:$T$876=$F173,IF('Registro egresos II nivel'!$N$1:$N$876="No Renovación Segundo Periodo",'Registro egresos II nivel'!$J$1:$J$876,0))))</f>
        <v>0</v>
      </c>
      <c r="L173" s="95">
        <f t="shared" si="0"/>
        <v>4</v>
      </c>
      <c r="M173" s="95">
        <f t="shared" ref="M173:Q173" si="185">M172+G173</f>
        <v>224</v>
      </c>
      <c r="N173" s="95">
        <f t="shared" si="185"/>
        <v>90</v>
      </c>
      <c r="O173" s="95">
        <f t="shared" si="185"/>
        <v>11</v>
      </c>
      <c r="P173" s="95">
        <f t="shared" si="185"/>
        <v>92</v>
      </c>
      <c r="Q173" s="95">
        <f t="shared" si="185"/>
        <v>10</v>
      </c>
      <c r="R173" s="314">
        <f t="shared" si="2"/>
        <v>427</v>
      </c>
    </row>
    <row r="174" spans="1:18">
      <c r="A174" s="34" t="s">
        <v>4670</v>
      </c>
      <c r="B174" s="34" t="s">
        <v>650</v>
      </c>
      <c r="C174" s="34">
        <v>2023</v>
      </c>
      <c r="D174" s="34">
        <v>2</v>
      </c>
      <c r="F174" s="34">
        <v>69</v>
      </c>
      <c r="G174" s="34">
        <f t="array" ref="G174">SUM(IF('Registro egresos II nivel'!$R$1:$R$876=2,IF('Registro egresos II nivel'!$T$1:$T$876=$F174,IF('Registro egresos II nivel'!$N$1:$N$876="Renuncia No Voluntaria",'Registro egresos II nivel'!$J$1:$J$876,0))))</f>
        <v>1</v>
      </c>
      <c r="H174" s="34">
        <f t="array" ref="H174">SUM(IF('Registro egresos II nivel'!$R$1:$R$876=2,IF('Registro egresos II nivel'!$T$1:$T$876=$F174,IF('Registro egresos II nivel'!$N$1:$N$876="Renuncia Voluntaria",'Registro egresos II nivel'!$J$1:$J$876,0))))</f>
        <v>0</v>
      </c>
      <c r="I174" s="34">
        <f t="array" ref="I174">SUM(IF('Registro egresos II nivel'!$R$1:$R$876=2,IF('Registro egresos II nivel'!$T$1:$T$876=$F174,IF('Registro egresos II nivel'!$N$1:$N$876="Término Tercer Periodo",'Registro egresos II nivel'!$J$1:$J$876,0))))</f>
        <v>0</v>
      </c>
      <c r="J174" s="34">
        <f t="array" ref="J174">SUM(IF('Registro egresos II nivel'!$R$1:$R$876=2,IF('Registro egresos II nivel'!$T$1:$T$876=$F174,IF('Registro egresos II nivel'!$N$1:$N$876="No Renovación Primer Periodo",'Registro egresos II nivel'!$J$1:$J$876,0))))</f>
        <v>0</v>
      </c>
      <c r="K174" s="34">
        <f t="array" ref="K174">SUM(IF('Registro egresos II nivel'!$R$1:$R$876=2,IF('Registro egresos II nivel'!$T$1:$T$876=$F174,IF('Registro egresos II nivel'!$N$1:$N$876="No Renovación Segundo Periodo",'Registro egresos II nivel'!$J$1:$J$876,0))))</f>
        <v>1</v>
      </c>
      <c r="L174" s="95">
        <f t="shared" si="0"/>
        <v>2</v>
      </c>
      <c r="M174" s="95">
        <f t="shared" ref="M174:Q174" si="186">M173+G174</f>
        <v>225</v>
      </c>
      <c r="N174" s="95">
        <f t="shared" si="186"/>
        <v>90</v>
      </c>
      <c r="O174" s="95">
        <f t="shared" si="186"/>
        <v>11</v>
      </c>
      <c r="P174" s="95">
        <f t="shared" si="186"/>
        <v>92</v>
      </c>
      <c r="Q174" s="95">
        <f t="shared" si="186"/>
        <v>11</v>
      </c>
      <c r="R174" s="314">
        <f t="shared" si="2"/>
        <v>429</v>
      </c>
    </row>
    <row r="175" spans="1:18">
      <c r="A175" s="34" t="s">
        <v>4670</v>
      </c>
      <c r="B175" s="34" t="s">
        <v>650</v>
      </c>
      <c r="C175" s="34">
        <v>2023</v>
      </c>
      <c r="D175" s="34">
        <v>2</v>
      </c>
      <c r="F175" s="34">
        <v>70</v>
      </c>
      <c r="G175" s="34">
        <f t="array" ref="G175">SUM(IF('Registro egresos II nivel'!$R$1:$R$876=2,IF('Registro egresos II nivel'!$T$1:$T$876=$F175,IF('Registro egresos II nivel'!$N$1:$N$876="Renuncia No Voluntaria",'Registro egresos II nivel'!$J$1:$J$876,0))))</f>
        <v>0</v>
      </c>
      <c r="H175" s="34">
        <f t="array" ref="H175">SUM(IF('Registro egresos II nivel'!$R$1:$R$876=2,IF('Registro egresos II nivel'!$T$1:$T$876=$F175,IF('Registro egresos II nivel'!$N$1:$N$876="Renuncia Voluntaria",'Registro egresos II nivel'!$J$1:$J$876,0))))</f>
        <v>0</v>
      </c>
      <c r="I175" s="34">
        <f t="array" ref="I175">SUM(IF('Registro egresos II nivel'!$R$1:$R$876=2,IF('Registro egresos II nivel'!$T$1:$T$876=$F175,IF('Registro egresos II nivel'!$N$1:$N$876="Término Tercer Periodo",'Registro egresos II nivel'!$J$1:$J$876,0))))</f>
        <v>0</v>
      </c>
      <c r="J175" s="34">
        <f t="array" ref="J175">SUM(IF('Registro egresos II nivel'!$R$1:$R$876=2,IF('Registro egresos II nivel'!$T$1:$T$876=$F175,IF('Registro egresos II nivel'!$N$1:$N$876="No Renovación Primer Periodo",'Registro egresos II nivel'!$J$1:$J$876,0))))</f>
        <v>1</v>
      </c>
      <c r="K175" s="34">
        <f t="array" ref="K175">SUM(IF('Registro egresos II nivel'!$R$1:$R$876=2,IF('Registro egresos II nivel'!$T$1:$T$876=$F175,IF('Registro egresos II nivel'!$N$1:$N$876="No Renovación Segundo Periodo",'Registro egresos II nivel'!$J$1:$J$876,0))))</f>
        <v>0</v>
      </c>
      <c r="L175" s="95">
        <f t="shared" si="0"/>
        <v>1</v>
      </c>
      <c r="M175" s="95">
        <f t="shared" ref="M175:Q175" si="187">M174+G175</f>
        <v>225</v>
      </c>
      <c r="N175" s="95">
        <f t="shared" si="187"/>
        <v>90</v>
      </c>
      <c r="O175" s="95">
        <f t="shared" si="187"/>
        <v>11</v>
      </c>
      <c r="P175" s="95">
        <f t="shared" si="187"/>
        <v>93</v>
      </c>
      <c r="Q175" s="95">
        <f t="shared" si="187"/>
        <v>11</v>
      </c>
      <c r="R175" s="314">
        <f t="shared" si="2"/>
        <v>430</v>
      </c>
    </row>
    <row r="176" spans="1:18">
      <c r="A176" s="34" t="s">
        <v>4670</v>
      </c>
      <c r="B176" s="34" t="s">
        <v>650</v>
      </c>
      <c r="C176" s="34">
        <v>2023</v>
      </c>
      <c r="D176" s="34">
        <v>2</v>
      </c>
      <c r="F176" s="34">
        <v>71</v>
      </c>
      <c r="G176" s="34">
        <f t="array" ref="G176">SUM(IF('Registro egresos II nivel'!$R$1:$R$876=2,IF('Registro egresos II nivel'!$T$1:$T$876=$F176,IF('Registro egresos II nivel'!$N$1:$N$876="Renuncia No Voluntaria",'Registro egresos II nivel'!$J$1:$J$876,0))))</f>
        <v>4</v>
      </c>
      <c r="H176" s="34">
        <f t="array" ref="H176">SUM(IF('Registro egresos II nivel'!$R$1:$R$876=2,IF('Registro egresos II nivel'!$T$1:$T$876=$F176,IF('Registro egresos II nivel'!$N$1:$N$876="Renuncia Voluntaria",'Registro egresos II nivel'!$J$1:$J$876,0))))</f>
        <v>0</v>
      </c>
      <c r="I176" s="34">
        <f t="array" ref="I176">SUM(IF('Registro egresos II nivel'!$R$1:$R$876=2,IF('Registro egresos II nivel'!$T$1:$T$876=$F176,IF('Registro egresos II nivel'!$N$1:$N$876="Término Tercer Periodo",'Registro egresos II nivel'!$J$1:$J$876,0))))</f>
        <v>0</v>
      </c>
      <c r="J176" s="34">
        <f t="array" ref="J176">SUM(IF('Registro egresos II nivel'!$R$1:$R$876=2,IF('Registro egresos II nivel'!$T$1:$T$876=$F176,IF('Registro egresos II nivel'!$N$1:$N$876="No Renovación Primer Periodo",'Registro egresos II nivel'!$J$1:$J$876,0))))</f>
        <v>0</v>
      </c>
      <c r="K176" s="34">
        <f t="array" ref="K176">SUM(IF('Registro egresos II nivel'!$R$1:$R$876=2,IF('Registro egresos II nivel'!$T$1:$T$876=$F176,IF('Registro egresos II nivel'!$N$1:$N$876="No Renovación Segundo Periodo",'Registro egresos II nivel'!$J$1:$J$876,0))))</f>
        <v>0</v>
      </c>
      <c r="L176" s="95">
        <f t="shared" si="0"/>
        <v>4</v>
      </c>
      <c r="M176" s="95">
        <f t="shared" ref="M176:Q176" si="188">M175+G176</f>
        <v>229</v>
      </c>
      <c r="N176" s="95">
        <f t="shared" si="188"/>
        <v>90</v>
      </c>
      <c r="O176" s="95">
        <f t="shared" si="188"/>
        <v>11</v>
      </c>
      <c r="P176" s="95">
        <f t="shared" si="188"/>
        <v>93</v>
      </c>
      <c r="Q176" s="95">
        <f t="shared" si="188"/>
        <v>11</v>
      </c>
      <c r="R176" s="314">
        <f t="shared" si="2"/>
        <v>434</v>
      </c>
    </row>
    <row r="177" spans="1:18">
      <c r="A177" s="34" t="s">
        <v>4670</v>
      </c>
      <c r="B177" s="34" t="s">
        <v>650</v>
      </c>
      <c r="C177" s="34">
        <v>2023</v>
      </c>
      <c r="D177" s="34">
        <v>2</v>
      </c>
      <c r="F177" s="34">
        <v>72</v>
      </c>
      <c r="G177" s="34">
        <f t="array" ref="G177">SUM(IF('Registro egresos II nivel'!$R$1:$R$876=2,IF('Registro egresos II nivel'!$T$1:$T$876=$F177,IF('Registro egresos II nivel'!$N$1:$N$876="Renuncia No Voluntaria",'Registro egresos II nivel'!$J$1:$J$876,0))))</f>
        <v>1</v>
      </c>
      <c r="H177" s="34">
        <f t="array" ref="H177">SUM(IF('Registro egresos II nivel'!$R$1:$R$876=2,IF('Registro egresos II nivel'!$T$1:$T$876=$F177,IF('Registro egresos II nivel'!$N$1:$N$876="Renuncia Voluntaria",'Registro egresos II nivel'!$J$1:$J$876,0))))</f>
        <v>0</v>
      </c>
      <c r="I177" s="34">
        <f t="array" ref="I177">SUM(IF('Registro egresos II nivel'!$R$1:$R$876=2,IF('Registro egresos II nivel'!$T$1:$T$876=$F177,IF('Registro egresos II nivel'!$N$1:$N$876="Término Tercer Periodo",'Registro egresos II nivel'!$J$1:$J$876,0))))</f>
        <v>0</v>
      </c>
      <c r="J177" s="34">
        <f t="array" ref="J177">SUM(IF('Registro egresos II nivel'!$R$1:$R$876=2,IF('Registro egresos II nivel'!$T$1:$T$876=$F177,IF('Registro egresos II nivel'!$N$1:$N$876="No Renovación Primer Periodo",'Registro egresos II nivel'!$J$1:$J$876,0))))</f>
        <v>0</v>
      </c>
      <c r="K177" s="34">
        <f t="array" ref="K177">SUM(IF('Registro egresos II nivel'!$R$1:$R$876=2,IF('Registro egresos II nivel'!$T$1:$T$876=$F177,IF('Registro egresos II nivel'!$N$1:$N$876="No Renovación Segundo Periodo",'Registro egresos II nivel'!$J$1:$J$876,0))))</f>
        <v>0</v>
      </c>
      <c r="L177" s="95">
        <f t="shared" si="0"/>
        <v>1</v>
      </c>
      <c r="M177" s="95">
        <f t="shared" ref="M177:Q177" si="189">M176+G177</f>
        <v>230</v>
      </c>
      <c r="N177" s="95">
        <f t="shared" si="189"/>
        <v>90</v>
      </c>
      <c r="O177" s="95">
        <f t="shared" si="189"/>
        <v>11</v>
      </c>
      <c r="P177" s="95">
        <f t="shared" si="189"/>
        <v>93</v>
      </c>
      <c r="Q177" s="95">
        <f t="shared" si="189"/>
        <v>11</v>
      </c>
      <c r="R177" s="314">
        <f t="shared" si="2"/>
        <v>435</v>
      </c>
    </row>
    <row r="178" spans="1:18">
      <c r="A178" s="34" t="s">
        <v>4670</v>
      </c>
      <c r="B178" s="34" t="s">
        <v>650</v>
      </c>
      <c r="C178" s="34">
        <v>2023</v>
      </c>
      <c r="D178" s="34">
        <v>2</v>
      </c>
      <c r="F178" s="34">
        <v>73</v>
      </c>
      <c r="G178" s="34">
        <f t="array" ref="G178">SUM(IF('Registro egresos II nivel'!$R$1:$R$876=2,IF('Registro egresos II nivel'!$T$1:$T$876=$F178,IF('Registro egresos II nivel'!$N$1:$N$876="Renuncia No Voluntaria",'Registro egresos II nivel'!$J$1:$J$876,0))))</f>
        <v>5</v>
      </c>
      <c r="H178" s="34">
        <f t="array" ref="H178">SUM(IF('Registro egresos II nivel'!$R$1:$R$876=2,IF('Registro egresos II nivel'!$T$1:$T$876=$F178,IF('Registro egresos II nivel'!$N$1:$N$876="Renuncia Voluntaria",'Registro egresos II nivel'!$J$1:$J$876,0))))</f>
        <v>1</v>
      </c>
      <c r="I178" s="34">
        <f t="array" ref="I178">SUM(IF('Registro egresos II nivel'!$R$1:$R$876=2,IF('Registro egresos II nivel'!$T$1:$T$876=$F178,IF('Registro egresos II nivel'!$N$1:$N$876="Término Tercer Periodo",'Registro egresos II nivel'!$J$1:$J$876,0))))</f>
        <v>0</v>
      </c>
      <c r="J178" s="34">
        <f t="array" ref="J178">SUM(IF('Registro egresos II nivel'!$R$1:$R$876=2,IF('Registro egresos II nivel'!$T$1:$T$876=$F178,IF('Registro egresos II nivel'!$N$1:$N$876="No Renovación Primer Periodo",'Registro egresos II nivel'!$J$1:$J$876,0))))</f>
        <v>0</v>
      </c>
      <c r="K178" s="34">
        <f t="array" ref="K178">SUM(IF('Registro egresos II nivel'!$R$1:$R$876=2,IF('Registro egresos II nivel'!$T$1:$T$876=$F178,IF('Registro egresos II nivel'!$N$1:$N$876="No Renovación Segundo Periodo",'Registro egresos II nivel'!$J$1:$J$876,0))))</f>
        <v>2</v>
      </c>
      <c r="L178" s="95">
        <f t="shared" si="0"/>
        <v>8</v>
      </c>
      <c r="M178" s="95">
        <f t="shared" ref="M178:Q178" si="190">M177+G178</f>
        <v>235</v>
      </c>
      <c r="N178" s="95">
        <f t="shared" si="190"/>
        <v>91</v>
      </c>
      <c r="O178" s="95">
        <f t="shared" si="190"/>
        <v>11</v>
      </c>
      <c r="P178" s="95">
        <f t="shared" si="190"/>
        <v>93</v>
      </c>
      <c r="Q178" s="95">
        <f t="shared" si="190"/>
        <v>13</v>
      </c>
      <c r="R178" s="314">
        <f t="shared" si="2"/>
        <v>443</v>
      </c>
    </row>
    <row r="179" spans="1:18">
      <c r="A179" s="34" t="s">
        <v>4670</v>
      </c>
      <c r="B179" s="34" t="s">
        <v>650</v>
      </c>
      <c r="C179" s="34">
        <v>2023</v>
      </c>
      <c r="D179" s="34">
        <v>2</v>
      </c>
      <c r="F179" s="34">
        <v>74</v>
      </c>
      <c r="G179" s="34">
        <f t="array" ref="G179">SUM(IF('Registro egresos II nivel'!$R$1:$R$876=2,IF('Registro egresos II nivel'!$T$1:$T$876=$F179,IF('Registro egresos II nivel'!$N$1:$N$876="Renuncia No Voluntaria",'Registro egresos II nivel'!$J$1:$J$876,0))))</f>
        <v>1</v>
      </c>
      <c r="H179" s="34">
        <f t="array" ref="H179">SUM(IF('Registro egresos II nivel'!$R$1:$R$876=2,IF('Registro egresos II nivel'!$T$1:$T$876=$F179,IF('Registro egresos II nivel'!$N$1:$N$876="Renuncia Voluntaria",'Registro egresos II nivel'!$J$1:$J$876,0))))</f>
        <v>0</v>
      </c>
      <c r="I179" s="34">
        <f t="array" ref="I179">SUM(IF('Registro egresos II nivel'!$R$1:$R$876=2,IF('Registro egresos II nivel'!$T$1:$T$876=$F179,IF('Registro egresos II nivel'!$N$1:$N$876="Término Tercer Periodo",'Registro egresos II nivel'!$J$1:$J$876,0))))</f>
        <v>0</v>
      </c>
      <c r="J179" s="34">
        <f t="array" ref="J179">SUM(IF('Registro egresos II nivel'!$R$1:$R$876=2,IF('Registro egresos II nivel'!$T$1:$T$876=$F179,IF('Registro egresos II nivel'!$N$1:$N$876="No Renovación Primer Periodo",'Registro egresos II nivel'!$J$1:$J$876,0))))</f>
        <v>0</v>
      </c>
      <c r="K179" s="34">
        <f t="array" ref="K179">SUM(IF('Registro egresos II nivel'!$R$1:$R$876=2,IF('Registro egresos II nivel'!$T$1:$T$876=$F179,IF('Registro egresos II nivel'!$N$1:$N$876="No Renovación Segundo Periodo",'Registro egresos II nivel'!$J$1:$J$876,0))))</f>
        <v>0</v>
      </c>
      <c r="L179" s="95">
        <f t="shared" si="0"/>
        <v>1</v>
      </c>
      <c r="M179" s="95">
        <f t="shared" ref="M179:Q179" si="191">M178+G179</f>
        <v>236</v>
      </c>
      <c r="N179" s="95">
        <f t="shared" si="191"/>
        <v>91</v>
      </c>
      <c r="O179" s="95">
        <f t="shared" si="191"/>
        <v>11</v>
      </c>
      <c r="P179" s="95">
        <f t="shared" si="191"/>
        <v>93</v>
      </c>
      <c r="Q179" s="95">
        <f t="shared" si="191"/>
        <v>13</v>
      </c>
      <c r="R179" s="314">
        <f t="shared" si="2"/>
        <v>444</v>
      </c>
    </row>
    <row r="180" spans="1:18">
      <c r="A180" s="34" t="s">
        <v>4670</v>
      </c>
      <c r="B180" s="34" t="s">
        <v>650</v>
      </c>
      <c r="C180" s="34">
        <v>2023</v>
      </c>
      <c r="D180" s="34">
        <v>2</v>
      </c>
      <c r="F180" s="34">
        <v>75</v>
      </c>
      <c r="G180" s="34">
        <f t="array" ref="G180">SUM(IF('Registro egresos II nivel'!$R$1:$R$876=2,IF('Registro egresos II nivel'!$T$1:$T$876=$F180,IF('Registro egresos II nivel'!$N$1:$N$876="Renuncia No Voluntaria",'Registro egresos II nivel'!$J$1:$J$876,0))))</f>
        <v>0</v>
      </c>
      <c r="H180" s="34">
        <f t="array" ref="H180">SUM(IF('Registro egresos II nivel'!$R$1:$R$876=2,IF('Registro egresos II nivel'!$T$1:$T$876=$F180,IF('Registro egresos II nivel'!$N$1:$N$876="Renuncia Voluntaria",'Registro egresos II nivel'!$J$1:$J$876,0))))</f>
        <v>1</v>
      </c>
      <c r="I180" s="34">
        <f t="array" ref="I180">SUM(IF('Registro egresos II nivel'!$R$1:$R$876=2,IF('Registro egresos II nivel'!$T$1:$T$876=$F180,IF('Registro egresos II nivel'!$N$1:$N$876="Término Tercer Periodo",'Registro egresos II nivel'!$J$1:$J$876,0))))</f>
        <v>0</v>
      </c>
      <c r="J180" s="34">
        <f t="array" ref="J180">SUM(IF('Registro egresos II nivel'!$R$1:$R$876=2,IF('Registro egresos II nivel'!$T$1:$T$876=$F180,IF('Registro egresos II nivel'!$N$1:$N$876="No Renovación Primer Periodo",'Registro egresos II nivel'!$J$1:$J$876,0))))</f>
        <v>0</v>
      </c>
      <c r="K180" s="34">
        <f t="array" ref="K180">SUM(IF('Registro egresos II nivel'!$R$1:$R$876=2,IF('Registro egresos II nivel'!$T$1:$T$876=$F180,IF('Registro egresos II nivel'!$N$1:$N$876="No Renovación Segundo Periodo",'Registro egresos II nivel'!$J$1:$J$876,0))))</f>
        <v>0</v>
      </c>
      <c r="L180" s="95">
        <f t="shared" si="0"/>
        <v>1</v>
      </c>
      <c r="M180" s="95">
        <f t="shared" ref="M180:Q180" si="192">M179+G180</f>
        <v>236</v>
      </c>
      <c r="N180" s="95">
        <f t="shared" si="192"/>
        <v>92</v>
      </c>
      <c r="O180" s="95">
        <f t="shared" si="192"/>
        <v>11</v>
      </c>
      <c r="P180" s="95">
        <f t="shared" si="192"/>
        <v>93</v>
      </c>
      <c r="Q180" s="95">
        <f t="shared" si="192"/>
        <v>13</v>
      </c>
      <c r="R180" s="314">
        <f t="shared" si="2"/>
        <v>445</v>
      </c>
    </row>
    <row r="181" spans="1:18">
      <c r="A181" s="34" t="s">
        <v>4670</v>
      </c>
      <c r="B181" s="34" t="s">
        <v>650</v>
      </c>
      <c r="C181" s="34">
        <v>2023</v>
      </c>
      <c r="D181" s="34">
        <v>2</v>
      </c>
      <c r="F181" s="34">
        <v>76</v>
      </c>
      <c r="G181" s="34">
        <f t="array" ref="G181">SUM(IF('Registro egresos II nivel'!$R$1:$R$876=2,IF('Registro egresos II nivel'!$T$1:$T$876=$F181,IF('Registro egresos II nivel'!$N$1:$N$876="Renuncia No Voluntaria",'Registro egresos II nivel'!$J$1:$J$876,0))))</f>
        <v>2</v>
      </c>
      <c r="H181" s="34">
        <f t="array" ref="H181">SUM(IF('Registro egresos II nivel'!$R$1:$R$876=2,IF('Registro egresos II nivel'!$T$1:$T$876=$F181,IF('Registro egresos II nivel'!$N$1:$N$876="Renuncia Voluntaria",'Registro egresos II nivel'!$J$1:$J$876,0))))</f>
        <v>0</v>
      </c>
      <c r="I181" s="34">
        <f t="array" ref="I181">SUM(IF('Registro egresos II nivel'!$R$1:$R$876=2,IF('Registro egresos II nivel'!$T$1:$T$876=$F181,IF('Registro egresos II nivel'!$N$1:$N$876="Término Tercer Periodo",'Registro egresos II nivel'!$J$1:$J$876,0))))</f>
        <v>0</v>
      </c>
      <c r="J181" s="34">
        <f t="array" ref="J181">SUM(IF('Registro egresos II nivel'!$R$1:$R$876=2,IF('Registro egresos II nivel'!$T$1:$T$876=$F181,IF('Registro egresos II nivel'!$N$1:$N$876="No Renovación Primer Periodo",'Registro egresos II nivel'!$J$1:$J$876,0))))</f>
        <v>0</v>
      </c>
      <c r="K181" s="34">
        <f t="array" ref="K181">SUM(IF('Registro egresos II nivel'!$R$1:$R$876=2,IF('Registro egresos II nivel'!$T$1:$T$876=$F181,IF('Registro egresos II nivel'!$N$1:$N$876="No Renovación Segundo Periodo",'Registro egresos II nivel'!$J$1:$J$876,0))))</f>
        <v>0</v>
      </c>
      <c r="L181" s="95">
        <f t="shared" si="0"/>
        <v>2</v>
      </c>
      <c r="M181" s="95">
        <f t="shared" ref="M181:Q181" si="193">M180+G181</f>
        <v>238</v>
      </c>
      <c r="N181" s="95">
        <f t="shared" si="193"/>
        <v>92</v>
      </c>
      <c r="O181" s="95">
        <f t="shared" si="193"/>
        <v>11</v>
      </c>
      <c r="P181" s="95">
        <f t="shared" si="193"/>
        <v>93</v>
      </c>
      <c r="Q181" s="95">
        <f t="shared" si="193"/>
        <v>13</v>
      </c>
      <c r="R181" s="314">
        <f t="shared" si="2"/>
        <v>447</v>
      </c>
    </row>
    <row r="182" spans="1:18">
      <c r="A182" s="34" t="s">
        <v>4670</v>
      </c>
      <c r="B182" s="34" t="s">
        <v>650</v>
      </c>
      <c r="C182" s="34">
        <v>2023</v>
      </c>
      <c r="D182" s="34">
        <v>2</v>
      </c>
      <c r="F182" s="34">
        <v>77</v>
      </c>
      <c r="G182" s="34">
        <f t="array" ref="G182">SUM(IF('Registro egresos II nivel'!$R$1:$R$876=2,IF('Registro egresos II nivel'!$T$1:$T$876=$F182,IF('Registro egresos II nivel'!$N$1:$N$876="Renuncia No Voluntaria",'Registro egresos II nivel'!$J$1:$J$876,0))))</f>
        <v>1</v>
      </c>
      <c r="H182" s="34">
        <f t="array" ref="H182">SUM(IF('Registro egresos II nivel'!$R$1:$R$876=2,IF('Registro egresos II nivel'!$T$1:$T$876=$F182,IF('Registro egresos II nivel'!$N$1:$N$876="Renuncia Voluntaria",'Registro egresos II nivel'!$J$1:$J$876,0))))</f>
        <v>0</v>
      </c>
      <c r="I182" s="34">
        <f t="array" ref="I182">SUM(IF('Registro egresos II nivel'!$R$1:$R$876=2,IF('Registro egresos II nivel'!$T$1:$T$876=$F182,IF('Registro egresos II nivel'!$N$1:$N$876="Término Tercer Periodo",'Registro egresos II nivel'!$J$1:$J$876,0))))</f>
        <v>0</v>
      </c>
      <c r="J182" s="34">
        <f t="array" ref="J182">SUM(IF('Registro egresos II nivel'!$R$1:$R$876=2,IF('Registro egresos II nivel'!$T$1:$T$876=$F182,IF('Registro egresos II nivel'!$N$1:$N$876="No Renovación Primer Periodo",'Registro egresos II nivel'!$J$1:$J$876,0))))</f>
        <v>0</v>
      </c>
      <c r="K182" s="34">
        <f t="array" ref="K182">SUM(IF('Registro egresos II nivel'!$R$1:$R$876=2,IF('Registro egresos II nivel'!$T$1:$T$876=$F182,IF('Registro egresos II nivel'!$N$1:$N$876="No Renovación Segundo Periodo",'Registro egresos II nivel'!$J$1:$J$876,0))))</f>
        <v>0</v>
      </c>
      <c r="L182" s="95">
        <f t="shared" si="0"/>
        <v>1</v>
      </c>
      <c r="M182" s="95">
        <f t="shared" ref="M182:Q182" si="194">M181+G182</f>
        <v>239</v>
      </c>
      <c r="N182" s="95">
        <f t="shared" si="194"/>
        <v>92</v>
      </c>
      <c r="O182" s="95">
        <f t="shared" si="194"/>
        <v>11</v>
      </c>
      <c r="P182" s="95">
        <f t="shared" si="194"/>
        <v>93</v>
      </c>
      <c r="Q182" s="95">
        <f t="shared" si="194"/>
        <v>13</v>
      </c>
      <c r="R182" s="314">
        <f t="shared" si="2"/>
        <v>448</v>
      </c>
    </row>
    <row r="183" spans="1:18">
      <c r="A183" s="34" t="s">
        <v>4670</v>
      </c>
      <c r="B183" s="34" t="s">
        <v>650</v>
      </c>
      <c r="C183" s="34">
        <v>2023</v>
      </c>
      <c r="D183" s="34">
        <v>2</v>
      </c>
      <c r="F183" s="34">
        <v>78</v>
      </c>
      <c r="G183" s="34">
        <f t="array" ref="G183">SUM(IF('Registro egresos II nivel'!$R$1:$R$876=2,IF('Registro egresos II nivel'!$T$1:$T$876=$F183,IF('Registro egresos II nivel'!$N$1:$N$876="Renuncia No Voluntaria",'Registro egresos II nivel'!$J$1:$J$876,0))))</f>
        <v>2</v>
      </c>
      <c r="H183" s="34">
        <f t="array" ref="H183">SUM(IF('Registro egresos II nivel'!$R$1:$R$876=2,IF('Registro egresos II nivel'!$T$1:$T$876=$F183,IF('Registro egresos II nivel'!$N$1:$N$876="Renuncia Voluntaria",'Registro egresos II nivel'!$J$1:$J$876,0))))</f>
        <v>0</v>
      </c>
      <c r="I183" s="34">
        <f t="array" ref="I183">SUM(IF('Registro egresos II nivel'!$R$1:$R$876=2,IF('Registro egresos II nivel'!$T$1:$T$876=$F183,IF('Registro egresos II nivel'!$N$1:$N$876="Término Tercer Periodo",'Registro egresos II nivel'!$J$1:$J$876,0))))</f>
        <v>0</v>
      </c>
      <c r="J183" s="34">
        <f t="array" ref="J183">SUM(IF('Registro egresos II nivel'!$R$1:$R$876=2,IF('Registro egresos II nivel'!$T$1:$T$876=$F183,IF('Registro egresos II nivel'!$N$1:$N$876="No Renovación Primer Periodo",'Registro egresos II nivel'!$J$1:$J$876,0))))</f>
        <v>0</v>
      </c>
      <c r="K183" s="34">
        <f t="array" ref="K183">SUM(IF('Registro egresos II nivel'!$R$1:$R$876=2,IF('Registro egresos II nivel'!$T$1:$T$876=$F183,IF('Registro egresos II nivel'!$N$1:$N$876="No Renovación Segundo Periodo",'Registro egresos II nivel'!$J$1:$J$876,0))))</f>
        <v>0</v>
      </c>
      <c r="L183" s="95">
        <f t="shared" si="0"/>
        <v>2</v>
      </c>
      <c r="M183" s="95">
        <f t="shared" ref="M183:Q183" si="195">M182+G183</f>
        <v>241</v>
      </c>
      <c r="N183" s="95">
        <f t="shared" si="195"/>
        <v>92</v>
      </c>
      <c r="O183" s="95">
        <f t="shared" si="195"/>
        <v>11</v>
      </c>
      <c r="P183" s="95">
        <f t="shared" si="195"/>
        <v>93</v>
      </c>
      <c r="Q183" s="95">
        <f t="shared" si="195"/>
        <v>13</v>
      </c>
      <c r="R183" s="314">
        <f t="shared" si="2"/>
        <v>450</v>
      </c>
    </row>
    <row r="184" spans="1:18">
      <c r="A184" s="34" t="s">
        <v>4670</v>
      </c>
      <c r="B184" s="34" t="s">
        <v>650</v>
      </c>
      <c r="C184" s="34">
        <v>2023</v>
      </c>
      <c r="D184" s="34">
        <v>2</v>
      </c>
      <c r="F184" s="34">
        <v>79</v>
      </c>
      <c r="G184" s="34">
        <f t="array" ref="G184">SUM(IF('Registro egresos II nivel'!$R$1:$R$876=2,IF('Registro egresos II nivel'!$T$1:$T$876=$F184,IF('Registro egresos II nivel'!$N$1:$N$876="Renuncia No Voluntaria",'Registro egresos II nivel'!$J$1:$J$876,0))))</f>
        <v>0</v>
      </c>
      <c r="H184" s="34">
        <f t="array" ref="H184">SUM(IF('Registro egresos II nivel'!$R$1:$R$876=2,IF('Registro egresos II nivel'!$T$1:$T$876=$F184,IF('Registro egresos II nivel'!$N$1:$N$876="Renuncia Voluntaria",'Registro egresos II nivel'!$J$1:$J$876,0))))</f>
        <v>0</v>
      </c>
      <c r="I184" s="34">
        <f t="array" ref="I184">SUM(IF('Registro egresos II nivel'!$R$1:$R$876=2,IF('Registro egresos II nivel'!$T$1:$T$876=$F184,IF('Registro egresos II nivel'!$N$1:$N$876="Término Tercer Periodo",'Registro egresos II nivel'!$J$1:$J$876,0))))</f>
        <v>0</v>
      </c>
      <c r="J184" s="34">
        <f t="array" ref="J184">SUM(IF('Registro egresos II nivel'!$R$1:$R$876=2,IF('Registro egresos II nivel'!$T$1:$T$876=$F184,IF('Registro egresos II nivel'!$N$1:$N$876="No Renovación Primer Periodo",'Registro egresos II nivel'!$J$1:$J$876,0))))</f>
        <v>0</v>
      </c>
      <c r="K184" s="34">
        <f t="array" ref="K184">SUM(IF('Registro egresos II nivel'!$R$1:$R$876=2,IF('Registro egresos II nivel'!$T$1:$T$876=$F184,IF('Registro egresos II nivel'!$N$1:$N$876="No Renovación Segundo Periodo",'Registro egresos II nivel'!$J$1:$J$876,0))))</f>
        <v>0</v>
      </c>
      <c r="L184" s="95">
        <f t="shared" si="0"/>
        <v>0</v>
      </c>
      <c r="M184" s="95">
        <f t="shared" ref="M184:Q184" si="196">M183+G184</f>
        <v>241</v>
      </c>
      <c r="N184" s="95">
        <f t="shared" si="196"/>
        <v>92</v>
      </c>
      <c r="O184" s="95">
        <f t="shared" si="196"/>
        <v>11</v>
      </c>
      <c r="P184" s="95">
        <f t="shared" si="196"/>
        <v>93</v>
      </c>
      <c r="Q184" s="95">
        <f t="shared" si="196"/>
        <v>13</v>
      </c>
      <c r="R184" s="314">
        <f t="shared" si="2"/>
        <v>450</v>
      </c>
    </row>
    <row r="185" spans="1:18">
      <c r="A185" s="34" t="s">
        <v>4670</v>
      </c>
      <c r="B185" s="34" t="s">
        <v>650</v>
      </c>
      <c r="C185" s="34">
        <v>2023</v>
      </c>
      <c r="D185" s="34">
        <v>2</v>
      </c>
      <c r="F185" s="34">
        <v>80</v>
      </c>
      <c r="G185" s="34">
        <f t="array" ref="G185">SUM(IF('Registro egresos II nivel'!$R$1:$R$876=2,IF('Registro egresos II nivel'!$T$1:$T$876=$F185,IF('Registro egresos II nivel'!$N$1:$N$876="Renuncia No Voluntaria",'Registro egresos II nivel'!$J$1:$J$876,0))))</f>
        <v>0</v>
      </c>
      <c r="H185" s="34">
        <f t="array" ref="H185">SUM(IF('Registro egresos II nivel'!$R$1:$R$876=2,IF('Registro egresos II nivel'!$T$1:$T$876=$F185,IF('Registro egresos II nivel'!$N$1:$N$876="Renuncia Voluntaria",'Registro egresos II nivel'!$J$1:$J$876,0))))</f>
        <v>0</v>
      </c>
      <c r="I185" s="34">
        <f t="array" ref="I185">SUM(IF('Registro egresos II nivel'!$R$1:$R$876=2,IF('Registro egresos II nivel'!$T$1:$T$876=$F185,IF('Registro egresos II nivel'!$N$1:$N$876="Término Tercer Periodo",'Registro egresos II nivel'!$J$1:$J$876,0))))</f>
        <v>0</v>
      </c>
      <c r="J185" s="34">
        <f t="array" ref="J185">SUM(IF('Registro egresos II nivel'!$R$1:$R$876=2,IF('Registro egresos II nivel'!$T$1:$T$876=$F185,IF('Registro egresos II nivel'!$N$1:$N$876="No Renovación Primer Periodo",'Registro egresos II nivel'!$J$1:$J$876,0))))</f>
        <v>0</v>
      </c>
      <c r="K185" s="34">
        <f t="array" ref="K185">SUM(IF('Registro egresos II nivel'!$R$1:$R$876=2,IF('Registro egresos II nivel'!$T$1:$T$876=$F185,IF('Registro egresos II nivel'!$N$1:$N$876="No Renovación Segundo Periodo",'Registro egresos II nivel'!$J$1:$J$876,0))))</f>
        <v>0</v>
      </c>
      <c r="L185" s="95">
        <f t="shared" si="0"/>
        <v>0</v>
      </c>
      <c r="M185" s="95">
        <f t="shared" ref="M185:Q185" si="197">M184+G185</f>
        <v>241</v>
      </c>
      <c r="N185" s="95">
        <f t="shared" si="197"/>
        <v>92</v>
      </c>
      <c r="O185" s="95">
        <f t="shared" si="197"/>
        <v>11</v>
      </c>
      <c r="P185" s="95">
        <f t="shared" si="197"/>
        <v>93</v>
      </c>
      <c r="Q185" s="95">
        <f t="shared" si="197"/>
        <v>13</v>
      </c>
      <c r="R185" s="314">
        <f t="shared" si="2"/>
        <v>450</v>
      </c>
    </row>
    <row r="186" spans="1:18">
      <c r="A186" s="34" t="s">
        <v>4670</v>
      </c>
      <c r="B186" s="34" t="s">
        <v>650</v>
      </c>
      <c r="C186" s="34">
        <v>2023</v>
      </c>
      <c r="D186" s="34">
        <v>2</v>
      </c>
      <c r="F186" s="34">
        <v>81</v>
      </c>
      <c r="G186" s="34">
        <f t="array" ref="G186">SUM(IF('Registro egresos II nivel'!$R$1:$R$876=2,IF('Registro egresos II nivel'!$T$1:$T$876=$F186,IF('Registro egresos II nivel'!$N$1:$N$876="Renuncia No Voluntaria",'Registro egresos II nivel'!$J$1:$J$876,0))))</f>
        <v>2</v>
      </c>
      <c r="H186" s="34">
        <f t="array" ref="H186">SUM(IF('Registro egresos II nivel'!$R$1:$R$876=2,IF('Registro egresos II nivel'!$T$1:$T$876=$F186,IF('Registro egresos II nivel'!$N$1:$N$876="Renuncia Voluntaria",'Registro egresos II nivel'!$J$1:$J$876,0))))</f>
        <v>2</v>
      </c>
      <c r="I186" s="34">
        <f t="array" ref="I186">SUM(IF('Registro egresos II nivel'!$R$1:$R$876=2,IF('Registro egresos II nivel'!$T$1:$T$876=$F186,IF('Registro egresos II nivel'!$N$1:$N$876="Término Tercer Periodo",'Registro egresos II nivel'!$J$1:$J$876,0))))</f>
        <v>0</v>
      </c>
      <c r="J186" s="34">
        <f t="array" ref="J186">SUM(IF('Registro egresos II nivel'!$R$1:$R$876=2,IF('Registro egresos II nivel'!$T$1:$T$876=$F186,IF('Registro egresos II nivel'!$N$1:$N$876="No Renovación Primer Periodo",'Registro egresos II nivel'!$J$1:$J$876,0))))</f>
        <v>1</v>
      </c>
      <c r="K186" s="34">
        <f t="array" ref="K186">SUM(IF('Registro egresos II nivel'!$R$1:$R$876=2,IF('Registro egresos II nivel'!$T$1:$T$876=$F186,IF('Registro egresos II nivel'!$N$1:$N$876="No Renovación Segundo Periodo",'Registro egresos II nivel'!$J$1:$J$876,0))))</f>
        <v>0</v>
      </c>
      <c r="L186" s="95">
        <f t="shared" si="0"/>
        <v>5</v>
      </c>
      <c r="M186" s="95">
        <f t="shared" ref="M186:Q186" si="198">M185+G186</f>
        <v>243</v>
      </c>
      <c r="N186" s="95">
        <f t="shared" si="198"/>
        <v>94</v>
      </c>
      <c r="O186" s="95">
        <f t="shared" si="198"/>
        <v>11</v>
      </c>
      <c r="P186" s="95">
        <f t="shared" si="198"/>
        <v>94</v>
      </c>
      <c r="Q186" s="95">
        <f t="shared" si="198"/>
        <v>13</v>
      </c>
      <c r="R186" s="314">
        <f t="shared" si="2"/>
        <v>455</v>
      </c>
    </row>
    <row r="187" spans="1:18">
      <c r="A187" s="34" t="s">
        <v>4670</v>
      </c>
      <c r="B187" s="34" t="s">
        <v>650</v>
      </c>
      <c r="C187" s="34">
        <v>2023</v>
      </c>
      <c r="D187" s="34">
        <v>2</v>
      </c>
      <c r="F187" s="34">
        <v>82</v>
      </c>
      <c r="G187" s="34">
        <f t="array" ref="G187">SUM(IF('Registro egresos II nivel'!$R$1:$R$876=2,IF('Registro egresos II nivel'!$T$1:$T$876=$F187,IF('Registro egresos II nivel'!$N$1:$N$876="Renuncia No Voluntaria",'Registro egresos II nivel'!$J$1:$J$876,0))))</f>
        <v>7</v>
      </c>
      <c r="H187" s="34">
        <f t="array" ref="H187">SUM(IF('Registro egresos II nivel'!$R$1:$R$876=2,IF('Registro egresos II nivel'!$T$1:$T$876=$F187,IF('Registro egresos II nivel'!$N$1:$N$876="Renuncia Voluntaria",'Registro egresos II nivel'!$J$1:$J$876,0))))</f>
        <v>0</v>
      </c>
      <c r="I187" s="34">
        <f t="array" ref="I187">SUM(IF('Registro egresos II nivel'!$R$1:$R$876=2,IF('Registro egresos II nivel'!$T$1:$T$876=$F187,IF('Registro egresos II nivel'!$N$1:$N$876="Término Tercer Periodo",'Registro egresos II nivel'!$J$1:$J$876,0))))</f>
        <v>0</v>
      </c>
      <c r="J187" s="34">
        <f t="array" ref="J187">SUM(IF('Registro egresos II nivel'!$R$1:$R$876=2,IF('Registro egresos II nivel'!$T$1:$T$876=$F187,IF('Registro egresos II nivel'!$N$1:$N$876="No Renovación Primer Periodo",'Registro egresos II nivel'!$J$1:$J$876,0))))</f>
        <v>1</v>
      </c>
      <c r="K187" s="34">
        <f t="array" ref="K187">SUM(IF('Registro egresos II nivel'!$R$1:$R$876=2,IF('Registro egresos II nivel'!$T$1:$T$876=$F187,IF('Registro egresos II nivel'!$N$1:$N$876="No Renovación Segundo Periodo",'Registro egresos II nivel'!$J$1:$J$876,0))))</f>
        <v>0</v>
      </c>
      <c r="L187" s="95">
        <f t="shared" si="0"/>
        <v>8</v>
      </c>
      <c r="M187" s="95">
        <f t="shared" ref="M187:Q187" si="199">M186+G187</f>
        <v>250</v>
      </c>
      <c r="N187" s="95">
        <f t="shared" si="199"/>
        <v>94</v>
      </c>
      <c r="O187" s="95">
        <f t="shared" si="199"/>
        <v>11</v>
      </c>
      <c r="P187" s="95">
        <f t="shared" si="199"/>
        <v>95</v>
      </c>
      <c r="Q187" s="95">
        <f t="shared" si="199"/>
        <v>13</v>
      </c>
      <c r="R187" s="314">
        <f t="shared" si="2"/>
        <v>463</v>
      </c>
    </row>
    <row r="188" spans="1:18">
      <c r="A188" s="34" t="s">
        <v>4670</v>
      </c>
      <c r="B188" s="34" t="s">
        <v>650</v>
      </c>
      <c r="C188" s="34">
        <v>2023</v>
      </c>
      <c r="D188" s="34">
        <v>2</v>
      </c>
      <c r="F188" s="34">
        <v>83</v>
      </c>
      <c r="G188" s="34">
        <f t="array" ref="G188">SUM(IF('Registro egresos II nivel'!$R$1:$R$876=2,IF('Registro egresos II nivel'!$T$1:$T$876=$F188,IF('Registro egresos II nivel'!$N$1:$N$876="Renuncia No Voluntaria",'Registro egresos II nivel'!$J$1:$J$876,0))))</f>
        <v>1</v>
      </c>
      <c r="H188" s="34">
        <f t="array" ref="H188">SUM(IF('Registro egresos II nivel'!$R$1:$R$876=2,IF('Registro egresos II nivel'!$T$1:$T$876=$F188,IF('Registro egresos II nivel'!$N$1:$N$876="Renuncia Voluntaria",'Registro egresos II nivel'!$J$1:$J$876,0))))</f>
        <v>0</v>
      </c>
      <c r="I188" s="34">
        <f t="array" ref="I188">SUM(IF('Registro egresos II nivel'!$R$1:$R$876=2,IF('Registro egresos II nivel'!$T$1:$T$876=$F188,IF('Registro egresos II nivel'!$N$1:$N$876="Término Tercer Periodo",'Registro egresos II nivel'!$J$1:$J$876,0))))</f>
        <v>0</v>
      </c>
      <c r="J188" s="34">
        <f t="array" ref="J188">SUM(IF('Registro egresos II nivel'!$R$1:$R$876=2,IF('Registro egresos II nivel'!$T$1:$T$876=$F188,IF('Registro egresos II nivel'!$N$1:$N$876="No Renovación Primer Periodo",'Registro egresos II nivel'!$J$1:$J$876,0))))</f>
        <v>0</v>
      </c>
      <c r="K188" s="34">
        <f t="array" ref="K188">SUM(IF('Registro egresos II nivel'!$R$1:$R$876=2,IF('Registro egresos II nivel'!$T$1:$T$876=$F188,IF('Registro egresos II nivel'!$N$1:$N$876="No Renovación Segundo Periodo",'Registro egresos II nivel'!$J$1:$J$876,0))))</f>
        <v>0</v>
      </c>
      <c r="L188" s="95">
        <f t="shared" si="0"/>
        <v>1</v>
      </c>
      <c r="M188" s="95">
        <f t="shared" ref="M188:Q188" si="200">M187+G188</f>
        <v>251</v>
      </c>
      <c r="N188" s="95">
        <f t="shared" si="200"/>
        <v>94</v>
      </c>
      <c r="O188" s="95">
        <f t="shared" si="200"/>
        <v>11</v>
      </c>
      <c r="P188" s="95">
        <f t="shared" si="200"/>
        <v>95</v>
      </c>
      <c r="Q188" s="95">
        <f t="shared" si="200"/>
        <v>13</v>
      </c>
      <c r="R188" s="314">
        <f t="shared" si="2"/>
        <v>464</v>
      </c>
    </row>
    <row r="189" spans="1:18">
      <c r="A189" s="34" t="s">
        <v>4670</v>
      </c>
      <c r="B189" s="34" t="s">
        <v>650</v>
      </c>
      <c r="C189" s="34">
        <v>2023</v>
      </c>
      <c r="D189" s="34">
        <v>2</v>
      </c>
      <c r="F189" s="34">
        <v>84</v>
      </c>
      <c r="G189" s="34">
        <f t="array" ref="G189">SUM(IF('Registro egresos II nivel'!$R$1:$R$876=2,IF('Registro egresos II nivel'!$T$1:$T$876=$F189,IF('Registro egresos II nivel'!$N$1:$N$876="Renuncia No Voluntaria",'Registro egresos II nivel'!$J$1:$J$876,0))))</f>
        <v>2</v>
      </c>
      <c r="H189" s="34">
        <f t="array" ref="H189">SUM(IF('Registro egresos II nivel'!$R$1:$R$876=2,IF('Registro egresos II nivel'!$T$1:$T$876=$F189,IF('Registro egresos II nivel'!$N$1:$N$876="Renuncia Voluntaria",'Registro egresos II nivel'!$J$1:$J$876,0))))</f>
        <v>1</v>
      </c>
      <c r="I189" s="34">
        <f t="array" ref="I189">SUM(IF('Registro egresos II nivel'!$R$1:$R$876=2,IF('Registro egresos II nivel'!$T$1:$T$876=$F189,IF('Registro egresos II nivel'!$N$1:$N$876="Término Tercer Periodo",'Registro egresos II nivel'!$J$1:$J$876,0))))</f>
        <v>0</v>
      </c>
      <c r="J189" s="34">
        <f t="array" ref="J189">SUM(IF('Registro egresos II nivel'!$R$1:$R$876=2,IF('Registro egresos II nivel'!$T$1:$T$876=$F189,IF('Registro egresos II nivel'!$N$1:$N$876="No Renovación Primer Periodo",'Registro egresos II nivel'!$J$1:$J$876,0))))</f>
        <v>0</v>
      </c>
      <c r="K189" s="34">
        <f t="array" ref="K189">SUM(IF('Registro egresos II nivel'!$R$1:$R$876=2,IF('Registro egresos II nivel'!$T$1:$T$876=$F189,IF('Registro egresos II nivel'!$N$1:$N$876="No Renovación Segundo Periodo",'Registro egresos II nivel'!$J$1:$J$876,0))))</f>
        <v>0</v>
      </c>
      <c r="L189" s="95">
        <f t="shared" si="0"/>
        <v>3</v>
      </c>
      <c r="M189" s="95">
        <f t="shared" ref="M189:Q189" si="201">M188+G189</f>
        <v>253</v>
      </c>
      <c r="N189" s="95">
        <f t="shared" si="201"/>
        <v>95</v>
      </c>
      <c r="O189" s="95">
        <f t="shared" si="201"/>
        <v>11</v>
      </c>
      <c r="P189" s="95">
        <f t="shared" si="201"/>
        <v>95</v>
      </c>
      <c r="Q189" s="95">
        <f t="shared" si="201"/>
        <v>13</v>
      </c>
      <c r="R189" s="314">
        <f t="shared" si="2"/>
        <v>467</v>
      </c>
    </row>
    <row r="190" spans="1:18">
      <c r="A190" s="34" t="s">
        <v>4670</v>
      </c>
      <c r="B190" s="34" t="s">
        <v>650</v>
      </c>
      <c r="C190" s="34">
        <v>2023</v>
      </c>
      <c r="D190" s="34">
        <v>2</v>
      </c>
      <c r="F190" s="34">
        <v>85</v>
      </c>
      <c r="G190" s="34">
        <f t="array" ref="G190">SUM(IF('Registro egresos II nivel'!$R$1:$R$876=2,IF('Registro egresos II nivel'!$T$1:$T$876=$F190,IF('Registro egresos II nivel'!$N$1:$N$876="Renuncia No Voluntaria",'Registro egresos II nivel'!$J$1:$J$876,0))))</f>
        <v>0</v>
      </c>
      <c r="H190" s="34">
        <f t="array" ref="H190">SUM(IF('Registro egresos II nivel'!$R$1:$R$876=2,IF('Registro egresos II nivel'!$T$1:$T$876=$F190,IF('Registro egresos II nivel'!$N$1:$N$876="Renuncia Voluntaria",'Registro egresos II nivel'!$J$1:$J$876,0))))</f>
        <v>0</v>
      </c>
      <c r="I190" s="34">
        <f t="array" ref="I190">SUM(IF('Registro egresos II nivel'!$R$1:$R$876=2,IF('Registro egresos II nivel'!$T$1:$T$876=$F190,IF('Registro egresos II nivel'!$N$1:$N$876="Término Tercer Periodo",'Registro egresos II nivel'!$J$1:$J$876,0))))</f>
        <v>0</v>
      </c>
      <c r="J190" s="34">
        <f t="array" ref="J190">SUM(IF('Registro egresos II nivel'!$R$1:$R$876=2,IF('Registro egresos II nivel'!$T$1:$T$876=$F190,IF('Registro egresos II nivel'!$N$1:$N$876="No Renovación Primer Periodo",'Registro egresos II nivel'!$J$1:$J$876,0))))</f>
        <v>1</v>
      </c>
      <c r="K190" s="34">
        <f t="array" ref="K190">SUM(IF('Registro egresos II nivel'!$R$1:$R$876=2,IF('Registro egresos II nivel'!$T$1:$T$876=$F190,IF('Registro egresos II nivel'!$N$1:$N$876="No Renovación Segundo Periodo",'Registro egresos II nivel'!$J$1:$J$876,0))))</f>
        <v>0</v>
      </c>
      <c r="L190" s="95">
        <f t="shared" si="0"/>
        <v>1</v>
      </c>
      <c r="M190" s="95">
        <f t="shared" ref="M190:Q190" si="202">M189+G190</f>
        <v>253</v>
      </c>
      <c r="N190" s="95">
        <f t="shared" si="202"/>
        <v>95</v>
      </c>
      <c r="O190" s="95">
        <f t="shared" si="202"/>
        <v>11</v>
      </c>
      <c r="P190" s="95">
        <f t="shared" si="202"/>
        <v>96</v>
      </c>
      <c r="Q190" s="95">
        <f t="shared" si="202"/>
        <v>13</v>
      </c>
      <c r="R190" s="314">
        <f t="shared" si="2"/>
        <v>468</v>
      </c>
    </row>
    <row r="191" spans="1:18">
      <c r="A191" s="34" t="s">
        <v>4670</v>
      </c>
      <c r="B191" s="34" t="s">
        <v>650</v>
      </c>
      <c r="C191" s="34">
        <v>2023</v>
      </c>
      <c r="D191" s="34">
        <v>2</v>
      </c>
      <c r="F191" s="34">
        <v>86</v>
      </c>
      <c r="G191" s="34">
        <f t="array" ref="G191">SUM(IF('Registro egresos II nivel'!$R$1:$R$876=2,IF('Registro egresos II nivel'!$T$1:$T$876=$F191,IF('Registro egresos II nivel'!$N$1:$N$876="Renuncia No Voluntaria",'Registro egresos II nivel'!$J$1:$J$876,0))))</f>
        <v>4</v>
      </c>
      <c r="H191" s="34">
        <f t="array" ref="H191">SUM(IF('Registro egresos II nivel'!$R$1:$R$876=2,IF('Registro egresos II nivel'!$T$1:$T$876=$F191,IF('Registro egresos II nivel'!$N$1:$N$876="Renuncia Voluntaria",'Registro egresos II nivel'!$J$1:$J$876,0))))</f>
        <v>2</v>
      </c>
      <c r="I191" s="34">
        <f t="array" ref="I191">SUM(IF('Registro egresos II nivel'!$R$1:$R$876=2,IF('Registro egresos II nivel'!$T$1:$T$876=$F191,IF('Registro egresos II nivel'!$N$1:$N$876="Término Tercer Periodo",'Registro egresos II nivel'!$J$1:$J$876,0))))</f>
        <v>0</v>
      </c>
      <c r="J191" s="34">
        <f t="array" ref="J191">SUM(IF('Registro egresos II nivel'!$R$1:$R$876=2,IF('Registro egresos II nivel'!$T$1:$T$876=$F191,IF('Registro egresos II nivel'!$N$1:$N$876="No Renovación Primer Periodo",'Registro egresos II nivel'!$J$1:$J$876,0))))</f>
        <v>0</v>
      </c>
      <c r="K191" s="34">
        <f t="array" ref="K191">SUM(IF('Registro egresos II nivel'!$R$1:$R$876=2,IF('Registro egresos II nivel'!$T$1:$T$876=$F191,IF('Registro egresos II nivel'!$N$1:$N$876="No Renovación Segundo Periodo",'Registro egresos II nivel'!$J$1:$J$876,0))))</f>
        <v>0</v>
      </c>
      <c r="L191" s="95">
        <f t="shared" si="0"/>
        <v>6</v>
      </c>
      <c r="M191" s="95">
        <f t="shared" ref="M191:Q191" si="203">M190+G191</f>
        <v>257</v>
      </c>
      <c r="N191" s="95">
        <f t="shared" si="203"/>
        <v>97</v>
      </c>
      <c r="O191" s="95">
        <f t="shared" si="203"/>
        <v>11</v>
      </c>
      <c r="P191" s="95">
        <f t="shared" si="203"/>
        <v>96</v>
      </c>
      <c r="Q191" s="95">
        <f t="shared" si="203"/>
        <v>13</v>
      </c>
      <c r="R191" s="314">
        <f t="shared" si="2"/>
        <v>474</v>
      </c>
    </row>
    <row r="192" spans="1:18">
      <c r="A192" s="34" t="s">
        <v>4670</v>
      </c>
      <c r="B192" s="34" t="s">
        <v>650</v>
      </c>
      <c r="C192" s="34">
        <v>2023</v>
      </c>
      <c r="D192" s="34">
        <v>2</v>
      </c>
      <c r="F192" s="34">
        <v>87</v>
      </c>
      <c r="G192" s="34">
        <f t="array" ref="G192">SUM(IF('Registro egresos II nivel'!$R$1:$R$876=2,IF('Registro egresos II nivel'!$T$1:$T$876=$F192,IF('Registro egresos II nivel'!$N$1:$N$876="Renuncia No Voluntaria",'Registro egresos II nivel'!$J$1:$J$876,0))))</f>
        <v>1</v>
      </c>
      <c r="H192" s="34">
        <f t="array" ref="H192">SUM(IF('Registro egresos II nivel'!$R$1:$R$876=2,IF('Registro egresos II nivel'!$T$1:$T$876=$F192,IF('Registro egresos II nivel'!$N$1:$N$876="Renuncia Voluntaria",'Registro egresos II nivel'!$J$1:$J$876,0))))</f>
        <v>0</v>
      </c>
      <c r="I192" s="34">
        <f t="array" ref="I192">SUM(IF('Registro egresos II nivel'!$R$1:$R$876=2,IF('Registro egresos II nivel'!$T$1:$T$876=$F192,IF('Registro egresos II nivel'!$N$1:$N$876="Término Tercer Periodo",'Registro egresos II nivel'!$J$1:$J$876,0))))</f>
        <v>0</v>
      </c>
      <c r="J192" s="34">
        <f t="array" ref="J192">SUM(IF('Registro egresos II nivel'!$R$1:$R$876=2,IF('Registro egresos II nivel'!$T$1:$T$876=$F192,IF('Registro egresos II nivel'!$N$1:$N$876="No Renovación Primer Periodo",'Registro egresos II nivel'!$J$1:$J$876,0))))</f>
        <v>0</v>
      </c>
      <c r="K192" s="34">
        <f t="array" ref="K192">SUM(IF('Registro egresos II nivel'!$R$1:$R$876=2,IF('Registro egresos II nivel'!$T$1:$T$876=$F192,IF('Registro egresos II nivel'!$N$1:$N$876="No Renovación Segundo Periodo",'Registro egresos II nivel'!$J$1:$J$876,0))))</f>
        <v>0</v>
      </c>
      <c r="L192" s="95">
        <f t="shared" si="0"/>
        <v>1</v>
      </c>
      <c r="M192" s="95">
        <f t="shared" ref="M192:Q192" si="204">M191+G192</f>
        <v>258</v>
      </c>
      <c r="N192" s="95">
        <f t="shared" si="204"/>
        <v>97</v>
      </c>
      <c r="O192" s="95">
        <f t="shared" si="204"/>
        <v>11</v>
      </c>
      <c r="P192" s="95">
        <f t="shared" si="204"/>
        <v>96</v>
      </c>
      <c r="Q192" s="95">
        <f t="shared" si="204"/>
        <v>13</v>
      </c>
      <c r="R192" s="314">
        <f t="shared" si="2"/>
        <v>475</v>
      </c>
    </row>
    <row r="193" spans="1:18">
      <c r="A193" s="34" t="s">
        <v>4670</v>
      </c>
      <c r="B193" s="34" t="s">
        <v>650</v>
      </c>
      <c r="C193" s="34">
        <v>2023</v>
      </c>
      <c r="D193" s="34">
        <v>2</v>
      </c>
      <c r="F193" s="34">
        <v>88</v>
      </c>
      <c r="G193" s="34">
        <f t="array" ref="G193">SUM(IF('Registro egresos II nivel'!$R$1:$R$876=2,IF('Registro egresos II nivel'!$T$1:$T$876=$F193,IF('Registro egresos II nivel'!$N$1:$N$876="Renuncia No Voluntaria",'Registro egresos II nivel'!$J$1:$J$876,0))))</f>
        <v>0</v>
      </c>
      <c r="H193" s="34">
        <f t="array" ref="H193">SUM(IF('Registro egresos II nivel'!$R$1:$R$876=2,IF('Registro egresos II nivel'!$T$1:$T$876=$F193,IF('Registro egresos II nivel'!$N$1:$N$876="Renuncia Voluntaria",'Registro egresos II nivel'!$J$1:$J$876,0))))</f>
        <v>2</v>
      </c>
      <c r="I193" s="34">
        <f t="array" ref="I193">SUM(IF('Registro egresos II nivel'!$R$1:$R$876=2,IF('Registro egresos II nivel'!$T$1:$T$876=$F193,IF('Registro egresos II nivel'!$N$1:$N$876="Término Tercer Periodo",'Registro egresos II nivel'!$J$1:$J$876,0))))</f>
        <v>0</v>
      </c>
      <c r="J193" s="34">
        <f t="array" ref="J193">SUM(IF('Registro egresos II nivel'!$R$1:$R$876=2,IF('Registro egresos II nivel'!$T$1:$T$876=$F193,IF('Registro egresos II nivel'!$N$1:$N$876="No Renovación Primer Periodo",'Registro egresos II nivel'!$J$1:$J$876,0))))</f>
        <v>0</v>
      </c>
      <c r="K193" s="34">
        <f t="array" ref="K193">SUM(IF('Registro egresos II nivel'!$R$1:$R$876=2,IF('Registro egresos II nivel'!$T$1:$T$876=$F193,IF('Registro egresos II nivel'!$N$1:$N$876="No Renovación Segundo Periodo",'Registro egresos II nivel'!$J$1:$J$876,0))))</f>
        <v>0</v>
      </c>
      <c r="L193" s="95">
        <f t="shared" si="0"/>
        <v>2</v>
      </c>
      <c r="M193" s="95">
        <f t="shared" ref="M193:Q193" si="205">M192+G193</f>
        <v>258</v>
      </c>
      <c r="N193" s="95">
        <f t="shared" si="205"/>
        <v>99</v>
      </c>
      <c r="O193" s="95">
        <f t="shared" si="205"/>
        <v>11</v>
      </c>
      <c r="P193" s="95">
        <f t="shared" si="205"/>
        <v>96</v>
      </c>
      <c r="Q193" s="95">
        <f t="shared" si="205"/>
        <v>13</v>
      </c>
      <c r="R193" s="314">
        <f t="shared" si="2"/>
        <v>477</v>
      </c>
    </row>
    <row r="194" spans="1:18">
      <c r="A194" s="34" t="s">
        <v>4670</v>
      </c>
      <c r="B194" s="34" t="s">
        <v>650</v>
      </c>
      <c r="C194" s="34">
        <v>2023</v>
      </c>
      <c r="D194" s="34">
        <v>2</v>
      </c>
      <c r="F194" s="34">
        <v>89</v>
      </c>
      <c r="G194" s="34">
        <f t="array" ref="G194">SUM(IF('Registro egresos II nivel'!$R$1:$R$876=2,IF('Registro egresos II nivel'!$T$1:$T$876=$F194,IF('Registro egresos II nivel'!$N$1:$N$876="Renuncia No Voluntaria",'Registro egresos II nivel'!$J$1:$J$876,0))))</f>
        <v>1</v>
      </c>
      <c r="H194" s="34">
        <f t="array" ref="H194">SUM(IF('Registro egresos II nivel'!$R$1:$R$876=2,IF('Registro egresos II nivel'!$T$1:$T$876=$F194,IF('Registro egresos II nivel'!$N$1:$N$876="Renuncia Voluntaria",'Registro egresos II nivel'!$J$1:$J$876,0))))</f>
        <v>0</v>
      </c>
      <c r="I194" s="34">
        <f t="array" ref="I194">SUM(IF('Registro egresos II nivel'!$R$1:$R$876=2,IF('Registro egresos II nivel'!$T$1:$T$876=$F194,IF('Registro egresos II nivel'!$N$1:$N$876="Término Tercer Periodo",'Registro egresos II nivel'!$J$1:$J$876,0))))</f>
        <v>0</v>
      </c>
      <c r="J194" s="34">
        <f t="array" ref="J194">SUM(IF('Registro egresos II nivel'!$R$1:$R$876=2,IF('Registro egresos II nivel'!$T$1:$T$876=$F194,IF('Registro egresos II nivel'!$N$1:$N$876="No Renovación Primer Periodo",'Registro egresos II nivel'!$J$1:$J$876,0))))</f>
        <v>0</v>
      </c>
      <c r="K194" s="34">
        <f t="array" ref="K194">SUM(IF('Registro egresos II nivel'!$R$1:$R$876=2,IF('Registro egresos II nivel'!$T$1:$T$876=$F194,IF('Registro egresos II nivel'!$N$1:$N$876="No Renovación Segundo Periodo",'Registro egresos II nivel'!$J$1:$J$876,0))))</f>
        <v>0</v>
      </c>
      <c r="L194" s="95">
        <f t="shared" si="0"/>
        <v>1</v>
      </c>
      <c r="M194" s="95">
        <f t="shared" ref="M194:Q194" si="206">M193+G194</f>
        <v>259</v>
      </c>
      <c r="N194" s="95">
        <f t="shared" si="206"/>
        <v>99</v>
      </c>
      <c r="O194" s="95">
        <f t="shared" si="206"/>
        <v>11</v>
      </c>
      <c r="P194" s="95">
        <f t="shared" si="206"/>
        <v>96</v>
      </c>
      <c r="Q194" s="95">
        <f t="shared" si="206"/>
        <v>13</v>
      </c>
      <c r="R194" s="314">
        <f t="shared" si="2"/>
        <v>478</v>
      </c>
    </row>
    <row r="195" spans="1:18">
      <c r="A195" s="34" t="s">
        <v>4670</v>
      </c>
      <c r="B195" s="34" t="s">
        <v>650</v>
      </c>
      <c r="C195" s="34">
        <v>2023</v>
      </c>
      <c r="D195" s="34">
        <v>2</v>
      </c>
      <c r="F195" s="34">
        <v>90</v>
      </c>
      <c r="G195" s="34">
        <f t="array" ref="G195">SUM(IF('Registro egresos II nivel'!$R$1:$R$876=2,IF('Registro egresos II nivel'!$T$1:$T$876=$F195,IF('Registro egresos II nivel'!$N$1:$N$876="Renuncia No Voluntaria",'Registro egresos II nivel'!$J$1:$J$876,0))))</f>
        <v>1</v>
      </c>
      <c r="H195" s="34">
        <f t="array" ref="H195">SUM(IF('Registro egresos II nivel'!$R$1:$R$876=2,IF('Registro egresos II nivel'!$T$1:$T$876=$F195,IF('Registro egresos II nivel'!$N$1:$N$876="Renuncia Voluntaria",'Registro egresos II nivel'!$J$1:$J$876,0))))</f>
        <v>1</v>
      </c>
      <c r="I195" s="34">
        <f t="array" ref="I195">SUM(IF('Registro egresos II nivel'!$R$1:$R$876=2,IF('Registro egresos II nivel'!$T$1:$T$876=$F195,IF('Registro egresos II nivel'!$N$1:$N$876="Término Tercer Periodo",'Registro egresos II nivel'!$J$1:$J$876,0))))</f>
        <v>0</v>
      </c>
      <c r="J195" s="34">
        <f t="array" ref="J195">SUM(IF('Registro egresos II nivel'!$R$1:$R$876=2,IF('Registro egresos II nivel'!$T$1:$T$876=$F195,IF('Registro egresos II nivel'!$N$1:$N$876="No Renovación Primer Periodo",'Registro egresos II nivel'!$J$1:$J$876,0))))</f>
        <v>0</v>
      </c>
      <c r="K195" s="34">
        <f t="array" ref="K195">SUM(IF('Registro egresos II nivel'!$R$1:$R$876=2,IF('Registro egresos II nivel'!$T$1:$T$876=$F195,IF('Registro egresos II nivel'!$N$1:$N$876="No Renovación Segundo Periodo",'Registro egresos II nivel'!$J$1:$J$876,0))))</f>
        <v>0</v>
      </c>
      <c r="L195" s="95">
        <f t="shared" si="0"/>
        <v>2</v>
      </c>
      <c r="M195" s="95">
        <f t="shared" ref="M195:Q195" si="207">M194+G195</f>
        <v>260</v>
      </c>
      <c r="N195" s="95">
        <f t="shared" si="207"/>
        <v>100</v>
      </c>
      <c r="O195" s="95">
        <f t="shared" si="207"/>
        <v>11</v>
      </c>
      <c r="P195" s="95">
        <f t="shared" si="207"/>
        <v>96</v>
      </c>
      <c r="Q195" s="95">
        <f t="shared" si="207"/>
        <v>13</v>
      </c>
      <c r="R195" s="314">
        <f t="shared" si="2"/>
        <v>480</v>
      </c>
    </row>
    <row r="196" spans="1:18">
      <c r="A196" s="34" t="s">
        <v>4670</v>
      </c>
      <c r="B196" s="34" t="s">
        <v>650</v>
      </c>
      <c r="C196" s="34">
        <v>2023</v>
      </c>
      <c r="D196" s="34">
        <v>2</v>
      </c>
      <c r="F196" s="34">
        <v>91</v>
      </c>
      <c r="G196" s="34">
        <f t="array" ref="G196">SUM(IF('Registro egresos II nivel'!$R$1:$R$876=2,IF('Registro egresos II nivel'!$T$1:$T$876=$F196,IF('Registro egresos II nivel'!$N$1:$N$876="Renuncia No Voluntaria",'Registro egresos II nivel'!$J$1:$J$876,0))))</f>
        <v>1</v>
      </c>
      <c r="H196" s="34">
        <f t="array" ref="H196">SUM(IF('Registro egresos II nivel'!$R$1:$R$876=2,IF('Registro egresos II nivel'!$T$1:$T$876=$F196,IF('Registro egresos II nivel'!$N$1:$N$876="Renuncia Voluntaria",'Registro egresos II nivel'!$J$1:$J$876,0))))</f>
        <v>0</v>
      </c>
      <c r="I196" s="34">
        <f t="array" ref="I196">SUM(IF('Registro egresos II nivel'!$R$1:$R$876=2,IF('Registro egresos II nivel'!$T$1:$T$876=$F196,IF('Registro egresos II nivel'!$N$1:$N$876="Término Tercer Periodo",'Registro egresos II nivel'!$J$1:$J$876,0))))</f>
        <v>0</v>
      </c>
      <c r="J196" s="34">
        <f t="array" ref="J196">SUM(IF('Registro egresos II nivel'!$R$1:$R$876=2,IF('Registro egresos II nivel'!$T$1:$T$876=$F196,IF('Registro egresos II nivel'!$N$1:$N$876="No Renovación Primer Periodo",'Registro egresos II nivel'!$J$1:$J$876,0))))</f>
        <v>0</v>
      </c>
      <c r="K196" s="34">
        <f t="array" ref="K196">SUM(IF('Registro egresos II nivel'!$R$1:$R$876=2,IF('Registro egresos II nivel'!$T$1:$T$876=$F196,IF('Registro egresos II nivel'!$N$1:$N$876="No Renovación Segundo Periodo",'Registro egresos II nivel'!$J$1:$J$876,0))))</f>
        <v>0</v>
      </c>
      <c r="L196" s="95">
        <f t="shared" si="0"/>
        <v>1</v>
      </c>
      <c r="M196" s="95">
        <f t="shared" ref="M196:Q196" si="208">M195+G196</f>
        <v>261</v>
      </c>
      <c r="N196" s="95">
        <f t="shared" si="208"/>
        <v>100</v>
      </c>
      <c r="O196" s="95">
        <f t="shared" si="208"/>
        <v>11</v>
      </c>
      <c r="P196" s="95">
        <f t="shared" si="208"/>
        <v>96</v>
      </c>
      <c r="Q196" s="95">
        <f t="shared" si="208"/>
        <v>13</v>
      </c>
      <c r="R196" s="314">
        <f t="shared" si="2"/>
        <v>481</v>
      </c>
    </row>
    <row r="197" spans="1:18">
      <c r="A197" s="34" t="s">
        <v>4670</v>
      </c>
      <c r="B197" s="34" t="s">
        <v>650</v>
      </c>
      <c r="C197" s="34">
        <v>2023</v>
      </c>
      <c r="D197" s="34">
        <v>2</v>
      </c>
      <c r="F197" s="34">
        <v>92</v>
      </c>
      <c r="G197" s="34">
        <f t="array" ref="G197">SUM(IF('Registro egresos II nivel'!$R$1:$R$876=2,IF('Registro egresos II nivel'!$T$1:$T$876=$F197,IF('Registro egresos II nivel'!$N$1:$N$876="Renuncia No Voluntaria",'Registro egresos II nivel'!$J$1:$J$876,0))))</f>
        <v>0</v>
      </c>
      <c r="H197" s="34">
        <f t="array" ref="H197">SUM(IF('Registro egresos II nivel'!$R$1:$R$876=2,IF('Registro egresos II nivel'!$T$1:$T$876=$F197,IF('Registro egresos II nivel'!$N$1:$N$876="Renuncia Voluntaria",'Registro egresos II nivel'!$J$1:$J$876,0))))</f>
        <v>0</v>
      </c>
      <c r="I197" s="34">
        <f t="array" ref="I197">SUM(IF('Registro egresos II nivel'!$R$1:$R$876=2,IF('Registro egresos II nivel'!$T$1:$T$876=$F197,IF('Registro egresos II nivel'!$N$1:$N$876="Término Tercer Periodo",'Registro egresos II nivel'!$J$1:$J$876,0))))</f>
        <v>0</v>
      </c>
      <c r="J197" s="34">
        <f t="array" ref="J197">SUM(IF('Registro egresos II nivel'!$R$1:$R$876=2,IF('Registro egresos II nivel'!$T$1:$T$876=$F197,IF('Registro egresos II nivel'!$N$1:$N$876="No Renovación Primer Periodo",'Registro egresos II nivel'!$J$1:$J$876,0))))</f>
        <v>0</v>
      </c>
      <c r="K197" s="34">
        <f t="array" ref="K197">SUM(IF('Registro egresos II nivel'!$R$1:$R$876=2,IF('Registro egresos II nivel'!$T$1:$T$876=$F197,IF('Registro egresos II nivel'!$N$1:$N$876="No Renovación Segundo Periodo",'Registro egresos II nivel'!$J$1:$J$876,0))))</f>
        <v>0</v>
      </c>
      <c r="L197" s="95">
        <f t="shared" si="0"/>
        <v>0</v>
      </c>
      <c r="M197" s="95">
        <f t="shared" ref="M197:Q197" si="209">M196+G197</f>
        <v>261</v>
      </c>
      <c r="N197" s="95">
        <f t="shared" si="209"/>
        <v>100</v>
      </c>
      <c r="O197" s="95">
        <f t="shared" si="209"/>
        <v>11</v>
      </c>
      <c r="P197" s="95">
        <f t="shared" si="209"/>
        <v>96</v>
      </c>
      <c r="Q197" s="95">
        <f t="shared" si="209"/>
        <v>13</v>
      </c>
      <c r="R197" s="314">
        <f t="shared" si="2"/>
        <v>481</v>
      </c>
    </row>
    <row r="198" spans="1:18">
      <c r="A198" s="34" t="s">
        <v>4670</v>
      </c>
      <c r="B198" s="34" t="s">
        <v>650</v>
      </c>
      <c r="C198" s="34">
        <v>2023</v>
      </c>
      <c r="D198" s="34">
        <v>2</v>
      </c>
      <c r="F198" s="34">
        <v>93</v>
      </c>
      <c r="G198" s="34">
        <f t="array" ref="G198">SUM(IF('Registro egresos II nivel'!$R$1:$R$876=2,IF('Registro egresos II nivel'!$T$1:$T$876=$F198,IF('Registro egresos II nivel'!$N$1:$N$876="Renuncia No Voluntaria",'Registro egresos II nivel'!$J$1:$J$876,0))))</f>
        <v>1</v>
      </c>
      <c r="H198" s="34">
        <f t="array" ref="H198">SUM(IF('Registro egresos II nivel'!$R$1:$R$876=2,IF('Registro egresos II nivel'!$T$1:$T$876=$F198,IF('Registro egresos II nivel'!$N$1:$N$876="Renuncia Voluntaria",'Registro egresos II nivel'!$J$1:$J$876,0))))</f>
        <v>0</v>
      </c>
      <c r="I198" s="34">
        <f t="array" ref="I198">SUM(IF('Registro egresos II nivel'!$R$1:$R$876=2,IF('Registro egresos II nivel'!$T$1:$T$876=$F198,IF('Registro egresos II nivel'!$N$1:$N$876="Término Tercer Periodo",'Registro egresos II nivel'!$J$1:$J$876,0))))</f>
        <v>0</v>
      </c>
      <c r="J198" s="34">
        <f t="array" ref="J198">SUM(IF('Registro egresos II nivel'!$R$1:$R$876=2,IF('Registro egresos II nivel'!$T$1:$T$876=$F198,IF('Registro egresos II nivel'!$N$1:$N$876="No Renovación Primer Periodo",'Registro egresos II nivel'!$J$1:$J$876,0))))</f>
        <v>0</v>
      </c>
      <c r="K198" s="34">
        <f t="array" ref="K198">SUM(IF('Registro egresos II nivel'!$R$1:$R$876=2,IF('Registro egresos II nivel'!$T$1:$T$876=$F198,IF('Registro egresos II nivel'!$N$1:$N$876="No Renovación Segundo Periodo",'Registro egresos II nivel'!$J$1:$J$876,0))))</f>
        <v>0</v>
      </c>
      <c r="L198" s="95">
        <f t="shared" si="0"/>
        <v>1</v>
      </c>
      <c r="M198" s="95">
        <f t="shared" ref="M198:Q198" si="210">M197+G198</f>
        <v>262</v>
      </c>
      <c r="N198" s="95">
        <f t="shared" si="210"/>
        <v>100</v>
      </c>
      <c r="O198" s="95">
        <f t="shared" si="210"/>
        <v>11</v>
      </c>
      <c r="P198" s="95">
        <f t="shared" si="210"/>
        <v>96</v>
      </c>
      <c r="Q198" s="95">
        <f t="shared" si="210"/>
        <v>13</v>
      </c>
      <c r="R198" s="314">
        <f t="shared" si="2"/>
        <v>482</v>
      </c>
    </row>
    <row r="199" spans="1:18">
      <c r="A199" s="34" t="s">
        <v>4670</v>
      </c>
      <c r="B199" s="34" t="s">
        <v>650</v>
      </c>
      <c r="C199" s="34">
        <v>2023</v>
      </c>
      <c r="D199" s="34">
        <v>2</v>
      </c>
      <c r="F199" s="34">
        <v>94</v>
      </c>
      <c r="G199" s="34">
        <f t="array" ref="G199">SUM(IF('Registro egresos II nivel'!$R$1:$R$876=2,IF('Registro egresos II nivel'!$T$1:$T$876=$F199,IF('Registro egresos II nivel'!$N$1:$N$876="Renuncia No Voluntaria",'Registro egresos II nivel'!$J$1:$J$876,0))))</f>
        <v>0</v>
      </c>
      <c r="H199" s="34">
        <f t="array" ref="H199">SUM(IF('Registro egresos II nivel'!$R$1:$R$876=2,IF('Registro egresos II nivel'!$T$1:$T$876=$F199,IF('Registro egresos II nivel'!$N$1:$N$876="Renuncia Voluntaria",'Registro egresos II nivel'!$J$1:$J$876,0))))</f>
        <v>0</v>
      </c>
      <c r="I199" s="34">
        <f t="array" ref="I199">SUM(IF('Registro egresos II nivel'!$R$1:$R$876=2,IF('Registro egresos II nivel'!$T$1:$T$876=$F199,IF('Registro egresos II nivel'!$N$1:$N$876="Término Tercer Periodo",'Registro egresos II nivel'!$J$1:$J$876,0))))</f>
        <v>0</v>
      </c>
      <c r="J199" s="34">
        <f t="array" ref="J199">SUM(IF('Registro egresos II nivel'!$R$1:$R$876=2,IF('Registro egresos II nivel'!$T$1:$T$876=$F199,IF('Registro egresos II nivel'!$N$1:$N$876="No Renovación Primer Periodo",'Registro egresos II nivel'!$J$1:$J$876,0))))</f>
        <v>0</v>
      </c>
      <c r="K199" s="34">
        <f t="array" ref="K199">SUM(IF('Registro egresos II nivel'!$R$1:$R$876=2,IF('Registro egresos II nivel'!$T$1:$T$876=$F199,IF('Registro egresos II nivel'!$N$1:$N$876="No Renovación Segundo Periodo",'Registro egresos II nivel'!$J$1:$J$876,0))))</f>
        <v>0</v>
      </c>
      <c r="L199" s="95">
        <f t="shared" si="0"/>
        <v>0</v>
      </c>
      <c r="M199" s="95">
        <f t="shared" ref="M199:Q199" si="211">M198+G199</f>
        <v>262</v>
      </c>
      <c r="N199" s="95">
        <f t="shared" si="211"/>
        <v>100</v>
      </c>
      <c r="O199" s="95">
        <f t="shared" si="211"/>
        <v>11</v>
      </c>
      <c r="P199" s="95">
        <f t="shared" si="211"/>
        <v>96</v>
      </c>
      <c r="Q199" s="95">
        <f t="shared" si="211"/>
        <v>13</v>
      </c>
      <c r="R199" s="314">
        <f t="shared" si="2"/>
        <v>482</v>
      </c>
    </row>
    <row r="200" spans="1:18">
      <c r="A200" s="34" t="s">
        <v>4670</v>
      </c>
      <c r="B200" s="34" t="s">
        <v>650</v>
      </c>
      <c r="C200" s="34">
        <v>2023</v>
      </c>
      <c r="D200" s="34">
        <v>2</v>
      </c>
      <c r="F200" s="34">
        <v>95</v>
      </c>
      <c r="G200" s="34">
        <f t="array" ref="G200">SUM(IF('Registro egresos II nivel'!$R$1:$R$876=2,IF('Registro egresos II nivel'!$T$1:$T$876=$F200,IF('Registro egresos II nivel'!$N$1:$N$876="Renuncia No Voluntaria",'Registro egresos II nivel'!$J$1:$J$876,0))))</f>
        <v>0</v>
      </c>
      <c r="H200" s="34">
        <f t="array" ref="H200">SUM(IF('Registro egresos II nivel'!$R$1:$R$876=2,IF('Registro egresos II nivel'!$T$1:$T$876=$F200,IF('Registro egresos II nivel'!$N$1:$N$876="Renuncia Voluntaria",'Registro egresos II nivel'!$J$1:$J$876,0))))</f>
        <v>0</v>
      </c>
      <c r="I200" s="34">
        <f t="array" ref="I200">SUM(IF('Registro egresos II nivel'!$R$1:$R$876=2,IF('Registro egresos II nivel'!$T$1:$T$876=$F200,IF('Registro egresos II nivel'!$N$1:$N$876="Término Tercer Periodo",'Registro egresos II nivel'!$J$1:$J$876,0))))</f>
        <v>0</v>
      </c>
      <c r="J200" s="34">
        <f t="array" ref="J200">SUM(IF('Registro egresos II nivel'!$R$1:$R$876=2,IF('Registro egresos II nivel'!$T$1:$T$876=$F200,IF('Registro egresos II nivel'!$N$1:$N$876="No Renovación Primer Periodo",'Registro egresos II nivel'!$J$1:$J$876,0))))</f>
        <v>0</v>
      </c>
      <c r="K200" s="34">
        <f t="array" ref="K200">SUM(IF('Registro egresos II nivel'!$R$1:$R$876=2,IF('Registro egresos II nivel'!$T$1:$T$876=$F200,IF('Registro egresos II nivel'!$N$1:$N$876="No Renovación Segundo Periodo",'Registro egresos II nivel'!$J$1:$J$876,0))))</f>
        <v>0</v>
      </c>
      <c r="L200" s="95">
        <f t="shared" si="0"/>
        <v>0</v>
      </c>
      <c r="M200" s="95">
        <f t="shared" ref="M200:Q200" si="212">M199+G200</f>
        <v>262</v>
      </c>
      <c r="N200" s="95">
        <f t="shared" si="212"/>
        <v>100</v>
      </c>
      <c r="O200" s="95">
        <f t="shared" si="212"/>
        <v>11</v>
      </c>
      <c r="P200" s="95">
        <f t="shared" si="212"/>
        <v>96</v>
      </c>
      <c r="Q200" s="95">
        <f t="shared" si="212"/>
        <v>13</v>
      </c>
      <c r="R200" s="314">
        <f t="shared" si="2"/>
        <v>482</v>
      </c>
    </row>
    <row r="201" spans="1:18">
      <c r="A201" s="34" t="s">
        <v>4670</v>
      </c>
      <c r="B201" s="34" t="s">
        <v>650</v>
      </c>
      <c r="C201" s="34">
        <v>2023</v>
      </c>
      <c r="D201" s="34">
        <v>2</v>
      </c>
      <c r="F201" s="34">
        <v>96</v>
      </c>
      <c r="G201" s="34">
        <f t="array" ref="G201">SUM(IF('Registro egresos II nivel'!$R$1:$R$876=2,IF('Registro egresos II nivel'!$T$1:$T$876=$F201,IF('Registro egresos II nivel'!$N$1:$N$876="Renuncia No Voluntaria",'Registro egresos II nivel'!$J$1:$J$876,0))))</f>
        <v>0</v>
      </c>
      <c r="H201" s="34">
        <f t="array" ref="H201">SUM(IF('Registro egresos II nivel'!$R$1:$R$876=2,IF('Registro egresos II nivel'!$T$1:$T$876=$F201,IF('Registro egresos II nivel'!$N$1:$N$876="Renuncia Voluntaria",'Registro egresos II nivel'!$J$1:$J$876,0))))</f>
        <v>0</v>
      </c>
      <c r="I201" s="34">
        <f t="array" ref="I201">SUM(IF('Registro egresos II nivel'!$R$1:$R$876=2,IF('Registro egresos II nivel'!$T$1:$T$876=$F201,IF('Registro egresos II nivel'!$N$1:$N$876="Término Tercer Periodo",'Registro egresos II nivel'!$J$1:$J$876,0))))</f>
        <v>0</v>
      </c>
      <c r="J201" s="34">
        <f t="array" ref="J201">SUM(IF('Registro egresos II nivel'!$R$1:$R$876=2,IF('Registro egresos II nivel'!$T$1:$T$876=$F201,IF('Registro egresos II nivel'!$N$1:$N$876="No Renovación Primer Periodo",'Registro egresos II nivel'!$J$1:$J$876,0))))</f>
        <v>0</v>
      </c>
      <c r="K201" s="34">
        <f t="array" ref="K201">SUM(IF('Registro egresos II nivel'!$R$1:$R$876=2,IF('Registro egresos II nivel'!$T$1:$T$876=$F201,IF('Registro egresos II nivel'!$N$1:$N$876="No Renovación Segundo Periodo",'Registro egresos II nivel'!$J$1:$J$876,0))))</f>
        <v>0</v>
      </c>
      <c r="L201" s="95">
        <f t="shared" si="0"/>
        <v>0</v>
      </c>
      <c r="M201" s="95">
        <f t="shared" ref="M201:Q201" si="213">M200+G201</f>
        <v>262</v>
      </c>
      <c r="N201" s="95">
        <f t="shared" si="213"/>
        <v>100</v>
      </c>
      <c r="O201" s="95">
        <f t="shared" si="213"/>
        <v>11</v>
      </c>
      <c r="P201" s="95">
        <f t="shared" si="213"/>
        <v>96</v>
      </c>
      <c r="Q201" s="95">
        <f t="shared" si="213"/>
        <v>13</v>
      </c>
      <c r="R201" s="314">
        <f t="shared" si="2"/>
        <v>482</v>
      </c>
    </row>
    <row r="202" spans="1:18">
      <c r="A202" s="34" t="s">
        <v>4670</v>
      </c>
      <c r="B202" s="34" t="s">
        <v>650</v>
      </c>
      <c r="C202" s="34">
        <v>2023</v>
      </c>
      <c r="D202" s="34">
        <v>2</v>
      </c>
      <c r="F202" s="34">
        <v>97</v>
      </c>
      <c r="G202" s="34">
        <f t="array" ref="G202">SUM(IF('Registro egresos II nivel'!$R$1:$R$876=2,IF('Registro egresos II nivel'!$T$1:$T$876=$F202,IF('Registro egresos II nivel'!$N$1:$N$876="Renuncia No Voluntaria",'Registro egresos II nivel'!$J$1:$J$876,0))))</f>
        <v>0</v>
      </c>
      <c r="H202" s="34">
        <f t="array" ref="H202">SUM(IF('Registro egresos II nivel'!$R$1:$R$876=2,IF('Registro egresos II nivel'!$T$1:$T$876=$F202,IF('Registro egresos II nivel'!$N$1:$N$876="Renuncia Voluntaria",'Registro egresos II nivel'!$J$1:$J$876,0))))</f>
        <v>0</v>
      </c>
      <c r="I202" s="34">
        <f t="array" ref="I202">SUM(IF('Registro egresos II nivel'!$R$1:$R$876=2,IF('Registro egresos II nivel'!$T$1:$T$876=$F202,IF('Registro egresos II nivel'!$N$1:$N$876="Término Tercer Periodo",'Registro egresos II nivel'!$J$1:$J$876,0))))</f>
        <v>0</v>
      </c>
      <c r="J202" s="34">
        <f t="array" ref="J202">SUM(IF('Registro egresos II nivel'!$R$1:$R$876=2,IF('Registro egresos II nivel'!$T$1:$T$876=$F202,IF('Registro egresos II nivel'!$N$1:$N$876="No Renovación Primer Periodo",'Registro egresos II nivel'!$J$1:$J$876,0))))</f>
        <v>0</v>
      </c>
      <c r="K202" s="34">
        <f t="array" ref="K202">SUM(IF('Registro egresos II nivel'!$R$1:$R$876=2,IF('Registro egresos II nivel'!$T$1:$T$876=$F202,IF('Registro egresos II nivel'!$N$1:$N$876="No Renovación Segundo Periodo",'Registro egresos II nivel'!$J$1:$J$876,0))))</f>
        <v>0</v>
      </c>
      <c r="L202" s="95">
        <f t="shared" si="0"/>
        <v>0</v>
      </c>
      <c r="M202" s="95">
        <f t="shared" ref="M202:Q202" si="214">M201+G202</f>
        <v>262</v>
      </c>
      <c r="N202" s="95">
        <f t="shared" si="214"/>
        <v>100</v>
      </c>
      <c r="O202" s="95">
        <f t="shared" si="214"/>
        <v>11</v>
      </c>
      <c r="P202" s="95">
        <f t="shared" si="214"/>
        <v>96</v>
      </c>
      <c r="Q202" s="95">
        <f t="shared" si="214"/>
        <v>13</v>
      </c>
      <c r="R202" s="314">
        <f t="shared" si="2"/>
        <v>482</v>
      </c>
    </row>
    <row r="203" spans="1:18">
      <c r="A203" s="34" t="s">
        <v>4670</v>
      </c>
      <c r="B203" s="34" t="s">
        <v>650</v>
      </c>
      <c r="C203" s="34">
        <v>2023</v>
      </c>
      <c r="D203" s="34">
        <v>2</v>
      </c>
      <c r="F203" s="34">
        <v>98</v>
      </c>
      <c r="G203" s="34">
        <f t="array" ref="G203">SUM(IF('Registro egresos II nivel'!$R$1:$R$876=2,IF('Registro egresos II nivel'!$T$1:$T$876=$F203,IF('Registro egresos II nivel'!$N$1:$N$876="Renuncia No Voluntaria",'Registro egresos II nivel'!$J$1:$J$876,0))))</f>
        <v>0</v>
      </c>
      <c r="H203" s="34">
        <f t="array" ref="H203">SUM(IF('Registro egresos II nivel'!$R$1:$R$876=2,IF('Registro egresos II nivel'!$T$1:$T$876=$F203,IF('Registro egresos II nivel'!$N$1:$N$876="Renuncia Voluntaria",'Registro egresos II nivel'!$J$1:$J$876,0))))</f>
        <v>0</v>
      </c>
      <c r="I203" s="34">
        <f t="array" ref="I203">SUM(IF('Registro egresos II nivel'!$R$1:$R$876=2,IF('Registro egresos II nivel'!$T$1:$T$876=$F203,IF('Registro egresos II nivel'!$N$1:$N$876="Término Tercer Periodo",'Registro egresos II nivel'!$J$1:$J$876,0))))</f>
        <v>0</v>
      </c>
      <c r="J203" s="34">
        <f t="array" ref="J203">SUM(IF('Registro egresos II nivel'!$R$1:$R$876=2,IF('Registro egresos II nivel'!$T$1:$T$876=$F203,IF('Registro egresos II nivel'!$N$1:$N$876="No Renovación Primer Periodo",'Registro egresos II nivel'!$J$1:$J$876,0))))</f>
        <v>0</v>
      </c>
      <c r="K203" s="34">
        <f t="array" ref="K203">SUM(IF('Registro egresos II nivel'!$R$1:$R$876=2,IF('Registro egresos II nivel'!$T$1:$T$876=$F203,IF('Registro egresos II nivel'!$N$1:$N$876="No Renovación Segundo Periodo",'Registro egresos II nivel'!$J$1:$J$876,0))))</f>
        <v>0</v>
      </c>
      <c r="L203" s="95">
        <f t="shared" si="0"/>
        <v>0</v>
      </c>
      <c r="M203" s="95">
        <f t="shared" ref="M203:Q203" si="215">M202+G203</f>
        <v>262</v>
      </c>
      <c r="N203" s="95">
        <f t="shared" si="215"/>
        <v>100</v>
      </c>
      <c r="O203" s="95">
        <f t="shared" si="215"/>
        <v>11</v>
      </c>
      <c r="P203" s="95">
        <f t="shared" si="215"/>
        <v>96</v>
      </c>
      <c r="Q203" s="95">
        <f t="shared" si="215"/>
        <v>13</v>
      </c>
      <c r="R203" s="314">
        <f t="shared" si="2"/>
        <v>482</v>
      </c>
    </row>
    <row r="204" spans="1:18">
      <c r="A204" s="34" t="s">
        <v>4670</v>
      </c>
      <c r="B204" s="34" t="s">
        <v>650</v>
      </c>
      <c r="C204" s="34">
        <v>2023</v>
      </c>
      <c r="D204" s="34">
        <v>2</v>
      </c>
      <c r="F204" s="34">
        <v>99</v>
      </c>
      <c r="G204" s="34">
        <f t="array" ref="G204">SUM(IF('Registro egresos II nivel'!$R$1:$R$876=2,IF('Registro egresos II nivel'!$T$1:$T$876=$F204,IF('Registro egresos II nivel'!$N$1:$N$876="Renuncia No Voluntaria",'Registro egresos II nivel'!$J$1:$J$876,0))))</f>
        <v>0</v>
      </c>
      <c r="H204" s="34">
        <f t="array" ref="H204">SUM(IF('Registro egresos II nivel'!$R$1:$R$876=2,IF('Registro egresos II nivel'!$T$1:$T$876=$F204,IF('Registro egresos II nivel'!$N$1:$N$876="Renuncia Voluntaria",'Registro egresos II nivel'!$J$1:$J$876,0))))</f>
        <v>0</v>
      </c>
      <c r="I204" s="34">
        <f t="array" ref="I204">SUM(IF('Registro egresos II nivel'!$R$1:$R$876=2,IF('Registro egresos II nivel'!$T$1:$T$876=$F204,IF('Registro egresos II nivel'!$N$1:$N$876="Término Tercer Periodo",'Registro egresos II nivel'!$J$1:$J$876,0))))</f>
        <v>0</v>
      </c>
      <c r="J204" s="34">
        <f t="array" ref="J204">SUM(IF('Registro egresos II nivel'!$R$1:$R$876=2,IF('Registro egresos II nivel'!$T$1:$T$876=$F204,IF('Registro egresos II nivel'!$N$1:$N$876="No Renovación Primer Periodo",'Registro egresos II nivel'!$J$1:$J$876,0))))</f>
        <v>0</v>
      </c>
      <c r="K204" s="34">
        <f t="array" ref="K204">SUM(IF('Registro egresos II nivel'!$R$1:$R$876=2,IF('Registro egresos II nivel'!$T$1:$T$876=$F204,IF('Registro egresos II nivel'!$N$1:$N$876="No Renovación Segundo Periodo",'Registro egresos II nivel'!$J$1:$J$876,0))))</f>
        <v>0</v>
      </c>
      <c r="L204" s="95">
        <f t="shared" si="0"/>
        <v>0</v>
      </c>
      <c r="M204" s="95">
        <f t="shared" ref="M204:Q204" si="216">M203+G204</f>
        <v>262</v>
      </c>
      <c r="N204" s="95">
        <f t="shared" si="216"/>
        <v>100</v>
      </c>
      <c r="O204" s="95">
        <f t="shared" si="216"/>
        <v>11</v>
      </c>
      <c r="P204" s="95">
        <f t="shared" si="216"/>
        <v>96</v>
      </c>
      <c r="Q204" s="95">
        <f t="shared" si="216"/>
        <v>13</v>
      </c>
      <c r="R204" s="314">
        <f t="shared" si="2"/>
        <v>482</v>
      </c>
    </row>
    <row r="205" spans="1:18">
      <c r="A205" s="34" t="s">
        <v>4670</v>
      </c>
      <c r="B205" s="34" t="s">
        <v>650</v>
      </c>
      <c r="C205" s="34">
        <v>2023</v>
      </c>
      <c r="D205" s="34">
        <v>2</v>
      </c>
      <c r="F205" s="34">
        <v>100</v>
      </c>
      <c r="G205" s="34">
        <f t="array" ref="G205">SUM(IF('Registro egresos II nivel'!$R$1:$R$876=2,IF('Registro egresos II nivel'!$T$1:$T$876=$F205,IF('Registro egresos II nivel'!$N$1:$N$876="Renuncia No Voluntaria",'Registro egresos II nivel'!$J$1:$J$876,0))))</f>
        <v>0</v>
      </c>
      <c r="H205" s="34">
        <f t="array" ref="H205">SUM(IF('Registro egresos II nivel'!$R$1:$R$876=2,IF('Registro egresos II nivel'!$T$1:$T$876=$F205,IF('Registro egresos II nivel'!$N$1:$N$876="Renuncia Voluntaria",'Registro egresos II nivel'!$J$1:$J$876,0))))</f>
        <v>0</v>
      </c>
      <c r="I205" s="34">
        <f t="array" ref="I205">SUM(IF('Registro egresos II nivel'!$R$1:$R$876=2,IF('Registro egresos II nivel'!$T$1:$T$876=$F205,IF('Registro egresos II nivel'!$N$1:$N$876="Término Tercer Periodo",'Registro egresos II nivel'!$J$1:$J$876,0))))</f>
        <v>0</v>
      </c>
      <c r="J205" s="34">
        <f t="array" ref="J205">SUM(IF('Registro egresos II nivel'!$R$1:$R$876=2,IF('Registro egresos II nivel'!$T$1:$T$876=$F205,IF('Registro egresos II nivel'!$N$1:$N$876="No Renovación Primer Periodo",'Registro egresos II nivel'!$J$1:$J$876,0))))</f>
        <v>0</v>
      </c>
      <c r="K205" s="34">
        <f t="array" ref="K205">SUM(IF('Registro egresos II nivel'!$R$1:$R$876=2,IF('Registro egresos II nivel'!$T$1:$T$876=$F205,IF('Registro egresos II nivel'!$N$1:$N$876="No Renovación Segundo Periodo",'Registro egresos II nivel'!$J$1:$J$876,0))))</f>
        <v>0</v>
      </c>
      <c r="L205" s="95">
        <f t="shared" si="0"/>
        <v>0</v>
      </c>
      <c r="M205" s="95">
        <f t="shared" ref="M205:Q205" si="217">M204+G205</f>
        <v>262</v>
      </c>
      <c r="N205" s="95">
        <f t="shared" si="217"/>
        <v>100</v>
      </c>
      <c r="O205" s="95">
        <f t="shared" si="217"/>
        <v>11</v>
      </c>
      <c r="P205" s="95">
        <f t="shared" si="217"/>
        <v>96</v>
      </c>
      <c r="Q205" s="95">
        <f t="shared" si="217"/>
        <v>13</v>
      </c>
      <c r="R205" s="314">
        <f t="shared" si="2"/>
        <v>482</v>
      </c>
    </row>
    <row r="206" spans="1:18">
      <c r="A206" s="34" t="s">
        <v>4670</v>
      </c>
      <c r="B206" s="34" t="s">
        <v>650</v>
      </c>
      <c r="C206" s="34">
        <v>2023</v>
      </c>
      <c r="D206" s="34">
        <v>2</v>
      </c>
      <c r="F206" s="34">
        <v>101</v>
      </c>
      <c r="G206" s="34">
        <f t="array" ref="G206">SUM(IF('Registro egresos II nivel'!$R$1:$R$876=2,IF('Registro egresos II nivel'!$T$1:$T$876=$F206,IF('Registro egresos II nivel'!$N$1:$N$876="Renuncia No Voluntaria",'Registro egresos II nivel'!$J$1:$J$876,0))))</f>
        <v>0</v>
      </c>
      <c r="H206" s="34">
        <f t="array" ref="H206">SUM(IF('Registro egresos II nivel'!$R$1:$R$876=2,IF('Registro egresos II nivel'!$T$1:$T$876=$F206,IF('Registro egresos II nivel'!$N$1:$N$876="Renuncia Voluntaria",'Registro egresos II nivel'!$J$1:$J$876,0))))</f>
        <v>0</v>
      </c>
      <c r="I206" s="34">
        <f t="array" ref="I206">SUM(IF('Registro egresos II nivel'!$R$1:$R$876=2,IF('Registro egresos II nivel'!$T$1:$T$876=$F206,IF('Registro egresos II nivel'!$N$1:$N$876="Término Tercer Periodo",'Registro egresos II nivel'!$J$1:$J$876,0))))</f>
        <v>0</v>
      </c>
      <c r="J206" s="34">
        <f t="array" ref="J206">SUM(IF('Registro egresos II nivel'!$R$1:$R$876=2,IF('Registro egresos II nivel'!$T$1:$T$876=$F206,IF('Registro egresos II nivel'!$N$1:$N$876="No Renovación Primer Periodo",'Registro egresos II nivel'!$J$1:$J$876,0))))</f>
        <v>0</v>
      </c>
      <c r="K206" s="34">
        <f t="array" ref="K206">SUM(IF('Registro egresos II nivel'!$R$1:$R$876=2,IF('Registro egresos II nivel'!$T$1:$T$876=$F206,IF('Registro egresos II nivel'!$N$1:$N$876="No Renovación Segundo Periodo",'Registro egresos II nivel'!$J$1:$J$876,0))))</f>
        <v>0</v>
      </c>
      <c r="L206" s="95">
        <f t="shared" si="0"/>
        <v>0</v>
      </c>
      <c r="M206" s="95">
        <f t="shared" ref="M206:Q206" si="218">M205+G206</f>
        <v>262</v>
      </c>
      <c r="N206" s="95">
        <f t="shared" si="218"/>
        <v>100</v>
      </c>
      <c r="O206" s="95">
        <f t="shared" si="218"/>
        <v>11</v>
      </c>
      <c r="P206" s="95">
        <f t="shared" si="218"/>
        <v>96</v>
      </c>
      <c r="Q206" s="95">
        <f t="shared" si="218"/>
        <v>13</v>
      </c>
      <c r="R206" s="314">
        <f t="shared" si="2"/>
        <v>482</v>
      </c>
    </row>
    <row r="207" spans="1:18">
      <c r="A207" s="34" t="s">
        <v>4670</v>
      </c>
      <c r="B207" s="34" t="s">
        <v>650</v>
      </c>
      <c r="C207" s="34">
        <v>2023</v>
      </c>
      <c r="D207" s="34">
        <v>2</v>
      </c>
      <c r="F207" s="34">
        <v>102</v>
      </c>
      <c r="G207" s="34">
        <f t="array" ref="G207">SUM(IF('Registro egresos II nivel'!$R$1:$R$876=2,IF('Registro egresos II nivel'!$T$1:$T$876=$F207,IF('Registro egresos II nivel'!$N$1:$N$876="Renuncia No Voluntaria",'Registro egresos II nivel'!$J$1:$J$876,0))))</f>
        <v>0</v>
      </c>
      <c r="H207" s="34">
        <f t="array" ref="H207">SUM(IF('Registro egresos II nivel'!$R$1:$R$876=2,IF('Registro egresos II nivel'!$T$1:$T$876=$F207,IF('Registro egresos II nivel'!$N$1:$N$876="Renuncia Voluntaria",'Registro egresos II nivel'!$J$1:$J$876,0))))</f>
        <v>0</v>
      </c>
      <c r="I207" s="34">
        <f t="array" ref="I207">SUM(IF('Registro egresos II nivel'!$R$1:$R$876=2,IF('Registro egresos II nivel'!$T$1:$T$876=$F207,IF('Registro egresos II nivel'!$N$1:$N$876="Término Tercer Periodo",'Registro egresos II nivel'!$J$1:$J$876,0))))</f>
        <v>0</v>
      </c>
      <c r="J207" s="34">
        <f t="array" ref="J207">SUM(IF('Registro egresos II nivel'!$R$1:$R$876=2,IF('Registro egresos II nivel'!$T$1:$T$876=$F207,IF('Registro egresos II nivel'!$N$1:$N$876="No Renovación Primer Periodo",'Registro egresos II nivel'!$J$1:$J$876,0))))</f>
        <v>0</v>
      </c>
      <c r="K207" s="34">
        <f t="array" ref="K207">SUM(IF('Registro egresos II nivel'!$R$1:$R$876=2,IF('Registro egresos II nivel'!$T$1:$T$876=$F207,IF('Registro egresos II nivel'!$N$1:$N$876="No Renovación Segundo Periodo",'Registro egresos II nivel'!$J$1:$J$876,0))))</f>
        <v>0</v>
      </c>
      <c r="L207" s="95">
        <f t="shared" si="0"/>
        <v>0</v>
      </c>
      <c r="M207" s="95">
        <f t="shared" ref="M207:Q207" si="219">M206+G207</f>
        <v>262</v>
      </c>
      <c r="N207" s="95">
        <f t="shared" si="219"/>
        <v>100</v>
      </c>
      <c r="O207" s="95">
        <f t="shared" si="219"/>
        <v>11</v>
      </c>
      <c r="P207" s="95">
        <f t="shared" si="219"/>
        <v>96</v>
      </c>
      <c r="Q207" s="95">
        <f t="shared" si="219"/>
        <v>13</v>
      </c>
      <c r="R207" s="314">
        <f t="shared" si="2"/>
        <v>482</v>
      </c>
    </row>
    <row r="208" spans="1:18">
      <c r="A208" s="34" t="s">
        <v>4670</v>
      </c>
      <c r="B208" s="34" t="s">
        <v>650</v>
      </c>
      <c r="C208" s="34">
        <v>2023</v>
      </c>
      <c r="D208" s="34">
        <v>2</v>
      </c>
      <c r="F208" s="34">
        <v>103</v>
      </c>
      <c r="G208" s="34">
        <f t="array" ref="G208">SUM(IF('Registro egresos II nivel'!$R$1:$R$876=2,IF('Registro egresos II nivel'!$T$1:$T$876=$F208,IF('Registro egresos II nivel'!$N$1:$N$876="Renuncia No Voluntaria",'Registro egresos II nivel'!$J$1:$J$876,0))))</f>
        <v>0</v>
      </c>
      <c r="H208" s="34">
        <f t="array" ref="H208">SUM(IF('Registro egresos II nivel'!$R$1:$R$876=2,IF('Registro egresos II nivel'!$T$1:$T$876=$F208,IF('Registro egresos II nivel'!$N$1:$N$876="Renuncia Voluntaria",'Registro egresos II nivel'!$J$1:$J$876,0))))</f>
        <v>0</v>
      </c>
      <c r="I208" s="34">
        <f t="array" ref="I208">SUM(IF('Registro egresos II nivel'!$R$1:$R$876=2,IF('Registro egresos II nivel'!$T$1:$T$876=$F208,IF('Registro egresos II nivel'!$N$1:$N$876="Término Tercer Periodo",'Registro egresos II nivel'!$J$1:$J$876,0))))</f>
        <v>0</v>
      </c>
      <c r="J208" s="34">
        <f t="array" ref="J208">SUM(IF('Registro egresos II nivel'!$R$1:$R$876=2,IF('Registro egresos II nivel'!$T$1:$T$876=$F208,IF('Registro egresos II nivel'!$N$1:$N$876="No Renovación Primer Periodo",'Registro egresos II nivel'!$J$1:$J$876,0))))</f>
        <v>0</v>
      </c>
      <c r="K208" s="34">
        <f t="array" ref="K208">SUM(IF('Registro egresos II nivel'!$R$1:$R$876=2,IF('Registro egresos II nivel'!$T$1:$T$876=$F208,IF('Registro egresos II nivel'!$N$1:$N$876="No Renovación Segundo Periodo",'Registro egresos II nivel'!$J$1:$J$876,0))))</f>
        <v>0</v>
      </c>
      <c r="L208" s="95">
        <f t="shared" si="0"/>
        <v>0</v>
      </c>
      <c r="M208" s="95">
        <f t="shared" ref="M208:Q208" si="220">M207+G208</f>
        <v>262</v>
      </c>
      <c r="N208" s="95">
        <f t="shared" si="220"/>
        <v>100</v>
      </c>
      <c r="O208" s="95">
        <f t="shared" si="220"/>
        <v>11</v>
      </c>
      <c r="P208" s="95">
        <f t="shared" si="220"/>
        <v>96</v>
      </c>
      <c r="Q208" s="95">
        <f t="shared" si="220"/>
        <v>13</v>
      </c>
      <c r="R208" s="314">
        <f t="shared" si="2"/>
        <v>482</v>
      </c>
    </row>
    <row r="209" spans="1:18">
      <c r="A209" s="34" t="s">
        <v>4670</v>
      </c>
      <c r="B209" s="34" t="s">
        <v>650</v>
      </c>
      <c r="C209" s="34">
        <v>2023</v>
      </c>
      <c r="D209" s="34">
        <v>2</v>
      </c>
      <c r="F209" s="34">
        <v>104</v>
      </c>
      <c r="G209" s="34">
        <f t="array" ref="G209">SUM(IF('Registro egresos II nivel'!$R$1:$R$876=2,IF('Registro egresos II nivel'!$T$1:$T$876=$F209,IF('Registro egresos II nivel'!$N$1:$N$876="Renuncia No Voluntaria",'Registro egresos II nivel'!$J$1:$J$876,0))))</f>
        <v>0</v>
      </c>
      <c r="H209" s="34">
        <f t="array" ref="H209">SUM(IF('Registro egresos II nivel'!$R$1:$R$876=2,IF('Registro egresos II nivel'!$T$1:$T$876=$F209,IF('Registro egresos II nivel'!$N$1:$N$876="Renuncia Voluntaria",'Registro egresos II nivel'!$J$1:$J$876,0))))</f>
        <v>0</v>
      </c>
      <c r="I209" s="34">
        <f t="array" ref="I209">SUM(IF('Registro egresos II nivel'!$R$1:$R$876=2,IF('Registro egresos II nivel'!$T$1:$T$876=$F209,IF('Registro egresos II nivel'!$N$1:$N$876="Término Tercer Periodo",'Registro egresos II nivel'!$J$1:$J$876,0))))</f>
        <v>0</v>
      </c>
      <c r="J209" s="34">
        <f t="array" ref="J209">SUM(IF('Registro egresos II nivel'!$R$1:$R$876=2,IF('Registro egresos II nivel'!$T$1:$T$876=$F209,IF('Registro egresos II nivel'!$N$1:$N$876="No Renovación Primer Periodo",'Registro egresos II nivel'!$J$1:$J$876,0))))</f>
        <v>0</v>
      </c>
      <c r="K209" s="34">
        <f t="array" ref="K209">SUM(IF('Registro egresos II nivel'!$R$1:$R$876=2,IF('Registro egresos II nivel'!$T$1:$T$876=$F209,IF('Registro egresos II nivel'!$N$1:$N$876="No Renovación Segundo Periodo",'Registro egresos II nivel'!$J$1:$J$876,0))))</f>
        <v>0</v>
      </c>
      <c r="L209" s="95">
        <f t="shared" si="0"/>
        <v>0</v>
      </c>
      <c r="M209" s="95">
        <f t="shared" ref="M209:Q209" si="221">M208+G209</f>
        <v>262</v>
      </c>
      <c r="N209" s="95">
        <f t="shared" si="221"/>
        <v>100</v>
      </c>
      <c r="O209" s="95">
        <f t="shared" si="221"/>
        <v>11</v>
      </c>
      <c r="P209" s="95">
        <f t="shared" si="221"/>
        <v>96</v>
      </c>
      <c r="Q209" s="95">
        <f t="shared" si="221"/>
        <v>13</v>
      </c>
      <c r="R209" s="314">
        <f t="shared" si="2"/>
        <v>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9"/>
  <sheetViews>
    <sheetView workbookViewId="0"/>
  </sheetViews>
  <sheetFormatPr baseColWidth="10" defaultColWidth="12.5703125" defaultRowHeight="15.75" customHeight="1"/>
  <sheetData>
    <row r="1" spans="1:11">
      <c r="A1" s="291" t="s">
        <v>4671</v>
      </c>
      <c r="B1" s="317">
        <v>77</v>
      </c>
    </row>
    <row r="3" spans="1:11">
      <c r="B3" s="447" t="s">
        <v>4647</v>
      </c>
      <c r="C3" s="447" t="s">
        <v>4672</v>
      </c>
      <c r="D3" s="450" t="str">
        <f>"Cifras acumuladas a la semana "&amp;$B$1&amp;" de gobierno."</f>
        <v>Cifras acumuladas a la semana 77 de gobierno.</v>
      </c>
      <c r="E3" s="451"/>
      <c r="F3" s="451"/>
      <c r="G3" s="451"/>
      <c r="H3" s="451"/>
      <c r="I3" s="451"/>
      <c r="J3" s="451"/>
      <c r="K3" s="452"/>
    </row>
    <row r="4" spans="1:11">
      <c r="B4" s="448"/>
      <c r="C4" s="448"/>
      <c r="D4" s="453" t="s">
        <v>4648</v>
      </c>
      <c r="E4" s="452"/>
      <c r="F4" s="454" t="s">
        <v>4673</v>
      </c>
      <c r="G4" s="452"/>
      <c r="H4" s="455" t="s">
        <v>4674</v>
      </c>
      <c r="I4" s="452"/>
      <c r="J4" s="456" t="s">
        <v>651</v>
      </c>
      <c r="K4" s="452"/>
    </row>
    <row r="5" spans="1:11">
      <c r="B5" s="449"/>
      <c r="C5" s="449"/>
      <c r="D5" s="318" t="s">
        <v>4675</v>
      </c>
      <c r="E5" s="318" t="s">
        <v>4676</v>
      </c>
      <c r="F5" s="318" t="s">
        <v>4675</v>
      </c>
      <c r="G5" s="318" t="s">
        <v>4676</v>
      </c>
      <c r="H5" s="318" t="s">
        <v>4675</v>
      </c>
      <c r="I5" s="318" t="s">
        <v>4676</v>
      </c>
      <c r="J5" s="318" t="s">
        <v>4675</v>
      </c>
      <c r="K5" s="318" t="s">
        <v>4676</v>
      </c>
    </row>
    <row r="6" spans="1:11">
      <c r="B6" s="319">
        <v>2010</v>
      </c>
      <c r="C6" s="320">
        <v>105</v>
      </c>
      <c r="D6" s="320">
        <f t="array" ref="D6">SUM(IF('gráficos x semana I nivel'!$B$3:$B$92&lt;=$B$1,'gráficos x semana I nivel'!C$3:C$92,0))</f>
        <v>47</v>
      </c>
      <c r="E6" s="321">
        <f t="shared" ref="E6:E9" si="0">D6/$C6</f>
        <v>0.44761904761904764</v>
      </c>
      <c r="F6" s="320">
        <f t="array" ref="F6">SUM(IF('gráficos x semana I nivel'!$B$3:$B$92&lt;=$B$1,'gráficos x semana I nivel'!D$3:D$92,0))</f>
        <v>5</v>
      </c>
      <c r="G6" s="321">
        <f t="shared" ref="G6:G9" si="1">F6/$C6</f>
        <v>4.7619047619047616E-2</v>
      </c>
      <c r="H6" s="320">
        <f t="array" ref="H6">SUM(IF('gráficos x semana I nivel'!$B$3:$B$92&lt;=$B$1,'gráficos x semana I nivel'!E$3:E$92,0))</f>
        <v>5</v>
      </c>
      <c r="I6" s="321">
        <f t="shared" ref="I6:I9" si="2">H6/$C6</f>
        <v>4.7619047619047616E-2</v>
      </c>
      <c r="J6" s="320">
        <f t="shared" ref="J6:J9" si="3">D6+F6+H6</f>
        <v>57</v>
      </c>
      <c r="K6" s="321">
        <f t="shared" ref="K6:K9" si="4">J6/$C6</f>
        <v>0.54285714285714282</v>
      </c>
    </row>
    <row r="7" spans="1:11">
      <c r="B7" s="319">
        <v>2014</v>
      </c>
      <c r="C7" s="320">
        <v>110</v>
      </c>
      <c r="D7" s="320">
        <f t="array" ref="D7">SUM(IF('gráficos x semana I nivel'!$B$112:$B$201&lt;=$B$1,'gráficos x semana I nivel'!$C$112:$C$201,0))</f>
        <v>58</v>
      </c>
      <c r="E7" s="321">
        <f t="shared" si="0"/>
        <v>0.52727272727272723</v>
      </c>
      <c r="F7" s="320">
        <f t="array" ref="F7">SUM(IF('gráficos x semana I nivel'!$B$112:$B$201&lt;=$B$1,'gráficos x semana I nivel'!$D$112:$D$201,0))</f>
        <v>15</v>
      </c>
      <c r="G7" s="321">
        <f t="shared" si="1"/>
        <v>0.13636363636363635</v>
      </c>
      <c r="H7" s="320">
        <f t="array" ref="H7">SUM(IF('gráficos x semana I nivel'!$B$112:$B$201&lt;=$B$1,'gráficos x semana I nivel'!$E$112:$E$201,0))</f>
        <v>3</v>
      </c>
      <c r="I7" s="321">
        <f t="shared" si="2"/>
        <v>2.7272727272727271E-2</v>
      </c>
      <c r="J7" s="320">
        <f t="shared" si="3"/>
        <v>76</v>
      </c>
      <c r="K7" s="321">
        <f t="shared" si="4"/>
        <v>0.69090909090909092</v>
      </c>
    </row>
    <row r="8" spans="1:11">
      <c r="B8" s="319">
        <v>2018</v>
      </c>
      <c r="C8" s="320">
        <v>122</v>
      </c>
      <c r="D8" s="320">
        <f t="array" ref="D8">SUM(IF('gráficos x semana I nivel'!$B$222:$B$311&lt;=$B$1,'gráficos x semana I nivel'!$C$222:$C$311,0))</f>
        <v>55</v>
      </c>
      <c r="E8" s="321">
        <f t="shared" si="0"/>
        <v>0.45081967213114754</v>
      </c>
      <c r="F8" s="320">
        <f t="array" ref="F8">SUM(IF('gráficos x semana I nivel'!$B$222:$B$311&lt;=$B$1,'gráficos x semana I nivel'!$D$222:$D$311,0))</f>
        <v>8</v>
      </c>
      <c r="G8" s="321">
        <f t="shared" si="1"/>
        <v>6.5573770491803282E-2</v>
      </c>
      <c r="H8" s="320">
        <f t="array" ref="H8">SUM(IF('gráficos x semana I nivel'!$B$222:$B$311&lt;=$B$1,'gráficos x semana I nivel'!$E$222:$E$311,0))</f>
        <v>14</v>
      </c>
      <c r="I8" s="321">
        <f t="shared" si="2"/>
        <v>0.11475409836065574</v>
      </c>
      <c r="J8" s="320">
        <f t="shared" si="3"/>
        <v>77</v>
      </c>
      <c r="K8" s="321">
        <f t="shared" si="4"/>
        <v>0.63114754098360659</v>
      </c>
    </row>
    <row r="9" spans="1:11">
      <c r="B9" s="319">
        <v>2022</v>
      </c>
      <c r="C9" s="320">
        <v>127</v>
      </c>
      <c r="D9" s="320">
        <f t="array" ref="D9">SUM(IF('gráficos x semana I nivel'!$B$332:$B$421&lt;=$B$1,'gráficos x semana I nivel'!$C$332:$C$421,0))</f>
        <v>68</v>
      </c>
      <c r="E9" s="321">
        <f t="shared" si="0"/>
        <v>0.53543307086614178</v>
      </c>
      <c r="F9" s="320">
        <f t="array" ref="F9">SUM(IF('gráficos x semana I nivel'!$B$332:$B$421&lt;=$B$1,'gráficos x semana I nivel'!$D$332:$D$421,0))</f>
        <v>12</v>
      </c>
      <c r="G9" s="321">
        <f t="shared" si="1"/>
        <v>9.4488188976377951E-2</v>
      </c>
      <c r="H9" s="320">
        <f t="array" ref="H9">SUM(IF('gráficos x semana I nivel'!$B$332:$B$421&lt;=$B$1,'gráficos x semana I nivel'!$E$332:$E$421,0))</f>
        <v>7</v>
      </c>
      <c r="I9" s="321">
        <f t="shared" si="2"/>
        <v>5.5118110236220472E-2</v>
      </c>
      <c r="J9" s="320">
        <f t="shared" si="3"/>
        <v>87</v>
      </c>
      <c r="K9" s="321">
        <f t="shared" si="4"/>
        <v>0.68503937007874016</v>
      </c>
    </row>
    <row r="13" spans="1:11">
      <c r="B13" s="447" t="s">
        <v>4647</v>
      </c>
      <c r="C13" s="447" t="s">
        <v>4672</v>
      </c>
      <c r="D13" s="450" t="str">
        <f>"Cifras acumuladas a la semana "&amp;$B$1&amp;" de gobierno."</f>
        <v>Cifras acumuladas a la semana 77 de gobierno.</v>
      </c>
      <c r="E13" s="451"/>
      <c r="F13" s="451"/>
      <c r="G13" s="451"/>
      <c r="H13" s="451"/>
      <c r="I13" s="451"/>
      <c r="J13" s="451"/>
      <c r="K13" s="452"/>
    </row>
    <row r="14" spans="1:11">
      <c r="B14" s="448"/>
      <c r="C14" s="448"/>
      <c r="D14" s="453" t="s">
        <v>4648</v>
      </c>
      <c r="E14" s="452"/>
      <c r="F14" s="454" t="s">
        <v>4673</v>
      </c>
      <c r="G14" s="452"/>
      <c r="H14" s="455" t="s">
        <v>4674</v>
      </c>
      <c r="I14" s="452"/>
      <c r="J14" s="456" t="s">
        <v>651</v>
      </c>
      <c r="K14" s="452"/>
    </row>
    <row r="15" spans="1:11">
      <c r="B15" s="449"/>
      <c r="C15" s="449"/>
      <c r="D15" s="318" t="s">
        <v>4675</v>
      </c>
      <c r="E15" s="318" t="s">
        <v>4676</v>
      </c>
      <c r="F15" s="318" t="s">
        <v>4675</v>
      </c>
      <c r="G15" s="318" t="s">
        <v>4676</v>
      </c>
      <c r="H15" s="318" t="s">
        <v>4675</v>
      </c>
      <c r="I15" s="318" t="s">
        <v>4676</v>
      </c>
      <c r="J15" s="318" t="s">
        <v>4675</v>
      </c>
      <c r="K15" s="318" t="s">
        <v>4676</v>
      </c>
    </row>
    <row r="16" spans="1:11">
      <c r="B16" s="319">
        <v>2010</v>
      </c>
      <c r="C16" s="320">
        <v>782</v>
      </c>
      <c r="D16" s="320">
        <f t="array" ref="D16">SUM(IF('gráficos x semana II nivel'!$B$3:$B$92&lt;=$B$1,'gráficos x semana II nivel'!C$3:C$92,0))</f>
        <v>145</v>
      </c>
      <c r="E16" s="321">
        <f t="shared" ref="E16:E19" si="5">D16/$C16</f>
        <v>0.18542199488491048</v>
      </c>
      <c r="F16" s="320">
        <f t="array" ref="F16">SUM(IF('gráficos x semana II nivel'!$B$3:$B$92&lt;=$B$1,'gráficos x semana II nivel'!D$3:D$92,0))</f>
        <v>31</v>
      </c>
      <c r="G16" s="321">
        <f t="shared" ref="G16:G19" si="6">F16/$C16</f>
        <v>3.9641943734015347E-2</v>
      </c>
      <c r="H16" s="320">
        <f t="array" ref="H16">SUM(IF('gráficos x semana II nivel'!$B$3:$B$92&lt;=$B$1,'gráficos x semana II nivel'!E$3:E$92,0))</f>
        <v>40</v>
      </c>
      <c r="I16" s="321">
        <f t="shared" ref="I16:I19" si="7">H16/$C16</f>
        <v>5.1150895140664961E-2</v>
      </c>
      <c r="J16" s="320">
        <f t="shared" ref="J16:J19" si="8">D16+F16+H16</f>
        <v>216</v>
      </c>
      <c r="K16" s="321">
        <f t="shared" ref="K16:K19" si="9">J16/$C16</f>
        <v>0.27621483375959077</v>
      </c>
    </row>
    <row r="17" spans="2:11">
      <c r="B17" s="319">
        <v>2014</v>
      </c>
      <c r="C17" s="320">
        <v>839</v>
      </c>
      <c r="D17" s="320">
        <f t="array" ref="D17">SUM(IF('gráficos x semana II nivel'!$B$110:$B$199&lt;=$B$1,'gráficos x semana II nivel'!$C$110:$C$199,0))</f>
        <v>287</v>
      </c>
      <c r="E17" s="321">
        <f t="shared" si="5"/>
        <v>0.34207389749702027</v>
      </c>
      <c r="F17" s="320">
        <f t="array" ref="F17">SUM(IF('gráficos x semana II nivel'!$B$110:$B$199&lt;=$B$1,'gráficos x semana II nivel'!$D$110:$D$199,0))</f>
        <v>52</v>
      </c>
      <c r="G17" s="321">
        <f t="shared" si="6"/>
        <v>6.197854588796186E-2</v>
      </c>
      <c r="H17" s="320">
        <f t="array" ref="H17">SUM(IF('gráficos x semana II nivel'!$B$110:$B$199&lt;=$B$1,'gráficos x semana II nivel'!$E$110:$E$199,0))</f>
        <v>32</v>
      </c>
      <c r="I17" s="321">
        <f t="shared" si="7"/>
        <v>3.8140643623361142E-2</v>
      </c>
      <c r="J17" s="320">
        <f t="shared" si="8"/>
        <v>371</v>
      </c>
      <c r="K17" s="321">
        <f t="shared" si="9"/>
        <v>0.44219308700834326</v>
      </c>
    </row>
    <row r="18" spans="2:11">
      <c r="B18" s="319">
        <v>2018</v>
      </c>
      <c r="C18" s="320">
        <v>1043</v>
      </c>
      <c r="D18" s="320">
        <f t="array" ref="D18">SUM(IF('gráficos x semana II nivel'!$B$220:$B$309&lt;=$B$1,'gráficos x semana II nivel'!$C$220:$C$309,0))</f>
        <v>233</v>
      </c>
      <c r="E18" s="321">
        <f t="shared" si="5"/>
        <v>0.2233940556088207</v>
      </c>
      <c r="F18" s="320">
        <f t="array" ref="F18">SUM(IF('gráficos x semana II nivel'!$B$220:$B$309&lt;=$B$1,'gráficos x semana II nivel'!$D$220:$D$309,0))</f>
        <v>49</v>
      </c>
      <c r="G18" s="321">
        <f t="shared" si="6"/>
        <v>4.6979865771812082E-2</v>
      </c>
      <c r="H18" s="320">
        <f t="array" ref="H18">SUM(IF('gráficos x semana II nivel'!$B$220:$B$309&lt;=$B$1,'gráficos x semana II nivel'!$E$220:$E$309,0))</f>
        <v>115</v>
      </c>
      <c r="I18" s="321">
        <f t="shared" si="7"/>
        <v>0.11025886864813039</v>
      </c>
      <c r="J18" s="320">
        <f t="shared" si="8"/>
        <v>397</v>
      </c>
      <c r="K18" s="321">
        <f t="shared" si="9"/>
        <v>0.38063279002876316</v>
      </c>
    </row>
    <row r="19" spans="2:11">
      <c r="B19" s="319">
        <v>2022</v>
      </c>
      <c r="C19" s="320">
        <v>1175</v>
      </c>
      <c r="D19" s="320">
        <f t="array" ref="D19">SUM(IF('gráficos x semana II nivel'!$B$330:$B$419&lt;=$B$1,'gráficos x semana II nivel'!$C$330:$C$419,0))</f>
        <v>239</v>
      </c>
      <c r="E19" s="321">
        <f t="shared" si="5"/>
        <v>0.20340425531914894</v>
      </c>
      <c r="F19" s="320">
        <f t="array" ref="F19">SUM(IF('gráficos x semana II nivel'!$B$330:$B$419&lt;=$B$1,'gráficos x semana II nivel'!$D$330:$D$419,0))</f>
        <v>92</v>
      </c>
      <c r="G19" s="321">
        <f t="shared" si="6"/>
        <v>7.8297872340425526E-2</v>
      </c>
      <c r="H19" s="320">
        <f t="array" ref="H19">SUM(IF('gráficos x semana II nivel'!$B$330:$B$419&lt;=$B$1,'gráficos x semana II nivel'!$E$330:$E$419,0))</f>
        <v>106</v>
      </c>
      <c r="I19" s="321">
        <f t="shared" si="7"/>
        <v>9.0212765957446803E-2</v>
      </c>
      <c r="J19" s="320">
        <f t="shared" si="8"/>
        <v>437</v>
      </c>
      <c r="K19" s="321">
        <f t="shared" si="9"/>
        <v>0.37191489361702129</v>
      </c>
    </row>
    <row r="23" spans="2:11">
      <c r="B23" s="447" t="s">
        <v>4647</v>
      </c>
      <c r="C23" s="447" t="s">
        <v>4672</v>
      </c>
      <c r="D23" s="450" t="str">
        <f>"Cifras acumuladas a la semana "&amp;$B$1&amp;" de gobierno."</f>
        <v>Cifras acumuladas a la semana 77 de gobierno.</v>
      </c>
      <c r="E23" s="451"/>
      <c r="F23" s="451"/>
      <c r="G23" s="451"/>
      <c r="H23" s="451"/>
      <c r="I23" s="451"/>
      <c r="J23" s="451"/>
      <c r="K23" s="452"/>
    </row>
    <row r="24" spans="2:11">
      <c r="B24" s="448"/>
      <c r="C24" s="448"/>
      <c r="D24" s="453" t="s">
        <v>4648</v>
      </c>
      <c r="E24" s="452"/>
      <c r="F24" s="454" t="s">
        <v>4673</v>
      </c>
      <c r="G24" s="452"/>
      <c r="H24" s="455" t="s">
        <v>4674</v>
      </c>
      <c r="I24" s="452"/>
      <c r="J24" s="456" t="s">
        <v>651</v>
      </c>
      <c r="K24" s="452"/>
    </row>
    <row r="25" spans="2:11">
      <c r="B25" s="449"/>
      <c r="C25" s="449"/>
      <c r="D25" s="318" t="s">
        <v>4675</v>
      </c>
      <c r="E25" s="318" t="s">
        <v>4676</v>
      </c>
      <c r="F25" s="318" t="s">
        <v>4675</v>
      </c>
      <c r="G25" s="318" t="s">
        <v>4676</v>
      </c>
      <c r="H25" s="318" t="s">
        <v>4675</v>
      </c>
      <c r="I25" s="318" t="s">
        <v>4676</v>
      </c>
      <c r="J25" s="318" t="s">
        <v>4675</v>
      </c>
      <c r="K25" s="318" t="s">
        <v>4676</v>
      </c>
    </row>
    <row r="26" spans="2:11">
      <c r="B26" s="319">
        <v>2010</v>
      </c>
      <c r="C26" s="320">
        <f t="shared" ref="C26:D26" si="10">C6+C16</f>
        <v>887</v>
      </c>
      <c r="D26" s="320">
        <f t="shared" si="10"/>
        <v>192</v>
      </c>
      <c r="E26" s="321">
        <f t="shared" ref="E26:E29" si="11">D26/$C26</f>
        <v>0.21645997745208567</v>
      </c>
      <c r="F26" s="320">
        <f t="shared" ref="F26:F29" si="12">F6+F16</f>
        <v>36</v>
      </c>
      <c r="G26" s="321">
        <f t="shared" ref="G26:G29" si="13">F26/$C26</f>
        <v>4.0586245772266064E-2</v>
      </c>
      <c r="H26" s="320">
        <f t="shared" ref="H26:H29" si="14">H6+H16</f>
        <v>45</v>
      </c>
      <c r="I26" s="321">
        <f t="shared" ref="I26:I29" si="15">H26/$C26</f>
        <v>5.0732807215332583E-2</v>
      </c>
      <c r="J26" s="320">
        <f t="shared" ref="J26:J29" si="16">J6+J16</f>
        <v>273</v>
      </c>
      <c r="K26" s="321">
        <f t="shared" ref="K26:K29" si="17">J26/$C26</f>
        <v>0.30777903043968435</v>
      </c>
    </row>
    <row r="27" spans="2:11">
      <c r="B27" s="319">
        <v>2014</v>
      </c>
      <c r="C27" s="320">
        <f t="shared" ref="C27:D27" si="18">C7+C17</f>
        <v>949</v>
      </c>
      <c r="D27" s="320">
        <f t="shared" si="18"/>
        <v>345</v>
      </c>
      <c r="E27" s="321">
        <f t="shared" si="11"/>
        <v>0.36354056902002108</v>
      </c>
      <c r="F27" s="320">
        <f t="shared" si="12"/>
        <v>67</v>
      </c>
      <c r="G27" s="321">
        <f t="shared" si="13"/>
        <v>7.0600632244467859E-2</v>
      </c>
      <c r="H27" s="320">
        <f t="shared" si="14"/>
        <v>35</v>
      </c>
      <c r="I27" s="321">
        <f t="shared" si="15"/>
        <v>3.6880927291886197E-2</v>
      </c>
      <c r="J27" s="320">
        <f t="shared" si="16"/>
        <v>447</v>
      </c>
      <c r="K27" s="321">
        <f t="shared" si="17"/>
        <v>0.47102212855637515</v>
      </c>
    </row>
    <row r="28" spans="2:11">
      <c r="B28" s="319">
        <v>2018</v>
      </c>
      <c r="C28" s="320">
        <f t="shared" ref="C28:D28" si="19">C8+C18</f>
        <v>1165</v>
      </c>
      <c r="D28" s="320">
        <f t="shared" si="19"/>
        <v>288</v>
      </c>
      <c r="E28" s="321">
        <f t="shared" si="11"/>
        <v>0.24721030042918454</v>
      </c>
      <c r="F28" s="320">
        <f t="shared" si="12"/>
        <v>57</v>
      </c>
      <c r="G28" s="321">
        <f t="shared" si="13"/>
        <v>4.8927038626609444E-2</v>
      </c>
      <c r="H28" s="320">
        <f t="shared" si="14"/>
        <v>129</v>
      </c>
      <c r="I28" s="321">
        <f t="shared" si="15"/>
        <v>0.11072961373390558</v>
      </c>
      <c r="J28" s="320">
        <f t="shared" si="16"/>
        <v>474</v>
      </c>
      <c r="K28" s="321">
        <f t="shared" si="17"/>
        <v>0.40686695278969959</v>
      </c>
    </row>
    <row r="29" spans="2:11">
      <c r="B29" s="319">
        <v>2022</v>
      </c>
      <c r="C29" s="320">
        <f t="shared" ref="C29:D29" si="20">C9+C19</f>
        <v>1302</v>
      </c>
      <c r="D29" s="320">
        <f t="shared" si="20"/>
        <v>307</v>
      </c>
      <c r="E29" s="321">
        <f t="shared" si="11"/>
        <v>0.2357910906298003</v>
      </c>
      <c r="F29" s="320">
        <f t="shared" si="12"/>
        <v>104</v>
      </c>
      <c r="G29" s="321">
        <f t="shared" si="13"/>
        <v>7.9877112135176648E-2</v>
      </c>
      <c r="H29" s="320">
        <f t="shared" si="14"/>
        <v>113</v>
      </c>
      <c r="I29" s="321">
        <f t="shared" si="15"/>
        <v>8.678955453149001E-2</v>
      </c>
      <c r="J29" s="320">
        <f t="shared" si="16"/>
        <v>524</v>
      </c>
      <c r="K29" s="321">
        <f t="shared" si="17"/>
        <v>0.40245775729646699</v>
      </c>
    </row>
  </sheetData>
  <mergeCells count="21">
    <mergeCell ref="B13:B15"/>
    <mergeCell ref="C13:C15"/>
    <mergeCell ref="D13:K13"/>
    <mergeCell ref="D14:E14"/>
    <mergeCell ref="F14:G14"/>
    <mergeCell ref="H14:I14"/>
    <mergeCell ref="J14:K14"/>
    <mergeCell ref="B23:B25"/>
    <mergeCell ref="C23:C25"/>
    <mergeCell ref="D23:K23"/>
    <mergeCell ref="D24:E24"/>
    <mergeCell ref="F24:G24"/>
    <mergeCell ref="H24:I24"/>
    <mergeCell ref="J24:K24"/>
    <mergeCell ref="B3:B5"/>
    <mergeCell ref="C3:C5"/>
    <mergeCell ref="D3:K3"/>
    <mergeCell ref="D4:E4"/>
    <mergeCell ref="F4:G4"/>
    <mergeCell ref="H4:I4"/>
    <mergeCell ref="J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5"/>
  <sheetViews>
    <sheetView workbookViewId="0"/>
  </sheetViews>
  <sheetFormatPr baseColWidth="10" defaultColWidth="12.5703125" defaultRowHeight="15.75" customHeight="1"/>
  <sheetData>
    <row r="1" spans="1:12">
      <c r="B1" s="322" t="s">
        <v>4677</v>
      </c>
      <c r="C1" s="34"/>
      <c r="D1" s="34"/>
      <c r="E1" s="34"/>
      <c r="F1" s="34"/>
      <c r="G1" s="34"/>
      <c r="H1" s="34"/>
      <c r="I1" s="34"/>
    </row>
    <row r="2" spans="1:12">
      <c r="B2" s="323" t="s">
        <v>4644</v>
      </c>
      <c r="C2" s="323" t="s">
        <v>4648</v>
      </c>
      <c r="D2" s="323" t="s">
        <v>4673</v>
      </c>
      <c r="E2" s="323" t="s">
        <v>4678</v>
      </c>
      <c r="F2" s="323" t="s">
        <v>4658</v>
      </c>
      <c r="G2" s="323" t="s">
        <v>651</v>
      </c>
      <c r="H2" s="323" t="s">
        <v>4679</v>
      </c>
      <c r="I2" s="323" t="s">
        <v>4680</v>
      </c>
      <c r="J2" s="324" t="s">
        <v>4681</v>
      </c>
      <c r="K2" s="325" t="s">
        <v>4682</v>
      </c>
      <c r="L2" s="326" t="s">
        <v>4683</v>
      </c>
    </row>
    <row r="3" spans="1:12">
      <c r="A3" s="34">
        <v>3</v>
      </c>
      <c r="B3" s="34" t="s">
        <v>4659</v>
      </c>
      <c r="C3" s="95">
        <f>'BBDD Histórica Primer Año x Mes'!G2</f>
        <v>2</v>
      </c>
      <c r="D3" s="95">
        <f>'BBDD Histórica Primer Año x Mes'!H2</f>
        <v>1</v>
      </c>
      <c r="E3" s="95">
        <f>'BBDD Histórica Primer Año x Mes'!J2+'BBDD Histórica Primer Año x Mes'!K2</f>
        <v>0</v>
      </c>
      <c r="F3" s="95">
        <f>'BBDD Histórica Primer Año x Mes'!I2</f>
        <v>0</v>
      </c>
      <c r="G3" s="95">
        <f t="shared" ref="G3:G14" si="0">SUM(C3:F3)</f>
        <v>3</v>
      </c>
      <c r="H3" s="95">
        <f>G3</f>
        <v>3</v>
      </c>
      <c r="I3" s="98">
        <f t="shared" ref="I3:I14" si="1">H3/SP1_IN</f>
        <v>4.1666666666666664E-2</v>
      </c>
      <c r="J3" s="98">
        <f>C3/SP1_IN</f>
        <v>2.7777777777777776E-2</v>
      </c>
      <c r="K3" s="98">
        <f>SUM(C3:D3)/SP1_IN</f>
        <v>4.1666666666666664E-2</v>
      </c>
      <c r="L3" s="98">
        <f>SUM(C3:E3)/SP1_IN</f>
        <v>4.1666666666666664E-2</v>
      </c>
    </row>
    <row r="4" spans="1:12">
      <c r="A4" s="34">
        <v>4</v>
      </c>
      <c r="B4" s="34" t="s">
        <v>4660</v>
      </c>
      <c r="C4" s="95">
        <f>'BBDD Histórica Primer Año x Mes'!G3</f>
        <v>17</v>
      </c>
      <c r="D4" s="95">
        <f>'BBDD Histórica Primer Año x Mes'!H3</f>
        <v>0</v>
      </c>
      <c r="E4" s="95">
        <f>'BBDD Histórica Primer Año x Mes'!J3+'BBDD Histórica Primer Año x Mes'!K3</f>
        <v>0</v>
      </c>
      <c r="F4" s="95">
        <f>'BBDD Histórica Primer Año x Mes'!I3</f>
        <v>0</v>
      </c>
      <c r="G4" s="95">
        <f t="shared" si="0"/>
        <v>17</v>
      </c>
      <c r="H4" s="95">
        <f t="shared" ref="H4:H14" si="2">G4+H3</f>
        <v>20</v>
      </c>
      <c r="I4" s="98">
        <f t="shared" si="1"/>
        <v>0.27777777777777779</v>
      </c>
      <c r="J4" s="98">
        <f>SUM($C$3:C4)/SP1_IN</f>
        <v>0.2638888888888889</v>
      </c>
      <c r="K4" s="98">
        <f>SUM($C$3:$D4)/SP1_IN</f>
        <v>0.27777777777777779</v>
      </c>
      <c r="L4" s="98">
        <f>SUM($C$3:$E4)/SP1_IN</f>
        <v>0.27777777777777779</v>
      </c>
    </row>
    <row r="5" spans="1:12">
      <c r="A5" s="34">
        <v>5</v>
      </c>
      <c r="B5" s="34" t="s">
        <v>26</v>
      </c>
      <c r="C5" s="95">
        <f>'BBDD Histórica Primer Año x Mes'!G4</f>
        <v>5</v>
      </c>
      <c r="D5" s="95">
        <f>'BBDD Histórica Primer Año x Mes'!H4</f>
        <v>0</v>
      </c>
      <c r="E5" s="95">
        <f>'BBDD Histórica Primer Año x Mes'!J4+'BBDD Histórica Primer Año x Mes'!K4</f>
        <v>1</v>
      </c>
      <c r="F5" s="95">
        <f>'BBDD Histórica Primer Año x Mes'!I4</f>
        <v>0</v>
      </c>
      <c r="G5" s="95">
        <f t="shared" si="0"/>
        <v>6</v>
      </c>
      <c r="H5" s="95">
        <f t="shared" si="2"/>
        <v>26</v>
      </c>
      <c r="I5" s="98">
        <f t="shared" si="1"/>
        <v>0.3611111111111111</v>
      </c>
      <c r="J5" s="98">
        <f>SUM($C$3:C5)/SP1_IN</f>
        <v>0.33333333333333331</v>
      </c>
      <c r="K5" s="98">
        <f>SUM($C$3:$D5)/SP1_IN</f>
        <v>0.34722222222222221</v>
      </c>
      <c r="L5" s="98">
        <f>SUM($C$3:$E5)/SP1_IN</f>
        <v>0.3611111111111111</v>
      </c>
    </row>
    <row r="6" spans="1:12">
      <c r="A6" s="34">
        <v>6</v>
      </c>
      <c r="B6" s="34" t="s">
        <v>4661</v>
      </c>
      <c r="C6" s="95">
        <f>'BBDD Histórica Primer Año x Mes'!G5</f>
        <v>5</v>
      </c>
      <c r="D6" s="95">
        <f>'BBDD Histórica Primer Año x Mes'!H5</f>
        <v>0</v>
      </c>
      <c r="E6" s="95">
        <f>'BBDD Histórica Primer Año x Mes'!J5+'BBDD Histórica Primer Año x Mes'!K5</f>
        <v>0</v>
      </c>
      <c r="F6" s="95">
        <f>'BBDD Histórica Primer Año x Mes'!I5</f>
        <v>0</v>
      </c>
      <c r="G6" s="95">
        <f t="shared" si="0"/>
        <v>5</v>
      </c>
      <c r="H6" s="95">
        <f t="shared" si="2"/>
        <v>31</v>
      </c>
      <c r="I6" s="98">
        <f t="shared" si="1"/>
        <v>0.43055555555555558</v>
      </c>
      <c r="J6" s="98">
        <f>SUM($C$3:C6)/SP1_IN</f>
        <v>0.40277777777777779</v>
      </c>
      <c r="K6" s="98">
        <f>SUM($C$3:$D6)/SP1_IN</f>
        <v>0.41666666666666669</v>
      </c>
      <c r="L6" s="98">
        <f>SUM($C$3:$E6)/SP1_IN</f>
        <v>0.43055555555555558</v>
      </c>
    </row>
    <row r="7" spans="1:12">
      <c r="A7" s="34">
        <v>7</v>
      </c>
      <c r="B7" s="34" t="s">
        <v>4662</v>
      </c>
      <c r="C7" s="95">
        <f>'BBDD Histórica Primer Año x Mes'!G6</f>
        <v>4</v>
      </c>
      <c r="D7" s="95">
        <f>'BBDD Histórica Primer Año x Mes'!H6</f>
        <v>1</v>
      </c>
      <c r="E7" s="95">
        <f>'BBDD Histórica Primer Año x Mes'!J6+'BBDD Histórica Primer Año x Mes'!K6</f>
        <v>0</v>
      </c>
      <c r="F7" s="95">
        <f>'BBDD Histórica Primer Año x Mes'!I6</f>
        <v>0</v>
      </c>
      <c r="G7" s="95">
        <f t="shared" si="0"/>
        <v>5</v>
      </c>
      <c r="H7" s="95">
        <f t="shared" si="2"/>
        <v>36</v>
      </c>
      <c r="I7" s="98">
        <f t="shared" si="1"/>
        <v>0.5</v>
      </c>
      <c r="J7" s="98">
        <f>SUM($C$3:C7)/SP1_IN</f>
        <v>0.45833333333333331</v>
      </c>
      <c r="K7" s="98">
        <f>SUM($C$3:$D7)/SP1_IN</f>
        <v>0.4861111111111111</v>
      </c>
      <c r="L7" s="98">
        <f>SUM($C$3:$E7)/SP1_IN</f>
        <v>0.5</v>
      </c>
    </row>
    <row r="8" spans="1:12">
      <c r="A8" s="34">
        <v>8</v>
      </c>
      <c r="B8" s="34" t="s">
        <v>4663</v>
      </c>
      <c r="C8" s="95">
        <f>'BBDD Histórica Primer Año x Mes'!G7</f>
        <v>6</v>
      </c>
      <c r="D8" s="95">
        <f>'BBDD Histórica Primer Año x Mes'!H7</f>
        <v>1</v>
      </c>
      <c r="E8" s="95">
        <f>'BBDD Histórica Primer Año x Mes'!J7+'BBDD Histórica Primer Año x Mes'!K7</f>
        <v>0</v>
      </c>
      <c r="F8" s="95">
        <f>'BBDD Histórica Primer Año x Mes'!I7</f>
        <v>0</v>
      </c>
      <c r="G8" s="95">
        <f t="shared" si="0"/>
        <v>7</v>
      </c>
      <c r="H8" s="95">
        <f t="shared" si="2"/>
        <v>43</v>
      </c>
      <c r="I8" s="98">
        <f t="shared" si="1"/>
        <v>0.59722222222222221</v>
      </c>
      <c r="J8" s="98">
        <f>SUM($C$3:C8)/SP1_IN</f>
        <v>0.54166666666666663</v>
      </c>
      <c r="K8" s="98">
        <f>SUM($C$3:$D8)/SP1_IN</f>
        <v>0.58333333333333337</v>
      </c>
      <c r="L8" s="98">
        <f>SUM($C$3:$E8)/SP1_IN</f>
        <v>0.59722222222222221</v>
      </c>
    </row>
    <row r="9" spans="1:12">
      <c r="A9" s="34">
        <v>9</v>
      </c>
      <c r="B9" s="34" t="s">
        <v>4664</v>
      </c>
      <c r="C9" s="95">
        <f>'BBDD Histórica Primer Año x Mes'!G8</f>
        <v>2</v>
      </c>
      <c r="D9" s="95">
        <f>'BBDD Histórica Primer Año x Mes'!H8</f>
        <v>0</v>
      </c>
      <c r="E9" s="95">
        <f>'BBDD Histórica Primer Año x Mes'!J8+'BBDD Histórica Primer Año x Mes'!K8</f>
        <v>0</v>
      </c>
      <c r="F9" s="95">
        <f>'BBDD Histórica Primer Año x Mes'!I8</f>
        <v>0</v>
      </c>
      <c r="G9" s="95">
        <f t="shared" si="0"/>
        <v>2</v>
      </c>
      <c r="H9" s="95">
        <f t="shared" si="2"/>
        <v>45</v>
      </c>
      <c r="I9" s="98">
        <f t="shared" si="1"/>
        <v>0.625</v>
      </c>
      <c r="J9" s="98">
        <f>SUM($C$3:C9)/SP1_IN</f>
        <v>0.56944444444444442</v>
      </c>
      <c r="K9" s="98">
        <f>SUM($C$3:$D9)/SP1_IN</f>
        <v>0.61111111111111116</v>
      </c>
      <c r="L9" s="98">
        <f>SUM($C$3:$E9)/SP1_IN</f>
        <v>0.625</v>
      </c>
    </row>
    <row r="10" spans="1:12">
      <c r="A10" s="34">
        <v>10</v>
      </c>
      <c r="B10" s="34" t="s">
        <v>4665</v>
      </c>
      <c r="C10" s="95">
        <f>'BBDD Histórica Primer Año x Mes'!G9</f>
        <v>3</v>
      </c>
      <c r="D10" s="95">
        <f>'BBDD Histórica Primer Año x Mes'!H9</f>
        <v>0</v>
      </c>
      <c r="E10" s="95">
        <f>'BBDD Histórica Primer Año x Mes'!J9+'BBDD Histórica Primer Año x Mes'!K9</f>
        <v>0</v>
      </c>
      <c r="F10" s="95">
        <f>'BBDD Histórica Primer Año x Mes'!I9</f>
        <v>0</v>
      </c>
      <c r="G10" s="95">
        <f t="shared" si="0"/>
        <v>3</v>
      </c>
      <c r="H10" s="95">
        <f t="shared" si="2"/>
        <v>48</v>
      </c>
      <c r="I10" s="98">
        <f t="shared" si="1"/>
        <v>0.66666666666666663</v>
      </c>
      <c r="J10" s="98">
        <f>SUM($C$3:C10)/SP1_IN</f>
        <v>0.61111111111111116</v>
      </c>
      <c r="K10" s="98">
        <f>SUM($C$3:$D10)/SP1_IN</f>
        <v>0.65277777777777779</v>
      </c>
      <c r="L10" s="98">
        <f>SUM($C$3:$E10)/SP1_IN</f>
        <v>0.66666666666666663</v>
      </c>
    </row>
    <row r="11" spans="1:12">
      <c r="A11" s="34">
        <v>11</v>
      </c>
      <c r="B11" s="34" t="s">
        <v>4666</v>
      </c>
      <c r="C11" s="95">
        <f>'BBDD Histórica Primer Año x Mes'!G10</f>
        <v>1</v>
      </c>
      <c r="D11" s="95">
        <f>'BBDD Histórica Primer Año x Mes'!H10</f>
        <v>0</v>
      </c>
      <c r="E11" s="95">
        <f>'BBDD Histórica Primer Año x Mes'!J10+'BBDD Histórica Primer Año x Mes'!K10</f>
        <v>0</v>
      </c>
      <c r="F11" s="95">
        <f>'BBDD Histórica Primer Año x Mes'!I10</f>
        <v>0</v>
      </c>
      <c r="G11" s="95">
        <f t="shared" si="0"/>
        <v>1</v>
      </c>
      <c r="H11" s="95">
        <f t="shared" si="2"/>
        <v>49</v>
      </c>
      <c r="I11" s="98">
        <f t="shared" si="1"/>
        <v>0.68055555555555558</v>
      </c>
      <c r="J11" s="98">
        <f>SUM($C$3:C11)/SP1_IN</f>
        <v>0.625</v>
      </c>
      <c r="K11" s="98">
        <f>SUM($C$3:$D11)/SP1_IN</f>
        <v>0.66666666666666663</v>
      </c>
      <c r="L11" s="98">
        <f>SUM($C$3:$E11)/SP1_IN</f>
        <v>0.68055555555555558</v>
      </c>
    </row>
    <row r="12" spans="1:12">
      <c r="A12" s="34">
        <v>12</v>
      </c>
      <c r="B12" s="34" t="s">
        <v>4667</v>
      </c>
      <c r="C12" s="95">
        <f>'BBDD Histórica Primer Año x Mes'!G11</f>
        <v>0</v>
      </c>
      <c r="D12" s="95">
        <f>'BBDD Histórica Primer Año x Mes'!H11</f>
        <v>0</v>
      </c>
      <c r="E12" s="95">
        <f>'BBDD Histórica Primer Año x Mes'!J11+'BBDD Histórica Primer Año x Mes'!K11</f>
        <v>0</v>
      </c>
      <c r="F12" s="95">
        <f>'BBDD Histórica Primer Año x Mes'!I11</f>
        <v>0</v>
      </c>
      <c r="G12" s="95">
        <f t="shared" si="0"/>
        <v>0</v>
      </c>
      <c r="H12" s="95">
        <f t="shared" si="2"/>
        <v>49</v>
      </c>
      <c r="I12" s="98">
        <f t="shared" si="1"/>
        <v>0.68055555555555558</v>
      </c>
      <c r="J12" s="98">
        <f>SUM($C$3:C12)/SP1_IN</f>
        <v>0.625</v>
      </c>
      <c r="K12" s="98">
        <f>SUM($C$3:$D12)/SP1_IN</f>
        <v>0.66666666666666663</v>
      </c>
      <c r="L12" s="98">
        <f>SUM($C$3:$E12)/SP1_IN</f>
        <v>0.68055555555555558</v>
      </c>
    </row>
    <row r="13" spans="1:12">
      <c r="A13" s="34">
        <v>13</v>
      </c>
      <c r="B13" s="34" t="s">
        <v>4668</v>
      </c>
      <c r="C13" s="95">
        <f>'BBDD Histórica Primer Año x Mes'!G12</f>
        <v>1</v>
      </c>
      <c r="D13" s="95">
        <f>'BBDD Histórica Primer Año x Mes'!H12</f>
        <v>0</v>
      </c>
      <c r="E13" s="95">
        <f>'BBDD Histórica Primer Año x Mes'!J12+'BBDD Histórica Primer Año x Mes'!K12</f>
        <v>2</v>
      </c>
      <c r="F13" s="95">
        <f>'BBDD Histórica Primer Año x Mes'!I12</f>
        <v>0</v>
      </c>
      <c r="G13" s="95">
        <f t="shared" si="0"/>
        <v>3</v>
      </c>
      <c r="H13" s="95">
        <f t="shared" si="2"/>
        <v>52</v>
      </c>
      <c r="I13" s="98">
        <f t="shared" si="1"/>
        <v>0.72222222222222221</v>
      </c>
      <c r="J13" s="98">
        <f>SUM($C$3:C13)/SP1_IN</f>
        <v>0.63888888888888884</v>
      </c>
      <c r="K13" s="98">
        <f>SUM($C$3:$D13)/SP1_IN</f>
        <v>0.68055555555555558</v>
      </c>
      <c r="L13" s="98">
        <f>SUM($C$3:$E13)/SP1_IN</f>
        <v>0.72222222222222221</v>
      </c>
    </row>
    <row r="14" spans="1:12">
      <c r="A14" s="34">
        <v>14</v>
      </c>
      <c r="B14" s="34" t="s">
        <v>4669</v>
      </c>
      <c r="C14" s="95">
        <f>'BBDD Histórica Primer Año x Mes'!G13</f>
        <v>0</v>
      </c>
      <c r="D14" s="95">
        <f>'BBDD Histórica Primer Año x Mes'!H13</f>
        <v>0</v>
      </c>
      <c r="E14" s="95">
        <f>'BBDD Histórica Primer Año x Mes'!J13+'BBDD Histórica Primer Año x Mes'!K13</f>
        <v>2</v>
      </c>
      <c r="F14" s="95">
        <f>'BBDD Histórica Primer Año x Mes'!I13</f>
        <v>0</v>
      </c>
      <c r="G14" s="95">
        <f t="shared" si="0"/>
        <v>2</v>
      </c>
      <c r="H14" s="95">
        <f t="shared" si="2"/>
        <v>54</v>
      </c>
      <c r="I14" s="98">
        <f t="shared" si="1"/>
        <v>0.75</v>
      </c>
      <c r="J14" s="98">
        <f>SUM($C$3:C14)/SP1_IN</f>
        <v>0.63888888888888884</v>
      </c>
      <c r="K14" s="98">
        <f>SUM($C$3:$D14)/SP1_IN</f>
        <v>0.68055555555555558</v>
      </c>
      <c r="L14" s="98">
        <f>SUM($C$3:$E14)/SP1_IN</f>
        <v>0.75</v>
      </c>
    </row>
    <row r="15" spans="1:12">
      <c r="B15" s="322"/>
      <c r="C15" s="34"/>
      <c r="D15" s="34"/>
      <c r="E15" s="34"/>
      <c r="F15" s="34"/>
      <c r="G15" s="34"/>
      <c r="H15" s="34"/>
      <c r="I15" s="34"/>
    </row>
    <row r="16" spans="1:12">
      <c r="B16" s="322" t="s">
        <v>4684</v>
      </c>
      <c r="C16" s="34"/>
      <c r="D16" s="34"/>
      <c r="E16" s="34"/>
      <c r="F16" s="34"/>
      <c r="G16" s="34"/>
      <c r="H16" s="34"/>
      <c r="I16" s="34"/>
    </row>
    <row r="17" spans="1:12">
      <c r="B17" s="323" t="s">
        <v>4644</v>
      </c>
      <c r="C17" s="323" t="s">
        <v>4648</v>
      </c>
      <c r="D17" s="323" t="s">
        <v>4673</v>
      </c>
      <c r="E17" s="323" t="s">
        <v>4678</v>
      </c>
      <c r="F17" s="323" t="s">
        <v>4658</v>
      </c>
      <c r="G17" s="323" t="s">
        <v>651</v>
      </c>
      <c r="H17" s="323" t="s">
        <v>4679</v>
      </c>
      <c r="I17" s="323" t="s">
        <v>4680</v>
      </c>
      <c r="J17" s="324" t="s">
        <v>4681</v>
      </c>
      <c r="K17" s="325" t="s">
        <v>4682</v>
      </c>
      <c r="L17" s="326" t="s">
        <v>4683</v>
      </c>
    </row>
    <row r="18" spans="1:12">
      <c r="A18" s="34">
        <v>3</v>
      </c>
      <c r="B18" s="34" t="s">
        <v>4659</v>
      </c>
      <c r="C18" s="95">
        <f>'BBDD Histórica Primer Año x Mes'!G14</f>
        <v>37</v>
      </c>
      <c r="D18" s="95">
        <f>'BBDD Histórica Primer Año x Mes'!H14</f>
        <v>4</v>
      </c>
      <c r="E18" s="95">
        <f>'BBDD Histórica Primer Año x Mes'!J14+'BBDD Histórica Primer Año x Mes'!K14</f>
        <v>0</v>
      </c>
      <c r="F18" s="95">
        <f>'BBDD Histórica Primer Año x Mes'!I14</f>
        <v>0</v>
      </c>
      <c r="G18" s="95">
        <f t="shared" ref="G18:G29" si="3">SUM(C18:F18)</f>
        <v>41</v>
      </c>
      <c r="H18" s="95">
        <f>G18</f>
        <v>41</v>
      </c>
      <c r="I18" s="98">
        <f t="shared" ref="I18:I29" si="4">H18/MB2_IN</f>
        <v>0.48809523809523808</v>
      </c>
      <c r="J18" s="98">
        <f>C18/MB2_IN</f>
        <v>0.44047619047619047</v>
      </c>
      <c r="K18" s="98">
        <f>SUM(C18:D18)/MB2_IN</f>
        <v>0.48809523809523808</v>
      </c>
      <c r="L18" s="98">
        <f>SUM(C18:E18)/SP1_IN</f>
        <v>0.56944444444444442</v>
      </c>
    </row>
    <row r="19" spans="1:12">
      <c r="A19" s="34">
        <v>4</v>
      </c>
      <c r="B19" s="34" t="s">
        <v>4660</v>
      </c>
      <c r="C19" s="95">
        <f>'BBDD Histórica Primer Año x Mes'!G15</f>
        <v>14</v>
      </c>
      <c r="D19" s="95">
        <f>'BBDD Histórica Primer Año x Mes'!H15</f>
        <v>4</v>
      </c>
      <c r="E19" s="95">
        <f>'BBDD Histórica Primer Año x Mes'!J15+'BBDD Histórica Primer Año x Mes'!K15</f>
        <v>0</v>
      </c>
      <c r="F19" s="95">
        <f>'BBDD Histórica Primer Año x Mes'!I15</f>
        <v>0</v>
      </c>
      <c r="G19" s="95">
        <f t="shared" si="3"/>
        <v>18</v>
      </c>
      <c r="H19" s="95">
        <f t="shared" ref="H19:H29" si="5">G19+H18</f>
        <v>59</v>
      </c>
      <c r="I19" s="98">
        <f t="shared" si="4"/>
        <v>0.70238095238095233</v>
      </c>
      <c r="J19" s="98">
        <f>SUM($C$18:C19)/MB2_IN</f>
        <v>0.6071428571428571</v>
      </c>
      <c r="K19" s="98">
        <f>SUM($C$18:$D19)/MB2_IN</f>
        <v>0.70238095238095233</v>
      </c>
      <c r="L19" s="98">
        <f>SUM($C$18:$E19)/MB2_IN</f>
        <v>0.70238095238095233</v>
      </c>
    </row>
    <row r="20" spans="1:12">
      <c r="A20" s="34">
        <v>5</v>
      </c>
      <c r="B20" s="34" t="s">
        <v>26</v>
      </c>
      <c r="C20" s="95">
        <f>'BBDD Histórica Primer Año x Mes'!G16</f>
        <v>1</v>
      </c>
      <c r="D20" s="95">
        <f>'BBDD Histórica Primer Año x Mes'!H16</f>
        <v>0</v>
      </c>
      <c r="E20" s="95">
        <f>'BBDD Histórica Primer Año x Mes'!J16+'BBDD Histórica Primer Año x Mes'!K16</f>
        <v>0</v>
      </c>
      <c r="F20" s="95">
        <f>'BBDD Histórica Primer Año x Mes'!I16</f>
        <v>0</v>
      </c>
      <c r="G20" s="95">
        <f t="shared" si="3"/>
        <v>1</v>
      </c>
      <c r="H20" s="95">
        <f t="shared" si="5"/>
        <v>60</v>
      </c>
      <c r="I20" s="98">
        <f t="shared" si="4"/>
        <v>0.7142857142857143</v>
      </c>
      <c r="J20" s="98">
        <f>SUM($C$18:C20)/MB2_IN</f>
        <v>0.61904761904761907</v>
      </c>
      <c r="K20" s="98">
        <f>SUM($C$18:$D20)/MB2_IN</f>
        <v>0.7142857142857143</v>
      </c>
      <c r="L20" s="98">
        <f>SUM($C$18:$E20)/MB2_IN</f>
        <v>0.7142857142857143</v>
      </c>
    </row>
    <row r="21" spans="1:12">
      <c r="A21" s="34">
        <v>6</v>
      </c>
      <c r="B21" s="34" t="s">
        <v>4661</v>
      </c>
      <c r="C21" s="95">
        <f>'BBDD Histórica Primer Año x Mes'!G17</f>
        <v>2</v>
      </c>
      <c r="D21" s="95">
        <f>'BBDD Histórica Primer Año x Mes'!H17</f>
        <v>5</v>
      </c>
      <c r="E21" s="95">
        <f>'BBDD Histórica Primer Año x Mes'!J17+'BBDD Histórica Primer Año x Mes'!K17</f>
        <v>0</v>
      </c>
      <c r="F21" s="95">
        <f>'BBDD Histórica Primer Año x Mes'!I17</f>
        <v>0</v>
      </c>
      <c r="G21" s="95">
        <f t="shared" si="3"/>
        <v>7</v>
      </c>
      <c r="H21" s="95">
        <f t="shared" si="5"/>
        <v>67</v>
      </c>
      <c r="I21" s="98">
        <f t="shared" si="4"/>
        <v>0.79761904761904767</v>
      </c>
      <c r="J21" s="98">
        <f>SUM($C$18:C21)/MB2_IN</f>
        <v>0.6428571428571429</v>
      </c>
      <c r="K21" s="98">
        <f>SUM($C$18:$D21)/MB2_IN</f>
        <v>0.79761904761904767</v>
      </c>
      <c r="L21" s="98">
        <f>SUM($C$18:$E21)/MB2_IN</f>
        <v>0.79761904761904767</v>
      </c>
    </row>
    <row r="22" spans="1:12">
      <c r="A22" s="34">
        <v>7</v>
      </c>
      <c r="B22" s="34" t="s">
        <v>4662</v>
      </c>
      <c r="C22" s="95">
        <f>'BBDD Histórica Primer Año x Mes'!G18</f>
        <v>0</v>
      </c>
      <c r="D22" s="95">
        <f>'BBDD Histórica Primer Año x Mes'!H18</f>
        <v>0</v>
      </c>
      <c r="E22" s="95">
        <f>'BBDD Histórica Primer Año x Mes'!J18+'BBDD Histórica Primer Año x Mes'!K18</f>
        <v>1</v>
      </c>
      <c r="F22" s="95">
        <f>'BBDD Histórica Primer Año x Mes'!I18</f>
        <v>0</v>
      </c>
      <c r="G22" s="95">
        <f t="shared" si="3"/>
        <v>1</v>
      </c>
      <c r="H22" s="95">
        <f t="shared" si="5"/>
        <v>68</v>
      </c>
      <c r="I22" s="98">
        <f t="shared" si="4"/>
        <v>0.80952380952380953</v>
      </c>
      <c r="J22" s="98">
        <f>SUM($C$18:C22)/MB2_IN</f>
        <v>0.6428571428571429</v>
      </c>
      <c r="K22" s="98">
        <f>SUM($C$18:$D22)/MB2_IN</f>
        <v>0.79761904761904767</v>
      </c>
      <c r="L22" s="98">
        <f>SUM($C$18:$E22)/MB2_IN</f>
        <v>0.80952380952380953</v>
      </c>
    </row>
    <row r="23" spans="1:12">
      <c r="A23" s="34">
        <v>8</v>
      </c>
      <c r="B23" s="34" t="s">
        <v>4663</v>
      </c>
      <c r="C23" s="95">
        <f>'BBDD Histórica Primer Año x Mes'!G19</f>
        <v>0</v>
      </c>
      <c r="D23" s="95">
        <f>'BBDD Histórica Primer Año x Mes'!H19</f>
        <v>0</v>
      </c>
      <c r="E23" s="95">
        <f>'BBDD Histórica Primer Año x Mes'!J19+'BBDD Histórica Primer Año x Mes'!K19</f>
        <v>1</v>
      </c>
      <c r="F23" s="95">
        <f>'BBDD Histórica Primer Año x Mes'!I19</f>
        <v>0</v>
      </c>
      <c r="G23" s="95">
        <f t="shared" si="3"/>
        <v>1</v>
      </c>
      <c r="H23" s="95">
        <f t="shared" si="5"/>
        <v>69</v>
      </c>
      <c r="I23" s="98">
        <f t="shared" si="4"/>
        <v>0.8214285714285714</v>
      </c>
      <c r="J23" s="98">
        <f>SUM($C$18:C23)/MB2_IN</f>
        <v>0.6428571428571429</v>
      </c>
      <c r="K23" s="98">
        <f>SUM($C$18:$D23)/MB2_IN</f>
        <v>0.79761904761904767</v>
      </c>
      <c r="L23" s="98">
        <f>SUM($C$18:$E23)/MB2_IN</f>
        <v>0.8214285714285714</v>
      </c>
    </row>
    <row r="24" spans="1:12">
      <c r="A24" s="34">
        <v>9</v>
      </c>
      <c r="B24" s="34" t="s">
        <v>4664</v>
      </c>
      <c r="C24" s="95">
        <f>'BBDD Histórica Primer Año x Mes'!G20</f>
        <v>0</v>
      </c>
      <c r="D24" s="95">
        <f>'BBDD Histórica Primer Año x Mes'!H20</f>
        <v>0</v>
      </c>
      <c r="E24" s="95">
        <f>'BBDD Histórica Primer Año x Mes'!J20+'BBDD Histórica Primer Año x Mes'!K20</f>
        <v>0</v>
      </c>
      <c r="F24" s="95">
        <f>'BBDD Histórica Primer Año x Mes'!I20</f>
        <v>0</v>
      </c>
      <c r="G24" s="95">
        <f t="shared" si="3"/>
        <v>0</v>
      </c>
      <c r="H24" s="95">
        <f t="shared" si="5"/>
        <v>69</v>
      </c>
      <c r="I24" s="98">
        <f t="shared" si="4"/>
        <v>0.8214285714285714</v>
      </c>
      <c r="J24" s="98">
        <f>SUM($C$18:C24)/MB2_IN</f>
        <v>0.6428571428571429</v>
      </c>
      <c r="K24" s="98">
        <f>SUM($C$18:$D24)/MB2_IN</f>
        <v>0.79761904761904767</v>
      </c>
      <c r="L24" s="98">
        <f>SUM($C$18:$E24)/MB2_IN</f>
        <v>0.8214285714285714</v>
      </c>
    </row>
    <row r="25" spans="1:12">
      <c r="A25" s="34">
        <v>10</v>
      </c>
      <c r="B25" s="34" t="s">
        <v>4665</v>
      </c>
      <c r="C25" s="95">
        <f>'BBDD Histórica Primer Año x Mes'!G21</f>
        <v>0</v>
      </c>
      <c r="D25" s="95">
        <f>'BBDD Histórica Primer Año x Mes'!H21</f>
        <v>0</v>
      </c>
      <c r="E25" s="95">
        <f>'BBDD Histórica Primer Año x Mes'!J21+'BBDD Histórica Primer Año x Mes'!K21</f>
        <v>0</v>
      </c>
      <c r="F25" s="95">
        <f>'BBDD Histórica Primer Año x Mes'!I21</f>
        <v>0</v>
      </c>
      <c r="G25" s="95">
        <f t="shared" si="3"/>
        <v>0</v>
      </c>
      <c r="H25" s="95">
        <f t="shared" si="5"/>
        <v>69</v>
      </c>
      <c r="I25" s="98">
        <f t="shared" si="4"/>
        <v>0.8214285714285714</v>
      </c>
      <c r="J25" s="98">
        <f>SUM($C$18:C25)/MB2_IN</f>
        <v>0.6428571428571429</v>
      </c>
      <c r="K25" s="98">
        <f>SUM($C$18:$D25)/MB2_IN</f>
        <v>0.79761904761904767</v>
      </c>
      <c r="L25" s="98">
        <f>SUM($C$18:$E25)/MB2_IN</f>
        <v>0.8214285714285714</v>
      </c>
    </row>
    <row r="26" spans="1:12">
      <c r="A26" s="34">
        <v>11</v>
      </c>
      <c r="B26" s="34" t="s">
        <v>4666</v>
      </c>
      <c r="C26" s="95">
        <f>'BBDD Histórica Primer Año x Mes'!G22</f>
        <v>0</v>
      </c>
      <c r="D26" s="95">
        <f>'BBDD Histórica Primer Año x Mes'!H22</f>
        <v>0</v>
      </c>
      <c r="E26" s="95">
        <f>'BBDD Histórica Primer Año x Mes'!J22+'BBDD Histórica Primer Año x Mes'!K22</f>
        <v>1</v>
      </c>
      <c r="F26" s="95">
        <f>'BBDD Histórica Primer Año x Mes'!I22</f>
        <v>0</v>
      </c>
      <c r="G26" s="95">
        <f t="shared" si="3"/>
        <v>1</v>
      </c>
      <c r="H26" s="95">
        <f t="shared" si="5"/>
        <v>70</v>
      </c>
      <c r="I26" s="98">
        <f t="shared" si="4"/>
        <v>0.83333333333333337</v>
      </c>
      <c r="J26" s="98">
        <f>SUM($C$18:C26)/MB2_IN</f>
        <v>0.6428571428571429</v>
      </c>
      <c r="K26" s="98">
        <f>SUM($C$18:$D26)/MB2_IN</f>
        <v>0.79761904761904767</v>
      </c>
      <c r="L26" s="98">
        <f>SUM($C$18:$E26)/MB2_IN</f>
        <v>0.83333333333333337</v>
      </c>
    </row>
    <row r="27" spans="1:12">
      <c r="A27" s="34">
        <v>12</v>
      </c>
      <c r="B27" s="34" t="s">
        <v>4667</v>
      </c>
      <c r="C27" s="95">
        <f>'BBDD Histórica Primer Año x Mes'!G23</f>
        <v>0</v>
      </c>
      <c r="D27" s="95">
        <f>'BBDD Histórica Primer Año x Mes'!H23</f>
        <v>0</v>
      </c>
      <c r="E27" s="95">
        <f>'BBDD Histórica Primer Año x Mes'!J23+'BBDD Histórica Primer Año x Mes'!K23</f>
        <v>0</v>
      </c>
      <c r="F27" s="95">
        <f>'BBDD Histórica Primer Año x Mes'!I23</f>
        <v>0</v>
      </c>
      <c r="G27" s="95">
        <f t="shared" si="3"/>
        <v>0</v>
      </c>
      <c r="H27" s="95">
        <f t="shared" si="5"/>
        <v>70</v>
      </c>
      <c r="I27" s="98">
        <f t="shared" si="4"/>
        <v>0.83333333333333337</v>
      </c>
      <c r="J27" s="98">
        <f>SUM($C$18:C27)/MB2_IN</f>
        <v>0.6428571428571429</v>
      </c>
      <c r="K27" s="98">
        <f>SUM($C$18:$D27)/MB2_IN</f>
        <v>0.79761904761904767</v>
      </c>
      <c r="L27" s="98">
        <f>SUM($C$18:$E27)/MB2_IN</f>
        <v>0.83333333333333337</v>
      </c>
    </row>
    <row r="28" spans="1:12">
      <c r="A28" s="34">
        <v>13</v>
      </c>
      <c r="B28" s="34" t="s">
        <v>4668</v>
      </c>
      <c r="C28" s="95">
        <f>'BBDD Histórica Primer Año x Mes'!G24</f>
        <v>0</v>
      </c>
      <c r="D28" s="95">
        <f>'BBDD Histórica Primer Año x Mes'!H24</f>
        <v>0</v>
      </c>
      <c r="E28" s="95">
        <f>'BBDD Histórica Primer Año x Mes'!J24+'BBDD Histórica Primer Año x Mes'!K24</f>
        <v>0</v>
      </c>
      <c r="F28" s="95">
        <f>'BBDD Histórica Primer Año x Mes'!I24</f>
        <v>0</v>
      </c>
      <c r="G28" s="95">
        <f t="shared" si="3"/>
        <v>0</v>
      </c>
      <c r="H28" s="95">
        <f t="shared" si="5"/>
        <v>70</v>
      </c>
      <c r="I28" s="98">
        <f t="shared" si="4"/>
        <v>0.83333333333333337</v>
      </c>
      <c r="J28" s="98">
        <f>SUM($C$18:C28)/MB2_IN</f>
        <v>0.6428571428571429</v>
      </c>
      <c r="K28" s="98">
        <f>SUM($C$18:$D28)/MB2_IN</f>
        <v>0.79761904761904767</v>
      </c>
      <c r="L28" s="98">
        <f>SUM($C$18:$E28)/MB2_IN</f>
        <v>0.83333333333333337</v>
      </c>
    </row>
    <row r="29" spans="1:12">
      <c r="A29" s="34">
        <v>14</v>
      </c>
      <c r="B29" s="34" t="s">
        <v>4669</v>
      </c>
      <c r="C29" s="95">
        <f>'BBDD Histórica Primer Año x Mes'!G25</f>
        <v>0</v>
      </c>
      <c r="D29" s="95">
        <f>'BBDD Histórica Primer Año x Mes'!H25</f>
        <v>0</v>
      </c>
      <c r="E29" s="95">
        <f>'BBDD Histórica Primer Año x Mes'!J25+'BBDD Histórica Primer Año x Mes'!K25</f>
        <v>0</v>
      </c>
      <c r="F29" s="95">
        <f>'BBDD Histórica Primer Año x Mes'!I25</f>
        <v>0</v>
      </c>
      <c r="G29" s="95">
        <f t="shared" si="3"/>
        <v>0</v>
      </c>
      <c r="H29" s="95">
        <f t="shared" si="5"/>
        <v>70</v>
      </c>
      <c r="I29" s="98">
        <f t="shared" si="4"/>
        <v>0.83333333333333337</v>
      </c>
      <c r="J29" s="98">
        <f>SUM($C$18:C29)/MB2_IN</f>
        <v>0.6428571428571429</v>
      </c>
      <c r="K29" s="98">
        <f>SUM($C$18:$D29)/MB2_IN</f>
        <v>0.79761904761904767</v>
      </c>
      <c r="L29" s="98">
        <f>SUM($C$18:$E29)/MB2_IN</f>
        <v>0.83333333333333337</v>
      </c>
    </row>
    <row r="31" spans="1:12">
      <c r="B31" s="322" t="s">
        <v>4685</v>
      </c>
      <c r="C31" s="34"/>
      <c r="D31" s="34"/>
      <c r="E31" s="34"/>
      <c r="F31" s="34"/>
      <c r="G31" s="34"/>
      <c r="H31" s="34"/>
      <c r="I31" s="34"/>
      <c r="J31" s="34"/>
    </row>
    <row r="32" spans="1:12">
      <c r="B32" s="323" t="s">
        <v>4644</v>
      </c>
      <c r="C32" s="323" t="s">
        <v>4648</v>
      </c>
      <c r="D32" s="323" t="s">
        <v>4673</v>
      </c>
      <c r="E32" s="323" t="s">
        <v>4678</v>
      </c>
      <c r="F32" s="323" t="s">
        <v>4658</v>
      </c>
      <c r="G32" s="323" t="s">
        <v>651</v>
      </c>
      <c r="H32" s="323" t="s">
        <v>4679</v>
      </c>
      <c r="I32" s="323" t="s">
        <v>4680</v>
      </c>
      <c r="J32" s="324" t="s">
        <v>4681</v>
      </c>
      <c r="K32" s="325" t="s">
        <v>4682</v>
      </c>
      <c r="L32" s="326" t="s">
        <v>4683</v>
      </c>
    </row>
    <row r="33" spans="1:13">
      <c r="A33" s="34">
        <v>3</v>
      </c>
      <c r="B33" s="34" t="s">
        <v>4659</v>
      </c>
      <c r="C33" s="95">
        <f>'BBDD Histórica Primer Año x Mes'!G26</f>
        <v>10</v>
      </c>
      <c r="D33" s="95">
        <f>'BBDD Histórica Primer Año x Mes'!H26</f>
        <v>1</v>
      </c>
      <c r="E33" s="95">
        <f>'BBDD Histórica Primer Año x Mes'!I26+'BBDD Histórica Primer Año x Mes'!K26</f>
        <v>0</v>
      </c>
      <c r="F33" s="95">
        <f>'BBDD Histórica Primer Año x Mes'!J26</f>
        <v>6</v>
      </c>
      <c r="G33" s="95">
        <f t="shared" ref="G33:G44" si="6">SUM(C33:F33)</f>
        <v>17</v>
      </c>
      <c r="H33" s="95">
        <f>G33</f>
        <v>17</v>
      </c>
      <c r="I33" s="98">
        <f t="shared" ref="I33:I44" si="7">H33/SP2_IN</f>
        <v>0.17894736842105263</v>
      </c>
      <c r="J33" s="98">
        <f>C33/SP2_IN</f>
        <v>0.10526315789473684</v>
      </c>
      <c r="K33" s="98">
        <f>SUM(C33:D33)/SP2_IN</f>
        <v>0.11578947368421053</v>
      </c>
      <c r="L33" s="98">
        <f>SUM(C33:E33)/SP1_IN</f>
        <v>0.15277777777777779</v>
      </c>
    </row>
    <row r="34" spans="1:13">
      <c r="A34" s="34">
        <v>4</v>
      </c>
      <c r="B34" s="34" t="s">
        <v>4660</v>
      </c>
      <c r="C34" s="95">
        <f>'BBDD Histórica Primer Año x Mes'!G27</f>
        <v>22</v>
      </c>
      <c r="D34" s="95">
        <f>'BBDD Histórica Primer Año x Mes'!H27</f>
        <v>2</v>
      </c>
      <c r="E34" s="95">
        <f>'BBDD Histórica Primer Año x Mes'!I27+'BBDD Histórica Primer Año x Mes'!K27</f>
        <v>0</v>
      </c>
      <c r="F34" s="95">
        <f>'BBDD Histórica Primer Año x Mes'!J27</f>
        <v>1</v>
      </c>
      <c r="G34" s="95">
        <f t="shared" si="6"/>
        <v>25</v>
      </c>
      <c r="H34" s="95">
        <f t="shared" ref="H34:H44" si="8">G34+H33</f>
        <v>42</v>
      </c>
      <c r="I34" s="98">
        <f t="shared" si="7"/>
        <v>0.44210526315789472</v>
      </c>
      <c r="J34" s="98">
        <f>SUM($C$33:C34)/SP2_IN</f>
        <v>0.33684210526315789</v>
      </c>
      <c r="K34" s="98">
        <f>SUM($C$33:$D34)/SP2_IN</f>
        <v>0.36842105263157893</v>
      </c>
      <c r="L34" s="98">
        <f>SUM($C$33:$E34)/SP2_IN</f>
        <v>0.36842105263157893</v>
      </c>
    </row>
    <row r="35" spans="1:13">
      <c r="A35" s="34">
        <v>5</v>
      </c>
      <c r="B35" s="34" t="s">
        <v>26</v>
      </c>
      <c r="C35" s="95">
        <f>'BBDD Histórica Primer Año x Mes'!G28</f>
        <v>7</v>
      </c>
      <c r="D35" s="95">
        <f>'BBDD Histórica Primer Año x Mes'!H28</f>
        <v>1</v>
      </c>
      <c r="E35" s="95">
        <f>'BBDD Histórica Primer Año x Mes'!I28+'BBDD Histórica Primer Año x Mes'!K28</f>
        <v>0</v>
      </c>
      <c r="F35" s="95">
        <f>'BBDD Histórica Primer Año x Mes'!J28</f>
        <v>3</v>
      </c>
      <c r="G35" s="95">
        <f t="shared" si="6"/>
        <v>11</v>
      </c>
      <c r="H35" s="95">
        <f t="shared" si="8"/>
        <v>53</v>
      </c>
      <c r="I35" s="98">
        <f t="shared" si="7"/>
        <v>0.55789473684210522</v>
      </c>
      <c r="J35" s="98">
        <f>SUM($C$33:C35)/SP2_IN</f>
        <v>0.41052631578947368</v>
      </c>
      <c r="K35" s="98">
        <f>SUM($C$33:$D35)/SP2_IN</f>
        <v>0.45263157894736844</v>
      </c>
      <c r="L35" s="98">
        <f>SUM($C$33:$E35)/SP2_IN</f>
        <v>0.45263157894736844</v>
      </c>
    </row>
    <row r="36" spans="1:13">
      <c r="A36" s="34">
        <v>6</v>
      </c>
      <c r="B36" s="34" t="s">
        <v>4661</v>
      </c>
      <c r="C36" s="95">
        <f>'BBDD Histórica Primer Año x Mes'!G29</f>
        <v>8</v>
      </c>
      <c r="D36" s="95">
        <f>'BBDD Histórica Primer Año x Mes'!H29</f>
        <v>0</v>
      </c>
      <c r="E36" s="95">
        <f>'BBDD Histórica Primer Año x Mes'!I29+'BBDD Histórica Primer Año x Mes'!K29</f>
        <v>0</v>
      </c>
      <c r="F36" s="95">
        <f>'BBDD Histórica Primer Año x Mes'!J29</f>
        <v>0</v>
      </c>
      <c r="G36" s="95">
        <f t="shared" si="6"/>
        <v>8</v>
      </c>
      <c r="H36" s="95">
        <f t="shared" si="8"/>
        <v>61</v>
      </c>
      <c r="I36" s="98">
        <f t="shared" si="7"/>
        <v>0.64210526315789473</v>
      </c>
      <c r="J36" s="98">
        <f>SUM($C$33:C36)/SP2_IN</f>
        <v>0.49473684210526314</v>
      </c>
      <c r="K36" s="98">
        <f>SUM($C$33:$D36)/SP2_IN</f>
        <v>0.5368421052631579</v>
      </c>
      <c r="L36" s="98">
        <f>SUM($C$33:$E36)/SP2_IN</f>
        <v>0.5368421052631579</v>
      </c>
    </row>
    <row r="37" spans="1:13">
      <c r="A37" s="34">
        <v>7</v>
      </c>
      <c r="B37" s="34" t="s">
        <v>4662</v>
      </c>
      <c r="C37" s="95">
        <f>'BBDD Histórica Primer Año x Mes'!G30</f>
        <v>2</v>
      </c>
      <c r="D37" s="95">
        <f>'BBDD Histórica Primer Año x Mes'!H30</f>
        <v>0</v>
      </c>
      <c r="E37" s="95">
        <f>'BBDD Histórica Primer Año x Mes'!I30+'BBDD Histórica Primer Año x Mes'!K30</f>
        <v>0</v>
      </c>
      <c r="F37" s="95">
        <f>'BBDD Histórica Primer Año x Mes'!J30</f>
        <v>1</v>
      </c>
      <c r="G37" s="95">
        <f t="shared" si="6"/>
        <v>3</v>
      </c>
      <c r="H37" s="95">
        <f t="shared" si="8"/>
        <v>64</v>
      </c>
      <c r="I37" s="98">
        <f t="shared" si="7"/>
        <v>0.67368421052631577</v>
      </c>
      <c r="J37" s="98">
        <f>SUM($C$33:C37)/SP2_IN</f>
        <v>0.51578947368421058</v>
      </c>
      <c r="K37" s="98">
        <f>SUM($C$33:$D37)/SP2_IN</f>
        <v>0.55789473684210522</v>
      </c>
      <c r="L37" s="98">
        <f>SUM($C$33:$E37)/SP2_IN</f>
        <v>0.55789473684210522</v>
      </c>
    </row>
    <row r="38" spans="1:13">
      <c r="A38" s="34">
        <v>8</v>
      </c>
      <c r="B38" s="34" t="s">
        <v>4663</v>
      </c>
      <c r="C38" s="95">
        <f>'BBDD Histórica Primer Año x Mes'!G31</f>
        <v>2</v>
      </c>
      <c r="D38" s="95">
        <f>'BBDD Histórica Primer Año x Mes'!H31</f>
        <v>0</v>
      </c>
      <c r="E38" s="95">
        <f>'BBDD Histórica Primer Año x Mes'!I31+'BBDD Histórica Primer Año x Mes'!K31</f>
        <v>1</v>
      </c>
      <c r="F38" s="95">
        <f>'BBDD Histórica Primer Año x Mes'!J31</f>
        <v>0</v>
      </c>
      <c r="G38" s="95">
        <f t="shared" si="6"/>
        <v>3</v>
      </c>
      <c r="H38" s="95">
        <f t="shared" si="8"/>
        <v>67</v>
      </c>
      <c r="I38" s="98">
        <f t="shared" si="7"/>
        <v>0.70526315789473681</v>
      </c>
      <c r="J38" s="98">
        <f>SUM($C$33:C38)/SP2_IN</f>
        <v>0.5368421052631579</v>
      </c>
      <c r="K38" s="98">
        <f>SUM($C$33:$D38)/SP2_IN</f>
        <v>0.57894736842105265</v>
      </c>
      <c r="L38" s="98">
        <f>SUM($C$33:$E38)/SP2_IN</f>
        <v>0.58947368421052626</v>
      </c>
    </row>
    <row r="39" spans="1:13">
      <c r="A39" s="34">
        <v>9</v>
      </c>
      <c r="B39" s="34" t="s">
        <v>4664</v>
      </c>
      <c r="C39" s="95">
        <f>'BBDD Histórica Primer Año x Mes'!G32</f>
        <v>0</v>
      </c>
      <c r="D39" s="95">
        <f>'BBDD Histórica Primer Año x Mes'!H32</f>
        <v>0</v>
      </c>
      <c r="E39" s="95">
        <f>'BBDD Histórica Primer Año x Mes'!I32+'BBDD Histórica Primer Año x Mes'!K32</f>
        <v>1</v>
      </c>
      <c r="F39" s="95">
        <f>'BBDD Histórica Primer Año x Mes'!J32</f>
        <v>0</v>
      </c>
      <c r="G39" s="95">
        <f t="shared" si="6"/>
        <v>1</v>
      </c>
      <c r="H39" s="95">
        <f t="shared" si="8"/>
        <v>68</v>
      </c>
      <c r="I39" s="98">
        <f t="shared" si="7"/>
        <v>0.71578947368421053</v>
      </c>
      <c r="J39" s="98">
        <f>SUM($C$33:C39)/SP2_IN</f>
        <v>0.5368421052631579</v>
      </c>
      <c r="K39" s="98">
        <f>SUM($C$33:$D39)/SP2_IN</f>
        <v>0.57894736842105265</v>
      </c>
      <c r="L39" s="98">
        <f>SUM($C$33:$E39)/SP2_IN</f>
        <v>0.6</v>
      </c>
    </row>
    <row r="40" spans="1:13">
      <c r="A40" s="34">
        <v>10</v>
      </c>
      <c r="B40" s="34" t="s">
        <v>4665</v>
      </c>
      <c r="C40" s="95">
        <f>'BBDD Histórica Primer Año x Mes'!G33</f>
        <v>1</v>
      </c>
      <c r="D40" s="95">
        <f>'BBDD Histórica Primer Año x Mes'!H33</f>
        <v>1</v>
      </c>
      <c r="E40" s="95">
        <f>'BBDD Histórica Primer Año x Mes'!I33+'BBDD Histórica Primer Año x Mes'!K33</f>
        <v>1</v>
      </c>
      <c r="F40" s="95">
        <f>'BBDD Histórica Primer Año x Mes'!J33</f>
        <v>0</v>
      </c>
      <c r="G40" s="95">
        <f t="shared" si="6"/>
        <v>3</v>
      </c>
      <c r="H40" s="95">
        <f t="shared" si="8"/>
        <v>71</v>
      </c>
      <c r="I40" s="98">
        <f t="shared" si="7"/>
        <v>0.74736842105263157</v>
      </c>
      <c r="J40" s="98">
        <f>SUM($C$33:C40)/SP2_IN</f>
        <v>0.54736842105263162</v>
      </c>
      <c r="K40" s="98">
        <f>SUM($C$33:$D40)/SP2_IN</f>
        <v>0.6</v>
      </c>
      <c r="L40" s="98">
        <f>SUM($C$33:$E40)/SP2_IN</f>
        <v>0.63157894736842102</v>
      </c>
    </row>
    <row r="41" spans="1:13">
      <c r="A41" s="34">
        <v>11</v>
      </c>
      <c r="B41" s="34" t="s">
        <v>4666</v>
      </c>
      <c r="C41" s="95">
        <f>'BBDD Histórica Primer Año x Mes'!G34</f>
        <v>1</v>
      </c>
      <c r="D41" s="95">
        <f>'BBDD Histórica Primer Año x Mes'!H34</f>
        <v>1</v>
      </c>
      <c r="E41" s="95">
        <f>'BBDD Histórica Primer Año x Mes'!I34+'BBDD Histórica Primer Año x Mes'!K34</f>
        <v>0</v>
      </c>
      <c r="F41" s="95">
        <f>'BBDD Histórica Primer Año x Mes'!J34</f>
        <v>1</v>
      </c>
      <c r="G41" s="95">
        <f t="shared" si="6"/>
        <v>3</v>
      </c>
      <c r="H41" s="95">
        <f t="shared" si="8"/>
        <v>74</v>
      </c>
      <c r="I41" s="98">
        <f t="shared" si="7"/>
        <v>0.77894736842105261</v>
      </c>
      <c r="J41" s="98">
        <f>SUM($C$33:C41)/SP2_IN</f>
        <v>0.55789473684210522</v>
      </c>
      <c r="K41" s="98">
        <f>SUM($C$33:$D41)/SP2_IN</f>
        <v>0.62105263157894741</v>
      </c>
      <c r="L41" s="98">
        <f>SUM($C$33:$E41)/SP2_IN</f>
        <v>0.65263157894736845</v>
      </c>
    </row>
    <row r="42" spans="1:13">
      <c r="A42" s="34">
        <v>12</v>
      </c>
      <c r="B42" s="34" t="s">
        <v>4667</v>
      </c>
      <c r="C42" s="95">
        <f>'BBDD Histórica Primer Año x Mes'!G35</f>
        <v>1</v>
      </c>
      <c r="D42" s="95">
        <f>'BBDD Histórica Primer Año x Mes'!H35</f>
        <v>0</v>
      </c>
      <c r="E42" s="95">
        <f>'BBDD Histórica Primer Año x Mes'!I35+'BBDD Histórica Primer Año x Mes'!K35</f>
        <v>1</v>
      </c>
      <c r="F42" s="95">
        <f>'BBDD Histórica Primer Año x Mes'!J35</f>
        <v>0</v>
      </c>
      <c r="G42" s="95">
        <f t="shared" si="6"/>
        <v>2</v>
      </c>
      <c r="H42" s="95">
        <f t="shared" si="8"/>
        <v>76</v>
      </c>
      <c r="I42" s="98">
        <f t="shared" si="7"/>
        <v>0.8</v>
      </c>
      <c r="J42" s="98">
        <f>SUM($C$33:C42)/SP2_IN</f>
        <v>0.56842105263157894</v>
      </c>
      <c r="K42" s="98">
        <f>SUM($C$33:$D42)/SP2_IN</f>
        <v>0.63157894736842102</v>
      </c>
      <c r="L42" s="98">
        <f>SUM($C$33:$E42)/SP2_IN</f>
        <v>0.67368421052631577</v>
      </c>
    </row>
    <row r="43" spans="1:13">
      <c r="A43" s="34">
        <v>13</v>
      </c>
      <c r="B43" s="34" t="s">
        <v>4668</v>
      </c>
      <c r="C43" s="95">
        <f>'BBDD Histórica Primer Año x Mes'!G36</f>
        <v>2</v>
      </c>
      <c r="D43" s="95">
        <f>'BBDD Histórica Primer Año x Mes'!H36</f>
        <v>0</v>
      </c>
      <c r="E43" s="95">
        <f>'BBDD Histórica Primer Año x Mes'!I36+'BBDD Histórica Primer Año x Mes'!K36</f>
        <v>0</v>
      </c>
      <c r="F43" s="95">
        <f>'BBDD Histórica Primer Año x Mes'!J36</f>
        <v>1</v>
      </c>
      <c r="G43" s="95">
        <f t="shared" si="6"/>
        <v>3</v>
      </c>
      <c r="H43" s="95">
        <f t="shared" si="8"/>
        <v>79</v>
      </c>
      <c r="I43" s="98">
        <f t="shared" si="7"/>
        <v>0.83157894736842108</v>
      </c>
      <c r="J43" s="98">
        <f>SUM($C$33:C43)/SP2_IN</f>
        <v>0.58947368421052626</v>
      </c>
      <c r="K43" s="98">
        <f>SUM($C$33:$D43)/SP2_IN</f>
        <v>0.65263157894736845</v>
      </c>
      <c r="L43" s="98">
        <f>SUM($C$33:$E43)/SP2_IN</f>
        <v>0.69473684210526321</v>
      </c>
    </row>
    <row r="44" spans="1:13">
      <c r="A44" s="34">
        <v>14</v>
      </c>
      <c r="B44" s="34" t="s">
        <v>4669</v>
      </c>
      <c r="C44" s="95">
        <f>'BBDD Histórica Primer Año x Mes'!G37</f>
        <v>1</v>
      </c>
      <c r="D44" s="95">
        <f>'BBDD Histórica Primer Año x Mes'!H37</f>
        <v>0</v>
      </c>
      <c r="E44" s="95">
        <f>'BBDD Histórica Primer Año x Mes'!I37+'BBDD Histórica Primer Año x Mes'!K37</f>
        <v>1</v>
      </c>
      <c r="F44" s="95">
        <f>'BBDD Histórica Primer Año x Mes'!J37</f>
        <v>0</v>
      </c>
      <c r="G44" s="95">
        <f t="shared" si="6"/>
        <v>2</v>
      </c>
      <c r="H44" s="95">
        <f t="shared" si="8"/>
        <v>81</v>
      </c>
      <c r="I44" s="98">
        <f t="shared" si="7"/>
        <v>0.85263157894736841</v>
      </c>
      <c r="J44" s="98">
        <f>SUM($C$33:C44)/SP2_IN</f>
        <v>0.6</v>
      </c>
      <c r="K44" s="98">
        <f>SUM($C$33:$D44)/SP2_IN</f>
        <v>0.66315789473684206</v>
      </c>
      <c r="L44" s="98">
        <f>SUM($C$33:$E44)/SP2_IN</f>
        <v>0.71578947368421053</v>
      </c>
    </row>
    <row r="45" spans="1:13">
      <c r="B45" s="34"/>
      <c r="I45" s="98"/>
      <c r="J45" s="98"/>
      <c r="K45" s="98"/>
    </row>
    <row r="46" spans="1:13">
      <c r="B46" s="322" t="s">
        <v>4686</v>
      </c>
      <c r="C46" s="34"/>
      <c r="D46" s="34"/>
      <c r="E46" s="34"/>
      <c r="F46" s="34"/>
      <c r="G46" s="34"/>
      <c r="H46" s="34"/>
      <c r="I46" s="34"/>
      <c r="J46" s="34"/>
      <c r="K46" s="98"/>
    </row>
    <row r="47" spans="1:13">
      <c r="B47" s="323" t="s">
        <v>4644</v>
      </c>
      <c r="C47" s="323" t="s">
        <v>4648</v>
      </c>
      <c r="D47" s="323" t="s">
        <v>4673</v>
      </c>
      <c r="E47" s="323" t="s">
        <v>4678</v>
      </c>
      <c r="F47" s="323" t="s">
        <v>4658</v>
      </c>
      <c r="G47" s="323" t="s">
        <v>651</v>
      </c>
      <c r="H47" s="323" t="s">
        <v>4679</v>
      </c>
      <c r="I47" s="323" t="s">
        <v>4680</v>
      </c>
      <c r="J47" s="324" t="s">
        <v>4681</v>
      </c>
      <c r="K47" s="325" t="s">
        <v>4682</v>
      </c>
      <c r="L47" s="326" t="s">
        <v>4683</v>
      </c>
    </row>
    <row r="48" spans="1:13">
      <c r="A48" s="34">
        <v>1</v>
      </c>
      <c r="B48" s="34" t="s">
        <v>4659</v>
      </c>
      <c r="C48" s="95">
        <f t="array" ref="C48">SUM(IF('BBDD Actual Primer Año x Semana'!$E$2:$E$25=$B48,'BBDD Actual Primer Año x Semana'!G$2:G$25,0))</f>
        <v>31</v>
      </c>
      <c r="D48" s="95">
        <f t="array" ref="D48">SUM(IF('BBDD Actual Primer Año x Semana'!$E$2:$E$25=$B48,'BBDD Actual Primer Año x Semana'!H$2:H$25,0))</f>
        <v>4</v>
      </c>
      <c r="E48" s="95">
        <f t="array" ref="E48">SUM(IF('BBDD Actual Primer Año x Semana'!$E$2:$E$25=$B48,'BBDD Actual Primer Año x Semana'!J$2:K$25,0))</f>
        <v>0</v>
      </c>
      <c r="F48" s="95">
        <f t="array" ref="F48">SUM(IF('BBDD Actual Primer Año x Semana'!$E$2:$E$25=$B48,'BBDD Actual Primer Año x Semana'!I$2:I$25,0))</f>
        <v>0</v>
      </c>
      <c r="G48" s="95">
        <f t="shared" ref="G48:G59" si="9">SUM(C48:F48)</f>
        <v>35</v>
      </c>
      <c r="H48" s="95">
        <f>G48</f>
        <v>35</v>
      </c>
      <c r="I48" s="98">
        <f t="shared" ref="I48:I59" si="10">H48/GB1_IN</f>
        <v>0.35</v>
      </c>
      <c r="J48" s="98">
        <f>C48/GB1_IN</f>
        <v>0.31</v>
      </c>
      <c r="K48" s="98">
        <f>SUM(C48:D48)/GB1_IN</f>
        <v>0.35</v>
      </c>
      <c r="L48" s="98">
        <f>SUM(C48:E48)/GB1_IN</f>
        <v>0.35</v>
      </c>
      <c r="M48" s="34">
        <v>3</v>
      </c>
    </row>
    <row r="49" spans="1:14">
      <c r="A49" s="34">
        <v>2</v>
      </c>
      <c r="B49" s="34" t="s">
        <v>4660</v>
      </c>
      <c r="C49" s="95">
        <f t="array" ref="C49">SUM(IF('BBDD Actual Primer Año x Semana'!$E$2:$E$25=$B49,'BBDD Actual Primer Año x Semana'!G$2:G$25,0))</f>
        <v>14</v>
      </c>
      <c r="D49" s="95">
        <f t="array" ref="D49">SUM(IF('BBDD Actual Primer Año x Semana'!$E$2:$E$25=$B49,'BBDD Actual Primer Año x Semana'!H$2:H$25,0))</f>
        <v>1</v>
      </c>
      <c r="E49" s="95">
        <f t="array" ref="E49">SUM(IF('BBDD Actual Primer Año x Semana'!$E$2:$E$25=$B49,'BBDD Actual Primer Año x Semana'!J$2:K$25,0))</f>
        <v>0</v>
      </c>
      <c r="F49" s="95">
        <f t="array" ref="F49">SUM(IF('BBDD Actual Primer Año x Semana'!$E$2:$E$25=$B49,'BBDD Actual Primer Año x Semana'!I$2:I$25,0))</f>
        <v>0</v>
      </c>
      <c r="G49" s="95">
        <f t="shared" si="9"/>
        <v>15</v>
      </c>
      <c r="H49" s="95">
        <f t="shared" ref="H49:H59" si="11">G49+H48</f>
        <v>50</v>
      </c>
      <c r="I49" s="98">
        <f t="shared" si="10"/>
        <v>0.5</v>
      </c>
      <c r="J49" s="98">
        <f>SUM($C$48:C49)/GB1_IN</f>
        <v>0.45</v>
      </c>
      <c r="K49" s="98">
        <f>SUM($C$48:$D49)/GB1_IN</f>
        <v>0.5</v>
      </c>
      <c r="L49" s="98">
        <f>SUM($C$48:$E49)/GB1_IN</f>
        <v>0.5</v>
      </c>
      <c r="M49" s="34">
        <v>4</v>
      </c>
    </row>
    <row r="50" spans="1:14">
      <c r="A50" s="34">
        <v>3</v>
      </c>
      <c r="B50" s="34" t="s">
        <v>26</v>
      </c>
      <c r="C50" s="95">
        <f t="array" ref="C50">SUM(IF('BBDD Actual Primer Año x Semana'!$E$2:$E$25=$B50,'BBDD Actual Primer Año x Semana'!G$2:G$25,0))</f>
        <v>13</v>
      </c>
      <c r="D50" s="95">
        <f t="array" ref="D50">SUM(IF('BBDD Actual Primer Año x Semana'!$E$2:$E$25=$B50,'BBDD Actual Primer Año x Semana'!H$2:H$25,0))</f>
        <v>1</v>
      </c>
      <c r="E50" s="95">
        <f t="array" ref="E50">SUM(IF('BBDD Actual Primer Año x Semana'!$E$2:$E$25=$B50,'BBDD Actual Primer Año x Semana'!J$2:K$25,0))</f>
        <v>0</v>
      </c>
      <c r="F50" s="95">
        <f t="array" ref="F50">SUM(IF('BBDD Actual Primer Año x Semana'!$E$2:$E$25=$B50,'BBDD Actual Primer Año x Semana'!I$2:I$25,0))</f>
        <v>0</v>
      </c>
      <c r="G50" s="95">
        <f t="shared" si="9"/>
        <v>14</v>
      </c>
      <c r="H50" s="95">
        <f t="shared" si="11"/>
        <v>64</v>
      </c>
      <c r="I50" s="98">
        <f t="shared" si="10"/>
        <v>0.64</v>
      </c>
      <c r="J50" s="98">
        <f>SUM($C$48:C50)/GB1_IN</f>
        <v>0.57999999999999996</v>
      </c>
      <c r="K50" s="98">
        <f>SUM($C$48:$D50)/GB1_IN</f>
        <v>0.64</v>
      </c>
      <c r="L50" s="98">
        <f>SUM($C$48:$E50)/GB1_IN</f>
        <v>0.64</v>
      </c>
      <c r="M50" s="34">
        <v>5</v>
      </c>
    </row>
    <row r="51" spans="1:14">
      <c r="A51" s="34">
        <v>4</v>
      </c>
      <c r="B51" s="34" t="s">
        <v>4661</v>
      </c>
      <c r="C51" s="95">
        <f t="array" ref="C51">SUM(IF('BBDD Actual Primer Año x Semana'!$E$2:$E$25=$B51,'BBDD Actual Primer Año x Semana'!G$2:G$25,0))</f>
        <v>2</v>
      </c>
      <c r="D51" s="95">
        <f t="array" ref="D51">SUM(IF('BBDD Actual Primer Año x Semana'!$E$2:$E$25=$B51,'BBDD Actual Primer Año x Semana'!H$2:H$25,0))</f>
        <v>1</v>
      </c>
      <c r="E51" s="95">
        <f t="array" ref="E51">SUM(IF('BBDD Actual Primer Año x Semana'!$E$2:$E$25=$B51,'BBDD Actual Primer Año x Semana'!J$2:K$25,0))</f>
        <v>1</v>
      </c>
      <c r="F51" s="95">
        <f t="array" ref="F51">SUM(IF('BBDD Actual Primer Año x Semana'!$E$2:$E$25=$B51,'BBDD Actual Primer Año x Semana'!I$2:I$25,0))</f>
        <v>0</v>
      </c>
      <c r="G51" s="95">
        <f t="shared" si="9"/>
        <v>4</v>
      </c>
      <c r="H51" s="95">
        <f t="shared" si="11"/>
        <v>68</v>
      </c>
      <c r="I51" s="98">
        <f t="shared" si="10"/>
        <v>0.68</v>
      </c>
      <c r="J51" s="98">
        <f>SUM($C$48:C51)/GB1_IN</f>
        <v>0.6</v>
      </c>
      <c r="K51" s="98">
        <f>SUM($C$48:$D51)/GB1_IN</f>
        <v>0.67</v>
      </c>
      <c r="L51" s="98">
        <f>SUM($C$48:$E51)/GB1_IN</f>
        <v>0.68</v>
      </c>
      <c r="M51" s="34">
        <v>6</v>
      </c>
    </row>
    <row r="52" spans="1:14">
      <c r="A52" s="34">
        <v>5</v>
      </c>
      <c r="B52" s="34" t="s">
        <v>4662</v>
      </c>
      <c r="C52" s="95">
        <f t="array" ref="C52">SUM(IF('BBDD Actual Primer Año x Semana'!$E$2:$E$25=$B52,'BBDD Actual Primer Año x Semana'!G$2:G$25,0))</f>
        <v>2</v>
      </c>
      <c r="D52" s="95">
        <f t="array" ref="D52">SUM(IF('BBDD Actual Primer Año x Semana'!$E$2:$E$25=$B52,'BBDD Actual Primer Año x Semana'!H$2:H$25,0))</f>
        <v>2</v>
      </c>
      <c r="E52" s="95">
        <f t="array" ref="E52">SUM(IF('BBDD Actual Primer Año x Semana'!$E$2:$E$25=$B52,'BBDD Actual Primer Año x Semana'!J$2:K$25,0))</f>
        <v>1</v>
      </c>
      <c r="F52" s="95">
        <f t="array" ref="F52">SUM(IF('BBDD Actual Primer Año x Semana'!$E$2:$E$25=$B52,'BBDD Actual Primer Año x Semana'!I$2:I$25,0))</f>
        <v>0</v>
      </c>
      <c r="G52" s="95">
        <f t="shared" si="9"/>
        <v>5</v>
      </c>
      <c r="H52" s="95">
        <f t="shared" si="11"/>
        <v>73</v>
      </c>
      <c r="I52" s="98">
        <f t="shared" si="10"/>
        <v>0.73</v>
      </c>
      <c r="J52" s="98">
        <f>SUM($C$48:C52)/GB1_IN</f>
        <v>0.62</v>
      </c>
      <c r="K52" s="98">
        <f>SUM($C$48:$D52)/GB1_IN</f>
        <v>0.71</v>
      </c>
      <c r="L52" s="98">
        <f>SUM($C$48:$E52)/GB1_IN</f>
        <v>0.73</v>
      </c>
      <c r="M52" s="34">
        <v>7</v>
      </c>
    </row>
    <row r="53" spans="1:14">
      <c r="A53" s="34">
        <v>6</v>
      </c>
      <c r="B53" s="34" t="s">
        <v>4663</v>
      </c>
      <c r="C53" s="95">
        <f t="array" ref="C53">SUM(IF('BBDD Actual Primer Año x Semana'!$E$2:$E$25=$B53,'BBDD Actual Primer Año x Semana'!G$2:G$25,0))</f>
        <v>1</v>
      </c>
      <c r="D53" s="95">
        <f t="array" ref="D53">SUM(IF('BBDD Actual Primer Año x Semana'!$E$2:$E$25=$B53,'BBDD Actual Primer Año x Semana'!H$2:H$25,0))</f>
        <v>0</v>
      </c>
      <c r="E53" s="95">
        <f t="array" ref="E53">SUM(IF('BBDD Actual Primer Año x Semana'!$E$2:$E$25=$B53,'BBDD Actual Primer Año x Semana'!J$2:K$25,0))</f>
        <v>0</v>
      </c>
      <c r="F53" s="95">
        <f t="array" ref="F53">SUM(IF('BBDD Actual Primer Año x Semana'!$E$2:$E$25=$B53,'BBDD Actual Primer Año x Semana'!I$2:I$25,0))</f>
        <v>0</v>
      </c>
      <c r="G53" s="95">
        <f t="shared" si="9"/>
        <v>1</v>
      </c>
      <c r="H53" s="95">
        <f t="shared" si="11"/>
        <v>74</v>
      </c>
      <c r="I53" s="98">
        <f t="shared" si="10"/>
        <v>0.74</v>
      </c>
      <c r="J53" s="98">
        <f>SUM($C$48:C53)/GB1_IN</f>
        <v>0.63</v>
      </c>
      <c r="K53" s="98">
        <f>SUM($C$48:$D53)/GB1_IN</f>
        <v>0.72</v>
      </c>
      <c r="L53" s="98">
        <f>SUM($C$48:$E53)/GB1_IN</f>
        <v>0.74</v>
      </c>
      <c r="M53" s="34">
        <v>8</v>
      </c>
    </row>
    <row r="54" spans="1:14">
      <c r="A54" s="34">
        <v>7</v>
      </c>
      <c r="B54" s="34" t="s">
        <v>4664</v>
      </c>
      <c r="C54" s="95">
        <f t="array" ref="C54">SUM(IF('BBDD Actual Primer Año x Semana'!$E$2:$E$25=$B54,'BBDD Actual Primer Año x Semana'!G$2:G$25,0))</f>
        <v>0</v>
      </c>
      <c r="D54" s="95">
        <f t="array" ref="D54">SUM(IF('BBDD Actual Primer Año x Semana'!$E$2:$E$25=$B54,'BBDD Actual Primer Año x Semana'!H$2:H$25,0))</f>
        <v>0</v>
      </c>
      <c r="E54" s="95">
        <f t="array" ref="E54">SUM(IF('BBDD Actual Primer Año x Semana'!$E$2:$E$25=$B54,'BBDD Actual Primer Año x Semana'!J$2:K$25,0))</f>
        <v>0</v>
      </c>
      <c r="F54" s="95">
        <f t="array" ref="F54">SUM(IF('BBDD Actual Primer Año x Semana'!$E$2:$E$25=$B54,'BBDD Actual Primer Año x Semana'!I$2:I$25,0))</f>
        <v>0</v>
      </c>
      <c r="G54" s="95">
        <f t="shared" si="9"/>
        <v>0</v>
      </c>
      <c r="H54" s="95">
        <f t="shared" si="11"/>
        <v>74</v>
      </c>
      <c r="I54" s="98">
        <f t="shared" si="10"/>
        <v>0.74</v>
      </c>
      <c r="J54" s="98">
        <f>SUM($C$48:C54)/GB1_IN</f>
        <v>0.63</v>
      </c>
      <c r="K54" s="98">
        <f>SUM($C$48:$D54)/GB1_IN</f>
        <v>0.72</v>
      </c>
      <c r="L54" s="98">
        <f>SUM($C$48:$E54)/GB1_IN</f>
        <v>0.74</v>
      </c>
      <c r="M54" s="34">
        <v>9</v>
      </c>
    </row>
    <row r="55" spans="1:14">
      <c r="A55" s="34">
        <v>8</v>
      </c>
      <c r="B55" s="34" t="s">
        <v>4665</v>
      </c>
      <c r="C55" s="95">
        <f t="array" ref="C55">SUM(IF('BBDD Actual Primer Año x Semana'!$E$2:$E$25=$B55,'BBDD Actual Primer Año x Semana'!G$2:G$25,0))</f>
        <v>0</v>
      </c>
      <c r="D55" s="95">
        <f t="array" ref="D55">SUM(IF('BBDD Actual Primer Año x Semana'!$E$2:$E$25=$B55,'BBDD Actual Primer Año x Semana'!H$2:H$25,0))</f>
        <v>0</v>
      </c>
      <c r="E55" s="95">
        <f t="array" ref="E55">SUM(IF('BBDD Actual Primer Año x Semana'!$E$2:$E$25=$B55,'BBDD Actual Primer Año x Semana'!J$2:K$25,0))</f>
        <v>0</v>
      </c>
      <c r="F55" s="95">
        <f t="array" ref="F55">SUM(IF('BBDD Actual Primer Año x Semana'!$E$2:$E$25=$B55,'BBDD Actual Primer Año x Semana'!I$2:I$25,0))</f>
        <v>0</v>
      </c>
      <c r="G55" s="95">
        <f t="shared" si="9"/>
        <v>0</v>
      </c>
      <c r="H55" s="95">
        <f t="shared" si="11"/>
        <v>74</v>
      </c>
      <c r="I55" s="98">
        <f t="shared" si="10"/>
        <v>0.74</v>
      </c>
      <c r="J55" s="98">
        <f>SUM($C$48:C55)/GB1_IN</f>
        <v>0.63</v>
      </c>
      <c r="K55" s="98">
        <f>SUM($C$48:$D55)/GB1_IN</f>
        <v>0.72</v>
      </c>
      <c r="L55" s="98">
        <f>SUM($C$48:$E55)/GB1_IN</f>
        <v>0.74</v>
      </c>
      <c r="M55" s="34">
        <v>10</v>
      </c>
    </row>
    <row r="56" spans="1:14">
      <c r="A56" s="34">
        <v>9</v>
      </c>
      <c r="B56" s="34" t="s">
        <v>4666</v>
      </c>
      <c r="C56" s="95">
        <f t="array" ref="C56">SUM(IF('BBDD Actual Primer Año x Semana'!$E$2:$E$25=$B56,'BBDD Actual Primer Año x Semana'!G$2:G$25,0))</f>
        <v>0</v>
      </c>
      <c r="D56" s="95">
        <f t="array" ref="D56">SUM(IF('BBDD Actual Primer Año x Semana'!$E$2:$E$25=$B56,'BBDD Actual Primer Año x Semana'!H$2:H$25,0))</f>
        <v>0</v>
      </c>
      <c r="E56" s="95">
        <f t="array" ref="E56">SUM(IF('BBDD Actual Primer Año x Semana'!$E$2:$E$25=$B56,'BBDD Actual Primer Año x Semana'!J$2:K$25,0))</f>
        <v>0</v>
      </c>
      <c r="F56" s="95">
        <f t="array" ref="F56">SUM(IF('BBDD Actual Primer Año x Semana'!$E$2:$E$25=$B56,'BBDD Actual Primer Año x Semana'!I$2:I$25,0))</f>
        <v>0</v>
      </c>
      <c r="G56" s="95">
        <f t="shared" si="9"/>
        <v>0</v>
      </c>
      <c r="H56" s="95">
        <f t="shared" si="11"/>
        <v>74</v>
      </c>
      <c r="I56" s="98">
        <f t="shared" si="10"/>
        <v>0.74</v>
      </c>
      <c r="J56" s="98">
        <f>SUM($C$48:C56)/GB1_IN</f>
        <v>0.63</v>
      </c>
      <c r="K56" s="98">
        <f>SUM($C$48:$D56)/GB1_IN</f>
        <v>0.72</v>
      </c>
      <c r="L56" s="98">
        <f>SUM($C$48:$E56)/GB1_IN</f>
        <v>0.74</v>
      </c>
      <c r="M56" s="34">
        <v>11</v>
      </c>
    </row>
    <row r="57" spans="1:14">
      <c r="A57" s="34">
        <v>10</v>
      </c>
      <c r="B57" s="34" t="s">
        <v>4667</v>
      </c>
      <c r="C57" s="95">
        <f t="array" ref="C57">SUM(IF('BBDD Actual Primer Año x Semana'!$E$2:$E$25=$B57,'BBDD Actual Primer Año x Semana'!G$2:G$25,0))</f>
        <v>0</v>
      </c>
      <c r="D57" s="95">
        <f t="array" ref="D57">SUM(IF('BBDD Actual Primer Año x Semana'!$E$2:$E$25=$B57,'BBDD Actual Primer Año x Semana'!H$2:H$25,0))</f>
        <v>0</v>
      </c>
      <c r="E57" s="95">
        <f t="array" ref="E57">SUM(IF('BBDD Actual Primer Año x Semana'!$E$2:$E$25=$B57,'BBDD Actual Primer Año x Semana'!J$2:K$25,0))</f>
        <v>0</v>
      </c>
      <c r="F57" s="95">
        <f t="array" ref="F57">SUM(IF('BBDD Actual Primer Año x Semana'!$E$2:$E$25=$B57,'BBDD Actual Primer Año x Semana'!I$2:I$25,0))</f>
        <v>0</v>
      </c>
      <c r="G57" s="95">
        <f t="shared" si="9"/>
        <v>0</v>
      </c>
      <c r="H57" s="95">
        <f t="shared" si="11"/>
        <v>74</v>
      </c>
      <c r="I57" s="98">
        <f t="shared" si="10"/>
        <v>0.74</v>
      </c>
      <c r="J57" s="98">
        <f>SUM($C$48:C57)/GB1_IN</f>
        <v>0.63</v>
      </c>
      <c r="K57" s="98">
        <f>SUM($C$48:$D57)/GB1_IN</f>
        <v>0.72</v>
      </c>
      <c r="L57" s="98">
        <f>SUM($C$48:$E57)/GB1_IN</f>
        <v>0.74</v>
      </c>
      <c r="M57" s="34">
        <v>12</v>
      </c>
    </row>
    <row r="58" spans="1:14">
      <c r="A58" s="34">
        <v>11</v>
      </c>
      <c r="B58" s="34" t="s">
        <v>4668</v>
      </c>
      <c r="C58" s="95">
        <f t="array" ref="C58">SUM(IF('BBDD Actual Primer Año x Semana'!$E$2:$E$25=$B58,'BBDD Actual Primer Año x Semana'!G$2:G$25,0))</f>
        <v>0</v>
      </c>
      <c r="D58" s="95">
        <f t="array" ref="D58">SUM(IF('BBDD Actual Primer Año x Semana'!$E$2:$E$25=$B58,'BBDD Actual Primer Año x Semana'!H$2:H$25,0))</f>
        <v>0</v>
      </c>
      <c r="E58" s="95">
        <f t="array" ref="E58">SUM(IF('BBDD Actual Primer Año x Semana'!$E$2:$E$25=$B58,'BBDD Actual Primer Año x Semana'!J$2:K$25,0))</f>
        <v>0</v>
      </c>
      <c r="F58" s="95">
        <f t="array" ref="F58">SUM(IF('BBDD Actual Primer Año x Semana'!$E$2:$E$25=$B58,'BBDD Actual Primer Año x Semana'!I$2:I$25,0))</f>
        <v>0</v>
      </c>
      <c r="G58" s="95">
        <f t="shared" si="9"/>
        <v>0</v>
      </c>
      <c r="H58" s="95">
        <f t="shared" si="11"/>
        <v>74</v>
      </c>
      <c r="I58" s="98">
        <f t="shared" si="10"/>
        <v>0.74</v>
      </c>
      <c r="J58" s="98">
        <f>SUM($C$48:C58)/GB1_IN</f>
        <v>0.63</v>
      </c>
      <c r="K58" s="98">
        <f>SUM($C$48:$D58)/GB1_IN</f>
        <v>0.72</v>
      </c>
      <c r="L58" s="98">
        <f>SUM($C$48:$E58)/GB1_IN</f>
        <v>0.74</v>
      </c>
    </row>
    <row r="59" spans="1:14">
      <c r="A59" s="34">
        <v>12</v>
      </c>
      <c r="B59" s="34" t="s">
        <v>4669</v>
      </c>
      <c r="C59" s="95">
        <f t="array" ref="C59">SUM(IF('BBDD Actual Primer Año x Semana'!$E$2:$E$25=$B59,'BBDD Actual Primer Año x Semana'!G$2:G$25,0))</f>
        <v>0</v>
      </c>
      <c r="D59" s="95">
        <f t="array" ref="D59">SUM(IF('BBDD Actual Primer Año x Semana'!$E$2:$E$25=$B59,'BBDD Actual Primer Año x Semana'!H$2:H$25,0))</f>
        <v>0</v>
      </c>
      <c r="E59" s="95">
        <f t="array" ref="E59">SUM(IF('BBDD Actual Primer Año x Semana'!$E$2:$E$25=$B59,'BBDD Actual Primer Año x Semana'!J$2:K$25,0))</f>
        <v>0</v>
      </c>
      <c r="F59" s="95">
        <f t="array" ref="F59">SUM(IF('BBDD Actual Primer Año x Semana'!$E$2:$E$25=$B59,'BBDD Actual Primer Año x Semana'!I$2:I$25,0))</f>
        <v>0</v>
      </c>
      <c r="G59" s="95">
        <f t="shared" si="9"/>
        <v>0</v>
      </c>
      <c r="H59" s="95">
        <f t="shared" si="11"/>
        <v>74</v>
      </c>
      <c r="I59" s="98">
        <f t="shared" si="10"/>
        <v>0.74</v>
      </c>
      <c r="J59" s="98">
        <f>SUM($C$48:C59)/GB1_IN</f>
        <v>0.63</v>
      </c>
      <c r="K59" s="98">
        <f>SUM($C$48:$D59)/GB1_IN</f>
        <v>0.72</v>
      </c>
      <c r="L59" s="98">
        <f>SUM($C$48:$E59)/GB1_IN</f>
        <v>0.74</v>
      </c>
    </row>
    <row r="62" spans="1:14">
      <c r="B62" s="322" t="s">
        <v>4687</v>
      </c>
    </row>
    <row r="63" spans="1:14">
      <c r="B63" s="34" t="s">
        <v>4645</v>
      </c>
      <c r="C63" s="34" t="s">
        <v>4659</v>
      </c>
      <c r="D63" s="34" t="s">
        <v>4660</v>
      </c>
      <c r="E63" s="34" t="s">
        <v>26</v>
      </c>
      <c r="F63" s="34" t="s">
        <v>4661</v>
      </c>
      <c r="G63" s="34" t="s">
        <v>4662</v>
      </c>
      <c r="H63" s="34" t="s">
        <v>4663</v>
      </c>
      <c r="I63" s="34" t="s">
        <v>4664</v>
      </c>
      <c r="J63" s="34" t="s">
        <v>4665</v>
      </c>
      <c r="K63" s="34" t="s">
        <v>4666</v>
      </c>
      <c r="L63" s="34" t="s">
        <v>4667</v>
      </c>
      <c r="M63" s="34" t="s">
        <v>4668</v>
      </c>
      <c r="N63" s="34" t="s">
        <v>4669</v>
      </c>
    </row>
    <row r="64" spans="1:14">
      <c r="B64" s="34" t="s">
        <v>4654</v>
      </c>
      <c r="C64" s="98">
        <f t="array" ref="C64:N64">TRANSPOSE(I3:I14)</f>
        <v>4.1666666666666664E-2</v>
      </c>
      <c r="D64" s="98">
        <v>0.27777777777777779</v>
      </c>
      <c r="E64" s="98">
        <v>0.3611111111111111</v>
      </c>
      <c r="F64" s="98">
        <v>0.43055555555555558</v>
      </c>
      <c r="G64" s="98">
        <v>0.5</v>
      </c>
      <c r="H64" s="98">
        <v>0.59722222222222221</v>
      </c>
      <c r="I64" s="98">
        <v>0.625</v>
      </c>
      <c r="J64" s="98">
        <v>0.66666666666666663</v>
      </c>
      <c r="K64" s="98">
        <v>0.68055555555555558</v>
      </c>
      <c r="L64" s="98">
        <v>0.68055555555555558</v>
      </c>
      <c r="M64" s="98">
        <v>0.72222222222222221</v>
      </c>
      <c r="N64" s="98">
        <v>0.75</v>
      </c>
    </row>
    <row r="65" spans="2:14">
      <c r="B65" s="34" t="s">
        <v>4655</v>
      </c>
      <c r="C65" s="98">
        <f t="array" ref="C65:N65">TRANSPOSE(I18:I29)</f>
        <v>0.48809523809523808</v>
      </c>
      <c r="D65" s="98">
        <v>0.70238095238095233</v>
      </c>
      <c r="E65" s="98">
        <v>0.7142857142857143</v>
      </c>
      <c r="F65" s="98">
        <v>0.79761904761904767</v>
      </c>
      <c r="G65" s="98">
        <v>0.80952380952380953</v>
      </c>
      <c r="H65" s="98">
        <v>0.8214285714285714</v>
      </c>
      <c r="I65" s="98">
        <v>0.8214285714285714</v>
      </c>
      <c r="J65" s="98">
        <v>0.8214285714285714</v>
      </c>
      <c r="K65" s="98">
        <v>0.83333333333333337</v>
      </c>
      <c r="L65" s="98">
        <v>0.83333333333333337</v>
      </c>
      <c r="M65" s="98">
        <v>0.83333333333333337</v>
      </c>
      <c r="N65" s="98">
        <v>0.83333333333333337</v>
      </c>
    </row>
    <row r="66" spans="2:14">
      <c r="B66" s="34" t="s">
        <v>4656</v>
      </c>
      <c r="C66" s="98">
        <f t="array" ref="C66:N66">TRANSPOSE(I33:I44)</f>
        <v>0.17894736842105263</v>
      </c>
      <c r="D66" s="98">
        <v>0.44210526315789472</v>
      </c>
      <c r="E66" s="98">
        <v>0.55789473684210522</v>
      </c>
      <c r="F66" s="98">
        <v>0.64210526315789473</v>
      </c>
      <c r="G66" s="98">
        <v>0.67368421052631577</v>
      </c>
      <c r="H66" s="98">
        <v>0.70526315789473681</v>
      </c>
      <c r="I66" s="98">
        <v>0.71578947368421053</v>
      </c>
      <c r="J66" s="98">
        <v>0.74736842105263157</v>
      </c>
      <c r="K66" s="98">
        <v>0.77894736842105261</v>
      </c>
      <c r="L66" s="98">
        <v>0.8</v>
      </c>
      <c r="M66" s="98">
        <v>0.83157894736842108</v>
      </c>
      <c r="N66" s="98">
        <v>0.85263157894736841</v>
      </c>
    </row>
    <row r="67" spans="2:14">
      <c r="B67" s="34" t="s">
        <v>4670</v>
      </c>
      <c r="C67" s="98">
        <f>I48</f>
        <v>0.35</v>
      </c>
      <c r="D67" s="98">
        <f>I49</f>
        <v>0.5</v>
      </c>
    </row>
    <row r="69" spans="2:14">
      <c r="B69" s="322" t="s">
        <v>4688</v>
      </c>
    </row>
    <row r="70" spans="2:14">
      <c r="B70" s="34" t="s">
        <v>4645</v>
      </c>
      <c r="C70" s="34" t="s">
        <v>4659</v>
      </c>
      <c r="D70" s="34" t="s">
        <v>4660</v>
      </c>
      <c r="E70" s="34" t="s">
        <v>26</v>
      </c>
      <c r="F70" s="34" t="s">
        <v>4661</v>
      </c>
      <c r="G70" s="34" t="s">
        <v>4662</v>
      </c>
      <c r="H70" s="34" t="s">
        <v>4663</v>
      </c>
      <c r="I70" s="34" t="s">
        <v>4664</v>
      </c>
      <c r="J70" s="34" t="s">
        <v>4665</v>
      </c>
      <c r="K70" s="34" t="s">
        <v>4666</v>
      </c>
      <c r="L70" s="34" t="s">
        <v>4667</v>
      </c>
      <c r="M70" s="34" t="s">
        <v>4668</v>
      </c>
      <c r="N70" s="34" t="s">
        <v>4669</v>
      </c>
    </row>
    <row r="71" spans="2:14">
      <c r="B71" s="34" t="s">
        <v>4654</v>
      </c>
      <c r="C71" s="98">
        <f t="array" ref="C71:N71">TRANSPOSE(J3:J14)</f>
        <v>2.7777777777777776E-2</v>
      </c>
      <c r="D71" s="98">
        <v>0.2638888888888889</v>
      </c>
      <c r="E71" s="98">
        <v>0.33333333333333331</v>
      </c>
      <c r="F71" s="98">
        <v>0.40277777777777779</v>
      </c>
      <c r="G71" s="98">
        <v>0.45833333333333331</v>
      </c>
      <c r="H71" s="98">
        <v>0.54166666666666663</v>
      </c>
      <c r="I71" s="98">
        <v>0.56944444444444442</v>
      </c>
      <c r="J71" s="98">
        <v>0.61111111111111116</v>
      </c>
      <c r="K71" s="98">
        <v>0.625</v>
      </c>
      <c r="L71" s="98">
        <v>0.625</v>
      </c>
      <c r="M71" s="98">
        <v>0.63888888888888884</v>
      </c>
      <c r="N71" s="98">
        <v>0.63888888888888884</v>
      </c>
    </row>
    <row r="72" spans="2:14">
      <c r="B72" s="34" t="s">
        <v>4655</v>
      </c>
      <c r="C72" s="98">
        <f t="array" ref="C72:N72">TRANSPOSE(J18:J29)</f>
        <v>0.44047619047619047</v>
      </c>
      <c r="D72" s="98">
        <v>0.6071428571428571</v>
      </c>
      <c r="E72" s="98">
        <v>0.61904761904761907</v>
      </c>
      <c r="F72" s="98">
        <v>0.6428571428571429</v>
      </c>
      <c r="G72" s="98">
        <v>0.6428571428571429</v>
      </c>
      <c r="H72" s="98">
        <v>0.6428571428571429</v>
      </c>
      <c r="I72" s="98">
        <v>0.6428571428571429</v>
      </c>
      <c r="J72" s="98">
        <v>0.6428571428571429</v>
      </c>
      <c r="K72" s="98">
        <v>0.6428571428571429</v>
      </c>
      <c r="L72" s="98">
        <v>0.6428571428571429</v>
      </c>
      <c r="M72" s="98">
        <v>0.6428571428571429</v>
      </c>
      <c r="N72" s="98">
        <v>0.6428571428571429</v>
      </c>
    </row>
    <row r="73" spans="2:14">
      <c r="B73" s="34" t="s">
        <v>4656</v>
      </c>
      <c r="C73" s="98">
        <f t="array" ref="C73:N73">TRANSPOSE(J33:J44)</f>
        <v>0.10526315789473684</v>
      </c>
      <c r="D73" s="98">
        <v>0.33684210526315789</v>
      </c>
      <c r="E73" s="98">
        <v>0.41052631578947368</v>
      </c>
      <c r="F73" s="98">
        <v>0.49473684210526314</v>
      </c>
      <c r="G73" s="98">
        <v>0.51578947368421058</v>
      </c>
      <c r="H73" s="98">
        <v>0.5368421052631579</v>
      </c>
      <c r="I73" s="98">
        <v>0.5368421052631579</v>
      </c>
      <c r="J73" s="98">
        <v>0.54736842105263162</v>
      </c>
      <c r="K73" s="98">
        <v>0.55789473684210522</v>
      </c>
      <c r="L73" s="98">
        <v>0.56842105263157894</v>
      </c>
      <c r="M73" s="98">
        <v>0.58947368421052626</v>
      </c>
      <c r="N73" s="98">
        <v>0.6</v>
      </c>
    </row>
    <row r="74" spans="2:14">
      <c r="B74" s="34" t="s">
        <v>4670</v>
      </c>
      <c r="C74" s="98">
        <f>J48</f>
        <v>0.31</v>
      </c>
      <c r="D74" s="98">
        <f>J49</f>
        <v>0.45</v>
      </c>
    </row>
    <row r="75" spans="2:14">
      <c r="B75" s="32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5"/>
  <sheetViews>
    <sheetView workbookViewId="0"/>
  </sheetViews>
  <sheetFormatPr baseColWidth="10" defaultColWidth="12.5703125" defaultRowHeight="15.75" customHeight="1"/>
  <sheetData>
    <row r="1" spans="1:11">
      <c r="B1" s="322" t="s">
        <v>4689</v>
      </c>
      <c r="C1" s="34"/>
      <c r="D1" s="34"/>
      <c r="E1" s="34"/>
      <c r="F1" s="34"/>
      <c r="G1" s="34"/>
      <c r="H1" s="34"/>
      <c r="I1" s="34"/>
    </row>
    <row r="2" spans="1:11">
      <c r="B2" s="34" t="s">
        <v>4644</v>
      </c>
      <c r="C2" s="34" t="s">
        <v>4648</v>
      </c>
      <c r="D2" s="34" t="s">
        <v>4673</v>
      </c>
      <c r="E2" s="34" t="s">
        <v>4678</v>
      </c>
      <c r="F2" s="34" t="s">
        <v>4658</v>
      </c>
      <c r="G2" s="34" t="s">
        <v>651</v>
      </c>
      <c r="H2" s="34" t="s">
        <v>4690</v>
      </c>
      <c r="I2" s="34" t="s">
        <v>4676</v>
      </c>
      <c r="J2" s="34" t="s">
        <v>4681</v>
      </c>
      <c r="K2" s="34" t="s">
        <v>4691</v>
      </c>
    </row>
    <row r="3" spans="1:11">
      <c r="A3" s="34">
        <v>3</v>
      </c>
      <c r="B3" s="34" t="s">
        <v>4659</v>
      </c>
      <c r="C3" s="95" t="e">
        <f t="array" ref="C3">SUM(IF('BBDD Histórica Primer Año x Mes'!$A$2:$A$74="SP1",IF('BBDD Histórica Primer Año x Mes'!$B$2:$B$74="II",IF('BBDD Histórica Primer Año x Mes'!$F$1:$F$74=$B3,'BBDD Histórica Primer Año x Mes'!$G$2:$G$74,0))))</f>
        <v>#N/A</v>
      </c>
      <c r="D3" s="95" t="e">
        <f t="array" ref="D3">SUM(IF('BBDD Histórica Primer Año x Mes'!$A$2:$A$74="SP1",IF('BBDD Histórica Primer Año x Mes'!$B$2:$B$74="II",IF('BBDD Histórica Primer Año x Mes'!$F$1:$F$74=$B3,'BBDD Histórica Primer Año x Mes'!$H$2:$H$74,0))))</f>
        <v>#N/A</v>
      </c>
      <c r="E3" s="95" t="e">
        <f t="array" ref="E3">SUM(IF('BBDD Histórica Primer Año x Mes'!$A$2:$A$74="SP1",IF('BBDD Histórica Primer Año x Mes'!$B$2:$B$74="II",IF('BBDD Histórica Primer Año x Mes'!$F$1:$F$74=$B3,'BBDD Histórica Primer Año x Mes'!$J$2:$K$74,0))))</f>
        <v>#N/A</v>
      </c>
      <c r="F3" s="95" t="e">
        <f t="array" ref="F3">SUM(IF('BBDD Histórica Primer Año x Mes'!$A$2:$A$74="SP1",IF('BBDD Histórica Primer Año x Mes'!$B$2:$B$74="II",IF('BBDD Histórica Primer Año x Mes'!$F$1:$F$74=$B3,'BBDD Histórica Primer Año x Mes'!$I$2:$I$74,0))))</f>
        <v>#N/A</v>
      </c>
      <c r="G3" s="95" t="e">
        <f t="shared" ref="G3:G14" si="0">SUM(C3:F3)</f>
        <v>#N/A</v>
      </c>
      <c r="H3" s="95" t="e">
        <f>G3</f>
        <v>#N/A</v>
      </c>
      <c r="I3" s="98" t="e">
        <f t="shared" ref="I3:I14" si="1">H3/SP1_IIN</f>
        <v>#N/A</v>
      </c>
      <c r="J3" s="98" t="e">
        <f>C3/SP1_IIN</f>
        <v>#N/A</v>
      </c>
      <c r="K3" s="98" t="e">
        <f>(E3/SP1_IIN)</f>
        <v>#N/A</v>
      </c>
    </row>
    <row r="4" spans="1:11">
      <c r="A4" s="34">
        <v>4</v>
      </c>
      <c r="B4" s="34" t="s">
        <v>4660</v>
      </c>
      <c r="C4" s="95" t="e">
        <f t="array" ref="C4">SUM(IF('BBDD Histórica Primer Año x Mes'!$A$2:$A$74="SP1",IF('BBDD Histórica Primer Año x Mes'!$B$2:$B$74="II",IF('BBDD Histórica Primer Año x Mes'!$F$1:$F$74=$B4,'BBDD Histórica Primer Año x Mes'!$G$2:$G$74,0))))</f>
        <v>#N/A</v>
      </c>
      <c r="D4" s="95" t="e">
        <f t="array" ref="D4">SUM(IF('BBDD Histórica Primer Año x Mes'!$A$2:$A$74="SP1",IF('BBDD Histórica Primer Año x Mes'!$B$2:$B$74="II",IF('BBDD Histórica Primer Año x Mes'!$F$1:$F$74=$B4,'BBDD Histórica Primer Año x Mes'!$H$2:$H$74,0))))</f>
        <v>#N/A</v>
      </c>
      <c r="E4" s="95" t="e">
        <f t="array" ref="E4">SUM(IF('BBDD Histórica Primer Año x Mes'!$A$2:$A$74="SP1",IF('BBDD Histórica Primer Año x Mes'!$B$2:$B$74="II",IF('BBDD Histórica Primer Año x Mes'!$F$1:$F$74=$B4,'BBDD Histórica Primer Año x Mes'!$J$2:$K$74,0))))</f>
        <v>#N/A</v>
      </c>
      <c r="F4" s="95" t="e">
        <f t="array" ref="F4">SUM(IF('BBDD Histórica Primer Año x Mes'!$A$2:$A$74="SP1",IF('BBDD Histórica Primer Año x Mes'!$B$2:$B$74="II",IF('BBDD Histórica Primer Año x Mes'!$F$1:$F$74=$B4,'BBDD Histórica Primer Año x Mes'!$I$2:$I$74,0))))</f>
        <v>#N/A</v>
      </c>
      <c r="G4" s="95" t="e">
        <f t="shared" si="0"/>
        <v>#N/A</v>
      </c>
      <c r="H4" s="95" t="e">
        <f t="shared" ref="H4:H14" si="2">G4+H3</f>
        <v>#N/A</v>
      </c>
      <c r="I4" s="98" t="e">
        <f t="shared" si="1"/>
        <v>#N/A</v>
      </c>
      <c r="J4" s="98" t="e">
        <f>SUM($C$3:C4)/SP1_IIN</f>
        <v>#N/A</v>
      </c>
      <c r="K4" s="98" t="e">
        <f>SUM($E$3:E4)/SP1_IIN</f>
        <v>#N/A</v>
      </c>
    </row>
    <row r="5" spans="1:11">
      <c r="A5" s="34">
        <v>5</v>
      </c>
      <c r="B5" s="34" t="s">
        <v>26</v>
      </c>
      <c r="C5" s="95" t="e">
        <f t="array" ref="C5">SUM(IF('BBDD Histórica Primer Año x Mes'!$A$2:$A$74="SP1",IF('BBDD Histórica Primer Año x Mes'!$B$2:$B$74="II",IF('BBDD Histórica Primer Año x Mes'!$F$1:$F$74=$B5,'BBDD Histórica Primer Año x Mes'!$G$2:$G$74,0))))</f>
        <v>#N/A</v>
      </c>
      <c r="D5" s="95" t="e">
        <f t="array" ref="D5">SUM(IF('BBDD Histórica Primer Año x Mes'!$A$2:$A$74="SP1",IF('BBDD Histórica Primer Año x Mes'!$B$2:$B$74="II",IF('BBDD Histórica Primer Año x Mes'!$F$1:$F$74=$B5,'BBDD Histórica Primer Año x Mes'!$H$2:$H$74,0))))</f>
        <v>#N/A</v>
      </c>
      <c r="E5" s="95" t="e">
        <f t="array" ref="E5">SUM(IF('BBDD Histórica Primer Año x Mes'!$A$2:$A$74="SP1",IF('BBDD Histórica Primer Año x Mes'!$B$2:$B$74="II",IF('BBDD Histórica Primer Año x Mes'!$F$1:$F$74=$B5,'BBDD Histórica Primer Año x Mes'!$J$2:$K$74,0))))</f>
        <v>#N/A</v>
      </c>
      <c r="F5" s="95" t="e">
        <f t="array" ref="F5">SUM(IF('BBDD Histórica Primer Año x Mes'!$A$2:$A$74="SP1",IF('BBDD Histórica Primer Año x Mes'!$B$2:$B$74="II",IF('BBDD Histórica Primer Año x Mes'!$F$1:$F$74=$B5,'BBDD Histórica Primer Año x Mes'!$I$2:$I$74,0))))</f>
        <v>#N/A</v>
      </c>
      <c r="G5" s="95" t="e">
        <f t="shared" si="0"/>
        <v>#N/A</v>
      </c>
      <c r="H5" s="95" t="e">
        <f t="shared" si="2"/>
        <v>#N/A</v>
      </c>
      <c r="I5" s="98" t="e">
        <f t="shared" si="1"/>
        <v>#N/A</v>
      </c>
      <c r="J5" s="98" t="e">
        <f>SUM($C$3:C5)/SP1_IIN</f>
        <v>#N/A</v>
      </c>
      <c r="K5" s="98" t="e">
        <f>SUM($E$3:E5)/SP1_IIN</f>
        <v>#N/A</v>
      </c>
    </row>
    <row r="6" spans="1:11">
      <c r="A6" s="34">
        <v>6</v>
      </c>
      <c r="B6" s="34" t="s">
        <v>4661</v>
      </c>
      <c r="C6" s="95" t="e">
        <f t="array" ref="C6">SUM(IF('BBDD Histórica Primer Año x Mes'!$A$2:$A$74="SP1",IF('BBDD Histórica Primer Año x Mes'!$B$2:$B$74="II",IF('BBDD Histórica Primer Año x Mes'!$F$1:$F$74=$B6,'BBDD Histórica Primer Año x Mes'!$G$2:$G$74,0))))</f>
        <v>#N/A</v>
      </c>
      <c r="D6" s="95" t="e">
        <f t="array" ref="D6">SUM(IF('BBDD Histórica Primer Año x Mes'!$A$2:$A$74="SP1",IF('BBDD Histórica Primer Año x Mes'!$B$2:$B$74="II",IF('BBDD Histórica Primer Año x Mes'!$F$1:$F$74=$B6,'BBDD Histórica Primer Año x Mes'!$H$2:$H$74,0))))</f>
        <v>#N/A</v>
      </c>
      <c r="E6" s="95" t="e">
        <f t="array" ref="E6">SUM(IF('BBDD Histórica Primer Año x Mes'!$A$2:$A$74="SP1",IF('BBDD Histórica Primer Año x Mes'!$B$2:$B$74="II",IF('BBDD Histórica Primer Año x Mes'!$F$1:$F$74=$B6,'BBDD Histórica Primer Año x Mes'!$J$2:$K$74,0))))</f>
        <v>#N/A</v>
      </c>
      <c r="F6" s="95" t="e">
        <f t="array" ref="F6">SUM(IF('BBDD Histórica Primer Año x Mes'!$A$2:$A$74="SP1",IF('BBDD Histórica Primer Año x Mes'!$B$2:$B$74="II",IF('BBDD Histórica Primer Año x Mes'!$F$1:$F$74=$B6,'BBDD Histórica Primer Año x Mes'!$I$2:$I$74,0))))</f>
        <v>#N/A</v>
      </c>
      <c r="G6" s="95" t="e">
        <f t="shared" si="0"/>
        <v>#N/A</v>
      </c>
      <c r="H6" s="95" t="e">
        <f t="shared" si="2"/>
        <v>#N/A</v>
      </c>
      <c r="I6" s="98" t="e">
        <f t="shared" si="1"/>
        <v>#N/A</v>
      </c>
      <c r="J6" s="98" t="e">
        <f>SUM($C$3:C6)/SP1_IIN</f>
        <v>#N/A</v>
      </c>
      <c r="K6" s="98" t="e">
        <f>SUM($E$3:E6)/SP1_IIN</f>
        <v>#N/A</v>
      </c>
    </row>
    <row r="7" spans="1:11">
      <c r="A7" s="34">
        <v>7</v>
      </c>
      <c r="B7" s="34" t="s">
        <v>4662</v>
      </c>
      <c r="C7" s="95" t="e">
        <f t="array" ref="C7">SUM(IF('BBDD Histórica Primer Año x Mes'!$A$2:$A$74="SP1",IF('BBDD Histórica Primer Año x Mes'!$B$2:$B$74="II",IF('BBDD Histórica Primer Año x Mes'!$F$1:$F$74=$B7,'BBDD Histórica Primer Año x Mes'!$G$2:$G$74,0))))</f>
        <v>#N/A</v>
      </c>
      <c r="D7" s="95" t="e">
        <f t="array" ref="D7">SUM(IF('BBDD Histórica Primer Año x Mes'!$A$2:$A$74="SP1",IF('BBDD Histórica Primer Año x Mes'!$B$2:$B$74="II",IF('BBDD Histórica Primer Año x Mes'!$F$1:$F$74=$B7,'BBDD Histórica Primer Año x Mes'!$H$2:$H$74,0))))</f>
        <v>#N/A</v>
      </c>
      <c r="E7" s="95" t="e">
        <f t="array" ref="E7">SUM(IF('BBDD Histórica Primer Año x Mes'!$A$2:$A$74="SP1",IF('BBDD Histórica Primer Año x Mes'!$B$2:$B$74="II",IF('BBDD Histórica Primer Año x Mes'!$F$1:$F$74=$B7,'BBDD Histórica Primer Año x Mes'!$J$2:$K$74,0))))</f>
        <v>#N/A</v>
      </c>
      <c r="F7" s="95" t="e">
        <f t="array" ref="F7">SUM(IF('BBDD Histórica Primer Año x Mes'!$A$2:$A$74="SP1",IF('BBDD Histórica Primer Año x Mes'!$B$2:$B$74="II",IF('BBDD Histórica Primer Año x Mes'!$F$1:$F$74=$B7,'BBDD Histórica Primer Año x Mes'!$I$2:$I$74,0))))</f>
        <v>#N/A</v>
      </c>
      <c r="G7" s="95" t="e">
        <f t="shared" si="0"/>
        <v>#N/A</v>
      </c>
      <c r="H7" s="95" t="e">
        <f t="shared" si="2"/>
        <v>#N/A</v>
      </c>
      <c r="I7" s="98" t="e">
        <f t="shared" si="1"/>
        <v>#N/A</v>
      </c>
      <c r="J7" s="98" t="e">
        <f>SUM($C$3:C7)/SP1_IIN</f>
        <v>#N/A</v>
      </c>
      <c r="K7" s="98" t="e">
        <f>SUM($E$3:E7)/SP1_IIN</f>
        <v>#N/A</v>
      </c>
    </row>
    <row r="8" spans="1:11">
      <c r="A8" s="34">
        <v>8</v>
      </c>
      <c r="B8" s="34" t="s">
        <v>4663</v>
      </c>
      <c r="C8" s="95" t="e">
        <f t="array" ref="C8">SUM(IF('BBDD Histórica Primer Año x Mes'!$A$2:$A$74="SP1",IF('BBDD Histórica Primer Año x Mes'!$B$2:$B$74="II",IF('BBDD Histórica Primer Año x Mes'!$F$1:$F$74=$B8,'BBDD Histórica Primer Año x Mes'!$G$2:$G$74,0))))</f>
        <v>#N/A</v>
      </c>
      <c r="D8" s="95" t="e">
        <f t="array" ref="D8">SUM(IF('BBDD Histórica Primer Año x Mes'!$A$2:$A$74="SP1",IF('BBDD Histórica Primer Año x Mes'!$B$2:$B$74="II",IF('BBDD Histórica Primer Año x Mes'!$F$1:$F$74=$B8,'BBDD Histórica Primer Año x Mes'!$H$2:$H$74,0))))</f>
        <v>#N/A</v>
      </c>
      <c r="E8" s="95" t="e">
        <f t="array" ref="E8">SUM(IF('BBDD Histórica Primer Año x Mes'!$A$2:$A$74="SP1",IF('BBDD Histórica Primer Año x Mes'!$B$2:$B$74="II",IF('BBDD Histórica Primer Año x Mes'!$F$1:$F$74=$B8,'BBDD Histórica Primer Año x Mes'!$J$2:$K$74,0))))</f>
        <v>#N/A</v>
      </c>
      <c r="F8" s="95" t="e">
        <f t="array" ref="F8">SUM(IF('BBDD Histórica Primer Año x Mes'!$A$2:$A$74="SP1",IF('BBDD Histórica Primer Año x Mes'!$B$2:$B$74="II",IF('BBDD Histórica Primer Año x Mes'!$F$1:$F$74=$B8,'BBDD Histórica Primer Año x Mes'!$I$2:$I$74,0))))</f>
        <v>#N/A</v>
      </c>
      <c r="G8" s="95" t="e">
        <f t="shared" si="0"/>
        <v>#N/A</v>
      </c>
      <c r="H8" s="95" t="e">
        <f t="shared" si="2"/>
        <v>#N/A</v>
      </c>
      <c r="I8" s="98" t="e">
        <f t="shared" si="1"/>
        <v>#N/A</v>
      </c>
      <c r="J8" s="98" t="e">
        <f>SUM($C$3:C8)/SP1_IIN</f>
        <v>#N/A</v>
      </c>
      <c r="K8" s="98" t="e">
        <f>SUM($E$3:E8)/SP1_IIN</f>
        <v>#N/A</v>
      </c>
    </row>
    <row r="9" spans="1:11">
      <c r="A9" s="34">
        <v>9</v>
      </c>
      <c r="B9" s="34" t="s">
        <v>4664</v>
      </c>
      <c r="C9" s="95" t="e">
        <f t="array" ref="C9">SUM(IF('BBDD Histórica Primer Año x Mes'!$A$2:$A$74="SP1",IF('BBDD Histórica Primer Año x Mes'!$B$2:$B$74="II",IF('BBDD Histórica Primer Año x Mes'!$F$1:$F$74=$B9,'BBDD Histórica Primer Año x Mes'!$G$2:$G$74,0))))</f>
        <v>#N/A</v>
      </c>
      <c r="D9" s="95" t="e">
        <f t="array" ref="D9">SUM(IF('BBDD Histórica Primer Año x Mes'!$A$2:$A$74="SP1",IF('BBDD Histórica Primer Año x Mes'!$B$2:$B$74="II",IF('BBDD Histórica Primer Año x Mes'!$F$1:$F$74=$B9,'BBDD Histórica Primer Año x Mes'!$H$2:$H$74,0))))</f>
        <v>#N/A</v>
      </c>
      <c r="E9" s="95" t="e">
        <f t="array" ref="E9">SUM(IF('BBDD Histórica Primer Año x Mes'!$A$2:$A$74="SP1",IF('BBDD Histórica Primer Año x Mes'!$B$2:$B$74="II",IF('BBDD Histórica Primer Año x Mes'!$F$1:$F$74=$B9,'BBDD Histórica Primer Año x Mes'!$J$2:$K$74,0))))</f>
        <v>#N/A</v>
      </c>
      <c r="F9" s="95" t="e">
        <f t="array" ref="F9">SUM(IF('BBDD Histórica Primer Año x Mes'!$A$2:$A$74="SP1",IF('BBDD Histórica Primer Año x Mes'!$B$2:$B$74="II",IF('BBDD Histórica Primer Año x Mes'!$F$1:$F$74=$B9,'BBDD Histórica Primer Año x Mes'!$I$2:$I$74,0))))</f>
        <v>#N/A</v>
      </c>
      <c r="G9" s="95" t="e">
        <f t="shared" si="0"/>
        <v>#N/A</v>
      </c>
      <c r="H9" s="95" t="e">
        <f t="shared" si="2"/>
        <v>#N/A</v>
      </c>
      <c r="I9" s="98" t="e">
        <f t="shared" si="1"/>
        <v>#N/A</v>
      </c>
      <c r="J9" s="98" t="e">
        <f>SUM($C$3:C9)/SP1_IIN</f>
        <v>#N/A</v>
      </c>
      <c r="K9" s="98" t="e">
        <f>SUM($E$3:E9)/SP1_IIN</f>
        <v>#N/A</v>
      </c>
    </row>
    <row r="10" spans="1:11">
      <c r="A10" s="34">
        <v>10</v>
      </c>
      <c r="B10" s="34" t="s">
        <v>4665</v>
      </c>
      <c r="C10" s="95" t="e">
        <f t="array" ref="C10">SUM(IF('BBDD Histórica Primer Año x Mes'!$A$2:$A$74="SP1",IF('BBDD Histórica Primer Año x Mes'!$B$2:$B$74="II",IF('BBDD Histórica Primer Año x Mes'!$F$1:$F$74=$B10,'BBDD Histórica Primer Año x Mes'!$G$2:$G$74,0))))</f>
        <v>#N/A</v>
      </c>
      <c r="D10" s="95" t="e">
        <f t="array" ref="D10">SUM(IF('BBDD Histórica Primer Año x Mes'!$A$2:$A$74="SP1",IF('BBDD Histórica Primer Año x Mes'!$B$2:$B$74="II",IF('BBDD Histórica Primer Año x Mes'!$F$1:$F$74=$B10,'BBDD Histórica Primer Año x Mes'!$H$2:$H$74,0))))</f>
        <v>#N/A</v>
      </c>
      <c r="E10" s="95" t="e">
        <f t="array" ref="E10">SUM(IF('BBDD Histórica Primer Año x Mes'!$A$2:$A$74="SP1",IF('BBDD Histórica Primer Año x Mes'!$B$2:$B$74="II",IF('BBDD Histórica Primer Año x Mes'!$F$1:$F$74=$B10,'BBDD Histórica Primer Año x Mes'!$J$2:$K$74,0))))</f>
        <v>#N/A</v>
      </c>
      <c r="F10" s="95" t="e">
        <f t="array" ref="F10">SUM(IF('BBDD Histórica Primer Año x Mes'!$A$2:$A$74="SP1",IF('BBDD Histórica Primer Año x Mes'!$B$2:$B$74="II",IF('BBDD Histórica Primer Año x Mes'!$F$1:$F$74=$B10,'BBDD Histórica Primer Año x Mes'!$I$2:$I$74,0))))</f>
        <v>#N/A</v>
      </c>
      <c r="G10" s="95" t="e">
        <f t="shared" si="0"/>
        <v>#N/A</v>
      </c>
      <c r="H10" s="95" t="e">
        <f t="shared" si="2"/>
        <v>#N/A</v>
      </c>
      <c r="I10" s="98" t="e">
        <f t="shared" si="1"/>
        <v>#N/A</v>
      </c>
      <c r="J10" s="98" t="e">
        <f>SUM($C$3:C10)/SP1_IIN</f>
        <v>#N/A</v>
      </c>
      <c r="K10" s="98" t="e">
        <f>SUM($E$3:E10)/SP1_IIN</f>
        <v>#N/A</v>
      </c>
    </row>
    <row r="11" spans="1:11">
      <c r="A11" s="34">
        <v>11</v>
      </c>
      <c r="B11" s="34" t="s">
        <v>4666</v>
      </c>
      <c r="C11" s="95" t="e">
        <f t="array" ref="C11">SUM(IF('BBDD Histórica Primer Año x Mes'!$A$2:$A$74="SP1",IF('BBDD Histórica Primer Año x Mes'!$B$2:$B$74="II",IF('BBDD Histórica Primer Año x Mes'!$F$1:$F$74=$B11,'BBDD Histórica Primer Año x Mes'!$G$2:$G$74,0))))</f>
        <v>#N/A</v>
      </c>
      <c r="D11" s="95" t="e">
        <f t="array" ref="D11">SUM(IF('BBDD Histórica Primer Año x Mes'!$A$2:$A$74="SP1",IF('BBDD Histórica Primer Año x Mes'!$B$2:$B$74="II",IF('BBDD Histórica Primer Año x Mes'!$F$1:$F$74=$B11,'BBDD Histórica Primer Año x Mes'!$H$2:$H$74,0))))</f>
        <v>#N/A</v>
      </c>
      <c r="E11" s="95" t="e">
        <f t="array" ref="E11">SUM(IF('BBDD Histórica Primer Año x Mes'!$A$2:$A$74="SP1",IF('BBDD Histórica Primer Año x Mes'!$B$2:$B$74="II",IF('BBDD Histórica Primer Año x Mes'!$F$1:$F$74=$B11,'BBDD Histórica Primer Año x Mes'!$J$2:$K$74,0))))</f>
        <v>#N/A</v>
      </c>
      <c r="F11" s="95" t="e">
        <f t="array" ref="F11">SUM(IF('BBDD Histórica Primer Año x Mes'!$A$2:$A$74="SP1",IF('BBDD Histórica Primer Año x Mes'!$B$2:$B$74="II",IF('BBDD Histórica Primer Año x Mes'!$F$1:$F$74=$B11,'BBDD Histórica Primer Año x Mes'!$I$2:$I$74,0))))</f>
        <v>#N/A</v>
      </c>
      <c r="G11" s="95" t="e">
        <f t="shared" si="0"/>
        <v>#N/A</v>
      </c>
      <c r="H11" s="95" t="e">
        <f t="shared" si="2"/>
        <v>#N/A</v>
      </c>
      <c r="I11" s="98" t="e">
        <f t="shared" si="1"/>
        <v>#N/A</v>
      </c>
      <c r="J11" s="98" t="e">
        <f>SUM($C$3:C11)/SP1_IIN</f>
        <v>#N/A</v>
      </c>
      <c r="K11" s="98" t="e">
        <f>SUM($E$3:E11)/SP1_IIN</f>
        <v>#N/A</v>
      </c>
    </row>
    <row r="12" spans="1:11">
      <c r="A12" s="34">
        <v>12</v>
      </c>
      <c r="B12" s="34" t="s">
        <v>4667</v>
      </c>
      <c r="C12" s="95" t="e">
        <f t="array" ref="C12">SUM(IF('BBDD Histórica Primer Año x Mes'!$A$2:$A$74="SP1",IF('BBDD Histórica Primer Año x Mes'!$B$2:$B$74="II",IF('BBDD Histórica Primer Año x Mes'!$F$1:$F$74=$B12,'BBDD Histórica Primer Año x Mes'!$G$2:$G$74,0))))</f>
        <v>#N/A</v>
      </c>
      <c r="D12" s="95" t="e">
        <f t="array" ref="D12">SUM(IF('BBDD Histórica Primer Año x Mes'!$A$2:$A$74="SP1",IF('BBDD Histórica Primer Año x Mes'!$B$2:$B$74="II",IF('BBDD Histórica Primer Año x Mes'!$F$1:$F$74=$B12,'BBDD Histórica Primer Año x Mes'!$H$2:$H$74,0))))</f>
        <v>#N/A</v>
      </c>
      <c r="E12" s="95" t="e">
        <f t="array" ref="E12">SUM(IF('BBDD Histórica Primer Año x Mes'!$A$2:$A$74="SP1",IF('BBDD Histórica Primer Año x Mes'!$B$2:$B$74="II",IF('BBDD Histórica Primer Año x Mes'!$F$1:$F$74=$B12,'BBDD Histórica Primer Año x Mes'!$J$2:$K$74,0))))</f>
        <v>#N/A</v>
      </c>
      <c r="F12" s="95" t="e">
        <f t="array" ref="F12">SUM(IF('BBDD Histórica Primer Año x Mes'!$A$2:$A$74="SP1",IF('BBDD Histórica Primer Año x Mes'!$B$2:$B$74="II",IF('BBDD Histórica Primer Año x Mes'!$F$1:$F$74=$B12,'BBDD Histórica Primer Año x Mes'!$I$2:$I$74,0))))</f>
        <v>#N/A</v>
      </c>
      <c r="G12" s="95" t="e">
        <f t="shared" si="0"/>
        <v>#N/A</v>
      </c>
      <c r="H12" s="95" t="e">
        <f t="shared" si="2"/>
        <v>#N/A</v>
      </c>
      <c r="I12" s="98" t="e">
        <f t="shared" si="1"/>
        <v>#N/A</v>
      </c>
      <c r="J12" s="98" t="e">
        <f>SUM($C$3:C12)/SP1_IIN</f>
        <v>#N/A</v>
      </c>
      <c r="K12" s="98" t="e">
        <f>SUM($E$3:E12)/SP1_IIN</f>
        <v>#N/A</v>
      </c>
    </row>
    <row r="13" spans="1:11">
      <c r="A13" s="34">
        <v>13</v>
      </c>
      <c r="B13" s="34" t="s">
        <v>4668</v>
      </c>
      <c r="C13" s="95" t="e">
        <f t="array" ref="C13">SUM(IF('BBDD Histórica Primer Año x Mes'!$A$2:$A$74="SP1",IF('BBDD Histórica Primer Año x Mes'!$B$2:$B$74="II",IF('BBDD Histórica Primer Año x Mes'!$F$1:$F$74=$B13,'BBDD Histórica Primer Año x Mes'!$G$2:$G$74,0))))</f>
        <v>#N/A</v>
      </c>
      <c r="D13" s="95" t="e">
        <f t="array" ref="D13">SUM(IF('BBDD Histórica Primer Año x Mes'!$A$2:$A$74="SP1",IF('BBDD Histórica Primer Año x Mes'!$B$2:$B$74="II",IF('BBDD Histórica Primer Año x Mes'!$F$1:$F$74=$B13,'BBDD Histórica Primer Año x Mes'!$H$2:$H$74,0))))</f>
        <v>#N/A</v>
      </c>
      <c r="E13" s="95" t="e">
        <f t="array" ref="E13">SUM(IF('BBDD Histórica Primer Año x Mes'!$A$2:$A$74="SP1",IF('BBDD Histórica Primer Año x Mes'!$B$2:$B$74="II",IF('BBDD Histórica Primer Año x Mes'!$F$1:$F$74=$B13,'BBDD Histórica Primer Año x Mes'!$J$2:$K$74,0))))</f>
        <v>#N/A</v>
      </c>
      <c r="F13" s="95" t="e">
        <f t="array" ref="F13">SUM(IF('BBDD Histórica Primer Año x Mes'!$A$2:$A$74="SP1",IF('BBDD Histórica Primer Año x Mes'!$B$2:$B$74="II",IF('BBDD Histórica Primer Año x Mes'!$F$1:$F$74=$B13,'BBDD Histórica Primer Año x Mes'!$I$2:$I$74,0))))</f>
        <v>#N/A</v>
      </c>
      <c r="G13" s="95" t="e">
        <f t="shared" si="0"/>
        <v>#N/A</v>
      </c>
      <c r="H13" s="95" t="e">
        <f t="shared" si="2"/>
        <v>#N/A</v>
      </c>
      <c r="I13" s="98" t="e">
        <f t="shared" si="1"/>
        <v>#N/A</v>
      </c>
      <c r="J13" s="98" t="e">
        <f>SUM($C$3:C13)/SP1_IIN</f>
        <v>#N/A</v>
      </c>
      <c r="K13" s="98" t="e">
        <f>SUM($E$3:E13)/SP1_IIN</f>
        <v>#N/A</v>
      </c>
    </row>
    <row r="14" spans="1:11">
      <c r="A14" s="34">
        <v>14</v>
      </c>
      <c r="B14" s="34" t="s">
        <v>4669</v>
      </c>
      <c r="C14" s="95" t="e">
        <f t="array" ref="C14">SUM(IF('BBDD Histórica Primer Año x Mes'!$A$2:$A$74="SP1",IF('BBDD Histórica Primer Año x Mes'!$B$2:$B$74="II",IF('BBDD Histórica Primer Año x Mes'!$F$1:$F$74=$B14,'BBDD Histórica Primer Año x Mes'!$G$2:$G$74,0))))</f>
        <v>#N/A</v>
      </c>
      <c r="D14" s="95" t="e">
        <f t="array" ref="D14">SUM(IF('BBDD Histórica Primer Año x Mes'!$A$2:$A$74="SP1",IF('BBDD Histórica Primer Año x Mes'!$B$2:$B$74="II",IF('BBDD Histórica Primer Año x Mes'!$F$1:$F$74=$B14,'BBDD Histórica Primer Año x Mes'!$H$2:$H$74,0))))</f>
        <v>#N/A</v>
      </c>
      <c r="E14" s="95" t="e">
        <f t="array" ref="E14">SUM(IF('BBDD Histórica Primer Año x Mes'!$A$2:$A$74="SP1",IF('BBDD Histórica Primer Año x Mes'!$B$2:$B$74="II",IF('BBDD Histórica Primer Año x Mes'!$F$1:$F$74=$B14,'BBDD Histórica Primer Año x Mes'!$J$2:$K$74,0))))</f>
        <v>#N/A</v>
      </c>
      <c r="F14" s="95" t="e">
        <f t="array" ref="F14">SUM(IF('BBDD Histórica Primer Año x Mes'!$A$2:$A$74="SP1",IF('BBDD Histórica Primer Año x Mes'!$B$2:$B$74="II",IF('BBDD Histórica Primer Año x Mes'!$F$1:$F$74=$B14,'BBDD Histórica Primer Año x Mes'!$I$2:$I$74,0))))</f>
        <v>#N/A</v>
      </c>
      <c r="G14" s="95" t="e">
        <f t="shared" si="0"/>
        <v>#N/A</v>
      </c>
      <c r="H14" s="95" t="e">
        <f t="shared" si="2"/>
        <v>#N/A</v>
      </c>
      <c r="I14" s="98" t="e">
        <f t="shared" si="1"/>
        <v>#N/A</v>
      </c>
      <c r="J14" s="98" t="e">
        <f>SUM($C$3:C14)/SP1_IIN</f>
        <v>#N/A</v>
      </c>
      <c r="K14" s="98" t="e">
        <f>SUM($E$3:E14)/SP1_IIN</f>
        <v>#N/A</v>
      </c>
    </row>
    <row r="15" spans="1:11">
      <c r="B15" s="322"/>
      <c r="C15" s="34"/>
      <c r="D15" s="34"/>
      <c r="E15" s="34"/>
      <c r="F15" s="34"/>
      <c r="G15" s="34"/>
      <c r="H15" s="34"/>
      <c r="I15" s="34"/>
    </row>
    <row r="16" spans="1:11">
      <c r="B16" s="322" t="s">
        <v>4692</v>
      </c>
      <c r="C16" s="34"/>
      <c r="D16" s="34"/>
      <c r="E16" s="34"/>
      <c r="F16" s="34"/>
      <c r="G16" s="34"/>
      <c r="H16" s="34"/>
      <c r="I16" s="34"/>
    </row>
    <row r="17" spans="1:11">
      <c r="B17" s="34" t="s">
        <v>4644</v>
      </c>
      <c r="C17" s="34" t="s">
        <v>4648</v>
      </c>
      <c r="D17" s="34" t="s">
        <v>4673</v>
      </c>
      <c r="E17" s="34" t="s">
        <v>4678</v>
      </c>
      <c r="F17" s="34" t="s">
        <v>4658</v>
      </c>
      <c r="G17" s="34" t="s">
        <v>651</v>
      </c>
      <c r="H17" s="34" t="s">
        <v>4690</v>
      </c>
      <c r="I17" s="34" t="s">
        <v>4676</v>
      </c>
      <c r="J17" s="34" t="s">
        <v>4681</v>
      </c>
      <c r="K17" s="34" t="s">
        <v>4691</v>
      </c>
    </row>
    <row r="18" spans="1:11">
      <c r="A18" s="34">
        <v>3</v>
      </c>
      <c r="B18" s="34" t="s">
        <v>4659</v>
      </c>
      <c r="C18" s="95">
        <f>'BBDD Histórica Primer Año x Mes'!G50</f>
        <v>55</v>
      </c>
      <c r="D18" s="95">
        <f>'BBDD Histórica Primer Año x Mes'!H50</f>
        <v>11</v>
      </c>
      <c r="E18" s="95">
        <f>'BBDD Histórica Primer Año x Mes'!J50+'BBDD Histórica Primer Año x Mes'!K50</f>
        <v>0</v>
      </c>
      <c r="F18" s="95">
        <f>'BBDD Histórica Primer Año x Mes'!I50</f>
        <v>0</v>
      </c>
      <c r="G18" s="95">
        <f t="shared" ref="G18:G29" si="3">SUM(C18:F18)</f>
        <v>66</v>
      </c>
      <c r="H18" s="95">
        <f>G18</f>
        <v>66</v>
      </c>
      <c r="I18" s="98">
        <f t="shared" ref="I18:I29" si="4">H18/MB2_IIN</f>
        <v>0.11243611584327087</v>
      </c>
      <c r="J18" s="98">
        <f>C18/MB2_IIN</f>
        <v>9.3696763202725727E-2</v>
      </c>
      <c r="K18" s="98">
        <f>E18/MB2_IIN</f>
        <v>0</v>
      </c>
    </row>
    <row r="19" spans="1:11">
      <c r="A19" s="34">
        <v>4</v>
      </c>
      <c r="B19" s="34" t="s">
        <v>4660</v>
      </c>
      <c r="C19" s="95">
        <f>'BBDD Histórica Primer Año x Mes'!G51</f>
        <v>106</v>
      </c>
      <c r="D19" s="95">
        <f>'BBDD Histórica Primer Año x Mes'!H51</f>
        <v>16</v>
      </c>
      <c r="E19" s="95">
        <f>'BBDD Histórica Primer Año x Mes'!J51+'BBDD Histórica Primer Año x Mes'!K51</f>
        <v>0</v>
      </c>
      <c r="F19" s="95">
        <f>'BBDD Histórica Primer Año x Mes'!I51</f>
        <v>0</v>
      </c>
      <c r="G19" s="95">
        <f t="shared" si="3"/>
        <v>122</v>
      </c>
      <c r="H19" s="95">
        <f t="shared" ref="H19:H29" si="5">G19+H18</f>
        <v>188</v>
      </c>
      <c r="I19" s="98">
        <f t="shared" si="4"/>
        <v>0.32027257240204432</v>
      </c>
      <c r="J19" s="98">
        <f>SUM($C$18:C19)/MB2_IIN</f>
        <v>0.27427597955706984</v>
      </c>
      <c r="K19" s="98">
        <f>SUM($E$18:$E19)/MB2_IIN</f>
        <v>0</v>
      </c>
    </row>
    <row r="20" spans="1:11">
      <c r="A20" s="34">
        <v>5</v>
      </c>
      <c r="B20" s="34" t="s">
        <v>26</v>
      </c>
      <c r="C20" s="95">
        <f>'BBDD Histórica Primer Año x Mes'!G52</f>
        <v>61</v>
      </c>
      <c r="D20" s="95">
        <f>'BBDD Histórica Primer Año x Mes'!H52</f>
        <v>1</v>
      </c>
      <c r="E20" s="95">
        <f>'BBDD Histórica Primer Año x Mes'!J52+'BBDD Histórica Primer Año x Mes'!K52</f>
        <v>4</v>
      </c>
      <c r="F20" s="95">
        <f>'BBDD Histórica Primer Año x Mes'!I52</f>
        <v>0</v>
      </c>
      <c r="G20" s="95">
        <f t="shared" si="3"/>
        <v>66</v>
      </c>
      <c r="H20" s="95">
        <f t="shared" si="5"/>
        <v>254</v>
      </c>
      <c r="I20" s="98">
        <f t="shared" si="4"/>
        <v>0.43270868824531517</v>
      </c>
      <c r="J20" s="98">
        <f>SUM($C$18:C20)/MB2_IIN</f>
        <v>0.37819420783645658</v>
      </c>
      <c r="K20" s="98">
        <f>SUM($E$18:$E20)/MB2_IIN</f>
        <v>6.8143100511073255E-3</v>
      </c>
    </row>
    <row r="21" spans="1:11">
      <c r="A21" s="34">
        <v>6</v>
      </c>
      <c r="B21" s="34" t="s">
        <v>4661</v>
      </c>
      <c r="C21" s="95">
        <f>'BBDD Histórica Primer Año x Mes'!G53</f>
        <v>23</v>
      </c>
      <c r="D21" s="95">
        <f>'BBDD Histórica Primer Año x Mes'!H53</f>
        <v>2</v>
      </c>
      <c r="E21" s="95">
        <f>'BBDD Histórica Primer Año x Mes'!J53+'BBDD Histórica Primer Año x Mes'!K53</f>
        <v>6</v>
      </c>
      <c r="F21" s="95">
        <f>'BBDD Histórica Primer Año x Mes'!I53</f>
        <v>0</v>
      </c>
      <c r="G21" s="95">
        <f t="shared" si="3"/>
        <v>31</v>
      </c>
      <c r="H21" s="95">
        <f t="shared" si="5"/>
        <v>285</v>
      </c>
      <c r="I21" s="98">
        <f t="shared" si="4"/>
        <v>0.48551959114139692</v>
      </c>
      <c r="J21" s="98">
        <f>SUM($C$18:C21)/MB2_IIN</f>
        <v>0.41737649063032367</v>
      </c>
      <c r="K21" s="98">
        <f>SUM($E$18:$E21)/MB2_IIN</f>
        <v>1.7035775127768313E-2</v>
      </c>
    </row>
    <row r="22" spans="1:11">
      <c r="A22" s="34">
        <v>7</v>
      </c>
      <c r="B22" s="34" t="s">
        <v>4662</v>
      </c>
      <c r="C22" s="95">
        <f>'BBDD Histórica Primer Año x Mes'!G54</f>
        <v>10</v>
      </c>
      <c r="D22" s="95">
        <f>'BBDD Histórica Primer Año x Mes'!H54</f>
        <v>2</v>
      </c>
      <c r="E22" s="95">
        <f>'BBDD Histórica Primer Año x Mes'!J54+'BBDD Histórica Primer Año x Mes'!K54</f>
        <v>2</v>
      </c>
      <c r="F22" s="95">
        <f>'BBDD Histórica Primer Año x Mes'!I54</f>
        <v>0</v>
      </c>
      <c r="G22" s="95">
        <f t="shared" si="3"/>
        <v>14</v>
      </c>
      <c r="H22" s="95">
        <f t="shared" si="5"/>
        <v>299</v>
      </c>
      <c r="I22" s="98">
        <f t="shared" si="4"/>
        <v>0.50936967632027252</v>
      </c>
      <c r="J22" s="98">
        <f>SUM($C$18:C22)/MB2_IIN</f>
        <v>0.434412265758092</v>
      </c>
      <c r="K22" s="98">
        <f>SUM($E$18:$E22)/MB2_IIN</f>
        <v>2.0442930153321975E-2</v>
      </c>
    </row>
    <row r="23" spans="1:11">
      <c r="A23" s="34">
        <v>8</v>
      </c>
      <c r="B23" s="34" t="s">
        <v>4663</v>
      </c>
      <c r="C23" s="95">
        <f>'BBDD Histórica Primer Año x Mes'!G55</f>
        <v>8</v>
      </c>
      <c r="D23" s="95">
        <f>'BBDD Histórica Primer Año x Mes'!H55</f>
        <v>2</v>
      </c>
      <c r="E23" s="95">
        <f>'BBDD Histórica Primer Año x Mes'!J55+'BBDD Histórica Primer Año x Mes'!K55</f>
        <v>1</v>
      </c>
      <c r="F23" s="95">
        <f>'BBDD Histórica Primer Año x Mes'!I55</f>
        <v>0</v>
      </c>
      <c r="G23" s="95">
        <f t="shared" si="3"/>
        <v>11</v>
      </c>
      <c r="H23" s="95">
        <f t="shared" si="5"/>
        <v>310</v>
      </c>
      <c r="I23" s="98">
        <f t="shared" si="4"/>
        <v>0.52810902896081768</v>
      </c>
      <c r="J23" s="98">
        <f>SUM($C$18:C23)/MB2_IIN</f>
        <v>0.44804088586030666</v>
      </c>
      <c r="K23" s="98">
        <f>SUM($E$18:$E23)/MB2_IIN</f>
        <v>2.2146507666098807E-2</v>
      </c>
    </row>
    <row r="24" spans="1:11">
      <c r="A24" s="34">
        <v>9</v>
      </c>
      <c r="B24" s="34" t="s">
        <v>4664</v>
      </c>
      <c r="C24" s="95">
        <f>'BBDD Histórica Primer Año x Mes'!G56</f>
        <v>0</v>
      </c>
      <c r="D24" s="95">
        <f>'BBDD Histórica Primer Año x Mes'!H56</f>
        <v>0</v>
      </c>
      <c r="E24" s="95">
        <f>'BBDD Histórica Primer Año x Mes'!J56+'BBDD Histórica Primer Año x Mes'!K56</f>
        <v>2</v>
      </c>
      <c r="F24" s="95">
        <f>'BBDD Histórica Primer Año x Mes'!I56</f>
        <v>0</v>
      </c>
      <c r="G24" s="95">
        <f t="shared" si="3"/>
        <v>2</v>
      </c>
      <c r="H24" s="95">
        <f t="shared" si="5"/>
        <v>312</v>
      </c>
      <c r="I24" s="98">
        <f t="shared" si="4"/>
        <v>0.53151618398637135</v>
      </c>
      <c r="J24" s="98">
        <f>SUM($C$18:C24)/MB2_IIN</f>
        <v>0.44804088586030666</v>
      </c>
      <c r="K24" s="98">
        <f>SUM($E$18:$E24)/MB2_IIN</f>
        <v>2.5553662691652469E-2</v>
      </c>
    </row>
    <row r="25" spans="1:11">
      <c r="A25" s="34">
        <v>10</v>
      </c>
      <c r="B25" s="34" t="s">
        <v>4665</v>
      </c>
      <c r="C25" s="95">
        <f>'BBDD Histórica Primer Año x Mes'!G57</f>
        <v>1</v>
      </c>
      <c r="D25" s="95">
        <f>'BBDD Histórica Primer Año x Mes'!H57</f>
        <v>0</v>
      </c>
      <c r="E25" s="95">
        <f>'BBDD Histórica Primer Año x Mes'!J57+'BBDD Histórica Primer Año x Mes'!K57</f>
        <v>3</v>
      </c>
      <c r="F25" s="95">
        <f>'BBDD Histórica Primer Año x Mes'!I57</f>
        <v>0</v>
      </c>
      <c r="G25" s="95">
        <f t="shared" si="3"/>
        <v>4</v>
      </c>
      <c r="H25" s="95">
        <f t="shared" si="5"/>
        <v>316</v>
      </c>
      <c r="I25" s="98">
        <f t="shared" si="4"/>
        <v>0.53833049403747868</v>
      </c>
      <c r="J25" s="98">
        <f>SUM($C$18:C25)/MB2_IIN</f>
        <v>0.44974446337308349</v>
      </c>
      <c r="K25" s="98">
        <f>SUM($E$18:$E25)/MB2_IIN</f>
        <v>3.0664395229982964E-2</v>
      </c>
    </row>
    <row r="26" spans="1:11">
      <c r="A26" s="34">
        <v>11</v>
      </c>
      <c r="B26" s="34" t="s">
        <v>4666</v>
      </c>
      <c r="C26" s="95">
        <f>'BBDD Histórica Primer Año x Mes'!G58</f>
        <v>4</v>
      </c>
      <c r="D26" s="95">
        <f>'BBDD Histórica Primer Año x Mes'!H58</f>
        <v>0</v>
      </c>
      <c r="E26" s="95">
        <f>'BBDD Histórica Primer Año x Mes'!J58+'BBDD Histórica Primer Año x Mes'!K58</f>
        <v>3</v>
      </c>
      <c r="F26" s="95">
        <f>'BBDD Histórica Primer Año x Mes'!I58</f>
        <v>1</v>
      </c>
      <c r="G26" s="95">
        <f t="shared" si="3"/>
        <v>8</v>
      </c>
      <c r="H26" s="95">
        <f t="shared" si="5"/>
        <v>324</v>
      </c>
      <c r="I26" s="98">
        <f t="shared" si="4"/>
        <v>0.55195911413969334</v>
      </c>
      <c r="J26" s="98">
        <f>SUM($C$18:C26)/MB2_IIN</f>
        <v>0.45655877342419082</v>
      </c>
      <c r="K26" s="98">
        <f>SUM($E$18:$E26)/MB2_IIN</f>
        <v>3.5775127768313458E-2</v>
      </c>
    </row>
    <row r="27" spans="1:11">
      <c r="A27" s="34">
        <v>12</v>
      </c>
      <c r="B27" s="34" t="s">
        <v>4667</v>
      </c>
      <c r="C27" s="95">
        <f>'BBDD Histórica Primer Año x Mes'!G59</f>
        <v>0</v>
      </c>
      <c r="D27" s="95">
        <f>'BBDD Histórica Primer Año x Mes'!H59</f>
        <v>0</v>
      </c>
      <c r="E27" s="95">
        <f>'BBDD Histórica Primer Año x Mes'!J59+'BBDD Histórica Primer Año x Mes'!K59</f>
        <v>0</v>
      </c>
      <c r="F27" s="95">
        <f>'BBDD Histórica Primer Año x Mes'!I59</f>
        <v>0</v>
      </c>
      <c r="G27" s="95">
        <f t="shared" si="3"/>
        <v>0</v>
      </c>
      <c r="H27" s="95">
        <f t="shared" si="5"/>
        <v>324</v>
      </c>
      <c r="I27" s="98">
        <f t="shared" si="4"/>
        <v>0.55195911413969334</v>
      </c>
      <c r="J27" s="98">
        <f>SUM($C$18:C27)/MB2_IIN</f>
        <v>0.45655877342419082</v>
      </c>
      <c r="K27" s="98">
        <f>SUM($E$18:$E27)/MB2_IIN</f>
        <v>3.5775127768313458E-2</v>
      </c>
    </row>
    <row r="28" spans="1:11">
      <c r="A28" s="34">
        <v>13</v>
      </c>
      <c r="B28" s="34" t="s">
        <v>4668</v>
      </c>
      <c r="C28" s="95">
        <f>'BBDD Histórica Primer Año x Mes'!G60</f>
        <v>3</v>
      </c>
      <c r="D28" s="95">
        <f>'BBDD Histórica Primer Año x Mes'!H60</f>
        <v>0</v>
      </c>
      <c r="E28" s="95">
        <f>'BBDD Histórica Primer Año x Mes'!J60+'BBDD Histórica Primer Año x Mes'!K60</f>
        <v>3</v>
      </c>
      <c r="F28" s="95">
        <f>'BBDD Histórica Primer Año x Mes'!I60</f>
        <v>0</v>
      </c>
      <c r="G28" s="95">
        <f t="shared" si="3"/>
        <v>6</v>
      </c>
      <c r="H28" s="95">
        <f t="shared" si="5"/>
        <v>330</v>
      </c>
      <c r="I28" s="98">
        <f t="shared" si="4"/>
        <v>0.56218057921635434</v>
      </c>
      <c r="J28" s="98">
        <f>SUM($C$18:C28)/MB2_IIN</f>
        <v>0.46166950596252132</v>
      </c>
      <c r="K28" s="98">
        <f>SUM($E$18:$E28)/MB2_IIN</f>
        <v>4.0885860306643949E-2</v>
      </c>
    </row>
    <row r="29" spans="1:11">
      <c r="A29" s="34">
        <v>14</v>
      </c>
      <c r="B29" s="34" t="s">
        <v>4669</v>
      </c>
      <c r="C29" s="95">
        <f>'BBDD Histórica Primer Año x Mes'!G61</f>
        <v>2</v>
      </c>
      <c r="D29" s="95">
        <f>'BBDD Histórica Primer Año x Mes'!H61</f>
        <v>0</v>
      </c>
      <c r="E29" s="95">
        <f>'BBDD Histórica Primer Año x Mes'!J61+'BBDD Histórica Primer Año x Mes'!K61</f>
        <v>1</v>
      </c>
      <c r="F29" s="95">
        <f>'BBDD Histórica Primer Año x Mes'!I61</f>
        <v>0</v>
      </c>
      <c r="G29" s="95">
        <f t="shared" si="3"/>
        <v>3</v>
      </c>
      <c r="H29" s="95">
        <f t="shared" si="5"/>
        <v>333</v>
      </c>
      <c r="I29" s="98">
        <f t="shared" si="4"/>
        <v>0.56729131175468483</v>
      </c>
      <c r="J29" s="98">
        <f>SUM($C$18:C29)/MB2_IIN</f>
        <v>0.46507666098807493</v>
      </c>
      <c r="K29" s="98">
        <f>SUM($E$18:$E29)/MB2_IIN</f>
        <v>4.2589437819420782E-2</v>
      </c>
    </row>
    <row r="31" spans="1:11">
      <c r="B31" s="322" t="s">
        <v>4693</v>
      </c>
      <c r="C31" s="34"/>
      <c r="D31" s="34"/>
      <c r="E31" s="34"/>
      <c r="F31" s="34"/>
      <c r="G31" s="34"/>
      <c r="H31" s="34"/>
      <c r="I31" s="34"/>
      <c r="J31" s="34"/>
    </row>
    <row r="32" spans="1:11">
      <c r="B32" s="34" t="s">
        <v>4644</v>
      </c>
      <c r="C32" s="34" t="s">
        <v>4648</v>
      </c>
      <c r="D32" s="34" t="s">
        <v>4673</v>
      </c>
      <c r="E32" s="34" t="s">
        <v>4678</v>
      </c>
      <c r="F32" s="34" t="s">
        <v>4658</v>
      </c>
      <c r="G32" s="34" t="s">
        <v>651</v>
      </c>
      <c r="H32" s="34" t="s">
        <v>4690</v>
      </c>
      <c r="I32" s="34" t="s">
        <v>4694</v>
      </c>
      <c r="J32" s="34" t="s">
        <v>4681</v>
      </c>
      <c r="K32" s="34" t="s">
        <v>4691</v>
      </c>
    </row>
    <row r="33" spans="1:12">
      <c r="A33" s="34">
        <v>3</v>
      </c>
      <c r="B33" s="34" t="s">
        <v>4659</v>
      </c>
      <c r="C33" s="95">
        <f>'BBDD Histórica Primer Año x Mes'!G62</f>
        <v>15</v>
      </c>
      <c r="D33" s="95">
        <f>'BBDD Histórica Primer Año x Mes'!H62</f>
        <v>7</v>
      </c>
      <c r="E33" s="95">
        <f>'BBDD Histórica Primer Año x Mes'!J62+'BBDD Histórica Primer Año x Mes'!K62</f>
        <v>0</v>
      </c>
      <c r="F33" s="95">
        <f>'BBDD Histórica Primer Año x Mes'!I62</f>
        <v>0</v>
      </c>
      <c r="G33" s="95">
        <f t="shared" ref="G33:G44" si="6">SUM(C33:F33)</f>
        <v>22</v>
      </c>
      <c r="H33" s="95">
        <f>G33</f>
        <v>22</v>
      </c>
      <c r="I33" s="98">
        <f t="shared" ref="I33:I44" si="7">H33/SP2_IIN</f>
        <v>3.151862464183381E-2</v>
      </c>
      <c r="J33" s="98">
        <f>C33/SP2_IIN</f>
        <v>2.148997134670487E-2</v>
      </c>
      <c r="K33" s="98">
        <f>E33/SP2_IIN</f>
        <v>0</v>
      </c>
    </row>
    <row r="34" spans="1:12">
      <c r="A34" s="34">
        <v>4</v>
      </c>
      <c r="B34" s="34" t="s">
        <v>4660</v>
      </c>
      <c r="C34" s="95">
        <f>'BBDD Histórica Primer Año x Mes'!G63</f>
        <v>56</v>
      </c>
      <c r="D34" s="95">
        <f>'BBDD Histórica Primer Año x Mes'!H63</f>
        <v>6</v>
      </c>
      <c r="E34" s="95">
        <f>'BBDD Histórica Primer Año x Mes'!J63+'BBDD Histórica Primer Año x Mes'!K63</f>
        <v>7</v>
      </c>
      <c r="F34" s="95">
        <f>'BBDD Histórica Primer Año x Mes'!I63</f>
        <v>1</v>
      </c>
      <c r="G34" s="95">
        <f t="shared" si="6"/>
        <v>70</v>
      </c>
      <c r="H34" s="95">
        <f t="shared" ref="H34:H44" si="8">G34+H33</f>
        <v>92</v>
      </c>
      <c r="I34" s="98">
        <f t="shared" si="7"/>
        <v>0.1318051575931232</v>
      </c>
      <c r="J34" s="98">
        <f>SUM($C$33:C34)/SP2_IIN</f>
        <v>0.10171919770773639</v>
      </c>
      <c r="K34" s="98">
        <f>SUM($E$33:$E34)/SP2_IIN</f>
        <v>1.0028653295128941E-2</v>
      </c>
    </row>
    <row r="35" spans="1:12">
      <c r="A35" s="34">
        <v>5</v>
      </c>
      <c r="B35" s="34" t="s">
        <v>26</v>
      </c>
      <c r="C35" s="95">
        <f>'BBDD Histórica Primer Año x Mes'!G64</f>
        <v>28</v>
      </c>
      <c r="D35" s="95">
        <f>'BBDD Histórica Primer Año x Mes'!H64</f>
        <v>3</v>
      </c>
      <c r="E35" s="95">
        <f>'BBDD Histórica Primer Año x Mes'!J64+'BBDD Histórica Primer Año x Mes'!K64</f>
        <v>13</v>
      </c>
      <c r="F35" s="95">
        <f>'BBDD Histórica Primer Año x Mes'!I64</f>
        <v>2</v>
      </c>
      <c r="G35" s="95">
        <f t="shared" si="6"/>
        <v>46</v>
      </c>
      <c r="H35" s="95">
        <f t="shared" si="8"/>
        <v>138</v>
      </c>
      <c r="I35" s="98">
        <f t="shared" si="7"/>
        <v>0.19770773638968481</v>
      </c>
      <c r="J35" s="98">
        <f>SUM($C$33:C35)/SP2_IIN</f>
        <v>0.14183381088825214</v>
      </c>
      <c r="K35" s="98">
        <f>SUM($E$33:$E35)/SP2_IIN</f>
        <v>2.865329512893983E-2</v>
      </c>
    </row>
    <row r="36" spans="1:12">
      <c r="A36" s="34">
        <v>6</v>
      </c>
      <c r="B36" s="34" t="s">
        <v>4661</v>
      </c>
      <c r="C36" s="95">
        <f>'BBDD Histórica Primer Año x Mes'!G65</f>
        <v>21</v>
      </c>
      <c r="D36" s="95">
        <f>'BBDD Histórica Primer Año x Mes'!H65</f>
        <v>7</v>
      </c>
      <c r="E36" s="95">
        <f>'BBDD Histórica Primer Año x Mes'!J65+'BBDD Histórica Primer Año x Mes'!K65</f>
        <v>6</v>
      </c>
      <c r="F36" s="95">
        <f>'BBDD Histórica Primer Año x Mes'!I65</f>
        <v>1</v>
      </c>
      <c r="G36" s="95">
        <f t="shared" si="6"/>
        <v>35</v>
      </c>
      <c r="H36" s="95">
        <f t="shared" si="8"/>
        <v>173</v>
      </c>
      <c r="I36" s="98">
        <f t="shared" si="7"/>
        <v>0.24785100286532952</v>
      </c>
      <c r="J36" s="98">
        <f>SUM($C$33:C36)/SP2_IIN</f>
        <v>0.17191977077363896</v>
      </c>
      <c r="K36" s="98">
        <f>SUM($E$33:$E36)/SP2_IIN</f>
        <v>3.7249283667621778E-2</v>
      </c>
    </row>
    <row r="37" spans="1:12">
      <c r="A37" s="34">
        <v>7</v>
      </c>
      <c r="B37" s="34" t="s">
        <v>4662</v>
      </c>
      <c r="C37" s="95">
        <f>'BBDD Histórica Primer Año x Mes'!G66</f>
        <v>17</v>
      </c>
      <c r="D37" s="95">
        <f>'BBDD Histórica Primer Año x Mes'!H66</f>
        <v>2</v>
      </c>
      <c r="E37" s="95">
        <f>'BBDD Histórica Primer Año x Mes'!J66+'BBDD Histórica Primer Año x Mes'!K66</f>
        <v>21</v>
      </c>
      <c r="F37" s="95">
        <f>'BBDD Histórica Primer Año x Mes'!I66</f>
        <v>1</v>
      </c>
      <c r="G37" s="95">
        <f t="shared" si="6"/>
        <v>41</v>
      </c>
      <c r="H37" s="95">
        <f t="shared" si="8"/>
        <v>214</v>
      </c>
      <c r="I37" s="98">
        <f t="shared" si="7"/>
        <v>0.30659025787965616</v>
      </c>
      <c r="J37" s="98">
        <f>SUM($C$33:C37)/SP2_IIN</f>
        <v>0.19627507163323782</v>
      </c>
      <c r="K37" s="98">
        <f>SUM($E$33:$E37)/SP2_IIN</f>
        <v>6.73352435530086E-2</v>
      </c>
    </row>
    <row r="38" spans="1:12">
      <c r="A38" s="34">
        <v>8</v>
      </c>
      <c r="B38" s="34" t="s">
        <v>4663</v>
      </c>
      <c r="C38" s="95">
        <f>'BBDD Histórica Primer Año x Mes'!G67</f>
        <v>14</v>
      </c>
      <c r="D38" s="95">
        <f>'BBDD Histórica Primer Año x Mes'!H67</f>
        <v>7</v>
      </c>
      <c r="E38" s="95">
        <f>'BBDD Histórica Primer Año x Mes'!J67+'BBDD Histórica Primer Año x Mes'!K67</f>
        <v>8</v>
      </c>
      <c r="F38" s="95">
        <f>'BBDD Histórica Primer Año x Mes'!I67</f>
        <v>1</v>
      </c>
      <c r="G38" s="95">
        <f t="shared" si="6"/>
        <v>30</v>
      </c>
      <c r="H38" s="95">
        <f t="shared" si="8"/>
        <v>244</v>
      </c>
      <c r="I38" s="98">
        <f t="shared" si="7"/>
        <v>0.34957020057306593</v>
      </c>
      <c r="J38" s="98">
        <f>SUM($C$33:C38)/SP2_IIN</f>
        <v>0.21633237822349571</v>
      </c>
      <c r="K38" s="98">
        <f>SUM($E$33:$E38)/SP2_IIN</f>
        <v>7.8796561604584522E-2</v>
      </c>
    </row>
    <row r="39" spans="1:12">
      <c r="A39" s="34">
        <v>9</v>
      </c>
      <c r="B39" s="34" t="s">
        <v>4664</v>
      </c>
      <c r="C39" s="95">
        <f>'BBDD Histórica Primer Año x Mes'!G68</f>
        <v>14</v>
      </c>
      <c r="D39" s="95">
        <f>'BBDD Histórica Primer Año x Mes'!H68</f>
        <v>3</v>
      </c>
      <c r="E39" s="95">
        <f>'BBDD Histórica Primer Año x Mes'!J68+'BBDD Histórica Primer Año x Mes'!K68</f>
        <v>13</v>
      </c>
      <c r="F39" s="95">
        <f>'BBDD Histórica Primer Año x Mes'!I68</f>
        <v>1</v>
      </c>
      <c r="G39" s="95">
        <f t="shared" si="6"/>
        <v>31</v>
      </c>
      <c r="H39" s="95">
        <f t="shared" si="8"/>
        <v>275</v>
      </c>
      <c r="I39" s="98">
        <f t="shared" si="7"/>
        <v>0.39398280802292263</v>
      </c>
      <c r="J39" s="98">
        <f>SUM($C$33:C39)/SP2_IIN</f>
        <v>0.23638968481375358</v>
      </c>
      <c r="K39" s="98">
        <f>SUM($E$33:$E39)/SP2_IIN</f>
        <v>9.7421203438395415E-2</v>
      </c>
    </row>
    <row r="40" spans="1:12">
      <c r="A40" s="34">
        <v>10</v>
      </c>
      <c r="B40" s="34" t="s">
        <v>4665</v>
      </c>
      <c r="C40" s="95">
        <f>'BBDD Histórica Primer Año x Mes'!G69</f>
        <v>14</v>
      </c>
      <c r="D40" s="95">
        <f>'BBDD Histórica Primer Año x Mes'!H69</f>
        <v>4</v>
      </c>
      <c r="E40" s="95">
        <f>'BBDD Histórica Primer Año x Mes'!J69+'BBDD Histórica Primer Año x Mes'!K69</f>
        <v>15</v>
      </c>
      <c r="F40" s="95">
        <f>'BBDD Histórica Primer Año x Mes'!I69</f>
        <v>1</v>
      </c>
      <c r="G40" s="95">
        <f t="shared" si="6"/>
        <v>34</v>
      </c>
      <c r="H40" s="95">
        <f t="shared" si="8"/>
        <v>309</v>
      </c>
      <c r="I40" s="98">
        <f t="shared" si="7"/>
        <v>0.44269340974212035</v>
      </c>
      <c r="J40" s="98">
        <f>SUM($C$33:C40)/SP2_IIN</f>
        <v>0.25644699140401145</v>
      </c>
      <c r="K40" s="98">
        <f>SUM($E$33:$E40)/SP2_IIN</f>
        <v>0.11891117478510028</v>
      </c>
    </row>
    <row r="41" spans="1:12">
      <c r="A41" s="34">
        <v>11</v>
      </c>
      <c r="B41" s="34" t="s">
        <v>4666</v>
      </c>
      <c r="C41" s="95">
        <f>'BBDD Histórica Primer Año x Mes'!G70</f>
        <v>5</v>
      </c>
      <c r="D41" s="95">
        <f>'BBDD Histórica Primer Año x Mes'!H70</f>
        <v>6</v>
      </c>
      <c r="E41" s="95">
        <f>'BBDD Histórica Primer Año x Mes'!J70+'BBDD Histórica Primer Año x Mes'!K70</f>
        <v>7</v>
      </c>
      <c r="F41" s="95">
        <f>'BBDD Histórica Primer Año x Mes'!I70</f>
        <v>5</v>
      </c>
      <c r="G41" s="95">
        <f t="shared" si="6"/>
        <v>23</v>
      </c>
      <c r="H41" s="95">
        <f t="shared" si="8"/>
        <v>332</v>
      </c>
      <c r="I41" s="98">
        <f t="shared" si="7"/>
        <v>0.47564469914040114</v>
      </c>
      <c r="J41" s="98">
        <f>SUM($C$33:C41)/SP2_IIN</f>
        <v>0.26361031518624639</v>
      </c>
      <c r="K41" s="98">
        <f>SUM($E$33:$E41)/SP2_IIN</f>
        <v>0.12893982808022922</v>
      </c>
    </row>
    <row r="42" spans="1:12">
      <c r="A42" s="34">
        <v>12</v>
      </c>
      <c r="B42" s="34" t="s">
        <v>4667</v>
      </c>
      <c r="C42" s="95">
        <f>'BBDD Histórica Primer Año x Mes'!G71</f>
        <v>12</v>
      </c>
      <c r="D42" s="95">
        <f>'BBDD Histórica Primer Año x Mes'!H71</f>
        <v>3</v>
      </c>
      <c r="E42" s="95">
        <f>'BBDD Histórica Primer Año x Mes'!J71+'BBDD Histórica Primer Año x Mes'!K71</f>
        <v>3</v>
      </c>
      <c r="F42" s="95">
        <f>'BBDD Histórica Primer Año x Mes'!I71</f>
        <v>4</v>
      </c>
      <c r="G42" s="95">
        <f t="shared" si="6"/>
        <v>22</v>
      </c>
      <c r="H42" s="95">
        <f t="shared" si="8"/>
        <v>354</v>
      </c>
      <c r="I42" s="98">
        <f t="shared" si="7"/>
        <v>0.50716332378223494</v>
      </c>
      <c r="J42" s="98">
        <f>SUM($C$33:C42)/SP2_IIN</f>
        <v>0.28080229226361031</v>
      </c>
      <c r="K42" s="98">
        <f>SUM($E$33:$E42)/SP2_IIN</f>
        <v>0.13323782234957021</v>
      </c>
    </row>
    <row r="43" spans="1:12">
      <c r="A43" s="34">
        <v>13</v>
      </c>
      <c r="B43" s="34" t="s">
        <v>4668</v>
      </c>
      <c r="C43" s="95">
        <f>'BBDD Histórica Primer Año x Mes'!G72</f>
        <v>6</v>
      </c>
      <c r="D43" s="95">
        <f>'BBDD Histórica Primer Año x Mes'!H72</f>
        <v>0</v>
      </c>
      <c r="E43" s="95">
        <f>'BBDD Histórica Primer Año x Mes'!J72+'BBDD Histórica Primer Año x Mes'!K72</f>
        <v>12</v>
      </c>
      <c r="F43" s="95">
        <f>'BBDD Histórica Primer Año x Mes'!I72</f>
        <v>2</v>
      </c>
      <c r="G43" s="95">
        <f t="shared" si="6"/>
        <v>20</v>
      </c>
      <c r="H43" s="95">
        <f t="shared" si="8"/>
        <v>374</v>
      </c>
      <c r="I43" s="98">
        <f t="shared" si="7"/>
        <v>0.53581661891117482</v>
      </c>
      <c r="J43" s="98">
        <f>SUM($C$33:C43)/SP2_IIN</f>
        <v>0.28939828080229224</v>
      </c>
      <c r="K43" s="98">
        <f>SUM($E$33:$E43)/SP2_IIN</f>
        <v>0.1504297994269341</v>
      </c>
    </row>
    <row r="44" spans="1:12">
      <c r="A44" s="34">
        <v>14</v>
      </c>
      <c r="B44" s="34" t="s">
        <v>4669</v>
      </c>
      <c r="C44" s="95">
        <f>'BBDD Histórica Primer Año x Mes'!G73</f>
        <v>12</v>
      </c>
      <c r="D44" s="95">
        <f>'BBDD Histórica Primer Año x Mes'!H73</f>
        <v>0</v>
      </c>
      <c r="E44" s="95">
        <f>'BBDD Histórica Primer Año x Mes'!J73+'BBDD Histórica Primer Año x Mes'!K73</f>
        <v>8</v>
      </c>
      <c r="F44" s="95">
        <f>'BBDD Histórica Primer Año x Mes'!I73</f>
        <v>0</v>
      </c>
      <c r="G44" s="95">
        <f t="shared" si="6"/>
        <v>20</v>
      </c>
      <c r="H44" s="95">
        <f t="shared" si="8"/>
        <v>394</v>
      </c>
      <c r="I44" s="98">
        <f t="shared" si="7"/>
        <v>0.5644699140401146</v>
      </c>
      <c r="J44" s="98">
        <f>SUM($C$33:C44)/SP2_IIN</f>
        <v>0.30659025787965616</v>
      </c>
      <c r="K44" s="98">
        <f>SUM($E$33:$E44)/SP2_IIN</f>
        <v>0.16189111747851004</v>
      </c>
    </row>
    <row r="45" spans="1:12">
      <c r="B45" s="34"/>
      <c r="I45" s="98"/>
      <c r="J45" s="98"/>
      <c r="K45" s="98"/>
    </row>
    <row r="46" spans="1:12">
      <c r="B46" s="322" t="s">
        <v>4695</v>
      </c>
      <c r="C46" s="34"/>
      <c r="D46" s="34"/>
      <c r="E46" s="34"/>
      <c r="F46" s="34"/>
      <c r="G46" s="34"/>
      <c r="H46" s="34"/>
      <c r="I46" s="34"/>
      <c r="J46" s="34"/>
    </row>
    <row r="47" spans="1:12">
      <c r="B47" s="34" t="s">
        <v>4644</v>
      </c>
      <c r="C47" s="34" t="s">
        <v>4648</v>
      </c>
      <c r="D47" s="34" t="s">
        <v>4673</v>
      </c>
      <c r="E47" s="34" t="s">
        <v>4678</v>
      </c>
      <c r="F47" s="34" t="s">
        <v>4658</v>
      </c>
      <c r="G47" s="34" t="s">
        <v>651</v>
      </c>
      <c r="H47" s="34" t="s">
        <v>4690</v>
      </c>
      <c r="I47" s="34" t="s">
        <v>4694</v>
      </c>
      <c r="J47" s="34" t="s">
        <v>4681</v>
      </c>
      <c r="K47" s="34" t="s">
        <v>4691</v>
      </c>
    </row>
    <row r="48" spans="1:12">
      <c r="A48" s="34">
        <v>1</v>
      </c>
      <c r="B48" s="34" t="s">
        <v>4659</v>
      </c>
      <c r="C48" s="95">
        <f t="array" ref="C48">SUM(IF('Registro egresos II nivel'!$S$1:$S$875=$A48,IF('Registro egresos II nivel'!$R$1:$R$875=1,IF('Registro egresos II nivel'!$N$1:$N$875="Renuncia No Voluntaria",'Registro egresos II nivel'!$Z$1:$Z$875))))</f>
        <v>3</v>
      </c>
      <c r="D48" s="95">
        <f t="array" ref="D48">SUM(IF('Registro egresos II nivel'!$S$1:$S$875=$A48,IF('Registro egresos II nivel'!$R$1:$R$875=1,IF('Registro egresos II nivel'!$N$1:$N$875="Renuncia Voluntaria",'Registro egresos II nivel'!$Z$1:$Z$875))))</f>
        <v>2</v>
      </c>
      <c r="E48" s="95">
        <f t="array" ref="E48">SUM(IF('Registro egresos II nivel'!$S$1:$S$875=$A48,IF('Registro egresos II nivel'!$R$1:$R$875=1,IF('Registro egresos II nivel'!$N$1:$N$875="No Renovación Primer Periodo",'Registro egresos II nivel'!$Z$1:$Z$875))))+SUM(IF('Registro egresos II nivel'!$S$1:$S$875=$A48,IF('Registro egresos II nivel'!$R$1:$R$875=1,IF('Registro egresos II nivel'!$N$1:$N$875="No Renovación Segundo Periodo",'Registro egresos II nivel'!$Z$1:$Z$875))))</f>
        <v>0</v>
      </c>
      <c r="F48" s="95">
        <f t="array" ref="F48">SUM(IF('Registro egresos II nivel'!$S$1:$S$875=$A48,IF('Registro egresos II nivel'!$R$1:$R$875=1,IF('Registro egresos II nivel'!$N$1:$N$875="Término Tercer Periodo",'Registro egresos II nivel'!$Z$1:$Z$875))))</f>
        <v>0</v>
      </c>
      <c r="G48" s="95">
        <f t="shared" ref="G48:G59" si="9">SUM(C48:F48)</f>
        <v>5</v>
      </c>
      <c r="H48" s="95">
        <f>G48</f>
        <v>5</v>
      </c>
      <c r="I48" s="98">
        <f t="shared" ref="I48:I59" si="10">H48/GB1_IIN</f>
        <v>5.8275058275058279E-3</v>
      </c>
      <c r="J48" s="98">
        <f>C48/GB1_IIN</f>
        <v>3.4965034965034965E-3</v>
      </c>
      <c r="K48" s="98">
        <f>E48/GB1_IIN</f>
        <v>0</v>
      </c>
      <c r="L48" s="34">
        <v>3</v>
      </c>
    </row>
    <row r="49" spans="1:14">
      <c r="A49" s="34">
        <v>2</v>
      </c>
      <c r="B49" s="34" t="s">
        <v>4660</v>
      </c>
      <c r="C49" s="95">
        <f t="array" ref="C49">SUM(IF('Registro egresos II nivel'!$S$1:$S$875=$A49,IF('Registro egresos II nivel'!$R$1:$R$875=1,IF('Registro egresos II nivel'!$N$1:$N$875="Renuncia No Voluntaria",'Registro egresos II nivel'!$Z$1:$Z$875))))</f>
        <v>14</v>
      </c>
      <c r="D49" s="95">
        <f t="array" ref="D49">SUM(IF('Registro egresos II nivel'!$S$1:$S$875=$A49,IF('Registro egresos II nivel'!$R$1:$R$875=1,IF('Registro egresos II nivel'!$N$1:$N$875="Renuncia Voluntaria",'Registro egresos II nivel'!$Z$1:$Z$875))))</f>
        <v>16</v>
      </c>
      <c r="E49" s="95">
        <f t="array" ref="E49">SUM(IF('Registro egresos II nivel'!$S$1:$S$875=$A49,IF('Registro egresos II nivel'!$R$1:$R$875=1,IF('Registro egresos II nivel'!$N$1:$N$875="No Renovación Primer Periodo",'Registro egresos II nivel'!$Z$1:$Z$875))))+SUM(IF('Registro egresos II nivel'!$S$1:$S$875=$A49,IF('Registro egresos II nivel'!$R$1:$R$875=1,IF('Registro egresos II nivel'!$N$1:$N$875="No Renovación Segundo Periodo",'Registro egresos II nivel'!$Z$1:$Z$875))))</f>
        <v>3</v>
      </c>
      <c r="F49" s="95">
        <f t="array" ref="F49">SUM(IF('Registro egresos II nivel'!$S$1:$S$875=$A49,IF('Registro egresos II nivel'!$R$1:$R$875=1,IF('Registro egresos II nivel'!$N$1:$N$875="Término Tercer Periodo",'Registro egresos II nivel'!$Z$1:$Z$875))))</f>
        <v>1</v>
      </c>
      <c r="G49" s="95">
        <f t="shared" si="9"/>
        <v>34</v>
      </c>
      <c r="H49" s="95">
        <f t="shared" ref="H49:H59" si="11">G49+H48</f>
        <v>39</v>
      </c>
      <c r="I49" s="98">
        <f t="shared" si="10"/>
        <v>4.5454545454545456E-2</v>
      </c>
      <c r="J49" s="98">
        <f>SUM($C$48:C49)/GB1_IIN</f>
        <v>1.9813519813519812E-2</v>
      </c>
      <c r="K49" s="98">
        <f>SUM($E$48:$E49)/GB1_IIN</f>
        <v>3.4965034965034965E-3</v>
      </c>
      <c r="L49" s="34">
        <v>4</v>
      </c>
    </row>
    <row r="50" spans="1:14">
      <c r="A50" s="34">
        <v>3</v>
      </c>
      <c r="B50" s="34" t="s">
        <v>26</v>
      </c>
      <c r="C50" s="95">
        <f t="array" ref="C50">SUM(IF('Registro egresos II nivel'!$S$1:$S$875=$A50,IF('Registro egresos II nivel'!$R$1:$R$875=1,IF('Registro egresos II nivel'!$N$1:$N$875="Renuncia No Voluntaria",'Registro egresos II nivel'!$Z$1:$Z$875))))</f>
        <v>45</v>
      </c>
      <c r="D50" s="95">
        <f t="array" ref="D50">SUM(IF('Registro egresos II nivel'!$S$1:$S$875=$A50,IF('Registro egresos II nivel'!$R$1:$R$875=1,IF('Registro egresos II nivel'!$N$1:$N$875="Renuncia Voluntaria",'Registro egresos II nivel'!$Z$1:$Z$875))))</f>
        <v>8</v>
      </c>
      <c r="E50" s="95">
        <f t="array" ref="E50">SUM(IF('Registro egresos II nivel'!$S$1:$S$875=$A50,IF('Registro egresos II nivel'!$R$1:$R$875=1,IF('Registro egresos II nivel'!$N$1:$N$875="No Renovación Primer Periodo",'Registro egresos II nivel'!$Z$1:$Z$875))))+SUM(IF('Registro egresos II nivel'!$S$1:$S$875=$A50,IF('Registro egresos II nivel'!$R$1:$R$875=1,IF('Registro egresos II nivel'!$N$1:$N$875="No Renovación Segundo Periodo",'Registro egresos II nivel'!$Z$1:$Z$875))))</f>
        <v>6</v>
      </c>
      <c r="F50" s="95">
        <f t="array" ref="F50">SUM(IF('Registro egresos II nivel'!$S$1:$S$875=$A50,IF('Registro egresos II nivel'!$R$1:$R$875=1,IF('Registro egresos II nivel'!$N$1:$N$875="Término Tercer Periodo",'Registro egresos II nivel'!$Z$1:$Z$875))))</f>
        <v>0</v>
      </c>
      <c r="G50" s="95">
        <f t="shared" si="9"/>
        <v>59</v>
      </c>
      <c r="H50" s="95">
        <f t="shared" si="11"/>
        <v>98</v>
      </c>
      <c r="I50" s="98">
        <f t="shared" si="10"/>
        <v>0.11421911421911422</v>
      </c>
      <c r="J50" s="98">
        <f>SUM($C$48:C50)/GB1_IIN</f>
        <v>7.2261072261072257E-2</v>
      </c>
      <c r="K50" s="98">
        <f>SUM($E$48:$E50)/GB1_IIN</f>
        <v>1.048951048951049E-2</v>
      </c>
      <c r="L50" s="34">
        <v>5</v>
      </c>
    </row>
    <row r="51" spans="1:14">
      <c r="A51" s="34">
        <v>4</v>
      </c>
      <c r="B51" s="34" t="s">
        <v>4661</v>
      </c>
      <c r="C51" s="95">
        <f t="array" ref="C51">SUM(IF('Registro egresos II nivel'!$S$1:$S$875=$A51,IF('Registro egresos II nivel'!$R$1:$R$875=1,IF('Registro egresos II nivel'!$N$1:$N$875="Renuncia No Voluntaria",'Registro egresos II nivel'!$Z$1:$Z$875))))</f>
        <v>27</v>
      </c>
      <c r="D51" s="95">
        <f t="array" ref="D51">SUM(IF('Registro egresos II nivel'!$S$1:$S$875=$A51,IF('Registro egresos II nivel'!$R$1:$R$875=1,IF('Registro egresos II nivel'!$N$1:$N$875="Renuncia Voluntaria",'Registro egresos II nivel'!$Z$1:$Z$875))))</f>
        <v>5</v>
      </c>
      <c r="E51" s="95">
        <f t="array" ref="E51">SUM(IF('Registro egresos II nivel'!$S$1:$S$875=$A51,IF('Registro egresos II nivel'!$R$1:$R$875=1,IF('Registro egresos II nivel'!$N$1:$N$875="No Renovación Primer Periodo",'Registro egresos II nivel'!$Z$1:$Z$875))))+SUM(IF('Registro egresos II nivel'!$S$1:$S$875=$A51,IF('Registro egresos II nivel'!$R$1:$R$875=1,IF('Registro egresos II nivel'!$N$1:$N$875="No Renovación Segundo Periodo",'Registro egresos II nivel'!$Z$1:$Z$875))))</f>
        <v>4</v>
      </c>
      <c r="F51" s="95">
        <f t="array" ref="F51">SUM(IF('Registro egresos II nivel'!$S$1:$S$875=$A51,IF('Registro egresos II nivel'!$R$1:$R$875=1,IF('Registro egresos II nivel'!$N$1:$N$875="Término Tercer Periodo",'Registro egresos II nivel'!$Z$1:$Z$875))))</f>
        <v>0</v>
      </c>
      <c r="G51" s="95">
        <f t="shared" si="9"/>
        <v>36</v>
      </c>
      <c r="H51" s="95">
        <f t="shared" si="11"/>
        <v>134</v>
      </c>
      <c r="I51" s="98">
        <f t="shared" si="10"/>
        <v>0.15617715617715619</v>
      </c>
      <c r="J51" s="98">
        <f>SUM($C$48:C51)/GB1_IIN</f>
        <v>0.10372960372960373</v>
      </c>
      <c r="K51" s="98">
        <f>SUM($E$48:$E51)/GB1_IIN</f>
        <v>1.5151515151515152E-2</v>
      </c>
      <c r="L51" s="34">
        <v>6</v>
      </c>
    </row>
    <row r="52" spans="1:14">
      <c r="A52" s="34">
        <v>5</v>
      </c>
      <c r="B52" s="34" t="s">
        <v>4662</v>
      </c>
      <c r="C52" s="95">
        <f t="array" ref="C52">SUM(IF('Registro egresos II nivel'!$S$1:$S$875=$A52,IF('Registro egresos II nivel'!$R$1:$R$875=1,IF('Registro egresos II nivel'!$N$1:$N$875="Renuncia No Voluntaria",'Registro egresos II nivel'!$Z$1:$Z$875))))</f>
        <v>13</v>
      </c>
      <c r="D52" s="95">
        <f t="array" ref="D52">SUM(IF('Registro egresos II nivel'!$S$1:$S$875=$A52,IF('Registro egresos II nivel'!$R$1:$R$875=1,IF('Registro egresos II nivel'!$N$1:$N$875="Renuncia Voluntaria",'Registro egresos II nivel'!$Z$1:$Z$875))))</f>
        <v>3</v>
      </c>
      <c r="E52" s="95">
        <f t="array" ref="E52">SUM(IF('Registro egresos II nivel'!$S$1:$S$875=$A52,IF('Registro egresos II nivel'!$R$1:$R$875=1,IF('Registro egresos II nivel'!$N$1:$N$875="No Renovación Primer Periodo",'Registro egresos II nivel'!$Z$1:$Z$875))))+SUM(IF('Registro egresos II nivel'!$S$1:$S$875=$A52,IF('Registro egresos II nivel'!$R$1:$R$875=1,IF('Registro egresos II nivel'!$N$1:$N$875="No Renovación Segundo Periodo",'Registro egresos II nivel'!$Z$1:$Z$875))))</f>
        <v>6</v>
      </c>
      <c r="F52" s="95">
        <f t="array" ref="F52">SUM(IF('Registro egresos II nivel'!$S$1:$S$875=$A52,IF('Registro egresos II nivel'!$R$1:$R$875=1,IF('Registro egresos II nivel'!$N$1:$N$875="Término Tercer Periodo",'Registro egresos II nivel'!$Z$1:$Z$875))))</f>
        <v>0</v>
      </c>
      <c r="G52" s="95">
        <f t="shared" si="9"/>
        <v>22</v>
      </c>
      <c r="H52" s="95">
        <f t="shared" si="11"/>
        <v>156</v>
      </c>
      <c r="I52" s="98">
        <f t="shared" si="10"/>
        <v>0.18181818181818182</v>
      </c>
      <c r="J52" s="98">
        <f>SUM($C$48:C52)/GB1_IIN</f>
        <v>0.11888111888111888</v>
      </c>
      <c r="K52" s="98">
        <f>SUM($E$48:$E52)/GB1_IIN</f>
        <v>2.2144522144522144E-2</v>
      </c>
      <c r="L52" s="34">
        <v>7</v>
      </c>
    </row>
    <row r="53" spans="1:14">
      <c r="A53" s="34">
        <v>6</v>
      </c>
      <c r="B53" s="34" t="s">
        <v>4663</v>
      </c>
      <c r="C53" s="95">
        <f t="array" ref="C53">SUM(IF('Registro egresos II nivel'!$S$1:$S$875=$A53,IF('Registro egresos II nivel'!$R$1:$R$875=1,IF('Registro egresos II nivel'!$N$1:$N$875="Renuncia No Voluntaria",'Registro egresos II nivel'!$Z$1:$Z$875))))</f>
        <v>1</v>
      </c>
      <c r="D53" s="95">
        <f t="array" ref="D53">SUM(IF('Registro egresos II nivel'!$S$1:$S$875=$A53,IF('Registro egresos II nivel'!$R$1:$R$875=1,IF('Registro egresos II nivel'!$N$1:$N$875="Renuncia Voluntaria",'Registro egresos II nivel'!$Z$1:$Z$875))))</f>
        <v>0</v>
      </c>
      <c r="E53" s="95">
        <f t="array" ref="E53">SUM(IF('Registro egresos II nivel'!$S$1:$S$875=$A53,IF('Registro egresos II nivel'!$R$1:$R$875=1,IF('Registro egresos II nivel'!$N$1:$N$875="No Renovación Primer Periodo",'Registro egresos II nivel'!$Z$1:$Z$875))))+SUM(IF('Registro egresos II nivel'!$S$1:$S$875=$A53,IF('Registro egresos II nivel'!$R$1:$R$875=1,IF('Registro egresos II nivel'!$N$1:$N$875="No Renovación Segundo Periodo",'Registro egresos II nivel'!$Z$1:$Z$875))))</f>
        <v>0</v>
      </c>
      <c r="F53" s="95">
        <f t="array" ref="F53">SUM(IF('Registro egresos II nivel'!$S$1:$S$875=$A53,IF('Registro egresos II nivel'!$R$1:$R$875=1,IF('Registro egresos II nivel'!$N$1:$N$875="Término Tercer Periodo",'Registro egresos II nivel'!$Z$1:$Z$875))))</f>
        <v>0</v>
      </c>
      <c r="G53" s="95">
        <f t="shared" si="9"/>
        <v>1</v>
      </c>
      <c r="H53" s="95">
        <f t="shared" si="11"/>
        <v>157</v>
      </c>
      <c r="I53" s="98">
        <f t="shared" si="10"/>
        <v>0.18298368298368298</v>
      </c>
      <c r="J53" s="98">
        <f>SUM($C$48:C53)/GB1_IIN</f>
        <v>0.12004662004662005</v>
      </c>
      <c r="K53" s="98">
        <f>SUM($E$48:$E53)/GB1_IIN</f>
        <v>2.2144522144522144E-2</v>
      </c>
      <c r="L53" s="34">
        <v>8</v>
      </c>
    </row>
    <row r="54" spans="1:14">
      <c r="A54" s="34">
        <v>7</v>
      </c>
      <c r="B54" s="34" t="s">
        <v>4664</v>
      </c>
      <c r="C54" s="95">
        <f t="array" ref="C54">SUM(IF('Registro egresos II nivel'!$S$1:$S$875=$A54,IF('Registro egresos II nivel'!$R$1:$R$875=1,IF('Registro egresos II nivel'!$N$1:$N$875="Renuncia No Voluntaria",'Registro egresos II nivel'!$Z$1:$Z$875))))</f>
        <v>1</v>
      </c>
      <c r="D54" s="95">
        <f t="array" ref="D54">SUM(IF('Registro egresos II nivel'!$S$1:$S$875=$A54,IF('Registro egresos II nivel'!$R$1:$R$875=1,IF('Registro egresos II nivel'!$N$1:$N$875="Renuncia Voluntaria",'Registro egresos II nivel'!$Z$1:$Z$875))))</f>
        <v>0</v>
      </c>
      <c r="E54" s="95">
        <f t="array" ref="E54">SUM(IF('Registro egresos II nivel'!$S$1:$S$875=$A54,IF('Registro egresos II nivel'!$R$1:$R$875=1,IF('Registro egresos II nivel'!$N$1:$N$875="No Renovación Primer Periodo",'Registro egresos II nivel'!$Z$1:$Z$875))))+SUM(IF('Registro egresos II nivel'!$S$1:$S$875=$A54,IF('Registro egresos II nivel'!$R$1:$R$875=1,IF('Registro egresos II nivel'!$N$1:$N$875="No Renovación Segundo Periodo",'Registro egresos II nivel'!$Z$1:$Z$875))))</f>
        <v>1</v>
      </c>
      <c r="F54" s="95">
        <f t="array" ref="F54">SUM(IF('Registro egresos II nivel'!$S$1:$S$875=$A54,IF('Registro egresos II nivel'!$R$1:$R$875=1,IF('Registro egresos II nivel'!$N$1:$N$875="Término Tercer Periodo",'Registro egresos II nivel'!$Z$1:$Z$875))))</f>
        <v>0</v>
      </c>
      <c r="G54" s="95">
        <f t="shared" si="9"/>
        <v>2</v>
      </c>
      <c r="H54" s="95">
        <f t="shared" si="11"/>
        <v>159</v>
      </c>
      <c r="I54" s="98">
        <f t="shared" si="10"/>
        <v>0.18531468531468531</v>
      </c>
      <c r="J54" s="98">
        <f>SUM($C$48:C54)/GB1_IIN</f>
        <v>0.12121212121212122</v>
      </c>
      <c r="K54" s="98">
        <f>SUM($E$48:$E54)/GB1_IIN</f>
        <v>2.3310023310023312E-2</v>
      </c>
      <c r="L54" s="34">
        <v>9</v>
      </c>
    </row>
    <row r="55" spans="1:14">
      <c r="A55" s="34">
        <v>8</v>
      </c>
      <c r="B55" s="34" t="s">
        <v>4665</v>
      </c>
      <c r="C55" s="95">
        <f t="array" ref="C55">SUM(IF('Registro egresos II nivel'!$S$1:$S$875=$A55,IF('Registro egresos II nivel'!$R$1:$R$875=1,IF('Registro egresos II nivel'!$N$1:$N$875="Renuncia No Voluntaria",'Registro egresos II nivel'!$Z$1:$Z$875))))</f>
        <v>1</v>
      </c>
      <c r="D55" s="95">
        <f t="array" ref="D55">SUM(IF('Registro egresos II nivel'!$S$1:$S$875=$A55,IF('Registro egresos II nivel'!$R$1:$R$875=1,IF('Registro egresos II nivel'!$N$1:$N$875="Renuncia Voluntaria",'Registro egresos II nivel'!$Z$1:$Z$875))))</f>
        <v>0</v>
      </c>
      <c r="E55" s="95">
        <f t="array" ref="E55">SUM(IF('Registro egresos II nivel'!$S$1:$S$875=$A55,IF('Registro egresos II nivel'!$R$1:$R$875=1,IF('Registro egresos II nivel'!$N$1:$N$875="No Renovación Primer Periodo",'Registro egresos II nivel'!$Z$1:$Z$875))))+SUM(IF('Registro egresos II nivel'!$S$1:$S$875=$A55,IF('Registro egresos II nivel'!$R$1:$R$875=1,IF('Registro egresos II nivel'!$N$1:$N$875="No Renovación Segundo Periodo",'Registro egresos II nivel'!$Z$1:$Z$875))))</f>
        <v>5</v>
      </c>
      <c r="F55" s="95">
        <f t="array" ref="F55">SUM(IF('Registro egresos II nivel'!$S$1:$S$875=$A55,IF('Registro egresos II nivel'!$R$1:$R$875=1,IF('Registro egresos II nivel'!$N$1:$N$875="Término Tercer Periodo",'Registro egresos II nivel'!$Z$1:$Z$875))))</f>
        <v>0</v>
      </c>
      <c r="G55" s="95">
        <f t="shared" si="9"/>
        <v>6</v>
      </c>
      <c r="H55" s="95">
        <f t="shared" si="11"/>
        <v>165</v>
      </c>
      <c r="I55" s="98">
        <f t="shared" si="10"/>
        <v>0.19230769230769232</v>
      </c>
      <c r="J55" s="98">
        <f>SUM($C$48:C55)/GB1_IIN</f>
        <v>0.12237762237762238</v>
      </c>
      <c r="K55" s="98">
        <f>SUM($E$48:$E55)/GB1_IIN</f>
        <v>2.9137529137529136E-2</v>
      </c>
      <c r="L55" s="34">
        <v>10</v>
      </c>
    </row>
    <row r="56" spans="1:14">
      <c r="A56" s="34">
        <v>9</v>
      </c>
      <c r="B56" s="34" t="s">
        <v>4666</v>
      </c>
      <c r="C56" s="95">
        <f t="array" ref="C56">SUM(IF('Registro egresos II nivel'!$S$1:$S$875=$A56,IF('Registro egresos II nivel'!$R$1:$R$875=1,IF('Registro egresos II nivel'!$N$1:$N$875="Renuncia No Voluntaria",'Registro egresos II nivel'!$Z$1:$Z$875))))</f>
        <v>0</v>
      </c>
      <c r="D56" s="95">
        <f t="array" ref="D56">SUM(IF('Registro egresos II nivel'!$S$1:$S$875=$A56,IF('Registro egresos II nivel'!$R$1:$R$875=1,IF('Registro egresos II nivel'!$N$1:$N$875="Renuncia Voluntaria",'Registro egresos II nivel'!$Z$1:$Z$875))))</f>
        <v>0</v>
      </c>
      <c r="E56" s="95">
        <f t="array" ref="E56">SUM(IF('Registro egresos II nivel'!$S$1:$S$875=$A56,IF('Registro egresos II nivel'!$R$1:$R$875=1,IF('Registro egresos II nivel'!$N$1:$N$875="No Renovación Primer Periodo",'Registro egresos II nivel'!$Z$1:$Z$875))))+SUM(IF('Registro egresos II nivel'!$S$1:$S$875=$A56,IF('Registro egresos II nivel'!$R$1:$R$875=1,IF('Registro egresos II nivel'!$N$1:$N$875="No Renovación Segundo Periodo",'Registro egresos II nivel'!$Z$1:$Z$875))))</f>
        <v>0</v>
      </c>
      <c r="F56" s="95">
        <f t="array" ref="F56">SUM(IF('Registro egresos II nivel'!$S$1:$S$875=$A56,IF('Registro egresos II nivel'!$R$1:$R$875=1,IF('Registro egresos II nivel'!$N$1:$N$875="Término Tercer Periodo",'Registro egresos II nivel'!$Z$1:$Z$875))))</f>
        <v>0</v>
      </c>
      <c r="G56" s="95">
        <f t="shared" si="9"/>
        <v>0</v>
      </c>
      <c r="H56" s="95">
        <f t="shared" si="11"/>
        <v>165</v>
      </c>
      <c r="I56" s="98">
        <f t="shared" si="10"/>
        <v>0.19230769230769232</v>
      </c>
      <c r="J56" s="98">
        <f>SUM($C$48:C56)/GB1_IIN</f>
        <v>0.12237762237762238</v>
      </c>
      <c r="K56" s="98">
        <f>SUM($E$48:$E56)/GB1_IIN</f>
        <v>2.9137529137529136E-2</v>
      </c>
      <c r="L56" s="34">
        <v>11</v>
      </c>
    </row>
    <row r="57" spans="1:14">
      <c r="A57" s="34">
        <v>10</v>
      </c>
      <c r="B57" s="34" t="s">
        <v>4667</v>
      </c>
      <c r="C57" s="95">
        <f t="array" ref="C57">SUM(IF('Registro egresos II nivel'!$S$1:$S$875=$A57,IF('Registro egresos II nivel'!$R$1:$R$875=1,IF('Registro egresos II nivel'!$N$1:$N$875="Renuncia No Voluntaria",'Registro egresos II nivel'!$Z$1:$Z$875))))</f>
        <v>1</v>
      </c>
      <c r="D57" s="95">
        <f t="array" ref="D57">SUM(IF('Registro egresos II nivel'!$S$1:$S$875=$A57,IF('Registro egresos II nivel'!$R$1:$R$875=1,IF('Registro egresos II nivel'!$N$1:$N$875="Renuncia Voluntaria",'Registro egresos II nivel'!$Z$1:$Z$875))))</f>
        <v>0</v>
      </c>
      <c r="E57" s="95">
        <f t="array" ref="E57">SUM(IF('Registro egresos II nivel'!$S$1:$S$875=$A57,IF('Registro egresos II nivel'!$R$1:$R$875=1,IF('Registro egresos II nivel'!$N$1:$N$875="No Renovación Primer Periodo",'Registro egresos II nivel'!$Z$1:$Z$875))))+SUM(IF('Registro egresos II nivel'!$S$1:$S$875=$A57,IF('Registro egresos II nivel'!$R$1:$R$875=1,IF('Registro egresos II nivel'!$N$1:$N$875="No Renovación Segundo Periodo",'Registro egresos II nivel'!$Z$1:$Z$875))))</f>
        <v>0</v>
      </c>
      <c r="F57" s="95">
        <f t="array" ref="F57">SUM(IF('Registro egresos II nivel'!$S$1:$S$875=$A57,IF('Registro egresos II nivel'!$R$1:$R$875=1,IF('Registro egresos II nivel'!$N$1:$N$875="Término Tercer Periodo",'Registro egresos II nivel'!$Z$1:$Z$875))))</f>
        <v>1</v>
      </c>
      <c r="G57" s="95">
        <f t="shared" si="9"/>
        <v>2</v>
      </c>
      <c r="H57" s="95">
        <f t="shared" si="11"/>
        <v>167</v>
      </c>
      <c r="I57" s="98">
        <f t="shared" si="10"/>
        <v>0.19463869463869463</v>
      </c>
      <c r="J57" s="98">
        <f>SUM($C$48:C57)/GB1_IIN</f>
        <v>0.12354312354312354</v>
      </c>
      <c r="K57" s="98">
        <f>SUM($E$48:$E57)/GB1_IIN</f>
        <v>2.9137529137529136E-2</v>
      </c>
      <c r="L57" s="34">
        <v>12</v>
      </c>
    </row>
    <row r="58" spans="1:14">
      <c r="A58" s="34">
        <v>11</v>
      </c>
      <c r="B58" s="34" t="s">
        <v>4668</v>
      </c>
      <c r="C58" s="95">
        <f t="array" ref="C58">SUM(IF('Registro egresos II nivel'!$S$1:$S$875=$A58,IF('Registro egresos II nivel'!$R$1:$R$875=1,IF('Registro egresos II nivel'!$N$1:$N$875="Renuncia No Voluntaria",'Registro egresos II nivel'!$Z$1:$Z$875))))</f>
        <v>0</v>
      </c>
      <c r="D58" s="95">
        <f t="array" ref="D58">SUM(IF('Registro egresos II nivel'!$S$1:$S$875=$A58,IF('Registro egresos II nivel'!$R$1:$R$875=1,IF('Registro egresos II nivel'!$N$1:$N$875="Renuncia Voluntaria",'Registro egresos II nivel'!$Z$1:$Z$875))))</f>
        <v>1</v>
      </c>
      <c r="E58" s="95">
        <f t="array" ref="E58">SUM(IF('Registro egresos II nivel'!$S$1:$S$875=$A58,IF('Registro egresos II nivel'!$R$1:$R$875=1,IF('Registro egresos II nivel'!$N$1:$N$875="No Renovación Primer Periodo",'Registro egresos II nivel'!$Z$1:$Z$875))))+SUM(IF('Registro egresos II nivel'!$S$1:$S$875=$A58,IF('Registro egresos II nivel'!$R$1:$R$875=1,IF('Registro egresos II nivel'!$N$1:$N$875="No Renovación Segundo Periodo",'Registro egresos II nivel'!$Z$1:$Z$875))))</f>
        <v>0</v>
      </c>
      <c r="F58" s="95">
        <f t="array" ref="F58">SUM(IF('Registro egresos II nivel'!$S$1:$S$875=$A58,IF('Registro egresos II nivel'!$R$1:$R$875=1,IF('Registro egresos II nivel'!$N$1:$N$875="Término Tercer Periodo",'Registro egresos II nivel'!$Z$1:$Z$875))))</f>
        <v>0</v>
      </c>
      <c r="G58" s="95">
        <f t="shared" si="9"/>
        <v>1</v>
      </c>
      <c r="H58" s="95">
        <f t="shared" si="11"/>
        <v>168</v>
      </c>
      <c r="I58" s="98">
        <f t="shared" si="10"/>
        <v>0.19580419580419581</v>
      </c>
      <c r="J58" s="98">
        <f>SUM($C$48:C58)/GB1_IIN</f>
        <v>0.12354312354312354</v>
      </c>
      <c r="K58" s="98">
        <f>SUM($E$48:$E58)/GB1_IIN</f>
        <v>2.9137529137529136E-2</v>
      </c>
      <c r="L58" s="34">
        <v>13</v>
      </c>
    </row>
    <row r="59" spans="1:14">
      <c r="A59" s="34">
        <v>12</v>
      </c>
      <c r="B59" s="34" t="s">
        <v>4669</v>
      </c>
      <c r="C59" s="95">
        <f t="array" ref="C59">SUM(IF('Registro egresos II nivel'!$S$1:$S$875=$A59,IF('Registro egresos II nivel'!$R$1:$R$875=1,IF('Registro egresos II nivel'!$N$1:$N$875="Renuncia No Voluntaria",'Registro egresos II nivel'!$Z$1:$Z$875))))</f>
        <v>0</v>
      </c>
      <c r="D59" s="95">
        <f t="array" ref="D59">SUM(IF('Registro egresos II nivel'!$S$1:$S$875=$A59,IF('Registro egresos II nivel'!$R$1:$R$875=1,IF('Registro egresos II nivel'!$N$1:$N$875="Renuncia Voluntaria",'Registro egresos II nivel'!$Z$1:$Z$875))))</f>
        <v>0</v>
      </c>
      <c r="E59" s="95">
        <f t="array" ref="E59">SUM(IF('Registro egresos II nivel'!$S$1:$S$875=$A59,IF('Registro egresos II nivel'!$R$1:$R$875=1,IF('Registro egresos II nivel'!$N$1:$N$875="No Renovación Primer Periodo",'Registro egresos II nivel'!$Z$1:$Z$875))))+SUM(IF('Registro egresos II nivel'!$S$1:$S$875=$A59,IF('Registro egresos II nivel'!$R$1:$R$875=1,IF('Registro egresos II nivel'!$N$1:$N$875="No Renovación Segundo Periodo",'Registro egresos II nivel'!$Z$1:$Z$875))))</f>
        <v>0</v>
      </c>
      <c r="F59" s="95">
        <f t="array" ref="F59">SUM(IF('Registro egresos II nivel'!$S$1:$S$875=$A59,IF('Registro egresos II nivel'!$R$1:$R$875=1,IF('Registro egresos II nivel'!$N$1:$N$875="Término Tercer Periodo",'Registro egresos II nivel'!$Z$1:$Z$875))))</f>
        <v>0</v>
      </c>
      <c r="G59" s="95">
        <f t="shared" si="9"/>
        <v>0</v>
      </c>
      <c r="H59" s="95">
        <f t="shared" si="11"/>
        <v>168</v>
      </c>
      <c r="I59" s="98">
        <f t="shared" si="10"/>
        <v>0.19580419580419581</v>
      </c>
      <c r="J59" s="98">
        <f>SUM($C$48:C59)/GB1_IIN</f>
        <v>0.12354312354312354</v>
      </c>
      <c r="K59" s="98">
        <f>SUM($E$48:$E59)/GB1_IIN</f>
        <v>2.9137529137529136E-2</v>
      </c>
      <c r="L59" s="34">
        <v>14</v>
      </c>
    </row>
    <row r="62" spans="1:14">
      <c r="B62" s="322" t="s">
        <v>4696</v>
      </c>
    </row>
    <row r="63" spans="1:14">
      <c r="B63" s="34" t="s">
        <v>4645</v>
      </c>
      <c r="C63" s="34" t="s">
        <v>4659</v>
      </c>
      <c r="D63" s="34" t="s">
        <v>4660</v>
      </c>
      <c r="E63" s="34" t="s">
        <v>26</v>
      </c>
      <c r="F63" s="34" t="s">
        <v>4661</v>
      </c>
      <c r="G63" s="34" t="s">
        <v>4662</v>
      </c>
      <c r="H63" s="34" t="s">
        <v>4663</v>
      </c>
      <c r="I63" s="34" t="s">
        <v>4664</v>
      </c>
      <c r="J63" s="34" t="s">
        <v>4665</v>
      </c>
      <c r="K63" s="34" t="s">
        <v>4666</v>
      </c>
      <c r="L63" s="34" t="s">
        <v>4667</v>
      </c>
      <c r="M63" s="34" t="s">
        <v>4668</v>
      </c>
      <c r="N63" s="34" t="s">
        <v>4669</v>
      </c>
    </row>
    <row r="64" spans="1:14">
      <c r="B64" s="34" t="s">
        <v>4654</v>
      </c>
      <c r="C64" s="98" t="e">
        <f t="array" ref="C64:N64">TRANSPOSE(I3:I14)</f>
        <v>#N/A</v>
      </c>
      <c r="D64" s="98" t="e">
        <v>#N/A</v>
      </c>
      <c r="E64" s="98" t="e">
        <v>#N/A</v>
      </c>
      <c r="F64" s="98" t="e">
        <v>#N/A</v>
      </c>
      <c r="G64" s="98" t="e">
        <v>#N/A</v>
      </c>
      <c r="H64" s="98" t="e">
        <v>#N/A</v>
      </c>
      <c r="I64" s="98" t="e">
        <v>#N/A</v>
      </c>
      <c r="J64" s="98" t="e">
        <v>#N/A</v>
      </c>
      <c r="K64" s="98" t="e">
        <v>#N/A</v>
      </c>
      <c r="L64" s="98" t="e">
        <v>#N/A</v>
      </c>
      <c r="M64" s="98" t="e">
        <v>#N/A</v>
      </c>
      <c r="N64" s="98" t="e">
        <v>#N/A</v>
      </c>
    </row>
    <row r="65" spans="2:14">
      <c r="B65" s="34" t="s">
        <v>4655</v>
      </c>
      <c r="C65" s="98">
        <f t="array" ref="C65:N65">TRANSPOSE(I18:I29)</f>
        <v>0.11243611584327087</v>
      </c>
      <c r="D65" s="98">
        <v>0.32027257240204432</v>
      </c>
      <c r="E65" s="98">
        <v>0.43270868824531517</v>
      </c>
      <c r="F65" s="98">
        <v>0.48551959114139692</v>
      </c>
      <c r="G65" s="98">
        <v>0.50936967632027252</v>
      </c>
      <c r="H65" s="98">
        <v>0.52810902896081768</v>
      </c>
      <c r="I65" s="98">
        <v>0.53151618398637135</v>
      </c>
      <c r="J65" s="98">
        <v>0.53833049403747868</v>
      </c>
      <c r="K65" s="98">
        <v>0.55195911413969334</v>
      </c>
      <c r="L65" s="98">
        <v>0.55195911413969334</v>
      </c>
      <c r="M65" s="98">
        <v>0.56218057921635434</v>
      </c>
      <c r="N65" s="98">
        <v>0.56729131175468483</v>
      </c>
    </row>
    <row r="66" spans="2:14">
      <c r="B66" s="34" t="s">
        <v>4656</v>
      </c>
      <c r="C66" s="98">
        <f t="array" ref="C66:N66">TRANSPOSE(I33:I44)</f>
        <v>3.151862464183381E-2</v>
      </c>
      <c r="D66" s="98">
        <v>0.1318051575931232</v>
      </c>
      <c r="E66" s="98">
        <v>0.19770773638968481</v>
      </c>
      <c r="F66" s="98">
        <v>0.24785100286532952</v>
      </c>
      <c r="G66" s="98">
        <v>0.30659025787965616</v>
      </c>
      <c r="H66" s="98">
        <v>0.34957020057306593</v>
      </c>
      <c r="I66" s="98">
        <v>0.39398280802292263</v>
      </c>
      <c r="J66" s="98">
        <v>0.44269340974212035</v>
      </c>
      <c r="K66" s="98">
        <v>0.47564469914040114</v>
      </c>
      <c r="L66" s="98">
        <v>0.50716332378223494</v>
      </c>
      <c r="M66" s="98">
        <v>0.53581661891117482</v>
      </c>
      <c r="N66" s="98">
        <v>0.5644699140401146</v>
      </c>
    </row>
    <row r="67" spans="2:14">
      <c r="B67" s="34" t="s">
        <v>4670</v>
      </c>
      <c r="C67" s="327">
        <f t="array" ref="C67:N67">TRANSPOSE(I48:I59)</f>
        <v>5.8275058275058279E-3</v>
      </c>
      <c r="D67" s="98">
        <v>4.5454545454545456E-2</v>
      </c>
      <c r="E67" s="98">
        <v>0.11421911421911422</v>
      </c>
      <c r="F67" s="98">
        <v>0.15617715617715619</v>
      </c>
      <c r="G67" s="98">
        <v>0.18181818181818182</v>
      </c>
      <c r="H67" s="98">
        <v>0.18298368298368298</v>
      </c>
      <c r="I67" s="98">
        <v>0.18531468531468531</v>
      </c>
      <c r="J67" s="98">
        <v>0.19230769230769232</v>
      </c>
      <c r="K67" s="98">
        <v>0.19230769230769232</v>
      </c>
      <c r="L67" s="98">
        <v>0.19463869463869463</v>
      </c>
      <c r="M67" s="98">
        <v>0.19580419580419581</v>
      </c>
      <c r="N67" s="98">
        <v>0.19580419580419581</v>
      </c>
    </row>
    <row r="69" spans="2:14">
      <c r="B69" s="322" t="s">
        <v>4697</v>
      </c>
    </row>
    <row r="70" spans="2:14">
      <c r="B70" s="34" t="s">
        <v>4645</v>
      </c>
      <c r="C70" s="34" t="s">
        <v>4659</v>
      </c>
      <c r="D70" s="34" t="s">
        <v>4660</v>
      </c>
      <c r="E70" s="34" t="s">
        <v>26</v>
      </c>
      <c r="F70" s="34" t="s">
        <v>4661</v>
      </c>
      <c r="G70" s="34" t="s">
        <v>4662</v>
      </c>
      <c r="H70" s="34" t="s">
        <v>4663</v>
      </c>
      <c r="I70" s="34" t="s">
        <v>4664</v>
      </c>
      <c r="J70" s="34" t="s">
        <v>4665</v>
      </c>
      <c r="K70" s="34" t="s">
        <v>4666</v>
      </c>
      <c r="L70" s="34" t="s">
        <v>4667</v>
      </c>
      <c r="M70" s="34" t="s">
        <v>4668</v>
      </c>
      <c r="N70" s="34" t="s">
        <v>4669</v>
      </c>
    </row>
    <row r="71" spans="2:14">
      <c r="B71" s="34" t="s">
        <v>4654</v>
      </c>
      <c r="C71" s="98" t="e">
        <f t="array" ref="C71:N71">TRANSPOSE(J3:J14)</f>
        <v>#N/A</v>
      </c>
      <c r="D71" s="98" t="e">
        <v>#N/A</v>
      </c>
      <c r="E71" s="98" t="e">
        <v>#N/A</v>
      </c>
      <c r="F71" s="98" t="e">
        <v>#N/A</v>
      </c>
      <c r="G71" s="98" t="e">
        <v>#N/A</v>
      </c>
      <c r="H71" s="98" t="e">
        <v>#N/A</v>
      </c>
      <c r="I71" s="98" t="e">
        <v>#N/A</v>
      </c>
      <c r="J71" s="98" t="e">
        <v>#N/A</v>
      </c>
      <c r="K71" s="98" t="e">
        <v>#N/A</v>
      </c>
      <c r="L71" s="98" t="e">
        <v>#N/A</v>
      </c>
      <c r="M71" s="98" t="e">
        <v>#N/A</v>
      </c>
      <c r="N71" s="98" t="e">
        <v>#N/A</v>
      </c>
    </row>
    <row r="72" spans="2:14">
      <c r="B72" s="34" t="s">
        <v>4655</v>
      </c>
      <c r="C72" s="98">
        <f t="array" ref="C72:N72">TRANSPOSE(J18:J29)</f>
        <v>9.3696763202725727E-2</v>
      </c>
      <c r="D72" s="98">
        <v>0.27427597955706984</v>
      </c>
      <c r="E72" s="98">
        <v>0.37819420783645658</v>
      </c>
      <c r="F72" s="98">
        <v>0.41737649063032367</v>
      </c>
      <c r="G72" s="98">
        <v>0.434412265758092</v>
      </c>
      <c r="H72" s="98">
        <v>0.44804088586030666</v>
      </c>
      <c r="I72" s="98">
        <v>0.44804088586030666</v>
      </c>
      <c r="J72" s="98">
        <v>0.44974446337308349</v>
      </c>
      <c r="K72" s="98">
        <v>0.45655877342419082</v>
      </c>
      <c r="L72" s="98">
        <v>0.45655877342419082</v>
      </c>
      <c r="M72" s="98">
        <v>0.46166950596252132</v>
      </c>
      <c r="N72" s="98">
        <v>0.46507666098807493</v>
      </c>
    </row>
    <row r="73" spans="2:14">
      <c r="B73" s="34" t="s">
        <v>4656</v>
      </c>
      <c r="C73" s="98">
        <f t="array" ref="C73:N73">TRANSPOSE(J33:J44)</f>
        <v>2.148997134670487E-2</v>
      </c>
      <c r="D73" s="98">
        <v>0.10171919770773639</v>
      </c>
      <c r="E73" s="98">
        <v>0.14183381088825214</v>
      </c>
      <c r="F73" s="98">
        <v>0.17191977077363896</v>
      </c>
      <c r="G73" s="98">
        <v>0.19627507163323782</v>
      </c>
      <c r="H73" s="98">
        <v>0.21633237822349571</v>
      </c>
      <c r="I73" s="98">
        <v>0.23638968481375358</v>
      </c>
      <c r="J73" s="98">
        <v>0.25644699140401145</v>
      </c>
      <c r="K73" s="98">
        <v>0.26361031518624639</v>
      </c>
      <c r="L73" s="98">
        <v>0.28080229226361031</v>
      </c>
      <c r="M73" s="98">
        <v>0.28939828080229224</v>
      </c>
      <c r="N73" s="98">
        <v>0.30659025787965616</v>
      </c>
    </row>
    <row r="74" spans="2:14">
      <c r="B74" s="34" t="s">
        <v>4670</v>
      </c>
      <c r="C74" s="98">
        <f t="array" ref="C74:N74">TRANSPOSE(J48:J59)</f>
        <v>3.4965034965034965E-3</v>
      </c>
      <c r="D74" s="98">
        <v>1.9813519813519812E-2</v>
      </c>
      <c r="E74" s="98">
        <v>7.2261072261072257E-2</v>
      </c>
      <c r="F74" s="98">
        <v>0.10372960372960373</v>
      </c>
      <c r="G74" s="98">
        <v>0.11888111888111888</v>
      </c>
      <c r="H74" s="98">
        <v>0.12004662004662005</v>
      </c>
      <c r="I74" s="98">
        <v>0.12121212121212122</v>
      </c>
      <c r="J74" s="98">
        <v>0.12237762237762238</v>
      </c>
      <c r="K74" s="98">
        <v>0.12237762237762238</v>
      </c>
      <c r="L74" s="98">
        <v>0.12354312354312354</v>
      </c>
      <c r="M74" s="98">
        <v>0.12354312354312354</v>
      </c>
      <c r="N74" s="98">
        <v>0.12354312354312354</v>
      </c>
    </row>
    <row r="75" spans="2:14">
      <c r="B75" s="32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500"/>
  <sheetViews>
    <sheetView workbookViewId="0"/>
  </sheetViews>
  <sheetFormatPr baseColWidth="10" defaultColWidth="12.5703125" defaultRowHeight="15.75" customHeight="1"/>
  <sheetData>
    <row r="1" spans="1:59">
      <c r="B1" s="322" t="s">
        <v>4677</v>
      </c>
      <c r="C1" s="34"/>
      <c r="D1" s="34"/>
      <c r="E1" s="34"/>
      <c r="F1" s="34"/>
      <c r="G1" s="34"/>
      <c r="H1" s="34"/>
      <c r="I1" s="34"/>
    </row>
    <row r="2" spans="1:59">
      <c r="A2" s="267"/>
      <c r="B2" s="323" t="s">
        <v>4671</v>
      </c>
      <c r="C2" s="323" t="s">
        <v>4648</v>
      </c>
      <c r="D2" s="323" t="s">
        <v>4673</v>
      </c>
      <c r="E2" s="323" t="s">
        <v>4678</v>
      </c>
      <c r="F2" s="323" t="s">
        <v>651</v>
      </c>
      <c r="G2" s="323" t="s">
        <v>4690</v>
      </c>
      <c r="H2" s="323" t="s">
        <v>4680</v>
      </c>
      <c r="I2" s="323" t="s">
        <v>4681</v>
      </c>
      <c r="J2" s="323" t="s">
        <v>4682</v>
      </c>
      <c r="K2" s="323" t="s">
        <v>4683</v>
      </c>
      <c r="L2" s="267"/>
      <c r="M2" s="328"/>
      <c r="N2" s="323" t="s">
        <v>4698</v>
      </c>
      <c r="O2" s="34" t="s">
        <v>4699</v>
      </c>
      <c r="P2" s="328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67"/>
      <c r="AP2" s="267"/>
      <c r="AQ2" s="267"/>
      <c r="AR2" s="267"/>
      <c r="AS2" s="267"/>
      <c r="AT2" s="267"/>
      <c r="AU2" s="267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</row>
    <row r="3" spans="1:59">
      <c r="B3" s="34">
        <v>1</v>
      </c>
      <c r="C3" s="95">
        <f t="array" ref="C3">SUM(IF('BBDD Histórica Primer Año x Sem'!$A$1:$A$985="SP1",IF('BBDD Histórica Primer Año x Sem'!$B$1:$B$985="I",IF('BBDD Histórica Primer Año x Sem'!$E$1:$E$985=$B3,'BBDD Histórica Primer Año x Sem'!$F$1:$F$985,0))))</f>
        <v>0</v>
      </c>
      <c r="D3" s="95">
        <f t="array" ref="D3">SUM(IF('BBDD Histórica Primer Año x Sem'!$A$1:$A$985="SP1",IF('BBDD Histórica Primer Año x Sem'!$B$1:$B$985="I",IF('BBDD Histórica Primer Año x Sem'!$E$1:$E$985=$B3,'BBDD Histórica Primer Año x Sem'!$G$1:$G$985,0))))</f>
        <v>1</v>
      </c>
      <c r="E3" s="95">
        <f t="array" ref="E3">SUM(IF('BBDD Histórica Primer Año x Sem'!$A$1:$A$985="SP1",IF('BBDD Histórica Primer Año x Sem'!$B$1:$B$985="I",IF('BBDD Histórica Primer Año x Sem'!$E$1:$E$985=$B3,'BBDD Histórica Primer Año x Sem'!$I$1:$J$985,0))))</f>
        <v>0</v>
      </c>
      <c r="F3" s="95">
        <f t="shared" ref="F3:F106" si="0">SUM(C3:E3)</f>
        <v>1</v>
      </c>
      <c r="G3" s="95">
        <f>F3</f>
        <v>1</v>
      </c>
      <c r="H3" s="98">
        <f t="shared" ref="H3:H34" si="1">G3/Cargos_IN_SP1</f>
        <v>9.5238095238095247E-3</v>
      </c>
      <c r="I3" s="98">
        <f>C3/Cargos_IN_SP1</f>
        <v>0</v>
      </c>
      <c r="J3" s="98">
        <f>(D3+C3)/Cargos_IN_SP1</f>
        <v>9.5238095238095247E-3</v>
      </c>
      <c r="K3" s="98">
        <f>(C3+E3+D3)/Cargos_IN_SP1</f>
        <v>9.5238095238095247E-3</v>
      </c>
      <c r="M3" s="98"/>
      <c r="N3" s="329">
        <f>C3+M3</f>
        <v>0</v>
      </c>
      <c r="O3" s="329">
        <f>SUM(D3+E3+C3+M3)</f>
        <v>1</v>
      </c>
      <c r="P3" s="98"/>
    </row>
    <row r="4" spans="1:59">
      <c r="B4" s="34">
        <v>2</v>
      </c>
      <c r="C4" s="95">
        <f t="array" ref="C4">SUM(IF('BBDD Histórica Primer Año x Sem'!$A$1:$A$985="SP1",IF('BBDD Histórica Primer Año x Sem'!$B$1:$B$985="I",IF('BBDD Histórica Primer Año x Sem'!$E$1:$E$985=$B4,'BBDD Histórica Primer Año x Sem'!$F$1:$F$985,0))))</f>
        <v>2</v>
      </c>
      <c r="D4" s="95">
        <f t="array" ref="D4">SUM(IF('BBDD Histórica Primer Año x Sem'!$A$1:$A$985="SP1",IF('BBDD Histórica Primer Año x Sem'!$B$1:$B$985="I",IF('BBDD Histórica Primer Año x Sem'!$E$1:$E$985=$B4,'BBDD Histórica Primer Año x Sem'!$G$1:$G$985,0))))</f>
        <v>0</v>
      </c>
      <c r="E4" s="95">
        <f t="array" ref="E4">SUM(IF('BBDD Histórica Primer Año x Sem'!$A$1:$A$985="SP1",IF('BBDD Histórica Primer Año x Sem'!$B$1:$B$985="I",IF('BBDD Histórica Primer Año x Sem'!$E$1:$E$985=$B4,'BBDD Histórica Primer Año x Sem'!$I$1:$J$985,0))))</f>
        <v>0</v>
      </c>
      <c r="F4" s="95">
        <f t="shared" si="0"/>
        <v>2</v>
      </c>
      <c r="G4" s="95">
        <f t="shared" ref="G4:G106" si="2">F4+G3</f>
        <v>3</v>
      </c>
      <c r="H4" s="98">
        <f t="shared" si="1"/>
        <v>2.8571428571428571E-2</v>
      </c>
      <c r="I4" s="98">
        <f>SUM($C$3:$C4)/Cargos_IN_SP1</f>
        <v>1.9047619047619049E-2</v>
      </c>
      <c r="J4" s="98">
        <f>SUM($C$3:$D4)/Cargos_IN_SP1</f>
        <v>2.8571428571428571E-2</v>
      </c>
      <c r="K4" s="98">
        <f>SUM($C$3:$E4)/Cargos_IN_SP1</f>
        <v>2.8571428571428571E-2</v>
      </c>
      <c r="M4" s="98"/>
      <c r="N4" s="329">
        <f t="shared" ref="N4:N54" si="3">C4+N3+M4</f>
        <v>2</v>
      </c>
      <c r="O4" s="329">
        <f t="shared" ref="O4:O53" si="4">SUM(D4+E4+C4+M4)+O3</f>
        <v>3</v>
      </c>
      <c r="P4" s="98"/>
    </row>
    <row r="5" spans="1:59">
      <c r="B5" s="34">
        <v>3</v>
      </c>
      <c r="C5" s="95">
        <f t="array" ref="C5">SUM(IF('BBDD Histórica Primer Año x Sem'!$A$1:$A$985="SP1",IF('BBDD Histórica Primer Año x Sem'!$B$1:$B$985="I",IF('BBDD Histórica Primer Año x Sem'!$E$1:$E$985=$B5,'BBDD Histórica Primer Año x Sem'!$F$1:$F$985,0))))</f>
        <v>0</v>
      </c>
      <c r="D5" s="95">
        <f t="array" ref="D5">SUM(IF('BBDD Histórica Primer Año x Sem'!$A$1:$A$985="SP1",IF('BBDD Histórica Primer Año x Sem'!$B$1:$B$985="I",IF('BBDD Histórica Primer Año x Sem'!$E$1:$E$985=$B5,'BBDD Histórica Primer Año x Sem'!$G$1:$G$985,0))))</f>
        <v>1</v>
      </c>
      <c r="E5" s="95">
        <f t="array" ref="E5">SUM(IF('BBDD Histórica Primer Año x Sem'!$A$1:$A$985="SP1",IF('BBDD Histórica Primer Año x Sem'!$B$1:$B$985="I",IF('BBDD Histórica Primer Año x Sem'!$E$1:$E$985=$B5,'BBDD Histórica Primer Año x Sem'!$I$1:$J$985,0))))</f>
        <v>0</v>
      </c>
      <c r="F5" s="95">
        <f t="shared" si="0"/>
        <v>1</v>
      </c>
      <c r="G5" s="95">
        <f t="shared" si="2"/>
        <v>4</v>
      </c>
      <c r="H5" s="98">
        <f t="shared" si="1"/>
        <v>3.8095238095238099E-2</v>
      </c>
      <c r="I5" s="98">
        <f>SUM($C$3:$C5)/Cargos_IN_SP1</f>
        <v>1.9047619047619049E-2</v>
      </c>
      <c r="J5" s="98">
        <f>SUM($C$3:$D5)/Cargos_IN_SP1</f>
        <v>3.8095238095238099E-2</v>
      </c>
      <c r="K5" s="98">
        <f>SUM($C$3:$E5)/Cargos_IN_SP1</f>
        <v>3.8095238095238099E-2</v>
      </c>
      <c r="M5" s="98"/>
      <c r="N5" s="329">
        <f t="shared" si="3"/>
        <v>2</v>
      </c>
      <c r="O5" s="329">
        <f t="shared" si="4"/>
        <v>4</v>
      </c>
      <c r="P5" s="98"/>
    </row>
    <row r="6" spans="1:59">
      <c r="B6" s="34">
        <v>4</v>
      </c>
      <c r="C6" s="95">
        <f t="array" ref="C6">SUM(IF('BBDD Histórica Primer Año x Sem'!$A$1:$A$985="SP1",IF('BBDD Histórica Primer Año x Sem'!$B$1:$B$985="I",IF('BBDD Histórica Primer Año x Sem'!$E$1:$E$985=$B6,'BBDD Histórica Primer Año x Sem'!$F$1:$F$985,0))))</f>
        <v>5</v>
      </c>
      <c r="D6" s="95">
        <f t="array" ref="D6">SUM(IF('BBDD Histórica Primer Año x Sem'!$A$1:$A$985="SP1",IF('BBDD Histórica Primer Año x Sem'!$B$1:$B$985="I",IF('BBDD Histórica Primer Año x Sem'!$E$1:$E$985=$B6,'BBDD Histórica Primer Año x Sem'!$G$1:$G$985,0))))</f>
        <v>0</v>
      </c>
      <c r="E6" s="95">
        <f t="array" ref="E6">SUM(IF('BBDD Histórica Primer Año x Sem'!$A$1:$A$985="SP1",IF('BBDD Histórica Primer Año x Sem'!$B$1:$B$985="I",IF('BBDD Histórica Primer Año x Sem'!$E$1:$E$985=$B6,'BBDD Histórica Primer Año x Sem'!$I$1:$J$985,0))))</f>
        <v>0</v>
      </c>
      <c r="F6" s="95">
        <f t="shared" si="0"/>
        <v>5</v>
      </c>
      <c r="G6" s="95">
        <f t="shared" si="2"/>
        <v>9</v>
      </c>
      <c r="H6" s="98">
        <f t="shared" si="1"/>
        <v>8.5714285714285715E-2</v>
      </c>
      <c r="I6" s="98">
        <f>SUM($C$3:$C6)/Cargos_IN_SP1</f>
        <v>6.6666666666666666E-2</v>
      </c>
      <c r="J6" s="98">
        <f>SUM($C$3:$D6)/Cargos_IN_SP1</f>
        <v>8.5714285714285715E-2</v>
      </c>
      <c r="K6" s="98">
        <f>SUM($C$3:$E6)/Cargos_IN_SP1</f>
        <v>8.5714285714285715E-2</v>
      </c>
      <c r="M6" s="98"/>
      <c r="N6" s="329">
        <f t="shared" si="3"/>
        <v>7</v>
      </c>
      <c r="O6" s="329">
        <f t="shared" si="4"/>
        <v>9</v>
      </c>
      <c r="P6" s="98"/>
    </row>
    <row r="7" spans="1:59">
      <c r="B7" s="34">
        <v>5</v>
      </c>
      <c r="C7" s="95">
        <f t="array" ref="C7">SUM(IF('BBDD Histórica Primer Año x Sem'!$A$1:$A$985="SP1",IF('BBDD Histórica Primer Año x Sem'!$B$1:$B$985="I",IF('BBDD Histórica Primer Año x Sem'!$E$1:$E$985=$B7,'BBDD Histórica Primer Año x Sem'!$F$1:$F$985,0))))</f>
        <v>1</v>
      </c>
      <c r="D7" s="95">
        <f t="array" ref="D7">SUM(IF('BBDD Histórica Primer Año x Sem'!$A$1:$A$985="SP1",IF('BBDD Histórica Primer Año x Sem'!$B$1:$B$985="I",IF('BBDD Histórica Primer Año x Sem'!$E$1:$E$985=$B7,'BBDD Histórica Primer Año x Sem'!$G$1:$G$985,0))))</f>
        <v>0</v>
      </c>
      <c r="E7" s="95">
        <f t="array" ref="E7">SUM(IF('BBDD Histórica Primer Año x Sem'!$A$1:$A$985="SP1",IF('BBDD Histórica Primer Año x Sem'!$B$1:$B$985="I",IF('BBDD Histórica Primer Año x Sem'!$E$1:$E$985=$B7,'BBDD Histórica Primer Año x Sem'!$I$1:$J$985,0))))</f>
        <v>0</v>
      </c>
      <c r="F7" s="95">
        <f t="shared" si="0"/>
        <v>1</v>
      </c>
      <c r="G7" s="95">
        <f t="shared" si="2"/>
        <v>10</v>
      </c>
      <c r="H7" s="98">
        <f t="shared" si="1"/>
        <v>9.5238095238095233E-2</v>
      </c>
      <c r="I7" s="98">
        <f>SUM($C$3:$C7)/Cargos_IN_SP1</f>
        <v>7.6190476190476197E-2</v>
      </c>
      <c r="J7" s="98">
        <f>SUM($C$3:$D7)/Cargos_IN_SP1</f>
        <v>9.5238095238095233E-2</v>
      </c>
      <c r="K7" s="98">
        <f>SUM($C$3:$E7)/Cargos_IN_SP1</f>
        <v>9.5238095238095233E-2</v>
      </c>
      <c r="M7" s="98"/>
      <c r="N7" s="329">
        <f t="shared" si="3"/>
        <v>8</v>
      </c>
      <c r="O7" s="329">
        <f t="shared" si="4"/>
        <v>10</v>
      </c>
      <c r="P7" s="98"/>
    </row>
    <row r="8" spans="1:59">
      <c r="B8" s="34">
        <v>6</v>
      </c>
      <c r="C8" s="95">
        <f t="array" ref="C8">SUM(IF('BBDD Histórica Primer Año x Sem'!$A$1:$A$985="SP1",IF('BBDD Histórica Primer Año x Sem'!$B$1:$B$985="I",IF('BBDD Histórica Primer Año x Sem'!$E$1:$E$985=$B8,'BBDD Histórica Primer Año x Sem'!$F$1:$F$985,0))))</f>
        <v>3</v>
      </c>
      <c r="D8" s="95">
        <f t="array" ref="D8">SUM(IF('BBDD Histórica Primer Año x Sem'!$A$1:$A$985="SP1",IF('BBDD Histórica Primer Año x Sem'!$B$1:$B$985="I",IF('BBDD Histórica Primer Año x Sem'!$E$1:$E$985=$B8,'BBDD Histórica Primer Año x Sem'!$G$1:$G$985,0))))</f>
        <v>0</v>
      </c>
      <c r="E8" s="95">
        <f t="array" ref="E8">SUM(IF('BBDD Histórica Primer Año x Sem'!$A$1:$A$985="SP1",IF('BBDD Histórica Primer Año x Sem'!$B$1:$B$985="I",IF('BBDD Histórica Primer Año x Sem'!$E$1:$E$985=$B8,'BBDD Histórica Primer Año x Sem'!$I$1:$J$985,0))))</f>
        <v>0</v>
      </c>
      <c r="F8" s="95">
        <f t="shared" si="0"/>
        <v>3</v>
      </c>
      <c r="G8" s="95">
        <f t="shared" si="2"/>
        <v>13</v>
      </c>
      <c r="H8" s="98">
        <f t="shared" si="1"/>
        <v>0.12380952380952381</v>
      </c>
      <c r="I8" s="98">
        <f>SUM($C$3:$C8)/Cargos_IN_SP1</f>
        <v>0.10476190476190476</v>
      </c>
      <c r="J8" s="98">
        <f>SUM($C$3:$D8)/Cargos_IN_SP1</f>
        <v>0.12380952380952381</v>
      </c>
      <c r="K8" s="98">
        <f>SUM($C$3:$E8)/Cargos_IN_SP1</f>
        <v>0.12380952380952381</v>
      </c>
      <c r="M8" s="98"/>
      <c r="N8" s="329">
        <f t="shared" si="3"/>
        <v>11</v>
      </c>
      <c r="O8" s="329">
        <f t="shared" si="4"/>
        <v>13</v>
      </c>
      <c r="P8" s="98"/>
    </row>
    <row r="9" spans="1:59">
      <c r="B9" s="34">
        <v>7</v>
      </c>
      <c r="C9" s="95">
        <f t="array" ref="C9">SUM(IF('BBDD Histórica Primer Año x Sem'!$A$1:$A$985="SP1",IF('BBDD Histórica Primer Año x Sem'!$B$1:$B$985="I",IF('BBDD Histórica Primer Año x Sem'!$E$1:$E$985=$B9,'BBDD Histórica Primer Año x Sem'!$F$1:$F$985,0))))</f>
        <v>3</v>
      </c>
      <c r="D9" s="95">
        <f t="array" ref="D9">SUM(IF('BBDD Histórica Primer Año x Sem'!$A$1:$A$985="SP1",IF('BBDD Histórica Primer Año x Sem'!$B$1:$B$985="I",IF('BBDD Histórica Primer Año x Sem'!$E$1:$E$985=$B9,'BBDD Histórica Primer Año x Sem'!$G$1:$G$985,0))))</f>
        <v>0</v>
      </c>
      <c r="E9" s="95">
        <f t="array" ref="E9">SUM(IF('BBDD Histórica Primer Año x Sem'!$A$1:$A$985="SP1",IF('BBDD Histórica Primer Año x Sem'!$B$1:$B$985="I",IF('BBDD Histórica Primer Año x Sem'!$E$1:$E$985=$B9,'BBDD Histórica Primer Año x Sem'!$I$1:$J$985,0))))</f>
        <v>0</v>
      </c>
      <c r="F9" s="95">
        <f t="shared" si="0"/>
        <v>3</v>
      </c>
      <c r="G9" s="95">
        <f t="shared" si="2"/>
        <v>16</v>
      </c>
      <c r="H9" s="98">
        <f t="shared" si="1"/>
        <v>0.15238095238095239</v>
      </c>
      <c r="I9" s="98">
        <f>SUM($C$3:$C9)/Cargos_IN_SP1</f>
        <v>0.13333333333333333</v>
      </c>
      <c r="J9" s="98">
        <f>SUM($C$3:$D9)/Cargos_IN_SP1</f>
        <v>0.15238095238095239</v>
      </c>
      <c r="K9" s="98">
        <f>SUM($C$3:$E9)/Cargos_IN_SP1</f>
        <v>0.15238095238095239</v>
      </c>
      <c r="M9" s="98"/>
      <c r="N9" s="329">
        <f t="shared" si="3"/>
        <v>14</v>
      </c>
      <c r="O9" s="329">
        <f t="shared" si="4"/>
        <v>16</v>
      </c>
      <c r="P9" s="98"/>
    </row>
    <row r="10" spans="1:59">
      <c r="B10" s="34">
        <v>8</v>
      </c>
      <c r="C10" s="95">
        <f t="array" ref="C10">SUM(IF('BBDD Histórica Primer Año x Sem'!$A$1:$A$985="SP1",IF('BBDD Histórica Primer Año x Sem'!$B$1:$B$985="I",IF('BBDD Histórica Primer Año x Sem'!$E$1:$E$985=$B10,'BBDD Histórica Primer Año x Sem'!$F$1:$F$985,0))))</f>
        <v>8</v>
      </c>
      <c r="D10" s="95">
        <f t="array" ref="D10">SUM(IF('BBDD Histórica Primer Año x Sem'!$A$1:$A$985="SP1",IF('BBDD Histórica Primer Año x Sem'!$B$1:$B$985="I",IF('BBDD Histórica Primer Año x Sem'!$E$1:$E$985=$B10,'BBDD Histórica Primer Año x Sem'!$G$1:$G$985,0))))</f>
        <v>0</v>
      </c>
      <c r="E10" s="95">
        <f t="array" ref="E10">SUM(IF('BBDD Histórica Primer Año x Sem'!$A$1:$A$985="SP1",IF('BBDD Histórica Primer Año x Sem'!$B$1:$B$985="I",IF('BBDD Histórica Primer Año x Sem'!$E$1:$E$985=$B10,'BBDD Histórica Primer Año x Sem'!$I$1:$J$985,0))))</f>
        <v>0</v>
      </c>
      <c r="F10" s="95">
        <f t="shared" si="0"/>
        <v>8</v>
      </c>
      <c r="G10" s="95">
        <f t="shared" si="2"/>
        <v>24</v>
      </c>
      <c r="H10" s="98">
        <f t="shared" si="1"/>
        <v>0.22857142857142856</v>
      </c>
      <c r="I10" s="98">
        <f>SUM($C$3:$C10)/Cargos_IN_SP1</f>
        <v>0.20952380952380953</v>
      </c>
      <c r="J10" s="98">
        <f>SUM($C$3:$D10)/Cargos_IN_SP1</f>
        <v>0.22857142857142856</v>
      </c>
      <c r="K10" s="98">
        <f>SUM($C$3:$E10)/Cargos_IN_SP1</f>
        <v>0.22857142857142856</v>
      </c>
      <c r="M10" s="98"/>
      <c r="N10" s="329">
        <f t="shared" si="3"/>
        <v>22</v>
      </c>
      <c r="O10" s="329">
        <f t="shared" si="4"/>
        <v>24</v>
      </c>
      <c r="P10" s="98"/>
    </row>
    <row r="11" spans="1:59">
      <c r="B11" s="34">
        <v>9</v>
      </c>
      <c r="C11" s="95">
        <f t="array" ref="C11">SUM(IF('BBDD Histórica Primer Año x Sem'!$A$1:$A$985="SP1",IF('BBDD Histórica Primer Año x Sem'!$B$1:$B$985="I",IF('BBDD Histórica Primer Año x Sem'!$E$1:$E$985=$B11,'BBDD Histórica Primer Año x Sem'!$F$1:$F$985,0))))</f>
        <v>2</v>
      </c>
      <c r="D11" s="95">
        <f t="array" ref="D11">SUM(IF('BBDD Histórica Primer Año x Sem'!$A$1:$A$985="SP1",IF('BBDD Histórica Primer Año x Sem'!$B$1:$B$985="I",IF('BBDD Histórica Primer Año x Sem'!$E$1:$E$985=$B11,'BBDD Histórica Primer Año x Sem'!$G$1:$G$985,0))))</f>
        <v>0</v>
      </c>
      <c r="E11" s="95">
        <f t="array" ref="E11">SUM(IF('BBDD Histórica Primer Año x Sem'!$A$1:$A$985="SP1",IF('BBDD Histórica Primer Año x Sem'!$B$1:$B$985="I",IF('BBDD Histórica Primer Año x Sem'!$E$1:$E$985=$B11,'BBDD Histórica Primer Año x Sem'!$I$1:$J$985,0))))</f>
        <v>1</v>
      </c>
      <c r="F11" s="95">
        <f t="shared" si="0"/>
        <v>3</v>
      </c>
      <c r="G11" s="95">
        <f t="shared" si="2"/>
        <v>27</v>
      </c>
      <c r="H11" s="98">
        <f t="shared" si="1"/>
        <v>0.25714285714285712</v>
      </c>
      <c r="I11" s="98">
        <f>SUM($C$3:$C11)/Cargos_IN_SP1</f>
        <v>0.22857142857142856</v>
      </c>
      <c r="J11" s="98">
        <f>SUM($C$3:$D11)/Cargos_IN_SP1</f>
        <v>0.24761904761904763</v>
      </c>
      <c r="K11" s="98">
        <f>SUM($C$3:$E11)/Cargos_IN_SP1</f>
        <v>0.25714285714285712</v>
      </c>
      <c r="M11" s="98"/>
      <c r="N11" s="329">
        <f t="shared" si="3"/>
        <v>24</v>
      </c>
      <c r="O11" s="329">
        <f t="shared" si="4"/>
        <v>27</v>
      </c>
      <c r="P11" s="98"/>
    </row>
    <row r="12" spans="1:59">
      <c r="B12" s="34">
        <v>10</v>
      </c>
      <c r="C12" s="95">
        <f t="array" ref="C12">SUM(IF('BBDD Histórica Primer Año x Sem'!$A$1:$A$985="SP1",IF('BBDD Histórica Primer Año x Sem'!$B$1:$B$985="I",IF('BBDD Histórica Primer Año x Sem'!$E$1:$E$985=$B12,'BBDD Histórica Primer Año x Sem'!$F$1:$F$985,0))))</f>
        <v>0</v>
      </c>
      <c r="D12" s="95">
        <f t="array" ref="D12">SUM(IF('BBDD Histórica Primer Año x Sem'!$A$1:$A$985="SP1",IF('BBDD Histórica Primer Año x Sem'!$B$1:$B$985="I",IF('BBDD Histórica Primer Año x Sem'!$E$1:$E$985=$B12,'BBDD Histórica Primer Año x Sem'!$G$1:$G$985,0))))</f>
        <v>0</v>
      </c>
      <c r="E12" s="95">
        <f t="array" ref="E12">SUM(IF('BBDD Histórica Primer Año x Sem'!$A$1:$A$985="SP1",IF('BBDD Histórica Primer Año x Sem'!$B$1:$B$985="I",IF('BBDD Histórica Primer Año x Sem'!$E$1:$E$985=$B12,'BBDD Histórica Primer Año x Sem'!$I$1:$J$985,0))))</f>
        <v>0</v>
      </c>
      <c r="F12" s="95">
        <f t="shared" si="0"/>
        <v>0</v>
      </c>
      <c r="G12" s="95">
        <f t="shared" si="2"/>
        <v>27</v>
      </c>
      <c r="H12" s="98">
        <f t="shared" si="1"/>
        <v>0.25714285714285712</v>
      </c>
      <c r="I12" s="98">
        <f>SUM($C$3:$C12)/Cargos_IN_SP1</f>
        <v>0.22857142857142856</v>
      </c>
      <c r="J12" s="98">
        <f>SUM($C$3:$D12)/Cargos_IN_SP1</f>
        <v>0.24761904761904763</v>
      </c>
      <c r="K12" s="98">
        <f>SUM($C$3:$E12)/Cargos_IN_SP1</f>
        <v>0.25714285714285712</v>
      </c>
      <c r="M12" s="98"/>
      <c r="N12" s="329">
        <f t="shared" si="3"/>
        <v>24</v>
      </c>
      <c r="O12" s="329">
        <f t="shared" si="4"/>
        <v>27</v>
      </c>
      <c r="P12" s="98"/>
    </row>
    <row r="13" spans="1:59">
      <c r="B13" s="34">
        <v>11</v>
      </c>
      <c r="C13" s="95">
        <f t="array" ref="C13">SUM(IF('BBDD Histórica Primer Año x Sem'!$A$1:$A$985="SP1",IF('BBDD Histórica Primer Año x Sem'!$B$1:$B$985="I",IF('BBDD Histórica Primer Año x Sem'!$E$1:$E$985=$B13,'BBDD Histórica Primer Año x Sem'!$F$1:$F$985,0))))</f>
        <v>0</v>
      </c>
      <c r="D13" s="95">
        <f t="array" ref="D13">SUM(IF('BBDD Histórica Primer Año x Sem'!$A$1:$A$985="SP1",IF('BBDD Histórica Primer Año x Sem'!$B$1:$B$985="I",IF('BBDD Histórica Primer Año x Sem'!$E$1:$E$985=$B13,'BBDD Histórica Primer Año x Sem'!$G$1:$G$985,0))))</f>
        <v>0</v>
      </c>
      <c r="E13" s="95">
        <f t="array" ref="E13">SUM(IF('BBDD Histórica Primer Año x Sem'!$A$1:$A$985="SP1",IF('BBDD Histórica Primer Año x Sem'!$B$1:$B$985="I",IF('BBDD Histórica Primer Año x Sem'!$E$1:$E$985=$B13,'BBDD Histórica Primer Año x Sem'!$I$1:$J$985,0))))</f>
        <v>0</v>
      </c>
      <c r="F13" s="95">
        <f t="shared" si="0"/>
        <v>0</v>
      </c>
      <c r="G13" s="95">
        <f t="shared" si="2"/>
        <v>27</v>
      </c>
      <c r="H13" s="98">
        <f t="shared" si="1"/>
        <v>0.25714285714285712</v>
      </c>
      <c r="I13" s="98">
        <f>SUM($C$3:$C13)/Cargos_IN_SP1</f>
        <v>0.22857142857142856</v>
      </c>
      <c r="J13" s="98">
        <f>SUM($C$3:$D13)/Cargos_IN_SP1</f>
        <v>0.24761904761904763</v>
      </c>
      <c r="K13" s="98">
        <f>SUM($C$3:$E13)/Cargos_IN_SP1</f>
        <v>0.25714285714285712</v>
      </c>
      <c r="M13" s="98"/>
      <c r="N13" s="329">
        <f t="shared" si="3"/>
        <v>24</v>
      </c>
      <c r="O13" s="329">
        <f t="shared" si="4"/>
        <v>27</v>
      </c>
      <c r="P13" s="98"/>
    </row>
    <row r="14" spans="1:59">
      <c r="B14" s="34">
        <v>12</v>
      </c>
      <c r="C14" s="95">
        <f t="array" ref="C14">SUM(IF('BBDD Histórica Primer Año x Sem'!$A$1:$A$985="SP1",IF('BBDD Histórica Primer Año x Sem'!$B$1:$B$985="I",IF('BBDD Histórica Primer Año x Sem'!$E$1:$E$985=$B14,'BBDD Histórica Primer Año x Sem'!$F$1:$F$985,0))))</f>
        <v>0</v>
      </c>
      <c r="D14" s="95">
        <f t="array" ref="D14">SUM(IF('BBDD Histórica Primer Año x Sem'!$A$1:$A$985="SP1",IF('BBDD Histórica Primer Año x Sem'!$B$1:$B$985="I",IF('BBDD Histórica Primer Año x Sem'!$E$1:$E$985=$B14,'BBDD Histórica Primer Año x Sem'!$G$1:$G$985,0))))</f>
        <v>0</v>
      </c>
      <c r="E14" s="95">
        <f t="array" ref="E14">SUM(IF('BBDD Histórica Primer Año x Sem'!$A$1:$A$985="SP1",IF('BBDD Histórica Primer Año x Sem'!$B$1:$B$985="I",IF('BBDD Histórica Primer Año x Sem'!$E$1:$E$985=$B14,'BBDD Histórica Primer Año x Sem'!$I$1:$J$985,0))))</f>
        <v>0</v>
      </c>
      <c r="F14" s="95">
        <f t="shared" si="0"/>
        <v>0</v>
      </c>
      <c r="G14" s="95">
        <f t="shared" si="2"/>
        <v>27</v>
      </c>
      <c r="H14" s="98">
        <f t="shared" si="1"/>
        <v>0.25714285714285712</v>
      </c>
      <c r="I14" s="98">
        <f>SUM($C$3:$C14)/Cargos_IN_SP1</f>
        <v>0.22857142857142856</v>
      </c>
      <c r="J14" s="98">
        <f>SUM($C$3:$D14)/Cargos_IN_SP1</f>
        <v>0.24761904761904763</v>
      </c>
      <c r="K14" s="98">
        <f>SUM($C$3:$E14)/Cargos_IN_SP1</f>
        <v>0.25714285714285712</v>
      </c>
      <c r="M14" s="98"/>
      <c r="N14" s="329">
        <f t="shared" si="3"/>
        <v>24</v>
      </c>
      <c r="O14" s="329">
        <f t="shared" si="4"/>
        <v>27</v>
      </c>
      <c r="P14" s="98"/>
    </row>
    <row r="15" spans="1:59">
      <c r="B15" s="34">
        <v>13</v>
      </c>
      <c r="C15" s="95">
        <f t="array" ref="C15">SUM(IF('BBDD Histórica Primer Año x Sem'!$A$1:$A$985="SP1",IF('BBDD Histórica Primer Año x Sem'!$B$1:$B$985="I",IF('BBDD Histórica Primer Año x Sem'!$E$1:$E$985=$B15,'BBDD Histórica Primer Año x Sem'!$F$1:$F$985,0))))</f>
        <v>4</v>
      </c>
      <c r="D15" s="95">
        <f t="array" ref="D15">SUM(IF('BBDD Histórica Primer Año x Sem'!$A$1:$A$985="SP1",IF('BBDD Histórica Primer Año x Sem'!$B$1:$B$985="I",IF('BBDD Histórica Primer Año x Sem'!$E$1:$E$985=$B15,'BBDD Histórica Primer Año x Sem'!$G$1:$G$985,0))))</f>
        <v>0</v>
      </c>
      <c r="E15" s="95">
        <f t="array" ref="E15">SUM(IF('BBDD Histórica Primer Año x Sem'!$A$1:$A$985="SP1",IF('BBDD Histórica Primer Año x Sem'!$B$1:$B$985="I",IF('BBDD Histórica Primer Año x Sem'!$E$1:$E$985=$B15,'BBDD Histórica Primer Año x Sem'!$I$1:$J$985,0))))</f>
        <v>0</v>
      </c>
      <c r="F15" s="95">
        <f t="shared" si="0"/>
        <v>4</v>
      </c>
      <c r="G15" s="95">
        <f t="shared" si="2"/>
        <v>31</v>
      </c>
      <c r="H15" s="98">
        <f t="shared" si="1"/>
        <v>0.29523809523809524</v>
      </c>
      <c r="I15" s="98">
        <f>SUM($C$3:$C15)/Cargos_IN_SP1</f>
        <v>0.26666666666666666</v>
      </c>
      <c r="J15" s="98">
        <f>SUM($C$3:$D15)/Cargos_IN_SP1</f>
        <v>0.2857142857142857</v>
      </c>
      <c r="K15" s="98">
        <f>SUM($C$3:$E15)/Cargos_IN_SP1</f>
        <v>0.29523809523809524</v>
      </c>
      <c r="M15" s="98"/>
      <c r="N15" s="329">
        <f t="shared" si="3"/>
        <v>28</v>
      </c>
      <c r="O15" s="329">
        <f t="shared" si="4"/>
        <v>31</v>
      </c>
      <c r="P15" s="98"/>
    </row>
    <row r="16" spans="1:59">
      <c r="B16" s="34">
        <v>14</v>
      </c>
      <c r="C16" s="95">
        <f t="array" ref="C16">SUM(IF('BBDD Histórica Primer Año x Sem'!$A$1:$A$985="SP1",IF('BBDD Histórica Primer Año x Sem'!$B$1:$B$985="I",IF('BBDD Histórica Primer Año x Sem'!$E$1:$E$985=$B16,'BBDD Histórica Primer Año x Sem'!$F$1:$F$985,0))))</f>
        <v>0</v>
      </c>
      <c r="D16" s="95">
        <f t="array" ref="D16">SUM(IF('BBDD Histórica Primer Año x Sem'!$A$1:$A$985="SP1",IF('BBDD Histórica Primer Año x Sem'!$B$1:$B$985="I",IF('BBDD Histórica Primer Año x Sem'!$E$1:$E$985=$B16,'BBDD Histórica Primer Año x Sem'!$G$1:$G$985,0))))</f>
        <v>0</v>
      </c>
      <c r="E16" s="95">
        <f t="array" ref="E16">SUM(IF('BBDD Histórica Primer Año x Sem'!$A$1:$A$985="SP1",IF('BBDD Histórica Primer Año x Sem'!$B$1:$B$985="I",IF('BBDD Histórica Primer Año x Sem'!$E$1:$E$985=$B16,'BBDD Histórica Primer Año x Sem'!$I$1:$J$985,0))))</f>
        <v>0</v>
      </c>
      <c r="F16" s="95">
        <f t="shared" si="0"/>
        <v>0</v>
      </c>
      <c r="G16" s="95">
        <f t="shared" si="2"/>
        <v>31</v>
      </c>
      <c r="H16" s="98">
        <f t="shared" si="1"/>
        <v>0.29523809523809524</v>
      </c>
      <c r="I16" s="98">
        <f>SUM($C$3:$C16)/Cargos_IN_SP1</f>
        <v>0.26666666666666666</v>
      </c>
      <c r="J16" s="98">
        <f>SUM($C$3:$D16)/Cargos_IN_SP1</f>
        <v>0.2857142857142857</v>
      </c>
      <c r="K16" s="98">
        <f>SUM($C$3:$E16)/Cargos_IN_SP1</f>
        <v>0.29523809523809524</v>
      </c>
      <c r="M16" s="98"/>
      <c r="N16" s="329">
        <f t="shared" si="3"/>
        <v>28</v>
      </c>
      <c r="O16" s="329">
        <f t="shared" si="4"/>
        <v>31</v>
      </c>
      <c r="P16" s="98"/>
    </row>
    <row r="17" spans="2:16">
      <c r="B17" s="34">
        <v>15</v>
      </c>
      <c r="C17" s="95">
        <f t="array" ref="C17">SUM(IF('BBDD Histórica Primer Año x Sem'!$A$1:$A$985="SP1",IF('BBDD Histórica Primer Año x Sem'!$B$1:$B$985="I",IF('BBDD Histórica Primer Año x Sem'!$E$1:$E$985=$B17,'BBDD Histórica Primer Año x Sem'!$F$1:$F$985,0))))</f>
        <v>0</v>
      </c>
      <c r="D17" s="95">
        <f t="array" ref="D17">SUM(IF('BBDD Histórica Primer Año x Sem'!$A$1:$A$985="SP1",IF('BBDD Histórica Primer Año x Sem'!$B$1:$B$985="I",IF('BBDD Histórica Primer Año x Sem'!$E$1:$E$985=$B17,'BBDD Histórica Primer Año x Sem'!$G$1:$G$985,0))))</f>
        <v>0</v>
      </c>
      <c r="E17" s="95">
        <f t="array" ref="E17">SUM(IF('BBDD Histórica Primer Año x Sem'!$A$1:$A$985="SP1",IF('BBDD Histórica Primer Año x Sem'!$B$1:$B$985="I",IF('BBDD Histórica Primer Año x Sem'!$E$1:$E$985=$B17,'BBDD Histórica Primer Año x Sem'!$I$1:$J$985,0))))</f>
        <v>0</v>
      </c>
      <c r="F17" s="95">
        <f t="shared" si="0"/>
        <v>0</v>
      </c>
      <c r="G17" s="95">
        <f t="shared" si="2"/>
        <v>31</v>
      </c>
      <c r="H17" s="98">
        <f t="shared" si="1"/>
        <v>0.29523809523809524</v>
      </c>
      <c r="I17" s="98">
        <f>SUM($C$3:$C17)/Cargos_IN_SP1</f>
        <v>0.26666666666666666</v>
      </c>
      <c r="J17" s="98">
        <f>SUM($C$3:$D17)/Cargos_IN_SP1</f>
        <v>0.2857142857142857</v>
      </c>
      <c r="K17" s="98">
        <f>SUM($C$3:$E17)/Cargos_IN_SP1</f>
        <v>0.29523809523809524</v>
      </c>
      <c r="M17" s="98"/>
      <c r="N17" s="329">
        <f t="shared" si="3"/>
        <v>28</v>
      </c>
      <c r="O17" s="329">
        <f t="shared" si="4"/>
        <v>31</v>
      </c>
      <c r="P17" s="98"/>
    </row>
    <row r="18" spans="2:16">
      <c r="B18" s="34">
        <v>16</v>
      </c>
      <c r="C18" s="95">
        <f t="array" ref="C18">SUM(IF('BBDD Histórica Primer Año x Sem'!$A$1:$A$985="SP1",IF('BBDD Histórica Primer Año x Sem'!$B$1:$B$985="I",IF('BBDD Histórica Primer Año x Sem'!$E$1:$E$985=$B18,'BBDD Histórica Primer Año x Sem'!$F$1:$F$985,0))))</f>
        <v>1</v>
      </c>
      <c r="D18" s="95">
        <f t="array" ref="D18">SUM(IF('BBDD Histórica Primer Año x Sem'!$A$1:$A$985="SP1",IF('BBDD Histórica Primer Año x Sem'!$B$1:$B$985="I",IF('BBDD Histórica Primer Año x Sem'!$E$1:$E$985=$B18,'BBDD Histórica Primer Año x Sem'!$G$1:$G$985,0))))</f>
        <v>0</v>
      </c>
      <c r="E18" s="95">
        <f t="array" ref="E18">SUM(IF('BBDD Histórica Primer Año x Sem'!$A$1:$A$985="SP1",IF('BBDD Histórica Primer Año x Sem'!$B$1:$B$985="I",IF('BBDD Histórica Primer Año x Sem'!$E$1:$E$985=$B18,'BBDD Histórica Primer Año x Sem'!$I$1:$J$985,0))))</f>
        <v>0</v>
      </c>
      <c r="F18" s="95">
        <f t="shared" si="0"/>
        <v>1</v>
      </c>
      <c r="G18" s="95">
        <f t="shared" si="2"/>
        <v>32</v>
      </c>
      <c r="H18" s="98">
        <f t="shared" si="1"/>
        <v>0.30476190476190479</v>
      </c>
      <c r="I18" s="98">
        <f>SUM($C$3:$C18)/Cargos_IN_SP1</f>
        <v>0.27619047619047621</v>
      </c>
      <c r="J18" s="98">
        <f>SUM($C$3:$D18)/Cargos_IN_SP1</f>
        <v>0.29523809523809524</v>
      </c>
      <c r="K18" s="98">
        <f>SUM($C$3:$E18)/Cargos_IN_SP1</f>
        <v>0.30476190476190479</v>
      </c>
      <c r="M18" s="98"/>
      <c r="N18" s="329">
        <f t="shared" si="3"/>
        <v>29</v>
      </c>
      <c r="O18" s="329">
        <f t="shared" si="4"/>
        <v>32</v>
      </c>
      <c r="P18" s="98"/>
    </row>
    <row r="19" spans="2:16">
      <c r="B19" s="34">
        <v>17</v>
      </c>
      <c r="C19" s="95">
        <f t="array" ref="C19">SUM(IF('BBDD Histórica Primer Año x Sem'!$A$1:$A$985="SP1",IF('BBDD Histórica Primer Año x Sem'!$B$1:$B$985="I",IF('BBDD Histórica Primer Año x Sem'!$E$1:$E$985=$B19,'BBDD Histórica Primer Año x Sem'!$F$1:$F$985,0))))</f>
        <v>0</v>
      </c>
      <c r="D19" s="95">
        <f t="array" ref="D19">SUM(IF('BBDD Histórica Primer Año x Sem'!$A$1:$A$985="SP1",IF('BBDD Histórica Primer Año x Sem'!$B$1:$B$985="I",IF('BBDD Histórica Primer Año x Sem'!$E$1:$E$985=$B19,'BBDD Histórica Primer Año x Sem'!$G$1:$G$985,0))))</f>
        <v>0</v>
      </c>
      <c r="E19" s="95">
        <f t="array" ref="E19">SUM(IF('BBDD Histórica Primer Año x Sem'!$A$1:$A$985="SP1",IF('BBDD Histórica Primer Año x Sem'!$B$1:$B$985="I",IF('BBDD Histórica Primer Año x Sem'!$E$1:$E$985=$B19,'BBDD Histórica Primer Año x Sem'!$I$1:$J$985,0))))</f>
        <v>0</v>
      </c>
      <c r="F19" s="95">
        <f t="shared" si="0"/>
        <v>0</v>
      </c>
      <c r="G19" s="95">
        <f t="shared" si="2"/>
        <v>32</v>
      </c>
      <c r="H19" s="98">
        <f t="shared" si="1"/>
        <v>0.30476190476190479</v>
      </c>
      <c r="I19" s="98">
        <f>SUM($C$3:$C19)/Cargos_IN_SP1</f>
        <v>0.27619047619047621</v>
      </c>
      <c r="J19" s="98">
        <f>SUM($C$3:$D19)/Cargos_IN_SP1</f>
        <v>0.29523809523809524</v>
      </c>
      <c r="K19" s="98">
        <f>SUM($C$3:$E19)/Cargos_IN_SP1</f>
        <v>0.30476190476190479</v>
      </c>
      <c r="M19" s="98"/>
      <c r="N19" s="329">
        <f t="shared" si="3"/>
        <v>29</v>
      </c>
      <c r="O19" s="329">
        <f t="shared" si="4"/>
        <v>32</v>
      </c>
      <c r="P19" s="98"/>
    </row>
    <row r="20" spans="2:16">
      <c r="B20" s="34">
        <v>18</v>
      </c>
      <c r="C20" s="95">
        <f t="array" ref="C20">SUM(IF('BBDD Histórica Primer Año x Sem'!$A$1:$A$985="SP1",IF('BBDD Histórica Primer Año x Sem'!$B$1:$B$985="I",IF('BBDD Histórica Primer Año x Sem'!$E$1:$E$985=$B20,'BBDD Histórica Primer Año x Sem'!$F$1:$F$985,0))))</f>
        <v>2</v>
      </c>
      <c r="D20" s="95">
        <f t="array" ref="D20">SUM(IF('BBDD Histórica Primer Año x Sem'!$A$1:$A$985="SP1",IF('BBDD Histórica Primer Año x Sem'!$B$1:$B$985="I",IF('BBDD Histórica Primer Año x Sem'!$E$1:$E$985=$B20,'BBDD Histórica Primer Año x Sem'!$G$1:$G$985,0))))</f>
        <v>0</v>
      </c>
      <c r="E20" s="95">
        <f t="array" ref="E20">SUM(IF('BBDD Histórica Primer Año x Sem'!$A$1:$A$985="SP1",IF('BBDD Histórica Primer Año x Sem'!$B$1:$B$985="I",IF('BBDD Histórica Primer Año x Sem'!$E$1:$E$985=$B20,'BBDD Histórica Primer Año x Sem'!$I$1:$J$985,0))))</f>
        <v>0</v>
      </c>
      <c r="F20" s="95">
        <f t="shared" si="0"/>
        <v>2</v>
      </c>
      <c r="G20" s="95">
        <f t="shared" si="2"/>
        <v>34</v>
      </c>
      <c r="H20" s="98">
        <f t="shared" si="1"/>
        <v>0.32380952380952382</v>
      </c>
      <c r="I20" s="98">
        <f>SUM($C$3:$C20)/Cargos_IN_SP1</f>
        <v>0.29523809523809524</v>
      </c>
      <c r="J20" s="98">
        <f>SUM($C$3:$D20)/Cargos_IN_SP1</f>
        <v>0.31428571428571428</v>
      </c>
      <c r="K20" s="98">
        <f>SUM($C$3:$E20)/Cargos_IN_SP1</f>
        <v>0.32380952380952382</v>
      </c>
      <c r="M20" s="98"/>
      <c r="N20" s="329">
        <f t="shared" si="3"/>
        <v>31</v>
      </c>
      <c r="O20" s="329">
        <f t="shared" si="4"/>
        <v>34</v>
      </c>
      <c r="P20" s="98"/>
    </row>
    <row r="21" spans="2:16">
      <c r="B21" s="34">
        <v>19</v>
      </c>
      <c r="C21" s="95">
        <f t="array" ref="C21">SUM(IF('BBDD Histórica Primer Año x Sem'!$A$1:$A$985="SP1",IF('BBDD Histórica Primer Año x Sem'!$B$1:$B$985="I",IF('BBDD Histórica Primer Año x Sem'!$E$1:$E$985=$B21,'BBDD Histórica Primer Año x Sem'!$F$1:$F$985,0))))</f>
        <v>1</v>
      </c>
      <c r="D21" s="95">
        <f t="array" ref="D21">SUM(IF('BBDD Histórica Primer Año x Sem'!$A$1:$A$985="SP1",IF('BBDD Histórica Primer Año x Sem'!$B$1:$B$985="I",IF('BBDD Histórica Primer Año x Sem'!$E$1:$E$985=$B21,'BBDD Histórica Primer Año x Sem'!$G$1:$G$985,0))))</f>
        <v>0</v>
      </c>
      <c r="E21" s="95">
        <f t="array" ref="E21">SUM(IF('BBDD Histórica Primer Año x Sem'!$A$1:$A$985="SP1",IF('BBDD Histórica Primer Año x Sem'!$B$1:$B$985="I",IF('BBDD Histórica Primer Año x Sem'!$E$1:$E$985=$B21,'BBDD Histórica Primer Año x Sem'!$I$1:$J$985,0))))</f>
        <v>0</v>
      </c>
      <c r="F21" s="95">
        <f t="shared" si="0"/>
        <v>1</v>
      </c>
      <c r="G21" s="95">
        <f t="shared" si="2"/>
        <v>35</v>
      </c>
      <c r="H21" s="98">
        <f t="shared" si="1"/>
        <v>0.33333333333333331</v>
      </c>
      <c r="I21" s="98">
        <f>SUM($C$3:$C21)/Cargos_IN_SP1</f>
        <v>0.30476190476190479</v>
      </c>
      <c r="J21" s="98">
        <f>SUM($C$3:$D21)/Cargos_IN_SP1</f>
        <v>0.32380952380952382</v>
      </c>
      <c r="K21" s="98">
        <f>SUM($C$3:$E21)/Cargos_IN_SP1</f>
        <v>0.33333333333333331</v>
      </c>
      <c r="M21" s="98"/>
      <c r="N21" s="329">
        <f t="shared" si="3"/>
        <v>32</v>
      </c>
      <c r="O21" s="329">
        <f t="shared" si="4"/>
        <v>35</v>
      </c>
      <c r="P21" s="98"/>
    </row>
    <row r="22" spans="2:16">
      <c r="B22" s="34">
        <v>20</v>
      </c>
      <c r="C22" s="95">
        <f t="array" ref="C22">SUM(IF('BBDD Histórica Primer Año x Sem'!$A$1:$A$985="SP1",IF('BBDD Histórica Primer Año x Sem'!$B$1:$B$985="I",IF('BBDD Histórica Primer Año x Sem'!$E$1:$E$985=$B22,'BBDD Histórica Primer Año x Sem'!$F$1:$F$985,0))))</f>
        <v>0</v>
      </c>
      <c r="D22" s="95">
        <f t="array" ref="D22">SUM(IF('BBDD Histórica Primer Año x Sem'!$A$1:$A$985="SP1",IF('BBDD Histórica Primer Año x Sem'!$B$1:$B$985="I",IF('BBDD Histórica Primer Año x Sem'!$E$1:$E$985=$B22,'BBDD Histórica Primer Año x Sem'!$G$1:$G$985,0))))</f>
        <v>1</v>
      </c>
      <c r="E22" s="95">
        <f t="array" ref="E22">SUM(IF('BBDD Histórica Primer Año x Sem'!$A$1:$A$985="SP1",IF('BBDD Histórica Primer Año x Sem'!$B$1:$B$985="I",IF('BBDD Histórica Primer Año x Sem'!$E$1:$E$985=$B22,'BBDD Histórica Primer Año x Sem'!$I$1:$J$985,0))))</f>
        <v>0</v>
      </c>
      <c r="F22" s="95">
        <f t="shared" si="0"/>
        <v>1</v>
      </c>
      <c r="G22" s="95">
        <f t="shared" si="2"/>
        <v>36</v>
      </c>
      <c r="H22" s="98">
        <f t="shared" si="1"/>
        <v>0.34285714285714286</v>
      </c>
      <c r="I22" s="98">
        <f>SUM($C$3:$C22)/Cargos_IN_SP1</f>
        <v>0.30476190476190479</v>
      </c>
      <c r="J22" s="98">
        <f>SUM($C$3:$D22)/Cargos_IN_SP1</f>
        <v>0.33333333333333331</v>
      </c>
      <c r="K22" s="98">
        <f>SUM($C$3:$E22)/Cargos_IN_SP1</f>
        <v>0.34285714285714286</v>
      </c>
      <c r="M22" s="98"/>
      <c r="N22" s="329">
        <f t="shared" si="3"/>
        <v>32</v>
      </c>
      <c r="O22" s="329">
        <f t="shared" si="4"/>
        <v>36</v>
      </c>
      <c r="P22" s="98"/>
    </row>
    <row r="23" spans="2:16">
      <c r="B23" s="34">
        <v>21</v>
      </c>
      <c r="C23" s="95">
        <f t="array" ref="C23">SUM(IF('BBDD Histórica Primer Año x Sem'!$A$1:$A$985="SP1",IF('BBDD Histórica Primer Año x Sem'!$B$1:$B$985="I",IF('BBDD Histórica Primer Año x Sem'!$E$1:$E$985=$B23,'BBDD Histórica Primer Año x Sem'!$F$1:$F$985,0))))</f>
        <v>1</v>
      </c>
      <c r="D23" s="95">
        <f t="array" ref="D23">SUM(IF('BBDD Histórica Primer Año x Sem'!$A$1:$A$985="SP1",IF('BBDD Histórica Primer Año x Sem'!$B$1:$B$985="I",IF('BBDD Histórica Primer Año x Sem'!$E$1:$E$985=$B23,'BBDD Histórica Primer Año x Sem'!$G$1:$G$985,0))))</f>
        <v>0</v>
      </c>
      <c r="E23" s="95">
        <f t="array" ref="E23">SUM(IF('BBDD Histórica Primer Año x Sem'!$A$1:$A$985="SP1",IF('BBDD Histórica Primer Año x Sem'!$B$1:$B$985="I",IF('BBDD Histórica Primer Año x Sem'!$E$1:$E$985=$B23,'BBDD Histórica Primer Año x Sem'!$I$1:$J$985,0))))</f>
        <v>0</v>
      </c>
      <c r="F23" s="95">
        <f t="shared" si="0"/>
        <v>1</v>
      </c>
      <c r="G23" s="95">
        <f t="shared" si="2"/>
        <v>37</v>
      </c>
      <c r="H23" s="98">
        <f t="shared" si="1"/>
        <v>0.35238095238095241</v>
      </c>
      <c r="I23" s="98">
        <f>SUM($C$3:$C23)/Cargos_IN_SP1</f>
        <v>0.31428571428571428</v>
      </c>
      <c r="J23" s="98">
        <f>SUM($C$3:$D23)/Cargos_IN_SP1</f>
        <v>0.34285714285714286</v>
      </c>
      <c r="K23" s="98">
        <f>SUM($C$3:$E23)/Cargos_IN_SP1</f>
        <v>0.35238095238095241</v>
      </c>
      <c r="M23" s="98"/>
      <c r="N23" s="329">
        <f t="shared" si="3"/>
        <v>33</v>
      </c>
      <c r="O23" s="329">
        <f t="shared" si="4"/>
        <v>37</v>
      </c>
      <c r="P23" s="98"/>
    </row>
    <row r="24" spans="2:16">
      <c r="B24" s="34">
        <v>22</v>
      </c>
      <c r="C24" s="95">
        <f t="array" ref="C24">SUM(IF('BBDD Histórica Primer Año x Sem'!$A$1:$A$985="SP1",IF('BBDD Histórica Primer Año x Sem'!$B$1:$B$985="I",IF('BBDD Histórica Primer Año x Sem'!$E$1:$E$985=$B24,'BBDD Histórica Primer Año x Sem'!$F$1:$F$985,0))))</f>
        <v>1</v>
      </c>
      <c r="D24" s="95">
        <f t="array" ref="D24">SUM(IF('BBDD Histórica Primer Año x Sem'!$A$1:$A$985="SP1",IF('BBDD Histórica Primer Año x Sem'!$B$1:$B$985="I",IF('BBDD Histórica Primer Año x Sem'!$E$1:$E$985=$B24,'BBDD Histórica Primer Año x Sem'!$G$1:$G$985,0))))</f>
        <v>0</v>
      </c>
      <c r="E24" s="95">
        <f t="array" ref="E24">SUM(IF('BBDD Histórica Primer Año x Sem'!$A$1:$A$985="SP1",IF('BBDD Histórica Primer Año x Sem'!$B$1:$B$985="I",IF('BBDD Histórica Primer Año x Sem'!$E$1:$E$985=$B24,'BBDD Histórica Primer Año x Sem'!$I$1:$J$985,0))))</f>
        <v>0</v>
      </c>
      <c r="F24" s="95">
        <f t="shared" si="0"/>
        <v>1</v>
      </c>
      <c r="G24" s="95">
        <f t="shared" si="2"/>
        <v>38</v>
      </c>
      <c r="H24" s="98">
        <f t="shared" si="1"/>
        <v>0.3619047619047619</v>
      </c>
      <c r="I24" s="98">
        <f>SUM($C$3:$C24)/Cargos_IN_SP1</f>
        <v>0.32380952380952382</v>
      </c>
      <c r="J24" s="98">
        <f>SUM($C$3:$D24)/Cargos_IN_SP1</f>
        <v>0.35238095238095241</v>
      </c>
      <c r="K24" s="98">
        <f>SUM($C$3:$E24)/Cargos_IN_SP1</f>
        <v>0.3619047619047619</v>
      </c>
      <c r="M24" s="98"/>
      <c r="N24" s="329">
        <f t="shared" si="3"/>
        <v>34</v>
      </c>
      <c r="O24" s="329">
        <f t="shared" si="4"/>
        <v>38</v>
      </c>
      <c r="P24" s="98"/>
    </row>
    <row r="25" spans="2:16">
      <c r="B25" s="34">
        <v>23</v>
      </c>
      <c r="C25" s="95">
        <f t="array" ref="C25">SUM(IF('BBDD Histórica Primer Año x Sem'!$A$1:$A$985="SP1",IF('BBDD Histórica Primer Año x Sem'!$B$1:$B$985="I",IF('BBDD Histórica Primer Año x Sem'!$E$1:$E$985=$B25,'BBDD Histórica Primer Año x Sem'!$F$1:$F$985,0))))</f>
        <v>2</v>
      </c>
      <c r="D25" s="95">
        <f t="array" ref="D25">SUM(IF('BBDD Histórica Primer Año x Sem'!$A$1:$A$985="SP1",IF('BBDD Histórica Primer Año x Sem'!$B$1:$B$985="I",IF('BBDD Histórica Primer Año x Sem'!$E$1:$E$985=$B25,'BBDD Histórica Primer Año x Sem'!$G$1:$G$985,0))))</f>
        <v>1</v>
      </c>
      <c r="E25" s="95">
        <f t="array" ref="E25">SUM(IF('BBDD Histórica Primer Año x Sem'!$A$1:$A$985="SP1",IF('BBDD Histórica Primer Año x Sem'!$B$1:$B$985="I",IF('BBDD Histórica Primer Año x Sem'!$E$1:$E$985=$B25,'BBDD Histórica Primer Año x Sem'!$I$1:$J$985,0))))</f>
        <v>0</v>
      </c>
      <c r="F25" s="95">
        <f t="shared" si="0"/>
        <v>3</v>
      </c>
      <c r="G25" s="95">
        <f t="shared" si="2"/>
        <v>41</v>
      </c>
      <c r="H25" s="98">
        <f t="shared" si="1"/>
        <v>0.39047619047619048</v>
      </c>
      <c r="I25" s="98">
        <f>SUM($C$3:$C25)/Cargos_IN_SP1</f>
        <v>0.34285714285714286</v>
      </c>
      <c r="J25" s="98">
        <f>SUM($C$3:$D25)/Cargos_IN_SP1</f>
        <v>0.38095238095238093</v>
      </c>
      <c r="K25" s="98">
        <f>SUM($C$3:$E25)/Cargos_IN_SP1</f>
        <v>0.39047619047619048</v>
      </c>
      <c r="M25" s="98"/>
      <c r="N25" s="329">
        <f t="shared" si="3"/>
        <v>36</v>
      </c>
      <c r="O25" s="329">
        <f t="shared" si="4"/>
        <v>41</v>
      </c>
      <c r="P25" s="98"/>
    </row>
    <row r="26" spans="2:16">
      <c r="B26" s="34">
        <v>24</v>
      </c>
      <c r="C26" s="95">
        <f t="array" ref="C26">SUM(IF('BBDD Histórica Primer Año x Sem'!$A$1:$A$985="SP1",IF('BBDD Histórica Primer Año x Sem'!$B$1:$B$985="I",IF('BBDD Histórica Primer Año x Sem'!$E$1:$E$985=$B26,'BBDD Histórica Primer Año x Sem'!$F$1:$F$985,0))))</f>
        <v>1</v>
      </c>
      <c r="D26" s="95">
        <f t="array" ref="D26">SUM(IF('BBDD Histórica Primer Año x Sem'!$A$1:$A$985="SP1",IF('BBDD Histórica Primer Año x Sem'!$B$1:$B$985="I",IF('BBDD Histórica Primer Año x Sem'!$E$1:$E$985=$B26,'BBDD Histórica Primer Año x Sem'!$G$1:$G$985,0))))</f>
        <v>0</v>
      </c>
      <c r="E26" s="95">
        <f t="array" ref="E26">SUM(IF('BBDD Histórica Primer Año x Sem'!$A$1:$A$985="SP1",IF('BBDD Histórica Primer Año x Sem'!$B$1:$B$985="I",IF('BBDD Histórica Primer Año x Sem'!$E$1:$E$985=$B26,'BBDD Histórica Primer Año x Sem'!$I$1:$J$985,0))))</f>
        <v>0</v>
      </c>
      <c r="F26" s="95">
        <f t="shared" si="0"/>
        <v>1</v>
      </c>
      <c r="G26" s="95">
        <f t="shared" si="2"/>
        <v>42</v>
      </c>
      <c r="H26" s="98">
        <f t="shared" si="1"/>
        <v>0.4</v>
      </c>
      <c r="I26" s="98">
        <f>SUM($C$3:$C26)/Cargos_IN_SP1</f>
        <v>0.35238095238095241</v>
      </c>
      <c r="J26" s="98">
        <f>SUM($C$3:$D26)/Cargos_IN_SP1</f>
        <v>0.39047619047619048</v>
      </c>
      <c r="K26" s="98">
        <f>SUM($C$3:$E26)/Cargos_IN_SP1</f>
        <v>0.4</v>
      </c>
      <c r="M26" s="98"/>
      <c r="N26" s="329">
        <f t="shared" si="3"/>
        <v>37</v>
      </c>
      <c r="O26" s="329">
        <f t="shared" si="4"/>
        <v>42</v>
      </c>
      <c r="P26" s="98"/>
    </row>
    <row r="27" spans="2:16">
      <c r="B27" s="34">
        <v>25</v>
      </c>
      <c r="C27" s="95">
        <f t="array" ref="C27">SUM(IF('BBDD Histórica Primer Año x Sem'!$A$1:$A$985="SP1",IF('BBDD Histórica Primer Año x Sem'!$B$1:$B$985="I",IF('BBDD Histórica Primer Año x Sem'!$E$1:$E$985=$B27,'BBDD Histórica Primer Año x Sem'!$F$1:$F$985,0))))</f>
        <v>2</v>
      </c>
      <c r="D27" s="95">
        <f t="array" ref="D27">SUM(IF('BBDD Histórica Primer Año x Sem'!$A$1:$A$985="SP1",IF('BBDD Histórica Primer Año x Sem'!$B$1:$B$985="I",IF('BBDD Histórica Primer Año x Sem'!$E$1:$E$985=$B27,'BBDD Histórica Primer Año x Sem'!$G$1:$G$985,0))))</f>
        <v>0</v>
      </c>
      <c r="E27" s="95">
        <f t="array" ref="E27">SUM(IF('BBDD Histórica Primer Año x Sem'!$A$1:$A$985="SP1",IF('BBDD Histórica Primer Año x Sem'!$B$1:$B$985="I",IF('BBDD Histórica Primer Año x Sem'!$E$1:$E$985=$B27,'BBDD Histórica Primer Año x Sem'!$I$1:$J$985,0))))</f>
        <v>0</v>
      </c>
      <c r="F27" s="95">
        <f t="shared" si="0"/>
        <v>2</v>
      </c>
      <c r="G27" s="95">
        <f t="shared" si="2"/>
        <v>44</v>
      </c>
      <c r="H27" s="98">
        <f t="shared" si="1"/>
        <v>0.41904761904761906</v>
      </c>
      <c r="I27" s="98">
        <f>SUM($C$3:$C27)/Cargos_IN_SP1</f>
        <v>0.37142857142857144</v>
      </c>
      <c r="J27" s="98">
        <f>SUM($C$3:$D27)/Cargos_IN_SP1</f>
        <v>0.40952380952380951</v>
      </c>
      <c r="K27" s="98">
        <f>SUM($C$3:$E27)/Cargos_IN_SP1</f>
        <v>0.41904761904761906</v>
      </c>
      <c r="M27" s="98"/>
      <c r="N27" s="329">
        <f t="shared" si="3"/>
        <v>39</v>
      </c>
      <c r="O27" s="329">
        <f t="shared" si="4"/>
        <v>44</v>
      </c>
      <c r="P27" s="98"/>
    </row>
    <row r="28" spans="2:16">
      <c r="B28" s="34">
        <v>26</v>
      </c>
      <c r="C28" s="95">
        <f t="array" ref="C28">SUM(IF('BBDD Histórica Primer Año x Sem'!$A$1:$A$985="SP1",IF('BBDD Histórica Primer Año x Sem'!$B$1:$B$985="I",IF('BBDD Histórica Primer Año x Sem'!$E$1:$E$985=$B28,'BBDD Histórica Primer Año x Sem'!$F$1:$F$985,0))))</f>
        <v>1</v>
      </c>
      <c r="D28" s="95">
        <f t="array" ref="D28">SUM(IF('BBDD Histórica Primer Año x Sem'!$A$1:$A$985="SP1",IF('BBDD Histórica Primer Año x Sem'!$B$1:$B$985="I",IF('BBDD Histórica Primer Año x Sem'!$E$1:$E$985=$B28,'BBDD Histórica Primer Año x Sem'!$G$1:$G$985,0))))</f>
        <v>0</v>
      </c>
      <c r="E28" s="95">
        <f t="array" ref="E28">SUM(IF('BBDD Histórica Primer Año x Sem'!$A$1:$A$985="SP1",IF('BBDD Histórica Primer Año x Sem'!$B$1:$B$985="I",IF('BBDD Histórica Primer Año x Sem'!$E$1:$E$985=$B28,'BBDD Histórica Primer Año x Sem'!$I$1:$J$985,0))))</f>
        <v>0</v>
      </c>
      <c r="F28" s="95">
        <f t="shared" si="0"/>
        <v>1</v>
      </c>
      <c r="G28" s="95">
        <f t="shared" si="2"/>
        <v>45</v>
      </c>
      <c r="H28" s="98">
        <f t="shared" si="1"/>
        <v>0.42857142857142855</v>
      </c>
      <c r="I28" s="98">
        <f>SUM($C$3:$C28)/Cargos_IN_SP1</f>
        <v>0.38095238095238093</v>
      </c>
      <c r="J28" s="98">
        <f>SUM($C$3:$D28)/Cargos_IN_SP1</f>
        <v>0.41904761904761906</v>
      </c>
      <c r="K28" s="98">
        <f>SUM($C$3:$E28)/Cargos_IN_SP1</f>
        <v>0.42857142857142855</v>
      </c>
      <c r="M28" s="98"/>
      <c r="N28" s="329">
        <f t="shared" si="3"/>
        <v>40</v>
      </c>
      <c r="O28" s="329">
        <f t="shared" si="4"/>
        <v>45</v>
      </c>
      <c r="P28" s="98"/>
    </row>
    <row r="29" spans="2:16">
      <c r="B29" s="34">
        <v>27</v>
      </c>
      <c r="C29" s="95">
        <f t="array" ref="C29">SUM(IF('BBDD Histórica Primer Año x Sem'!$A$1:$A$985="SP1",IF('BBDD Histórica Primer Año x Sem'!$B$1:$B$985="I",IF('BBDD Histórica Primer Año x Sem'!$E$1:$E$985=$B29,'BBDD Histórica Primer Año x Sem'!$F$1:$F$985,0))))</f>
        <v>1</v>
      </c>
      <c r="D29" s="95">
        <f t="array" ref="D29">SUM(IF('BBDD Histórica Primer Año x Sem'!$A$1:$A$985="SP1",IF('BBDD Histórica Primer Año x Sem'!$B$1:$B$985="I",IF('BBDD Histórica Primer Año x Sem'!$E$1:$E$985=$B29,'BBDD Histórica Primer Año x Sem'!$G$1:$G$985,0))))</f>
        <v>0</v>
      </c>
      <c r="E29" s="95">
        <f t="array" ref="E29">SUM(IF('BBDD Histórica Primer Año x Sem'!$A$1:$A$985="SP1",IF('BBDD Histórica Primer Año x Sem'!$B$1:$B$985="I",IF('BBDD Histórica Primer Año x Sem'!$E$1:$E$985=$B29,'BBDD Histórica Primer Año x Sem'!$I$1:$J$985,0))))</f>
        <v>0</v>
      </c>
      <c r="F29" s="95">
        <f t="shared" si="0"/>
        <v>1</v>
      </c>
      <c r="G29" s="95">
        <f t="shared" si="2"/>
        <v>46</v>
      </c>
      <c r="H29" s="98">
        <f t="shared" si="1"/>
        <v>0.43809523809523809</v>
      </c>
      <c r="I29" s="98">
        <f>SUM($C$3:$C29)/Cargos_IN_SP1</f>
        <v>0.39047619047619048</v>
      </c>
      <c r="J29" s="98">
        <f>SUM($C$3:$D29)/Cargos_IN_SP1</f>
        <v>0.42857142857142855</v>
      </c>
      <c r="K29" s="98">
        <f>SUM($C$3:$E29)/Cargos_IN_SP1</f>
        <v>0.43809523809523809</v>
      </c>
      <c r="M29" s="98"/>
      <c r="N29" s="329">
        <f t="shared" si="3"/>
        <v>41</v>
      </c>
      <c r="O29" s="329">
        <f t="shared" si="4"/>
        <v>46</v>
      </c>
      <c r="P29" s="98"/>
    </row>
    <row r="30" spans="2:16">
      <c r="B30" s="34">
        <v>28</v>
      </c>
      <c r="C30" s="95">
        <f t="array" ref="C30">SUM(IF('BBDD Histórica Primer Año x Sem'!$A$1:$A$985="SP1",IF('BBDD Histórica Primer Año x Sem'!$B$1:$B$985="I",IF('BBDD Histórica Primer Año x Sem'!$E$1:$E$985=$B30,'BBDD Histórica Primer Año x Sem'!$F$1:$F$985,0))))</f>
        <v>0</v>
      </c>
      <c r="D30" s="95">
        <f t="array" ref="D30">SUM(IF('BBDD Histórica Primer Año x Sem'!$A$1:$A$985="SP1",IF('BBDD Histórica Primer Año x Sem'!$B$1:$B$985="I",IF('BBDD Histórica Primer Año x Sem'!$E$1:$E$985=$B30,'BBDD Histórica Primer Año x Sem'!$G$1:$G$985,0))))</f>
        <v>0</v>
      </c>
      <c r="E30" s="95">
        <f t="array" ref="E30">SUM(IF('BBDD Histórica Primer Año x Sem'!$A$1:$A$985="SP1",IF('BBDD Histórica Primer Año x Sem'!$B$1:$B$985="I",IF('BBDD Histórica Primer Año x Sem'!$E$1:$E$985=$B30,'BBDD Histórica Primer Año x Sem'!$I$1:$J$985,0))))</f>
        <v>0</v>
      </c>
      <c r="F30" s="95">
        <f t="shared" si="0"/>
        <v>0</v>
      </c>
      <c r="G30" s="95">
        <f t="shared" si="2"/>
        <v>46</v>
      </c>
      <c r="H30" s="98">
        <f t="shared" si="1"/>
        <v>0.43809523809523809</v>
      </c>
      <c r="I30" s="98">
        <f>SUM($C$3:$C30)/Cargos_IN_SP1</f>
        <v>0.39047619047619048</v>
      </c>
      <c r="J30" s="98">
        <f>SUM($C$3:$D30)/Cargos_IN_SP1</f>
        <v>0.42857142857142855</v>
      </c>
      <c r="K30" s="98">
        <f>SUM($C$3:$E30)/Cargos_IN_SP1</f>
        <v>0.43809523809523809</v>
      </c>
      <c r="M30" s="98"/>
      <c r="N30" s="329">
        <f t="shared" si="3"/>
        <v>41</v>
      </c>
      <c r="O30" s="329">
        <f t="shared" si="4"/>
        <v>46</v>
      </c>
      <c r="P30" s="98"/>
    </row>
    <row r="31" spans="2:16">
      <c r="B31" s="34">
        <v>29</v>
      </c>
      <c r="C31" s="95">
        <f t="array" ref="C31">SUM(IF('BBDD Histórica Primer Año x Sem'!$A$1:$A$985="SP1",IF('BBDD Histórica Primer Año x Sem'!$B$1:$B$985="I",IF('BBDD Histórica Primer Año x Sem'!$E$1:$E$985=$B31,'BBDD Histórica Primer Año x Sem'!$F$1:$F$985,0))))</f>
        <v>0</v>
      </c>
      <c r="D31" s="95">
        <f t="array" ref="D31">SUM(IF('BBDD Histórica Primer Año x Sem'!$A$1:$A$985="SP1",IF('BBDD Histórica Primer Año x Sem'!$B$1:$B$985="I",IF('BBDD Histórica Primer Año x Sem'!$E$1:$E$985=$B31,'BBDD Histórica Primer Año x Sem'!$G$1:$G$985,0))))</f>
        <v>0</v>
      </c>
      <c r="E31" s="95">
        <f t="array" ref="E31">SUM(IF('BBDD Histórica Primer Año x Sem'!$A$1:$A$985="SP1",IF('BBDD Histórica Primer Año x Sem'!$B$1:$B$985="I",IF('BBDD Histórica Primer Año x Sem'!$E$1:$E$985=$B31,'BBDD Histórica Primer Año x Sem'!$I$1:$J$985,0))))</f>
        <v>0</v>
      </c>
      <c r="F31" s="95">
        <f t="shared" si="0"/>
        <v>0</v>
      </c>
      <c r="G31" s="95">
        <f t="shared" si="2"/>
        <v>46</v>
      </c>
      <c r="H31" s="98">
        <f t="shared" si="1"/>
        <v>0.43809523809523809</v>
      </c>
      <c r="I31" s="98">
        <f>SUM($C$3:$C31)/Cargos_IN_SP1</f>
        <v>0.39047619047619048</v>
      </c>
      <c r="J31" s="98">
        <f>SUM($C$3:$D31)/Cargos_IN_SP1</f>
        <v>0.42857142857142855</v>
      </c>
      <c r="K31" s="98">
        <f>SUM($C$3:$E31)/Cargos_IN_SP1</f>
        <v>0.43809523809523809</v>
      </c>
      <c r="M31" s="98"/>
      <c r="N31" s="329">
        <f t="shared" si="3"/>
        <v>41</v>
      </c>
      <c r="O31" s="329">
        <f t="shared" si="4"/>
        <v>46</v>
      </c>
      <c r="P31" s="98"/>
    </row>
    <row r="32" spans="2:16">
      <c r="B32" s="34">
        <v>30</v>
      </c>
      <c r="C32" s="95">
        <f t="array" ref="C32">SUM(IF('BBDD Histórica Primer Año x Sem'!$A$1:$A$985="SP1",IF('BBDD Histórica Primer Año x Sem'!$B$1:$B$985="I",IF('BBDD Histórica Primer Año x Sem'!$E$1:$E$985=$B32,'BBDD Histórica Primer Año x Sem'!$F$1:$F$985,0))))</f>
        <v>2</v>
      </c>
      <c r="D32" s="95">
        <f t="array" ref="D32">SUM(IF('BBDD Histórica Primer Año x Sem'!$A$1:$A$985="SP1",IF('BBDD Histórica Primer Año x Sem'!$B$1:$B$985="I",IF('BBDD Histórica Primer Año x Sem'!$E$1:$E$985=$B32,'BBDD Histórica Primer Año x Sem'!$G$1:$G$985,0))))</f>
        <v>0</v>
      </c>
      <c r="E32" s="95">
        <f t="array" ref="E32">SUM(IF('BBDD Histórica Primer Año x Sem'!$A$1:$A$985="SP1",IF('BBDD Histórica Primer Año x Sem'!$B$1:$B$985="I",IF('BBDD Histórica Primer Año x Sem'!$E$1:$E$985=$B32,'BBDD Histórica Primer Año x Sem'!$I$1:$J$985,0))))</f>
        <v>0</v>
      </c>
      <c r="F32" s="95">
        <f t="shared" si="0"/>
        <v>2</v>
      </c>
      <c r="G32" s="95">
        <f t="shared" si="2"/>
        <v>48</v>
      </c>
      <c r="H32" s="98">
        <f t="shared" si="1"/>
        <v>0.45714285714285713</v>
      </c>
      <c r="I32" s="98">
        <f>SUM($C$3:$C32)/Cargos_IN_SP1</f>
        <v>0.40952380952380951</v>
      </c>
      <c r="J32" s="98">
        <f>SUM($C$3:$D32)/Cargos_IN_SP1</f>
        <v>0.44761904761904764</v>
      </c>
      <c r="K32" s="98">
        <f>SUM($C$3:$E32)/Cargos_IN_SP1</f>
        <v>0.45714285714285713</v>
      </c>
      <c r="M32" s="98"/>
      <c r="N32" s="329">
        <f t="shared" si="3"/>
        <v>43</v>
      </c>
      <c r="O32" s="329">
        <f t="shared" si="4"/>
        <v>48</v>
      </c>
      <c r="P32" s="98"/>
    </row>
    <row r="33" spans="2:16">
      <c r="B33" s="34">
        <v>31</v>
      </c>
      <c r="C33" s="95">
        <f t="array" ref="C33">SUM(IF('BBDD Histórica Primer Año x Sem'!$A$1:$A$985="SP1",IF('BBDD Histórica Primer Año x Sem'!$B$1:$B$985="I",IF('BBDD Histórica Primer Año x Sem'!$E$1:$E$985=$B33,'BBDD Histórica Primer Año x Sem'!$F$1:$F$985,0))))</f>
        <v>1</v>
      </c>
      <c r="D33" s="95">
        <f t="array" ref="D33">SUM(IF('BBDD Histórica Primer Año x Sem'!$A$1:$A$985="SP1",IF('BBDD Histórica Primer Año x Sem'!$B$1:$B$985="I",IF('BBDD Histórica Primer Año x Sem'!$E$1:$E$985=$B33,'BBDD Histórica Primer Año x Sem'!$G$1:$G$985,0))))</f>
        <v>0</v>
      </c>
      <c r="E33" s="95">
        <f t="array" ref="E33">SUM(IF('BBDD Histórica Primer Año x Sem'!$A$1:$A$985="SP1",IF('BBDD Histórica Primer Año x Sem'!$B$1:$B$985="I",IF('BBDD Histórica Primer Año x Sem'!$E$1:$E$985=$B33,'BBDD Histórica Primer Año x Sem'!$I$1:$J$985,0))))</f>
        <v>0</v>
      </c>
      <c r="F33" s="95">
        <f t="shared" si="0"/>
        <v>1</v>
      </c>
      <c r="G33" s="95">
        <f t="shared" si="2"/>
        <v>49</v>
      </c>
      <c r="H33" s="98">
        <f t="shared" si="1"/>
        <v>0.46666666666666667</v>
      </c>
      <c r="I33" s="98">
        <f>SUM($C$3:$C33)/Cargos_IN_SP1</f>
        <v>0.41904761904761906</v>
      </c>
      <c r="J33" s="98">
        <f>SUM($C$3:$D33)/Cargos_IN_SP1</f>
        <v>0.45714285714285713</v>
      </c>
      <c r="K33" s="98">
        <f>SUM($C$3:$E33)/Cargos_IN_SP1</f>
        <v>0.46666666666666667</v>
      </c>
      <c r="M33" s="98"/>
      <c r="N33" s="329">
        <f t="shared" si="3"/>
        <v>44</v>
      </c>
      <c r="O33" s="329">
        <f t="shared" si="4"/>
        <v>49</v>
      </c>
      <c r="P33" s="98"/>
    </row>
    <row r="34" spans="2:16">
      <c r="B34" s="34">
        <v>32</v>
      </c>
      <c r="C34" s="95">
        <f t="array" ref="C34">SUM(IF('BBDD Histórica Primer Año x Sem'!$A$1:$A$985="SP1",IF('BBDD Histórica Primer Año x Sem'!$B$1:$B$985="I",IF('BBDD Histórica Primer Año x Sem'!$E$1:$E$985=$B34,'BBDD Histórica Primer Año x Sem'!$F$1:$F$985,0))))</f>
        <v>0</v>
      </c>
      <c r="D34" s="95">
        <f t="array" ref="D34">SUM(IF('BBDD Histórica Primer Año x Sem'!$A$1:$A$985="SP1",IF('BBDD Histórica Primer Año x Sem'!$B$1:$B$985="I",IF('BBDD Histórica Primer Año x Sem'!$E$1:$E$985=$B34,'BBDD Histórica Primer Año x Sem'!$G$1:$G$985,0))))</f>
        <v>0</v>
      </c>
      <c r="E34" s="95">
        <f t="array" ref="E34">SUM(IF('BBDD Histórica Primer Año x Sem'!$A$1:$A$985="SP1",IF('BBDD Histórica Primer Año x Sem'!$B$1:$B$985="I",IF('BBDD Histórica Primer Año x Sem'!$E$1:$E$985=$B34,'BBDD Histórica Primer Año x Sem'!$I$1:$J$985,0))))</f>
        <v>0</v>
      </c>
      <c r="F34" s="95">
        <f t="shared" si="0"/>
        <v>0</v>
      </c>
      <c r="G34" s="95">
        <f t="shared" si="2"/>
        <v>49</v>
      </c>
      <c r="H34" s="98">
        <f t="shared" si="1"/>
        <v>0.46666666666666667</v>
      </c>
      <c r="I34" s="98">
        <f>SUM($C$3:$C34)/Cargos_IN_SP1</f>
        <v>0.41904761904761906</v>
      </c>
      <c r="J34" s="98">
        <f>SUM($C$3:$D34)/Cargos_IN_SP1</f>
        <v>0.45714285714285713</v>
      </c>
      <c r="K34" s="98">
        <f>SUM($C$3:$E34)/Cargos_IN_SP1</f>
        <v>0.46666666666666667</v>
      </c>
      <c r="M34" s="98"/>
      <c r="N34" s="329">
        <f t="shared" si="3"/>
        <v>44</v>
      </c>
      <c r="O34" s="329">
        <f t="shared" si="4"/>
        <v>49</v>
      </c>
      <c r="P34" s="98"/>
    </row>
    <row r="35" spans="2:16">
      <c r="B35" s="34">
        <v>33</v>
      </c>
      <c r="C35" s="95">
        <f t="array" ref="C35">SUM(IF('BBDD Histórica Primer Año x Sem'!$A$1:$A$985="SP1",IF('BBDD Histórica Primer Año x Sem'!$B$1:$B$985="I",IF('BBDD Histórica Primer Año x Sem'!$E$1:$E$985=$B35,'BBDD Histórica Primer Año x Sem'!$F$1:$F$985,0))))</f>
        <v>0</v>
      </c>
      <c r="D35" s="95">
        <f t="array" ref="D35">SUM(IF('BBDD Histórica Primer Año x Sem'!$A$1:$A$985="SP1",IF('BBDD Histórica Primer Año x Sem'!$B$1:$B$985="I",IF('BBDD Histórica Primer Año x Sem'!$E$1:$E$985=$B35,'BBDD Histórica Primer Año x Sem'!$G$1:$G$985,0))))</f>
        <v>0</v>
      </c>
      <c r="E35" s="95">
        <f t="array" ref="E35">SUM(IF('BBDD Histórica Primer Año x Sem'!$A$1:$A$985="SP1",IF('BBDD Histórica Primer Año x Sem'!$B$1:$B$985="I",IF('BBDD Histórica Primer Año x Sem'!$E$1:$E$985=$B35,'BBDD Histórica Primer Año x Sem'!$I$1:$J$985,0))))</f>
        <v>0</v>
      </c>
      <c r="F35" s="95">
        <f t="shared" si="0"/>
        <v>0</v>
      </c>
      <c r="G35" s="95">
        <f t="shared" si="2"/>
        <v>49</v>
      </c>
      <c r="H35" s="98">
        <f t="shared" ref="H35:H66" si="5">G35/Cargos_IN_SP1</f>
        <v>0.46666666666666667</v>
      </c>
      <c r="I35" s="98">
        <f>SUM($C$3:$C35)/Cargos_IN_SP1</f>
        <v>0.41904761904761906</v>
      </c>
      <c r="J35" s="98">
        <f>SUM($C$3:$D35)/Cargos_IN_SP1</f>
        <v>0.45714285714285713</v>
      </c>
      <c r="K35" s="98">
        <f>SUM($C$3:$E35)/Cargos_IN_SP1</f>
        <v>0.46666666666666667</v>
      </c>
      <c r="M35" s="98"/>
      <c r="N35" s="329">
        <f t="shared" si="3"/>
        <v>44</v>
      </c>
      <c r="O35" s="329">
        <f t="shared" si="4"/>
        <v>49</v>
      </c>
      <c r="P35" s="98"/>
    </row>
    <row r="36" spans="2:16">
      <c r="B36" s="34">
        <v>34</v>
      </c>
      <c r="C36" s="95">
        <f t="array" ref="C36">SUM(IF('BBDD Histórica Primer Año x Sem'!$A$1:$A$985="SP1",IF('BBDD Histórica Primer Año x Sem'!$B$1:$B$985="I",IF('BBDD Histórica Primer Año x Sem'!$E$1:$E$985=$B36,'BBDD Histórica Primer Año x Sem'!$F$1:$F$985,0))))</f>
        <v>0</v>
      </c>
      <c r="D36" s="95">
        <f t="array" ref="D36">SUM(IF('BBDD Histórica Primer Año x Sem'!$A$1:$A$985="SP1",IF('BBDD Histórica Primer Año x Sem'!$B$1:$B$985="I",IF('BBDD Histórica Primer Año x Sem'!$E$1:$E$985=$B36,'BBDD Histórica Primer Año x Sem'!$G$1:$G$985,0))))</f>
        <v>0</v>
      </c>
      <c r="E36" s="95">
        <f t="array" ref="E36">SUM(IF('BBDD Histórica Primer Año x Sem'!$A$1:$A$985="SP1",IF('BBDD Histórica Primer Año x Sem'!$B$1:$B$985="I",IF('BBDD Histórica Primer Año x Sem'!$E$1:$E$985=$B36,'BBDD Histórica Primer Año x Sem'!$I$1:$J$985,0))))</f>
        <v>0</v>
      </c>
      <c r="F36" s="95">
        <f t="shared" si="0"/>
        <v>0</v>
      </c>
      <c r="G36" s="95">
        <f t="shared" si="2"/>
        <v>49</v>
      </c>
      <c r="H36" s="98">
        <f t="shared" si="5"/>
        <v>0.46666666666666667</v>
      </c>
      <c r="I36" s="98">
        <f>SUM($C$3:$C36)/Cargos_IN_SP1</f>
        <v>0.41904761904761906</v>
      </c>
      <c r="J36" s="98">
        <f>SUM($C$3:$D36)/Cargos_IN_SP1</f>
        <v>0.45714285714285713</v>
      </c>
      <c r="K36" s="98">
        <f>SUM($C$3:$E36)/Cargos_IN_SP1</f>
        <v>0.46666666666666667</v>
      </c>
      <c r="M36" s="98"/>
      <c r="N36" s="329">
        <f t="shared" si="3"/>
        <v>44</v>
      </c>
      <c r="O36" s="329">
        <f t="shared" si="4"/>
        <v>49</v>
      </c>
      <c r="P36" s="98"/>
    </row>
    <row r="37" spans="2:16">
      <c r="B37" s="34">
        <v>35</v>
      </c>
      <c r="C37" s="95">
        <f t="array" ref="C37">SUM(IF('BBDD Histórica Primer Año x Sem'!$A$1:$A$985="SP1",IF('BBDD Histórica Primer Año x Sem'!$B$1:$B$985="I",IF('BBDD Histórica Primer Año x Sem'!$E$1:$E$985=$B37,'BBDD Histórica Primer Año x Sem'!$F$1:$F$985,0))))</f>
        <v>0</v>
      </c>
      <c r="D37" s="95">
        <f t="array" ref="D37">SUM(IF('BBDD Histórica Primer Año x Sem'!$A$1:$A$985="SP1",IF('BBDD Histórica Primer Año x Sem'!$B$1:$B$985="I",IF('BBDD Histórica Primer Año x Sem'!$E$1:$E$985=$B37,'BBDD Histórica Primer Año x Sem'!$G$1:$G$985,0))))</f>
        <v>0</v>
      </c>
      <c r="E37" s="95">
        <f t="array" ref="E37">SUM(IF('BBDD Histórica Primer Año x Sem'!$A$1:$A$985="SP1",IF('BBDD Histórica Primer Año x Sem'!$B$1:$B$985="I",IF('BBDD Histórica Primer Año x Sem'!$E$1:$E$985=$B37,'BBDD Histórica Primer Año x Sem'!$I$1:$J$985,0))))</f>
        <v>0</v>
      </c>
      <c r="F37" s="95">
        <f t="shared" si="0"/>
        <v>0</v>
      </c>
      <c r="G37" s="95">
        <f t="shared" si="2"/>
        <v>49</v>
      </c>
      <c r="H37" s="98">
        <f t="shared" si="5"/>
        <v>0.46666666666666667</v>
      </c>
      <c r="I37" s="98">
        <f>SUM($C$3:$C37)/Cargos_IN_SP1</f>
        <v>0.41904761904761906</v>
      </c>
      <c r="J37" s="98">
        <f>SUM($C$3:$D37)/Cargos_IN_SP1</f>
        <v>0.45714285714285713</v>
      </c>
      <c r="K37" s="98">
        <f>SUM($C$3:$E37)/Cargos_IN_SP1</f>
        <v>0.46666666666666667</v>
      </c>
      <c r="M37" s="98"/>
      <c r="N37" s="329">
        <f t="shared" si="3"/>
        <v>44</v>
      </c>
      <c r="O37" s="329">
        <f t="shared" si="4"/>
        <v>49</v>
      </c>
      <c r="P37" s="98"/>
    </row>
    <row r="38" spans="2:16">
      <c r="B38" s="34">
        <v>36</v>
      </c>
      <c r="C38" s="95">
        <f t="array" ref="C38">SUM(IF('BBDD Histórica Primer Año x Sem'!$A$1:$A$985="SP1",IF('BBDD Histórica Primer Año x Sem'!$B$1:$B$985="I",IF('BBDD Histórica Primer Año x Sem'!$E$1:$E$985=$B38,'BBDD Histórica Primer Año x Sem'!$F$1:$F$985,0))))</f>
        <v>0</v>
      </c>
      <c r="D38" s="95">
        <f t="array" ref="D38">SUM(IF('BBDD Histórica Primer Año x Sem'!$A$1:$A$985="SP1",IF('BBDD Histórica Primer Año x Sem'!$B$1:$B$985="I",IF('BBDD Histórica Primer Año x Sem'!$E$1:$E$985=$B38,'BBDD Histórica Primer Año x Sem'!$G$1:$G$985,0))))</f>
        <v>0</v>
      </c>
      <c r="E38" s="95">
        <f t="array" ref="E38">SUM(IF('BBDD Histórica Primer Año x Sem'!$A$1:$A$985="SP1",IF('BBDD Histórica Primer Año x Sem'!$B$1:$B$985="I",IF('BBDD Histórica Primer Año x Sem'!$E$1:$E$985=$B38,'BBDD Histórica Primer Año x Sem'!$I$1:$J$985,0))))</f>
        <v>0</v>
      </c>
      <c r="F38" s="95">
        <f t="shared" si="0"/>
        <v>0</v>
      </c>
      <c r="G38" s="95">
        <f t="shared" si="2"/>
        <v>49</v>
      </c>
      <c r="H38" s="98">
        <f t="shared" si="5"/>
        <v>0.46666666666666667</v>
      </c>
      <c r="I38" s="98">
        <f>SUM($C$3:$C38)/Cargos_IN_SP1</f>
        <v>0.41904761904761906</v>
      </c>
      <c r="J38" s="98">
        <f>SUM($C$3:$D38)/Cargos_IN_SP1</f>
        <v>0.45714285714285713</v>
      </c>
      <c r="K38" s="98">
        <f>SUM($C$3:$E38)/Cargos_IN_SP1</f>
        <v>0.46666666666666667</v>
      </c>
      <c r="M38" s="98"/>
      <c r="N38" s="329">
        <f t="shared" si="3"/>
        <v>44</v>
      </c>
      <c r="O38" s="329">
        <f t="shared" si="4"/>
        <v>49</v>
      </c>
      <c r="P38" s="98"/>
    </row>
    <row r="39" spans="2:16">
      <c r="B39" s="34">
        <v>37</v>
      </c>
      <c r="C39" s="95">
        <f t="array" ref="C39">SUM(IF('BBDD Histórica Primer Año x Sem'!$A$1:$A$985="SP1",IF('BBDD Histórica Primer Año x Sem'!$B$1:$B$985="I",IF('BBDD Histórica Primer Año x Sem'!$E$1:$E$985=$B39,'BBDD Histórica Primer Año x Sem'!$F$1:$F$985,0))))</f>
        <v>0</v>
      </c>
      <c r="D39" s="95">
        <f t="array" ref="D39">SUM(IF('BBDD Histórica Primer Año x Sem'!$A$1:$A$985="SP1",IF('BBDD Histórica Primer Año x Sem'!$B$1:$B$985="I",IF('BBDD Histórica Primer Año x Sem'!$E$1:$E$985=$B39,'BBDD Histórica Primer Año x Sem'!$G$1:$G$985,0))))</f>
        <v>0</v>
      </c>
      <c r="E39" s="95">
        <f t="array" ref="E39">SUM(IF('BBDD Histórica Primer Año x Sem'!$A$1:$A$985="SP1",IF('BBDD Histórica Primer Año x Sem'!$B$1:$B$985="I",IF('BBDD Histórica Primer Año x Sem'!$E$1:$E$985=$B39,'BBDD Histórica Primer Año x Sem'!$I$1:$J$985,0))))</f>
        <v>0</v>
      </c>
      <c r="F39" s="95">
        <f t="shared" si="0"/>
        <v>0</v>
      </c>
      <c r="G39" s="95">
        <f t="shared" si="2"/>
        <v>49</v>
      </c>
      <c r="H39" s="98">
        <f t="shared" si="5"/>
        <v>0.46666666666666667</v>
      </c>
      <c r="I39" s="98">
        <f>SUM($C$3:$C39)/Cargos_IN_SP1</f>
        <v>0.41904761904761906</v>
      </c>
      <c r="J39" s="98">
        <f>SUM($C$3:$D39)/Cargos_IN_SP1</f>
        <v>0.45714285714285713</v>
      </c>
      <c r="K39" s="98">
        <f>SUM($C$3:$E39)/Cargos_IN_SP1</f>
        <v>0.46666666666666667</v>
      </c>
      <c r="M39" s="98"/>
      <c r="N39" s="329">
        <f t="shared" si="3"/>
        <v>44</v>
      </c>
      <c r="O39" s="329">
        <f t="shared" si="4"/>
        <v>49</v>
      </c>
      <c r="P39" s="98"/>
    </row>
    <row r="40" spans="2:16">
      <c r="B40" s="34">
        <v>38</v>
      </c>
      <c r="C40" s="95">
        <f t="array" ref="C40">SUM(IF('BBDD Histórica Primer Año x Sem'!$A$1:$A$985="SP1",IF('BBDD Histórica Primer Año x Sem'!$B$1:$B$985="I",IF('BBDD Histórica Primer Año x Sem'!$E$1:$E$985=$B40,'BBDD Histórica Primer Año x Sem'!$F$1:$F$985,0))))</f>
        <v>1</v>
      </c>
      <c r="D40" s="95">
        <f t="array" ref="D40">SUM(IF('BBDD Histórica Primer Año x Sem'!$A$1:$A$985="SP1",IF('BBDD Histórica Primer Año x Sem'!$B$1:$B$985="I",IF('BBDD Histórica Primer Año x Sem'!$E$1:$E$985=$B40,'BBDD Histórica Primer Año x Sem'!$G$1:$G$985,0))))</f>
        <v>0</v>
      </c>
      <c r="E40" s="95">
        <f t="array" ref="E40">SUM(IF('BBDD Histórica Primer Año x Sem'!$A$1:$A$985="SP1",IF('BBDD Histórica Primer Año x Sem'!$B$1:$B$985="I",IF('BBDD Histórica Primer Año x Sem'!$E$1:$E$985=$B40,'BBDD Histórica Primer Año x Sem'!$I$1:$J$985,0))))</f>
        <v>0</v>
      </c>
      <c r="F40" s="95">
        <f t="shared" si="0"/>
        <v>1</v>
      </c>
      <c r="G40" s="95">
        <f t="shared" si="2"/>
        <v>50</v>
      </c>
      <c r="H40" s="98">
        <f t="shared" si="5"/>
        <v>0.47619047619047616</v>
      </c>
      <c r="I40" s="98">
        <f>SUM($C$3:$C40)/Cargos_IN_SP1</f>
        <v>0.42857142857142855</v>
      </c>
      <c r="J40" s="98">
        <f>SUM($C$3:$D40)/Cargos_IN_SP1</f>
        <v>0.46666666666666667</v>
      </c>
      <c r="K40" s="98">
        <f>SUM($C$3:$E40)/Cargos_IN_SP1</f>
        <v>0.47619047619047616</v>
      </c>
      <c r="M40" s="98"/>
      <c r="N40" s="329">
        <f t="shared" si="3"/>
        <v>45</v>
      </c>
      <c r="O40" s="329">
        <f t="shared" si="4"/>
        <v>50</v>
      </c>
      <c r="P40" s="98"/>
    </row>
    <row r="41" spans="2:16">
      <c r="B41" s="34">
        <v>39</v>
      </c>
      <c r="C41" s="95">
        <f t="array" ref="C41">SUM(IF('BBDD Histórica Primer Año x Sem'!$A$1:$A$985="SP1",IF('BBDD Histórica Primer Año x Sem'!$B$1:$B$985="I",IF('BBDD Histórica Primer Año x Sem'!$E$1:$E$985=$B41,'BBDD Histórica Primer Año x Sem'!$F$1:$F$985,0))))</f>
        <v>0</v>
      </c>
      <c r="D41" s="95">
        <f t="array" ref="D41">SUM(IF('BBDD Histórica Primer Año x Sem'!$A$1:$A$985="SP1",IF('BBDD Histórica Primer Año x Sem'!$B$1:$B$985="I",IF('BBDD Histórica Primer Año x Sem'!$E$1:$E$985=$B41,'BBDD Histórica Primer Año x Sem'!$G$1:$G$985,0))))</f>
        <v>0</v>
      </c>
      <c r="E41" s="95">
        <f t="array" ref="E41">SUM(IF('BBDD Histórica Primer Año x Sem'!$A$1:$A$985="SP1",IF('BBDD Histórica Primer Año x Sem'!$B$1:$B$985="I",IF('BBDD Histórica Primer Año x Sem'!$E$1:$E$985=$B41,'BBDD Histórica Primer Año x Sem'!$I$1:$J$985,0))))</f>
        <v>0</v>
      </c>
      <c r="F41" s="95">
        <f t="shared" si="0"/>
        <v>0</v>
      </c>
      <c r="G41" s="95">
        <f t="shared" si="2"/>
        <v>50</v>
      </c>
      <c r="H41" s="98">
        <f t="shared" si="5"/>
        <v>0.47619047619047616</v>
      </c>
      <c r="I41" s="98">
        <f>SUM($C$3:$C41)/Cargos_IN_SP1</f>
        <v>0.42857142857142855</v>
      </c>
      <c r="J41" s="98">
        <f>SUM($C$3:$D41)/Cargos_IN_SP1</f>
        <v>0.46666666666666667</v>
      </c>
      <c r="K41" s="98">
        <f>SUM($C$3:$E41)/Cargos_IN_SP1</f>
        <v>0.47619047619047616</v>
      </c>
      <c r="M41" s="98"/>
      <c r="N41" s="329">
        <f t="shared" si="3"/>
        <v>45</v>
      </c>
      <c r="O41" s="329">
        <f t="shared" si="4"/>
        <v>50</v>
      </c>
      <c r="P41" s="98"/>
    </row>
    <row r="42" spans="2:16">
      <c r="B42" s="34">
        <v>40</v>
      </c>
      <c r="C42" s="95">
        <f t="array" ref="C42">SUM(IF('BBDD Histórica Primer Año x Sem'!$A$1:$A$985="SP1",IF('BBDD Histórica Primer Año x Sem'!$B$1:$B$985="I",IF('BBDD Histórica Primer Año x Sem'!$E$1:$E$985=$B42,'BBDD Histórica Primer Año x Sem'!$F$1:$F$985,0))))</f>
        <v>0</v>
      </c>
      <c r="D42" s="95">
        <f t="array" ref="D42">SUM(IF('BBDD Histórica Primer Año x Sem'!$A$1:$A$985="SP1",IF('BBDD Histórica Primer Año x Sem'!$B$1:$B$985="I",IF('BBDD Histórica Primer Año x Sem'!$E$1:$E$985=$B42,'BBDD Histórica Primer Año x Sem'!$G$1:$G$985,0))))</f>
        <v>0</v>
      </c>
      <c r="E42" s="95">
        <f t="array" ref="E42">SUM(IF('BBDD Histórica Primer Año x Sem'!$A$1:$A$985="SP1",IF('BBDD Histórica Primer Año x Sem'!$B$1:$B$985="I",IF('BBDD Histórica Primer Año x Sem'!$E$1:$E$985=$B42,'BBDD Histórica Primer Año x Sem'!$I$1:$J$985,0))))</f>
        <v>0</v>
      </c>
      <c r="F42" s="95">
        <f t="shared" si="0"/>
        <v>0</v>
      </c>
      <c r="G42" s="95">
        <f t="shared" si="2"/>
        <v>50</v>
      </c>
      <c r="H42" s="98">
        <f t="shared" si="5"/>
        <v>0.47619047619047616</v>
      </c>
      <c r="I42" s="98">
        <f>SUM($C$3:$C42)/Cargos_IN_SP1</f>
        <v>0.42857142857142855</v>
      </c>
      <c r="J42" s="98">
        <f>SUM($C$3:$D42)/Cargos_IN_SP1</f>
        <v>0.46666666666666667</v>
      </c>
      <c r="K42" s="98">
        <f>SUM($C$3:$E42)/Cargos_IN_SP1</f>
        <v>0.47619047619047616</v>
      </c>
      <c r="M42" s="98"/>
      <c r="N42" s="329">
        <f t="shared" si="3"/>
        <v>45</v>
      </c>
      <c r="O42" s="329">
        <f t="shared" si="4"/>
        <v>50</v>
      </c>
      <c r="P42" s="98"/>
    </row>
    <row r="43" spans="2:16">
      <c r="B43" s="34">
        <v>41</v>
      </c>
      <c r="C43" s="95">
        <f t="array" ref="C43">SUM(IF('BBDD Histórica Primer Año x Sem'!$A$1:$A$985="SP1",IF('BBDD Histórica Primer Año x Sem'!$B$1:$B$985="I",IF('BBDD Histórica Primer Año x Sem'!$E$1:$E$985=$B43,'BBDD Histórica Primer Año x Sem'!$F$1:$F$985,0))))</f>
        <v>0</v>
      </c>
      <c r="D43" s="95">
        <f t="array" ref="D43">SUM(IF('BBDD Histórica Primer Año x Sem'!$A$1:$A$985="SP1",IF('BBDD Histórica Primer Año x Sem'!$B$1:$B$985="I",IF('BBDD Histórica Primer Año x Sem'!$E$1:$E$985=$B43,'BBDD Histórica Primer Año x Sem'!$G$1:$G$985,0))))</f>
        <v>0</v>
      </c>
      <c r="E43" s="95">
        <f t="array" ref="E43">SUM(IF('BBDD Histórica Primer Año x Sem'!$A$1:$A$985="SP1",IF('BBDD Histórica Primer Año x Sem'!$B$1:$B$985="I",IF('BBDD Histórica Primer Año x Sem'!$E$1:$E$985=$B43,'BBDD Histórica Primer Año x Sem'!$I$1:$J$985,0))))</f>
        <v>0</v>
      </c>
      <c r="F43" s="95">
        <f t="shared" si="0"/>
        <v>0</v>
      </c>
      <c r="G43" s="95">
        <f t="shared" si="2"/>
        <v>50</v>
      </c>
      <c r="H43" s="98">
        <f t="shared" si="5"/>
        <v>0.47619047619047616</v>
      </c>
      <c r="I43" s="98">
        <f>SUM($C$3:$C43)/Cargos_IN_SP1</f>
        <v>0.42857142857142855</v>
      </c>
      <c r="J43" s="98">
        <f>SUM($C$3:$D43)/Cargos_IN_SP1</f>
        <v>0.46666666666666667</v>
      </c>
      <c r="K43" s="98">
        <f>SUM($C$3:$E43)/Cargos_IN_SP1</f>
        <v>0.47619047619047616</v>
      </c>
      <c r="M43" s="98"/>
      <c r="N43" s="329">
        <f t="shared" si="3"/>
        <v>45</v>
      </c>
      <c r="O43" s="329">
        <f t="shared" si="4"/>
        <v>50</v>
      </c>
      <c r="P43" s="98"/>
    </row>
    <row r="44" spans="2:16">
      <c r="B44" s="34">
        <v>42</v>
      </c>
      <c r="C44" s="95">
        <f t="array" ref="C44">SUM(IF('BBDD Histórica Primer Año x Sem'!$A$1:$A$985="SP1",IF('BBDD Histórica Primer Año x Sem'!$B$1:$B$985="I",IF('BBDD Histórica Primer Año x Sem'!$E$1:$E$985=$B44,'BBDD Histórica Primer Año x Sem'!$F$1:$F$985,0))))</f>
        <v>0</v>
      </c>
      <c r="D44" s="95">
        <f t="array" ref="D44">SUM(IF('BBDD Histórica Primer Año x Sem'!$A$1:$A$985="SP1",IF('BBDD Histórica Primer Año x Sem'!$B$1:$B$985="I",IF('BBDD Histórica Primer Año x Sem'!$E$1:$E$985=$B44,'BBDD Histórica Primer Año x Sem'!$G$1:$G$985,0))))</f>
        <v>0</v>
      </c>
      <c r="E44" s="95">
        <f t="array" ref="E44">SUM(IF('BBDD Histórica Primer Año x Sem'!$A$1:$A$985="SP1",IF('BBDD Histórica Primer Año x Sem'!$B$1:$B$985="I",IF('BBDD Histórica Primer Año x Sem'!$E$1:$E$985=$B44,'BBDD Histórica Primer Año x Sem'!$I$1:$J$985,0))))</f>
        <v>0</v>
      </c>
      <c r="F44" s="95">
        <f t="shared" si="0"/>
        <v>0</v>
      </c>
      <c r="G44" s="95">
        <f t="shared" si="2"/>
        <v>50</v>
      </c>
      <c r="H44" s="98">
        <f t="shared" si="5"/>
        <v>0.47619047619047616</v>
      </c>
      <c r="I44" s="98">
        <f>SUM($C$3:$C44)/Cargos_IN_SP1</f>
        <v>0.42857142857142855</v>
      </c>
      <c r="J44" s="98">
        <f>SUM($C$3:$D44)/Cargos_IN_SP1</f>
        <v>0.46666666666666667</v>
      </c>
      <c r="K44" s="98">
        <f>SUM($C$3:$E44)/Cargos_IN_SP1</f>
        <v>0.47619047619047616</v>
      </c>
      <c r="M44" s="98"/>
      <c r="N44" s="329">
        <f t="shared" si="3"/>
        <v>45</v>
      </c>
      <c r="O44" s="329">
        <f t="shared" si="4"/>
        <v>50</v>
      </c>
      <c r="P44" s="98"/>
    </row>
    <row r="45" spans="2:16">
      <c r="B45" s="34">
        <v>43</v>
      </c>
      <c r="C45" s="95">
        <f t="array" ref="C45">SUM(IF('BBDD Histórica Primer Año x Sem'!$A$1:$A$985="SP1",IF('BBDD Histórica Primer Año x Sem'!$B$1:$B$985="I",IF('BBDD Histórica Primer Año x Sem'!$E$1:$E$985=$B45,'BBDD Histórica Primer Año x Sem'!$F$1:$F$985,0))))</f>
        <v>0</v>
      </c>
      <c r="D45" s="95">
        <f t="array" ref="D45">SUM(IF('BBDD Histórica Primer Año x Sem'!$A$1:$A$985="SP1",IF('BBDD Histórica Primer Año x Sem'!$B$1:$B$985="I",IF('BBDD Histórica Primer Año x Sem'!$E$1:$E$985=$B45,'BBDD Histórica Primer Año x Sem'!$G$1:$G$985,0))))</f>
        <v>0</v>
      </c>
      <c r="E45" s="95">
        <f t="array" ref="E45">SUM(IF('BBDD Histórica Primer Año x Sem'!$A$1:$A$985="SP1",IF('BBDD Histórica Primer Año x Sem'!$B$1:$B$985="I",IF('BBDD Histórica Primer Año x Sem'!$E$1:$E$985=$B45,'BBDD Histórica Primer Año x Sem'!$I$1:$J$985,0))))</f>
        <v>0</v>
      </c>
      <c r="F45" s="95">
        <f t="shared" si="0"/>
        <v>0</v>
      </c>
      <c r="G45" s="95">
        <f t="shared" si="2"/>
        <v>50</v>
      </c>
      <c r="H45" s="98">
        <f t="shared" si="5"/>
        <v>0.47619047619047616</v>
      </c>
      <c r="I45" s="98">
        <f>SUM($C$3:$C45)/Cargos_IN_SP1</f>
        <v>0.42857142857142855</v>
      </c>
      <c r="J45" s="98">
        <f>SUM($C$3:$D45)/Cargos_IN_SP1</f>
        <v>0.46666666666666667</v>
      </c>
      <c r="K45" s="98">
        <f>SUM($C$3:$E45)/Cargos_IN_SP1</f>
        <v>0.47619047619047616</v>
      </c>
      <c r="M45" s="98"/>
      <c r="N45" s="329">
        <f t="shared" si="3"/>
        <v>45</v>
      </c>
      <c r="O45" s="329">
        <f t="shared" si="4"/>
        <v>50</v>
      </c>
      <c r="P45" s="98"/>
    </row>
    <row r="46" spans="2:16">
      <c r="B46" s="34">
        <v>44</v>
      </c>
      <c r="C46" s="330">
        <f t="array" ref="C46">SUM(IF('BBDD Histórica Primer Año x Sem'!$A$1:$A$985="SP1",IF('BBDD Histórica Primer Año x Sem'!$B$1:$B$985="I",IF('BBDD Histórica Primer Año x Sem'!$E$1:$E$985=$B46,'BBDD Histórica Primer Año x Sem'!$F$1:$F$985,0))))</f>
        <v>0</v>
      </c>
      <c r="D46" s="330">
        <f t="array" ref="D46">SUM(IF('BBDD Histórica Primer Año x Sem'!$A$1:$A$985="SP1",IF('BBDD Histórica Primer Año x Sem'!$B$1:$B$985="I",IF('BBDD Histórica Primer Año x Sem'!$E$1:$E$985=$B46,'BBDD Histórica Primer Año x Sem'!$G$1:$G$985,0))))</f>
        <v>0</v>
      </c>
      <c r="E46" s="330">
        <f t="array" ref="E46">SUM(IF('BBDD Histórica Primer Año x Sem'!$A$1:$A$985="SP1",IF('BBDD Histórica Primer Año x Sem'!$B$1:$B$985="I",IF('BBDD Histórica Primer Año x Sem'!$E$1:$E$985=$B46,'BBDD Histórica Primer Año x Sem'!$I$1:$J$985,0))))</f>
        <v>0</v>
      </c>
      <c r="F46" s="330">
        <f t="shared" si="0"/>
        <v>0</v>
      </c>
      <c r="G46" s="95">
        <f t="shared" si="2"/>
        <v>50</v>
      </c>
      <c r="H46" s="98">
        <f t="shared" si="5"/>
        <v>0.47619047619047616</v>
      </c>
      <c r="I46" s="98">
        <f>SUM($C$3:$C46)/Cargos_IN_SP1</f>
        <v>0.42857142857142855</v>
      </c>
      <c r="J46" s="98">
        <f>SUM($C$3:$D46)/Cargos_IN_SP1</f>
        <v>0.46666666666666667</v>
      </c>
      <c r="K46" s="98">
        <f>SUM($C$3:$E46)/Cargos_IN_SP1</f>
        <v>0.47619047619047616</v>
      </c>
      <c r="M46" s="98"/>
      <c r="N46" s="329">
        <f t="shared" si="3"/>
        <v>45</v>
      </c>
      <c r="O46" s="329">
        <f t="shared" si="4"/>
        <v>50</v>
      </c>
      <c r="P46" s="98"/>
    </row>
    <row r="47" spans="2:16">
      <c r="B47" s="34">
        <v>45</v>
      </c>
      <c r="C47" s="330">
        <f t="array" ref="C47">SUM(IF('BBDD Histórica Primer Año x Sem'!$A$1:$A$985="SP1",IF('BBDD Histórica Primer Año x Sem'!$B$1:$B$985="I",IF('BBDD Histórica Primer Año x Sem'!$E$1:$E$985=$B47,'BBDD Histórica Primer Año x Sem'!$F$1:$F$985,0))))</f>
        <v>0</v>
      </c>
      <c r="D47" s="330">
        <f t="array" ref="D47">SUM(IF('BBDD Histórica Primer Año x Sem'!$A$1:$A$985="SP1",IF('BBDD Histórica Primer Año x Sem'!$B$1:$B$985="I",IF('BBDD Histórica Primer Año x Sem'!$E$1:$E$985=$B47,'BBDD Histórica Primer Año x Sem'!$G$1:$G$985,0))))</f>
        <v>0</v>
      </c>
      <c r="E47" s="330">
        <f t="array" ref="E47">SUM(IF('BBDD Histórica Primer Año x Sem'!$A$1:$A$985="SP1",IF('BBDD Histórica Primer Año x Sem'!$B$1:$B$985="I",IF('BBDD Histórica Primer Año x Sem'!$E$1:$E$985=$B47,'BBDD Histórica Primer Año x Sem'!$I$1:$J$985,0))))</f>
        <v>0</v>
      </c>
      <c r="F47" s="330">
        <f t="shared" si="0"/>
        <v>0</v>
      </c>
      <c r="G47" s="95">
        <f t="shared" si="2"/>
        <v>50</v>
      </c>
      <c r="H47" s="98">
        <f t="shared" si="5"/>
        <v>0.47619047619047616</v>
      </c>
      <c r="I47" s="98">
        <f>SUM($C$3:$C47)/Cargos_IN_SP1</f>
        <v>0.42857142857142855</v>
      </c>
      <c r="J47" s="98">
        <f>SUM($C$3:$D47)/Cargos_IN_SP1</f>
        <v>0.46666666666666667</v>
      </c>
      <c r="K47" s="98">
        <f>SUM($C$3:$E47)/Cargos_IN_SP1</f>
        <v>0.47619047619047616</v>
      </c>
      <c r="M47" s="98"/>
      <c r="N47" s="329">
        <f t="shared" si="3"/>
        <v>45</v>
      </c>
      <c r="O47" s="329">
        <f t="shared" si="4"/>
        <v>50</v>
      </c>
      <c r="P47" s="98"/>
    </row>
    <row r="48" spans="2:16">
      <c r="B48" s="34">
        <v>46</v>
      </c>
      <c r="C48" s="330">
        <f t="array" ref="C48">SUM(IF('BBDD Histórica Primer Año x Sem'!$A$1:$A$985="SP1",IF('BBDD Histórica Primer Año x Sem'!$B$1:$B$985="I",IF('BBDD Histórica Primer Año x Sem'!$E$1:$E$985=$B48,'BBDD Histórica Primer Año x Sem'!$F$1:$F$985,0))))</f>
        <v>0</v>
      </c>
      <c r="D48" s="330">
        <f t="array" ref="D48">SUM(IF('BBDD Histórica Primer Año x Sem'!$A$1:$A$985="SP1",IF('BBDD Histórica Primer Año x Sem'!$B$1:$B$985="I",IF('BBDD Histórica Primer Año x Sem'!$E$1:$E$985=$B48,'BBDD Histórica Primer Año x Sem'!$G$1:$G$985,0))))</f>
        <v>0</v>
      </c>
      <c r="E48" s="330">
        <f t="array" ref="E48">SUM(IF('BBDD Histórica Primer Año x Sem'!$A$1:$A$985="SP1",IF('BBDD Histórica Primer Año x Sem'!$B$1:$B$985="I",IF('BBDD Histórica Primer Año x Sem'!$E$1:$E$985=$B48,'BBDD Histórica Primer Año x Sem'!$I$1:$J$985,0))))</f>
        <v>0</v>
      </c>
      <c r="F48" s="330">
        <f t="shared" si="0"/>
        <v>0</v>
      </c>
      <c r="G48" s="95">
        <f t="shared" si="2"/>
        <v>50</v>
      </c>
      <c r="H48" s="98">
        <f t="shared" si="5"/>
        <v>0.47619047619047616</v>
      </c>
      <c r="I48" s="98">
        <f>SUM($C$3:$C48)/Cargos_IN_SP1</f>
        <v>0.42857142857142855</v>
      </c>
      <c r="J48" s="98">
        <f>SUM($C$3:$D48)/Cargos_IN_SP1</f>
        <v>0.46666666666666667</v>
      </c>
      <c r="K48" s="98">
        <f>SUM($C$3:$E48)/Cargos_IN_SP1</f>
        <v>0.47619047619047616</v>
      </c>
      <c r="M48" s="98"/>
      <c r="N48" s="329">
        <f t="shared" si="3"/>
        <v>45</v>
      </c>
      <c r="O48" s="329">
        <f t="shared" si="4"/>
        <v>50</v>
      </c>
      <c r="P48" s="98"/>
    </row>
    <row r="49" spans="2:16">
      <c r="B49" s="34">
        <v>47</v>
      </c>
      <c r="C49" s="330">
        <f t="array" ref="C49">SUM(IF('BBDD Histórica Primer Año x Sem'!$A$1:$A$985="SP1",IF('BBDD Histórica Primer Año x Sem'!$B$1:$B$985="I",IF('BBDD Histórica Primer Año x Sem'!$E$1:$E$985=$B49,'BBDD Histórica Primer Año x Sem'!$F$1:$F$985,0))))</f>
        <v>0</v>
      </c>
      <c r="D49" s="330">
        <f t="array" ref="D49">SUM(IF('BBDD Histórica Primer Año x Sem'!$A$1:$A$985="SP1",IF('BBDD Histórica Primer Año x Sem'!$B$1:$B$985="I",IF('BBDD Histórica Primer Año x Sem'!$E$1:$E$985=$B49,'BBDD Histórica Primer Año x Sem'!$G$1:$G$985,0))))</f>
        <v>0</v>
      </c>
      <c r="E49" s="330">
        <f t="array" ref="E49">SUM(IF('BBDD Histórica Primer Año x Sem'!$A$1:$A$985="SP1",IF('BBDD Histórica Primer Año x Sem'!$B$1:$B$985="I",IF('BBDD Histórica Primer Año x Sem'!$E$1:$E$985=$B49,'BBDD Histórica Primer Año x Sem'!$I$1:$J$985,0))))</f>
        <v>0</v>
      </c>
      <c r="F49" s="330">
        <f t="shared" si="0"/>
        <v>0</v>
      </c>
      <c r="G49" s="95">
        <f t="shared" si="2"/>
        <v>50</v>
      </c>
      <c r="H49" s="98">
        <f t="shared" si="5"/>
        <v>0.47619047619047616</v>
      </c>
      <c r="I49" s="98">
        <f>SUM($C$3:$C49)/Cargos_IN_SP1</f>
        <v>0.42857142857142855</v>
      </c>
      <c r="J49" s="98">
        <f>SUM($C$3:$D49)/Cargos_IN_SP1</f>
        <v>0.46666666666666667</v>
      </c>
      <c r="K49" s="98">
        <f>SUM($C$3:$E49)/Cargos_IN_SP1</f>
        <v>0.47619047619047616</v>
      </c>
      <c r="M49" s="98"/>
      <c r="N49" s="329">
        <f t="shared" si="3"/>
        <v>45</v>
      </c>
      <c r="O49" s="329">
        <f t="shared" si="4"/>
        <v>50</v>
      </c>
      <c r="P49" s="98"/>
    </row>
    <row r="50" spans="2:16">
      <c r="B50" s="34">
        <v>48</v>
      </c>
      <c r="C50" s="330">
        <f t="array" ref="C50">SUM(IF('BBDD Histórica Primer Año x Sem'!$A$1:$A$985="SP1",IF('BBDD Histórica Primer Año x Sem'!$B$1:$B$985="I",IF('BBDD Histórica Primer Año x Sem'!$E$1:$E$985=$B50,'BBDD Histórica Primer Año x Sem'!$F$1:$F$985,0))))</f>
        <v>0</v>
      </c>
      <c r="D50" s="330">
        <f t="array" ref="D50">SUM(IF('BBDD Histórica Primer Año x Sem'!$A$1:$A$985="SP1",IF('BBDD Histórica Primer Año x Sem'!$B$1:$B$985="I",IF('BBDD Histórica Primer Año x Sem'!$E$1:$E$985=$B50,'BBDD Histórica Primer Año x Sem'!$G$1:$G$985,0))))</f>
        <v>0</v>
      </c>
      <c r="E50" s="330">
        <f t="array" ref="E50">SUM(IF('BBDD Histórica Primer Año x Sem'!$A$1:$A$985="SP1",IF('BBDD Histórica Primer Año x Sem'!$B$1:$B$985="I",IF('BBDD Histórica Primer Año x Sem'!$E$1:$E$985=$B50,'BBDD Histórica Primer Año x Sem'!$I$1:$J$985,0))))</f>
        <v>0</v>
      </c>
      <c r="F50" s="330">
        <f t="shared" si="0"/>
        <v>0</v>
      </c>
      <c r="G50" s="95">
        <f t="shared" si="2"/>
        <v>50</v>
      </c>
      <c r="H50" s="98">
        <f t="shared" si="5"/>
        <v>0.47619047619047616</v>
      </c>
      <c r="I50" s="98">
        <f>SUM($C$3:$C50)/Cargos_IN_SP1</f>
        <v>0.42857142857142855</v>
      </c>
      <c r="J50" s="98">
        <f>SUM($C$3:$D50)/Cargos_IN_SP1</f>
        <v>0.46666666666666667</v>
      </c>
      <c r="K50" s="98">
        <f>SUM($C$3:$E50)/Cargos_IN_SP1</f>
        <v>0.47619047619047616</v>
      </c>
      <c r="M50" s="98"/>
      <c r="N50" s="329">
        <f t="shared" si="3"/>
        <v>45</v>
      </c>
      <c r="O50" s="329">
        <f t="shared" si="4"/>
        <v>50</v>
      </c>
      <c r="P50" s="98"/>
    </row>
    <row r="51" spans="2:16">
      <c r="B51" s="34">
        <v>49</v>
      </c>
      <c r="C51" s="330">
        <f t="array" ref="C51">SUM(IF('BBDD Histórica Primer Año x Sem'!$A$1:$A$985="SP1",IF('BBDD Histórica Primer Año x Sem'!$B$1:$B$985="I",IF('BBDD Histórica Primer Año x Sem'!$E$1:$E$985=$B51,'BBDD Histórica Primer Año x Sem'!$F$1:$F$985,0))))</f>
        <v>0</v>
      </c>
      <c r="D51" s="330">
        <f t="array" ref="D51">SUM(IF('BBDD Histórica Primer Año x Sem'!$A$1:$A$985="SP1",IF('BBDD Histórica Primer Año x Sem'!$B$1:$B$985="I",IF('BBDD Histórica Primer Año x Sem'!$E$1:$E$985=$B51,'BBDD Histórica Primer Año x Sem'!$G$1:$G$985,0))))</f>
        <v>0</v>
      </c>
      <c r="E51" s="330">
        <f t="array" ref="E51">SUM(IF('BBDD Histórica Primer Año x Sem'!$A$1:$A$985="SP1",IF('BBDD Histórica Primer Año x Sem'!$B$1:$B$985="I",IF('BBDD Histórica Primer Año x Sem'!$E$1:$E$985=$B51,'BBDD Histórica Primer Año x Sem'!$I$1:$J$985,0))))</f>
        <v>0</v>
      </c>
      <c r="F51" s="330">
        <f t="shared" si="0"/>
        <v>0</v>
      </c>
      <c r="G51" s="95">
        <f t="shared" si="2"/>
        <v>50</v>
      </c>
      <c r="H51" s="98">
        <f t="shared" si="5"/>
        <v>0.47619047619047616</v>
      </c>
      <c r="I51" s="98">
        <f>SUM($C$3:$C51)/Cargos_IN_SP1</f>
        <v>0.42857142857142855</v>
      </c>
      <c r="J51" s="98">
        <f>SUM($C$3:$D51)/Cargos_IN_SP1</f>
        <v>0.46666666666666667</v>
      </c>
      <c r="K51" s="98">
        <f>SUM($C$3:$E51)/Cargos_IN_SP1</f>
        <v>0.47619047619047616</v>
      </c>
      <c r="M51" s="98"/>
      <c r="N51" s="329">
        <f t="shared" si="3"/>
        <v>45</v>
      </c>
      <c r="O51" s="329">
        <f t="shared" si="4"/>
        <v>50</v>
      </c>
      <c r="P51" s="98"/>
    </row>
    <row r="52" spans="2:16">
      <c r="B52" s="34">
        <v>50</v>
      </c>
      <c r="C52" s="330">
        <f t="array" ref="C52">SUM(IF('BBDD Histórica Primer Año x Sem'!$A$1:$A$985="SP1",IF('BBDD Histórica Primer Año x Sem'!$B$1:$B$985="I",IF('BBDD Histórica Primer Año x Sem'!$E$1:$E$985=$B52,'BBDD Histórica Primer Año x Sem'!$F$1:$F$985,0))))</f>
        <v>0</v>
      </c>
      <c r="D52" s="330">
        <f t="array" ref="D52">SUM(IF('BBDD Histórica Primer Año x Sem'!$A$1:$A$985="SP1",IF('BBDD Histórica Primer Año x Sem'!$B$1:$B$985="I",IF('BBDD Histórica Primer Año x Sem'!$E$1:$E$985=$B52,'BBDD Histórica Primer Año x Sem'!$G$1:$G$985,0))))</f>
        <v>0</v>
      </c>
      <c r="E52" s="330">
        <f t="array" ref="E52">SUM(IF('BBDD Histórica Primer Año x Sem'!$A$1:$A$985="SP1",IF('BBDD Histórica Primer Año x Sem'!$B$1:$B$985="I",IF('BBDD Histórica Primer Año x Sem'!$E$1:$E$985=$B52,'BBDD Histórica Primer Año x Sem'!$I$1:$J$985,0))))</f>
        <v>0</v>
      </c>
      <c r="F52" s="330">
        <f t="shared" si="0"/>
        <v>0</v>
      </c>
      <c r="G52" s="95">
        <f t="shared" si="2"/>
        <v>50</v>
      </c>
      <c r="H52" s="98">
        <f t="shared" si="5"/>
        <v>0.47619047619047616</v>
      </c>
      <c r="I52" s="98">
        <f>SUM($C$3:$C52)/Cargos_IN_SP1</f>
        <v>0.42857142857142855</v>
      </c>
      <c r="J52" s="98">
        <f>SUM($C$3:$D52)/Cargos_IN_SP1</f>
        <v>0.46666666666666667</v>
      </c>
      <c r="K52" s="98">
        <f>SUM($C$3:$E52)/Cargos_IN_SP1</f>
        <v>0.47619047619047616</v>
      </c>
      <c r="M52" s="98"/>
      <c r="N52" s="329">
        <f t="shared" si="3"/>
        <v>45</v>
      </c>
      <c r="O52" s="329">
        <f t="shared" si="4"/>
        <v>50</v>
      </c>
      <c r="P52" s="98"/>
    </row>
    <row r="53" spans="2:16">
      <c r="B53" s="34">
        <v>51</v>
      </c>
      <c r="C53" s="330">
        <f t="array" ref="C53">SUM(IF('BBDD Histórica Primer Año x Sem'!$A$1:$A$985="SP1",IF('BBDD Histórica Primer Año x Sem'!$B$1:$B$985="I",IF('BBDD Histórica Primer Año x Sem'!$E$1:$E$985=$B53,'BBDD Histórica Primer Año x Sem'!$F$1:$F$985,0))))</f>
        <v>0</v>
      </c>
      <c r="D53" s="330">
        <f t="array" ref="D53">SUM(IF('BBDD Histórica Primer Año x Sem'!$A$1:$A$985="SP1",IF('BBDD Histórica Primer Año x Sem'!$B$1:$B$985="I",IF('BBDD Histórica Primer Año x Sem'!$E$1:$E$985=$B53,'BBDD Histórica Primer Año x Sem'!$G$1:$G$985,0))))</f>
        <v>0</v>
      </c>
      <c r="E53" s="330">
        <f t="array" ref="E53">SUM(IF('BBDD Histórica Primer Año x Sem'!$A$1:$A$985="SP1",IF('BBDD Histórica Primer Año x Sem'!$B$1:$B$985="I",IF('BBDD Histórica Primer Año x Sem'!$E$1:$E$985=$B53,'BBDD Histórica Primer Año x Sem'!$I$1:$J$985,0))))</f>
        <v>2</v>
      </c>
      <c r="F53" s="330">
        <f t="shared" si="0"/>
        <v>2</v>
      </c>
      <c r="G53" s="95">
        <f t="shared" si="2"/>
        <v>52</v>
      </c>
      <c r="H53" s="98">
        <f t="shared" si="5"/>
        <v>0.49523809523809526</v>
      </c>
      <c r="I53" s="98">
        <f>SUM($C$3:$C53)/Cargos_IN_SP1</f>
        <v>0.42857142857142855</v>
      </c>
      <c r="J53" s="98">
        <f>SUM($C$3:$D53)/Cargos_IN_SP1</f>
        <v>0.46666666666666667</v>
      </c>
      <c r="K53" s="98">
        <f>SUM($C$3:$E53)/Cargos_IN_SP1</f>
        <v>0.49523809523809526</v>
      </c>
      <c r="M53" s="98"/>
      <c r="N53" s="329">
        <f t="shared" si="3"/>
        <v>45</v>
      </c>
      <c r="O53" s="329">
        <f t="shared" si="4"/>
        <v>52</v>
      </c>
      <c r="P53" s="98"/>
    </row>
    <row r="54" spans="2:16">
      <c r="B54" s="34">
        <v>52</v>
      </c>
      <c r="C54" s="330">
        <f t="array" ref="C54">SUM(IF('BBDD Histórica Primer Año x Sem'!$A$1:$A$985="SP1",IF('BBDD Histórica Primer Año x Sem'!$B$1:$B$985="I",IF('BBDD Histórica Primer Año x Sem'!$E$1:$E$985=$B54,'BBDD Histórica Primer Año x Sem'!$F$1:$F$985,0))))</f>
        <v>0</v>
      </c>
      <c r="D54" s="330">
        <f t="array" ref="D54">SUM(IF('BBDD Histórica Primer Año x Sem'!$A$1:$A$985="SP1",IF('BBDD Histórica Primer Año x Sem'!$B$1:$B$985="I",IF('BBDD Histórica Primer Año x Sem'!$E$1:$E$985=$B54,'BBDD Histórica Primer Año x Sem'!$G$1:$G$985,0))))</f>
        <v>0</v>
      </c>
      <c r="E54" s="330">
        <f t="array" ref="E54">SUM(IF('BBDD Histórica Primer Año x Sem'!$A$1:$A$985="SP1",IF('BBDD Histórica Primer Año x Sem'!$B$1:$B$985="I",IF('BBDD Histórica Primer Año x Sem'!$E$1:$E$985=$B54,'BBDD Histórica Primer Año x Sem'!$I$1:$J$985,0))))</f>
        <v>0</v>
      </c>
      <c r="F54" s="330">
        <f t="shared" si="0"/>
        <v>0</v>
      </c>
      <c r="G54" s="95">
        <f t="shared" si="2"/>
        <v>52</v>
      </c>
      <c r="H54" s="98">
        <f t="shared" si="5"/>
        <v>0.49523809523809526</v>
      </c>
      <c r="I54" s="98">
        <f>SUM($C$3:$C54)/Cargos_IN_SP1</f>
        <v>0.42857142857142855</v>
      </c>
      <c r="J54" s="98">
        <f>SUM($C$3:$D54)/Cargos_IN_SP1</f>
        <v>0.46666666666666667</v>
      </c>
      <c r="K54" s="98">
        <f>SUM($C$3:$E54)/Cargos_IN_SP1</f>
        <v>0.49523809523809526</v>
      </c>
      <c r="M54" s="98"/>
      <c r="N54" s="329">
        <f t="shared" si="3"/>
        <v>45</v>
      </c>
      <c r="O54" s="98"/>
      <c r="P54" s="98"/>
    </row>
    <row r="55" spans="2:16">
      <c r="B55" s="34">
        <v>53</v>
      </c>
      <c r="C55" s="330">
        <f t="array" ref="C55">SUM(IF('BBDD Histórica Primer Año x Sem'!$A$1:$A$985="SP1",IF('BBDD Histórica Primer Año x Sem'!$B$1:$B$985="I",IF('BBDD Histórica Primer Año x Sem'!$E$1:$E$985=$B55,'BBDD Histórica Primer Año x Sem'!$F$1:$F$985,0))))</f>
        <v>0</v>
      </c>
      <c r="D55" s="330">
        <f t="array" ref="D55">SUM(IF('BBDD Histórica Primer Año x Sem'!$A$1:$A$985="SP1",IF('BBDD Histórica Primer Año x Sem'!$B$1:$B$985="I",IF('BBDD Histórica Primer Año x Sem'!$E$1:$E$985=$B55,'BBDD Histórica Primer Año x Sem'!$G$1:$G$985,0))))</f>
        <v>0</v>
      </c>
      <c r="E55" s="330">
        <f t="array" ref="E55">SUM(IF('BBDD Histórica Primer Año x Sem'!$A$1:$A$985="SP1",IF('BBDD Histórica Primer Año x Sem'!$B$1:$B$985="I",IF('BBDD Histórica Primer Año x Sem'!$E$1:$E$985=$B55,'BBDD Histórica Primer Año x Sem'!$I$1:$J$985,0))))</f>
        <v>0</v>
      </c>
      <c r="F55" s="330">
        <f t="shared" si="0"/>
        <v>0</v>
      </c>
      <c r="G55" s="95">
        <f t="shared" si="2"/>
        <v>52</v>
      </c>
      <c r="H55" s="34"/>
      <c r="M55" s="98"/>
      <c r="N55" s="98"/>
      <c r="O55" s="98"/>
      <c r="P55" s="98"/>
    </row>
    <row r="56" spans="2:16">
      <c r="B56" s="34">
        <v>54</v>
      </c>
      <c r="C56" s="330">
        <f t="array" ref="C56">SUM(IF('BBDD Histórica Primer Año x Sem'!$A$1:$A$985="SP1",IF('BBDD Histórica Primer Año x Sem'!$B$1:$B$985="I",IF('BBDD Histórica Primer Año x Sem'!$E$1:$E$985=$B56,'BBDD Histórica Primer Año x Sem'!$F$1:$F$985,0))))</f>
        <v>0</v>
      </c>
      <c r="D56" s="330">
        <f t="array" ref="D56">SUM(IF('BBDD Histórica Primer Año x Sem'!$A$1:$A$985="SP1",IF('BBDD Histórica Primer Año x Sem'!$B$1:$B$985="I",IF('BBDD Histórica Primer Año x Sem'!$E$1:$E$985=$B56,'BBDD Histórica Primer Año x Sem'!$G$1:$G$985,0))))</f>
        <v>0</v>
      </c>
      <c r="E56" s="330">
        <f t="array" ref="E56">SUM(IF('BBDD Histórica Primer Año x Sem'!$A$1:$A$985="SP1",IF('BBDD Histórica Primer Año x Sem'!$B$1:$B$985="I",IF('BBDD Histórica Primer Año x Sem'!$E$1:$E$985=$B56,'BBDD Histórica Primer Año x Sem'!$I$1:$J$985,0))))</f>
        <v>0</v>
      </c>
      <c r="F56" s="330">
        <f t="shared" si="0"/>
        <v>0</v>
      </c>
      <c r="G56" s="95">
        <f t="shared" si="2"/>
        <v>52</v>
      </c>
      <c r="H56" s="34"/>
      <c r="M56" s="98"/>
      <c r="N56" s="98"/>
      <c r="O56" s="98"/>
      <c r="P56" s="98"/>
    </row>
    <row r="57" spans="2:16">
      <c r="B57" s="34">
        <v>55</v>
      </c>
      <c r="C57" s="330">
        <f t="array" ref="C57">SUM(IF('BBDD Histórica Primer Año x Sem'!$A$1:$A$985="SP1",IF('BBDD Histórica Primer Año x Sem'!$B$1:$B$985="I",IF('BBDD Histórica Primer Año x Sem'!$E$1:$E$985=$B57,'BBDD Histórica Primer Año x Sem'!$F$1:$F$985,0))))</f>
        <v>0</v>
      </c>
      <c r="D57" s="330">
        <f t="array" ref="D57">SUM(IF('BBDD Histórica Primer Año x Sem'!$A$1:$A$985="SP1",IF('BBDD Histórica Primer Año x Sem'!$B$1:$B$985="I",IF('BBDD Histórica Primer Año x Sem'!$E$1:$E$985=$B57,'BBDD Histórica Primer Año x Sem'!$G$1:$G$985,0))))</f>
        <v>0</v>
      </c>
      <c r="E57" s="330">
        <f t="array" ref="E57">SUM(IF('BBDD Histórica Primer Año x Sem'!$A$1:$A$985="SP1",IF('BBDD Histórica Primer Año x Sem'!$B$1:$B$985="I",IF('BBDD Histórica Primer Año x Sem'!$E$1:$E$985=$B57,'BBDD Histórica Primer Año x Sem'!$I$1:$J$985,0))))</f>
        <v>0</v>
      </c>
      <c r="F57" s="330">
        <f t="shared" si="0"/>
        <v>0</v>
      </c>
      <c r="G57" s="95">
        <f t="shared" si="2"/>
        <v>52</v>
      </c>
      <c r="H57" s="34"/>
      <c r="M57" s="98"/>
      <c r="N57" s="98"/>
      <c r="O57" s="98"/>
      <c r="P57" s="98"/>
    </row>
    <row r="58" spans="2:16">
      <c r="B58" s="34">
        <v>56</v>
      </c>
      <c r="C58" s="330">
        <f t="array" ref="C58">SUM(IF('BBDD Histórica Primer Año x Sem'!$A$1:$A$985="SP1",IF('BBDD Histórica Primer Año x Sem'!$B$1:$B$985="I",IF('BBDD Histórica Primer Año x Sem'!$E$1:$E$985=$B58,'BBDD Histórica Primer Año x Sem'!$F$1:$F$985,0))))</f>
        <v>1</v>
      </c>
      <c r="D58" s="330">
        <f t="array" ref="D58">SUM(IF('BBDD Histórica Primer Año x Sem'!$A$1:$A$985="SP1",IF('BBDD Histórica Primer Año x Sem'!$B$1:$B$985="I",IF('BBDD Histórica Primer Año x Sem'!$E$1:$E$985=$B58,'BBDD Histórica Primer Año x Sem'!$G$1:$G$985,0))))</f>
        <v>0</v>
      </c>
      <c r="E58" s="330">
        <f t="array" ref="E58">SUM(IF('BBDD Histórica Primer Año x Sem'!$A$1:$A$985="SP1",IF('BBDD Histórica Primer Año x Sem'!$B$1:$B$985="I",IF('BBDD Histórica Primer Año x Sem'!$E$1:$E$985=$B58,'BBDD Histórica Primer Año x Sem'!$I$1:$J$985,0))))</f>
        <v>0</v>
      </c>
      <c r="F58" s="330">
        <f t="shared" si="0"/>
        <v>1</v>
      </c>
      <c r="G58" s="95">
        <f t="shared" si="2"/>
        <v>53</v>
      </c>
      <c r="H58" s="34"/>
      <c r="M58" s="98"/>
      <c r="N58" s="98"/>
      <c r="O58" s="98"/>
      <c r="P58" s="98"/>
    </row>
    <row r="59" spans="2:16">
      <c r="B59" s="34">
        <v>57</v>
      </c>
      <c r="C59" s="330">
        <f t="array" ref="C59">SUM(IF('BBDD Histórica Primer Año x Sem'!$A$1:$A$985="SP1",IF('BBDD Histórica Primer Año x Sem'!$B$1:$B$985="I",IF('BBDD Histórica Primer Año x Sem'!$E$1:$E$985=$B59,'BBDD Histórica Primer Año x Sem'!$F$1:$F$985,0))))</f>
        <v>0</v>
      </c>
      <c r="D59" s="330">
        <f t="array" ref="D59">SUM(IF('BBDD Histórica Primer Año x Sem'!$A$1:$A$985="SP1",IF('BBDD Histórica Primer Año x Sem'!$B$1:$B$985="I",IF('BBDD Histórica Primer Año x Sem'!$E$1:$E$985=$B59,'BBDD Histórica Primer Año x Sem'!$G$1:$G$985,0))))</f>
        <v>0</v>
      </c>
      <c r="E59" s="330">
        <f t="array" ref="E59">SUM(IF('BBDD Histórica Primer Año x Sem'!$A$1:$A$985="SP1",IF('BBDD Histórica Primer Año x Sem'!$B$1:$B$985="I",IF('BBDD Histórica Primer Año x Sem'!$E$1:$E$985=$B59,'BBDD Histórica Primer Año x Sem'!$I$1:$J$985,0))))</f>
        <v>0</v>
      </c>
      <c r="F59" s="330">
        <f t="shared" si="0"/>
        <v>0</v>
      </c>
      <c r="G59" s="95">
        <f t="shared" si="2"/>
        <v>53</v>
      </c>
      <c r="H59" s="34"/>
      <c r="M59" s="98"/>
      <c r="N59" s="98"/>
      <c r="O59" s="98"/>
      <c r="P59" s="98"/>
    </row>
    <row r="60" spans="2:16">
      <c r="B60" s="34">
        <v>58</v>
      </c>
      <c r="C60" s="330">
        <f t="array" ref="C60">SUM(IF('BBDD Histórica Primer Año x Sem'!$A$1:$A$985="SP1",IF('BBDD Histórica Primer Año x Sem'!$B$1:$B$985="I",IF('BBDD Histórica Primer Año x Sem'!$E$1:$E$985=$B60,'BBDD Histórica Primer Año x Sem'!$F$1:$F$985,0))))</f>
        <v>0</v>
      </c>
      <c r="D60" s="330">
        <f t="array" ref="D60">SUM(IF('BBDD Histórica Primer Año x Sem'!$A$1:$A$985="SP1",IF('BBDD Histórica Primer Año x Sem'!$B$1:$B$985="I",IF('BBDD Histórica Primer Año x Sem'!$E$1:$E$985=$B60,'BBDD Histórica Primer Año x Sem'!$G$1:$G$985,0))))</f>
        <v>0</v>
      </c>
      <c r="E60" s="330">
        <f t="array" ref="E60">SUM(IF('BBDD Histórica Primer Año x Sem'!$A$1:$A$985="SP1",IF('BBDD Histórica Primer Año x Sem'!$B$1:$B$985="I",IF('BBDD Histórica Primer Año x Sem'!$E$1:$E$985=$B60,'BBDD Histórica Primer Año x Sem'!$I$1:$J$985,0))))</f>
        <v>0</v>
      </c>
      <c r="F60" s="330">
        <f t="shared" si="0"/>
        <v>0</v>
      </c>
      <c r="G60" s="95">
        <f t="shared" si="2"/>
        <v>53</v>
      </c>
      <c r="H60" s="34"/>
      <c r="M60" s="98"/>
      <c r="N60" s="98"/>
      <c r="O60" s="98"/>
      <c r="P60" s="98"/>
    </row>
    <row r="61" spans="2:16">
      <c r="B61" s="34">
        <v>59</v>
      </c>
      <c r="C61" s="330">
        <f t="array" ref="C61">SUM(IF('BBDD Histórica Primer Año x Sem'!$A$1:$A$985="SP1",IF('BBDD Histórica Primer Año x Sem'!$B$1:$B$985="I",IF('BBDD Histórica Primer Año x Sem'!$E$1:$E$985=$B61,'BBDD Histórica Primer Año x Sem'!$F$1:$F$985,0))))</f>
        <v>0</v>
      </c>
      <c r="D61" s="330">
        <f t="array" ref="D61">SUM(IF('BBDD Histórica Primer Año x Sem'!$A$1:$A$985="SP1",IF('BBDD Histórica Primer Año x Sem'!$B$1:$B$985="I",IF('BBDD Histórica Primer Año x Sem'!$E$1:$E$985=$B61,'BBDD Histórica Primer Año x Sem'!$G$1:$G$985,0))))</f>
        <v>0</v>
      </c>
      <c r="E61" s="330">
        <f t="array" ref="E61">SUM(IF('BBDD Histórica Primer Año x Sem'!$A$1:$A$985="SP1",IF('BBDD Histórica Primer Año x Sem'!$B$1:$B$985="I",IF('BBDD Histórica Primer Año x Sem'!$E$1:$E$985=$B61,'BBDD Histórica Primer Año x Sem'!$I$1:$J$985,0))))</f>
        <v>0</v>
      </c>
      <c r="F61" s="330">
        <f t="shared" si="0"/>
        <v>0</v>
      </c>
      <c r="G61" s="95">
        <f t="shared" si="2"/>
        <v>53</v>
      </c>
      <c r="H61" s="34"/>
      <c r="M61" s="98"/>
      <c r="N61" s="98"/>
      <c r="O61" s="98"/>
      <c r="P61" s="98"/>
    </row>
    <row r="62" spans="2:16">
      <c r="B62" s="34">
        <v>60</v>
      </c>
      <c r="C62" s="330">
        <f t="array" ref="C62">SUM(IF('BBDD Histórica Primer Año x Sem'!$A$1:$A$985="SP1",IF('BBDD Histórica Primer Año x Sem'!$B$1:$B$985="I",IF('BBDD Histórica Primer Año x Sem'!$E$1:$E$985=$B62,'BBDD Histórica Primer Año x Sem'!$F$1:$F$985,0))))</f>
        <v>0</v>
      </c>
      <c r="D62" s="330">
        <f t="array" ref="D62">SUM(IF('BBDD Histórica Primer Año x Sem'!$A$1:$A$985="SP1",IF('BBDD Histórica Primer Año x Sem'!$B$1:$B$985="I",IF('BBDD Histórica Primer Año x Sem'!$E$1:$E$985=$B62,'BBDD Histórica Primer Año x Sem'!$G$1:$G$985,0))))</f>
        <v>0</v>
      </c>
      <c r="E62" s="330">
        <f t="array" ref="E62">SUM(IF('BBDD Histórica Primer Año x Sem'!$A$1:$A$985="SP1",IF('BBDD Histórica Primer Año x Sem'!$B$1:$B$985="I",IF('BBDD Histórica Primer Año x Sem'!$E$1:$E$985=$B62,'BBDD Histórica Primer Año x Sem'!$I$1:$J$985,0))))</f>
        <v>0</v>
      </c>
      <c r="F62" s="330">
        <f t="shared" si="0"/>
        <v>0</v>
      </c>
      <c r="G62" s="95">
        <f t="shared" si="2"/>
        <v>53</v>
      </c>
      <c r="H62" s="34"/>
      <c r="M62" s="98"/>
      <c r="N62" s="98"/>
      <c r="O62" s="98"/>
      <c r="P62" s="98"/>
    </row>
    <row r="63" spans="2:16">
      <c r="B63" s="34">
        <v>61</v>
      </c>
      <c r="C63" s="330">
        <f t="array" ref="C63">SUM(IF('BBDD Histórica Primer Año x Sem'!$A$1:$A$985="SP1",IF('BBDD Histórica Primer Año x Sem'!$B$1:$B$985="I",IF('BBDD Histórica Primer Año x Sem'!$E$1:$E$985=$B63,'BBDD Histórica Primer Año x Sem'!$F$1:$F$985,0))))</f>
        <v>0</v>
      </c>
      <c r="D63" s="330">
        <f t="array" ref="D63">SUM(IF('BBDD Histórica Primer Año x Sem'!$A$1:$A$985="SP1",IF('BBDD Histórica Primer Año x Sem'!$B$1:$B$985="I",IF('BBDD Histórica Primer Año x Sem'!$E$1:$E$985=$B63,'BBDD Histórica Primer Año x Sem'!$G$1:$G$985,0))))</f>
        <v>0</v>
      </c>
      <c r="E63" s="330">
        <f t="array" ref="E63">SUM(IF('BBDD Histórica Primer Año x Sem'!$A$1:$A$985="SP1",IF('BBDD Histórica Primer Año x Sem'!$B$1:$B$985="I",IF('BBDD Histórica Primer Año x Sem'!$E$1:$E$985=$B63,'BBDD Histórica Primer Año x Sem'!$I$1:$J$985,0))))</f>
        <v>0</v>
      </c>
      <c r="F63" s="330">
        <f t="shared" si="0"/>
        <v>0</v>
      </c>
      <c r="G63" s="95">
        <f t="shared" si="2"/>
        <v>53</v>
      </c>
      <c r="H63" s="34"/>
      <c r="M63" s="98"/>
      <c r="N63" s="98"/>
      <c r="O63" s="98"/>
      <c r="P63" s="98"/>
    </row>
    <row r="64" spans="2:16">
      <c r="B64" s="34">
        <v>62</v>
      </c>
      <c r="C64" s="330">
        <f t="array" ref="C64">SUM(IF('BBDD Histórica Primer Año x Sem'!$A$1:$A$985="SP1",IF('BBDD Histórica Primer Año x Sem'!$B$1:$B$985="I",IF('BBDD Histórica Primer Año x Sem'!$E$1:$E$985=$B64,'BBDD Histórica Primer Año x Sem'!$F$1:$F$985,0))))</f>
        <v>1</v>
      </c>
      <c r="D64" s="330">
        <f t="array" ref="D64">SUM(IF('BBDD Histórica Primer Año x Sem'!$A$1:$A$985="SP1",IF('BBDD Histórica Primer Año x Sem'!$B$1:$B$985="I",IF('BBDD Histórica Primer Año x Sem'!$E$1:$E$985=$B64,'BBDD Histórica Primer Año x Sem'!$G$1:$G$985,0))))</f>
        <v>0</v>
      </c>
      <c r="E64" s="330">
        <f t="array" ref="E64">SUM(IF('BBDD Histórica Primer Año x Sem'!$A$1:$A$985="SP1",IF('BBDD Histórica Primer Año x Sem'!$B$1:$B$985="I",IF('BBDD Histórica Primer Año x Sem'!$E$1:$E$985=$B64,'BBDD Histórica Primer Año x Sem'!$I$1:$J$985,0))))</f>
        <v>0</v>
      </c>
      <c r="F64" s="330">
        <f t="shared" si="0"/>
        <v>1</v>
      </c>
      <c r="G64" s="95">
        <f t="shared" si="2"/>
        <v>54</v>
      </c>
      <c r="H64" s="34"/>
      <c r="M64" s="98"/>
      <c r="N64" s="98"/>
      <c r="O64" s="98"/>
      <c r="P64" s="98"/>
    </row>
    <row r="65" spans="2:16">
      <c r="B65" s="34">
        <v>63</v>
      </c>
      <c r="C65" s="330">
        <f t="array" ref="C65">SUM(IF('BBDD Histórica Primer Año x Sem'!$A$1:$A$985="SP1",IF('BBDD Histórica Primer Año x Sem'!$B$1:$B$985="I",IF('BBDD Histórica Primer Año x Sem'!$E$1:$E$985=$B65,'BBDD Histórica Primer Año x Sem'!$F$1:$F$985,0))))</f>
        <v>0</v>
      </c>
      <c r="D65" s="330">
        <f t="array" ref="D65">SUM(IF('BBDD Histórica Primer Año x Sem'!$A$1:$A$985="SP1",IF('BBDD Histórica Primer Año x Sem'!$B$1:$B$985="I",IF('BBDD Histórica Primer Año x Sem'!$E$1:$E$985=$B65,'BBDD Histórica Primer Año x Sem'!$G$1:$G$985,0))))</f>
        <v>0</v>
      </c>
      <c r="E65" s="330">
        <f t="array" ref="E65">SUM(IF('BBDD Histórica Primer Año x Sem'!$A$1:$A$985="SP1",IF('BBDD Histórica Primer Año x Sem'!$B$1:$B$985="I",IF('BBDD Histórica Primer Año x Sem'!$E$1:$E$985=$B65,'BBDD Histórica Primer Año x Sem'!$I$1:$J$985,0))))</f>
        <v>0</v>
      </c>
      <c r="F65" s="330">
        <f t="shared" si="0"/>
        <v>0</v>
      </c>
      <c r="G65" s="95">
        <f t="shared" si="2"/>
        <v>54</v>
      </c>
      <c r="H65" s="34"/>
      <c r="M65" s="98"/>
      <c r="N65" s="98"/>
      <c r="O65" s="98"/>
      <c r="P65" s="98"/>
    </row>
    <row r="66" spans="2:16">
      <c r="B66" s="34">
        <v>64</v>
      </c>
      <c r="C66" s="330">
        <f t="array" ref="C66">SUM(IF('BBDD Histórica Primer Año x Sem'!$A$1:$A$985="SP1",IF('BBDD Histórica Primer Año x Sem'!$B$1:$B$985="I",IF('BBDD Histórica Primer Año x Sem'!$E$1:$E$985=$B66,'BBDD Histórica Primer Año x Sem'!$F$1:$F$985,0))))</f>
        <v>0</v>
      </c>
      <c r="D66" s="330">
        <f t="array" ref="D66">SUM(IF('BBDD Histórica Primer Año x Sem'!$A$1:$A$985="SP1",IF('BBDD Histórica Primer Año x Sem'!$B$1:$B$985="I",IF('BBDD Histórica Primer Año x Sem'!$E$1:$E$985=$B66,'BBDD Histórica Primer Año x Sem'!$G$1:$G$985,0))))</f>
        <v>0</v>
      </c>
      <c r="E66" s="330">
        <f t="array" ref="E66">SUM(IF('BBDD Histórica Primer Año x Sem'!$A$1:$A$985="SP1",IF('BBDD Histórica Primer Año x Sem'!$B$1:$B$985="I",IF('BBDD Histórica Primer Año x Sem'!$E$1:$E$985=$B66,'BBDD Histórica Primer Año x Sem'!$I$1:$J$985,0))))</f>
        <v>0</v>
      </c>
      <c r="F66" s="330">
        <f t="shared" si="0"/>
        <v>0</v>
      </c>
      <c r="G66" s="95">
        <f t="shared" si="2"/>
        <v>54</v>
      </c>
      <c r="H66" s="34"/>
      <c r="M66" s="98"/>
      <c r="N66" s="98"/>
      <c r="O66" s="98"/>
      <c r="P66" s="98"/>
    </row>
    <row r="67" spans="2:16">
      <c r="B67" s="34">
        <v>65</v>
      </c>
      <c r="C67" s="330">
        <f t="array" ref="C67">SUM(IF('BBDD Histórica Primer Año x Sem'!$A$1:$A$985="SP1",IF('BBDD Histórica Primer Año x Sem'!$B$1:$B$985="I",IF('BBDD Histórica Primer Año x Sem'!$E$1:$E$985=$B67,'BBDD Histórica Primer Año x Sem'!$F$1:$F$985,0))))</f>
        <v>0</v>
      </c>
      <c r="D67" s="330">
        <f t="array" ref="D67">SUM(IF('BBDD Histórica Primer Año x Sem'!$A$1:$A$985="SP1",IF('BBDD Histórica Primer Año x Sem'!$B$1:$B$985="I",IF('BBDD Histórica Primer Año x Sem'!$E$1:$E$985=$B67,'BBDD Histórica Primer Año x Sem'!$G$1:$G$985,0))))</f>
        <v>0</v>
      </c>
      <c r="E67" s="330">
        <f t="array" ref="E67">SUM(IF('BBDD Histórica Primer Año x Sem'!$A$1:$A$985="SP1",IF('BBDD Histórica Primer Año x Sem'!$B$1:$B$985="I",IF('BBDD Histórica Primer Año x Sem'!$E$1:$E$985=$B67,'BBDD Histórica Primer Año x Sem'!$I$1:$J$985,0))))</f>
        <v>0</v>
      </c>
      <c r="F67" s="330">
        <f t="shared" si="0"/>
        <v>0</v>
      </c>
      <c r="G67" s="95">
        <f t="shared" si="2"/>
        <v>54</v>
      </c>
      <c r="H67" s="34"/>
      <c r="M67" s="98"/>
      <c r="N67" s="98"/>
      <c r="O67" s="98"/>
      <c r="P67" s="98"/>
    </row>
    <row r="68" spans="2:16">
      <c r="B68" s="34">
        <v>66</v>
      </c>
      <c r="C68" s="330">
        <f t="array" ref="C68">SUM(IF('BBDD Histórica Primer Año x Sem'!$A$1:$A$985="SP1",IF('BBDD Histórica Primer Año x Sem'!$B$1:$B$985="I",IF('BBDD Histórica Primer Año x Sem'!$E$1:$E$985=$B68,'BBDD Histórica Primer Año x Sem'!$F$1:$F$985,0))))</f>
        <v>0</v>
      </c>
      <c r="D68" s="330">
        <f t="array" ref="D68">SUM(IF('BBDD Histórica Primer Año x Sem'!$A$1:$A$985="SP1",IF('BBDD Histórica Primer Año x Sem'!$B$1:$B$985="I",IF('BBDD Histórica Primer Año x Sem'!$E$1:$E$985=$B68,'BBDD Histórica Primer Año x Sem'!$G$1:$G$985,0))))</f>
        <v>0</v>
      </c>
      <c r="E68" s="330">
        <f t="array" ref="E68">SUM(IF('BBDD Histórica Primer Año x Sem'!$A$1:$A$985="SP1",IF('BBDD Histórica Primer Año x Sem'!$B$1:$B$985="I",IF('BBDD Histórica Primer Año x Sem'!$E$1:$E$985=$B68,'BBDD Histórica Primer Año x Sem'!$I$1:$J$985,0))))</f>
        <v>0</v>
      </c>
      <c r="F68" s="330">
        <f t="shared" si="0"/>
        <v>0</v>
      </c>
      <c r="G68" s="95">
        <f t="shared" si="2"/>
        <v>54</v>
      </c>
      <c r="H68" s="34"/>
      <c r="M68" s="98"/>
      <c r="N68" s="98"/>
      <c r="O68" s="98"/>
      <c r="P68" s="98"/>
    </row>
    <row r="69" spans="2:16">
      <c r="B69" s="34">
        <v>67</v>
      </c>
      <c r="C69" s="330">
        <f t="array" ref="C69">SUM(IF('BBDD Histórica Primer Año x Sem'!$A$1:$A$985="SP1",IF('BBDD Histórica Primer Año x Sem'!$B$1:$B$985="I",IF('BBDD Histórica Primer Año x Sem'!$E$1:$E$985=$B69,'BBDD Histórica Primer Año x Sem'!$F$1:$F$985,0))))</f>
        <v>0</v>
      </c>
      <c r="D69" s="330">
        <f t="array" ref="D69">SUM(IF('BBDD Histórica Primer Año x Sem'!$A$1:$A$985="SP1",IF('BBDD Histórica Primer Año x Sem'!$B$1:$B$985="I",IF('BBDD Histórica Primer Año x Sem'!$E$1:$E$985=$B69,'BBDD Histórica Primer Año x Sem'!$G$1:$G$985,0))))</f>
        <v>0</v>
      </c>
      <c r="E69" s="330">
        <f t="array" ref="E69">SUM(IF('BBDD Histórica Primer Año x Sem'!$A$1:$A$985="SP1",IF('BBDD Histórica Primer Año x Sem'!$B$1:$B$985="I",IF('BBDD Histórica Primer Año x Sem'!$E$1:$E$985=$B69,'BBDD Histórica Primer Año x Sem'!$I$1:$J$985,0))))</f>
        <v>0</v>
      </c>
      <c r="F69" s="330">
        <f t="shared" si="0"/>
        <v>0</v>
      </c>
      <c r="G69" s="95">
        <f t="shared" si="2"/>
        <v>54</v>
      </c>
      <c r="H69" s="34"/>
      <c r="M69" s="98"/>
      <c r="N69" s="98"/>
      <c r="O69" s="98"/>
      <c r="P69" s="98"/>
    </row>
    <row r="70" spans="2:16">
      <c r="B70" s="34">
        <v>68</v>
      </c>
      <c r="C70" s="330">
        <f t="array" ref="C70">SUM(IF('BBDD Histórica Primer Año x Sem'!$A$1:$A$985="SP1",IF('BBDD Histórica Primer Año x Sem'!$B$1:$B$985="I",IF('BBDD Histórica Primer Año x Sem'!$E$1:$E$985=$B70,'BBDD Histórica Primer Año x Sem'!$F$1:$F$985,0))))</f>
        <v>0</v>
      </c>
      <c r="D70" s="330">
        <f t="array" ref="D70">SUM(IF('BBDD Histórica Primer Año x Sem'!$A$1:$A$985="SP1",IF('BBDD Histórica Primer Año x Sem'!$B$1:$B$985="I",IF('BBDD Histórica Primer Año x Sem'!$E$1:$E$985=$B70,'BBDD Histórica Primer Año x Sem'!$G$1:$G$985,0))))</f>
        <v>0</v>
      </c>
      <c r="E70" s="330">
        <f t="array" ref="E70">SUM(IF('BBDD Histórica Primer Año x Sem'!$A$1:$A$985="SP1",IF('BBDD Histórica Primer Año x Sem'!$B$1:$B$985="I",IF('BBDD Histórica Primer Año x Sem'!$E$1:$E$985=$B70,'BBDD Histórica Primer Año x Sem'!$I$1:$J$985,0))))</f>
        <v>0</v>
      </c>
      <c r="F70" s="330">
        <f t="shared" si="0"/>
        <v>0</v>
      </c>
      <c r="G70" s="95">
        <f t="shared" si="2"/>
        <v>54</v>
      </c>
      <c r="H70" s="34"/>
      <c r="M70" s="98"/>
      <c r="N70" s="98"/>
      <c r="O70" s="98"/>
      <c r="P70" s="98"/>
    </row>
    <row r="71" spans="2:16">
      <c r="B71" s="34">
        <v>69</v>
      </c>
      <c r="C71" s="330">
        <f t="array" ref="C71">SUM(IF('BBDD Histórica Primer Año x Sem'!$A$1:$A$985="SP1",IF('BBDD Histórica Primer Año x Sem'!$B$1:$B$985="I",IF('BBDD Histórica Primer Año x Sem'!$E$1:$E$985=$B71,'BBDD Histórica Primer Año x Sem'!$F$1:$F$985,0))))</f>
        <v>0</v>
      </c>
      <c r="D71" s="330">
        <f t="array" ref="D71">SUM(IF('BBDD Histórica Primer Año x Sem'!$A$1:$A$985="SP1",IF('BBDD Histórica Primer Año x Sem'!$B$1:$B$985="I",IF('BBDD Histórica Primer Año x Sem'!$E$1:$E$985=$B71,'BBDD Histórica Primer Año x Sem'!$G$1:$G$985,0))))</f>
        <v>0</v>
      </c>
      <c r="E71" s="330">
        <f t="array" ref="E71">SUM(IF('BBDD Histórica Primer Año x Sem'!$A$1:$A$985="SP1",IF('BBDD Histórica Primer Año x Sem'!$B$1:$B$985="I",IF('BBDD Histórica Primer Año x Sem'!$E$1:$E$985=$B71,'BBDD Histórica Primer Año x Sem'!$I$1:$J$985,0))))</f>
        <v>0</v>
      </c>
      <c r="F71" s="330">
        <f t="shared" si="0"/>
        <v>0</v>
      </c>
      <c r="G71" s="95">
        <f t="shared" si="2"/>
        <v>54</v>
      </c>
      <c r="H71" s="34"/>
      <c r="M71" s="98"/>
      <c r="N71" s="98"/>
      <c r="O71" s="98"/>
      <c r="P71" s="98"/>
    </row>
    <row r="72" spans="2:16">
      <c r="B72" s="34">
        <v>70</v>
      </c>
      <c r="C72" s="330">
        <f t="array" ref="C72">SUM(IF('BBDD Histórica Primer Año x Sem'!$A$1:$A$985="SP1",IF('BBDD Histórica Primer Año x Sem'!$B$1:$B$985="I",IF('BBDD Histórica Primer Año x Sem'!$E$1:$E$985=$B72,'BBDD Histórica Primer Año x Sem'!$F$1:$F$985,0))))</f>
        <v>0</v>
      </c>
      <c r="D72" s="330">
        <f t="array" ref="D72">SUM(IF('BBDD Histórica Primer Año x Sem'!$A$1:$A$985="SP1",IF('BBDD Histórica Primer Año x Sem'!$B$1:$B$985="I",IF('BBDD Histórica Primer Año x Sem'!$E$1:$E$985=$B72,'BBDD Histórica Primer Año x Sem'!$G$1:$G$985,0))))</f>
        <v>0</v>
      </c>
      <c r="E72" s="330">
        <f t="array" ref="E72">SUM(IF('BBDD Histórica Primer Año x Sem'!$A$1:$A$985="SP1",IF('BBDD Histórica Primer Año x Sem'!$B$1:$B$985="I",IF('BBDD Histórica Primer Año x Sem'!$E$1:$E$985=$B72,'BBDD Histórica Primer Año x Sem'!$I$1:$J$985,0))))</f>
        <v>1</v>
      </c>
      <c r="F72" s="330">
        <f t="shared" si="0"/>
        <v>1</v>
      </c>
      <c r="G72" s="95">
        <f t="shared" si="2"/>
        <v>55</v>
      </c>
      <c r="H72" s="34"/>
      <c r="M72" s="98"/>
      <c r="N72" s="98"/>
      <c r="O72" s="98"/>
      <c r="P72" s="98"/>
    </row>
    <row r="73" spans="2:16">
      <c r="B73" s="34">
        <v>71</v>
      </c>
      <c r="C73" s="330">
        <f t="array" ref="C73">SUM(IF('BBDD Histórica Primer Año x Sem'!$A$1:$A$985="SP1",IF('BBDD Histórica Primer Año x Sem'!$B$1:$B$985="I",IF('BBDD Histórica Primer Año x Sem'!$E$1:$E$985=$B73,'BBDD Histórica Primer Año x Sem'!$F$1:$F$985,0))))</f>
        <v>0</v>
      </c>
      <c r="D73" s="330">
        <f t="array" ref="D73">SUM(IF('BBDD Histórica Primer Año x Sem'!$A$1:$A$985="SP1",IF('BBDD Histórica Primer Año x Sem'!$B$1:$B$985="I",IF('BBDD Histórica Primer Año x Sem'!$E$1:$E$985=$B73,'BBDD Histórica Primer Año x Sem'!$G$1:$G$985,0))))</f>
        <v>0</v>
      </c>
      <c r="E73" s="330">
        <f t="array" ref="E73">SUM(IF('BBDD Histórica Primer Año x Sem'!$A$1:$A$985="SP1",IF('BBDD Histórica Primer Año x Sem'!$B$1:$B$985="I",IF('BBDD Histórica Primer Año x Sem'!$E$1:$E$985=$B73,'BBDD Histórica Primer Año x Sem'!$I$1:$J$985,0))))</f>
        <v>0</v>
      </c>
      <c r="F73" s="330">
        <f t="shared" si="0"/>
        <v>0</v>
      </c>
      <c r="G73" s="95">
        <f t="shared" si="2"/>
        <v>55</v>
      </c>
      <c r="H73" s="34"/>
      <c r="M73" s="98"/>
      <c r="N73" s="98"/>
      <c r="O73" s="98"/>
      <c r="P73" s="98"/>
    </row>
    <row r="74" spans="2:16">
      <c r="B74" s="34">
        <v>72</v>
      </c>
      <c r="C74" s="330">
        <f t="array" ref="C74">SUM(IF('BBDD Histórica Primer Año x Sem'!$A$1:$A$985="SP1",IF('BBDD Histórica Primer Año x Sem'!$B$1:$B$985="I",IF('BBDD Histórica Primer Año x Sem'!$E$1:$E$985=$B74,'BBDD Histórica Primer Año x Sem'!$F$1:$F$985,0))))</f>
        <v>0</v>
      </c>
      <c r="D74" s="330">
        <f t="array" ref="D74">SUM(IF('BBDD Histórica Primer Año x Sem'!$A$1:$A$985="SP1",IF('BBDD Histórica Primer Año x Sem'!$B$1:$B$985="I",IF('BBDD Histórica Primer Año x Sem'!$E$1:$E$985=$B74,'BBDD Histórica Primer Año x Sem'!$G$1:$G$985,0))))</f>
        <v>0</v>
      </c>
      <c r="E74" s="330">
        <f t="array" ref="E74">SUM(IF('BBDD Histórica Primer Año x Sem'!$A$1:$A$985="SP1",IF('BBDD Histórica Primer Año x Sem'!$B$1:$B$985="I",IF('BBDD Histórica Primer Año x Sem'!$E$1:$E$985=$B74,'BBDD Histórica Primer Año x Sem'!$I$1:$J$985,0))))</f>
        <v>0</v>
      </c>
      <c r="F74" s="330">
        <f t="shared" si="0"/>
        <v>0</v>
      </c>
      <c r="G74" s="95">
        <f t="shared" si="2"/>
        <v>55</v>
      </c>
      <c r="H74" s="34"/>
      <c r="M74" s="98"/>
      <c r="N74" s="98"/>
      <c r="O74" s="98"/>
      <c r="P74" s="98"/>
    </row>
    <row r="75" spans="2:16">
      <c r="B75" s="34">
        <v>73</v>
      </c>
      <c r="C75" s="330">
        <f t="array" ref="C75">SUM(IF('BBDD Histórica Primer Año x Sem'!$A$1:$A$985="SP1",IF('BBDD Histórica Primer Año x Sem'!$B$1:$B$985="I",IF('BBDD Histórica Primer Año x Sem'!$E$1:$E$985=$B75,'BBDD Histórica Primer Año x Sem'!$F$1:$F$985,0))))</f>
        <v>0</v>
      </c>
      <c r="D75" s="330">
        <f t="array" ref="D75">SUM(IF('BBDD Histórica Primer Año x Sem'!$A$1:$A$985="SP1",IF('BBDD Histórica Primer Año x Sem'!$B$1:$B$985="I",IF('BBDD Histórica Primer Año x Sem'!$E$1:$E$985=$B75,'BBDD Histórica Primer Año x Sem'!$G$1:$G$985,0))))</f>
        <v>0</v>
      </c>
      <c r="E75" s="330">
        <f t="array" ref="E75">SUM(IF('BBDD Histórica Primer Año x Sem'!$A$1:$A$985="SP1",IF('BBDD Histórica Primer Año x Sem'!$B$1:$B$985="I",IF('BBDD Histórica Primer Año x Sem'!$E$1:$E$985=$B75,'BBDD Histórica Primer Año x Sem'!$I$1:$J$985,0))))</f>
        <v>0</v>
      </c>
      <c r="F75" s="330">
        <f t="shared" si="0"/>
        <v>0</v>
      </c>
      <c r="G75" s="95">
        <f t="shared" si="2"/>
        <v>55</v>
      </c>
      <c r="H75" s="34"/>
      <c r="M75" s="98"/>
      <c r="N75" s="98"/>
      <c r="O75" s="98"/>
      <c r="P75" s="98"/>
    </row>
    <row r="76" spans="2:16">
      <c r="B76" s="34">
        <v>74</v>
      </c>
      <c r="C76" s="330">
        <f t="array" ref="C76">SUM(IF('BBDD Histórica Primer Año x Sem'!$A$1:$A$985="SP1",IF('BBDD Histórica Primer Año x Sem'!$B$1:$B$985="I",IF('BBDD Histórica Primer Año x Sem'!$E$1:$E$985=$B76,'BBDD Histórica Primer Año x Sem'!$F$1:$F$985,0))))</f>
        <v>0</v>
      </c>
      <c r="D76" s="330">
        <f t="array" ref="D76">SUM(IF('BBDD Histórica Primer Año x Sem'!$A$1:$A$985="SP1",IF('BBDD Histórica Primer Año x Sem'!$B$1:$B$985="I",IF('BBDD Histórica Primer Año x Sem'!$E$1:$E$985=$B76,'BBDD Histórica Primer Año x Sem'!$G$1:$G$985,0))))</f>
        <v>0</v>
      </c>
      <c r="E76" s="330">
        <f t="array" ref="E76">SUM(IF('BBDD Histórica Primer Año x Sem'!$A$1:$A$985="SP1",IF('BBDD Histórica Primer Año x Sem'!$B$1:$B$985="I",IF('BBDD Histórica Primer Año x Sem'!$E$1:$E$985=$B76,'BBDD Histórica Primer Año x Sem'!$I$1:$J$985,0))))</f>
        <v>0</v>
      </c>
      <c r="F76" s="330">
        <f t="shared" si="0"/>
        <v>0</v>
      </c>
      <c r="G76" s="95">
        <f t="shared" si="2"/>
        <v>55</v>
      </c>
      <c r="H76" s="34"/>
      <c r="M76" s="98"/>
      <c r="N76" s="98"/>
      <c r="O76" s="98"/>
      <c r="P76" s="98"/>
    </row>
    <row r="77" spans="2:16">
      <c r="B77" s="34">
        <v>75</v>
      </c>
      <c r="C77" s="330">
        <f t="array" ref="C77">SUM(IF('BBDD Histórica Primer Año x Sem'!$A$1:$A$985="SP1",IF('BBDD Histórica Primer Año x Sem'!$B$1:$B$985="I",IF('BBDD Histórica Primer Año x Sem'!$E$1:$E$985=$B77,'BBDD Histórica Primer Año x Sem'!$F$1:$F$985,0))))</f>
        <v>0</v>
      </c>
      <c r="D77" s="330">
        <f t="array" ref="D77">SUM(IF('BBDD Histórica Primer Año x Sem'!$A$1:$A$985="SP1",IF('BBDD Histórica Primer Año x Sem'!$B$1:$B$985="I",IF('BBDD Histórica Primer Año x Sem'!$E$1:$E$985=$B77,'BBDD Histórica Primer Año x Sem'!$G$1:$G$985,0))))</f>
        <v>0</v>
      </c>
      <c r="E77" s="330">
        <f t="array" ref="E77">SUM(IF('BBDD Histórica Primer Año x Sem'!$A$1:$A$985="SP1",IF('BBDD Histórica Primer Año x Sem'!$B$1:$B$985="I",IF('BBDD Histórica Primer Año x Sem'!$E$1:$E$985=$B77,'BBDD Histórica Primer Año x Sem'!$I$1:$J$985,0))))</f>
        <v>0</v>
      </c>
      <c r="F77" s="330">
        <f t="shared" si="0"/>
        <v>0</v>
      </c>
      <c r="G77" s="95">
        <f t="shared" si="2"/>
        <v>55</v>
      </c>
      <c r="H77" s="34"/>
      <c r="M77" s="98"/>
      <c r="N77" s="98"/>
      <c r="O77" s="98"/>
      <c r="P77" s="98"/>
    </row>
    <row r="78" spans="2:16">
      <c r="B78" s="34">
        <v>76</v>
      </c>
      <c r="C78" s="330">
        <f t="array" ref="C78">SUM(IF('BBDD Histórica Primer Año x Sem'!$A$1:$A$985="SP1",IF('BBDD Histórica Primer Año x Sem'!$B$1:$B$985="I",IF('BBDD Histórica Primer Año x Sem'!$E$1:$E$985=$B78,'BBDD Histórica Primer Año x Sem'!$F$1:$F$985,0))))</f>
        <v>0</v>
      </c>
      <c r="D78" s="330">
        <f t="array" ref="D78">SUM(IF('BBDD Histórica Primer Año x Sem'!$A$1:$A$985="SP1",IF('BBDD Histórica Primer Año x Sem'!$B$1:$B$985="I",IF('BBDD Histórica Primer Año x Sem'!$E$1:$E$985=$B78,'BBDD Histórica Primer Año x Sem'!$G$1:$G$985,0))))</f>
        <v>1</v>
      </c>
      <c r="E78" s="330">
        <f t="array" ref="E78">SUM(IF('BBDD Histórica Primer Año x Sem'!$A$1:$A$985="SP1",IF('BBDD Histórica Primer Año x Sem'!$B$1:$B$985="I",IF('BBDD Histórica Primer Año x Sem'!$E$1:$E$985=$B78,'BBDD Histórica Primer Año x Sem'!$I$1:$J$985,0))))</f>
        <v>0</v>
      </c>
      <c r="F78" s="330">
        <f t="shared" si="0"/>
        <v>1</v>
      </c>
      <c r="G78" s="95">
        <f t="shared" si="2"/>
        <v>56</v>
      </c>
      <c r="H78" s="34"/>
      <c r="M78" s="98"/>
      <c r="N78" s="98"/>
      <c r="O78" s="98"/>
      <c r="P78" s="98"/>
    </row>
    <row r="79" spans="2:16">
      <c r="B79" s="34">
        <v>77</v>
      </c>
      <c r="C79" s="330">
        <f t="array" ref="C79">SUM(IF('BBDD Histórica Primer Año x Sem'!$A$1:$A$985="SP1",IF('BBDD Histórica Primer Año x Sem'!$B$1:$B$985="I",IF('BBDD Histórica Primer Año x Sem'!$E$1:$E$985=$B79,'BBDD Histórica Primer Año x Sem'!$F$1:$F$985,0))))</f>
        <v>0</v>
      </c>
      <c r="D79" s="330">
        <f t="array" ref="D79">SUM(IF('BBDD Histórica Primer Año x Sem'!$A$1:$A$985="SP1",IF('BBDD Histórica Primer Año x Sem'!$B$1:$B$985="I",IF('BBDD Histórica Primer Año x Sem'!$E$1:$E$985=$B79,'BBDD Histórica Primer Año x Sem'!$G$1:$G$985,0))))</f>
        <v>0</v>
      </c>
      <c r="E79" s="330">
        <f t="array" ref="E79">SUM(IF('BBDD Histórica Primer Año x Sem'!$A$1:$A$985="SP1",IF('BBDD Histórica Primer Año x Sem'!$B$1:$B$985="I",IF('BBDD Histórica Primer Año x Sem'!$E$1:$E$985=$B79,'BBDD Histórica Primer Año x Sem'!$I$1:$J$985,0))))</f>
        <v>1</v>
      </c>
      <c r="F79" s="330">
        <f t="shared" si="0"/>
        <v>1</v>
      </c>
      <c r="G79" s="95">
        <f t="shared" si="2"/>
        <v>57</v>
      </c>
      <c r="H79" s="34"/>
      <c r="M79" s="98"/>
      <c r="N79" s="98"/>
      <c r="O79" s="98"/>
      <c r="P79" s="98"/>
    </row>
    <row r="80" spans="2:16">
      <c r="B80" s="34">
        <v>78</v>
      </c>
      <c r="C80" s="330">
        <f t="array" ref="C80">SUM(IF('BBDD Histórica Primer Año x Sem'!$A$1:$A$985="SP1",IF('BBDD Histórica Primer Año x Sem'!$B$1:$B$985="I",IF('BBDD Histórica Primer Año x Sem'!$E$1:$E$985=$B80,'BBDD Histórica Primer Año x Sem'!$F$1:$F$985,0))))</f>
        <v>0</v>
      </c>
      <c r="D80" s="330">
        <f t="array" ref="D80">SUM(IF('BBDD Histórica Primer Año x Sem'!$A$1:$A$985="SP1",IF('BBDD Histórica Primer Año x Sem'!$B$1:$B$985="I",IF('BBDD Histórica Primer Año x Sem'!$E$1:$E$985=$B80,'BBDD Histórica Primer Año x Sem'!$G$1:$G$985,0))))</f>
        <v>0</v>
      </c>
      <c r="E80" s="330">
        <f t="array" ref="E80">SUM(IF('BBDD Histórica Primer Año x Sem'!$A$1:$A$985="SP1",IF('BBDD Histórica Primer Año x Sem'!$B$1:$B$985="I",IF('BBDD Histórica Primer Año x Sem'!$E$1:$E$985=$B80,'BBDD Histórica Primer Año x Sem'!$I$1:$J$985,0))))</f>
        <v>0</v>
      </c>
      <c r="F80" s="330">
        <f t="shared" si="0"/>
        <v>0</v>
      </c>
      <c r="G80" s="95">
        <f t="shared" si="2"/>
        <v>57</v>
      </c>
      <c r="H80" s="34"/>
      <c r="M80" s="98"/>
      <c r="N80" s="98"/>
      <c r="O80" s="98"/>
      <c r="P80" s="98"/>
    </row>
    <row r="81" spans="2:16">
      <c r="B81" s="34">
        <v>79</v>
      </c>
      <c r="C81" s="330">
        <f t="array" ref="C81">SUM(IF('BBDD Histórica Primer Año x Sem'!$A$1:$A$985="SP1",IF('BBDD Histórica Primer Año x Sem'!$B$1:$B$985="I",IF('BBDD Histórica Primer Año x Sem'!$E$1:$E$985=$B81,'BBDD Histórica Primer Año x Sem'!$F$1:$F$985,0))))</f>
        <v>0</v>
      </c>
      <c r="D81" s="330">
        <f t="array" ref="D81">SUM(IF('BBDD Histórica Primer Año x Sem'!$A$1:$A$985="SP1",IF('BBDD Histórica Primer Año x Sem'!$B$1:$B$985="I",IF('BBDD Histórica Primer Año x Sem'!$E$1:$E$985=$B81,'BBDD Histórica Primer Año x Sem'!$G$1:$G$985,0))))</f>
        <v>0</v>
      </c>
      <c r="E81" s="330">
        <f t="array" ref="E81">SUM(IF('BBDD Histórica Primer Año x Sem'!$A$1:$A$985="SP1",IF('BBDD Histórica Primer Año x Sem'!$B$1:$B$985="I",IF('BBDD Histórica Primer Año x Sem'!$E$1:$E$985=$B81,'BBDD Histórica Primer Año x Sem'!$I$1:$J$985,0))))</f>
        <v>0</v>
      </c>
      <c r="F81" s="330">
        <f t="shared" si="0"/>
        <v>0</v>
      </c>
      <c r="G81" s="95">
        <f t="shared" si="2"/>
        <v>57</v>
      </c>
      <c r="H81" s="34"/>
      <c r="M81" s="98"/>
      <c r="N81" s="98"/>
      <c r="O81" s="98"/>
      <c r="P81" s="98"/>
    </row>
    <row r="82" spans="2:16">
      <c r="B82" s="34">
        <v>80</v>
      </c>
      <c r="C82" s="330">
        <f t="array" ref="C82">SUM(IF('BBDD Histórica Primer Año x Sem'!$A$1:$A$985="SP1",IF('BBDD Histórica Primer Año x Sem'!$B$1:$B$985="I",IF('BBDD Histórica Primer Año x Sem'!$E$1:$E$985=$B82,'BBDD Histórica Primer Año x Sem'!$F$1:$F$985,0))))</f>
        <v>0</v>
      </c>
      <c r="D82" s="330">
        <f t="array" ref="D82">SUM(IF('BBDD Histórica Primer Año x Sem'!$A$1:$A$985="SP1",IF('BBDD Histórica Primer Año x Sem'!$B$1:$B$985="I",IF('BBDD Histórica Primer Año x Sem'!$E$1:$E$985=$B82,'BBDD Histórica Primer Año x Sem'!$G$1:$G$985,0))))</f>
        <v>0</v>
      </c>
      <c r="E82" s="330">
        <f t="array" ref="E82">SUM(IF('BBDD Histórica Primer Año x Sem'!$A$1:$A$985="SP1",IF('BBDD Histórica Primer Año x Sem'!$B$1:$B$985="I",IF('BBDD Histórica Primer Año x Sem'!$E$1:$E$985=$B82,'BBDD Histórica Primer Año x Sem'!$I$1:$J$985,0))))</f>
        <v>0</v>
      </c>
      <c r="F82" s="330">
        <f t="shared" si="0"/>
        <v>0</v>
      </c>
      <c r="G82" s="95">
        <f t="shared" si="2"/>
        <v>57</v>
      </c>
      <c r="H82" s="34"/>
      <c r="M82" s="98"/>
      <c r="N82" s="98"/>
      <c r="O82" s="98"/>
      <c r="P82" s="98"/>
    </row>
    <row r="83" spans="2:16">
      <c r="B83" s="34">
        <v>81</v>
      </c>
      <c r="C83" s="330">
        <f t="array" ref="C83">SUM(IF('BBDD Histórica Primer Año x Sem'!$A$1:$A$985="SP1",IF('BBDD Histórica Primer Año x Sem'!$B$1:$B$985="I",IF('BBDD Histórica Primer Año x Sem'!$E$1:$E$985=$B83,'BBDD Histórica Primer Año x Sem'!$F$1:$F$985,0))))</f>
        <v>0</v>
      </c>
      <c r="D83" s="330">
        <f t="array" ref="D83">SUM(IF('BBDD Histórica Primer Año x Sem'!$A$1:$A$985="SP1",IF('BBDD Histórica Primer Año x Sem'!$B$1:$B$985="I",IF('BBDD Histórica Primer Año x Sem'!$E$1:$E$985=$B83,'BBDD Histórica Primer Año x Sem'!$G$1:$G$985,0))))</f>
        <v>0</v>
      </c>
      <c r="E83" s="330">
        <f t="array" ref="E83">SUM(IF('BBDD Histórica Primer Año x Sem'!$A$1:$A$985="SP1",IF('BBDD Histórica Primer Año x Sem'!$B$1:$B$985="I",IF('BBDD Histórica Primer Año x Sem'!$E$1:$E$985=$B83,'BBDD Histórica Primer Año x Sem'!$I$1:$J$985,0))))</f>
        <v>0</v>
      </c>
      <c r="F83" s="330">
        <f t="shared" si="0"/>
        <v>0</v>
      </c>
      <c r="G83" s="95">
        <f t="shared" si="2"/>
        <v>57</v>
      </c>
      <c r="H83" s="34"/>
      <c r="M83" s="98"/>
      <c r="N83" s="98"/>
      <c r="O83" s="98"/>
      <c r="P83" s="98"/>
    </row>
    <row r="84" spans="2:16">
      <c r="B84" s="34">
        <v>82</v>
      </c>
      <c r="C84" s="330">
        <f t="array" ref="C84">SUM(IF('BBDD Histórica Primer Año x Sem'!$A$1:$A$985="SP1",IF('BBDD Histórica Primer Año x Sem'!$B$1:$B$985="I",IF('BBDD Histórica Primer Año x Sem'!$E$1:$E$985=$B84,'BBDD Histórica Primer Año x Sem'!$F$1:$F$985,0))))</f>
        <v>0</v>
      </c>
      <c r="D84" s="330">
        <f t="array" ref="D84">SUM(IF('BBDD Histórica Primer Año x Sem'!$A$1:$A$985="SP1",IF('BBDD Histórica Primer Año x Sem'!$B$1:$B$985="I",IF('BBDD Histórica Primer Año x Sem'!$E$1:$E$985=$B84,'BBDD Histórica Primer Año x Sem'!$G$1:$G$985,0))))</f>
        <v>0</v>
      </c>
      <c r="E84" s="330">
        <f t="array" ref="E84">SUM(IF('BBDD Histórica Primer Año x Sem'!$A$1:$A$985="SP1",IF('BBDD Histórica Primer Año x Sem'!$B$1:$B$985="I",IF('BBDD Histórica Primer Año x Sem'!$E$1:$E$985=$B84,'BBDD Histórica Primer Año x Sem'!$I$1:$J$985,0))))</f>
        <v>0</v>
      </c>
      <c r="F84" s="330">
        <f t="shared" si="0"/>
        <v>0</v>
      </c>
      <c r="G84" s="95">
        <f t="shared" si="2"/>
        <v>57</v>
      </c>
      <c r="H84" s="34"/>
      <c r="M84" s="98"/>
      <c r="N84" s="98"/>
      <c r="O84" s="98"/>
      <c r="P84" s="98"/>
    </row>
    <row r="85" spans="2:16">
      <c r="B85" s="34">
        <v>83</v>
      </c>
      <c r="C85" s="330">
        <f t="array" ref="C85">SUM(IF('BBDD Histórica Primer Año x Sem'!$A$1:$A$985="SP1",IF('BBDD Histórica Primer Año x Sem'!$B$1:$B$985="I",IF('BBDD Histórica Primer Año x Sem'!$E$1:$E$985=$B85,'BBDD Histórica Primer Año x Sem'!$F$1:$F$985,0))))</f>
        <v>0</v>
      </c>
      <c r="D85" s="330">
        <f t="array" ref="D85">SUM(IF('BBDD Histórica Primer Año x Sem'!$A$1:$A$985="SP1",IF('BBDD Histórica Primer Año x Sem'!$B$1:$B$985="I",IF('BBDD Histórica Primer Año x Sem'!$E$1:$E$985=$B85,'BBDD Histórica Primer Año x Sem'!$G$1:$G$985,0))))</f>
        <v>0</v>
      </c>
      <c r="E85" s="330">
        <f t="array" ref="E85">SUM(IF('BBDD Histórica Primer Año x Sem'!$A$1:$A$985="SP1",IF('BBDD Histórica Primer Año x Sem'!$B$1:$B$985="I",IF('BBDD Histórica Primer Año x Sem'!$E$1:$E$985=$B85,'BBDD Histórica Primer Año x Sem'!$I$1:$J$985,0))))</f>
        <v>0</v>
      </c>
      <c r="F85" s="330">
        <f t="shared" si="0"/>
        <v>0</v>
      </c>
      <c r="G85" s="95">
        <f t="shared" si="2"/>
        <v>57</v>
      </c>
      <c r="H85" s="34"/>
      <c r="M85" s="98"/>
      <c r="N85" s="98"/>
      <c r="O85" s="98"/>
      <c r="P85" s="98"/>
    </row>
    <row r="86" spans="2:16">
      <c r="B86" s="34">
        <v>84</v>
      </c>
      <c r="C86" s="330">
        <f t="array" ref="C86">SUM(IF('BBDD Histórica Primer Año x Sem'!$A$1:$A$985="SP1",IF('BBDD Histórica Primer Año x Sem'!$B$1:$B$985="I",IF('BBDD Histórica Primer Año x Sem'!$E$1:$E$985=$B86,'BBDD Histórica Primer Año x Sem'!$F$1:$F$985,0))))</f>
        <v>0</v>
      </c>
      <c r="D86" s="330">
        <f t="array" ref="D86">SUM(IF('BBDD Histórica Primer Año x Sem'!$A$1:$A$985="SP1",IF('BBDD Histórica Primer Año x Sem'!$B$1:$B$985="I",IF('BBDD Histórica Primer Año x Sem'!$E$1:$E$985=$B86,'BBDD Histórica Primer Año x Sem'!$G$1:$G$985,0))))</f>
        <v>0</v>
      </c>
      <c r="E86" s="330">
        <f t="array" ref="E86">SUM(IF('BBDD Histórica Primer Año x Sem'!$A$1:$A$985="SP1",IF('BBDD Histórica Primer Año x Sem'!$B$1:$B$985="I",IF('BBDD Histórica Primer Año x Sem'!$E$1:$E$985=$B86,'BBDD Histórica Primer Año x Sem'!$I$1:$J$985,0))))</f>
        <v>0</v>
      </c>
      <c r="F86" s="330">
        <f t="shared" si="0"/>
        <v>0</v>
      </c>
      <c r="G86" s="95">
        <f t="shared" si="2"/>
        <v>57</v>
      </c>
      <c r="H86" s="34"/>
      <c r="M86" s="98"/>
      <c r="N86" s="98"/>
      <c r="O86" s="98"/>
      <c r="P86" s="98"/>
    </row>
    <row r="87" spans="2:16">
      <c r="B87" s="34">
        <v>85</v>
      </c>
      <c r="C87" s="330">
        <f t="array" ref="C87">SUM(IF('BBDD Histórica Primer Año x Sem'!$A$1:$A$985="SP1",IF('BBDD Histórica Primer Año x Sem'!$B$1:$B$985="I",IF('BBDD Histórica Primer Año x Sem'!$E$1:$E$985=$B87,'BBDD Histórica Primer Año x Sem'!$F$1:$F$985,0))))</f>
        <v>0</v>
      </c>
      <c r="D87" s="330">
        <f t="array" ref="D87">SUM(IF('BBDD Histórica Primer Año x Sem'!$A$1:$A$985="SP1",IF('BBDD Histórica Primer Año x Sem'!$B$1:$B$985="I",IF('BBDD Histórica Primer Año x Sem'!$E$1:$E$985=$B87,'BBDD Histórica Primer Año x Sem'!$G$1:$G$985,0))))</f>
        <v>0</v>
      </c>
      <c r="E87" s="330">
        <f t="array" ref="E87">SUM(IF('BBDD Histórica Primer Año x Sem'!$A$1:$A$985="SP1",IF('BBDD Histórica Primer Año x Sem'!$B$1:$B$985="I",IF('BBDD Histórica Primer Año x Sem'!$E$1:$E$985=$B87,'BBDD Histórica Primer Año x Sem'!$I$1:$J$985,0))))</f>
        <v>0</v>
      </c>
      <c r="F87" s="330">
        <f t="shared" si="0"/>
        <v>0</v>
      </c>
      <c r="G87" s="95">
        <f t="shared" si="2"/>
        <v>57</v>
      </c>
      <c r="H87" s="34"/>
      <c r="M87" s="98"/>
      <c r="N87" s="98"/>
      <c r="O87" s="98"/>
      <c r="P87" s="98"/>
    </row>
    <row r="88" spans="2:16">
      <c r="B88" s="34">
        <v>86</v>
      </c>
      <c r="C88" s="330">
        <f t="array" ref="C88">SUM(IF('BBDD Histórica Primer Año x Sem'!$A$1:$A$985="SP1",IF('BBDD Histórica Primer Año x Sem'!$B$1:$B$985="I",IF('BBDD Histórica Primer Año x Sem'!$E$1:$E$985=$B88,'BBDD Histórica Primer Año x Sem'!$F$1:$F$985,0))))</f>
        <v>0</v>
      </c>
      <c r="D88" s="330">
        <f t="array" ref="D88">SUM(IF('BBDD Histórica Primer Año x Sem'!$A$1:$A$985="SP1",IF('BBDD Histórica Primer Año x Sem'!$B$1:$B$985="I",IF('BBDD Histórica Primer Año x Sem'!$E$1:$E$985=$B88,'BBDD Histórica Primer Año x Sem'!$G$1:$G$985,0))))</f>
        <v>0</v>
      </c>
      <c r="E88" s="330">
        <f t="array" ref="E88">SUM(IF('BBDD Histórica Primer Año x Sem'!$A$1:$A$985="SP1",IF('BBDD Histórica Primer Año x Sem'!$B$1:$B$985="I",IF('BBDD Histórica Primer Año x Sem'!$E$1:$E$985=$B88,'BBDD Histórica Primer Año x Sem'!$I$1:$J$985,0))))</f>
        <v>0</v>
      </c>
      <c r="F88" s="330">
        <f t="shared" si="0"/>
        <v>0</v>
      </c>
      <c r="G88" s="95">
        <f t="shared" si="2"/>
        <v>57</v>
      </c>
      <c r="H88" s="34"/>
      <c r="M88" s="98"/>
      <c r="N88" s="98"/>
      <c r="O88" s="98"/>
      <c r="P88" s="98"/>
    </row>
    <row r="89" spans="2:16">
      <c r="B89" s="34">
        <v>87</v>
      </c>
      <c r="C89" s="330">
        <f t="array" ref="C89">SUM(IF('BBDD Histórica Primer Año x Sem'!$A$1:$A$985="SP1",IF('BBDD Histórica Primer Año x Sem'!$B$1:$B$985="I",IF('BBDD Histórica Primer Año x Sem'!$E$1:$E$985=$B89,'BBDD Histórica Primer Año x Sem'!$F$1:$F$985,0))))</f>
        <v>0</v>
      </c>
      <c r="D89" s="330">
        <f t="array" ref="D89">SUM(IF('BBDD Histórica Primer Año x Sem'!$A$1:$A$985="SP1",IF('BBDD Histórica Primer Año x Sem'!$B$1:$B$985="I",IF('BBDD Histórica Primer Año x Sem'!$E$1:$E$985=$B89,'BBDD Histórica Primer Año x Sem'!$G$1:$G$985,0))))</f>
        <v>0</v>
      </c>
      <c r="E89" s="330">
        <f t="array" ref="E89">SUM(IF('BBDD Histórica Primer Año x Sem'!$A$1:$A$985="SP1",IF('BBDD Histórica Primer Año x Sem'!$B$1:$B$985="I",IF('BBDD Histórica Primer Año x Sem'!$E$1:$E$985=$B89,'BBDD Histórica Primer Año x Sem'!$I$1:$J$985,0))))</f>
        <v>0</v>
      </c>
      <c r="F89" s="330">
        <f t="shared" si="0"/>
        <v>0</v>
      </c>
      <c r="G89" s="95">
        <f t="shared" si="2"/>
        <v>57</v>
      </c>
      <c r="H89" s="34"/>
      <c r="M89" s="98"/>
      <c r="N89" s="98"/>
      <c r="O89" s="98"/>
      <c r="P89" s="98"/>
    </row>
    <row r="90" spans="2:16">
      <c r="B90" s="34">
        <v>88</v>
      </c>
      <c r="C90" s="330">
        <f t="array" ref="C90">SUM(IF('BBDD Histórica Primer Año x Sem'!$A$1:$A$985="SP1",IF('BBDD Histórica Primer Año x Sem'!$B$1:$B$985="I",IF('BBDD Histórica Primer Año x Sem'!$E$1:$E$985=$B90,'BBDD Histórica Primer Año x Sem'!$F$1:$F$985,0))))</f>
        <v>0</v>
      </c>
      <c r="D90" s="330">
        <f t="array" ref="D90">SUM(IF('BBDD Histórica Primer Año x Sem'!$A$1:$A$985="SP1",IF('BBDD Histórica Primer Año x Sem'!$B$1:$B$985="I",IF('BBDD Histórica Primer Año x Sem'!$E$1:$E$985=$B90,'BBDD Histórica Primer Año x Sem'!$G$1:$G$985,0))))</f>
        <v>0</v>
      </c>
      <c r="E90" s="330">
        <f t="array" ref="E90">SUM(IF('BBDD Histórica Primer Año x Sem'!$A$1:$A$985="SP1",IF('BBDD Histórica Primer Año x Sem'!$B$1:$B$985="I",IF('BBDD Histórica Primer Año x Sem'!$E$1:$E$985=$B90,'BBDD Histórica Primer Año x Sem'!$I$1:$J$985,0))))</f>
        <v>0</v>
      </c>
      <c r="F90" s="330">
        <f t="shared" si="0"/>
        <v>0</v>
      </c>
      <c r="G90" s="95">
        <f t="shared" si="2"/>
        <v>57</v>
      </c>
      <c r="H90" s="34"/>
      <c r="M90" s="98"/>
      <c r="N90" s="98"/>
      <c r="O90" s="98"/>
      <c r="P90" s="98"/>
    </row>
    <row r="91" spans="2:16">
      <c r="B91" s="34">
        <v>89</v>
      </c>
      <c r="C91" s="330">
        <f t="array" ref="C91">SUM(IF('BBDD Histórica Primer Año x Sem'!$A$1:$A$985="SP1",IF('BBDD Histórica Primer Año x Sem'!$B$1:$B$985="I",IF('BBDD Histórica Primer Año x Sem'!$E$1:$E$985=$B91,'BBDD Histórica Primer Año x Sem'!$F$1:$F$985,0))))</f>
        <v>0</v>
      </c>
      <c r="D91" s="330">
        <f t="array" ref="D91">SUM(IF('BBDD Histórica Primer Año x Sem'!$A$1:$A$985="SP1",IF('BBDD Histórica Primer Año x Sem'!$B$1:$B$985="I",IF('BBDD Histórica Primer Año x Sem'!$E$1:$E$985=$B91,'BBDD Histórica Primer Año x Sem'!$G$1:$G$985,0))))</f>
        <v>0</v>
      </c>
      <c r="E91" s="330">
        <f t="array" ref="E91">SUM(IF('BBDD Histórica Primer Año x Sem'!$A$1:$A$985="SP1",IF('BBDD Histórica Primer Año x Sem'!$B$1:$B$985="I",IF('BBDD Histórica Primer Año x Sem'!$E$1:$E$985=$B91,'BBDD Histórica Primer Año x Sem'!$I$1:$J$985,0))))</f>
        <v>0</v>
      </c>
      <c r="F91" s="330">
        <f t="shared" si="0"/>
        <v>0</v>
      </c>
      <c r="G91" s="95">
        <f t="shared" si="2"/>
        <v>57</v>
      </c>
      <c r="H91" s="34"/>
      <c r="M91" s="98"/>
      <c r="N91" s="98"/>
      <c r="O91" s="98"/>
      <c r="P91" s="98"/>
    </row>
    <row r="92" spans="2:16">
      <c r="B92" s="34">
        <v>90</v>
      </c>
      <c r="C92" s="330">
        <f t="array" ref="C92">SUM(IF('BBDD Histórica Primer Año x Sem'!$A$1:$A$985="SP1",IF('BBDD Histórica Primer Año x Sem'!$B$1:$B$985="I",IF('BBDD Histórica Primer Año x Sem'!$E$1:$E$985=$B92,'BBDD Histórica Primer Año x Sem'!$F$1:$F$985,0))))</f>
        <v>0</v>
      </c>
      <c r="D92" s="330">
        <f t="array" ref="D92">SUM(IF('BBDD Histórica Primer Año x Sem'!$A$1:$A$985="SP1",IF('BBDD Histórica Primer Año x Sem'!$B$1:$B$985="I",IF('BBDD Histórica Primer Año x Sem'!$E$1:$E$985=$B92,'BBDD Histórica Primer Año x Sem'!$G$1:$G$985,0))))</f>
        <v>0</v>
      </c>
      <c r="E92" s="330">
        <f t="array" ref="E92">SUM(IF('BBDD Histórica Primer Año x Sem'!$A$1:$A$985="SP1",IF('BBDD Histórica Primer Año x Sem'!$B$1:$B$985="I",IF('BBDD Histórica Primer Año x Sem'!$E$1:$E$985=$B92,'BBDD Histórica Primer Año x Sem'!$I$1:$J$985,0))))</f>
        <v>0</v>
      </c>
      <c r="F92" s="330">
        <f t="shared" si="0"/>
        <v>0</v>
      </c>
      <c r="G92" s="95">
        <f t="shared" si="2"/>
        <v>57</v>
      </c>
      <c r="H92" s="34"/>
      <c r="M92" s="98"/>
      <c r="N92" s="98"/>
      <c r="O92" s="98"/>
      <c r="P92" s="98"/>
    </row>
    <row r="93" spans="2:16">
      <c r="B93" s="34">
        <v>91</v>
      </c>
      <c r="C93" s="330">
        <f t="array" ref="C93">SUM(IF('BBDD Histórica Primer Año x Sem'!$A$1:$A$985="SP1",IF('BBDD Histórica Primer Año x Sem'!$B$1:$B$985="I",IF('BBDD Histórica Primer Año x Sem'!$E$1:$E$985=$B93,'BBDD Histórica Primer Año x Sem'!$F$1:$F$985,0))))</f>
        <v>0</v>
      </c>
      <c r="D93" s="330">
        <f t="array" ref="D93">SUM(IF('BBDD Histórica Primer Año x Sem'!$A$1:$A$985="SP1",IF('BBDD Histórica Primer Año x Sem'!$B$1:$B$985="I",IF('BBDD Histórica Primer Año x Sem'!$E$1:$E$985=$B93,'BBDD Histórica Primer Año x Sem'!$G$1:$G$985,0))))</f>
        <v>0</v>
      </c>
      <c r="E93" s="330">
        <f t="array" ref="E93">SUM(IF('BBDD Histórica Primer Año x Sem'!$A$1:$A$985="SP1",IF('BBDD Histórica Primer Año x Sem'!$B$1:$B$985="I",IF('BBDD Histórica Primer Año x Sem'!$E$1:$E$985=$B93,'BBDD Histórica Primer Año x Sem'!$I$1:$J$985,0))))</f>
        <v>0</v>
      </c>
      <c r="F93" s="330">
        <f t="shared" si="0"/>
        <v>0</v>
      </c>
      <c r="G93" s="95">
        <f t="shared" si="2"/>
        <v>57</v>
      </c>
      <c r="H93" s="34"/>
      <c r="M93" s="98"/>
      <c r="N93" s="98"/>
      <c r="O93" s="98"/>
      <c r="P93" s="98"/>
    </row>
    <row r="94" spans="2:16">
      <c r="B94" s="34">
        <v>92</v>
      </c>
      <c r="C94" s="330">
        <f t="array" ref="C94">SUM(IF('BBDD Histórica Primer Año x Sem'!$A$1:$A$985="SP1",IF('BBDD Histórica Primer Año x Sem'!$B$1:$B$985="I",IF('BBDD Histórica Primer Año x Sem'!$E$1:$E$985=$B94,'BBDD Histórica Primer Año x Sem'!$F$1:$F$985,0))))</f>
        <v>0</v>
      </c>
      <c r="D94" s="330">
        <f t="array" ref="D94">SUM(IF('BBDD Histórica Primer Año x Sem'!$A$1:$A$985="SP1",IF('BBDD Histórica Primer Año x Sem'!$B$1:$B$985="I",IF('BBDD Histórica Primer Año x Sem'!$E$1:$E$985=$B94,'BBDD Histórica Primer Año x Sem'!$G$1:$G$985,0))))</f>
        <v>0</v>
      </c>
      <c r="E94" s="330">
        <f t="array" ref="E94">SUM(IF('BBDD Histórica Primer Año x Sem'!$A$1:$A$985="SP1",IF('BBDD Histórica Primer Año x Sem'!$B$1:$B$985="I",IF('BBDD Histórica Primer Año x Sem'!$E$1:$E$985=$B94,'BBDD Histórica Primer Año x Sem'!$I$1:$J$985,0))))</f>
        <v>0</v>
      </c>
      <c r="F94" s="330">
        <f t="shared" si="0"/>
        <v>0</v>
      </c>
      <c r="G94" s="95">
        <f t="shared" si="2"/>
        <v>57</v>
      </c>
      <c r="H94" s="34"/>
      <c r="M94" s="98"/>
      <c r="N94" s="98"/>
      <c r="O94" s="98"/>
      <c r="P94" s="98"/>
    </row>
    <row r="95" spans="2:16">
      <c r="B95" s="34">
        <v>93</v>
      </c>
      <c r="C95" s="330">
        <f t="array" ref="C95">SUM(IF('BBDD Histórica Primer Año x Sem'!$A$1:$A$985="SP1",IF('BBDD Histórica Primer Año x Sem'!$B$1:$B$985="I",IF('BBDD Histórica Primer Año x Sem'!$E$1:$E$985=$B95,'BBDD Histórica Primer Año x Sem'!$F$1:$F$985,0))))</f>
        <v>0</v>
      </c>
      <c r="D95" s="330">
        <f t="array" ref="D95">SUM(IF('BBDD Histórica Primer Año x Sem'!$A$1:$A$985="SP1",IF('BBDD Histórica Primer Año x Sem'!$B$1:$B$985="I",IF('BBDD Histórica Primer Año x Sem'!$E$1:$E$985=$B95,'BBDD Histórica Primer Año x Sem'!$G$1:$G$985,0))))</f>
        <v>0</v>
      </c>
      <c r="E95" s="330">
        <f t="array" ref="E95">SUM(IF('BBDD Histórica Primer Año x Sem'!$A$1:$A$985="SP1",IF('BBDD Histórica Primer Año x Sem'!$B$1:$B$985="I",IF('BBDD Histórica Primer Año x Sem'!$E$1:$E$985=$B95,'BBDD Histórica Primer Año x Sem'!$I$1:$J$985,0))))</f>
        <v>0</v>
      </c>
      <c r="F95" s="330">
        <f t="shared" si="0"/>
        <v>0</v>
      </c>
      <c r="G95" s="95">
        <f t="shared" si="2"/>
        <v>57</v>
      </c>
      <c r="H95" s="34"/>
      <c r="M95" s="98"/>
      <c r="N95" s="98"/>
      <c r="O95" s="98"/>
      <c r="P95" s="98"/>
    </row>
    <row r="96" spans="2:16">
      <c r="B96" s="34">
        <v>94</v>
      </c>
      <c r="C96" s="330">
        <f t="array" ref="C96">SUM(IF('BBDD Histórica Primer Año x Sem'!$A$1:$A$985="SP1",IF('BBDD Histórica Primer Año x Sem'!$B$1:$B$985="I",IF('BBDD Histórica Primer Año x Sem'!$E$1:$E$985=$B96,'BBDD Histórica Primer Año x Sem'!$F$1:$F$985,0))))</f>
        <v>0</v>
      </c>
      <c r="D96" s="330">
        <f t="array" ref="D96">SUM(IF('BBDD Histórica Primer Año x Sem'!$A$1:$A$985="SP1",IF('BBDD Histórica Primer Año x Sem'!$B$1:$B$985="I",IF('BBDD Histórica Primer Año x Sem'!$E$1:$E$985=$B96,'BBDD Histórica Primer Año x Sem'!$G$1:$G$985,0))))</f>
        <v>0</v>
      </c>
      <c r="E96" s="330">
        <f t="array" ref="E96">SUM(IF('BBDD Histórica Primer Año x Sem'!$A$1:$A$985="SP1",IF('BBDD Histórica Primer Año x Sem'!$B$1:$B$985="I",IF('BBDD Histórica Primer Año x Sem'!$E$1:$E$985=$B96,'BBDD Histórica Primer Año x Sem'!$I$1:$J$985,0))))</f>
        <v>0</v>
      </c>
      <c r="F96" s="330">
        <f t="shared" si="0"/>
        <v>0</v>
      </c>
      <c r="G96" s="95">
        <f t="shared" si="2"/>
        <v>57</v>
      </c>
      <c r="H96" s="34"/>
      <c r="M96" s="98"/>
      <c r="N96" s="98"/>
      <c r="O96" s="98"/>
      <c r="P96" s="98"/>
    </row>
    <row r="97" spans="1:59">
      <c r="B97" s="34">
        <v>95</v>
      </c>
      <c r="C97" s="330">
        <f t="array" ref="C97">SUM(IF('BBDD Histórica Primer Año x Sem'!$A$1:$A$985="SP1",IF('BBDD Histórica Primer Año x Sem'!$B$1:$B$985="I",IF('BBDD Histórica Primer Año x Sem'!$E$1:$E$985=$B97,'BBDD Histórica Primer Año x Sem'!$F$1:$F$985,0))))</f>
        <v>0</v>
      </c>
      <c r="D97" s="330">
        <f t="array" ref="D97">SUM(IF('BBDD Histórica Primer Año x Sem'!$A$1:$A$985="SP1",IF('BBDD Histórica Primer Año x Sem'!$B$1:$B$985="I",IF('BBDD Histórica Primer Año x Sem'!$E$1:$E$985=$B97,'BBDD Histórica Primer Año x Sem'!$G$1:$G$985,0))))</f>
        <v>0</v>
      </c>
      <c r="E97" s="330">
        <f t="array" ref="E97">SUM(IF('BBDD Histórica Primer Año x Sem'!$A$1:$A$985="SP1",IF('BBDD Histórica Primer Año x Sem'!$B$1:$B$985="I",IF('BBDD Histórica Primer Año x Sem'!$E$1:$E$985=$B97,'BBDD Histórica Primer Año x Sem'!$I$1:$J$985,0))))</f>
        <v>0</v>
      </c>
      <c r="F97" s="330">
        <f t="shared" si="0"/>
        <v>0</v>
      </c>
      <c r="G97" s="95">
        <f t="shared" si="2"/>
        <v>57</v>
      </c>
      <c r="H97" s="34"/>
      <c r="M97" s="98"/>
      <c r="N97" s="98"/>
      <c r="O97" s="98"/>
      <c r="P97" s="98"/>
    </row>
    <row r="98" spans="1:59">
      <c r="B98" s="34">
        <v>96</v>
      </c>
      <c r="C98" s="330">
        <f t="array" ref="C98">SUM(IF('BBDD Histórica Primer Año x Sem'!$A$1:$A$985="SP1",IF('BBDD Histórica Primer Año x Sem'!$B$1:$B$985="I",IF('BBDD Histórica Primer Año x Sem'!$E$1:$E$985=$B98,'BBDD Histórica Primer Año x Sem'!$F$1:$F$985,0))))</f>
        <v>0</v>
      </c>
      <c r="D98" s="330">
        <f t="array" ref="D98">SUM(IF('BBDD Histórica Primer Año x Sem'!$A$1:$A$985="SP1",IF('BBDD Histórica Primer Año x Sem'!$B$1:$B$985="I",IF('BBDD Histórica Primer Año x Sem'!$E$1:$E$985=$B98,'BBDD Histórica Primer Año x Sem'!$G$1:$G$985,0))))</f>
        <v>0</v>
      </c>
      <c r="E98" s="330">
        <f t="array" ref="E98">SUM(IF('BBDD Histórica Primer Año x Sem'!$A$1:$A$985="SP1",IF('BBDD Histórica Primer Año x Sem'!$B$1:$B$985="I",IF('BBDD Histórica Primer Año x Sem'!$E$1:$E$985=$B98,'BBDD Histórica Primer Año x Sem'!$I$1:$J$985,0))))</f>
        <v>0</v>
      </c>
      <c r="F98" s="330">
        <f t="shared" si="0"/>
        <v>0</v>
      </c>
      <c r="G98" s="95">
        <f t="shared" si="2"/>
        <v>57</v>
      </c>
      <c r="H98" s="34"/>
      <c r="M98" s="98"/>
      <c r="N98" s="98"/>
      <c r="O98" s="98"/>
      <c r="P98" s="98"/>
    </row>
    <row r="99" spans="1:59">
      <c r="B99" s="34">
        <v>97</v>
      </c>
      <c r="C99" s="330">
        <f t="array" ref="C99">SUM(IF('BBDD Histórica Primer Año x Sem'!$A$1:$A$985="SP1",IF('BBDD Histórica Primer Año x Sem'!$B$1:$B$985="I",IF('BBDD Histórica Primer Año x Sem'!$E$1:$E$985=$B99,'BBDD Histórica Primer Año x Sem'!$F$1:$F$985,0))))</f>
        <v>0</v>
      </c>
      <c r="D99" s="330">
        <f t="array" ref="D99">SUM(IF('BBDD Histórica Primer Año x Sem'!$A$1:$A$985="SP1",IF('BBDD Histórica Primer Año x Sem'!$B$1:$B$985="I",IF('BBDD Histórica Primer Año x Sem'!$E$1:$E$985=$B99,'BBDD Histórica Primer Año x Sem'!$G$1:$G$985,0))))</f>
        <v>0</v>
      </c>
      <c r="E99" s="330">
        <f t="array" ref="E99">SUM(IF('BBDD Histórica Primer Año x Sem'!$A$1:$A$985="SP1",IF('BBDD Histórica Primer Año x Sem'!$B$1:$B$985="I",IF('BBDD Histórica Primer Año x Sem'!$E$1:$E$985=$B99,'BBDD Histórica Primer Año x Sem'!$I$1:$J$985,0))))</f>
        <v>0</v>
      </c>
      <c r="F99" s="330">
        <f t="shared" si="0"/>
        <v>0</v>
      </c>
      <c r="G99" s="95">
        <f t="shared" si="2"/>
        <v>57</v>
      </c>
      <c r="H99" s="34"/>
      <c r="M99" s="98"/>
      <c r="N99" s="98"/>
      <c r="O99" s="98"/>
      <c r="P99" s="98"/>
    </row>
    <row r="100" spans="1:59">
      <c r="B100" s="34">
        <v>98</v>
      </c>
      <c r="C100" s="330">
        <f t="array" ref="C100">SUM(IF('BBDD Histórica Primer Año x Sem'!$A$1:$A$985="SP1",IF('BBDD Histórica Primer Año x Sem'!$B$1:$B$985="I",IF('BBDD Histórica Primer Año x Sem'!$E$1:$E$985=$B100,'BBDD Histórica Primer Año x Sem'!$F$1:$F$985,0))))</f>
        <v>0</v>
      </c>
      <c r="D100" s="330">
        <f t="array" ref="D100">SUM(IF('BBDD Histórica Primer Año x Sem'!$A$1:$A$985="SP1",IF('BBDD Histórica Primer Año x Sem'!$B$1:$B$985="I",IF('BBDD Histórica Primer Año x Sem'!$E$1:$E$985=$B100,'BBDD Histórica Primer Año x Sem'!$G$1:$G$985,0))))</f>
        <v>0</v>
      </c>
      <c r="E100" s="330">
        <f t="array" ref="E100">SUM(IF('BBDD Histórica Primer Año x Sem'!$A$1:$A$985="SP1",IF('BBDD Histórica Primer Año x Sem'!$B$1:$B$985="I",IF('BBDD Histórica Primer Año x Sem'!$E$1:$E$985=$B100,'BBDD Histórica Primer Año x Sem'!$I$1:$J$985,0))))</f>
        <v>0</v>
      </c>
      <c r="F100" s="330">
        <f t="shared" si="0"/>
        <v>0</v>
      </c>
      <c r="G100" s="95">
        <f t="shared" si="2"/>
        <v>57</v>
      </c>
      <c r="H100" s="34"/>
      <c r="M100" s="98"/>
      <c r="N100" s="98"/>
      <c r="O100" s="98"/>
      <c r="P100" s="98"/>
    </row>
    <row r="101" spans="1:59">
      <c r="B101" s="34">
        <v>99</v>
      </c>
      <c r="C101" s="330">
        <f t="array" ref="C101">SUM(IF('BBDD Histórica Primer Año x Sem'!$A$1:$A$985="SP1",IF('BBDD Histórica Primer Año x Sem'!$B$1:$B$985="I",IF('BBDD Histórica Primer Año x Sem'!$E$1:$E$985=$B101,'BBDD Histórica Primer Año x Sem'!$F$1:$F$985,0))))</f>
        <v>0</v>
      </c>
      <c r="D101" s="330">
        <f t="array" ref="D101">SUM(IF('BBDD Histórica Primer Año x Sem'!$A$1:$A$985="SP1",IF('BBDD Histórica Primer Año x Sem'!$B$1:$B$985="I",IF('BBDD Histórica Primer Año x Sem'!$E$1:$E$985=$B101,'BBDD Histórica Primer Año x Sem'!$G$1:$G$985,0))))</f>
        <v>0</v>
      </c>
      <c r="E101" s="330">
        <f t="array" ref="E101">SUM(IF('BBDD Histórica Primer Año x Sem'!$A$1:$A$985="SP1",IF('BBDD Histórica Primer Año x Sem'!$B$1:$B$985="I",IF('BBDD Histórica Primer Año x Sem'!$E$1:$E$985=$B101,'BBDD Histórica Primer Año x Sem'!$I$1:$J$985,0))))</f>
        <v>0</v>
      </c>
      <c r="F101" s="330">
        <f t="shared" si="0"/>
        <v>0</v>
      </c>
      <c r="G101" s="95">
        <f t="shared" si="2"/>
        <v>57</v>
      </c>
      <c r="H101" s="34"/>
      <c r="M101" s="98"/>
      <c r="N101" s="98"/>
      <c r="O101" s="98"/>
      <c r="P101" s="98"/>
    </row>
    <row r="102" spans="1:59">
      <c r="B102" s="34">
        <v>100</v>
      </c>
      <c r="C102" s="330">
        <f t="array" ref="C102">SUM(IF('BBDD Histórica Primer Año x Sem'!$A$1:$A$985="SP1",IF('BBDD Histórica Primer Año x Sem'!$B$1:$B$985="I",IF('BBDD Histórica Primer Año x Sem'!$E$1:$E$985=$B102,'BBDD Histórica Primer Año x Sem'!$F$1:$F$985,0))))</f>
        <v>0</v>
      </c>
      <c r="D102" s="330">
        <f t="array" ref="D102">SUM(IF('BBDD Histórica Primer Año x Sem'!$A$1:$A$985="SP1",IF('BBDD Histórica Primer Año x Sem'!$B$1:$B$985="I",IF('BBDD Histórica Primer Año x Sem'!$E$1:$E$985=$B102,'BBDD Histórica Primer Año x Sem'!$G$1:$G$985,0))))</f>
        <v>0</v>
      </c>
      <c r="E102" s="330">
        <f t="array" ref="E102">SUM(IF('BBDD Histórica Primer Año x Sem'!$A$1:$A$985="SP1",IF('BBDD Histórica Primer Año x Sem'!$B$1:$B$985="I",IF('BBDD Histórica Primer Año x Sem'!$E$1:$E$985=$B102,'BBDD Histórica Primer Año x Sem'!$I$1:$J$985,0))))</f>
        <v>0</v>
      </c>
      <c r="F102" s="330">
        <f t="shared" si="0"/>
        <v>0</v>
      </c>
      <c r="G102" s="95">
        <f t="shared" si="2"/>
        <v>57</v>
      </c>
      <c r="H102" s="34"/>
      <c r="M102" s="98"/>
      <c r="N102" s="98"/>
      <c r="O102" s="98"/>
      <c r="P102" s="98"/>
    </row>
    <row r="103" spans="1:59">
      <c r="B103" s="34">
        <v>101</v>
      </c>
      <c r="C103" s="330">
        <f t="array" ref="C103">SUM(IF('BBDD Histórica Primer Año x Sem'!$A$1:$A$985="SP1",IF('BBDD Histórica Primer Año x Sem'!$B$1:$B$985="I",IF('BBDD Histórica Primer Año x Sem'!$E$1:$E$985=$B103,'BBDD Histórica Primer Año x Sem'!$F$1:$F$985,0))))</f>
        <v>0</v>
      </c>
      <c r="D103" s="330">
        <f t="array" ref="D103">SUM(IF('BBDD Histórica Primer Año x Sem'!$A$1:$A$985="SP1",IF('BBDD Histórica Primer Año x Sem'!$B$1:$B$985="I",IF('BBDD Histórica Primer Año x Sem'!$E$1:$E$985=$B103,'BBDD Histórica Primer Año x Sem'!$G$1:$G$985,0))))</f>
        <v>0</v>
      </c>
      <c r="E103" s="330">
        <f t="array" ref="E103">SUM(IF('BBDD Histórica Primer Año x Sem'!$A$1:$A$985="SP1",IF('BBDD Histórica Primer Año x Sem'!$B$1:$B$985="I",IF('BBDD Histórica Primer Año x Sem'!$E$1:$E$985=$B103,'BBDD Histórica Primer Año x Sem'!$I$1:$J$985,0))))</f>
        <v>0</v>
      </c>
      <c r="F103" s="330">
        <f t="shared" si="0"/>
        <v>0</v>
      </c>
      <c r="G103" s="95">
        <f t="shared" si="2"/>
        <v>57</v>
      </c>
      <c r="H103" s="34"/>
      <c r="M103" s="98"/>
      <c r="N103" s="98"/>
      <c r="O103" s="98"/>
      <c r="P103" s="98"/>
    </row>
    <row r="104" spans="1:59">
      <c r="B104" s="34">
        <v>102</v>
      </c>
      <c r="C104" s="330">
        <f t="array" ref="C104">SUM(IF('BBDD Histórica Primer Año x Sem'!$A$1:$A$985="SP1",IF('BBDD Histórica Primer Año x Sem'!$B$1:$B$985="I",IF('BBDD Histórica Primer Año x Sem'!$E$1:$E$985=$B104,'BBDD Histórica Primer Año x Sem'!$F$1:$F$985,0))))</f>
        <v>0</v>
      </c>
      <c r="D104" s="330">
        <f t="array" ref="D104">SUM(IF('BBDD Histórica Primer Año x Sem'!$A$1:$A$985="SP1",IF('BBDD Histórica Primer Año x Sem'!$B$1:$B$985="I",IF('BBDD Histórica Primer Año x Sem'!$E$1:$E$985=$B104,'BBDD Histórica Primer Año x Sem'!$G$1:$G$985,0))))</f>
        <v>0</v>
      </c>
      <c r="E104" s="330">
        <f t="array" ref="E104">SUM(IF('BBDD Histórica Primer Año x Sem'!$A$1:$A$985="SP1",IF('BBDD Histórica Primer Año x Sem'!$B$1:$B$985="I",IF('BBDD Histórica Primer Año x Sem'!$E$1:$E$985=$B104,'BBDD Histórica Primer Año x Sem'!$I$1:$J$985,0))))</f>
        <v>0</v>
      </c>
      <c r="F104" s="330">
        <f t="shared" si="0"/>
        <v>0</v>
      </c>
      <c r="G104" s="95">
        <f t="shared" si="2"/>
        <v>57</v>
      </c>
      <c r="H104" s="34"/>
      <c r="M104" s="98"/>
      <c r="N104" s="98"/>
      <c r="O104" s="98"/>
      <c r="P104" s="98"/>
    </row>
    <row r="105" spans="1:59">
      <c r="B105" s="34">
        <v>103</v>
      </c>
      <c r="C105" s="330">
        <f t="array" ref="C105">SUM(IF('BBDD Histórica Primer Año x Sem'!$A$1:$A$985="SP1",IF('BBDD Histórica Primer Año x Sem'!$B$1:$B$985="I",IF('BBDD Histórica Primer Año x Sem'!$E$1:$E$985=$B105,'BBDD Histórica Primer Año x Sem'!$F$1:$F$985,0))))</f>
        <v>0</v>
      </c>
      <c r="D105" s="330">
        <f t="array" ref="D105">SUM(IF('BBDD Histórica Primer Año x Sem'!$A$1:$A$985="SP1",IF('BBDD Histórica Primer Año x Sem'!$B$1:$B$985="I",IF('BBDD Histórica Primer Año x Sem'!$E$1:$E$985=$B105,'BBDD Histórica Primer Año x Sem'!$G$1:$G$985,0))))</f>
        <v>0</v>
      </c>
      <c r="E105" s="330">
        <f t="array" ref="E105">SUM(IF('BBDD Histórica Primer Año x Sem'!$A$1:$A$985="SP1",IF('BBDD Histórica Primer Año x Sem'!$B$1:$B$985="I",IF('BBDD Histórica Primer Año x Sem'!$E$1:$E$985=$B105,'BBDD Histórica Primer Año x Sem'!$I$1:$J$985,0))))</f>
        <v>0</v>
      </c>
      <c r="F105" s="330">
        <f t="shared" si="0"/>
        <v>0</v>
      </c>
      <c r="G105" s="95">
        <f t="shared" si="2"/>
        <v>57</v>
      </c>
      <c r="H105" s="34"/>
      <c r="M105" s="98"/>
      <c r="N105" s="98"/>
      <c r="O105" s="98"/>
      <c r="P105" s="98"/>
    </row>
    <row r="106" spans="1:59">
      <c r="B106" s="34">
        <v>104</v>
      </c>
      <c r="C106" s="330">
        <f t="array" ref="C106">SUM(IF('BBDD Histórica Primer Año x Sem'!$A$1:$A$985="SP1",IF('BBDD Histórica Primer Año x Sem'!$B$1:$B$985="I",IF('BBDD Histórica Primer Año x Sem'!$E$1:$E$985=$B106,'BBDD Histórica Primer Año x Sem'!$F$1:$F$985,0))))</f>
        <v>0</v>
      </c>
      <c r="D106" s="330">
        <f t="array" ref="D106">SUM(IF('BBDD Histórica Primer Año x Sem'!$A$1:$A$985="SP1",IF('BBDD Histórica Primer Año x Sem'!$B$1:$B$985="I",IF('BBDD Histórica Primer Año x Sem'!$E$1:$E$985=$B106,'BBDD Histórica Primer Año x Sem'!$G$1:$G$985,0))))</f>
        <v>0</v>
      </c>
      <c r="E106" s="330">
        <f t="array" ref="E106">SUM(IF('BBDD Histórica Primer Año x Sem'!$A$1:$A$985="SP1",IF('BBDD Histórica Primer Año x Sem'!$B$1:$B$985="I",IF('BBDD Histórica Primer Año x Sem'!$E$1:$E$985=$B106,'BBDD Histórica Primer Año x Sem'!$I$1:$J$985,0))))</f>
        <v>0</v>
      </c>
      <c r="F106" s="330">
        <f t="shared" si="0"/>
        <v>0</v>
      </c>
      <c r="G106" s="95">
        <f t="shared" si="2"/>
        <v>57</v>
      </c>
      <c r="H106" s="34"/>
      <c r="M106" s="98"/>
      <c r="N106" s="98"/>
      <c r="O106" s="98"/>
      <c r="P106" s="98"/>
    </row>
    <row r="107" spans="1:59">
      <c r="B107" s="322"/>
      <c r="C107" s="34"/>
      <c r="D107" s="34"/>
      <c r="E107" s="34"/>
      <c r="F107" s="34"/>
      <c r="G107" s="34"/>
      <c r="H107" s="34"/>
      <c r="M107" s="98"/>
      <c r="N107" s="98"/>
      <c r="O107" s="98"/>
      <c r="P107" s="98"/>
    </row>
    <row r="108" spans="1:59">
      <c r="B108" s="322"/>
      <c r="C108" s="34"/>
      <c r="D108" s="34"/>
      <c r="E108" s="34"/>
      <c r="F108" s="34"/>
      <c r="G108" s="34"/>
      <c r="H108" s="34"/>
      <c r="M108" s="98"/>
      <c r="N108" s="98"/>
      <c r="O108" s="98"/>
      <c r="P108" s="98"/>
    </row>
    <row r="109" spans="1:59">
      <c r="B109" s="322"/>
      <c r="C109" s="34"/>
      <c r="D109" s="34"/>
      <c r="E109" s="34"/>
      <c r="F109" s="34"/>
      <c r="G109" s="34"/>
      <c r="H109" s="34"/>
      <c r="M109" s="98"/>
      <c r="N109" s="98"/>
      <c r="O109" s="98"/>
      <c r="P109" s="98"/>
    </row>
    <row r="110" spans="1:59">
      <c r="B110" s="322" t="s">
        <v>4684</v>
      </c>
      <c r="C110" s="34"/>
      <c r="D110" s="34"/>
      <c r="E110" s="34"/>
      <c r="F110" s="34"/>
      <c r="G110" s="34"/>
      <c r="H110" s="34"/>
      <c r="M110" s="98"/>
      <c r="N110" s="98"/>
      <c r="O110" s="98"/>
      <c r="P110" s="98"/>
    </row>
    <row r="111" spans="1:59">
      <c r="A111" s="267"/>
      <c r="B111" s="323" t="s">
        <v>4671</v>
      </c>
      <c r="C111" s="323" t="s">
        <v>4648</v>
      </c>
      <c r="D111" s="323" t="s">
        <v>4673</v>
      </c>
      <c r="E111" s="323" t="s">
        <v>4678</v>
      </c>
      <c r="F111" s="323" t="s">
        <v>651</v>
      </c>
      <c r="G111" s="323" t="s">
        <v>4690</v>
      </c>
      <c r="H111" s="323" t="s">
        <v>4680</v>
      </c>
      <c r="I111" s="323" t="s">
        <v>4681</v>
      </c>
      <c r="J111" s="323" t="s">
        <v>4682</v>
      </c>
      <c r="K111" s="323" t="s">
        <v>4683</v>
      </c>
      <c r="L111" s="267"/>
      <c r="M111" s="328"/>
      <c r="N111" s="323" t="s">
        <v>4698</v>
      </c>
      <c r="O111" s="328"/>
      <c r="P111" s="328"/>
      <c r="Q111" s="267"/>
      <c r="R111" s="267"/>
      <c r="S111" s="267"/>
      <c r="T111" s="267"/>
      <c r="U111" s="267"/>
      <c r="V111" s="267"/>
      <c r="W111" s="267"/>
      <c r="X111" s="267"/>
      <c r="Y111" s="267"/>
      <c r="Z111" s="267"/>
      <c r="AA111" s="267"/>
      <c r="AB111" s="267"/>
      <c r="AC111" s="267"/>
      <c r="AD111" s="267"/>
      <c r="AE111" s="267"/>
      <c r="AF111" s="267"/>
      <c r="AG111" s="267"/>
      <c r="AH111" s="267"/>
      <c r="AI111" s="267"/>
      <c r="AJ111" s="267"/>
      <c r="AK111" s="267"/>
      <c r="AL111" s="267"/>
      <c r="AM111" s="267"/>
      <c r="AN111" s="267"/>
      <c r="AO111" s="267"/>
      <c r="AP111" s="267"/>
      <c r="AQ111" s="267"/>
      <c r="AR111" s="267"/>
      <c r="AS111" s="267"/>
      <c r="AT111" s="267"/>
      <c r="AU111" s="267"/>
      <c r="AV111" s="267"/>
      <c r="AW111" s="267"/>
      <c r="AX111" s="267"/>
      <c r="AY111" s="267"/>
      <c r="AZ111" s="267"/>
      <c r="BA111" s="267"/>
      <c r="BB111" s="267"/>
      <c r="BC111" s="267"/>
      <c r="BD111" s="267"/>
      <c r="BE111" s="267"/>
      <c r="BF111" s="267"/>
      <c r="BG111" s="267"/>
    </row>
    <row r="112" spans="1:59">
      <c r="B112" s="34">
        <v>1</v>
      </c>
      <c r="C112" s="95">
        <f t="array" ref="C112">SUM(IF('BBDD Histórica Primer Año x Sem'!$A$1:$A$985="mb2",IF('BBDD Histórica Primer Año x Sem'!$B$1:$B$985="I",IF('BBDD Histórica Primer Año x Sem'!$E$1:$E$985=$B112,'BBDD Histórica Primer Año x Sem'!$F$1:$F$985,0))))</f>
        <v>23</v>
      </c>
      <c r="D112" s="95">
        <f t="array" ref="D112">SUM(IF('BBDD Histórica Primer Año x Sem'!$A$1:$A$985="mb2",IF('BBDD Histórica Primer Año x Sem'!$B$1:$B$985="I",IF('BBDD Histórica Primer Año x Sem'!$E$1:$E$985=$B112,'BBDD Histórica Primer Año x Sem'!$G$1:$G$985,0))))</f>
        <v>4</v>
      </c>
      <c r="E112" s="95">
        <f t="array" ref="E112">SUM(IF('BBDD Histórica Primer Año x Sem'!$A$1:$A$985="mb2",IF('BBDD Histórica Primer Año x Sem'!$B$1:$B$985="I",IF('BBDD Histórica Primer Año x Sem'!$E$1:$E$985=$B112,'BBDD Histórica Primer Año x Sem'!$I$1:$J$985,0))))</f>
        <v>0</v>
      </c>
      <c r="F112" s="95">
        <f t="shared" ref="F112:F215" si="6">SUM(C112:E112)</f>
        <v>27</v>
      </c>
      <c r="G112" s="95">
        <f>F112</f>
        <v>27</v>
      </c>
      <c r="H112" s="98">
        <f t="shared" ref="H112:H143" si="7">G112/Cargos_IN_MB2</f>
        <v>0.24545454545454545</v>
      </c>
      <c r="I112" s="98">
        <f>C112/Cargos_IN_MB2</f>
        <v>0.20909090909090908</v>
      </c>
      <c r="J112" s="98">
        <f>(D112+C112)/Cargos_IN_MB2</f>
        <v>0.24545454545454545</v>
      </c>
      <c r="K112" s="98">
        <f>(C112+E112+D112)/Cargos_IN_MB2</f>
        <v>0.24545454545454545</v>
      </c>
      <c r="M112" s="98"/>
      <c r="N112" s="329">
        <f>C112+M112</f>
        <v>23</v>
      </c>
      <c r="O112" s="98"/>
      <c r="P112" s="98"/>
    </row>
    <row r="113" spans="2:16">
      <c r="B113" s="34">
        <v>2</v>
      </c>
      <c r="C113" s="95">
        <f t="array" ref="C113">SUM(IF('BBDD Histórica Primer Año x Sem'!$A$1:$A$985="mb2",IF('BBDD Histórica Primer Año x Sem'!$B$1:$B$985="I",IF('BBDD Histórica Primer Año x Sem'!$E$1:$E$985=$B113,'BBDD Histórica Primer Año x Sem'!$F$1:$F$985,0))))</f>
        <v>6</v>
      </c>
      <c r="D113" s="95">
        <f t="array" ref="D113">SUM(IF('BBDD Histórica Primer Año x Sem'!$A$1:$A$985="mb2",IF('BBDD Histórica Primer Año x Sem'!$B$1:$B$985="I",IF('BBDD Histórica Primer Año x Sem'!$E$1:$E$985=$B113,'BBDD Histórica Primer Año x Sem'!$G$1:$G$985,0))))</f>
        <v>1</v>
      </c>
      <c r="E113" s="95">
        <f t="array" ref="E113">SUM(IF('BBDD Histórica Primer Año x Sem'!$A$1:$A$985="mb2",IF('BBDD Histórica Primer Año x Sem'!$B$1:$B$985="I",IF('BBDD Histórica Primer Año x Sem'!$E$1:$E$985=$B113,'BBDD Histórica Primer Año x Sem'!$I$1:$J$985,0))))</f>
        <v>0</v>
      </c>
      <c r="F113" s="95">
        <f t="shared" si="6"/>
        <v>7</v>
      </c>
      <c r="G113" s="95">
        <f t="shared" ref="G113:G163" si="8">F113+G112</f>
        <v>34</v>
      </c>
      <c r="H113" s="98">
        <f t="shared" si="7"/>
        <v>0.30909090909090908</v>
      </c>
      <c r="I113" s="98">
        <f>SUM($C$112:$C113)/Cargos_IN_MB2</f>
        <v>0.26363636363636361</v>
      </c>
      <c r="J113" s="98">
        <f>SUM($C$112:$D113)/Cargos_IN_MB2</f>
        <v>0.30909090909090908</v>
      </c>
      <c r="K113" s="98">
        <f>SUM($C$112:$E113)/Cargos_IN_MB2</f>
        <v>0.30909090909090908</v>
      </c>
      <c r="M113" s="98"/>
      <c r="N113" s="329">
        <f t="shared" ref="N113:N163" si="9">C113+N112+M113</f>
        <v>29</v>
      </c>
      <c r="O113" s="98"/>
      <c r="P113" s="98"/>
    </row>
    <row r="114" spans="2:16">
      <c r="B114" s="34">
        <v>3</v>
      </c>
      <c r="C114" s="95">
        <f t="array" ref="C114">SUM(IF('BBDD Histórica Primer Año x Sem'!$A$1:$A$985="mb2",IF('BBDD Histórica Primer Año x Sem'!$B$1:$B$985="I",IF('BBDD Histórica Primer Año x Sem'!$E$1:$E$985=$B114,'BBDD Histórica Primer Año x Sem'!$F$1:$F$985,0))))</f>
        <v>1</v>
      </c>
      <c r="D114" s="95">
        <f t="array" ref="D114">SUM(IF('BBDD Histórica Primer Año x Sem'!$A$1:$A$985="mb2",IF('BBDD Histórica Primer Año x Sem'!$B$1:$B$985="I",IF('BBDD Histórica Primer Año x Sem'!$E$1:$E$985=$B114,'BBDD Histórica Primer Año x Sem'!$G$1:$G$985,0))))</f>
        <v>2</v>
      </c>
      <c r="E114" s="95">
        <f t="array" ref="E114">SUM(IF('BBDD Histórica Primer Año x Sem'!$A$1:$A$985="mb2",IF('BBDD Histórica Primer Año x Sem'!$B$1:$B$985="I",IF('BBDD Histórica Primer Año x Sem'!$E$1:$E$985=$B114,'BBDD Histórica Primer Año x Sem'!$I$1:$J$985,0))))</f>
        <v>0</v>
      </c>
      <c r="F114" s="95">
        <f t="shared" si="6"/>
        <v>3</v>
      </c>
      <c r="G114" s="95">
        <f t="shared" si="8"/>
        <v>37</v>
      </c>
      <c r="H114" s="98">
        <f t="shared" si="7"/>
        <v>0.33636363636363636</v>
      </c>
      <c r="I114" s="98">
        <f>SUM($C$112:$C114)/Cargos_IN_MB2</f>
        <v>0.27272727272727271</v>
      </c>
      <c r="J114" s="98">
        <f>SUM($C$112:$D114)/Cargos_IN_MB2</f>
        <v>0.33636363636363636</v>
      </c>
      <c r="K114" s="98">
        <f>SUM($C$112:$E114)/Cargos_IN_MB2</f>
        <v>0.33636363636363636</v>
      </c>
      <c r="M114" s="98"/>
      <c r="N114" s="329">
        <f t="shared" si="9"/>
        <v>30</v>
      </c>
      <c r="O114" s="98"/>
      <c r="P114" s="98"/>
    </row>
    <row r="115" spans="2:16">
      <c r="B115" s="34">
        <v>4</v>
      </c>
      <c r="C115" s="95">
        <f t="array" ref="C115">SUM(IF('BBDD Histórica Primer Año x Sem'!$A$1:$A$985="mb2",IF('BBDD Histórica Primer Año x Sem'!$B$1:$B$985="I",IF('BBDD Histórica Primer Año x Sem'!$E$1:$E$985=$B115,'BBDD Histórica Primer Año x Sem'!$F$1:$F$985,0))))</f>
        <v>15</v>
      </c>
      <c r="D115" s="95">
        <f t="array" ref="D115">SUM(IF('BBDD Histórica Primer Año x Sem'!$A$1:$A$985="mb2",IF('BBDD Histórica Primer Año x Sem'!$B$1:$B$985="I",IF('BBDD Histórica Primer Año x Sem'!$E$1:$E$985=$B115,'BBDD Histórica Primer Año x Sem'!$G$1:$G$985,0))))</f>
        <v>1</v>
      </c>
      <c r="E115" s="95">
        <f t="array" ref="E115">SUM(IF('BBDD Histórica Primer Año x Sem'!$A$1:$A$985="mb2",IF('BBDD Histórica Primer Año x Sem'!$B$1:$B$985="I",IF('BBDD Histórica Primer Año x Sem'!$E$1:$E$985=$B115,'BBDD Histórica Primer Año x Sem'!$I$1:$J$985,0))))</f>
        <v>0</v>
      </c>
      <c r="F115" s="95">
        <f t="shared" si="6"/>
        <v>16</v>
      </c>
      <c r="G115" s="95">
        <f t="shared" si="8"/>
        <v>53</v>
      </c>
      <c r="H115" s="98">
        <f t="shared" si="7"/>
        <v>0.48181818181818181</v>
      </c>
      <c r="I115" s="98">
        <f>SUM($C$112:$C115)/Cargos_IN_MB2</f>
        <v>0.40909090909090912</v>
      </c>
      <c r="J115" s="98">
        <f>SUM($C$112:$D115)/Cargos_IN_MB2</f>
        <v>0.48181818181818181</v>
      </c>
      <c r="K115" s="98">
        <f>SUM($C$112:$E115)/Cargos_IN_MB2</f>
        <v>0.48181818181818181</v>
      </c>
      <c r="M115" s="98"/>
      <c r="N115" s="329">
        <f t="shared" si="9"/>
        <v>45</v>
      </c>
      <c r="O115" s="98"/>
      <c r="P115" s="98"/>
    </row>
    <row r="116" spans="2:16">
      <c r="B116" s="34">
        <v>5</v>
      </c>
      <c r="C116" s="95">
        <f t="array" ref="C116">SUM(IF('BBDD Histórica Primer Año x Sem'!$A$1:$A$985="mb2",IF('BBDD Histórica Primer Año x Sem'!$B$1:$B$985="I",IF('BBDD Histórica Primer Año x Sem'!$E$1:$E$985=$B116,'BBDD Histórica Primer Año x Sem'!$F$1:$F$985,0))))</f>
        <v>2</v>
      </c>
      <c r="D116" s="95">
        <f t="array" ref="D116">SUM(IF('BBDD Histórica Primer Año x Sem'!$A$1:$A$985="mb2",IF('BBDD Histórica Primer Año x Sem'!$B$1:$B$985="I",IF('BBDD Histórica Primer Año x Sem'!$E$1:$E$985=$B116,'BBDD Histórica Primer Año x Sem'!$G$1:$G$985,0))))</f>
        <v>0</v>
      </c>
      <c r="E116" s="95">
        <f t="array" ref="E116">SUM(IF('BBDD Histórica Primer Año x Sem'!$A$1:$A$985="mb2",IF('BBDD Histórica Primer Año x Sem'!$B$1:$B$985="I",IF('BBDD Histórica Primer Año x Sem'!$E$1:$E$985=$B116,'BBDD Histórica Primer Año x Sem'!$I$1:$J$985,0))))</f>
        <v>0</v>
      </c>
      <c r="F116" s="95">
        <f t="shared" si="6"/>
        <v>2</v>
      </c>
      <c r="G116" s="95">
        <f t="shared" si="8"/>
        <v>55</v>
      </c>
      <c r="H116" s="98">
        <f t="shared" si="7"/>
        <v>0.5</v>
      </c>
      <c r="I116" s="98">
        <f>SUM($C$112:$C116)/Cargos_IN_MB2</f>
        <v>0.42727272727272725</v>
      </c>
      <c r="J116" s="98">
        <f>SUM($C$112:$D116)/Cargos_IN_MB2</f>
        <v>0.5</v>
      </c>
      <c r="K116" s="98">
        <f>SUM($C$112:$E116)/Cargos_IN_MB2</f>
        <v>0.5</v>
      </c>
      <c r="M116" s="98"/>
      <c r="N116" s="329">
        <f t="shared" si="9"/>
        <v>47</v>
      </c>
      <c r="O116" s="98"/>
      <c r="P116" s="98"/>
    </row>
    <row r="117" spans="2:16">
      <c r="B117" s="34">
        <v>6</v>
      </c>
      <c r="C117" s="95">
        <f t="array" ref="C117">SUM(IF('BBDD Histórica Primer Año x Sem'!$A$1:$A$985="mb2",IF('BBDD Histórica Primer Año x Sem'!$B$1:$B$985="I",IF('BBDD Histórica Primer Año x Sem'!$E$1:$E$985=$B117,'BBDD Histórica Primer Año x Sem'!$F$1:$F$985,0))))</f>
        <v>3</v>
      </c>
      <c r="D117" s="95">
        <f t="array" ref="D117">SUM(IF('BBDD Histórica Primer Año x Sem'!$A$1:$A$985="mb2",IF('BBDD Histórica Primer Año x Sem'!$B$1:$B$985="I",IF('BBDD Histórica Primer Año x Sem'!$E$1:$E$985=$B117,'BBDD Histórica Primer Año x Sem'!$G$1:$G$985,0))))</f>
        <v>0</v>
      </c>
      <c r="E117" s="95">
        <f t="array" ref="E117">SUM(IF('BBDD Histórica Primer Año x Sem'!$A$1:$A$985="mb2",IF('BBDD Histórica Primer Año x Sem'!$B$1:$B$985="I",IF('BBDD Histórica Primer Año x Sem'!$E$1:$E$985=$B117,'BBDD Histórica Primer Año x Sem'!$I$1:$J$985,0))))</f>
        <v>0</v>
      </c>
      <c r="F117" s="95">
        <f t="shared" si="6"/>
        <v>3</v>
      </c>
      <c r="G117" s="95">
        <f t="shared" si="8"/>
        <v>58</v>
      </c>
      <c r="H117" s="98">
        <f t="shared" si="7"/>
        <v>0.52727272727272723</v>
      </c>
      <c r="I117" s="98">
        <f>SUM($C$112:$C117)/Cargos_IN_MB2</f>
        <v>0.45454545454545453</v>
      </c>
      <c r="J117" s="98">
        <f>SUM($C$112:$D117)/Cargos_IN_MB2</f>
        <v>0.52727272727272723</v>
      </c>
      <c r="K117" s="98">
        <f>SUM($C$112:$E117)/Cargos_IN_MB2</f>
        <v>0.52727272727272723</v>
      </c>
      <c r="M117" s="98"/>
      <c r="N117" s="329">
        <f t="shared" si="9"/>
        <v>50</v>
      </c>
      <c r="O117" s="98"/>
      <c r="P117" s="98"/>
    </row>
    <row r="118" spans="2:16">
      <c r="B118" s="34">
        <v>7</v>
      </c>
      <c r="C118" s="95">
        <f t="array" ref="C118">SUM(IF('BBDD Histórica Primer Año x Sem'!$A$1:$A$985="mb2",IF('BBDD Histórica Primer Año x Sem'!$B$1:$B$985="I",IF('BBDD Histórica Primer Año x Sem'!$E$1:$E$985=$B118,'BBDD Histórica Primer Año x Sem'!$F$1:$F$985,0))))</f>
        <v>0</v>
      </c>
      <c r="D118" s="95">
        <f t="array" ref="D118">SUM(IF('BBDD Histórica Primer Año x Sem'!$A$1:$A$985="mb2",IF('BBDD Histórica Primer Año x Sem'!$B$1:$B$985="I",IF('BBDD Histórica Primer Año x Sem'!$E$1:$E$985=$B118,'BBDD Histórica Primer Año x Sem'!$G$1:$G$985,0))))</f>
        <v>0</v>
      </c>
      <c r="E118" s="95">
        <f t="array" ref="E118">SUM(IF('BBDD Histórica Primer Año x Sem'!$A$1:$A$985="mb2",IF('BBDD Histórica Primer Año x Sem'!$B$1:$B$985="I",IF('BBDD Histórica Primer Año x Sem'!$E$1:$E$985=$B118,'BBDD Histórica Primer Año x Sem'!$I$1:$J$985,0))))</f>
        <v>0</v>
      </c>
      <c r="F118" s="95">
        <f t="shared" si="6"/>
        <v>0</v>
      </c>
      <c r="G118" s="95">
        <f t="shared" si="8"/>
        <v>58</v>
      </c>
      <c r="H118" s="98">
        <f t="shared" si="7"/>
        <v>0.52727272727272723</v>
      </c>
      <c r="I118" s="98">
        <f>SUM($C$112:$C118)/Cargos_IN_MB2</f>
        <v>0.45454545454545453</v>
      </c>
      <c r="J118" s="98">
        <f>SUM($C$112:$D118)/Cargos_IN_MB2</f>
        <v>0.52727272727272723</v>
      </c>
      <c r="K118" s="98">
        <f>SUM($C$112:$E118)/Cargos_IN_MB2</f>
        <v>0.52727272727272723</v>
      </c>
      <c r="M118" s="98"/>
      <c r="N118" s="329">
        <f t="shared" si="9"/>
        <v>50</v>
      </c>
      <c r="O118" s="98"/>
      <c r="P118" s="98"/>
    </row>
    <row r="119" spans="2:16">
      <c r="B119" s="34">
        <v>8</v>
      </c>
      <c r="C119" s="95">
        <f t="array" ref="C119">SUM(IF('BBDD Histórica Primer Año x Sem'!$A$1:$A$985="mb2",IF('BBDD Histórica Primer Año x Sem'!$B$1:$B$985="I",IF('BBDD Histórica Primer Año x Sem'!$E$1:$E$985=$B119,'BBDD Histórica Primer Año x Sem'!$F$1:$F$985,0))))</f>
        <v>0</v>
      </c>
      <c r="D119" s="95">
        <f t="array" ref="D119">SUM(IF('BBDD Histórica Primer Año x Sem'!$A$1:$A$985="mb2",IF('BBDD Histórica Primer Año x Sem'!$B$1:$B$985="I",IF('BBDD Histórica Primer Año x Sem'!$E$1:$E$985=$B119,'BBDD Histórica Primer Año x Sem'!$G$1:$G$985,0))))</f>
        <v>0</v>
      </c>
      <c r="E119" s="95">
        <f t="array" ref="E119">SUM(IF('BBDD Histórica Primer Año x Sem'!$A$1:$A$985="mb2",IF('BBDD Histórica Primer Año x Sem'!$B$1:$B$985="I",IF('BBDD Histórica Primer Año x Sem'!$E$1:$E$985=$B119,'BBDD Histórica Primer Año x Sem'!$I$1:$J$985,0))))</f>
        <v>0</v>
      </c>
      <c r="F119" s="95">
        <f t="shared" si="6"/>
        <v>0</v>
      </c>
      <c r="G119" s="95">
        <f t="shared" si="8"/>
        <v>58</v>
      </c>
      <c r="H119" s="98">
        <f t="shared" si="7"/>
        <v>0.52727272727272723</v>
      </c>
      <c r="I119" s="98">
        <f>SUM($C$112:$C119)/Cargos_IN_MB2</f>
        <v>0.45454545454545453</v>
      </c>
      <c r="J119" s="98">
        <f>SUM($C$112:$D119)/Cargos_IN_MB2</f>
        <v>0.52727272727272723</v>
      </c>
      <c r="K119" s="98">
        <f>SUM($C$112:$E119)/Cargos_IN_MB2</f>
        <v>0.52727272727272723</v>
      </c>
      <c r="M119" s="98"/>
      <c r="N119" s="329">
        <f t="shared" si="9"/>
        <v>50</v>
      </c>
      <c r="O119" s="98"/>
      <c r="P119" s="98"/>
    </row>
    <row r="120" spans="2:16">
      <c r="B120" s="34">
        <v>9</v>
      </c>
      <c r="C120" s="95">
        <f t="array" ref="C120">SUM(IF('BBDD Histórica Primer Año x Sem'!$A$1:$A$985="mb2",IF('BBDD Histórica Primer Año x Sem'!$B$1:$B$985="I",IF('BBDD Histórica Primer Año x Sem'!$E$1:$E$985=$B120,'BBDD Histórica Primer Año x Sem'!$F$1:$F$985,0))))</f>
        <v>1</v>
      </c>
      <c r="D120" s="95">
        <f t="array" ref="D120">SUM(IF('BBDD Histórica Primer Año x Sem'!$A$1:$A$985="mb2",IF('BBDD Histórica Primer Año x Sem'!$B$1:$B$985="I",IF('BBDD Histórica Primer Año x Sem'!$E$1:$E$985=$B120,'BBDD Histórica Primer Año x Sem'!$G$1:$G$985,0))))</f>
        <v>1</v>
      </c>
      <c r="E120" s="95">
        <f t="array" ref="E120">SUM(IF('BBDD Histórica Primer Año x Sem'!$A$1:$A$985="mb2",IF('BBDD Histórica Primer Año x Sem'!$B$1:$B$985="I",IF('BBDD Histórica Primer Año x Sem'!$E$1:$E$985=$B120,'BBDD Histórica Primer Año x Sem'!$I$1:$J$985,0))))</f>
        <v>1</v>
      </c>
      <c r="F120" s="95">
        <f t="shared" si="6"/>
        <v>3</v>
      </c>
      <c r="G120" s="95">
        <f t="shared" si="8"/>
        <v>61</v>
      </c>
      <c r="H120" s="98">
        <f t="shared" si="7"/>
        <v>0.55454545454545456</v>
      </c>
      <c r="I120" s="98">
        <f>SUM($C$112:$C120)/Cargos_IN_MB2</f>
        <v>0.46363636363636362</v>
      </c>
      <c r="J120" s="98">
        <f>SUM($C$112:$D120)/Cargos_IN_MB2</f>
        <v>0.54545454545454541</v>
      </c>
      <c r="K120" s="98">
        <f>SUM($C$112:$E120)/Cargos_IN_MB2</f>
        <v>0.55454545454545456</v>
      </c>
      <c r="M120" s="98"/>
      <c r="N120" s="329">
        <f t="shared" si="9"/>
        <v>51</v>
      </c>
      <c r="O120" s="98"/>
      <c r="P120" s="98"/>
    </row>
    <row r="121" spans="2:16">
      <c r="B121" s="34">
        <v>10</v>
      </c>
      <c r="C121" s="95">
        <f t="array" ref="C121">SUM(IF('BBDD Histórica Primer Año x Sem'!$A$1:$A$985="mb2",IF('BBDD Histórica Primer Año x Sem'!$B$1:$B$985="I",IF('BBDD Histórica Primer Año x Sem'!$E$1:$E$985=$B121,'BBDD Histórica Primer Año x Sem'!$F$1:$F$985,0))))</f>
        <v>0</v>
      </c>
      <c r="D121" s="95">
        <f t="array" ref="D121">SUM(IF('BBDD Histórica Primer Año x Sem'!$A$1:$A$985="mb2",IF('BBDD Histórica Primer Año x Sem'!$B$1:$B$985="I",IF('BBDD Histórica Primer Año x Sem'!$E$1:$E$985=$B121,'BBDD Histórica Primer Año x Sem'!$G$1:$G$985,0))))</f>
        <v>0</v>
      </c>
      <c r="E121" s="95">
        <f t="array" ref="E121">SUM(IF('BBDD Histórica Primer Año x Sem'!$A$1:$A$985="mb2",IF('BBDD Histórica Primer Año x Sem'!$B$1:$B$985="I",IF('BBDD Histórica Primer Año x Sem'!$E$1:$E$985=$B121,'BBDD Histórica Primer Año x Sem'!$I$1:$J$985,0))))</f>
        <v>0</v>
      </c>
      <c r="F121" s="95">
        <f t="shared" si="6"/>
        <v>0</v>
      </c>
      <c r="G121" s="95">
        <f t="shared" si="8"/>
        <v>61</v>
      </c>
      <c r="H121" s="98">
        <f t="shared" si="7"/>
        <v>0.55454545454545456</v>
      </c>
      <c r="I121" s="98">
        <f>SUM($C$112:$C121)/Cargos_IN_MB2</f>
        <v>0.46363636363636362</v>
      </c>
      <c r="J121" s="98">
        <f>SUM($C$112:$D121)/Cargos_IN_MB2</f>
        <v>0.54545454545454541</v>
      </c>
      <c r="K121" s="98">
        <f>SUM($C$112:$E121)/Cargos_IN_MB2</f>
        <v>0.55454545454545456</v>
      </c>
      <c r="M121" s="98"/>
      <c r="N121" s="329">
        <f t="shared" si="9"/>
        <v>51</v>
      </c>
      <c r="O121" s="98"/>
      <c r="P121" s="98"/>
    </row>
    <row r="122" spans="2:16">
      <c r="B122" s="34">
        <v>11</v>
      </c>
      <c r="C122" s="95">
        <f t="array" ref="C122">SUM(IF('BBDD Histórica Primer Año x Sem'!$A$1:$A$985="mb2",IF('BBDD Histórica Primer Año x Sem'!$B$1:$B$985="I",IF('BBDD Histórica Primer Año x Sem'!$E$1:$E$985=$B122,'BBDD Histórica Primer Año x Sem'!$F$1:$F$985,0))))</f>
        <v>0</v>
      </c>
      <c r="D122" s="95">
        <f t="array" ref="D122">SUM(IF('BBDD Histórica Primer Año x Sem'!$A$1:$A$985="mb2",IF('BBDD Histórica Primer Año x Sem'!$B$1:$B$985="I",IF('BBDD Histórica Primer Año x Sem'!$E$1:$E$985=$B122,'BBDD Histórica Primer Año x Sem'!$G$1:$G$985,0))))</f>
        <v>0</v>
      </c>
      <c r="E122" s="95">
        <f t="array" ref="E122">SUM(IF('BBDD Histórica Primer Año x Sem'!$A$1:$A$985="mb2",IF('BBDD Histórica Primer Año x Sem'!$B$1:$B$985="I",IF('BBDD Histórica Primer Año x Sem'!$E$1:$E$985=$B122,'BBDD Histórica Primer Año x Sem'!$I$1:$J$985,0))))</f>
        <v>0</v>
      </c>
      <c r="F122" s="95">
        <f t="shared" si="6"/>
        <v>0</v>
      </c>
      <c r="G122" s="95">
        <f t="shared" si="8"/>
        <v>61</v>
      </c>
      <c r="H122" s="98">
        <f t="shared" si="7"/>
        <v>0.55454545454545456</v>
      </c>
      <c r="I122" s="98">
        <f>SUM($C$112:$C122)/Cargos_IN_MB2</f>
        <v>0.46363636363636362</v>
      </c>
      <c r="J122" s="98">
        <f>SUM($C$112:$D122)/Cargos_IN_MB2</f>
        <v>0.54545454545454541</v>
      </c>
      <c r="K122" s="98">
        <f>SUM($C$112:$E122)/Cargos_IN_MB2</f>
        <v>0.55454545454545456</v>
      </c>
      <c r="M122" s="98"/>
      <c r="N122" s="329">
        <f t="shared" si="9"/>
        <v>51</v>
      </c>
      <c r="O122" s="98"/>
      <c r="P122" s="98"/>
    </row>
    <row r="123" spans="2:16">
      <c r="B123" s="34">
        <v>12</v>
      </c>
      <c r="C123" s="95">
        <f t="array" ref="C123">SUM(IF('BBDD Histórica Primer Año x Sem'!$A$1:$A$985="mb2",IF('BBDD Histórica Primer Año x Sem'!$B$1:$B$985="I",IF('BBDD Histórica Primer Año x Sem'!$E$1:$E$985=$B123,'BBDD Histórica Primer Año x Sem'!$F$1:$F$985,0))))</f>
        <v>0</v>
      </c>
      <c r="D123" s="95">
        <f t="array" ref="D123">SUM(IF('BBDD Histórica Primer Año x Sem'!$A$1:$A$985="mb2",IF('BBDD Histórica Primer Año x Sem'!$B$1:$B$985="I",IF('BBDD Histórica Primer Año x Sem'!$E$1:$E$985=$B123,'BBDD Histórica Primer Año x Sem'!$G$1:$G$985,0))))</f>
        <v>0</v>
      </c>
      <c r="E123" s="95">
        <f t="array" ref="E123">SUM(IF('BBDD Histórica Primer Año x Sem'!$A$1:$A$985="mb2",IF('BBDD Histórica Primer Año x Sem'!$B$1:$B$985="I",IF('BBDD Histórica Primer Año x Sem'!$E$1:$E$985=$B123,'BBDD Histórica Primer Año x Sem'!$I$1:$J$985,0))))</f>
        <v>0</v>
      </c>
      <c r="F123" s="95">
        <f t="shared" si="6"/>
        <v>0</v>
      </c>
      <c r="G123" s="95">
        <f t="shared" si="8"/>
        <v>61</v>
      </c>
      <c r="H123" s="98">
        <f t="shared" si="7"/>
        <v>0.55454545454545456</v>
      </c>
      <c r="I123" s="98">
        <f>SUM($C$112:$C123)/Cargos_IN_MB2</f>
        <v>0.46363636363636362</v>
      </c>
      <c r="J123" s="98">
        <f>SUM($C$112:$D123)/Cargos_IN_MB2</f>
        <v>0.54545454545454541</v>
      </c>
      <c r="K123" s="98">
        <f>SUM($C$112:$E123)/Cargos_IN_MB2</f>
        <v>0.55454545454545456</v>
      </c>
      <c r="M123" s="98"/>
      <c r="N123" s="329">
        <f t="shared" si="9"/>
        <v>51</v>
      </c>
      <c r="O123" s="98"/>
      <c r="P123" s="98"/>
    </row>
    <row r="124" spans="2:16">
      <c r="B124" s="34">
        <v>13</v>
      </c>
      <c r="C124" s="95">
        <f t="array" ref="C124">SUM(IF('BBDD Histórica Primer Año x Sem'!$A$1:$A$985="mb2",IF('BBDD Histórica Primer Año x Sem'!$B$1:$B$985="I",IF('BBDD Histórica Primer Año x Sem'!$E$1:$E$985=$B124,'BBDD Histórica Primer Año x Sem'!$F$1:$F$985,0))))</f>
        <v>1</v>
      </c>
      <c r="D124" s="95">
        <f t="array" ref="D124">SUM(IF('BBDD Histórica Primer Año x Sem'!$A$1:$A$985="mb2",IF('BBDD Histórica Primer Año x Sem'!$B$1:$B$985="I",IF('BBDD Histórica Primer Año x Sem'!$E$1:$E$985=$B124,'BBDD Histórica Primer Año x Sem'!$G$1:$G$985,0))))</f>
        <v>0</v>
      </c>
      <c r="E124" s="95">
        <f t="array" ref="E124">SUM(IF('BBDD Histórica Primer Año x Sem'!$A$1:$A$985="mb2",IF('BBDD Histórica Primer Año x Sem'!$B$1:$B$985="I",IF('BBDD Histórica Primer Año x Sem'!$E$1:$E$985=$B124,'BBDD Histórica Primer Año x Sem'!$I$1:$J$985,0))))</f>
        <v>0</v>
      </c>
      <c r="F124" s="95">
        <f t="shared" si="6"/>
        <v>1</v>
      </c>
      <c r="G124" s="95">
        <f t="shared" si="8"/>
        <v>62</v>
      </c>
      <c r="H124" s="98">
        <f t="shared" si="7"/>
        <v>0.5636363636363636</v>
      </c>
      <c r="I124" s="98">
        <f>SUM($C$112:$C124)/Cargos_IN_MB2</f>
        <v>0.47272727272727272</v>
      </c>
      <c r="J124" s="98">
        <f>SUM($C$112:$D124)/Cargos_IN_MB2</f>
        <v>0.55454545454545456</v>
      </c>
      <c r="K124" s="98">
        <f>SUM($C$112:$E124)/Cargos_IN_MB2</f>
        <v>0.5636363636363636</v>
      </c>
      <c r="M124" s="98"/>
      <c r="N124" s="329">
        <f t="shared" si="9"/>
        <v>52</v>
      </c>
      <c r="O124" s="98"/>
      <c r="P124" s="98"/>
    </row>
    <row r="125" spans="2:16">
      <c r="B125" s="34">
        <v>14</v>
      </c>
      <c r="C125" s="95">
        <f t="array" ref="C125">SUM(IF('BBDD Histórica Primer Año x Sem'!$A$1:$A$985="mb2",IF('BBDD Histórica Primer Año x Sem'!$B$1:$B$985="I",IF('BBDD Histórica Primer Año x Sem'!$E$1:$E$985=$B125,'BBDD Histórica Primer Año x Sem'!$F$1:$F$985,0))))</f>
        <v>0</v>
      </c>
      <c r="D125" s="95">
        <f t="array" ref="D125">SUM(IF('BBDD Histórica Primer Año x Sem'!$A$1:$A$985="mb2",IF('BBDD Histórica Primer Año x Sem'!$B$1:$B$985="I",IF('BBDD Histórica Primer Año x Sem'!$E$1:$E$985=$B125,'BBDD Histórica Primer Año x Sem'!$G$1:$G$985,0))))</f>
        <v>0</v>
      </c>
      <c r="E125" s="95">
        <f t="array" ref="E125">SUM(IF('BBDD Histórica Primer Año x Sem'!$A$1:$A$985="mb2",IF('BBDD Histórica Primer Año x Sem'!$B$1:$B$985="I",IF('BBDD Histórica Primer Año x Sem'!$E$1:$E$985=$B125,'BBDD Histórica Primer Año x Sem'!$I$1:$J$985,0))))</f>
        <v>0</v>
      </c>
      <c r="F125" s="95">
        <f t="shared" si="6"/>
        <v>0</v>
      </c>
      <c r="G125" s="95">
        <f t="shared" si="8"/>
        <v>62</v>
      </c>
      <c r="H125" s="98">
        <f t="shared" si="7"/>
        <v>0.5636363636363636</v>
      </c>
      <c r="I125" s="98">
        <f>SUM($C$112:$C125)/Cargos_IN_MB2</f>
        <v>0.47272727272727272</v>
      </c>
      <c r="J125" s="98">
        <f>SUM($C$112:$D125)/Cargos_IN_MB2</f>
        <v>0.55454545454545456</v>
      </c>
      <c r="K125" s="98">
        <f>SUM($C$112:$E125)/Cargos_IN_MB2</f>
        <v>0.5636363636363636</v>
      </c>
      <c r="M125" s="98"/>
      <c r="N125" s="329">
        <f t="shared" si="9"/>
        <v>52</v>
      </c>
      <c r="O125" s="98"/>
      <c r="P125" s="98"/>
    </row>
    <row r="126" spans="2:16">
      <c r="B126" s="34">
        <v>15</v>
      </c>
      <c r="C126" s="95">
        <f t="array" ref="C126">SUM(IF('BBDD Histórica Primer Año x Sem'!$A$1:$A$985="mb2",IF('BBDD Histórica Primer Año x Sem'!$B$1:$B$985="I",IF('BBDD Histórica Primer Año x Sem'!$E$1:$E$985=$B126,'BBDD Histórica Primer Año x Sem'!$F$1:$F$985,0))))</f>
        <v>0</v>
      </c>
      <c r="D126" s="95">
        <f t="array" ref="D126">SUM(IF('BBDD Histórica Primer Año x Sem'!$A$1:$A$985="mb2",IF('BBDD Histórica Primer Año x Sem'!$B$1:$B$985="I",IF('BBDD Histórica Primer Año x Sem'!$E$1:$E$985=$B126,'BBDD Histórica Primer Año x Sem'!$G$1:$G$985,0))))</f>
        <v>1</v>
      </c>
      <c r="E126" s="95">
        <f t="array" ref="E126">SUM(IF('BBDD Histórica Primer Año x Sem'!$A$1:$A$985="mb2",IF('BBDD Histórica Primer Año x Sem'!$B$1:$B$985="I",IF('BBDD Histórica Primer Año x Sem'!$E$1:$E$985=$B126,'BBDD Histórica Primer Año x Sem'!$I$1:$J$985,0))))</f>
        <v>0</v>
      </c>
      <c r="F126" s="95">
        <f t="shared" si="6"/>
        <v>1</v>
      </c>
      <c r="G126" s="95">
        <f t="shared" si="8"/>
        <v>63</v>
      </c>
      <c r="H126" s="98">
        <f t="shared" si="7"/>
        <v>0.57272727272727275</v>
      </c>
      <c r="I126" s="98">
        <f>SUM($C$112:$C126)/Cargos_IN_MB2</f>
        <v>0.47272727272727272</v>
      </c>
      <c r="J126" s="98">
        <f>SUM($C$112:$D126)/Cargos_IN_MB2</f>
        <v>0.5636363636363636</v>
      </c>
      <c r="K126" s="98">
        <f>SUM($C$112:$E126)/Cargos_IN_MB2</f>
        <v>0.57272727272727275</v>
      </c>
      <c r="M126" s="98"/>
      <c r="N126" s="329">
        <f t="shared" si="9"/>
        <v>52</v>
      </c>
      <c r="O126" s="98"/>
      <c r="P126" s="98"/>
    </row>
    <row r="127" spans="2:16">
      <c r="B127" s="34">
        <v>16</v>
      </c>
      <c r="C127" s="95">
        <f t="array" ref="C127">SUM(IF('BBDD Histórica Primer Año x Sem'!$A$1:$A$985="mb2",IF('BBDD Histórica Primer Año x Sem'!$B$1:$B$985="I",IF('BBDD Histórica Primer Año x Sem'!$E$1:$E$985=$B127,'BBDD Histórica Primer Año x Sem'!$F$1:$F$985,0))))</f>
        <v>1</v>
      </c>
      <c r="D127" s="95">
        <f t="array" ref="D127">SUM(IF('BBDD Histórica Primer Año x Sem'!$A$1:$A$985="mb2",IF('BBDD Histórica Primer Año x Sem'!$B$1:$B$985="I",IF('BBDD Histórica Primer Año x Sem'!$E$1:$E$985=$B127,'BBDD Histórica Primer Año x Sem'!$G$1:$G$985,0))))</f>
        <v>5</v>
      </c>
      <c r="E127" s="95">
        <f t="array" ref="E127">SUM(IF('BBDD Histórica Primer Año x Sem'!$A$1:$A$985="mb2",IF('BBDD Histórica Primer Año x Sem'!$B$1:$B$985="I",IF('BBDD Histórica Primer Año x Sem'!$E$1:$E$985=$B127,'BBDD Histórica Primer Año x Sem'!$I$1:$J$985,0))))</f>
        <v>0</v>
      </c>
      <c r="F127" s="95">
        <f t="shared" si="6"/>
        <v>6</v>
      </c>
      <c r="G127" s="95">
        <f t="shared" si="8"/>
        <v>69</v>
      </c>
      <c r="H127" s="98">
        <f t="shared" si="7"/>
        <v>0.62727272727272732</v>
      </c>
      <c r="I127" s="98">
        <f>SUM($C$112:$C127)/Cargos_IN_MB2</f>
        <v>0.48181818181818181</v>
      </c>
      <c r="J127" s="98">
        <f>SUM($C$112:$D127)/Cargos_IN_MB2</f>
        <v>0.61818181818181817</v>
      </c>
      <c r="K127" s="98">
        <f>SUM($C$112:$E127)/Cargos_IN_MB2</f>
        <v>0.62727272727272732</v>
      </c>
      <c r="M127" s="98"/>
      <c r="N127" s="329">
        <f t="shared" si="9"/>
        <v>53</v>
      </c>
      <c r="O127" s="98"/>
      <c r="P127" s="98"/>
    </row>
    <row r="128" spans="2:16">
      <c r="B128" s="34">
        <v>17</v>
      </c>
      <c r="C128" s="95">
        <f t="array" ref="C128">SUM(IF('BBDD Histórica Primer Año x Sem'!$A$1:$A$985="mb2",IF('BBDD Histórica Primer Año x Sem'!$B$1:$B$985="I",IF('BBDD Histórica Primer Año x Sem'!$E$1:$E$985=$B128,'BBDD Histórica Primer Año x Sem'!$F$1:$F$985,0))))</f>
        <v>1</v>
      </c>
      <c r="D128" s="95">
        <f t="array" ref="D128">SUM(IF('BBDD Histórica Primer Año x Sem'!$A$1:$A$985="mb2",IF('BBDD Histórica Primer Año x Sem'!$B$1:$B$985="I",IF('BBDD Histórica Primer Año x Sem'!$E$1:$E$985=$B128,'BBDD Histórica Primer Año x Sem'!$G$1:$G$985,0))))</f>
        <v>0</v>
      </c>
      <c r="E128" s="95">
        <f t="array" ref="E128">SUM(IF('BBDD Histórica Primer Año x Sem'!$A$1:$A$985="mb2",IF('BBDD Histórica Primer Año x Sem'!$B$1:$B$985="I",IF('BBDD Histórica Primer Año x Sem'!$E$1:$E$985=$B128,'BBDD Histórica Primer Año x Sem'!$I$1:$J$985,0))))</f>
        <v>0</v>
      </c>
      <c r="F128" s="95">
        <f t="shared" si="6"/>
        <v>1</v>
      </c>
      <c r="G128" s="95">
        <f t="shared" si="8"/>
        <v>70</v>
      </c>
      <c r="H128" s="98">
        <f t="shared" si="7"/>
        <v>0.63636363636363635</v>
      </c>
      <c r="I128" s="98">
        <f>SUM($C$112:$C128)/Cargos_IN_MB2</f>
        <v>0.49090909090909091</v>
      </c>
      <c r="J128" s="98">
        <f>SUM($C$112:$D128)/Cargos_IN_MB2</f>
        <v>0.62727272727272732</v>
      </c>
      <c r="K128" s="98">
        <f>SUM($C$112:$E128)/Cargos_IN_MB2</f>
        <v>0.63636363636363635</v>
      </c>
      <c r="M128" s="98"/>
      <c r="N128" s="329">
        <f t="shared" si="9"/>
        <v>54</v>
      </c>
      <c r="O128" s="98"/>
      <c r="P128" s="98"/>
    </row>
    <row r="129" spans="2:16">
      <c r="B129" s="34">
        <v>18</v>
      </c>
      <c r="C129" s="95">
        <f t="array" ref="C129">SUM(IF('BBDD Histórica Primer Año x Sem'!$A$1:$A$985="mb2",IF('BBDD Histórica Primer Año x Sem'!$B$1:$B$985="I",IF('BBDD Histórica Primer Año x Sem'!$E$1:$E$985=$B129,'BBDD Histórica Primer Año x Sem'!$F$1:$F$985,0))))</f>
        <v>0</v>
      </c>
      <c r="D129" s="95">
        <f t="array" ref="D129">SUM(IF('BBDD Histórica Primer Año x Sem'!$A$1:$A$985="mb2",IF('BBDD Histórica Primer Año x Sem'!$B$1:$B$985="I",IF('BBDD Histórica Primer Año x Sem'!$E$1:$E$985=$B129,'BBDD Histórica Primer Año x Sem'!$G$1:$G$985,0))))</f>
        <v>0</v>
      </c>
      <c r="E129" s="95">
        <f t="array" ref="E129">SUM(IF('BBDD Histórica Primer Año x Sem'!$A$1:$A$985="mb2",IF('BBDD Histórica Primer Año x Sem'!$B$1:$B$985="I",IF('BBDD Histórica Primer Año x Sem'!$E$1:$E$985=$B129,'BBDD Histórica Primer Año x Sem'!$I$1:$J$985,0))))</f>
        <v>0</v>
      </c>
      <c r="F129" s="95">
        <f t="shared" si="6"/>
        <v>0</v>
      </c>
      <c r="G129" s="95">
        <f t="shared" si="8"/>
        <v>70</v>
      </c>
      <c r="H129" s="98">
        <f t="shared" si="7"/>
        <v>0.63636363636363635</v>
      </c>
      <c r="I129" s="98">
        <f>SUM($C$112:$C129)/Cargos_IN_MB2</f>
        <v>0.49090909090909091</v>
      </c>
      <c r="J129" s="98">
        <f>SUM($C$112:$D129)/Cargos_IN_MB2</f>
        <v>0.62727272727272732</v>
      </c>
      <c r="K129" s="98">
        <f>SUM($C$112:$E129)/Cargos_IN_MB2</f>
        <v>0.63636363636363635</v>
      </c>
      <c r="M129" s="98"/>
      <c r="N129" s="329">
        <f t="shared" si="9"/>
        <v>54</v>
      </c>
      <c r="O129" s="98"/>
      <c r="P129" s="98"/>
    </row>
    <row r="130" spans="2:16">
      <c r="B130" s="34">
        <v>19</v>
      </c>
      <c r="C130" s="95">
        <f t="array" ref="C130">SUM(IF('BBDD Histórica Primer Año x Sem'!$A$1:$A$985="mb2",IF('BBDD Histórica Primer Año x Sem'!$B$1:$B$985="I",IF('BBDD Histórica Primer Año x Sem'!$E$1:$E$985=$B130,'BBDD Histórica Primer Año x Sem'!$F$1:$F$985,0))))</f>
        <v>0</v>
      </c>
      <c r="D130" s="95">
        <f t="array" ref="D130">SUM(IF('BBDD Histórica Primer Año x Sem'!$A$1:$A$985="mb2",IF('BBDD Histórica Primer Año x Sem'!$B$1:$B$985="I",IF('BBDD Histórica Primer Año x Sem'!$E$1:$E$985=$B130,'BBDD Histórica Primer Año x Sem'!$G$1:$G$985,0))))</f>
        <v>0</v>
      </c>
      <c r="E130" s="95">
        <f t="array" ref="E130">SUM(IF('BBDD Histórica Primer Año x Sem'!$A$1:$A$985="mb2",IF('BBDD Histórica Primer Año x Sem'!$B$1:$B$985="I",IF('BBDD Histórica Primer Año x Sem'!$E$1:$E$985=$B130,'BBDD Histórica Primer Año x Sem'!$I$1:$J$985,0))))</f>
        <v>0</v>
      </c>
      <c r="F130" s="95">
        <f t="shared" si="6"/>
        <v>0</v>
      </c>
      <c r="G130" s="95">
        <f t="shared" si="8"/>
        <v>70</v>
      </c>
      <c r="H130" s="98">
        <f t="shared" si="7"/>
        <v>0.63636363636363635</v>
      </c>
      <c r="I130" s="98">
        <f>SUM($C$112:$C130)/Cargos_IN_MB2</f>
        <v>0.49090909090909091</v>
      </c>
      <c r="J130" s="98">
        <f>SUM($C$112:$D130)/Cargos_IN_MB2</f>
        <v>0.62727272727272732</v>
      </c>
      <c r="K130" s="98">
        <f>SUM($C$112:$E130)/Cargos_IN_MB2</f>
        <v>0.63636363636363635</v>
      </c>
      <c r="M130" s="98"/>
      <c r="N130" s="329">
        <f t="shared" si="9"/>
        <v>54</v>
      </c>
      <c r="O130" s="98"/>
      <c r="P130" s="98"/>
    </row>
    <row r="131" spans="2:16">
      <c r="B131" s="34">
        <v>20</v>
      </c>
      <c r="C131" s="95">
        <f t="array" ref="C131">SUM(IF('BBDD Histórica Primer Año x Sem'!$A$1:$A$985="mb2",IF('BBDD Histórica Primer Año x Sem'!$B$1:$B$985="I",IF('BBDD Histórica Primer Año x Sem'!$E$1:$E$985=$B131,'BBDD Histórica Primer Año x Sem'!$F$1:$F$985,0))))</f>
        <v>0</v>
      </c>
      <c r="D131" s="95">
        <f t="array" ref="D131">SUM(IF('BBDD Histórica Primer Año x Sem'!$A$1:$A$985="mb2",IF('BBDD Histórica Primer Año x Sem'!$B$1:$B$985="I",IF('BBDD Histórica Primer Año x Sem'!$E$1:$E$985=$B131,'BBDD Histórica Primer Año x Sem'!$G$1:$G$985,0))))</f>
        <v>0</v>
      </c>
      <c r="E131" s="95">
        <f t="array" ref="E131">SUM(IF('BBDD Histórica Primer Año x Sem'!$A$1:$A$985="mb2",IF('BBDD Histórica Primer Año x Sem'!$B$1:$B$985="I",IF('BBDD Histórica Primer Año x Sem'!$E$1:$E$985=$B131,'BBDD Histórica Primer Año x Sem'!$I$1:$J$985,0))))</f>
        <v>0</v>
      </c>
      <c r="F131" s="95">
        <f t="shared" si="6"/>
        <v>0</v>
      </c>
      <c r="G131" s="95">
        <f t="shared" si="8"/>
        <v>70</v>
      </c>
      <c r="H131" s="98">
        <f t="shared" si="7"/>
        <v>0.63636363636363635</v>
      </c>
      <c r="I131" s="98">
        <f>SUM($C$112:$C131)/Cargos_IN_MB2</f>
        <v>0.49090909090909091</v>
      </c>
      <c r="J131" s="98">
        <f>SUM($C$112:$D131)/Cargos_IN_MB2</f>
        <v>0.62727272727272732</v>
      </c>
      <c r="K131" s="98">
        <f>SUM($C$112:$E131)/Cargos_IN_MB2</f>
        <v>0.63636363636363635</v>
      </c>
      <c r="M131" s="98"/>
      <c r="N131" s="329">
        <f t="shared" si="9"/>
        <v>54</v>
      </c>
      <c r="O131" s="98"/>
      <c r="P131" s="98"/>
    </row>
    <row r="132" spans="2:16">
      <c r="B132" s="34">
        <v>21</v>
      </c>
      <c r="C132" s="95">
        <f t="array" ref="C132">SUM(IF('BBDD Histórica Primer Año x Sem'!$A$1:$A$985="mb2",IF('BBDD Histórica Primer Año x Sem'!$B$1:$B$985="I",IF('BBDD Histórica Primer Año x Sem'!$E$1:$E$985=$B132,'BBDD Histórica Primer Año x Sem'!$F$1:$F$985,0))))</f>
        <v>0</v>
      </c>
      <c r="D132" s="95">
        <f t="array" ref="D132">SUM(IF('BBDD Histórica Primer Año x Sem'!$A$1:$A$985="mb2",IF('BBDD Histórica Primer Año x Sem'!$B$1:$B$985="I",IF('BBDD Histórica Primer Año x Sem'!$E$1:$E$985=$B132,'BBDD Histórica Primer Año x Sem'!$G$1:$G$985,0))))</f>
        <v>0</v>
      </c>
      <c r="E132" s="95">
        <f t="array" ref="E132">SUM(IF('BBDD Histórica Primer Año x Sem'!$A$1:$A$985="mb2",IF('BBDD Histórica Primer Año x Sem'!$B$1:$B$985="I",IF('BBDD Histórica Primer Año x Sem'!$E$1:$E$985=$B132,'BBDD Histórica Primer Año x Sem'!$I$1:$J$985,0))))</f>
        <v>0</v>
      </c>
      <c r="F132" s="95">
        <f t="shared" si="6"/>
        <v>0</v>
      </c>
      <c r="G132" s="95">
        <f t="shared" si="8"/>
        <v>70</v>
      </c>
      <c r="H132" s="98">
        <f t="shared" si="7"/>
        <v>0.63636363636363635</v>
      </c>
      <c r="I132" s="98">
        <f>SUM($C$112:$C132)/Cargos_IN_MB2</f>
        <v>0.49090909090909091</v>
      </c>
      <c r="J132" s="98">
        <f>SUM($C$112:$D132)/Cargos_IN_MB2</f>
        <v>0.62727272727272732</v>
      </c>
      <c r="K132" s="98">
        <f>SUM($C$112:$E132)/Cargos_IN_MB2</f>
        <v>0.63636363636363635</v>
      </c>
      <c r="M132" s="98"/>
      <c r="N132" s="329">
        <f t="shared" si="9"/>
        <v>54</v>
      </c>
      <c r="O132" s="98"/>
      <c r="P132" s="98"/>
    </row>
    <row r="133" spans="2:16">
      <c r="B133" s="34">
        <v>22</v>
      </c>
      <c r="C133" s="95">
        <f t="array" ref="C133">SUM(IF('BBDD Histórica Primer Año x Sem'!$A$1:$A$985="mb2",IF('BBDD Histórica Primer Año x Sem'!$B$1:$B$985="I",IF('BBDD Histórica Primer Año x Sem'!$E$1:$E$985=$B133,'BBDD Histórica Primer Año x Sem'!$F$1:$F$985,0))))</f>
        <v>0</v>
      </c>
      <c r="D133" s="95">
        <f t="array" ref="D133">SUM(IF('BBDD Histórica Primer Año x Sem'!$A$1:$A$985="mb2",IF('BBDD Histórica Primer Año x Sem'!$B$1:$B$985="I",IF('BBDD Histórica Primer Año x Sem'!$E$1:$E$985=$B133,'BBDD Histórica Primer Año x Sem'!$G$1:$G$985,0))))</f>
        <v>0</v>
      </c>
      <c r="E133" s="95">
        <f t="array" ref="E133">SUM(IF('BBDD Histórica Primer Año x Sem'!$A$1:$A$985="mb2",IF('BBDD Histórica Primer Año x Sem'!$B$1:$B$985="I",IF('BBDD Histórica Primer Año x Sem'!$E$1:$E$985=$B133,'BBDD Histórica Primer Año x Sem'!$I$1:$J$985,0))))</f>
        <v>0</v>
      </c>
      <c r="F133" s="95">
        <f t="shared" si="6"/>
        <v>0</v>
      </c>
      <c r="G133" s="95">
        <f t="shared" si="8"/>
        <v>70</v>
      </c>
      <c r="H133" s="98">
        <f t="shared" si="7"/>
        <v>0.63636363636363635</v>
      </c>
      <c r="I133" s="98">
        <f>SUM($C$112:$C133)/Cargos_IN_MB2</f>
        <v>0.49090909090909091</v>
      </c>
      <c r="J133" s="98">
        <f>SUM($C$112:$D133)/Cargos_IN_MB2</f>
        <v>0.62727272727272732</v>
      </c>
      <c r="K133" s="98">
        <f>SUM($C$112:$E133)/Cargos_IN_MB2</f>
        <v>0.63636363636363635</v>
      </c>
      <c r="M133" s="98"/>
      <c r="N133" s="329">
        <f t="shared" si="9"/>
        <v>54</v>
      </c>
      <c r="O133" s="98"/>
      <c r="P133" s="98"/>
    </row>
    <row r="134" spans="2:16">
      <c r="B134" s="34">
        <v>23</v>
      </c>
      <c r="C134" s="95">
        <f t="array" ref="C134">SUM(IF('BBDD Histórica Primer Año x Sem'!$A$1:$A$985="mb2",IF('BBDD Histórica Primer Año x Sem'!$B$1:$B$985="I",IF('BBDD Histórica Primer Año x Sem'!$E$1:$E$985=$B134,'BBDD Histórica Primer Año x Sem'!$F$1:$F$985,0))))</f>
        <v>0</v>
      </c>
      <c r="D134" s="95">
        <f t="array" ref="D134">SUM(IF('BBDD Histórica Primer Año x Sem'!$A$1:$A$985="mb2",IF('BBDD Histórica Primer Año x Sem'!$B$1:$B$985="I",IF('BBDD Histórica Primer Año x Sem'!$E$1:$E$985=$B134,'BBDD Histórica Primer Año x Sem'!$G$1:$G$985,0))))</f>
        <v>0</v>
      </c>
      <c r="E134" s="95">
        <f t="array" ref="E134">SUM(IF('BBDD Histórica Primer Año x Sem'!$A$1:$A$985="mb2",IF('BBDD Histórica Primer Año x Sem'!$B$1:$B$985="I",IF('BBDD Histórica Primer Año x Sem'!$E$1:$E$985=$B134,'BBDD Histórica Primer Año x Sem'!$I$1:$J$985,0))))</f>
        <v>0</v>
      </c>
      <c r="F134" s="95">
        <f t="shared" si="6"/>
        <v>0</v>
      </c>
      <c r="G134" s="95">
        <f t="shared" si="8"/>
        <v>70</v>
      </c>
      <c r="H134" s="98">
        <f t="shared" si="7"/>
        <v>0.63636363636363635</v>
      </c>
      <c r="I134" s="98">
        <f>SUM($C$112:$C134)/Cargos_IN_MB2</f>
        <v>0.49090909090909091</v>
      </c>
      <c r="J134" s="98">
        <f>SUM($C$112:$D134)/Cargos_IN_MB2</f>
        <v>0.62727272727272732</v>
      </c>
      <c r="K134" s="98">
        <f>SUM($C$112:$E134)/Cargos_IN_MB2</f>
        <v>0.63636363636363635</v>
      </c>
      <c r="M134" s="98"/>
      <c r="N134" s="329">
        <f t="shared" si="9"/>
        <v>54</v>
      </c>
      <c r="O134" s="98"/>
      <c r="P134" s="98"/>
    </row>
    <row r="135" spans="2:16">
      <c r="B135" s="34">
        <v>24</v>
      </c>
      <c r="C135" s="95">
        <f t="array" ref="C135">SUM(IF('BBDD Histórica Primer Año x Sem'!$A$1:$A$985="mb2",IF('BBDD Histórica Primer Año x Sem'!$B$1:$B$985="I",IF('BBDD Histórica Primer Año x Sem'!$E$1:$E$985=$B135,'BBDD Histórica Primer Año x Sem'!$F$1:$F$985,0))))</f>
        <v>0</v>
      </c>
      <c r="D135" s="95">
        <f t="array" ref="D135">SUM(IF('BBDD Histórica Primer Año x Sem'!$A$1:$A$985="mb2",IF('BBDD Histórica Primer Año x Sem'!$B$1:$B$985="I",IF('BBDD Histórica Primer Año x Sem'!$E$1:$E$985=$B135,'BBDD Histórica Primer Año x Sem'!$G$1:$G$985,0))))</f>
        <v>0</v>
      </c>
      <c r="E135" s="95">
        <f t="array" ref="E135">SUM(IF('BBDD Histórica Primer Año x Sem'!$A$1:$A$985="mb2",IF('BBDD Histórica Primer Año x Sem'!$B$1:$B$985="I",IF('BBDD Histórica Primer Año x Sem'!$E$1:$E$985=$B135,'BBDD Histórica Primer Año x Sem'!$I$1:$J$985,0))))</f>
        <v>0</v>
      </c>
      <c r="F135" s="95">
        <f t="shared" si="6"/>
        <v>0</v>
      </c>
      <c r="G135" s="95">
        <f t="shared" si="8"/>
        <v>70</v>
      </c>
      <c r="H135" s="98">
        <f t="shared" si="7"/>
        <v>0.63636363636363635</v>
      </c>
      <c r="I135" s="98">
        <f>SUM($C$112:$C135)/Cargos_IN_MB2</f>
        <v>0.49090909090909091</v>
      </c>
      <c r="J135" s="98">
        <f>SUM($C$112:$D135)/Cargos_IN_MB2</f>
        <v>0.62727272727272732</v>
      </c>
      <c r="K135" s="98">
        <f>SUM($C$112:$E135)/Cargos_IN_MB2</f>
        <v>0.63636363636363635</v>
      </c>
      <c r="M135" s="98"/>
      <c r="N135" s="329">
        <f t="shared" si="9"/>
        <v>54</v>
      </c>
      <c r="O135" s="98"/>
      <c r="P135" s="98"/>
    </row>
    <row r="136" spans="2:16">
      <c r="B136" s="34">
        <v>25</v>
      </c>
      <c r="C136" s="95">
        <f t="array" ref="C136">SUM(IF('BBDD Histórica Primer Año x Sem'!$A$1:$A$985="mb2",IF('BBDD Histórica Primer Año x Sem'!$B$1:$B$985="I",IF('BBDD Histórica Primer Año x Sem'!$E$1:$E$985=$B136,'BBDD Histórica Primer Año x Sem'!$F$1:$F$985,0))))</f>
        <v>0</v>
      </c>
      <c r="D136" s="95">
        <f t="array" ref="D136">SUM(IF('BBDD Histórica Primer Año x Sem'!$A$1:$A$985="mb2",IF('BBDD Histórica Primer Año x Sem'!$B$1:$B$985="I",IF('BBDD Histórica Primer Año x Sem'!$E$1:$E$985=$B136,'BBDD Histórica Primer Año x Sem'!$G$1:$G$985,0))))</f>
        <v>0</v>
      </c>
      <c r="E136" s="95">
        <f t="array" ref="E136">SUM(IF('BBDD Histórica Primer Año x Sem'!$A$1:$A$985="mb2",IF('BBDD Histórica Primer Año x Sem'!$B$1:$B$985="I",IF('BBDD Histórica Primer Año x Sem'!$E$1:$E$985=$B136,'BBDD Histórica Primer Año x Sem'!$I$1:$J$985,0))))</f>
        <v>1</v>
      </c>
      <c r="F136" s="95">
        <f t="shared" si="6"/>
        <v>1</v>
      </c>
      <c r="G136" s="95">
        <f t="shared" si="8"/>
        <v>71</v>
      </c>
      <c r="H136" s="98">
        <f t="shared" si="7"/>
        <v>0.6454545454545455</v>
      </c>
      <c r="I136" s="98">
        <f>SUM($C$112:$C136)/Cargos_IN_MB2</f>
        <v>0.49090909090909091</v>
      </c>
      <c r="J136" s="98">
        <f>SUM($C$112:$D136)/Cargos_IN_MB2</f>
        <v>0.62727272727272732</v>
      </c>
      <c r="K136" s="98">
        <f>SUM($C$112:$E136)/Cargos_IN_MB2</f>
        <v>0.6454545454545455</v>
      </c>
      <c r="M136" s="98"/>
      <c r="N136" s="329">
        <f t="shared" si="9"/>
        <v>54</v>
      </c>
      <c r="O136" s="98"/>
      <c r="P136" s="98"/>
    </row>
    <row r="137" spans="2:16">
      <c r="B137" s="34">
        <v>26</v>
      </c>
      <c r="C137" s="95">
        <f t="array" ref="C137">SUM(IF('BBDD Histórica Primer Año x Sem'!$A$1:$A$985="mb2",IF('BBDD Histórica Primer Año x Sem'!$B$1:$B$985="I",IF('BBDD Histórica Primer Año x Sem'!$E$1:$E$985=$B137,'BBDD Histórica Primer Año x Sem'!$F$1:$F$985,0))))</f>
        <v>0</v>
      </c>
      <c r="D137" s="95">
        <f t="array" ref="D137">SUM(IF('BBDD Histórica Primer Año x Sem'!$A$1:$A$985="mb2",IF('BBDD Histórica Primer Año x Sem'!$B$1:$B$985="I",IF('BBDD Histórica Primer Año x Sem'!$E$1:$E$985=$B137,'BBDD Histórica Primer Año x Sem'!$G$1:$G$985,0))))</f>
        <v>0</v>
      </c>
      <c r="E137" s="95">
        <f t="array" ref="E137">SUM(IF('BBDD Histórica Primer Año x Sem'!$A$1:$A$985="mb2",IF('BBDD Histórica Primer Año x Sem'!$B$1:$B$985="I",IF('BBDD Histórica Primer Año x Sem'!$E$1:$E$985=$B137,'BBDD Histórica Primer Año x Sem'!$I$1:$J$985,0))))</f>
        <v>0</v>
      </c>
      <c r="F137" s="95">
        <f t="shared" si="6"/>
        <v>0</v>
      </c>
      <c r="G137" s="95">
        <f t="shared" si="8"/>
        <v>71</v>
      </c>
      <c r="H137" s="98">
        <f t="shared" si="7"/>
        <v>0.6454545454545455</v>
      </c>
      <c r="I137" s="98">
        <f>SUM($C$112:$C137)/Cargos_IN_MB2</f>
        <v>0.49090909090909091</v>
      </c>
      <c r="J137" s="98">
        <f>SUM($C$112:$D137)/Cargos_IN_MB2</f>
        <v>0.62727272727272732</v>
      </c>
      <c r="K137" s="98">
        <f>SUM($C$112:$E137)/Cargos_IN_MB2</f>
        <v>0.6454545454545455</v>
      </c>
      <c r="M137" s="98"/>
      <c r="N137" s="329">
        <f t="shared" si="9"/>
        <v>54</v>
      </c>
      <c r="O137" s="98"/>
      <c r="P137" s="98"/>
    </row>
    <row r="138" spans="2:16">
      <c r="B138" s="34">
        <v>27</v>
      </c>
      <c r="C138" s="95">
        <f t="array" ref="C138">SUM(IF('BBDD Histórica Primer Año x Sem'!$A$1:$A$985="mb2",IF('BBDD Histórica Primer Año x Sem'!$B$1:$B$985="I",IF('BBDD Histórica Primer Año x Sem'!$E$1:$E$985=$B138,'BBDD Histórica Primer Año x Sem'!$F$1:$F$985,0))))</f>
        <v>0</v>
      </c>
      <c r="D138" s="95">
        <f t="array" ref="D138">SUM(IF('BBDD Histórica Primer Año x Sem'!$A$1:$A$985="mb2",IF('BBDD Histórica Primer Año x Sem'!$B$1:$B$985="I",IF('BBDD Histórica Primer Año x Sem'!$E$1:$E$985=$B138,'BBDD Histórica Primer Año x Sem'!$G$1:$G$985,0))))</f>
        <v>0</v>
      </c>
      <c r="E138" s="95">
        <f t="array" ref="E138">SUM(IF('BBDD Histórica Primer Año x Sem'!$A$1:$A$985="mb2",IF('BBDD Histórica Primer Año x Sem'!$B$1:$B$985="I",IF('BBDD Histórica Primer Año x Sem'!$E$1:$E$985=$B138,'BBDD Histórica Primer Año x Sem'!$I$1:$J$985,0))))</f>
        <v>0</v>
      </c>
      <c r="F138" s="95">
        <f t="shared" si="6"/>
        <v>0</v>
      </c>
      <c r="G138" s="95">
        <f t="shared" si="8"/>
        <v>71</v>
      </c>
      <c r="H138" s="98">
        <f t="shared" si="7"/>
        <v>0.6454545454545455</v>
      </c>
      <c r="I138" s="98">
        <f>SUM($C$112:$C138)/Cargos_IN_MB2</f>
        <v>0.49090909090909091</v>
      </c>
      <c r="J138" s="98">
        <f>SUM($C$112:$D138)/Cargos_IN_MB2</f>
        <v>0.62727272727272732</v>
      </c>
      <c r="K138" s="98">
        <f>SUM($C$112:$E138)/Cargos_IN_MB2</f>
        <v>0.6454545454545455</v>
      </c>
      <c r="M138" s="98"/>
      <c r="N138" s="329">
        <f t="shared" si="9"/>
        <v>54</v>
      </c>
      <c r="O138" s="98"/>
      <c r="P138" s="98"/>
    </row>
    <row r="139" spans="2:16">
      <c r="B139" s="34">
        <v>28</v>
      </c>
      <c r="C139" s="95">
        <f t="array" ref="C139">SUM(IF('BBDD Histórica Primer Año x Sem'!$A$1:$A$985="mb2",IF('BBDD Histórica Primer Año x Sem'!$B$1:$B$985="I",IF('BBDD Histórica Primer Año x Sem'!$E$1:$E$985=$B139,'BBDD Histórica Primer Año x Sem'!$F$1:$F$985,0))))</f>
        <v>0</v>
      </c>
      <c r="D139" s="95">
        <f t="array" ref="D139">SUM(IF('BBDD Histórica Primer Año x Sem'!$A$1:$A$985="mb2",IF('BBDD Histórica Primer Año x Sem'!$B$1:$B$985="I",IF('BBDD Histórica Primer Año x Sem'!$E$1:$E$985=$B139,'BBDD Histórica Primer Año x Sem'!$G$1:$G$985,0))))</f>
        <v>0</v>
      </c>
      <c r="E139" s="95">
        <f t="array" ref="E139">SUM(IF('BBDD Histórica Primer Año x Sem'!$A$1:$A$985="mb2",IF('BBDD Histórica Primer Año x Sem'!$B$1:$B$985="I",IF('BBDD Histórica Primer Año x Sem'!$E$1:$E$985=$B139,'BBDD Histórica Primer Año x Sem'!$I$1:$J$985,0))))</f>
        <v>0</v>
      </c>
      <c r="F139" s="95">
        <f t="shared" si="6"/>
        <v>0</v>
      </c>
      <c r="G139" s="95">
        <f t="shared" si="8"/>
        <v>71</v>
      </c>
      <c r="H139" s="98">
        <f t="shared" si="7"/>
        <v>0.6454545454545455</v>
      </c>
      <c r="I139" s="98">
        <f>SUM($C$112:$C139)/Cargos_IN_MB2</f>
        <v>0.49090909090909091</v>
      </c>
      <c r="J139" s="98">
        <f>SUM($C$112:$D139)/Cargos_IN_MB2</f>
        <v>0.62727272727272732</v>
      </c>
      <c r="K139" s="98">
        <f>SUM($C$112:$E139)/Cargos_IN_MB2</f>
        <v>0.6454545454545455</v>
      </c>
      <c r="M139" s="98"/>
      <c r="N139" s="329">
        <f t="shared" si="9"/>
        <v>54</v>
      </c>
      <c r="O139" s="98"/>
      <c r="P139" s="98"/>
    </row>
    <row r="140" spans="2:16">
      <c r="B140" s="34">
        <v>29</v>
      </c>
      <c r="C140" s="95">
        <f t="array" ref="C140">SUM(IF('BBDD Histórica Primer Año x Sem'!$A$1:$A$985="mb2",IF('BBDD Histórica Primer Año x Sem'!$B$1:$B$985="I",IF('BBDD Histórica Primer Año x Sem'!$E$1:$E$985=$B140,'BBDD Histórica Primer Año x Sem'!$F$1:$F$985,0))))</f>
        <v>0</v>
      </c>
      <c r="D140" s="95">
        <f t="array" ref="D140">SUM(IF('BBDD Histórica Primer Año x Sem'!$A$1:$A$985="mb2",IF('BBDD Histórica Primer Año x Sem'!$B$1:$B$985="I",IF('BBDD Histórica Primer Año x Sem'!$E$1:$E$985=$B140,'BBDD Histórica Primer Año x Sem'!$G$1:$G$985,0))))</f>
        <v>0</v>
      </c>
      <c r="E140" s="95">
        <f t="array" ref="E140">SUM(IF('BBDD Histórica Primer Año x Sem'!$A$1:$A$985="mb2",IF('BBDD Histórica Primer Año x Sem'!$B$1:$B$985="I",IF('BBDD Histórica Primer Año x Sem'!$E$1:$E$985=$B140,'BBDD Histórica Primer Año x Sem'!$I$1:$J$985,0))))</f>
        <v>0</v>
      </c>
      <c r="F140" s="95">
        <f t="shared" si="6"/>
        <v>0</v>
      </c>
      <c r="G140" s="95">
        <f t="shared" si="8"/>
        <v>71</v>
      </c>
      <c r="H140" s="98">
        <f t="shared" si="7"/>
        <v>0.6454545454545455</v>
      </c>
      <c r="I140" s="98">
        <f>SUM($C$112:$C140)/Cargos_IN_MB2</f>
        <v>0.49090909090909091</v>
      </c>
      <c r="J140" s="98">
        <f>SUM($C$112:$D140)/Cargos_IN_MB2</f>
        <v>0.62727272727272732</v>
      </c>
      <c r="K140" s="98">
        <f>SUM($C$112:$E140)/Cargos_IN_MB2</f>
        <v>0.6454545454545455</v>
      </c>
      <c r="M140" s="98"/>
      <c r="N140" s="329">
        <f t="shared" si="9"/>
        <v>54</v>
      </c>
      <c r="O140" s="98"/>
      <c r="P140" s="98"/>
    </row>
    <row r="141" spans="2:16">
      <c r="B141" s="34">
        <v>30</v>
      </c>
      <c r="C141" s="95">
        <f t="array" ref="C141">SUM(IF('BBDD Histórica Primer Año x Sem'!$A$1:$A$985="mb2",IF('BBDD Histórica Primer Año x Sem'!$B$1:$B$985="I",IF('BBDD Histórica Primer Año x Sem'!$E$1:$E$985=$B141,'BBDD Histórica Primer Año x Sem'!$F$1:$F$985,0))))</f>
        <v>0</v>
      </c>
      <c r="D141" s="95">
        <f t="array" ref="D141">SUM(IF('BBDD Histórica Primer Año x Sem'!$A$1:$A$985="mb2",IF('BBDD Histórica Primer Año x Sem'!$B$1:$B$985="I",IF('BBDD Histórica Primer Año x Sem'!$E$1:$E$985=$B141,'BBDD Histórica Primer Año x Sem'!$G$1:$G$985,0))))</f>
        <v>0</v>
      </c>
      <c r="E141" s="95">
        <f t="array" ref="E141">SUM(IF('BBDD Histórica Primer Año x Sem'!$A$1:$A$985="mb2",IF('BBDD Histórica Primer Año x Sem'!$B$1:$B$985="I",IF('BBDD Histórica Primer Año x Sem'!$E$1:$E$985=$B141,'BBDD Histórica Primer Año x Sem'!$I$1:$J$985,0))))</f>
        <v>0</v>
      </c>
      <c r="F141" s="95">
        <f t="shared" si="6"/>
        <v>0</v>
      </c>
      <c r="G141" s="95">
        <f t="shared" si="8"/>
        <v>71</v>
      </c>
      <c r="H141" s="98">
        <f t="shared" si="7"/>
        <v>0.6454545454545455</v>
      </c>
      <c r="I141" s="98">
        <f>SUM($C$112:$C141)/Cargos_IN_MB2</f>
        <v>0.49090909090909091</v>
      </c>
      <c r="J141" s="98">
        <f>SUM($C$112:$D141)/Cargos_IN_MB2</f>
        <v>0.62727272727272732</v>
      </c>
      <c r="K141" s="98">
        <f>SUM($C$112:$E141)/Cargos_IN_MB2</f>
        <v>0.6454545454545455</v>
      </c>
      <c r="M141" s="98"/>
      <c r="N141" s="329">
        <f t="shared" si="9"/>
        <v>54</v>
      </c>
      <c r="O141" s="98"/>
      <c r="P141" s="98"/>
    </row>
    <row r="142" spans="2:16">
      <c r="B142" s="34">
        <v>31</v>
      </c>
      <c r="C142" s="95">
        <f t="array" ref="C142">SUM(IF('BBDD Histórica Primer Año x Sem'!$A$1:$A$985="mb2",IF('BBDD Histórica Primer Año x Sem'!$B$1:$B$985="I",IF('BBDD Histórica Primer Año x Sem'!$E$1:$E$985=$B142,'BBDD Histórica Primer Año x Sem'!$F$1:$F$985,0))))</f>
        <v>0</v>
      </c>
      <c r="D142" s="95">
        <f t="array" ref="D142">SUM(IF('BBDD Histórica Primer Año x Sem'!$A$1:$A$985="mb2",IF('BBDD Histórica Primer Año x Sem'!$B$1:$B$985="I",IF('BBDD Histórica Primer Año x Sem'!$E$1:$E$985=$B142,'BBDD Histórica Primer Año x Sem'!$G$1:$G$985,0))))</f>
        <v>0</v>
      </c>
      <c r="E142" s="95">
        <f t="array" ref="E142">SUM(IF('BBDD Histórica Primer Año x Sem'!$A$1:$A$985="mb2",IF('BBDD Histórica Primer Año x Sem'!$B$1:$B$985="I",IF('BBDD Histórica Primer Año x Sem'!$E$1:$E$985=$B142,'BBDD Histórica Primer Año x Sem'!$I$1:$J$985,0))))</f>
        <v>0</v>
      </c>
      <c r="F142" s="95">
        <f t="shared" si="6"/>
        <v>0</v>
      </c>
      <c r="G142" s="95">
        <f t="shared" si="8"/>
        <v>71</v>
      </c>
      <c r="H142" s="98">
        <f t="shared" si="7"/>
        <v>0.6454545454545455</v>
      </c>
      <c r="I142" s="98">
        <f>SUM($C$112:$C142)/Cargos_IN_MB2</f>
        <v>0.49090909090909091</v>
      </c>
      <c r="J142" s="98">
        <f>SUM($C$112:$D142)/Cargos_IN_MB2</f>
        <v>0.62727272727272732</v>
      </c>
      <c r="K142" s="98">
        <f>SUM($C$112:$E142)/Cargos_IN_MB2</f>
        <v>0.6454545454545455</v>
      </c>
      <c r="M142" s="98"/>
      <c r="N142" s="329">
        <f t="shared" si="9"/>
        <v>54</v>
      </c>
      <c r="O142" s="98"/>
      <c r="P142" s="98"/>
    </row>
    <row r="143" spans="2:16">
      <c r="B143" s="34">
        <v>32</v>
      </c>
      <c r="C143" s="95">
        <f t="array" ref="C143">SUM(IF('BBDD Histórica Primer Año x Sem'!$A$1:$A$985="mb2",IF('BBDD Histórica Primer Año x Sem'!$B$1:$B$985="I",IF('BBDD Histórica Primer Año x Sem'!$E$1:$E$985=$B143,'BBDD Histórica Primer Año x Sem'!$F$1:$F$985,0))))</f>
        <v>0</v>
      </c>
      <c r="D143" s="95">
        <f t="array" ref="D143">SUM(IF('BBDD Histórica Primer Año x Sem'!$A$1:$A$985="mb2",IF('BBDD Histórica Primer Año x Sem'!$B$1:$B$985="I",IF('BBDD Histórica Primer Año x Sem'!$E$1:$E$985=$B143,'BBDD Histórica Primer Año x Sem'!$G$1:$G$985,0))))</f>
        <v>0</v>
      </c>
      <c r="E143" s="95">
        <f t="array" ref="E143">SUM(IF('BBDD Histórica Primer Año x Sem'!$A$1:$A$985="mb2",IF('BBDD Histórica Primer Año x Sem'!$B$1:$B$985="I",IF('BBDD Histórica Primer Año x Sem'!$E$1:$E$985=$B143,'BBDD Histórica Primer Año x Sem'!$I$1:$J$985,0))))</f>
        <v>0</v>
      </c>
      <c r="F143" s="95">
        <f t="shared" si="6"/>
        <v>0</v>
      </c>
      <c r="G143" s="95">
        <f t="shared" si="8"/>
        <v>71</v>
      </c>
      <c r="H143" s="98">
        <f t="shared" si="7"/>
        <v>0.6454545454545455</v>
      </c>
      <c r="I143" s="98">
        <f>SUM($C$112:$C143)/Cargos_IN_MB2</f>
        <v>0.49090909090909091</v>
      </c>
      <c r="J143" s="98">
        <f>SUM($C$112:$D143)/Cargos_IN_MB2</f>
        <v>0.62727272727272732</v>
      </c>
      <c r="K143" s="98">
        <f>SUM($C$112:$E143)/Cargos_IN_MB2</f>
        <v>0.6454545454545455</v>
      </c>
      <c r="M143" s="98"/>
      <c r="N143" s="329">
        <f t="shared" si="9"/>
        <v>54</v>
      </c>
      <c r="O143" s="98"/>
      <c r="P143" s="98"/>
    </row>
    <row r="144" spans="2:16">
      <c r="B144" s="34">
        <v>33</v>
      </c>
      <c r="C144" s="95">
        <f t="array" ref="C144">SUM(IF('BBDD Histórica Primer Año x Sem'!$A$1:$A$985="mb2",IF('BBDD Histórica Primer Año x Sem'!$B$1:$B$985="I",IF('BBDD Histórica Primer Año x Sem'!$E$1:$E$985=$B144,'BBDD Histórica Primer Año x Sem'!$F$1:$F$985,0))))</f>
        <v>0</v>
      </c>
      <c r="D144" s="95">
        <f t="array" ref="D144">SUM(IF('BBDD Histórica Primer Año x Sem'!$A$1:$A$985="mb2",IF('BBDD Histórica Primer Año x Sem'!$B$1:$B$985="I",IF('BBDD Histórica Primer Año x Sem'!$E$1:$E$985=$B144,'BBDD Histórica Primer Año x Sem'!$G$1:$G$985,0))))</f>
        <v>0</v>
      </c>
      <c r="E144" s="95">
        <f t="array" ref="E144">SUM(IF('BBDD Histórica Primer Año x Sem'!$A$1:$A$985="mb2",IF('BBDD Histórica Primer Año x Sem'!$B$1:$B$985="I",IF('BBDD Histórica Primer Año x Sem'!$E$1:$E$985=$B144,'BBDD Histórica Primer Año x Sem'!$I$1:$J$985,0))))</f>
        <v>0</v>
      </c>
      <c r="F144" s="95">
        <f t="shared" si="6"/>
        <v>0</v>
      </c>
      <c r="G144" s="95">
        <f t="shared" si="8"/>
        <v>71</v>
      </c>
      <c r="H144" s="98">
        <f t="shared" ref="H144:H175" si="10">G144/Cargos_IN_MB2</f>
        <v>0.6454545454545455</v>
      </c>
      <c r="I144" s="98">
        <f>SUM($C$112:$C144)/Cargos_IN_MB2</f>
        <v>0.49090909090909091</v>
      </c>
      <c r="J144" s="98">
        <f>SUM($C$112:$D144)/Cargos_IN_MB2</f>
        <v>0.62727272727272732</v>
      </c>
      <c r="K144" s="98">
        <f>SUM($C$112:$E144)/Cargos_IN_MB2</f>
        <v>0.6454545454545455</v>
      </c>
      <c r="M144" s="98"/>
      <c r="N144" s="329">
        <f t="shared" si="9"/>
        <v>54</v>
      </c>
      <c r="O144" s="98"/>
      <c r="P144" s="98"/>
    </row>
    <row r="145" spans="2:16">
      <c r="B145" s="34">
        <v>34</v>
      </c>
      <c r="C145" s="95">
        <f t="array" ref="C145">SUM(IF('BBDD Histórica Primer Año x Sem'!$A$1:$A$985="mb2",IF('BBDD Histórica Primer Año x Sem'!$B$1:$B$985="I",IF('BBDD Histórica Primer Año x Sem'!$E$1:$E$985=$B145,'BBDD Histórica Primer Año x Sem'!$F$1:$F$985,0))))</f>
        <v>0</v>
      </c>
      <c r="D145" s="95">
        <f t="array" ref="D145">SUM(IF('BBDD Histórica Primer Año x Sem'!$A$1:$A$985="mb2",IF('BBDD Histórica Primer Año x Sem'!$B$1:$B$985="I",IF('BBDD Histórica Primer Año x Sem'!$E$1:$E$985=$B145,'BBDD Histórica Primer Año x Sem'!$G$1:$G$985,0))))</f>
        <v>0</v>
      </c>
      <c r="E145" s="95">
        <f t="array" ref="E145">SUM(IF('BBDD Histórica Primer Año x Sem'!$A$1:$A$985="mb2",IF('BBDD Histórica Primer Año x Sem'!$B$1:$B$985="I",IF('BBDD Histórica Primer Año x Sem'!$E$1:$E$985=$B145,'BBDD Histórica Primer Año x Sem'!$I$1:$J$985,0))))</f>
        <v>0</v>
      </c>
      <c r="F145" s="95">
        <f t="shared" si="6"/>
        <v>0</v>
      </c>
      <c r="G145" s="95">
        <f t="shared" si="8"/>
        <v>71</v>
      </c>
      <c r="H145" s="98">
        <f t="shared" si="10"/>
        <v>0.6454545454545455</v>
      </c>
      <c r="I145" s="98">
        <f>SUM($C$112:$C145)/Cargos_IN_MB2</f>
        <v>0.49090909090909091</v>
      </c>
      <c r="J145" s="98">
        <f>SUM($C$112:$D145)/Cargos_IN_MB2</f>
        <v>0.62727272727272732</v>
      </c>
      <c r="K145" s="98">
        <f>SUM($C$112:$E145)/Cargos_IN_MB2</f>
        <v>0.6454545454545455</v>
      </c>
      <c r="M145" s="98"/>
      <c r="N145" s="329">
        <f t="shared" si="9"/>
        <v>54</v>
      </c>
      <c r="O145" s="98"/>
      <c r="P145" s="98"/>
    </row>
    <row r="146" spans="2:16">
      <c r="B146" s="34">
        <v>35</v>
      </c>
      <c r="C146" s="95">
        <f t="array" ref="C146">SUM(IF('BBDD Histórica Primer Año x Sem'!$A$1:$A$985="mb2",IF('BBDD Histórica Primer Año x Sem'!$B$1:$B$985="I",IF('BBDD Histórica Primer Año x Sem'!$E$1:$E$985=$B146,'BBDD Histórica Primer Año x Sem'!$F$1:$F$985,0))))</f>
        <v>0</v>
      </c>
      <c r="D146" s="95">
        <f t="array" ref="D146">SUM(IF('BBDD Histórica Primer Año x Sem'!$A$1:$A$985="mb2",IF('BBDD Histórica Primer Año x Sem'!$B$1:$B$985="I",IF('BBDD Histórica Primer Año x Sem'!$E$1:$E$985=$B146,'BBDD Histórica Primer Año x Sem'!$G$1:$G$985,0))))</f>
        <v>0</v>
      </c>
      <c r="E146" s="95">
        <f t="array" ref="E146">SUM(IF('BBDD Histórica Primer Año x Sem'!$A$1:$A$985="mb2",IF('BBDD Histórica Primer Año x Sem'!$B$1:$B$985="I",IF('BBDD Histórica Primer Año x Sem'!$E$1:$E$985=$B146,'BBDD Histórica Primer Año x Sem'!$I$1:$J$985,0))))</f>
        <v>0</v>
      </c>
      <c r="F146" s="95">
        <f t="shared" si="6"/>
        <v>0</v>
      </c>
      <c r="G146" s="95">
        <f t="shared" si="8"/>
        <v>71</v>
      </c>
      <c r="H146" s="98">
        <f t="shared" si="10"/>
        <v>0.6454545454545455</v>
      </c>
      <c r="I146" s="98">
        <f>SUM($C$112:$C146)/Cargos_IN_MB2</f>
        <v>0.49090909090909091</v>
      </c>
      <c r="J146" s="98">
        <f>SUM($C$112:$D146)/Cargos_IN_MB2</f>
        <v>0.62727272727272732</v>
      </c>
      <c r="K146" s="98">
        <f>SUM($C$112:$E146)/Cargos_IN_MB2</f>
        <v>0.6454545454545455</v>
      </c>
      <c r="M146" s="98"/>
      <c r="N146" s="329">
        <f t="shared" si="9"/>
        <v>54</v>
      </c>
      <c r="O146" s="98"/>
      <c r="P146" s="98"/>
    </row>
    <row r="147" spans="2:16">
      <c r="B147" s="34">
        <v>36</v>
      </c>
      <c r="C147" s="95">
        <f t="array" ref="C147">SUM(IF('BBDD Histórica Primer Año x Sem'!$A$1:$A$985="mb2",IF('BBDD Histórica Primer Año x Sem'!$B$1:$B$985="I",IF('BBDD Histórica Primer Año x Sem'!$E$1:$E$985=$B147,'BBDD Histórica Primer Año x Sem'!$F$1:$F$985,0))))</f>
        <v>0</v>
      </c>
      <c r="D147" s="95">
        <f t="array" ref="D147">SUM(IF('BBDD Histórica Primer Año x Sem'!$A$1:$A$985="mb2",IF('BBDD Histórica Primer Año x Sem'!$B$1:$B$985="I",IF('BBDD Histórica Primer Año x Sem'!$E$1:$E$985=$B147,'BBDD Histórica Primer Año x Sem'!$G$1:$G$985,0))))</f>
        <v>0</v>
      </c>
      <c r="E147" s="95">
        <f t="array" ref="E147">SUM(IF('BBDD Histórica Primer Año x Sem'!$A$1:$A$985="mb2",IF('BBDD Histórica Primer Año x Sem'!$B$1:$B$985="I",IF('BBDD Histórica Primer Año x Sem'!$E$1:$E$985=$B147,'BBDD Histórica Primer Año x Sem'!$I$1:$J$985,0))))</f>
        <v>1</v>
      </c>
      <c r="F147" s="95">
        <f t="shared" si="6"/>
        <v>1</v>
      </c>
      <c r="G147" s="95">
        <f t="shared" si="8"/>
        <v>72</v>
      </c>
      <c r="H147" s="98">
        <f t="shared" si="10"/>
        <v>0.65454545454545454</v>
      </c>
      <c r="I147" s="98">
        <f>SUM($C$112:$C147)/Cargos_IN_MB2</f>
        <v>0.49090909090909091</v>
      </c>
      <c r="J147" s="98">
        <f>SUM($C$112:$D147)/Cargos_IN_MB2</f>
        <v>0.62727272727272732</v>
      </c>
      <c r="K147" s="98">
        <f>SUM($C$112:$E147)/Cargos_IN_MB2</f>
        <v>0.65454545454545454</v>
      </c>
      <c r="M147" s="98"/>
      <c r="N147" s="329">
        <f t="shared" si="9"/>
        <v>54</v>
      </c>
      <c r="O147" s="98"/>
      <c r="P147" s="98"/>
    </row>
    <row r="148" spans="2:16">
      <c r="B148" s="34">
        <v>37</v>
      </c>
      <c r="C148" s="95">
        <f t="array" ref="C148">SUM(IF('BBDD Histórica Primer Año x Sem'!$A$1:$A$985="mb2",IF('BBDD Histórica Primer Año x Sem'!$B$1:$B$985="I",IF('BBDD Histórica Primer Año x Sem'!$E$1:$E$985=$B148,'BBDD Histórica Primer Año x Sem'!$F$1:$F$985,0))))</f>
        <v>0</v>
      </c>
      <c r="D148" s="95">
        <f t="array" ref="D148">SUM(IF('BBDD Histórica Primer Año x Sem'!$A$1:$A$985="mb2",IF('BBDD Histórica Primer Año x Sem'!$B$1:$B$985="I",IF('BBDD Histórica Primer Año x Sem'!$E$1:$E$985=$B148,'BBDD Histórica Primer Año x Sem'!$G$1:$G$985,0))))</f>
        <v>0</v>
      </c>
      <c r="E148" s="95">
        <f t="array" ref="E148">SUM(IF('BBDD Histórica Primer Año x Sem'!$A$1:$A$985="mb2",IF('BBDD Histórica Primer Año x Sem'!$B$1:$B$985="I",IF('BBDD Histórica Primer Año x Sem'!$E$1:$E$985=$B148,'BBDD Histórica Primer Año x Sem'!$I$1:$J$985,0))))</f>
        <v>0</v>
      </c>
      <c r="F148" s="95">
        <f t="shared" si="6"/>
        <v>0</v>
      </c>
      <c r="G148" s="95">
        <f t="shared" si="8"/>
        <v>72</v>
      </c>
      <c r="H148" s="98">
        <f t="shared" si="10"/>
        <v>0.65454545454545454</v>
      </c>
      <c r="I148" s="98">
        <f>SUM($C$112:$C148)/Cargos_IN_MB2</f>
        <v>0.49090909090909091</v>
      </c>
      <c r="J148" s="98">
        <f>SUM($C$112:$D148)/Cargos_IN_MB2</f>
        <v>0.62727272727272732</v>
      </c>
      <c r="K148" s="98">
        <f>SUM($C$112:$E148)/Cargos_IN_MB2</f>
        <v>0.65454545454545454</v>
      </c>
      <c r="M148" s="98"/>
      <c r="N148" s="329">
        <f t="shared" si="9"/>
        <v>54</v>
      </c>
      <c r="O148" s="98"/>
      <c r="P148" s="98"/>
    </row>
    <row r="149" spans="2:16">
      <c r="B149" s="34">
        <v>38</v>
      </c>
      <c r="C149" s="95">
        <f t="array" ref="C149">SUM(IF('BBDD Histórica Primer Año x Sem'!$A$1:$A$985="mb2",IF('BBDD Histórica Primer Año x Sem'!$B$1:$B$985="I",IF('BBDD Histórica Primer Año x Sem'!$E$1:$E$985=$B149,'BBDD Histórica Primer Año x Sem'!$F$1:$F$985,0))))</f>
        <v>0</v>
      </c>
      <c r="D149" s="95">
        <f t="array" ref="D149">SUM(IF('BBDD Histórica Primer Año x Sem'!$A$1:$A$985="mb2",IF('BBDD Histórica Primer Año x Sem'!$B$1:$B$985="I",IF('BBDD Histórica Primer Año x Sem'!$E$1:$E$985=$B149,'BBDD Histórica Primer Año x Sem'!$G$1:$G$985,0))))</f>
        <v>0</v>
      </c>
      <c r="E149" s="95">
        <f t="array" ref="E149">SUM(IF('BBDD Histórica Primer Año x Sem'!$A$1:$A$985="mb2",IF('BBDD Histórica Primer Año x Sem'!$B$1:$B$985="I",IF('BBDD Histórica Primer Año x Sem'!$E$1:$E$985=$B149,'BBDD Histórica Primer Año x Sem'!$I$1:$J$985,0))))</f>
        <v>0</v>
      </c>
      <c r="F149" s="95">
        <f t="shared" si="6"/>
        <v>0</v>
      </c>
      <c r="G149" s="95">
        <f t="shared" si="8"/>
        <v>72</v>
      </c>
      <c r="H149" s="98">
        <f t="shared" si="10"/>
        <v>0.65454545454545454</v>
      </c>
      <c r="I149" s="98">
        <f>SUM($C$112:$C149)/Cargos_IN_MB2</f>
        <v>0.49090909090909091</v>
      </c>
      <c r="J149" s="98">
        <f>SUM($C$112:$D149)/Cargos_IN_MB2</f>
        <v>0.62727272727272732</v>
      </c>
      <c r="K149" s="98">
        <f>SUM($C$112:$E149)/Cargos_IN_MB2</f>
        <v>0.65454545454545454</v>
      </c>
      <c r="M149" s="98"/>
      <c r="N149" s="329">
        <f t="shared" si="9"/>
        <v>54</v>
      </c>
      <c r="O149" s="98"/>
      <c r="P149" s="98"/>
    </row>
    <row r="150" spans="2:16">
      <c r="B150" s="34">
        <v>39</v>
      </c>
      <c r="C150" s="95">
        <f t="array" ref="C150">SUM(IF('BBDD Histórica Primer Año x Sem'!$A$1:$A$985="mb2",IF('BBDD Histórica Primer Año x Sem'!$B$1:$B$985="I",IF('BBDD Histórica Primer Año x Sem'!$E$1:$E$985=$B150,'BBDD Histórica Primer Año x Sem'!$F$1:$F$985,0))))</f>
        <v>0</v>
      </c>
      <c r="D150" s="95">
        <f t="array" ref="D150">SUM(IF('BBDD Histórica Primer Año x Sem'!$A$1:$A$985="mb2",IF('BBDD Histórica Primer Año x Sem'!$B$1:$B$985="I",IF('BBDD Histórica Primer Año x Sem'!$E$1:$E$985=$B150,'BBDD Histórica Primer Año x Sem'!$G$1:$G$985,0))))</f>
        <v>0</v>
      </c>
      <c r="E150" s="95">
        <f t="array" ref="E150">SUM(IF('BBDD Histórica Primer Año x Sem'!$A$1:$A$985="mb2",IF('BBDD Histórica Primer Año x Sem'!$B$1:$B$985="I",IF('BBDD Histórica Primer Año x Sem'!$E$1:$E$985=$B150,'BBDD Histórica Primer Año x Sem'!$I$1:$J$985,0))))</f>
        <v>0</v>
      </c>
      <c r="F150" s="95">
        <f t="shared" si="6"/>
        <v>0</v>
      </c>
      <c r="G150" s="95">
        <f t="shared" si="8"/>
        <v>72</v>
      </c>
      <c r="H150" s="98">
        <f t="shared" si="10"/>
        <v>0.65454545454545454</v>
      </c>
      <c r="I150" s="98">
        <f>SUM($C$112:$C150)/Cargos_IN_MB2</f>
        <v>0.49090909090909091</v>
      </c>
      <c r="J150" s="98">
        <f>SUM($C$112:$D150)/Cargos_IN_MB2</f>
        <v>0.62727272727272732</v>
      </c>
      <c r="K150" s="98">
        <f>SUM($C$112:$E150)/Cargos_IN_MB2</f>
        <v>0.65454545454545454</v>
      </c>
      <c r="M150" s="98"/>
      <c r="N150" s="329">
        <f t="shared" si="9"/>
        <v>54</v>
      </c>
      <c r="O150" s="98"/>
      <c r="P150" s="98"/>
    </row>
    <row r="151" spans="2:16">
      <c r="B151" s="34">
        <v>40</v>
      </c>
      <c r="C151" s="95">
        <f t="array" ref="C151">SUM(IF('BBDD Histórica Primer Año x Sem'!$A$1:$A$985="mb2",IF('BBDD Histórica Primer Año x Sem'!$B$1:$B$985="I",IF('BBDD Histórica Primer Año x Sem'!$E$1:$E$985=$B151,'BBDD Histórica Primer Año x Sem'!$F$1:$F$985,0))))</f>
        <v>0</v>
      </c>
      <c r="D151" s="95">
        <f t="array" ref="D151">SUM(IF('BBDD Histórica Primer Año x Sem'!$A$1:$A$985="mb2",IF('BBDD Histórica Primer Año x Sem'!$B$1:$B$985="I",IF('BBDD Histórica Primer Año x Sem'!$E$1:$E$985=$B151,'BBDD Histórica Primer Año x Sem'!$G$1:$G$985,0))))</f>
        <v>0</v>
      </c>
      <c r="E151" s="95">
        <f t="array" ref="E151">SUM(IF('BBDD Histórica Primer Año x Sem'!$A$1:$A$985="mb2",IF('BBDD Histórica Primer Año x Sem'!$B$1:$B$985="I",IF('BBDD Histórica Primer Año x Sem'!$E$1:$E$985=$B151,'BBDD Histórica Primer Año x Sem'!$I$1:$J$985,0))))</f>
        <v>0</v>
      </c>
      <c r="F151" s="95">
        <f t="shared" si="6"/>
        <v>0</v>
      </c>
      <c r="G151" s="95">
        <f t="shared" si="8"/>
        <v>72</v>
      </c>
      <c r="H151" s="98">
        <f t="shared" si="10"/>
        <v>0.65454545454545454</v>
      </c>
      <c r="I151" s="98">
        <f>SUM($C$112:$C151)/Cargos_IN_MB2</f>
        <v>0.49090909090909091</v>
      </c>
      <c r="J151" s="98">
        <f>SUM($C$112:$D151)/Cargos_IN_MB2</f>
        <v>0.62727272727272732</v>
      </c>
      <c r="K151" s="98">
        <f>SUM($C$112:$E151)/Cargos_IN_MB2</f>
        <v>0.65454545454545454</v>
      </c>
      <c r="M151" s="98"/>
      <c r="N151" s="329">
        <f t="shared" si="9"/>
        <v>54</v>
      </c>
      <c r="O151" s="98"/>
      <c r="P151" s="98"/>
    </row>
    <row r="152" spans="2:16">
      <c r="B152" s="34">
        <v>41</v>
      </c>
      <c r="C152" s="95">
        <f t="array" ref="C152">SUM(IF('BBDD Histórica Primer Año x Sem'!$A$1:$A$985="mb2",IF('BBDD Histórica Primer Año x Sem'!$B$1:$B$985="I",IF('BBDD Histórica Primer Año x Sem'!$E$1:$E$985=$B152,'BBDD Histórica Primer Año x Sem'!$F$1:$F$985,0))))</f>
        <v>0</v>
      </c>
      <c r="D152" s="95">
        <f t="array" ref="D152">SUM(IF('BBDD Histórica Primer Año x Sem'!$A$1:$A$985="mb2",IF('BBDD Histórica Primer Año x Sem'!$B$1:$B$985="I",IF('BBDD Histórica Primer Año x Sem'!$E$1:$E$985=$B152,'BBDD Histórica Primer Año x Sem'!$G$1:$G$985,0))))</f>
        <v>0</v>
      </c>
      <c r="E152" s="95">
        <f t="array" ref="E152">SUM(IF('BBDD Histórica Primer Año x Sem'!$A$1:$A$985="mb2",IF('BBDD Histórica Primer Año x Sem'!$B$1:$B$985="I",IF('BBDD Histórica Primer Año x Sem'!$E$1:$E$985=$B152,'BBDD Histórica Primer Año x Sem'!$I$1:$J$985,0))))</f>
        <v>0</v>
      </c>
      <c r="F152" s="95">
        <f t="shared" si="6"/>
        <v>0</v>
      </c>
      <c r="G152" s="95">
        <f t="shared" si="8"/>
        <v>72</v>
      </c>
      <c r="H152" s="98">
        <f t="shared" si="10"/>
        <v>0.65454545454545454</v>
      </c>
      <c r="I152" s="98">
        <f>SUM($C$112:$C152)/Cargos_IN_MB2</f>
        <v>0.49090909090909091</v>
      </c>
      <c r="J152" s="98">
        <f>SUM($C$112:$D152)/Cargos_IN_MB2</f>
        <v>0.62727272727272732</v>
      </c>
      <c r="K152" s="98">
        <f>SUM($C$112:$E152)/Cargos_IN_MB2</f>
        <v>0.65454545454545454</v>
      </c>
      <c r="M152" s="98"/>
      <c r="N152" s="329">
        <f t="shared" si="9"/>
        <v>54</v>
      </c>
      <c r="O152" s="98"/>
      <c r="P152" s="98"/>
    </row>
    <row r="153" spans="2:16">
      <c r="B153" s="34">
        <v>42</v>
      </c>
      <c r="C153" s="95">
        <f t="array" ref="C153">SUM(IF('BBDD Histórica Primer Año x Sem'!$A$1:$A$985="mb2",IF('BBDD Histórica Primer Año x Sem'!$B$1:$B$985="I",IF('BBDD Histórica Primer Año x Sem'!$E$1:$E$985=$B153,'BBDD Histórica Primer Año x Sem'!$F$1:$F$985,0))))</f>
        <v>0</v>
      </c>
      <c r="D153" s="95">
        <f t="array" ref="D153">SUM(IF('BBDD Histórica Primer Año x Sem'!$A$1:$A$985="mb2",IF('BBDD Histórica Primer Año x Sem'!$B$1:$B$985="I",IF('BBDD Histórica Primer Año x Sem'!$E$1:$E$985=$B153,'BBDD Histórica Primer Año x Sem'!$G$1:$G$985,0))))</f>
        <v>0</v>
      </c>
      <c r="E153" s="95">
        <f t="array" ref="E153">SUM(IF('BBDD Histórica Primer Año x Sem'!$A$1:$A$985="mb2",IF('BBDD Histórica Primer Año x Sem'!$B$1:$B$985="I",IF('BBDD Histórica Primer Año x Sem'!$E$1:$E$985=$B153,'BBDD Histórica Primer Año x Sem'!$I$1:$J$985,0))))</f>
        <v>0</v>
      </c>
      <c r="F153" s="95">
        <f t="shared" si="6"/>
        <v>0</v>
      </c>
      <c r="G153" s="95">
        <f t="shared" si="8"/>
        <v>72</v>
      </c>
      <c r="H153" s="98">
        <f t="shared" si="10"/>
        <v>0.65454545454545454</v>
      </c>
      <c r="I153" s="98">
        <f>SUM($C$112:$C153)/Cargos_IN_MB2</f>
        <v>0.49090909090909091</v>
      </c>
      <c r="J153" s="98">
        <f>SUM($C$112:$D153)/Cargos_IN_MB2</f>
        <v>0.62727272727272732</v>
      </c>
      <c r="K153" s="98">
        <f>SUM($C$112:$E153)/Cargos_IN_MB2</f>
        <v>0.65454545454545454</v>
      </c>
      <c r="M153" s="98"/>
      <c r="N153" s="329">
        <f t="shared" si="9"/>
        <v>54</v>
      </c>
      <c r="O153" s="98"/>
      <c r="P153" s="98"/>
    </row>
    <row r="154" spans="2:16">
      <c r="B154" s="34">
        <v>43</v>
      </c>
      <c r="C154" s="95">
        <f t="array" ref="C154">SUM(IF('BBDD Histórica Primer Año x Sem'!$A$1:$A$985="mb2",IF('BBDD Histórica Primer Año x Sem'!$B$1:$B$985="I",IF('BBDD Histórica Primer Año x Sem'!$E$1:$E$985=$B154,'BBDD Histórica Primer Año x Sem'!$F$1:$F$985,0))))</f>
        <v>0</v>
      </c>
      <c r="D154" s="95">
        <f t="array" ref="D154">SUM(IF('BBDD Histórica Primer Año x Sem'!$A$1:$A$985="mb2",IF('BBDD Histórica Primer Año x Sem'!$B$1:$B$985="I",IF('BBDD Histórica Primer Año x Sem'!$E$1:$E$985=$B154,'BBDD Histórica Primer Año x Sem'!$G$1:$G$985,0))))</f>
        <v>0</v>
      </c>
      <c r="E154" s="95">
        <f t="array" ref="E154">SUM(IF('BBDD Histórica Primer Año x Sem'!$A$1:$A$985="mb2",IF('BBDD Histórica Primer Año x Sem'!$B$1:$B$985="I",IF('BBDD Histórica Primer Año x Sem'!$E$1:$E$985=$B154,'BBDD Histórica Primer Año x Sem'!$I$1:$J$985,0))))</f>
        <v>0</v>
      </c>
      <c r="F154" s="95">
        <f t="shared" si="6"/>
        <v>0</v>
      </c>
      <c r="G154" s="95">
        <f t="shared" si="8"/>
        <v>72</v>
      </c>
      <c r="H154" s="98">
        <f t="shared" si="10"/>
        <v>0.65454545454545454</v>
      </c>
      <c r="I154" s="98">
        <f>SUM($C$112:$C154)/Cargos_IN_MB2</f>
        <v>0.49090909090909091</v>
      </c>
      <c r="J154" s="98">
        <f>SUM($C$112:$D154)/Cargos_IN_MB2</f>
        <v>0.62727272727272732</v>
      </c>
      <c r="K154" s="98">
        <f>SUM($C$112:$E154)/Cargos_IN_MB2</f>
        <v>0.65454545454545454</v>
      </c>
      <c r="M154" s="98"/>
      <c r="N154" s="329">
        <f t="shared" si="9"/>
        <v>54</v>
      </c>
      <c r="O154" s="98"/>
      <c r="P154" s="98"/>
    </row>
    <row r="155" spans="2:16">
      <c r="B155" s="34">
        <v>44</v>
      </c>
      <c r="C155" s="95">
        <f t="array" ref="C155">SUM(IF('BBDD Histórica Primer Año x Sem'!$A$1:$A$985="mb2",IF('BBDD Histórica Primer Año x Sem'!$B$1:$B$985="I",IF('BBDD Histórica Primer Año x Sem'!$E$1:$E$985=$B155,'BBDD Histórica Primer Año x Sem'!$F$1:$F$985,0))))</f>
        <v>0</v>
      </c>
      <c r="D155" s="95">
        <f t="array" ref="D155">SUM(IF('BBDD Histórica Primer Año x Sem'!$A$1:$A$985="mb2",IF('BBDD Histórica Primer Año x Sem'!$B$1:$B$985="I",IF('BBDD Histórica Primer Año x Sem'!$E$1:$E$985=$B155,'BBDD Histórica Primer Año x Sem'!$G$1:$G$985,0))))</f>
        <v>0</v>
      </c>
      <c r="E155" s="95">
        <f t="array" ref="E155">SUM(IF('BBDD Histórica Primer Año x Sem'!$A$1:$A$985="mb2",IF('BBDD Histórica Primer Año x Sem'!$B$1:$B$985="I",IF('BBDD Histórica Primer Año x Sem'!$E$1:$E$985=$B155,'BBDD Histórica Primer Año x Sem'!$I$1:$J$985,0))))</f>
        <v>0</v>
      </c>
      <c r="F155" s="95">
        <f t="shared" si="6"/>
        <v>0</v>
      </c>
      <c r="G155" s="95">
        <f t="shared" si="8"/>
        <v>72</v>
      </c>
      <c r="H155" s="98">
        <f t="shared" si="10"/>
        <v>0.65454545454545454</v>
      </c>
      <c r="I155" s="98">
        <f>SUM($C$112:$C155)/Cargos_IN_MB2</f>
        <v>0.49090909090909091</v>
      </c>
      <c r="J155" s="98">
        <f>SUM($C$112:$D155)/Cargos_IN_MB2</f>
        <v>0.62727272727272732</v>
      </c>
      <c r="K155" s="98">
        <f>SUM($C$112:$E155)/Cargos_IN_MB2</f>
        <v>0.65454545454545454</v>
      </c>
      <c r="M155" s="98"/>
      <c r="N155" s="329">
        <f t="shared" si="9"/>
        <v>54</v>
      </c>
      <c r="O155" s="98"/>
      <c r="P155" s="98"/>
    </row>
    <row r="156" spans="2:16">
      <c r="B156" s="34">
        <v>45</v>
      </c>
      <c r="C156" s="95">
        <f t="array" ref="C156">SUM(IF('BBDD Histórica Primer Año x Sem'!$A$1:$A$985="mb2",IF('BBDD Histórica Primer Año x Sem'!$B$1:$B$985="I",IF('BBDD Histórica Primer Año x Sem'!$E$1:$E$985=$B156,'BBDD Histórica Primer Año x Sem'!$F$1:$F$985,0))))</f>
        <v>0</v>
      </c>
      <c r="D156" s="95">
        <f t="array" ref="D156">SUM(IF('BBDD Histórica Primer Año x Sem'!$A$1:$A$985="mb2",IF('BBDD Histórica Primer Año x Sem'!$B$1:$B$985="I",IF('BBDD Histórica Primer Año x Sem'!$E$1:$E$985=$B156,'BBDD Histórica Primer Año x Sem'!$G$1:$G$985,0))))</f>
        <v>0</v>
      </c>
      <c r="E156" s="95">
        <f t="array" ref="E156">SUM(IF('BBDD Histórica Primer Año x Sem'!$A$1:$A$985="mb2",IF('BBDD Histórica Primer Año x Sem'!$B$1:$B$985="I",IF('BBDD Histórica Primer Año x Sem'!$E$1:$E$985=$B156,'BBDD Histórica Primer Año x Sem'!$I$1:$J$985,0))))</f>
        <v>0</v>
      </c>
      <c r="F156" s="95">
        <f t="shared" si="6"/>
        <v>0</v>
      </c>
      <c r="G156" s="95">
        <f t="shared" si="8"/>
        <v>72</v>
      </c>
      <c r="H156" s="98">
        <f t="shared" si="10"/>
        <v>0.65454545454545454</v>
      </c>
      <c r="I156" s="98">
        <f>SUM($C$112:$C156)/Cargos_IN_MB2</f>
        <v>0.49090909090909091</v>
      </c>
      <c r="J156" s="98">
        <f>SUM($C$112:$D156)/Cargos_IN_MB2</f>
        <v>0.62727272727272732</v>
      </c>
      <c r="K156" s="98">
        <f>SUM($C$112:$E156)/Cargos_IN_MB2</f>
        <v>0.65454545454545454</v>
      </c>
      <c r="M156" s="98"/>
      <c r="N156" s="329">
        <f t="shared" si="9"/>
        <v>54</v>
      </c>
      <c r="O156" s="98"/>
      <c r="P156" s="98"/>
    </row>
    <row r="157" spans="2:16">
      <c r="B157" s="34">
        <v>46</v>
      </c>
      <c r="C157" s="95">
        <f t="array" ref="C157">SUM(IF('BBDD Histórica Primer Año x Sem'!$A$1:$A$985="mb2",IF('BBDD Histórica Primer Año x Sem'!$B$1:$B$985="I",IF('BBDD Histórica Primer Año x Sem'!$E$1:$E$985=$B157,'BBDD Histórica Primer Año x Sem'!$F$1:$F$985,0))))</f>
        <v>0</v>
      </c>
      <c r="D157" s="95">
        <f t="array" ref="D157">SUM(IF('BBDD Histórica Primer Año x Sem'!$A$1:$A$985="mb2",IF('BBDD Histórica Primer Año x Sem'!$B$1:$B$985="I",IF('BBDD Histórica Primer Año x Sem'!$E$1:$E$985=$B157,'BBDD Histórica Primer Año x Sem'!$G$1:$G$985,0))))</f>
        <v>0</v>
      </c>
      <c r="E157" s="95">
        <f t="array" ref="E157">SUM(IF('BBDD Histórica Primer Año x Sem'!$A$1:$A$985="mb2",IF('BBDD Histórica Primer Año x Sem'!$B$1:$B$985="I",IF('BBDD Histórica Primer Año x Sem'!$E$1:$E$985=$B157,'BBDD Histórica Primer Año x Sem'!$I$1:$J$985,0))))</f>
        <v>0</v>
      </c>
      <c r="F157" s="95">
        <f t="shared" si="6"/>
        <v>0</v>
      </c>
      <c r="G157" s="95">
        <f t="shared" si="8"/>
        <v>72</v>
      </c>
      <c r="H157" s="98">
        <f t="shared" si="10"/>
        <v>0.65454545454545454</v>
      </c>
      <c r="I157" s="98">
        <f>SUM($C$112:$C157)/Cargos_IN_MB2</f>
        <v>0.49090909090909091</v>
      </c>
      <c r="J157" s="98">
        <f>SUM($C$112:$D157)/Cargos_IN_MB2</f>
        <v>0.62727272727272732</v>
      </c>
      <c r="K157" s="98">
        <f>SUM($C$112:$E157)/Cargos_IN_MB2</f>
        <v>0.65454545454545454</v>
      </c>
      <c r="M157" s="98"/>
      <c r="N157" s="329">
        <f t="shared" si="9"/>
        <v>54</v>
      </c>
      <c r="O157" s="98"/>
      <c r="P157" s="98"/>
    </row>
    <row r="158" spans="2:16">
      <c r="B158" s="34">
        <v>47</v>
      </c>
      <c r="C158" s="95">
        <f t="array" ref="C158">SUM(IF('BBDD Histórica Primer Año x Sem'!$A$1:$A$985="mb2",IF('BBDD Histórica Primer Año x Sem'!$B$1:$B$985="I",IF('BBDD Histórica Primer Año x Sem'!$E$1:$E$985=$B158,'BBDD Histórica Primer Año x Sem'!$F$1:$F$985,0))))</f>
        <v>0</v>
      </c>
      <c r="D158" s="95">
        <f t="array" ref="D158">SUM(IF('BBDD Histórica Primer Año x Sem'!$A$1:$A$985="mb2",IF('BBDD Histórica Primer Año x Sem'!$B$1:$B$985="I",IF('BBDD Histórica Primer Año x Sem'!$E$1:$E$985=$B158,'BBDD Histórica Primer Año x Sem'!$G$1:$G$985,0))))</f>
        <v>0</v>
      </c>
      <c r="E158" s="95">
        <f t="array" ref="E158">SUM(IF('BBDD Histórica Primer Año x Sem'!$A$1:$A$985="mb2",IF('BBDD Histórica Primer Año x Sem'!$B$1:$B$985="I",IF('BBDD Histórica Primer Año x Sem'!$E$1:$E$985=$B158,'BBDD Histórica Primer Año x Sem'!$I$1:$J$985,0))))</f>
        <v>0</v>
      </c>
      <c r="F158" s="95">
        <f t="shared" si="6"/>
        <v>0</v>
      </c>
      <c r="G158" s="95">
        <f t="shared" si="8"/>
        <v>72</v>
      </c>
      <c r="H158" s="98">
        <f t="shared" si="10"/>
        <v>0.65454545454545454</v>
      </c>
      <c r="I158" s="98">
        <f>SUM($C$112:$C158)/Cargos_IN_MB2</f>
        <v>0.49090909090909091</v>
      </c>
      <c r="J158" s="98">
        <f>SUM($C$112:$D158)/Cargos_IN_MB2</f>
        <v>0.62727272727272732</v>
      </c>
      <c r="K158" s="98">
        <f>SUM($C$112:$E158)/Cargos_IN_MB2</f>
        <v>0.65454545454545454</v>
      </c>
      <c r="M158" s="98"/>
      <c r="N158" s="329">
        <f t="shared" si="9"/>
        <v>54</v>
      </c>
      <c r="O158" s="98"/>
      <c r="P158" s="98"/>
    </row>
    <row r="159" spans="2:16">
      <c r="B159" s="34">
        <v>48</v>
      </c>
      <c r="C159" s="95">
        <f t="array" ref="C159">SUM(IF('BBDD Histórica Primer Año x Sem'!$A$1:$A$985="mb2",IF('BBDD Histórica Primer Año x Sem'!$B$1:$B$985="I",IF('BBDD Histórica Primer Año x Sem'!$E$1:$E$985=$B159,'BBDD Histórica Primer Año x Sem'!$F$1:$F$985,0))))</f>
        <v>0</v>
      </c>
      <c r="D159" s="95">
        <f t="array" ref="D159">SUM(IF('BBDD Histórica Primer Año x Sem'!$A$1:$A$985="mb2",IF('BBDD Histórica Primer Año x Sem'!$B$1:$B$985="I",IF('BBDD Histórica Primer Año x Sem'!$E$1:$E$985=$B159,'BBDD Histórica Primer Año x Sem'!$G$1:$G$985,0))))</f>
        <v>0</v>
      </c>
      <c r="E159" s="95">
        <f t="array" ref="E159">SUM(IF('BBDD Histórica Primer Año x Sem'!$A$1:$A$985="mb2",IF('BBDD Histórica Primer Año x Sem'!$B$1:$B$985="I",IF('BBDD Histórica Primer Año x Sem'!$E$1:$E$985=$B159,'BBDD Histórica Primer Año x Sem'!$I$1:$J$985,0))))</f>
        <v>0</v>
      </c>
      <c r="F159" s="95">
        <f t="shared" si="6"/>
        <v>0</v>
      </c>
      <c r="G159" s="95">
        <f t="shared" si="8"/>
        <v>72</v>
      </c>
      <c r="H159" s="98">
        <f t="shared" si="10"/>
        <v>0.65454545454545454</v>
      </c>
      <c r="I159" s="98">
        <f>SUM($C$112:$C159)/Cargos_IN_MB2</f>
        <v>0.49090909090909091</v>
      </c>
      <c r="J159" s="98">
        <f>SUM($C$112:$D159)/Cargos_IN_MB2</f>
        <v>0.62727272727272732</v>
      </c>
      <c r="K159" s="98">
        <f>SUM($C$112:$E159)/Cargos_IN_MB2</f>
        <v>0.65454545454545454</v>
      </c>
      <c r="M159" s="98"/>
      <c r="N159" s="329">
        <f t="shared" si="9"/>
        <v>54</v>
      </c>
      <c r="O159" s="98"/>
      <c r="P159" s="98"/>
    </row>
    <row r="160" spans="2:16">
      <c r="B160" s="34">
        <v>49</v>
      </c>
      <c r="C160" s="95">
        <f t="array" ref="C160">SUM(IF('BBDD Histórica Primer Año x Sem'!$A$1:$A$985="mb2",IF('BBDD Histórica Primer Año x Sem'!$B$1:$B$985="I",IF('BBDD Histórica Primer Año x Sem'!$E$1:$E$985=$B160,'BBDD Histórica Primer Año x Sem'!$F$1:$F$985,0))))</f>
        <v>0</v>
      </c>
      <c r="D160" s="95">
        <f t="array" ref="D160">SUM(IF('BBDD Histórica Primer Año x Sem'!$A$1:$A$985="mb2",IF('BBDD Histórica Primer Año x Sem'!$B$1:$B$985="I",IF('BBDD Histórica Primer Año x Sem'!$E$1:$E$985=$B160,'BBDD Histórica Primer Año x Sem'!$G$1:$G$985,0))))</f>
        <v>0</v>
      </c>
      <c r="E160" s="95">
        <f t="array" ref="E160">SUM(IF('BBDD Histórica Primer Año x Sem'!$A$1:$A$985="mb2",IF('BBDD Histórica Primer Año x Sem'!$B$1:$B$985="I",IF('BBDD Histórica Primer Año x Sem'!$E$1:$E$985=$B160,'BBDD Histórica Primer Año x Sem'!$I$1:$J$985,0))))</f>
        <v>0</v>
      </c>
      <c r="F160" s="95">
        <f t="shared" si="6"/>
        <v>0</v>
      </c>
      <c r="G160" s="95">
        <f t="shared" si="8"/>
        <v>72</v>
      </c>
      <c r="H160" s="98">
        <f t="shared" si="10"/>
        <v>0.65454545454545454</v>
      </c>
      <c r="I160" s="98">
        <f>SUM($C$112:$C160)/Cargos_IN_MB2</f>
        <v>0.49090909090909091</v>
      </c>
      <c r="J160" s="98">
        <f>SUM($C$112:$D160)/Cargos_IN_MB2</f>
        <v>0.62727272727272732</v>
      </c>
      <c r="K160" s="98">
        <f>SUM($C$112:$E160)/Cargos_IN_MB2</f>
        <v>0.65454545454545454</v>
      </c>
      <c r="M160" s="98"/>
      <c r="N160" s="329">
        <f t="shared" si="9"/>
        <v>54</v>
      </c>
      <c r="O160" s="98"/>
      <c r="P160" s="98"/>
    </row>
    <row r="161" spans="2:16">
      <c r="B161" s="34">
        <v>50</v>
      </c>
      <c r="C161" s="95">
        <f t="array" ref="C161">SUM(IF('BBDD Histórica Primer Año x Sem'!$A$1:$A$985="mb2",IF('BBDD Histórica Primer Año x Sem'!$B$1:$B$985="I",IF('BBDD Histórica Primer Año x Sem'!$E$1:$E$985=$B161,'BBDD Histórica Primer Año x Sem'!$F$1:$F$985,0))))</f>
        <v>0</v>
      </c>
      <c r="D161" s="95">
        <f t="array" ref="D161">SUM(IF('BBDD Histórica Primer Año x Sem'!$A$1:$A$985="mb2",IF('BBDD Histórica Primer Año x Sem'!$B$1:$B$985="I",IF('BBDD Histórica Primer Año x Sem'!$E$1:$E$985=$B161,'BBDD Histórica Primer Año x Sem'!$G$1:$G$985,0))))</f>
        <v>0</v>
      </c>
      <c r="E161" s="95">
        <f t="array" ref="E161">SUM(IF('BBDD Histórica Primer Año x Sem'!$A$1:$A$985="mb2",IF('BBDD Histórica Primer Año x Sem'!$B$1:$B$985="I",IF('BBDD Histórica Primer Año x Sem'!$E$1:$E$985=$B161,'BBDD Histórica Primer Año x Sem'!$I$1:$J$985,0))))</f>
        <v>0</v>
      </c>
      <c r="F161" s="95">
        <f t="shared" si="6"/>
        <v>0</v>
      </c>
      <c r="G161" s="95">
        <f t="shared" si="8"/>
        <v>72</v>
      </c>
      <c r="H161" s="98">
        <f t="shared" si="10"/>
        <v>0.65454545454545454</v>
      </c>
      <c r="I161" s="98">
        <f>SUM($C$112:$C161)/Cargos_IN_MB2</f>
        <v>0.49090909090909091</v>
      </c>
      <c r="J161" s="98">
        <f>SUM($C$112:$D161)/Cargos_IN_MB2</f>
        <v>0.62727272727272732</v>
      </c>
      <c r="K161" s="98">
        <f>SUM($C$112:$E161)/Cargos_IN_MB2</f>
        <v>0.65454545454545454</v>
      </c>
      <c r="M161" s="98"/>
      <c r="N161" s="329">
        <f t="shared" si="9"/>
        <v>54</v>
      </c>
      <c r="O161" s="98"/>
      <c r="P161" s="98"/>
    </row>
    <row r="162" spans="2:16">
      <c r="B162" s="34">
        <v>51</v>
      </c>
      <c r="C162" s="95">
        <f t="array" ref="C162">SUM(IF('BBDD Histórica Primer Año x Sem'!$A$1:$A$985="mb2",IF('BBDD Histórica Primer Año x Sem'!$B$1:$B$985="I",IF('BBDD Histórica Primer Año x Sem'!$E$1:$E$985=$B162,'BBDD Histórica Primer Año x Sem'!$F$1:$F$985,0))))</f>
        <v>0</v>
      </c>
      <c r="D162" s="95">
        <f t="array" ref="D162">SUM(IF('BBDD Histórica Primer Año x Sem'!$A$1:$A$985="mb2",IF('BBDD Histórica Primer Año x Sem'!$B$1:$B$985="I",IF('BBDD Histórica Primer Año x Sem'!$E$1:$E$985=$B162,'BBDD Histórica Primer Año x Sem'!$G$1:$G$985,0))))</f>
        <v>0</v>
      </c>
      <c r="E162" s="95">
        <f t="array" ref="E162">SUM(IF('BBDD Histórica Primer Año x Sem'!$A$1:$A$985="mb2",IF('BBDD Histórica Primer Año x Sem'!$B$1:$B$985="I",IF('BBDD Histórica Primer Año x Sem'!$E$1:$E$985=$B162,'BBDD Histórica Primer Año x Sem'!$I$1:$J$985,0))))</f>
        <v>0</v>
      </c>
      <c r="F162" s="95">
        <f t="shared" si="6"/>
        <v>0</v>
      </c>
      <c r="G162" s="95">
        <f t="shared" si="8"/>
        <v>72</v>
      </c>
      <c r="H162" s="98">
        <f t="shared" si="10"/>
        <v>0.65454545454545454</v>
      </c>
      <c r="I162" s="98">
        <f>SUM($C$112:$C162)/Cargos_IN_MB2</f>
        <v>0.49090909090909091</v>
      </c>
      <c r="J162" s="98">
        <f>SUM($C$112:$D162)/Cargos_IN_MB2</f>
        <v>0.62727272727272732</v>
      </c>
      <c r="K162" s="98">
        <f>SUM($C$112:$E162)/Cargos_IN_MB2</f>
        <v>0.65454545454545454</v>
      </c>
      <c r="M162" s="98"/>
      <c r="N162" s="329">
        <f t="shared" si="9"/>
        <v>54</v>
      </c>
      <c r="O162" s="98"/>
      <c r="P162" s="98"/>
    </row>
    <row r="163" spans="2:16">
      <c r="B163" s="34">
        <v>52</v>
      </c>
      <c r="C163" s="95">
        <f t="array" ref="C163">SUM(IF('BBDD Histórica Primer Año x Sem'!$A$1:$A$985="mb2",IF('BBDD Histórica Primer Año x Sem'!$B$1:$B$985="I",IF('BBDD Histórica Primer Año x Sem'!$E$1:$E$985=$B163,'BBDD Histórica Primer Año x Sem'!$F$1:$F$985,0))))</f>
        <v>0</v>
      </c>
      <c r="D163" s="95">
        <f t="array" ref="D163">SUM(IF('BBDD Histórica Primer Año x Sem'!$A$1:$A$985="mb2",IF('BBDD Histórica Primer Año x Sem'!$B$1:$B$985="I",IF('BBDD Histórica Primer Año x Sem'!$E$1:$E$985=$B163,'BBDD Histórica Primer Año x Sem'!$G$1:$G$985,0))))</f>
        <v>0</v>
      </c>
      <c r="E163" s="95">
        <f t="array" ref="E163">SUM(IF('BBDD Histórica Primer Año x Sem'!$A$1:$A$985="mb2",IF('BBDD Histórica Primer Año x Sem'!$B$1:$B$985="I",IF('BBDD Histórica Primer Año x Sem'!$E$1:$E$985=$B163,'BBDD Histórica Primer Año x Sem'!$I$1:$J$985,0))))</f>
        <v>0</v>
      </c>
      <c r="F163" s="95">
        <f t="shared" si="6"/>
        <v>0</v>
      </c>
      <c r="G163" s="95">
        <f t="shared" si="8"/>
        <v>72</v>
      </c>
      <c r="H163" s="98">
        <f t="shared" si="10"/>
        <v>0.65454545454545454</v>
      </c>
      <c r="I163" s="98">
        <f>SUM($C$112:$C163)/Cargos_IN_MB2</f>
        <v>0.49090909090909091</v>
      </c>
      <c r="J163" s="98">
        <f>SUM($C$112:$D163)/Cargos_IN_MB2</f>
        <v>0.62727272727272732</v>
      </c>
      <c r="K163" s="98">
        <f>SUM($C$112:$E163)/Cargos_IN_MB2</f>
        <v>0.65454545454545454</v>
      </c>
      <c r="M163" s="98"/>
      <c r="N163" s="329">
        <f t="shared" si="9"/>
        <v>54</v>
      </c>
      <c r="O163" s="98"/>
      <c r="P163" s="98"/>
    </row>
    <row r="164" spans="2:16">
      <c r="B164" s="34">
        <v>53</v>
      </c>
      <c r="C164" s="95">
        <f t="array" ref="C164">SUM(IF('BBDD Histórica Primer Año x Sem'!$A$1:$A$985="mb2",IF('BBDD Histórica Primer Año x Sem'!$B$1:$B$985="I",IF('BBDD Histórica Primer Año x Sem'!$E$1:$E$985=$B164,'BBDD Histórica Primer Año x Sem'!$F$1:$F$985,0))))</f>
        <v>0</v>
      </c>
      <c r="D164" s="95">
        <f t="array" ref="D164">SUM(IF('BBDD Histórica Primer Año x Sem'!$A$1:$A$985="mb2",IF('BBDD Histórica Primer Año x Sem'!$B$1:$B$985="I",IF('BBDD Histórica Primer Año x Sem'!$E$1:$E$985=$B164,'BBDD Histórica Primer Año x Sem'!$G$1:$G$985,0))))</f>
        <v>0</v>
      </c>
      <c r="E164" s="95">
        <f t="array" ref="E164">SUM(IF('BBDD Histórica Primer Año x Sem'!$A$1:$A$985="mb2",IF('BBDD Histórica Primer Año x Sem'!$B$1:$B$985="I",IF('BBDD Histórica Primer Año x Sem'!$E$1:$E$985=$B164,'BBDD Histórica Primer Año x Sem'!$I$1:$J$985,0))))</f>
        <v>0</v>
      </c>
      <c r="F164" s="95">
        <f t="shared" si="6"/>
        <v>0</v>
      </c>
      <c r="M164" s="98"/>
      <c r="N164" s="98"/>
      <c r="O164" s="98"/>
      <c r="P164" s="98"/>
    </row>
    <row r="165" spans="2:16">
      <c r="B165" s="34">
        <v>54</v>
      </c>
      <c r="C165" s="95">
        <f t="array" ref="C165">SUM(IF('BBDD Histórica Primer Año x Sem'!$A$1:$A$985="mb2",IF('BBDD Histórica Primer Año x Sem'!$B$1:$B$985="I",IF('BBDD Histórica Primer Año x Sem'!$E$1:$E$985=$B165,'BBDD Histórica Primer Año x Sem'!$F$1:$F$985,0))))</f>
        <v>0</v>
      </c>
      <c r="D165" s="95">
        <f t="array" ref="D165">SUM(IF('BBDD Histórica Primer Año x Sem'!$A$1:$A$985="mb2",IF('BBDD Histórica Primer Año x Sem'!$B$1:$B$985="I",IF('BBDD Histórica Primer Año x Sem'!$E$1:$E$985=$B165,'BBDD Histórica Primer Año x Sem'!$G$1:$G$985,0))))</f>
        <v>0</v>
      </c>
      <c r="E165" s="95">
        <f t="array" ref="E165">SUM(IF('BBDD Histórica Primer Año x Sem'!$A$1:$A$985="mb2",IF('BBDD Histórica Primer Año x Sem'!$B$1:$B$985="I",IF('BBDD Histórica Primer Año x Sem'!$E$1:$E$985=$B165,'BBDD Histórica Primer Año x Sem'!$I$1:$J$985,0))))</f>
        <v>0</v>
      </c>
      <c r="F165" s="95">
        <f t="shared" si="6"/>
        <v>0</v>
      </c>
      <c r="M165" s="98"/>
      <c r="N165" s="98"/>
      <c r="O165" s="98"/>
      <c r="P165" s="98"/>
    </row>
    <row r="166" spans="2:16">
      <c r="B166" s="34">
        <v>55</v>
      </c>
      <c r="C166" s="95">
        <f t="array" ref="C166">SUM(IF('BBDD Histórica Primer Año x Sem'!$A$1:$A$985="mb2",IF('BBDD Histórica Primer Año x Sem'!$B$1:$B$985="I",IF('BBDD Histórica Primer Año x Sem'!$E$1:$E$985=$B166,'BBDD Histórica Primer Año x Sem'!$F$1:$F$985,0))))</f>
        <v>0</v>
      </c>
      <c r="D166" s="95">
        <f t="array" ref="D166">SUM(IF('BBDD Histórica Primer Año x Sem'!$A$1:$A$985="mb2",IF('BBDD Histórica Primer Año x Sem'!$B$1:$B$985="I",IF('BBDD Histórica Primer Año x Sem'!$E$1:$E$985=$B166,'BBDD Histórica Primer Año x Sem'!$G$1:$G$985,0))))</f>
        <v>0</v>
      </c>
      <c r="E166" s="95">
        <f t="array" ref="E166">SUM(IF('BBDD Histórica Primer Año x Sem'!$A$1:$A$985="mb2",IF('BBDD Histórica Primer Año x Sem'!$B$1:$B$985="I",IF('BBDD Histórica Primer Año x Sem'!$E$1:$E$985=$B166,'BBDD Histórica Primer Año x Sem'!$I$1:$J$985,0))))</f>
        <v>0</v>
      </c>
      <c r="F166" s="95">
        <f t="shared" si="6"/>
        <v>0</v>
      </c>
      <c r="M166" s="98"/>
      <c r="N166" s="98"/>
      <c r="O166" s="98"/>
      <c r="P166" s="98"/>
    </row>
    <row r="167" spans="2:16">
      <c r="B167" s="34">
        <v>56</v>
      </c>
      <c r="C167" s="95">
        <f t="array" ref="C167">SUM(IF('BBDD Histórica Primer Año x Sem'!$A$1:$A$985="mb2",IF('BBDD Histórica Primer Año x Sem'!$B$1:$B$985="I",IF('BBDD Histórica Primer Año x Sem'!$E$1:$E$985=$B167,'BBDD Histórica Primer Año x Sem'!$F$1:$F$985,0))))</f>
        <v>2</v>
      </c>
      <c r="D167" s="95">
        <f t="array" ref="D167">SUM(IF('BBDD Histórica Primer Año x Sem'!$A$1:$A$985="mb2",IF('BBDD Histórica Primer Año x Sem'!$B$1:$B$985="I",IF('BBDD Histórica Primer Año x Sem'!$E$1:$E$985=$B167,'BBDD Histórica Primer Año x Sem'!$G$1:$G$985,0))))</f>
        <v>0</v>
      </c>
      <c r="E167" s="95">
        <f t="array" ref="E167">SUM(IF('BBDD Histórica Primer Año x Sem'!$A$1:$A$985="mb2",IF('BBDD Histórica Primer Año x Sem'!$B$1:$B$985="I",IF('BBDD Histórica Primer Año x Sem'!$E$1:$E$985=$B167,'BBDD Histórica Primer Año x Sem'!$I$1:$J$985,0))))</f>
        <v>0</v>
      </c>
      <c r="F167" s="95">
        <f t="shared" si="6"/>
        <v>2</v>
      </c>
      <c r="M167" s="98"/>
      <c r="N167" s="98"/>
      <c r="O167" s="98"/>
      <c r="P167" s="98"/>
    </row>
    <row r="168" spans="2:16">
      <c r="B168" s="34">
        <v>57</v>
      </c>
      <c r="C168" s="95">
        <f t="array" ref="C168">SUM(IF('BBDD Histórica Primer Año x Sem'!$A$1:$A$985="mb2",IF('BBDD Histórica Primer Año x Sem'!$B$1:$B$985="I",IF('BBDD Histórica Primer Año x Sem'!$E$1:$E$985=$B168,'BBDD Histórica Primer Año x Sem'!$F$1:$F$985,0))))</f>
        <v>0</v>
      </c>
      <c r="D168" s="95">
        <f t="array" ref="D168">SUM(IF('BBDD Histórica Primer Año x Sem'!$A$1:$A$985="mb2",IF('BBDD Histórica Primer Año x Sem'!$B$1:$B$985="I",IF('BBDD Histórica Primer Año x Sem'!$E$1:$E$985=$B168,'BBDD Histórica Primer Año x Sem'!$G$1:$G$985,0))))</f>
        <v>0</v>
      </c>
      <c r="E168" s="95">
        <f t="array" ref="E168">SUM(IF('BBDD Histórica Primer Año x Sem'!$A$1:$A$985="mb2",IF('BBDD Histórica Primer Año x Sem'!$B$1:$B$985="I",IF('BBDD Histórica Primer Año x Sem'!$E$1:$E$985=$B168,'BBDD Histórica Primer Año x Sem'!$I$1:$J$985,0))))</f>
        <v>0</v>
      </c>
      <c r="F168" s="95">
        <f t="shared" si="6"/>
        <v>0</v>
      </c>
      <c r="M168" s="98"/>
      <c r="N168" s="98"/>
      <c r="O168" s="98"/>
      <c r="P168" s="98"/>
    </row>
    <row r="169" spans="2:16">
      <c r="B169" s="34">
        <v>58</v>
      </c>
      <c r="C169" s="95">
        <f t="array" ref="C169">SUM(IF('BBDD Histórica Primer Año x Sem'!$A$1:$A$985="mb2",IF('BBDD Histórica Primer Año x Sem'!$B$1:$B$985="I",IF('BBDD Histórica Primer Año x Sem'!$E$1:$E$985=$B169,'BBDD Histórica Primer Año x Sem'!$F$1:$F$985,0))))</f>
        <v>1</v>
      </c>
      <c r="D169" s="95">
        <f t="array" ref="D169">SUM(IF('BBDD Histórica Primer Año x Sem'!$A$1:$A$985="mb2",IF('BBDD Histórica Primer Año x Sem'!$B$1:$B$985="I",IF('BBDD Histórica Primer Año x Sem'!$E$1:$E$985=$B169,'BBDD Histórica Primer Año x Sem'!$G$1:$G$985,0))))</f>
        <v>0</v>
      </c>
      <c r="E169" s="95">
        <f t="array" ref="E169">SUM(IF('BBDD Histórica Primer Año x Sem'!$A$1:$A$985="mb2",IF('BBDD Histórica Primer Año x Sem'!$B$1:$B$985="I",IF('BBDD Histórica Primer Año x Sem'!$E$1:$E$985=$B169,'BBDD Histórica Primer Año x Sem'!$I$1:$J$985,0))))</f>
        <v>0</v>
      </c>
      <c r="F169" s="95">
        <f t="shared" si="6"/>
        <v>1</v>
      </c>
      <c r="M169" s="98"/>
      <c r="N169" s="98"/>
      <c r="O169" s="98"/>
      <c r="P169" s="98"/>
    </row>
    <row r="170" spans="2:16">
      <c r="B170" s="34">
        <v>59</v>
      </c>
      <c r="C170" s="95">
        <f t="array" ref="C170">SUM(IF('BBDD Histórica Primer Año x Sem'!$A$1:$A$985="mb2",IF('BBDD Histórica Primer Año x Sem'!$B$1:$B$985="I",IF('BBDD Histórica Primer Año x Sem'!$E$1:$E$985=$B170,'BBDD Histórica Primer Año x Sem'!$F$1:$F$985,0))))</f>
        <v>0</v>
      </c>
      <c r="D170" s="95">
        <f t="array" ref="D170">SUM(IF('BBDD Histórica Primer Año x Sem'!$A$1:$A$985="mb2",IF('BBDD Histórica Primer Año x Sem'!$B$1:$B$985="I",IF('BBDD Histórica Primer Año x Sem'!$E$1:$E$985=$B170,'BBDD Histórica Primer Año x Sem'!$G$1:$G$985,0))))</f>
        <v>0</v>
      </c>
      <c r="E170" s="95">
        <f t="array" ref="E170">SUM(IF('BBDD Histórica Primer Año x Sem'!$A$1:$A$985="mb2",IF('BBDD Histórica Primer Año x Sem'!$B$1:$B$985="I",IF('BBDD Histórica Primer Año x Sem'!$E$1:$E$985=$B170,'BBDD Histórica Primer Año x Sem'!$I$1:$J$985,0))))</f>
        <v>0</v>
      </c>
      <c r="F170" s="95">
        <f t="shared" si="6"/>
        <v>0</v>
      </c>
      <c r="M170" s="98"/>
      <c r="N170" s="98"/>
      <c r="O170" s="98"/>
      <c r="P170" s="98"/>
    </row>
    <row r="171" spans="2:16">
      <c r="B171" s="34">
        <v>60</v>
      </c>
      <c r="C171" s="95">
        <f t="array" ref="C171">SUM(IF('BBDD Histórica Primer Año x Sem'!$A$1:$A$985="mb2",IF('BBDD Histórica Primer Año x Sem'!$B$1:$B$985="I",IF('BBDD Histórica Primer Año x Sem'!$E$1:$E$985=$B171,'BBDD Histórica Primer Año x Sem'!$F$1:$F$985,0))))</f>
        <v>0</v>
      </c>
      <c r="D171" s="95">
        <f t="array" ref="D171">SUM(IF('BBDD Histórica Primer Año x Sem'!$A$1:$A$985="mb2",IF('BBDD Histórica Primer Año x Sem'!$B$1:$B$985="I",IF('BBDD Histórica Primer Año x Sem'!$E$1:$E$985=$B171,'BBDD Histórica Primer Año x Sem'!$G$1:$G$985,0))))</f>
        <v>0</v>
      </c>
      <c r="E171" s="95">
        <f t="array" ref="E171">SUM(IF('BBDD Histórica Primer Año x Sem'!$A$1:$A$985="mb2",IF('BBDD Histórica Primer Año x Sem'!$B$1:$B$985="I",IF('BBDD Histórica Primer Año x Sem'!$E$1:$E$985=$B171,'BBDD Histórica Primer Año x Sem'!$I$1:$J$985,0))))</f>
        <v>0</v>
      </c>
      <c r="F171" s="95">
        <f t="shared" si="6"/>
        <v>0</v>
      </c>
      <c r="M171" s="98"/>
      <c r="N171" s="98"/>
      <c r="O171" s="98"/>
      <c r="P171" s="98"/>
    </row>
    <row r="172" spans="2:16">
      <c r="B172" s="34">
        <v>61</v>
      </c>
      <c r="C172" s="95">
        <f t="array" ref="C172">SUM(IF('BBDD Histórica Primer Año x Sem'!$A$1:$A$985="mb2",IF('BBDD Histórica Primer Año x Sem'!$B$1:$B$985="I",IF('BBDD Histórica Primer Año x Sem'!$E$1:$E$985=$B172,'BBDD Histórica Primer Año x Sem'!$F$1:$F$985,0))))</f>
        <v>0</v>
      </c>
      <c r="D172" s="95">
        <f t="array" ref="D172">SUM(IF('BBDD Histórica Primer Año x Sem'!$A$1:$A$985="mb2",IF('BBDD Histórica Primer Año x Sem'!$B$1:$B$985="I",IF('BBDD Histórica Primer Año x Sem'!$E$1:$E$985=$B172,'BBDD Histórica Primer Año x Sem'!$G$1:$G$985,0))))</f>
        <v>0</v>
      </c>
      <c r="E172" s="95">
        <f t="array" ref="E172">SUM(IF('BBDD Histórica Primer Año x Sem'!$A$1:$A$985="mb2",IF('BBDD Histórica Primer Año x Sem'!$B$1:$B$985="I",IF('BBDD Histórica Primer Año x Sem'!$E$1:$E$985=$B172,'BBDD Histórica Primer Año x Sem'!$I$1:$J$985,0))))</f>
        <v>0</v>
      </c>
      <c r="F172" s="95">
        <f t="shared" si="6"/>
        <v>0</v>
      </c>
      <c r="M172" s="98"/>
      <c r="N172" s="98"/>
      <c r="O172" s="98"/>
      <c r="P172" s="98"/>
    </row>
    <row r="173" spans="2:16">
      <c r="B173" s="34">
        <v>62</v>
      </c>
      <c r="C173" s="95">
        <f t="array" ref="C173">SUM(IF('BBDD Histórica Primer Año x Sem'!$A$1:$A$985="mb2",IF('BBDD Histórica Primer Año x Sem'!$B$1:$B$985="I",IF('BBDD Histórica Primer Año x Sem'!$E$1:$E$985=$B173,'BBDD Histórica Primer Año x Sem'!$F$1:$F$985,0))))</f>
        <v>0</v>
      </c>
      <c r="D173" s="95">
        <f t="array" ref="D173">SUM(IF('BBDD Histórica Primer Año x Sem'!$A$1:$A$985="mb2",IF('BBDD Histórica Primer Año x Sem'!$B$1:$B$985="I",IF('BBDD Histórica Primer Año x Sem'!$E$1:$E$985=$B173,'BBDD Histórica Primer Año x Sem'!$G$1:$G$985,0))))</f>
        <v>0</v>
      </c>
      <c r="E173" s="95">
        <f t="array" ref="E173">SUM(IF('BBDD Histórica Primer Año x Sem'!$A$1:$A$985="mb2",IF('BBDD Histórica Primer Año x Sem'!$B$1:$B$985="I",IF('BBDD Histórica Primer Año x Sem'!$E$1:$E$985=$B173,'BBDD Histórica Primer Año x Sem'!$I$1:$J$985,0))))</f>
        <v>0</v>
      </c>
      <c r="F173" s="95">
        <f t="shared" si="6"/>
        <v>0</v>
      </c>
      <c r="M173" s="98"/>
      <c r="N173" s="98"/>
      <c r="O173" s="98"/>
      <c r="P173" s="98"/>
    </row>
    <row r="174" spans="2:16">
      <c r="B174" s="34">
        <v>63</v>
      </c>
      <c r="C174" s="95">
        <f t="array" ref="C174">SUM(IF('BBDD Histórica Primer Año x Sem'!$A$1:$A$985="mb2",IF('BBDD Histórica Primer Año x Sem'!$B$1:$B$985="I",IF('BBDD Histórica Primer Año x Sem'!$E$1:$E$985=$B174,'BBDD Histórica Primer Año x Sem'!$F$1:$F$985,0))))</f>
        <v>0</v>
      </c>
      <c r="D174" s="95">
        <f t="array" ref="D174">SUM(IF('BBDD Histórica Primer Año x Sem'!$A$1:$A$985="mb2",IF('BBDD Histórica Primer Año x Sem'!$B$1:$B$985="I",IF('BBDD Histórica Primer Año x Sem'!$E$1:$E$985=$B174,'BBDD Histórica Primer Año x Sem'!$G$1:$G$985,0))))</f>
        <v>0</v>
      </c>
      <c r="E174" s="95">
        <f t="array" ref="E174">SUM(IF('BBDD Histórica Primer Año x Sem'!$A$1:$A$985="mb2",IF('BBDD Histórica Primer Año x Sem'!$B$1:$B$985="I",IF('BBDD Histórica Primer Año x Sem'!$E$1:$E$985=$B174,'BBDD Histórica Primer Año x Sem'!$I$1:$J$985,0))))</f>
        <v>0</v>
      </c>
      <c r="F174" s="95">
        <f t="shared" si="6"/>
        <v>0</v>
      </c>
      <c r="M174" s="98"/>
      <c r="N174" s="98"/>
      <c r="O174" s="98"/>
      <c r="P174" s="98"/>
    </row>
    <row r="175" spans="2:16">
      <c r="B175" s="34">
        <v>64</v>
      </c>
      <c r="C175" s="95">
        <f t="array" ref="C175">SUM(IF('BBDD Histórica Primer Año x Sem'!$A$1:$A$985="mb2",IF('BBDD Histórica Primer Año x Sem'!$B$1:$B$985="I",IF('BBDD Histórica Primer Año x Sem'!$E$1:$E$985=$B175,'BBDD Histórica Primer Año x Sem'!$F$1:$F$985,0))))</f>
        <v>0</v>
      </c>
      <c r="D175" s="95">
        <f t="array" ref="D175">SUM(IF('BBDD Histórica Primer Año x Sem'!$A$1:$A$985="mb2",IF('BBDD Histórica Primer Año x Sem'!$B$1:$B$985="I",IF('BBDD Histórica Primer Año x Sem'!$E$1:$E$985=$B175,'BBDD Histórica Primer Año x Sem'!$G$1:$G$985,0))))</f>
        <v>0</v>
      </c>
      <c r="E175" s="95">
        <f t="array" ref="E175">SUM(IF('BBDD Histórica Primer Año x Sem'!$A$1:$A$985="mb2",IF('BBDD Histórica Primer Año x Sem'!$B$1:$B$985="I",IF('BBDD Histórica Primer Año x Sem'!$E$1:$E$985=$B175,'BBDD Histórica Primer Año x Sem'!$I$1:$J$985,0))))</f>
        <v>0</v>
      </c>
      <c r="F175" s="95">
        <f t="shared" si="6"/>
        <v>0</v>
      </c>
      <c r="M175" s="98"/>
      <c r="N175" s="98"/>
      <c r="O175" s="98"/>
      <c r="P175" s="98"/>
    </row>
    <row r="176" spans="2:16">
      <c r="B176" s="34">
        <v>65</v>
      </c>
      <c r="C176" s="95">
        <f t="array" ref="C176">SUM(IF('BBDD Histórica Primer Año x Sem'!$A$1:$A$985="mb2",IF('BBDD Histórica Primer Año x Sem'!$B$1:$B$985="I",IF('BBDD Histórica Primer Año x Sem'!$E$1:$E$985=$B176,'BBDD Histórica Primer Año x Sem'!$F$1:$F$985,0))))</f>
        <v>0</v>
      </c>
      <c r="D176" s="95">
        <f t="array" ref="D176">SUM(IF('BBDD Histórica Primer Año x Sem'!$A$1:$A$985="mb2",IF('BBDD Histórica Primer Año x Sem'!$B$1:$B$985="I",IF('BBDD Histórica Primer Año x Sem'!$E$1:$E$985=$B176,'BBDD Histórica Primer Año x Sem'!$G$1:$G$985,0))))</f>
        <v>0</v>
      </c>
      <c r="E176" s="95">
        <f t="array" ref="E176">SUM(IF('BBDD Histórica Primer Año x Sem'!$A$1:$A$985="mb2",IF('BBDD Histórica Primer Año x Sem'!$B$1:$B$985="I",IF('BBDD Histórica Primer Año x Sem'!$E$1:$E$985=$B176,'BBDD Histórica Primer Año x Sem'!$I$1:$J$985,0))))</f>
        <v>0</v>
      </c>
      <c r="F176" s="95">
        <f t="shared" si="6"/>
        <v>0</v>
      </c>
      <c r="M176" s="98"/>
      <c r="N176" s="98"/>
      <c r="O176" s="98"/>
      <c r="P176" s="98"/>
    </row>
    <row r="177" spans="2:16">
      <c r="B177" s="34">
        <v>66</v>
      </c>
      <c r="C177" s="95">
        <f t="array" ref="C177">SUM(IF('BBDD Histórica Primer Año x Sem'!$A$1:$A$985="mb2",IF('BBDD Histórica Primer Año x Sem'!$B$1:$B$985="I",IF('BBDD Histórica Primer Año x Sem'!$E$1:$E$985=$B177,'BBDD Histórica Primer Año x Sem'!$F$1:$F$985,0))))</f>
        <v>0</v>
      </c>
      <c r="D177" s="95">
        <f t="array" ref="D177">SUM(IF('BBDD Histórica Primer Año x Sem'!$A$1:$A$985="mb2",IF('BBDD Histórica Primer Año x Sem'!$B$1:$B$985="I",IF('BBDD Histórica Primer Año x Sem'!$E$1:$E$985=$B177,'BBDD Histórica Primer Año x Sem'!$G$1:$G$985,0))))</f>
        <v>0</v>
      </c>
      <c r="E177" s="95">
        <f t="array" ref="E177">SUM(IF('BBDD Histórica Primer Año x Sem'!$A$1:$A$985="mb2",IF('BBDD Histórica Primer Año x Sem'!$B$1:$B$985="I",IF('BBDD Histórica Primer Año x Sem'!$E$1:$E$985=$B177,'BBDD Histórica Primer Año x Sem'!$I$1:$J$985,0))))</f>
        <v>0</v>
      </c>
      <c r="F177" s="95">
        <f t="shared" si="6"/>
        <v>0</v>
      </c>
      <c r="M177" s="98"/>
      <c r="N177" s="98"/>
      <c r="O177" s="98"/>
      <c r="P177" s="98"/>
    </row>
    <row r="178" spans="2:16">
      <c r="B178" s="34">
        <v>67</v>
      </c>
      <c r="C178" s="95">
        <f t="array" ref="C178">SUM(IF('BBDD Histórica Primer Año x Sem'!$A$1:$A$985="mb2",IF('BBDD Histórica Primer Año x Sem'!$B$1:$B$985="I",IF('BBDD Histórica Primer Año x Sem'!$E$1:$E$985=$B178,'BBDD Histórica Primer Año x Sem'!$F$1:$F$985,0))))</f>
        <v>0</v>
      </c>
      <c r="D178" s="95">
        <f t="array" ref="D178">SUM(IF('BBDD Histórica Primer Año x Sem'!$A$1:$A$985="mb2",IF('BBDD Histórica Primer Año x Sem'!$B$1:$B$985="I",IF('BBDD Histórica Primer Año x Sem'!$E$1:$E$985=$B178,'BBDD Histórica Primer Año x Sem'!$G$1:$G$985,0))))</f>
        <v>0</v>
      </c>
      <c r="E178" s="95">
        <f t="array" ref="E178">SUM(IF('BBDD Histórica Primer Año x Sem'!$A$1:$A$985="mb2",IF('BBDD Histórica Primer Año x Sem'!$B$1:$B$985="I",IF('BBDD Histórica Primer Año x Sem'!$E$1:$E$985=$B178,'BBDD Histórica Primer Año x Sem'!$I$1:$J$985,0))))</f>
        <v>0</v>
      </c>
      <c r="F178" s="95">
        <f t="shared" si="6"/>
        <v>0</v>
      </c>
      <c r="M178" s="98"/>
      <c r="N178" s="98"/>
      <c r="O178" s="98"/>
      <c r="P178" s="98"/>
    </row>
    <row r="179" spans="2:16">
      <c r="B179" s="34">
        <v>68</v>
      </c>
      <c r="C179" s="95">
        <f t="array" ref="C179">SUM(IF('BBDD Histórica Primer Año x Sem'!$A$1:$A$985="mb2",IF('BBDD Histórica Primer Año x Sem'!$B$1:$B$985="I",IF('BBDD Histórica Primer Año x Sem'!$E$1:$E$985=$B179,'BBDD Histórica Primer Año x Sem'!$F$1:$F$985,0))))</f>
        <v>0</v>
      </c>
      <c r="D179" s="95">
        <f t="array" ref="D179">SUM(IF('BBDD Histórica Primer Año x Sem'!$A$1:$A$985="mb2",IF('BBDD Histórica Primer Año x Sem'!$B$1:$B$985="I",IF('BBDD Histórica Primer Año x Sem'!$E$1:$E$985=$B179,'BBDD Histórica Primer Año x Sem'!$G$1:$G$985,0))))</f>
        <v>0</v>
      </c>
      <c r="E179" s="95">
        <f t="array" ref="E179">SUM(IF('BBDD Histórica Primer Año x Sem'!$A$1:$A$985="mb2",IF('BBDD Histórica Primer Año x Sem'!$B$1:$B$985="I",IF('BBDD Histórica Primer Año x Sem'!$E$1:$E$985=$B179,'BBDD Histórica Primer Año x Sem'!$I$1:$J$985,0))))</f>
        <v>0</v>
      </c>
      <c r="F179" s="95">
        <f t="shared" si="6"/>
        <v>0</v>
      </c>
      <c r="M179" s="98"/>
      <c r="N179" s="98"/>
      <c r="O179" s="98"/>
      <c r="P179" s="98"/>
    </row>
    <row r="180" spans="2:16">
      <c r="B180" s="34">
        <v>69</v>
      </c>
      <c r="C180" s="95">
        <f t="array" ref="C180">SUM(IF('BBDD Histórica Primer Año x Sem'!$A$1:$A$985="mb2",IF('BBDD Histórica Primer Año x Sem'!$B$1:$B$985="I",IF('BBDD Histórica Primer Año x Sem'!$E$1:$E$985=$B180,'BBDD Histórica Primer Año x Sem'!$F$1:$F$985,0))))</f>
        <v>0</v>
      </c>
      <c r="D180" s="95">
        <f t="array" ref="D180">SUM(IF('BBDD Histórica Primer Año x Sem'!$A$1:$A$985="mb2",IF('BBDD Histórica Primer Año x Sem'!$B$1:$B$985="I",IF('BBDD Histórica Primer Año x Sem'!$E$1:$E$985=$B180,'BBDD Histórica Primer Año x Sem'!$G$1:$G$985,0))))</f>
        <v>0</v>
      </c>
      <c r="E180" s="95">
        <f t="array" ref="E180">SUM(IF('BBDD Histórica Primer Año x Sem'!$A$1:$A$985="mb2",IF('BBDD Histórica Primer Año x Sem'!$B$1:$B$985="I",IF('BBDD Histórica Primer Año x Sem'!$E$1:$E$985=$B180,'BBDD Histórica Primer Año x Sem'!$I$1:$J$985,0))))</f>
        <v>0</v>
      </c>
      <c r="F180" s="95">
        <f t="shared" si="6"/>
        <v>0</v>
      </c>
      <c r="M180" s="98"/>
      <c r="N180" s="98"/>
      <c r="O180" s="98"/>
      <c r="P180" s="98"/>
    </row>
    <row r="181" spans="2:16">
      <c r="B181" s="34">
        <v>70</v>
      </c>
      <c r="C181" s="95">
        <f t="array" ref="C181">SUM(IF('BBDD Histórica Primer Año x Sem'!$A$1:$A$985="mb2",IF('BBDD Histórica Primer Año x Sem'!$B$1:$B$985="I",IF('BBDD Histórica Primer Año x Sem'!$E$1:$E$985=$B181,'BBDD Histórica Primer Año x Sem'!$F$1:$F$985,0))))</f>
        <v>0</v>
      </c>
      <c r="D181" s="95">
        <f t="array" ref="D181">SUM(IF('BBDD Histórica Primer Año x Sem'!$A$1:$A$985="mb2",IF('BBDD Histórica Primer Año x Sem'!$B$1:$B$985="I",IF('BBDD Histórica Primer Año x Sem'!$E$1:$E$985=$B181,'BBDD Histórica Primer Año x Sem'!$G$1:$G$985,0))))</f>
        <v>0</v>
      </c>
      <c r="E181" s="95">
        <f t="array" ref="E181">SUM(IF('BBDD Histórica Primer Año x Sem'!$A$1:$A$985="mb2",IF('BBDD Histórica Primer Año x Sem'!$B$1:$B$985="I",IF('BBDD Histórica Primer Año x Sem'!$E$1:$E$985=$B181,'BBDD Histórica Primer Año x Sem'!$I$1:$J$985,0))))</f>
        <v>0</v>
      </c>
      <c r="F181" s="95">
        <f t="shared" si="6"/>
        <v>0</v>
      </c>
      <c r="M181" s="98"/>
      <c r="N181" s="98"/>
      <c r="O181" s="98"/>
      <c r="P181" s="98"/>
    </row>
    <row r="182" spans="2:16">
      <c r="B182" s="34">
        <v>71</v>
      </c>
      <c r="C182" s="95">
        <f t="array" ref="C182">SUM(IF('BBDD Histórica Primer Año x Sem'!$A$1:$A$985="mb2",IF('BBDD Histórica Primer Año x Sem'!$B$1:$B$985="I",IF('BBDD Histórica Primer Año x Sem'!$E$1:$E$985=$B182,'BBDD Histórica Primer Año x Sem'!$F$1:$F$985,0))))</f>
        <v>1</v>
      </c>
      <c r="D182" s="95">
        <f t="array" ref="D182">SUM(IF('BBDD Histórica Primer Año x Sem'!$A$1:$A$985="mb2",IF('BBDD Histórica Primer Año x Sem'!$B$1:$B$985="I",IF('BBDD Histórica Primer Año x Sem'!$E$1:$E$985=$B182,'BBDD Histórica Primer Año x Sem'!$G$1:$G$985,0))))</f>
        <v>0</v>
      </c>
      <c r="E182" s="95">
        <f t="array" ref="E182">SUM(IF('BBDD Histórica Primer Año x Sem'!$A$1:$A$985="mb2",IF('BBDD Histórica Primer Año x Sem'!$B$1:$B$985="I",IF('BBDD Histórica Primer Año x Sem'!$E$1:$E$985=$B182,'BBDD Histórica Primer Año x Sem'!$I$1:$J$985,0))))</f>
        <v>0</v>
      </c>
      <c r="F182" s="95">
        <f t="shared" si="6"/>
        <v>1</v>
      </c>
      <c r="M182" s="98"/>
      <c r="N182" s="98"/>
      <c r="O182" s="98"/>
      <c r="P182" s="98"/>
    </row>
    <row r="183" spans="2:16">
      <c r="B183" s="34">
        <v>72</v>
      </c>
      <c r="C183" s="95">
        <f t="array" ref="C183">SUM(IF('BBDD Histórica Primer Año x Sem'!$A$1:$A$985="mb2",IF('BBDD Histórica Primer Año x Sem'!$B$1:$B$985="I",IF('BBDD Histórica Primer Año x Sem'!$E$1:$E$985=$B183,'BBDD Histórica Primer Año x Sem'!$F$1:$F$985,0))))</f>
        <v>0</v>
      </c>
      <c r="D183" s="95">
        <f t="array" ref="D183">SUM(IF('BBDD Histórica Primer Año x Sem'!$A$1:$A$985="mb2",IF('BBDD Histórica Primer Año x Sem'!$B$1:$B$985="I",IF('BBDD Histórica Primer Año x Sem'!$E$1:$E$985=$B183,'BBDD Histórica Primer Año x Sem'!$G$1:$G$985,0))))</f>
        <v>0</v>
      </c>
      <c r="E183" s="95">
        <f t="array" ref="E183">SUM(IF('BBDD Histórica Primer Año x Sem'!$A$1:$A$985="mb2",IF('BBDD Histórica Primer Año x Sem'!$B$1:$B$985="I",IF('BBDD Histórica Primer Año x Sem'!$E$1:$E$985=$B183,'BBDD Histórica Primer Año x Sem'!$I$1:$J$985,0))))</f>
        <v>0</v>
      </c>
      <c r="F183" s="95">
        <f t="shared" si="6"/>
        <v>0</v>
      </c>
      <c r="M183" s="98"/>
      <c r="N183" s="98"/>
      <c r="O183" s="98"/>
      <c r="P183" s="98"/>
    </row>
    <row r="184" spans="2:16">
      <c r="B184" s="34">
        <v>73</v>
      </c>
      <c r="C184" s="95">
        <f t="array" ref="C184">SUM(IF('BBDD Histórica Primer Año x Sem'!$A$1:$A$985="mb2",IF('BBDD Histórica Primer Año x Sem'!$B$1:$B$985="I",IF('BBDD Histórica Primer Año x Sem'!$E$1:$E$985=$B184,'BBDD Histórica Primer Año x Sem'!$F$1:$F$985,0))))</f>
        <v>0</v>
      </c>
      <c r="D184" s="95">
        <f t="array" ref="D184">SUM(IF('BBDD Histórica Primer Año x Sem'!$A$1:$A$985="mb2",IF('BBDD Histórica Primer Año x Sem'!$B$1:$B$985="I",IF('BBDD Histórica Primer Año x Sem'!$E$1:$E$985=$B184,'BBDD Histórica Primer Año x Sem'!$G$1:$G$985,0))))</f>
        <v>0</v>
      </c>
      <c r="E184" s="95">
        <f t="array" ref="E184">SUM(IF('BBDD Histórica Primer Año x Sem'!$A$1:$A$985="mb2",IF('BBDD Histórica Primer Año x Sem'!$B$1:$B$985="I",IF('BBDD Histórica Primer Año x Sem'!$E$1:$E$985=$B184,'BBDD Histórica Primer Año x Sem'!$I$1:$J$985,0))))</f>
        <v>0</v>
      </c>
      <c r="F184" s="95">
        <f t="shared" si="6"/>
        <v>0</v>
      </c>
      <c r="M184" s="98"/>
      <c r="N184" s="98"/>
      <c r="O184" s="98"/>
      <c r="P184" s="98"/>
    </row>
    <row r="185" spans="2:16">
      <c r="B185" s="34">
        <v>74</v>
      </c>
      <c r="C185" s="95">
        <f t="array" ref="C185">SUM(IF('BBDD Histórica Primer Año x Sem'!$A$1:$A$985="mb2",IF('BBDD Histórica Primer Año x Sem'!$B$1:$B$985="I",IF('BBDD Histórica Primer Año x Sem'!$E$1:$E$985=$B185,'BBDD Histórica Primer Año x Sem'!$F$1:$F$985,0))))</f>
        <v>0</v>
      </c>
      <c r="D185" s="95">
        <f t="array" ref="D185">SUM(IF('BBDD Histórica Primer Año x Sem'!$A$1:$A$985="mb2",IF('BBDD Histórica Primer Año x Sem'!$B$1:$B$985="I",IF('BBDD Histórica Primer Año x Sem'!$E$1:$E$985=$B185,'BBDD Histórica Primer Año x Sem'!$G$1:$G$985,0))))</f>
        <v>0</v>
      </c>
      <c r="E185" s="95">
        <f t="array" ref="E185">SUM(IF('BBDD Histórica Primer Año x Sem'!$A$1:$A$985="mb2",IF('BBDD Histórica Primer Año x Sem'!$B$1:$B$985="I",IF('BBDD Histórica Primer Año x Sem'!$E$1:$E$985=$B185,'BBDD Histórica Primer Año x Sem'!$I$1:$J$985,0))))</f>
        <v>0</v>
      </c>
      <c r="F185" s="95">
        <f t="shared" si="6"/>
        <v>0</v>
      </c>
      <c r="M185" s="98"/>
      <c r="N185" s="98"/>
      <c r="O185" s="98"/>
      <c r="P185" s="98"/>
    </row>
    <row r="186" spans="2:16">
      <c r="B186" s="34">
        <v>75</v>
      </c>
      <c r="C186" s="95">
        <f t="array" ref="C186">SUM(IF('BBDD Histórica Primer Año x Sem'!$A$1:$A$985="mb2",IF('BBDD Histórica Primer Año x Sem'!$B$1:$B$985="I",IF('BBDD Histórica Primer Año x Sem'!$E$1:$E$985=$B186,'BBDD Histórica Primer Año x Sem'!$F$1:$F$985,0))))</f>
        <v>0</v>
      </c>
      <c r="D186" s="95">
        <f t="array" ref="D186">SUM(IF('BBDD Histórica Primer Año x Sem'!$A$1:$A$985="mb2",IF('BBDD Histórica Primer Año x Sem'!$B$1:$B$985="I",IF('BBDD Histórica Primer Año x Sem'!$E$1:$E$985=$B186,'BBDD Histórica Primer Año x Sem'!$G$1:$G$985,0))))</f>
        <v>0</v>
      </c>
      <c r="E186" s="95">
        <f t="array" ref="E186">SUM(IF('BBDD Histórica Primer Año x Sem'!$A$1:$A$985="mb2",IF('BBDD Histórica Primer Año x Sem'!$B$1:$B$985="I",IF('BBDD Histórica Primer Año x Sem'!$E$1:$E$985=$B186,'BBDD Histórica Primer Año x Sem'!$I$1:$J$985,0))))</f>
        <v>0</v>
      </c>
      <c r="F186" s="95">
        <f t="shared" si="6"/>
        <v>0</v>
      </c>
      <c r="M186" s="98"/>
      <c r="N186" s="98"/>
      <c r="O186" s="98"/>
      <c r="P186" s="98"/>
    </row>
    <row r="187" spans="2:16">
      <c r="B187" s="34">
        <v>76</v>
      </c>
      <c r="C187" s="95">
        <f t="array" ref="C187">SUM(IF('BBDD Histórica Primer Año x Sem'!$A$1:$A$985="mb2",IF('BBDD Histórica Primer Año x Sem'!$B$1:$B$985="I",IF('BBDD Histórica Primer Año x Sem'!$E$1:$E$985=$B187,'BBDD Histórica Primer Año x Sem'!$F$1:$F$985,0))))</f>
        <v>0</v>
      </c>
      <c r="D187" s="95">
        <f t="array" ref="D187">SUM(IF('BBDD Histórica Primer Año x Sem'!$A$1:$A$985="mb2",IF('BBDD Histórica Primer Año x Sem'!$B$1:$B$985="I",IF('BBDD Histórica Primer Año x Sem'!$E$1:$E$985=$B187,'BBDD Histórica Primer Año x Sem'!$G$1:$G$985,0))))</f>
        <v>0</v>
      </c>
      <c r="E187" s="95">
        <f t="array" ref="E187">SUM(IF('BBDD Histórica Primer Año x Sem'!$A$1:$A$985="mb2",IF('BBDD Histórica Primer Año x Sem'!$B$1:$B$985="I",IF('BBDD Histórica Primer Año x Sem'!$E$1:$E$985=$B187,'BBDD Histórica Primer Año x Sem'!$I$1:$J$985,0))))</f>
        <v>0</v>
      </c>
      <c r="F187" s="95">
        <f t="shared" si="6"/>
        <v>0</v>
      </c>
      <c r="M187" s="98"/>
      <c r="N187" s="98"/>
      <c r="O187" s="98"/>
      <c r="P187" s="98"/>
    </row>
    <row r="188" spans="2:16">
      <c r="B188" s="34">
        <v>77</v>
      </c>
      <c r="C188" s="95">
        <f t="array" ref="C188">SUM(IF('BBDD Histórica Primer Año x Sem'!$A$1:$A$985="mb2",IF('BBDD Histórica Primer Año x Sem'!$B$1:$B$985="I",IF('BBDD Histórica Primer Año x Sem'!$E$1:$E$985=$B188,'BBDD Histórica Primer Año x Sem'!$F$1:$F$985,0))))</f>
        <v>0</v>
      </c>
      <c r="D188" s="95">
        <f t="array" ref="D188">SUM(IF('BBDD Histórica Primer Año x Sem'!$A$1:$A$985="mb2",IF('BBDD Histórica Primer Año x Sem'!$B$1:$B$985="I",IF('BBDD Histórica Primer Año x Sem'!$E$1:$E$985=$B188,'BBDD Histórica Primer Año x Sem'!$G$1:$G$985,0))))</f>
        <v>0</v>
      </c>
      <c r="E188" s="95">
        <f t="array" ref="E188">SUM(IF('BBDD Histórica Primer Año x Sem'!$A$1:$A$985="mb2",IF('BBDD Histórica Primer Año x Sem'!$B$1:$B$985="I",IF('BBDD Histórica Primer Año x Sem'!$E$1:$E$985=$B188,'BBDD Histórica Primer Año x Sem'!$I$1:$J$985,0))))</f>
        <v>0</v>
      </c>
      <c r="F188" s="95">
        <f t="shared" si="6"/>
        <v>0</v>
      </c>
      <c r="M188" s="98"/>
      <c r="N188" s="98"/>
      <c r="O188" s="98"/>
      <c r="P188" s="98"/>
    </row>
    <row r="189" spans="2:16">
      <c r="B189" s="34">
        <v>78</v>
      </c>
      <c r="C189" s="95">
        <f t="array" ref="C189">SUM(IF('BBDD Histórica Primer Año x Sem'!$A$1:$A$985="mb2",IF('BBDD Histórica Primer Año x Sem'!$B$1:$B$985="I",IF('BBDD Histórica Primer Año x Sem'!$E$1:$E$985=$B189,'BBDD Histórica Primer Año x Sem'!$F$1:$F$985,0))))</f>
        <v>0</v>
      </c>
      <c r="D189" s="95">
        <f t="array" ref="D189">SUM(IF('BBDD Histórica Primer Año x Sem'!$A$1:$A$985="mb2",IF('BBDD Histórica Primer Año x Sem'!$B$1:$B$985="I",IF('BBDD Histórica Primer Año x Sem'!$E$1:$E$985=$B189,'BBDD Histórica Primer Año x Sem'!$G$1:$G$985,0))))</f>
        <v>0</v>
      </c>
      <c r="E189" s="95">
        <f t="array" ref="E189">SUM(IF('BBDD Histórica Primer Año x Sem'!$A$1:$A$985="mb2",IF('BBDD Histórica Primer Año x Sem'!$B$1:$B$985="I",IF('BBDD Histórica Primer Año x Sem'!$E$1:$E$985=$B189,'BBDD Histórica Primer Año x Sem'!$I$1:$J$985,0))))</f>
        <v>0</v>
      </c>
      <c r="F189" s="95">
        <f t="shared" si="6"/>
        <v>0</v>
      </c>
      <c r="M189" s="98"/>
      <c r="N189" s="98"/>
      <c r="O189" s="98"/>
      <c r="P189" s="98"/>
    </row>
    <row r="190" spans="2:16">
      <c r="B190" s="34">
        <v>79</v>
      </c>
      <c r="C190" s="95">
        <f t="array" ref="C190">SUM(IF('BBDD Histórica Primer Año x Sem'!$A$1:$A$985="mb2",IF('BBDD Histórica Primer Año x Sem'!$B$1:$B$985="I",IF('BBDD Histórica Primer Año x Sem'!$E$1:$E$985=$B190,'BBDD Histórica Primer Año x Sem'!$F$1:$F$985,0))))</f>
        <v>0</v>
      </c>
      <c r="D190" s="95">
        <f t="array" ref="D190">SUM(IF('BBDD Histórica Primer Año x Sem'!$A$1:$A$985="mb2",IF('BBDD Histórica Primer Año x Sem'!$B$1:$B$985="I",IF('BBDD Histórica Primer Año x Sem'!$E$1:$E$985=$B190,'BBDD Histórica Primer Año x Sem'!$G$1:$G$985,0))))</f>
        <v>0</v>
      </c>
      <c r="E190" s="95">
        <f t="array" ref="E190">SUM(IF('BBDD Histórica Primer Año x Sem'!$A$1:$A$985="mb2",IF('BBDD Histórica Primer Año x Sem'!$B$1:$B$985="I",IF('BBDD Histórica Primer Año x Sem'!$E$1:$E$985=$B190,'BBDD Histórica Primer Año x Sem'!$I$1:$J$985,0))))</f>
        <v>0</v>
      </c>
      <c r="F190" s="95">
        <f t="shared" si="6"/>
        <v>0</v>
      </c>
      <c r="M190" s="98"/>
      <c r="N190" s="98"/>
      <c r="O190" s="98"/>
      <c r="P190" s="98"/>
    </row>
    <row r="191" spans="2:16">
      <c r="B191" s="34">
        <v>80</v>
      </c>
      <c r="C191" s="95">
        <f t="array" ref="C191">SUM(IF('BBDD Histórica Primer Año x Sem'!$A$1:$A$985="mb2",IF('BBDD Histórica Primer Año x Sem'!$B$1:$B$985="I",IF('BBDD Histórica Primer Año x Sem'!$E$1:$E$985=$B191,'BBDD Histórica Primer Año x Sem'!$F$1:$F$985,0))))</f>
        <v>0</v>
      </c>
      <c r="D191" s="95">
        <f t="array" ref="D191">SUM(IF('BBDD Histórica Primer Año x Sem'!$A$1:$A$985="mb2",IF('BBDD Histórica Primer Año x Sem'!$B$1:$B$985="I",IF('BBDD Histórica Primer Año x Sem'!$E$1:$E$985=$B191,'BBDD Histórica Primer Año x Sem'!$G$1:$G$985,0))))</f>
        <v>0</v>
      </c>
      <c r="E191" s="95">
        <f t="array" ref="E191">SUM(IF('BBDD Histórica Primer Año x Sem'!$A$1:$A$985="mb2",IF('BBDD Histórica Primer Año x Sem'!$B$1:$B$985="I",IF('BBDD Histórica Primer Año x Sem'!$E$1:$E$985=$B191,'BBDD Histórica Primer Año x Sem'!$I$1:$J$985,0))))</f>
        <v>0</v>
      </c>
      <c r="F191" s="95">
        <f t="shared" si="6"/>
        <v>0</v>
      </c>
      <c r="M191" s="98"/>
      <c r="N191" s="98"/>
      <c r="O191" s="98"/>
      <c r="P191" s="98"/>
    </row>
    <row r="192" spans="2:16">
      <c r="B192" s="34">
        <v>81</v>
      </c>
      <c r="C192" s="95">
        <f t="array" ref="C192">SUM(IF('BBDD Histórica Primer Año x Sem'!$A$1:$A$985="mb2",IF('BBDD Histórica Primer Año x Sem'!$B$1:$B$985="I",IF('BBDD Histórica Primer Año x Sem'!$E$1:$E$985=$B192,'BBDD Histórica Primer Año x Sem'!$F$1:$F$985,0))))</f>
        <v>0</v>
      </c>
      <c r="D192" s="95">
        <f t="array" ref="D192">SUM(IF('BBDD Histórica Primer Año x Sem'!$A$1:$A$985="mb2",IF('BBDD Histórica Primer Año x Sem'!$B$1:$B$985="I",IF('BBDD Histórica Primer Año x Sem'!$E$1:$E$985=$B192,'BBDD Histórica Primer Año x Sem'!$G$1:$G$985,0))))</f>
        <v>0</v>
      </c>
      <c r="E192" s="95">
        <f t="array" ref="E192">SUM(IF('BBDD Histórica Primer Año x Sem'!$A$1:$A$985="mb2",IF('BBDD Histórica Primer Año x Sem'!$B$1:$B$985="I",IF('BBDD Histórica Primer Año x Sem'!$E$1:$E$985=$B192,'BBDD Histórica Primer Año x Sem'!$I$1:$J$985,0))))</f>
        <v>0</v>
      </c>
      <c r="F192" s="95">
        <f t="shared" si="6"/>
        <v>0</v>
      </c>
      <c r="M192" s="98"/>
      <c r="N192" s="98"/>
      <c r="O192" s="98"/>
      <c r="P192" s="98"/>
    </row>
    <row r="193" spans="2:16">
      <c r="B193" s="34">
        <v>82</v>
      </c>
      <c r="C193" s="95">
        <f t="array" ref="C193">SUM(IF('BBDD Histórica Primer Año x Sem'!$A$1:$A$985="mb2",IF('BBDD Histórica Primer Año x Sem'!$B$1:$B$985="I",IF('BBDD Histórica Primer Año x Sem'!$E$1:$E$985=$B193,'BBDD Histórica Primer Año x Sem'!$F$1:$F$985,0))))</f>
        <v>0</v>
      </c>
      <c r="D193" s="95">
        <f t="array" ref="D193">SUM(IF('BBDD Histórica Primer Año x Sem'!$A$1:$A$985="mb2",IF('BBDD Histórica Primer Año x Sem'!$B$1:$B$985="I",IF('BBDD Histórica Primer Año x Sem'!$E$1:$E$985=$B193,'BBDD Histórica Primer Año x Sem'!$G$1:$G$985,0))))</f>
        <v>0</v>
      </c>
      <c r="E193" s="95">
        <f t="array" ref="E193">SUM(IF('BBDD Histórica Primer Año x Sem'!$A$1:$A$985="mb2",IF('BBDD Histórica Primer Año x Sem'!$B$1:$B$985="I",IF('BBDD Histórica Primer Año x Sem'!$E$1:$E$985=$B193,'BBDD Histórica Primer Año x Sem'!$I$1:$J$985,0))))</f>
        <v>0</v>
      </c>
      <c r="F193" s="95">
        <f t="shared" si="6"/>
        <v>0</v>
      </c>
      <c r="M193" s="98"/>
      <c r="N193" s="98"/>
      <c r="O193" s="98"/>
      <c r="P193" s="98"/>
    </row>
    <row r="194" spans="2:16">
      <c r="B194" s="34">
        <v>83</v>
      </c>
      <c r="C194" s="95">
        <f t="array" ref="C194">SUM(IF('BBDD Histórica Primer Año x Sem'!$A$1:$A$985="mb2",IF('BBDD Histórica Primer Año x Sem'!$B$1:$B$985="I",IF('BBDD Histórica Primer Año x Sem'!$E$1:$E$985=$B194,'BBDD Histórica Primer Año x Sem'!$F$1:$F$985,0))))</f>
        <v>0</v>
      </c>
      <c r="D194" s="95">
        <f t="array" ref="D194">SUM(IF('BBDD Histórica Primer Año x Sem'!$A$1:$A$985="mb2",IF('BBDD Histórica Primer Año x Sem'!$B$1:$B$985="I",IF('BBDD Histórica Primer Año x Sem'!$E$1:$E$985=$B194,'BBDD Histórica Primer Año x Sem'!$G$1:$G$985,0))))</f>
        <v>0</v>
      </c>
      <c r="E194" s="95">
        <f t="array" ref="E194">SUM(IF('BBDD Histórica Primer Año x Sem'!$A$1:$A$985="mb2",IF('BBDD Histórica Primer Año x Sem'!$B$1:$B$985="I",IF('BBDD Histórica Primer Año x Sem'!$E$1:$E$985=$B194,'BBDD Histórica Primer Año x Sem'!$I$1:$J$985,0))))</f>
        <v>0</v>
      </c>
      <c r="F194" s="95">
        <f t="shared" si="6"/>
        <v>0</v>
      </c>
      <c r="M194" s="98"/>
      <c r="N194" s="98"/>
      <c r="O194" s="98"/>
      <c r="P194" s="98"/>
    </row>
    <row r="195" spans="2:16">
      <c r="B195" s="34">
        <v>84</v>
      </c>
      <c r="C195" s="95">
        <f t="array" ref="C195">SUM(IF('BBDD Histórica Primer Año x Sem'!$A$1:$A$985="mb2",IF('BBDD Histórica Primer Año x Sem'!$B$1:$B$985="I",IF('BBDD Histórica Primer Año x Sem'!$E$1:$E$985=$B195,'BBDD Histórica Primer Año x Sem'!$F$1:$F$985,0))))</f>
        <v>0</v>
      </c>
      <c r="D195" s="95">
        <f t="array" ref="D195">SUM(IF('BBDD Histórica Primer Año x Sem'!$A$1:$A$985="mb2",IF('BBDD Histórica Primer Año x Sem'!$B$1:$B$985="I",IF('BBDD Histórica Primer Año x Sem'!$E$1:$E$985=$B195,'BBDD Histórica Primer Año x Sem'!$G$1:$G$985,0))))</f>
        <v>0</v>
      </c>
      <c r="E195" s="95">
        <f t="array" ref="E195">SUM(IF('BBDD Histórica Primer Año x Sem'!$A$1:$A$985="mb2",IF('BBDD Histórica Primer Año x Sem'!$B$1:$B$985="I",IF('BBDD Histórica Primer Año x Sem'!$E$1:$E$985=$B195,'BBDD Histórica Primer Año x Sem'!$I$1:$J$985,0))))</f>
        <v>0</v>
      </c>
      <c r="F195" s="95">
        <f t="shared" si="6"/>
        <v>0</v>
      </c>
      <c r="M195" s="98"/>
      <c r="N195" s="98"/>
      <c r="O195" s="98"/>
      <c r="P195" s="98"/>
    </row>
    <row r="196" spans="2:16">
      <c r="B196" s="34">
        <v>85</v>
      </c>
      <c r="C196" s="95">
        <f t="array" ref="C196">SUM(IF('BBDD Histórica Primer Año x Sem'!$A$1:$A$985="mb2",IF('BBDD Histórica Primer Año x Sem'!$B$1:$B$985="I",IF('BBDD Histórica Primer Año x Sem'!$E$1:$E$985=$B196,'BBDD Histórica Primer Año x Sem'!$F$1:$F$985,0))))</f>
        <v>0</v>
      </c>
      <c r="D196" s="95">
        <f t="array" ref="D196">SUM(IF('BBDD Histórica Primer Año x Sem'!$A$1:$A$985="mb2",IF('BBDD Histórica Primer Año x Sem'!$B$1:$B$985="I",IF('BBDD Histórica Primer Año x Sem'!$E$1:$E$985=$B196,'BBDD Histórica Primer Año x Sem'!$G$1:$G$985,0))))</f>
        <v>0</v>
      </c>
      <c r="E196" s="95">
        <f t="array" ref="E196">SUM(IF('BBDD Histórica Primer Año x Sem'!$A$1:$A$985="mb2",IF('BBDD Histórica Primer Año x Sem'!$B$1:$B$985="I",IF('BBDD Histórica Primer Año x Sem'!$E$1:$E$985=$B196,'BBDD Histórica Primer Año x Sem'!$I$1:$J$985,0))))</f>
        <v>0</v>
      </c>
      <c r="F196" s="95">
        <f t="shared" si="6"/>
        <v>0</v>
      </c>
      <c r="M196" s="98"/>
      <c r="N196" s="98"/>
      <c r="O196" s="98"/>
      <c r="P196" s="98"/>
    </row>
    <row r="197" spans="2:16">
      <c r="B197" s="34">
        <v>86</v>
      </c>
      <c r="C197" s="95">
        <f t="array" ref="C197">SUM(IF('BBDD Histórica Primer Año x Sem'!$A$1:$A$985="mb2",IF('BBDD Histórica Primer Año x Sem'!$B$1:$B$985="I",IF('BBDD Histórica Primer Año x Sem'!$E$1:$E$985=$B197,'BBDD Histórica Primer Año x Sem'!$F$1:$F$985,0))))</f>
        <v>0</v>
      </c>
      <c r="D197" s="95">
        <f t="array" ref="D197">SUM(IF('BBDD Histórica Primer Año x Sem'!$A$1:$A$985="mb2",IF('BBDD Histórica Primer Año x Sem'!$B$1:$B$985="I",IF('BBDD Histórica Primer Año x Sem'!$E$1:$E$985=$B197,'BBDD Histórica Primer Año x Sem'!$G$1:$G$985,0))))</f>
        <v>0</v>
      </c>
      <c r="E197" s="95">
        <f t="array" ref="E197">SUM(IF('BBDD Histórica Primer Año x Sem'!$A$1:$A$985="mb2",IF('BBDD Histórica Primer Año x Sem'!$B$1:$B$985="I",IF('BBDD Histórica Primer Año x Sem'!$E$1:$E$985=$B197,'BBDD Histórica Primer Año x Sem'!$I$1:$J$985,0))))</f>
        <v>0</v>
      </c>
      <c r="F197" s="95">
        <f t="shared" si="6"/>
        <v>0</v>
      </c>
      <c r="M197" s="98"/>
      <c r="N197" s="98"/>
      <c r="O197" s="98"/>
      <c r="P197" s="98"/>
    </row>
    <row r="198" spans="2:16">
      <c r="B198" s="34">
        <v>87</v>
      </c>
      <c r="C198" s="95">
        <f t="array" ref="C198">SUM(IF('BBDD Histórica Primer Año x Sem'!$A$1:$A$985="mb2",IF('BBDD Histórica Primer Año x Sem'!$B$1:$B$985="I",IF('BBDD Histórica Primer Año x Sem'!$E$1:$E$985=$B198,'BBDD Histórica Primer Año x Sem'!$F$1:$F$985,0))))</f>
        <v>0</v>
      </c>
      <c r="D198" s="95">
        <f t="array" ref="D198">SUM(IF('BBDD Histórica Primer Año x Sem'!$A$1:$A$985="mb2",IF('BBDD Histórica Primer Año x Sem'!$B$1:$B$985="I",IF('BBDD Histórica Primer Año x Sem'!$E$1:$E$985=$B198,'BBDD Histórica Primer Año x Sem'!$G$1:$G$985,0))))</f>
        <v>0</v>
      </c>
      <c r="E198" s="95">
        <f t="array" ref="E198">SUM(IF('BBDD Histórica Primer Año x Sem'!$A$1:$A$985="mb2",IF('BBDD Histórica Primer Año x Sem'!$B$1:$B$985="I",IF('BBDD Histórica Primer Año x Sem'!$E$1:$E$985=$B198,'BBDD Histórica Primer Año x Sem'!$I$1:$J$985,0))))</f>
        <v>0</v>
      </c>
      <c r="F198" s="95">
        <f t="shared" si="6"/>
        <v>0</v>
      </c>
      <c r="M198" s="98"/>
      <c r="N198" s="98"/>
      <c r="O198" s="98"/>
      <c r="P198" s="98"/>
    </row>
    <row r="199" spans="2:16">
      <c r="B199" s="34">
        <v>88</v>
      </c>
      <c r="C199" s="95">
        <f t="array" ref="C199">SUM(IF('BBDD Histórica Primer Año x Sem'!$A$1:$A$985="mb2",IF('BBDD Histórica Primer Año x Sem'!$B$1:$B$985="I",IF('BBDD Histórica Primer Año x Sem'!$E$1:$E$985=$B199,'BBDD Histórica Primer Año x Sem'!$F$1:$F$985,0))))</f>
        <v>0</v>
      </c>
      <c r="D199" s="95">
        <f t="array" ref="D199">SUM(IF('BBDD Histórica Primer Año x Sem'!$A$1:$A$985="mb2",IF('BBDD Histórica Primer Año x Sem'!$B$1:$B$985="I",IF('BBDD Histórica Primer Año x Sem'!$E$1:$E$985=$B199,'BBDD Histórica Primer Año x Sem'!$G$1:$G$985,0))))</f>
        <v>0</v>
      </c>
      <c r="E199" s="95">
        <f t="array" ref="E199">SUM(IF('BBDD Histórica Primer Año x Sem'!$A$1:$A$985="mb2",IF('BBDD Histórica Primer Año x Sem'!$B$1:$B$985="I",IF('BBDD Histórica Primer Año x Sem'!$E$1:$E$985=$B199,'BBDD Histórica Primer Año x Sem'!$I$1:$J$985,0))))</f>
        <v>0</v>
      </c>
      <c r="F199" s="95">
        <f t="shared" si="6"/>
        <v>0</v>
      </c>
      <c r="M199" s="98"/>
      <c r="N199" s="98"/>
      <c r="O199" s="98"/>
      <c r="P199" s="98"/>
    </row>
    <row r="200" spans="2:16">
      <c r="B200" s="34">
        <v>89</v>
      </c>
      <c r="C200" s="95">
        <f t="array" ref="C200">SUM(IF('BBDD Histórica Primer Año x Sem'!$A$1:$A$985="mb2",IF('BBDD Histórica Primer Año x Sem'!$B$1:$B$985="I",IF('BBDD Histórica Primer Año x Sem'!$E$1:$E$985=$B200,'BBDD Histórica Primer Año x Sem'!$F$1:$F$985,0))))</f>
        <v>0</v>
      </c>
      <c r="D200" s="95">
        <f t="array" ref="D200">SUM(IF('BBDD Histórica Primer Año x Sem'!$A$1:$A$985="mb2",IF('BBDD Histórica Primer Año x Sem'!$B$1:$B$985="I",IF('BBDD Histórica Primer Año x Sem'!$E$1:$E$985=$B200,'BBDD Histórica Primer Año x Sem'!$G$1:$G$985,0))))</f>
        <v>0</v>
      </c>
      <c r="E200" s="95">
        <f t="array" ref="E200">SUM(IF('BBDD Histórica Primer Año x Sem'!$A$1:$A$985="mb2",IF('BBDD Histórica Primer Año x Sem'!$B$1:$B$985="I",IF('BBDD Histórica Primer Año x Sem'!$E$1:$E$985=$B200,'BBDD Histórica Primer Año x Sem'!$I$1:$J$985,0))))</f>
        <v>0</v>
      </c>
      <c r="F200" s="95">
        <f t="shared" si="6"/>
        <v>0</v>
      </c>
      <c r="M200" s="98"/>
      <c r="N200" s="98"/>
      <c r="O200" s="98"/>
      <c r="P200" s="98"/>
    </row>
    <row r="201" spans="2:16">
      <c r="B201" s="34">
        <v>90</v>
      </c>
      <c r="C201" s="95">
        <f t="array" ref="C201">SUM(IF('BBDD Histórica Primer Año x Sem'!$A$1:$A$985="mb2",IF('BBDD Histórica Primer Año x Sem'!$B$1:$B$985="I",IF('BBDD Histórica Primer Año x Sem'!$E$1:$E$985=$B201,'BBDD Histórica Primer Año x Sem'!$F$1:$F$985,0))))</f>
        <v>0</v>
      </c>
      <c r="D201" s="95">
        <f t="array" ref="D201">SUM(IF('BBDD Histórica Primer Año x Sem'!$A$1:$A$985="mb2",IF('BBDD Histórica Primer Año x Sem'!$B$1:$B$985="I",IF('BBDD Histórica Primer Año x Sem'!$E$1:$E$985=$B201,'BBDD Histórica Primer Año x Sem'!$G$1:$G$985,0))))</f>
        <v>1</v>
      </c>
      <c r="E201" s="95">
        <f t="array" ref="E201">SUM(IF('BBDD Histórica Primer Año x Sem'!$A$1:$A$985="mb2",IF('BBDD Histórica Primer Año x Sem'!$B$1:$B$985="I",IF('BBDD Histórica Primer Año x Sem'!$E$1:$E$985=$B201,'BBDD Histórica Primer Año x Sem'!$I$1:$J$985,0))))</f>
        <v>0</v>
      </c>
      <c r="F201" s="95">
        <f t="shared" si="6"/>
        <v>1</v>
      </c>
      <c r="M201" s="98"/>
      <c r="N201" s="98"/>
      <c r="O201" s="98"/>
      <c r="P201" s="98"/>
    </row>
    <row r="202" spans="2:16">
      <c r="B202" s="34">
        <v>91</v>
      </c>
      <c r="C202" s="95">
        <f t="array" ref="C202">SUM(IF('BBDD Histórica Primer Año x Sem'!$A$1:$A$985="mb2",IF('BBDD Histórica Primer Año x Sem'!$B$1:$B$985="I",IF('BBDD Histórica Primer Año x Sem'!$E$1:$E$985=$B202,'BBDD Histórica Primer Año x Sem'!$F$1:$F$985,0))))</f>
        <v>0</v>
      </c>
      <c r="D202" s="95">
        <f t="array" ref="D202">SUM(IF('BBDD Histórica Primer Año x Sem'!$A$1:$A$985="mb2",IF('BBDD Histórica Primer Año x Sem'!$B$1:$B$985="I",IF('BBDD Histórica Primer Año x Sem'!$E$1:$E$985=$B202,'BBDD Histórica Primer Año x Sem'!$G$1:$G$985,0))))</f>
        <v>0</v>
      </c>
      <c r="E202" s="95">
        <f t="array" ref="E202">SUM(IF('BBDD Histórica Primer Año x Sem'!$A$1:$A$985="mb2",IF('BBDD Histórica Primer Año x Sem'!$B$1:$B$985="I",IF('BBDD Histórica Primer Año x Sem'!$E$1:$E$985=$B202,'BBDD Histórica Primer Año x Sem'!$I$1:$J$985,0))))</f>
        <v>0</v>
      </c>
      <c r="F202" s="95">
        <f t="shared" si="6"/>
        <v>0</v>
      </c>
      <c r="M202" s="98"/>
      <c r="N202" s="98"/>
      <c r="O202" s="98"/>
      <c r="P202" s="98"/>
    </row>
    <row r="203" spans="2:16">
      <c r="B203" s="34">
        <v>92</v>
      </c>
      <c r="C203" s="95">
        <f t="array" ref="C203">SUM(IF('BBDD Histórica Primer Año x Sem'!$A$1:$A$985="mb2",IF('BBDD Histórica Primer Año x Sem'!$B$1:$B$985="I",IF('BBDD Histórica Primer Año x Sem'!$E$1:$E$985=$B203,'BBDD Histórica Primer Año x Sem'!$F$1:$F$985,0))))</f>
        <v>0</v>
      </c>
      <c r="D203" s="95">
        <f t="array" ref="D203">SUM(IF('BBDD Histórica Primer Año x Sem'!$A$1:$A$985="mb2",IF('BBDD Histórica Primer Año x Sem'!$B$1:$B$985="I",IF('BBDD Histórica Primer Año x Sem'!$E$1:$E$985=$B203,'BBDD Histórica Primer Año x Sem'!$G$1:$G$985,0))))</f>
        <v>0</v>
      </c>
      <c r="E203" s="95">
        <f t="array" ref="E203">SUM(IF('BBDD Histórica Primer Año x Sem'!$A$1:$A$985="mb2",IF('BBDD Histórica Primer Año x Sem'!$B$1:$B$985="I",IF('BBDD Histórica Primer Año x Sem'!$E$1:$E$985=$B203,'BBDD Histórica Primer Año x Sem'!$I$1:$J$985,0))))</f>
        <v>0</v>
      </c>
      <c r="F203" s="95">
        <f t="shared" si="6"/>
        <v>0</v>
      </c>
      <c r="M203" s="98"/>
      <c r="N203" s="98"/>
      <c r="O203" s="98"/>
      <c r="P203" s="98"/>
    </row>
    <row r="204" spans="2:16">
      <c r="B204" s="34">
        <v>93</v>
      </c>
      <c r="C204" s="95">
        <f t="array" ref="C204">SUM(IF('BBDD Histórica Primer Año x Sem'!$A$1:$A$985="mb2",IF('BBDD Histórica Primer Año x Sem'!$B$1:$B$985="I",IF('BBDD Histórica Primer Año x Sem'!$E$1:$E$985=$B204,'BBDD Histórica Primer Año x Sem'!$F$1:$F$985,0))))</f>
        <v>0</v>
      </c>
      <c r="D204" s="95">
        <f t="array" ref="D204">SUM(IF('BBDD Histórica Primer Año x Sem'!$A$1:$A$985="mb2",IF('BBDD Histórica Primer Año x Sem'!$B$1:$B$985="I",IF('BBDD Histórica Primer Año x Sem'!$E$1:$E$985=$B204,'BBDD Histórica Primer Año x Sem'!$G$1:$G$985,0))))</f>
        <v>0</v>
      </c>
      <c r="E204" s="95">
        <f t="array" ref="E204">SUM(IF('BBDD Histórica Primer Año x Sem'!$A$1:$A$985="mb2",IF('BBDD Histórica Primer Año x Sem'!$B$1:$B$985="I",IF('BBDD Histórica Primer Año x Sem'!$E$1:$E$985=$B204,'BBDD Histórica Primer Año x Sem'!$I$1:$J$985,0))))</f>
        <v>0</v>
      </c>
      <c r="F204" s="95">
        <f t="shared" si="6"/>
        <v>0</v>
      </c>
      <c r="M204" s="98"/>
      <c r="N204" s="98"/>
      <c r="O204" s="98"/>
      <c r="P204" s="98"/>
    </row>
    <row r="205" spans="2:16">
      <c r="B205" s="34">
        <v>94</v>
      </c>
      <c r="C205" s="95">
        <f t="array" ref="C205">SUM(IF('BBDD Histórica Primer Año x Sem'!$A$1:$A$985="mb2",IF('BBDD Histórica Primer Año x Sem'!$B$1:$B$985="I",IF('BBDD Histórica Primer Año x Sem'!$E$1:$E$985=$B205,'BBDD Histórica Primer Año x Sem'!$F$1:$F$985,0))))</f>
        <v>0</v>
      </c>
      <c r="D205" s="95">
        <f t="array" ref="D205">SUM(IF('BBDD Histórica Primer Año x Sem'!$A$1:$A$985="mb2",IF('BBDD Histórica Primer Año x Sem'!$B$1:$B$985="I",IF('BBDD Histórica Primer Año x Sem'!$E$1:$E$985=$B205,'BBDD Histórica Primer Año x Sem'!$G$1:$G$985,0))))</f>
        <v>0</v>
      </c>
      <c r="E205" s="95">
        <f t="array" ref="E205">SUM(IF('BBDD Histórica Primer Año x Sem'!$A$1:$A$985="mb2",IF('BBDD Histórica Primer Año x Sem'!$B$1:$B$985="I",IF('BBDD Histórica Primer Año x Sem'!$E$1:$E$985=$B205,'BBDD Histórica Primer Año x Sem'!$I$1:$J$985,0))))</f>
        <v>0</v>
      </c>
      <c r="F205" s="95">
        <f t="shared" si="6"/>
        <v>0</v>
      </c>
      <c r="M205" s="98"/>
      <c r="N205" s="98"/>
      <c r="O205" s="98"/>
      <c r="P205" s="98"/>
    </row>
    <row r="206" spans="2:16">
      <c r="B206" s="34">
        <v>95</v>
      </c>
      <c r="C206" s="95">
        <f t="array" ref="C206">SUM(IF('BBDD Histórica Primer Año x Sem'!$A$1:$A$985="mb2",IF('BBDD Histórica Primer Año x Sem'!$B$1:$B$985="I",IF('BBDD Histórica Primer Año x Sem'!$E$1:$E$985=$B206,'BBDD Histórica Primer Año x Sem'!$F$1:$F$985,0))))</f>
        <v>0</v>
      </c>
      <c r="D206" s="95">
        <f t="array" ref="D206">SUM(IF('BBDD Histórica Primer Año x Sem'!$A$1:$A$985="mb2",IF('BBDD Histórica Primer Año x Sem'!$B$1:$B$985="I",IF('BBDD Histórica Primer Año x Sem'!$E$1:$E$985=$B206,'BBDD Histórica Primer Año x Sem'!$G$1:$G$985,0))))</f>
        <v>0</v>
      </c>
      <c r="E206" s="95">
        <f t="array" ref="E206">SUM(IF('BBDD Histórica Primer Año x Sem'!$A$1:$A$985="mb2",IF('BBDD Histórica Primer Año x Sem'!$B$1:$B$985="I",IF('BBDD Histórica Primer Año x Sem'!$E$1:$E$985=$B206,'BBDD Histórica Primer Año x Sem'!$I$1:$J$985,0))))</f>
        <v>0</v>
      </c>
      <c r="F206" s="95">
        <f t="shared" si="6"/>
        <v>0</v>
      </c>
      <c r="M206" s="98"/>
      <c r="N206" s="98"/>
      <c r="O206" s="98"/>
      <c r="P206" s="98"/>
    </row>
    <row r="207" spans="2:16">
      <c r="B207" s="34">
        <v>96</v>
      </c>
      <c r="C207" s="95">
        <f t="array" ref="C207">SUM(IF('BBDD Histórica Primer Año x Sem'!$A$1:$A$985="mb2",IF('BBDD Histórica Primer Año x Sem'!$B$1:$B$985="I",IF('BBDD Histórica Primer Año x Sem'!$E$1:$E$985=$B207,'BBDD Histórica Primer Año x Sem'!$F$1:$F$985,0))))</f>
        <v>0</v>
      </c>
      <c r="D207" s="95">
        <f t="array" ref="D207">SUM(IF('BBDD Histórica Primer Año x Sem'!$A$1:$A$985="mb2",IF('BBDD Histórica Primer Año x Sem'!$B$1:$B$985="I",IF('BBDD Histórica Primer Año x Sem'!$E$1:$E$985=$B207,'BBDD Histórica Primer Año x Sem'!$G$1:$G$985,0))))</f>
        <v>0</v>
      </c>
      <c r="E207" s="95">
        <f t="array" ref="E207">SUM(IF('BBDD Histórica Primer Año x Sem'!$A$1:$A$985="mb2",IF('BBDD Histórica Primer Año x Sem'!$B$1:$B$985="I",IF('BBDD Histórica Primer Año x Sem'!$E$1:$E$985=$B207,'BBDD Histórica Primer Año x Sem'!$I$1:$J$985,0))))</f>
        <v>0</v>
      </c>
      <c r="F207" s="95">
        <f t="shared" si="6"/>
        <v>0</v>
      </c>
      <c r="M207" s="98"/>
      <c r="N207" s="98"/>
      <c r="O207" s="98"/>
      <c r="P207" s="98"/>
    </row>
    <row r="208" spans="2:16">
      <c r="B208" s="34">
        <v>97</v>
      </c>
      <c r="C208" s="95">
        <f t="array" ref="C208">SUM(IF('BBDD Histórica Primer Año x Sem'!$A$1:$A$985="mb2",IF('BBDD Histórica Primer Año x Sem'!$B$1:$B$985="I",IF('BBDD Histórica Primer Año x Sem'!$E$1:$E$985=$B208,'BBDD Histórica Primer Año x Sem'!$F$1:$F$985,0))))</f>
        <v>0</v>
      </c>
      <c r="D208" s="95">
        <f t="array" ref="D208">SUM(IF('BBDD Histórica Primer Año x Sem'!$A$1:$A$985="mb2",IF('BBDD Histórica Primer Año x Sem'!$B$1:$B$985="I",IF('BBDD Histórica Primer Año x Sem'!$E$1:$E$985=$B208,'BBDD Histórica Primer Año x Sem'!$G$1:$G$985,0))))</f>
        <v>0</v>
      </c>
      <c r="E208" s="95">
        <f t="array" ref="E208">SUM(IF('BBDD Histórica Primer Año x Sem'!$A$1:$A$985="mb2",IF('BBDD Histórica Primer Año x Sem'!$B$1:$B$985="I",IF('BBDD Histórica Primer Año x Sem'!$E$1:$E$985=$B208,'BBDD Histórica Primer Año x Sem'!$I$1:$J$985,0))))</f>
        <v>0</v>
      </c>
      <c r="F208" s="95">
        <f t="shared" si="6"/>
        <v>0</v>
      </c>
      <c r="M208" s="98"/>
      <c r="N208" s="98"/>
      <c r="O208" s="98"/>
      <c r="P208" s="98"/>
    </row>
    <row r="209" spans="1:59">
      <c r="B209" s="34">
        <v>98</v>
      </c>
      <c r="C209" s="95">
        <f t="array" ref="C209">SUM(IF('BBDD Histórica Primer Año x Sem'!$A$1:$A$985="mb2",IF('BBDD Histórica Primer Año x Sem'!$B$1:$B$985="I",IF('BBDD Histórica Primer Año x Sem'!$E$1:$E$985=$B209,'BBDD Histórica Primer Año x Sem'!$F$1:$F$985,0))))</f>
        <v>0</v>
      </c>
      <c r="D209" s="95">
        <f t="array" ref="D209">SUM(IF('BBDD Histórica Primer Año x Sem'!$A$1:$A$985="mb2",IF('BBDD Histórica Primer Año x Sem'!$B$1:$B$985="I",IF('BBDD Histórica Primer Año x Sem'!$E$1:$E$985=$B209,'BBDD Histórica Primer Año x Sem'!$G$1:$G$985,0))))</f>
        <v>0</v>
      </c>
      <c r="E209" s="95">
        <f t="array" ref="E209">SUM(IF('BBDD Histórica Primer Año x Sem'!$A$1:$A$985="mb2",IF('BBDD Histórica Primer Año x Sem'!$B$1:$B$985="I",IF('BBDD Histórica Primer Año x Sem'!$E$1:$E$985=$B209,'BBDD Histórica Primer Año x Sem'!$I$1:$J$985,0))))</f>
        <v>0</v>
      </c>
      <c r="F209" s="95">
        <f t="shared" si="6"/>
        <v>0</v>
      </c>
      <c r="M209" s="98"/>
      <c r="N209" s="98"/>
      <c r="O209" s="98"/>
      <c r="P209" s="98"/>
    </row>
    <row r="210" spans="1:59">
      <c r="B210" s="34">
        <v>99</v>
      </c>
      <c r="C210" s="95">
        <f t="array" ref="C210">SUM(IF('BBDD Histórica Primer Año x Sem'!$A$1:$A$985="mb2",IF('BBDD Histórica Primer Año x Sem'!$B$1:$B$985="I",IF('BBDD Histórica Primer Año x Sem'!$E$1:$E$985=$B210,'BBDD Histórica Primer Año x Sem'!$F$1:$F$985,0))))</f>
        <v>0</v>
      </c>
      <c r="D210" s="95">
        <f t="array" ref="D210">SUM(IF('BBDD Histórica Primer Año x Sem'!$A$1:$A$985="mb2",IF('BBDD Histórica Primer Año x Sem'!$B$1:$B$985="I",IF('BBDD Histórica Primer Año x Sem'!$E$1:$E$985=$B210,'BBDD Histórica Primer Año x Sem'!$G$1:$G$985,0))))</f>
        <v>0</v>
      </c>
      <c r="E210" s="95">
        <f t="array" ref="E210">SUM(IF('BBDD Histórica Primer Año x Sem'!$A$1:$A$985="mb2",IF('BBDD Histórica Primer Año x Sem'!$B$1:$B$985="I",IF('BBDD Histórica Primer Año x Sem'!$E$1:$E$985=$B210,'BBDD Histórica Primer Año x Sem'!$I$1:$J$985,0))))</f>
        <v>0</v>
      </c>
      <c r="F210" s="95">
        <f t="shared" si="6"/>
        <v>0</v>
      </c>
      <c r="M210" s="98"/>
      <c r="N210" s="98"/>
      <c r="O210" s="98"/>
      <c r="P210" s="98"/>
    </row>
    <row r="211" spans="1:59">
      <c r="B211" s="34">
        <v>100</v>
      </c>
      <c r="C211" s="95">
        <f t="array" ref="C211">SUM(IF('BBDD Histórica Primer Año x Sem'!$A$1:$A$985="mb2",IF('BBDD Histórica Primer Año x Sem'!$B$1:$B$985="I",IF('BBDD Histórica Primer Año x Sem'!$E$1:$E$985=$B211,'BBDD Histórica Primer Año x Sem'!$F$1:$F$985,0))))</f>
        <v>0</v>
      </c>
      <c r="D211" s="95">
        <f t="array" ref="D211">SUM(IF('BBDD Histórica Primer Año x Sem'!$A$1:$A$985="mb2",IF('BBDD Histórica Primer Año x Sem'!$B$1:$B$985="I",IF('BBDD Histórica Primer Año x Sem'!$E$1:$E$985=$B211,'BBDD Histórica Primer Año x Sem'!$G$1:$G$985,0))))</f>
        <v>0</v>
      </c>
      <c r="E211" s="95">
        <f t="array" ref="E211">SUM(IF('BBDD Histórica Primer Año x Sem'!$A$1:$A$985="mb2",IF('BBDD Histórica Primer Año x Sem'!$B$1:$B$985="I",IF('BBDD Histórica Primer Año x Sem'!$E$1:$E$985=$B211,'BBDD Histórica Primer Año x Sem'!$I$1:$J$985,0))))</f>
        <v>0</v>
      </c>
      <c r="F211" s="95">
        <f t="shared" si="6"/>
        <v>0</v>
      </c>
      <c r="M211" s="98"/>
      <c r="N211" s="98"/>
      <c r="O211" s="98"/>
      <c r="P211" s="98"/>
    </row>
    <row r="212" spans="1:59">
      <c r="B212" s="34">
        <v>101</v>
      </c>
      <c r="C212" s="95">
        <f t="array" ref="C212">SUM(IF('BBDD Histórica Primer Año x Sem'!$A$1:$A$985="mb2",IF('BBDD Histórica Primer Año x Sem'!$B$1:$B$985="I",IF('BBDD Histórica Primer Año x Sem'!$E$1:$E$985=$B212,'BBDD Histórica Primer Año x Sem'!$F$1:$F$985,0))))</f>
        <v>0</v>
      </c>
      <c r="D212" s="95">
        <f t="array" ref="D212">SUM(IF('BBDD Histórica Primer Año x Sem'!$A$1:$A$985="mb2",IF('BBDD Histórica Primer Año x Sem'!$B$1:$B$985="I",IF('BBDD Histórica Primer Año x Sem'!$E$1:$E$985=$B212,'BBDD Histórica Primer Año x Sem'!$G$1:$G$985,0))))</f>
        <v>0</v>
      </c>
      <c r="E212" s="95">
        <f t="array" ref="E212">SUM(IF('BBDD Histórica Primer Año x Sem'!$A$1:$A$985="mb2",IF('BBDD Histórica Primer Año x Sem'!$B$1:$B$985="I",IF('BBDD Histórica Primer Año x Sem'!$E$1:$E$985=$B212,'BBDD Histórica Primer Año x Sem'!$I$1:$J$985,0))))</f>
        <v>0</v>
      </c>
      <c r="F212" s="95">
        <f t="shared" si="6"/>
        <v>0</v>
      </c>
      <c r="M212" s="98"/>
      <c r="N212" s="98"/>
      <c r="O212" s="98"/>
      <c r="P212" s="98"/>
    </row>
    <row r="213" spans="1:59">
      <c r="B213" s="34">
        <v>102</v>
      </c>
      <c r="C213" s="95">
        <f t="array" ref="C213">SUM(IF('BBDD Histórica Primer Año x Sem'!$A$1:$A$985="mb2",IF('BBDD Histórica Primer Año x Sem'!$B$1:$B$985="I",IF('BBDD Histórica Primer Año x Sem'!$E$1:$E$985=$B213,'BBDD Histórica Primer Año x Sem'!$F$1:$F$985,0))))</f>
        <v>0</v>
      </c>
      <c r="D213" s="95">
        <f t="array" ref="D213">SUM(IF('BBDD Histórica Primer Año x Sem'!$A$1:$A$985="mb2",IF('BBDD Histórica Primer Año x Sem'!$B$1:$B$985="I",IF('BBDD Histórica Primer Año x Sem'!$E$1:$E$985=$B213,'BBDD Histórica Primer Año x Sem'!$G$1:$G$985,0))))</f>
        <v>0</v>
      </c>
      <c r="E213" s="95">
        <f t="array" ref="E213">SUM(IF('BBDD Histórica Primer Año x Sem'!$A$1:$A$985="mb2",IF('BBDD Histórica Primer Año x Sem'!$B$1:$B$985="I",IF('BBDD Histórica Primer Año x Sem'!$E$1:$E$985=$B213,'BBDD Histórica Primer Año x Sem'!$I$1:$J$985,0))))</f>
        <v>0</v>
      </c>
      <c r="F213" s="95">
        <f t="shared" si="6"/>
        <v>0</v>
      </c>
      <c r="M213" s="98"/>
      <c r="N213" s="98"/>
      <c r="O213" s="98"/>
      <c r="P213" s="98"/>
    </row>
    <row r="214" spans="1:59">
      <c r="B214" s="34">
        <v>103</v>
      </c>
      <c r="C214" s="95">
        <f t="array" ref="C214">SUM(IF('BBDD Histórica Primer Año x Sem'!$A$1:$A$985="mb2",IF('BBDD Histórica Primer Año x Sem'!$B$1:$B$985="I",IF('BBDD Histórica Primer Año x Sem'!$E$1:$E$985=$B214,'BBDD Histórica Primer Año x Sem'!$F$1:$F$985,0))))</f>
        <v>0</v>
      </c>
      <c r="D214" s="95">
        <f t="array" ref="D214">SUM(IF('BBDD Histórica Primer Año x Sem'!$A$1:$A$985="mb2",IF('BBDD Histórica Primer Año x Sem'!$B$1:$B$985="I",IF('BBDD Histórica Primer Año x Sem'!$E$1:$E$985=$B214,'BBDD Histórica Primer Año x Sem'!$G$1:$G$985,0))))</f>
        <v>0</v>
      </c>
      <c r="E214" s="95">
        <f t="array" ref="E214">SUM(IF('BBDD Histórica Primer Año x Sem'!$A$1:$A$985="mb2",IF('BBDD Histórica Primer Año x Sem'!$B$1:$B$985="I",IF('BBDD Histórica Primer Año x Sem'!$E$1:$E$985=$B214,'BBDD Histórica Primer Año x Sem'!$I$1:$J$985,0))))</f>
        <v>0</v>
      </c>
      <c r="F214" s="95">
        <f t="shared" si="6"/>
        <v>0</v>
      </c>
      <c r="M214" s="98"/>
      <c r="N214" s="98"/>
      <c r="O214" s="98"/>
      <c r="P214" s="98"/>
    </row>
    <row r="215" spans="1:59">
      <c r="B215" s="34">
        <v>104</v>
      </c>
      <c r="C215" s="95">
        <f t="array" ref="C215">SUM(IF('BBDD Histórica Primer Año x Sem'!$A$1:$A$985="mb2",IF('BBDD Histórica Primer Año x Sem'!$B$1:$B$985="I",IF('BBDD Histórica Primer Año x Sem'!$E$1:$E$985=$B215,'BBDD Histórica Primer Año x Sem'!$F$1:$F$985,0))))</f>
        <v>0</v>
      </c>
      <c r="D215" s="95">
        <f t="array" ref="D215">SUM(IF('BBDD Histórica Primer Año x Sem'!$A$1:$A$985="mb2",IF('BBDD Histórica Primer Año x Sem'!$B$1:$B$985="I",IF('BBDD Histórica Primer Año x Sem'!$E$1:$E$985=$B215,'BBDD Histórica Primer Año x Sem'!$G$1:$G$985,0))))</f>
        <v>0</v>
      </c>
      <c r="E215" s="95">
        <f t="array" ref="E215">SUM(IF('BBDD Histórica Primer Año x Sem'!$A$1:$A$985="mb2",IF('BBDD Histórica Primer Año x Sem'!$B$1:$B$985="I",IF('BBDD Histórica Primer Año x Sem'!$E$1:$E$985=$B215,'BBDD Histórica Primer Año x Sem'!$I$1:$J$985,0))))</f>
        <v>0</v>
      </c>
      <c r="F215" s="95">
        <f t="shared" si="6"/>
        <v>0</v>
      </c>
      <c r="M215" s="98"/>
      <c r="N215" s="98"/>
      <c r="O215" s="98"/>
      <c r="P215" s="98"/>
    </row>
    <row r="216" spans="1:59">
      <c r="M216" s="98"/>
      <c r="N216" s="98"/>
      <c r="O216" s="98"/>
      <c r="P216" s="98"/>
    </row>
    <row r="217" spans="1:59">
      <c r="M217" s="98"/>
      <c r="N217" s="98"/>
      <c r="O217" s="98"/>
      <c r="P217" s="98"/>
    </row>
    <row r="218" spans="1:59">
      <c r="M218" s="98"/>
      <c r="N218" s="98"/>
      <c r="O218" s="98"/>
      <c r="P218" s="98"/>
    </row>
    <row r="219" spans="1:59">
      <c r="M219" s="98"/>
      <c r="N219" s="98"/>
      <c r="O219" s="98"/>
      <c r="P219" s="98"/>
    </row>
    <row r="220" spans="1:59">
      <c r="B220" s="322" t="s">
        <v>4685</v>
      </c>
      <c r="C220" s="34"/>
      <c r="D220" s="34"/>
      <c r="E220" s="34"/>
      <c r="F220" s="34"/>
      <c r="G220" s="34"/>
      <c r="H220" s="34"/>
      <c r="I220" s="34"/>
      <c r="M220" s="98"/>
      <c r="N220" s="98"/>
      <c r="O220" s="98"/>
      <c r="P220" s="98"/>
    </row>
    <row r="221" spans="1:59">
      <c r="A221" s="267"/>
      <c r="B221" s="323" t="s">
        <v>4671</v>
      </c>
      <c r="C221" s="323" t="s">
        <v>4648</v>
      </c>
      <c r="D221" s="323" t="s">
        <v>4673</v>
      </c>
      <c r="E221" s="323" t="s">
        <v>4678</v>
      </c>
      <c r="F221" s="323" t="s">
        <v>651</v>
      </c>
      <c r="G221" s="323" t="s">
        <v>4690</v>
      </c>
      <c r="H221" s="323" t="s">
        <v>4680</v>
      </c>
      <c r="I221" s="323" t="s">
        <v>4681</v>
      </c>
      <c r="J221" s="323" t="s">
        <v>4682</v>
      </c>
      <c r="K221" s="323" t="s">
        <v>4683</v>
      </c>
      <c r="L221" s="267"/>
      <c r="M221" s="328"/>
      <c r="N221" s="323" t="s">
        <v>4698</v>
      </c>
      <c r="O221" s="328"/>
      <c r="P221" s="328"/>
      <c r="Q221" s="267"/>
      <c r="R221" s="267"/>
      <c r="S221" s="267"/>
      <c r="T221" s="267"/>
      <c r="U221" s="267"/>
      <c r="V221" s="267"/>
      <c r="W221" s="267"/>
      <c r="X221" s="267"/>
      <c r="Y221" s="267"/>
      <c r="Z221" s="267"/>
      <c r="AA221" s="267"/>
      <c r="AB221" s="267"/>
      <c r="AC221" s="267"/>
      <c r="AD221" s="267"/>
      <c r="AE221" s="267"/>
      <c r="AF221" s="267"/>
      <c r="AG221" s="267"/>
      <c r="AH221" s="267"/>
      <c r="AI221" s="267"/>
      <c r="AJ221" s="267"/>
      <c r="AK221" s="267"/>
      <c r="AL221" s="267"/>
      <c r="AM221" s="267"/>
      <c r="AN221" s="267"/>
      <c r="AO221" s="267"/>
      <c r="AP221" s="267"/>
      <c r="AQ221" s="267"/>
      <c r="AR221" s="267"/>
      <c r="AS221" s="267"/>
      <c r="AT221" s="267"/>
      <c r="AU221" s="267"/>
      <c r="AV221" s="267"/>
      <c r="AW221" s="267"/>
      <c r="AX221" s="267"/>
      <c r="AY221" s="267"/>
      <c r="AZ221" s="267"/>
      <c r="BA221" s="267"/>
      <c r="BB221" s="267"/>
      <c r="BC221" s="267"/>
      <c r="BD221" s="267"/>
      <c r="BE221" s="267"/>
      <c r="BF221" s="267"/>
      <c r="BG221" s="267"/>
    </row>
    <row r="222" spans="1:59">
      <c r="B222" s="34">
        <v>1</v>
      </c>
      <c r="C222" s="95">
        <f t="array" ref="C222">SUM(IF('BBDD Histórica Primer Año x Sem'!$A$1:$A$985="SP2",IF('BBDD Histórica Primer Año x Sem'!$B$1:$B$985="I",IF('BBDD Histórica Primer Año x Sem'!$E$1:$E$985=$B222,'BBDD Histórica Primer Año x Sem'!$F$1:$F$985,0))))</f>
        <v>3</v>
      </c>
      <c r="D222" s="95">
        <f t="array" ref="D222">SUM(IF('BBDD Histórica Primer Año x Sem'!$A$1:$A$985="SP2",IF('BBDD Histórica Primer Año x Sem'!$B$1:$B$985="I",IF('BBDD Histórica Primer Año x Sem'!$E$1:$E$985=$B222,'BBDD Histórica Primer Año x Sem'!$G$1:$G$985,0))))</f>
        <v>1</v>
      </c>
      <c r="E222" s="95">
        <f t="array" ref="E222">SUM(IF('BBDD Histórica Primer Año x Sem'!$A$1:$A$985="SP2",IF('BBDD Histórica Primer Año x Sem'!$B$1:$B$985="I",IF('BBDD Histórica Primer Año x Sem'!$E$1:$E$985=$B222,'BBDD Histórica Primer Año x Sem'!$I$1:$J$985,0))))</f>
        <v>6</v>
      </c>
      <c r="F222" s="95">
        <f t="shared" ref="F222:F325" si="11">SUM(C222:E222)</f>
        <v>10</v>
      </c>
      <c r="G222" s="95">
        <f>F222</f>
        <v>10</v>
      </c>
      <c r="H222" s="98">
        <f t="shared" ref="H222:H253" si="12">G222/Cargos_IN_SP2</f>
        <v>8.1967213114754092E-2</v>
      </c>
      <c r="I222" s="98">
        <f>C222/Cargos_IN_SP2</f>
        <v>2.4590163934426229E-2</v>
      </c>
      <c r="J222" s="98">
        <f>(D222+C222)/Cargos_IN_SP2</f>
        <v>3.2786885245901641E-2</v>
      </c>
      <c r="K222" s="98">
        <f>(C222+E222+D222)/Cargos_IN_SP2</f>
        <v>8.1967213114754092E-2</v>
      </c>
      <c r="M222" s="98"/>
      <c r="N222" s="329">
        <f>C222+M222</f>
        <v>3</v>
      </c>
      <c r="O222" s="98"/>
      <c r="P222" s="98"/>
    </row>
    <row r="223" spans="1:59">
      <c r="B223" s="34">
        <v>2</v>
      </c>
      <c r="C223" s="95">
        <f t="array" ref="C223">SUM(IF('BBDD Histórica Primer Año x Sem'!$A$1:$A$985="SP2",IF('BBDD Histórica Primer Año x Sem'!$B$1:$B$985="I",IF('BBDD Histórica Primer Año x Sem'!$E$1:$E$985=$B223,'BBDD Histórica Primer Año x Sem'!$F$1:$F$985,0))))</f>
        <v>2</v>
      </c>
      <c r="D223" s="95">
        <f t="array" ref="D223">SUM(IF('BBDD Histórica Primer Año x Sem'!$A$1:$A$985="SP2",IF('BBDD Histórica Primer Año x Sem'!$B$1:$B$985="I",IF('BBDD Histórica Primer Año x Sem'!$E$1:$E$985=$B223,'BBDD Histórica Primer Año x Sem'!$G$1:$G$985,0))))</f>
        <v>0</v>
      </c>
      <c r="E223" s="95">
        <f t="array" ref="E223">SUM(IF('BBDD Histórica Primer Año x Sem'!$A$1:$A$985="SP2",IF('BBDD Histórica Primer Año x Sem'!$B$1:$B$985="I",IF('BBDD Histórica Primer Año x Sem'!$E$1:$E$985=$B223,'BBDD Histórica Primer Año x Sem'!$I$1:$J$985,0))))</f>
        <v>0</v>
      </c>
      <c r="F223" s="95">
        <f t="shared" si="11"/>
        <v>2</v>
      </c>
      <c r="G223" s="95">
        <f t="shared" ref="G223:G325" si="13">F223+G222</f>
        <v>12</v>
      </c>
      <c r="H223" s="98">
        <f t="shared" si="12"/>
        <v>9.8360655737704916E-2</v>
      </c>
      <c r="I223" s="98">
        <f>SUM($C$222:$C223)/Cargos_IN_SP2</f>
        <v>4.0983606557377046E-2</v>
      </c>
      <c r="J223" s="98">
        <f>SUM($C$222:$D223)/Cargos_IN_SP2</f>
        <v>4.9180327868852458E-2</v>
      </c>
      <c r="K223" s="98">
        <f>SUM($C$222:$E223)/Cargos_IN_SP2</f>
        <v>9.8360655737704916E-2</v>
      </c>
      <c r="M223" s="98"/>
      <c r="N223" s="329">
        <f t="shared" ref="N223:N273" si="14">C223+N222+M223</f>
        <v>5</v>
      </c>
      <c r="O223" s="98"/>
      <c r="P223" s="98"/>
    </row>
    <row r="224" spans="1:59">
      <c r="B224" s="34">
        <v>3</v>
      </c>
      <c r="C224" s="95">
        <f t="array" ref="C224">SUM(IF('BBDD Histórica Primer Año x Sem'!$A$1:$A$985="SP2",IF('BBDD Histórica Primer Año x Sem'!$B$1:$B$985="I",IF('BBDD Histórica Primer Año x Sem'!$E$1:$E$985=$B224,'BBDD Histórica Primer Año x Sem'!$F$1:$F$985,0))))</f>
        <v>1</v>
      </c>
      <c r="D224" s="95">
        <f t="array" ref="D224">SUM(IF('BBDD Histórica Primer Año x Sem'!$A$1:$A$985="SP2",IF('BBDD Histórica Primer Año x Sem'!$B$1:$B$985="I",IF('BBDD Histórica Primer Año x Sem'!$E$1:$E$985=$B224,'BBDD Histórica Primer Año x Sem'!$G$1:$G$985,0))))</f>
        <v>0</v>
      </c>
      <c r="E224" s="95">
        <f t="array" ref="E224">SUM(IF('BBDD Histórica Primer Año x Sem'!$A$1:$A$985="SP2",IF('BBDD Histórica Primer Año x Sem'!$B$1:$B$985="I",IF('BBDD Histórica Primer Año x Sem'!$E$1:$E$985=$B224,'BBDD Histórica Primer Año x Sem'!$I$1:$J$985,0))))</f>
        <v>0</v>
      </c>
      <c r="F224" s="95">
        <f t="shared" si="11"/>
        <v>1</v>
      </c>
      <c r="G224" s="95">
        <f t="shared" si="13"/>
        <v>13</v>
      </c>
      <c r="H224" s="98">
        <f t="shared" si="12"/>
        <v>0.10655737704918032</v>
      </c>
      <c r="I224" s="98">
        <f>SUM($C$222:$C224)/Cargos_IN_SP2</f>
        <v>4.9180327868852458E-2</v>
      </c>
      <c r="J224" s="98">
        <f>SUM($C$222:$D224)/Cargos_IN_SP2</f>
        <v>5.737704918032787E-2</v>
      </c>
      <c r="K224" s="98">
        <f>SUM($C$222:$E224)/Cargos_IN_SP2</f>
        <v>0.10655737704918032</v>
      </c>
      <c r="M224" s="98"/>
      <c r="N224" s="329">
        <f t="shared" si="14"/>
        <v>6</v>
      </c>
      <c r="O224" s="98"/>
      <c r="P224" s="98"/>
    </row>
    <row r="225" spans="2:16">
      <c r="B225" s="34">
        <v>4</v>
      </c>
      <c r="C225" s="95">
        <f t="array" ref="C225">SUM(IF('BBDD Histórica Primer Año x Sem'!$A$1:$A$985="SP2",IF('BBDD Histórica Primer Año x Sem'!$B$1:$B$985="I",IF('BBDD Histórica Primer Año x Sem'!$E$1:$E$985=$B225,'BBDD Histórica Primer Año x Sem'!$F$1:$F$985,0))))</f>
        <v>11</v>
      </c>
      <c r="D225" s="95">
        <f t="array" ref="D225">SUM(IF('BBDD Histórica Primer Año x Sem'!$A$1:$A$985="SP2",IF('BBDD Histórica Primer Año x Sem'!$B$1:$B$985="I",IF('BBDD Histórica Primer Año x Sem'!$E$1:$E$985=$B225,'BBDD Histórica Primer Año x Sem'!$G$1:$G$985,0))))</f>
        <v>1</v>
      </c>
      <c r="E225" s="95">
        <f t="array" ref="E225">SUM(IF('BBDD Histórica Primer Año x Sem'!$A$1:$A$985="SP2",IF('BBDD Histórica Primer Año x Sem'!$B$1:$B$985="I",IF('BBDD Histórica Primer Año x Sem'!$E$1:$E$985=$B225,'BBDD Histórica Primer Año x Sem'!$I$1:$J$985,0))))</f>
        <v>0</v>
      </c>
      <c r="F225" s="95">
        <f t="shared" si="11"/>
        <v>12</v>
      </c>
      <c r="G225" s="95">
        <f t="shared" si="13"/>
        <v>25</v>
      </c>
      <c r="H225" s="98">
        <f t="shared" si="12"/>
        <v>0.20491803278688525</v>
      </c>
      <c r="I225" s="98">
        <f>SUM($C$222:$C225)/Cargos_IN_SP2</f>
        <v>0.13934426229508196</v>
      </c>
      <c r="J225" s="98">
        <f>SUM($C$222:$D225)/Cargos_IN_SP2</f>
        <v>0.15573770491803279</v>
      </c>
      <c r="K225" s="98">
        <f>SUM($C$222:$E225)/Cargos_IN_SP2</f>
        <v>0.20491803278688525</v>
      </c>
      <c r="M225" s="98"/>
      <c r="N225" s="329">
        <f t="shared" si="14"/>
        <v>17</v>
      </c>
      <c r="O225" s="98"/>
      <c r="P225" s="98"/>
    </row>
    <row r="226" spans="2:16">
      <c r="B226" s="34">
        <v>5</v>
      </c>
      <c r="C226" s="95">
        <f t="array" ref="C226">SUM(IF('BBDD Histórica Primer Año x Sem'!$A$1:$A$985="SP2",IF('BBDD Histórica Primer Año x Sem'!$B$1:$B$985="I",IF('BBDD Histórica Primer Año x Sem'!$E$1:$E$985=$B226,'BBDD Histórica Primer Año x Sem'!$F$1:$F$985,0))))</f>
        <v>4</v>
      </c>
      <c r="D226" s="95">
        <f t="array" ref="D226">SUM(IF('BBDD Histórica Primer Año x Sem'!$A$1:$A$985="SP2",IF('BBDD Histórica Primer Año x Sem'!$B$1:$B$985="I",IF('BBDD Histórica Primer Año x Sem'!$E$1:$E$985=$B226,'BBDD Histórica Primer Año x Sem'!$G$1:$G$985,0))))</f>
        <v>0</v>
      </c>
      <c r="E226" s="95">
        <f t="array" ref="E226">SUM(IF('BBDD Histórica Primer Año x Sem'!$A$1:$A$985="SP2",IF('BBDD Histórica Primer Año x Sem'!$B$1:$B$985="I",IF('BBDD Histórica Primer Año x Sem'!$E$1:$E$985=$B226,'BBDD Histórica Primer Año x Sem'!$I$1:$J$985,0))))</f>
        <v>0</v>
      </c>
      <c r="F226" s="95">
        <f t="shared" si="11"/>
        <v>4</v>
      </c>
      <c r="G226" s="95">
        <f t="shared" si="13"/>
        <v>29</v>
      </c>
      <c r="H226" s="98">
        <f t="shared" si="12"/>
        <v>0.23770491803278687</v>
      </c>
      <c r="I226" s="98">
        <f>SUM($C$222:$C226)/Cargos_IN_SP2</f>
        <v>0.1721311475409836</v>
      </c>
      <c r="J226" s="98">
        <f>SUM($C$222:$D226)/Cargos_IN_SP2</f>
        <v>0.18852459016393441</v>
      </c>
      <c r="K226" s="98">
        <f>SUM($C$222:$E226)/Cargos_IN_SP2</f>
        <v>0.23770491803278687</v>
      </c>
      <c r="M226" s="98"/>
      <c r="N226" s="329">
        <f t="shared" si="14"/>
        <v>21</v>
      </c>
      <c r="O226" s="98"/>
      <c r="P226" s="98"/>
    </row>
    <row r="227" spans="2:16">
      <c r="B227" s="34">
        <v>6</v>
      </c>
      <c r="C227" s="95">
        <f t="array" ref="C227">SUM(IF('BBDD Histórica Primer Año x Sem'!$A$1:$A$985="SP2",IF('BBDD Histórica Primer Año x Sem'!$B$1:$B$985="I",IF('BBDD Histórica Primer Año x Sem'!$E$1:$E$985=$B227,'BBDD Histórica Primer Año x Sem'!$F$1:$F$985,0))))</f>
        <v>12</v>
      </c>
      <c r="D227" s="95">
        <f t="array" ref="D227">SUM(IF('BBDD Histórica Primer Año x Sem'!$A$1:$A$985="SP2",IF('BBDD Histórica Primer Año x Sem'!$B$1:$B$985="I",IF('BBDD Histórica Primer Año x Sem'!$E$1:$E$985=$B227,'BBDD Histórica Primer Año x Sem'!$G$1:$G$985,0))))</f>
        <v>0</v>
      </c>
      <c r="E227" s="95">
        <f t="array" ref="E227">SUM(IF('BBDD Histórica Primer Año x Sem'!$A$1:$A$985="SP2",IF('BBDD Histórica Primer Año x Sem'!$B$1:$B$985="I",IF('BBDD Histórica Primer Año x Sem'!$E$1:$E$985=$B227,'BBDD Histórica Primer Año x Sem'!$I$1:$J$985,0))))</f>
        <v>0</v>
      </c>
      <c r="F227" s="95">
        <f t="shared" si="11"/>
        <v>12</v>
      </c>
      <c r="G227" s="95">
        <f t="shared" si="13"/>
        <v>41</v>
      </c>
      <c r="H227" s="98">
        <f t="shared" si="12"/>
        <v>0.33606557377049179</v>
      </c>
      <c r="I227" s="98">
        <f>SUM($C$222:$C227)/Cargos_IN_SP2</f>
        <v>0.27049180327868855</v>
      </c>
      <c r="J227" s="98">
        <f>SUM($C$222:$D227)/Cargos_IN_SP2</f>
        <v>0.28688524590163933</v>
      </c>
      <c r="K227" s="98">
        <f>SUM($C$222:$E227)/Cargos_IN_SP2</f>
        <v>0.33606557377049179</v>
      </c>
      <c r="M227" s="98"/>
      <c r="N227" s="329">
        <f t="shared" si="14"/>
        <v>33</v>
      </c>
      <c r="O227" s="98"/>
      <c r="P227" s="98"/>
    </row>
    <row r="228" spans="2:16">
      <c r="B228" s="34">
        <v>7</v>
      </c>
      <c r="C228" s="95">
        <f t="array" ref="C228">SUM(IF('BBDD Histórica Primer Año x Sem'!$A$1:$A$985="SP2",IF('BBDD Histórica Primer Año x Sem'!$B$1:$B$985="I",IF('BBDD Histórica Primer Año x Sem'!$E$1:$E$985=$B228,'BBDD Histórica Primer Año x Sem'!$F$1:$F$985,0))))</f>
        <v>0</v>
      </c>
      <c r="D228" s="95">
        <f t="array" ref="D228">SUM(IF('BBDD Histórica Primer Año x Sem'!$A$1:$A$985="SP2",IF('BBDD Histórica Primer Año x Sem'!$B$1:$B$985="I",IF('BBDD Histórica Primer Año x Sem'!$E$1:$E$985=$B228,'BBDD Histórica Primer Año x Sem'!$G$1:$G$985,0))))</f>
        <v>0</v>
      </c>
      <c r="E228" s="95">
        <f t="array" ref="E228">SUM(IF('BBDD Histórica Primer Año x Sem'!$A$1:$A$985="SP2",IF('BBDD Histórica Primer Año x Sem'!$B$1:$B$985="I",IF('BBDD Histórica Primer Año x Sem'!$E$1:$E$985=$B228,'BBDD Histórica Primer Año x Sem'!$I$1:$J$985,0))))</f>
        <v>0</v>
      </c>
      <c r="F228" s="95">
        <f t="shared" si="11"/>
        <v>0</v>
      </c>
      <c r="G228" s="95">
        <f t="shared" si="13"/>
        <v>41</v>
      </c>
      <c r="H228" s="98">
        <f t="shared" si="12"/>
        <v>0.33606557377049179</v>
      </c>
      <c r="I228" s="98">
        <f>SUM($C$222:$C228)/Cargos_IN_SP2</f>
        <v>0.27049180327868855</v>
      </c>
      <c r="J228" s="98">
        <f>SUM($C$222:$D228)/Cargos_IN_SP2</f>
        <v>0.28688524590163933</v>
      </c>
      <c r="K228" s="98">
        <f>SUM($C$222:$E228)/Cargos_IN_SP2</f>
        <v>0.33606557377049179</v>
      </c>
      <c r="M228" s="98"/>
      <c r="N228" s="329">
        <f t="shared" si="14"/>
        <v>33</v>
      </c>
      <c r="O228" s="98"/>
      <c r="P228" s="98"/>
    </row>
    <row r="229" spans="2:16">
      <c r="B229" s="34">
        <v>8</v>
      </c>
      <c r="C229" s="95">
        <f t="array" ref="C229">SUM(IF('BBDD Histórica Primer Año x Sem'!$A$1:$A$985="SP2",IF('BBDD Histórica Primer Año x Sem'!$B$1:$B$985="I",IF('BBDD Histórica Primer Año x Sem'!$E$1:$E$985=$B229,'BBDD Histórica Primer Año x Sem'!$F$1:$F$985,0))))</f>
        <v>2</v>
      </c>
      <c r="D229" s="95">
        <f t="array" ref="D229">SUM(IF('BBDD Histórica Primer Año x Sem'!$A$1:$A$985="SP2",IF('BBDD Histórica Primer Año x Sem'!$B$1:$B$985="I",IF('BBDD Histórica Primer Año x Sem'!$E$1:$E$985=$B229,'BBDD Histórica Primer Año x Sem'!$G$1:$G$985,0))))</f>
        <v>1</v>
      </c>
      <c r="E229" s="95">
        <f t="array" ref="E229">SUM(IF('BBDD Histórica Primer Año x Sem'!$A$1:$A$985="SP2",IF('BBDD Histórica Primer Año x Sem'!$B$1:$B$985="I",IF('BBDD Histórica Primer Año x Sem'!$E$1:$E$985=$B229,'BBDD Histórica Primer Año x Sem'!$I$1:$J$985,0))))</f>
        <v>0</v>
      </c>
      <c r="F229" s="95">
        <f t="shared" si="11"/>
        <v>3</v>
      </c>
      <c r="G229" s="95">
        <f t="shared" si="13"/>
        <v>44</v>
      </c>
      <c r="H229" s="98">
        <f t="shared" si="12"/>
        <v>0.36065573770491804</v>
      </c>
      <c r="I229" s="98">
        <f>SUM($C$222:$C229)/Cargos_IN_SP2</f>
        <v>0.28688524590163933</v>
      </c>
      <c r="J229" s="98">
        <f>SUM($C$222:$D229)/Cargos_IN_SP2</f>
        <v>0.31147540983606559</v>
      </c>
      <c r="K229" s="98">
        <f>SUM($C$222:$E229)/Cargos_IN_SP2</f>
        <v>0.36065573770491804</v>
      </c>
      <c r="M229" s="98"/>
      <c r="N229" s="329">
        <f t="shared" si="14"/>
        <v>35</v>
      </c>
      <c r="O229" s="98"/>
      <c r="P229" s="98"/>
    </row>
    <row r="230" spans="2:16">
      <c r="B230" s="34">
        <v>9</v>
      </c>
      <c r="C230" s="95">
        <f t="array" ref="C230">SUM(IF('BBDD Histórica Primer Año x Sem'!$A$1:$A$985="SP2",IF('BBDD Histórica Primer Año x Sem'!$B$1:$B$985="I",IF('BBDD Histórica Primer Año x Sem'!$E$1:$E$985=$B230,'BBDD Histórica Primer Año x Sem'!$F$1:$F$985,0))))</f>
        <v>0</v>
      </c>
      <c r="D230" s="95">
        <f t="array" ref="D230">SUM(IF('BBDD Histórica Primer Año x Sem'!$A$1:$A$985="SP2",IF('BBDD Histórica Primer Año x Sem'!$B$1:$B$985="I",IF('BBDD Histórica Primer Año x Sem'!$E$1:$E$985=$B230,'BBDD Histórica Primer Año x Sem'!$G$1:$G$985,0))))</f>
        <v>0</v>
      </c>
      <c r="E230" s="95">
        <f t="array" ref="E230">SUM(IF('BBDD Histórica Primer Año x Sem'!$A$1:$A$985="SP2",IF('BBDD Histórica Primer Año x Sem'!$B$1:$B$985="I",IF('BBDD Histórica Primer Año x Sem'!$E$1:$E$985=$B230,'BBDD Histórica Primer Año x Sem'!$I$1:$J$985,0))))</f>
        <v>0</v>
      </c>
      <c r="F230" s="95">
        <f t="shared" si="11"/>
        <v>0</v>
      </c>
      <c r="G230" s="95">
        <f t="shared" si="13"/>
        <v>44</v>
      </c>
      <c r="H230" s="98">
        <f t="shared" si="12"/>
        <v>0.36065573770491804</v>
      </c>
      <c r="I230" s="98">
        <f>SUM($C$222:$C230)/Cargos_IN_SP2</f>
        <v>0.28688524590163933</v>
      </c>
      <c r="J230" s="98">
        <f>SUM($C$222:$D230)/Cargos_IN_SP2</f>
        <v>0.31147540983606559</v>
      </c>
      <c r="K230" s="98">
        <f>SUM($C$222:$E230)/Cargos_IN_SP2</f>
        <v>0.36065573770491804</v>
      </c>
      <c r="M230" s="98"/>
      <c r="N230" s="329">
        <f t="shared" si="14"/>
        <v>35</v>
      </c>
      <c r="O230" s="98"/>
      <c r="P230" s="98"/>
    </row>
    <row r="231" spans="2:16">
      <c r="B231" s="34">
        <v>10</v>
      </c>
      <c r="C231" s="95">
        <f t="array" ref="C231">SUM(IF('BBDD Histórica Primer Año x Sem'!$A$1:$A$985="SP2",IF('BBDD Histórica Primer Año x Sem'!$B$1:$B$985="I",IF('BBDD Histórica Primer Año x Sem'!$E$1:$E$985=$B231,'BBDD Histórica Primer Año x Sem'!$F$1:$F$985,0))))</f>
        <v>0</v>
      </c>
      <c r="D231" s="95">
        <f t="array" ref="D231">SUM(IF('BBDD Histórica Primer Año x Sem'!$A$1:$A$985="SP2",IF('BBDD Histórica Primer Año x Sem'!$B$1:$B$985="I",IF('BBDD Histórica Primer Año x Sem'!$E$1:$E$985=$B231,'BBDD Histórica Primer Año x Sem'!$G$1:$G$985,0))))</f>
        <v>0</v>
      </c>
      <c r="E231" s="95">
        <f t="array" ref="E231">SUM(IF('BBDD Histórica Primer Año x Sem'!$A$1:$A$985="SP2",IF('BBDD Histórica Primer Año x Sem'!$B$1:$B$985="I",IF('BBDD Histórica Primer Año x Sem'!$E$1:$E$985=$B231,'BBDD Histórica Primer Año x Sem'!$I$1:$J$985,0))))</f>
        <v>0</v>
      </c>
      <c r="F231" s="95">
        <f t="shared" si="11"/>
        <v>0</v>
      </c>
      <c r="G231" s="95">
        <f t="shared" si="13"/>
        <v>44</v>
      </c>
      <c r="H231" s="98">
        <f t="shared" si="12"/>
        <v>0.36065573770491804</v>
      </c>
      <c r="I231" s="98">
        <f>SUM($C$222:$C231)/Cargos_IN_SP2</f>
        <v>0.28688524590163933</v>
      </c>
      <c r="J231" s="98">
        <f>SUM($C$222:$D231)/Cargos_IN_SP2</f>
        <v>0.31147540983606559</v>
      </c>
      <c r="K231" s="98">
        <f>SUM($C$222:$E231)/Cargos_IN_SP2</f>
        <v>0.36065573770491804</v>
      </c>
      <c r="M231" s="98"/>
      <c r="N231" s="329">
        <f t="shared" si="14"/>
        <v>35</v>
      </c>
      <c r="O231" s="98"/>
      <c r="P231" s="98"/>
    </row>
    <row r="232" spans="2:16">
      <c r="B232" s="34">
        <v>11</v>
      </c>
      <c r="C232" s="95">
        <f t="array" ref="C232">SUM(IF('BBDD Histórica Primer Año x Sem'!$A$1:$A$985="SP2",IF('BBDD Histórica Primer Año x Sem'!$B$1:$B$985="I",IF('BBDD Histórica Primer Año x Sem'!$E$1:$E$985=$B232,'BBDD Histórica Primer Año x Sem'!$F$1:$F$985,0))))</f>
        <v>3</v>
      </c>
      <c r="D232" s="95">
        <f t="array" ref="D232">SUM(IF('BBDD Histórica Primer Año x Sem'!$A$1:$A$985="SP2",IF('BBDD Histórica Primer Año x Sem'!$B$1:$B$985="I",IF('BBDD Histórica Primer Año x Sem'!$E$1:$E$985=$B232,'BBDD Histórica Primer Año x Sem'!$G$1:$G$985,0))))</f>
        <v>0</v>
      </c>
      <c r="E232" s="95">
        <f t="array" ref="E232">SUM(IF('BBDD Histórica Primer Año x Sem'!$A$1:$A$985="SP2",IF('BBDD Histórica Primer Año x Sem'!$B$1:$B$985="I",IF('BBDD Histórica Primer Año x Sem'!$E$1:$E$985=$B232,'BBDD Histórica Primer Año x Sem'!$I$1:$J$985,0))))</f>
        <v>0</v>
      </c>
      <c r="F232" s="95">
        <f t="shared" si="11"/>
        <v>3</v>
      </c>
      <c r="G232" s="95">
        <f t="shared" si="13"/>
        <v>47</v>
      </c>
      <c r="H232" s="98">
        <f t="shared" si="12"/>
        <v>0.38524590163934425</v>
      </c>
      <c r="I232" s="98">
        <f>SUM($C$222:$C232)/Cargos_IN_SP2</f>
        <v>0.31147540983606559</v>
      </c>
      <c r="J232" s="98">
        <f>SUM($C$222:$D232)/Cargos_IN_SP2</f>
        <v>0.33606557377049179</v>
      </c>
      <c r="K232" s="98">
        <f>SUM($C$222:$E232)/Cargos_IN_SP2</f>
        <v>0.38524590163934425</v>
      </c>
      <c r="M232" s="98"/>
      <c r="N232" s="329">
        <f t="shared" si="14"/>
        <v>38</v>
      </c>
      <c r="O232" s="98"/>
      <c r="P232" s="98"/>
    </row>
    <row r="233" spans="2:16">
      <c r="B233" s="34">
        <v>12</v>
      </c>
      <c r="C233" s="95">
        <f t="array" ref="C233">SUM(IF('BBDD Histórica Primer Año x Sem'!$A$1:$A$985="SP2",IF('BBDD Histórica Primer Año x Sem'!$B$1:$B$985="I",IF('BBDD Histórica Primer Año x Sem'!$E$1:$E$985=$B233,'BBDD Histórica Primer Año x Sem'!$F$1:$F$985,0))))</f>
        <v>7</v>
      </c>
      <c r="D233" s="95">
        <f t="array" ref="D233">SUM(IF('BBDD Histórica Primer Año x Sem'!$A$1:$A$985="SP2",IF('BBDD Histórica Primer Año x Sem'!$B$1:$B$985="I",IF('BBDD Histórica Primer Año x Sem'!$E$1:$E$985=$B233,'BBDD Histórica Primer Año x Sem'!$G$1:$G$985,0))))</f>
        <v>0</v>
      </c>
      <c r="E233" s="95">
        <f t="array" ref="E233">SUM(IF('BBDD Histórica Primer Año x Sem'!$A$1:$A$985="SP2",IF('BBDD Histórica Primer Año x Sem'!$B$1:$B$985="I",IF('BBDD Histórica Primer Año x Sem'!$E$1:$E$985=$B233,'BBDD Histórica Primer Año x Sem'!$I$1:$J$985,0))))</f>
        <v>2</v>
      </c>
      <c r="F233" s="95">
        <f t="shared" si="11"/>
        <v>9</v>
      </c>
      <c r="G233" s="95">
        <f t="shared" si="13"/>
        <v>56</v>
      </c>
      <c r="H233" s="98">
        <f t="shared" si="12"/>
        <v>0.45901639344262296</v>
      </c>
      <c r="I233" s="98">
        <f>SUM($C$222:$C233)/Cargos_IN_SP2</f>
        <v>0.36885245901639346</v>
      </c>
      <c r="J233" s="98">
        <f>SUM($C$222:$D233)/Cargos_IN_SP2</f>
        <v>0.39344262295081966</v>
      </c>
      <c r="K233" s="98">
        <f>SUM($C$222:$E233)/Cargos_IN_SP2</f>
        <v>0.45901639344262296</v>
      </c>
      <c r="M233" s="98"/>
      <c r="N233" s="329">
        <f t="shared" si="14"/>
        <v>45</v>
      </c>
      <c r="O233" s="98"/>
      <c r="P233" s="98"/>
    </row>
    <row r="234" spans="2:16">
      <c r="B234" s="34">
        <v>13</v>
      </c>
      <c r="C234" s="95">
        <f t="array" ref="C234">SUM(IF('BBDD Histórica Primer Año x Sem'!$A$1:$A$985="SP2",IF('BBDD Histórica Primer Año x Sem'!$B$1:$B$985="I",IF('BBDD Histórica Primer Año x Sem'!$E$1:$E$985=$B234,'BBDD Histórica Primer Año x Sem'!$F$1:$F$985,0))))</f>
        <v>1</v>
      </c>
      <c r="D234" s="95">
        <f t="array" ref="D234">SUM(IF('BBDD Histórica Primer Año x Sem'!$A$1:$A$985="SP2",IF('BBDD Histórica Primer Año x Sem'!$B$1:$B$985="I",IF('BBDD Histórica Primer Año x Sem'!$E$1:$E$985=$B234,'BBDD Histórica Primer Año x Sem'!$G$1:$G$985,0))))</f>
        <v>0</v>
      </c>
      <c r="E234" s="95">
        <f t="array" ref="E234">SUM(IF('BBDD Histórica Primer Año x Sem'!$A$1:$A$985="SP2",IF('BBDD Histórica Primer Año x Sem'!$B$1:$B$985="I",IF('BBDD Histórica Primer Año x Sem'!$E$1:$E$985=$B234,'BBDD Histórica Primer Año x Sem'!$I$1:$J$985,0))))</f>
        <v>0</v>
      </c>
      <c r="F234" s="95">
        <f t="shared" si="11"/>
        <v>1</v>
      </c>
      <c r="G234" s="95">
        <f t="shared" si="13"/>
        <v>57</v>
      </c>
      <c r="H234" s="98">
        <f t="shared" si="12"/>
        <v>0.46721311475409838</v>
      </c>
      <c r="I234" s="98">
        <f>SUM($C$222:$C234)/Cargos_IN_SP2</f>
        <v>0.37704918032786883</v>
      </c>
      <c r="J234" s="98">
        <f>SUM($C$222:$D234)/Cargos_IN_SP2</f>
        <v>0.40163934426229508</v>
      </c>
      <c r="K234" s="98">
        <f>SUM($C$222:$E234)/Cargos_IN_SP2</f>
        <v>0.46721311475409838</v>
      </c>
      <c r="M234" s="98"/>
      <c r="N234" s="329">
        <f t="shared" si="14"/>
        <v>46</v>
      </c>
      <c r="O234" s="98"/>
      <c r="P234" s="98"/>
    </row>
    <row r="235" spans="2:16">
      <c r="B235" s="34">
        <v>14</v>
      </c>
      <c r="C235" s="95">
        <f t="array" ref="C235">SUM(IF('BBDD Histórica Primer Año x Sem'!$A$1:$A$985="SP2",IF('BBDD Histórica Primer Año x Sem'!$B$1:$B$985="I",IF('BBDD Histórica Primer Año x Sem'!$E$1:$E$985=$B235,'BBDD Histórica Primer Año x Sem'!$F$1:$F$985,0))))</f>
        <v>0</v>
      </c>
      <c r="D235" s="95">
        <f t="array" ref="D235">SUM(IF('BBDD Histórica Primer Año x Sem'!$A$1:$A$985="SP2",IF('BBDD Histórica Primer Año x Sem'!$B$1:$B$985="I",IF('BBDD Histórica Primer Año x Sem'!$E$1:$E$985=$B235,'BBDD Histórica Primer Año x Sem'!$G$1:$G$985,0))))</f>
        <v>0</v>
      </c>
      <c r="E235" s="95">
        <f t="array" ref="E235">SUM(IF('BBDD Histórica Primer Año x Sem'!$A$1:$A$985="SP2",IF('BBDD Histórica Primer Año x Sem'!$B$1:$B$985="I",IF('BBDD Histórica Primer Año x Sem'!$E$1:$E$985=$B235,'BBDD Histórica Primer Año x Sem'!$I$1:$J$985,0))))</f>
        <v>0</v>
      </c>
      <c r="F235" s="95">
        <f t="shared" si="11"/>
        <v>0</v>
      </c>
      <c r="G235" s="95">
        <f t="shared" si="13"/>
        <v>57</v>
      </c>
      <c r="H235" s="98">
        <f t="shared" si="12"/>
        <v>0.46721311475409838</v>
      </c>
      <c r="I235" s="98">
        <f>SUM($C$222:$C235)/Cargos_IN_SP2</f>
        <v>0.37704918032786883</v>
      </c>
      <c r="J235" s="98">
        <f>SUM($C$222:$D235)/Cargos_IN_SP2</f>
        <v>0.40163934426229508</v>
      </c>
      <c r="K235" s="98">
        <f>SUM($C$222:$E235)/Cargos_IN_SP2</f>
        <v>0.46721311475409838</v>
      </c>
      <c r="M235" s="98"/>
      <c r="N235" s="329">
        <f t="shared" si="14"/>
        <v>46</v>
      </c>
      <c r="O235" s="98"/>
      <c r="P235" s="98"/>
    </row>
    <row r="236" spans="2:16">
      <c r="B236" s="34">
        <v>15</v>
      </c>
      <c r="C236" s="95">
        <f t="array" ref="C236">SUM(IF('BBDD Histórica Primer Año x Sem'!$A$1:$A$985="SP2",IF('BBDD Histórica Primer Año x Sem'!$B$1:$B$985="I",IF('BBDD Histórica Primer Año x Sem'!$E$1:$E$985=$B236,'BBDD Histórica Primer Año x Sem'!$F$1:$F$985,0))))</f>
        <v>0</v>
      </c>
      <c r="D236" s="95">
        <f t="array" ref="D236">SUM(IF('BBDD Histórica Primer Año x Sem'!$A$1:$A$985="SP2",IF('BBDD Histórica Primer Año x Sem'!$B$1:$B$985="I",IF('BBDD Histórica Primer Año x Sem'!$E$1:$E$985=$B236,'BBDD Histórica Primer Año x Sem'!$G$1:$G$985,0))))</f>
        <v>0</v>
      </c>
      <c r="E236" s="95">
        <f t="array" ref="E236">SUM(IF('BBDD Histórica Primer Año x Sem'!$A$1:$A$985="SP2",IF('BBDD Histórica Primer Año x Sem'!$B$1:$B$985="I",IF('BBDD Histórica Primer Año x Sem'!$E$1:$E$985=$B236,'BBDD Histórica Primer Año x Sem'!$I$1:$J$985,0))))</f>
        <v>0</v>
      </c>
      <c r="F236" s="95">
        <f t="shared" si="11"/>
        <v>0</v>
      </c>
      <c r="G236" s="95">
        <f t="shared" si="13"/>
        <v>57</v>
      </c>
      <c r="H236" s="98">
        <f t="shared" si="12"/>
        <v>0.46721311475409838</v>
      </c>
      <c r="I236" s="98">
        <f>SUM($C$222:$C236)/Cargos_IN_SP2</f>
        <v>0.37704918032786883</v>
      </c>
      <c r="J236" s="98">
        <f>SUM($C$222:$D236)/Cargos_IN_SP2</f>
        <v>0.40163934426229508</v>
      </c>
      <c r="K236" s="98">
        <f>SUM($C$222:$E236)/Cargos_IN_SP2</f>
        <v>0.46721311475409838</v>
      </c>
      <c r="M236" s="98"/>
      <c r="N236" s="329">
        <f t="shared" si="14"/>
        <v>46</v>
      </c>
      <c r="O236" s="98"/>
      <c r="P236" s="98"/>
    </row>
    <row r="237" spans="2:16">
      <c r="B237" s="34">
        <v>16</v>
      </c>
      <c r="C237" s="95">
        <f t="array" ref="C237">SUM(IF('BBDD Histórica Primer Año x Sem'!$A$1:$A$985="SP2",IF('BBDD Histórica Primer Año x Sem'!$B$1:$B$985="I",IF('BBDD Histórica Primer Año x Sem'!$E$1:$E$985=$B237,'BBDD Histórica Primer Año x Sem'!$F$1:$F$985,0))))</f>
        <v>0</v>
      </c>
      <c r="D237" s="95">
        <f t="array" ref="D237">SUM(IF('BBDD Histórica Primer Año x Sem'!$A$1:$A$985="SP2",IF('BBDD Histórica Primer Año x Sem'!$B$1:$B$985="I",IF('BBDD Histórica Primer Año x Sem'!$E$1:$E$985=$B237,'BBDD Histórica Primer Año x Sem'!$G$1:$G$985,0))))</f>
        <v>1</v>
      </c>
      <c r="E237" s="95">
        <f t="array" ref="E237">SUM(IF('BBDD Histórica Primer Año x Sem'!$A$1:$A$985="SP2",IF('BBDD Histórica Primer Año x Sem'!$B$1:$B$985="I",IF('BBDD Histórica Primer Año x Sem'!$E$1:$E$985=$B237,'BBDD Histórica Primer Año x Sem'!$I$1:$J$985,0))))</f>
        <v>1</v>
      </c>
      <c r="F237" s="95">
        <f t="shared" si="11"/>
        <v>2</v>
      </c>
      <c r="G237" s="95">
        <f t="shared" si="13"/>
        <v>59</v>
      </c>
      <c r="H237" s="98">
        <f t="shared" si="12"/>
        <v>0.48360655737704916</v>
      </c>
      <c r="I237" s="98">
        <f>SUM($C$222:$C237)/Cargos_IN_SP2</f>
        <v>0.37704918032786883</v>
      </c>
      <c r="J237" s="98">
        <f>SUM($C$222:$D237)/Cargos_IN_SP2</f>
        <v>0.4098360655737705</v>
      </c>
      <c r="K237" s="98">
        <f>SUM($C$222:$E237)/Cargos_IN_SP2</f>
        <v>0.48360655737704916</v>
      </c>
      <c r="M237" s="98"/>
      <c r="N237" s="329">
        <f t="shared" si="14"/>
        <v>46</v>
      </c>
      <c r="O237" s="98"/>
      <c r="P237" s="98"/>
    </row>
    <row r="238" spans="2:16">
      <c r="B238" s="34">
        <v>17</v>
      </c>
      <c r="C238" s="95">
        <f t="array" ref="C238">SUM(IF('BBDD Histórica Primer Año x Sem'!$A$1:$A$985="SP2",IF('BBDD Histórica Primer Año x Sem'!$B$1:$B$985="I",IF('BBDD Histórica Primer Año x Sem'!$E$1:$E$985=$B238,'BBDD Histórica Primer Año x Sem'!$F$1:$F$985,0))))</f>
        <v>0</v>
      </c>
      <c r="D238" s="95">
        <f t="array" ref="D238">SUM(IF('BBDD Histórica Primer Año x Sem'!$A$1:$A$985="SP2",IF('BBDD Histórica Primer Año x Sem'!$B$1:$B$985="I",IF('BBDD Histórica Primer Año x Sem'!$E$1:$E$985=$B238,'BBDD Histórica Primer Año x Sem'!$G$1:$G$985,0))))</f>
        <v>0</v>
      </c>
      <c r="E238" s="95">
        <f t="array" ref="E238">SUM(IF('BBDD Histórica Primer Año x Sem'!$A$1:$A$985="SP2",IF('BBDD Histórica Primer Año x Sem'!$B$1:$B$985="I",IF('BBDD Histórica Primer Año x Sem'!$E$1:$E$985=$B238,'BBDD Histórica Primer Año x Sem'!$I$1:$J$985,0))))</f>
        <v>0</v>
      </c>
      <c r="F238" s="95">
        <f t="shared" si="11"/>
        <v>0</v>
      </c>
      <c r="G238" s="95">
        <f t="shared" si="13"/>
        <v>59</v>
      </c>
      <c r="H238" s="98">
        <f t="shared" si="12"/>
        <v>0.48360655737704916</v>
      </c>
      <c r="I238" s="98">
        <f>SUM($C$222:$C238)/Cargos_IN_SP2</f>
        <v>0.37704918032786883</v>
      </c>
      <c r="J238" s="98">
        <f>SUM($C$222:$D238)/Cargos_IN_SP2</f>
        <v>0.4098360655737705</v>
      </c>
      <c r="K238" s="98">
        <f>SUM($C$222:$E238)/Cargos_IN_SP2</f>
        <v>0.48360655737704916</v>
      </c>
      <c r="M238" s="98"/>
      <c r="N238" s="329">
        <f t="shared" si="14"/>
        <v>46</v>
      </c>
      <c r="O238" s="98"/>
      <c r="P238" s="98"/>
    </row>
    <row r="239" spans="2:16">
      <c r="B239" s="34">
        <v>18</v>
      </c>
      <c r="C239" s="95">
        <f t="array" ref="C239">SUM(IF('BBDD Histórica Primer Año x Sem'!$A$1:$A$985="SP2",IF('BBDD Histórica Primer Año x Sem'!$B$1:$B$985="I",IF('BBDD Histórica Primer Año x Sem'!$E$1:$E$985=$B239,'BBDD Histórica Primer Año x Sem'!$F$1:$F$985,0))))</f>
        <v>0</v>
      </c>
      <c r="D239" s="95">
        <f t="array" ref="D239">SUM(IF('BBDD Histórica Primer Año x Sem'!$A$1:$A$985="SP2",IF('BBDD Histórica Primer Año x Sem'!$B$1:$B$985="I",IF('BBDD Histórica Primer Año x Sem'!$E$1:$E$985=$B239,'BBDD Histórica Primer Año x Sem'!$G$1:$G$985,0))))</f>
        <v>0</v>
      </c>
      <c r="E239" s="95">
        <f t="array" ref="E239">SUM(IF('BBDD Histórica Primer Año x Sem'!$A$1:$A$985="SP2",IF('BBDD Histórica Primer Año x Sem'!$B$1:$B$985="I",IF('BBDD Histórica Primer Año x Sem'!$E$1:$E$985=$B239,'BBDD Histórica Primer Año x Sem'!$I$1:$J$985,0))))</f>
        <v>0</v>
      </c>
      <c r="F239" s="95">
        <f t="shared" si="11"/>
        <v>0</v>
      </c>
      <c r="G239" s="95">
        <f t="shared" si="13"/>
        <v>59</v>
      </c>
      <c r="H239" s="98">
        <f t="shared" si="12"/>
        <v>0.48360655737704916</v>
      </c>
      <c r="I239" s="98">
        <f>SUM($C$222:$C239)/Cargos_IN_SP2</f>
        <v>0.37704918032786883</v>
      </c>
      <c r="J239" s="98">
        <f>SUM($C$222:$D239)/Cargos_IN_SP2</f>
        <v>0.4098360655737705</v>
      </c>
      <c r="K239" s="98">
        <f>SUM($C$222:$E239)/Cargos_IN_SP2</f>
        <v>0.48360655737704916</v>
      </c>
      <c r="M239" s="98"/>
      <c r="N239" s="329">
        <f t="shared" si="14"/>
        <v>46</v>
      </c>
      <c r="O239" s="98"/>
      <c r="P239" s="98"/>
    </row>
    <row r="240" spans="2:16">
      <c r="B240" s="34">
        <v>19</v>
      </c>
      <c r="C240" s="95">
        <f t="array" ref="C240">SUM(IF('BBDD Histórica Primer Año x Sem'!$A$1:$A$985="SP2",IF('BBDD Histórica Primer Año x Sem'!$B$1:$B$985="I",IF('BBDD Histórica Primer Año x Sem'!$E$1:$E$985=$B240,'BBDD Histórica Primer Año x Sem'!$F$1:$F$985,0))))</f>
        <v>0</v>
      </c>
      <c r="D240" s="95">
        <f t="array" ref="D240">SUM(IF('BBDD Histórica Primer Año x Sem'!$A$1:$A$985="SP2",IF('BBDD Histórica Primer Año x Sem'!$B$1:$B$985="I",IF('BBDD Histórica Primer Año x Sem'!$E$1:$E$985=$B240,'BBDD Histórica Primer Año x Sem'!$G$1:$G$985,0))))</f>
        <v>0</v>
      </c>
      <c r="E240" s="95">
        <f t="array" ref="E240">SUM(IF('BBDD Histórica Primer Año x Sem'!$A$1:$A$985="SP2",IF('BBDD Histórica Primer Año x Sem'!$B$1:$B$985="I",IF('BBDD Histórica Primer Año x Sem'!$E$1:$E$985=$B240,'BBDD Histórica Primer Año x Sem'!$I$1:$J$985,0))))</f>
        <v>0</v>
      </c>
      <c r="F240" s="95">
        <f t="shared" si="11"/>
        <v>0</v>
      </c>
      <c r="G240" s="95">
        <f t="shared" si="13"/>
        <v>59</v>
      </c>
      <c r="H240" s="98">
        <f t="shared" si="12"/>
        <v>0.48360655737704916</v>
      </c>
      <c r="I240" s="98">
        <f>SUM($C$222:$C240)/Cargos_IN_SP2</f>
        <v>0.37704918032786883</v>
      </c>
      <c r="J240" s="98">
        <f>SUM($C$222:$D240)/Cargos_IN_SP2</f>
        <v>0.4098360655737705</v>
      </c>
      <c r="K240" s="98">
        <f>SUM($C$222:$E240)/Cargos_IN_SP2</f>
        <v>0.48360655737704916</v>
      </c>
      <c r="M240" s="98"/>
      <c r="N240" s="329">
        <f t="shared" si="14"/>
        <v>46</v>
      </c>
      <c r="O240" s="98"/>
      <c r="P240" s="98"/>
    </row>
    <row r="241" spans="2:16">
      <c r="B241" s="34">
        <v>20</v>
      </c>
      <c r="C241" s="95">
        <f t="array" ref="C241">SUM(IF('BBDD Histórica Primer Año x Sem'!$A$1:$A$985="SP2",IF('BBDD Histórica Primer Año x Sem'!$B$1:$B$985="I",IF('BBDD Histórica Primer Año x Sem'!$E$1:$E$985=$B241,'BBDD Histórica Primer Año x Sem'!$F$1:$F$985,0))))</f>
        <v>0</v>
      </c>
      <c r="D241" s="95">
        <f t="array" ref="D241">SUM(IF('BBDD Histórica Primer Año x Sem'!$A$1:$A$985="SP2",IF('BBDD Histórica Primer Año x Sem'!$B$1:$B$985="I",IF('BBDD Histórica Primer Año x Sem'!$E$1:$E$985=$B241,'BBDD Histórica Primer Año x Sem'!$G$1:$G$985,0))))</f>
        <v>0</v>
      </c>
      <c r="E241" s="95">
        <f t="array" ref="E241">SUM(IF('BBDD Histórica Primer Año x Sem'!$A$1:$A$985="SP2",IF('BBDD Histórica Primer Año x Sem'!$B$1:$B$985="I",IF('BBDD Histórica Primer Año x Sem'!$E$1:$E$985=$B241,'BBDD Histórica Primer Año x Sem'!$I$1:$J$985,0))))</f>
        <v>0</v>
      </c>
      <c r="F241" s="95">
        <f t="shared" si="11"/>
        <v>0</v>
      </c>
      <c r="G241" s="95">
        <f t="shared" si="13"/>
        <v>59</v>
      </c>
      <c r="H241" s="98">
        <f t="shared" si="12"/>
        <v>0.48360655737704916</v>
      </c>
      <c r="I241" s="98">
        <f>SUM($C$222:$C241)/Cargos_IN_SP2</f>
        <v>0.37704918032786883</v>
      </c>
      <c r="J241" s="98">
        <f>SUM($C$222:$D241)/Cargos_IN_SP2</f>
        <v>0.4098360655737705</v>
      </c>
      <c r="K241" s="98">
        <f>SUM($C$222:$E241)/Cargos_IN_SP2</f>
        <v>0.48360655737704916</v>
      </c>
      <c r="M241" s="98"/>
      <c r="N241" s="329">
        <f t="shared" si="14"/>
        <v>46</v>
      </c>
      <c r="O241" s="98"/>
      <c r="P241" s="98"/>
    </row>
    <row r="242" spans="2:16">
      <c r="B242" s="34">
        <v>21</v>
      </c>
      <c r="C242" s="95">
        <f t="array" ref="C242">SUM(IF('BBDD Histórica Primer Año x Sem'!$A$1:$A$985="SP2",IF('BBDD Histórica Primer Año x Sem'!$B$1:$B$985="I",IF('BBDD Histórica Primer Año x Sem'!$E$1:$E$985=$B242,'BBDD Histórica Primer Año x Sem'!$F$1:$F$985,0))))</f>
        <v>0</v>
      </c>
      <c r="D242" s="95">
        <f t="array" ref="D242">SUM(IF('BBDD Histórica Primer Año x Sem'!$A$1:$A$985="SP2",IF('BBDD Histórica Primer Año x Sem'!$B$1:$B$985="I",IF('BBDD Histórica Primer Año x Sem'!$E$1:$E$985=$B242,'BBDD Histórica Primer Año x Sem'!$G$1:$G$985,0))))</f>
        <v>0</v>
      </c>
      <c r="E242" s="95">
        <f t="array" ref="E242">SUM(IF('BBDD Histórica Primer Año x Sem'!$A$1:$A$985="SP2",IF('BBDD Histórica Primer Año x Sem'!$B$1:$B$985="I",IF('BBDD Histórica Primer Año x Sem'!$E$1:$E$985=$B242,'BBDD Histórica Primer Año x Sem'!$I$1:$J$985,0))))</f>
        <v>0</v>
      </c>
      <c r="F242" s="95">
        <f t="shared" si="11"/>
        <v>0</v>
      </c>
      <c r="G242" s="95">
        <f t="shared" si="13"/>
        <v>59</v>
      </c>
      <c r="H242" s="98">
        <f t="shared" si="12"/>
        <v>0.48360655737704916</v>
      </c>
      <c r="I242" s="98">
        <f>SUM($C$222:$C242)/Cargos_IN_SP2</f>
        <v>0.37704918032786883</v>
      </c>
      <c r="J242" s="98">
        <f>SUM($C$222:$D242)/Cargos_IN_SP2</f>
        <v>0.4098360655737705</v>
      </c>
      <c r="K242" s="98">
        <f>SUM($C$222:$E242)/Cargos_IN_SP2</f>
        <v>0.48360655737704916</v>
      </c>
      <c r="M242" s="98"/>
      <c r="N242" s="329">
        <f t="shared" si="14"/>
        <v>46</v>
      </c>
      <c r="O242" s="98"/>
      <c r="P242" s="98"/>
    </row>
    <row r="243" spans="2:16">
      <c r="B243" s="34">
        <v>22</v>
      </c>
      <c r="C243" s="95">
        <f t="array" ref="C243">SUM(IF('BBDD Histórica Primer Año x Sem'!$A$1:$A$985="SP2",IF('BBDD Histórica Primer Año x Sem'!$B$1:$B$985="I",IF('BBDD Histórica Primer Año x Sem'!$E$1:$E$985=$B243,'BBDD Histórica Primer Año x Sem'!$F$1:$F$985,0))))</f>
        <v>2</v>
      </c>
      <c r="D243" s="95">
        <f t="array" ref="D243">SUM(IF('BBDD Histórica Primer Año x Sem'!$A$1:$A$985="SP2",IF('BBDD Histórica Primer Año x Sem'!$B$1:$B$985="I",IF('BBDD Histórica Primer Año x Sem'!$E$1:$E$985=$B243,'BBDD Histórica Primer Año x Sem'!$G$1:$G$985,0))))</f>
        <v>0</v>
      </c>
      <c r="E243" s="95">
        <f t="array" ref="E243">SUM(IF('BBDD Histórica Primer Año x Sem'!$A$1:$A$985="SP2",IF('BBDD Histórica Primer Año x Sem'!$B$1:$B$985="I",IF('BBDD Histórica Primer Año x Sem'!$E$1:$E$985=$B243,'BBDD Histórica Primer Año x Sem'!$I$1:$J$985,0))))</f>
        <v>0</v>
      </c>
      <c r="F243" s="95">
        <f t="shared" si="11"/>
        <v>2</v>
      </c>
      <c r="G243" s="95">
        <f t="shared" si="13"/>
        <v>61</v>
      </c>
      <c r="H243" s="98">
        <f t="shared" si="12"/>
        <v>0.5</v>
      </c>
      <c r="I243" s="98">
        <f>SUM($C$222:$C243)/Cargos_IN_SP2</f>
        <v>0.39344262295081966</v>
      </c>
      <c r="J243" s="98">
        <f>SUM($C$222:$D243)/Cargos_IN_SP2</f>
        <v>0.42622950819672129</v>
      </c>
      <c r="K243" s="98">
        <f>SUM($C$222:$E243)/Cargos_IN_SP2</f>
        <v>0.5</v>
      </c>
      <c r="M243" s="98"/>
      <c r="N243" s="329">
        <f t="shared" si="14"/>
        <v>48</v>
      </c>
      <c r="O243" s="98"/>
      <c r="P243" s="98"/>
    </row>
    <row r="244" spans="2:16">
      <c r="B244" s="34">
        <v>23</v>
      </c>
      <c r="C244" s="95">
        <f t="array" ref="C244">SUM(IF('BBDD Histórica Primer Año x Sem'!$A$1:$A$985="SP2",IF('BBDD Histórica Primer Año x Sem'!$B$1:$B$985="I",IF('BBDD Histórica Primer Año x Sem'!$E$1:$E$985=$B244,'BBDD Histórica Primer Año x Sem'!$F$1:$F$985,0))))</f>
        <v>0</v>
      </c>
      <c r="D244" s="95">
        <f t="array" ref="D244">SUM(IF('BBDD Histórica Primer Año x Sem'!$A$1:$A$985="SP2",IF('BBDD Histórica Primer Año x Sem'!$B$1:$B$985="I",IF('BBDD Histórica Primer Año x Sem'!$E$1:$E$985=$B244,'BBDD Histórica Primer Año x Sem'!$G$1:$G$985,0))))</f>
        <v>0</v>
      </c>
      <c r="E244" s="95">
        <f t="array" ref="E244">SUM(IF('BBDD Histórica Primer Año x Sem'!$A$1:$A$985="SP2",IF('BBDD Histórica Primer Año x Sem'!$B$1:$B$985="I",IF('BBDD Histórica Primer Año x Sem'!$E$1:$E$985=$B244,'BBDD Histórica Primer Año x Sem'!$I$1:$J$985,0))))</f>
        <v>0</v>
      </c>
      <c r="F244" s="95">
        <f t="shared" si="11"/>
        <v>0</v>
      </c>
      <c r="G244" s="95">
        <f t="shared" si="13"/>
        <v>61</v>
      </c>
      <c r="H244" s="98">
        <f t="shared" si="12"/>
        <v>0.5</v>
      </c>
      <c r="I244" s="98">
        <f>SUM($C$222:$C244)/Cargos_IN_SP2</f>
        <v>0.39344262295081966</v>
      </c>
      <c r="J244" s="98">
        <f>SUM($C$222:$D244)/Cargos_IN_SP2</f>
        <v>0.42622950819672129</v>
      </c>
      <c r="K244" s="98">
        <f>SUM($C$222:$E244)/Cargos_IN_SP2</f>
        <v>0.5</v>
      </c>
      <c r="M244" s="98"/>
      <c r="N244" s="329">
        <f t="shared" si="14"/>
        <v>48</v>
      </c>
      <c r="O244" s="98"/>
      <c r="P244" s="98"/>
    </row>
    <row r="245" spans="2:16">
      <c r="B245" s="34">
        <v>24</v>
      </c>
      <c r="C245" s="95">
        <f t="array" ref="C245">SUM(IF('BBDD Histórica Primer Año x Sem'!$A$1:$A$985="SP2",IF('BBDD Histórica Primer Año x Sem'!$B$1:$B$985="I",IF('BBDD Histórica Primer Año x Sem'!$E$1:$E$985=$B245,'BBDD Histórica Primer Año x Sem'!$F$1:$F$985,0))))</f>
        <v>0</v>
      </c>
      <c r="D245" s="95">
        <f t="array" ref="D245">SUM(IF('BBDD Histórica Primer Año x Sem'!$A$1:$A$985="SP2",IF('BBDD Histórica Primer Año x Sem'!$B$1:$B$985="I",IF('BBDD Histórica Primer Año x Sem'!$E$1:$E$985=$B245,'BBDD Histórica Primer Año x Sem'!$G$1:$G$985,0))))</f>
        <v>0</v>
      </c>
      <c r="E245" s="95">
        <f t="array" ref="E245">SUM(IF('BBDD Histórica Primer Año x Sem'!$A$1:$A$985="SP2",IF('BBDD Histórica Primer Año x Sem'!$B$1:$B$985="I",IF('BBDD Histórica Primer Año x Sem'!$E$1:$E$985=$B245,'BBDD Histórica Primer Año x Sem'!$I$1:$J$985,0))))</f>
        <v>0</v>
      </c>
      <c r="F245" s="95">
        <f t="shared" si="11"/>
        <v>0</v>
      </c>
      <c r="G245" s="95">
        <f t="shared" si="13"/>
        <v>61</v>
      </c>
      <c r="H245" s="98">
        <f t="shared" si="12"/>
        <v>0.5</v>
      </c>
      <c r="I245" s="98">
        <f>SUM($C$222:$C245)/Cargos_IN_SP2</f>
        <v>0.39344262295081966</v>
      </c>
      <c r="J245" s="98">
        <f>SUM($C$222:$D245)/Cargos_IN_SP2</f>
        <v>0.42622950819672129</v>
      </c>
      <c r="K245" s="98">
        <f>SUM($C$222:$E245)/Cargos_IN_SP2</f>
        <v>0.5</v>
      </c>
      <c r="M245" s="98"/>
      <c r="N245" s="329">
        <f t="shared" si="14"/>
        <v>48</v>
      </c>
      <c r="O245" s="98"/>
      <c r="P245" s="98"/>
    </row>
    <row r="246" spans="2:16">
      <c r="B246" s="34">
        <v>25</v>
      </c>
      <c r="C246" s="95">
        <f t="array" ref="C246">SUM(IF('BBDD Histórica Primer Año x Sem'!$A$1:$A$985="SP2",IF('BBDD Histórica Primer Año x Sem'!$B$1:$B$985="I",IF('BBDD Histórica Primer Año x Sem'!$E$1:$E$985=$B246,'BBDD Histórica Primer Año x Sem'!$F$1:$F$985,0))))</f>
        <v>0</v>
      </c>
      <c r="D246" s="95">
        <f t="array" ref="D246">SUM(IF('BBDD Histórica Primer Año x Sem'!$A$1:$A$985="SP2",IF('BBDD Histórica Primer Año x Sem'!$B$1:$B$985="I",IF('BBDD Histórica Primer Año x Sem'!$E$1:$E$985=$B246,'BBDD Histórica Primer Año x Sem'!$G$1:$G$985,0))))</f>
        <v>0</v>
      </c>
      <c r="E246" s="95">
        <f t="array" ref="E246">SUM(IF('BBDD Histórica Primer Año x Sem'!$A$1:$A$985="SP2",IF('BBDD Histórica Primer Año x Sem'!$B$1:$B$985="I",IF('BBDD Histórica Primer Año x Sem'!$E$1:$E$985=$B246,'BBDD Histórica Primer Año x Sem'!$I$1:$J$985,0))))</f>
        <v>0</v>
      </c>
      <c r="F246" s="95">
        <f t="shared" si="11"/>
        <v>0</v>
      </c>
      <c r="G246" s="95">
        <f t="shared" si="13"/>
        <v>61</v>
      </c>
      <c r="H246" s="98">
        <f t="shared" si="12"/>
        <v>0.5</v>
      </c>
      <c r="I246" s="98">
        <f>SUM($C$222:$C246)/Cargos_IN_SP2</f>
        <v>0.39344262295081966</v>
      </c>
      <c r="J246" s="98">
        <f>SUM($C$222:$D246)/Cargos_IN_SP2</f>
        <v>0.42622950819672129</v>
      </c>
      <c r="K246" s="98">
        <f>SUM($C$222:$E246)/Cargos_IN_SP2</f>
        <v>0.5</v>
      </c>
      <c r="M246" s="98"/>
      <c r="N246" s="329">
        <f t="shared" si="14"/>
        <v>48</v>
      </c>
      <c r="O246" s="98"/>
      <c r="P246" s="98"/>
    </row>
    <row r="247" spans="2:16">
      <c r="B247" s="34">
        <v>26</v>
      </c>
      <c r="C247" s="95">
        <f t="array" ref="C247">SUM(IF('BBDD Histórica Primer Año x Sem'!$A$1:$A$985="SP2",IF('BBDD Histórica Primer Año x Sem'!$B$1:$B$985="I",IF('BBDD Histórica Primer Año x Sem'!$E$1:$E$985=$B247,'BBDD Histórica Primer Año x Sem'!$F$1:$F$985,0))))</f>
        <v>0</v>
      </c>
      <c r="D247" s="95">
        <f t="array" ref="D247">SUM(IF('BBDD Histórica Primer Año x Sem'!$A$1:$A$985="SP2",IF('BBDD Histórica Primer Año x Sem'!$B$1:$B$985="I",IF('BBDD Histórica Primer Año x Sem'!$E$1:$E$985=$B247,'BBDD Histórica Primer Año x Sem'!$G$1:$G$985,0))))</f>
        <v>0</v>
      </c>
      <c r="E247" s="95">
        <f t="array" ref="E247">SUM(IF('BBDD Histórica Primer Año x Sem'!$A$1:$A$985="SP2",IF('BBDD Histórica Primer Año x Sem'!$B$1:$B$985="I",IF('BBDD Histórica Primer Año x Sem'!$E$1:$E$985=$B247,'BBDD Histórica Primer Año x Sem'!$I$1:$J$985,0))))</f>
        <v>1</v>
      </c>
      <c r="F247" s="95">
        <f t="shared" si="11"/>
        <v>1</v>
      </c>
      <c r="G247" s="95">
        <f t="shared" si="13"/>
        <v>62</v>
      </c>
      <c r="H247" s="98">
        <f t="shared" si="12"/>
        <v>0.50819672131147542</v>
      </c>
      <c r="I247" s="98">
        <f>SUM($C$222:$C247)/Cargos_IN_SP2</f>
        <v>0.39344262295081966</v>
      </c>
      <c r="J247" s="98">
        <f>SUM($C$222:$D247)/Cargos_IN_SP2</f>
        <v>0.42622950819672129</v>
      </c>
      <c r="K247" s="98">
        <f>SUM($C$222:$E247)/Cargos_IN_SP2</f>
        <v>0.50819672131147542</v>
      </c>
      <c r="M247" s="98"/>
      <c r="N247" s="329">
        <f t="shared" si="14"/>
        <v>48</v>
      </c>
      <c r="O247" s="98"/>
      <c r="P247" s="98"/>
    </row>
    <row r="248" spans="2:16">
      <c r="B248" s="34">
        <v>27</v>
      </c>
      <c r="C248" s="95">
        <f t="array" ref="C248">SUM(IF('BBDD Histórica Primer Año x Sem'!$A$1:$A$985="SP2",IF('BBDD Histórica Primer Año x Sem'!$B$1:$B$985="I",IF('BBDD Histórica Primer Año x Sem'!$E$1:$E$985=$B248,'BBDD Histórica Primer Año x Sem'!$F$1:$F$985,0))))</f>
        <v>0</v>
      </c>
      <c r="D248" s="95">
        <f t="array" ref="D248">SUM(IF('BBDD Histórica Primer Año x Sem'!$A$1:$A$985="SP2",IF('BBDD Histórica Primer Año x Sem'!$B$1:$B$985="I",IF('BBDD Histórica Primer Año x Sem'!$E$1:$E$985=$B248,'BBDD Histórica Primer Año x Sem'!$G$1:$G$985,0))))</f>
        <v>0</v>
      </c>
      <c r="E248" s="95">
        <f t="array" ref="E248">SUM(IF('BBDD Histórica Primer Año x Sem'!$A$1:$A$985="SP2",IF('BBDD Histórica Primer Año x Sem'!$B$1:$B$985="I",IF('BBDD Histórica Primer Año x Sem'!$E$1:$E$985=$B248,'BBDD Histórica Primer Año x Sem'!$I$1:$J$985,0))))</f>
        <v>0</v>
      </c>
      <c r="F248" s="95">
        <f t="shared" si="11"/>
        <v>0</v>
      </c>
      <c r="G248" s="95">
        <f t="shared" si="13"/>
        <v>62</v>
      </c>
      <c r="H248" s="98">
        <f t="shared" si="12"/>
        <v>0.50819672131147542</v>
      </c>
      <c r="I248" s="98">
        <f>SUM($C$222:$C248)/Cargos_IN_SP2</f>
        <v>0.39344262295081966</v>
      </c>
      <c r="J248" s="98">
        <f>SUM($C$222:$D248)/Cargos_IN_SP2</f>
        <v>0.42622950819672129</v>
      </c>
      <c r="K248" s="98">
        <f>SUM($C$222:$E248)/Cargos_IN_SP2</f>
        <v>0.50819672131147542</v>
      </c>
      <c r="M248" s="98"/>
      <c r="N248" s="329">
        <f t="shared" si="14"/>
        <v>48</v>
      </c>
      <c r="O248" s="98"/>
      <c r="P248" s="98"/>
    </row>
    <row r="249" spans="2:16">
      <c r="B249" s="34">
        <v>28</v>
      </c>
      <c r="C249" s="95">
        <f t="array" ref="C249">SUM(IF('BBDD Histórica Primer Año x Sem'!$A$1:$A$985="SP2",IF('BBDD Histórica Primer Año x Sem'!$B$1:$B$985="I",IF('BBDD Histórica Primer Año x Sem'!$E$1:$E$985=$B249,'BBDD Histórica Primer Año x Sem'!$F$1:$F$985,0))))</f>
        <v>0</v>
      </c>
      <c r="D249" s="95">
        <f t="array" ref="D249">SUM(IF('BBDD Histórica Primer Año x Sem'!$A$1:$A$985="SP2",IF('BBDD Histórica Primer Año x Sem'!$B$1:$B$985="I",IF('BBDD Histórica Primer Año x Sem'!$E$1:$E$985=$B249,'BBDD Histórica Primer Año x Sem'!$G$1:$G$985,0))))</f>
        <v>0</v>
      </c>
      <c r="E249" s="95">
        <f t="array" ref="E249">SUM(IF('BBDD Histórica Primer Año x Sem'!$A$1:$A$985="SP2",IF('BBDD Histórica Primer Año x Sem'!$B$1:$B$985="I",IF('BBDD Histórica Primer Año x Sem'!$E$1:$E$985=$B249,'BBDD Histórica Primer Año x Sem'!$I$1:$J$985,0))))</f>
        <v>0</v>
      </c>
      <c r="F249" s="95">
        <f t="shared" si="11"/>
        <v>0</v>
      </c>
      <c r="G249" s="95">
        <f t="shared" si="13"/>
        <v>62</v>
      </c>
      <c r="H249" s="98">
        <f t="shared" si="12"/>
        <v>0.50819672131147542</v>
      </c>
      <c r="I249" s="98">
        <f>SUM($C$222:$C249)/Cargos_IN_SP2</f>
        <v>0.39344262295081966</v>
      </c>
      <c r="J249" s="98">
        <f>SUM($C$222:$D249)/Cargos_IN_SP2</f>
        <v>0.42622950819672129</v>
      </c>
      <c r="K249" s="98">
        <f>SUM($C$222:$E249)/Cargos_IN_SP2</f>
        <v>0.50819672131147542</v>
      </c>
      <c r="M249" s="98"/>
      <c r="N249" s="329">
        <f t="shared" si="14"/>
        <v>48</v>
      </c>
      <c r="O249" s="98"/>
      <c r="P249" s="98"/>
    </row>
    <row r="250" spans="2:16">
      <c r="B250" s="34">
        <v>29</v>
      </c>
      <c r="C250" s="95">
        <f t="array" ref="C250">SUM(IF('BBDD Histórica Primer Año x Sem'!$A$1:$A$985="SP2",IF('BBDD Histórica Primer Año x Sem'!$B$1:$B$985="I",IF('BBDD Histórica Primer Año x Sem'!$E$1:$E$985=$B250,'BBDD Histórica Primer Año x Sem'!$F$1:$F$985,0))))</f>
        <v>0</v>
      </c>
      <c r="D250" s="95">
        <f t="array" ref="D250">SUM(IF('BBDD Histórica Primer Año x Sem'!$A$1:$A$985="SP2",IF('BBDD Histórica Primer Año x Sem'!$B$1:$B$985="I",IF('BBDD Histórica Primer Año x Sem'!$E$1:$E$985=$B250,'BBDD Histórica Primer Año x Sem'!$G$1:$G$985,0))))</f>
        <v>0</v>
      </c>
      <c r="E250" s="95">
        <f t="array" ref="E250">SUM(IF('BBDD Histórica Primer Año x Sem'!$A$1:$A$985="SP2",IF('BBDD Histórica Primer Año x Sem'!$B$1:$B$985="I",IF('BBDD Histórica Primer Año x Sem'!$E$1:$E$985=$B250,'BBDD Histórica Primer Año x Sem'!$I$1:$J$985,0))))</f>
        <v>0</v>
      </c>
      <c r="F250" s="95">
        <f t="shared" si="11"/>
        <v>0</v>
      </c>
      <c r="G250" s="95">
        <f t="shared" si="13"/>
        <v>62</v>
      </c>
      <c r="H250" s="98">
        <f t="shared" si="12"/>
        <v>0.50819672131147542</v>
      </c>
      <c r="I250" s="98">
        <f>SUM($C$222:$C250)/Cargos_IN_SP2</f>
        <v>0.39344262295081966</v>
      </c>
      <c r="J250" s="98">
        <f>SUM($C$222:$D250)/Cargos_IN_SP2</f>
        <v>0.42622950819672129</v>
      </c>
      <c r="K250" s="98">
        <f>SUM($C$222:$E250)/Cargos_IN_SP2</f>
        <v>0.50819672131147542</v>
      </c>
      <c r="M250" s="98"/>
      <c r="N250" s="329">
        <f t="shared" si="14"/>
        <v>48</v>
      </c>
      <c r="O250" s="98"/>
      <c r="P250" s="98"/>
    </row>
    <row r="251" spans="2:16">
      <c r="B251" s="34">
        <v>30</v>
      </c>
      <c r="C251" s="95">
        <f t="array" ref="C251">SUM(IF('BBDD Histórica Primer Año x Sem'!$A$1:$A$985="SP2",IF('BBDD Histórica Primer Año x Sem'!$B$1:$B$985="I",IF('BBDD Histórica Primer Año x Sem'!$E$1:$E$985=$B251,'BBDD Histórica Primer Año x Sem'!$F$1:$F$985,0))))</f>
        <v>0</v>
      </c>
      <c r="D251" s="95">
        <f t="array" ref="D251">SUM(IF('BBDD Histórica Primer Año x Sem'!$A$1:$A$985="SP2",IF('BBDD Histórica Primer Año x Sem'!$B$1:$B$985="I",IF('BBDD Histórica Primer Año x Sem'!$E$1:$E$985=$B251,'BBDD Histórica Primer Año x Sem'!$G$1:$G$985,0))))</f>
        <v>1</v>
      </c>
      <c r="E251" s="95">
        <f t="array" ref="E251">SUM(IF('BBDD Histórica Primer Año x Sem'!$A$1:$A$985="SP2",IF('BBDD Histórica Primer Año x Sem'!$B$1:$B$985="I",IF('BBDD Histórica Primer Año x Sem'!$E$1:$E$985=$B251,'BBDD Histórica Primer Año x Sem'!$I$1:$J$985,0))))</f>
        <v>0</v>
      </c>
      <c r="F251" s="95">
        <f t="shared" si="11"/>
        <v>1</v>
      </c>
      <c r="G251" s="95">
        <f t="shared" si="13"/>
        <v>63</v>
      </c>
      <c r="H251" s="98">
        <f t="shared" si="12"/>
        <v>0.51639344262295084</v>
      </c>
      <c r="I251" s="98">
        <f>SUM($C$222:$C251)/Cargos_IN_SP2</f>
        <v>0.39344262295081966</v>
      </c>
      <c r="J251" s="98">
        <f>SUM($C$222:$D251)/Cargos_IN_SP2</f>
        <v>0.4344262295081967</v>
      </c>
      <c r="K251" s="98">
        <f>SUM($C$222:$E251)/Cargos_IN_SP2</f>
        <v>0.51639344262295084</v>
      </c>
      <c r="M251" s="98"/>
      <c r="N251" s="329">
        <f t="shared" si="14"/>
        <v>48</v>
      </c>
      <c r="O251" s="98"/>
      <c r="P251" s="98"/>
    </row>
    <row r="252" spans="2:16">
      <c r="B252" s="34">
        <v>31</v>
      </c>
      <c r="C252" s="95">
        <f t="array" ref="C252">SUM(IF('BBDD Histórica Primer Año x Sem'!$A$1:$A$985="SP2",IF('BBDD Histórica Primer Año x Sem'!$B$1:$B$985="I",IF('BBDD Histórica Primer Año x Sem'!$E$1:$E$985=$B252,'BBDD Histórica Primer Año x Sem'!$F$1:$F$985,0))))</f>
        <v>0</v>
      </c>
      <c r="D252" s="95">
        <f t="array" ref="D252">SUM(IF('BBDD Histórica Primer Año x Sem'!$A$1:$A$985="SP2",IF('BBDD Histórica Primer Año x Sem'!$B$1:$B$985="I",IF('BBDD Histórica Primer Año x Sem'!$E$1:$E$985=$B252,'BBDD Histórica Primer Año x Sem'!$G$1:$G$985,0))))</f>
        <v>0</v>
      </c>
      <c r="E252" s="95">
        <f t="array" ref="E252">SUM(IF('BBDD Histórica Primer Año x Sem'!$A$1:$A$985="SP2",IF('BBDD Histórica Primer Año x Sem'!$B$1:$B$985="I",IF('BBDD Histórica Primer Año x Sem'!$E$1:$E$985=$B252,'BBDD Histórica Primer Año x Sem'!$I$1:$J$985,0))))</f>
        <v>0</v>
      </c>
      <c r="F252" s="95">
        <f t="shared" si="11"/>
        <v>0</v>
      </c>
      <c r="G252" s="95">
        <f t="shared" si="13"/>
        <v>63</v>
      </c>
      <c r="H252" s="98">
        <f t="shared" si="12"/>
        <v>0.51639344262295084</v>
      </c>
      <c r="I252" s="98">
        <f>SUM($C$222:$C252)/Cargos_IN_SP2</f>
        <v>0.39344262295081966</v>
      </c>
      <c r="J252" s="98">
        <f>SUM($C$222:$D252)/Cargos_IN_SP2</f>
        <v>0.4344262295081967</v>
      </c>
      <c r="K252" s="98">
        <f>SUM($C$222:$E252)/Cargos_IN_SP2</f>
        <v>0.51639344262295084</v>
      </c>
      <c r="M252" s="98"/>
      <c r="N252" s="329">
        <f t="shared" si="14"/>
        <v>48</v>
      </c>
      <c r="O252" s="98"/>
      <c r="P252" s="98"/>
    </row>
    <row r="253" spans="2:16">
      <c r="B253" s="34">
        <v>32</v>
      </c>
      <c r="C253" s="95">
        <f t="array" ref="C253">SUM(IF('BBDD Histórica Primer Año x Sem'!$A$1:$A$985="SP2",IF('BBDD Histórica Primer Año x Sem'!$B$1:$B$985="I",IF('BBDD Histórica Primer Año x Sem'!$E$1:$E$985=$B253,'BBDD Histórica Primer Año x Sem'!$F$1:$F$985,0))))</f>
        <v>1</v>
      </c>
      <c r="D253" s="95">
        <f t="array" ref="D253">SUM(IF('BBDD Histórica Primer Año x Sem'!$A$1:$A$985="SP2",IF('BBDD Histórica Primer Año x Sem'!$B$1:$B$985="I",IF('BBDD Histórica Primer Año x Sem'!$E$1:$E$985=$B253,'BBDD Histórica Primer Año x Sem'!$G$1:$G$985,0))))</f>
        <v>0</v>
      </c>
      <c r="E253" s="95">
        <f t="array" ref="E253">SUM(IF('BBDD Histórica Primer Año x Sem'!$A$1:$A$985="SP2",IF('BBDD Histórica Primer Año x Sem'!$B$1:$B$985="I",IF('BBDD Histórica Primer Año x Sem'!$E$1:$E$985=$B253,'BBDD Histórica Primer Año x Sem'!$I$1:$J$985,0))))</f>
        <v>0</v>
      </c>
      <c r="F253" s="95">
        <f t="shared" si="11"/>
        <v>1</v>
      </c>
      <c r="G253" s="95">
        <f t="shared" si="13"/>
        <v>64</v>
      </c>
      <c r="H253" s="98">
        <f t="shared" si="12"/>
        <v>0.52459016393442626</v>
      </c>
      <c r="I253" s="98">
        <f>SUM($C$222:$C253)/Cargos_IN_SP2</f>
        <v>0.40163934426229508</v>
      </c>
      <c r="J253" s="98">
        <f>SUM($C$222:$D253)/Cargos_IN_SP2</f>
        <v>0.44262295081967212</v>
      </c>
      <c r="K253" s="98">
        <f>SUM($C$222:$E253)/Cargos_IN_SP2</f>
        <v>0.52459016393442626</v>
      </c>
      <c r="M253" s="98"/>
      <c r="N253" s="329">
        <f t="shared" si="14"/>
        <v>49</v>
      </c>
      <c r="O253" s="98"/>
      <c r="P253" s="98"/>
    </row>
    <row r="254" spans="2:16">
      <c r="B254" s="34">
        <v>33</v>
      </c>
      <c r="C254" s="95">
        <f t="array" ref="C254">SUM(IF('BBDD Histórica Primer Año x Sem'!$A$1:$A$985="SP2",IF('BBDD Histórica Primer Año x Sem'!$B$1:$B$985="I",IF('BBDD Histórica Primer Año x Sem'!$E$1:$E$985=$B254,'BBDD Histórica Primer Año x Sem'!$F$1:$F$985,0))))</f>
        <v>0</v>
      </c>
      <c r="D254" s="95">
        <f t="array" ref="D254">SUM(IF('BBDD Histórica Primer Año x Sem'!$A$1:$A$985="SP2",IF('BBDD Histórica Primer Año x Sem'!$B$1:$B$985="I",IF('BBDD Histórica Primer Año x Sem'!$E$1:$E$985=$B254,'BBDD Histórica Primer Año x Sem'!$G$1:$G$985,0))))</f>
        <v>0</v>
      </c>
      <c r="E254" s="95">
        <f t="array" ref="E254">SUM(IF('BBDD Histórica Primer Año x Sem'!$A$1:$A$985="SP2",IF('BBDD Histórica Primer Año x Sem'!$B$1:$B$985="I",IF('BBDD Histórica Primer Año x Sem'!$E$1:$E$985=$B254,'BBDD Histórica Primer Año x Sem'!$I$1:$J$985,0))))</f>
        <v>0</v>
      </c>
      <c r="F254" s="95">
        <f t="shared" si="11"/>
        <v>0</v>
      </c>
      <c r="G254" s="95">
        <f t="shared" si="13"/>
        <v>64</v>
      </c>
      <c r="H254" s="98">
        <f t="shared" ref="H254:H285" si="15">G254/Cargos_IN_SP2</f>
        <v>0.52459016393442626</v>
      </c>
      <c r="I254" s="98">
        <f>SUM($C$222:$C254)/Cargos_IN_SP2</f>
        <v>0.40163934426229508</v>
      </c>
      <c r="J254" s="98">
        <f>SUM($C$222:$D254)/Cargos_IN_SP2</f>
        <v>0.44262295081967212</v>
      </c>
      <c r="K254" s="98">
        <f>SUM($C$222:$E254)/Cargos_IN_SP2</f>
        <v>0.52459016393442626</v>
      </c>
      <c r="M254" s="98"/>
      <c r="N254" s="329">
        <f t="shared" si="14"/>
        <v>49</v>
      </c>
      <c r="O254" s="98"/>
      <c r="P254" s="98"/>
    </row>
    <row r="255" spans="2:16">
      <c r="B255" s="34">
        <v>34</v>
      </c>
      <c r="C255" s="95">
        <f t="array" ref="C255">SUM(IF('BBDD Histórica Primer Año x Sem'!$A$1:$A$985="SP2",IF('BBDD Histórica Primer Año x Sem'!$B$1:$B$985="I",IF('BBDD Histórica Primer Año x Sem'!$E$1:$E$985=$B255,'BBDD Histórica Primer Año x Sem'!$F$1:$F$985,0))))</f>
        <v>1</v>
      </c>
      <c r="D255" s="95">
        <f t="array" ref="D255">SUM(IF('BBDD Histórica Primer Año x Sem'!$A$1:$A$985="SP2",IF('BBDD Histórica Primer Año x Sem'!$B$1:$B$985="I",IF('BBDD Histórica Primer Año x Sem'!$E$1:$E$985=$B255,'BBDD Histórica Primer Año x Sem'!$G$1:$G$985,0))))</f>
        <v>0</v>
      </c>
      <c r="E255" s="95">
        <f t="array" ref="E255">SUM(IF('BBDD Histórica Primer Año x Sem'!$A$1:$A$985="SP2",IF('BBDD Histórica Primer Año x Sem'!$B$1:$B$985="I",IF('BBDD Histórica Primer Año x Sem'!$E$1:$E$985=$B255,'BBDD Histórica Primer Año x Sem'!$I$1:$J$985,0))))</f>
        <v>1</v>
      </c>
      <c r="F255" s="95">
        <f t="shared" si="11"/>
        <v>2</v>
      </c>
      <c r="G255" s="95">
        <f t="shared" si="13"/>
        <v>66</v>
      </c>
      <c r="H255" s="98">
        <f t="shared" si="15"/>
        <v>0.54098360655737709</v>
      </c>
      <c r="I255" s="98">
        <f>SUM($C$222:$C255)/Cargos_IN_SP2</f>
        <v>0.4098360655737705</v>
      </c>
      <c r="J255" s="98">
        <f>SUM($C$222:$D255)/Cargos_IN_SP2</f>
        <v>0.45081967213114754</v>
      </c>
      <c r="K255" s="98">
        <f>SUM($C$222:$E255)/Cargos_IN_SP2</f>
        <v>0.54098360655737709</v>
      </c>
      <c r="M255" s="98"/>
      <c r="N255" s="329">
        <f t="shared" si="14"/>
        <v>50</v>
      </c>
      <c r="O255" s="98"/>
      <c r="P255" s="98"/>
    </row>
    <row r="256" spans="2:16">
      <c r="B256" s="34">
        <v>35</v>
      </c>
      <c r="C256" s="95">
        <f t="array" ref="C256">SUM(IF('BBDD Histórica Primer Año x Sem'!$A$1:$A$985="SP2",IF('BBDD Histórica Primer Año x Sem'!$B$1:$B$985="I",IF('BBDD Histórica Primer Año x Sem'!$E$1:$E$985=$B256,'BBDD Histórica Primer Año x Sem'!$F$1:$F$985,0))))</f>
        <v>0</v>
      </c>
      <c r="D256" s="95">
        <f t="array" ref="D256">SUM(IF('BBDD Histórica Primer Año x Sem'!$A$1:$A$985="SP2",IF('BBDD Histórica Primer Año x Sem'!$B$1:$B$985="I",IF('BBDD Histórica Primer Año x Sem'!$E$1:$E$985=$B256,'BBDD Histórica Primer Año x Sem'!$G$1:$G$985,0))))</f>
        <v>0</v>
      </c>
      <c r="E256" s="95">
        <f t="array" ref="E256">SUM(IF('BBDD Histórica Primer Año x Sem'!$A$1:$A$985="SP2",IF('BBDD Histórica Primer Año x Sem'!$B$1:$B$985="I",IF('BBDD Histórica Primer Año x Sem'!$E$1:$E$985=$B256,'BBDD Histórica Primer Año x Sem'!$I$1:$J$985,0))))</f>
        <v>0</v>
      </c>
      <c r="F256" s="95">
        <f t="shared" si="11"/>
        <v>0</v>
      </c>
      <c r="G256" s="95">
        <f t="shared" si="13"/>
        <v>66</v>
      </c>
      <c r="H256" s="98">
        <f t="shared" si="15"/>
        <v>0.54098360655737709</v>
      </c>
      <c r="I256" s="98">
        <f>SUM($C$222:$C256)/Cargos_IN_SP2</f>
        <v>0.4098360655737705</v>
      </c>
      <c r="J256" s="98">
        <f>SUM($C$222:$D256)/Cargos_IN_SP2</f>
        <v>0.45081967213114754</v>
      </c>
      <c r="K256" s="98">
        <f>SUM($C$222:$E256)/Cargos_IN_SP2</f>
        <v>0.54098360655737709</v>
      </c>
      <c r="M256" s="98"/>
      <c r="N256" s="329">
        <f t="shared" si="14"/>
        <v>50</v>
      </c>
      <c r="O256" s="98"/>
      <c r="P256" s="98"/>
    </row>
    <row r="257" spans="2:16">
      <c r="B257" s="34">
        <v>36</v>
      </c>
      <c r="C257" s="95">
        <f t="array" ref="C257">SUM(IF('BBDD Histórica Primer Año x Sem'!$A$1:$A$985="SP2",IF('BBDD Histórica Primer Año x Sem'!$B$1:$B$985="I",IF('BBDD Histórica Primer Año x Sem'!$E$1:$E$985=$B257,'BBDD Histórica Primer Año x Sem'!$F$1:$F$985,0))))</f>
        <v>0</v>
      </c>
      <c r="D257" s="95">
        <f t="array" ref="D257">SUM(IF('BBDD Histórica Primer Año x Sem'!$A$1:$A$985="SP2",IF('BBDD Histórica Primer Año x Sem'!$B$1:$B$985="I",IF('BBDD Histórica Primer Año x Sem'!$E$1:$E$985=$B257,'BBDD Histórica Primer Año x Sem'!$G$1:$G$985,0))))</f>
        <v>0</v>
      </c>
      <c r="E257" s="95">
        <f t="array" ref="E257">SUM(IF('BBDD Histórica Primer Año x Sem'!$A$1:$A$985="SP2",IF('BBDD Histórica Primer Año x Sem'!$B$1:$B$985="I",IF('BBDD Histórica Primer Año x Sem'!$E$1:$E$985=$B257,'BBDD Histórica Primer Año x Sem'!$I$1:$J$985,0))))</f>
        <v>0</v>
      </c>
      <c r="F257" s="95">
        <f t="shared" si="11"/>
        <v>0</v>
      </c>
      <c r="G257" s="95">
        <f t="shared" si="13"/>
        <v>66</v>
      </c>
      <c r="H257" s="98">
        <f t="shared" si="15"/>
        <v>0.54098360655737709</v>
      </c>
      <c r="I257" s="98">
        <f>SUM($C$222:$C257)/Cargos_IN_SP2</f>
        <v>0.4098360655737705</v>
      </c>
      <c r="J257" s="98">
        <f>SUM($C$222:$D257)/Cargos_IN_SP2</f>
        <v>0.45081967213114754</v>
      </c>
      <c r="K257" s="98">
        <f>SUM($C$222:$E257)/Cargos_IN_SP2</f>
        <v>0.54098360655737709</v>
      </c>
      <c r="M257" s="98"/>
      <c r="N257" s="329">
        <f t="shared" si="14"/>
        <v>50</v>
      </c>
      <c r="O257" s="98"/>
      <c r="P257" s="98"/>
    </row>
    <row r="258" spans="2:16">
      <c r="B258" s="34">
        <v>37</v>
      </c>
      <c r="C258" s="95">
        <f t="array" ref="C258">SUM(IF('BBDD Histórica Primer Año x Sem'!$A$1:$A$985="SP2",IF('BBDD Histórica Primer Año x Sem'!$B$1:$B$985="I",IF('BBDD Histórica Primer Año x Sem'!$E$1:$E$985=$B258,'BBDD Histórica Primer Año x Sem'!$F$1:$F$985,0))))</f>
        <v>0</v>
      </c>
      <c r="D258" s="95">
        <f t="array" ref="D258">SUM(IF('BBDD Histórica Primer Año x Sem'!$A$1:$A$985="SP2",IF('BBDD Histórica Primer Año x Sem'!$B$1:$B$985="I",IF('BBDD Histórica Primer Año x Sem'!$E$1:$E$985=$B258,'BBDD Histórica Primer Año x Sem'!$G$1:$G$985,0))))</f>
        <v>0</v>
      </c>
      <c r="E258" s="95">
        <f t="array" ref="E258">SUM(IF('BBDD Histórica Primer Año x Sem'!$A$1:$A$985="SP2",IF('BBDD Histórica Primer Año x Sem'!$B$1:$B$985="I",IF('BBDD Histórica Primer Año x Sem'!$E$1:$E$985=$B258,'BBDD Histórica Primer Año x Sem'!$I$1:$J$985,0))))</f>
        <v>0</v>
      </c>
      <c r="F258" s="95">
        <f t="shared" si="11"/>
        <v>0</v>
      </c>
      <c r="G258" s="95">
        <f t="shared" si="13"/>
        <v>66</v>
      </c>
      <c r="H258" s="98">
        <f t="shared" si="15"/>
        <v>0.54098360655737709</v>
      </c>
      <c r="I258" s="98">
        <f>SUM($C$222:$C258)/Cargos_IN_SP2</f>
        <v>0.4098360655737705</v>
      </c>
      <c r="J258" s="98">
        <f>SUM($C$222:$D258)/Cargos_IN_SP2</f>
        <v>0.45081967213114754</v>
      </c>
      <c r="K258" s="98">
        <f>SUM($C$222:$E258)/Cargos_IN_SP2</f>
        <v>0.54098360655737709</v>
      </c>
      <c r="M258" s="98"/>
      <c r="N258" s="329">
        <f t="shared" si="14"/>
        <v>50</v>
      </c>
      <c r="O258" s="98"/>
      <c r="P258" s="98"/>
    </row>
    <row r="259" spans="2:16">
      <c r="B259" s="34">
        <v>38</v>
      </c>
      <c r="C259" s="95">
        <f t="array" ref="C259">SUM(IF('BBDD Histórica Primer Año x Sem'!$A$1:$A$985="SP2",IF('BBDD Histórica Primer Año x Sem'!$B$1:$B$985="I",IF('BBDD Histórica Primer Año x Sem'!$E$1:$E$985=$B259,'BBDD Histórica Primer Año x Sem'!$F$1:$F$985,0))))</f>
        <v>0</v>
      </c>
      <c r="D259" s="95">
        <f t="array" ref="D259">SUM(IF('BBDD Histórica Primer Año x Sem'!$A$1:$A$985="SP2",IF('BBDD Histórica Primer Año x Sem'!$B$1:$B$985="I",IF('BBDD Histórica Primer Año x Sem'!$E$1:$E$985=$B259,'BBDD Histórica Primer Año x Sem'!$G$1:$G$985,0))))</f>
        <v>1</v>
      </c>
      <c r="E259" s="95">
        <f t="array" ref="E259">SUM(IF('BBDD Histórica Primer Año x Sem'!$A$1:$A$985="SP2",IF('BBDD Histórica Primer Año x Sem'!$B$1:$B$985="I",IF('BBDD Histórica Primer Año x Sem'!$E$1:$E$985=$B259,'BBDD Histórica Primer Año x Sem'!$I$1:$J$985,0))))</f>
        <v>0</v>
      </c>
      <c r="F259" s="95">
        <f t="shared" si="11"/>
        <v>1</v>
      </c>
      <c r="G259" s="95">
        <f t="shared" si="13"/>
        <v>67</v>
      </c>
      <c r="H259" s="98">
        <f t="shared" si="15"/>
        <v>0.54918032786885251</v>
      </c>
      <c r="I259" s="98">
        <f>SUM($C$222:$C259)/Cargos_IN_SP2</f>
        <v>0.4098360655737705</v>
      </c>
      <c r="J259" s="98">
        <f>SUM($C$222:$D259)/Cargos_IN_SP2</f>
        <v>0.45901639344262296</v>
      </c>
      <c r="K259" s="98">
        <f>SUM($C$222:$E259)/Cargos_IN_SP2</f>
        <v>0.54918032786885251</v>
      </c>
      <c r="M259" s="98"/>
      <c r="N259" s="329">
        <f t="shared" si="14"/>
        <v>50</v>
      </c>
      <c r="O259" s="98"/>
      <c r="P259" s="98"/>
    </row>
    <row r="260" spans="2:16">
      <c r="B260" s="34">
        <v>39</v>
      </c>
      <c r="C260" s="95">
        <f t="array" ref="C260">SUM(IF('BBDD Histórica Primer Año x Sem'!$A$1:$A$985="SP2",IF('BBDD Histórica Primer Año x Sem'!$B$1:$B$985="I",IF('BBDD Histórica Primer Año x Sem'!$E$1:$E$985=$B260,'BBDD Histórica Primer Año x Sem'!$F$1:$F$985,0))))</f>
        <v>0</v>
      </c>
      <c r="D260" s="95">
        <f t="array" ref="D260">SUM(IF('BBDD Histórica Primer Año x Sem'!$A$1:$A$985="SP2",IF('BBDD Histórica Primer Año x Sem'!$B$1:$B$985="I",IF('BBDD Histórica Primer Año x Sem'!$E$1:$E$985=$B260,'BBDD Histórica Primer Año x Sem'!$G$1:$G$985,0))))</f>
        <v>0</v>
      </c>
      <c r="E260" s="95">
        <f t="array" ref="E260">SUM(IF('BBDD Histórica Primer Año x Sem'!$A$1:$A$985="SP2",IF('BBDD Histórica Primer Año x Sem'!$B$1:$B$985="I",IF('BBDD Histórica Primer Año x Sem'!$E$1:$E$985=$B260,'BBDD Histórica Primer Año x Sem'!$I$1:$J$985,0))))</f>
        <v>0</v>
      </c>
      <c r="F260" s="95">
        <f t="shared" si="11"/>
        <v>0</v>
      </c>
      <c r="G260" s="95">
        <f t="shared" si="13"/>
        <v>67</v>
      </c>
      <c r="H260" s="98">
        <f t="shared" si="15"/>
        <v>0.54918032786885251</v>
      </c>
      <c r="I260" s="98">
        <f>SUM($C$222:$C260)/Cargos_IN_SP2</f>
        <v>0.4098360655737705</v>
      </c>
      <c r="J260" s="98">
        <f>SUM($C$222:$D260)/Cargos_IN_SP2</f>
        <v>0.45901639344262296</v>
      </c>
      <c r="K260" s="98">
        <f>SUM($C$222:$E260)/Cargos_IN_SP2</f>
        <v>0.54918032786885251</v>
      </c>
      <c r="M260" s="98"/>
      <c r="N260" s="329">
        <f t="shared" si="14"/>
        <v>50</v>
      </c>
      <c r="O260" s="98"/>
      <c r="P260" s="98"/>
    </row>
    <row r="261" spans="2:16">
      <c r="B261" s="34">
        <v>40</v>
      </c>
      <c r="C261" s="95">
        <f t="array" ref="C261">SUM(IF('BBDD Histórica Primer Año x Sem'!$A$1:$A$985="SP2",IF('BBDD Histórica Primer Año x Sem'!$B$1:$B$985="I",IF('BBDD Histórica Primer Año x Sem'!$E$1:$E$985=$B261,'BBDD Histórica Primer Año x Sem'!$F$1:$F$985,0))))</f>
        <v>1</v>
      </c>
      <c r="D261" s="95">
        <f t="array" ref="D261">SUM(IF('BBDD Histórica Primer Año x Sem'!$A$1:$A$985="SP2",IF('BBDD Histórica Primer Año x Sem'!$B$1:$B$985="I",IF('BBDD Histórica Primer Año x Sem'!$E$1:$E$985=$B261,'BBDD Histórica Primer Año x Sem'!$G$1:$G$985,0))))</f>
        <v>0</v>
      </c>
      <c r="E261" s="95">
        <f t="array" ref="E261">SUM(IF('BBDD Histórica Primer Año x Sem'!$A$1:$A$985="SP2",IF('BBDD Histórica Primer Año x Sem'!$B$1:$B$985="I",IF('BBDD Histórica Primer Año x Sem'!$E$1:$E$985=$B261,'BBDD Histórica Primer Año x Sem'!$I$1:$J$985,0))))</f>
        <v>0</v>
      </c>
      <c r="F261" s="95">
        <f t="shared" si="11"/>
        <v>1</v>
      </c>
      <c r="G261" s="95">
        <f t="shared" si="13"/>
        <v>68</v>
      </c>
      <c r="H261" s="98">
        <f t="shared" si="15"/>
        <v>0.55737704918032782</v>
      </c>
      <c r="I261" s="98">
        <f>SUM($C$222:$C261)/Cargos_IN_SP2</f>
        <v>0.41803278688524592</v>
      </c>
      <c r="J261" s="98">
        <f>SUM($C$222:$D261)/Cargos_IN_SP2</f>
        <v>0.46721311475409838</v>
      </c>
      <c r="K261" s="98">
        <f>SUM($C$222:$E261)/Cargos_IN_SP2</f>
        <v>0.55737704918032782</v>
      </c>
      <c r="M261" s="98"/>
      <c r="N261" s="329">
        <f t="shared" si="14"/>
        <v>51</v>
      </c>
      <c r="O261" s="98"/>
      <c r="P261" s="98"/>
    </row>
    <row r="262" spans="2:16">
      <c r="B262" s="34">
        <v>41</v>
      </c>
      <c r="C262" s="95">
        <f t="array" ref="C262">SUM(IF('BBDD Histórica Primer Año x Sem'!$A$1:$A$985="SP2",IF('BBDD Histórica Primer Año x Sem'!$B$1:$B$985="I",IF('BBDD Histórica Primer Año x Sem'!$E$1:$E$985=$B262,'BBDD Histórica Primer Año x Sem'!$F$1:$F$985,0))))</f>
        <v>0</v>
      </c>
      <c r="D262" s="95">
        <f t="array" ref="D262">SUM(IF('BBDD Histórica Primer Año x Sem'!$A$1:$A$985="SP2",IF('BBDD Histórica Primer Año x Sem'!$B$1:$B$985="I",IF('BBDD Histórica Primer Año x Sem'!$E$1:$E$985=$B262,'BBDD Histórica Primer Año x Sem'!$G$1:$G$985,0))))</f>
        <v>0</v>
      </c>
      <c r="E262" s="95">
        <f t="array" ref="E262">SUM(IF('BBDD Histórica Primer Año x Sem'!$A$1:$A$985="SP2",IF('BBDD Histórica Primer Año x Sem'!$B$1:$B$985="I",IF('BBDD Histórica Primer Año x Sem'!$E$1:$E$985=$B262,'BBDD Histórica Primer Año x Sem'!$I$1:$J$985,0))))</f>
        <v>0</v>
      </c>
      <c r="F262" s="95">
        <f t="shared" si="11"/>
        <v>0</v>
      </c>
      <c r="G262" s="95">
        <f t="shared" si="13"/>
        <v>68</v>
      </c>
      <c r="H262" s="98">
        <f t="shared" si="15"/>
        <v>0.55737704918032782</v>
      </c>
      <c r="I262" s="98">
        <f>SUM($C$222:$C262)/Cargos_IN_SP2</f>
        <v>0.41803278688524592</v>
      </c>
      <c r="J262" s="98">
        <f>SUM($C$222:$D262)/Cargos_IN_SP2</f>
        <v>0.46721311475409838</v>
      </c>
      <c r="K262" s="98">
        <f>SUM($C$222:$E262)/Cargos_IN_SP2</f>
        <v>0.55737704918032782</v>
      </c>
      <c r="M262" s="98"/>
      <c r="N262" s="329">
        <f t="shared" si="14"/>
        <v>51</v>
      </c>
      <c r="O262" s="98"/>
      <c r="P262" s="98"/>
    </row>
    <row r="263" spans="2:16">
      <c r="B263" s="34">
        <v>42</v>
      </c>
      <c r="C263" s="95">
        <f t="array" ref="C263">SUM(IF('BBDD Histórica Primer Año x Sem'!$A$1:$A$985="SP2",IF('BBDD Histórica Primer Año x Sem'!$B$1:$B$985="I",IF('BBDD Histórica Primer Año x Sem'!$E$1:$E$985=$B263,'BBDD Histórica Primer Año x Sem'!$F$1:$F$985,0))))</f>
        <v>0</v>
      </c>
      <c r="D263" s="95">
        <f t="array" ref="D263">SUM(IF('BBDD Histórica Primer Año x Sem'!$A$1:$A$985="SP2",IF('BBDD Histórica Primer Año x Sem'!$B$1:$B$985="I",IF('BBDD Histórica Primer Año x Sem'!$E$1:$E$985=$B263,'BBDD Histórica Primer Año x Sem'!$G$1:$G$985,0))))</f>
        <v>0</v>
      </c>
      <c r="E263" s="95">
        <f t="array" ref="E263">SUM(IF('BBDD Histórica Primer Año x Sem'!$A$1:$A$985="SP2",IF('BBDD Histórica Primer Año x Sem'!$B$1:$B$985="I",IF('BBDD Histórica Primer Año x Sem'!$E$1:$E$985=$B263,'BBDD Histórica Primer Año x Sem'!$I$1:$J$985,0))))</f>
        <v>0</v>
      </c>
      <c r="F263" s="95">
        <f t="shared" si="11"/>
        <v>0</v>
      </c>
      <c r="G263" s="95">
        <f t="shared" si="13"/>
        <v>68</v>
      </c>
      <c r="H263" s="98">
        <f t="shared" si="15"/>
        <v>0.55737704918032782</v>
      </c>
      <c r="I263" s="98">
        <f>SUM($C$222:$C263)/Cargos_IN_SP2</f>
        <v>0.41803278688524592</v>
      </c>
      <c r="J263" s="98">
        <f>SUM($C$222:$D263)/Cargos_IN_SP2</f>
        <v>0.46721311475409838</v>
      </c>
      <c r="K263" s="98">
        <f>SUM($C$222:$E263)/Cargos_IN_SP2</f>
        <v>0.55737704918032782</v>
      </c>
      <c r="M263" s="98"/>
      <c r="N263" s="329">
        <f t="shared" si="14"/>
        <v>51</v>
      </c>
      <c r="O263" s="98"/>
      <c r="P263" s="98"/>
    </row>
    <row r="264" spans="2:16">
      <c r="B264" s="34">
        <v>43</v>
      </c>
      <c r="C264" s="95">
        <f t="array" ref="C264">SUM(IF('BBDD Histórica Primer Año x Sem'!$A$1:$A$985="SP2",IF('BBDD Histórica Primer Año x Sem'!$B$1:$B$985="I",IF('BBDD Histórica Primer Año x Sem'!$E$1:$E$985=$B264,'BBDD Histórica Primer Año x Sem'!$F$1:$F$985,0))))</f>
        <v>0</v>
      </c>
      <c r="D264" s="95">
        <f t="array" ref="D264">SUM(IF('BBDD Histórica Primer Año x Sem'!$A$1:$A$985="SP2",IF('BBDD Histórica Primer Año x Sem'!$B$1:$B$985="I",IF('BBDD Histórica Primer Año x Sem'!$E$1:$E$985=$B264,'BBDD Histórica Primer Año x Sem'!$G$1:$G$985,0))))</f>
        <v>0</v>
      </c>
      <c r="E264" s="95">
        <f t="array" ref="E264">SUM(IF('BBDD Histórica Primer Año x Sem'!$A$1:$A$985="SP2",IF('BBDD Histórica Primer Año x Sem'!$B$1:$B$985="I",IF('BBDD Histórica Primer Año x Sem'!$E$1:$E$985=$B264,'BBDD Histórica Primer Año x Sem'!$I$1:$J$985,0))))</f>
        <v>0</v>
      </c>
      <c r="F264" s="95">
        <f t="shared" si="11"/>
        <v>0</v>
      </c>
      <c r="G264" s="95">
        <f t="shared" si="13"/>
        <v>68</v>
      </c>
      <c r="H264" s="98">
        <f t="shared" si="15"/>
        <v>0.55737704918032782</v>
      </c>
      <c r="I264" s="98">
        <f>SUM($C$222:$C264)/Cargos_IN_SP2</f>
        <v>0.41803278688524592</v>
      </c>
      <c r="J264" s="98">
        <f>SUM($C$222:$D264)/Cargos_IN_SP2</f>
        <v>0.46721311475409838</v>
      </c>
      <c r="K264" s="98">
        <f>SUM($C$222:$E264)/Cargos_IN_SP2</f>
        <v>0.55737704918032782</v>
      </c>
      <c r="M264" s="98"/>
      <c r="N264" s="329">
        <f t="shared" si="14"/>
        <v>51</v>
      </c>
      <c r="O264" s="98"/>
      <c r="P264" s="98"/>
    </row>
    <row r="265" spans="2:16">
      <c r="B265" s="34">
        <v>44</v>
      </c>
      <c r="C265" s="330">
        <f t="array" ref="C265">SUM(IF('BBDD Histórica Primer Año x Sem'!$A$1:$A$985="SP2",IF('BBDD Histórica Primer Año x Sem'!$B$1:$B$985="I",IF('BBDD Histórica Primer Año x Sem'!$E$1:$E$985=$B265,'BBDD Histórica Primer Año x Sem'!$F$1:$F$985,0))))</f>
        <v>0</v>
      </c>
      <c r="D265" s="330">
        <f t="array" ref="D265">SUM(IF('BBDD Histórica Primer Año x Sem'!$A$1:$A$985="SP2",IF('BBDD Histórica Primer Año x Sem'!$B$1:$B$985="I",IF('BBDD Histórica Primer Año x Sem'!$E$1:$E$985=$B265,'BBDD Histórica Primer Año x Sem'!$G$1:$G$985,0))))</f>
        <v>0</v>
      </c>
      <c r="E265" s="330">
        <f t="array" ref="E265">SUM(IF('BBDD Histórica Primer Año x Sem'!$A$1:$A$985="SP2",IF('BBDD Histórica Primer Año x Sem'!$B$1:$B$985="I",IF('BBDD Histórica Primer Año x Sem'!$E$1:$E$985=$B265,'BBDD Histórica Primer Año x Sem'!$I$1:$J$985,0))))</f>
        <v>0</v>
      </c>
      <c r="F265" s="330">
        <f t="shared" si="11"/>
        <v>0</v>
      </c>
      <c r="G265" s="95">
        <f t="shared" si="13"/>
        <v>68</v>
      </c>
      <c r="H265" s="98">
        <f t="shared" si="15"/>
        <v>0.55737704918032782</v>
      </c>
      <c r="I265" s="98">
        <f>SUM($C$222:$C265)/Cargos_IN_SP2</f>
        <v>0.41803278688524592</v>
      </c>
      <c r="J265" s="98">
        <f>SUM($C$222:$D265)/Cargos_IN_SP2</f>
        <v>0.46721311475409838</v>
      </c>
      <c r="K265" s="98">
        <f>SUM($C$222:$E265)/Cargos_IN_SP2</f>
        <v>0.55737704918032782</v>
      </c>
      <c r="M265" s="98"/>
      <c r="N265" s="329">
        <f t="shared" si="14"/>
        <v>51</v>
      </c>
      <c r="O265" s="98"/>
      <c r="P265" s="98"/>
    </row>
    <row r="266" spans="2:16">
      <c r="B266" s="34">
        <v>45</v>
      </c>
      <c r="C266" s="330">
        <f t="array" ref="C266">SUM(IF('BBDD Histórica Primer Año x Sem'!$A$1:$A$985="SP2",IF('BBDD Histórica Primer Año x Sem'!$B$1:$B$985="I",IF('BBDD Histórica Primer Año x Sem'!$E$1:$E$985=$B266,'BBDD Histórica Primer Año x Sem'!$F$1:$F$985,0))))</f>
        <v>0</v>
      </c>
      <c r="D266" s="330">
        <f t="array" ref="D266">SUM(IF('BBDD Histórica Primer Año x Sem'!$A$1:$A$985="SP2",IF('BBDD Histórica Primer Año x Sem'!$B$1:$B$985="I",IF('BBDD Histórica Primer Año x Sem'!$E$1:$E$985=$B266,'BBDD Histórica Primer Año x Sem'!$G$1:$G$985,0))))</f>
        <v>0</v>
      </c>
      <c r="E266" s="330">
        <f t="array" ref="E266">SUM(IF('BBDD Histórica Primer Año x Sem'!$A$1:$A$985="SP2",IF('BBDD Histórica Primer Año x Sem'!$B$1:$B$985="I",IF('BBDD Histórica Primer Año x Sem'!$E$1:$E$985=$B266,'BBDD Histórica Primer Año x Sem'!$I$1:$J$985,0))))</f>
        <v>0</v>
      </c>
      <c r="F266" s="330">
        <f t="shared" si="11"/>
        <v>0</v>
      </c>
      <c r="G266" s="95">
        <f t="shared" si="13"/>
        <v>68</v>
      </c>
      <c r="H266" s="98">
        <f t="shared" si="15"/>
        <v>0.55737704918032782</v>
      </c>
      <c r="I266" s="98">
        <f>SUM($C$222:$C266)/Cargos_IN_SP2</f>
        <v>0.41803278688524592</v>
      </c>
      <c r="J266" s="98">
        <f>SUM($C$222:$D266)/Cargos_IN_SP2</f>
        <v>0.46721311475409838</v>
      </c>
      <c r="K266" s="98">
        <f>SUM($C$222:$E266)/Cargos_IN_SP2</f>
        <v>0.55737704918032782</v>
      </c>
      <c r="M266" s="98"/>
      <c r="N266" s="329">
        <f t="shared" si="14"/>
        <v>51</v>
      </c>
      <c r="O266" s="98"/>
      <c r="P266" s="98"/>
    </row>
    <row r="267" spans="2:16">
      <c r="B267" s="34">
        <v>46</v>
      </c>
      <c r="C267" s="330">
        <f t="array" ref="C267">SUM(IF('BBDD Histórica Primer Año x Sem'!$A$1:$A$985="SP2",IF('BBDD Histórica Primer Año x Sem'!$B$1:$B$985="I",IF('BBDD Histórica Primer Año x Sem'!$E$1:$E$985=$B267,'BBDD Histórica Primer Año x Sem'!$F$1:$F$985,0))))</f>
        <v>0</v>
      </c>
      <c r="D267" s="330">
        <f t="array" ref="D267">SUM(IF('BBDD Histórica Primer Año x Sem'!$A$1:$A$985="SP2",IF('BBDD Histórica Primer Año x Sem'!$B$1:$B$985="I",IF('BBDD Histórica Primer Año x Sem'!$E$1:$E$985=$B267,'BBDD Histórica Primer Año x Sem'!$G$1:$G$985,0))))</f>
        <v>0</v>
      </c>
      <c r="E267" s="330">
        <f t="array" ref="E267">SUM(IF('BBDD Histórica Primer Año x Sem'!$A$1:$A$985="SP2",IF('BBDD Histórica Primer Año x Sem'!$B$1:$B$985="I",IF('BBDD Histórica Primer Año x Sem'!$E$1:$E$985=$B267,'BBDD Histórica Primer Año x Sem'!$I$1:$J$985,0))))</f>
        <v>0</v>
      </c>
      <c r="F267" s="330">
        <f t="shared" si="11"/>
        <v>0</v>
      </c>
      <c r="G267" s="95">
        <f t="shared" si="13"/>
        <v>68</v>
      </c>
      <c r="H267" s="98">
        <f t="shared" si="15"/>
        <v>0.55737704918032782</v>
      </c>
      <c r="I267" s="98">
        <f>SUM($C$222:$C267)/Cargos_IN_SP2</f>
        <v>0.41803278688524592</v>
      </c>
      <c r="J267" s="98">
        <f>SUM($C$222:$D267)/Cargos_IN_SP2</f>
        <v>0.46721311475409838</v>
      </c>
      <c r="K267" s="98">
        <f>SUM($C$222:$E267)/Cargos_IN_SP2</f>
        <v>0.55737704918032782</v>
      </c>
      <c r="M267" s="98"/>
      <c r="N267" s="329">
        <f t="shared" si="14"/>
        <v>51</v>
      </c>
      <c r="O267" s="98"/>
      <c r="P267" s="98"/>
    </row>
    <row r="268" spans="2:16">
      <c r="B268" s="34">
        <v>47</v>
      </c>
      <c r="C268" s="330">
        <f t="array" ref="C268">SUM(IF('BBDD Histórica Primer Año x Sem'!$A$1:$A$985="SP2",IF('BBDD Histórica Primer Año x Sem'!$B$1:$B$985="I",IF('BBDD Histórica Primer Año x Sem'!$E$1:$E$985=$B268,'BBDD Histórica Primer Año x Sem'!$F$1:$F$985,0))))</f>
        <v>0</v>
      </c>
      <c r="D268" s="330">
        <f t="array" ref="D268">SUM(IF('BBDD Histórica Primer Año x Sem'!$A$1:$A$985="SP2",IF('BBDD Histórica Primer Año x Sem'!$B$1:$B$985="I",IF('BBDD Histórica Primer Año x Sem'!$E$1:$E$985=$B268,'BBDD Histórica Primer Año x Sem'!$G$1:$G$985,0))))</f>
        <v>0</v>
      </c>
      <c r="E268" s="330">
        <f t="array" ref="E268">SUM(IF('BBDD Histórica Primer Año x Sem'!$A$1:$A$985="SP2",IF('BBDD Histórica Primer Año x Sem'!$B$1:$B$985="I",IF('BBDD Histórica Primer Año x Sem'!$E$1:$E$985=$B268,'BBDD Histórica Primer Año x Sem'!$I$1:$J$985,0))))</f>
        <v>0</v>
      </c>
      <c r="F268" s="330">
        <f t="shared" si="11"/>
        <v>0</v>
      </c>
      <c r="G268" s="95">
        <f t="shared" si="13"/>
        <v>68</v>
      </c>
      <c r="H268" s="98">
        <f t="shared" si="15"/>
        <v>0.55737704918032782</v>
      </c>
      <c r="I268" s="98">
        <f>SUM($C$222:$C268)/Cargos_IN_SP2</f>
        <v>0.41803278688524592</v>
      </c>
      <c r="J268" s="98">
        <f>SUM($C$222:$D268)/Cargos_IN_SP2</f>
        <v>0.46721311475409838</v>
      </c>
      <c r="K268" s="98">
        <f>SUM($C$222:$E268)/Cargos_IN_SP2</f>
        <v>0.55737704918032782</v>
      </c>
      <c r="M268" s="98"/>
      <c r="N268" s="329">
        <f t="shared" si="14"/>
        <v>51</v>
      </c>
      <c r="O268" s="98"/>
      <c r="P268" s="98"/>
    </row>
    <row r="269" spans="2:16">
      <c r="B269" s="34">
        <v>48</v>
      </c>
      <c r="C269" s="330">
        <f t="array" ref="C269">SUM(IF('BBDD Histórica Primer Año x Sem'!$A$1:$A$985="SP2",IF('BBDD Histórica Primer Año x Sem'!$B$1:$B$985="I",IF('BBDD Histórica Primer Año x Sem'!$E$1:$E$985=$B269,'BBDD Histórica Primer Año x Sem'!$F$1:$F$985,0))))</f>
        <v>0</v>
      </c>
      <c r="D269" s="330">
        <f t="array" ref="D269">SUM(IF('BBDD Histórica Primer Año x Sem'!$A$1:$A$985="SP2",IF('BBDD Histórica Primer Año x Sem'!$B$1:$B$985="I",IF('BBDD Histórica Primer Año x Sem'!$E$1:$E$985=$B269,'BBDD Histórica Primer Año x Sem'!$G$1:$G$985,0))))</f>
        <v>0</v>
      </c>
      <c r="E269" s="330">
        <f t="array" ref="E269">SUM(IF('BBDD Histórica Primer Año x Sem'!$A$1:$A$985="SP2",IF('BBDD Histórica Primer Año x Sem'!$B$1:$B$985="I",IF('BBDD Histórica Primer Año x Sem'!$E$1:$E$985=$B269,'BBDD Histórica Primer Año x Sem'!$I$1:$J$985,0))))</f>
        <v>0</v>
      </c>
      <c r="F269" s="330">
        <f t="shared" si="11"/>
        <v>0</v>
      </c>
      <c r="G269" s="95">
        <f t="shared" si="13"/>
        <v>68</v>
      </c>
      <c r="H269" s="98">
        <f t="shared" si="15"/>
        <v>0.55737704918032782</v>
      </c>
      <c r="I269" s="98">
        <f>SUM($C$222:$C269)/Cargos_IN_SP2</f>
        <v>0.41803278688524592</v>
      </c>
      <c r="J269" s="98">
        <f>SUM($C$222:$D269)/Cargos_IN_SP2</f>
        <v>0.46721311475409838</v>
      </c>
      <c r="K269" s="98">
        <f>SUM($C$222:$E269)/Cargos_IN_SP2</f>
        <v>0.55737704918032782</v>
      </c>
      <c r="M269" s="98"/>
      <c r="N269" s="329">
        <f t="shared" si="14"/>
        <v>51</v>
      </c>
      <c r="O269" s="98"/>
      <c r="P269" s="98"/>
    </row>
    <row r="270" spans="2:16">
      <c r="B270" s="34">
        <v>49</v>
      </c>
      <c r="C270" s="330">
        <f t="array" ref="C270">SUM(IF('BBDD Histórica Primer Año x Sem'!$A$1:$A$985="SP2",IF('BBDD Histórica Primer Año x Sem'!$B$1:$B$985="I",IF('BBDD Histórica Primer Año x Sem'!$E$1:$E$985=$B270,'BBDD Histórica Primer Año x Sem'!$F$1:$F$985,0))))</f>
        <v>0</v>
      </c>
      <c r="D270" s="330">
        <f t="array" ref="D270">SUM(IF('BBDD Histórica Primer Año x Sem'!$A$1:$A$985="SP2",IF('BBDD Histórica Primer Año x Sem'!$B$1:$B$985="I",IF('BBDD Histórica Primer Año x Sem'!$E$1:$E$985=$B270,'BBDD Histórica Primer Año x Sem'!$G$1:$G$985,0))))</f>
        <v>0</v>
      </c>
      <c r="E270" s="330">
        <f t="array" ref="E270">SUM(IF('BBDD Histórica Primer Año x Sem'!$A$1:$A$985="SP2",IF('BBDD Histórica Primer Año x Sem'!$B$1:$B$985="I",IF('BBDD Histórica Primer Año x Sem'!$E$1:$E$985=$B270,'BBDD Histórica Primer Año x Sem'!$I$1:$J$985,0))))</f>
        <v>0</v>
      </c>
      <c r="F270" s="330">
        <f t="shared" si="11"/>
        <v>0</v>
      </c>
      <c r="G270" s="95">
        <f t="shared" si="13"/>
        <v>68</v>
      </c>
      <c r="H270" s="98">
        <f t="shared" si="15"/>
        <v>0.55737704918032782</v>
      </c>
      <c r="I270" s="98">
        <f>SUM($C$222:$C270)/Cargos_IN_SP2</f>
        <v>0.41803278688524592</v>
      </c>
      <c r="J270" s="98">
        <f>SUM($C$222:$D270)/Cargos_IN_SP2</f>
        <v>0.46721311475409838</v>
      </c>
      <c r="K270" s="98">
        <f>SUM($C$222:$E270)/Cargos_IN_SP2</f>
        <v>0.55737704918032782</v>
      </c>
      <c r="M270" s="98"/>
      <c r="N270" s="329">
        <f t="shared" si="14"/>
        <v>51</v>
      </c>
      <c r="O270" s="98"/>
      <c r="P270" s="98"/>
    </row>
    <row r="271" spans="2:16">
      <c r="B271" s="34">
        <v>50</v>
      </c>
      <c r="C271" s="330">
        <f t="array" ref="C271">SUM(IF('BBDD Histórica Primer Año x Sem'!$A$1:$A$985="SP2",IF('BBDD Histórica Primer Año x Sem'!$B$1:$B$985="I",IF('BBDD Histórica Primer Año x Sem'!$E$1:$E$985=$B271,'BBDD Histórica Primer Año x Sem'!$F$1:$F$985,0))))</f>
        <v>0</v>
      </c>
      <c r="D271" s="330">
        <f t="array" ref="D271">SUM(IF('BBDD Histórica Primer Año x Sem'!$A$1:$A$985="SP2",IF('BBDD Histórica Primer Año x Sem'!$B$1:$B$985="I",IF('BBDD Histórica Primer Año x Sem'!$E$1:$E$985=$B271,'BBDD Histórica Primer Año x Sem'!$G$1:$G$985,0))))</f>
        <v>0</v>
      </c>
      <c r="E271" s="330">
        <f t="array" ref="E271">SUM(IF('BBDD Histórica Primer Año x Sem'!$A$1:$A$985="SP2",IF('BBDD Histórica Primer Año x Sem'!$B$1:$B$985="I",IF('BBDD Histórica Primer Año x Sem'!$E$1:$E$985=$B271,'BBDD Histórica Primer Año x Sem'!$I$1:$J$985,0))))</f>
        <v>1</v>
      </c>
      <c r="F271" s="330">
        <f t="shared" si="11"/>
        <v>1</v>
      </c>
      <c r="G271" s="95">
        <f t="shared" si="13"/>
        <v>69</v>
      </c>
      <c r="H271" s="98">
        <f t="shared" si="15"/>
        <v>0.56557377049180324</v>
      </c>
      <c r="I271" s="98">
        <f>SUM($C$222:$C271)/Cargos_IN_SP2</f>
        <v>0.41803278688524592</v>
      </c>
      <c r="J271" s="98">
        <f>SUM($C$222:$D271)/Cargos_IN_SP2</f>
        <v>0.46721311475409838</v>
      </c>
      <c r="K271" s="98">
        <f>SUM($C$222:$E271)/Cargos_IN_SP2</f>
        <v>0.56557377049180324</v>
      </c>
      <c r="M271" s="98"/>
      <c r="N271" s="329">
        <f t="shared" si="14"/>
        <v>51</v>
      </c>
      <c r="O271" s="98"/>
      <c r="P271" s="98"/>
    </row>
    <row r="272" spans="2:16">
      <c r="B272" s="34">
        <v>51</v>
      </c>
      <c r="C272" s="330">
        <f t="array" ref="C272">SUM(IF('BBDD Histórica Primer Año x Sem'!$A$1:$A$985="SP2",IF('BBDD Histórica Primer Año x Sem'!$B$1:$B$985="I",IF('BBDD Histórica Primer Año x Sem'!$E$1:$E$985=$B272,'BBDD Histórica Primer Año x Sem'!$F$1:$F$985,0))))</f>
        <v>1</v>
      </c>
      <c r="D272" s="330">
        <f t="array" ref="D272">SUM(IF('BBDD Histórica Primer Año x Sem'!$A$1:$A$985="SP2",IF('BBDD Histórica Primer Año x Sem'!$B$1:$B$985="I",IF('BBDD Histórica Primer Año x Sem'!$E$1:$E$985=$B272,'BBDD Histórica Primer Año x Sem'!$G$1:$G$985,0))))</f>
        <v>0</v>
      </c>
      <c r="E272" s="330">
        <f t="array" ref="E272">SUM(IF('BBDD Histórica Primer Año x Sem'!$A$1:$A$985="SP2",IF('BBDD Histórica Primer Año x Sem'!$B$1:$B$985="I",IF('BBDD Histórica Primer Año x Sem'!$E$1:$E$985=$B272,'BBDD Histórica Primer Año x Sem'!$I$1:$J$985,0))))</f>
        <v>0</v>
      </c>
      <c r="F272" s="330">
        <f t="shared" si="11"/>
        <v>1</v>
      </c>
      <c r="G272" s="95">
        <f t="shared" si="13"/>
        <v>70</v>
      </c>
      <c r="H272" s="98">
        <f t="shared" si="15"/>
        <v>0.57377049180327866</v>
      </c>
      <c r="I272" s="98">
        <f>SUM($C$222:$C272)/Cargos_IN_SP2</f>
        <v>0.42622950819672129</v>
      </c>
      <c r="J272" s="98">
        <f>SUM($C$222:$D272)/Cargos_IN_SP2</f>
        <v>0.47540983606557374</v>
      </c>
      <c r="K272" s="98">
        <f>SUM($C$222:$E272)/Cargos_IN_SP2</f>
        <v>0.57377049180327866</v>
      </c>
      <c r="M272" s="98"/>
      <c r="N272" s="329">
        <f t="shared" si="14"/>
        <v>52</v>
      </c>
      <c r="O272" s="98"/>
      <c r="P272" s="98"/>
    </row>
    <row r="273" spans="2:16">
      <c r="B273" s="34">
        <v>52</v>
      </c>
      <c r="C273" s="330">
        <f t="array" ref="C273">SUM(IF('BBDD Histórica Primer Año x Sem'!$A$1:$A$985="SP2",IF('BBDD Histórica Primer Año x Sem'!$B$1:$B$985="I",IF('BBDD Histórica Primer Año x Sem'!$E$1:$E$985=$B273,'BBDD Histórica Primer Año x Sem'!$F$1:$F$985,0))))</f>
        <v>1</v>
      </c>
      <c r="D273" s="330">
        <f t="array" ref="D273">SUM(IF('BBDD Histórica Primer Año x Sem'!$A$1:$A$985="SP2",IF('BBDD Histórica Primer Año x Sem'!$B$1:$B$985="I",IF('BBDD Histórica Primer Año x Sem'!$E$1:$E$985=$B273,'BBDD Histórica Primer Año x Sem'!$G$1:$G$985,0))))</f>
        <v>1</v>
      </c>
      <c r="E273" s="330">
        <f t="array" ref="E273">SUM(IF('BBDD Histórica Primer Año x Sem'!$A$1:$A$985="SP2",IF('BBDD Histórica Primer Año x Sem'!$B$1:$B$985="I",IF('BBDD Histórica Primer Año x Sem'!$E$1:$E$985=$B273,'BBDD Histórica Primer Año x Sem'!$I$1:$J$985,0))))</f>
        <v>1</v>
      </c>
      <c r="F273" s="330">
        <f t="shared" si="11"/>
        <v>3</v>
      </c>
      <c r="G273" s="95">
        <f t="shared" si="13"/>
        <v>73</v>
      </c>
      <c r="H273" s="98">
        <f t="shared" si="15"/>
        <v>0.59836065573770492</v>
      </c>
      <c r="I273" s="98">
        <f>SUM($C$222:$C273)/Cargos_IN_SP2</f>
        <v>0.4344262295081967</v>
      </c>
      <c r="J273" s="98">
        <f>SUM($C$222:$D273)/Cargos_IN_SP2</f>
        <v>0.49180327868852458</v>
      </c>
      <c r="K273" s="98">
        <f>SUM($C$222:$E273)/Cargos_IN_SP2</f>
        <v>0.59836065573770492</v>
      </c>
      <c r="M273" s="98"/>
      <c r="N273" s="329">
        <f t="shared" si="14"/>
        <v>53</v>
      </c>
      <c r="O273" s="98"/>
      <c r="P273" s="98"/>
    </row>
    <row r="274" spans="2:16">
      <c r="B274" s="34">
        <v>53</v>
      </c>
      <c r="C274" s="330">
        <f t="array" ref="C274">SUM(IF('BBDD Histórica Primer Año x Sem'!$A$1:$A$985="SP2",IF('BBDD Histórica Primer Año x Sem'!$B$1:$B$985="I",IF('BBDD Histórica Primer Año x Sem'!$E$1:$E$985=$B274,'BBDD Histórica Primer Año x Sem'!$F$1:$F$985,0))))</f>
        <v>0</v>
      </c>
      <c r="D274" s="330">
        <f t="array" ref="D274">SUM(IF('BBDD Histórica Primer Año x Sem'!$A$1:$A$985="SP2",IF('BBDD Histórica Primer Año x Sem'!$B$1:$B$985="I",IF('BBDD Histórica Primer Año x Sem'!$E$1:$E$985=$B274,'BBDD Histórica Primer Año x Sem'!$G$1:$G$985,0))))</f>
        <v>0</v>
      </c>
      <c r="E274" s="330">
        <f t="array" ref="E274">SUM(IF('BBDD Histórica Primer Año x Sem'!$A$1:$A$985="SP2",IF('BBDD Histórica Primer Año x Sem'!$B$1:$B$985="I",IF('BBDD Histórica Primer Año x Sem'!$E$1:$E$985=$B274,'BBDD Histórica Primer Año x Sem'!$I$1:$J$985,0))))</f>
        <v>0</v>
      </c>
      <c r="F274" s="330">
        <f t="shared" si="11"/>
        <v>0</v>
      </c>
      <c r="G274" s="95">
        <f t="shared" si="13"/>
        <v>73</v>
      </c>
      <c r="H274" s="98"/>
      <c r="I274" s="98"/>
      <c r="J274" s="98"/>
      <c r="M274" s="98"/>
      <c r="N274" s="98"/>
      <c r="O274" s="98"/>
      <c r="P274" s="98"/>
    </row>
    <row r="275" spans="2:16">
      <c r="B275" s="34">
        <v>54</v>
      </c>
      <c r="C275" s="330">
        <f t="array" ref="C275">SUM(IF('BBDD Histórica Primer Año x Sem'!$A$1:$A$985="SP2",IF('BBDD Histórica Primer Año x Sem'!$B$1:$B$985="I",IF('BBDD Histórica Primer Año x Sem'!$E$1:$E$985=$B275,'BBDD Histórica Primer Año x Sem'!$F$1:$F$985,0))))</f>
        <v>0</v>
      </c>
      <c r="D275" s="330">
        <f t="array" ref="D275">SUM(IF('BBDD Histórica Primer Año x Sem'!$A$1:$A$985="SP2",IF('BBDD Histórica Primer Año x Sem'!$B$1:$B$985="I",IF('BBDD Histórica Primer Año x Sem'!$E$1:$E$985=$B275,'BBDD Histórica Primer Año x Sem'!$G$1:$G$985,0))))</f>
        <v>0</v>
      </c>
      <c r="E275" s="330">
        <f t="array" ref="E275">SUM(IF('BBDD Histórica Primer Año x Sem'!$A$1:$A$985="SP2",IF('BBDD Histórica Primer Año x Sem'!$B$1:$B$985="I",IF('BBDD Histórica Primer Año x Sem'!$E$1:$E$985=$B275,'BBDD Histórica Primer Año x Sem'!$I$1:$J$985,0))))</f>
        <v>0</v>
      </c>
      <c r="F275" s="330">
        <f t="shared" si="11"/>
        <v>0</v>
      </c>
      <c r="G275" s="95">
        <f t="shared" si="13"/>
        <v>73</v>
      </c>
      <c r="H275" s="98"/>
      <c r="I275" s="98"/>
      <c r="J275" s="98"/>
      <c r="M275" s="98"/>
      <c r="N275" s="98"/>
      <c r="O275" s="98"/>
      <c r="P275" s="98"/>
    </row>
    <row r="276" spans="2:16">
      <c r="B276" s="34">
        <v>55</v>
      </c>
      <c r="C276" s="330">
        <f t="array" ref="C276">SUM(IF('BBDD Histórica Primer Año x Sem'!$A$1:$A$985="SP2",IF('BBDD Histórica Primer Año x Sem'!$B$1:$B$985="I",IF('BBDD Histórica Primer Año x Sem'!$E$1:$E$985=$B276,'BBDD Histórica Primer Año x Sem'!$F$1:$F$985,0))))</f>
        <v>0</v>
      </c>
      <c r="D276" s="330">
        <f t="array" ref="D276">SUM(IF('BBDD Histórica Primer Año x Sem'!$A$1:$A$985="SP2",IF('BBDD Histórica Primer Año x Sem'!$B$1:$B$985="I",IF('BBDD Histórica Primer Año x Sem'!$E$1:$E$985=$B276,'BBDD Histórica Primer Año x Sem'!$G$1:$G$985,0))))</f>
        <v>0</v>
      </c>
      <c r="E276" s="330">
        <f t="array" ref="E276">SUM(IF('BBDD Histórica Primer Año x Sem'!$A$1:$A$985="SP2",IF('BBDD Histórica Primer Año x Sem'!$B$1:$B$985="I",IF('BBDD Histórica Primer Año x Sem'!$E$1:$E$985=$B276,'BBDD Histórica Primer Año x Sem'!$I$1:$J$985,0))))</f>
        <v>0</v>
      </c>
      <c r="F276" s="330">
        <f t="shared" si="11"/>
        <v>0</v>
      </c>
      <c r="G276" s="95">
        <f t="shared" si="13"/>
        <v>73</v>
      </c>
      <c r="H276" s="98"/>
      <c r="I276" s="98"/>
      <c r="J276" s="98"/>
      <c r="M276" s="98"/>
      <c r="N276" s="98"/>
      <c r="O276" s="98"/>
      <c r="P276" s="98"/>
    </row>
    <row r="277" spans="2:16">
      <c r="B277" s="34">
        <v>56</v>
      </c>
      <c r="C277" s="330">
        <f t="array" ref="C277">SUM(IF('BBDD Histórica Primer Año x Sem'!$A$1:$A$985="SP2",IF('BBDD Histórica Primer Año x Sem'!$B$1:$B$985="I",IF('BBDD Histórica Primer Año x Sem'!$E$1:$E$985=$B277,'BBDD Histórica Primer Año x Sem'!$F$1:$F$985,0))))</f>
        <v>1</v>
      </c>
      <c r="D277" s="330">
        <f t="array" ref="D277">SUM(IF('BBDD Histórica Primer Año x Sem'!$A$1:$A$985="SP2",IF('BBDD Histórica Primer Año x Sem'!$B$1:$B$985="I",IF('BBDD Histórica Primer Año x Sem'!$E$1:$E$985=$B277,'BBDD Histórica Primer Año x Sem'!$G$1:$G$985,0))))</f>
        <v>0</v>
      </c>
      <c r="E277" s="330">
        <f t="array" ref="E277">SUM(IF('BBDD Histórica Primer Año x Sem'!$A$1:$A$985="SP2",IF('BBDD Histórica Primer Año x Sem'!$B$1:$B$985="I",IF('BBDD Histórica Primer Año x Sem'!$E$1:$E$985=$B277,'BBDD Histórica Primer Año x Sem'!$I$1:$J$985,0))))</f>
        <v>0</v>
      </c>
      <c r="F277" s="330">
        <f t="shared" si="11"/>
        <v>1</v>
      </c>
      <c r="G277" s="95">
        <f t="shared" si="13"/>
        <v>74</v>
      </c>
      <c r="H277" s="98"/>
      <c r="I277" s="98"/>
      <c r="J277" s="98"/>
      <c r="M277" s="98"/>
      <c r="N277" s="98"/>
      <c r="O277" s="98"/>
      <c r="P277" s="98"/>
    </row>
    <row r="278" spans="2:16">
      <c r="B278" s="34">
        <v>57</v>
      </c>
      <c r="C278" s="330">
        <f t="array" ref="C278">SUM(IF('BBDD Histórica Primer Año x Sem'!$A$1:$A$985="SP2",IF('BBDD Histórica Primer Año x Sem'!$B$1:$B$985="I",IF('BBDD Histórica Primer Año x Sem'!$E$1:$E$985=$B278,'BBDD Histórica Primer Año x Sem'!$F$1:$F$985,0))))</f>
        <v>0</v>
      </c>
      <c r="D278" s="330">
        <f t="array" ref="D278">SUM(IF('BBDD Histórica Primer Año x Sem'!$A$1:$A$985="SP2",IF('BBDD Histórica Primer Año x Sem'!$B$1:$B$985="I",IF('BBDD Histórica Primer Año x Sem'!$E$1:$E$985=$B278,'BBDD Histórica Primer Año x Sem'!$G$1:$G$985,0))))</f>
        <v>0</v>
      </c>
      <c r="E278" s="330">
        <f t="array" ref="E278">SUM(IF('BBDD Histórica Primer Año x Sem'!$A$1:$A$985="SP2",IF('BBDD Histórica Primer Año x Sem'!$B$1:$B$985="I",IF('BBDD Histórica Primer Año x Sem'!$E$1:$E$985=$B278,'BBDD Histórica Primer Año x Sem'!$I$1:$J$985,0))))</f>
        <v>0</v>
      </c>
      <c r="F278" s="330">
        <f t="shared" si="11"/>
        <v>0</v>
      </c>
      <c r="G278" s="95">
        <f t="shared" si="13"/>
        <v>74</v>
      </c>
      <c r="H278" s="98"/>
      <c r="I278" s="98"/>
      <c r="J278" s="98"/>
      <c r="M278" s="98"/>
      <c r="N278" s="98"/>
      <c r="O278" s="98"/>
      <c r="P278" s="98"/>
    </row>
    <row r="279" spans="2:16">
      <c r="B279" s="34">
        <v>58</v>
      </c>
      <c r="C279" s="330">
        <f t="array" ref="C279">SUM(IF('BBDD Histórica Primer Año x Sem'!$A$1:$A$985="SP2",IF('BBDD Histórica Primer Año x Sem'!$B$1:$B$985="I",IF('BBDD Histórica Primer Año x Sem'!$E$1:$E$985=$B279,'BBDD Histórica Primer Año x Sem'!$F$1:$F$985,0))))</f>
        <v>0</v>
      </c>
      <c r="D279" s="330">
        <f t="array" ref="D279">SUM(IF('BBDD Histórica Primer Año x Sem'!$A$1:$A$985="SP2",IF('BBDD Histórica Primer Año x Sem'!$B$1:$B$985="I",IF('BBDD Histórica Primer Año x Sem'!$E$1:$E$985=$B279,'BBDD Histórica Primer Año x Sem'!$G$1:$G$985,0))))</f>
        <v>0</v>
      </c>
      <c r="E279" s="330">
        <f t="array" ref="E279">SUM(IF('BBDD Histórica Primer Año x Sem'!$A$1:$A$985="SP2",IF('BBDD Histórica Primer Año x Sem'!$B$1:$B$985="I",IF('BBDD Histórica Primer Año x Sem'!$E$1:$E$985=$B279,'BBDD Histórica Primer Año x Sem'!$I$1:$J$985,0))))</f>
        <v>0</v>
      </c>
      <c r="F279" s="330">
        <f t="shared" si="11"/>
        <v>0</v>
      </c>
      <c r="G279" s="95">
        <f t="shared" si="13"/>
        <v>74</v>
      </c>
      <c r="H279" s="98"/>
      <c r="I279" s="98"/>
      <c r="J279" s="98"/>
      <c r="M279" s="98"/>
      <c r="N279" s="98"/>
      <c r="O279" s="98"/>
      <c r="P279" s="98"/>
    </row>
    <row r="280" spans="2:16">
      <c r="B280" s="34">
        <v>59</v>
      </c>
      <c r="C280" s="330">
        <f t="array" ref="C280">SUM(IF('BBDD Histórica Primer Año x Sem'!$A$1:$A$985="SP2",IF('BBDD Histórica Primer Año x Sem'!$B$1:$B$985="I",IF('BBDD Histórica Primer Año x Sem'!$E$1:$E$985=$B280,'BBDD Histórica Primer Año x Sem'!$F$1:$F$985,0))))</f>
        <v>0</v>
      </c>
      <c r="D280" s="330">
        <f t="array" ref="D280">SUM(IF('BBDD Histórica Primer Año x Sem'!$A$1:$A$985="SP2",IF('BBDD Histórica Primer Año x Sem'!$B$1:$B$985="I",IF('BBDD Histórica Primer Año x Sem'!$E$1:$E$985=$B280,'BBDD Histórica Primer Año x Sem'!$G$1:$G$985,0))))</f>
        <v>0</v>
      </c>
      <c r="E280" s="330">
        <f t="array" ref="E280">SUM(IF('BBDD Histórica Primer Año x Sem'!$A$1:$A$985="SP2",IF('BBDD Histórica Primer Año x Sem'!$B$1:$B$985="I",IF('BBDD Histórica Primer Año x Sem'!$E$1:$E$985=$B280,'BBDD Histórica Primer Año x Sem'!$I$1:$J$985,0))))</f>
        <v>0</v>
      </c>
      <c r="F280" s="330">
        <f t="shared" si="11"/>
        <v>0</v>
      </c>
      <c r="G280" s="95">
        <f t="shared" si="13"/>
        <v>74</v>
      </c>
      <c r="H280" s="98"/>
      <c r="I280" s="98"/>
      <c r="J280" s="98"/>
      <c r="M280" s="98"/>
      <c r="N280" s="98"/>
      <c r="O280" s="98"/>
      <c r="P280" s="98"/>
    </row>
    <row r="281" spans="2:16">
      <c r="B281" s="34">
        <v>60</v>
      </c>
      <c r="C281" s="330">
        <f t="array" ref="C281">SUM(IF('BBDD Histórica Primer Año x Sem'!$A$1:$A$985="SP2",IF('BBDD Histórica Primer Año x Sem'!$B$1:$B$985="I",IF('BBDD Histórica Primer Año x Sem'!$E$1:$E$985=$B281,'BBDD Histórica Primer Año x Sem'!$F$1:$F$985,0))))</f>
        <v>0</v>
      </c>
      <c r="D281" s="330">
        <f t="array" ref="D281">SUM(IF('BBDD Histórica Primer Año x Sem'!$A$1:$A$985="SP2",IF('BBDD Histórica Primer Año x Sem'!$B$1:$B$985="I",IF('BBDD Histórica Primer Año x Sem'!$E$1:$E$985=$B281,'BBDD Histórica Primer Año x Sem'!$G$1:$G$985,0))))</f>
        <v>1</v>
      </c>
      <c r="E281" s="330">
        <f t="array" ref="E281">SUM(IF('BBDD Histórica Primer Año x Sem'!$A$1:$A$985="SP2",IF('BBDD Histórica Primer Año x Sem'!$B$1:$B$985="I",IF('BBDD Histórica Primer Año x Sem'!$E$1:$E$985=$B281,'BBDD Histórica Primer Año x Sem'!$I$1:$J$985,0))))</f>
        <v>0</v>
      </c>
      <c r="F281" s="330">
        <f t="shared" si="11"/>
        <v>1</v>
      </c>
      <c r="G281" s="95">
        <f t="shared" si="13"/>
        <v>75</v>
      </c>
      <c r="H281" s="98"/>
      <c r="I281" s="98"/>
      <c r="J281" s="98"/>
      <c r="M281" s="98"/>
      <c r="N281" s="98"/>
      <c r="O281" s="98"/>
      <c r="P281" s="98"/>
    </row>
    <row r="282" spans="2:16">
      <c r="B282" s="34">
        <v>61</v>
      </c>
      <c r="C282" s="330">
        <f t="array" ref="C282">SUM(IF('BBDD Histórica Primer Año x Sem'!$A$1:$A$985="SP2",IF('BBDD Histórica Primer Año x Sem'!$B$1:$B$985="I",IF('BBDD Histórica Primer Año x Sem'!$E$1:$E$985=$B282,'BBDD Histórica Primer Año x Sem'!$F$1:$F$985,0))))</f>
        <v>0</v>
      </c>
      <c r="D282" s="330">
        <f t="array" ref="D282">SUM(IF('BBDD Histórica Primer Año x Sem'!$A$1:$A$985="SP2",IF('BBDD Histórica Primer Año x Sem'!$B$1:$B$985="I",IF('BBDD Histórica Primer Año x Sem'!$E$1:$E$985=$B282,'BBDD Histórica Primer Año x Sem'!$G$1:$G$985,0))))</f>
        <v>0</v>
      </c>
      <c r="E282" s="330">
        <f t="array" ref="E282">SUM(IF('BBDD Histórica Primer Año x Sem'!$A$1:$A$985="SP2",IF('BBDD Histórica Primer Año x Sem'!$B$1:$B$985="I",IF('BBDD Histórica Primer Año x Sem'!$E$1:$E$985=$B282,'BBDD Histórica Primer Año x Sem'!$I$1:$J$985,0))))</f>
        <v>0</v>
      </c>
      <c r="F282" s="330">
        <f t="shared" si="11"/>
        <v>0</v>
      </c>
      <c r="G282" s="95">
        <f t="shared" si="13"/>
        <v>75</v>
      </c>
      <c r="H282" s="98"/>
      <c r="I282" s="98"/>
      <c r="J282" s="98"/>
      <c r="M282" s="98"/>
      <c r="N282" s="98"/>
      <c r="O282" s="98"/>
      <c r="P282" s="98"/>
    </row>
    <row r="283" spans="2:16">
      <c r="B283" s="34">
        <v>62</v>
      </c>
      <c r="C283" s="330">
        <f t="array" ref="C283">SUM(IF('BBDD Histórica Primer Año x Sem'!$A$1:$A$985="SP2",IF('BBDD Histórica Primer Año x Sem'!$B$1:$B$985="I",IF('BBDD Histórica Primer Año x Sem'!$E$1:$E$985=$B283,'BBDD Histórica Primer Año x Sem'!$F$1:$F$985,0))))</f>
        <v>0</v>
      </c>
      <c r="D283" s="330">
        <f t="array" ref="D283">SUM(IF('BBDD Histórica Primer Año x Sem'!$A$1:$A$985="SP2",IF('BBDD Histórica Primer Año x Sem'!$B$1:$B$985="I",IF('BBDD Histórica Primer Año x Sem'!$E$1:$E$985=$B283,'BBDD Histórica Primer Año x Sem'!$G$1:$G$985,0))))</f>
        <v>0</v>
      </c>
      <c r="E283" s="330">
        <f t="array" ref="E283">SUM(IF('BBDD Histórica Primer Año x Sem'!$A$1:$A$985="SP2",IF('BBDD Histórica Primer Año x Sem'!$B$1:$B$985="I",IF('BBDD Histórica Primer Año x Sem'!$E$1:$E$985=$B283,'BBDD Histórica Primer Año x Sem'!$I$1:$J$985,0))))</f>
        <v>0</v>
      </c>
      <c r="F283" s="330">
        <f t="shared" si="11"/>
        <v>0</v>
      </c>
      <c r="G283" s="95">
        <f t="shared" si="13"/>
        <v>75</v>
      </c>
      <c r="H283" s="98"/>
      <c r="I283" s="98"/>
      <c r="J283" s="98"/>
      <c r="M283" s="98"/>
      <c r="N283" s="98"/>
      <c r="O283" s="98"/>
      <c r="P283" s="98"/>
    </row>
    <row r="284" spans="2:16">
      <c r="B284" s="34">
        <v>63</v>
      </c>
      <c r="C284" s="330">
        <f t="array" ref="C284">SUM(IF('BBDD Histórica Primer Año x Sem'!$A$1:$A$985="SP2",IF('BBDD Histórica Primer Año x Sem'!$B$1:$B$985="I",IF('BBDD Histórica Primer Año x Sem'!$E$1:$E$985=$B284,'BBDD Histórica Primer Año x Sem'!$F$1:$F$985,0))))</f>
        <v>0</v>
      </c>
      <c r="D284" s="330">
        <f t="array" ref="D284">SUM(IF('BBDD Histórica Primer Año x Sem'!$A$1:$A$985="SP2",IF('BBDD Histórica Primer Año x Sem'!$B$1:$B$985="I",IF('BBDD Histórica Primer Año x Sem'!$E$1:$E$985=$B284,'BBDD Histórica Primer Año x Sem'!$G$1:$G$985,0))))</f>
        <v>0</v>
      </c>
      <c r="E284" s="330">
        <f t="array" ref="E284">SUM(IF('BBDD Histórica Primer Año x Sem'!$A$1:$A$985="SP2",IF('BBDD Histórica Primer Año x Sem'!$B$1:$B$985="I",IF('BBDD Histórica Primer Año x Sem'!$E$1:$E$985=$B284,'BBDD Histórica Primer Año x Sem'!$I$1:$J$985,0))))</f>
        <v>0</v>
      </c>
      <c r="F284" s="330">
        <f t="shared" si="11"/>
        <v>0</v>
      </c>
      <c r="G284" s="95">
        <f t="shared" si="13"/>
        <v>75</v>
      </c>
      <c r="H284" s="98"/>
      <c r="I284" s="98"/>
      <c r="J284" s="98"/>
      <c r="M284" s="98"/>
      <c r="N284" s="98"/>
      <c r="O284" s="98"/>
      <c r="P284" s="98"/>
    </row>
    <row r="285" spans="2:16">
      <c r="B285" s="34">
        <v>64</v>
      </c>
      <c r="C285" s="330">
        <f t="array" ref="C285">SUM(IF('BBDD Histórica Primer Año x Sem'!$A$1:$A$985="SP2",IF('BBDD Histórica Primer Año x Sem'!$B$1:$B$985="I",IF('BBDD Histórica Primer Año x Sem'!$E$1:$E$985=$B285,'BBDD Histórica Primer Año x Sem'!$F$1:$F$985,0))))</f>
        <v>0</v>
      </c>
      <c r="D285" s="330">
        <f t="array" ref="D285">SUM(IF('BBDD Histórica Primer Año x Sem'!$A$1:$A$985="SP2",IF('BBDD Histórica Primer Año x Sem'!$B$1:$B$985="I",IF('BBDD Histórica Primer Año x Sem'!$E$1:$E$985=$B285,'BBDD Histórica Primer Año x Sem'!$G$1:$G$985,0))))</f>
        <v>0</v>
      </c>
      <c r="E285" s="330">
        <f t="array" ref="E285">SUM(IF('BBDD Histórica Primer Año x Sem'!$A$1:$A$985="SP2",IF('BBDD Histórica Primer Año x Sem'!$B$1:$B$985="I",IF('BBDD Histórica Primer Año x Sem'!$E$1:$E$985=$B285,'BBDD Histórica Primer Año x Sem'!$I$1:$J$985,0))))</f>
        <v>0</v>
      </c>
      <c r="F285" s="330">
        <f t="shared" si="11"/>
        <v>0</v>
      </c>
      <c r="G285" s="95">
        <f t="shared" si="13"/>
        <v>75</v>
      </c>
      <c r="H285" s="98"/>
      <c r="I285" s="98"/>
      <c r="J285" s="98"/>
      <c r="M285" s="98"/>
      <c r="N285" s="98"/>
      <c r="O285" s="98"/>
      <c r="P285" s="98"/>
    </row>
    <row r="286" spans="2:16">
      <c r="B286" s="34">
        <v>65</v>
      </c>
      <c r="C286" s="330">
        <f t="array" ref="C286">SUM(IF('BBDD Histórica Primer Año x Sem'!$A$1:$A$985="SP2",IF('BBDD Histórica Primer Año x Sem'!$B$1:$B$985="I",IF('BBDD Histórica Primer Año x Sem'!$E$1:$E$985=$B286,'BBDD Histórica Primer Año x Sem'!$F$1:$F$985,0))))</f>
        <v>0</v>
      </c>
      <c r="D286" s="330">
        <f t="array" ref="D286">SUM(IF('BBDD Histórica Primer Año x Sem'!$A$1:$A$985="SP2",IF('BBDD Histórica Primer Año x Sem'!$B$1:$B$985="I",IF('BBDD Histórica Primer Año x Sem'!$E$1:$E$985=$B286,'BBDD Histórica Primer Año x Sem'!$G$1:$G$985,0))))</f>
        <v>0</v>
      </c>
      <c r="E286" s="330">
        <f t="array" ref="E286">SUM(IF('BBDD Histórica Primer Año x Sem'!$A$1:$A$985="SP2",IF('BBDD Histórica Primer Año x Sem'!$B$1:$B$985="I",IF('BBDD Histórica Primer Año x Sem'!$E$1:$E$985=$B286,'BBDD Histórica Primer Año x Sem'!$I$1:$J$985,0))))</f>
        <v>0</v>
      </c>
      <c r="F286" s="330">
        <f t="shared" si="11"/>
        <v>0</v>
      </c>
      <c r="G286" s="95">
        <f t="shared" si="13"/>
        <v>75</v>
      </c>
      <c r="H286" s="98"/>
      <c r="I286" s="98"/>
      <c r="J286" s="98"/>
      <c r="M286" s="98"/>
      <c r="N286" s="98"/>
      <c r="O286" s="98"/>
      <c r="P286" s="98"/>
    </row>
    <row r="287" spans="2:16">
      <c r="B287" s="34">
        <v>66</v>
      </c>
      <c r="C287" s="330">
        <f t="array" ref="C287">SUM(IF('BBDD Histórica Primer Año x Sem'!$A$1:$A$985="SP2",IF('BBDD Histórica Primer Año x Sem'!$B$1:$B$985="I",IF('BBDD Histórica Primer Año x Sem'!$E$1:$E$985=$B287,'BBDD Histórica Primer Año x Sem'!$F$1:$F$985,0))))</f>
        <v>0</v>
      </c>
      <c r="D287" s="330">
        <f t="array" ref="D287">SUM(IF('BBDD Histórica Primer Año x Sem'!$A$1:$A$985="SP2",IF('BBDD Histórica Primer Año x Sem'!$B$1:$B$985="I",IF('BBDD Histórica Primer Año x Sem'!$E$1:$E$985=$B287,'BBDD Histórica Primer Año x Sem'!$G$1:$G$985,0))))</f>
        <v>0</v>
      </c>
      <c r="E287" s="330">
        <f t="array" ref="E287">SUM(IF('BBDD Histórica Primer Año x Sem'!$A$1:$A$985="SP2",IF('BBDD Histórica Primer Año x Sem'!$B$1:$B$985="I",IF('BBDD Histórica Primer Año x Sem'!$E$1:$E$985=$B287,'BBDD Histórica Primer Año x Sem'!$I$1:$J$985,0))))</f>
        <v>0</v>
      </c>
      <c r="F287" s="330">
        <f t="shared" si="11"/>
        <v>0</v>
      </c>
      <c r="G287" s="95">
        <f t="shared" si="13"/>
        <v>75</v>
      </c>
      <c r="H287" s="98"/>
      <c r="I287" s="98"/>
      <c r="J287" s="98"/>
      <c r="M287" s="98"/>
      <c r="N287" s="98"/>
      <c r="O287" s="98"/>
      <c r="P287" s="98"/>
    </row>
    <row r="288" spans="2:16">
      <c r="B288" s="34">
        <v>67</v>
      </c>
      <c r="C288" s="330">
        <f t="array" ref="C288">SUM(IF('BBDD Histórica Primer Año x Sem'!$A$1:$A$985="SP2",IF('BBDD Histórica Primer Año x Sem'!$B$1:$B$985="I",IF('BBDD Histórica Primer Año x Sem'!$E$1:$E$985=$B288,'BBDD Histórica Primer Año x Sem'!$F$1:$F$985,0))))</f>
        <v>0</v>
      </c>
      <c r="D288" s="330">
        <f t="array" ref="D288">SUM(IF('BBDD Histórica Primer Año x Sem'!$A$1:$A$985="SP2",IF('BBDD Histórica Primer Año x Sem'!$B$1:$B$985="I",IF('BBDD Histórica Primer Año x Sem'!$E$1:$E$985=$B288,'BBDD Histórica Primer Año x Sem'!$G$1:$G$985,0))))</f>
        <v>0</v>
      </c>
      <c r="E288" s="330">
        <f t="array" ref="E288">SUM(IF('BBDD Histórica Primer Año x Sem'!$A$1:$A$985="SP2",IF('BBDD Histórica Primer Año x Sem'!$B$1:$B$985="I",IF('BBDD Histórica Primer Año x Sem'!$E$1:$E$985=$B288,'BBDD Histórica Primer Año x Sem'!$I$1:$J$985,0))))</f>
        <v>1</v>
      </c>
      <c r="F288" s="330">
        <f t="shared" si="11"/>
        <v>1</v>
      </c>
      <c r="G288" s="95">
        <f t="shared" si="13"/>
        <v>76</v>
      </c>
      <c r="H288" s="98"/>
      <c r="I288" s="98"/>
      <c r="J288" s="98"/>
      <c r="M288" s="98"/>
      <c r="N288" s="98"/>
      <c r="O288" s="98"/>
      <c r="P288" s="98"/>
    </row>
    <row r="289" spans="2:16">
      <c r="B289" s="34">
        <v>68</v>
      </c>
      <c r="C289" s="330">
        <f t="array" ref="C289">SUM(IF('BBDD Histórica Primer Año x Sem'!$A$1:$A$985="SP2",IF('BBDD Histórica Primer Año x Sem'!$B$1:$B$985="I",IF('BBDD Histórica Primer Año x Sem'!$E$1:$E$985=$B289,'BBDD Histórica Primer Año x Sem'!$F$1:$F$985,0))))</f>
        <v>0</v>
      </c>
      <c r="D289" s="330">
        <f t="array" ref="D289">SUM(IF('BBDD Histórica Primer Año x Sem'!$A$1:$A$985="SP2",IF('BBDD Histórica Primer Año x Sem'!$B$1:$B$985="I",IF('BBDD Histórica Primer Año x Sem'!$E$1:$E$985=$B289,'BBDD Histórica Primer Año x Sem'!$G$1:$G$985,0))))</f>
        <v>0</v>
      </c>
      <c r="E289" s="330">
        <f t="array" ref="E289">SUM(IF('BBDD Histórica Primer Año x Sem'!$A$1:$A$985="SP2",IF('BBDD Histórica Primer Año x Sem'!$B$1:$B$985="I",IF('BBDD Histórica Primer Año x Sem'!$E$1:$E$985=$B289,'BBDD Histórica Primer Año x Sem'!$I$1:$J$985,0))))</f>
        <v>0</v>
      </c>
      <c r="F289" s="330">
        <f t="shared" si="11"/>
        <v>0</v>
      </c>
      <c r="G289" s="95">
        <f t="shared" si="13"/>
        <v>76</v>
      </c>
      <c r="H289" s="98"/>
      <c r="I289" s="98"/>
      <c r="J289" s="98"/>
      <c r="M289" s="98"/>
      <c r="N289" s="98"/>
      <c r="O289" s="98"/>
      <c r="P289" s="98"/>
    </row>
    <row r="290" spans="2:16">
      <c r="B290" s="34">
        <v>69</v>
      </c>
      <c r="C290" s="330">
        <f t="array" ref="C290">SUM(IF('BBDD Histórica Primer Año x Sem'!$A$1:$A$985="SP2",IF('BBDD Histórica Primer Año x Sem'!$B$1:$B$985="I",IF('BBDD Histórica Primer Año x Sem'!$E$1:$E$985=$B290,'BBDD Histórica Primer Año x Sem'!$F$1:$F$985,0))))</f>
        <v>0</v>
      </c>
      <c r="D290" s="330">
        <f t="array" ref="D290">SUM(IF('BBDD Histórica Primer Año x Sem'!$A$1:$A$985="SP2",IF('BBDD Histórica Primer Año x Sem'!$B$1:$B$985="I",IF('BBDD Histórica Primer Año x Sem'!$E$1:$E$985=$B290,'BBDD Histórica Primer Año x Sem'!$G$1:$G$985,0))))</f>
        <v>0</v>
      </c>
      <c r="E290" s="330">
        <f t="array" ref="E290">SUM(IF('BBDD Histórica Primer Año x Sem'!$A$1:$A$985="SP2",IF('BBDD Histórica Primer Año x Sem'!$B$1:$B$985="I",IF('BBDD Histórica Primer Año x Sem'!$E$1:$E$985=$B290,'BBDD Histórica Primer Año x Sem'!$I$1:$J$985,0))))</f>
        <v>0</v>
      </c>
      <c r="F290" s="330">
        <f t="shared" si="11"/>
        <v>0</v>
      </c>
      <c r="G290" s="95">
        <f t="shared" si="13"/>
        <v>76</v>
      </c>
      <c r="H290" s="98"/>
      <c r="I290" s="98"/>
      <c r="J290" s="98"/>
      <c r="M290" s="98"/>
      <c r="N290" s="98"/>
      <c r="O290" s="98"/>
      <c r="P290" s="98"/>
    </row>
    <row r="291" spans="2:16">
      <c r="B291" s="34">
        <v>70</v>
      </c>
      <c r="C291" s="330">
        <f t="array" ref="C291">SUM(IF('BBDD Histórica Primer Año x Sem'!$A$1:$A$985="SP2",IF('BBDD Histórica Primer Año x Sem'!$B$1:$B$985="I",IF('BBDD Histórica Primer Año x Sem'!$E$1:$E$985=$B291,'BBDD Histórica Primer Año x Sem'!$F$1:$F$985,0))))</f>
        <v>0</v>
      </c>
      <c r="D291" s="330">
        <f t="array" ref="D291">SUM(IF('BBDD Histórica Primer Año x Sem'!$A$1:$A$985="SP2",IF('BBDD Histórica Primer Año x Sem'!$B$1:$B$985="I",IF('BBDD Histórica Primer Año x Sem'!$E$1:$E$985=$B291,'BBDD Histórica Primer Año x Sem'!$G$1:$G$985,0))))</f>
        <v>0</v>
      </c>
      <c r="E291" s="330">
        <f t="array" ref="E291">SUM(IF('BBDD Histórica Primer Año x Sem'!$A$1:$A$985="SP2",IF('BBDD Histórica Primer Año x Sem'!$B$1:$B$985="I",IF('BBDD Histórica Primer Año x Sem'!$E$1:$E$985=$B291,'BBDD Histórica Primer Año x Sem'!$I$1:$J$985,0))))</f>
        <v>0</v>
      </c>
      <c r="F291" s="330">
        <f t="shared" si="11"/>
        <v>0</v>
      </c>
      <c r="G291" s="95">
        <f t="shared" si="13"/>
        <v>76</v>
      </c>
      <c r="H291" s="98"/>
      <c r="I291" s="98"/>
      <c r="J291" s="98"/>
      <c r="M291" s="98"/>
      <c r="N291" s="98"/>
      <c r="O291" s="98"/>
      <c r="P291" s="98"/>
    </row>
    <row r="292" spans="2:16">
      <c r="B292" s="34">
        <v>71</v>
      </c>
      <c r="C292" s="330">
        <f t="array" ref="C292">SUM(IF('BBDD Histórica Primer Año x Sem'!$A$1:$A$985="SP2",IF('BBDD Histórica Primer Año x Sem'!$B$1:$B$985="I",IF('BBDD Histórica Primer Año x Sem'!$E$1:$E$985=$B292,'BBDD Histórica Primer Año x Sem'!$F$1:$F$985,0))))</f>
        <v>0</v>
      </c>
      <c r="D292" s="330">
        <f t="array" ref="D292">SUM(IF('BBDD Histórica Primer Año x Sem'!$A$1:$A$985="SP2",IF('BBDD Histórica Primer Año x Sem'!$B$1:$B$985="I",IF('BBDD Histórica Primer Año x Sem'!$E$1:$E$985=$B292,'BBDD Histórica Primer Año x Sem'!$G$1:$G$985,0))))</f>
        <v>0</v>
      </c>
      <c r="E292" s="330">
        <f t="array" ref="E292">SUM(IF('BBDD Histórica Primer Año x Sem'!$A$1:$A$985="SP2",IF('BBDD Histórica Primer Año x Sem'!$B$1:$B$985="I",IF('BBDD Histórica Primer Año x Sem'!$E$1:$E$985=$B292,'BBDD Histórica Primer Año x Sem'!$I$1:$J$985,0))))</f>
        <v>0</v>
      </c>
      <c r="F292" s="330">
        <f t="shared" si="11"/>
        <v>0</v>
      </c>
      <c r="G292" s="95">
        <f t="shared" si="13"/>
        <v>76</v>
      </c>
      <c r="H292" s="98"/>
      <c r="I292" s="98"/>
      <c r="J292" s="98"/>
      <c r="M292" s="98"/>
      <c r="N292" s="98"/>
      <c r="O292" s="98"/>
      <c r="P292" s="98"/>
    </row>
    <row r="293" spans="2:16">
      <c r="B293" s="34">
        <v>72</v>
      </c>
      <c r="C293" s="330">
        <f t="array" ref="C293">SUM(IF('BBDD Histórica Primer Año x Sem'!$A$1:$A$985="SP2",IF('BBDD Histórica Primer Año x Sem'!$B$1:$B$985="I",IF('BBDD Histórica Primer Año x Sem'!$E$1:$E$985=$B293,'BBDD Histórica Primer Año x Sem'!$F$1:$F$985,0))))</f>
        <v>1</v>
      </c>
      <c r="D293" s="330">
        <f t="array" ref="D293">SUM(IF('BBDD Histórica Primer Año x Sem'!$A$1:$A$985="SP2",IF('BBDD Histórica Primer Año x Sem'!$B$1:$B$985="I",IF('BBDD Histórica Primer Año x Sem'!$E$1:$E$985=$B293,'BBDD Histórica Primer Año x Sem'!$G$1:$G$985,0))))</f>
        <v>0</v>
      </c>
      <c r="E293" s="330">
        <f t="array" ref="E293">SUM(IF('BBDD Histórica Primer Año x Sem'!$A$1:$A$985="SP2",IF('BBDD Histórica Primer Año x Sem'!$B$1:$B$985="I",IF('BBDD Histórica Primer Año x Sem'!$E$1:$E$985=$B293,'BBDD Histórica Primer Año x Sem'!$I$1:$J$985,0))))</f>
        <v>0</v>
      </c>
      <c r="F293" s="330">
        <f t="shared" si="11"/>
        <v>1</v>
      </c>
      <c r="G293" s="95">
        <f t="shared" si="13"/>
        <v>77</v>
      </c>
      <c r="H293" s="98"/>
      <c r="I293" s="98"/>
      <c r="J293" s="98"/>
      <c r="M293" s="98"/>
      <c r="N293" s="98"/>
      <c r="O293" s="98"/>
      <c r="P293" s="98"/>
    </row>
    <row r="294" spans="2:16">
      <c r="B294" s="34">
        <v>73</v>
      </c>
      <c r="C294" s="330">
        <f t="array" ref="C294">SUM(IF('BBDD Histórica Primer Año x Sem'!$A$1:$A$985="SP2",IF('BBDD Histórica Primer Año x Sem'!$B$1:$B$985="I",IF('BBDD Histórica Primer Año x Sem'!$E$1:$E$985=$B294,'BBDD Histórica Primer Año x Sem'!$F$1:$F$985,0))))</f>
        <v>0</v>
      </c>
      <c r="D294" s="330">
        <f t="array" ref="D294">SUM(IF('BBDD Histórica Primer Año x Sem'!$A$1:$A$985="SP2",IF('BBDD Histórica Primer Año x Sem'!$B$1:$B$985="I",IF('BBDD Histórica Primer Año x Sem'!$E$1:$E$985=$B294,'BBDD Histórica Primer Año x Sem'!$G$1:$G$985,0))))</f>
        <v>0</v>
      </c>
      <c r="E294" s="330">
        <f t="array" ref="E294">SUM(IF('BBDD Histórica Primer Año x Sem'!$A$1:$A$985="SP2",IF('BBDD Histórica Primer Año x Sem'!$B$1:$B$985="I",IF('BBDD Histórica Primer Año x Sem'!$E$1:$E$985=$B294,'BBDD Histórica Primer Año x Sem'!$I$1:$J$985,0))))</f>
        <v>0</v>
      </c>
      <c r="F294" s="330">
        <f t="shared" si="11"/>
        <v>0</v>
      </c>
      <c r="G294" s="95">
        <f t="shared" si="13"/>
        <v>77</v>
      </c>
      <c r="H294" s="98"/>
      <c r="I294" s="98"/>
      <c r="J294" s="98"/>
      <c r="M294" s="98"/>
      <c r="N294" s="98"/>
      <c r="O294" s="98"/>
      <c r="P294" s="98"/>
    </row>
    <row r="295" spans="2:16">
      <c r="B295" s="34">
        <v>74</v>
      </c>
      <c r="C295" s="330">
        <f t="array" ref="C295">SUM(IF('BBDD Histórica Primer Año x Sem'!$A$1:$A$985="SP2",IF('BBDD Histórica Primer Año x Sem'!$B$1:$B$985="I",IF('BBDD Histórica Primer Año x Sem'!$E$1:$E$985=$B295,'BBDD Histórica Primer Año x Sem'!$F$1:$F$985,0))))</f>
        <v>0</v>
      </c>
      <c r="D295" s="330">
        <f t="array" ref="D295">SUM(IF('BBDD Histórica Primer Año x Sem'!$A$1:$A$985="SP2",IF('BBDD Histórica Primer Año x Sem'!$B$1:$B$985="I",IF('BBDD Histórica Primer Año x Sem'!$E$1:$E$985=$B295,'BBDD Histórica Primer Año x Sem'!$G$1:$G$985,0))))</f>
        <v>0</v>
      </c>
      <c r="E295" s="330">
        <f t="array" ref="E295">SUM(IF('BBDD Histórica Primer Año x Sem'!$A$1:$A$985="SP2",IF('BBDD Histórica Primer Año x Sem'!$B$1:$B$985="I",IF('BBDD Histórica Primer Año x Sem'!$E$1:$E$985=$B295,'BBDD Histórica Primer Año x Sem'!$I$1:$J$985,0))))</f>
        <v>0</v>
      </c>
      <c r="F295" s="330">
        <f t="shared" si="11"/>
        <v>0</v>
      </c>
      <c r="G295" s="95">
        <f t="shared" si="13"/>
        <v>77</v>
      </c>
      <c r="H295" s="98"/>
      <c r="I295" s="98"/>
      <c r="J295" s="98"/>
      <c r="M295" s="98"/>
      <c r="N295" s="98"/>
      <c r="O295" s="98"/>
      <c r="P295" s="98"/>
    </row>
    <row r="296" spans="2:16">
      <c r="B296" s="34">
        <v>75</v>
      </c>
      <c r="C296" s="330">
        <f t="array" ref="C296">SUM(IF('BBDD Histórica Primer Año x Sem'!$A$1:$A$985="SP2",IF('BBDD Histórica Primer Año x Sem'!$B$1:$B$985="I",IF('BBDD Histórica Primer Año x Sem'!$E$1:$E$985=$B296,'BBDD Histórica Primer Año x Sem'!$F$1:$F$985,0))))</f>
        <v>0</v>
      </c>
      <c r="D296" s="330">
        <f t="array" ref="D296">SUM(IF('BBDD Histórica Primer Año x Sem'!$A$1:$A$985="SP2",IF('BBDD Histórica Primer Año x Sem'!$B$1:$B$985="I",IF('BBDD Histórica Primer Año x Sem'!$E$1:$E$985=$B296,'BBDD Histórica Primer Año x Sem'!$G$1:$G$985,0))))</f>
        <v>0</v>
      </c>
      <c r="E296" s="330">
        <f t="array" ref="E296">SUM(IF('BBDD Histórica Primer Año x Sem'!$A$1:$A$985="SP2",IF('BBDD Histórica Primer Año x Sem'!$B$1:$B$985="I",IF('BBDD Histórica Primer Año x Sem'!$E$1:$E$985=$B296,'BBDD Histórica Primer Año x Sem'!$I$1:$J$985,0))))</f>
        <v>0</v>
      </c>
      <c r="F296" s="330">
        <f t="shared" si="11"/>
        <v>0</v>
      </c>
      <c r="G296" s="95">
        <f t="shared" si="13"/>
        <v>77</v>
      </c>
      <c r="H296" s="98"/>
      <c r="I296" s="98"/>
      <c r="J296" s="98"/>
      <c r="M296" s="98"/>
      <c r="N296" s="98"/>
      <c r="O296" s="98"/>
      <c r="P296" s="98"/>
    </row>
    <row r="297" spans="2:16">
      <c r="B297" s="34">
        <v>76</v>
      </c>
      <c r="C297" s="330">
        <f t="array" ref="C297">SUM(IF('BBDD Histórica Primer Año x Sem'!$A$1:$A$985="SP2",IF('BBDD Histórica Primer Año x Sem'!$B$1:$B$985="I",IF('BBDD Histórica Primer Año x Sem'!$E$1:$E$985=$B297,'BBDD Histórica Primer Año x Sem'!$F$1:$F$985,0))))</f>
        <v>0</v>
      </c>
      <c r="D297" s="330">
        <f t="array" ref="D297">SUM(IF('BBDD Histórica Primer Año x Sem'!$A$1:$A$985="SP2",IF('BBDD Histórica Primer Año x Sem'!$B$1:$B$985="I",IF('BBDD Histórica Primer Año x Sem'!$E$1:$E$985=$B297,'BBDD Histórica Primer Año x Sem'!$G$1:$G$985,0))))</f>
        <v>0</v>
      </c>
      <c r="E297" s="330">
        <f t="array" ref="E297">SUM(IF('BBDD Histórica Primer Año x Sem'!$A$1:$A$985="SP2",IF('BBDD Histórica Primer Año x Sem'!$B$1:$B$985="I",IF('BBDD Histórica Primer Año x Sem'!$E$1:$E$985=$B297,'BBDD Histórica Primer Año x Sem'!$I$1:$J$985,0))))</f>
        <v>0</v>
      </c>
      <c r="F297" s="330">
        <f t="shared" si="11"/>
        <v>0</v>
      </c>
      <c r="G297" s="95">
        <f t="shared" si="13"/>
        <v>77</v>
      </c>
      <c r="H297" s="98"/>
      <c r="I297" s="98"/>
      <c r="J297" s="98"/>
      <c r="M297" s="98"/>
      <c r="N297" s="98"/>
      <c r="O297" s="98"/>
      <c r="P297" s="98"/>
    </row>
    <row r="298" spans="2:16">
      <c r="B298" s="34">
        <v>77</v>
      </c>
      <c r="C298" s="330">
        <f t="array" ref="C298">SUM(IF('BBDD Histórica Primer Año x Sem'!$A$1:$A$985="SP2",IF('BBDD Histórica Primer Año x Sem'!$B$1:$B$985="I",IF('BBDD Histórica Primer Año x Sem'!$E$1:$E$985=$B298,'BBDD Histórica Primer Año x Sem'!$F$1:$F$985,0))))</f>
        <v>0</v>
      </c>
      <c r="D298" s="330">
        <f t="array" ref="D298">SUM(IF('BBDD Histórica Primer Año x Sem'!$A$1:$A$985="SP2",IF('BBDD Histórica Primer Año x Sem'!$B$1:$B$985="I",IF('BBDD Histórica Primer Año x Sem'!$E$1:$E$985=$B298,'BBDD Histórica Primer Año x Sem'!$G$1:$G$985,0))))</f>
        <v>0</v>
      </c>
      <c r="E298" s="330">
        <f t="array" ref="E298">SUM(IF('BBDD Histórica Primer Año x Sem'!$A$1:$A$985="SP2",IF('BBDD Histórica Primer Año x Sem'!$B$1:$B$985="I",IF('BBDD Histórica Primer Año x Sem'!$E$1:$E$985=$B298,'BBDD Histórica Primer Año x Sem'!$I$1:$J$985,0))))</f>
        <v>0</v>
      </c>
      <c r="F298" s="330">
        <f t="shared" si="11"/>
        <v>0</v>
      </c>
      <c r="G298" s="95">
        <f t="shared" si="13"/>
        <v>77</v>
      </c>
      <c r="H298" s="98"/>
      <c r="I298" s="98"/>
      <c r="J298" s="98"/>
      <c r="M298" s="98"/>
      <c r="N298" s="98"/>
      <c r="O298" s="98"/>
      <c r="P298" s="98"/>
    </row>
    <row r="299" spans="2:16">
      <c r="B299" s="34">
        <v>78</v>
      </c>
      <c r="C299" s="330">
        <f t="array" ref="C299">SUM(IF('BBDD Histórica Primer Año x Sem'!$A$1:$A$985="SP2",IF('BBDD Histórica Primer Año x Sem'!$B$1:$B$985="I",IF('BBDD Histórica Primer Año x Sem'!$E$1:$E$985=$B299,'BBDD Histórica Primer Año x Sem'!$F$1:$F$985,0))))</f>
        <v>0</v>
      </c>
      <c r="D299" s="330">
        <f t="array" ref="D299">SUM(IF('BBDD Histórica Primer Año x Sem'!$A$1:$A$985="SP2",IF('BBDD Histórica Primer Año x Sem'!$B$1:$B$985="I",IF('BBDD Histórica Primer Año x Sem'!$E$1:$E$985=$B299,'BBDD Histórica Primer Año x Sem'!$G$1:$G$985,0))))</f>
        <v>0</v>
      </c>
      <c r="E299" s="330">
        <f t="array" ref="E299">SUM(IF('BBDD Histórica Primer Año x Sem'!$A$1:$A$985="SP2",IF('BBDD Histórica Primer Año x Sem'!$B$1:$B$985="I",IF('BBDD Histórica Primer Año x Sem'!$E$1:$E$985=$B299,'BBDD Histórica Primer Año x Sem'!$I$1:$J$985,0))))</f>
        <v>0</v>
      </c>
      <c r="F299" s="330">
        <f t="shared" si="11"/>
        <v>0</v>
      </c>
      <c r="G299" s="95">
        <f t="shared" si="13"/>
        <v>77</v>
      </c>
      <c r="H299" s="98"/>
      <c r="I299" s="98"/>
      <c r="J299" s="98"/>
      <c r="M299" s="98"/>
      <c r="N299" s="98"/>
      <c r="O299" s="98"/>
      <c r="P299" s="98"/>
    </row>
    <row r="300" spans="2:16">
      <c r="B300" s="34">
        <v>79</v>
      </c>
      <c r="C300" s="330">
        <f t="array" ref="C300">SUM(IF('BBDD Histórica Primer Año x Sem'!$A$1:$A$985="SP2",IF('BBDD Histórica Primer Año x Sem'!$B$1:$B$985="I",IF('BBDD Histórica Primer Año x Sem'!$E$1:$E$985=$B300,'BBDD Histórica Primer Año x Sem'!$F$1:$F$985,0))))</f>
        <v>0</v>
      </c>
      <c r="D300" s="330">
        <f t="array" ref="D300">SUM(IF('BBDD Histórica Primer Año x Sem'!$A$1:$A$985="SP2",IF('BBDD Histórica Primer Año x Sem'!$B$1:$B$985="I",IF('BBDD Histórica Primer Año x Sem'!$E$1:$E$985=$B300,'BBDD Histórica Primer Año x Sem'!$G$1:$G$985,0))))</f>
        <v>0</v>
      </c>
      <c r="E300" s="330">
        <f t="array" ref="E300">SUM(IF('BBDD Histórica Primer Año x Sem'!$A$1:$A$985="SP2",IF('BBDD Histórica Primer Año x Sem'!$B$1:$B$985="I",IF('BBDD Histórica Primer Año x Sem'!$E$1:$E$985=$B300,'BBDD Histórica Primer Año x Sem'!$I$1:$J$985,0))))</f>
        <v>0</v>
      </c>
      <c r="F300" s="330">
        <f t="shared" si="11"/>
        <v>0</v>
      </c>
      <c r="G300" s="95">
        <f t="shared" si="13"/>
        <v>77</v>
      </c>
      <c r="H300" s="98"/>
      <c r="I300" s="98"/>
      <c r="J300" s="98"/>
      <c r="M300" s="98"/>
      <c r="N300" s="98"/>
      <c r="O300" s="98"/>
      <c r="P300" s="98"/>
    </row>
    <row r="301" spans="2:16">
      <c r="B301" s="34">
        <v>80</v>
      </c>
      <c r="C301" s="330">
        <f t="array" ref="C301">SUM(IF('BBDD Histórica Primer Año x Sem'!$A$1:$A$985="SP2",IF('BBDD Histórica Primer Año x Sem'!$B$1:$B$985="I",IF('BBDD Histórica Primer Año x Sem'!$E$1:$E$985=$B301,'BBDD Histórica Primer Año x Sem'!$F$1:$F$985,0))))</f>
        <v>0</v>
      </c>
      <c r="D301" s="330">
        <f t="array" ref="D301">SUM(IF('BBDD Histórica Primer Año x Sem'!$A$1:$A$985="SP2",IF('BBDD Histórica Primer Año x Sem'!$B$1:$B$985="I",IF('BBDD Histórica Primer Año x Sem'!$E$1:$E$985=$B301,'BBDD Histórica Primer Año x Sem'!$G$1:$G$985,0))))</f>
        <v>0</v>
      </c>
      <c r="E301" s="330">
        <f t="array" ref="E301">SUM(IF('BBDD Histórica Primer Año x Sem'!$A$1:$A$985="SP2",IF('BBDD Histórica Primer Año x Sem'!$B$1:$B$985="I",IF('BBDD Histórica Primer Año x Sem'!$E$1:$E$985=$B301,'BBDD Histórica Primer Año x Sem'!$I$1:$J$985,0))))</f>
        <v>0</v>
      </c>
      <c r="F301" s="330">
        <f t="shared" si="11"/>
        <v>0</v>
      </c>
      <c r="G301" s="95">
        <f t="shared" si="13"/>
        <v>77</v>
      </c>
      <c r="H301" s="98"/>
      <c r="I301" s="98"/>
      <c r="J301" s="98"/>
      <c r="M301" s="98"/>
      <c r="N301" s="98"/>
      <c r="O301" s="98"/>
      <c r="P301" s="98"/>
    </row>
    <row r="302" spans="2:16">
      <c r="B302" s="34">
        <v>81</v>
      </c>
      <c r="C302" s="330">
        <f t="array" ref="C302">SUM(IF('BBDD Histórica Primer Año x Sem'!$A$1:$A$985="SP2",IF('BBDD Histórica Primer Año x Sem'!$B$1:$B$985="I",IF('BBDD Histórica Primer Año x Sem'!$E$1:$E$985=$B302,'BBDD Histórica Primer Año x Sem'!$F$1:$F$985,0))))</f>
        <v>0</v>
      </c>
      <c r="D302" s="330">
        <f t="array" ref="D302">SUM(IF('BBDD Histórica Primer Año x Sem'!$A$1:$A$985="SP2",IF('BBDD Histórica Primer Año x Sem'!$B$1:$B$985="I",IF('BBDD Histórica Primer Año x Sem'!$E$1:$E$985=$B302,'BBDD Histórica Primer Año x Sem'!$G$1:$G$985,0))))</f>
        <v>0</v>
      </c>
      <c r="E302" s="330">
        <f t="array" ref="E302">SUM(IF('BBDD Histórica Primer Año x Sem'!$A$1:$A$985="SP2",IF('BBDD Histórica Primer Año x Sem'!$B$1:$B$985="I",IF('BBDD Histórica Primer Año x Sem'!$E$1:$E$985=$B302,'BBDD Histórica Primer Año x Sem'!$I$1:$J$985,0))))</f>
        <v>0</v>
      </c>
      <c r="F302" s="330">
        <f t="shared" si="11"/>
        <v>0</v>
      </c>
      <c r="G302" s="95">
        <f t="shared" si="13"/>
        <v>77</v>
      </c>
      <c r="H302" s="98"/>
      <c r="I302" s="98"/>
      <c r="J302" s="98"/>
      <c r="M302" s="98"/>
      <c r="N302" s="98"/>
      <c r="O302" s="98"/>
      <c r="P302" s="98"/>
    </row>
    <row r="303" spans="2:16">
      <c r="B303" s="34">
        <v>82</v>
      </c>
      <c r="C303" s="330">
        <f t="array" ref="C303">SUM(IF('BBDD Histórica Primer Año x Sem'!$A$1:$A$985="SP2",IF('BBDD Histórica Primer Año x Sem'!$B$1:$B$985="I",IF('BBDD Histórica Primer Año x Sem'!$E$1:$E$985=$B303,'BBDD Histórica Primer Año x Sem'!$F$1:$F$985,0))))</f>
        <v>0</v>
      </c>
      <c r="D303" s="330">
        <f t="array" ref="D303">SUM(IF('BBDD Histórica Primer Año x Sem'!$A$1:$A$985="SP2",IF('BBDD Histórica Primer Año x Sem'!$B$1:$B$985="I",IF('BBDD Histórica Primer Año x Sem'!$E$1:$E$985=$B303,'BBDD Histórica Primer Año x Sem'!$G$1:$G$985,0))))</f>
        <v>0</v>
      </c>
      <c r="E303" s="330">
        <f t="array" ref="E303">SUM(IF('BBDD Histórica Primer Año x Sem'!$A$1:$A$985="SP2",IF('BBDD Histórica Primer Año x Sem'!$B$1:$B$985="I",IF('BBDD Histórica Primer Año x Sem'!$E$1:$E$985=$B303,'BBDD Histórica Primer Año x Sem'!$I$1:$J$985,0))))</f>
        <v>0</v>
      </c>
      <c r="F303" s="330">
        <f t="shared" si="11"/>
        <v>0</v>
      </c>
      <c r="G303" s="95">
        <f t="shared" si="13"/>
        <v>77</v>
      </c>
      <c r="H303" s="98"/>
      <c r="I303" s="98"/>
      <c r="J303" s="98"/>
      <c r="M303" s="98"/>
      <c r="N303" s="98"/>
      <c r="O303" s="98"/>
      <c r="P303" s="98"/>
    </row>
    <row r="304" spans="2:16">
      <c r="B304" s="34">
        <v>83</v>
      </c>
      <c r="C304" s="330">
        <f t="array" ref="C304">SUM(IF('BBDD Histórica Primer Año x Sem'!$A$1:$A$985="SP2",IF('BBDD Histórica Primer Año x Sem'!$B$1:$B$985="I",IF('BBDD Histórica Primer Año x Sem'!$E$1:$E$985=$B304,'BBDD Histórica Primer Año x Sem'!$F$1:$F$985,0))))</f>
        <v>0</v>
      </c>
      <c r="D304" s="330">
        <f t="array" ref="D304">SUM(IF('BBDD Histórica Primer Año x Sem'!$A$1:$A$985="SP2",IF('BBDD Histórica Primer Año x Sem'!$B$1:$B$985="I",IF('BBDD Histórica Primer Año x Sem'!$E$1:$E$985=$B304,'BBDD Histórica Primer Año x Sem'!$G$1:$G$985,0))))</f>
        <v>0</v>
      </c>
      <c r="E304" s="330">
        <f t="array" ref="E304">SUM(IF('BBDD Histórica Primer Año x Sem'!$A$1:$A$985="SP2",IF('BBDD Histórica Primer Año x Sem'!$B$1:$B$985="I",IF('BBDD Histórica Primer Año x Sem'!$E$1:$E$985=$B304,'BBDD Histórica Primer Año x Sem'!$I$1:$J$985,0))))</f>
        <v>0</v>
      </c>
      <c r="F304" s="330">
        <f t="shared" si="11"/>
        <v>0</v>
      </c>
      <c r="G304" s="95">
        <f t="shared" si="13"/>
        <v>77</v>
      </c>
      <c r="H304" s="98"/>
      <c r="I304" s="98"/>
      <c r="J304" s="98"/>
      <c r="M304" s="98"/>
      <c r="N304" s="98"/>
      <c r="O304" s="98"/>
      <c r="P304" s="98"/>
    </row>
    <row r="305" spans="2:16">
      <c r="B305" s="34">
        <v>84</v>
      </c>
      <c r="C305" s="330">
        <f t="array" ref="C305">SUM(IF('BBDD Histórica Primer Año x Sem'!$A$1:$A$985="SP2",IF('BBDD Histórica Primer Año x Sem'!$B$1:$B$985="I",IF('BBDD Histórica Primer Año x Sem'!$E$1:$E$985=$B305,'BBDD Histórica Primer Año x Sem'!$F$1:$F$985,0))))</f>
        <v>0</v>
      </c>
      <c r="D305" s="330">
        <f t="array" ref="D305">SUM(IF('BBDD Histórica Primer Año x Sem'!$A$1:$A$985="SP2",IF('BBDD Histórica Primer Año x Sem'!$B$1:$B$985="I",IF('BBDD Histórica Primer Año x Sem'!$E$1:$E$985=$B305,'BBDD Histórica Primer Año x Sem'!$G$1:$G$985,0))))</f>
        <v>0</v>
      </c>
      <c r="E305" s="330">
        <f t="array" ref="E305">SUM(IF('BBDD Histórica Primer Año x Sem'!$A$1:$A$985="SP2",IF('BBDD Histórica Primer Año x Sem'!$B$1:$B$985="I",IF('BBDD Histórica Primer Año x Sem'!$E$1:$E$985=$B305,'BBDD Histórica Primer Año x Sem'!$I$1:$J$985,0))))</f>
        <v>0</v>
      </c>
      <c r="F305" s="330">
        <f t="shared" si="11"/>
        <v>0</v>
      </c>
      <c r="G305" s="95">
        <f t="shared" si="13"/>
        <v>77</v>
      </c>
      <c r="H305" s="98"/>
      <c r="I305" s="98"/>
      <c r="J305" s="98"/>
      <c r="M305" s="98"/>
      <c r="N305" s="98"/>
      <c r="O305" s="98"/>
      <c r="P305" s="98"/>
    </row>
    <row r="306" spans="2:16">
      <c r="B306" s="34">
        <v>85</v>
      </c>
      <c r="C306" s="330">
        <f t="array" ref="C306">SUM(IF('BBDD Histórica Primer Año x Sem'!$A$1:$A$985="SP2",IF('BBDD Histórica Primer Año x Sem'!$B$1:$B$985="I",IF('BBDD Histórica Primer Año x Sem'!$E$1:$E$985=$B306,'BBDD Histórica Primer Año x Sem'!$F$1:$F$985,0))))</f>
        <v>0</v>
      </c>
      <c r="D306" s="330">
        <f t="array" ref="D306">SUM(IF('BBDD Histórica Primer Año x Sem'!$A$1:$A$985="SP2",IF('BBDD Histórica Primer Año x Sem'!$B$1:$B$985="I",IF('BBDD Histórica Primer Año x Sem'!$E$1:$E$985=$B306,'BBDD Histórica Primer Año x Sem'!$G$1:$G$985,0))))</f>
        <v>0</v>
      </c>
      <c r="E306" s="330">
        <f t="array" ref="E306">SUM(IF('BBDD Histórica Primer Año x Sem'!$A$1:$A$985="SP2",IF('BBDD Histórica Primer Año x Sem'!$B$1:$B$985="I",IF('BBDD Histórica Primer Año x Sem'!$E$1:$E$985=$B306,'BBDD Histórica Primer Año x Sem'!$I$1:$J$985,0))))</f>
        <v>0</v>
      </c>
      <c r="F306" s="330">
        <f t="shared" si="11"/>
        <v>0</v>
      </c>
      <c r="G306" s="95">
        <f t="shared" si="13"/>
        <v>77</v>
      </c>
      <c r="H306" s="98"/>
      <c r="I306" s="98"/>
      <c r="J306" s="98"/>
      <c r="M306" s="98"/>
      <c r="N306" s="98"/>
      <c r="O306" s="98"/>
      <c r="P306" s="98"/>
    </row>
    <row r="307" spans="2:16">
      <c r="B307" s="34">
        <v>86</v>
      </c>
      <c r="C307" s="330">
        <f t="array" ref="C307">SUM(IF('BBDD Histórica Primer Año x Sem'!$A$1:$A$985="SP2",IF('BBDD Histórica Primer Año x Sem'!$B$1:$B$985="I",IF('BBDD Histórica Primer Año x Sem'!$E$1:$E$985=$B307,'BBDD Histórica Primer Año x Sem'!$F$1:$F$985,0))))</f>
        <v>0</v>
      </c>
      <c r="D307" s="330">
        <f t="array" ref="D307">SUM(IF('BBDD Histórica Primer Año x Sem'!$A$1:$A$985="SP2",IF('BBDD Histórica Primer Año x Sem'!$B$1:$B$985="I",IF('BBDD Histórica Primer Año x Sem'!$E$1:$E$985=$B307,'BBDD Histórica Primer Año x Sem'!$G$1:$G$985,0))))</f>
        <v>0</v>
      </c>
      <c r="E307" s="330">
        <f t="array" ref="E307">SUM(IF('BBDD Histórica Primer Año x Sem'!$A$1:$A$985="SP2",IF('BBDD Histórica Primer Año x Sem'!$B$1:$B$985="I",IF('BBDD Histórica Primer Año x Sem'!$E$1:$E$985=$B307,'BBDD Histórica Primer Año x Sem'!$I$1:$J$985,0))))</f>
        <v>0</v>
      </c>
      <c r="F307" s="330">
        <f t="shared" si="11"/>
        <v>0</v>
      </c>
      <c r="G307" s="95">
        <f t="shared" si="13"/>
        <v>77</v>
      </c>
      <c r="H307" s="98"/>
      <c r="I307" s="98"/>
      <c r="J307" s="98"/>
      <c r="M307" s="98"/>
      <c r="N307" s="98"/>
      <c r="O307" s="98"/>
      <c r="P307" s="98"/>
    </row>
    <row r="308" spans="2:16">
      <c r="B308" s="34">
        <v>87</v>
      </c>
      <c r="C308" s="330">
        <f t="array" ref="C308">SUM(IF('BBDD Histórica Primer Año x Sem'!$A$1:$A$985="SP2",IF('BBDD Histórica Primer Año x Sem'!$B$1:$B$985="I",IF('BBDD Histórica Primer Año x Sem'!$E$1:$E$985=$B308,'BBDD Histórica Primer Año x Sem'!$F$1:$F$985,0))))</f>
        <v>0</v>
      </c>
      <c r="D308" s="330">
        <f t="array" ref="D308">SUM(IF('BBDD Histórica Primer Año x Sem'!$A$1:$A$985="SP2",IF('BBDD Histórica Primer Año x Sem'!$B$1:$B$985="I",IF('BBDD Histórica Primer Año x Sem'!$E$1:$E$985=$B308,'BBDD Histórica Primer Año x Sem'!$G$1:$G$985,0))))</f>
        <v>0</v>
      </c>
      <c r="E308" s="330">
        <f t="array" ref="E308">SUM(IF('BBDD Histórica Primer Año x Sem'!$A$1:$A$985="SP2",IF('BBDD Histórica Primer Año x Sem'!$B$1:$B$985="I",IF('BBDD Histórica Primer Año x Sem'!$E$1:$E$985=$B308,'BBDD Histórica Primer Año x Sem'!$I$1:$J$985,0))))</f>
        <v>0</v>
      </c>
      <c r="F308" s="330">
        <f t="shared" si="11"/>
        <v>0</v>
      </c>
      <c r="G308" s="95">
        <f t="shared" si="13"/>
        <v>77</v>
      </c>
      <c r="H308" s="98"/>
      <c r="I308" s="98"/>
      <c r="J308" s="98"/>
      <c r="M308" s="98"/>
      <c r="N308" s="98"/>
      <c r="O308" s="98"/>
      <c r="P308" s="98"/>
    </row>
    <row r="309" spans="2:16">
      <c r="B309" s="34">
        <v>88</v>
      </c>
      <c r="C309" s="330">
        <f t="array" ref="C309">SUM(IF('BBDD Histórica Primer Año x Sem'!$A$1:$A$985="SP2",IF('BBDD Histórica Primer Año x Sem'!$B$1:$B$985="I",IF('BBDD Histórica Primer Año x Sem'!$E$1:$E$985=$B309,'BBDD Histórica Primer Año x Sem'!$F$1:$F$985,0))))</f>
        <v>0</v>
      </c>
      <c r="D309" s="330">
        <f t="array" ref="D309">SUM(IF('BBDD Histórica Primer Año x Sem'!$A$1:$A$985="SP2",IF('BBDD Histórica Primer Año x Sem'!$B$1:$B$985="I",IF('BBDD Histórica Primer Año x Sem'!$E$1:$E$985=$B309,'BBDD Histórica Primer Año x Sem'!$G$1:$G$985,0))))</f>
        <v>0</v>
      </c>
      <c r="E309" s="330">
        <f t="array" ref="E309">SUM(IF('BBDD Histórica Primer Año x Sem'!$A$1:$A$985="SP2",IF('BBDD Histórica Primer Año x Sem'!$B$1:$B$985="I",IF('BBDD Histórica Primer Año x Sem'!$E$1:$E$985=$B309,'BBDD Histórica Primer Año x Sem'!$I$1:$J$985,0))))</f>
        <v>0</v>
      </c>
      <c r="F309" s="330">
        <f t="shared" si="11"/>
        <v>0</v>
      </c>
      <c r="G309" s="95">
        <f t="shared" si="13"/>
        <v>77</v>
      </c>
      <c r="H309" s="98"/>
      <c r="I309" s="98"/>
      <c r="J309" s="98"/>
      <c r="M309" s="98"/>
      <c r="N309" s="98"/>
      <c r="O309" s="98"/>
      <c r="P309" s="98"/>
    </row>
    <row r="310" spans="2:16">
      <c r="B310" s="34">
        <v>89</v>
      </c>
      <c r="C310" s="330">
        <f t="array" ref="C310">SUM(IF('BBDD Histórica Primer Año x Sem'!$A$1:$A$985="SP2",IF('BBDD Histórica Primer Año x Sem'!$B$1:$B$985="I",IF('BBDD Histórica Primer Año x Sem'!$E$1:$E$985=$B310,'BBDD Histórica Primer Año x Sem'!$F$1:$F$985,0))))</f>
        <v>0</v>
      </c>
      <c r="D310" s="330">
        <f t="array" ref="D310">SUM(IF('BBDD Histórica Primer Año x Sem'!$A$1:$A$985="SP2",IF('BBDD Histórica Primer Año x Sem'!$B$1:$B$985="I",IF('BBDD Histórica Primer Año x Sem'!$E$1:$E$985=$B310,'BBDD Histórica Primer Año x Sem'!$G$1:$G$985,0))))</f>
        <v>0</v>
      </c>
      <c r="E310" s="330">
        <f t="array" ref="E310">SUM(IF('BBDD Histórica Primer Año x Sem'!$A$1:$A$985="SP2",IF('BBDD Histórica Primer Año x Sem'!$B$1:$B$985="I",IF('BBDD Histórica Primer Año x Sem'!$E$1:$E$985=$B310,'BBDD Histórica Primer Año x Sem'!$I$1:$J$985,0))))</f>
        <v>0</v>
      </c>
      <c r="F310" s="330">
        <f t="shared" si="11"/>
        <v>0</v>
      </c>
      <c r="G310" s="95">
        <f t="shared" si="13"/>
        <v>77</v>
      </c>
      <c r="H310" s="98"/>
      <c r="I310" s="98"/>
      <c r="J310" s="98"/>
      <c r="M310" s="98"/>
      <c r="N310" s="98"/>
      <c r="O310" s="98"/>
      <c r="P310" s="98"/>
    </row>
    <row r="311" spans="2:16">
      <c r="B311" s="34">
        <v>90</v>
      </c>
      <c r="C311" s="330">
        <f t="array" ref="C311">SUM(IF('BBDD Histórica Primer Año x Sem'!$A$1:$A$985="SP2",IF('BBDD Histórica Primer Año x Sem'!$B$1:$B$985="I",IF('BBDD Histórica Primer Año x Sem'!$E$1:$E$985=$B311,'BBDD Histórica Primer Año x Sem'!$F$1:$F$985,0))))</f>
        <v>0</v>
      </c>
      <c r="D311" s="330">
        <f t="array" ref="D311">SUM(IF('BBDD Histórica Primer Año x Sem'!$A$1:$A$985="SP2",IF('BBDD Histórica Primer Año x Sem'!$B$1:$B$985="I",IF('BBDD Histórica Primer Año x Sem'!$E$1:$E$985=$B311,'BBDD Histórica Primer Año x Sem'!$G$1:$G$985,0))))</f>
        <v>0</v>
      </c>
      <c r="E311" s="330">
        <f t="array" ref="E311">SUM(IF('BBDD Histórica Primer Año x Sem'!$A$1:$A$985="SP2",IF('BBDD Histórica Primer Año x Sem'!$B$1:$B$985="I",IF('BBDD Histórica Primer Año x Sem'!$E$1:$E$985=$B311,'BBDD Histórica Primer Año x Sem'!$I$1:$J$985,0))))</f>
        <v>0</v>
      </c>
      <c r="F311" s="330">
        <f t="shared" si="11"/>
        <v>0</v>
      </c>
      <c r="G311" s="95">
        <f t="shared" si="13"/>
        <v>77</v>
      </c>
      <c r="H311" s="98"/>
      <c r="I311" s="98"/>
      <c r="J311" s="98"/>
      <c r="M311" s="98"/>
      <c r="N311" s="98"/>
      <c r="O311" s="98"/>
      <c r="P311" s="98"/>
    </row>
    <row r="312" spans="2:16">
      <c r="B312" s="34">
        <v>91</v>
      </c>
      <c r="C312" s="330">
        <f t="array" ref="C312">SUM(IF('BBDD Histórica Primer Año x Sem'!$A$1:$A$985="SP2",IF('BBDD Histórica Primer Año x Sem'!$B$1:$B$985="I",IF('BBDD Histórica Primer Año x Sem'!$E$1:$E$985=$B312,'BBDD Histórica Primer Año x Sem'!$F$1:$F$985,0))))</f>
        <v>0</v>
      </c>
      <c r="D312" s="330">
        <f t="array" ref="D312">SUM(IF('BBDD Histórica Primer Año x Sem'!$A$1:$A$985="SP2",IF('BBDD Histórica Primer Año x Sem'!$B$1:$B$985="I",IF('BBDD Histórica Primer Año x Sem'!$E$1:$E$985=$B312,'BBDD Histórica Primer Año x Sem'!$G$1:$G$985,0))))</f>
        <v>0</v>
      </c>
      <c r="E312" s="330">
        <f t="array" ref="E312">SUM(IF('BBDD Histórica Primer Año x Sem'!$A$1:$A$985="SP2",IF('BBDD Histórica Primer Año x Sem'!$B$1:$B$985="I",IF('BBDD Histórica Primer Año x Sem'!$E$1:$E$985=$B312,'BBDD Histórica Primer Año x Sem'!$I$1:$J$985,0))))</f>
        <v>0</v>
      </c>
      <c r="F312" s="330">
        <f t="shared" si="11"/>
        <v>0</v>
      </c>
      <c r="G312" s="95">
        <f t="shared" si="13"/>
        <v>77</v>
      </c>
      <c r="H312" s="98"/>
      <c r="I312" s="98"/>
      <c r="J312" s="98"/>
      <c r="M312" s="98"/>
      <c r="N312" s="98"/>
      <c r="O312" s="98"/>
      <c r="P312" s="98"/>
    </row>
    <row r="313" spans="2:16">
      <c r="B313" s="34">
        <v>92</v>
      </c>
      <c r="C313" s="330">
        <f t="array" ref="C313">SUM(IF('BBDD Histórica Primer Año x Sem'!$A$1:$A$985="SP2",IF('BBDD Histórica Primer Año x Sem'!$B$1:$B$985="I",IF('BBDD Histórica Primer Año x Sem'!$E$1:$E$985=$B313,'BBDD Histórica Primer Año x Sem'!$F$1:$F$985,0))))</f>
        <v>0</v>
      </c>
      <c r="D313" s="330">
        <f t="array" ref="D313">SUM(IF('BBDD Histórica Primer Año x Sem'!$A$1:$A$985="SP2",IF('BBDD Histórica Primer Año x Sem'!$B$1:$B$985="I",IF('BBDD Histórica Primer Año x Sem'!$E$1:$E$985=$B313,'BBDD Histórica Primer Año x Sem'!$G$1:$G$985,0))))</f>
        <v>0</v>
      </c>
      <c r="E313" s="330">
        <f t="array" ref="E313">SUM(IF('BBDD Histórica Primer Año x Sem'!$A$1:$A$985="SP2",IF('BBDD Histórica Primer Año x Sem'!$B$1:$B$985="I",IF('BBDD Histórica Primer Año x Sem'!$E$1:$E$985=$B313,'BBDD Histórica Primer Año x Sem'!$I$1:$J$985,0))))</f>
        <v>0</v>
      </c>
      <c r="F313" s="330">
        <f t="shared" si="11"/>
        <v>0</v>
      </c>
      <c r="G313" s="95">
        <f t="shared" si="13"/>
        <v>77</v>
      </c>
      <c r="H313" s="98"/>
      <c r="I313" s="98"/>
      <c r="J313" s="98"/>
      <c r="M313" s="98"/>
      <c r="N313" s="98"/>
      <c r="O313" s="98"/>
      <c r="P313" s="98"/>
    </row>
    <row r="314" spans="2:16">
      <c r="B314" s="34">
        <v>93</v>
      </c>
      <c r="C314" s="330">
        <f t="array" ref="C314">SUM(IF('BBDD Histórica Primer Año x Sem'!$A$1:$A$985="SP2",IF('BBDD Histórica Primer Año x Sem'!$B$1:$B$985="I",IF('BBDD Histórica Primer Año x Sem'!$E$1:$E$985=$B314,'BBDD Histórica Primer Año x Sem'!$F$1:$F$985,0))))</f>
        <v>0</v>
      </c>
      <c r="D314" s="330">
        <f t="array" ref="D314">SUM(IF('BBDD Histórica Primer Año x Sem'!$A$1:$A$985="SP2",IF('BBDD Histórica Primer Año x Sem'!$B$1:$B$985="I",IF('BBDD Histórica Primer Año x Sem'!$E$1:$E$985=$B314,'BBDD Histórica Primer Año x Sem'!$G$1:$G$985,0))))</f>
        <v>0</v>
      </c>
      <c r="E314" s="330">
        <f t="array" ref="E314">SUM(IF('BBDD Histórica Primer Año x Sem'!$A$1:$A$985="SP2",IF('BBDD Histórica Primer Año x Sem'!$B$1:$B$985="I",IF('BBDD Histórica Primer Año x Sem'!$E$1:$E$985=$B314,'BBDD Histórica Primer Año x Sem'!$I$1:$J$985,0))))</f>
        <v>0</v>
      </c>
      <c r="F314" s="330">
        <f t="shared" si="11"/>
        <v>0</v>
      </c>
      <c r="G314" s="95">
        <f t="shared" si="13"/>
        <v>77</v>
      </c>
      <c r="H314" s="98"/>
      <c r="I314" s="98"/>
      <c r="J314" s="98"/>
      <c r="M314" s="98"/>
      <c r="N314" s="98"/>
      <c r="O314" s="98"/>
      <c r="P314" s="98"/>
    </row>
    <row r="315" spans="2:16">
      <c r="B315" s="34">
        <v>94</v>
      </c>
      <c r="C315" s="330">
        <f t="array" ref="C315">SUM(IF('BBDD Histórica Primer Año x Sem'!$A$1:$A$985="SP2",IF('BBDD Histórica Primer Año x Sem'!$B$1:$B$985="I",IF('BBDD Histórica Primer Año x Sem'!$E$1:$E$985=$B315,'BBDD Histórica Primer Año x Sem'!$F$1:$F$985,0))))</f>
        <v>0</v>
      </c>
      <c r="D315" s="330">
        <f t="array" ref="D315">SUM(IF('BBDD Histórica Primer Año x Sem'!$A$1:$A$985="SP2",IF('BBDD Histórica Primer Año x Sem'!$B$1:$B$985="I",IF('BBDD Histórica Primer Año x Sem'!$E$1:$E$985=$B315,'BBDD Histórica Primer Año x Sem'!$G$1:$G$985,0))))</f>
        <v>0</v>
      </c>
      <c r="E315" s="330">
        <f t="array" ref="E315">SUM(IF('BBDD Histórica Primer Año x Sem'!$A$1:$A$985="SP2",IF('BBDD Histórica Primer Año x Sem'!$B$1:$B$985="I",IF('BBDD Histórica Primer Año x Sem'!$E$1:$E$985=$B315,'BBDD Histórica Primer Año x Sem'!$I$1:$J$985,0))))</f>
        <v>0</v>
      </c>
      <c r="F315" s="330">
        <f t="shared" si="11"/>
        <v>0</v>
      </c>
      <c r="G315" s="95">
        <f t="shared" si="13"/>
        <v>77</v>
      </c>
      <c r="H315" s="98"/>
      <c r="I315" s="98"/>
      <c r="J315" s="98"/>
      <c r="M315" s="98"/>
      <c r="N315" s="98"/>
      <c r="O315" s="98"/>
      <c r="P315" s="98"/>
    </row>
    <row r="316" spans="2:16">
      <c r="B316" s="34">
        <v>95</v>
      </c>
      <c r="C316" s="330">
        <f t="array" ref="C316">SUM(IF('BBDD Histórica Primer Año x Sem'!$A$1:$A$985="SP2",IF('BBDD Histórica Primer Año x Sem'!$B$1:$B$985="I",IF('BBDD Histórica Primer Año x Sem'!$E$1:$E$985=$B316,'BBDD Histórica Primer Año x Sem'!$F$1:$F$985,0))))</f>
        <v>0</v>
      </c>
      <c r="D316" s="330">
        <f t="array" ref="D316">SUM(IF('BBDD Histórica Primer Año x Sem'!$A$1:$A$985="SP2",IF('BBDD Histórica Primer Año x Sem'!$B$1:$B$985="I",IF('BBDD Histórica Primer Año x Sem'!$E$1:$E$985=$B316,'BBDD Histórica Primer Año x Sem'!$G$1:$G$985,0))))</f>
        <v>0</v>
      </c>
      <c r="E316" s="330">
        <f t="array" ref="E316">SUM(IF('BBDD Histórica Primer Año x Sem'!$A$1:$A$985="SP2",IF('BBDD Histórica Primer Año x Sem'!$B$1:$B$985="I",IF('BBDD Histórica Primer Año x Sem'!$E$1:$E$985=$B316,'BBDD Histórica Primer Año x Sem'!$I$1:$J$985,0))))</f>
        <v>0</v>
      </c>
      <c r="F316" s="330">
        <f t="shared" si="11"/>
        <v>0</v>
      </c>
      <c r="G316" s="95">
        <f t="shared" si="13"/>
        <v>77</v>
      </c>
      <c r="H316" s="98"/>
      <c r="I316" s="98"/>
      <c r="J316" s="98"/>
      <c r="M316" s="98"/>
      <c r="N316" s="98"/>
      <c r="O316" s="98"/>
      <c r="P316" s="98"/>
    </row>
    <row r="317" spans="2:16">
      <c r="B317" s="34">
        <v>96</v>
      </c>
      <c r="C317" s="330">
        <f t="array" ref="C317">SUM(IF('BBDD Histórica Primer Año x Sem'!$A$1:$A$985="SP2",IF('BBDD Histórica Primer Año x Sem'!$B$1:$B$985="I",IF('BBDD Histórica Primer Año x Sem'!$E$1:$E$985=$B317,'BBDD Histórica Primer Año x Sem'!$F$1:$F$985,0))))</f>
        <v>0</v>
      </c>
      <c r="D317" s="330">
        <f t="array" ref="D317">SUM(IF('BBDD Histórica Primer Año x Sem'!$A$1:$A$985="SP2",IF('BBDD Histórica Primer Año x Sem'!$B$1:$B$985="I",IF('BBDD Histórica Primer Año x Sem'!$E$1:$E$985=$B317,'BBDD Histórica Primer Año x Sem'!$G$1:$G$985,0))))</f>
        <v>0</v>
      </c>
      <c r="E317" s="330">
        <f t="array" ref="E317">SUM(IF('BBDD Histórica Primer Año x Sem'!$A$1:$A$985="SP2",IF('BBDD Histórica Primer Año x Sem'!$B$1:$B$985="I",IF('BBDD Histórica Primer Año x Sem'!$E$1:$E$985=$B317,'BBDD Histórica Primer Año x Sem'!$I$1:$J$985,0))))</f>
        <v>0</v>
      </c>
      <c r="F317" s="330">
        <f t="shared" si="11"/>
        <v>0</v>
      </c>
      <c r="G317" s="95">
        <f t="shared" si="13"/>
        <v>77</v>
      </c>
      <c r="H317" s="98"/>
      <c r="I317" s="98"/>
      <c r="J317" s="98"/>
      <c r="M317" s="98"/>
      <c r="N317" s="98"/>
      <c r="O317" s="98"/>
      <c r="P317" s="98"/>
    </row>
    <row r="318" spans="2:16">
      <c r="B318" s="34">
        <v>97</v>
      </c>
      <c r="C318" s="330">
        <f t="array" ref="C318">SUM(IF('BBDD Histórica Primer Año x Sem'!$A$1:$A$985="SP2",IF('BBDD Histórica Primer Año x Sem'!$B$1:$B$985="I",IF('BBDD Histórica Primer Año x Sem'!$E$1:$E$985=$B318,'BBDD Histórica Primer Año x Sem'!$F$1:$F$985,0))))</f>
        <v>0</v>
      </c>
      <c r="D318" s="330">
        <f t="array" ref="D318">SUM(IF('BBDD Histórica Primer Año x Sem'!$A$1:$A$985="SP2",IF('BBDD Histórica Primer Año x Sem'!$B$1:$B$985="I",IF('BBDD Histórica Primer Año x Sem'!$E$1:$E$985=$B318,'BBDD Histórica Primer Año x Sem'!$G$1:$G$985,0))))</f>
        <v>0</v>
      </c>
      <c r="E318" s="330">
        <f t="array" ref="E318">SUM(IF('BBDD Histórica Primer Año x Sem'!$A$1:$A$985="SP2",IF('BBDD Histórica Primer Año x Sem'!$B$1:$B$985="I",IF('BBDD Histórica Primer Año x Sem'!$E$1:$E$985=$B318,'BBDD Histórica Primer Año x Sem'!$I$1:$J$985,0))))</f>
        <v>0</v>
      </c>
      <c r="F318" s="330">
        <f t="shared" si="11"/>
        <v>0</v>
      </c>
      <c r="G318" s="95">
        <f t="shared" si="13"/>
        <v>77</v>
      </c>
      <c r="H318" s="98"/>
      <c r="I318" s="98"/>
      <c r="J318" s="98"/>
      <c r="M318" s="98"/>
      <c r="N318" s="98"/>
      <c r="O318" s="98"/>
      <c r="P318" s="98"/>
    </row>
    <row r="319" spans="2:16">
      <c r="B319" s="34">
        <v>98</v>
      </c>
      <c r="C319" s="330">
        <f t="array" ref="C319">SUM(IF('BBDD Histórica Primer Año x Sem'!$A$1:$A$985="SP2",IF('BBDD Histórica Primer Año x Sem'!$B$1:$B$985="I",IF('BBDD Histórica Primer Año x Sem'!$E$1:$E$985=$B319,'BBDD Histórica Primer Año x Sem'!$F$1:$F$985,0))))</f>
        <v>0</v>
      </c>
      <c r="D319" s="330">
        <f t="array" ref="D319">SUM(IF('BBDD Histórica Primer Año x Sem'!$A$1:$A$985="SP2",IF('BBDD Histórica Primer Año x Sem'!$B$1:$B$985="I",IF('BBDD Histórica Primer Año x Sem'!$E$1:$E$985=$B319,'BBDD Histórica Primer Año x Sem'!$G$1:$G$985,0))))</f>
        <v>0</v>
      </c>
      <c r="E319" s="330">
        <f t="array" ref="E319">SUM(IF('BBDD Histórica Primer Año x Sem'!$A$1:$A$985="SP2",IF('BBDD Histórica Primer Año x Sem'!$B$1:$B$985="I",IF('BBDD Histórica Primer Año x Sem'!$E$1:$E$985=$B319,'BBDD Histórica Primer Año x Sem'!$I$1:$J$985,0))))</f>
        <v>0</v>
      </c>
      <c r="F319" s="330">
        <f t="shared" si="11"/>
        <v>0</v>
      </c>
      <c r="G319" s="95">
        <f t="shared" si="13"/>
        <v>77</v>
      </c>
      <c r="H319" s="98"/>
      <c r="I319" s="98"/>
      <c r="J319" s="98"/>
      <c r="M319" s="98"/>
      <c r="N319" s="98"/>
      <c r="O319" s="98"/>
      <c r="P319" s="98"/>
    </row>
    <row r="320" spans="2:16">
      <c r="B320" s="34">
        <v>99</v>
      </c>
      <c r="C320" s="330">
        <f t="array" ref="C320">SUM(IF('BBDD Histórica Primer Año x Sem'!$A$1:$A$985="SP2",IF('BBDD Histórica Primer Año x Sem'!$B$1:$B$985="I",IF('BBDD Histórica Primer Año x Sem'!$E$1:$E$985=$B320,'BBDD Histórica Primer Año x Sem'!$F$1:$F$985,0))))</f>
        <v>0</v>
      </c>
      <c r="D320" s="330">
        <f t="array" ref="D320">SUM(IF('BBDD Histórica Primer Año x Sem'!$A$1:$A$985="SP2",IF('BBDD Histórica Primer Año x Sem'!$B$1:$B$985="I",IF('BBDD Histórica Primer Año x Sem'!$E$1:$E$985=$B320,'BBDD Histórica Primer Año x Sem'!$G$1:$G$985,0))))</f>
        <v>0</v>
      </c>
      <c r="E320" s="330">
        <f t="array" ref="E320">SUM(IF('BBDD Histórica Primer Año x Sem'!$A$1:$A$985="SP2",IF('BBDD Histórica Primer Año x Sem'!$B$1:$B$985="I",IF('BBDD Histórica Primer Año x Sem'!$E$1:$E$985=$B320,'BBDD Histórica Primer Año x Sem'!$I$1:$J$985,0))))</f>
        <v>0</v>
      </c>
      <c r="F320" s="330">
        <f t="shared" si="11"/>
        <v>0</v>
      </c>
      <c r="G320" s="95">
        <f t="shared" si="13"/>
        <v>77</v>
      </c>
      <c r="H320" s="98"/>
      <c r="I320" s="98"/>
      <c r="J320" s="98"/>
      <c r="M320" s="98"/>
      <c r="N320" s="98"/>
      <c r="O320" s="98"/>
      <c r="P320" s="98"/>
    </row>
    <row r="321" spans="1:59">
      <c r="B321" s="34">
        <v>100</v>
      </c>
      <c r="C321" s="330">
        <f t="array" ref="C321">SUM(IF('BBDD Histórica Primer Año x Sem'!$A$1:$A$985="SP2",IF('BBDD Histórica Primer Año x Sem'!$B$1:$B$985="I",IF('BBDD Histórica Primer Año x Sem'!$E$1:$E$985=$B321,'BBDD Histórica Primer Año x Sem'!$F$1:$F$985,0))))</f>
        <v>0</v>
      </c>
      <c r="D321" s="330">
        <f t="array" ref="D321">SUM(IF('BBDD Histórica Primer Año x Sem'!$A$1:$A$985="SP2",IF('BBDD Histórica Primer Año x Sem'!$B$1:$B$985="I",IF('BBDD Histórica Primer Año x Sem'!$E$1:$E$985=$B321,'BBDD Histórica Primer Año x Sem'!$G$1:$G$985,0))))</f>
        <v>0</v>
      </c>
      <c r="E321" s="330">
        <f t="array" ref="E321">SUM(IF('BBDD Histórica Primer Año x Sem'!$A$1:$A$985="SP2",IF('BBDD Histórica Primer Año x Sem'!$B$1:$B$985="I",IF('BBDD Histórica Primer Año x Sem'!$E$1:$E$985=$B321,'BBDD Histórica Primer Año x Sem'!$I$1:$J$985,0))))</f>
        <v>0</v>
      </c>
      <c r="F321" s="330">
        <f t="shared" si="11"/>
        <v>0</v>
      </c>
      <c r="G321" s="95">
        <f t="shared" si="13"/>
        <v>77</v>
      </c>
      <c r="H321" s="98"/>
      <c r="I321" s="98"/>
      <c r="J321" s="98"/>
      <c r="M321" s="98"/>
      <c r="N321" s="98"/>
      <c r="O321" s="98"/>
      <c r="P321" s="98"/>
    </row>
    <row r="322" spans="1:59">
      <c r="B322" s="34">
        <v>101</v>
      </c>
      <c r="C322" s="330">
        <f t="array" ref="C322">SUM(IF('BBDD Histórica Primer Año x Sem'!$A$1:$A$985="SP2",IF('BBDD Histórica Primer Año x Sem'!$B$1:$B$985="I",IF('BBDD Histórica Primer Año x Sem'!$E$1:$E$985=$B322,'BBDD Histórica Primer Año x Sem'!$F$1:$F$985,0))))</f>
        <v>0</v>
      </c>
      <c r="D322" s="330">
        <f t="array" ref="D322">SUM(IF('BBDD Histórica Primer Año x Sem'!$A$1:$A$985="SP2",IF('BBDD Histórica Primer Año x Sem'!$B$1:$B$985="I",IF('BBDD Histórica Primer Año x Sem'!$E$1:$E$985=$B322,'BBDD Histórica Primer Año x Sem'!$G$1:$G$985,0))))</f>
        <v>0</v>
      </c>
      <c r="E322" s="330">
        <f t="array" ref="E322">SUM(IF('BBDD Histórica Primer Año x Sem'!$A$1:$A$985="SP2",IF('BBDD Histórica Primer Año x Sem'!$B$1:$B$985="I",IF('BBDD Histórica Primer Año x Sem'!$E$1:$E$985=$B322,'BBDD Histórica Primer Año x Sem'!$I$1:$J$985,0))))</f>
        <v>0</v>
      </c>
      <c r="F322" s="330">
        <f t="shared" si="11"/>
        <v>0</v>
      </c>
      <c r="G322" s="95">
        <f t="shared" si="13"/>
        <v>77</v>
      </c>
      <c r="H322" s="98"/>
      <c r="I322" s="98"/>
      <c r="J322" s="98"/>
      <c r="M322" s="98"/>
      <c r="N322" s="98"/>
      <c r="O322" s="98"/>
      <c r="P322" s="98"/>
    </row>
    <row r="323" spans="1:59">
      <c r="B323" s="34">
        <v>102</v>
      </c>
      <c r="C323" s="330">
        <f t="array" ref="C323">SUM(IF('BBDD Histórica Primer Año x Sem'!$A$1:$A$985="SP2",IF('BBDD Histórica Primer Año x Sem'!$B$1:$B$985="I",IF('BBDD Histórica Primer Año x Sem'!$E$1:$E$985=$B323,'BBDD Histórica Primer Año x Sem'!$F$1:$F$985,0))))</f>
        <v>0</v>
      </c>
      <c r="D323" s="330">
        <f t="array" ref="D323">SUM(IF('BBDD Histórica Primer Año x Sem'!$A$1:$A$985="SP2",IF('BBDD Histórica Primer Año x Sem'!$B$1:$B$985="I",IF('BBDD Histórica Primer Año x Sem'!$E$1:$E$985=$B323,'BBDD Histórica Primer Año x Sem'!$G$1:$G$985,0))))</f>
        <v>0</v>
      </c>
      <c r="E323" s="330">
        <f t="array" ref="E323">SUM(IF('BBDD Histórica Primer Año x Sem'!$A$1:$A$985="SP2",IF('BBDD Histórica Primer Año x Sem'!$B$1:$B$985="I",IF('BBDD Histórica Primer Año x Sem'!$E$1:$E$985=$B323,'BBDD Histórica Primer Año x Sem'!$I$1:$J$985,0))))</f>
        <v>0</v>
      </c>
      <c r="F323" s="330">
        <f t="shared" si="11"/>
        <v>0</v>
      </c>
      <c r="G323" s="95">
        <f t="shared" si="13"/>
        <v>77</v>
      </c>
      <c r="H323" s="98"/>
      <c r="I323" s="98"/>
      <c r="J323" s="98"/>
      <c r="M323" s="98"/>
      <c r="N323" s="98"/>
      <c r="O323" s="98"/>
      <c r="P323" s="98"/>
    </row>
    <row r="324" spans="1:59">
      <c r="B324" s="34">
        <v>103</v>
      </c>
      <c r="C324" s="330">
        <f t="array" ref="C324">SUM(IF('BBDD Histórica Primer Año x Sem'!$A$1:$A$985="SP2",IF('BBDD Histórica Primer Año x Sem'!$B$1:$B$985="I",IF('BBDD Histórica Primer Año x Sem'!$E$1:$E$985=$B324,'BBDD Histórica Primer Año x Sem'!$F$1:$F$985,0))))</f>
        <v>0</v>
      </c>
      <c r="D324" s="330">
        <f t="array" ref="D324">SUM(IF('BBDD Histórica Primer Año x Sem'!$A$1:$A$985="SP2",IF('BBDD Histórica Primer Año x Sem'!$B$1:$B$985="I",IF('BBDD Histórica Primer Año x Sem'!$E$1:$E$985=$B324,'BBDD Histórica Primer Año x Sem'!$G$1:$G$985,0))))</f>
        <v>0</v>
      </c>
      <c r="E324" s="330">
        <f t="array" ref="E324">SUM(IF('BBDD Histórica Primer Año x Sem'!$A$1:$A$985="SP2",IF('BBDD Histórica Primer Año x Sem'!$B$1:$B$985="I",IF('BBDD Histórica Primer Año x Sem'!$E$1:$E$985=$B324,'BBDD Histórica Primer Año x Sem'!$I$1:$J$985,0))))</f>
        <v>0</v>
      </c>
      <c r="F324" s="330">
        <f t="shared" si="11"/>
        <v>0</v>
      </c>
      <c r="G324" s="95">
        <f t="shared" si="13"/>
        <v>77</v>
      </c>
      <c r="H324" s="98"/>
      <c r="I324" s="98"/>
      <c r="J324" s="98"/>
      <c r="M324" s="98"/>
      <c r="N324" s="98"/>
      <c r="O324" s="98"/>
      <c r="P324" s="98"/>
    </row>
    <row r="325" spans="1:59">
      <c r="B325" s="34">
        <v>104</v>
      </c>
      <c r="C325" s="330">
        <f t="array" ref="C325">SUM(IF('BBDD Histórica Primer Año x Sem'!$A$1:$A$985="SP2",IF('BBDD Histórica Primer Año x Sem'!$B$1:$B$985="I",IF('BBDD Histórica Primer Año x Sem'!$E$1:$E$985=$B325,'BBDD Histórica Primer Año x Sem'!$F$1:$F$985,0))))</f>
        <v>0</v>
      </c>
      <c r="D325" s="330">
        <f t="array" ref="D325">SUM(IF('BBDD Histórica Primer Año x Sem'!$A$1:$A$985="SP2",IF('BBDD Histórica Primer Año x Sem'!$B$1:$B$985="I",IF('BBDD Histórica Primer Año x Sem'!$E$1:$E$985=$B325,'BBDD Histórica Primer Año x Sem'!$G$1:$G$985,0))))</f>
        <v>0</v>
      </c>
      <c r="E325" s="330">
        <f t="array" ref="E325">SUM(IF('BBDD Histórica Primer Año x Sem'!$A$1:$A$985="SP2",IF('BBDD Histórica Primer Año x Sem'!$B$1:$B$985="I",IF('BBDD Histórica Primer Año x Sem'!$E$1:$E$985=$B325,'BBDD Histórica Primer Año x Sem'!$I$1:$J$985,0))))</f>
        <v>0</v>
      </c>
      <c r="F325" s="330">
        <f t="shared" si="11"/>
        <v>0</v>
      </c>
      <c r="G325" s="95">
        <f t="shared" si="13"/>
        <v>77</v>
      </c>
      <c r="H325" s="98"/>
      <c r="I325" s="98"/>
      <c r="J325" s="98"/>
      <c r="M325" s="98"/>
      <c r="N325" s="98"/>
      <c r="O325" s="98"/>
      <c r="P325" s="98"/>
    </row>
    <row r="326" spans="1:59">
      <c r="B326" s="34"/>
      <c r="H326" s="98"/>
      <c r="I326" s="98"/>
      <c r="J326" s="98"/>
      <c r="M326" s="98"/>
      <c r="N326" s="98"/>
      <c r="O326" s="98"/>
      <c r="P326" s="98"/>
    </row>
    <row r="327" spans="1:59">
      <c r="B327" s="34"/>
      <c r="H327" s="98"/>
      <c r="I327" s="98"/>
      <c r="J327" s="98"/>
      <c r="M327" s="98"/>
      <c r="N327" s="98"/>
      <c r="O327" s="98"/>
      <c r="P327" s="98"/>
    </row>
    <row r="328" spans="1:59">
      <c r="B328" s="34"/>
      <c r="H328" s="98"/>
      <c r="I328" s="98"/>
      <c r="J328" s="98"/>
      <c r="M328" s="98"/>
      <c r="N328" s="98"/>
      <c r="O328" s="98"/>
      <c r="P328" s="98"/>
    </row>
    <row r="329" spans="1:59">
      <c r="B329" s="34"/>
      <c r="H329" s="98"/>
      <c r="I329" s="98"/>
      <c r="J329" s="98"/>
      <c r="M329" s="98"/>
      <c r="N329" s="98"/>
      <c r="O329" s="98"/>
      <c r="P329" s="98"/>
    </row>
    <row r="330" spans="1:59">
      <c r="B330" s="322" t="s">
        <v>4686</v>
      </c>
      <c r="C330" s="34"/>
      <c r="D330" s="34"/>
      <c r="E330" s="34"/>
      <c r="F330" s="34"/>
      <c r="G330" s="34"/>
      <c r="H330" s="34"/>
      <c r="I330" s="34"/>
      <c r="M330" s="98"/>
      <c r="N330" s="98"/>
      <c r="O330" s="98"/>
      <c r="P330" s="98"/>
    </row>
    <row r="331" spans="1:59">
      <c r="A331" s="267"/>
      <c r="B331" s="323" t="s">
        <v>4671</v>
      </c>
      <c r="C331" s="323" t="s">
        <v>4648</v>
      </c>
      <c r="D331" s="323" t="s">
        <v>4673</v>
      </c>
      <c r="E331" s="323" t="s">
        <v>4678</v>
      </c>
      <c r="F331" s="323" t="s">
        <v>651</v>
      </c>
      <c r="G331" s="323" t="s">
        <v>4690</v>
      </c>
      <c r="H331" s="323" t="s">
        <v>4680</v>
      </c>
      <c r="I331" s="323" t="s">
        <v>4681</v>
      </c>
      <c r="J331" s="323" t="s">
        <v>4682</v>
      </c>
      <c r="K331" s="323" t="s">
        <v>4683</v>
      </c>
      <c r="L331" s="267"/>
      <c r="M331" s="323" t="s">
        <v>4700</v>
      </c>
      <c r="N331" s="323" t="s">
        <v>4698</v>
      </c>
      <c r="O331" s="34" t="s">
        <v>4699</v>
      </c>
      <c r="P331" s="323" t="s">
        <v>4701</v>
      </c>
      <c r="Q331" s="323" t="s">
        <v>4702</v>
      </c>
      <c r="R331" s="323" t="s">
        <v>21</v>
      </c>
      <c r="S331" s="267"/>
      <c r="T331" s="267"/>
      <c r="U331" s="267"/>
      <c r="V331" s="267"/>
      <c r="W331" s="267"/>
      <c r="X331" s="267"/>
      <c r="Y331" s="267"/>
      <c r="Z331" s="267"/>
      <c r="AA331" s="267"/>
      <c r="AB331" s="267"/>
      <c r="AC331" s="267"/>
      <c r="AD331" s="267"/>
      <c r="AE331" s="267"/>
      <c r="AF331" s="267"/>
      <c r="AG331" s="267"/>
      <c r="AH331" s="267"/>
      <c r="AI331" s="267"/>
      <c r="AJ331" s="267"/>
      <c r="AK331" s="267"/>
      <c r="AL331" s="267"/>
      <c r="AM331" s="267"/>
      <c r="AN331" s="267"/>
      <c r="AO331" s="267"/>
      <c r="AP331" s="267"/>
      <c r="AQ331" s="267"/>
      <c r="AR331" s="267"/>
      <c r="AS331" s="267"/>
      <c r="AT331" s="267"/>
      <c r="AU331" s="267"/>
      <c r="AV331" s="267"/>
      <c r="AW331" s="267"/>
      <c r="AX331" s="267"/>
      <c r="AY331" s="267"/>
      <c r="AZ331" s="267"/>
      <c r="BA331" s="267"/>
      <c r="BB331" s="267"/>
      <c r="BC331" s="267"/>
      <c r="BD331" s="267"/>
      <c r="BE331" s="267"/>
      <c r="BF331" s="267"/>
      <c r="BG331" s="267"/>
    </row>
    <row r="332" spans="1:59">
      <c r="B332" s="34">
        <v>1</v>
      </c>
      <c r="C332" s="95">
        <f t="array" ref="C332">SUM(IF('BBDD Actual Primer Año x Semana'!$A$1:$A$1086="GB1",IF('BBDD Actual Primer Año x Semana'!$B$1:$B$1086="I",IF('BBDD Actual Primer Año x Semana'!$F$1:$F$1086=$B332,'BBDD Actual Primer Año x Semana'!$G$1:$G$1086,0))))</f>
        <v>6</v>
      </c>
      <c r="D332" s="95">
        <f t="array" ref="D332">SUM(IF('BBDD Actual Primer Año x Semana'!$A$1:$A$1086="GB1",IF('BBDD Actual Primer Año x Semana'!$B$1:$B$1086="I",IF('BBDD Actual Primer Año x Semana'!$F$1:$F$1086=$B332,'BBDD Actual Primer Año x Semana'!$H$1:$H$1086,0))))</f>
        <v>1</v>
      </c>
      <c r="E332" s="95">
        <f t="array" ref="E332">SUM(IF('BBDD Actual Primer Año x Semana'!$A$1:$A$1086="GB1",IF('BBDD Actual Primer Año x Semana'!$B$1:$B$1086="I",IF('BBDD Actual Primer Año x Semana'!$F$1:$F$1086=$B332,'BBDD Actual Primer Año x Semana'!$J$1:$K$1086,0))))</f>
        <v>0</v>
      </c>
      <c r="F332" s="95">
        <f t="shared" ref="F332:F435" si="16">SUM(C332:E332)</f>
        <v>7</v>
      </c>
      <c r="G332" s="95">
        <f>F332</f>
        <v>7</v>
      </c>
      <c r="H332" s="98">
        <f t="shared" ref="H332:H363" si="17">G332/Cargos_IN_GB1</f>
        <v>5.5118110236220472E-2</v>
      </c>
      <c r="I332" s="98">
        <f>C332/Cargos_IN_GB1</f>
        <v>4.7244094488188976E-2</v>
      </c>
      <c r="J332" s="98">
        <f>(D332+C332)/Cargos_IN_GB1</f>
        <v>5.5118110236220472E-2</v>
      </c>
      <c r="K332" s="98">
        <f>(C332+E332+D332)/Cargos_IN_GB1</f>
        <v>5.5118110236220472E-2</v>
      </c>
      <c r="M332" s="98"/>
      <c r="N332" s="329">
        <f>C332+M332</f>
        <v>6</v>
      </c>
      <c r="O332" s="329">
        <f>SUM(D332+E332+C332+M332)</f>
        <v>7</v>
      </c>
      <c r="P332" s="98">
        <f t="shared" ref="P332:P363" si="18">N332/Cargos_IN_GB1</f>
        <v>4.7244094488188976E-2</v>
      </c>
      <c r="Q332" s="98">
        <f t="shared" ref="Q332:Q363" si="19">O332/Cargos_IN_GB1</f>
        <v>5.5118110236220472E-2</v>
      </c>
    </row>
    <row r="333" spans="1:59">
      <c r="B333" s="34">
        <v>2</v>
      </c>
      <c r="C333" s="95">
        <f t="array" ref="C333">SUM(IF('BBDD Actual Primer Año x Semana'!$A$1:$A$1086="GB1",IF('BBDD Actual Primer Año x Semana'!$B$1:$B$1086="I",IF('BBDD Actual Primer Año x Semana'!$F$1:$F$1086=$B333,'BBDD Actual Primer Año x Semana'!$G$1:$G$1086,0))))</f>
        <v>3</v>
      </c>
      <c r="D333" s="95">
        <f t="array" ref="D333">SUM(IF('BBDD Actual Primer Año x Semana'!$A$1:$A$1086="GB1",IF('BBDD Actual Primer Año x Semana'!$B$1:$B$1086="I",IF('BBDD Actual Primer Año x Semana'!$F$1:$F$1086=$B333,'BBDD Actual Primer Año x Semana'!$H$1:$H$1086,0))))</f>
        <v>2</v>
      </c>
      <c r="E333" s="95">
        <f t="array" ref="E333">SUM(IF('BBDD Actual Primer Año x Semana'!$A$1:$A$1086="GB1",IF('BBDD Actual Primer Año x Semana'!$B$1:$B$1086="I",IF('BBDD Actual Primer Año x Semana'!$F$1:$F$1086=$B333,'BBDD Actual Primer Año x Semana'!$J$1:$K$1086,0))))</f>
        <v>0</v>
      </c>
      <c r="F333" s="95">
        <f t="shared" si="16"/>
        <v>5</v>
      </c>
      <c r="G333" s="95">
        <f t="shared" ref="G333:G435" si="20">F333+G332</f>
        <v>12</v>
      </c>
      <c r="H333" s="98">
        <f t="shared" si="17"/>
        <v>9.4488188976377951E-2</v>
      </c>
      <c r="I333" s="98">
        <f>SUM($C$332:$C333)/Cargos_IN_GB1</f>
        <v>7.0866141732283464E-2</v>
      </c>
      <c r="J333" s="98">
        <f>SUM($C$332:$D333)/Cargos_IN_GB1</f>
        <v>9.4488188976377951E-2</v>
      </c>
      <c r="K333" s="98">
        <f>SUM($C$332:$E333)/Cargos_IN_GB1</f>
        <v>9.4488188976377951E-2</v>
      </c>
      <c r="M333" s="98"/>
      <c r="N333" s="329">
        <f t="shared" ref="N333:N383" si="21">C333+N332+M333</f>
        <v>9</v>
      </c>
      <c r="O333" s="329">
        <f t="shared" ref="O333:O383" si="22">SUM(D333+E333+C333+M333)+O332</f>
        <v>12</v>
      </c>
      <c r="P333" s="98">
        <f t="shared" si="18"/>
        <v>7.0866141732283464E-2</v>
      </c>
      <c r="Q333" s="98">
        <f t="shared" si="19"/>
        <v>9.4488188976377951E-2</v>
      </c>
    </row>
    <row r="334" spans="1:59">
      <c r="B334" s="34">
        <v>3</v>
      </c>
      <c r="C334" s="95">
        <f t="array" ref="C334">SUM(IF('BBDD Actual Primer Año x Semana'!$A$1:$A$1086="GB1",IF('BBDD Actual Primer Año x Semana'!$B$1:$B$1086="I",IF('BBDD Actual Primer Año x Semana'!$F$1:$F$1086=$B334,'BBDD Actual Primer Año x Semana'!$G$1:$G$1086,0))))</f>
        <v>22</v>
      </c>
      <c r="D334" s="95">
        <f t="array" ref="D334">SUM(IF('BBDD Actual Primer Año x Semana'!$A$1:$A$1086="GB1",IF('BBDD Actual Primer Año x Semana'!$B$1:$B$1086="I",IF('BBDD Actual Primer Año x Semana'!$F$1:$F$1086=$B334,'BBDD Actual Primer Año x Semana'!$H$1:$H$1086,0))))</f>
        <v>1</v>
      </c>
      <c r="E334" s="95">
        <f t="array" ref="E334">SUM(IF('BBDD Actual Primer Año x Semana'!$A$1:$A$1086="GB1",IF('BBDD Actual Primer Año x Semana'!$B$1:$B$1086="I",IF('BBDD Actual Primer Año x Semana'!$F$1:$F$1086=$B334,'BBDD Actual Primer Año x Semana'!$J$1:$K$1086,0))))</f>
        <v>0</v>
      </c>
      <c r="F334" s="95">
        <f t="shared" si="16"/>
        <v>23</v>
      </c>
      <c r="G334" s="95">
        <f t="shared" si="20"/>
        <v>35</v>
      </c>
      <c r="H334" s="98">
        <f t="shared" si="17"/>
        <v>0.27559055118110237</v>
      </c>
      <c r="I334" s="98">
        <f>SUM($C$332:$C334)/Cargos_IN_GB1</f>
        <v>0.24409448818897639</v>
      </c>
      <c r="J334" s="98">
        <f>SUM($C$332:$D334)/Cargos_IN_GB1</f>
        <v>0.27559055118110237</v>
      </c>
      <c r="K334" s="98">
        <f>SUM($C$332:$E334)/Cargos_IN_GB1</f>
        <v>0.27559055118110237</v>
      </c>
      <c r="M334" s="98"/>
      <c r="N334" s="329">
        <f t="shared" si="21"/>
        <v>31</v>
      </c>
      <c r="O334" s="329">
        <f t="shared" si="22"/>
        <v>35</v>
      </c>
      <c r="P334" s="98">
        <f t="shared" si="18"/>
        <v>0.24409448818897639</v>
      </c>
      <c r="Q334" s="98">
        <f t="shared" si="19"/>
        <v>0.27559055118110237</v>
      </c>
    </row>
    <row r="335" spans="1:59">
      <c r="B335" s="34">
        <v>4</v>
      </c>
      <c r="C335" s="95">
        <f t="array" ref="C335">SUM(IF('BBDD Actual Primer Año x Semana'!$A$1:$A$1086="GB1",IF('BBDD Actual Primer Año x Semana'!$B$1:$B$1086="I",IF('BBDD Actual Primer Año x Semana'!$F$1:$F$1086=$B335,'BBDD Actual Primer Año x Semana'!$G$1:$G$1086,0))))</f>
        <v>2</v>
      </c>
      <c r="D335" s="95">
        <f t="array" ref="D335">SUM(IF('BBDD Actual Primer Año x Semana'!$A$1:$A$1086="GB1",IF('BBDD Actual Primer Año x Semana'!$B$1:$B$1086="I",IF('BBDD Actual Primer Año x Semana'!$F$1:$F$1086=$B335,'BBDD Actual Primer Año x Semana'!$H$1:$H$1086,0))))</f>
        <v>1</v>
      </c>
      <c r="E335" s="95">
        <f t="array" ref="E335">SUM(IF('BBDD Actual Primer Año x Semana'!$A$1:$A$1086="GB1",IF('BBDD Actual Primer Año x Semana'!$B$1:$B$1086="I",IF('BBDD Actual Primer Año x Semana'!$F$1:$F$1086=$B335,'BBDD Actual Primer Año x Semana'!$J$1:$K$1086,0))))</f>
        <v>0</v>
      </c>
      <c r="F335" s="95">
        <f t="shared" si="16"/>
        <v>3</v>
      </c>
      <c r="G335" s="95">
        <f t="shared" si="20"/>
        <v>38</v>
      </c>
      <c r="H335" s="98">
        <f t="shared" si="17"/>
        <v>0.29921259842519687</v>
      </c>
      <c r="I335" s="98">
        <f>SUM($C$332:$C335)/Cargos_IN_GB1</f>
        <v>0.25984251968503935</v>
      </c>
      <c r="J335" s="98">
        <f>SUM($C$332:$D335)/Cargos_IN_GB1</f>
        <v>0.29921259842519687</v>
      </c>
      <c r="K335" s="98">
        <f>SUM($C$332:$E335)/Cargos_IN_GB1</f>
        <v>0.29921259842519687</v>
      </c>
      <c r="M335" s="98"/>
      <c r="N335" s="329">
        <f t="shared" si="21"/>
        <v>33</v>
      </c>
      <c r="O335" s="329">
        <f t="shared" si="22"/>
        <v>38</v>
      </c>
      <c r="P335" s="98">
        <f t="shared" si="18"/>
        <v>0.25984251968503935</v>
      </c>
      <c r="Q335" s="98">
        <f t="shared" si="19"/>
        <v>0.29921259842519687</v>
      </c>
    </row>
    <row r="336" spans="1:59">
      <c r="B336" s="34">
        <v>5</v>
      </c>
      <c r="C336" s="95">
        <f t="array" ref="C336">SUM(IF('BBDD Actual Primer Año x Semana'!$A$1:$A$1086="GB1",IF('BBDD Actual Primer Año x Semana'!$B$1:$B$1086="I",IF('BBDD Actual Primer Año x Semana'!$F$1:$F$1086=$B336,'BBDD Actual Primer Año x Semana'!$G$1:$G$1086,0))))</f>
        <v>5</v>
      </c>
      <c r="D336" s="95">
        <f t="array" ref="D336">SUM(IF('BBDD Actual Primer Año x Semana'!$A$1:$A$1086="GB1",IF('BBDD Actual Primer Año x Semana'!$B$1:$B$1086="I",IF('BBDD Actual Primer Año x Semana'!$F$1:$F$1086=$B336,'BBDD Actual Primer Año x Semana'!$H$1:$H$1086,0))))</f>
        <v>0</v>
      </c>
      <c r="E336" s="95">
        <f t="array" ref="E336">SUM(IF('BBDD Actual Primer Año x Semana'!$A$1:$A$1086="GB1",IF('BBDD Actual Primer Año x Semana'!$B$1:$B$1086="I",IF('BBDD Actual Primer Año x Semana'!$F$1:$F$1086=$B336,'BBDD Actual Primer Año x Semana'!$J$1:$K$1086,0))))</f>
        <v>0</v>
      </c>
      <c r="F336" s="95">
        <f t="shared" si="16"/>
        <v>5</v>
      </c>
      <c r="G336" s="95">
        <f t="shared" si="20"/>
        <v>43</v>
      </c>
      <c r="H336" s="98">
        <f t="shared" si="17"/>
        <v>0.33858267716535434</v>
      </c>
      <c r="I336" s="98">
        <f>SUM($C$332:$C336)/Cargos_IN_GB1</f>
        <v>0.29921259842519687</v>
      </c>
      <c r="J336" s="98">
        <f>SUM($C$332:$D336)/Cargos_IN_GB1</f>
        <v>0.33858267716535434</v>
      </c>
      <c r="K336" s="98">
        <f>SUM($C$332:$E336)/Cargos_IN_GB1</f>
        <v>0.33858267716535434</v>
      </c>
      <c r="M336" s="98"/>
      <c r="N336" s="329">
        <f t="shared" si="21"/>
        <v>38</v>
      </c>
      <c r="O336" s="329">
        <f t="shared" si="22"/>
        <v>43</v>
      </c>
      <c r="P336" s="98">
        <f t="shared" si="18"/>
        <v>0.29921259842519687</v>
      </c>
      <c r="Q336" s="98">
        <f t="shared" si="19"/>
        <v>0.33858267716535434</v>
      </c>
    </row>
    <row r="337" spans="2:18">
      <c r="B337" s="34">
        <v>6</v>
      </c>
      <c r="C337" s="95">
        <f t="array" ref="C337">SUM(IF('BBDD Actual Primer Año x Semana'!$A$1:$A$1086="GB1",IF('BBDD Actual Primer Año x Semana'!$B$1:$B$1086="I",IF('BBDD Actual Primer Año x Semana'!$F$1:$F$1086=$B337,'BBDD Actual Primer Año x Semana'!$G$1:$G$1086,0))))</f>
        <v>4</v>
      </c>
      <c r="D337" s="95">
        <f t="array" ref="D337">SUM(IF('BBDD Actual Primer Año x Semana'!$A$1:$A$1086="GB1",IF('BBDD Actual Primer Año x Semana'!$B$1:$B$1086="I",IF('BBDD Actual Primer Año x Semana'!$F$1:$F$1086=$B337,'BBDD Actual Primer Año x Semana'!$H$1:$H$1086,0))))</f>
        <v>0</v>
      </c>
      <c r="E337" s="95">
        <f t="array" ref="E337">SUM(IF('BBDD Actual Primer Año x Semana'!$A$1:$A$1086="GB1",IF('BBDD Actual Primer Año x Semana'!$B$1:$B$1086="I",IF('BBDD Actual Primer Año x Semana'!$F$1:$F$1086=$B337,'BBDD Actual Primer Año x Semana'!$J$1:$K$1086,0))))</f>
        <v>0</v>
      </c>
      <c r="F337" s="95">
        <f t="shared" si="16"/>
        <v>4</v>
      </c>
      <c r="G337" s="95">
        <f t="shared" si="20"/>
        <v>47</v>
      </c>
      <c r="H337" s="98">
        <f t="shared" si="17"/>
        <v>0.37007874015748032</v>
      </c>
      <c r="I337" s="98">
        <f>SUM($C$332:$C337)/Cargos_IN_GB1</f>
        <v>0.33070866141732286</v>
      </c>
      <c r="J337" s="98">
        <f>SUM($C$332:$D337)/Cargos_IN_GB1</f>
        <v>0.37007874015748032</v>
      </c>
      <c r="K337" s="98">
        <f>SUM($C$332:$E337)/Cargos_IN_GB1</f>
        <v>0.37007874015748032</v>
      </c>
      <c r="M337" s="98"/>
      <c r="N337" s="329">
        <f t="shared" si="21"/>
        <v>42</v>
      </c>
      <c r="O337" s="329">
        <f t="shared" si="22"/>
        <v>47</v>
      </c>
      <c r="P337" s="98">
        <f t="shared" si="18"/>
        <v>0.33070866141732286</v>
      </c>
      <c r="Q337" s="98">
        <f t="shared" si="19"/>
        <v>0.37007874015748032</v>
      </c>
    </row>
    <row r="338" spans="2:18">
      <c r="B338" s="34">
        <v>7</v>
      </c>
      <c r="C338" s="95">
        <f t="array" ref="C338">SUM(IF('BBDD Actual Primer Año x Semana'!$A$1:$A$1086="GB1",IF('BBDD Actual Primer Año x Semana'!$B$1:$B$1086="I",IF('BBDD Actual Primer Año x Semana'!$F$1:$F$1086=$B338,'BBDD Actual Primer Año x Semana'!$G$1:$G$1086,0))))</f>
        <v>3</v>
      </c>
      <c r="D338" s="95">
        <f t="array" ref="D338">SUM(IF('BBDD Actual Primer Año x Semana'!$A$1:$A$1086="GB1",IF('BBDD Actual Primer Año x Semana'!$B$1:$B$1086="I",IF('BBDD Actual Primer Año x Semana'!$F$1:$F$1086=$B338,'BBDD Actual Primer Año x Semana'!$H$1:$H$1086,0))))</f>
        <v>0</v>
      </c>
      <c r="E338" s="95">
        <f t="array" ref="E338">SUM(IF('BBDD Actual Primer Año x Semana'!$A$1:$A$1086="GB1",IF('BBDD Actual Primer Año x Semana'!$B$1:$B$1086="I",IF('BBDD Actual Primer Año x Semana'!$F$1:$F$1086=$B338,'BBDD Actual Primer Año x Semana'!$J$1:$K$1086,0))))</f>
        <v>0</v>
      </c>
      <c r="F338" s="95">
        <f t="shared" si="16"/>
        <v>3</v>
      </c>
      <c r="G338" s="95">
        <f t="shared" si="20"/>
        <v>50</v>
      </c>
      <c r="H338" s="98">
        <f t="shared" si="17"/>
        <v>0.39370078740157483</v>
      </c>
      <c r="I338" s="98">
        <f>SUM($C$332:$C338)/Cargos_IN_GB1</f>
        <v>0.3543307086614173</v>
      </c>
      <c r="J338" s="98">
        <f>SUM($C$332:$D338)/Cargos_IN_GB1</f>
        <v>0.39370078740157483</v>
      </c>
      <c r="K338" s="98">
        <f>SUM($C$332:$E338)/Cargos_IN_GB1</f>
        <v>0.39370078740157483</v>
      </c>
      <c r="M338" s="98"/>
      <c r="N338" s="329">
        <f t="shared" si="21"/>
        <v>45</v>
      </c>
      <c r="O338" s="329">
        <f t="shared" si="22"/>
        <v>50</v>
      </c>
      <c r="P338" s="98">
        <f t="shared" si="18"/>
        <v>0.3543307086614173</v>
      </c>
      <c r="Q338" s="98">
        <f t="shared" si="19"/>
        <v>0.39370078740157483</v>
      </c>
    </row>
    <row r="339" spans="2:18">
      <c r="B339" s="34">
        <v>8</v>
      </c>
      <c r="C339" s="95">
        <f t="array" ref="C339">SUM(IF('BBDD Actual Primer Año x Semana'!$A$1:$A$1086="GB1",IF('BBDD Actual Primer Año x Semana'!$B$1:$B$1086="I",IF('BBDD Actual Primer Año x Semana'!$F$1:$F$1086=$B339,'BBDD Actual Primer Año x Semana'!$G$1:$G$1086,0))))</f>
        <v>6</v>
      </c>
      <c r="D339" s="95">
        <f t="array" ref="D339">SUM(IF('BBDD Actual Primer Año x Semana'!$A$1:$A$1086="GB1",IF('BBDD Actual Primer Año x Semana'!$B$1:$B$1086="I",IF('BBDD Actual Primer Año x Semana'!$F$1:$F$1086=$B339,'BBDD Actual Primer Año x Semana'!$H$1:$H$1086,0))))</f>
        <v>1</v>
      </c>
      <c r="E339" s="95">
        <f t="array" ref="E339">SUM(IF('BBDD Actual Primer Año x Semana'!$A$1:$A$1086="GB1",IF('BBDD Actual Primer Año x Semana'!$B$1:$B$1086="I",IF('BBDD Actual Primer Año x Semana'!$F$1:$F$1086=$B339,'BBDD Actual Primer Año x Semana'!$J$1:$K$1086,0))))</f>
        <v>0</v>
      </c>
      <c r="F339" s="95">
        <f t="shared" si="16"/>
        <v>7</v>
      </c>
      <c r="G339" s="95">
        <f t="shared" si="20"/>
        <v>57</v>
      </c>
      <c r="H339" s="98">
        <f t="shared" si="17"/>
        <v>0.44881889763779526</v>
      </c>
      <c r="I339" s="98">
        <f>SUM($C$332:$C339)/Cargos_IN_GB1</f>
        <v>0.40157480314960631</v>
      </c>
      <c r="J339" s="98">
        <f>SUM($C$332:$D339)/Cargos_IN_GB1</f>
        <v>0.44881889763779526</v>
      </c>
      <c r="K339" s="98">
        <f>SUM($C$332:$E339)/Cargos_IN_GB1</f>
        <v>0.44881889763779526</v>
      </c>
      <c r="M339" s="98"/>
      <c r="N339" s="329">
        <f t="shared" si="21"/>
        <v>51</v>
      </c>
      <c r="O339" s="329">
        <f t="shared" si="22"/>
        <v>57</v>
      </c>
      <c r="P339" s="98">
        <f t="shared" si="18"/>
        <v>0.40157480314960631</v>
      </c>
      <c r="Q339" s="98">
        <f t="shared" si="19"/>
        <v>0.44881889763779526</v>
      </c>
    </row>
    <row r="340" spans="2:18">
      <c r="B340" s="34">
        <v>9</v>
      </c>
      <c r="C340" s="95">
        <f t="array" ref="C340">SUM(IF('BBDD Actual Primer Año x Semana'!$A$1:$A$1086="GB1",IF('BBDD Actual Primer Año x Semana'!$B$1:$B$1086="I",IF('BBDD Actual Primer Año x Semana'!$F$1:$F$1086=$B340,'BBDD Actual Primer Año x Semana'!$G$1:$G$1086,0))))</f>
        <v>3</v>
      </c>
      <c r="D340" s="95">
        <f t="array" ref="D340">SUM(IF('BBDD Actual Primer Año x Semana'!$A$1:$A$1086="GB1",IF('BBDD Actual Primer Año x Semana'!$B$1:$B$1086="I",IF('BBDD Actual Primer Año x Semana'!$F$1:$F$1086=$B340,'BBDD Actual Primer Año x Semana'!$H$1:$H$1086,0))))</f>
        <v>0</v>
      </c>
      <c r="E340" s="95">
        <f t="array" ref="E340">SUM(IF('BBDD Actual Primer Año x Semana'!$A$1:$A$1086="GB1",IF('BBDD Actual Primer Año x Semana'!$B$1:$B$1086="I",IF('BBDD Actual Primer Año x Semana'!$F$1:$F$1086=$B340,'BBDD Actual Primer Año x Semana'!$J$1:$K$1086,0))))</f>
        <v>0</v>
      </c>
      <c r="F340" s="95">
        <f t="shared" si="16"/>
        <v>3</v>
      </c>
      <c r="G340" s="95">
        <f t="shared" si="20"/>
        <v>60</v>
      </c>
      <c r="H340" s="98">
        <f t="shared" si="17"/>
        <v>0.47244094488188976</v>
      </c>
      <c r="I340" s="98">
        <f>SUM($C$332:$C340)/Cargos_IN_GB1</f>
        <v>0.42519685039370081</v>
      </c>
      <c r="J340" s="98">
        <f>SUM($C$332:$D340)/Cargos_IN_GB1</f>
        <v>0.47244094488188976</v>
      </c>
      <c r="K340" s="98">
        <f>SUM($C$332:$E340)/Cargos_IN_GB1</f>
        <v>0.47244094488188976</v>
      </c>
      <c r="M340" s="98"/>
      <c r="N340" s="329">
        <f t="shared" si="21"/>
        <v>54</v>
      </c>
      <c r="O340" s="329">
        <f t="shared" si="22"/>
        <v>60</v>
      </c>
      <c r="P340" s="98">
        <f t="shared" si="18"/>
        <v>0.42519685039370081</v>
      </c>
      <c r="Q340" s="98">
        <f t="shared" si="19"/>
        <v>0.47244094488188976</v>
      </c>
    </row>
    <row r="341" spans="2:18">
      <c r="B341" s="34">
        <v>10</v>
      </c>
      <c r="C341" s="95">
        <f t="array" ref="C341">SUM(IF('BBDD Actual Primer Año x Semana'!$A$1:$A$1086="GB1",IF('BBDD Actual Primer Año x Semana'!$B$1:$B$1086="I",IF('BBDD Actual Primer Año x Semana'!$F$1:$F$1086=$B341,'BBDD Actual Primer Año x Semana'!$G$1:$G$1086,0))))</f>
        <v>3</v>
      </c>
      <c r="D341" s="95">
        <f t="array" ref="D341">SUM(IF('BBDD Actual Primer Año x Semana'!$A$1:$A$1086="GB1",IF('BBDD Actual Primer Año x Semana'!$B$1:$B$1086="I",IF('BBDD Actual Primer Año x Semana'!$F$1:$F$1086=$B341,'BBDD Actual Primer Año x Semana'!$H$1:$H$1086,0))))</f>
        <v>0</v>
      </c>
      <c r="E341" s="95">
        <f t="array" ref="E341">SUM(IF('BBDD Actual Primer Año x Semana'!$A$1:$A$1086="GB1",IF('BBDD Actual Primer Año x Semana'!$B$1:$B$1086="I",IF('BBDD Actual Primer Año x Semana'!$F$1:$F$1086=$B341,'BBDD Actual Primer Año x Semana'!$J$1:$K$1086,0))))</f>
        <v>0</v>
      </c>
      <c r="F341" s="95">
        <f t="shared" si="16"/>
        <v>3</v>
      </c>
      <c r="G341" s="95">
        <f t="shared" si="20"/>
        <v>63</v>
      </c>
      <c r="H341" s="98">
        <f t="shared" si="17"/>
        <v>0.49606299212598426</v>
      </c>
      <c r="I341" s="98">
        <f>SUM($C$332:$C341)/Cargos_IN_GB1</f>
        <v>0.44881889763779526</v>
      </c>
      <c r="J341" s="98">
        <f>SUM($C$332:$D341)/Cargos_IN_GB1</f>
        <v>0.49606299212598426</v>
      </c>
      <c r="K341" s="98">
        <f>SUM($C$332:$E341)/Cargos_IN_GB1</f>
        <v>0.49606299212598426</v>
      </c>
      <c r="M341" s="98"/>
      <c r="N341" s="329">
        <f t="shared" si="21"/>
        <v>57</v>
      </c>
      <c r="O341" s="329">
        <f t="shared" si="22"/>
        <v>63</v>
      </c>
      <c r="P341" s="98">
        <f t="shared" si="18"/>
        <v>0.44881889763779526</v>
      </c>
      <c r="Q341" s="98">
        <f t="shared" si="19"/>
        <v>0.49606299212598426</v>
      </c>
    </row>
    <row r="342" spans="2:18">
      <c r="B342" s="34">
        <v>11</v>
      </c>
      <c r="C342" s="95">
        <f t="array" ref="C342">SUM(IF('BBDD Actual Primer Año x Semana'!$A$1:$A$1086="GB1",IF('BBDD Actual Primer Año x Semana'!$B$1:$B$1086="I",IF('BBDD Actual Primer Año x Semana'!$F$1:$F$1086=$B342,'BBDD Actual Primer Año x Semana'!$G$1:$G$1086,0))))</f>
        <v>1</v>
      </c>
      <c r="D342" s="95">
        <f t="array" ref="D342">SUM(IF('BBDD Actual Primer Año x Semana'!$A$1:$A$1086="GB1",IF('BBDD Actual Primer Año x Semana'!$B$1:$B$1086="I",IF('BBDD Actual Primer Año x Semana'!$F$1:$F$1086=$B342,'BBDD Actual Primer Año x Semana'!$H$1:$H$1086,0))))</f>
        <v>0</v>
      </c>
      <c r="E342" s="95">
        <f t="array" ref="E342">SUM(IF('BBDD Actual Primer Año x Semana'!$A$1:$A$1086="GB1",IF('BBDD Actual Primer Año x Semana'!$B$1:$B$1086="I",IF('BBDD Actual Primer Año x Semana'!$F$1:$F$1086=$B342,'BBDD Actual Primer Año x Semana'!$J$1:$K$1086,0))))</f>
        <v>0</v>
      </c>
      <c r="F342" s="95">
        <f t="shared" si="16"/>
        <v>1</v>
      </c>
      <c r="G342" s="95">
        <f t="shared" si="20"/>
        <v>64</v>
      </c>
      <c r="H342" s="98">
        <f t="shared" si="17"/>
        <v>0.50393700787401574</v>
      </c>
      <c r="I342" s="98">
        <f>SUM($C$332:$C342)/Cargos_IN_GB1</f>
        <v>0.45669291338582679</v>
      </c>
      <c r="J342" s="98">
        <f>SUM($C$332:$D342)/Cargos_IN_GB1</f>
        <v>0.50393700787401574</v>
      </c>
      <c r="K342" s="98">
        <f>SUM($C$332:$E342)/Cargos_IN_GB1</f>
        <v>0.50393700787401574</v>
      </c>
      <c r="M342" s="98"/>
      <c r="N342" s="329">
        <f t="shared" si="21"/>
        <v>58</v>
      </c>
      <c r="O342" s="329">
        <f t="shared" si="22"/>
        <v>64</v>
      </c>
      <c r="P342" s="98">
        <f t="shared" si="18"/>
        <v>0.45669291338582679</v>
      </c>
      <c r="Q342" s="98">
        <f t="shared" si="19"/>
        <v>0.50393700787401574</v>
      </c>
    </row>
    <row r="343" spans="2:18">
      <c r="B343" s="34">
        <v>12</v>
      </c>
      <c r="C343" s="95">
        <f t="array" ref="C343">SUM(IF('BBDD Actual Primer Año x Semana'!$A$1:$A$1086="GB1",IF('BBDD Actual Primer Año x Semana'!$B$1:$B$1086="I",IF('BBDD Actual Primer Año x Semana'!$F$1:$F$1086=$B343,'BBDD Actual Primer Año x Semana'!$G$1:$G$1086,0))))</f>
        <v>2</v>
      </c>
      <c r="D343" s="95">
        <f t="array" ref="D343">SUM(IF('BBDD Actual Primer Año x Semana'!$A$1:$A$1086="GB1",IF('BBDD Actual Primer Año x Semana'!$B$1:$B$1086="I",IF('BBDD Actual Primer Año x Semana'!$F$1:$F$1086=$B343,'BBDD Actual Primer Año x Semana'!$H$1:$H$1086,0))))</f>
        <v>1</v>
      </c>
      <c r="E343" s="95">
        <f t="array" ref="E343">SUM(IF('BBDD Actual Primer Año x Semana'!$A$1:$A$1086="GB1",IF('BBDD Actual Primer Año x Semana'!$B$1:$B$1086="I",IF('BBDD Actual Primer Año x Semana'!$F$1:$F$1086=$B343,'BBDD Actual Primer Año x Semana'!$J$1:$K$1086,0))))</f>
        <v>1</v>
      </c>
      <c r="F343" s="95">
        <f t="shared" si="16"/>
        <v>4</v>
      </c>
      <c r="G343" s="95">
        <f t="shared" si="20"/>
        <v>68</v>
      </c>
      <c r="H343" s="98">
        <f t="shared" si="17"/>
        <v>0.53543307086614178</v>
      </c>
      <c r="I343" s="98">
        <f>SUM($C$332:$C343)/Cargos_IN_GB1</f>
        <v>0.47244094488188976</v>
      </c>
      <c r="J343" s="98">
        <f>SUM($C$332:$D343)/Cargos_IN_GB1</f>
        <v>0.52755905511811019</v>
      </c>
      <c r="K343" s="98">
        <f>SUM($C$332:$E343)/Cargos_IN_GB1</f>
        <v>0.53543307086614178</v>
      </c>
      <c r="M343" s="98"/>
      <c r="N343" s="329">
        <f t="shared" si="21"/>
        <v>60</v>
      </c>
      <c r="O343" s="329">
        <f t="shared" si="22"/>
        <v>68</v>
      </c>
      <c r="P343" s="98">
        <f t="shared" si="18"/>
        <v>0.47244094488188976</v>
      </c>
      <c r="Q343" s="98">
        <f t="shared" si="19"/>
        <v>0.53543307086614178</v>
      </c>
    </row>
    <row r="344" spans="2:18">
      <c r="B344" s="34">
        <v>13</v>
      </c>
      <c r="C344" s="95">
        <f t="array" ref="C344">SUM(IF('BBDD Actual Primer Año x Semana'!$A$1:$A$1086="GB1",IF('BBDD Actual Primer Año x Semana'!$B$1:$B$1086="I",IF('BBDD Actual Primer Año x Semana'!$F$1:$F$1086=$B344,'BBDD Actual Primer Año x Semana'!$G$1:$G$1086,0))))</f>
        <v>0</v>
      </c>
      <c r="D344" s="95">
        <f t="array" ref="D344">SUM(IF('BBDD Actual Primer Año x Semana'!$A$1:$A$1086="GB1",IF('BBDD Actual Primer Año x Semana'!$B$1:$B$1086="I",IF('BBDD Actual Primer Año x Semana'!$F$1:$F$1086=$B344,'BBDD Actual Primer Año x Semana'!$H$1:$H$1086,0))))</f>
        <v>0</v>
      </c>
      <c r="E344" s="95">
        <f t="array" ref="E344">SUM(IF('BBDD Actual Primer Año x Semana'!$A$1:$A$1086="GB1",IF('BBDD Actual Primer Año x Semana'!$B$1:$B$1086="I",IF('BBDD Actual Primer Año x Semana'!$F$1:$F$1086=$B344,'BBDD Actual Primer Año x Semana'!$J$1:$K$1086,0))))</f>
        <v>0</v>
      </c>
      <c r="F344" s="95">
        <f t="shared" si="16"/>
        <v>0</v>
      </c>
      <c r="G344" s="95">
        <f t="shared" si="20"/>
        <v>68</v>
      </c>
      <c r="H344" s="98">
        <f t="shared" si="17"/>
        <v>0.53543307086614178</v>
      </c>
      <c r="I344" s="98">
        <f>SUM($C$332:$C344)/Cargos_IN_GB1</f>
        <v>0.47244094488188976</v>
      </c>
      <c r="J344" s="98">
        <f>SUM($C$332:$D344)/Cargos_IN_GB1</f>
        <v>0.52755905511811019</v>
      </c>
      <c r="K344" s="98">
        <f>SUM($C$332:$E344)/Cargos_IN_GB1</f>
        <v>0.53543307086614178</v>
      </c>
      <c r="M344" s="98"/>
      <c r="N344" s="329">
        <f t="shared" si="21"/>
        <v>60</v>
      </c>
      <c r="O344" s="329">
        <f t="shared" si="22"/>
        <v>68</v>
      </c>
      <c r="P344" s="98">
        <f t="shared" si="18"/>
        <v>0.47244094488188976</v>
      </c>
      <c r="Q344" s="98">
        <f t="shared" si="19"/>
        <v>0.53543307086614178</v>
      </c>
    </row>
    <row r="345" spans="2:18">
      <c r="B345" s="34">
        <v>14</v>
      </c>
      <c r="C345" s="95">
        <f t="array" ref="C345">SUM(IF('BBDD Actual Primer Año x Semana'!$A$1:$A$1086="GB1",IF('BBDD Actual Primer Año x Semana'!$B$1:$B$1086="I",IF('BBDD Actual Primer Año x Semana'!$F$1:$F$1086=$B345,'BBDD Actual Primer Año x Semana'!$G$1:$G$1086,0))))</f>
        <v>0</v>
      </c>
      <c r="D345" s="95">
        <f t="array" ref="D345">SUM(IF('BBDD Actual Primer Año x Semana'!$A$1:$A$1086="GB1",IF('BBDD Actual Primer Año x Semana'!$B$1:$B$1086="I",IF('BBDD Actual Primer Año x Semana'!$F$1:$F$1086=$B345,'BBDD Actual Primer Año x Semana'!$H$1:$H$1086,0))))</f>
        <v>0</v>
      </c>
      <c r="E345" s="95">
        <f t="array" ref="E345">SUM(IF('BBDD Actual Primer Año x Semana'!$A$1:$A$1086="GB1",IF('BBDD Actual Primer Año x Semana'!$B$1:$B$1086="I",IF('BBDD Actual Primer Año x Semana'!$F$1:$F$1086=$B345,'BBDD Actual Primer Año x Semana'!$J$1:$K$1086,0))))</f>
        <v>0</v>
      </c>
      <c r="F345" s="95">
        <f t="shared" si="16"/>
        <v>0</v>
      </c>
      <c r="G345" s="95">
        <f t="shared" si="20"/>
        <v>68</v>
      </c>
      <c r="H345" s="98">
        <f t="shared" si="17"/>
        <v>0.53543307086614178</v>
      </c>
      <c r="I345" s="98">
        <f>SUM($C$332:$C345)/Cargos_IN_GB1</f>
        <v>0.47244094488188976</v>
      </c>
      <c r="J345" s="98">
        <f>SUM($C$332:$D345)/Cargos_IN_GB1</f>
        <v>0.52755905511811019</v>
      </c>
      <c r="K345" s="98">
        <f>SUM($C$332:$E345)/Cargos_IN_GB1</f>
        <v>0.53543307086614178</v>
      </c>
      <c r="M345" s="98"/>
      <c r="N345" s="329">
        <f t="shared" si="21"/>
        <v>60</v>
      </c>
      <c r="O345" s="329">
        <f t="shared" si="22"/>
        <v>68</v>
      </c>
      <c r="P345" s="98">
        <f t="shared" si="18"/>
        <v>0.47244094488188976</v>
      </c>
      <c r="Q345" s="98">
        <f t="shared" si="19"/>
        <v>0.53543307086614178</v>
      </c>
    </row>
    <row r="346" spans="2:18">
      <c r="B346" s="34">
        <v>15</v>
      </c>
      <c r="C346" s="95">
        <f t="array" ref="C346">SUM(IF('BBDD Actual Primer Año x Semana'!$A$1:$A$1086="GB1",IF('BBDD Actual Primer Año x Semana'!$B$1:$B$1086="I",IF('BBDD Actual Primer Año x Semana'!$F$1:$F$1086=$B346,'BBDD Actual Primer Año x Semana'!$G$1:$G$1086,0))))</f>
        <v>0</v>
      </c>
      <c r="D346" s="95">
        <f t="array" ref="D346">SUM(IF('BBDD Actual Primer Año x Semana'!$A$1:$A$1086="GB1",IF('BBDD Actual Primer Año x Semana'!$B$1:$B$1086="I",IF('BBDD Actual Primer Año x Semana'!$F$1:$F$1086=$B346,'BBDD Actual Primer Año x Semana'!$H$1:$H$1086,0))))</f>
        <v>0</v>
      </c>
      <c r="E346" s="95">
        <f t="array" ref="E346">SUM(IF('BBDD Actual Primer Año x Semana'!$A$1:$A$1086="GB1",IF('BBDD Actual Primer Año x Semana'!$B$1:$B$1086="I",IF('BBDD Actual Primer Año x Semana'!$F$1:$F$1086=$B346,'BBDD Actual Primer Año x Semana'!$J$1:$K$1086,0))))</f>
        <v>0</v>
      </c>
      <c r="F346" s="95">
        <f t="shared" si="16"/>
        <v>0</v>
      </c>
      <c r="G346" s="95">
        <f t="shared" si="20"/>
        <v>68</v>
      </c>
      <c r="H346" s="98">
        <f t="shared" si="17"/>
        <v>0.53543307086614178</v>
      </c>
      <c r="I346" s="98">
        <f>SUM($C$332:$C346)/Cargos_IN_GB1</f>
        <v>0.47244094488188976</v>
      </c>
      <c r="J346" s="98">
        <f>SUM($C$332:$D346)/Cargos_IN_GB1</f>
        <v>0.52755905511811019</v>
      </c>
      <c r="K346" s="98">
        <f>SUM($C$332:$E346)/Cargos_IN_GB1</f>
        <v>0.53543307086614178</v>
      </c>
      <c r="M346" s="98"/>
      <c r="N346" s="329">
        <f t="shared" si="21"/>
        <v>60</v>
      </c>
      <c r="O346" s="329">
        <f t="shared" si="22"/>
        <v>68</v>
      </c>
      <c r="P346" s="98">
        <f t="shared" si="18"/>
        <v>0.47244094488188976</v>
      </c>
      <c r="Q346" s="98">
        <f t="shared" si="19"/>
        <v>0.53543307086614178</v>
      </c>
    </row>
    <row r="347" spans="2:18">
      <c r="B347" s="34">
        <v>16</v>
      </c>
      <c r="C347" s="95">
        <f t="array" ref="C347">SUM(IF('BBDD Actual Primer Año x Semana'!$A$1:$A$1086="GB1",IF('BBDD Actual Primer Año x Semana'!$B$1:$B$1086="I",IF('BBDD Actual Primer Año x Semana'!$F$1:$F$1086=$B347,'BBDD Actual Primer Año x Semana'!$G$1:$G$1086,0))))</f>
        <v>2</v>
      </c>
      <c r="D347" s="95">
        <f t="array" ref="D347">SUM(IF('BBDD Actual Primer Año x Semana'!$A$1:$A$1086="GB1",IF('BBDD Actual Primer Año x Semana'!$B$1:$B$1086="I",IF('BBDD Actual Primer Año x Semana'!$F$1:$F$1086=$B347,'BBDD Actual Primer Año x Semana'!$H$1:$H$1086,0))))</f>
        <v>1</v>
      </c>
      <c r="E347" s="95">
        <f t="array" ref="E347">SUM(IF('BBDD Actual Primer Año x Semana'!$A$1:$A$1086="GB1",IF('BBDD Actual Primer Año x Semana'!$B$1:$B$1086="I",IF('BBDD Actual Primer Año x Semana'!$F$1:$F$1086=$B347,'BBDD Actual Primer Año x Semana'!$J$1:$K$1086,0))))</f>
        <v>1</v>
      </c>
      <c r="F347" s="95">
        <f t="shared" si="16"/>
        <v>4</v>
      </c>
      <c r="G347" s="95">
        <f t="shared" si="20"/>
        <v>72</v>
      </c>
      <c r="H347" s="98">
        <f t="shared" si="17"/>
        <v>0.56692913385826771</v>
      </c>
      <c r="I347" s="98">
        <f>SUM($C$332:$C347)/Cargos_IN_GB1</f>
        <v>0.48818897637795278</v>
      </c>
      <c r="J347" s="98">
        <f>SUM($C$332:$D347)/Cargos_IN_GB1</f>
        <v>0.55118110236220474</v>
      </c>
      <c r="K347" s="98">
        <f>SUM($C$332:$E347)/Cargos_IN_GB1</f>
        <v>0.56692913385826771</v>
      </c>
      <c r="M347" s="98"/>
      <c r="N347" s="329">
        <f t="shared" si="21"/>
        <v>62</v>
      </c>
      <c r="O347" s="329">
        <f t="shared" si="22"/>
        <v>72</v>
      </c>
      <c r="P347" s="98">
        <f t="shared" si="18"/>
        <v>0.48818897637795278</v>
      </c>
      <c r="Q347" s="98">
        <f t="shared" si="19"/>
        <v>0.56692913385826771</v>
      </c>
    </row>
    <row r="348" spans="2:18">
      <c r="B348" s="34">
        <v>17</v>
      </c>
      <c r="C348" s="95">
        <f t="array" ref="C348">SUM(IF('BBDD Actual Primer Año x Semana'!$A$1:$A$1086="GB1",IF('BBDD Actual Primer Año x Semana'!$B$1:$B$1086="I",IF('BBDD Actual Primer Año x Semana'!$F$1:$F$1086=$B348,'BBDD Actual Primer Año x Semana'!$G$1:$G$1086,0))))</f>
        <v>0</v>
      </c>
      <c r="D348" s="95">
        <f t="array" ref="D348">SUM(IF('BBDD Actual Primer Año x Semana'!$A$1:$A$1086="GB1",IF('BBDD Actual Primer Año x Semana'!$B$1:$B$1086="I",IF('BBDD Actual Primer Año x Semana'!$F$1:$F$1086=$B348,'BBDD Actual Primer Año x Semana'!$H$1:$H$1086,0))))</f>
        <v>0</v>
      </c>
      <c r="E348" s="95">
        <f t="array" ref="E348">SUM(IF('BBDD Actual Primer Año x Semana'!$A$1:$A$1086="GB1",IF('BBDD Actual Primer Año x Semana'!$B$1:$B$1086="I",IF('BBDD Actual Primer Año x Semana'!$F$1:$F$1086=$B348,'BBDD Actual Primer Año x Semana'!$J$1:$K$1086,0))))</f>
        <v>0</v>
      </c>
      <c r="F348" s="95">
        <f t="shared" si="16"/>
        <v>0</v>
      </c>
      <c r="G348" s="95">
        <f t="shared" si="20"/>
        <v>72</v>
      </c>
      <c r="H348" s="98">
        <f t="shared" si="17"/>
        <v>0.56692913385826771</v>
      </c>
      <c r="I348" s="98">
        <f>SUM($C$332:$C348)/Cargos_IN_GB1</f>
        <v>0.48818897637795278</v>
      </c>
      <c r="J348" s="98">
        <f>SUM($C$332:$D348)/Cargos_IN_GB1</f>
        <v>0.55118110236220474</v>
      </c>
      <c r="K348" s="98">
        <f>SUM($C$332:$E348)/Cargos_IN_GB1</f>
        <v>0.56692913385826771</v>
      </c>
      <c r="M348" s="34">
        <v>0</v>
      </c>
      <c r="N348" s="329">
        <f t="shared" si="21"/>
        <v>62</v>
      </c>
      <c r="O348" s="329">
        <f t="shared" si="22"/>
        <v>72</v>
      </c>
      <c r="P348" s="98">
        <f t="shared" si="18"/>
        <v>0.48818897637795278</v>
      </c>
      <c r="Q348" s="98">
        <f t="shared" si="19"/>
        <v>0.56692913385826771</v>
      </c>
      <c r="R348" s="34" t="s">
        <v>4703</v>
      </c>
    </row>
    <row r="349" spans="2:18">
      <c r="B349" s="34">
        <v>18</v>
      </c>
      <c r="C349" s="95">
        <f t="array" ref="C349">SUM(IF('BBDD Actual Primer Año x Semana'!$A$1:$A$1086="GB1",IF('BBDD Actual Primer Año x Semana'!$B$1:$B$1086="I",IF('BBDD Actual Primer Año x Semana'!$F$1:$F$1086=$B349,'BBDD Actual Primer Año x Semana'!$G$1:$G$1086,0))))</f>
        <v>0</v>
      </c>
      <c r="D349" s="95">
        <f t="array" ref="D349">SUM(IF('BBDD Actual Primer Año x Semana'!$A$1:$A$1086="GB1",IF('BBDD Actual Primer Año x Semana'!$B$1:$B$1086="I",IF('BBDD Actual Primer Año x Semana'!$F$1:$F$1086=$B349,'BBDD Actual Primer Año x Semana'!$H$1:$H$1086,0))))</f>
        <v>0</v>
      </c>
      <c r="E349" s="95">
        <f t="array" ref="E349">SUM(IF('BBDD Actual Primer Año x Semana'!$A$1:$A$1086="GB1",IF('BBDD Actual Primer Año x Semana'!$B$1:$B$1086="I",IF('BBDD Actual Primer Año x Semana'!$F$1:$F$1086=$B349,'BBDD Actual Primer Año x Semana'!$J$1:$K$1086,0))))</f>
        <v>0</v>
      </c>
      <c r="F349" s="95">
        <f t="shared" si="16"/>
        <v>0</v>
      </c>
      <c r="G349" s="95">
        <f t="shared" si="20"/>
        <v>72</v>
      </c>
      <c r="H349" s="98">
        <f t="shared" si="17"/>
        <v>0.56692913385826771</v>
      </c>
      <c r="I349" s="98">
        <f>SUM($C$332:$C349)/Cargos_IN_GB1</f>
        <v>0.48818897637795278</v>
      </c>
      <c r="J349" s="98">
        <f>SUM($C$332:$D349)/Cargos_IN_GB1</f>
        <v>0.55118110236220474</v>
      </c>
      <c r="K349" s="98">
        <f>SUM($C$332:$E349)/Cargos_IN_GB1</f>
        <v>0.56692913385826771</v>
      </c>
      <c r="M349" s="98"/>
      <c r="N349" s="329">
        <f t="shared" si="21"/>
        <v>62</v>
      </c>
      <c r="O349" s="329">
        <f t="shared" si="22"/>
        <v>72</v>
      </c>
      <c r="P349" s="98">
        <f t="shared" si="18"/>
        <v>0.48818897637795278</v>
      </c>
      <c r="Q349" s="98">
        <f t="shared" si="19"/>
        <v>0.56692913385826771</v>
      </c>
    </row>
    <row r="350" spans="2:18">
      <c r="B350" s="34">
        <v>19</v>
      </c>
      <c r="C350" s="95">
        <f t="array" ref="C350">SUM(IF('BBDD Actual Primer Año x Semana'!$A$1:$A$1086="GB1",IF('BBDD Actual Primer Año x Semana'!$B$1:$B$1086="I",IF('BBDD Actual Primer Año x Semana'!$F$1:$F$1086=$B350,'BBDD Actual Primer Año x Semana'!$G$1:$G$1086,0))))</f>
        <v>0</v>
      </c>
      <c r="D350" s="95">
        <f t="array" ref="D350">SUM(IF('BBDD Actual Primer Año x Semana'!$A$1:$A$1086="GB1",IF('BBDD Actual Primer Año x Semana'!$B$1:$B$1086="I",IF('BBDD Actual Primer Año x Semana'!$F$1:$F$1086=$B350,'BBDD Actual Primer Año x Semana'!$H$1:$H$1086,0))))</f>
        <v>1</v>
      </c>
      <c r="E350" s="95">
        <f t="array" ref="E350">SUM(IF('BBDD Actual Primer Año x Semana'!$A$1:$A$1086="GB1",IF('BBDD Actual Primer Año x Semana'!$B$1:$B$1086="I",IF('BBDD Actual Primer Año x Semana'!$F$1:$F$1086=$B350,'BBDD Actual Primer Año x Semana'!$J$1:$K$1086,0))))</f>
        <v>0</v>
      </c>
      <c r="F350" s="95">
        <f t="shared" si="16"/>
        <v>1</v>
      </c>
      <c r="G350" s="95">
        <f t="shared" si="20"/>
        <v>73</v>
      </c>
      <c r="H350" s="98">
        <f t="shared" si="17"/>
        <v>0.57480314960629919</v>
      </c>
      <c r="I350" s="98">
        <f>SUM($C$332:$C350)/Cargos_IN_GB1</f>
        <v>0.48818897637795278</v>
      </c>
      <c r="J350" s="98">
        <f>SUM($C$332:$D350)/Cargos_IN_GB1</f>
        <v>0.55905511811023623</v>
      </c>
      <c r="K350" s="98">
        <f>SUM($C$332:$E350)/Cargos_IN_GB1</f>
        <v>0.57480314960629919</v>
      </c>
      <c r="M350" s="98"/>
      <c r="N350" s="329">
        <f t="shared" si="21"/>
        <v>62</v>
      </c>
      <c r="O350" s="329">
        <f t="shared" si="22"/>
        <v>73</v>
      </c>
      <c r="P350" s="98">
        <f t="shared" si="18"/>
        <v>0.48818897637795278</v>
      </c>
      <c r="Q350" s="98">
        <f t="shared" si="19"/>
        <v>0.57480314960629919</v>
      </c>
    </row>
    <row r="351" spans="2:18">
      <c r="B351" s="34">
        <v>20</v>
      </c>
      <c r="C351" s="95">
        <f t="array" ref="C351">SUM(IF('BBDD Actual Primer Año x Semana'!$A$1:$A$1086="GB1",IF('BBDD Actual Primer Año x Semana'!$B$1:$B$1086="I",IF('BBDD Actual Primer Año x Semana'!$F$1:$F$1086=$B351,'BBDD Actual Primer Año x Semana'!$G$1:$G$1086,0))))</f>
        <v>0</v>
      </c>
      <c r="D351" s="95">
        <f t="array" ref="D351">SUM(IF('BBDD Actual Primer Año x Semana'!$A$1:$A$1086="GB1",IF('BBDD Actual Primer Año x Semana'!$B$1:$B$1086="I",IF('BBDD Actual Primer Año x Semana'!$F$1:$F$1086=$B351,'BBDD Actual Primer Año x Semana'!$H$1:$H$1086,0))))</f>
        <v>0</v>
      </c>
      <c r="E351" s="95">
        <f t="array" ref="E351">SUM(IF('BBDD Actual Primer Año x Semana'!$A$1:$A$1086="GB1",IF('BBDD Actual Primer Año x Semana'!$B$1:$B$1086="I",IF('BBDD Actual Primer Año x Semana'!$F$1:$F$1086=$B351,'BBDD Actual Primer Año x Semana'!$J$1:$K$1086,0))))</f>
        <v>0</v>
      </c>
      <c r="F351" s="95">
        <f t="shared" si="16"/>
        <v>0</v>
      </c>
      <c r="G351" s="95">
        <f t="shared" si="20"/>
        <v>73</v>
      </c>
      <c r="H351" s="98">
        <f t="shared" si="17"/>
        <v>0.57480314960629919</v>
      </c>
      <c r="I351" s="98">
        <f>SUM($C$332:$C351)/Cargos_IN_GB1</f>
        <v>0.48818897637795278</v>
      </c>
      <c r="J351" s="98">
        <f>SUM($C$332:$D351)/Cargos_IN_GB1</f>
        <v>0.55905511811023623</v>
      </c>
      <c r="K351" s="98">
        <f>SUM($C$332:$E351)/Cargos_IN_GB1</f>
        <v>0.57480314960629919</v>
      </c>
      <c r="M351" s="98"/>
      <c r="N351" s="329">
        <f t="shared" si="21"/>
        <v>62</v>
      </c>
      <c r="O351" s="329">
        <f t="shared" si="22"/>
        <v>73</v>
      </c>
      <c r="P351" s="98">
        <f t="shared" si="18"/>
        <v>0.48818897637795278</v>
      </c>
      <c r="Q351" s="98">
        <f t="shared" si="19"/>
        <v>0.57480314960629919</v>
      </c>
    </row>
    <row r="352" spans="2:18">
      <c r="B352" s="34">
        <v>21</v>
      </c>
      <c r="C352" s="95">
        <f t="array" ref="C352">SUM(IF('BBDD Actual Primer Año x Semana'!$A$1:$A$1086="GB1",IF('BBDD Actual Primer Año x Semana'!$B$1:$B$1086="I",IF('BBDD Actual Primer Año x Semana'!$F$1:$F$1086=$B352,'BBDD Actual Primer Año x Semana'!$G$1:$G$1086,0))))</f>
        <v>1</v>
      </c>
      <c r="D352" s="95">
        <f t="array" ref="D352">SUM(IF('BBDD Actual Primer Año x Semana'!$A$1:$A$1086="GB1",IF('BBDD Actual Primer Año x Semana'!$B$1:$B$1086="I",IF('BBDD Actual Primer Año x Semana'!$F$1:$F$1086=$B352,'BBDD Actual Primer Año x Semana'!$H$1:$H$1086,0))))</f>
        <v>0</v>
      </c>
      <c r="E352" s="95">
        <f t="array" ref="E352">SUM(IF('BBDD Actual Primer Año x Semana'!$A$1:$A$1086="GB1",IF('BBDD Actual Primer Año x Semana'!$B$1:$B$1086="I",IF('BBDD Actual Primer Año x Semana'!$F$1:$F$1086=$B352,'BBDD Actual Primer Año x Semana'!$J$1:$K$1086,0))))</f>
        <v>0</v>
      </c>
      <c r="F352" s="95">
        <f t="shared" si="16"/>
        <v>1</v>
      </c>
      <c r="G352" s="95">
        <f t="shared" si="20"/>
        <v>74</v>
      </c>
      <c r="H352" s="98">
        <f t="shared" si="17"/>
        <v>0.58267716535433067</v>
      </c>
      <c r="I352" s="98">
        <f>SUM($C$332:$C352)/Cargos_IN_GB1</f>
        <v>0.49606299212598426</v>
      </c>
      <c r="J352" s="98">
        <f>SUM($C$332:$D352)/Cargos_IN_GB1</f>
        <v>0.56692913385826771</v>
      </c>
      <c r="K352" s="98">
        <f>SUM($C$332:$E352)/Cargos_IN_GB1</f>
        <v>0.58267716535433067</v>
      </c>
      <c r="M352" s="98"/>
      <c r="N352" s="329">
        <f t="shared" si="21"/>
        <v>63</v>
      </c>
      <c r="O352" s="329">
        <f t="shared" si="22"/>
        <v>74</v>
      </c>
      <c r="P352" s="98">
        <f t="shared" si="18"/>
        <v>0.49606299212598426</v>
      </c>
      <c r="Q352" s="98">
        <f t="shared" si="19"/>
        <v>0.58267716535433067</v>
      </c>
    </row>
    <row r="353" spans="2:17">
      <c r="B353" s="34">
        <v>22</v>
      </c>
      <c r="C353" s="95">
        <f t="array" ref="C353">SUM(IF('BBDD Actual Primer Año x Semana'!$A$1:$A$1086="GB1",IF('BBDD Actual Primer Año x Semana'!$B$1:$B$1086="I",IF('BBDD Actual Primer Año x Semana'!$F$1:$F$1086=$B353,'BBDD Actual Primer Año x Semana'!$G$1:$G$1086,0))))</f>
        <v>0</v>
      </c>
      <c r="D353" s="95">
        <f t="array" ref="D353">SUM(IF('BBDD Actual Primer Año x Semana'!$A$1:$A$1086="GB1",IF('BBDD Actual Primer Año x Semana'!$B$1:$B$1086="I",IF('BBDD Actual Primer Año x Semana'!$F$1:$F$1086=$B353,'BBDD Actual Primer Año x Semana'!$H$1:$H$1086,0))))</f>
        <v>0</v>
      </c>
      <c r="E353" s="95">
        <f t="array" ref="E353">SUM(IF('BBDD Actual Primer Año x Semana'!$A$1:$A$1086="GB1",IF('BBDD Actual Primer Año x Semana'!$B$1:$B$1086="I",IF('BBDD Actual Primer Año x Semana'!$F$1:$F$1086=$B353,'BBDD Actual Primer Año x Semana'!$J$1:$K$1086,0))))</f>
        <v>0</v>
      </c>
      <c r="F353" s="95">
        <f t="shared" si="16"/>
        <v>0</v>
      </c>
      <c r="G353" s="95">
        <f t="shared" si="20"/>
        <v>74</v>
      </c>
      <c r="H353" s="98">
        <f t="shared" si="17"/>
        <v>0.58267716535433067</v>
      </c>
      <c r="I353" s="98">
        <f>SUM($C$332:$C353)/Cargos_IN_GB1</f>
        <v>0.49606299212598426</v>
      </c>
      <c r="J353" s="98">
        <f>SUM($C$332:$D353)/Cargos_IN_GB1</f>
        <v>0.56692913385826771</v>
      </c>
      <c r="K353" s="98">
        <f>SUM($C$332:$E353)/Cargos_IN_GB1</f>
        <v>0.58267716535433067</v>
      </c>
      <c r="M353" s="98"/>
      <c r="N353" s="329">
        <f t="shared" si="21"/>
        <v>63</v>
      </c>
      <c r="O353" s="329">
        <f t="shared" si="22"/>
        <v>74</v>
      </c>
      <c r="P353" s="98">
        <f t="shared" si="18"/>
        <v>0.49606299212598426</v>
      </c>
      <c r="Q353" s="98">
        <f t="shared" si="19"/>
        <v>0.58267716535433067</v>
      </c>
    </row>
    <row r="354" spans="2:17">
      <c r="B354" s="34">
        <v>23</v>
      </c>
      <c r="C354" s="95">
        <f t="array" ref="C354">SUM(IF('BBDD Actual Primer Año x Semana'!$A$1:$A$1086="GB1",IF('BBDD Actual Primer Año x Semana'!$B$1:$B$1086="I",IF('BBDD Actual Primer Año x Semana'!$F$1:$F$1086=$B354,'BBDD Actual Primer Año x Semana'!$G$1:$G$1086,0))))</f>
        <v>0</v>
      </c>
      <c r="D354" s="95">
        <f t="array" ref="D354">SUM(IF('BBDD Actual Primer Año x Semana'!$A$1:$A$1086="GB1",IF('BBDD Actual Primer Año x Semana'!$B$1:$B$1086="I",IF('BBDD Actual Primer Año x Semana'!$F$1:$F$1086=$B354,'BBDD Actual Primer Año x Semana'!$H$1:$H$1086,0))))</f>
        <v>0</v>
      </c>
      <c r="E354" s="95">
        <f t="array" ref="E354">SUM(IF('BBDD Actual Primer Año x Semana'!$A$1:$A$1086="GB1",IF('BBDD Actual Primer Año x Semana'!$B$1:$B$1086="I",IF('BBDD Actual Primer Año x Semana'!$F$1:$F$1086=$B354,'BBDD Actual Primer Año x Semana'!$J$1:$K$1086,0))))</f>
        <v>0</v>
      </c>
      <c r="F354" s="95">
        <f t="shared" si="16"/>
        <v>0</v>
      </c>
      <c r="G354" s="95">
        <f t="shared" si="20"/>
        <v>74</v>
      </c>
      <c r="H354" s="98">
        <f t="shared" si="17"/>
        <v>0.58267716535433067</v>
      </c>
      <c r="I354" s="98">
        <f>SUM($C$332:$C354)/Cargos_IN_GB1</f>
        <v>0.49606299212598426</v>
      </c>
      <c r="J354" s="98">
        <f>SUM($C$332:$D354)/Cargos_IN_GB1</f>
        <v>0.56692913385826771</v>
      </c>
      <c r="K354" s="98">
        <f>SUM($C$332:$E354)/Cargos_IN_GB1</f>
        <v>0.58267716535433067</v>
      </c>
      <c r="M354" s="98"/>
      <c r="N354" s="329">
        <f t="shared" si="21"/>
        <v>63</v>
      </c>
      <c r="O354" s="329">
        <f t="shared" si="22"/>
        <v>74</v>
      </c>
      <c r="P354" s="98">
        <f t="shared" si="18"/>
        <v>0.49606299212598426</v>
      </c>
      <c r="Q354" s="98">
        <f t="shared" si="19"/>
        <v>0.58267716535433067</v>
      </c>
    </row>
    <row r="355" spans="2:17">
      <c r="B355" s="34">
        <v>24</v>
      </c>
      <c r="C355" s="95">
        <f t="array" ref="C355">SUM(IF('BBDD Actual Primer Año x Semana'!$A$1:$A$1086="GB1",IF('BBDD Actual Primer Año x Semana'!$B$1:$B$1086="I",IF('BBDD Actual Primer Año x Semana'!$F$1:$F$1086=$B355,'BBDD Actual Primer Año x Semana'!$G$1:$G$1086,0))))</f>
        <v>0</v>
      </c>
      <c r="D355" s="95">
        <f t="array" ref="D355">SUM(IF('BBDD Actual Primer Año x Semana'!$A$1:$A$1086="GB1",IF('BBDD Actual Primer Año x Semana'!$B$1:$B$1086="I",IF('BBDD Actual Primer Año x Semana'!$F$1:$F$1086=$B355,'BBDD Actual Primer Año x Semana'!$H$1:$H$1086,0))))</f>
        <v>0</v>
      </c>
      <c r="E355" s="95">
        <f t="array" ref="E355">SUM(IF('BBDD Actual Primer Año x Semana'!$A$1:$A$1086="GB1",IF('BBDD Actual Primer Año x Semana'!$B$1:$B$1086="I",IF('BBDD Actual Primer Año x Semana'!$F$1:$F$1086=$B355,'BBDD Actual Primer Año x Semana'!$J$1:$K$1086,0))))</f>
        <v>0</v>
      </c>
      <c r="F355" s="95">
        <f t="shared" si="16"/>
        <v>0</v>
      </c>
      <c r="G355" s="95">
        <f t="shared" si="20"/>
        <v>74</v>
      </c>
      <c r="H355" s="98">
        <f t="shared" si="17"/>
        <v>0.58267716535433067</v>
      </c>
      <c r="I355" s="98">
        <f>SUM($C$332:$C355)/Cargos_IN_GB1</f>
        <v>0.49606299212598426</v>
      </c>
      <c r="J355" s="98">
        <f>SUM($C$332:$D355)/Cargos_IN_GB1</f>
        <v>0.56692913385826771</v>
      </c>
      <c r="K355" s="98">
        <f>SUM($C$332:$E355)/Cargos_IN_GB1</f>
        <v>0.58267716535433067</v>
      </c>
      <c r="M355" s="98"/>
      <c r="N355" s="329">
        <f t="shared" si="21"/>
        <v>63</v>
      </c>
      <c r="O355" s="329">
        <f t="shared" si="22"/>
        <v>74</v>
      </c>
      <c r="P355" s="98">
        <f t="shared" si="18"/>
        <v>0.49606299212598426</v>
      </c>
      <c r="Q355" s="98">
        <f t="shared" si="19"/>
        <v>0.58267716535433067</v>
      </c>
    </row>
    <row r="356" spans="2:17">
      <c r="B356" s="34">
        <v>25</v>
      </c>
      <c r="C356" s="95">
        <f t="array" ref="C356">SUM(IF('BBDD Actual Primer Año x Semana'!$A$1:$A$1086="GB1",IF('BBDD Actual Primer Año x Semana'!$B$1:$B$1086="I",IF('BBDD Actual Primer Año x Semana'!$F$1:$F$1086=$B356,'BBDD Actual Primer Año x Semana'!$G$1:$G$1086,0))))</f>
        <v>0</v>
      </c>
      <c r="D356" s="95">
        <f t="array" ref="D356">SUM(IF('BBDD Actual Primer Año x Semana'!$A$1:$A$1086="GB1",IF('BBDD Actual Primer Año x Semana'!$B$1:$B$1086="I",IF('BBDD Actual Primer Año x Semana'!$F$1:$F$1086=$B356,'BBDD Actual Primer Año x Semana'!$H$1:$H$1086,0))))</f>
        <v>0</v>
      </c>
      <c r="E356" s="95">
        <f t="array" ref="E356">SUM(IF('BBDD Actual Primer Año x Semana'!$A$1:$A$1086="GB1",IF('BBDD Actual Primer Año x Semana'!$B$1:$B$1086="I",IF('BBDD Actual Primer Año x Semana'!$F$1:$F$1086=$B356,'BBDD Actual Primer Año x Semana'!$J$1:$K$1086,0))))</f>
        <v>0</v>
      </c>
      <c r="F356" s="95">
        <f t="shared" si="16"/>
        <v>0</v>
      </c>
      <c r="G356" s="95">
        <f t="shared" si="20"/>
        <v>74</v>
      </c>
      <c r="H356" s="98">
        <f t="shared" si="17"/>
        <v>0.58267716535433067</v>
      </c>
      <c r="I356" s="98">
        <f>SUM($C$332:$C356)/Cargos_IN_GB1</f>
        <v>0.49606299212598426</v>
      </c>
      <c r="J356" s="98">
        <f>SUM($C$332:$D356)/Cargos_IN_GB1</f>
        <v>0.56692913385826771</v>
      </c>
      <c r="K356" s="98">
        <f>SUM($C$332:$E356)/Cargos_IN_GB1</f>
        <v>0.58267716535433067</v>
      </c>
      <c r="M356" s="98"/>
      <c r="N356" s="329">
        <f t="shared" si="21"/>
        <v>63</v>
      </c>
      <c r="O356" s="329">
        <f t="shared" si="22"/>
        <v>74</v>
      </c>
      <c r="P356" s="98">
        <f t="shared" si="18"/>
        <v>0.49606299212598426</v>
      </c>
      <c r="Q356" s="98">
        <f t="shared" si="19"/>
        <v>0.58267716535433067</v>
      </c>
    </row>
    <row r="357" spans="2:17">
      <c r="B357" s="34">
        <v>26</v>
      </c>
      <c r="C357" s="95">
        <f t="array" ref="C357">SUM(IF('BBDD Actual Primer Año x Semana'!$A$1:$A$1086="GB1",IF('BBDD Actual Primer Año x Semana'!$B$1:$B$1086="I",IF('BBDD Actual Primer Año x Semana'!$F$1:$F$1086=$B357,'BBDD Actual Primer Año x Semana'!$G$1:$G$1086,0))))</f>
        <v>0</v>
      </c>
      <c r="D357" s="95">
        <f t="array" ref="D357">SUM(IF('BBDD Actual Primer Año x Semana'!$A$1:$A$1086="GB1",IF('BBDD Actual Primer Año x Semana'!$B$1:$B$1086="I",IF('BBDD Actual Primer Año x Semana'!$F$1:$F$1086=$B357,'BBDD Actual Primer Año x Semana'!$H$1:$H$1086,0))))</f>
        <v>0</v>
      </c>
      <c r="E357" s="95">
        <f t="array" ref="E357">SUM(IF('BBDD Actual Primer Año x Semana'!$A$1:$A$1086="GB1",IF('BBDD Actual Primer Año x Semana'!$B$1:$B$1086="I",IF('BBDD Actual Primer Año x Semana'!$F$1:$F$1086=$B357,'BBDD Actual Primer Año x Semana'!$J$1:$K$1086,0))))</f>
        <v>0</v>
      </c>
      <c r="F357" s="95">
        <f t="shared" si="16"/>
        <v>0</v>
      </c>
      <c r="G357" s="95">
        <f t="shared" si="20"/>
        <v>74</v>
      </c>
      <c r="H357" s="98">
        <f t="shared" si="17"/>
        <v>0.58267716535433067</v>
      </c>
      <c r="I357" s="98">
        <f>SUM($C$332:$C357)/Cargos_IN_GB1</f>
        <v>0.49606299212598426</v>
      </c>
      <c r="J357" s="98">
        <f>SUM($C$332:$D357)/Cargos_IN_GB1</f>
        <v>0.56692913385826771</v>
      </c>
      <c r="K357" s="98">
        <f>SUM($C$332:$E357)/Cargos_IN_GB1</f>
        <v>0.58267716535433067</v>
      </c>
      <c r="M357" s="98"/>
      <c r="N357" s="329">
        <f t="shared" si="21"/>
        <v>63</v>
      </c>
      <c r="O357" s="329">
        <f t="shared" si="22"/>
        <v>74</v>
      </c>
      <c r="P357" s="98">
        <f t="shared" si="18"/>
        <v>0.49606299212598426</v>
      </c>
      <c r="Q357" s="98">
        <f t="shared" si="19"/>
        <v>0.58267716535433067</v>
      </c>
    </row>
    <row r="358" spans="2:17">
      <c r="B358" s="34">
        <v>27</v>
      </c>
      <c r="C358" s="95">
        <f t="array" ref="C358">SUM(IF('BBDD Actual Primer Año x Semana'!$A$1:$A$1086="GB1",IF('BBDD Actual Primer Año x Semana'!$B$1:$B$1086="I",IF('BBDD Actual Primer Año x Semana'!$F$1:$F$1086=$B358,'BBDD Actual Primer Año x Semana'!$G$1:$G$1086,0))))</f>
        <v>0</v>
      </c>
      <c r="D358" s="95">
        <f t="array" ref="D358">SUM(IF('BBDD Actual Primer Año x Semana'!$A$1:$A$1086="GB1",IF('BBDD Actual Primer Año x Semana'!$B$1:$B$1086="I",IF('BBDD Actual Primer Año x Semana'!$F$1:$F$1086=$B358,'BBDD Actual Primer Año x Semana'!$H$1:$H$1086,0))))</f>
        <v>0</v>
      </c>
      <c r="E358" s="95">
        <f t="array" ref="E358">SUM(IF('BBDD Actual Primer Año x Semana'!$A$1:$A$1086="GB1",IF('BBDD Actual Primer Año x Semana'!$B$1:$B$1086="I",IF('BBDD Actual Primer Año x Semana'!$F$1:$F$1086=$B358,'BBDD Actual Primer Año x Semana'!$J$1:$K$1086,0))))</f>
        <v>0</v>
      </c>
      <c r="F358" s="95">
        <f t="shared" si="16"/>
        <v>0</v>
      </c>
      <c r="G358" s="95">
        <f t="shared" si="20"/>
        <v>74</v>
      </c>
      <c r="H358" s="98">
        <f t="shared" si="17"/>
        <v>0.58267716535433067</v>
      </c>
      <c r="I358" s="98">
        <f>SUM($C$332:$C358)/Cargos_IN_GB1</f>
        <v>0.49606299212598426</v>
      </c>
      <c r="J358" s="98">
        <f>SUM($C$332:$D358)/Cargos_IN_GB1</f>
        <v>0.56692913385826771</v>
      </c>
      <c r="K358" s="98">
        <f>SUM($C$332:$E358)/Cargos_IN_GB1</f>
        <v>0.58267716535433067</v>
      </c>
      <c r="M358" s="98"/>
      <c r="N358" s="329">
        <f t="shared" si="21"/>
        <v>63</v>
      </c>
      <c r="O358" s="329">
        <f t="shared" si="22"/>
        <v>74</v>
      </c>
      <c r="P358" s="98">
        <f t="shared" si="18"/>
        <v>0.49606299212598426</v>
      </c>
      <c r="Q358" s="98">
        <f t="shared" si="19"/>
        <v>0.58267716535433067</v>
      </c>
    </row>
    <row r="359" spans="2:17">
      <c r="B359" s="34">
        <v>28</v>
      </c>
      <c r="C359" s="95">
        <f t="array" ref="C359">SUM(IF('BBDD Actual Primer Año x Semana'!$A$1:$A$1086="GB1",IF('BBDD Actual Primer Año x Semana'!$B$1:$B$1086="I",IF('BBDD Actual Primer Año x Semana'!$F$1:$F$1086=$B359,'BBDD Actual Primer Año x Semana'!$G$1:$G$1086,0))))</f>
        <v>0</v>
      </c>
      <c r="D359" s="95">
        <f t="array" ref="D359">SUM(IF('BBDD Actual Primer Año x Semana'!$A$1:$A$1086="GB1",IF('BBDD Actual Primer Año x Semana'!$B$1:$B$1086="I",IF('BBDD Actual Primer Año x Semana'!$F$1:$F$1086=$B359,'BBDD Actual Primer Año x Semana'!$H$1:$H$1086,0))))</f>
        <v>0</v>
      </c>
      <c r="E359" s="95">
        <f t="array" ref="E359">SUM(IF('BBDD Actual Primer Año x Semana'!$A$1:$A$1086="GB1",IF('BBDD Actual Primer Año x Semana'!$B$1:$B$1086="I",IF('BBDD Actual Primer Año x Semana'!$F$1:$F$1086=$B359,'BBDD Actual Primer Año x Semana'!$J$1:$K$1086,0))))</f>
        <v>0</v>
      </c>
      <c r="F359" s="95">
        <f t="shared" si="16"/>
        <v>0</v>
      </c>
      <c r="G359" s="95">
        <f t="shared" si="20"/>
        <v>74</v>
      </c>
      <c r="H359" s="98">
        <f t="shared" si="17"/>
        <v>0.58267716535433067</v>
      </c>
      <c r="I359" s="98">
        <f>SUM($C$332:$C359)/Cargos_IN_GB1</f>
        <v>0.49606299212598426</v>
      </c>
      <c r="J359" s="98">
        <f>SUM($C$332:$D359)/Cargos_IN_GB1</f>
        <v>0.56692913385826771</v>
      </c>
      <c r="K359" s="98">
        <f>SUM($C$332:$E359)/Cargos_IN_GB1</f>
        <v>0.58267716535433067</v>
      </c>
      <c r="M359" s="98"/>
      <c r="N359" s="329">
        <f t="shared" si="21"/>
        <v>63</v>
      </c>
      <c r="O359" s="329">
        <f t="shared" si="22"/>
        <v>74</v>
      </c>
      <c r="P359" s="98">
        <f t="shared" si="18"/>
        <v>0.49606299212598426</v>
      </c>
      <c r="Q359" s="98">
        <f t="shared" si="19"/>
        <v>0.58267716535433067</v>
      </c>
    </row>
    <row r="360" spans="2:17">
      <c r="B360" s="34">
        <v>29</v>
      </c>
      <c r="C360" s="95">
        <f t="array" ref="C360">SUM(IF('BBDD Actual Primer Año x Semana'!$A$1:$A$1086="GB1",IF('BBDD Actual Primer Año x Semana'!$B$1:$B$1086="I",IF('BBDD Actual Primer Año x Semana'!$F$1:$F$1086=$B360,'BBDD Actual Primer Año x Semana'!$G$1:$G$1086,0))))</f>
        <v>2</v>
      </c>
      <c r="D360" s="95">
        <f t="array" ref="D360">SUM(IF('BBDD Actual Primer Año x Semana'!$A$1:$A$1086="GB1",IF('BBDD Actual Primer Año x Semana'!$B$1:$B$1086="I",IF('BBDD Actual Primer Año x Semana'!$F$1:$F$1086=$B360,'BBDD Actual Primer Año x Semana'!$H$1:$H$1086,0))))</f>
        <v>1</v>
      </c>
      <c r="E360" s="95">
        <f t="array" ref="E360">SUM(IF('BBDD Actual Primer Año x Semana'!$A$1:$A$1086="GB1",IF('BBDD Actual Primer Año x Semana'!$B$1:$B$1086="I",IF('BBDD Actual Primer Año x Semana'!$F$1:$F$1086=$B360,'BBDD Actual Primer Año x Semana'!$J$1:$K$1086,0))))</f>
        <v>0</v>
      </c>
      <c r="F360" s="95">
        <f t="shared" si="16"/>
        <v>3</v>
      </c>
      <c r="G360" s="95">
        <f t="shared" si="20"/>
        <v>77</v>
      </c>
      <c r="H360" s="98">
        <f t="shared" si="17"/>
        <v>0.60629921259842523</v>
      </c>
      <c r="I360" s="98">
        <f>SUM($C$332:$C360)/Cargos_IN_GB1</f>
        <v>0.51181102362204722</v>
      </c>
      <c r="J360" s="98">
        <f>SUM($C$332:$D360)/Cargos_IN_GB1</f>
        <v>0.59055118110236215</v>
      </c>
      <c r="K360" s="98">
        <f>SUM($C$332:$E360)/Cargos_IN_GB1</f>
        <v>0.60629921259842523</v>
      </c>
      <c r="M360" s="98"/>
      <c r="N360" s="329">
        <f t="shared" si="21"/>
        <v>65</v>
      </c>
      <c r="O360" s="329">
        <f t="shared" si="22"/>
        <v>77</v>
      </c>
      <c r="P360" s="98">
        <f t="shared" si="18"/>
        <v>0.51181102362204722</v>
      </c>
      <c r="Q360" s="98">
        <f t="shared" si="19"/>
        <v>0.60629921259842523</v>
      </c>
    </row>
    <row r="361" spans="2:17">
      <c r="B361" s="34">
        <v>30</v>
      </c>
      <c r="C361" s="95">
        <f t="array" ref="C361">SUM(IF('BBDD Actual Primer Año x Semana'!$A$1:$A$1086="GB1",IF('BBDD Actual Primer Año x Semana'!$B$1:$B$1086="I",IF('BBDD Actual Primer Año x Semana'!$F$1:$F$1086=$B361,'BBDD Actual Primer Año x Semana'!$G$1:$G$1086,0))))</f>
        <v>0</v>
      </c>
      <c r="D361" s="95">
        <f t="array" ref="D361">SUM(IF('BBDD Actual Primer Año x Semana'!$A$1:$A$1086="GB1",IF('BBDD Actual Primer Año x Semana'!$B$1:$B$1086="I",IF('BBDD Actual Primer Año x Semana'!$F$1:$F$1086=$B361,'BBDD Actual Primer Año x Semana'!$H$1:$H$1086,0))))</f>
        <v>0</v>
      </c>
      <c r="E361" s="95">
        <f t="array" ref="E361">SUM(IF('BBDD Actual Primer Año x Semana'!$A$1:$A$1086="GB1",IF('BBDD Actual Primer Año x Semana'!$B$1:$B$1086="I",IF('BBDD Actual Primer Año x Semana'!$F$1:$F$1086=$B361,'BBDD Actual Primer Año x Semana'!$J$1:$K$1086,0))))</f>
        <v>1</v>
      </c>
      <c r="F361" s="95">
        <f t="shared" si="16"/>
        <v>1</v>
      </c>
      <c r="G361" s="95">
        <f t="shared" si="20"/>
        <v>78</v>
      </c>
      <c r="H361" s="98">
        <f t="shared" si="17"/>
        <v>0.61417322834645671</v>
      </c>
      <c r="I361" s="98">
        <f>SUM($C$332:$C361)/Cargos_IN_GB1</f>
        <v>0.51181102362204722</v>
      </c>
      <c r="J361" s="98">
        <f>SUM($C$332:$D361)/Cargos_IN_GB1</f>
        <v>0.59055118110236215</v>
      </c>
      <c r="K361" s="98">
        <f>SUM($C$332:$E361)/Cargos_IN_GB1</f>
        <v>0.61417322834645671</v>
      </c>
      <c r="M361" s="34">
        <v>0</v>
      </c>
      <c r="N361" s="329">
        <f t="shared" si="21"/>
        <v>65</v>
      </c>
      <c r="O361" s="329">
        <f t="shared" si="22"/>
        <v>78</v>
      </c>
      <c r="P361" s="98">
        <f t="shared" si="18"/>
        <v>0.51181102362204722</v>
      </c>
      <c r="Q361" s="98">
        <f t="shared" si="19"/>
        <v>0.61417322834645671</v>
      </c>
    </row>
    <row r="362" spans="2:17">
      <c r="B362" s="34">
        <v>31</v>
      </c>
      <c r="C362" s="95">
        <f t="array" ref="C362">SUM(IF('BBDD Actual Primer Año x Semana'!$A$1:$A$1086="GB1",IF('BBDD Actual Primer Año x Semana'!$B$1:$B$1086="I",IF('BBDD Actual Primer Año x Semana'!$F$1:$F$1086=$B362,'BBDD Actual Primer Año x Semana'!$G$1:$G$1086,0))))</f>
        <v>0</v>
      </c>
      <c r="D362" s="95">
        <f t="array" ref="D362">SUM(IF('BBDD Actual Primer Año x Semana'!$A$1:$A$1086="GB1",IF('BBDD Actual Primer Año x Semana'!$B$1:$B$1086="I",IF('BBDD Actual Primer Año x Semana'!$F$1:$F$1086=$B362,'BBDD Actual Primer Año x Semana'!$H$1:$H$1086,0))))</f>
        <v>0</v>
      </c>
      <c r="E362" s="95">
        <f t="array" ref="E362">SUM(IF('BBDD Actual Primer Año x Semana'!$A$1:$A$1086="GB1",IF('BBDD Actual Primer Año x Semana'!$B$1:$B$1086="I",IF('BBDD Actual Primer Año x Semana'!$F$1:$F$1086=$B362,'BBDD Actual Primer Año x Semana'!$J$1:$K$1086,0))))</f>
        <v>1</v>
      </c>
      <c r="F362" s="95">
        <f t="shared" si="16"/>
        <v>1</v>
      </c>
      <c r="G362" s="95">
        <f t="shared" si="20"/>
        <v>79</v>
      </c>
      <c r="H362" s="98">
        <f t="shared" si="17"/>
        <v>0.62204724409448819</v>
      </c>
      <c r="I362" s="98">
        <f>SUM($C$332:$C362)/Cargos_IN_GB1</f>
        <v>0.51181102362204722</v>
      </c>
      <c r="J362" s="98">
        <f>SUM($C$332:$D362)/Cargos_IN_GB1</f>
        <v>0.59055118110236215</v>
      </c>
      <c r="K362" s="98">
        <f>SUM($C$332:$E362)/Cargos_IN_GB1</f>
        <v>0.62204724409448819</v>
      </c>
      <c r="M362" s="34"/>
      <c r="N362" s="329">
        <f t="shared" si="21"/>
        <v>65</v>
      </c>
      <c r="O362" s="329">
        <f t="shared" si="22"/>
        <v>79</v>
      </c>
      <c r="P362" s="98">
        <f t="shared" si="18"/>
        <v>0.51181102362204722</v>
      </c>
      <c r="Q362" s="98">
        <f t="shared" si="19"/>
        <v>0.62204724409448819</v>
      </c>
    </row>
    <row r="363" spans="2:17">
      <c r="B363" s="34">
        <v>32</v>
      </c>
      <c r="C363" s="95">
        <f t="array" ref="C363">SUM(IF('BBDD Actual Primer Año x Semana'!$A$1:$A$1086="GB1",IF('BBDD Actual Primer Año x Semana'!$B$1:$B$1086="I",IF('BBDD Actual Primer Año x Semana'!$F$1:$F$1086=$B363,'BBDD Actual Primer Año x Semana'!$G$1:$G$1086,0))))</f>
        <v>0</v>
      </c>
      <c r="D363" s="95">
        <f t="array" ref="D363">SUM(IF('BBDD Actual Primer Año x Semana'!$A$1:$A$1086="GB1",IF('BBDD Actual Primer Año x Semana'!$B$1:$B$1086="I",IF('BBDD Actual Primer Año x Semana'!$F$1:$F$1086=$B363,'BBDD Actual Primer Año x Semana'!$H$1:$H$1086,0))))</f>
        <v>0</v>
      </c>
      <c r="E363" s="95">
        <f t="array" ref="E363">SUM(IF('BBDD Actual Primer Año x Semana'!$A$1:$A$1086="GB1",IF('BBDD Actual Primer Año x Semana'!$B$1:$B$1086="I",IF('BBDD Actual Primer Año x Semana'!$F$1:$F$1086=$B363,'BBDD Actual Primer Año x Semana'!$J$1:$K$1086,0))))</f>
        <v>0</v>
      </c>
      <c r="F363" s="95">
        <f t="shared" si="16"/>
        <v>0</v>
      </c>
      <c r="G363" s="95">
        <f t="shared" si="20"/>
        <v>79</v>
      </c>
      <c r="H363" s="98">
        <f t="shared" si="17"/>
        <v>0.62204724409448819</v>
      </c>
      <c r="I363" s="98">
        <f>SUM($C$332:$C363)/Cargos_IN_GB1</f>
        <v>0.51181102362204722</v>
      </c>
      <c r="J363" s="98">
        <f>SUM($C$332:$D363)/Cargos_IN_GB1</f>
        <v>0.59055118110236215</v>
      </c>
      <c r="K363" s="98">
        <f>SUM($C$332:$E363)/Cargos_IN_GB1</f>
        <v>0.62204724409448819</v>
      </c>
      <c r="M363" s="98"/>
      <c r="N363" s="329">
        <f t="shared" si="21"/>
        <v>65</v>
      </c>
      <c r="O363" s="329">
        <f t="shared" si="22"/>
        <v>79</v>
      </c>
      <c r="P363" s="98">
        <f t="shared" si="18"/>
        <v>0.51181102362204722</v>
      </c>
      <c r="Q363" s="98">
        <f t="shared" si="19"/>
        <v>0.62204724409448819</v>
      </c>
    </row>
    <row r="364" spans="2:17">
      <c r="B364" s="34">
        <v>33</v>
      </c>
      <c r="C364" s="95">
        <f t="array" ref="C364">SUM(IF('BBDD Actual Primer Año x Semana'!$A$1:$A$1086="GB1",IF('BBDD Actual Primer Año x Semana'!$B$1:$B$1086="I",IF('BBDD Actual Primer Año x Semana'!$F$1:$F$1086=$B364,'BBDD Actual Primer Año x Semana'!$G$1:$G$1086,0))))</f>
        <v>2</v>
      </c>
      <c r="D364" s="95">
        <f t="array" ref="D364">SUM(IF('BBDD Actual Primer Año x Semana'!$A$1:$A$1086="GB1",IF('BBDD Actual Primer Año x Semana'!$B$1:$B$1086="I",IF('BBDD Actual Primer Año x Semana'!$F$1:$F$1086=$B364,'BBDD Actual Primer Año x Semana'!$H$1:$H$1086,0))))</f>
        <v>0</v>
      </c>
      <c r="E364" s="95">
        <f t="array" ref="E364">SUM(IF('BBDD Actual Primer Año x Semana'!$A$1:$A$1086="GB1",IF('BBDD Actual Primer Año x Semana'!$B$1:$B$1086="I",IF('BBDD Actual Primer Año x Semana'!$F$1:$F$1086=$B364,'BBDD Actual Primer Año x Semana'!$J$1:$K$1086,0))))</f>
        <v>0</v>
      </c>
      <c r="F364" s="95">
        <f t="shared" si="16"/>
        <v>2</v>
      </c>
      <c r="G364" s="95">
        <f t="shared" si="20"/>
        <v>81</v>
      </c>
      <c r="H364" s="98">
        <f t="shared" ref="H364:H395" si="23">G364/Cargos_IN_GB1</f>
        <v>0.63779527559055116</v>
      </c>
      <c r="I364" s="98">
        <f>SUM($C$332:$C364)/Cargos_IN_GB1</f>
        <v>0.52755905511811019</v>
      </c>
      <c r="J364" s="98">
        <f>SUM($C$332:$D364)/Cargos_IN_GB1</f>
        <v>0.60629921259842523</v>
      </c>
      <c r="K364" s="98">
        <f>SUM($C$332:$E364)/Cargos_IN_GB1</f>
        <v>0.63779527559055116</v>
      </c>
      <c r="M364" s="98"/>
      <c r="N364" s="329">
        <f t="shared" si="21"/>
        <v>67</v>
      </c>
      <c r="O364" s="329">
        <f t="shared" si="22"/>
        <v>81</v>
      </c>
      <c r="P364" s="98">
        <f t="shared" ref="P364:P383" si="24">N364/Cargos_IN_GB1</f>
        <v>0.52755905511811019</v>
      </c>
      <c r="Q364" s="98">
        <f t="shared" ref="Q364:Q383" si="25">O364/Cargos_IN_GB1</f>
        <v>0.63779527559055116</v>
      </c>
    </row>
    <row r="365" spans="2:17">
      <c r="B365" s="34">
        <v>34</v>
      </c>
      <c r="C365" s="95">
        <f t="array" ref="C365">SUM(IF('BBDD Actual Primer Año x Semana'!$A$1:$A$1086="GB1",IF('BBDD Actual Primer Año x Semana'!$B$1:$B$1086="I",IF('BBDD Actual Primer Año x Semana'!$F$1:$F$1086=$B365,'BBDD Actual Primer Año x Semana'!$G$1:$G$1086,0))))</f>
        <v>0</v>
      </c>
      <c r="D365" s="95">
        <f t="array" ref="D365">SUM(IF('BBDD Actual Primer Año x Semana'!$A$1:$A$1086="GB1",IF('BBDD Actual Primer Año x Semana'!$B$1:$B$1086="I",IF('BBDD Actual Primer Año x Semana'!$F$1:$F$1086=$B365,'BBDD Actual Primer Año x Semana'!$H$1:$H$1086,0))))</f>
        <v>0</v>
      </c>
      <c r="E365" s="95">
        <f t="array" ref="E365">SUM(IF('BBDD Actual Primer Año x Semana'!$A$1:$A$1086="GB1",IF('BBDD Actual Primer Año x Semana'!$B$1:$B$1086="I",IF('BBDD Actual Primer Año x Semana'!$F$1:$F$1086=$B365,'BBDD Actual Primer Año x Semana'!$J$1:$K$1086,0))))</f>
        <v>0</v>
      </c>
      <c r="F365" s="95">
        <f t="shared" si="16"/>
        <v>0</v>
      </c>
      <c r="G365" s="95">
        <f t="shared" si="20"/>
        <v>81</v>
      </c>
      <c r="H365" s="98">
        <f t="shared" si="23"/>
        <v>0.63779527559055116</v>
      </c>
      <c r="I365" s="98">
        <f>SUM($C$332:$C365)/Cargos_IN_GB1</f>
        <v>0.52755905511811019</v>
      </c>
      <c r="J365" s="98">
        <f>SUM($C$332:$D365)/Cargos_IN_GB1</f>
        <v>0.60629921259842523</v>
      </c>
      <c r="K365" s="98">
        <f>SUM($C$332:$E365)/Cargos_IN_GB1</f>
        <v>0.63779527559055116</v>
      </c>
      <c r="M365" s="98"/>
      <c r="N365" s="329">
        <f t="shared" si="21"/>
        <v>67</v>
      </c>
      <c r="O365" s="329">
        <f t="shared" si="22"/>
        <v>81</v>
      </c>
      <c r="P365" s="98">
        <f t="shared" si="24"/>
        <v>0.52755905511811019</v>
      </c>
      <c r="Q365" s="98">
        <f t="shared" si="25"/>
        <v>0.63779527559055116</v>
      </c>
    </row>
    <row r="366" spans="2:17">
      <c r="B366" s="34">
        <v>35</v>
      </c>
      <c r="C366" s="95">
        <f t="array" ref="C366">SUM(IF('BBDD Actual Primer Año x Semana'!$A$1:$A$1086="GB1",IF('BBDD Actual Primer Año x Semana'!$B$1:$B$1086="I",IF('BBDD Actual Primer Año x Semana'!$F$1:$F$1086=$B366,'BBDD Actual Primer Año x Semana'!$G$1:$G$1086,0))))</f>
        <v>0</v>
      </c>
      <c r="D366" s="95">
        <f t="array" ref="D366">SUM(IF('BBDD Actual Primer Año x Semana'!$A$1:$A$1086="GB1",IF('BBDD Actual Primer Año x Semana'!$B$1:$B$1086="I",IF('BBDD Actual Primer Año x Semana'!$F$1:$F$1086=$B366,'BBDD Actual Primer Año x Semana'!$H$1:$H$1086,0))))</f>
        <v>0</v>
      </c>
      <c r="E366" s="95">
        <f t="array" ref="E366">SUM(IF('BBDD Actual Primer Año x Semana'!$A$1:$A$1086="GB1",IF('BBDD Actual Primer Año x Semana'!$B$1:$B$1086="I",IF('BBDD Actual Primer Año x Semana'!$F$1:$F$1086=$B366,'BBDD Actual Primer Año x Semana'!$J$1:$K$1086,0))))</f>
        <v>0</v>
      </c>
      <c r="F366" s="95">
        <f t="shared" si="16"/>
        <v>0</v>
      </c>
      <c r="G366" s="95">
        <f t="shared" si="20"/>
        <v>81</v>
      </c>
      <c r="H366" s="98">
        <f t="shared" si="23"/>
        <v>0.63779527559055116</v>
      </c>
      <c r="I366" s="98">
        <f>SUM($C$332:$C366)/Cargos_IN_GB1</f>
        <v>0.52755905511811019</v>
      </c>
      <c r="J366" s="98">
        <f>SUM($C$332:$D366)/Cargos_IN_GB1</f>
        <v>0.60629921259842523</v>
      </c>
      <c r="K366" s="98">
        <f>SUM($C$332:$E366)/Cargos_IN_GB1</f>
        <v>0.63779527559055116</v>
      </c>
      <c r="M366" s="98"/>
      <c r="N366" s="329">
        <f t="shared" si="21"/>
        <v>67</v>
      </c>
      <c r="O366" s="329">
        <f t="shared" si="22"/>
        <v>81</v>
      </c>
      <c r="P366" s="98">
        <f t="shared" si="24"/>
        <v>0.52755905511811019</v>
      </c>
      <c r="Q366" s="98">
        <f t="shared" si="25"/>
        <v>0.63779527559055116</v>
      </c>
    </row>
    <row r="367" spans="2:17">
      <c r="B367" s="34">
        <v>36</v>
      </c>
      <c r="C367" s="95">
        <f t="array" ref="C367">SUM(IF('BBDD Actual Primer Año x Semana'!$A$1:$A$1086="GB1",IF('BBDD Actual Primer Año x Semana'!$B$1:$B$1086="I",IF('BBDD Actual Primer Año x Semana'!$F$1:$F$1086=$B367,'BBDD Actual Primer Año x Semana'!$G$1:$G$1086,0))))</f>
        <v>0</v>
      </c>
      <c r="D367" s="95">
        <f t="array" ref="D367">SUM(IF('BBDD Actual Primer Año x Semana'!$A$1:$A$1086="GB1",IF('BBDD Actual Primer Año x Semana'!$B$1:$B$1086="I",IF('BBDD Actual Primer Año x Semana'!$F$1:$F$1086=$B367,'BBDD Actual Primer Año x Semana'!$H$1:$H$1086,0))))</f>
        <v>0</v>
      </c>
      <c r="E367" s="95">
        <f t="array" ref="E367">SUM(IF('BBDD Actual Primer Año x Semana'!$A$1:$A$1086="GB1",IF('BBDD Actual Primer Año x Semana'!$B$1:$B$1086="I",IF('BBDD Actual Primer Año x Semana'!$F$1:$F$1086=$B367,'BBDD Actual Primer Año x Semana'!$J$1:$K$1086,0))))</f>
        <v>0</v>
      </c>
      <c r="F367" s="95">
        <f t="shared" si="16"/>
        <v>0</v>
      </c>
      <c r="G367" s="95">
        <f t="shared" si="20"/>
        <v>81</v>
      </c>
      <c r="H367" s="98">
        <f t="shared" si="23"/>
        <v>0.63779527559055116</v>
      </c>
      <c r="I367" s="98">
        <f>SUM($C$332:$C367)/Cargos_IN_GB1</f>
        <v>0.52755905511811019</v>
      </c>
      <c r="J367" s="98">
        <f>SUM($C$332:$D367)/Cargos_IN_GB1</f>
        <v>0.60629921259842523</v>
      </c>
      <c r="K367" s="98">
        <f>SUM($C$332:$E367)/Cargos_IN_GB1</f>
        <v>0.63779527559055116</v>
      </c>
      <c r="M367" s="98"/>
      <c r="N367" s="329">
        <f t="shared" si="21"/>
        <v>67</v>
      </c>
      <c r="O367" s="329">
        <f t="shared" si="22"/>
        <v>81</v>
      </c>
      <c r="P367" s="98">
        <f t="shared" si="24"/>
        <v>0.52755905511811019</v>
      </c>
      <c r="Q367" s="98">
        <f t="shared" si="25"/>
        <v>0.63779527559055116</v>
      </c>
    </row>
    <row r="368" spans="2:17">
      <c r="B368" s="34">
        <v>37</v>
      </c>
      <c r="C368" s="95">
        <f t="array" ref="C368">SUM(IF('BBDD Actual Primer Año x Semana'!$A$1:$A$1086="GB1",IF('BBDD Actual Primer Año x Semana'!$B$1:$B$1086="I",IF('BBDD Actual Primer Año x Semana'!$F$1:$F$1086=$B368,'BBDD Actual Primer Año x Semana'!$G$1:$G$1086,0))))</f>
        <v>0</v>
      </c>
      <c r="D368" s="95">
        <f t="array" ref="D368">SUM(IF('BBDD Actual Primer Año x Semana'!$A$1:$A$1086="GB1",IF('BBDD Actual Primer Año x Semana'!$B$1:$B$1086="I",IF('BBDD Actual Primer Año x Semana'!$F$1:$F$1086=$B368,'BBDD Actual Primer Año x Semana'!$H$1:$H$1086,0))))</f>
        <v>0</v>
      </c>
      <c r="E368" s="95">
        <f t="array" ref="E368">SUM(IF('BBDD Actual Primer Año x Semana'!$A$1:$A$1086="GB1",IF('BBDD Actual Primer Año x Semana'!$B$1:$B$1086="I",IF('BBDD Actual Primer Año x Semana'!$F$1:$F$1086=$B368,'BBDD Actual Primer Año x Semana'!$J$1:$K$1086,0))))</f>
        <v>0</v>
      </c>
      <c r="F368" s="95">
        <f t="shared" si="16"/>
        <v>0</v>
      </c>
      <c r="G368" s="95">
        <f t="shared" si="20"/>
        <v>81</v>
      </c>
      <c r="H368" s="98">
        <f t="shared" si="23"/>
        <v>0.63779527559055116</v>
      </c>
      <c r="I368" s="98">
        <f>SUM($C$332:$C368)/Cargos_IN_GB1</f>
        <v>0.52755905511811019</v>
      </c>
      <c r="J368" s="98">
        <f>SUM($C$332:$D368)/Cargos_IN_GB1</f>
        <v>0.60629921259842523</v>
      </c>
      <c r="K368" s="98">
        <f>SUM($C$332:$E368)/Cargos_IN_GB1</f>
        <v>0.63779527559055116</v>
      </c>
      <c r="M368" s="98"/>
      <c r="N368" s="329">
        <f t="shared" si="21"/>
        <v>67</v>
      </c>
      <c r="O368" s="329">
        <f t="shared" si="22"/>
        <v>81</v>
      </c>
      <c r="P368" s="98">
        <f t="shared" si="24"/>
        <v>0.52755905511811019</v>
      </c>
      <c r="Q368" s="98">
        <f t="shared" si="25"/>
        <v>0.63779527559055116</v>
      </c>
    </row>
    <row r="369" spans="2:17">
      <c r="B369" s="34">
        <v>38</v>
      </c>
      <c r="C369" s="95">
        <f t="array" ref="C369">SUM(IF('BBDD Actual Primer Año x Semana'!$A$1:$A$1086="GB1",IF('BBDD Actual Primer Año x Semana'!$B$1:$B$1086="I",IF('BBDD Actual Primer Año x Semana'!$F$1:$F$1086=$B369,'BBDD Actual Primer Año x Semana'!$G$1:$G$1086,0))))</f>
        <v>0</v>
      </c>
      <c r="D369" s="95">
        <f t="array" ref="D369">SUM(IF('BBDD Actual Primer Año x Semana'!$A$1:$A$1086="GB1",IF('BBDD Actual Primer Año x Semana'!$B$1:$B$1086="I",IF('BBDD Actual Primer Año x Semana'!$F$1:$F$1086=$B369,'BBDD Actual Primer Año x Semana'!$H$1:$H$1086,0))))</f>
        <v>1</v>
      </c>
      <c r="E369" s="95">
        <f t="array" ref="E369">SUM(IF('BBDD Actual Primer Año x Semana'!$A$1:$A$1086="GB1",IF('BBDD Actual Primer Año x Semana'!$B$1:$B$1086="I",IF('BBDD Actual Primer Año x Semana'!$F$1:$F$1086=$B369,'BBDD Actual Primer Año x Semana'!$J$1:$K$1086,0))))</f>
        <v>0</v>
      </c>
      <c r="F369" s="95">
        <f t="shared" si="16"/>
        <v>1</v>
      </c>
      <c r="G369" s="95">
        <f t="shared" si="20"/>
        <v>82</v>
      </c>
      <c r="H369" s="98">
        <f t="shared" si="23"/>
        <v>0.64566929133858264</v>
      </c>
      <c r="I369" s="98">
        <f>SUM($C$332:$C369)/Cargos_IN_GB1</f>
        <v>0.52755905511811019</v>
      </c>
      <c r="J369" s="98">
        <f>SUM($C$332:$D369)/Cargos_IN_GB1</f>
        <v>0.61417322834645671</v>
      </c>
      <c r="K369" s="98">
        <f>SUM($C$332:$E369)/Cargos_IN_GB1</f>
        <v>0.64566929133858264</v>
      </c>
      <c r="M369" s="98"/>
      <c r="N369" s="329">
        <f t="shared" si="21"/>
        <v>67</v>
      </c>
      <c r="O369" s="329">
        <f t="shared" si="22"/>
        <v>82</v>
      </c>
      <c r="P369" s="98">
        <f t="shared" si="24"/>
        <v>0.52755905511811019</v>
      </c>
      <c r="Q369" s="98">
        <f t="shared" si="25"/>
        <v>0.64566929133858264</v>
      </c>
    </row>
    <row r="370" spans="2:17">
      <c r="B370" s="34">
        <v>39</v>
      </c>
      <c r="C370" s="95">
        <f t="array" ref="C370">SUM(IF('BBDD Actual Primer Año x Semana'!$A$1:$A$1086="GB1",IF('BBDD Actual Primer Año x Semana'!$B$1:$B$1086="I",IF('BBDD Actual Primer Año x Semana'!$F$1:$F$1086=$B370,'BBDD Actual Primer Año x Semana'!$G$1:$G$1086,0))))</f>
        <v>0</v>
      </c>
      <c r="D370" s="95">
        <f t="array" ref="D370">SUM(IF('BBDD Actual Primer Año x Semana'!$A$1:$A$1086="GB1",IF('BBDD Actual Primer Año x Semana'!$B$1:$B$1086="I",IF('BBDD Actual Primer Año x Semana'!$F$1:$F$1086=$B370,'BBDD Actual Primer Año x Semana'!$H$1:$H$1086,0))))</f>
        <v>0</v>
      </c>
      <c r="E370" s="95">
        <f t="array" ref="E370">SUM(IF('BBDD Actual Primer Año x Semana'!$A$1:$A$1086="GB1",IF('BBDD Actual Primer Año x Semana'!$B$1:$B$1086="I",IF('BBDD Actual Primer Año x Semana'!$F$1:$F$1086=$B370,'BBDD Actual Primer Año x Semana'!$J$1:$K$1086,0))))</f>
        <v>1</v>
      </c>
      <c r="F370" s="95">
        <f t="shared" si="16"/>
        <v>1</v>
      </c>
      <c r="G370" s="95">
        <f t="shared" si="20"/>
        <v>83</v>
      </c>
      <c r="H370" s="98">
        <f t="shared" si="23"/>
        <v>0.65354330708661412</v>
      </c>
      <c r="I370" s="98">
        <f>SUM($C$332:$C370)/Cargos_IN_GB1</f>
        <v>0.52755905511811019</v>
      </c>
      <c r="J370" s="98">
        <f>SUM($C$332:$D370)/Cargos_IN_GB1</f>
        <v>0.61417322834645671</v>
      </c>
      <c r="K370" s="98">
        <f>SUM($C$332:$E370)/Cargos_IN_GB1</f>
        <v>0.65354330708661412</v>
      </c>
      <c r="M370" s="98"/>
      <c r="N370" s="329">
        <f t="shared" si="21"/>
        <v>67</v>
      </c>
      <c r="O370" s="329">
        <f t="shared" si="22"/>
        <v>83</v>
      </c>
      <c r="P370" s="98">
        <f t="shared" si="24"/>
        <v>0.52755905511811019</v>
      </c>
      <c r="Q370" s="98">
        <f t="shared" si="25"/>
        <v>0.65354330708661412</v>
      </c>
    </row>
    <row r="371" spans="2:17">
      <c r="B371" s="34">
        <v>40</v>
      </c>
      <c r="C371" s="95">
        <f t="array" ref="C371">SUM(IF('BBDD Actual Primer Año x Semana'!$A$1:$A$1086="GB1",IF('BBDD Actual Primer Año x Semana'!$B$1:$B$1086="I",IF('BBDD Actual Primer Año x Semana'!$F$1:$F$1086=$B371,'BBDD Actual Primer Año x Semana'!$G$1:$G$1086,0))))</f>
        <v>0</v>
      </c>
      <c r="D371" s="95">
        <f t="array" ref="D371">SUM(IF('BBDD Actual Primer Año x Semana'!$A$1:$A$1086="GB1",IF('BBDD Actual Primer Año x Semana'!$B$1:$B$1086="I",IF('BBDD Actual Primer Año x Semana'!$F$1:$F$1086=$B371,'BBDD Actual Primer Año x Semana'!$H$1:$H$1086,0))))</f>
        <v>0</v>
      </c>
      <c r="E371" s="95">
        <f t="array" ref="E371">SUM(IF('BBDD Actual Primer Año x Semana'!$A$1:$A$1086="GB1",IF('BBDD Actual Primer Año x Semana'!$B$1:$B$1086="I",IF('BBDD Actual Primer Año x Semana'!$F$1:$F$1086=$B371,'BBDD Actual Primer Año x Semana'!$J$1:$K$1086,0))))</f>
        <v>0</v>
      </c>
      <c r="F371" s="95">
        <f t="shared" si="16"/>
        <v>0</v>
      </c>
      <c r="G371" s="95">
        <f t="shared" si="20"/>
        <v>83</v>
      </c>
      <c r="H371" s="98">
        <f t="shared" si="23"/>
        <v>0.65354330708661412</v>
      </c>
      <c r="I371" s="98">
        <f>SUM($C$332:$C371)/Cargos_IN_GB1</f>
        <v>0.52755905511811019</v>
      </c>
      <c r="J371" s="98">
        <f>SUM($C$332:$D371)/Cargos_IN_GB1</f>
        <v>0.61417322834645671</v>
      </c>
      <c r="K371" s="98">
        <f>SUM($C$332:$E371)/Cargos_IN_GB1</f>
        <v>0.65354330708661412</v>
      </c>
      <c r="M371" s="98"/>
      <c r="N371" s="329">
        <f t="shared" si="21"/>
        <v>67</v>
      </c>
      <c r="O371" s="329">
        <f t="shared" si="22"/>
        <v>83</v>
      </c>
      <c r="P371" s="98">
        <f t="shared" si="24"/>
        <v>0.52755905511811019</v>
      </c>
      <c r="Q371" s="98">
        <f t="shared" si="25"/>
        <v>0.65354330708661412</v>
      </c>
    </row>
    <row r="372" spans="2:17">
      <c r="B372" s="34">
        <v>41</v>
      </c>
      <c r="C372" s="95">
        <f t="array" ref="C372">SUM(IF('BBDD Actual Primer Año x Semana'!$A$1:$A$1086="GB1",IF('BBDD Actual Primer Año x Semana'!$B$1:$B$1086="I",IF('BBDD Actual Primer Año x Semana'!$F$1:$F$1086=$B372,'BBDD Actual Primer Año x Semana'!$G$1:$G$1086,0))))</f>
        <v>0</v>
      </c>
      <c r="D372" s="95">
        <f t="array" ref="D372">SUM(IF('BBDD Actual Primer Año x Semana'!$A$1:$A$1086="GB1",IF('BBDD Actual Primer Año x Semana'!$B$1:$B$1086="I",IF('BBDD Actual Primer Año x Semana'!$F$1:$F$1086=$B372,'BBDD Actual Primer Año x Semana'!$H$1:$H$1086,0))))</f>
        <v>0</v>
      </c>
      <c r="E372" s="95">
        <f t="array" ref="E372">SUM(IF('BBDD Actual Primer Año x Semana'!$A$1:$A$1086="GB1",IF('BBDD Actual Primer Año x Semana'!$B$1:$B$1086="I",IF('BBDD Actual Primer Año x Semana'!$F$1:$F$1086=$B372,'BBDD Actual Primer Año x Semana'!$J$1:$K$1086,0))))</f>
        <v>0</v>
      </c>
      <c r="F372" s="95">
        <f t="shared" si="16"/>
        <v>0</v>
      </c>
      <c r="G372" s="95">
        <f t="shared" si="20"/>
        <v>83</v>
      </c>
      <c r="H372" s="98">
        <f t="shared" si="23"/>
        <v>0.65354330708661412</v>
      </c>
      <c r="I372" s="98">
        <f>SUM($C$332:$C372)/Cargos_IN_GB1</f>
        <v>0.52755905511811019</v>
      </c>
      <c r="J372" s="98">
        <f>SUM($C$332:$D372)/Cargos_IN_GB1</f>
        <v>0.61417322834645671</v>
      </c>
      <c r="K372" s="98">
        <f>SUM($C$332:$E372)/Cargos_IN_GB1</f>
        <v>0.65354330708661412</v>
      </c>
      <c r="M372" s="98"/>
      <c r="N372" s="329">
        <f t="shared" si="21"/>
        <v>67</v>
      </c>
      <c r="O372" s="329">
        <f t="shared" si="22"/>
        <v>83</v>
      </c>
      <c r="P372" s="98">
        <f t="shared" si="24"/>
        <v>0.52755905511811019</v>
      </c>
      <c r="Q372" s="98">
        <f t="shared" si="25"/>
        <v>0.65354330708661412</v>
      </c>
    </row>
    <row r="373" spans="2:17">
      <c r="B373" s="34">
        <v>42</v>
      </c>
      <c r="C373" s="95">
        <f t="array" ref="C373">SUM(IF('BBDD Actual Primer Año x Semana'!$A$1:$A$1086="GB1",IF('BBDD Actual Primer Año x Semana'!$B$1:$B$1086="I",IF('BBDD Actual Primer Año x Semana'!$F$1:$F$1086=$B373,'BBDD Actual Primer Año x Semana'!$G$1:$G$1086,0))))</f>
        <v>0</v>
      </c>
      <c r="D373" s="95">
        <f t="array" ref="D373">SUM(IF('BBDD Actual Primer Año x Semana'!$A$1:$A$1086="GB1",IF('BBDD Actual Primer Año x Semana'!$B$1:$B$1086="I",IF('BBDD Actual Primer Año x Semana'!$F$1:$F$1086=$B373,'BBDD Actual Primer Año x Semana'!$H$1:$H$1086,0))))</f>
        <v>0</v>
      </c>
      <c r="E373" s="95">
        <f t="array" ref="E373">SUM(IF('BBDD Actual Primer Año x Semana'!$A$1:$A$1086="GB1",IF('BBDD Actual Primer Año x Semana'!$B$1:$B$1086="I",IF('BBDD Actual Primer Año x Semana'!$F$1:$F$1086=$B373,'BBDD Actual Primer Año x Semana'!$J$1:$K$1086,0))))</f>
        <v>0</v>
      </c>
      <c r="F373" s="95">
        <f t="shared" si="16"/>
        <v>0</v>
      </c>
      <c r="G373" s="95">
        <f t="shared" si="20"/>
        <v>83</v>
      </c>
      <c r="H373" s="98">
        <f t="shared" si="23"/>
        <v>0.65354330708661412</v>
      </c>
      <c r="I373" s="98">
        <f>SUM($C$332:$C373)/Cargos_IN_GB1</f>
        <v>0.52755905511811019</v>
      </c>
      <c r="J373" s="98">
        <f>SUM($C$332:$D373)/Cargos_IN_GB1</f>
        <v>0.61417322834645671</v>
      </c>
      <c r="K373" s="98">
        <f>SUM($C$332:$E373)/Cargos_IN_GB1</f>
        <v>0.65354330708661412</v>
      </c>
      <c r="M373" s="98"/>
      <c r="N373" s="329">
        <f t="shared" si="21"/>
        <v>67</v>
      </c>
      <c r="O373" s="329">
        <f t="shared" si="22"/>
        <v>83</v>
      </c>
      <c r="P373" s="98">
        <f t="shared" si="24"/>
        <v>0.52755905511811019</v>
      </c>
      <c r="Q373" s="98">
        <f t="shared" si="25"/>
        <v>0.65354330708661412</v>
      </c>
    </row>
    <row r="374" spans="2:17">
      <c r="B374" s="34">
        <v>43</v>
      </c>
      <c r="C374" s="95">
        <f t="array" ref="C374">SUM(IF('BBDD Actual Primer Año x Semana'!$A$1:$A$1086="GB1",IF('BBDD Actual Primer Año x Semana'!$B$1:$B$1086="I",IF('BBDD Actual Primer Año x Semana'!$F$1:$F$1086=$B374,'BBDD Actual Primer Año x Semana'!$G$1:$G$1086,0))))</f>
        <v>0</v>
      </c>
      <c r="D374" s="95">
        <f t="array" ref="D374">SUM(IF('BBDD Actual Primer Año x Semana'!$A$1:$A$1086="GB1",IF('BBDD Actual Primer Año x Semana'!$B$1:$B$1086="I",IF('BBDD Actual Primer Año x Semana'!$F$1:$F$1086=$B374,'BBDD Actual Primer Año x Semana'!$H$1:$H$1086,0))))</f>
        <v>0</v>
      </c>
      <c r="E374" s="95">
        <f t="array" ref="E374">SUM(IF('BBDD Actual Primer Año x Semana'!$A$1:$A$1086="GB1",IF('BBDD Actual Primer Año x Semana'!$B$1:$B$1086="I",IF('BBDD Actual Primer Año x Semana'!$F$1:$F$1086=$B374,'BBDD Actual Primer Año x Semana'!$J$1:$K$1086,0))))</f>
        <v>0</v>
      </c>
      <c r="F374" s="95">
        <f t="shared" si="16"/>
        <v>0</v>
      </c>
      <c r="G374" s="95">
        <f t="shared" si="20"/>
        <v>83</v>
      </c>
      <c r="H374" s="98">
        <f t="shared" si="23"/>
        <v>0.65354330708661412</v>
      </c>
      <c r="I374" s="98">
        <f>SUM($C$332:$C374)/Cargos_IN_GB1</f>
        <v>0.52755905511811019</v>
      </c>
      <c r="J374" s="98">
        <f>SUM($C$332:$D374)/Cargos_IN_GB1</f>
        <v>0.61417322834645671</v>
      </c>
      <c r="K374" s="98">
        <f>SUM($C$332:$E374)/Cargos_IN_GB1</f>
        <v>0.65354330708661412</v>
      </c>
      <c r="M374" s="98"/>
      <c r="N374" s="329">
        <f t="shared" si="21"/>
        <v>67</v>
      </c>
      <c r="O374" s="329">
        <f t="shared" si="22"/>
        <v>83</v>
      </c>
      <c r="P374" s="98">
        <f t="shared" si="24"/>
        <v>0.52755905511811019</v>
      </c>
      <c r="Q374" s="98">
        <f t="shared" si="25"/>
        <v>0.65354330708661412</v>
      </c>
    </row>
    <row r="375" spans="2:17">
      <c r="B375" s="34">
        <v>44</v>
      </c>
      <c r="C375" s="95">
        <f t="array" ref="C375">SUM(IF('BBDD Actual Primer Año x Semana'!$A$1:$A$1086="GB1",IF('BBDD Actual Primer Año x Semana'!$B$1:$B$1086="I",IF('BBDD Actual Primer Año x Semana'!$F$1:$F$1086=$B375,'BBDD Actual Primer Año x Semana'!$G$1:$G$1086,0))))</f>
        <v>0</v>
      </c>
      <c r="D375" s="95">
        <f t="array" ref="D375">SUM(IF('BBDD Actual Primer Año x Semana'!$A$1:$A$1086="GB1",IF('BBDD Actual Primer Año x Semana'!$B$1:$B$1086="I",IF('BBDD Actual Primer Año x Semana'!$F$1:$F$1086=$B375,'BBDD Actual Primer Año x Semana'!$H$1:$H$1086,0))))</f>
        <v>0</v>
      </c>
      <c r="E375" s="95">
        <f t="array" ref="E375">SUM(IF('BBDD Actual Primer Año x Semana'!$A$1:$A$1086="GB1",IF('BBDD Actual Primer Año x Semana'!$B$1:$B$1086="I",IF('BBDD Actual Primer Año x Semana'!$F$1:$F$1086=$B375,'BBDD Actual Primer Año x Semana'!$J$1:$K$1086,0))))</f>
        <v>0</v>
      </c>
      <c r="F375" s="95">
        <f t="shared" si="16"/>
        <v>0</v>
      </c>
      <c r="G375" s="95">
        <f t="shared" si="20"/>
        <v>83</v>
      </c>
      <c r="H375" s="98">
        <f t="shared" si="23"/>
        <v>0.65354330708661412</v>
      </c>
      <c r="I375" s="98">
        <f>SUM($C$332:$C375)/Cargos_IN_GB1</f>
        <v>0.52755905511811019</v>
      </c>
      <c r="J375" s="98">
        <f>SUM($C$332:$D375)/Cargos_IN_GB1</f>
        <v>0.61417322834645671</v>
      </c>
      <c r="K375" s="98">
        <f>SUM($C$332:$E375)/Cargos_IN_GB1</f>
        <v>0.65354330708661412</v>
      </c>
      <c r="M375" s="98"/>
      <c r="N375" s="329">
        <f t="shared" si="21"/>
        <v>67</v>
      </c>
      <c r="O375" s="329">
        <f t="shared" si="22"/>
        <v>83</v>
      </c>
      <c r="P375" s="98">
        <f t="shared" si="24"/>
        <v>0.52755905511811019</v>
      </c>
      <c r="Q375" s="98">
        <f t="shared" si="25"/>
        <v>0.65354330708661412</v>
      </c>
    </row>
    <row r="376" spans="2:17">
      <c r="B376" s="34">
        <v>45</v>
      </c>
      <c r="C376" s="95">
        <f t="array" ref="C376">SUM(IF('BBDD Actual Primer Año x Semana'!$A$1:$A$1086="GB1",IF('BBDD Actual Primer Año x Semana'!$B$1:$B$1086="I",IF('BBDD Actual Primer Año x Semana'!$F$1:$F$1086=$B376,'BBDD Actual Primer Año x Semana'!$G$1:$G$1086,0))))</f>
        <v>0</v>
      </c>
      <c r="D376" s="95">
        <f t="array" ref="D376">SUM(IF('BBDD Actual Primer Año x Semana'!$A$1:$A$1086="GB1",IF('BBDD Actual Primer Año x Semana'!$B$1:$B$1086="I",IF('BBDD Actual Primer Año x Semana'!$F$1:$F$1086=$B376,'BBDD Actual Primer Año x Semana'!$H$1:$H$1086,0))))</f>
        <v>0</v>
      </c>
      <c r="E376" s="95">
        <f t="array" ref="E376">SUM(IF('BBDD Actual Primer Año x Semana'!$A$1:$A$1086="GB1",IF('BBDD Actual Primer Año x Semana'!$B$1:$B$1086="I",IF('BBDD Actual Primer Año x Semana'!$F$1:$F$1086=$B376,'BBDD Actual Primer Año x Semana'!$J$1:$K$1086,0))))</f>
        <v>0</v>
      </c>
      <c r="F376" s="95">
        <f t="shared" si="16"/>
        <v>0</v>
      </c>
      <c r="G376" s="95">
        <f t="shared" si="20"/>
        <v>83</v>
      </c>
      <c r="H376" s="98">
        <f t="shared" si="23"/>
        <v>0.65354330708661412</v>
      </c>
      <c r="I376" s="98">
        <f>SUM($C$332:$C376)/Cargos_IN_GB1</f>
        <v>0.52755905511811019</v>
      </c>
      <c r="J376" s="98">
        <f>SUM($C$332:$D376)/Cargos_IN_GB1</f>
        <v>0.61417322834645671</v>
      </c>
      <c r="K376" s="98">
        <f>SUM($C$332:$E376)/Cargos_IN_GB1</f>
        <v>0.65354330708661412</v>
      </c>
      <c r="M376" s="98"/>
      <c r="N376" s="329">
        <f t="shared" si="21"/>
        <v>67</v>
      </c>
      <c r="O376" s="329">
        <f t="shared" si="22"/>
        <v>83</v>
      </c>
      <c r="P376" s="98">
        <f t="shared" si="24"/>
        <v>0.52755905511811019</v>
      </c>
      <c r="Q376" s="98">
        <f t="shared" si="25"/>
        <v>0.65354330708661412</v>
      </c>
    </row>
    <row r="377" spans="2:17">
      <c r="B377" s="34">
        <v>46</v>
      </c>
      <c r="C377" s="95">
        <f t="array" ref="C377">SUM(IF('BBDD Actual Primer Año x Semana'!$A$1:$A$1086="GB1",IF('BBDD Actual Primer Año x Semana'!$B$1:$B$1086="I",IF('BBDD Actual Primer Año x Semana'!$F$1:$F$1086=$B377,'BBDD Actual Primer Año x Semana'!$G$1:$G$1086,0))))</f>
        <v>0</v>
      </c>
      <c r="D377" s="95">
        <f t="array" ref="D377">SUM(IF('BBDD Actual Primer Año x Semana'!$A$1:$A$1086="GB1",IF('BBDD Actual Primer Año x Semana'!$B$1:$B$1086="I",IF('BBDD Actual Primer Año x Semana'!$F$1:$F$1086=$B377,'BBDD Actual Primer Año x Semana'!$H$1:$H$1086,0))))</f>
        <v>0</v>
      </c>
      <c r="E377" s="95">
        <f t="array" ref="E377">SUM(IF('BBDD Actual Primer Año x Semana'!$A$1:$A$1086="GB1",IF('BBDD Actual Primer Año x Semana'!$B$1:$B$1086="I",IF('BBDD Actual Primer Año x Semana'!$F$1:$F$1086=$B377,'BBDD Actual Primer Año x Semana'!$J$1:$K$1086,0))))</f>
        <v>0</v>
      </c>
      <c r="F377" s="95">
        <f t="shared" si="16"/>
        <v>0</v>
      </c>
      <c r="G377" s="95">
        <f t="shared" si="20"/>
        <v>83</v>
      </c>
      <c r="H377" s="98">
        <f t="shared" si="23"/>
        <v>0.65354330708661412</v>
      </c>
      <c r="I377" s="98">
        <f>SUM($C$332:$C377)/Cargos_IN_GB1</f>
        <v>0.52755905511811019</v>
      </c>
      <c r="J377" s="98">
        <f>SUM($C$332:$D377)/Cargos_IN_GB1</f>
        <v>0.61417322834645671</v>
      </c>
      <c r="K377" s="98">
        <f>SUM($C$332:$E377)/Cargos_IN_GB1</f>
        <v>0.65354330708661412</v>
      </c>
      <c r="M377" s="98"/>
      <c r="N377" s="329">
        <f t="shared" si="21"/>
        <v>67</v>
      </c>
      <c r="O377" s="329">
        <f t="shared" si="22"/>
        <v>83</v>
      </c>
      <c r="P377" s="98">
        <f t="shared" si="24"/>
        <v>0.52755905511811019</v>
      </c>
      <c r="Q377" s="98">
        <f t="shared" si="25"/>
        <v>0.65354330708661412</v>
      </c>
    </row>
    <row r="378" spans="2:17">
      <c r="B378" s="34">
        <v>47</v>
      </c>
      <c r="C378" s="95">
        <f t="array" ref="C378">SUM(IF('BBDD Actual Primer Año x Semana'!$A$1:$A$1086="GB1",IF('BBDD Actual Primer Año x Semana'!$B$1:$B$1086="I",IF('BBDD Actual Primer Año x Semana'!$F$1:$F$1086=$B378,'BBDD Actual Primer Año x Semana'!$G$1:$G$1086,0))))</f>
        <v>0</v>
      </c>
      <c r="D378" s="95">
        <f t="array" ref="D378">SUM(IF('BBDD Actual Primer Año x Semana'!$A$1:$A$1086="GB1",IF('BBDD Actual Primer Año x Semana'!$B$1:$B$1086="I",IF('BBDD Actual Primer Año x Semana'!$F$1:$F$1086=$B378,'BBDD Actual Primer Año x Semana'!$H$1:$H$1086,0))))</f>
        <v>1</v>
      </c>
      <c r="E378" s="95">
        <f t="array" ref="E378">SUM(IF('BBDD Actual Primer Año x Semana'!$A$1:$A$1086="GB1",IF('BBDD Actual Primer Año x Semana'!$B$1:$B$1086="I",IF('BBDD Actual Primer Año x Semana'!$F$1:$F$1086=$B378,'BBDD Actual Primer Año x Semana'!$J$1:$K$1086,0))))</f>
        <v>0</v>
      </c>
      <c r="F378" s="95">
        <f t="shared" si="16"/>
        <v>1</v>
      </c>
      <c r="G378" s="95">
        <f t="shared" si="20"/>
        <v>84</v>
      </c>
      <c r="H378" s="98">
        <f t="shared" si="23"/>
        <v>0.66141732283464572</v>
      </c>
      <c r="I378" s="98">
        <f>SUM($C$332:$C378)/Cargos_IN_GB1</f>
        <v>0.52755905511811019</v>
      </c>
      <c r="J378" s="98">
        <f>SUM($C$332:$D378)/Cargos_IN_GB1</f>
        <v>0.62204724409448819</v>
      </c>
      <c r="K378" s="98">
        <f>SUM($C$332:$E378)/Cargos_IN_GB1</f>
        <v>0.66141732283464572</v>
      </c>
      <c r="M378" s="98"/>
      <c r="N378" s="329">
        <f t="shared" si="21"/>
        <v>67</v>
      </c>
      <c r="O378" s="329">
        <f t="shared" si="22"/>
        <v>84</v>
      </c>
      <c r="P378" s="98">
        <f t="shared" si="24"/>
        <v>0.52755905511811019</v>
      </c>
      <c r="Q378" s="98">
        <f t="shared" si="25"/>
        <v>0.66141732283464572</v>
      </c>
    </row>
    <row r="379" spans="2:17">
      <c r="B379" s="34">
        <v>48</v>
      </c>
      <c r="C379" s="95">
        <f t="array" ref="C379">SUM(IF('BBDD Actual Primer Año x Semana'!$A$1:$A$1086="GB1",IF('BBDD Actual Primer Año x Semana'!$B$1:$B$1086="I",IF('BBDD Actual Primer Año x Semana'!$F$1:$F$1086=$B379,'BBDD Actual Primer Año x Semana'!$G$1:$G$1086,0))))</f>
        <v>0</v>
      </c>
      <c r="D379" s="95">
        <f t="array" ref="D379">SUM(IF('BBDD Actual Primer Año x Semana'!$A$1:$A$1086="GB1",IF('BBDD Actual Primer Año x Semana'!$B$1:$B$1086="I",IF('BBDD Actual Primer Año x Semana'!$F$1:$F$1086=$B379,'BBDD Actual Primer Año x Semana'!$H$1:$H$1086,0))))</f>
        <v>0</v>
      </c>
      <c r="E379" s="95">
        <f t="array" ref="E379">SUM(IF('BBDD Actual Primer Año x Semana'!$A$1:$A$1086="GB1",IF('BBDD Actual Primer Año x Semana'!$B$1:$B$1086="I",IF('BBDD Actual Primer Año x Semana'!$F$1:$F$1086=$B379,'BBDD Actual Primer Año x Semana'!$J$1:$K$1086,0))))</f>
        <v>0</v>
      </c>
      <c r="F379" s="95">
        <f t="shared" si="16"/>
        <v>0</v>
      </c>
      <c r="G379" s="95">
        <f t="shared" si="20"/>
        <v>84</v>
      </c>
      <c r="H379" s="98">
        <f t="shared" si="23"/>
        <v>0.66141732283464572</v>
      </c>
      <c r="I379" s="98">
        <f>SUM($C$332:$C379)/Cargos_IN_GB1</f>
        <v>0.52755905511811019</v>
      </c>
      <c r="J379" s="98">
        <f>SUM($C$332:$D379)/Cargos_IN_GB1</f>
        <v>0.62204724409448819</v>
      </c>
      <c r="K379" s="98">
        <f>SUM($C$332:$E379)/Cargos_IN_GB1</f>
        <v>0.66141732283464572</v>
      </c>
      <c r="M379" s="98"/>
      <c r="N379" s="329">
        <f t="shared" si="21"/>
        <v>67</v>
      </c>
      <c r="O379" s="329">
        <f t="shared" si="22"/>
        <v>84</v>
      </c>
      <c r="P379" s="98">
        <f t="shared" si="24"/>
        <v>0.52755905511811019</v>
      </c>
      <c r="Q379" s="98">
        <f t="shared" si="25"/>
        <v>0.66141732283464572</v>
      </c>
    </row>
    <row r="380" spans="2:17">
      <c r="B380" s="34">
        <v>49</v>
      </c>
      <c r="C380" s="95">
        <f t="array" ref="C380">SUM(IF('BBDD Actual Primer Año x Semana'!$A$1:$A$1086="GB1",IF('BBDD Actual Primer Año x Semana'!$B$1:$B$1086="I",IF('BBDD Actual Primer Año x Semana'!$F$1:$F$1086=$B380,'BBDD Actual Primer Año x Semana'!$G$1:$G$1086,0))))</f>
        <v>0</v>
      </c>
      <c r="D380" s="95">
        <f t="array" ref="D380">SUM(IF('BBDD Actual Primer Año x Semana'!$A$1:$A$1086="GB1",IF('BBDD Actual Primer Año x Semana'!$B$1:$B$1086="I",IF('BBDD Actual Primer Año x Semana'!$F$1:$F$1086=$B380,'BBDD Actual Primer Año x Semana'!$H$1:$H$1086,0))))</f>
        <v>0</v>
      </c>
      <c r="E380" s="95">
        <f t="array" ref="E380">SUM(IF('BBDD Actual Primer Año x Semana'!$A$1:$A$1086="GB1",IF('BBDD Actual Primer Año x Semana'!$B$1:$B$1086="I",IF('BBDD Actual Primer Año x Semana'!$F$1:$F$1086=$B380,'BBDD Actual Primer Año x Semana'!$J$1:$K$1086,0))))</f>
        <v>0</v>
      </c>
      <c r="F380" s="95">
        <f t="shared" si="16"/>
        <v>0</v>
      </c>
      <c r="G380" s="95">
        <f t="shared" si="20"/>
        <v>84</v>
      </c>
      <c r="H380" s="98">
        <f t="shared" si="23"/>
        <v>0.66141732283464572</v>
      </c>
      <c r="I380" s="98">
        <f>SUM($C$332:$C380)/Cargos_IN_GB1</f>
        <v>0.52755905511811019</v>
      </c>
      <c r="J380" s="98">
        <f>SUM($C$332:$D380)/Cargos_IN_GB1</f>
        <v>0.62204724409448819</v>
      </c>
      <c r="K380" s="98">
        <f>SUM($C$332:$E380)/Cargos_IN_GB1</f>
        <v>0.66141732283464572</v>
      </c>
      <c r="M380" s="98"/>
      <c r="N380" s="329">
        <f t="shared" si="21"/>
        <v>67</v>
      </c>
      <c r="O380" s="329">
        <f t="shared" si="22"/>
        <v>84</v>
      </c>
      <c r="P380" s="98">
        <f t="shared" si="24"/>
        <v>0.52755905511811019</v>
      </c>
      <c r="Q380" s="98">
        <f t="shared" si="25"/>
        <v>0.66141732283464572</v>
      </c>
    </row>
    <row r="381" spans="2:17">
      <c r="B381" s="34">
        <v>50</v>
      </c>
      <c r="C381" s="95">
        <f t="array" ref="C381">SUM(IF('BBDD Actual Primer Año x Semana'!$A$1:$A$1086="GB1",IF('BBDD Actual Primer Año x Semana'!$B$1:$B$1086="I",IF('BBDD Actual Primer Año x Semana'!$F$1:$F$1086=$B381,'BBDD Actual Primer Año x Semana'!$G$1:$G$1086,0))))</f>
        <v>0</v>
      </c>
      <c r="D381" s="95">
        <f t="array" ref="D381">SUM(IF('BBDD Actual Primer Año x Semana'!$A$1:$A$1086="GB1",IF('BBDD Actual Primer Año x Semana'!$B$1:$B$1086="I",IF('BBDD Actual Primer Año x Semana'!$F$1:$F$1086=$B381,'BBDD Actual Primer Año x Semana'!$H$1:$H$1086,0))))</f>
        <v>0</v>
      </c>
      <c r="E381" s="95">
        <f t="array" ref="E381">SUM(IF('BBDD Actual Primer Año x Semana'!$A$1:$A$1086="GB1",IF('BBDD Actual Primer Año x Semana'!$B$1:$B$1086="I",IF('BBDD Actual Primer Año x Semana'!$F$1:$F$1086=$B381,'BBDD Actual Primer Año x Semana'!$J$1:$K$1086,0))))</f>
        <v>0</v>
      </c>
      <c r="F381" s="95">
        <f t="shared" si="16"/>
        <v>0</v>
      </c>
      <c r="G381" s="95">
        <f t="shared" si="20"/>
        <v>84</v>
      </c>
      <c r="H381" s="98">
        <f t="shared" si="23"/>
        <v>0.66141732283464572</v>
      </c>
      <c r="I381" s="98">
        <f>SUM($C$332:$C381)/Cargos_IN_GB1</f>
        <v>0.52755905511811019</v>
      </c>
      <c r="J381" s="98">
        <f>SUM($C$332:$D381)/Cargos_IN_GB1</f>
        <v>0.62204724409448819</v>
      </c>
      <c r="K381" s="98">
        <f>SUM($C$332:$E381)/Cargos_IN_GB1</f>
        <v>0.66141732283464572</v>
      </c>
      <c r="M381" s="98"/>
      <c r="N381" s="329">
        <f t="shared" si="21"/>
        <v>67</v>
      </c>
      <c r="O381" s="329">
        <f t="shared" si="22"/>
        <v>84</v>
      </c>
      <c r="P381" s="98">
        <f t="shared" si="24"/>
        <v>0.52755905511811019</v>
      </c>
      <c r="Q381" s="98">
        <f t="shared" si="25"/>
        <v>0.66141732283464572</v>
      </c>
    </row>
    <row r="382" spans="2:17">
      <c r="B382" s="34">
        <v>51</v>
      </c>
      <c r="C382" s="95">
        <f t="array" ref="C382">SUM(IF('BBDD Actual Primer Año x Semana'!$A$1:$A$1086="GB1",IF('BBDD Actual Primer Año x Semana'!$B$1:$B$1086="I",IF('BBDD Actual Primer Año x Semana'!$F$1:$F$1086=$B382,'BBDD Actual Primer Año x Semana'!$G$1:$G$1086,0))))</f>
        <v>0</v>
      </c>
      <c r="D382" s="95">
        <f t="array" ref="D382">SUM(IF('BBDD Actual Primer Año x Semana'!$A$1:$A$1086="GB1",IF('BBDD Actual Primer Año x Semana'!$B$1:$B$1086="I",IF('BBDD Actual Primer Año x Semana'!$F$1:$F$1086=$B382,'BBDD Actual Primer Año x Semana'!$H$1:$H$1086,0))))</f>
        <v>0</v>
      </c>
      <c r="E382" s="95">
        <f t="array" ref="E382">SUM(IF('BBDD Actual Primer Año x Semana'!$A$1:$A$1086="GB1",IF('BBDD Actual Primer Año x Semana'!$B$1:$B$1086="I",IF('BBDD Actual Primer Año x Semana'!$F$1:$F$1086=$B382,'BBDD Actual Primer Año x Semana'!$J$1:$K$1086,0))))</f>
        <v>0</v>
      </c>
      <c r="F382" s="95">
        <f t="shared" si="16"/>
        <v>0</v>
      </c>
      <c r="G382" s="95">
        <f t="shared" si="20"/>
        <v>84</v>
      </c>
      <c r="H382" s="98">
        <f t="shared" si="23"/>
        <v>0.66141732283464572</v>
      </c>
      <c r="I382" s="98">
        <f>SUM($C$332:$C382)/Cargos_IN_GB1</f>
        <v>0.52755905511811019</v>
      </c>
      <c r="J382" s="98">
        <f>SUM($C$332:$D382)/Cargos_IN_GB1</f>
        <v>0.62204724409448819</v>
      </c>
      <c r="K382" s="98">
        <f>SUM($C$332:$E382)/Cargos_IN_GB1</f>
        <v>0.66141732283464572</v>
      </c>
      <c r="M382" s="98"/>
      <c r="N382" s="329">
        <f t="shared" si="21"/>
        <v>67</v>
      </c>
      <c r="O382" s="329">
        <f t="shared" si="22"/>
        <v>84</v>
      </c>
      <c r="P382" s="98">
        <f t="shared" si="24"/>
        <v>0.52755905511811019</v>
      </c>
      <c r="Q382" s="98">
        <f t="shared" si="25"/>
        <v>0.66141732283464572</v>
      </c>
    </row>
    <row r="383" spans="2:17">
      <c r="B383" s="34">
        <v>52</v>
      </c>
      <c r="C383" s="95">
        <f t="array" ref="C383">SUM(IF('BBDD Actual Primer Año x Semana'!$A$1:$A$1086="GB1",IF('BBDD Actual Primer Año x Semana'!$B$1:$B$1086="I",IF('BBDD Actual Primer Año x Semana'!$F$1:$F$1086=$B383,'BBDD Actual Primer Año x Semana'!$G$1:$G$1086,0))))</f>
        <v>0</v>
      </c>
      <c r="D383" s="95">
        <f t="array" ref="D383">SUM(IF('BBDD Actual Primer Año x Semana'!$A$1:$A$1086="GB1",IF('BBDD Actual Primer Año x Semana'!$B$1:$B$1086="I",IF('BBDD Actual Primer Año x Semana'!$F$1:$F$1086=$B383,'BBDD Actual Primer Año x Semana'!$H$1:$H$1086,0))))</f>
        <v>0</v>
      </c>
      <c r="E383" s="95">
        <f t="array" ref="E383">SUM(IF('BBDD Actual Primer Año x Semana'!$A$1:$A$1086="GB1",IF('BBDD Actual Primer Año x Semana'!$B$1:$B$1086="I",IF('BBDD Actual Primer Año x Semana'!$F$1:$F$1086=$B383,'BBDD Actual Primer Año x Semana'!$J$1:$K$1086,0))))</f>
        <v>0</v>
      </c>
      <c r="F383" s="95">
        <f t="shared" si="16"/>
        <v>0</v>
      </c>
      <c r="G383" s="95">
        <f t="shared" si="20"/>
        <v>84</v>
      </c>
      <c r="H383" s="98">
        <f t="shared" si="23"/>
        <v>0.66141732283464572</v>
      </c>
      <c r="I383" s="98">
        <f>SUM($C$332:$C383)/Cargos_IN_GB1</f>
        <v>0.52755905511811019</v>
      </c>
      <c r="J383" s="98">
        <f>SUM($C$332:$D383)/Cargos_IN_GB1</f>
        <v>0.62204724409448819</v>
      </c>
      <c r="K383" s="98">
        <f>SUM($C$332:$E383)/Cargos_IN_GB1</f>
        <v>0.66141732283464572</v>
      </c>
      <c r="N383" s="329">
        <f t="shared" si="21"/>
        <v>67</v>
      </c>
      <c r="O383" s="329">
        <f t="shared" si="22"/>
        <v>84</v>
      </c>
      <c r="P383" s="98">
        <f t="shared" si="24"/>
        <v>0.52755905511811019</v>
      </c>
      <c r="Q383" s="98">
        <f t="shared" si="25"/>
        <v>0.66141732283464572</v>
      </c>
    </row>
    <row r="384" spans="2:17">
      <c r="B384" s="34">
        <v>53</v>
      </c>
      <c r="C384" s="95">
        <f t="array" ref="C384">SUM(IF('BBDD Actual Primer Año x Semana'!$A$1:$A$1086="GB1",IF('BBDD Actual Primer Año x Semana'!$B$1:$B$1086="I",IF('BBDD Actual Primer Año x Semana'!$F$1:$F$1086=$B384,'BBDD Actual Primer Año x Semana'!$G$1:$G$1086,0))))</f>
        <v>0</v>
      </c>
      <c r="D384" s="95">
        <f t="array" ref="D384">SUM(IF('BBDD Actual Primer Año x Semana'!$A$1:$A$1086="GB1",IF('BBDD Actual Primer Año x Semana'!$B$1:$B$1086="I",IF('BBDD Actual Primer Año x Semana'!$F$1:$F$1086=$B384,'BBDD Actual Primer Año x Semana'!$H$1:$H$1086,0))))</f>
        <v>0</v>
      </c>
      <c r="E384" s="95">
        <f t="array" ref="E384">SUM(IF('BBDD Actual Primer Año x Semana'!$A$1:$A$1086="GB1",IF('BBDD Actual Primer Año x Semana'!$B$1:$B$1086="I",IF('BBDD Actual Primer Año x Semana'!$F$1:$F$1086=$B384,'BBDD Actual Primer Año x Semana'!$J$1:$K$1086,0))))</f>
        <v>0</v>
      </c>
      <c r="F384" s="95">
        <f t="shared" si="16"/>
        <v>0</v>
      </c>
      <c r="G384" s="95">
        <f t="shared" si="20"/>
        <v>84</v>
      </c>
      <c r="I384" s="98"/>
      <c r="J384" s="98"/>
      <c r="K384" s="98"/>
    </row>
    <row r="385" spans="2:11">
      <c r="B385" s="34">
        <v>54</v>
      </c>
      <c r="C385" s="95">
        <f t="array" ref="C385">SUM(IF('BBDD Actual Primer Año x Semana'!$A$1:$A$1086="GB1",IF('BBDD Actual Primer Año x Semana'!$B$1:$B$1086="I",IF('BBDD Actual Primer Año x Semana'!$F$1:$F$1086=$B385,'BBDD Actual Primer Año x Semana'!$G$1:$G$1086,0))))</f>
        <v>0</v>
      </c>
      <c r="D385" s="95">
        <f t="array" ref="D385">SUM(IF('BBDD Actual Primer Año x Semana'!$A$1:$A$1086="GB1",IF('BBDD Actual Primer Año x Semana'!$B$1:$B$1086="I",IF('BBDD Actual Primer Año x Semana'!$F$1:$F$1086=$B385,'BBDD Actual Primer Año x Semana'!$H$1:$H$1086,0))))</f>
        <v>0</v>
      </c>
      <c r="E385" s="95">
        <f t="array" ref="E385">SUM(IF('BBDD Actual Primer Año x Semana'!$A$1:$A$1086="GB1",IF('BBDD Actual Primer Año x Semana'!$B$1:$B$1086="I",IF('BBDD Actual Primer Año x Semana'!$F$1:$F$1086=$B385,'BBDD Actual Primer Año x Semana'!$J$1:$K$1086,0))))</f>
        <v>0</v>
      </c>
      <c r="F385" s="95">
        <f t="shared" si="16"/>
        <v>0</v>
      </c>
      <c r="G385" s="95">
        <f t="shared" si="20"/>
        <v>84</v>
      </c>
      <c r="I385" s="98"/>
      <c r="J385" s="98"/>
      <c r="K385" s="98"/>
    </row>
    <row r="386" spans="2:11">
      <c r="B386" s="34">
        <v>55</v>
      </c>
      <c r="C386" s="95">
        <f t="array" ref="C386">SUM(IF('BBDD Actual Primer Año x Semana'!$A$1:$A$1086="GB1",IF('BBDD Actual Primer Año x Semana'!$B$1:$B$1086="I",IF('BBDD Actual Primer Año x Semana'!$F$1:$F$1086=$B386,'BBDD Actual Primer Año x Semana'!$G$1:$G$1086,0))))</f>
        <v>1</v>
      </c>
      <c r="D386" s="95">
        <f t="array" ref="D386">SUM(IF('BBDD Actual Primer Año x Semana'!$A$1:$A$1086="GB1",IF('BBDD Actual Primer Año x Semana'!$B$1:$B$1086="I",IF('BBDD Actual Primer Año x Semana'!$F$1:$F$1086=$B386,'BBDD Actual Primer Año x Semana'!$H$1:$H$1086,0))))</f>
        <v>0</v>
      </c>
      <c r="E386" s="95">
        <f t="array" ref="E386">SUM(IF('BBDD Actual Primer Año x Semana'!$A$1:$A$1086="GB1",IF('BBDD Actual Primer Año x Semana'!$B$1:$B$1086="I",IF('BBDD Actual Primer Año x Semana'!$F$1:$F$1086=$B386,'BBDD Actual Primer Año x Semana'!$J$1:$K$1086,0))))</f>
        <v>0</v>
      </c>
      <c r="F386" s="95">
        <f t="shared" si="16"/>
        <v>1</v>
      </c>
      <c r="G386" s="95">
        <f t="shared" si="20"/>
        <v>85</v>
      </c>
      <c r="I386" s="98"/>
      <c r="J386" s="98"/>
      <c r="K386" s="98"/>
    </row>
    <row r="387" spans="2:11">
      <c r="B387" s="34">
        <v>56</v>
      </c>
      <c r="C387" s="95">
        <f t="array" ref="C387">SUM(IF('BBDD Actual Primer Año x Semana'!$A$1:$A$1086="GB1",IF('BBDD Actual Primer Año x Semana'!$B$1:$B$1086="I",IF('BBDD Actual Primer Año x Semana'!$F$1:$F$1086=$B387,'BBDD Actual Primer Año x Semana'!$G$1:$G$1086,0))))</f>
        <v>0</v>
      </c>
      <c r="D387" s="95">
        <f t="array" ref="D387">SUM(IF('BBDD Actual Primer Año x Semana'!$A$1:$A$1086="GB1",IF('BBDD Actual Primer Año x Semana'!$B$1:$B$1086="I",IF('BBDD Actual Primer Año x Semana'!$F$1:$F$1086=$B387,'BBDD Actual Primer Año x Semana'!$H$1:$H$1086,0))))</f>
        <v>0</v>
      </c>
      <c r="E387" s="95">
        <f t="array" ref="E387">SUM(IF('BBDD Actual Primer Año x Semana'!$A$1:$A$1086="GB1",IF('BBDD Actual Primer Año x Semana'!$B$1:$B$1086="I",IF('BBDD Actual Primer Año x Semana'!$F$1:$F$1086=$B387,'BBDD Actual Primer Año x Semana'!$J$1:$K$1086,0))))</f>
        <v>0</v>
      </c>
      <c r="F387" s="95">
        <f t="shared" si="16"/>
        <v>0</v>
      </c>
      <c r="G387" s="95">
        <f t="shared" si="20"/>
        <v>85</v>
      </c>
      <c r="I387" s="98"/>
      <c r="J387" s="98"/>
      <c r="K387" s="98"/>
    </row>
    <row r="388" spans="2:11">
      <c r="B388" s="34">
        <v>57</v>
      </c>
      <c r="C388" s="95">
        <f t="array" ref="C388">SUM(IF('BBDD Actual Primer Año x Semana'!$A$1:$A$1086="GB1",IF('BBDD Actual Primer Año x Semana'!$B$1:$B$1086="I",IF('BBDD Actual Primer Año x Semana'!$F$1:$F$1086=$B388,'BBDD Actual Primer Año x Semana'!$G$1:$G$1086,0))))</f>
        <v>0</v>
      </c>
      <c r="D388" s="95">
        <f t="array" ref="D388">SUM(IF('BBDD Actual Primer Año x Semana'!$A$1:$A$1086="GB1",IF('BBDD Actual Primer Año x Semana'!$B$1:$B$1086="I",IF('BBDD Actual Primer Año x Semana'!$F$1:$F$1086=$B388,'BBDD Actual Primer Año x Semana'!$H$1:$H$1086,0))))</f>
        <v>0</v>
      </c>
      <c r="E388" s="95">
        <f t="array" ref="E388">SUM(IF('BBDD Actual Primer Año x Semana'!$A$1:$A$1086="GB1",IF('BBDD Actual Primer Año x Semana'!$B$1:$B$1086="I",IF('BBDD Actual Primer Año x Semana'!$F$1:$F$1086=$B388,'BBDD Actual Primer Año x Semana'!$J$1:$K$1086,0))))</f>
        <v>0</v>
      </c>
      <c r="F388" s="95">
        <f t="shared" si="16"/>
        <v>0</v>
      </c>
      <c r="G388" s="95">
        <f t="shared" si="20"/>
        <v>85</v>
      </c>
      <c r="I388" s="98"/>
      <c r="J388" s="98"/>
      <c r="K388" s="98"/>
    </row>
    <row r="389" spans="2:11">
      <c r="B389" s="34">
        <v>58</v>
      </c>
      <c r="C389" s="95">
        <f t="array" ref="C389">SUM(IF('BBDD Actual Primer Año x Semana'!$A$1:$A$1086="GB1",IF('BBDD Actual Primer Año x Semana'!$B$1:$B$1086="I",IF('BBDD Actual Primer Año x Semana'!$F$1:$F$1086=$B389,'BBDD Actual Primer Año x Semana'!$G$1:$G$1086,0))))</f>
        <v>0</v>
      </c>
      <c r="D389" s="95">
        <f t="array" ref="D389">SUM(IF('BBDD Actual Primer Año x Semana'!$A$1:$A$1086="GB1",IF('BBDD Actual Primer Año x Semana'!$B$1:$B$1086="I",IF('BBDD Actual Primer Año x Semana'!$F$1:$F$1086=$B389,'BBDD Actual Primer Año x Semana'!$H$1:$H$1086,0))))</f>
        <v>0</v>
      </c>
      <c r="E389" s="95">
        <f t="array" ref="E389">SUM(IF('BBDD Actual Primer Año x Semana'!$A$1:$A$1086="GB1",IF('BBDD Actual Primer Año x Semana'!$B$1:$B$1086="I",IF('BBDD Actual Primer Año x Semana'!$F$1:$F$1086=$B389,'BBDD Actual Primer Año x Semana'!$J$1:$K$1086,0))))</f>
        <v>0</v>
      </c>
      <c r="F389" s="95">
        <f t="shared" si="16"/>
        <v>0</v>
      </c>
      <c r="G389" s="95">
        <f t="shared" si="20"/>
        <v>85</v>
      </c>
      <c r="I389" s="98"/>
      <c r="J389" s="98"/>
      <c r="K389" s="98"/>
    </row>
    <row r="390" spans="2:11">
      <c r="B390" s="34">
        <v>59</v>
      </c>
      <c r="C390" s="95">
        <f t="array" ref="C390">SUM(IF('BBDD Actual Primer Año x Semana'!$A$1:$A$1086="GB1",IF('BBDD Actual Primer Año x Semana'!$B$1:$B$1086="I",IF('BBDD Actual Primer Año x Semana'!$F$1:$F$1086=$B390,'BBDD Actual Primer Año x Semana'!$G$1:$G$1086,0))))</f>
        <v>0</v>
      </c>
      <c r="D390" s="95">
        <f t="array" ref="D390">SUM(IF('BBDD Actual Primer Año x Semana'!$A$1:$A$1086="GB1",IF('BBDD Actual Primer Año x Semana'!$B$1:$B$1086="I",IF('BBDD Actual Primer Año x Semana'!$F$1:$F$1086=$B390,'BBDD Actual Primer Año x Semana'!$H$1:$H$1086,0))))</f>
        <v>0</v>
      </c>
      <c r="E390" s="95">
        <f t="array" ref="E390">SUM(IF('BBDD Actual Primer Año x Semana'!$A$1:$A$1086="GB1",IF('BBDD Actual Primer Año x Semana'!$B$1:$B$1086="I",IF('BBDD Actual Primer Año x Semana'!$F$1:$F$1086=$B390,'BBDD Actual Primer Año x Semana'!$J$1:$K$1086,0))))</f>
        <v>0</v>
      </c>
      <c r="F390" s="95">
        <f t="shared" si="16"/>
        <v>0</v>
      </c>
      <c r="G390" s="95">
        <f t="shared" si="20"/>
        <v>85</v>
      </c>
      <c r="I390" s="98"/>
      <c r="J390" s="98"/>
      <c r="K390" s="98"/>
    </row>
    <row r="391" spans="2:11">
      <c r="B391" s="34">
        <v>60</v>
      </c>
      <c r="C391" s="95">
        <f t="array" ref="C391">SUM(IF('BBDD Actual Primer Año x Semana'!$A$1:$A$1086="GB1",IF('BBDD Actual Primer Año x Semana'!$B$1:$B$1086="I",IF('BBDD Actual Primer Año x Semana'!$F$1:$F$1086=$B391,'BBDD Actual Primer Año x Semana'!$G$1:$G$1086,0))))</f>
        <v>0</v>
      </c>
      <c r="D391" s="95">
        <f t="array" ref="D391">SUM(IF('BBDD Actual Primer Año x Semana'!$A$1:$A$1086="GB1",IF('BBDD Actual Primer Año x Semana'!$B$1:$B$1086="I",IF('BBDD Actual Primer Año x Semana'!$F$1:$F$1086=$B391,'BBDD Actual Primer Año x Semana'!$H$1:$H$1086,0))))</f>
        <v>0</v>
      </c>
      <c r="E391" s="95">
        <f t="array" ref="E391">SUM(IF('BBDD Actual Primer Año x Semana'!$A$1:$A$1086="GB1",IF('BBDD Actual Primer Año x Semana'!$B$1:$B$1086="I",IF('BBDD Actual Primer Año x Semana'!$F$1:$F$1086=$B391,'BBDD Actual Primer Año x Semana'!$J$1:$K$1086,0))))</f>
        <v>2</v>
      </c>
      <c r="F391" s="95">
        <f t="shared" si="16"/>
        <v>2</v>
      </c>
      <c r="G391" s="95">
        <f t="shared" si="20"/>
        <v>87</v>
      </c>
      <c r="I391" s="98"/>
      <c r="J391" s="98"/>
      <c r="K391" s="98"/>
    </row>
    <row r="392" spans="2:11">
      <c r="B392" s="34">
        <v>61</v>
      </c>
      <c r="C392" s="95">
        <f t="array" ref="C392">SUM(IF('BBDD Actual Primer Año x Semana'!$A$1:$A$1086="GB1",IF('BBDD Actual Primer Año x Semana'!$B$1:$B$1086="I",IF('BBDD Actual Primer Año x Semana'!$F$1:$F$1086=$B392,'BBDD Actual Primer Año x Semana'!$G$1:$G$1086,0))))</f>
        <v>0</v>
      </c>
      <c r="D392" s="95">
        <f t="array" ref="D392">SUM(IF('BBDD Actual Primer Año x Semana'!$A$1:$A$1086="GB1",IF('BBDD Actual Primer Año x Semana'!$B$1:$B$1086="I",IF('BBDD Actual Primer Año x Semana'!$F$1:$F$1086=$B392,'BBDD Actual Primer Año x Semana'!$H$1:$H$1086,0))))</f>
        <v>0</v>
      </c>
      <c r="E392" s="95">
        <f t="array" ref="E392">SUM(IF('BBDD Actual Primer Año x Semana'!$A$1:$A$1086="GB1",IF('BBDD Actual Primer Año x Semana'!$B$1:$B$1086="I",IF('BBDD Actual Primer Año x Semana'!$F$1:$F$1086=$B392,'BBDD Actual Primer Año x Semana'!$J$1:$K$1086,0))))</f>
        <v>0</v>
      </c>
      <c r="F392" s="95">
        <f t="shared" si="16"/>
        <v>0</v>
      </c>
      <c r="G392" s="95">
        <f t="shared" si="20"/>
        <v>87</v>
      </c>
      <c r="I392" s="98"/>
      <c r="J392" s="98"/>
      <c r="K392" s="98"/>
    </row>
    <row r="393" spans="2:11">
      <c r="B393" s="34">
        <v>62</v>
      </c>
      <c r="C393" s="95">
        <f t="array" ref="C393">SUM(IF('BBDD Actual Primer Año x Semana'!$A$1:$A$1086="GB1",IF('BBDD Actual Primer Año x Semana'!$B$1:$B$1086="I",IF('BBDD Actual Primer Año x Semana'!$F$1:$F$1086=$B393,'BBDD Actual Primer Año x Semana'!$G$1:$G$1086,0))))</f>
        <v>0</v>
      </c>
      <c r="D393" s="95">
        <f t="array" ref="D393">SUM(IF('BBDD Actual Primer Año x Semana'!$A$1:$A$1086="GB1",IF('BBDD Actual Primer Año x Semana'!$B$1:$B$1086="I",IF('BBDD Actual Primer Año x Semana'!$F$1:$F$1086=$B393,'BBDD Actual Primer Año x Semana'!$H$1:$H$1086,0))))</f>
        <v>0</v>
      </c>
      <c r="E393" s="95">
        <f t="array" ref="E393">SUM(IF('BBDD Actual Primer Año x Semana'!$A$1:$A$1086="GB1",IF('BBDD Actual Primer Año x Semana'!$B$1:$B$1086="I",IF('BBDD Actual Primer Año x Semana'!$F$1:$F$1086=$B393,'BBDD Actual Primer Año x Semana'!$J$1:$K$1086,0))))</f>
        <v>0</v>
      </c>
      <c r="F393" s="95">
        <f t="shared" si="16"/>
        <v>0</v>
      </c>
      <c r="G393" s="95">
        <f t="shared" si="20"/>
        <v>87</v>
      </c>
      <c r="I393" s="98"/>
      <c r="J393" s="98"/>
      <c r="K393" s="98"/>
    </row>
    <row r="394" spans="2:11">
      <c r="B394" s="34">
        <v>63</v>
      </c>
      <c r="C394" s="95">
        <f t="array" ref="C394">SUM(IF('BBDD Actual Primer Año x Semana'!$A$1:$A$1086="GB1",IF('BBDD Actual Primer Año x Semana'!$B$1:$B$1086="I",IF('BBDD Actual Primer Año x Semana'!$F$1:$F$1086=$B394,'BBDD Actual Primer Año x Semana'!$G$1:$G$1086,0))))</f>
        <v>0</v>
      </c>
      <c r="D394" s="95">
        <f t="array" ref="D394">SUM(IF('BBDD Actual Primer Año x Semana'!$A$1:$A$1086="GB1",IF('BBDD Actual Primer Año x Semana'!$B$1:$B$1086="I",IF('BBDD Actual Primer Año x Semana'!$F$1:$F$1086=$B394,'BBDD Actual Primer Año x Semana'!$H$1:$H$1086,0))))</f>
        <v>0</v>
      </c>
      <c r="E394" s="95">
        <f t="array" ref="E394">SUM(IF('BBDD Actual Primer Año x Semana'!$A$1:$A$1086="GB1",IF('BBDD Actual Primer Año x Semana'!$B$1:$B$1086="I",IF('BBDD Actual Primer Año x Semana'!$F$1:$F$1086=$B394,'BBDD Actual Primer Año x Semana'!$J$1:$K$1086,0))))</f>
        <v>0</v>
      </c>
      <c r="F394" s="95">
        <f t="shared" si="16"/>
        <v>0</v>
      </c>
      <c r="G394" s="95">
        <f t="shared" si="20"/>
        <v>87</v>
      </c>
      <c r="I394" s="98"/>
      <c r="J394" s="98"/>
      <c r="K394" s="98"/>
    </row>
    <row r="395" spans="2:11">
      <c r="B395" s="34">
        <v>64</v>
      </c>
      <c r="C395" s="95">
        <f t="array" ref="C395">SUM(IF('BBDD Actual Primer Año x Semana'!$A$1:$A$1086="GB1",IF('BBDD Actual Primer Año x Semana'!$B$1:$B$1086="I",IF('BBDD Actual Primer Año x Semana'!$F$1:$F$1086=$B395,'BBDD Actual Primer Año x Semana'!$G$1:$G$1086,0))))</f>
        <v>0</v>
      </c>
      <c r="D395" s="95">
        <f t="array" ref="D395">SUM(IF('BBDD Actual Primer Año x Semana'!$A$1:$A$1086="GB1",IF('BBDD Actual Primer Año x Semana'!$B$1:$B$1086="I",IF('BBDD Actual Primer Año x Semana'!$F$1:$F$1086=$B395,'BBDD Actual Primer Año x Semana'!$H$1:$H$1086,0))))</f>
        <v>0</v>
      </c>
      <c r="E395" s="95">
        <f t="array" ref="E395">SUM(IF('BBDD Actual Primer Año x Semana'!$A$1:$A$1086="GB1",IF('BBDD Actual Primer Año x Semana'!$B$1:$B$1086="I",IF('BBDD Actual Primer Año x Semana'!$F$1:$F$1086=$B395,'BBDD Actual Primer Año x Semana'!$J$1:$K$1086,0))))</f>
        <v>0</v>
      </c>
      <c r="F395" s="95">
        <f t="shared" si="16"/>
        <v>0</v>
      </c>
      <c r="G395" s="95">
        <f t="shared" si="20"/>
        <v>87</v>
      </c>
      <c r="I395" s="98"/>
      <c r="J395" s="98"/>
      <c r="K395" s="98"/>
    </row>
    <row r="396" spans="2:11">
      <c r="B396" s="34">
        <v>65</v>
      </c>
      <c r="C396" s="95">
        <f t="array" ref="C396">SUM(IF('BBDD Actual Primer Año x Semana'!$A$1:$A$1086="GB1",IF('BBDD Actual Primer Año x Semana'!$B$1:$B$1086="I",IF('BBDD Actual Primer Año x Semana'!$F$1:$F$1086=$B396,'BBDD Actual Primer Año x Semana'!$G$1:$G$1086,0))))</f>
        <v>0</v>
      </c>
      <c r="D396" s="95">
        <f t="array" ref="D396">SUM(IF('BBDD Actual Primer Año x Semana'!$A$1:$A$1086="GB1",IF('BBDD Actual Primer Año x Semana'!$B$1:$B$1086="I",IF('BBDD Actual Primer Año x Semana'!$F$1:$F$1086=$B396,'BBDD Actual Primer Año x Semana'!$H$1:$H$1086,0))))</f>
        <v>0</v>
      </c>
      <c r="E396" s="95">
        <f t="array" ref="E396">SUM(IF('BBDD Actual Primer Año x Semana'!$A$1:$A$1086="GB1",IF('BBDD Actual Primer Año x Semana'!$B$1:$B$1086="I",IF('BBDD Actual Primer Año x Semana'!$F$1:$F$1086=$B396,'BBDD Actual Primer Año x Semana'!$J$1:$K$1086,0))))</f>
        <v>0</v>
      </c>
      <c r="F396" s="95">
        <f t="shared" si="16"/>
        <v>0</v>
      </c>
      <c r="G396" s="95">
        <f t="shared" si="20"/>
        <v>87</v>
      </c>
      <c r="I396" s="98"/>
      <c r="J396" s="98"/>
      <c r="K396" s="98"/>
    </row>
    <row r="397" spans="2:11">
      <c r="B397" s="34">
        <v>66</v>
      </c>
      <c r="C397" s="95">
        <f t="array" ref="C397">SUM(IF('BBDD Actual Primer Año x Semana'!$A$1:$A$1086="GB1",IF('BBDD Actual Primer Año x Semana'!$B$1:$B$1086="I",IF('BBDD Actual Primer Año x Semana'!$F$1:$F$1086=$B397,'BBDD Actual Primer Año x Semana'!$G$1:$G$1086,0))))</f>
        <v>0</v>
      </c>
      <c r="D397" s="95">
        <f t="array" ref="D397">SUM(IF('BBDD Actual Primer Año x Semana'!$A$1:$A$1086="GB1",IF('BBDD Actual Primer Año x Semana'!$B$1:$B$1086="I",IF('BBDD Actual Primer Año x Semana'!$F$1:$F$1086=$B397,'BBDD Actual Primer Año x Semana'!$H$1:$H$1086,0))))</f>
        <v>0</v>
      </c>
      <c r="E397" s="95">
        <f t="array" ref="E397">SUM(IF('BBDD Actual Primer Año x Semana'!$A$1:$A$1086="GB1",IF('BBDD Actual Primer Año x Semana'!$B$1:$B$1086="I",IF('BBDD Actual Primer Año x Semana'!$F$1:$F$1086=$B397,'BBDD Actual Primer Año x Semana'!$J$1:$K$1086,0))))</f>
        <v>0</v>
      </c>
      <c r="F397" s="95">
        <f t="shared" si="16"/>
        <v>0</v>
      </c>
      <c r="G397" s="95">
        <f t="shared" si="20"/>
        <v>87</v>
      </c>
      <c r="I397" s="98"/>
      <c r="J397" s="98"/>
      <c r="K397" s="98"/>
    </row>
    <row r="398" spans="2:11">
      <c r="B398" s="34">
        <v>67</v>
      </c>
      <c r="C398" s="95">
        <f t="array" ref="C398">SUM(IF('BBDD Actual Primer Año x Semana'!$A$1:$A$1086="GB1",IF('BBDD Actual Primer Año x Semana'!$B$1:$B$1086="I",IF('BBDD Actual Primer Año x Semana'!$F$1:$F$1086=$B398,'BBDD Actual Primer Año x Semana'!$G$1:$G$1086,0))))</f>
        <v>0</v>
      </c>
      <c r="D398" s="95">
        <f t="array" ref="D398">SUM(IF('BBDD Actual Primer Año x Semana'!$A$1:$A$1086="GB1",IF('BBDD Actual Primer Año x Semana'!$B$1:$B$1086="I",IF('BBDD Actual Primer Año x Semana'!$F$1:$F$1086=$B398,'BBDD Actual Primer Año x Semana'!$H$1:$H$1086,0))))</f>
        <v>0</v>
      </c>
      <c r="E398" s="95">
        <f t="array" ref="E398">SUM(IF('BBDD Actual Primer Año x Semana'!$A$1:$A$1086="GB1",IF('BBDD Actual Primer Año x Semana'!$B$1:$B$1086="I",IF('BBDD Actual Primer Año x Semana'!$F$1:$F$1086=$B398,'BBDD Actual Primer Año x Semana'!$J$1:$K$1086,0))))</f>
        <v>0</v>
      </c>
      <c r="F398" s="95">
        <f t="shared" si="16"/>
        <v>0</v>
      </c>
      <c r="G398" s="95">
        <f t="shared" si="20"/>
        <v>87</v>
      </c>
      <c r="I398" s="98"/>
      <c r="J398" s="98"/>
      <c r="K398" s="98"/>
    </row>
    <row r="399" spans="2:11">
      <c r="B399" s="34">
        <v>68</v>
      </c>
      <c r="C399" s="95">
        <f t="array" ref="C399">SUM(IF('BBDD Actual Primer Año x Semana'!$A$1:$A$1086="GB1",IF('BBDD Actual Primer Año x Semana'!$B$1:$B$1086="I",IF('BBDD Actual Primer Año x Semana'!$F$1:$F$1086=$B399,'BBDD Actual Primer Año x Semana'!$G$1:$G$1086,0))))</f>
        <v>0</v>
      </c>
      <c r="D399" s="95">
        <f t="array" ref="D399">SUM(IF('BBDD Actual Primer Año x Semana'!$A$1:$A$1086="GB1",IF('BBDD Actual Primer Año x Semana'!$B$1:$B$1086="I",IF('BBDD Actual Primer Año x Semana'!$F$1:$F$1086=$B399,'BBDD Actual Primer Año x Semana'!$H$1:$H$1086,0))))</f>
        <v>0</v>
      </c>
      <c r="E399" s="95">
        <f t="array" ref="E399">SUM(IF('BBDD Actual Primer Año x Semana'!$A$1:$A$1086="GB1",IF('BBDD Actual Primer Año x Semana'!$B$1:$B$1086="I",IF('BBDD Actual Primer Año x Semana'!$F$1:$F$1086=$B399,'BBDD Actual Primer Año x Semana'!$J$1:$K$1086,0))))</f>
        <v>0</v>
      </c>
      <c r="F399" s="95">
        <f t="shared" si="16"/>
        <v>0</v>
      </c>
      <c r="G399" s="95">
        <f t="shared" si="20"/>
        <v>87</v>
      </c>
      <c r="I399" s="98"/>
      <c r="J399" s="98"/>
      <c r="K399" s="98"/>
    </row>
    <row r="400" spans="2:11">
      <c r="B400" s="34">
        <v>69</v>
      </c>
      <c r="C400" s="95">
        <f t="array" ref="C400">SUM(IF('BBDD Actual Primer Año x Semana'!$A$1:$A$1086="GB1",IF('BBDD Actual Primer Año x Semana'!$B$1:$B$1086="I",IF('BBDD Actual Primer Año x Semana'!$F$1:$F$1086=$B400,'BBDD Actual Primer Año x Semana'!$G$1:$G$1086,0))))</f>
        <v>0</v>
      </c>
      <c r="D400" s="95">
        <f t="array" ref="D400">SUM(IF('BBDD Actual Primer Año x Semana'!$A$1:$A$1086="GB1",IF('BBDD Actual Primer Año x Semana'!$B$1:$B$1086="I",IF('BBDD Actual Primer Año x Semana'!$F$1:$F$1086=$B400,'BBDD Actual Primer Año x Semana'!$H$1:$H$1086,0))))</f>
        <v>0</v>
      </c>
      <c r="E400" s="95">
        <f t="array" ref="E400">SUM(IF('BBDD Actual Primer Año x Semana'!$A$1:$A$1086="GB1",IF('BBDD Actual Primer Año x Semana'!$B$1:$B$1086="I",IF('BBDD Actual Primer Año x Semana'!$F$1:$F$1086=$B400,'BBDD Actual Primer Año x Semana'!$J$1:$K$1086,0))))</f>
        <v>0</v>
      </c>
      <c r="F400" s="95">
        <f t="shared" si="16"/>
        <v>0</v>
      </c>
      <c r="G400" s="95">
        <f t="shared" si="20"/>
        <v>87</v>
      </c>
      <c r="I400" s="98"/>
      <c r="J400" s="98"/>
      <c r="K400" s="98"/>
    </row>
    <row r="401" spans="2:11">
      <c r="B401" s="34">
        <v>70</v>
      </c>
      <c r="C401" s="95">
        <f t="array" ref="C401">SUM(IF('BBDD Actual Primer Año x Semana'!$A$1:$A$1086="GB1",IF('BBDD Actual Primer Año x Semana'!$B$1:$B$1086="I",IF('BBDD Actual Primer Año x Semana'!$F$1:$F$1086=$B401,'BBDD Actual Primer Año x Semana'!$G$1:$G$1086,0))))</f>
        <v>0</v>
      </c>
      <c r="D401" s="95">
        <f t="array" ref="D401">SUM(IF('BBDD Actual Primer Año x Semana'!$A$1:$A$1086="GB1",IF('BBDD Actual Primer Año x Semana'!$B$1:$B$1086="I",IF('BBDD Actual Primer Año x Semana'!$F$1:$F$1086=$B401,'BBDD Actual Primer Año x Semana'!$H$1:$H$1086,0))))</f>
        <v>0</v>
      </c>
      <c r="E401" s="95">
        <f t="array" ref="E401">SUM(IF('BBDD Actual Primer Año x Semana'!$A$1:$A$1086="GB1",IF('BBDD Actual Primer Año x Semana'!$B$1:$B$1086="I",IF('BBDD Actual Primer Año x Semana'!$F$1:$F$1086=$B401,'BBDD Actual Primer Año x Semana'!$J$1:$K$1086,0))))</f>
        <v>0</v>
      </c>
      <c r="F401" s="95">
        <f t="shared" si="16"/>
        <v>0</v>
      </c>
      <c r="G401" s="95">
        <f t="shared" si="20"/>
        <v>87</v>
      </c>
      <c r="I401" s="98"/>
      <c r="J401" s="98"/>
      <c r="K401" s="98"/>
    </row>
    <row r="402" spans="2:11">
      <c r="B402" s="34">
        <v>71</v>
      </c>
      <c r="C402" s="95">
        <f t="array" ref="C402">SUM(IF('BBDD Actual Primer Año x Semana'!$A$1:$A$1086="GB1",IF('BBDD Actual Primer Año x Semana'!$B$1:$B$1086="I",IF('BBDD Actual Primer Año x Semana'!$F$1:$F$1086=$B402,'BBDD Actual Primer Año x Semana'!$G$1:$G$1086,0))))</f>
        <v>0</v>
      </c>
      <c r="D402" s="95">
        <f t="array" ref="D402">SUM(IF('BBDD Actual Primer Año x Semana'!$A$1:$A$1086="GB1",IF('BBDD Actual Primer Año x Semana'!$B$1:$B$1086="I",IF('BBDD Actual Primer Año x Semana'!$F$1:$F$1086=$B402,'BBDD Actual Primer Año x Semana'!$H$1:$H$1086,0))))</f>
        <v>0</v>
      </c>
      <c r="E402" s="95">
        <f t="array" ref="E402">SUM(IF('BBDD Actual Primer Año x Semana'!$A$1:$A$1086="GB1",IF('BBDD Actual Primer Año x Semana'!$B$1:$B$1086="I",IF('BBDD Actual Primer Año x Semana'!$F$1:$F$1086=$B402,'BBDD Actual Primer Año x Semana'!$J$1:$K$1086,0))))</f>
        <v>0</v>
      </c>
      <c r="F402" s="95">
        <f t="shared" si="16"/>
        <v>0</v>
      </c>
      <c r="G402" s="95">
        <f t="shared" si="20"/>
        <v>87</v>
      </c>
      <c r="I402" s="98"/>
      <c r="J402" s="98"/>
      <c r="K402" s="98"/>
    </row>
    <row r="403" spans="2:11">
      <c r="B403" s="34">
        <v>72</v>
      </c>
      <c r="C403" s="95">
        <f t="array" ref="C403">SUM(IF('BBDD Actual Primer Año x Semana'!$A$1:$A$1086="GB1",IF('BBDD Actual Primer Año x Semana'!$B$1:$B$1086="I",IF('BBDD Actual Primer Año x Semana'!$F$1:$F$1086=$B403,'BBDD Actual Primer Año x Semana'!$G$1:$G$1086,0))))</f>
        <v>0</v>
      </c>
      <c r="D403" s="95">
        <f t="array" ref="D403">SUM(IF('BBDD Actual Primer Año x Semana'!$A$1:$A$1086="GB1",IF('BBDD Actual Primer Año x Semana'!$B$1:$B$1086="I",IF('BBDD Actual Primer Año x Semana'!$F$1:$F$1086=$B403,'BBDD Actual Primer Año x Semana'!$H$1:$H$1086,0))))</f>
        <v>0</v>
      </c>
      <c r="E403" s="95">
        <f t="array" ref="E403">SUM(IF('BBDD Actual Primer Año x Semana'!$A$1:$A$1086="GB1",IF('BBDD Actual Primer Año x Semana'!$B$1:$B$1086="I",IF('BBDD Actual Primer Año x Semana'!$F$1:$F$1086=$B403,'BBDD Actual Primer Año x Semana'!$J$1:$K$1086,0))))</f>
        <v>0</v>
      </c>
      <c r="F403" s="95">
        <f t="shared" si="16"/>
        <v>0</v>
      </c>
      <c r="G403" s="95">
        <f t="shared" si="20"/>
        <v>87</v>
      </c>
      <c r="I403" s="98"/>
      <c r="J403" s="98"/>
      <c r="K403" s="98"/>
    </row>
    <row r="404" spans="2:11">
      <c r="B404" s="34">
        <v>73</v>
      </c>
      <c r="C404" s="95">
        <f t="array" ref="C404">SUM(IF('BBDD Actual Primer Año x Semana'!$A$1:$A$1086="GB1",IF('BBDD Actual Primer Año x Semana'!$B$1:$B$1086="I",IF('BBDD Actual Primer Año x Semana'!$F$1:$F$1086=$B404,'BBDD Actual Primer Año x Semana'!$G$1:$G$1086,0))))</f>
        <v>0</v>
      </c>
      <c r="D404" s="95">
        <f t="array" ref="D404">SUM(IF('BBDD Actual Primer Año x Semana'!$A$1:$A$1086="GB1",IF('BBDD Actual Primer Año x Semana'!$B$1:$B$1086="I",IF('BBDD Actual Primer Año x Semana'!$F$1:$F$1086=$B404,'BBDD Actual Primer Año x Semana'!$H$1:$H$1086,0))))</f>
        <v>0</v>
      </c>
      <c r="E404" s="95">
        <f t="array" ref="E404">SUM(IF('BBDD Actual Primer Año x Semana'!$A$1:$A$1086="GB1",IF('BBDD Actual Primer Año x Semana'!$B$1:$B$1086="I",IF('BBDD Actual Primer Año x Semana'!$F$1:$F$1086=$B404,'BBDD Actual Primer Año x Semana'!$J$1:$K$1086,0))))</f>
        <v>0</v>
      </c>
      <c r="F404" s="95">
        <f t="shared" si="16"/>
        <v>0</v>
      </c>
      <c r="G404" s="95">
        <f t="shared" si="20"/>
        <v>87</v>
      </c>
      <c r="I404" s="98"/>
      <c r="J404" s="98"/>
      <c r="K404" s="98"/>
    </row>
    <row r="405" spans="2:11">
      <c r="B405" s="34">
        <v>74</v>
      </c>
      <c r="C405" s="95">
        <f t="array" ref="C405">SUM(IF('BBDD Actual Primer Año x Semana'!$A$1:$A$1086="GB1",IF('BBDD Actual Primer Año x Semana'!$B$1:$B$1086="I",IF('BBDD Actual Primer Año x Semana'!$F$1:$F$1086=$B405,'BBDD Actual Primer Año x Semana'!$G$1:$G$1086,0))))</f>
        <v>0</v>
      </c>
      <c r="D405" s="95">
        <f t="array" ref="D405">SUM(IF('BBDD Actual Primer Año x Semana'!$A$1:$A$1086="GB1",IF('BBDD Actual Primer Año x Semana'!$B$1:$B$1086="I",IF('BBDD Actual Primer Año x Semana'!$F$1:$F$1086=$B405,'BBDD Actual Primer Año x Semana'!$H$1:$H$1086,0))))</f>
        <v>0</v>
      </c>
      <c r="E405" s="95">
        <f t="array" ref="E405">SUM(IF('BBDD Actual Primer Año x Semana'!$A$1:$A$1086="GB1",IF('BBDD Actual Primer Año x Semana'!$B$1:$B$1086="I",IF('BBDD Actual Primer Año x Semana'!$F$1:$F$1086=$B405,'BBDD Actual Primer Año x Semana'!$J$1:$K$1086,0))))</f>
        <v>0</v>
      </c>
      <c r="F405" s="95">
        <f t="shared" si="16"/>
        <v>0</v>
      </c>
      <c r="G405" s="95">
        <f t="shared" si="20"/>
        <v>87</v>
      </c>
      <c r="I405" s="98"/>
      <c r="J405" s="98"/>
      <c r="K405" s="98"/>
    </row>
    <row r="406" spans="2:11">
      <c r="B406" s="34">
        <v>75</v>
      </c>
      <c r="C406" s="95">
        <f t="array" ref="C406">SUM(IF('BBDD Actual Primer Año x Semana'!$A$1:$A$1086="GB1",IF('BBDD Actual Primer Año x Semana'!$B$1:$B$1086="I",IF('BBDD Actual Primer Año x Semana'!$F$1:$F$1086=$B406,'BBDD Actual Primer Año x Semana'!$G$1:$G$1086,0))))</f>
        <v>0</v>
      </c>
      <c r="D406" s="95">
        <f t="array" ref="D406">SUM(IF('BBDD Actual Primer Año x Semana'!$A$1:$A$1086="GB1",IF('BBDD Actual Primer Año x Semana'!$B$1:$B$1086="I",IF('BBDD Actual Primer Año x Semana'!$F$1:$F$1086=$B406,'BBDD Actual Primer Año x Semana'!$H$1:$H$1086,0))))</f>
        <v>0</v>
      </c>
      <c r="E406" s="95">
        <f t="array" ref="E406">SUM(IF('BBDD Actual Primer Año x Semana'!$A$1:$A$1086="GB1",IF('BBDD Actual Primer Año x Semana'!$B$1:$B$1086="I",IF('BBDD Actual Primer Año x Semana'!$F$1:$F$1086=$B406,'BBDD Actual Primer Año x Semana'!$J$1:$K$1086,0))))</f>
        <v>0</v>
      </c>
      <c r="F406" s="95">
        <f t="shared" si="16"/>
        <v>0</v>
      </c>
      <c r="G406" s="95">
        <f t="shared" si="20"/>
        <v>87</v>
      </c>
      <c r="I406" s="98"/>
      <c r="J406" s="98"/>
      <c r="K406" s="98"/>
    </row>
    <row r="407" spans="2:11">
      <c r="B407" s="34">
        <v>76</v>
      </c>
      <c r="C407" s="95">
        <f t="array" ref="C407">SUM(IF('BBDD Actual Primer Año x Semana'!$A$1:$A$1086="GB1",IF('BBDD Actual Primer Año x Semana'!$B$1:$B$1086="I",IF('BBDD Actual Primer Año x Semana'!$F$1:$F$1086=$B407,'BBDD Actual Primer Año x Semana'!$G$1:$G$1086,0))))</f>
        <v>0</v>
      </c>
      <c r="D407" s="95">
        <f t="array" ref="D407">SUM(IF('BBDD Actual Primer Año x Semana'!$A$1:$A$1086="GB1",IF('BBDD Actual Primer Año x Semana'!$B$1:$B$1086="I",IF('BBDD Actual Primer Año x Semana'!$F$1:$F$1086=$B407,'BBDD Actual Primer Año x Semana'!$H$1:$H$1086,0))))</f>
        <v>0</v>
      </c>
      <c r="E407" s="95">
        <f t="array" ref="E407">SUM(IF('BBDD Actual Primer Año x Semana'!$A$1:$A$1086="GB1",IF('BBDD Actual Primer Año x Semana'!$B$1:$B$1086="I",IF('BBDD Actual Primer Año x Semana'!$F$1:$F$1086=$B407,'BBDD Actual Primer Año x Semana'!$J$1:$K$1086,0))))</f>
        <v>0</v>
      </c>
      <c r="F407" s="95">
        <f t="shared" si="16"/>
        <v>0</v>
      </c>
      <c r="G407" s="95">
        <f t="shared" si="20"/>
        <v>87</v>
      </c>
      <c r="I407" s="98"/>
      <c r="J407" s="98"/>
      <c r="K407" s="98"/>
    </row>
    <row r="408" spans="2:11">
      <c r="B408" s="34">
        <v>77</v>
      </c>
      <c r="C408" s="95">
        <f t="array" ref="C408">SUM(IF('BBDD Actual Primer Año x Semana'!$A$1:$A$1086="GB1",IF('BBDD Actual Primer Año x Semana'!$B$1:$B$1086="I",IF('BBDD Actual Primer Año x Semana'!$F$1:$F$1086=$B408,'BBDD Actual Primer Año x Semana'!$G$1:$G$1086,0))))</f>
        <v>0</v>
      </c>
      <c r="D408" s="95">
        <f t="array" ref="D408">SUM(IF('BBDD Actual Primer Año x Semana'!$A$1:$A$1086="GB1",IF('BBDD Actual Primer Año x Semana'!$B$1:$B$1086="I",IF('BBDD Actual Primer Año x Semana'!$F$1:$F$1086=$B408,'BBDD Actual Primer Año x Semana'!$H$1:$H$1086,0))))</f>
        <v>0</v>
      </c>
      <c r="E408" s="95">
        <f t="array" ref="E408">SUM(IF('BBDD Actual Primer Año x Semana'!$A$1:$A$1086="GB1",IF('BBDD Actual Primer Año x Semana'!$B$1:$B$1086="I",IF('BBDD Actual Primer Año x Semana'!$F$1:$F$1086=$B408,'BBDD Actual Primer Año x Semana'!$J$1:$K$1086,0))))</f>
        <v>0</v>
      </c>
      <c r="F408" s="95">
        <f t="shared" si="16"/>
        <v>0</v>
      </c>
      <c r="G408" s="95">
        <f t="shared" si="20"/>
        <v>87</v>
      </c>
      <c r="I408" s="98"/>
      <c r="J408" s="98"/>
      <c r="K408" s="98"/>
    </row>
    <row r="409" spans="2:11">
      <c r="B409" s="34">
        <v>78</v>
      </c>
      <c r="C409" s="95">
        <f t="array" ref="C409">SUM(IF('BBDD Actual Primer Año x Semana'!$A$1:$A$1086="GB1",IF('BBDD Actual Primer Año x Semana'!$B$1:$B$1086="I",IF('BBDD Actual Primer Año x Semana'!$F$1:$F$1086=$B409,'BBDD Actual Primer Año x Semana'!$G$1:$G$1086,0))))</f>
        <v>0</v>
      </c>
      <c r="D409" s="95">
        <f t="array" ref="D409">SUM(IF('BBDD Actual Primer Año x Semana'!$A$1:$A$1086="GB1",IF('BBDD Actual Primer Año x Semana'!$B$1:$B$1086="I",IF('BBDD Actual Primer Año x Semana'!$F$1:$F$1086=$B409,'BBDD Actual Primer Año x Semana'!$H$1:$H$1086,0))))</f>
        <v>0</v>
      </c>
      <c r="E409" s="95">
        <f t="array" ref="E409">SUM(IF('BBDD Actual Primer Año x Semana'!$A$1:$A$1086="GB1",IF('BBDD Actual Primer Año x Semana'!$B$1:$B$1086="I",IF('BBDD Actual Primer Año x Semana'!$F$1:$F$1086=$B409,'BBDD Actual Primer Año x Semana'!$J$1:$K$1086,0))))</f>
        <v>0</v>
      </c>
      <c r="F409" s="95">
        <f t="shared" si="16"/>
        <v>0</v>
      </c>
      <c r="G409" s="95">
        <f t="shared" si="20"/>
        <v>87</v>
      </c>
      <c r="I409" s="98"/>
      <c r="J409" s="98"/>
      <c r="K409" s="98"/>
    </row>
    <row r="410" spans="2:11">
      <c r="B410" s="34">
        <v>79</v>
      </c>
      <c r="C410" s="95">
        <f t="array" ref="C410">SUM(IF('BBDD Actual Primer Año x Semana'!$A$1:$A$1086="GB1",IF('BBDD Actual Primer Año x Semana'!$B$1:$B$1086="I",IF('BBDD Actual Primer Año x Semana'!$F$1:$F$1086=$B410,'BBDD Actual Primer Año x Semana'!$G$1:$G$1086,0))))</f>
        <v>0</v>
      </c>
      <c r="D410" s="95">
        <f t="array" ref="D410">SUM(IF('BBDD Actual Primer Año x Semana'!$A$1:$A$1086="GB1",IF('BBDD Actual Primer Año x Semana'!$B$1:$B$1086="I",IF('BBDD Actual Primer Año x Semana'!$F$1:$F$1086=$B410,'BBDD Actual Primer Año x Semana'!$H$1:$H$1086,0))))</f>
        <v>0</v>
      </c>
      <c r="E410" s="95">
        <f t="array" ref="E410">SUM(IF('BBDD Actual Primer Año x Semana'!$A$1:$A$1086="GB1",IF('BBDD Actual Primer Año x Semana'!$B$1:$B$1086="I",IF('BBDD Actual Primer Año x Semana'!$F$1:$F$1086=$B410,'BBDD Actual Primer Año x Semana'!$J$1:$K$1086,0))))</f>
        <v>0</v>
      </c>
      <c r="F410" s="95">
        <f t="shared" si="16"/>
        <v>0</v>
      </c>
      <c r="G410" s="95">
        <f t="shared" si="20"/>
        <v>87</v>
      </c>
      <c r="I410" s="98"/>
      <c r="J410" s="98"/>
      <c r="K410" s="98"/>
    </row>
    <row r="411" spans="2:11">
      <c r="B411" s="34">
        <v>80</v>
      </c>
      <c r="C411" s="95">
        <f t="array" ref="C411">SUM(IF('BBDD Actual Primer Año x Semana'!$A$1:$A$1086="GB1",IF('BBDD Actual Primer Año x Semana'!$B$1:$B$1086="I",IF('BBDD Actual Primer Año x Semana'!$F$1:$F$1086=$B411,'BBDD Actual Primer Año x Semana'!$G$1:$G$1086,0))))</f>
        <v>0</v>
      </c>
      <c r="D411" s="95">
        <f t="array" ref="D411">SUM(IF('BBDD Actual Primer Año x Semana'!$A$1:$A$1086="GB1",IF('BBDD Actual Primer Año x Semana'!$B$1:$B$1086="I",IF('BBDD Actual Primer Año x Semana'!$F$1:$F$1086=$B411,'BBDD Actual Primer Año x Semana'!$H$1:$H$1086,0))))</f>
        <v>0</v>
      </c>
      <c r="E411" s="95">
        <f t="array" ref="E411">SUM(IF('BBDD Actual Primer Año x Semana'!$A$1:$A$1086="GB1",IF('BBDD Actual Primer Año x Semana'!$B$1:$B$1086="I",IF('BBDD Actual Primer Año x Semana'!$F$1:$F$1086=$B411,'BBDD Actual Primer Año x Semana'!$J$1:$K$1086,0))))</f>
        <v>0</v>
      </c>
      <c r="F411" s="95">
        <f t="shared" si="16"/>
        <v>0</v>
      </c>
      <c r="G411" s="95">
        <f t="shared" si="20"/>
        <v>87</v>
      </c>
      <c r="I411" s="98"/>
      <c r="J411" s="98"/>
      <c r="K411" s="98"/>
    </row>
    <row r="412" spans="2:11">
      <c r="B412" s="34">
        <v>81</v>
      </c>
      <c r="C412" s="95">
        <f t="array" ref="C412">SUM(IF('BBDD Actual Primer Año x Semana'!$A$1:$A$1086="GB1",IF('BBDD Actual Primer Año x Semana'!$B$1:$B$1086="I",IF('BBDD Actual Primer Año x Semana'!$F$1:$F$1086=$B412,'BBDD Actual Primer Año x Semana'!$G$1:$G$1086,0))))</f>
        <v>0</v>
      </c>
      <c r="D412" s="95">
        <f t="array" ref="D412">SUM(IF('BBDD Actual Primer Año x Semana'!$A$1:$A$1086="GB1",IF('BBDD Actual Primer Año x Semana'!$B$1:$B$1086="I",IF('BBDD Actual Primer Año x Semana'!$F$1:$F$1086=$B412,'BBDD Actual Primer Año x Semana'!$H$1:$H$1086,0))))</f>
        <v>0</v>
      </c>
      <c r="E412" s="95">
        <f t="array" ref="E412">SUM(IF('BBDD Actual Primer Año x Semana'!$A$1:$A$1086="GB1",IF('BBDD Actual Primer Año x Semana'!$B$1:$B$1086="I",IF('BBDD Actual Primer Año x Semana'!$F$1:$F$1086=$B412,'BBDD Actual Primer Año x Semana'!$J$1:$K$1086,0))))</f>
        <v>0</v>
      </c>
      <c r="F412" s="95">
        <f t="shared" si="16"/>
        <v>0</v>
      </c>
      <c r="G412" s="95">
        <f t="shared" si="20"/>
        <v>87</v>
      </c>
      <c r="I412" s="98"/>
      <c r="J412" s="98"/>
      <c r="K412" s="98"/>
    </row>
    <row r="413" spans="2:11">
      <c r="B413" s="34">
        <v>82</v>
      </c>
      <c r="C413" s="95">
        <f t="array" ref="C413">SUM(IF('BBDD Actual Primer Año x Semana'!$A$1:$A$1086="GB1",IF('BBDD Actual Primer Año x Semana'!$B$1:$B$1086="I",IF('BBDD Actual Primer Año x Semana'!$F$1:$F$1086=$B413,'BBDD Actual Primer Año x Semana'!$G$1:$G$1086,0))))</f>
        <v>0</v>
      </c>
      <c r="D413" s="95">
        <f t="array" ref="D413">SUM(IF('BBDD Actual Primer Año x Semana'!$A$1:$A$1086="GB1",IF('BBDD Actual Primer Año x Semana'!$B$1:$B$1086="I",IF('BBDD Actual Primer Año x Semana'!$F$1:$F$1086=$B413,'BBDD Actual Primer Año x Semana'!$H$1:$H$1086,0))))</f>
        <v>0</v>
      </c>
      <c r="E413" s="95">
        <f t="array" ref="E413">SUM(IF('BBDD Actual Primer Año x Semana'!$A$1:$A$1086="GB1",IF('BBDD Actual Primer Año x Semana'!$B$1:$B$1086="I",IF('BBDD Actual Primer Año x Semana'!$F$1:$F$1086=$B413,'BBDD Actual Primer Año x Semana'!$J$1:$K$1086,0))))</f>
        <v>0</v>
      </c>
      <c r="F413" s="95">
        <f t="shared" si="16"/>
        <v>0</v>
      </c>
      <c r="G413" s="95">
        <f t="shared" si="20"/>
        <v>87</v>
      </c>
      <c r="I413" s="98"/>
      <c r="J413" s="98"/>
      <c r="K413" s="98"/>
    </row>
    <row r="414" spans="2:11">
      <c r="B414" s="34">
        <v>83</v>
      </c>
      <c r="C414" s="95">
        <f t="array" ref="C414">SUM(IF('BBDD Actual Primer Año x Semana'!$A$1:$A$1086="GB1",IF('BBDD Actual Primer Año x Semana'!$B$1:$B$1086="I",IF('BBDD Actual Primer Año x Semana'!$F$1:$F$1086=$B414,'BBDD Actual Primer Año x Semana'!$G$1:$G$1086,0))))</f>
        <v>0</v>
      </c>
      <c r="D414" s="95">
        <f t="array" ref="D414">SUM(IF('BBDD Actual Primer Año x Semana'!$A$1:$A$1086="GB1",IF('BBDD Actual Primer Año x Semana'!$B$1:$B$1086="I",IF('BBDD Actual Primer Año x Semana'!$F$1:$F$1086=$B414,'BBDD Actual Primer Año x Semana'!$H$1:$H$1086,0))))</f>
        <v>0</v>
      </c>
      <c r="E414" s="95">
        <f t="array" ref="E414">SUM(IF('BBDD Actual Primer Año x Semana'!$A$1:$A$1086="GB1",IF('BBDD Actual Primer Año x Semana'!$B$1:$B$1086="I",IF('BBDD Actual Primer Año x Semana'!$F$1:$F$1086=$B414,'BBDD Actual Primer Año x Semana'!$J$1:$K$1086,0))))</f>
        <v>0</v>
      </c>
      <c r="F414" s="95">
        <f t="shared" si="16"/>
        <v>0</v>
      </c>
      <c r="G414" s="95">
        <f t="shared" si="20"/>
        <v>87</v>
      </c>
      <c r="I414" s="98"/>
      <c r="J414" s="98"/>
      <c r="K414" s="98"/>
    </row>
    <row r="415" spans="2:11">
      <c r="B415" s="34">
        <v>84</v>
      </c>
      <c r="C415" s="95">
        <f t="array" ref="C415">SUM(IF('BBDD Actual Primer Año x Semana'!$A$1:$A$1086="GB1",IF('BBDD Actual Primer Año x Semana'!$B$1:$B$1086="I",IF('BBDD Actual Primer Año x Semana'!$F$1:$F$1086=$B415,'BBDD Actual Primer Año x Semana'!$G$1:$G$1086,0))))</f>
        <v>0</v>
      </c>
      <c r="D415" s="95">
        <f t="array" ref="D415">SUM(IF('BBDD Actual Primer Año x Semana'!$A$1:$A$1086="GB1",IF('BBDD Actual Primer Año x Semana'!$B$1:$B$1086="I",IF('BBDD Actual Primer Año x Semana'!$F$1:$F$1086=$B415,'BBDD Actual Primer Año x Semana'!$H$1:$H$1086,0))))</f>
        <v>0</v>
      </c>
      <c r="E415" s="95">
        <f t="array" ref="E415">SUM(IF('BBDD Actual Primer Año x Semana'!$A$1:$A$1086="GB1",IF('BBDD Actual Primer Año x Semana'!$B$1:$B$1086="I",IF('BBDD Actual Primer Año x Semana'!$F$1:$F$1086=$B415,'BBDD Actual Primer Año x Semana'!$J$1:$K$1086,0))))</f>
        <v>0</v>
      </c>
      <c r="F415" s="95">
        <f t="shared" si="16"/>
        <v>0</v>
      </c>
      <c r="G415" s="95">
        <f t="shared" si="20"/>
        <v>87</v>
      </c>
      <c r="I415" s="98"/>
      <c r="J415" s="98"/>
      <c r="K415" s="98"/>
    </row>
    <row r="416" spans="2:11">
      <c r="B416" s="34">
        <v>85</v>
      </c>
      <c r="C416" s="95">
        <f t="array" ref="C416">SUM(IF('BBDD Actual Primer Año x Semana'!$A$1:$A$1086="GB1",IF('BBDD Actual Primer Año x Semana'!$B$1:$B$1086="I",IF('BBDD Actual Primer Año x Semana'!$F$1:$F$1086=$B416,'BBDD Actual Primer Año x Semana'!$G$1:$G$1086,0))))</f>
        <v>0</v>
      </c>
      <c r="D416" s="95">
        <f t="array" ref="D416">SUM(IF('BBDD Actual Primer Año x Semana'!$A$1:$A$1086="GB1",IF('BBDD Actual Primer Año x Semana'!$B$1:$B$1086="I",IF('BBDD Actual Primer Año x Semana'!$F$1:$F$1086=$B416,'BBDD Actual Primer Año x Semana'!$H$1:$H$1086,0))))</f>
        <v>0</v>
      </c>
      <c r="E416" s="95">
        <f t="array" ref="E416">SUM(IF('BBDD Actual Primer Año x Semana'!$A$1:$A$1086="GB1",IF('BBDD Actual Primer Año x Semana'!$B$1:$B$1086="I",IF('BBDD Actual Primer Año x Semana'!$F$1:$F$1086=$B416,'BBDD Actual Primer Año x Semana'!$J$1:$K$1086,0))))</f>
        <v>0</v>
      </c>
      <c r="F416" s="95">
        <f t="shared" si="16"/>
        <v>0</v>
      </c>
      <c r="G416" s="95">
        <f t="shared" si="20"/>
        <v>87</v>
      </c>
      <c r="I416" s="98"/>
      <c r="J416" s="98"/>
      <c r="K416" s="98"/>
    </row>
    <row r="417" spans="2:11">
      <c r="B417" s="34">
        <v>86</v>
      </c>
      <c r="C417" s="95">
        <f t="array" ref="C417">SUM(IF('BBDD Actual Primer Año x Semana'!$A$1:$A$1086="GB1",IF('BBDD Actual Primer Año x Semana'!$B$1:$B$1086="I",IF('BBDD Actual Primer Año x Semana'!$F$1:$F$1086=$B417,'BBDD Actual Primer Año x Semana'!$G$1:$G$1086,0))))</f>
        <v>0</v>
      </c>
      <c r="D417" s="95">
        <f t="array" ref="D417">SUM(IF('BBDD Actual Primer Año x Semana'!$A$1:$A$1086="GB1",IF('BBDD Actual Primer Año x Semana'!$B$1:$B$1086="I",IF('BBDD Actual Primer Año x Semana'!$F$1:$F$1086=$B417,'BBDD Actual Primer Año x Semana'!$H$1:$H$1086,0))))</f>
        <v>0</v>
      </c>
      <c r="E417" s="95">
        <f t="array" ref="E417">SUM(IF('BBDD Actual Primer Año x Semana'!$A$1:$A$1086="GB1",IF('BBDD Actual Primer Año x Semana'!$B$1:$B$1086="I",IF('BBDD Actual Primer Año x Semana'!$F$1:$F$1086=$B417,'BBDD Actual Primer Año x Semana'!$J$1:$K$1086,0))))</f>
        <v>0</v>
      </c>
      <c r="F417" s="95">
        <f t="shared" si="16"/>
        <v>0</v>
      </c>
      <c r="G417" s="95">
        <f t="shared" si="20"/>
        <v>87</v>
      </c>
      <c r="I417" s="98"/>
      <c r="J417" s="98"/>
      <c r="K417" s="98"/>
    </row>
    <row r="418" spans="2:11">
      <c r="B418" s="34">
        <v>87</v>
      </c>
      <c r="C418" s="95">
        <f t="array" ref="C418">SUM(IF('BBDD Actual Primer Año x Semana'!$A$1:$A$1086="GB1",IF('BBDD Actual Primer Año x Semana'!$B$1:$B$1086="I",IF('BBDD Actual Primer Año x Semana'!$F$1:$F$1086=$B418,'BBDD Actual Primer Año x Semana'!$G$1:$G$1086,0))))</f>
        <v>0</v>
      </c>
      <c r="D418" s="95">
        <f t="array" ref="D418">SUM(IF('BBDD Actual Primer Año x Semana'!$A$1:$A$1086="GB1",IF('BBDD Actual Primer Año x Semana'!$B$1:$B$1086="I",IF('BBDD Actual Primer Año x Semana'!$F$1:$F$1086=$B418,'BBDD Actual Primer Año x Semana'!$H$1:$H$1086,0))))</f>
        <v>0</v>
      </c>
      <c r="E418" s="95">
        <f t="array" ref="E418">SUM(IF('BBDD Actual Primer Año x Semana'!$A$1:$A$1086="GB1",IF('BBDD Actual Primer Año x Semana'!$B$1:$B$1086="I",IF('BBDD Actual Primer Año x Semana'!$F$1:$F$1086=$B418,'BBDD Actual Primer Año x Semana'!$J$1:$K$1086,0))))</f>
        <v>0</v>
      </c>
      <c r="F418" s="95">
        <f t="shared" si="16"/>
        <v>0</v>
      </c>
      <c r="G418" s="95">
        <f t="shared" si="20"/>
        <v>87</v>
      </c>
      <c r="I418" s="98"/>
      <c r="J418" s="98"/>
      <c r="K418" s="98"/>
    </row>
    <row r="419" spans="2:11">
      <c r="B419" s="34">
        <v>88</v>
      </c>
      <c r="C419" s="95">
        <f t="array" ref="C419">SUM(IF('BBDD Actual Primer Año x Semana'!$A$1:$A$1086="GB1",IF('BBDD Actual Primer Año x Semana'!$B$1:$B$1086="I",IF('BBDD Actual Primer Año x Semana'!$F$1:$F$1086=$B419,'BBDD Actual Primer Año x Semana'!$G$1:$G$1086,0))))</f>
        <v>0</v>
      </c>
      <c r="D419" s="95">
        <f t="array" ref="D419">SUM(IF('BBDD Actual Primer Año x Semana'!$A$1:$A$1086="GB1",IF('BBDD Actual Primer Año x Semana'!$B$1:$B$1086="I",IF('BBDD Actual Primer Año x Semana'!$F$1:$F$1086=$B419,'BBDD Actual Primer Año x Semana'!$H$1:$H$1086,0))))</f>
        <v>0</v>
      </c>
      <c r="E419" s="95">
        <f t="array" ref="E419">SUM(IF('BBDD Actual Primer Año x Semana'!$A$1:$A$1086="GB1",IF('BBDD Actual Primer Año x Semana'!$B$1:$B$1086="I",IF('BBDD Actual Primer Año x Semana'!$F$1:$F$1086=$B419,'BBDD Actual Primer Año x Semana'!$J$1:$K$1086,0))))</f>
        <v>0</v>
      </c>
      <c r="F419" s="95">
        <f t="shared" si="16"/>
        <v>0</v>
      </c>
      <c r="G419" s="95">
        <f t="shared" si="20"/>
        <v>87</v>
      </c>
      <c r="I419" s="98"/>
      <c r="J419" s="98"/>
      <c r="K419" s="98"/>
    </row>
    <row r="420" spans="2:11">
      <c r="B420" s="34">
        <v>89</v>
      </c>
      <c r="C420" s="95">
        <f t="array" ref="C420">SUM(IF('BBDD Actual Primer Año x Semana'!$A$1:$A$1086="GB1",IF('BBDD Actual Primer Año x Semana'!$B$1:$B$1086="I",IF('BBDD Actual Primer Año x Semana'!$F$1:$F$1086=$B420,'BBDD Actual Primer Año x Semana'!$G$1:$G$1086,0))))</f>
        <v>0</v>
      </c>
      <c r="D420" s="95">
        <f t="array" ref="D420">SUM(IF('BBDD Actual Primer Año x Semana'!$A$1:$A$1086="GB1",IF('BBDD Actual Primer Año x Semana'!$B$1:$B$1086="I",IF('BBDD Actual Primer Año x Semana'!$F$1:$F$1086=$B420,'BBDD Actual Primer Año x Semana'!$H$1:$H$1086,0))))</f>
        <v>0</v>
      </c>
      <c r="E420" s="95">
        <f t="array" ref="E420">SUM(IF('BBDD Actual Primer Año x Semana'!$A$1:$A$1086="GB1",IF('BBDD Actual Primer Año x Semana'!$B$1:$B$1086="I",IF('BBDD Actual Primer Año x Semana'!$F$1:$F$1086=$B420,'BBDD Actual Primer Año x Semana'!$J$1:$K$1086,0))))</f>
        <v>0</v>
      </c>
      <c r="F420" s="95">
        <f t="shared" si="16"/>
        <v>0</v>
      </c>
      <c r="G420" s="95">
        <f t="shared" si="20"/>
        <v>87</v>
      </c>
      <c r="I420" s="98"/>
      <c r="J420" s="98"/>
      <c r="K420" s="98"/>
    </row>
    <row r="421" spans="2:11">
      <c r="B421" s="34">
        <v>90</v>
      </c>
      <c r="C421" s="95">
        <f t="array" ref="C421">SUM(IF('BBDD Actual Primer Año x Semana'!$A$1:$A$1086="GB1",IF('BBDD Actual Primer Año x Semana'!$B$1:$B$1086="I",IF('BBDD Actual Primer Año x Semana'!$F$1:$F$1086=$B421,'BBDD Actual Primer Año x Semana'!$G$1:$G$1086,0))))</f>
        <v>0</v>
      </c>
      <c r="D421" s="95">
        <f t="array" ref="D421">SUM(IF('BBDD Actual Primer Año x Semana'!$A$1:$A$1086="GB1",IF('BBDD Actual Primer Año x Semana'!$B$1:$B$1086="I",IF('BBDD Actual Primer Año x Semana'!$F$1:$F$1086=$B421,'BBDD Actual Primer Año x Semana'!$H$1:$H$1086,0))))</f>
        <v>0</v>
      </c>
      <c r="E421" s="95">
        <f t="array" ref="E421">SUM(IF('BBDD Actual Primer Año x Semana'!$A$1:$A$1086="GB1",IF('BBDD Actual Primer Año x Semana'!$B$1:$B$1086="I",IF('BBDD Actual Primer Año x Semana'!$F$1:$F$1086=$B421,'BBDD Actual Primer Año x Semana'!$J$1:$K$1086,0))))</f>
        <v>0</v>
      </c>
      <c r="F421" s="95">
        <f t="shared" si="16"/>
        <v>0</v>
      </c>
      <c r="G421" s="95">
        <f t="shared" si="20"/>
        <v>87</v>
      </c>
      <c r="I421" s="98"/>
      <c r="J421" s="98"/>
      <c r="K421" s="98"/>
    </row>
    <row r="422" spans="2:11">
      <c r="B422" s="34">
        <v>91</v>
      </c>
      <c r="C422" s="95">
        <f t="array" ref="C422">SUM(IF('BBDD Actual Primer Año x Semana'!$A$1:$A$1086="GB1",IF('BBDD Actual Primer Año x Semana'!$B$1:$B$1086="I",IF('BBDD Actual Primer Año x Semana'!$F$1:$F$1086=$B422,'BBDD Actual Primer Año x Semana'!$G$1:$G$1086,0))))</f>
        <v>0</v>
      </c>
      <c r="D422" s="95">
        <f t="array" ref="D422">SUM(IF('BBDD Actual Primer Año x Semana'!$A$1:$A$1086="GB1",IF('BBDD Actual Primer Año x Semana'!$B$1:$B$1086="I",IF('BBDD Actual Primer Año x Semana'!$F$1:$F$1086=$B422,'BBDD Actual Primer Año x Semana'!$H$1:$H$1086,0))))</f>
        <v>0</v>
      </c>
      <c r="E422" s="95">
        <f t="array" ref="E422">SUM(IF('BBDD Actual Primer Año x Semana'!$A$1:$A$1086="GB1",IF('BBDD Actual Primer Año x Semana'!$B$1:$B$1086="I",IF('BBDD Actual Primer Año x Semana'!$F$1:$F$1086=$B422,'BBDD Actual Primer Año x Semana'!$J$1:$K$1086,0))))</f>
        <v>0</v>
      </c>
      <c r="F422" s="95">
        <f t="shared" si="16"/>
        <v>0</v>
      </c>
      <c r="G422" s="95">
        <f t="shared" si="20"/>
        <v>87</v>
      </c>
      <c r="I422" s="98"/>
      <c r="J422" s="98"/>
      <c r="K422" s="98"/>
    </row>
    <row r="423" spans="2:11">
      <c r="B423" s="34">
        <v>92</v>
      </c>
      <c r="C423" s="95">
        <f t="array" ref="C423">SUM(IF('BBDD Actual Primer Año x Semana'!$A$1:$A$1086="GB1",IF('BBDD Actual Primer Año x Semana'!$B$1:$B$1086="I",IF('BBDD Actual Primer Año x Semana'!$F$1:$F$1086=$B423,'BBDD Actual Primer Año x Semana'!$G$1:$G$1086,0))))</f>
        <v>0</v>
      </c>
      <c r="D423" s="95">
        <f t="array" ref="D423">SUM(IF('BBDD Actual Primer Año x Semana'!$A$1:$A$1086="GB1",IF('BBDD Actual Primer Año x Semana'!$B$1:$B$1086="I",IF('BBDD Actual Primer Año x Semana'!$F$1:$F$1086=$B423,'BBDD Actual Primer Año x Semana'!$H$1:$H$1086,0))))</f>
        <v>0</v>
      </c>
      <c r="E423" s="95">
        <f t="array" ref="E423">SUM(IF('BBDD Actual Primer Año x Semana'!$A$1:$A$1086="GB1",IF('BBDD Actual Primer Año x Semana'!$B$1:$B$1086="I",IF('BBDD Actual Primer Año x Semana'!$F$1:$F$1086=$B423,'BBDD Actual Primer Año x Semana'!$J$1:$K$1086,0))))</f>
        <v>0</v>
      </c>
      <c r="F423" s="95">
        <f t="shared" si="16"/>
        <v>0</v>
      </c>
      <c r="G423" s="95">
        <f t="shared" si="20"/>
        <v>87</v>
      </c>
      <c r="I423" s="98"/>
      <c r="J423" s="98"/>
      <c r="K423" s="98"/>
    </row>
    <row r="424" spans="2:11">
      <c r="B424" s="34">
        <v>93</v>
      </c>
      <c r="C424" s="95">
        <f t="array" ref="C424">SUM(IF('BBDD Actual Primer Año x Semana'!$A$1:$A$1086="GB1",IF('BBDD Actual Primer Año x Semana'!$B$1:$B$1086="I",IF('BBDD Actual Primer Año x Semana'!$F$1:$F$1086=$B424,'BBDD Actual Primer Año x Semana'!$G$1:$G$1086,0))))</f>
        <v>0</v>
      </c>
      <c r="D424" s="95">
        <f t="array" ref="D424">SUM(IF('BBDD Actual Primer Año x Semana'!$A$1:$A$1086="GB1",IF('BBDD Actual Primer Año x Semana'!$B$1:$B$1086="I",IF('BBDD Actual Primer Año x Semana'!$F$1:$F$1086=$B424,'BBDD Actual Primer Año x Semana'!$H$1:$H$1086,0))))</f>
        <v>0</v>
      </c>
      <c r="E424" s="95">
        <f t="array" ref="E424">SUM(IF('BBDD Actual Primer Año x Semana'!$A$1:$A$1086="GB1",IF('BBDD Actual Primer Año x Semana'!$B$1:$B$1086="I",IF('BBDD Actual Primer Año x Semana'!$F$1:$F$1086=$B424,'BBDD Actual Primer Año x Semana'!$J$1:$K$1086,0))))</f>
        <v>0</v>
      </c>
      <c r="F424" s="95">
        <f t="shared" si="16"/>
        <v>0</v>
      </c>
      <c r="G424" s="95">
        <f t="shared" si="20"/>
        <v>87</v>
      </c>
      <c r="I424" s="98"/>
      <c r="J424" s="98"/>
      <c r="K424" s="98"/>
    </row>
    <row r="425" spans="2:11">
      <c r="B425" s="34">
        <v>94</v>
      </c>
      <c r="C425" s="95">
        <f t="array" ref="C425">SUM(IF('BBDD Actual Primer Año x Semana'!$A$1:$A$1086="GB1",IF('BBDD Actual Primer Año x Semana'!$B$1:$B$1086="I",IF('BBDD Actual Primer Año x Semana'!$F$1:$F$1086=$B425,'BBDD Actual Primer Año x Semana'!$G$1:$G$1086,0))))</f>
        <v>0</v>
      </c>
      <c r="D425" s="95">
        <f t="array" ref="D425">SUM(IF('BBDD Actual Primer Año x Semana'!$A$1:$A$1086="GB1",IF('BBDD Actual Primer Año x Semana'!$B$1:$B$1086="I",IF('BBDD Actual Primer Año x Semana'!$F$1:$F$1086=$B425,'BBDD Actual Primer Año x Semana'!$H$1:$H$1086,0))))</f>
        <v>0</v>
      </c>
      <c r="E425" s="95">
        <f t="array" ref="E425">SUM(IF('BBDD Actual Primer Año x Semana'!$A$1:$A$1086="GB1",IF('BBDD Actual Primer Año x Semana'!$B$1:$B$1086="I",IF('BBDD Actual Primer Año x Semana'!$F$1:$F$1086=$B425,'BBDD Actual Primer Año x Semana'!$J$1:$K$1086,0))))</f>
        <v>0</v>
      </c>
      <c r="F425" s="95">
        <f t="shared" si="16"/>
        <v>0</v>
      </c>
      <c r="G425" s="95">
        <f t="shared" si="20"/>
        <v>87</v>
      </c>
      <c r="I425" s="98"/>
      <c r="J425" s="98"/>
      <c r="K425" s="98"/>
    </row>
    <row r="426" spans="2:11">
      <c r="B426" s="34">
        <v>95</v>
      </c>
      <c r="C426" s="95">
        <f t="array" ref="C426">SUM(IF('BBDD Actual Primer Año x Semana'!$A$1:$A$1086="GB1",IF('BBDD Actual Primer Año x Semana'!$B$1:$B$1086="I",IF('BBDD Actual Primer Año x Semana'!$F$1:$F$1086=$B426,'BBDD Actual Primer Año x Semana'!$G$1:$G$1086,0))))</f>
        <v>0</v>
      </c>
      <c r="D426" s="95">
        <f t="array" ref="D426">SUM(IF('BBDD Actual Primer Año x Semana'!$A$1:$A$1086="GB1",IF('BBDD Actual Primer Año x Semana'!$B$1:$B$1086="I",IF('BBDD Actual Primer Año x Semana'!$F$1:$F$1086=$B426,'BBDD Actual Primer Año x Semana'!$H$1:$H$1086,0))))</f>
        <v>0</v>
      </c>
      <c r="E426" s="95">
        <f t="array" ref="E426">SUM(IF('BBDD Actual Primer Año x Semana'!$A$1:$A$1086="GB1",IF('BBDD Actual Primer Año x Semana'!$B$1:$B$1086="I",IF('BBDD Actual Primer Año x Semana'!$F$1:$F$1086=$B426,'BBDD Actual Primer Año x Semana'!$J$1:$K$1086,0))))</f>
        <v>0</v>
      </c>
      <c r="F426" s="95">
        <f t="shared" si="16"/>
        <v>0</v>
      </c>
      <c r="G426" s="95">
        <f t="shared" si="20"/>
        <v>87</v>
      </c>
      <c r="I426" s="98"/>
      <c r="J426" s="98"/>
      <c r="K426" s="98"/>
    </row>
    <row r="427" spans="2:11">
      <c r="B427" s="34">
        <v>96</v>
      </c>
      <c r="C427" s="95">
        <f t="array" ref="C427">SUM(IF('BBDD Actual Primer Año x Semana'!$A$1:$A$1086="GB1",IF('BBDD Actual Primer Año x Semana'!$B$1:$B$1086="I",IF('BBDD Actual Primer Año x Semana'!$F$1:$F$1086=$B427,'BBDD Actual Primer Año x Semana'!$G$1:$G$1086,0))))</f>
        <v>0</v>
      </c>
      <c r="D427" s="95">
        <f t="array" ref="D427">SUM(IF('BBDD Actual Primer Año x Semana'!$A$1:$A$1086="GB1",IF('BBDD Actual Primer Año x Semana'!$B$1:$B$1086="I",IF('BBDD Actual Primer Año x Semana'!$F$1:$F$1086=$B427,'BBDD Actual Primer Año x Semana'!$H$1:$H$1086,0))))</f>
        <v>0</v>
      </c>
      <c r="E427" s="95">
        <f t="array" ref="E427">SUM(IF('BBDD Actual Primer Año x Semana'!$A$1:$A$1086="GB1",IF('BBDD Actual Primer Año x Semana'!$B$1:$B$1086="I",IF('BBDD Actual Primer Año x Semana'!$F$1:$F$1086=$B427,'BBDD Actual Primer Año x Semana'!$J$1:$K$1086,0))))</f>
        <v>0</v>
      </c>
      <c r="F427" s="95">
        <f t="shared" si="16"/>
        <v>0</v>
      </c>
      <c r="G427" s="95">
        <f t="shared" si="20"/>
        <v>87</v>
      </c>
      <c r="I427" s="98"/>
      <c r="J427" s="98"/>
      <c r="K427" s="98"/>
    </row>
    <row r="428" spans="2:11">
      <c r="B428" s="34">
        <v>97</v>
      </c>
      <c r="C428" s="95">
        <f t="array" ref="C428">SUM(IF('BBDD Actual Primer Año x Semana'!$A$1:$A$1086="GB1",IF('BBDD Actual Primer Año x Semana'!$B$1:$B$1086="I",IF('BBDD Actual Primer Año x Semana'!$F$1:$F$1086=$B428,'BBDD Actual Primer Año x Semana'!$G$1:$G$1086,0))))</f>
        <v>0</v>
      </c>
      <c r="D428" s="95">
        <f t="array" ref="D428">SUM(IF('BBDD Actual Primer Año x Semana'!$A$1:$A$1086="GB1",IF('BBDD Actual Primer Año x Semana'!$B$1:$B$1086="I",IF('BBDD Actual Primer Año x Semana'!$F$1:$F$1086=$B428,'BBDD Actual Primer Año x Semana'!$H$1:$H$1086,0))))</f>
        <v>0</v>
      </c>
      <c r="E428" s="95">
        <f t="array" ref="E428">SUM(IF('BBDD Actual Primer Año x Semana'!$A$1:$A$1086="GB1",IF('BBDD Actual Primer Año x Semana'!$B$1:$B$1086="I",IF('BBDD Actual Primer Año x Semana'!$F$1:$F$1086=$B428,'BBDD Actual Primer Año x Semana'!$J$1:$K$1086,0))))</f>
        <v>0</v>
      </c>
      <c r="F428" s="95">
        <f t="shared" si="16"/>
        <v>0</v>
      </c>
      <c r="G428" s="95">
        <f t="shared" si="20"/>
        <v>87</v>
      </c>
      <c r="I428" s="98"/>
      <c r="J428" s="98"/>
      <c r="K428" s="98"/>
    </row>
    <row r="429" spans="2:11">
      <c r="B429" s="34">
        <v>98</v>
      </c>
      <c r="C429" s="95">
        <f t="array" ref="C429">SUM(IF('BBDD Actual Primer Año x Semana'!$A$1:$A$1086="GB1",IF('BBDD Actual Primer Año x Semana'!$B$1:$B$1086="I",IF('BBDD Actual Primer Año x Semana'!$F$1:$F$1086=$B429,'BBDD Actual Primer Año x Semana'!$G$1:$G$1086,0))))</f>
        <v>0</v>
      </c>
      <c r="D429" s="95">
        <f t="array" ref="D429">SUM(IF('BBDD Actual Primer Año x Semana'!$A$1:$A$1086="GB1",IF('BBDD Actual Primer Año x Semana'!$B$1:$B$1086="I",IF('BBDD Actual Primer Año x Semana'!$F$1:$F$1086=$B429,'BBDD Actual Primer Año x Semana'!$H$1:$H$1086,0))))</f>
        <v>0</v>
      </c>
      <c r="E429" s="95">
        <f t="array" ref="E429">SUM(IF('BBDD Actual Primer Año x Semana'!$A$1:$A$1086="GB1",IF('BBDD Actual Primer Año x Semana'!$B$1:$B$1086="I",IF('BBDD Actual Primer Año x Semana'!$F$1:$F$1086=$B429,'BBDD Actual Primer Año x Semana'!$J$1:$K$1086,0))))</f>
        <v>0</v>
      </c>
      <c r="F429" s="95">
        <f t="shared" si="16"/>
        <v>0</v>
      </c>
      <c r="G429" s="95">
        <f t="shared" si="20"/>
        <v>87</v>
      </c>
      <c r="I429" s="98"/>
      <c r="J429" s="98"/>
      <c r="K429" s="98"/>
    </row>
    <row r="430" spans="2:11">
      <c r="B430" s="34">
        <v>99</v>
      </c>
      <c r="C430" s="95">
        <f t="array" ref="C430">SUM(IF('BBDD Actual Primer Año x Semana'!$A$1:$A$1086="GB1",IF('BBDD Actual Primer Año x Semana'!$B$1:$B$1086="I",IF('BBDD Actual Primer Año x Semana'!$F$1:$F$1086=$B430,'BBDD Actual Primer Año x Semana'!$G$1:$G$1086,0))))</f>
        <v>0</v>
      </c>
      <c r="D430" s="95">
        <f t="array" ref="D430">SUM(IF('BBDD Actual Primer Año x Semana'!$A$1:$A$1086="GB1",IF('BBDD Actual Primer Año x Semana'!$B$1:$B$1086="I",IF('BBDD Actual Primer Año x Semana'!$F$1:$F$1086=$B430,'BBDD Actual Primer Año x Semana'!$H$1:$H$1086,0))))</f>
        <v>0</v>
      </c>
      <c r="E430" s="95">
        <f t="array" ref="E430">SUM(IF('BBDD Actual Primer Año x Semana'!$A$1:$A$1086="GB1",IF('BBDD Actual Primer Año x Semana'!$B$1:$B$1086="I",IF('BBDD Actual Primer Año x Semana'!$F$1:$F$1086=$B430,'BBDD Actual Primer Año x Semana'!$J$1:$K$1086,0))))</f>
        <v>0</v>
      </c>
      <c r="F430" s="95">
        <f t="shared" si="16"/>
        <v>0</v>
      </c>
      <c r="G430" s="95">
        <f t="shared" si="20"/>
        <v>87</v>
      </c>
      <c r="I430" s="98"/>
      <c r="J430" s="98"/>
      <c r="K430" s="98"/>
    </row>
    <row r="431" spans="2:11">
      <c r="B431" s="34">
        <v>100</v>
      </c>
      <c r="C431" s="95">
        <f t="array" ref="C431">SUM(IF('BBDD Actual Primer Año x Semana'!$A$1:$A$1086="GB1",IF('BBDD Actual Primer Año x Semana'!$B$1:$B$1086="I",IF('BBDD Actual Primer Año x Semana'!$F$1:$F$1086=$B431,'BBDD Actual Primer Año x Semana'!$G$1:$G$1086,0))))</f>
        <v>0</v>
      </c>
      <c r="D431" s="95">
        <f t="array" ref="D431">SUM(IF('BBDD Actual Primer Año x Semana'!$A$1:$A$1086="GB1",IF('BBDD Actual Primer Año x Semana'!$B$1:$B$1086="I",IF('BBDD Actual Primer Año x Semana'!$F$1:$F$1086=$B431,'BBDD Actual Primer Año x Semana'!$H$1:$H$1086,0))))</f>
        <v>0</v>
      </c>
      <c r="E431" s="95">
        <f t="array" ref="E431">SUM(IF('BBDD Actual Primer Año x Semana'!$A$1:$A$1086="GB1",IF('BBDD Actual Primer Año x Semana'!$B$1:$B$1086="I",IF('BBDD Actual Primer Año x Semana'!$F$1:$F$1086=$B431,'BBDD Actual Primer Año x Semana'!$J$1:$K$1086,0))))</f>
        <v>0</v>
      </c>
      <c r="F431" s="95">
        <f t="shared" si="16"/>
        <v>0</v>
      </c>
      <c r="G431" s="95">
        <f t="shared" si="20"/>
        <v>87</v>
      </c>
      <c r="I431" s="98"/>
      <c r="J431" s="98"/>
      <c r="K431" s="98"/>
    </row>
    <row r="432" spans="2:11">
      <c r="B432" s="34">
        <v>101</v>
      </c>
      <c r="C432" s="95">
        <f t="array" ref="C432">SUM(IF('BBDD Actual Primer Año x Semana'!$A$1:$A$1086="GB1",IF('BBDD Actual Primer Año x Semana'!$B$1:$B$1086="I",IF('BBDD Actual Primer Año x Semana'!$F$1:$F$1086=$B432,'BBDD Actual Primer Año x Semana'!$G$1:$G$1086,0))))</f>
        <v>0</v>
      </c>
      <c r="D432" s="95">
        <f t="array" ref="D432">SUM(IF('BBDD Actual Primer Año x Semana'!$A$1:$A$1086="GB1",IF('BBDD Actual Primer Año x Semana'!$B$1:$B$1086="I",IF('BBDD Actual Primer Año x Semana'!$F$1:$F$1086=$B432,'BBDD Actual Primer Año x Semana'!$H$1:$H$1086,0))))</f>
        <v>0</v>
      </c>
      <c r="E432" s="95">
        <f t="array" ref="E432">SUM(IF('BBDD Actual Primer Año x Semana'!$A$1:$A$1086="GB1",IF('BBDD Actual Primer Año x Semana'!$B$1:$B$1086="I",IF('BBDD Actual Primer Año x Semana'!$F$1:$F$1086=$B432,'BBDD Actual Primer Año x Semana'!$J$1:$K$1086,0))))</f>
        <v>0</v>
      </c>
      <c r="F432" s="95">
        <f t="shared" si="16"/>
        <v>0</v>
      </c>
      <c r="G432" s="95">
        <f t="shared" si="20"/>
        <v>87</v>
      </c>
      <c r="I432" s="98"/>
      <c r="J432" s="98"/>
      <c r="K432" s="98"/>
    </row>
    <row r="433" spans="2:54">
      <c r="B433" s="34">
        <v>102</v>
      </c>
      <c r="C433" s="95">
        <f t="array" ref="C433">SUM(IF('BBDD Actual Primer Año x Semana'!$A$1:$A$1086="GB1",IF('BBDD Actual Primer Año x Semana'!$B$1:$B$1086="I",IF('BBDD Actual Primer Año x Semana'!$F$1:$F$1086=$B433,'BBDD Actual Primer Año x Semana'!$G$1:$G$1086,0))))</f>
        <v>0</v>
      </c>
      <c r="D433" s="95">
        <f t="array" ref="D433">SUM(IF('BBDD Actual Primer Año x Semana'!$A$1:$A$1086="GB1",IF('BBDD Actual Primer Año x Semana'!$B$1:$B$1086="I",IF('BBDD Actual Primer Año x Semana'!$F$1:$F$1086=$B433,'BBDD Actual Primer Año x Semana'!$H$1:$H$1086,0))))</f>
        <v>0</v>
      </c>
      <c r="E433" s="95">
        <f t="array" ref="E433">SUM(IF('BBDD Actual Primer Año x Semana'!$A$1:$A$1086="GB1",IF('BBDD Actual Primer Año x Semana'!$B$1:$B$1086="I",IF('BBDD Actual Primer Año x Semana'!$F$1:$F$1086=$B433,'BBDD Actual Primer Año x Semana'!$J$1:$K$1086,0))))</f>
        <v>0</v>
      </c>
      <c r="F433" s="95">
        <f t="shared" si="16"/>
        <v>0</v>
      </c>
      <c r="G433" s="95">
        <f t="shared" si="20"/>
        <v>87</v>
      </c>
      <c r="I433" s="98"/>
      <c r="J433" s="98"/>
      <c r="K433" s="98"/>
    </row>
    <row r="434" spans="2:54">
      <c r="B434" s="34">
        <v>103</v>
      </c>
      <c r="C434" s="95">
        <f t="array" ref="C434">SUM(IF('BBDD Actual Primer Año x Semana'!$A$1:$A$1086="GB1",IF('BBDD Actual Primer Año x Semana'!$B$1:$B$1086="I",IF('BBDD Actual Primer Año x Semana'!$F$1:$F$1086=$B434,'BBDD Actual Primer Año x Semana'!$G$1:$G$1086,0))))</f>
        <v>0</v>
      </c>
      <c r="D434" s="95">
        <f t="array" ref="D434">SUM(IF('BBDD Actual Primer Año x Semana'!$A$1:$A$1086="GB1",IF('BBDD Actual Primer Año x Semana'!$B$1:$B$1086="I",IF('BBDD Actual Primer Año x Semana'!$F$1:$F$1086=$B434,'BBDD Actual Primer Año x Semana'!$H$1:$H$1086,0))))</f>
        <v>0</v>
      </c>
      <c r="E434" s="95">
        <f t="array" ref="E434">SUM(IF('BBDD Actual Primer Año x Semana'!$A$1:$A$1086="GB1",IF('BBDD Actual Primer Año x Semana'!$B$1:$B$1086="I",IF('BBDD Actual Primer Año x Semana'!$F$1:$F$1086=$B434,'BBDD Actual Primer Año x Semana'!$J$1:$K$1086,0))))</f>
        <v>0</v>
      </c>
      <c r="F434" s="95">
        <f t="shared" si="16"/>
        <v>0</v>
      </c>
      <c r="G434" s="95">
        <f t="shared" si="20"/>
        <v>87</v>
      </c>
      <c r="I434" s="98"/>
      <c r="J434" s="98"/>
      <c r="K434" s="98"/>
    </row>
    <row r="435" spans="2:54">
      <c r="B435" s="34">
        <v>104</v>
      </c>
      <c r="C435" s="95">
        <f t="array" ref="C435">SUM(IF('BBDD Actual Primer Año x Semana'!$A$1:$A$1086="GB1",IF('BBDD Actual Primer Año x Semana'!$B$1:$B$1086="I",IF('BBDD Actual Primer Año x Semana'!$F$1:$F$1086=$B435,'BBDD Actual Primer Año x Semana'!$G$1:$G$1086,0))))</f>
        <v>0</v>
      </c>
      <c r="D435" s="95">
        <f t="array" ref="D435">SUM(IF('BBDD Actual Primer Año x Semana'!$A$1:$A$1086="GB1",IF('BBDD Actual Primer Año x Semana'!$B$1:$B$1086="I",IF('BBDD Actual Primer Año x Semana'!$F$1:$F$1086=$B435,'BBDD Actual Primer Año x Semana'!$H$1:$H$1086,0))))</f>
        <v>0</v>
      </c>
      <c r="E435" s="95">
        <f t="array" ref="E435">SUM(IF('BBDD Actual Primer Año x Semana'!$A$1:$A$1086="GB1",IF('BBDD Actual Primer Año x Semana'!$B$1:$B$1086="I",IF('BBDD Actual Primer Año x Semana'!$F$1:$F$1086=$B435,'BBDD Actual Primer Año x Semana'!$J$1:$K$1086,0))))</f>
        <v>0</v>
      </c>
      <c r="F435" s="95">
        <f t="shared" si="16"/>
        <v>0</v>
      </c>
      <c r="G435" s="95">
        <f t="shared" si="20"/>
        <v>87</v>
      </c>
      <c r="I435" s="98"/>
      <c r="J435" s="98"/>
      <c r="K435" s="98"/>
    </row>
    <row r="436" spans="2:54">
      <c r="I436" s="98"/>
      <c r="J436" s="98"/>
      <c r="K436" s="98"/>
    </row>
    <row r="437" spans="2:54">
      <c r="I437" s="98"/>
      <c r="J437" s="98"/>
      <c r="K437" s="98"/>
    </row>
    <row r="438" spans="2:54">
      <c r="C438" s="34">
        <v>1</v>
      </c>
      <c r="D438" s="34">
        <v>2</v>
      </c>
      <c r="E438" s="34">
        <v>3</v>
      </c>
      <c r="F438" s="34">
        <v>4</v>
      </c>
      <c r="G438" s="34">
        <v>5</v>
      </c>
      <c r="H438" s="34">
        <v>6</v>
      </c>
      <c r="I438" s="34">
        <v>7</v>
      </c>
      <c r="J438" s="34">
        <v>8</v>
      </c>
      <c r="K438" s="34">
        <v>9</v>
      </c>
      <c r="L438" s="34">
        <v>10</v>
      </c>
      <c r="M438" s="34">
        <v>11</v>
      </c>
      <c r="N438" s="34">
        <v>12</v>
      </c>
      <c r="O438" s="34">
        <v>13</v>
      </c>
      <c r="P438" s="34">
        <v>14</v>
      </c>
      <c r="Q438" s="34">
        <v>15</v>
      </c>
      <c r="R438" s="34">
        <v>16</v>
      </c>
      <c r="S438" s="34">
        <v>17</v>
      </c>
      <c r="T438" s="34">
        <v>18</v>
      </c>
      <c r="U438" s="34">
        <v>19</v>
      </c>
      <c r="V438" s="34">
        <v>20</v>
      </c>
      <c r="W438" s="34">
        <v>21</v>
      </c>
      <c r="X438" s="34">
        <v>22</v>
      </c>
      <c r="Y438" s="34">
        <v>23</v>
      </c>
      <c r="Z438" s="34">
        <v>24</v>
      </c>
      <c r="AA438" s="34">
        <v>25</v>
      </c>
      <c r="AB438" s="34">
        <v>26</v>
      </c>
      <c r="AC438" s="34">
        <v>27</v>
      </c>
      <c r="AD438" s="34">
        <v>28</v>
      </c>
      <c r="AE438" s="34">
        <v>29</v>
      </c>
      <c r="AF438" s="34">
        <v>30</v>
      </c>
      <c r="AG438" s="34">
        <v>31</v>
      </c>
      <c r="AH438" s="34">
        <v>32</v>
      </c>
      <c r="AI438" s="34">
        <v>33</v>
      </c>
      <c r="AJ438" s="34">
        <v>34</v>
      </c>
      <c r="AK438" s="34">
        <v>35</v>
      </c>
      <c r="AL438" s="34">
        <v>36</v>
      </c>
      <c r="AM438" s="34">
        <v>37</v>
      </c>
      <c r="AN438" s="34">
        <v>38</v>
      </c>
      <c r="AO438" s="34">
        <v>39</v>
      </c>
      <c r="AP438" s="34">
        <v>40</v>
      </c>
      <c r="AQ438" s="34">
        <v>41</v>
      </c>
      <c r="AR438" s="34">
        <v>42</v>
      </c>
      <c r="AS438" s="34">
        <v>43</v>
      </c>
      <c r="AT438" s="34">
        <v>44</v>
      </c>
      <c r="AU438" s="34">
        <v>45</v>
      </c>
      <c r="AV438" s="34">
        <v>46</v>
      </c>
      <c r="AW438" s="34">
        <v>47</v>
      </c>
      <c r="AX438" s="34">
        <v>48</v>
      </c>
      <c r="AY438" s="34">
        <v>49</v>
      </c>
      <c r="AZ438" s="34">
        <v>50</v>
      </c>
      <c r="BA438" s="34">
        <v>51</v>
      </c>
      <c r="BB438" s="34">
        <v>52</v>
      </c>
    </row>
    <row r="439" spans="2:54" ht="15.75" customHeight="1">
      <c r="B439" s="331" t="s">
        <v>4704</v>
      </c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  <c r="AE439" s="332"/>
      <c r="AF439" s="332"/>
      <c r="AG439" s="332"/>
      <c r="AH439" s="332"/>
      <c r="AI439" s="332"/>
      <c r="AJ439" s="332"/>
      <c r="AK439" s="332"/>
      <c r="AL439" s="332"/>
      <c r="AM439" s="332"/>
      <c r="AN439" s="332"/>
      <c r="AO439" s="332"/>
      <c r="AP439" s="332"/>
      <c r="AQ439" s="332"/>
      <c r="AR439" s="332"/>
      <c r="AS439" s="332"/>
      <c r="AT439" s="332"/>
      <c r="AU439" s="332"/>
      <c r="AV439" s="332"/>
      <c r="AW439" s="332"/>
      <c r="AX439" s="332"/>
      <c r="AY439" s="332"/>
      <c r="AZ439" s="332"/>
      <c r="BA439" s="332"/>
    </row>
    <row r="440" spans="2:54">
      <c r="B440" s="333" t="s">
        <v>4705</v>
      </c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  <c r="AE440" s="332"/>
      <c r="AF440" s="332"/>
      <c r="AG440" s="332"/>
      <c r="AH440" s="332"/>
      <c r="AI440" s="332"/>
      <c r="AJ440" s="332"/>
      <c r="AK440" s="332"/>
      <c r="AL440" s="332"/>
      <c r="AM440" s="332"/>
      <c r="AN440" s="332"/>
      <c r="AO440" s="332"/>
      <c r="AP440" s="332"/>
      <c r="AQ440" s="332"/>
      <c r="AR440" s="332"/>
      <c r="AS440" s="332"/>
      <c r="AT440" s="332"/>
      <c r="AU440" s="332"/>
      <c r="AV440" s="332"/>
      <c r="AW440" s="332"/>
      <c r="AX440" s="332"/>
      <c r="AY440" s="332"/>
      <c r="AZ440" s="332"/>
      <c r="BA440" s="332"/>
    </row>
    <row r="441" spans="2:54">
      <c r="B441" s="334" t="s">
        <v>4647</v>
      </c>
      <c r="C441" s="335">
        <v>44638</v>
      </c>
      <c r="D441" s="335">
        <f t="shared" ref="D441:BB441" si="26">C441+7</f>
        <v>44645</v>
      </c>
      <c r="E441" s="335">
        <f t="shared" si="26"/>
        <v>44652</v>
      </c>
      <c r="F441" s="335">
        <f t="shared" si="26"/>
        <v>44659</v>
      </c>
      <c r="G441" s="335">
        <f t="shared" si="26"/>
        <v>44666</v>
      </c>
      <c r="H441" s="335">
        <f t="shared" si="26"/>
        <v>44673</v>
      </c>
      <c r="I441" s="335">
        <f t="shared" si="26"/>
        <v>44680</v>
      </c>
      <c r="J441" s="335">
        <f t="shared" si="26"/>
        <v>44687</v>
      </c>
      <c r="K441" s="335">
        <f t="shared" si="26"/>
        <v>44694</v>
      </c>
      <c r="L441" s="335">
        <f t="shared" si="26"/>
        <v>44701</v>
      </c>
      <c r="M441" s="335">
        <f t="shared" si="26"/>
        <v>44708</v>
      </c>
      <c r="N441" s="335">
        <f t="shared" si="26"/>
        <v>44715</v>
      </c>
      <c r="O441" s="335">
        <f t="shared" si="26"/>
        <v>44722</v>
      </c>
      <c r="P441" s="335">
        <f t="shared" si="26"/>
        <v>44729</v>
      </c>
      <c r="Q441" s="335">
        <f t="shared" si="26"/>
        <v>44736</v>
      </c>
      <c r="R441" s="335">
        <f t="shared" si="26"/>
        <v>44743</v>
      </c>
      <c r="S441" s="335">
        <f t="shared" si="26"/>
        <v>44750</v>
      </c>
      <c r="T441" s="335">
        <f t="shared" si="26"/>
        <v>44757</v>
      </c>
      <c r="U441" s="335">
        <f t="shared" si="26"/>
        <v>44764</v>
      </c>
      <c r="V441" s="335">
        <f t="shared" si="26"/>
        <v>44771</v>
      </c>
      <c r="W441" s="335">
        <f t="shared" si="26"/>
        <v>44778</v>
      </c>
      <c r="X441" s="335">
        <f t="shared" si="26"/>
        <v>44785</v>
      </c>
      <c r="Y441" s="335">
        <f t="shared" si="26"/>
        <v>44792</v>
      </c>
      <c r="Z441" s="335">
        <f t="shared" si="26"/>
        <v>44799</v>
      </c>
      <c r="AA441" s="335">
        <f t="shared" si="26"/>
        <v>44806</v>
      </c>
      <c r="AB441" s="335">
        <f t="shared" si="26"/>
        <v>44813</v>
      </c>
      <c r="AC441" s="335">
        <f t="shared" si="26"/>
        <v>44820</v>
      </c>
      <c r="AD441" s="335">
        <f t="shared" si="26"/>
        <v>44827</v>
      </c>
      <c r="AE441" s="335">
        <f t="shared" si="26"/>
        <v>44834</v>
      </c>
      <c r="AF441" s="335">
        <f t="shared" si="26"/>
        <v>44841</v>
      </c>
      <c r="AG441" s="335">
        <f t="shared" si="26"/>
        <v>44848</v>
      </c>
      <c r="AH441" s="335">
        <f t="shared" si="26"/>
        <v>44855</v>
      </c>
      <c r="AI441" s="335">
        <f t="shared" si="26"/>
        <v>44862</v>
      </c>
      <c r="AJ441" s="335">
        <f t="shared" si="26"/>
        <v>44869</v>
      </c>
      <c r="AK441" s="335">
        <f t="shared" si="26"/>
        <v>44876</v>
      </c>
      <c r="AL441" s="335">
        <f t="shared" si="26"/>
        <v>44883</v>
      </c>
      <c r="AM441" s="335">
        <f t="shared" si="26"/>
        <v>44890</v>
      </c>
      <c r="AN441" s="335">
        <f t="shared" si="26"/>
        <v>44897</v>
      </c>
      <c r="AO441" s="335">
        <f t="shared" si="26"/>
        <v>44904</v>
      </c>
      <c r="AP441" s="335">
        <f t="shared" si="26"/>
        <v>44911</v>
      </c>
      <c r="AQ441" s="335">
        <f t="shared" si="26"/>
        <v>44918</v>
      </c>
      <c r="AR441" s="335">
        <f t="shared" si="26"/>
        <v>44925</v>
      </c>
      <c r="AS441" s="335">
        <f t="shared" si="26"/>
        <v>44932</v>
      </c>
      <c r="AT441" s="335">
        <f t="shared" si="26"/>
        <v>44939</v>
      </c>
      <c r="AU441" s="335">
        <f t="shared" si="26"/>
        <v>44946</v>
      </c>
      <c r="AV441" s="335">
        <f t="shared" si="26"/>
        <v>44953</v>
      </c>
      <c r="AW441" s="335">
        <f t="shared" si="26"/>
        <v>44960</v>
      </c>
      <c r="AX441" s="335">
        <f t="shared" si="26"/>
        <v>44967</v>
      </c>
      <c r="AY441" s="335">
        <f t="shared" si="26"/>
        <v>44974</v>
      </c>
      <c r="AZ441" s="335">
        <f t="shared" si="26"/>
        <v>44981</v>
      </c>
      <c r="BA441" s="335">
        <f t="shared" si="26"/>
        <v>44988</v>
      </c>
      <c r="BB441" s="335">
        <f t="shared" si="26"/>
        <v>44995</v>
      </c>
    </row>
    <row r="442" spans="2:54">
      <c r="B442" s="334">
        <v>2010</v>
      </c>
      <c r="C442" s="336">
        <f t="array" ref="C442:BA442">TRANSPOSE(H3:H53)</f>
        <v>9.5238095238095247E-3</v>
      </c>
      <c r="D442" s="336">
        <v>2.8571428571428571E-2</v>
      </c>
      <c r="E442" s="336">
        <v>3.8095238095238099E-2</v>
      </c>
      <c r="F442" s="336">
        <v>8.5714285714285715E-2</v>
      </c>
      <c r="G442" s="336">
        <v>9.5238095238095233E-2</v>
      </c>
      <c r="H442" s="336">
        <v>0.12380952380952381</v>
      </c>
      <c r="I442" s="336">
        <v>0.15238095238095239</v>
      </c>
      <c r="J442" s="336">
        <v>0.22857142857142856</v>
      </c>
      <c r="K442" s="336">
        <v>0.25714285714285712</v>
      </c>
      <c r="L442" s="336">
        <v>0.25714285714285712</v>
      </c>
      <c r="M442" s="336">
        <v>0.25714285714285712</v>
      </c>
      <c r="N442" s="336">
        <v>0.25714285714285712</v>
      </c>
      <c r="O442" s="336">
        <v>0.29523809523809524</v>
      </c>
      <c r="P442" s="336">
        <v>0.29523809523809524</v>
      </c>
      <c r="Q442" s="336">
        <v>0.29523809523809524</v>
      </c>
      <c r="R442" s="336">
        <v>0.30476190476190479</v>
      </c>
      <c r="S442" s="336">
        <v>0.30476190476190479</v>
      </c>
      <c r="T442" s="336">
        <v>0.32380952380952382</v>
      </c>
      <c r="U442" s="336">
        <v>0.33333333333333331</v>
      </c>
      <c r="V442" s="336">
        <v>0.34285714285714286</v>
      </c>
      <c r="W442" s="336">
        <v>0.35238095238095241</v>
      </c>
      <c r="X442" s="336">
        <v>0.3619047619047619</v>
      </c>
      <c r="Y442" s="336">
        <v>0.39047619047619048</v>
      </c>
      <c r="Z442" s="336">
        <v>0.4</v>
      </c>
      <c r="AA442" s="336">
        <v>0.41904761904761906</v>
      </c>
      <c r="AB442" s="336">
        <v>0.42857142857142855</v>
      </c>
      <c r="AC442" s="336">
        <v>0.43809523809523809</v>
      </c>
      <c r="AD442" s="336">
        <v>0.43809523809523809</v>
      </c>
      <c r="AE442" s="336">
        <v>0.43809523809523809</v>
      </c>
      <c r="AF442" s="336">
        <v>0.45714285714285713</v>
      </c>
      <c r="AG442" s="336">
        <v>0.46666666666666667</v>
      </c>
      <c r="AH442" s="336">
        <v>0.46666666666666667</v>
      </c>
      <c r="AI442" s="336">
        <v>0.46666666666666667</v>
      </c>
      <c r="AJ442" s="336">
        <v>0.46666666666666667</v>
      </c>
      <c r="AK442" s="336">
        <v>0.46666666666666667</v>
      </c>
      <c r="AL442" s="336">
        <v>0.46666666666666667</v>
      </c>
      <c r="AM442" s="336">
        <v>0.46666666666666667</v>
      </c>
      <c r="AN442" s="336">
        <v>0.47619047619047616</v>
      </c>
      <c r="AO442" s="336">
        <v>0.47619047619047616</v>
      </c>
      <c r="AP442" s="336">
        <v>0.47619047619047616</v>
      </c>
      <c r="AQ442" s="336">
        <v>0.47619047619047616</v>
      </c>
      <c r="AR442" s="336">
        <v>0.47619047619047616</v>
      </c>
      <c r="AS442" s="336">
        <v>0.47619047619047616</v>
      </c>
      <c r="AT442" s="336">
        <v>0.47619047619047616</v>
      </c>
      <c r="AU442" s="336">
        <v>0.47619047619047616</v>
      </c>
      <c r="AV442" s="336">
        <v>0.47619047619047616</v>
      </c>
      <c r="AW442" s="336">
        <v>0.47619047619047616</v>
      </c>
      <c r="AX442" s="336">
        <v>0.47619047619047616</v>
      </c>
      <c r="AY442" s="336">
        <v>0.47619047619047616</v>
      </c>
      <c r="AZ442" s="336">
        <v>0.47619047619047616</v>
      </c>
      <c r="BA442" s="336">
        <v>0.49523809523809526</v>
      </c>
    </row>
    <row r="443" spans="2:54">
      <c r="B443" s="334">
        <v>2014</v>
      </c>
      <c r="C443" s="336">
        <f t="array" ref="C443:BA443">TRANSPOSE(H112:H162)</f>
        <v>0.24545454545454545</v>
      </c>
      <c r="D443" s="336">
        <v>0.30909090909090908</v>
      </c>
      <c r="E443" s="336">
        <v>0.33636363636363636</v>
      </c>
      <c r="F443" s="336">
        <v>0.48181818181818181</v>
      </c>
      <c r="G443" s="336">
        <v>0.5</v>
      </c>
      <c r="H443" s="336">
        <v>0.52727272727272723</v>
      </c>
      <c r="I443" s="336">
        <v>0.52727272727272723</v>
      </c>
      <c r="J443" s="336">
        <v>0.52727272727272723</v>
      </c>
      <c r="K443" s="336">
        <v>0.55454545454545456</v>
      </c>
      <c r="L443" s="336">
        <v>0.55454545454545456</v>
      </c>
      <c r="M443" s="336">
        <v>0.55454545454545456</v>
      </c>
      <c r="N443" s="336">
        <v>0.55454545454545456</v>
      </c>
      <c r="O443" s="336">
        <v>0.5636363636363636</v>
      </c>
      <c r="P443" s="336">
        <v>0.5636363636363636</v>
      </c>
      <c r="Q443" s="336">
        <v>0.57272727272727275</v>
      </c>
      <c r="R443" s="336">
        <v>0.62727272727272732</v>
      </c>
      <c r="S443" s="336">
        <v>0.63636363636363635</v>
      </c>
      <c r="T443" s="336">
        <v>0.63636363636363635</v>
      </c>
      <c r="U443" s="336">
        <v>0.63636363636363635</v>
      </c>
      <c r="V443" s="336">
        <v>0.63636363636363635</v>
      </c>
      <c r="W443" s="336">
        <v>0.63636363636363635</v>
      </c>
      <c r="X443" s="336">
        <v>0.63636363636363635</v>
      </c>
      <c r="Y443" s="336">
        <v>0.63636363636363635</v>
      </c>
      <c r="Z443" s="336">
        <v>0.63636363636363635</v>
      </c>
      <c r="AA443" s="336">
        <v>0.6454545454545455</v>
      </c>
      <c r="AB443" s="336">
        <v>0.6454545454545455</v>
      </c>
      <c r="AC443" s="336">
        <v>0.6454545454545455</v>
      </c>
      <c r="AD443" s="336">
        <v>0.6454545454545455</v>
      </c>
      <c r="AE443" s="336">
        <v>0.6454545454545455</v>
      </c>
      <c r="AF443" s="336">
        <v>0.6454545454545455</v>
      </c>
      <c r="AG443" s="336">
        <v>0.6454545454545455</v>
      </c>
      <c r="AH443" s="336">
        <v>0.6454545454545455</v>
      </c>
      <c r="AI443" s="336">
        <v>0.6454545454545455</v>
      </c>
      <c r="AJ443" s="336">
        <v>0.6454545454545455</v>
      </c>
      <c r="AK443" s="336">
        <v>0.6454545454545455</v>
      </c>
      <c r="AL443" s="336">
        <v>0.65454545454545454</v>
      </c>
      <c r="AM443" s="336">
        <v>0.65454545454545454</v>
      </c>
      <c r="AN443" s="336">
        <v>0.65454545454545454</v>
      </c>
      <c r="AO443" s="336">
        <v>0.65454545454545454</v>
      </c>
      <c r="AP443" s="336">
        <v>0.65454545454545454</v>
      </c>
      <c r="AQ443" s="336">
        <v>0.65454545454545454</v>
      </c>
      <c r="AR443" s="336">
        <v>0.65454545454545454</v>
      </c>
      <c r="AS443" s="336">
        <v>0.65454545454545454</v>
      </c>
      <c r="AT443" s="336">
        <v>0.65454545454545454</v>
      </c>
      <c r="AU443" s="336">
        <v>0.65454545454545454</v>
      </c>
      <c r="AV443" s="336">
        <v>0.65454545454545454</v>
      </c>
      <c r="AW443" s="336">
        <v>0.65454545454545454</v>
      </c>
      <c r="AX443" s="336">
        <v>0.65454545454545454</v>
      </c>
      <c r="AY443" s="336">
        <v>0.65454545454545454</v>
      </c>
      <c r="AZ443" s="336">
        <v>0.65454545454545454</v>
      </c>
      <c r="BA443" s="336">
        <v>0.65454545454545454</v>
      </c>
    </row>
    <row r="444" spans="2:54">
      <c r="B444" s="334">
        <v>2018</v>
      </c>
      <c r="C444" s="336">
        <f t="array" ref="C444:BA444">TRANSPOSE(H222:H272)</f>
        <v>8.1967213114754092E-2</v>
      </c>
      <c r="D444" s="336">
        <v>9.8360655737704916E-2</v>
      </c>
      <c r="E444" s="336">
        <v>0.10655737704918032</v>
      </c>
      <c r="F444" s="336">
        <v>0.20491803278688525</v>
      </c>
      <c r="G444" s="336">
        <v>0.23770491803278687</v>
      </c>
      <c r="H444" s="336">
        <v>0.33606557377049179</v>
      </c>
      <c r="I444" s="336">
        <v>0.33606557377049179</v>
      </c>
      <c r="J444" s="336">
        <v>0.36065573770491804</v>
      </c>
      <c r="K444" s="336">
        <v>0.36065573770491804</v>
      </c>
      <c r="L444" s="336">
        <v>0.36065573770491804</v>
      </c>
      <c r="M444" s="336">
        <v>0.38524590163934425</v>
      </c>
      <c r="N444" s="336">
        <v>0.45901639344262296</v>
      </c>
      <c r="O444" s="336">
        <v>0.46721311475409838</v>
      </c>
      <c r="P444" s="336">
        <v>0.46721311475409838</v>
      </c>
      <c r="Q444" s="336">
        <v>0.46721311475409838</v>
      </c>
      <c r="R444" s="336">
        <v>0.48360655737704916</v>
      </c>
      <c r="S444" s="336">
        <v>0.48360655737704916</v>
      </c>
      <c r="T444" s="336">
        <v>0.48360655737704916</v>
      </c>
      <c r="U444" s="336">
        <v>0.48360655737704916</v>
      </c>
      <c r="V444" s="336">
        <v>0.48360655737704916</v>
      </c>
      <c r="W444" s="336">
        <v>0.48360655737704916</v>
      </c>
      <c r="X444" s="336">
        <v>0.5</v>
      </c>
      <c r="Y444" s="336">
        <v>0.5</v>
      </c>
      <c r="Z444" s="336">
        <v>0.5</v>
      </c>
      <c r="AA444" s="336">
        <v>0.5</v>
      </c>
      <c r="AB444" s="336">
        <v>0.50819672131147542</v>
      </c>
      <c r="AC444" s="336">
        <v>0.50819672131147542</v>
      </c>
      <c r="AD444" s="336">
        <v>0.50819672131147542</v>
      </c>
      <c r="AE444" s="336">
        <v>0.50819672131147542</v>
      </c>
      <c r="AF444" s="336">
        <v>0.51639344262295084</v>
      </c>
      <c r="AG444" s="336">
        <v>0.51639344262295084</v>
      </c>
      <c r="AH444" s="336">
        <v>0.52459016393442626</v>
      </c>
      <c r="AI444" s="336">
        <v>0.52459016393442626</v>
      </c>
      <c r="AJ444" s="336">
        <v>0.54098360655737709</v>
      </c>
      <c r="AK444" s="336">
        <v>0.54098360655737709</v>
      </c>
      <c r="AL444" s="336">
        <v>0.54098360655737709</v>
      </c>
      <c r="AM444" s="336">
        <v>0.54098360655737709</v>
      </c>
      <c r="AN444" s="336">
        <v>0.54918032786885251</v>
      </c>
      <c r="AO444" s="336">
        <v>0.54918032786885251</v>
      </c>
      <c r="AP444" s="336">
        <v>0.55737704918032782</v>
      </c>
      <c r="AQ444" s="336">
        <v>0.55737704918032782</v>
      </c>
      <c r="AR444" s="336">
        <v>0.55737704918032782</v>
      </c>
      <c r="AS444" s="336">
        <v>0.55737704918032782</v>
      </c>
      <c r="AT444" s="336">
        <v>0.55737704918032782</v>
      </c>
      <c r="AU444" s="336">
        <v>0.55737704918032782</v>
      </c>
      <c r="AV444" s="336">
        <v>0.55737704918032782</v>
      </c>
      <c r="AW444" s="336">
        <v>0.55737704918032782</v>
      </c>
      <c r="AX444" s="336">
        <v>0.55737704918032782</v>
      </c>
      <c r="AY444" s="336">
        <v>0.55737704918032782</v>
      </c>
      <c r="AZ444" s="336">
        <v>0.56557377049180324</v>
      </c>
      <c r="BA444" s="336">
        <v>0.57377049180327866</v>
      </c>
    </row>
    <row r="445" spans="2:54">
      <c r="B445" s="334">
        <v>2022</v>
      </c>
      <c r="C445" s="336">
        <f t="array" ref="C445:AM445">TRANSPOSE(H332:H368)</f>
        <v>5.5118110236220472E-2</v>
      </c>
      <c r="D445" s="336">
        <v>9.4488188976377951E-2</v>
      </c>
      <c r="E445" s="336">
        <v>0.27559055118110237</v>
      </c>
      <c r="F445" s="336">
        <v>0.29921259842519687</v>
      </c>
      <c r="G445" s="336">
        <v>0.33858267716535434</v>
      </c>
      <c r="H445" s="336">
        <v>0.37007874015748032</v>
      </c>
      <c r="I445" s="336">
        <v>0.39370078740157483</v>
      </c>
      <c r="J445" s="336">
        <v>0.44881889763779526</v>
      </c>
      <c r="K445" s="336">
        <v>0.47244094488188976</v>
      </c>
      <c r="L445" s="336">
        <v>0.49606299212598426</v>
      </c>
      <c r="M445" s="336">
        <v>0.50393700787401574</v>
      </c>
      <c r="N445" s="336">
        <v>0.53543307086614178</v>
      </c>
      <c r="O445" s="336">
        <v>0.53543307086614178</v>
      </c>
      <c r="P445" s="336">
        <v>0.53543307086614178</v>
      </c>
      <c r="Q445" s="336">
        <v>0.53543307086614178</v>
      </c>
      <c r="R445" s="336">
        <v>0.56692913385826771</v>
      </c>
      <c r="S445" s="336">
        <v>0.56692913385826771</v>
      </c>
      <c r="T445" s="336">
        <v>0.56692913385826771</v>
      </c>
      <c r="U445" s="336">
        <v>0.57480314960629919</v>
      </c>
      <c r="V445" s="336">
        <v>0.57480314960629919</v>
      </c>
      <c r="W445" s="336">
        <v>0.58267716535433067</v>
      </c>
      <c r="X445" s="336">
        <v>0.58267716535433067</v>
      </c>
      <c r="Y445" s="336">
        <v>0.58267716535433067</v>
      </c>
      <c r="Z445" s="336">
        <v>0.58267716535433067</v>
      </c>
      <c r="AA445" s="336">
        <v>0.58267716535433067</v>
      </c>
      <c r="AB445" s="336">
        <v>0.58267716535433067</v>
      </c>
      <c r="AC445" s="336">
        <v>0.58267716535433067</v>
      </c>
      <c r="AD445" s="336">
        <v>0.58267716535433067</v>
      </c>
      <c r="AE445" s="336">
        <v>0.60629921259842523</v>
      </c>
      <c r="AF445" s="336">
        <v>0.61417322834645671</v>
      </c>
      <c r="AG445" s="336">
        <v>0.62204724409448819</v>
      </c>
      <c r="AH445" s="336">
        <v>0.62204724409448819</v>
      </c>
      <c r="AI445" s="336">
        <v>0.63779527559055116</v>
      </c>
      <c r="AJ445" s="336">
        <v>0.63779527559055116</v>
      </c>
      <c r="AK445" s="336">
        <v>0.63779527559055116</v>
      </c>
      <c r="AL445" s="336">
        <v>0.63779527559055116</v>
      </c>
      <c r="AM445" s="336">
        <v>0.63779527559055116</v>
      </c>
      <c r="AN445" s="332"/>
      <c r="AO445" s="332"/>
      <c r="AP445" s="332"/>
      <c r="AQ445" s="332"/>
      <c r="AR445" s="332"/>
      <c r="AS445" s="332"/>
      <c r="AT445" s="332"/>
      <c r="AU445" s="332"/>
      <c r="AV445" s="332"/>
      <c r="AW445" s="332"/>
      <c r="AX445" s="332"/>
      <c r="AY445" s="332"/>
      <c r="AZ445" s="332"/>
      <c r="BA445" s="332"/>
    </row>
    <row r="446" spans="2:54">
      <c r="B446" s="332"/>
      <c r="C446" s="332"/>
      <c r="D446" s="332"/>
      <c r="E446" s="332"/>
      <c r="F446" s="332"/>
      <c r="G446" s="332"/>
      <c r="H446" s="332"/>
      <c r="I446" s="332"/>
      <c r="J446" s="332"/>
      <c r="K446" s="332"/>
      <c r="L446" s="332"/>
      <c r="M446" s="332"/>
      <c r="N446" s="332"/>
      <c r="O446" s="332"/>
      <c r="P446" s="332"/>
      <c r="Q446" s="332"/>
      <c r="R446" s="332"/>
      <c r="S446" s="332"/>
      <c r="T446" s="332"/>
      <c r="U446" s="332"/>
      <c r="V446" s="332"/>
      <c r="W446" s="332"/>
      <c r="X446" s="332"/>
      <c r="Y446" s="332"/>
      <c r="Z446" s="332"/>
      <c r="AA446" s="332"/>
      <c r="AB446" s="332"/>
      <c r="AC446" s="332"/>
      <c r="AD446" s="332"/>
      <c r="AE446" s="332"/>
      <c r="AF446" s="332"/>
      <c r="AG446" s="332"/>
      <c r="AH446" s="332"/>
      <c r="AI446" s="332"/>
      <c r="AJ446" s="332"/>
      <c r="AK446" s="332"/>
      <c r="AL446" s="332"/>
      <c r="AM446" s="332"/>
      <c r="AN446" s="332"/>
      <c r="AO446" s="332"/>
      <c r="AP446" s="332"/>
      <c r="AQ446" s="332"/>
      <c r="AR446" s="332"/>
      <c r="AS446" s="332"/>
      <c r="AT446" s="332"/>
      <c r="AU446" s="332"/>
      <c r="AV446" s="332"/>
      <c r="AW446" s="332"/>
      <c r="AX446" s="332"/>
      <c r="AY446" s="332"/>
      <c r="AZ446" s="332"/>
      <c r="BA446" s="332"/>
    </row>
    <row r="447" spans="2:54">
      <c r="B447" s="333" t="s">
        <v>4706</v>
      </c>
      <c r="C447" s="332"/>
      <c r="D447" s="332"/>
      <c r="E447" s="332"/>
      <c r="F447" s="332"/>
      <c r="G447" s="332"/>
      <c r="H447" s="332"/>
      <c r="I447" s="332"/>
      <c r="J447" s="332"/>
      <c r="K447" s="332"/>
      <c r="L447" s="332"/>
      <c r="M447" s="332"/>
      <c r="N447" s="332"/>
      <c r="O447" s="332"/>
      <c r="P447" s="332"/>
      <c r="Q447" s="332"/>
      <c r="R447" s="332"/>
      <c r="S447" s="332"/>
      <c r="T447" s="332"/>
      <c r="U447" s="332"/>
      <c r="V447" s="332"/>
      <c r="W447" s="332"/>
      <c r="X447" s="332"/>
      <c r="Y447" s="332"/>
      <c r="Z447" s="332"/>
      <c r="AA447" s="332"/>
      <c r="AB447" s="332"/>
      <c r="AC447" s="332"/>
      <c r="AD447" s="332"/>
      <c r="AE447" s="332"/>
      <c r="AF447" s="332"/>
      <c r="AG447" s="332"/>
      <c r="AH447" s="332"/>
      <c r="AI447" s="332"/>
      <c r="AJ447" s="332"/>
      <c r="AK447" s="332"/>
      <c r="AL447" s="332"/>
      <c r="AM447" s="332"/>
      <c r="AN447" s="332"/>
      <c r="AO447" s="332"/>
      <c r="AP447" s="332"/>
      <c r="AQ447" s="332"/>
      <c r="AR447" s="332"/>
      <c r="AS447" s="332"/>
      <c r="AT447" s="332"/>
      <c r="AU447" s="332"/>
      <c r="AV447" s="332"/>
      <c r="AW447" s="332"/>
      <c r="AX447" s="332"/>
      <c r="AY447" s="332"/>
      <c r="AZ447" s="332"/>
      <c r="BA447" s="332"/>
    </row>
    <row r="448" spans="2:54">
      <c r="B448" s="334" t="s">
        <v>4647</v>
      </c>
      <c r="C448" s="335">
        <v>44638</v>
      </c>
      <c r="D448" s="335">
        <f t="shared" ref="D448:BB448" si="27">C448+7</f>
        <v>44645</v>
      </c>
      <c r="E448" s="335">
        <f t="shared" si="27"/>
        <v>44652</v>
      </c>
      <c r="F448" s="335">
        <f t="shared" si="27"/>
        <v>44659</v>
      </c>
      <c r="G448" s="335">
        <f t="shared" si="27"/>
        <v>44666</v>
      </c>
      <c r="H448" s="335">
        <f t="shared" si="27"/>
        <v>44673</v>
      </c>
      <c r="I448" s="335">
        <f t="shared" si="27"/>
        <v>44680</v>
      </c>
      <c r="J448" s="335">
        <f t="shared" si="27"/>
        <v>44687</v>
      </c>
      <c r="K448" s="335">
        <f t="shared" si="27"/>
        <v>44694</v>
      </c>
      <c r="L448" s="335">
        <f t="shared" si="27"/>
        <v>44701</v>
      </c>
      <c r="M448" s="335">
        <f t="shared" si="27"/>
        <v>44708</v>
      </c>
      <c r="N448" s="335">
        <f t="shared" si="27"/>
        <v>44715</v>
      </c>
      <c r="O448" s="335">
        <f t="shared" si="27"/>
        <v>44722</v>
      </c>
      <c r="P448" s="335">
        <f t="shared" si="27"/>
        <v>44729</v>
      </c>
      <c r="Q448" s="335">
        <f t="shared" si="27"/>
        <v>44736</v>
      </c>
      <c r="R448" s="335">
        <f t="shared" si="27"/>
        <v>44743</v>
      </c>
      <c r="S448" s="335">
        <f t="shared" si="27"/>
        <v>44750</v>
      </c>
      <c r="T448" s="335">
        <f t="shared" si="27"/>
        <v>44757</v>
      </c>
      <c r="U448" s="335">
        <f t="shared" si="27"/>
        <v>44764</v>
      </c>
      <c r="V448" s="335">
        <f t="shared" si="27"/>
        <v>44771</v>
      </c>
      <c r="W448" s="335">
        <f t="shared" si="27"/>
        <v>44778</v>
      </c>
      <c r="X448" s="335">
        <f t="shared" si="27"/>
        <v>44785</v>
      </c>
      <c r="Y448" s="335">
        <f t="shared" si="27"/>
        <v>44792</v>
      </c>
      <c r="Z448" s="335">
        <f t="shared" si="27"/>
        <v>44799</v>
      </c>
      <c r="AA448" s="335">
        <f t="shared" si="27"/>
        <v>44806</v>
      </c>
      <c r="AB448" s="335">
        <f t="shared" si="27"/>
        <v>44813</v>
      </c>
      <c r="AC448" s="335">
        <f t="shared" si="27"/>
        <v>44820</v>
      </c>
      <c r="AD448" s="335">
        <f t="shared" si="27"/>
        <v>44827</v>
      </c>
      <c r="AE448" s="335">
        <f t="shared" si="27"/>
        <v>44834</v>
      </c>
      <c r="AF448" s="335">
        <f t="shared" si="27"/>
        <v>44841</v>
      </c>
      <c r="AG448" s="335">
        <f t="shared" si="27"/>
        <v>44848</v>
      </c>
      <c r="AH448" s="335">
        <f t="shared" si="27"/>
        <v>44855</v>
      </c>
      <c r="AI448" s="335">
        <f t="shared" si="27"/>
        <v>44862</v>
      </c>
      <c r="AJ448" s="335">
        <f t="shared" si="27"/>
        <v>44869</v>
      </c>
      <c r="AK448" s="335">
        <f t="shared" si="27"/>
        <v>44876</v>
      </c>
      <c r="AL448" s="335">
        <f t="shared" si="27"/>
        <v>44883</v>
      </c>
      <c r="AM448" s="335">
        <f t="shared" si="27"/>
        <v>44890</v>
      </c>
      <c r="AN448" s="335">
        <f t="shared" si="27"/>
        <v>44897</v>
      </c>
      <c r="AO448" s="335">
        <f t="shared" si="27"/>
        <v>44904</v>
      </c>
      <c r="AP448" s="335">
        <f t="shared" si="27"/>
        <v>44911</v>
      </c>
      <c r="AQ448" s="335">
        <f t="shared" si="27"/>
        <v>44918</v>
      </c>
      <c r="AR448" s="335">
        <f t="shared" si="27"/>
        <v>44925</v>
      </c>
      <c r="AS448" s="335">
        <f t="shared" si="27"/>
        <v>44932</v>
      </c>
      <c r="AT448" s="335">
        <f t="shared" si="27"/>
        <v>44939</v>
      </c>
      <c r="AU448" s="335">
        <f t="shared" si="27"/>
        <v>44946</v>
      </c>
      <c r="AV448" s="335">
        <f t="shared" si="27"/>
        <v>44953</v>
      </c>
      <c r="AW448" s="335">
        <f t="shared" si="27"/>
        <v>44960</v>
      </c>
      <c r="AX448" s="335">
        <f t="shared" si="27"/>
        <v>44967</v>
      </c>
      <c r="AY448" s="335">
        <f t="shared" si="27"/>
        <v>44974</v>
      </c>
      <c r="AZ448" s="335">
        <f t="shared" si="27"/>
        <v>44981</v>
      </c>
      <c r="BA448" s="335">
        <f t="shared" si="27"/>
        <v>44988</v>
      </c>
      <c r="BB448" s="335">
        <f t="shared" si="27"/>
        <v>44995</v>
      </c>
    </row>
    <row r="449" spans="2:54">
      <c r="B449" s="334">
        <v>2010</v>
      </c>
      <c r="C449" s="336">
        <f t="array" ref="C449:BB449">TRANSPOSE(I3:I54)</f>
        <v>0</v>
      </c>
      <c r="D449" s="336">
        <v>1.9047619047619049E-2</v>
      </c>
      <c r="E449" s="336">
        <v>1.9047619047619049E-2</v>
      </c>
      <c r="F449" s="336">
        <v>6.6666666666666666E-2</v>
      </c>
      <c r="G449" s="336">
        <v>7.6190476190476197E-2</v>
      </c>
      <c r="H449" s="336">
        <v>0.10476190476190476</v>
      </c>
      <c r="I449" s="336">
        <v>0.13333333333333333</v>
      </c>
      <c r="J449" s="336">
        <v>0.20952380952380953</v>
      </c>
      <c r="K449" s="336">
        <v>0.22857142857142856</v>
      </c>
      <c r="L449" s="336">
        <v>0.22857142857142856</v>
      </c>
      <c r="M449" s="336">
        <v>0.22857142857142856</v>
      </c>
      <c r="N449" s="336">
        <v>0.22857142857142856</v>
      </c>
      <c r="O449" s="336">
        <v>0.26666666666666666</v>
      </c>
      <c r="P449" s="336">
        <v>0.26666666666666666</v>
      </c>
      <c r="Q449" s="336">
        <v>0.26666666666666666</v>
      </c>
      <c r="R449" s="336">
        <v>0.27619047619047621</v>
      </c>
      <c r="S449" s="336">
        <v>0.27619047619047621</v>
      </c>
      <c r="T449" s="336">
        <v>0.29523809523809524</v>
      </c>
      <c r="U449" s="336">
        <v>0.30476190476190479</v>
      </c>
      <c r="V449" s="336">
        <v>0.30476190476190479</v>
      </c>
      <c r="W449" s="336">
        <v>0.31428571428571428</v>
      </c>
      <c r="X449" s="336">
        <v>0.32380952380952382</v>
      </c>
      <c r="Y449" s="336">
        <v>0.34285714285714286</v>
      </c>
      <c r="Z449" s="336">
        <v>0.35238095238095241</v>
      </c>
      <c r="AA449" s="336">
        <v>0.37142857142857144</v>
      </c>
      <c r="AB449" s="336">
        <v>0.38095238095238093</v>
      </c>
      <c r="AC449" s="336">
        <v>0.39047619047619048</v>
      </c>
      <c r="AD449" s="336">
        <v>0.39047619047619048</v>
      </c>
      <c r="AE449" s="336">
        <v>0.39047619047619048</v>
      </c>
      <c r="AF449" s="336">
        <v>0.40952380952380951</v>
      </c>
      <c r="AG449" s="336">
        <v>0.41904761904761906</v>
      </c>
      <c r="AH449" s="336">
        <v>0.41904761904761906</v>
      </c>
      <c r="AI449" s="336">
        <v>0.41904761904761906</v>
      </c>
      <c r="AJ449" s="336">
        <v>0.41904761904761906</v>
      </c>
      <c r="AK449" s="336">
        <v>0.41904761904761906</v>
      </c>
      <c r="AL449" s="336">
        <v>0.41904761904761906</v>
      </c>
      <c r="AM449" s="336">
        <v>0.41904761904761906</v>
      </c>
      <c r="AN449" s="336">
        <v>0.42857142857142855</v>
      </c>
      <c r="AO449" s="336">
        <v>0.42857142857142855</v>
      </c>
      <c r="AP449" s="336">
        <v>0.42857142857142855</v>
      </c>
      <c r="AQ449" s="336">
        <v>0.42857142857142855</v>
      </c>
      <c r="AR449" s="336">
        <v>0.42857142857142855</v>
      </c>
      <c r="AS449" s="336">
        <v>0.42857142857142855</v>
      </c>
      <c r="AT449" s="336">
        <v>0.42857142857142855</v>
      </c>
      <c r="AU449" s="336">
        <v>0.42857142857142855</v>
      </c>
      <c r="AV449" s="336">
        <v>0.42857142857142855</v>
      </c>
      <c r="AW449" s="336">
        <v>0.42857142857142855</v>
      </c>
      <c r="AX449" s="336">
        <v>0.42857142857142855</v>
      </c>
      <c r="AY449" s="336">
        <v>0.42857142857142855</v>
      </c>
      <c r="AZ449" s="336">
        <v>0.42857142857142855</v>
      </c>
      <c r="BA449" s="336">
        <v>0.42857142857142855</v>
      </c>
      <c r="BB449" s="98">
        <v>0.42857142857142855</v>
      </c>
    </row>
    <row r="450" spans="2:54">
      <c r="B450" s="334">
        <v>2014</v>
      </c>
      <c r="C450" s="336">
        <f t="array" ref="C450:BB450">TRANSPOSE(I112:I163)</f>
        <v>0.20909090909090908</v>
      </c>
      <c r="D450" s="336">
        <v>0.26363636363636361</v>
      </c>
      <c r="E450" s="336">
        <v>0.27272727272727271</v>
      </c>
      <c r="F450" s="336">
        <v>0.40909090909090912</v>
      </c>
      <c r="G450" s="336">
        <v>0.42727272727272725</v>
      </c>
      <c r="H450" s="336">
        <v>0.45454545454545453</v>
      </c>
      <c r="I450" s="336">
        <v>0.45454545454545453</v>
      </c>
      <c r="J450" s="336">
        <v>0.45454545454545453</v>
      </c>
      <c r="K450" s="336">
        <v>0.46363636363636362</v>
      </c>
      <c r="L450" s="336">
        <v>0.46363636363636362</v>
      </c>
      <c r="M450" s="336">
        <v>0.46363636363636362</v>
      </c>
      <c r="N450" s="336">
        <v>0.46363636363636362</v>
      </c>
      <c r="O450" s="336">
        <v>0.47272727272727272</v>
      </c>
      <c r="P450" s="336">
        <v>0.47272727272727272</v>
      </c>
      <c r="Q450" s="336">
        <v>0.47272727272727272</v>
      </c>
      <c r="R450" s="336">
        <v>0.48181818181818181</v>
      </c>
      <c r="S450" s="336">
        <v>0.49090909090909091</v>
      </c>
      <c r="T450" s="336">
        <v>0.49090909090909091</v>
      </c>
      <c r="U450" s="336">
        <v>0.49090909090909091</v>
      </c>
      <c r="V450" s="336">
        <v>0.49090909090909091</v>
      </c>
      <c r="W450" s="336">
        <v>0.49090909090909091</v>
      </c>
      <c r="X450" s="336">
        <v>0.49090909090909091</v>
      </c>
      <c r="Y450" s="336">
        <v>0.49090909090909091</v>
      </c>
      <c r="Z450" s="336">
        <v>0.49090909090909091</v>
      </c>
      <c r="AA450" s="336">
        <v>0.49090909090909091</v>
      </c>
      <c r="AB450" s="336">
        <v>0.49090909090909091</v>
      </c>
      <c r="AC450" s="336">
        <v>0.49090909090909091</v>
      </c>
      <c r="AD450" s="336">
        <v>0.49090909090909091</v>
      </c>
      <c r="AE450" s="336">
        <v>0.49090909090909091</v>
      </c>
      <c r="AF450" s="336">
        <v>0.49090909090909091</v>
      </c>
      <c r="AG450" s="336">
        <v>0.49090909090909091</v>
      </c>
      <c r="AH450" s="336">
        <v>0.49090909090909091</v>
      </c>
      <c r="AI450" s="336">
        <v>0.49090909090909091</v>
      </c>
      <c r="AJ450" s="336">
        <v>0.49090909090909091</v>
      </c>
      <c r="AK450" s="336">
        <v>0.49090909090909091</v>
      </c>
      <c r="AL450" s="336">
        <v>0.49090909090909091</v>
      </c>
      <c r="AM450" s="336">
        <v>0.49090909090909091</v>
      </c>
      <c r="AN450" s="336">
        <v>0.49090909090909091</v>
      </c>
      <c r="AO450" s="336">
        <v>0.49090909090909091</v>
      </c>
      <c r="AP450" s="336">
        <v>0.49090909090909091</v>
      </c>
      <c r="AQ450" s="336">
        <v>0.49090909090909091</v>
      </c>
      <c r="AR450" s="336">
        <v>0.49090909090909091</v>
      </c>
      <c r="AS450" s="336">
        <v>0.49090909090909091</v>
      </c>
      <c r="AT450" s="336">
        <v>0.49090909090909091</v>
      </c>
      <c r="AU450" s="336">
        <v>0.49090909090909091</v>
      </c>
      <c r="AV450" s="336">
        <v>0.49090909090909091</v>
      </c>
      <c r="AW450" s="336">
        <v>0.49090909090909091</v>
      </c>
      <c r="AX450" s="336">
        <v>0.49090909090909091</v>
      </c>
      <c r="AY450" s="336">
        <v>0.49090909090909091</v>
      </c>
      <c r="AZ450" s="336">
        <v>0.49090909090909091</v>
      </c>
      <c r="BA450" s="336">
        <v>0.49090909090909091</v>
      </c>
      <c r="BB450" s="98">
        <v>0.49090909090909091</v>
      </c>
    </row>
    <row r="451" spans="2:54">
      <c r="B451" s="334">
        <v>2018</v>
      </c>
      <c r="C451" s="336">
        <f t="array" ref="C451:BB451">TRANSPOSE(I222:I273)</f>
        <v>2.4590163934426229E-2</v>
      </c>
      <c r="D451" s="336">
        <v>4.0983606557377046E-2</v>
      </c>
      <c r="E451" s="336">
        <v>4.9180327868852458E-2</v>
      </c>
      <c r="F451" s="336">
        <v>0.13934426229508196</v>
      </c>
      <c r="G451" s="336">
        <v>0.1721311475409836</v>
      </c>
      <c r="H451" s="336">
        <v>0.27049180327868855</v>
      </c>
      <c r="I451" s="336">
        <v>0.27049180327868855</v>
      </c>
      <c r="J451" s="336">
        <v>0.28688524590163933</v>
      </c>
      <c r="K451" s="336">
        <v>0.28688524590163933</v>
      </c>
      <c r="L451" s="336">
        <v>0.28688524590163933</v>
      </c>
      <c r="M451" s="336">
        <v>0.31147540983606559</v>
      </c>
      <c r="N451" s="336">
        <v>0.36885245901639346</v>
      </c>
      <c r="O451" s="336">
        <v>0.37704918032786883</v>
      </c>
      <c r="P451" s="336">
        <v>0.37704918032786883</v>
      </c>
      <c r="Q451" s="336">
        <v>0.37704918032786883</v>
      </c>
      <c r="R451" s="336">
        <v>0.37704918032786883</v>
      </c>
      <c r="S451" s="336">
        <v>0.37704918032786883</v>
      </c>
      <c r="T451" s="336">
        <v>0.37704918032786883</v>
      </c>
      <c r="U451" s="336">
        <v>0.37704918032786883</v>
      </c>
      <c r="V451" s="336">
        <v>0.37704918032786883</v>
      </c>
      <c r="W451" s="336">
        <v>0.37704918032786883</v>
      </c>
      <c r="X451" s="336">
        <v>0.39344262295081966</v>
      </c>
      <c r="Y451" s="336">
        <v>0.39344262295081966</v>
      </c>
      <c r="Z451" s="336">
        <v>0.39344262295081966</v>
      </c>
      <c r="AA451" s="336">
        <v>0.39344262295081966</v>
      </c>
      <c r="AB451" s="336">
        <v>0.39344262295081966</v>
      </c>
      <c r="AC451" s="336">
        <v>0.39344262295081966</v>
      </c>
      <c r="AD451" s="336">
        <v>0.39344262295081966</v>
      </c>
      <c r="AE451" s="336">
        <v>0.39344262295081966</v>
      </c>
      <c r="AF451" s="336">
        <v>0.39344262295081966</v>
      </c>
      <c r="AG451" s="336">
        <v>0.39344262295081966</v>
      </c>
      <c r="AH451" s="336">
        <v>0.40163934426229508</v>
      </c>
      <c r="AI451" s="336">
        <v>0.40163934426229508</v>
      </c>
      <c r="AJ451" s="336">
        <v>0.4098360655737705</v>
      </c>
      <c r="AK451" s="336">
        <v>0.4098360655737705</v>
      </c>
      <c r="AL451" s="336">
        <v>0.4098360655737705</v>
      </c>
      <c r="AM451" s="336">
        <v>0.4098360655737705</v>
      </c>
      <c r="AN451" s="336">
        <v>0.4098360655737705</v>
      </c>
      <c r="AO451" s="336">
        <v>0.4098360655737705</v>
      </c>
      <c r="AP451" s="336">
        <v>0.41803278688524592</v>
      </c>
      <c r="AQ451" s="336">
        <v>0.41803278688524592</v>
      </c>
      <c r="AR451" s="336">
        <v>0.41803278688524592</v>
      </c>
      <c r="AS451" s="336">
        <v>0.41803278688524592</v>
      </c>
      <c r="AT451" s="336">
        <v>0.41803278688524592</v>
      </c>
      <c r="AU451" s="336">
        <v>0.41803278688524592</v>
      </c>
      <c r="AV451" s="336">
        <v>0.41803278688524592</v>
      </c>
      <c r="AW451" s="336">
        <v>0.41803278688524592</v>
      </c>
      <c r="AX451" s="336">
        <v>0.41803278688524592</v>
      </c>
      <c r="AY451" s="336">
        <v>0.41803278688524592</v>
      </c>
      <c r="AZ451" s="336">
        <v>0.41803278688524592</v>
      </c>
      <c r="BA451" s="336">
        <v>0.42622950819672129</v>
      </c>
      <c r="BB451" s="98">
        <v>0.4344262295081967</v>
      </c>
    </row>
    <row r="452" spans="2:54">
      <c r="B452" s="334">
        <v>2022</v>
      </c>
      <c r="C452" s="336">
        <f t="array" ref="C452:BB452">TRANSPOSE(I332:I383)</f>
        <v>4.7244094488188976E-2</v>
      </c>
      <c r="D452" s="336">
        <v>7.0866141732283464E-2</v>
      </c>
      <c r="E452" s="336">
        <v>0.24409448818897639</v>
      </c>
      <c r="F452" s="336">
        <v>0.25984251968503935</v>
      </c>
      <c r="G452" s="336">
        <v>0.29921259842519687</v>
      </c>
      <c r="H452" s="336">
        <v>0.33070866141732286</v>
      </c>
      <c r="I452" s="336">
        <v>0.3543307086614173</v>
      </c>
      <c r="J452" s="336">
        <v>0.40157480314960631</v>
      </c>
      <c r="K452" s="336">
        <v>0.42519685039370081</v>
      </c>
      <c r="L452" s="336">
        <v>0.44881889763779526</v>
      </c>
      <c r="M452" s="336">
        <v>0.45669291338582679</v>
      </c>
      <c r="N452" s="336">
        <v>0.47244094488188976</v>
      </c>
      <c r="O452" s="336">
        <v>0.47244094488188976</v>
      </c>
      <c r="P452" s="336">
        <v>0.47244094488188976</v>
      </c>
      <c r="Q452" s="336">
        <v>0.47244094488188976</v>
      </c>
      <c r="R452" s="336">
        <v>0.48818897637795278</v>
      </c>
      <c r="S452" s="336">
        <v>0.48818897637795278</v>
      </c>
      <c r="T452" s="336">
        <v>0.48818897637795278</v>
      </c>
      <c r="U452" s="336">
        <v>0.48818897637795278</v>
      </c>
      <c r="V452" s="336">
        <v>0.48818897637795278</v>
      </c>
      <c r="W452" s="336">
        <v>0.49606299212598426</v>
      </c>
      <c r="X452" s="336">
        <v>0.49606299212598426</v>
      </c>
      <c r="Y452" s="336">
        <v>0.49606299212598426</v>
      </c>
      <c r="Z452" s="336">
        <v>0.49606299212598426</v>
      </c>
      <c r="AA452" s="336">
        <v>0.49606299212598426</v>
      </c>
      <c r="AB452" s="336">
        <v>0.49606299212598426</v>
      </c>
      <c r="AC452" s="336">
        <v>0.49606299212598426</v>
      </c>
      <c r="AD452" s="336">
        <v>0.49606299212598426</v>
      </c>
      <c r="AE452" s="336">
        <v>0.51181102362204722</v>
      </c>
      <c r="AF452" s="336">
        <v>0.51181102362204722</v>
      </c>
      <c r="AG452" s="336">
        <v>0.51181102362204722</v>
      </c>
      <c r="AH452" s="336">
        <v>0.51181102362204722</v>
      </c>
      <c r="AI452" s="336">
        <v>0.52755905511811019</v>
      </c>
      <c r="AJ452" s="336">
        <v>0.52755905511811019</v>
      </c>
      <c r="AK452" s="336">
        <v>0.52755905511811019</v>
      </c>
      <c r="AL452" s="336">
        <v>0.52755905511811019</v>
      </c>
      <c r="AM452" s="336">
        <v>0.52755905511811019</v>
      </c>
      <c r="AN452" s="336">
        <v>0.52755905511811019</v>
      </c>
      <c r="AO452" s="336">
        <v>0.52755905511811019</v>
      </c>
      <c r="AP452" s="336">
        <v>0.52755905511811019</v>
      </c>
      <c r="AQ452" s="336">
        <v>0.52755905511811019</v>
      </c>
      <c r="AR452" s="336">
        <v>0.52755905511811019</v>
      </c>
      <c r="AS452" s="336">
        <v>0.52755905511811019</v>
      </c>
      <c r="AT452" s="336">
        <v>0.52755905511811019</v>
      </c>
      <c r="AU452" s="336">
        <v>0.52755905511811019</v>
      </c>
      <c r="AV452" s="336">
        <v>0.52755905511811019</v>
      </c>
      <c r="AW452" s="336">
        <v>0.52755905511811019</v>
      </c>
      <c r="AX452" s="336">
        <v>0.52755905511811019</v>
      </c>
      <c r="AY452" s="336">
        <v>0.52755905511811019</v>
      </c>
      <c r="AZ452" s="336">
        <v>0.52755905511811019</v>
      </c>
      <c r="BA452" s="336">
        <v>0.52755905511811019</v>
      </c>
      <c r="BB452" s="98">
        <v>0.52755905511811019</v>
      </c>
    </row>
    <row r="453" spans="2:54">
      <c r="B453" s="322"/>
    </row>
    <row r="454" spans="2:54">
      <c r="B454" s="34" t="s">
        <v>4707</v>
      </c>
      <c r="J454" s="34" t="s">
        <v>4708</v>
      </c>
    </row>
    <row r="480" spans="2:2" ht="15.75" customHeight="1">
      <c r="B480" s="337" t="s">
        <v>4709</v>
      </c>
    </row>
    <row r="481" spans="2:19" ht="15.75" customHeight="1">
      <c r="B481" s="338"/>
    </row>
    <row r="482" spans="2:19"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</row>
    <row r="483" spans="2:19"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</row>
    <row r="484" spans="2:19">
      <c r="B484" s="339"/>
      <c r="C484" s="339"/>
      <c r="D484" s="339">
        <v>3</v>
      </c>
      <c r="E484" s="339">
        <v>7</v>
      </c>
      <c r="F484" s="339">
        <v>11</v>
      </c>
      <c r="G484" s="339">
        <v>15</v>
      </c>
      <c r="H484" s="339">
        <v>20</v>
      </c>
      <c r="I484" s="339">
        <v>24</v>
      </c>
      <c r="J484" s="339">
        <v>29</v>
      </c>
      <c r="K484" s="339">
        <v>33</v>
      </c>
      <c r="L484" s="339">
        <v>37</v>
      </c>
      <c r="M484" s="339">
        <v>42</v>
      </c>
      <c r="N484" s="339">
        <v>46</v>
      </c>
      <c r="O484" s="339">
        <v>52</v>
      </c>
      <c r="P484" s="339"/>
      <c r="Q484" s="339"/>
      <c r="R484" s="339"/>
    </row>
    <row r="485" spans="2:19">
      <c r="B485" s="457" t="s">
        <v>4647</v>
      </c>
      <c r="C485" s="457" t="s">
        <v>4710</v>
      </c>
      <c r="D485" s="459" t="s">
        <v>4711</v>
      </c>
      <c r="E485" s="460"/>
      <c r="F485" s="460"/>
      <c r="G485" s="460"/>
      <c r="H485" s="460"/>
      <c r="I485" s="460"/>
      <c r="J485" s="460"/>
      <c r="K485" s="460"/>
      <c r="L485" s="460"/>
      <c r="M485" s="460"/>
      <c r="N485" s="460"/>
      <c r="P485" s="461" t="s">
        <v>4712</v>
      </c>
      <c r="Q485" s="339"/>
      <c r="R485" s="339"/>
    </row>
    <row r="486" spans="2:19">
      <c r="B486" s="458"/>
      <c r="C486" s="458"/>
      <c r="D486" s="341">
        <f t="shared" ref="D486:N486" si="28">HLOOKUP(D484,$C$438:$BA$441,4,0)</f>
        <v>44652</v>
      </c>
      <c r="E486" s="341">
        <f t="shared" si="28"/>
        <v>44680</v>
      </c>
      <c r="F486" s="341">
        <f t="shared" si="28"/>
        <v>44708</v>
      </c>
      <c r="G486" s="341">
        <f t="shared" si="28"/>
        <v>44736</v>
      </c>
      <c r="H486" s="341">
        <f t="shared" si="28"/>
        <v>44771</v>
      </c>
      <c r="I486" s="341">
        <f t="shared" si="28"/>
        <v>44799</v>
      </c>
      <c r="J486" s="341">
        <f t="shared" si="28"/>
        <v>44834</v>
      </c>
      <c r="K486" s="341">
        <f t="shared" si="28"/>
        <v>44862</v>
      </c>
      <c r="L486" s="341">
        <f t="shared" si="28"/>
        <v>44890</v>
      </c>
      <c r="M486" s="341">
        <f t="shared" si="28"/>
        <v>44925</v>
      </c>
      <c r="N486" s="341">
        <f t="shared" si="28"/>
        <v>44953</v>
      </c>
      <c r="O486" s="341">
        <f>HLOOKUP(O484,$C$438:$BB$441,4,0)</f>
        <v>44995</v>
      </c>
      <c r="P486" s="458"/>
    </row>
    <row r="487" spans="2:19">
      <c r="B487" s="342">
        <v>2010</v>
      </c>
      <c r="C487" s="343">
        <v>105</v>
      </c>
      <c r="D487" s="343">
        <f t="array" ref="D487">SUM(IF($B$3:$B$53=D$484,$G$3:$G$53,0))</f>
        <v>4</v>
      </c>
      <c r="E487" s="343">
        <f t="array" ref="E487">SUM(IF($B$3:$B$53=E$484,$G$3:$G$53,0))</f>
        <v>16</v>
      </c>
      <c r="F487" s="343">
        <f t="array" ref="F487">SUM(IF($B$3:$B$53=F$484,$G$3:$G$53,0))</f>
        <v>27</v>
      </c>
      <c r="G487" s="343">
        <f t="array" ref="G487">SUM(IF($B$3:$B$53=G$484,$G$3:$G$53,0))</f>
        <v>31</v>
      </c>
      <c r="H487" s="343">
        <f t="array" ref="H487">SUM(IF($B$3:$B$53=H$484,$G$3:$G$53,0))</f>
        <v>36</v>
      </c>
      <c r="I487" s="343">
        <f t="array" ref="I487">SUM(IF($B$3:$B$53=I$484,$G$3:$G$53,0))</f>
        <v>42</v>
      </c>
      <c r="J487" s="343">
        <f t="array" ref="J487">SUM(IF($B$3:$B$53=J$484,$G$3:$G$53,0))</f>
        <v>46</v>
      </c>
      <c r="K487" s="343">
        <f t="array" ref="K487">SUM(IF($B$3:$B$53=K$484,$G$3:$G$53,0))</f>
        <v>49</v>
      </c>
      <c r="L487" s="343">
        <f t="array" ref="L487">SUM(IF($B$3:$B$53=L$484,$G$3:$G$53,0))</f>
        <v>49</v>
      </c>
      <c r="M487" s="343">
        <f t="array" ref="M487">SUM(IF($B$3:$B$53=M$484,$G$3:$G$53,0))</f>
        <v>50</v>
      </c>
      <c r="N487" s="343">
        <f t="array" ref="N487">SUM(IF($B$3:$B$53=N$484,$G$3:$G$53,0))</f>
        <v>50</v>
      </c>
      <c r="O487" s="343">
        <f t="array" ref="O487">SUM(IF($B$3:$B$54=O$484,$G$3:$G$54,0))</f>
        <v>52</v>
      </c>
      <c r="P487" s="344">
        <f t="shared" ref="P487:P489" si="29">M487/C487</f>
        <v>0.47619047619047616</v>
      </c>
    </row>
    <row r="488" spans="2:19">
      <c r="B488" s="342">
        <v>2014</v>
      </c>
      <c r="C488" s="343">
        <v>110</v>
      </c>
      <c r="D488" s="343">
        <f t="array" ref="D488">SUM(IF($B$112:$B$162=D$484,$G$112:$G$162,0))</f>
        <v>37</v>
      </c>
      <c r="E488" s="343">
        <f t="array" ref="E488">SUM(IF($B$112:$B$162=E$484,$G$112:$G$162,0))</f>
        <v>58</v>
      </c>
      <c r="F488" s="343">
        <f t="array" ref="F488">SUM(IF($B$112:$B$162=F$484,$G$112:$G$162,0))</f>
        <v>61</v>
      </c>
      <c r="G488" s="343">
        <f t="array" ref="G488">SUM(IF($B$112:$B$162=G$484,$G$112:$G$162,0))</f>
        <v>63</v>
      </c>
      <c r="H488" s="343">
        <f t="array" ref="H488">SUM(IF($B$112:$B$162=H$484,$G$112:$G$162,0))</f>
        <v>70</v>
      </c>
      <c r="I488" s="343">
        <f t="array" ref="I488">SUM(IF($B$112:$B$162=I$484,$G$112:$G$162,0))</f>
        <v>70</v>
      </c>
      <c r="J488" s="343">
        <f t="array" ref="J488">SUM(IF($B$112:$B$162=J$484,$G$112:$G$162,0))</f>
        <v>71</v>
      </c>
      <c r="K488" s="343">
        <f t="array" ref="K488">SUM(IF($B$112:$B$162=K$484,$G$112:$G$162,0))</f>
        <v>71</v>
      </c>
      <c r="L488" s="343">
        <f t="array" ref="L488">SUM(IF($B$112:$B$162=L$484,$G$112:$G$162,0))</f>
        <v>72</v>
      </c>
      <c r="M488" s="343">
        <f t="array" ref="M488">SUM(IF($B$112:$B$162=M$484,$G$112:$G$162,0))</f>
        <v>72</v>
      </c>
      <c r="N488" s="343">
        <f t="array" ref="N488">SUM(IF($B$112:$B$162=N$484,$G$112:$G$162,0))</f>
        <v>72</v>
      </c>
      <c r="O488" s="343">
        <f t="array" ref="O488">SUM(IF($B$112:$B$163=O$484,$G$112:$G$163,0))</f>
        <v>72</v>
      </c>
      <c r="P488" s="344">
        <f t="shared" si="29"/>
        <v>0.65454545454545454</v>
      </c>
    </row>
    <row r="489" spans="2:19">
      <c r="B489" s="342">
        <v>2018</v>
      </c>
      <c r="C489" s="343">
        <v>122</v>
      </c>
      <c r="D489" s="343">
        <f t="array" ref="D489">SUM(IF($B$222:$B$272=D$484,$G$222:$G$272,0))</f>
        <v>13</v>
      </c>
      <c r="E489" s="343">
        <f t="array" ref="E489">SUM(IF($B$222:$B$272=E$484,$G$222:$G$272,0))</f>
        <v>41</v>
      </c>
      <c r="F489" s="343">
        <f t="array" ref="F489">SUM(IF($B$222:$B$272=F$484,$G$222:$G$272,0))</f>
        <v>47</v>
      </c>
      <c r="G489" s="343">
        <f t="array" ref="G489">SUM(IF($B$222:$B$272=G$484,$G$222:$G$272,0))</f>
        <v>57</v>
      </c>
      <c r="H489" s="343">
        <f t="array" ref="H489">SUM(IF($B$222:$B$272=H$484,$G$222:$G$272,0))</f>
        <v>59</v>
      </c>
      <c r="I489" s="343">
        <f t="array" ref="I489">SUM(IF($B$222:$B$272=I$484,$G$222:$G$272,0))</f>
        <v>61</v>
      </c>
      <c r="J489" s="343">
        <f t="array" ref="J489">SUM(IF($B$222:$B$272=J$484,$G$222:$G$272,0))</f>
        <v>62</v>
      </c>
      <c r="K489" s="343">
        <f t="array" ref="K489">SUM(IF($B$222:$B$272=K$484,$G$222:$G$272,0))</f>
        <v>64</v>
      </c>
      <c r="L489" s="343">
        <f t="array" ref="L489">SUM(IF($B$222:$B$272=L$484,$G$222:$G$272,0))</f>
        <v>66</v>
      </c>
      <c r="M489" s="343">
        <f t="array" ref="M489">SUM(IF($B$222:$B$272=M$484,$G$222:$G$272,0))</f>
        <v>68</v>
      </c>
      <c r="N489" s="343">
        <f t="array" ref="N489">SUM(IF($B$222:$B$272=N$484,$G$222:$G$272,0))</f>
        <v>68</v>
      </c>
      <c r="O489" s="343">
        <f t="array" ref="O489">SUM(IF($B$222:$B$273=O$484,$G$222:$G$273,0))</f>
        <v>73</v>
      </c>
      <c r="P489" s="344">
        <f t="shared" si="29"/>
        <v>0.55737704918032782</v>
      </c>
    </row>
    <row r="490" spans="2:19">
      <c r="B490" s="342">
        <v>2022</v>
      </c>
      <c r="C490" s="343">
        <v>127</v>
      </c>
      <c r="D490" s="343">
        <f t="array" ref="D490">SUM(IF($B$332:$B$382=D$484,$O$332:$O$382,0))</f>
        <v>35</v>
      </c>
      <c r="E490" s="343">
        <f t="array" ref="E490">SUM(IF($B$332:$B$382=E$484,$O$332:$O$382,0))</f>
        <v>50</v>
      </c>
      <c r="F490" s="343">
        <f t="array" ref="F490">SUM(IF($B$332:$B$382=F$484,$O$332:$O$382,0))</f>
        <v>64</v>
      </c>
      <c r="G490" s="343">
        <f t="array" ref="G490">SUM(IF($B$332:$B$382=G$484,$O$332:$O$382,0))</f>
        <v>68</v>
      </c>
      <c r="H490" s="343">
        <f t="array" ref="H490">SUM(IF($B$332:$B$382=H$484,$O$332:$O$382,0))</f>
        <v>73</v>
      </c>
      <c r="I490" s="343">
        <f t="array" ref="I490">SUM(IF($B$332:$B$382=I$484,$O$332:$O$382,0))</f>
        <v>74</v>
      </c>
      <c r="J490" s="343">
        <f t="array" ref="J490">SUM(IF($B$332:$B$382=J$484,$O$332:$O$382,0))</f>
        <v>77</v>
      </c>
      <c r="K490" s="343">
        <f t="array" ref="K490">SUM(IF($B$332:$B$382=K$484,$O$332:$O$382,0))</f>
        <v>81</v>
      </c>
      <c r="L490" s="343">
        <f t="array" ref="L490">SUM(IF($B$332:$B$382=L$484,$O$332:$O$382,0))</f>
        <v>81</v>
      </c>
      <c r="M490" s="343">
        <f t="array" ref="M490">SUM(IF($B$332:$B$382=M$484,$O$332:$O$382,0))</f>
        <v>83</v>
      </c>
      <c r="N490" s="343">
        <f t="array" ref="N490">SUM(IF($B$332:$B$382=N$484,$O$332:$O$382,0))</f>
        <v>83</v>
      </c>
      <c r="O490" s="343">
        <f t="array" ref="O490">SUM(IF($B$332:$B$383=O$484,$O$332:$O$383,0))</f>
        <v>84</v>
      </c>
      <c r="P490" s="344">
        <f>J490/C490</f>
        <v>0.60629921259842523</v>
      </c>
    </row>
    <row r="491" spans="2:19" ht="15.75" customHeight="1">
      <c r="B491" s="345"/>
    </row>
    <row r="494" spans="2:19">
      <c r="B494" s="339"/>
      <c r="C494" s="339"/>
      <c r="D494" s="339">
        <f t="shared" ref="D494:M494" si="30">D484</f>
        <v>3</v>
      </c>
      <c r="E494" s="339">
        <f t="shared" si="30"/>
        <v>7</v>
      </c>
      <c r="F494" s="339">
        <f t="shared" si="30"/>
        <v>11</v>
      </c>
      <c r="G494" s="339">
        <f t="shared" si="30"/>
        <v>15</v>
      </c>
      <c r="H494" s="339">
        <f t="shared" si="30"/>
        <v>20</v>
      </c>
      <c r="I494" s="339">
        <f t="shared" si="30"/>
        <v>24</v>
      </c>
      <c r="J494" s="339">
        <f t="shared" si="30"/>
        <v>29</v>
      </c>
      <c r="K494" s="339">
        <f t="shared" si="30"/>
        <v>33</v>
      </c>
      <c r="L494" s="339">
        <f t="shared" si="30"/>
        <v>37</v>
      </c>
      <c r="M494" s="339">
        <f t="shared" si="30"/>
        <v>42</v>
      </c>
      <c r="N494" s="34">
        <v>46</v>
      </c>
      <c r="O494" s="34">
        <v>52</v>
      </c>
    </row>
    <row r="495" spans="2:19">
      <c r="B495" s="457" t="s">
        <v>4647</v>
      </c>
      <c r="C495" s="457" t="s">
        <v>4710</v>
      </c>
      <c r="D495" s="459" t="s">
        <v>4713</v>
      </c>
      <c r="E495" s="460"/>
      <c r="F495" s="460"/>
      <c r="G495" s="460"/>
      <c r="H495" s="460"/>
      <c r="I495" s="460"/>
      <c r="J495" s="460"/>
      <c r="K495" s="460"/>
      <c r="L495" s="460"/>
      <c r="M495" s="460"/>
      <c r="N495" s="460"/>
      <c r="O495" s="462"/>
      <c r="P495" s="461" t="s">
        <v>4712</v>
      </c>
    </row>
    <row r="496" spans="2:19">
      <c r="B496" s="458"/>
      <c r="C496" s="458"/>
      <c r="D496" s="341">
        <f t="shared" ref="D496:O496" si="31">D486</f>
        <v>44652</v>
      </c>
      <c r="E496" s="341">
        <f t="shared" si="31"/>
        <v>44680</v>
      </c>
      <c r="F496" s="341">
        <f t="shared" si="31"/>
        <v>44708</v>
      </c>
      <c r="G496" s="341">
        <f t="shared" si="31"/>
        <v>44736</v>
      </c>
      <c r="H496" s="341">
        <f t="shared" si="31"/>
        <v>44771</v>
      </c>
      <c r="I496" s="341">
        <f t="shared" si="31"/>
        <v>44799</v>
      </c>
      <c r="J496" s="341">
        <f t="shared" si="31"/>
        <v>44834</v>
      </c>
      <c r="K496" s="341">
        <f t="shared" si="31"/>
        <v>44862</v>
      </c>
      <c r="L496" s="341">
        <f t="shared" si="31"/>
        <v>44890</v>
      </c>
      <c r="M496" s="341">
        <f t="shared" si="31"/>
        <v>44925</v>
      </c>
      <c r="N496" s="341">
        <f t="shared" si="31"/>
        <v>44953</v>
      </c>
      <c r="O496" s="341">
        <f t="shared" si="31"/>
        <v>44995</v>
      </c>
      <c r="P496" s="458"/>
    </row>
    <row r="497" spans="2:16">
      <c r="B497" s="342">
        <v>2010</v>
      </c>
      <c r="C497" s="343">
        <v>105</v>
      </c>
      <c r="D497" s="343">
        <f t="array" ref="D497">SUM(IF($B$3:$B$53=D$484,$N$3:$N$53,0))</f>
        <v>2</v>
      </c>
      <c r="E497" s="343">
        <f t="array" ref="E497">SUM(IF($B$3:$B$53=E$484,$N$3:$N$53,0))</f>
        <v>14</v>
      </c>
      <c r="F497" s="343">
        <f t="array" ref="F497">SUM(IF($B$3:$B$53=F$484,$N$3:$N$53,0))</f>
        <v>24</v>
      </c>
      <c r="G497" s="343">
        <f t="array" ref="G497">SUM(IF($B$3:$B$53=G$484,$N$3:$N$53,0))</f>
        <v>28</v>
      </c>
      <c r="H497" s="343">
        <f t="array" ref="H497">SUM(IF($B$3:$B$53=H$484,$N$3:$N$53,0))</f>
        <v>32</v>
      </c>
      <c r="I497" s="343">
        <f t="array" ref="I497">SUM(IF($B$3:$B$53=I$484,$N$3:$N$53,0))</f>
        <v>37</v>
      </c>
      <c r="J497" s="343">
        <f t="array" ref="J497">SUM(IF($B$3:$B$53=J$484,$N$3:$N$53,0))</f>
        <v>41</v>
      </c>
      <c r="K497" s="343">
        <f t="array" ref="K497">SUM(IF($B$3:$B$53=K$484,$N$3:$N$53,0))</f>
        <v>44</v>
      </c>
      <c r="L497" s="343">
        <f t="array" ref="L497">SUM(IF($B$3:$B$53=L$484,$N$3:$N$53,0))</f>
        <v>44</v>
      </c>
      <c r="M497" s="343">
        <f t="array" ref="M497">SUM(IF($B$3:$B$53=M$484,$N$3:$N$53,0))</f>
        <v>45</v>
      </c>
      <c r="N497" s="343">
        <f t="array" ref="N497">SUM(IF($B$3:$B$53=N$484,$N$3:$N$53,0))</f>
        <v>45</v>
      </c>
      <c r="O497" s="343">
        <f t="array" ref="O497">SUM(IF($B$3:$B$54=O$484,$N$3:$N$54,0))</f>
        <v>45</v>
      </c>
      <c r="P497" s="344">
        <f t="shared" ref="P497:P500" si="32">O497/C497</f>
        <v>0.42857142857142855</v>
      </c>
    </row>
    <row r="498" spans="2:16">
      <c r="B498" s="342">
        <v>2014</v>
      </c>
      <c r="C498" s="343">
        <v>110</v>
      </c>
      <c r="D498" s="343">
        <f t="array" ref="D498">SUM(IF($B$112:$B$162=D$484,$N$112:$N$162,0))</f>
        <v>30</v>
      </c>
      <c r="E498" s="343">
        <f t="array" ref="E498">SUM(IF($B$112:$B$162=E$484,$N$112:$N$162,0))</f>
        <v>50</v>
      </c>
      <c r="F498" s="343">
        <f t="array" ref="F498">SUM(IF($B$112:$B$162=F$484,$N$112:$N$162,0))</f>
        <v>51</v>
      </c>
      <c r="G498" s="343">
        <f t="array" ref="G498">SUM(IF($B$112:$B$162=G$484,$N$112:$N$162,0))</f>
        <v>52</v>
      </c>
      <c r="H498" s="343">
        <f t="array" ref="H498">SUM(IF($B$112:$B$162=H$484,$N$112:$N$162,0))</f>
        <v>54</v>
      </c>
      <c r="I498" s="343">
        <f t="array" ref="I498">SUM(IF($B$112:$B$162=I$484,$N$112:$N$162,0))</f>
        <v>54</v>
      </c>
      <c r="J498" s="343">
        <f t="array" ref="J498">SUM(IF($B$112:$B$162=J$484,$N$112:$N$162,0))</f>
        <v>54</v>
      </c>
      <c r="K498" s="343">
        <f t="array" ref="K498">SUM(IF($B$112:$B$162=K$484,$N$112:$N$162,0))</f>
        <v>54</v>
      </c>
      <c r="L498" s="343">
        <f t="array" ref="L498">SUM(IF($B$112:$B$162=L$484,$N$112:$N$162,0))</f>
        <v>54</v>
      </c>
      <c r="M498" s="343">
        <f t="array" ref="M498">SUM(IF($B$112:$B$162=M$484,$N$112:$N$162,0))</f>
        <v>54</v>
      </c>
      <c r="N498" s="343">
        <f t="array" ref="N498">SUM(IF($B$112:$B$162=N$484,$N$112:$N$162,0))</f>
        <v>54</v>
      </c>
      <c r="O498" s="343">
        <f t="array" ref="O498">SUM(IF($B$112:$B$163=O$484,$N$112:$N$163,0))</f>
        <v>54</v>
      </c>
      <c r="P498" s="344">
        <f t="shared" si="32"/>
        <v>0.49090909090909091</v>
      </c>
    </row>
    <row r="499" spans="2:16">
      <c r="B499" s="342">
        <v>2018</v>
      </c>
      <c r="C499" s="343">
        <v>122</v>
      </c>
      <c r="D499" s="343">
        <f t="array" ref="D499">SUM(IF($B$222:$B$272=D$484,$N$222:$N$272,0))</f>
        <v>6</v>
      </c>
      <c r="E499" s="343">
        <f t="array" ref="E499">SUM(IF($B$222:$B$272=E$484,$N$222:$N$272,0))</f>
        <v>33</v>
      </c>
      <c r="F499" s="343">
        <f t="array" ref="F499">SUM(IF($B$222:$B$272=F$484,$N$222:$N$272,0))</f>
        <v>38</v>
      </c>
      <c r="G499" s="343">
        <f t="array" ref="G499">SUM(IF($B$222:$B$272=G$484,$N$222:$N$272,0))</f>
        <v>46</v>
      </c>
      <c r="H499" s="343">
        <f t="array" ref="H499">SUM(IF($B$222:$B$272=H$484,$N$222:$N$272,0))</f>
        <v>46</v>
      </c>
      <c r="I499" s="343">
        <f t="array" ref="I499">SUM(IF($B$222:$B$272=I$484,$N$222:$N$272,0))</f>
        <v>48</v>
      </c>
      <c r="J499" s="343">
        <f t="array" ref="J499">SUM(IF($B$222:$B$272=J$484,$N$222:$N$272,0))</f>
        <v>48</v>
      </c>
      <c r="K499" s="343">
        <f t="array" ref="K499">SUM(IF($B$222:$B$272=K$484,$N$222:$N$272,0))</f>
        <v>49</v>
      </c>
      <c r="L499" s="343">
        <f t="array" ref="L499">SUM(IF($B$222:$B$272=L$484,$N$222:$N$272,0))</f>
        <v>50</v>
      </c>
      <c r="M499" s="343">
        <f t="array" ref="M499">SUM(IF($B$222:$B$272=M$484,$N$222:$N$272,0))</f>
        <v>51</v>
      </c>
      <c r="N499" s="343">
        <f t="array" ref="N499">SUM(IF($B$222:$B$272=N$484,$N$222:$N$272,0))</f>
        <v>51</v>
      </c>
      <c r="O499" s="343">
        <f t="array" ref="O499">SUM(IF($B$222:$B$273=O$484,$N$222:$N$273,0))</f>
        <v>53</v>
      </c>
      <c r="P499" s="344">
        <f t="shared" si="32"/>
        <v>0.4344262295081967</v>
      </c>
    </row>
    <row r="500" spans="2:16">
      <c r="B500" s="342">
        <v>2022</v>
      </c>
      <c r="C500" s="343">
        <v>127</v>
      </c>
      <c r="D500" s="343">
        <f t="array" ref="D500">SUM(IF($B$332:$B$382=D$484,$N$332:$N$382,0))</f>
        <v>31</v>
      </c>
      <c r="E500" s="343">
        <f t="array" ref="E500">SUM(IF($B$332:$B$382=E$484,$N$332:$N$382,0))</f>
        <v>45</v>
      </c>
      <c r="F500" s="343">
        <f t="array" ref="F500">SUM(IF($B$332:$B$382=F$484,$N$332:$N$382,0))</f>
        <v>58</v>
      </c>
      <c r="G500" s="343">
        <f t="array" ref="G500">SUM(IF($B$332:$B$382=G$484,$N$332:$N$382,0))</f>
        <v>60</v>
      </c>
      <c r="H500" s="343">
        <f t="array" ref="H500">SUM(IF($B$332:$B$382=H$484,$N$332:$N$382,0))</f>
        <v>62</v>
      </c>
      <c r="I500" s="343">
        <f t="array" ref="I500">SUM(IF($B$332:$B$382=I$484,$N$332:$N$382,0))</f>
        <v>63</v>
      </c>
      <c r="J500" s="343">
        <f t="array" ref="J500">SUM(IF($B$332:$B$382=J$484,$N$332:$N$382,0))</f>
        <v>65</v>
      </c>
      <c r="K500" s="343">
        <f t="array" ref="K500">SUM(IF($B$332:$B$382=K$484,$N$332:$N$382,0))</f>
        <v>67</v>
      </c>
      <c r="L500" s="343">
        <f t="array" ref="L500">SUM(IF($B$332:$B$382=L$484,$N$332:$N$382,0))</f>
        <v>67</v>
      </c>
      <c r="M500" s="343">
        <f t="array" ref="M500">SUM(IF($B$332:$B$382=M$484,$N$332:$N$382,0))</f>
        <v>67</v>
      </c>
      <c r="N500" s="343">
        <f t="array" ref="N500">SUM(IF($B$332:$B$382=N$484,$N$332:$N$382,0))</f>
        <v>67</v>
      </c>
      <c r="O500" s="343">
        <f t="array" ref="O500">SUM(IF($B$332:$B$383=O$484,$N$332:$N$383,0))</f>
        <v>67</v>
      </c>
      <c r="P500" s="344">
        <f t="shared" si="32"/>
        <v>0.52755905511811019</v>
      </c>
    </row>
  </sheetData>
  <mergeCells count="8">
    <mergeCell ref="B485:B486"/>
    <mergeCell ref="C485:C486"/>
    <mergeCell ref="D485:N485"/>
    <mergeCell ref="P485:P486"/>
    <mergeCell ref="B495:B496"/>
    <mergeCell ref="C495:C496"/>
    <mergeCell ref="D495:O495"/>
    <mergeCell ref="P495:P49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BB504"/>
  <sheetViews>
    <sheetView workbookViewId="0"/>
  </sheetViews>
  <sheetFormatPr baseColWidth="10" defaultColWidth="12.5703125" defaultRowHeight="15.75" customHeight="1"/>
  <sheetData>
    <row r="1" spans="2:15">
      <c r="B1" s="322" t="s">
        <v>4689</v>
      </c>
      <c r="C1" s="34"/>
      <c r="D1" s="34"/>
      <c r="E1" s="34"/>
      <c r="F1" s="34"/>
      <c r="G1" s="34"/>
      <c r="H1" s="34"/>
      <c r="I1" s="34"/>
    </row>
    <row r="2" spans="2:15">
      <c r="B2" s="34" t="s">
        <v>4671</v>
      </c>
      <c r="C2" s="34" t="s">
        <v>4648</v>
      </c>
      <c r="D2" s="34" t="s">
        <v>4673</v>
      </c>
      <c r="E2" s="34" t="s">
        <v>4678</v>
      </c>
      <c r="F2" s="34" t="s">
        <v>651</v>
      </c>
      <c r="G2" s="34" t="s">
        <v>4690</v>
      </c>
      <c r="H2" s="323" t="s">
        <v>4680</v>
      </c>
      <c r="I2" s="323" t="s">
        <v>4681</v>
      </c>
      <c r="J2" s="323"/>
      <c r="K2" s="323" t="s">
        <v>4682</v>
      </c>
      <c r="L2" s="323" t="s">
        <v>4683</v>
      </c>
      <c r="O2" s="323" t="s">
        <v>4698</v>
      </c>
    </row>
    <row r="3" spans="2:15">
      <c r="B3" s="34">
        <v>1</v>
      </c>
      <c r="C3" s="95">
        <f t="array" ref="C3">SUM(IF('BBDD Histórica Primer Año x Sem'!$A$1:$A$985="SP1",IF('BBDD Histórica Primer Año x Sem'!$B$1:$B$985="II",IF('BBDD Histórica Primer Año x Sem'!$E$1:$E$985=$B3,'BBDD Histórica Primer Año x Sem'!$F$1:$F$985,0))))</f>
        <v>0</v>
      </c>
      <c r="D3" s="95">
        <f t="array" ref="D3">SUM(IF('BBDD Histórica Primer Año x Sem'!$A$1:$A$985="SP1",IF('BBDD Histórica Primer Año x Sem'!$B$1:$B$985="II",IF('BBDD Histórica Primer Año x Sem'!$E$1:$E$985=$B3,'BBDD Histórica Primer Año x Sem'!$G$1:$G$985,0))))</f>
        <v>0</v>
      </c>
      <c r="E3" s="95">
        <f t="array" ref="E3">SUM(IF('BBDD Histórica Primer Año x Sem'!$A$1:$A$985="SP1",IF('BBDD Histórica Primer Año x Sem'!$B$1:$B$985="II",IF('BBDD Histórica Primer Año x Sem'!$E$1:$E$985=$B3,'BBDD Histórica Primer Año x Sem'!$I$1:$J$985,0))))</f>
        <v>0</v>
      </c>
      <c r="F3" s="95">
        <f t="shared" ref="F3:F106" si="0">SUM(C3:E3)</f>
        <v>0</v>
      </c>
      <c r="G3" s="95">
        <f>F3</f>
        <v>0</v>
      </c>
      <c r="H3" s="98">
        <f t="shared" ref="H3:H34" si="1">G3/Cargos_IIN_SP1</f>
        <v>0</v>
      </c>
      <c r="I3" s="98">
        <f>C3/Cargos_IIN_SP1</f>
        <v>0</v>
      </c>
      <c r="J3" s="98"/>
      <c r="K3" s="98">
        <f>(D3+C3)/Cargos_IIN_SP1</f>
        <v>0</v>
      </c>
      <c r="L3" s="98">
        <f>(C3+E3+D3)/Cargos_IIN_SP1</f>
        <v>0</v>
      </c>
      <c r="O3" s="329">
        <f>C3+N3</f>
        <v>0</v>
      </c>
    </row>
    <row r="4" spans="2:15">
      <c r="B4" s="34">
        <v>2</v>
      </c>
      <c r="C4" s="95">
        <f t="array" ref="C4">SUM(IF('BBDD Histórica Primer Año x Sem'!$A$1:$A$985="SP1",IF('BBDD Histórica Primer Año x Sem'!$B$1:$B$985="II",IF('BBDD Histórica Primer Año x Sem'!$E$1:$E$985=$B4,'BBDD Histórica Primer Año x Sem'!$F$1:$F$985,0))))</f>
        <v>1</v>
      </c>
      <c r="D4" s="95">
        <f t="array" ref="D4">SUM(IF('BBDD Histórica Primer Año x Sem'!$A$1:$A$985="SP1",IF('BBDD Histórica Primer Año x Sem'!$B$1:$B$985="II",IF('BBDD Histórica Primer Año x Sem'!$E$1:$E$985=$B4,'BBDD Histórica Primer Año x Sem'!$G$1:$G$985,0))))</f>
        <v>0</v>
      </c>
      <c r="E4" s="95">
        <f t="array" ref="E4">SUM(IF('BBDD Histórica Primer Año x Sem'!$A$1:$A$985="SP1",IF('BBDD Histórica Primer Año x Sem'!$B$1:$B$985="II",IF('BBDD Histórica Primer Año x Sem'!$E$1:$E$985=$B4,'BBDD Histórica Primer Año x Sem'!$I$1:$J$985,0))))</f>
        <v>0</v>
      </c>
      <c r="F4" s="95">
        <f t="shared" si="0"/>
        <v>1</v>
      </c>
      <c r="G4" s="95">
        <f t="shared" ref="G4:G106" si="2">F4+G3</f>
        <v>1</v>
      </c>
      <c r="H4" s="98">
        <f t="shared" si="1"/>
        <v>1.2787723785166241E-3</v>
      </c>
      <c r="I4" s="98">
        <f>SUM($C$3:$C4)/Cargos_IIN_SP1</f>
        <v>1.2787723785166241E-3</v>
      </c>
      <c r="J4" s="98"/>
      <c r="K4" s="98">
        <f>SUM($C$3:$D4)/Cargos_IIN_SP1</f>
        <v>1.2787723785166241E-3</v>
      </c>
      <c r="L4" s="98">
        <f>SUM($C$3:$E4)/Cargos_IIN_SP1</f>
        <v>1.2787723785166241E-3</v>
      </c>
      <c r="O4" s="329">
        <f t="shared" ref="O4:O54" si="3">C4+O3+N4</f>
        <v>1</v>
      </c>
    </row>
    <row r="5" spans="2:15">
      <c r="B5" s="34">
        <v>3</v>
      </c>
      <c r="C5" s="95">
        <f t="array" ref="C5">SUM(IF('BBDD Histórica Primer Año x Sem'!$A$1:$A$985="SP1",IF('BBDD Histórica Primer Año x Sem'!$B$1:$B$985="II",IF('BBDD Histórica Primer Año x Sem'!$E$1:$E$985=$B5,'BBDD Histórica Primer Año x Sem'!$F$1:$F$985,0))))</f>
        <v>0</v>
      </c>
      <c r="D5" s="95">
        <f t="array" ref="D5">SUM(IF('BBDD Histórica Primer Año x Sem'!$A$1:$A$985="SP1",IF('BBDD Histórica Primer Año x Sem'!$B$1:$B$985="II",IF('BBDD Histórica Primer Año x Sem'!$E$1:$E$985=$B5,'BBDD Histórica Primer Año x Sem'!$G$1:$G$985,0))))</f>
        <v>0</v>
      </c>
      <c r="E5" s="95">
        <f t="array" ref="E5">SUM(IF('BBDD Histórica Primer Año x Sem'!$A$1:$A$985="SP1",IF('BBDD Histórica Primer Año x Sem'!$B$1:$B$985="II",IF('BBDD Histórica Primer Año x Sem'!$E$1:$E$985=$B5,'BBDD Histórica Primer Año x Sem'!$I$1:$J$985,0))))</f>
        <v>0</v>
      </c>
      <c r="F5" s="95">
        <f t="shared" si="0"/>
        <v>0</v>
      </c>
      <c r="G5" s="95">
        <f t="shared" si="2"/>
        <v>1</v>
      </c>
      <c r="H5" s="98">
        <f t="shared" si="1"/>
        <v>1.2787723785166241E-3</v>
      </c>
      <c r="I5" s="98">
        <f>SUM($C$3:$C5)/Cargos_IIN_SP1</f>
        <v>1.2787723785166241E-3</v>
      </c>
      <c r="J5" s="98"/>
      <c r="K5" s="98">
        <f>SUM($C$3:$D5)/Cargos_IIN_SP1</f>
        <v>1.2787723785166241E-3</v>
      </c>
      <c r="L5" s="98">
        <f>SUM($C$3:$E5)/Cargos_IIN_SP1</f>
        <v>1.2787723785166241E-3</v>
      </c>
      <c r="O5" s="329">
        <f t="shared" si="3"/>
        <v>1</v>
      </c>
    </row>
    <row r="6" spans="2:15">
      <c r="B6" s="34">
        <v>4</v>
      </c>
      <c r="C6" s="95">
        <f t="array" ref="C6">SUM(IF('BBDD Histórica Primer Año x Sem'!$A$1:$A$985="SP1",IF('BBDD Histórica Primer Año x Sem'!$B$1:$B$985="II",IF('BBDD Histórica Primer Año x Sem'!$E$1:$E$985=$B6,'BBDD Histórica Primer Año x Sem'!$F$1:$F$985,0))))</f>
        <v>3</v>
      </c>
      <c r="D6" s="95">
        <f t="array" ref="D6">SUM(IF('BBDD Histórica Primer Año x Sem'!$A$1:$A$985="SP1",IF('BBDD Histórica Primer Año x Sem'!$B$1:$B$985="II",IF('BBDD Histórica Primer Año x Sem'!$E$1:$E$985=$B6,'BBDD Histórica Primer Año x Sem'!$G$1:$G$985,0))))</f>
        <v>3</v>
      </c>
      <c r="E6" s="95">
        <f t="array" ref="E6">SUM(IF('BBDD Histórica Primer Año x Sem'!$A$1:$A$985="SP1",IF('BBDD Histórica Primer Año x Sem'!$B$1:$B$985="II",IF('BBDD Histórica Primer Año x Sem'!$E$1:$E$985=$B6,'BBDD Histórica Primer Año x Sem'!$I$1:$J$985,0))))</f>
        <v>0</v>
      </c>
      <c r="F6" s="95">
        <f t="shared" si="0"/>
        <v>6</v>
      </c>
      <c r="G6" s="95">
        <f t="shared" si="2"/>
        <v>7</v>
      </c>
      <c r="H6" s="98">
        <f t="shared" si="1"/>
        <v>8.9514066496163679E-3</v>
      </c>
      <c r="I6" s="98">
        <f>SUM($C$3:$C6)/Cargos_IIN_SP1</f>
        <v>5.1150895140664966E-3</v>
      </c>
      <c r="J6" s="98"/>
      <c r="K6" s="98">
        <f>SUM($C$3:$D6)/Cargos_IIN_SP1</f>
        <v>8.9514066496163679E-3</v>
      </c>
      <c r="L6" s="98">
        <f>SUM($C$3:$E6)/Cargos_IIN_SP1</f>
        <v>8.9514066496163679E-3</v>
      </c>
      <c r="O6" s="329">
        <f t="shared" si="3"/>
        <v>4</v>
      </c>
    </row>
    <row r="7" spans="2:15">
      <c r="B7" s="34">
        <v>5</v>
      </c>
      <c r="C7" s="95">
        <f t="array" ref="C7">SUM(IF('BBDD Histórica Primer Año x Sem'!$A$1:$A$985="SP1",IF('BBDD Histórica Primer Año x Sem'!$B$1:$B$985="II",IF('BBDD Histórica Primer Año x Sem'!$E$1:$E$985=$B7,'BBDD Histórica Primer Año x Sem'!$F$1:$F$985,0))))</f>
        <v>1</v>
      </c>
      <c r="D7" s="95">
        <f t="array" ref="D7">SUM(IF('BBDD Histórica Primer Año x Sem'!$A$1:$A$985="SP1",IF('BBDD Histórica Primer Año x Sem'!$B$1:$B$985="II",IF('BBDD Histórica Primer Año x Sem'!$E$1:$E$985=$B7,'BBDD Histórica Primer Año x Sem'!$G$1:$G$985,0))))</f>
        <v>0</v>
      </c>
      <c r="E7" s="95">
        <f t="array" ref="E7">SUM(IF('BBDD Histórica Primer Año x Sem'!$A$1:$A$985="SP1",IF('BBDD Histórica Primer Año x Sem'!$B$1:$B$985="II",IF('BBDD Histórica Primer Año x Sem'!$E$1:$E$985=$B7,'BBDD Histórica Primer Año x Sem'!$I$1:$J$985,0))))</f>
        <v>0</v>
      </c>
      <c r="F7" s="95">
        <f t="shared" si="0"/>
        <v>1</v>
      </c>
      <c r="G7" s="95">
        <f t="shared" si="2"/>
        <v>8</v>
      </c>
      <c r="H7" s="98">
        <f t="shared" si="1"/>
        <v>1.0230179028132993E-2</v>
      </c>
      <c r="I7" s="98">
        <f>SUM($C$3:$C7)/Cargos_IIN_SP1</f>
        <v>6.3938618925831201E-3</v>
      </c>
      <c r="J7" s="98"/>
      <c r="K7" s="98">
        <f>SUM($C$3:$D7)/Cargos_IIN_SP1</f>
        <v>1.0230179028132993E-2</v>
      </c>
      <c r="L7" s="98">
        <f>SUM($C$3:$E7)/Cargos_IIN_SP1</f>
        <v>1.0230179028132993E-2</v>
      </c>
      <c r="O7" s="329">
        <f t="shared" si="3"/>
        <v>5</v>
      </c>
    </row>
    <row r="8" spans="2:15">
      <c r="B8" s="34">
        <v>6</v>
      </c>
      <c r="C8" s="95">
        <f t="array" ref="C8">SUM(IF('BBDD Histórica Primer Año x Sem'!$A$1:$A$985="SP1",IF('BBDD Histórica Primer Año x Sem'!$B$1:$B$985="II",IF('BBDD Histórica Primer Año x Sem'!$E$1:$E$985=$B8,'BBDD Histórica Primer Año x Sem'!$F$1:$F$985,0))))</f>
        <v>3</v>
      </c>
      <c r="D8" s="95">
        <f t="array" ref="D8">SUM(IF('BBDD Histórica Primer Año x Sem'!$A$1:$A$985="SP1",IF('BBDD Histórica Primer Año x Sem'!$B$1:$B$985="II",IF('BBDD Histórica Primer Año x Sem'!$E$1:$E$985=$B8,'BBDD Histórica Primer Año x Sem'!$G$1:$G$985,0))))</f>
        <v>1</v>
      </c>
      <c r="E8" s="95">
        <f t="array" ref="E8">SUM(IF('BBDD Histórica Primer Año x Sem'!$A$1:$A$985="SP1",IF('BBDD Histórica Primer Año x Sem'!$B$1:$B$985="II",IF('BBDD Histórica Primer Año x Sem'!$E$1:$E$985=$B8,'BBDD Histórica Primer Año x Sem'!$I$1:$J$985,0))))</f>
        <v>0</v>
      </c>
      <c r="F8" s="95">
        <f t="shared" si="0"/>
        <v>4</v>
      </c>
      <c r="G8" s="95">
        <f t="shared" si="2"/>
        <v>12</v>
      </c>
      <c r="H8" s="98">
        <f t="shared" si="1"/>
        <v>1.5345268542199489E-2</v>
      </c>
      <c r="I8" s="98">
        <f>SUM($C$3:$C8)/Cargos_IIN_SP1</f>
        <v>1.0230179028132993E-2</v>
      </c>
      <c r="J8" s="98"/>
      <c r="K8" s="98">
        <f>SUM($C$3:$D8)/Cargos_IIN_SP1</f>
        <v>1.5345268542199489E-2</v>
      </c>
      <c r="L8" s="98">
        <f>SUM($C$3:$E8)/Cargos_IIN_SP1</f>
        <v>1.5345268542199489E-2</v>
      </c>
      <c r="O8" s="329">
        <f t="shared" si="3"/>
        <v>8</v>
      </c>
    </row>
    <row r="9" spans="2:15">
      <c r="B9" s="34">
        <v>7</v>
      </c>
      <c r="C9" s="95">
        <f t="array" ref="C9">SUM(IF('BBDD Histórica Primer Año x Sem'!$A$1:$A$985="SP1",IF('BBDD Histórica Primer Año x Sem'!$B$1:$B$985="II",IF('BBDD Histórica Primer Año x Sem'!$E$1:$E$985=$B9,'BBDD Histórica Primer Año x Sem'!$F$1:$F$985,0))))</f>
        <v>0</v>
      </c>
      <c r="D9" s="95">
        <f t="array" ref="D9">SUM(IF('BBDD Histórica Primer Año x Sem'!$A$1:$A$985="SP1",IF('BBDD Histórica Primer Año x Sem'!$B$1:$B$985="II",IF('BBDD Histórica Primer Año x Sem'!$E$1:$E$985=$B9,'BBDD Histórica Primer Año x Sem'!$G$1:$G$985,0))))</f>
        <v>1</v>
      </c>
      <c r="E9" s="95">
        <f t="array" ref="E9">SUM(IF('BBDD Histórica Primer Año x Sem'!$A$1:$A$985="SP1",IF('BBDD Histórica Primer Año x Sem'!$B$1:$B$985="II",IF('BBDD Histórica Primer Año x Sem'!$E$1:$E$985=$B9,'BBDD Histórica Primer Año x Sem'!$I$1:$J$985,0))))</f>
        <v>0</v>
      </c>
      <c r="F9" s="95">
        <f t="shared" si="0"/>
        <v>1</v>
      </c>
      <c r="G9" s="95">
        <f t="shared" si="2"/>
        <v>13</v>
      </c>
      <c r="H9" s="98">
        <f t="shared" si="1"/>
        <v>1.6624040920716114E-2</v>
      </c>
      <c r="I9" s="98">
        <f>SUM($C$3:$C9)/Cargos_IIN_SP1</f>
        <v>1.0230179028132993E-2</v>
      </c>
      <c r="J9" s="98"/>
      <c r="K9" s="98">
        <f>SUM($C$3:$D9)/Cargos_IIN_SP1</f>
        <v>1.6624040920716114E-2</v>
      </c>
      <c r="L9" s="98">
        <f>SUM($C$3:$E9)/Cargos_IIN_SP1</f>
        <v>1.6624040920716114E-2</v>
      </c>
      <c r="O9" s="329">
        <f t="shared" si="3"/>
        <v>8</v>
      </c>
    </row>
    <row r="10" spans="2:15">
      <c r="B10" s="34">
        <v>8</v>
      </c>
      <c r="C10" s="95">
        <f t="array" ref="C10">SUM(IF('BBDD Histórica Primer Año x Sem'!$A$1:$A$985="SP1",IF('BBDD Histórica Primer Año x Sem'!$B$1:$B$985="II",IF('BBDD Histórica Primer Año x Sem'!$E$1:$E$985=$B10,'BBDD Histórica Primer Año x Sem'!$F$1:$F$985,0))))</f>
        <v>1</v>
      </c>
      <c r="D10" s="95">
        <f t="array" ref="D10">SUM(IF('BBDD Histórica Primer Año x Sem'!$A$1:$A$985="SP1",IF('BBDD Histórica Primer Año x Sem'!$B$1:$B$985="II",IF('BBDD Histórica Primer Año x Sem'!$E$1:$E$985=$B10,'BBDD Histórica Primer Año x Sem'!$G$1:$G$985,0))))</f>
        <v>1</v>
      </c>
      <c r="E10" s="95">
        <f t="array" ref="E10">SUM(IF('BBDD Histórica Primer Año x Sem'!$A$1:$A$985="SP1",IF('BBDD Histórica Primer Año x Sem'!$B$1:$B$985="II",IF('BBDD Histórica Primer Año x Sem'!$E$1:$E$985=$B10,'BBDD Histórica Primer Año x Sem'!$I$1:$J$985,0))))</f>
        <v>0</v>
      </c>
      <c r="F10" s="95">
        <f t="shared" si="0"/>
        <v>2</v>
      </c>
      <c r="G10" s="95">
        <f t="shared" si="2"/>
        <v>15</v>
      </c>
      <c r="H10" s="98">
        <f t="shared" si="1"/>
        <v>1.9181585677749361E-2</v>
      </c>
      <c r="I10" s="98">
        <f>SUM($C$3:$C10)/Cargos_IIN_SP1</f>
        <v>1.1508951406649617E-2</v>
      </c>
      <c r="J10" s="98"/>
      <c r="K10" s="98">
        <f>SUM($C$3:$D10)/Cargos_IIN_SP1</f>
        <v>1.9181585677749361E-2</v>
      </c>
      <c r="L10" s="98">
        <f>SUM($C$3:$E10)/Cargos_IIN_SP1</f>
        <v>1.9181585677749361E-2</v>
      </c>
      <c r="O10" s="329">
        <f t="shared" si="3"/>
        <v>9</v>
      </c>
    </row>
    <row r="11" spans="2:15">
      <c r="B11" s="34">
        <v>9</v>
      </c>
      <c r="C11" s="95">
        <f t="array" ref="C11">SUM(IF('BBDD Histórica Primer Año x Sem'!$A$1:$A$985="SP1",IF('BBDD Histórica Primer Año x Sem'!$B$1:$B$985="II",IF('BBDD Histórica Primer Año x Sem'!$E$1:$E$985=$B11,'BBDD Histórica Primer Año x Sem'!$F$1:$F$985,0))))</f>
        <v>0</v>
      </c>
      <c r="D11" s="95">
        <f t="array" ref="D11">SUM(IF('BBDD Histórica Primer Año x Sem'!$A$1:$A$985="SP1",IF('BBDD Histórica Primer Año x Sem'!$B$1:$B$985="II",IF('BBDD Histórica Primer Año x Sem'!$E$1:$E$985=$B11,'BBDD Histórica Primer Año x Sem'!$G$1:$G$985,0))))</f>
        <v>1</v>
      </c>
      <c r="E11" s="95">
        <f t="array" ref="E11">SUM(IF('BBDD Histórica Primer Año x Sem'!$A$1:$A$985="SP1",IF('BBDD Histórica Primer Año x Sem'!$B$1:$B$985="II",IF('BBDD Histórica Primer Año x Sem'!$E$1:$E$985=$B11,'BBDD Histórica Primer Año x Sem'!$I$1:$J$985,0))))</f>
        <v>0</v>
      </c>
      <c r="F11" s="95">
        <f t="shared" si="0"/>
        <v>1</v>
      </c>
      <c r="G11" s="95">
        <f t="shared" si="2"/>
        <v>16</v>
      </c>
      <c r="H11" s="98">
        <f t="shared" si="1"/>
        <v>2.0460358056265986E-2</v>
      </c>
      <c r="I11" s="98">
        <f>SUM($C$3:$C11)/Cargos_IIN_SP1</f>
        <v>1.1508951406649617E-2</v>
      </c>
      <c r="J11" s="98"/>
      <c r="K11" s="98">
        <f>SUM($C$3:$D11)/Cargos_IIN_SP1</f>
        <v>2.0460358056265986E-2</v>
      </c>
      <c r="L11" s="98">
        <f>SUM($C$3:$E11)/Cargos_IIN_SP1</f>
        <v>2.0460358056265986E-2</v>
      </c>
      <c r="O11" s="329">
        <f t="shared" si="3"/>
        <v>9</v>
      </c>
    </row>
    <row r="12" spans="2:15">
      <c r="B12" s="34">
        <v>10</v>
      </c>
      <c r="C12" s="95">
        <f t="array" ref="C12">SUM(IF('BBDD Histórica Primer Año x Sem'!$A$1:$A$985="SP1",IF('BBDD Histórica Primer Año x Sem'!$B$1:$B$985="II",IF('BBDD Histórica Primer Año x Sem'!$E$1:$E$985=$B12,'BBDD Histórica Primer Año x Sem'!$F$1:$F$985,0))))</f>
        <v>4</v>
      </c>
      <c r="D12" s="95">
        <f t="array" ref="D12">SUM(IF('BBDD Histórica Primer Año x Sem'!$A$1:$A$985="SP1",IF('BBDD Histórica Primer Año x Sem'!$B$1:$B$985="II",IF('BBDD Histórica Primer Año x Sem'!$E$1:$E$985=$B12,'BBDD Histórica Primer Año x Sem'!$G$1:$G$985,0))))</f>
        <v>0</v>
      </c>
      <c r="E12" s="95">
        <f t="array" ref="E12">SUM(IF('BBDD Histórica Primer Año x Sem'!$A$1:$A$985="SP1",IF('BBDD Histórica Primer Año x Sem'!$B$1:$B$985="II",IF('BBDD Histórica Primer Año x Sem'!$E$1:$E$985=$B12,'BBDD Histórica Primer Año x Sem'!$I$1:$J$985,0))))</f>
        <v>0</v>
      </c>
      <c r="F12" s="95">
        <f t="shared" si="0"/>
        <v>4</v>
      </c>
      <c r="G12" s="95">
        <f t="shared" si="2"/>
        <v>20</v>
      </c>
      <c r="H12" s="98">
        <f t="shared" si="1"/>
        <v>2.557544757033248E-2</v>
      </c>
      <c r="I12" s="98">
        <f>SUM($C$3:$C12)/Cargos_IIN_SP1</f>
        <v>1.6624040920716114E-2</v>
      </c>
      <c r="J12" s="98"/>
      <c r="K12" s="98">
        <f>SUM($C$3:$D12)/Cargos_IIN_SP1</f>
        <v>2.557544757033248E-2</v>
      </c>
      <c r="L12" s="98">
        <f>SUM($C$3:$E12)/Cargos_IIN_SP1</f>
        <v>2.557544757033248E-2</v>
      </c>
      <c r="O12" s="329">
        <f t="shared" si="3"/>
        <v>13</v>
      </c>
    </row>
    <row r="13" spans="2:15">
      <c r="B13" s="34">
        <v>11</v>
      </c>
      <c r="C13" s="95">
        <f t="array" ref="C13">SUM(IF('BBDD Histórica Primer Año x Sem'!$A$1:$A$985="SP1",IF('BBDD Histórica Primer Año x Sem'!$B$1:$B$985="II",IF('BBDD Histórica Primer Año x Sem'!$E$1:$E$985=$B13,'BBDD Histórica Primer Año x Sem'!$F$1:$F$985,0))))</f>
        <v>3</v>
      </c>
      <c r="D13" s="95">
        <f t="array" ref="D13">SUM(IF('BBDD Histórica Primer Año x Sem'!$A$1:$A$985="SP1",IF('BBDD Histórica Primer Año x Sem'!$B$1:$B$985="II",IF('BBDD Histórica Primer Año x Sem'!$E$1:$E$985=$B13,'BBDD Histórica Primer Año x Sem'!$G$1:$G$985,0))))</f>
        <v>0</v>
      </c>
      <c r="E13" s="95">
        <f t="array" ref="E13">SUM(IF('BBDD Histórica Primer Año x Sem'!$A$1:$A$985="SP1",IF('BBDD Histórica Primer Año x Sem'!$B$1:$B$985="II",IF('BBDD Histórica Primer Año x Sem'!$E$1:$E$985=$B13,'BBDD Histórica Primer Año x Sem'!$I$1:$J$985,0))))</f>
        <v>0</v>
      </c>
      <c r="F13" s="95">
        <f t="shared" si="0"/>
        <v>3</v>
      </c>
      <c r="G13" s="95">
        <f t="shared" si="2"/>
        <v>23</v>
      </c>
      <c r="H13" s="98">
        <f t="shared" si="1"/>
        <v>2.9411764705882353E-2</v>
      </c>
      <c r="I13" s="98">
        <f>SUM($C$3:$C13)/Cargos_IIN_SP1</f>
        <v>2.0460358056265986E-2</v>
      </c>
      <c r="J13" s="98"/>
      <c r="K13" s="98">
        <f>SUM($C$3:$D13)/Cargos_IIN_SP1</f>
        <v>2.9411764705882353E-2</v>
      </c>
      <c r="L13" s="98">
        <f>SUM($C$3:$E13)/Cargos_IIN_SP1</f>
        <v>2.9411764705882353E-2</v>
      </c>
      <c r="O13" s="329">
        <f t="shared" si="3"/>
        <v>16</v>
      </c>
    </row>
    <row r="14" spans="2:15">
      <c r="B14" s="34">
        <v>12</v>
      </c>
      <c r="C14" s="95">
        <f t="array" ref="C14">SUM(IF('BBDD Histórica Primer Año x Sem'!$A$1:$A$985="SP1",IF('BBDD Histórica Primer Año x Sem'!$B$1:$B$985="II",IF('BBDD Histórica Primer Año x Sem'!$E$1:$E$985=$B14,'BBDD Histórica Primer Año x Sem'!$F$1:$F$985,0))))</f>
        <v>1</v>
      </c>
      <c r="D14" s="95">
        <f t="array" ref="D14">SUM(IF('BBDD Histórica Primer Año x Sem'!$A$1:$A$985="SP1",IF('BBDD Histórica Primer Año x Sem'!$B$1:$B$985="II",IF('BBDD Histórica Primer Año x Sem'!$E$1:$E$985=$B14,'BBDD Histórica Primer Año x Sem'!$G$1:$G$985,0))))</f>
        <v>0</v>
      </c>
      <c r="E14" s="95">
        <f t="array" ref="E14">SUM(IF('BBDD Histórica Primer Año x Sem'!$A$1:$A$985="SP1",IF('BBDD Histórica Primer Año x Sem'!$B$1:$B$985="II",IF('BBDD Histórica Primer Año x Sem'!$E$1:$E$985=$B14,'BBDD Histórica Primer Año x Sem'!$I$1:$J$985,0))))</f>
        <v>0</v>
      </c>
      <c r="F14" s="95">
        <f t="shared" si="0"/>
        <v>1</v>
      </c>
      <c r="G14" s="95">
        <f t="shared" si="2"/>
        <v>24</v>
      </c>
      <c r="H14" s="98">
        <f t="shared" si="1"/>
        <v>3.0690537084398978E-2</v>
      </c>
      <c r="I14" s="98">
        <f>SUM($C$3:$C14)/Cargos_IIN_SP1</f>
        <v>2.1739130434782608E-2</v>
      </c>
      <c r="J14" s="98"/>
      <c r="K14" s="98">
        <f>SUM($C$3:$D14)/Cargos_IIN_SP1</f>
        <v>3.0690537084398978E-2</v>
      </c>
      <c r="L14" s="98">
        <f>SUM($C$3:$E14)/Cargos_IIN_SP1</f>
        <v>3.0690537084398978E-2</v>
      </c>
      <c r="O14" s="329">
        <f t="shared" si="3"/>
        <v>17</v>
      </c>
    </row>
    <row r="15" spans="2:15">
      <c r="B15" s="34">
        <v>13</v>
      </c>
      <c r="C15" s="95">
        <f t="array" ref="C15">SUM(IF('BBDD Histórica Primer Año x Sem'!$A$1:$A$985="SP1",IF('BBDD Histórica Primer Año x Sem'!$B$1:$B$985="II",IF('BBDD Histórica Primer Año x Sem'!$E$1:$E$985=$B15,'BBDD Histórica Primer Año x Sem'!$F$1:$F$985,0))))</f>
        <v>4</v>
      </c>
      <c r="D15" s="95">
        <f t="array" ref="D15">SUM(IF('BBDD Histórica Primer Año x Sem'!$A$1:$A$985="SP1",IF('BBDD Histórica Primer Año x Sem'!$B$1:$B$985="II",IF('BBDD Histórica Primer Año x Sem'!$E$1:$E$985=$B15,'BBDD Histórica Primer Año x Sem'!$G$1:$G$985,0))))</f>
        <v>2</v>
      </c>
      <c r="E15" s="95">
        <f t="array" ref="E15">SUM(IF('BBDD Histórica Primer Año x Sem'!$A$1:$A$985="SP1",IF('BBDD Histórica Primer Año x Sem'!$B$1:$B$985="II",IF('BBDD Histórica Primer Año x Sem'!$E$1:$E$985=$B15,'BBDD Histórica Primer Año x Sem'!$I$1:$J$985,0))))</f>
        <v>0</v>
      </c>
      <c r="F15" s="95">
        <f t="shared" si="0"/>
        <v>6</v>
      </c>
      <c r="G15" s="95">
        <f t="shared" si="2"/>
        <v>30</v>
      </c>
      <c r="H15" s="98">
        <f t="shared" si="1"/>
        <v>3.8363171355498722E-2</v>
      </c>
      <c r="I15" s="98">
        <f>SUM($C$3:$C15)/Cargos_IIN_SP1</f>
        <v>2.6854219948849106E-2</v>
      </c>
      <c r="J15" s="98"/>
      <c r="K15" s="98">
        <f>SUM($C$3:$D15)/Cargos_IIN_SP1</f>
        <v>3.8363171355498722E-2</v>
      </c>
      <c r="L15" s="98">
        <f>SUM($C$3:$E15)/Cargos_IIN_SP1</f>
        <v>3.8363171355498722E-2</v>
      </c>
      <c r="O15" s="329">
        <f t="shared" si="3"/>
        <v>21</v>
      </c>
    </row>
    <row r="16" spans="2:15">
      <c r="B16" s="34">
        <v>14</v>
      </c>
      <c r="C16" s="95">
        <f t="array" ref="C16">SUM(IF('BBDD Histórica Primer Año x Sem'!$A$1:$A$985="SP1",IF('BBDD Histórica Primer Año x Sem'!$B$1:$B$985="II",IF('BBDD Histórica Primer Año x Sem'!$E$1:$E$985=$B16,'BBDD Histórica Primer Año x Sem'!$F$1:$F$985,0))))</f>
        <v>2</v>
      </c>
      <c r="D16" s="95">
        <f t="array" ref="D16">SUM(IF('BBDD Histórica Primer Año x Sem'!$A$1:$A$985="SP1",IF('BBDD Histórica Primer Año x Sem'!$B$1:$B$985="II",IF('BBDD Histórica Primer Año x Sem'!$E$1:$E$985=$B16,'BBDD Histórica Primer Año x Sem'!$G$1:$G$985,0))))</f>
        <v>0</v>
      </c>
      <c r="E16" s="95">
        <f t="array" ref="E16">SUM(IF('BBDD Histórica Primer Año x Sem'!$A$1:$A$985="SP1",IF('BBDD Histórica Primer Año x Sem'!$B$1:$B$985="II",IF('BBDD Histórica Primer Año x Sem'!$E$1:$E$985=$B16,'BBDD Histórica Primer Año x Sem'!$I$1:$J$985,0))))</f>
        <v>0</v>
      </c>
      <c r="F16" s="95">
        <f t="shared" si="0"/>
        <v>2</v>
      </c>
      <c r="G16" s="95">
        <f t="shared" si="2"/>
        <v>32</v>
      </c>
      <c r="H16" s="98">
        <f t="shared" si="1"/>
        <v>4.0920716112531973E-2</v>
      </c>
      <c r="I16" s="98">
        <f>SUM($C$3:$C16)/Cargos_IIN_SP1</f>
        <v>2.9411764705882353E-2</v>
      </c>
      <c r="J16" s="98"/>
      <c r="K16" s="98">
        <f>SUM($C$3:$D16)/Cargos_IIN_SP1</f>
        <v>4.0920716112531973E-2</v>
      </c>
      <c r="L16" s="98">
        <f>SUM($C$3:$E16)/Cargos_IIN_SP1</f>
        <v>4.0920716112531973E-2</v>
      </c>
      <c r="O16" s="329">
        <f t="shared" si="3"/>
        <v>23</v>
      </c>
    </row>
    <row r="17" spans="2:15">
      <c r="B17" s="34">
        <v>15</v>
      </c>
      <c r="C17" s="95">
        <f t="array" ref="C17">SUM(IF('BBDD Histórica Primer Año x Sem'!$A$1:$A$985="SP1",IF('BBDD Histórica Primer Año x Sem'!$B$1:$B$985="II",IF('BBDD Histórica Primer Año x Sem'!$E$1:$E$985=$B17,'BBDD Histórica Primer Año x Sem'!$F$1:$F$985,0))))</f>
        <v>1</v>
      </c>
      <c r="D17" s="95">
        <f t="array" ref="D17">SUM(IF('BBDD Histórica Primer Año x Sem'!$A$1:$A$985="SP1",IF('BBDD Histórica Primer Año x Sem'!$B$1:$B$985="II",IF('BBDD Histórica Primer Año x Sem'!$E$1:$E$985=$B17,'BBDD Histórica Primer Año x Sem'!$G$1:$G$985,0))))</f>
        <v>0</v>
      </c>
      <c r="E17" s="95">
        <f t="array" ref="E17">SUM(IF('BBDD Histórica Primer Año x Sem'!$A$1:$A$985="SP1",IF('BBDD Histórica Primer Año x Sem'!$B$1:$B$985="II",IF('BBDD Histórica Primer Año x Sem'!$E$1:$E$985=$B17,'BBDD Histórica Primer Año x Sem'!$I$1:$J$985,0))))</f>
        <v>0</v>
      </c>
      <c r="F17" s="95">
        <f t="shared" si="0"/>
        <v>1</v>
      </c>
      <c r="G17" s="95">
        <f t="shared" si="2"/>
        <v>33</v>
      </c>
      <c r="H17" s="98">
        <f t="shared" si="1"/>
        <v>4.2199488491048591E-2</v>
      </c>
      <c r="I17" s="98">
        <f>SUM($C$3:$C17)/Cargos_IIN_SP1</f>
        <v>3.0690537084398978E-2</v>
      </c>
      <c r="J17" s="98"/>
      <c r="K17" s="98">
        <f>SUM($C$3:$D17)/Cargos_IIN_SP1</f>
        <v>4.2199488491048591E-2</v>
      </c>
      <c r="L17" s="98">
        <f>SUM($C$3:$E17)/Cargos_IIN_SP1</f>
        <v>4.2199488491048591E-2</v>
      </c>
      <c r="O17" s="329">
        <f t="shared" si="3"/>
        <v>24</v>
      </c>
    </row>
    <row r="18" spans="2:15">
      <c r="B18" s="34">
        <v>16</v>
      </c>
      <c r="C18" s="95">
        <f t="array" ref="C18">SUM(IF('BBDD Histórica Primer Año x Sem'!$A$1:$A$985="SP1",IF('BBDD Histórica Primer Año x Sem'!$B$1:$B$985="II",IF('BBDD Histórica Primer Año x Sem'!$E$1:$E$985=$B18,'BBDD Histórica Primer Año x Sem'!$F$1:$F$985,0))))</f>
        <v>2</v>
      </c>
      <c r="D18" s="95">
        <f t="array" ref="D18">SUM(IF('BBDD Histórica Primer Año x Sem'!$A$1:$A$985="SP1",IF('BBDD Histórica Primer Año x Sem'!$B$1:$B$985="II",IF('BBDD Histórica Primer Año x Sem'!$E$1:$E$985=$B18,'BBDD Histórica Primer Año x Sem'!$G$1:$G$985,0))))</f>
        <v>0</v>
      </c>
      <c r="E18" s="95">
        <f t="array" ref="E18">SUM(IF('BBDD Histórica Primer Año x Sem'!$A$1:$A$985="SP1",IF('BBDD Histórica Primer Año x Sem'!$B$1:$B$985="II",IF('BBDD Histórica Primer Año x Sem'!$E$1:$E$985=$B18,'BBDD Histórica Primer Año x Sem'!$I$1:$J$985,0))))</f>
        <v>0</v>
      </c>
      <c r="F18" s="95">
        <f t="shared" si="0"/>
        <v>2</v>
      </c>
      <c r="G18" s="95">
        <f t="shared" si="2"/>
        <v>35</v>
      </c>
      <c r="H18" s="98">
        <f t="shared" si="1"/>
        <v>4.4757033248081841E-2</v>
      </c>
      <c r="I18" s="98">
        <f>SUM($C$3:$C18)/Cargos_IIN_SP1</f>
        <v>3.3248081841432228E-2</v>
      </c>
      <c r="J18" s="98"/>
      <c r="K18" s="98">
        <f>SUM($C$3:$D18)/Cargos_IIN_SP1</f>
        <v>4.4757033248081841E-2</v>
      </c>
      <c r="L18" s="98">
        <f>SUM($C$3:$E18)/Cargos_IIN_SP1</f>
        <v>4.4757033248081841E-2</v>
      </c>
      <c r="O18" s="329">
        <f t="shared" si="3"/>
        <v>26</v>
      </c>
    </row>
    <row r="19" spans="2:15">
      <c r="B19" s="34">
        <v>17</v>
      </c>
      <c r="C19" s="95">
        <f t="array" ref="C19">SUM(IF('BBDD Histórica Primer Año x Sem'!$A$1:$A$985="SP1",IF('BBDD Histórica Primer Año x Sem'!$B$1:$B$985="II",IF('BBDD Histórica Primer Año x Sem'!$E$1:$E$985=$B19,'BBDD Histórica Primer Año x Sem'!$F$1:$F$985,0))))</f>
        <v>3</v>
      </c>
      <c r="D19" s="95">
        <f t="array" ref="D19">SUM(IF('BBDD Histórica Primer Año x Sem'!$A$1:$A$985="SP1",IF('BBDD Histórica Primer Año x Sem'!$B$1:$B$985="II",IF('BBDD Histórica Primer Año x Sem'!$E$1:$E$985=$B19,'BBDD Histórica Primer Año x Sem'!$G$1:$G$985,0))))</f>
        <v>0</v>
      </c>
      <c r="E19" s="95">
        <f t="array" ref="E19">SUM(IF('BBDD Histórica Primer Año x Sem'!$A$1:$A$985="SP1",IF('BBDD Histórica Primer Año x Sem'!$B$1:$B$985="II",IF('BBDD Histórica Primer Año x Sem'!$E$1:$E$985=$B19,'BBDD Histórica Primer Año x Sem'!$I$1:$J$985,0))))</f>
        <v>3</v>
      </c>
      <c r="F19" s="95">
        <f t="shared" si="0"/>
        <v>6</v>
      </c>
      <c r="G19" s="95">
        <f t="shared" si="2"/>
        <v>41</v>
      </c>
      <c r="H19" s="98">
        <f t="shared" si="1"/>
        <v>5.2429667519181586E-2</v>
      </c>
      <c r="I19" s="98">
        <f>SUM($C$3:$C19)/Cargos_IIN_SP1</f>
        <v>3.7084398976982097E-2</v>
      </c>
      <c r="J19" s="98"/>
      <c r="K19" s="98">
        <f>SUM($C$3:$D19)/Cargos_IIN_SP1</f>
        <v>4.859335038363171E-2</v>
      </c>
      <c r="L19" s="98">
        <f>SUM($C$3:$E19)/Cargos_IIN_SP1</f>
        <v>5.2429667519181586E-2</v>
      </c>
      <c r="O19" s="329">
        <f t="shared" si="3"/>
        <v>29</v>
      </c>
    </row>
    <row r="20" spans="2:15">
      <c r="B20" s="34">
        <v>18</v>
      </c>
      <c r="C20" s="95">
        <f t="array" ref="C20">SUM(IF('BBDD Histórica Primer Año x Sem'!$A$1:$A$985="SP1",IF('BBDD Histórica Primer Año x Sem'!$B$1:$B$985="II",IF('BBDD Histórica Primer Año x Sem'!$E$1:$E$985=$B20,'BBDD Histórica Primer Año x Sem'!$F$1:$F$985,0))))</f>
        <v>18</v>
      </c>
      <c r="D20" s="95">
        <f t="array" ref="D20">SUM(IF('BBDD Histórica Primer Año x Sem'!$A$1:$A$985="SP1",IF('BBDD Histórica Primer Año x Sem'!$B$1:$B$985="II",IF('BBDD Histórica Primer Año x Sem'!$E$1:$E$985=$B20,'BBDD Histórica Primer Año x Sem'!$G$1:$G$985,0))))</f>
        <v>0</v>
      </c>
      <c r="E20" s="95">
        <f t="array" ref="E20">SUM(IF('BBDD Histórica Primer Año x Sem'!$A$1:$A$985="SP1",IF('BBDD Histórica Primer Año x Sem'!$B$1:$B$985="II",IF('BBDD Histórica Primer Año x Sem'!$E$1:$E$985=$B20,'BBDD Histórica Primer Año x Sem'!$I$1:$J$985,0))))</f>
        <v>0</v>
      </c>
      <c r="F20" s="95">
        <f t="shared" si="0"/>
        <v>18</v>
      </c>
      <c r="G20" s="95">
        <f t="shared" si="2"/>
        <v>59</v>
      </c>
      <c r="H20" s="98">
        <f t="shared" si="1"/>
        <v>7.5447570332480812E-2</v>
      </c>
      <c r="I20" s="98">
        <f>SUM($C$3:$C20)/Cargos_IIN_SP1</f>
        <v>6.010230179028133E-2</v>
      </c>
      <c r="J20" s="98"/>
      <c r="K20" s="98">
        <f>SUM($C$3:$D20)/Cargos_IIN_SP1</f>
        <v>7.1611253196930943E-2</v>
      </c>
      <c r="L20" s="98">
        <f>SUM($C$3:$E20)/Cargos_IIN_SP1</f>
        <v>7.5447570332480812E-2</v>
      </c>
      <c r="O20" s="329">
        <f t="shared" si="3"/>
        <v>47</v>
      </c>
    </row>
    <row r="21" spans="2:15">
      <c r="B21" s="34">
        <v>19</v>
      </c>
      <c r="C21" s="95">
        <f t="array" ref="C21">SUM(IF('BBDD Histórica Primer Año x Sem'!$A$1:$A$985="SP1",IF('BBDD Histórica Primer Año x Sem'!$B$1:$B$985="II",IF('BBDD Histórica Primer Año x Sem'!$E$1:$E$985=$B21,'BBDD Histórica Primer Año x Sem'!$F$1:$F$985,0))))</f>
        <v>2</v>
      </c>
      <c r="D21" s="95">
        <f t="array" ref="D21">SUM(IF('BBDD Histórica Primer Año x Sem'!$A$1:$A$985="SP1",IF('BBDD Histórica Primer Año x Sem'!$B$1:$B$985="II",IF('BBDD Histórica Primer Año x Sem'!$E$1:$E$985=$B21,'BBDD Histórica Primer Año x Sem'!$G$1:$G$985,0))))</f>
        <v>2</v>
      </c>
      <c r="E21" s="95">
        <f t="array" ref="E21">SUM(IF('BBDD Histórica Primer Año x Sem'!$A$1:$A$985="SP1",IF('BBDD Histórica Primer Año x Sem'!$B$1:$B$985="II",IF('BBDD Histórica Primer Año x Sem'!$E$1:$E$985=$B21,'BBDD Histórica Primer Año x Sem'!$I$1:$J$985,0))))</f>
        <v>0</v>
      </c>
      <c r="F21" s="95">
        <f t="shared" si="0"/>
        <v>4</v>
      </c>
      <c r="G21" s="95">
        <f t="shared" si="2"/>
        <v>63</v>
      </c>
      <c r="H21" s="98">
        <f t="shared" si="1"/>
        <v>8.0562659846547313E-2</v>
      </c>
      <c r="I21" s="98">
        <f>SUM($C$3:$C21)/Cargos_IIN_SP1</f>
        <v>6.2659846547314574E-2</v>
      </c>
      <c r="J21" s="98"/>
      <c r="K21" s="98">
        <f>SUM($C$3:$D21)/Cargos_IIN_SP1</f>
        <v>7.6726342710997444E-2</v>
      </c>
      <c r="L21" s="98">
        <f>SUM($C$3:$E21)/Cargos_IIN_SP1</f>
        <v>8.0562659846547313E-2</v>
      </c>
      <c r="O21" s="329">
        <f t="shared" si="3"/>
        <v>49</v>
      </c>
    </row>
    <row r="22" spans="2:15">
      <c r="B22" s="34">
        <v>20</v>
      </c>
      <c r="C22" s="95">
        <f t="array" ref="C22">SUM(IF('BBDD Histórica Primer Año x Sem'!$A$1:$A$985="SP1",IF('BBDD Histórica Primer Año x Sem'!$B$1:$B$985="II",IF('BBDD Histórica Primer Año x Sem'!$E$1:$E$985=$B22,'BBDD Histórica Primer Año x Sem'!$F$1:$F$985,0))))</f>
        <v>4</v>
      </c>
      <c r="D22" s="95">
        <f t="array" ref="D22">SUM(IF('BBDD Histórica Primer Año x Sem'!$A$1:$A$985="SP1",IF('BBDD Histórica Primer Año x Sem'!$B$1:$B$985="II",IF('BBDD Histórica Primer Año x Sem'!$E$1:$E$985=$B22,'BBDD Histórica Primer Año x Sem'!$G$1:$G$985,0))))</f>
        <v>3</v>
      </c>
      <c r="E22" s="95">
        <f t="array" ref="E22">SUM(IF('BBDD Histórica Primer Año x Sem'!$A$1:$A$985="SP1",IF('BBDD Histórica Primer Año x Sem'!$B$1:$B$985="II",IF('BBDD Histórica Primer Año x Sem'!$E$1:$E$985=$B22,'BBDD Histórica Primer Año x Sem'!$I$1:$J$985,0))))</f>
        <v>0</v>
      </c>
      <c r="F22" s="95">
        <f t="shared" si="0"/>
        <v>7</v>
      </c>
      <c r="G22" s="95">
        <f t="shared" si="2"/>
        <v>70</v>
      </c>
      <c r="H22" s="98">
        <f t="shared" si="1"/>
        <v>8.9514066496163683E-2</v>
      </c>
      <c r="I22" s="98">
        <f>SUM($C$3:$C22)/Cargos_IIN_SP1</f>
        <v>6.7774936061381075E-2</v>
      </c>
      <c r="J22" s="98"/>
      <c r="K22" s="98">
        <f>SUM($C$3:$D22)/Cargos_IIN_SP1</f>
        <v>8.5677749360613814E-2</v>
      </c>
      <c r="L22" s="98">
        <f>SUM($C$3:$E22)/Cargos_IIN_SP1</f>
        <v>8.9514066496163683E-2</v>
      </c>
      <c r="O22" s="329">
        <f t="shared" si="3"/>
        <v>53</v>
      </c>
    </row>
    <row r="23" spans="2:15">
      <c r="B23" s="34">
        <v>21</v>
      </c>
      <c r="C23" s="95">
        <f t="array" ref="C23">SUM(IF('BBDD Histórica Primer Año x Sem'!$A$1:$A$985="SP1",IF('BBDD Histórica Primer Año x Sem'!$B$1:$B$985="II",IF('BBDD Histórica Primer Año x Sem'!$E$1:$E$985=$B23,'BBDD Histórica Primer Año x Sem'!$F$1:$F$985,0))))</f>
        <v>3</v>
      </c>
      <c r="D23" s="95">
        <f t="array" ref="D23">SUM(IF('BBDD Histórica Primer Año x Sem'!$A$1:$A$985="SP1",IF('BBDD Histórica Primer Año x Sem'!$B$1:$B$985="II",IF('BBDD Histórica Primer Año x Sem'!$E$1:$E$985=$B23,'BBDD Histórica Primer Año x Sem'!$G$1:$G$985,0))))</f>
        <v>0</v>
      </c>
      <c r="E23" s="95">
        <f t="array" ref="E23">SUM(IF('BBDD Histórica Primer Año x Sem'!$A$1:$A$985="SP1",IF('BBDD Histórica Primer Año x Sem'!$B$1:$B$985="II",IF('BBDD Histórica Primer Año x Sem'!$E$1:$E$985=$B23,'BBDD Histórica Primer Año x Sem'!$I$1:$J$985,0))))</f>
        <v>1</v>
      </c>
      <c r="F23" s="95">
        <f t="shared" si="0"/>
        <v>4</v>
      </c>
      <c r="G23" s="95">
        <f t="shared" si="2"/>
        <v>74</v>
      </c>
      <c r="H23" s="98">
        <f t="shared" si="1"/>
        <v>9.4629156010230184E-2</v>
      </c>
      <c r="I23" s="98">
        <f>SUM($C$3:$C23)/Cargos_IIN_SP1</f>
        <v>7.1611253196930943E-2</v>
      </c>
      <c r="J23" s="98"/>
      <c r="K23" s="98">
        <f>SUM($C$3:$D23)/Cargos_IIN_SP1</f>
        <v>8.9514066496163683E-2</v>
      </c>
      <c r="L23" s="98">
        <f>SUM($C$3:$E23)/Cargos_IIN_SP1</f>
        <v>9.4629156010230184E-2</v>
      </c>
      <c r="O23" s="329">
        <f t="shared" si="3"/>
        <v>56</v>
      </c>
    </row>
    <row r="24" spans="2:15">
      <c r="B24" s="34">
        <v>22</v>
      </c>
      <c r="C24" s="95">
        <f t="array" ref="C24">SUM(IF('BBDD Histórica Primer Año x Sem'!$A$1:$A$985="SP1",IF('BBDD Histórica Primer Año x Sem'!$B$1:$B$985="II",IF('BBDD Histórica Primer Año x Sem'!$E$1:$E$985=$B24,'BBDD Histórica Primer Año x Sem'!$F$1:$F$985,0))))</f>
        <v>6</v>
      </c>
      <c r="D24" s="95">
        <f t="array" ref="D24">SUM(IF('BBDD Histórica Primer Año x Sem'!$A$1:$A$985="SP1",IF('BBDD Histórica Primer Año x Sem'!$B$1:$B$985="II",IF('BBDD Histórica Primer Año x Sem'!$E$1:$E$985=$B24,'BBDD Histórica Primer Año x Sem'!$G$1:$G$985,0))))</f>
        <v>0</v>
      </c>
      <c r="E24" s="95">
        <f t="array" ref="E24">SUM(IF('BBDD Histórica Primer Año x Sem'!$A$1:$A$985="SP1",IF('BBDD Histórica Primer Año x Sem'!$B$1:$B$985="II",IF('BBDD Histórica Primer Año x Sem'!$E$1:$E$985=$B24,'BBDD Histórica Primer Año x Sem'!$I$1:$J$985,0))))</f>
        <v>1</v>
      </c>
      <c r="F24" s="95">
        <f t="shared" si="0"/>
        <v>7</v>
      </c>
      <c r="G24" s="95">
        <f t="shared" si="2"/>
        <v>81</v>
      </c>
      <c r="H24" s="98">
        <f t="shared" si="1"/>
        <v>0.10358056265984655</v>
      </c>
      <c r="I24" s="98">
        <f>SUM($C$3:$C24)/Cargos_IIN_SP1</f>
        <v>7.9283887468030695E-2</v>
      </c>
      <c r="J24" s="98"/>
      <c r="K24" s="98">
        <f>SUM($C$3:$D24)/Cargos_IIN_SP1</f>
        <v>9.718670076726342E-2</v>
      </c>
      <c r="L24" s="98">
        <f>SUM($C$3:$E24)/Cargos_IIN_SP1</f>
        <v>0.10358056265984655</v>
      </c>
      <c r="O24" s="329">
        <f t="shared" si="3"/>
        <v>62</v>
      </c>
    </row>
    <row r="25" spans="2:15">
      <c r="B25" s="34">
        <v>23</v>
      </c>
      <c r="C25" s="95">
        <f t="array" ref="C25">SUM(IF('BBDD Histórica Primer Año x Sem'!$A$1:$A$985="SP1",IF('BBDD Histórica Primer Año x Sem'!$B$1:$B$985="II",IF('BBDD Histórica Primer Año x Sem'!$E$1:$E$985=$B25,'BBDD Histórica Primer Año x Sem'!$F$1:$F$985,0))))</f>
        <v>2</v>
      </c>
      <c r="D25" s="95">
        <f t="array" ref="D25">SUM(IF('BBDD Histórica Primer Año x Sem'!$A$1:$A$985="SP1",IF('BBDD Histórica Primer Año x Sem'!$B$1:$B$985="II",IF('BBDD Histórica Primer Año x Sem'!$E$1:$E$985=$B25,'BBDD Histórica Primer Año x Sem'!$G$1:$G$985,0))))</f>
        <v>1</v>
      </c>
      <c r="E25" s="95">
        <f t="array" ref="E25">SUM(IF('BBDD Histórica Primer Año x Sem'!$A$1:$A$985="SP1",IF('BBDD Histórica Primer Año x Sem'!$B$1:$B$985="II",IF('BBDD Histórica Primer Año x Sem'!$E$1:$E$985=$B25,'BBDD Histórica Primer Año x Sem'!$I$1:$J$985,0))))</f>
        <v>1</v>
      </c>
      <c r="F25" s="95">
        <f t="shared" si="0"/>
        <v>4</v>
      </c>
      <c r="G25" s="95">
        <f t="shared" si="2"/>
        <v>85</v>
      </c>
      <c r="H25" s="98">
        <f t="shared" si="1"/>
        <v>0.10869565217391304</v>
      </c>
      <c r="I25" s="98">
        <f>SUM($C$3:$C25)/Cargos_IIN_SP1</f>
        <v>8.1841432225063945E-2</v>
      </c>
      <c r="J25" s="98"/>
      <c r="K25" s="98">
        <f>SUM($C$3:$D25)/Cargos_IIN_SP1</f>
        <v>0.1010230179028133</v>
      </c>
      <c r="L25" s="98">
        <f>SUM($C$3:$E25)/Cargos_IIN_SP1</f>
        <v>0.10869565217391304</v>
      </c>
      <c r="O25" s="329">
        <f t="shared" si="3"/>
        <v>64</v>
      </c>
    </row>
    <row r="26" spans="2:15">
      <c r="B26" s="34">
        <v>24</v>
      </c>
      <c r="C26" s="95">
        <f t="array" ref="C26">SUM(IF('BBDD Histórica Primer Año x Sem'!$A$1:$A$985="SP1",IF('BBDD Histórica Primer Año x Sem'!$B$1:$B$985="II",IF('BBDD Histórica Primer Año x Sem'!$E$1:$E$985=$B26,'BBDD Histórica Primer Año x Sem'!$F$1:$F$985,0))))</f>
        <v>3</v>
      </c>
      <c r="D26" s="95">
        <f t="array" ref="D26">SUM(IF('BBDD Histórica Primer Año x Sem'!$A$1:$A$985="SP1",IF('BBDD Histórica Primer Año x Sem'!$B$1:$B$985="II",IF('BBDD Histórica Primer Año x Sem'!$E$1:$E$985=$B26,'BBDD Histórica Primer Año x Sem'!$G$1:$G$985,0))))</f>
        <v>0</v>
      </c>
      <c r="E26" s="95">
        <f t="array" ref="E26">SUM(IF('BBDD Histórica Primer Año x Sem'!$A$1:$A$985="SP1",IF('BBDD Histórica Primer Año x Sem'!$B$1:$B$985="II",IF('BBDD Histórica Primer Año x Sem'!$E$1:$E$985=$B26,'BBDD Histórica Primer Año x Sem'!$I$1:$J$985,0))))</f>
        <v>0</v>
      </c>
      <c r="F26" s="95">
        <f t="shared" si="0"/>
        <v>3</v>
      </c>
      <c r="G26" s="95">
        <f t="shared" si="2"/>
        <v>88</v>
      </c>
      <c r="H26" s="98">
        <f t="shared" si="1"/>
        <v>0.11253196930946291</v>
      </c>
      <c r="I26" s="98">
        <f>SUM($C$3:$C26)/Cargos_IIN_SP1</f>
        <v>8.5677749360613814E-2</v>
      </c>
      <c r="J26" s="98"/>
      <c r="K26" s="98">
        <f>SUM($C$3:$D26)/Cargos_IIN_SP1</f>
        <v>0.10485933503836317</v>
      </c>
      <c r="L26" s="98">
        <f>SUM($C$3:$E26)/Cargos_IIN_SP1</f>
        <v>0.11253196930946291</v>
      </c>
      <c r="O26" s="329">
        <f t="shared" si="3"/>
        <v>67</v>
      </c>
    </row>
    <row r="27" spans="2:15">
      <c r="B27" s="34">
        <v>25</v>
      </c>
      <c r="C27" s="95">
        <f t="array" ref="C27">SUM(IF('BBDD Histórica Primer Año x Sem'!$A$1:$A$985="SP1",IF('BBDD Histórica Primer Año x Sem'!$B$1:$B$985="II",IF('BBDD Histórica Primer Año x Sem'!$E$1:$E$985=$B27,'BBDD Histórica Primer Año x Sem'!$F$1:$F$985,0))))</f>
        <v>0</v>
      </c>
      <c r="D27" s="95">
        <f t="array" ref="D27">SUM(IF('BBDD Histórica Primer Año x Sem'!$A$1:$A$985="SP1",IF('BBDD Histórica Primer Año x Sem'!$B$1:$B$985="II",IF('BBDD Histórica Primer Año x Sem'!$E$1:$E$985=$B27,'BBDD Histórica Primer Año x Sem'!$G$1:$G$985,0))))</f>
        <v>1</v>
      </c>
      <c r="E27" s="95">
        <f t="array" ref="E27">SUM(IF('BBDD Histórica Primer Año x Sem'!$A$1:$A$985="SP1",IF('BBDD Histórica Primer Año x Sem'!$B$1:$B$985="II",IF('BBDD Histórica Primer Año x Sem'!$E$1:$E$985=$B27,'BBDD Histórica Primer Año x Sem'!$I$1:$J$985,0))))</f>
        <v>0</v>
      </c>
      <c r="F27" s="95">
        <f t="shared" si="0"/>
        <v>1</v>
      </c>
      <c r="G27" s="95">
        <f t="shared" si="2"/>
        <v>89</v>
      </c>
      <c r="H27" s="98">
        <f t="shared" si="1"/>
        <v>0.11381074168797954</v>
      </c>
      <c r="I27" s="98">
        <f>SUM($C$3:$C27)/Cargos_IIN_SP1</f>
        <v>8.5677749360613814E-2</v>
      </c>
      <c r="J27" s="98"/>
      <c r="K27" s="98">
        <f>SUM($C$3:$D27)/Cargos_IIN_SP1</f>
        <v>0.10613810741687979</v>
      </c>
      <c r="L27" s="98">
        <f>SUM($C$3:$E27)/Cargos_IIN_SP1</f>
        <v>0.11381074168797954</v>
      </c>
      <c r="O27" s="329">
        <f t="shared" si="3"/>
        <v>67</v>
      </c>
    </row>
    <row r="28" spans="2:15">
      <c r="B28" s="34">
        <v>26</v>
      </c>
      <c r="C28" s="95">
        <f t="array" ref="C28">SUM(IF('BBDD Histórica Primer Año x Sem'!$A$1:$A$985="SP1",IF('BBDD Histórica Primer Año x Sem'!$B$1:$B$985="II",IF('BBDD Histórica Primer Año x Sem'!$E$1:$E$985=$B28,'BBDD Histórica Primer Año x Sem'!$F$1:$F$985,0))))</f>
        <v>1</v>
      </c>
      <c r="D28" s="95">
        <f t="array" ref="D28">SUM(IF('BBDD Histórica Primer Año x Sem'!$A$1:$A$985="SP1",IF('BBDD Histórica Primer Año x Sem'!$B$1:$B$985="II",IF('BBDD Histórica Primer Año x Sem'!$E$1:$E$985=$B28,'BBDD Histórica Primer Año x Sem'!$G$1:$G$985,0))))</f>
        <v>2</v>
      </c>
      <c r="E28" s="95">
        <f t="array" ref="E28">SUM(IF('BBDD Histórica Primer Año x Sem'!$A$1:$A$985="SP1",IF('BBDD Histórica Primer Año x Sem'!$B$1:$B$985="II",IF('BBDD Histórica Primer Año x Sem'!$E$1:$E$985=$B28,'BBDD Histórica Primer Año x Sem'!$I$1:$J$985,0))))</f>
        <v>1</v>
      </c>
      <c r="F28" s="95">
        <f t="shared" si="0"/>
        <v>4</v>
      </c>
      <c r="G28" s="95">
        <f t="shared" si="2"/>
        <v>93</v>
      </c>
      <c r="H28" s="98">
        <f t="shared" si="1"/>
        <v>0.11892583120204604</v>
      </c>
      <c r="I28" s="98">
        <f>SUM($C$3:$C28)/Cargos_IIN_SP1</f>
        <v>8.6956521739130432E-2</v>
      </c>
      <c r="J28" s="98"/>
      <c r="K28" s="98">
        <f>SUM($C$3:$D28)/Cargos_IIN_SP1</f>
        <v>0.10997442455242967</v>
      </c>
      <c r="L28" s="98">
        <f>SUM($C$3:$E28)/Cargos_IIN_SP1</f>
        <v>0.11892583120204604</v>
      </c>
      <c r="O28" s="329">
        <f t="shared" si="3"/>
        <v>68</v>
      </c>
    </row>
    <row r="29" spans="2:15">
      <c r="B29" s="34">
        <v>27</v>
      </c>
      <c r="C29" s="95">
        <f t="array" ref="C29">SUM(IF('BBDD Histórica Primer Año x Sem'!$A$1:$A$985="SP1",IF('BBDD Histórica Primer Año x Sem'!$B$1:$B$985="II",IF('BBDD Histórica Primer Año x Sem'!$E$1:$E$985=$B29,'BBDD Histórica Primer Año x Sem'!$F$1:$F$985,0))))</f>
        <v>1</v>
      </c>
      <c r="D29" s="95">
        <f t="array" ref="D29">SUM(IF('BBDD Histórica Primer Año x Sem'!$A$1:$A$985="SP1",IF('BBDD Histórica Primer Año x Sem'!$B$1:$B$985="II",IF('BBDD Histórica Primer Año x Sem'!$E$1:$E$985=$B29,'BBDD Histórica Primer Año x Sem'!$G$1:$G$985,0))))</f>
        <v>0</v>
      </c>
      <c r="E29" s="95">
        <f t="array" ref="E29">SUM(IF('BBDD Histórica Primer Año x Sem'!$A$1:$A$985="SP1",IF('BBDD Histórica Primer Año x Sem'!$B$1:$B$985="II",IF('BBDD Histórica Primer Año x Sem'!$E$1:$E$985=$B29,'BBDD Histórica Primer Año x Sem'!$I$1:$J$985,0))))</f>
        <v>1</v>
      </c>
      <c r="F29" s="95">
        <f t="shared" si="0"/>
        <v>2</v>
      </c>
      <c r="G29" s="95">
        <f t="shared" si="2"/>
        <v>95</v>
      </c>
      <c r="H29" s="98">
        <f t="shared" si="1"/>
        <v>0.12148337595907928</v>
      </c>
      <c r="I29" s="98">
        <f>SUM($C$3:$C29)/Cargos_IIN_SP1</f>
        <v>8.8235294117647065E-2</v>
      </c>
      <c r="J29" s="98"/>
      <c r="K29" s="98">
        <f>SUM($C$3:$D29)/Cargos_IIN_SP1</f>
        <v>0.11125319693094629</v>
      </c>
      <c r="L29" s="98">
        <f>SUM($C$3:$E29)/Cargos_IIN_SP1</f>
        <v>0.12148337595907928</v>
      </c>
      <c r="O29" s="329">
        <f t="shared" si="3"/>
        <v>69</v>
      </c>
    </row>
    <row r="30" spans="2:15">
      <c r="B30" s="34">
        <v>28</v>
      </c>
      <c r="C30" s="95">
        <f t="array" ref="C30">SUM(IF('BBDD Histórica Primer Año x Sem'!$A$1:$A$985="SP1",IF('BBDD Histórica Primer Año x Sem'!$B$1:$B$985="II",IF('BBDD Histórica Primer Año x Sem'!$E$1:$E$985=$B30,'BBDD Histórica Primer Año x Sem'!$F$1:$F$985,0))))</f>
        <v>5</v>
      </c>
      <c r="D30" s="95">
        <f t="array" ref="D30">SUM(IF('BBDD Histórica Primer Año x Sem'!$A$1:$A$985="SP1",IF('BBDD Histórica Primer Año x Sem'!$B$1:$B$985="II",IF('BBDD Histórica Primer Año x Sem'!$E$1:$E$985=$B30,'BBDD Histórica Primer Año x Sem'!$G$1:$G$985,0))))</f>
        <v>0</v>
      </c>
      <c r="E30" s="95">
        <f t="array" ref="E30">SUM(IF('BBDD Histórica Primer Año x Sem'!$A$1:$A$985="SP1",IF('BBDD Histórica Primer Año x Sem'!$B$1:$B$985="II",IF('BBDD Histórica Primer Año x Sem'!$E$1:$E$985=$B30,'BBDD Histórica Primer Año x Sem'!$I$1:$J$985,0))))</f>
        <v>0</v>
      </c>
      <c r="F30" s="95">
        <f t="shared" si="0"/>
        <v>5</v>
      </c>
      <c r="G30" s="95">
        <f t="shared" si="2"/>
        <v>100</v>
      </c>
      <c r="H30" s="98">
        <f t="shared" si="1"/>
        <v>0.12787723785166241</v>
      </c>
      <c r="I30" s="98">
        <f>SUM($C$3:$C30)/Cargos_IIN_SP1</f>
        <v>9.4629156010230184E-2</v>
      </c>
      <c r="J30" s="98"/>
      <c r="K30" s="98">
        <f>SUM($C$3:$D30)/Cargos_IIN_SP1</f>
        <v>0.11764705882352941</v>
      </c>
      <c r="L30" s="98">
        <f>SUM($C$3:$E30)/Cargos_IIN_SP1</f>
        <v>0.12787723785166241</v>
      </c>
      <c r="O30" s="329">
        <f t="shared" si="3"/>
        <v>74</v>
      </c>
    </row>
    <row r="31" spans="2:15">
      <c r="B31" s="34">
        <v>29</v>
      </c>
      <c r="C31" s="95">
        <f t="array" ref="C31">SUM(IF('BBDD Histórica Primer Año x Sem'!$A$1:$A$985="SP1",IF('BBDD Histórica Primer Año x Sem'!$B$1:$B$985="II",IF('BBDD Histórica Primer Año x Sem'!$E$1:$E$985=$B31,'BBDD Histórica Primer Año x Sem'!$F$1:$F$985,0))))</f>
        <v>3</v>
      </c>
      <c r="D31" s="95">
        <f t="array" ref="D31">SUM(IF('BBDD Histórica Primer Año x Sem'!$A$1:$A$985="SP1",IF('BBDD Histórica Primer Año x Sem'!$B$1:$B$985="II",IF('BBDD Histórica Primer Año x Sem'!$E$1:$E$985=$B31,'BBDD Histórica Primer Año x Sem'!$G$1:$G$985,0))))</f>
        <v>1</v>
      </c>
      <c r="E31" s="95">
        <f t="array" ref="E31">SUM(IF('BBDD Histórica Primer Año x Sem'!$A$1:$A$985="SP1",IF('BBDD Histórica Primer Año x Sem'!$B$1:$B$985="II",IF('BBDD Histórica Primer Año x Sem'!$E$1:$E$985=$B31,'BBDD Histórica Primer Año x Sem'!$I$1:$J$985,0))))</f>
        <v>1</v>
      </c>
      <c r="F31" s="95">
        <f t="shared" si="0"/>
        <v>5</v>
      </c>
      <c r="G31" s="95">
        <f t="shared" si="2"/>
        <v>105</v>
      </c>
      <c r="H31" s="98">
        <f t="shared" si="1"/>
        <v>0.13427109974424553</v>
      </c>
      <c r="I31" s="98">
        <f>SUM($C$3:$C31)/Cargos_IIN_SP1</f>
        <v>9.8465473145780052E-2</v>
      </c>
      <c r="J31" s="98"/>
      <c r="K31" s="98">
        <f>SUM($C$3:$D31)/Cargos_IIN_SP1</f>
        <v>0.12276214833759591</v>
      </c>
      <c r="L31" s="98">
        <f>SUM($C$3:$E31)/Cargos_IIN_SP1</f>
        <v>0.13427109974424553</v>
      </c>
      <c r="O31" s="329">
        <f t="shared" si="3"/>
        <v>77</v>
      </c>
    </row>
    <row r="32" spans="2:15">
      <c r="B32" s="34">
        <v>30</v>
      </c>
      <c r="C32" s="95">
        <f t="array" ref="C32">SUM(IF('BBDD Histórica Primer Año x Sem'!$A$1:$A$985="SP1",IF('BBDD Histórica Primer Año x Sem'!$B$1:$B$985="II",IF('BBDD Histórica Primer Año x Sem'!$E$1:$E$985=$B32,'BBDD Histórica Primer Año x Sem'!$F$1:$F$985,0))))</f>
        <v>13</v>
      </c>
      <c r="D32" s="95">
        <f t="array" ref="D32">SUM(IF('BBDD Histórica Primer Año x Sem'!$A$1:$A$985="SP1",IF('BBDD Histórica Primer Año x Sem'!$B$1:$B$985="II",IF('BBDD Histórica Primer Año x Sem'!$E$1:$E$985=$B32,'BBDD Histórica Primer Año x Sem'!$G$1:$G$985,0))))</f>
        <v>0</v>
      </c>
      <c r="E32" s="95">
        <f t="array" ref="E32">SUM(IF('BBDD Histórica Primer Año x Sem'!$A$1:$A$985="SP1",IF('BBDD Histórica Primer Año x Sem'!$B$1:$B$985="II",IF('BBDD Histórica Primer Año x Sem'!$E$1:$E$985=$B32,'BBDD Histórica Primer Año x Sem'!$I$1:$J$985,0))))</f>
        <v>2</v>
      </c>
      <c r="F32" s="95">
        <f t="shared" si="0"/>
        <v>15</v>
      </c>
      <c r="G32" s="95">
        <f t="shared" si="2"/>
        <v>120</v>
      </c>
      <c r="H32" s="98">
        <f t="shared" si="1"/>
        <v>0.15345268542199489</v>
      </c>
      <c r="I32" s="98">
        <f>SUM($C$3:$C32)/Cargos_IIN_SP1</f>
        <v>0.11508951406649616</v>
      </c>
      <c r="J32" s="98"/>
      <c r="K32" s="98">
        <f>SUM($C$3:$D32)/Cargos_IIN_SP1</f>
        <v>0.13938618925831203</v>
      </c>
      <c r="L32" s="98">
        <f>SUM($C$3:$E32)/Cargos_IIN_SP1</f>
        <v>0.15345268542199489</v>
      </c>
      <c r="O32" s="329">
        <f t="shared" si="3"/>
        <v>90</v>
      </c>
    </row>
    <row r="33" spans="2:15">
      <c r="B33" s="34">
        <v>31</v>
      </c>
      <c r="C33" s="95">
        <f t="array" ref="C33">SUM(IF('BBDD Histórica Primer Año x Sem'!$A$1:$A$985="SP1",IF('BBDD Histórica Primer Año x Sem'!$B$1:$B$985="II",IF('BBDD Histórica Primer Año x Sem'!$E$1:$E$985=$B33,'BBDD Histórica Primer Año x Sem'!$F$1:$F$985,0))))</f>
        <v>1</v>
      </c>
      <c r="D33" s="95">
        <f t="array" ref="D33">SUM(IF('BBDD Histórica Primer Año x Sem'!$A$1:$A$985="SP1",IF('BBDD Histórica Primer Año x Sem'!$B$1:$B$985="II",IF('BBDD Histórica Primer Año x Sem'!$E$1:$E$985=$B33,'BBDD Histórica Primer Año x Sem'!$G$1:$G$985,0))))</f>
        <v>2</v>
      </c>
      <c r="E33" s="95">
        <f t="array" ref="E33">SUM(IF('BBDD Histórica Primer Año x Sem'!$A$1:$A$985="SP1",IF('BBDD Histórica Primer Año x Sem'!$B$1:$B$985="II",IF('BBDD Histórica Primer Año x Sem'!$E$1:$E$985=$B33,'BBDD Histórica Primer Año x Sem'!$I$1:$J$985,0))))</f>
        <v>0</v>
      </c>
      <c r="F33" s="95">
        <f t="shared" si="0"/>
        <v>3</v>
      </c>
      <c r="G33" s="95">
        <f t="shared" si="2"/>
        <v>123</v>
      </c>
      <c r="H33" s="98">
        <f t="shared" si="1"/>
        <v>0.15728900255754474</v>
      </c>
      <c r="I33" s="98">
        <f>SUM($C$3:$C33)/Cargos_IIN_SP1</f>
        <v>0.11636828644501279</v>
      </c>
      <c r="J33" s="98"/>
      <c r="K33" s="98">
        <f>SUM($C$3:$D33)/Cargos_IIN_SP1</f>
        <v>0.14322250639386189</v>
      </c>
      <c r="L33" s="98">
        <f>SUM($C$3:$E33)/Cargos_IIN_SP1</f>
        <v>0.15728900255754474</v>
      </c>
      <c r="O33" s="329">
        <f t="shared" si="3"/>
        <v>91</v>
      </c>
    </row>
    <row r="34" spans="2:15">
      <c r="B34" s="34">
        <v>32</v>
      </c>
      <c r="C34" s="95">
        <f t="array" ref="C34">SUM(IF('BBDD Histórica Primer Año x Sem'!$A$1:$A$985="SP1",IF('BBDD Histórica Primer Año x Sem'!$B$1:$B$985="II",IF('BBDD Histórica Primer Año x Sem'!$E$1:$E$985=$B34,'BBDD Histórica Primer Año x Sem'!$F$1:$F$985,0))))</f>
        <v>2</v>
      </c>
      <c r="D34" s="95">
        <f t="array" ref="D34">SUM(IF('BBDD Histórica Primer Año x Sem'!$A$1:$A$985="SP1",IF('BBDD Histórica Primer Año x Sem'!$B$1:$B$985="II",IF('BBDD Histórica Primer Año x Sem'!$E$1:$E$985=$B34,'BBDD Histórica Primer Año x Sem'!$G$1:$G$985,0))))</f>
        <v>0</v>
      </c>
      <c r="E34" s="95">
        <f t="array" ref="E34">SUM(IF('BBDD Histórica Primer Año x Sem'!$A$1:$A$985="SP1",IF('BBDD Histórica Primer Año x Sem'!$B$1:$B$985="II",IF('BBDD Histórica Primer Año x Sem'!$E$1:$E$985=$B34,'BBDD Histórica Primer Año x Sem'!$I$1:$J$985,0))))</f>
        <v>0</v>
      </c>
      <c r="F34" s="95">
        <f t="shared" si="0"/>
        <v>2</v>
      </c>
      <c r="G34" s="95">
        <f t="shared" si="2"/>
        <v>125</v>
      </c>
      <c r="H34" s="98">
        <f t="shared" si="1"/>
        <v>0.15984654731457801</v>
      </c>
      <c r="I34" s="98">
        <f>SUM($C$3:$C34)/Cargos_IIN_SP1</f>
        <v>0.11892583120204604</v>
      </c>
      <c r="J34" s="98"/>
      <c r="K34" s="98">
        <f>SUM($C$3:$D34)/Cargos_IIN_SP1</f>
        <v>0.14578005115089515</v>
      </c>
      <c r="L34" s="98">
        <f>SUM($C$3:$E34)/Cargos_IIN_SP1</f>
        <v>0.15984654731457801</v>
      </c>
      <c r="O34" s="329">
        <f t="shared" si="3"/>
        <v>93</v>
      </c>
    </row>
    <row r="35" spans="2:15">
      <c r="B35" s="34">
        <v>33</v>
      </c>
      <c r="C35" s="95">
        <f t="array" ref="C35">SUM(IF('BBDD Histórica Primer Año x Sem'!$A$1:$A$985="SP1",IF('BBDD Histórica Primer Año x Sem'!$B$1:$B$985="II",IF('BBDD Histórica Primer Año x Sem'!$E$1:$E$985=$B35,'BBDD Histórica Primer Año x Sem'!$F$1:$F$985,0))))</f>
        <v>2</v>
      </c>
      <c r="D35" s="95">
        <f t="array" ref="D35">SUM(IF('BBDD Histórica Primer Año x Sem'!$A$1:$A$985="SP1",IF('BBDD Histórica Primer Año x Sem'!$B$1:$B$985="II",IF('BBDD Histórica Primer Año x Sem'!$E$1:$E$985=$B35,'BBDD Histórica Primer Año x Sem'!$G$1:$G$985,0))))</f>
        <v>0</v>
      </c>
      <c r="E35" s="95">
        <f t="array" ref="E35">SUM(IF('BBDD Histórica Primer Año x Sem'!$A$1:$A$985="SP1",IF('BBDD Histórica Primer Año x Sem'!$B$1:$B$985="II",IF('BBDD Histórica Primer Año x Sem'!$E$1:$E$985=$B35,'BBDD Histórica Primer Año x Sem'!$I$1:$J$985,0))))</f>
        <v>4</v>
      </c>
      <c r="F35" s="95">
        <f t="shared" si="0"/>
        <v>6</v>
      </c>
      <c r="G35" s="95">
        <f t="shared" si="2"/>
        <v>131</v>
      </c>
      <c r="H35" s="98">
        <f t="shared" ref="H35:H66" si="4">G35/Cargos_IIN_SP1</f>
        <v>0.16751918158567775</v>
      </c>
      <c r="I35" s="98">
        <f>SUM($C$3:$C35)/Cargos_IIN_SP1</f>
        <v>0.12148337595907928</v>
      </c>
      <c r="J35" s="98"/>
      <c r="K35" s="98">
        <f>SUM($C$3:$D35)/Cargos_IIN_SP1</f>
        <v>0.14833759590792839</v>
      </c>
      <c r="L35" s="98">
        <f>SUM($C$3:$E35)/Cargos_IIN_SP1</f>
        <v>0.16751918158567775</v>
      </c>
      <c r="O35" s="329">
        <f t="shared" si="3"/>
        <v>95</v>
      </c>
    </row>
    <row r="36" spans="2:15">
      <c r="B36" s="34">
        <v>34</v>
      </c>
      <c r="C36" s="95">
        <f t="array" ref="C36">SUM(IF('BBDD Histórica Primer Año x Sem'!$A$1:$A$985="SP1",IF('BBDD Histórica Primer Año x Sem'!$B$1:$B$985="II",IF('BBDD Histórica Primer Año x Sem'!$E$1:$E$985=$B36,'BBDD Histórica Primer Año x Sem'!$F$1:$F$985,0))))</f>
        <v>1</v>
      </c>
      <c r="D36" s="95">
        <f t="array" ref="D36">SUM(IF('BBDD Histórica Primer Año x Sem'!$A$1:$A$985="SP1",IF('BBDD Histórica Primer Año x Sem'!$B$1:$B$985="II",IF('BBDD Histórica Primer Año x Sem'!$E$1:$E$985=$B36,'BBDD Histórica Primer Año x Sem'!$G$1:$G$985,0))))</f>
        <v>0</v>
      </c>
      <c r="E36" s="95">
        <f t="array" ref="E36">SUM(IF('BBDD Histórica Primer Año x Sem'!$A$1:$A$985="SP1",IF('BBDD Histórica Primer Año x Sem'!$B$1:$B$985="II",IF('BBDD Histórica Primer Año x Sem'!$E$1:$E$985=$B36,'BBDD Histórica Primer Año x Sem'!$I$1:$J$985,0))))</f>
        <v>0</v>
      </c>
      <c r="F36" s="95">
        <f t="shared" si="0"/>
        <v>1</v>
      </c>
      <c r="G36" s="95">
        <f t="shared" si="2"/>
        <v>132</v>
      </c>
      <c r="H36" s="98">
        <f t="shared" si="4"/>
        <v>0.16879795396419436</v>
      </c>
      <c r="I36" s="98">
        <f>SUM($C$3:$C36)/Cargos_IIN_SP1</f>
        <v>0.12276214833759591</v>
      </c>
      <c r="J36" s="98"/>
      <c r="K36" s="98">
        <f>SUM($C$3:$D36)/Cargos_IIN_SP1</f>
        <v>0.14961636828644501</v>
      </c>
      <c r="L36" s="98">
        <f>SUM($C$3:$E36)/Cargos_IIN_SP1</f>
        <v>0.16879795396419436</v>
      </c>
      <c r="O36" s="329">
        <f t="shared" si="3"/>
        <v>96</v>
      </c>
    </row>
    <row r="37" spans="2:15">
      <c r="B37" s="34">
        <v>35</v>
      </c>
      <c r="C37" s="95">
        <f t="array" ref="C37">SUM(IF('BBDD Histórica Primer Año x Sem'!$A$1:$A$985="SP1",IF('BBDD Histórica Primer Año x Sem'!$B$1:$B$985="II",IF('BBDD Histórica Primer Año x Sem'!$E$1:$E$985=$B37,'BBDD Histórica Primer Año x Sem'!$F$1:$F$985,0))))</f>
        <v>2</v>
      </c>
      <c r="D37" s="95">
        <f t="array" ref="D37">SUM(IF('BBDD Histórica Primer Año x Sem'!$A$1:$A$985="SP1",IF('BBDD Histórica Primer Año x Sem'!$B$1:$B$985="II",IF('BBDD Histórica Primer Año x Sem'!$E$1:$E$985=$B37,'BBDD Histórica Primer Año x Sem'!$G$1:$G$985,0))))</f>
        <v>2</v>
      </c>
      <c r="E37" s="95">
        <f t="array" ref="E37">SUM(IF('BBDD Histórica Primer Año x Sem'!$A$1:$A$985="SP1",IF('BBDD Histórica Primer Año x Sem'!$B$1:$B$985="II",IF('BBDD Histórica Primer Año x Sem'!$E$1:$E$985=$B37,'BBDD Histórica Primer Año x Sem'!$I$1:$J$985,0))))</f>
        <v>1</v>
      </c>
      <c r="F37" s="95">
        <f t="shared" si="0"/>
        <v>5</v>
      </c>
      <c r="G37" s="95">
        <f t="shared" si="2"/>
        <v>137</v>
      </c>
      <c r="H37" s="98">
        <f t="shared" si="4"/>
        <v>0.17519181585677748</v>
      </c>
      <c r="I37" s="98">
        <f>SUM($C$3:$C37)/Cargos_IIN_SP1</f>
        <v>0.12531969309462915</v>
      </c>
      <c r="J37" s="98"/>
      <c r="K37" s="98">
        <f>SUM($C$3:$D37)/Cargos_IIN_SP1</f>
        <v>0.15473145780051151</v>
      </c>
      <c r="L37" s="98">
        <f>SUM($C$3:$E37)/Cargos_IIN_SP1</f>
        <v>0.17519181585677748</v>
      </c>
      <c r="O37" s="329">
        <f t="shared" si="3"/>
        <v>98</v>
      </c>
    </row>
    <row r="38" spans="2:15">
      <c r="B38" s="34">
        <v>36</v>
      </c>
      <c r="C38" s="95">
        <f t="array" ref="C38">SUM(IF('BBDD Histórica Primer Año x Sem'!$A$1:$A$985="SP1",IF('BBDD Histórica Primer Año x Sem'!$B$1:$B$985="II",IF('BBDD Histórica Primer Año x Sem'!$E$1:$E$985=$B38,'BBDD Histórica Primer Año x Sem'!$F$1:$F$985,0))))</f>
        <v>2</v>
      </c>
      <c r="D38" s="95">
        <f t="array" ref="D38">SUM(IF('BBDD Histórica Primer Año x Sem'!$A$1:$A$985="SP1",IF('BBDD Histórica Primer Año x Sem'!$B$1:$B$985="II",IF('BBDD Histórica Primer Año x Sem'!$E$1:$E$985=$B38,'BBDD Histórica Primer Año x Sem'!$G$1:$G$985,0))))</f>
        <v>0</v>
      </c>
      <c r="E38" s="95">
        <f t="array" ref="E38">SUM(IF('BBDD Histórica Primer Año x Sem'!$A$1:$A$985="SP1",IF('BBDD Histórica Primer Año x Sem'!$B$1:$B$985="II",IF('BBDD Histórica Primer Año x Sem'!$E$1:$E$985=$B38,'BBDD Histórica Primer Año x Sem'!$I$1:$J$985,0))))</f>
        <v>2</v>
      </c>
      <c r="F38" s="95">
        <f t="shared" si="0"/>
        <v>4</v>
      </c>
      <c r="G38" s="95">
        <f t="shared" si="2"/>
        <v>141</v>
      </c>
      <c r="H38" s="98">
        <f t="shared" si="4"/>
        <v>0.18030690537084398</v>
      </c>
      <c r="I38" s="98">
        <f>SUM($C$3:$C38)/Cargos_IIN_SP1</f>
        <v>0.12787723785166241</v>
      </c>
      <c r="J38" s="98"/>
      <c r="K38" s="98">
        <f>SUM($C$3:$D38)/Cargos_IIN_SP1</f>
        <v>0.15728900255754474</v>
      </c>
      <c r="L38" s="98">
        <f>SUM($C$3:$E38)/Cargos_IIN_SP1</f>
        <v>0.18030690537084398</v>
      </c>
      <c r="O38" s="329">
        <f t="shared" si="3"/>
        <v>100</v>
      </c>
    </row>
    <row r="39" spans="2:15">
      <c r="B39" s="34">
        <v>37</v>
      </c>
      <c r="C39" s="95">
        <f t="array" ref="C39">SUM(IF('BBDD Histórica Primer Año x Sem'!$A$1:$A$985="SP1",IF('BBDD Histórica Primer Año x Sem'!$B$1:$B$985="II",IF('BBDD Histórica Primer Año x Sem'!$E$1:$E$985=$B39,'BBDD Histórica Primer Año x Sem'!$F$1:$F$985,0))))</f>
        <v>1</v>
      </c>
      <c r="D39" s="95">
        <f t="array" ref="D39">SUM(IF('BBDD Histórica Primer Año x Sem'!$A$1:$A$985="SP1",IF('BBDD Histórica Primer Año x Sem'!$B$1:$B$985="II",IF('BBDD Histórica Primer Año x Sem'!$E$1:$E$985=$B39,'BBDD Histórica Primer Año x Sem'!$G$1:$G$985,0))))</f>
        <v>0</v>
      </c>
      <c r="E39" s="95">
        <f t="array" ref="E39">SUM(IF('BBDD Histórica Primer Año x Sem'!$A$1:$A$985="SP1",IF('BBDD Histórica Primer Año x Sem'!$B$1:$B$985="II",IF('BBDD Histórica Primer Año x Sem'!$E$1:$E$985=$B39,'BBDD Histórica Primer Año x Sem'!$I$1:$J$985,0))))</f>
        <v>1</v>
      </c>
      <c r="F39" s="95">
        <f t="shared" si="0"/>
        <v>2</v>
      </c>
      <c r="G39" s="95">
        <f t="shared" si="2"/>
        <v>143</v>
      </c>
      <c r="H39" s="98">
        <f t="shared" si="4"/>
        <v>0.18286445012787725</v>
      </c>
      <c r="I39" s="98">
        <f>SUM($C$3:$C39)/Cargos_IIN_SP1</f>
        <v>0.12915601023017903</v>
      </c>
      <c r="J39" s="98"/>
      <c r="K39" s="98">
        <f>SUM($C$3:$D39)/Cargos_IIN_SP1</f>
        <v>0.15856777493606139</v>
      </c>
      <c r="L39" s="98">
        <f>SUM($C$3:$E39)/Cargos_IIN_SP1</f>
        <v>0.18286445012787725</v>
      </c>
      <c r="O39" s="329">
        <f t="shared" si="3"/>
        <v>101</v>
      </c>
    </row>
    <row r="40" spans="2:15">
      <c r="B40" s="34">
        <v>38</v>
      </c>
      <c r="C40" s="95">
        <f t="array" ref="C40">SUM(IF('BBDD Histórica Primer Año x Sem'!$A$1:$A$985="SP1",IF('BBDD Histórica Primer Año x Sem'!$B$1:$B$985="II",IF('BBDD Histórica Primer Año x Sem'!$E$1:$E$985=$B40,'BBDD Histórica Primer Año x Sem'!$F$1:$F$985,0))))</f>
        <v>0</v>
      </c>
      <c r="D40" s="95">
        <f t="array" ref="D40">SUM(IF('BBDD Histórica Primer Año x Sem'!$A$1:$A$985="SP1",IF('BBDD Histórica Primer Año x Sem'!$B$1:$B$985="II",IF('BBDD Histórica Primer Año x Sem'!$E$1:$E$985=$B40,'BBDD Histórica Primer Año x Sem'!$G$1:$G$985,0))))</f>
        <v>0</v>
      </c>
      <c r="E40" s="95">
        <f t="array" ref="E40">SUM(IF('BBDD Histórica Primer Año x Sem'!$A$1:$A$985="SP1",IF('BBDD Histórica Primer Año x Sem'!$B$1:$B$985="II",IF('BBDD Histórica Primer Año x Sem'!$E$1:$E$985=$B40,'BBDD Histórica Primer Año x Sem'!$I$1:$J$985,0))))</f>
        <v>1</v>
      </c>
      <c r="F40" s="95">
        <f t="shared" si="0"/>
        <v>1</v>
      </c>
      <c r="G40" s="95">
        <f t="shared" si="2"/>
        <v>144</v>
      </c>
      <c r="H40" s="98">
        <f t="shared" si="4"/>
        <v>0.18414322250639387</v>
      </c>
      <c r="I40" s="98">
        <f>SUM($C$3:$C40)/Cargos_IIN_SP1</f>
        <v>0.12915601023017903</v>
      </c>
      <c r="J40" s="98"/>
      <c r="K40" s="98">
        <f>SUM($C$3:$D40)/Cargos_IIN_SP1</f>
        <v>0.15856777493606139</v>
      </c>
      <c r="L40" s="98">
        <f>SUM($C$3:$E40)/Cargos_IIN_SP1</f>
        <v>0.18414322250639387</v>
      </c>
      <c r="O40" s="329">
        <f t="shared" si="3"/>
        <v>101</v>
      </c>
    </row>
    <row r="41" spans="2:15">
      <c r="B41" s="34">
        <v>39</v>
      </c>
      <c r="C41" s="95">
        <f t="array" ref="C41">SUM(IF('BBDD Histórica Primer Año x Sem'!$A$1:$A$985="SP1",IF('BBDD Histórica Primer Año x Sem'!$B$1:$B$985="II",IF('BBDD Histórica Primer Año x Sem'!$E$1:$E$985=$B41,'BBDD Histórica Primer Año x Sem'!$F$1:$F$985,0))))</f>
        <v>2</v>
      </c>
      <c r="D41" s="95">
        <f t="array" ref="D41">SUM(IF('BBDD Histórica Primer Año x Sem'!$A$1:$A$985="SP1",IF('BBDD Histórica Primer Año x Sem'!$B$1:$B$985="II",IF('BBDD Histórica Primer Año x Sem'!$E$1:$E$985=$B41,'BBDD Histórica Primer Año x Sem'!$G$1:$G$985,0))))</f>
        <v>0</v>
      </c>
      <c r="E41" s="95">
        <f t="array" ref="E41">SUM(IF('BBDD Histórica Primer Año x Sem'!$A$1:$A$985="SP1",IF('BBDD Histórica Primer Año x Sem'!$B$1:$B$985="II",IF('BBDD Histórica Primer Año x Sem'!$E$1:$E$985=$B41,'BBDD Histórica Primer Año x Sem'!$I$1:$J$985,0))))</f>
        <v>0</v>
      </c>
      <c r="F41" s="95">
        <f t="shared" si="0"/>
        <v>2</v>
      </c>
      <c r="G41" s="95">
        <f t="shared" si="2"/>
        <v>146</v>
      </c>
      <c r="H41" s="98">
        <f t="shared" si="4"/>
        <v>0.1867007672634271</v>
      </c>
      <c r="I41" s="98">
        <f>SUM($C$3:$C41)/Cargos_IIN_SP1</f>
        <v>0.13171355498721227</v>
      </c>
      <c r="J41" s="98"/>
      <c r="K41" s="98">
        <f>SUM($C$3:$D41)/Cargos_IIN_SP1</f>
        <v>0.16112531969309463</v>
      </c>
      <c r="L41" s="98">
        <f>SUM($C$3:$E41)/Cargos_IIN_SP1</f>
        <v>0.1867007672634271</v>
      </c>
      <c r="O41" s="329">
        <f t="shared" si="3"/>
        <v>103</v>
      </c>
    </row>
    <row r="42" spans="2:15">
      <c r="B42" s="34">
        <v>40</v>
      </c>
      <c r="C42" s="95">
        <f t="array" ref="C42">SUM(IF('BBDD Histórica Primer Año x Sem'!$A$1:$A$985="SP1",IF('BBDD Histórica Primer Año x Sem'!$B$1:$B$985="II",IF('BBDD Histórica Primer Año x Sem'!$E$1:$E$985=$B42,'BBDD Histórica Primer Año x Sem'!$F$1:$F$985,0))))</f>
        <v>0</v>
      </c>
      <c r="D42" s="95">
        <f t="array" ref="D42">SUM(IF('BBDD Histórica Primer Año x Sem'!$A$1:$A$985="SP1",IF('BBDD Histórica Primer Año x Sem'!$B$1:$B$985="II",IF('BBDD Histórica Primer Año x Sem'!$E$1:$E$985=$B42,'BBDD Histórica Primer Año x Sem'!$G$1:$G$985,0))))</f>
        <v>0</v>
      </c>
      <c r="E42" s="95">
        <f t="array" ref="E42">SUM(IF('BBDD Histórica Primer Año x Sem'!$A$1:$A$985="SP1",IF('BBDD Histórica Primer Año x Sem'!$B$1:$B$985="II",IF('BBDD Histórica Primer Año x Sem'!$E$1:$E$985=$B42,'BBDD Histórica Primer Año x Sem'!$I$1:$J$985,0))))</f>
        <v>2</v>
      </c>
      <c r="F42" s="95">
        <f t="shared" si="0"/>
        <v>2</v>
      </c>
      <c r="G42" s="95">
        <f t="shared" si="2"/>
        <v>148</v>
      </c>
      <c r="H42" s="98">
        <f t="shared" si="4"/>
        <v>0.18925831202046037</v>
      </c>
      <c r="I42" s="98">
        <f>SUM($C$3:$C42)/Cargos_IIN_SP1</f>
        <v>0.13171355498721227</v>
      </c>
      <c r="J42" s="98"/>
      <c r="K42" s="98">
        <f>SUM($C$3:$D42)/Cargos_IIN_SP1</f>
        <v>0.16112531969309463</v>
      </c>
      <c r="L42" s="98">
        <f>SUM($C$3:$E42)/Cargos_IIN_SP1</f>
        <v>0.18925831202046037</v>
      </c>
      <c r="O42" s="329">
        <f t="shared" si="3"/>
        <v>103</v>
      </c>
    </row>
    <row r="43" spans="2:15">
      <c r="B43" s="34">
        <v>41</v>
      </c>
      <c r="C43" s="95">
        <f t="array" ref="C43">SUM(IF('BBDD Histórica Primer Año x Sem'!$A$1:$A$985="SP1",IF('BBDD Histórica Primer Año x Sem'!$B$1:$B$985="II",IF('BBDD Histórica Primer Año x Sem'!$E$1:$E$985=$B43,'BBDD Histórica Primer Año x Sem'!$F$1:$F$985,0))))</f>
        <v>0</v>
      </c>
      <c r="D43" s="95">
        <f t="array" ref="D43">SUM(IF('BBDD Histórica Primer Año x Sem'!$A$1:$A$985="SP1",IF('BBDD Histórica Primer Año x Sem'!$B$1:$B$985="II",IF('BBDD Histórica Primer Año x Sem'!$E$1:$E$985=$B43,'BBDD Histórica Primer Año x Sem'!$G$1:$G$985,0))))</f>
        <v>1</v>
      </c>
      <c r="E43" s="95">
        <f t="array" ref="E43">SUM(IF('BBDD Histórica Primer Año x Sem'!$A$1:$A$985="SP1",IF('BBDD Histórica Primer Año x Sem'!$B$1:$B$985="II",IF('BBDD Histórica Primer Año x Sem'!$E$1:$E$985=$B43,'BBDD Histórica Primer Año x Sem'!$I$1:$J$985,0))))</f>
        <v>0</v>
      </c>
      <c r="F43" s="95">
        <f t="shared" si="0"/>
        <v>1</v>
      </c>
      <c r="G43" s="95">
        <f t="shared" si="2"/>
        <v>149</v>
      </c>
      <c r="H43" s="98">
        <f t="shared" si="4"/>
        <v>0.19053708439897699</v>
      </c>
      <c r="I43" s="98">
        <f>SUM($C$3:$C43)/Cargos_IIN_SP1</f>
        <v>0.13171355498721227</v>
      </c>
      <c r="J43" s="98"/>
      <c r="K43" s="98">
        <f>SUM($C$3:$D43)/Cargos_IIN_SP1</f>
        <v>0.16240409207161124</v>
      </c>
      <c r="L43" s="98">
        <f>SUM($C$3:$E43)/Cargos_IIN_SP1</f>
        <v>0.19053708439897699</v>
      </c>
      <c r="O43" s="329">
        <f t="shared" si="3"/>
        <v>103</v>
      </c>
    </row>
    <row r="44" spans="2:15">
      <c r="B44" s="34">
        <v>42</v>
      </c>
      <c r="C44" s="95">
        <f t="array" ref="C44">SUM(IF('BBDD Histórica Primer Año x Sem'!$A$1:$A$985="SP1",IF('BBDD Histórica Primer Año x Sem'!$B$1:$B$985="II",IF('BBDD Histórica Primer Año x Sem'!$E$1:$E$985=$B44,'BBDD Histórica Primer Año x Sem'!$F$1:$F$985,0))))</f>
        <v>0</v>
      </c>
      <c r="D44" s="95">
        <f t="array" ref="D44">SUM(IF('BBDD Histórica Primer Año x Sem'!$A$1:$A$985="SP1",IF('BBDD Histórica Primer Año x Sem'!$B$1:$B$985="II",IF('BBDD Histórica Primer Año x Sem'!$E$1:$E$985=$B44,'BBDD Histórica Primer Año x Sem'!$G$1:$G$985,0))))</f>
        <v>0</v>
      </c>
      <c r="E44" s="95">
        <f t="array" ref="E44">SUM(IF('BBDD Histórica Primer Año x Sem'!$A$1:$A$985="SP1",IF('BBDD Histórica Primer Año x Sem'!$B$1:$B$985="II",IF('BBDD Histórica Primer Año x Sem'!$E$1:$E$985=$B44,'BBDD Histórica Primer Año x Sem'!$I$1:$J$985,0))))</f>
        <v>0</v>
      </c>
      <c r="F44" s="95">
        <f t="shared" si="0"/>
        <v>0</v>
      </c>
      <c r="G44" s="95">
        <f t="shared" si="2"/>
        <v>149</v>
      </c>
      <c r="H44" s="98">
        <f t="shared" si="4"/>
        <v>0.19053708439897699</v>
      </c>
      <c r="I44" s="98">
        <f>SUM($C$3:$C44)/Cargos_IIN_SP1</f>
        <v>0.13171355498721227</v>
      </c>
      <c r="J44" s="98"/>
      <c r="K44" s="98">
        <f>SUM($C$3:$D44)/Cargos_IIN_SP1</f>
        <v>0.16240409207161124</v>
      </c>
      <c r="L44" s="98">
        <f>SUM($C$3:$E44)/Cargos_IIN_SP1</f>
        <v>0.19053708439897699</v>
      </c>
      <c r="O44" s="329">
        <f t="shared" si="3"/>
        <v>103</v>
      </c>
    </row>
    <row r="45" spans="2:15">
      <c r="B45" s="34">
        <v>43</v>
      </c>
      <c r="C45" s="95">
        <f t="array" ref="C45">SUM(IF('BBDD Histórica Primer Año x Sem'!$A$1:$A$985="SP1",IF('BBDD Histórica Primer Año x Sem'!$B$1:$B$985="II",IF('BBDD Histórica Primer Año x Sem'!$E$1:$E$985=$B45,'BBDD Histórica Primer Año x Sem'!$F$1:$F$985,0))))</f>
        <v>0</v>
      </c>
      <c r="D45" s="95">
        <f t="array" ref="D45">SUM(IF('BBDD Histórica Primer Año x Sem'!$A$1:$A$985="SP1",IF('BBDD Histórica Primer Año x Sem'!$B$1:$B$985="II",IF('BBDD Histórica Primer Año x Sem'!$E$1:$E$985=$B45,'BBDD Histórica Primer Año x Sem'!$G$1:$G$985,0))))</f>
        <v>0</v>
      </c>
      <c r="E45" s="95">
        <f t="array" ref="E45">SUM(IF('BBDD Histórica Primer Año x Sem'!$A$1:$A$985="SP1",IF('BBDD Histórica Primer Año x Sem'!$B$1:$B$985="II",IF('BBDD Histórica Primer Año x Sem'!$E$1:$E$985=$B45,'BBDD Histórica Primer Año x Sem'!$I$1:$J$985,0))))</f>
        <v>0</v>
      </c>
      <c r="F45" s="95">
        <f t="shared" si="0"/>
        <v>0</v>
      </c>
      <c r="G45" s="95">
        <f t="shared" si="2"/>
        <v>149</v>
      </c>
      <c r="H45" s="98">
        <f t="shared" si="4"/>
        <v>0.19053708439897699</v>
      </c>
      <c r="I45" s="98">
        <f>SUM($C$3:$C45)/Cargos_IIN_SP1</f>
        <v>0.13171355498721227</v>
      </c>
      <c r="J45" s="98"/>
      <c r="K45" s="98">
        <f>SUM($C$3:$D45)/Cargos_IIN_SP1</f>
        <v>0.16240409207161124</v>
      </c>
      <c r="L45" s="98">
        <f>SUM($C$3:$E45)/Cargos_IIN_SP1</f>
        <v>0.19053708439897699</v>
      </c>
      <c r="O45" s="329">
        <f t="shared" si="3"/>
        <v>103</v>
      </c>
    </row>
    <row r="46" spans="2:15">
      <c r="B46" s="34">
        <v>44</v>
      </c>
      <c r="C46" s="95">
        <f t="array" ref="C46">SUM(IF('BBDD Histórica Primer Año x Sem'!$A$1:$A$985="SP1",IF('BBDD Histórica Primer Año x Sem'!$B$1:$B$985="II",IF('BBDD Histórica Primer Año x Sem'!$E$1:$E$985=$B46,'BBDD Histórica Primer Año x Sem'!$F$1:$F$985,0))))</f>
        <v>2</v>
      </c>
      <c r="D46" s="95">
        <f t="array" ref="D46">SUM(IF('BBDD Histórica Primer Año x Sem'!$A$1:$A$985="SP1",IF('BBDD Histórica Primer Año x Sem'!$B$1:$B$985="II",IF('BBDD Histórica Primer Año x Sem'!$E$1:$E$985=$B46,'BBDD Histórica Primer Año x Sem'!$G$1:$G$985,0))))</f>
        <v>0</v>
      </c>
      <c r="E46" s="95">
        <f t="array" ref="E46">SUM(IF('BBDD Histórica Primer Año x Sem'!$A$1:$A$985="SP1",IF('BBDD Histórica Primer Año x Sem'!$B$1:$B$985="II",IF('BBDD Histórica Primer Año x Sem'!$E$1:$E$985=$B46,'BBDD Histórica Primer Año x Sem'!$I$1:$J$985,0))))</f>
        <v>0</v>
      </c>
      <c r="F46" s="95">
        <f t="shared" si="0"/>
        <v>2</v>
      </c>
      <c r="G46" s="95">
        <f t="shared" si="2"/>
        <v>151</v>
      </c>
      <c r="H46" s="98">
        <f t="shared" si="4"/>
        <v>0.19309462915601022</v>
      </c>
      <c r="I46" s="98">
        <f>SUM($C$3:$C46)/Cargos_IIN_SP1</f>
        <v>0.13427109974424553</v>
      </c>
      <c r="J46" s="98"/>
      <c r="K46" s="98">
        <f>SUM($C$3:$D46)/Cargos_IIN_SP1</f>
        <v>0.16496163682864451</v>
      </c>
      <c r="L46" s="98">
        <f>SUM($C$3:$E46)/Cargos_IIN_SP1</f>
        <v>0.19309462915601022</v>
      </c>
      <c r="O46" s="329">
        <f t="shared" si="3"/>
        <v>105</v>
      </c>
    </row>
    <row r="47" spans="2:15">
      <c r="B47" s="34">
        <v>45</v>
      </c>
      <c r="C47" s="95">
        <f t="array" ref="C47">SUM(IF('BBDD Histórica Primer Año x Sem'!$A$1:$A$985="SP1",IF('BBDD Histórica Primer Año x Sem'!$B$1:$B$985="II",IF('BBDD Histórica Primer Año x Sem'!$E$1:$E$985=$B47,'BBDD Histórica Primer Año x Sem'!$F$1:$F$985,0))))</f>
        <v>1</v>
      </c>
      <c r="D47" s="95">
        <f t="array" ref="D47">SUM(IF('BBDD Histórica Primer Año x Sem'!$A$1:$A$985="SP1",IF('BBDD Histórica Primer Año x Sem'!$B$1:$B$985="II",IF('BBDD Histórica Primer Año x Sem'!$E$1:$E$985=$B47,'BBDD Histórica Primer Año x Sem'!$G$1:$G$985,0))))</f>
        <v>0</v>
      </c>
      <c r="E47" s="95">
        <f t="array" ref="E47">SUM(IF('BBDD Histórica Primer Año x Sem'!$A$1:$A$985="SP1",IF('BBDD Histórica Primer Año x Sem'!$B$1:$B$985="II",IF('BBDD Histórica Primer Año x Sem'!$E$1:$E$985=$B47,'BBDD Histórica Primer Año x Sem'!$I$1:$J$985,0))))</f>
        <v>0</v>
      </c>
      <c r="F47" s="95">
        <f t="shared" si="0"/>
        <v>1</v>
      </c>
      <c r="G47" s="95">
        <f t="shared" si="2"/>
        <v>152</v>
      </c>
      <c r="H47" s="98">
        <f t="shared" si="4"/>
        <v>0.19437340153452684</v>
      </c>
      <c r="I47" s="98">
        <f>SUM($C$3:$C47)/Cargos_IIN_SP1</f>
        <v>0.13554987212276215</v>
      </c>
      <c r="J47" s="98"/>
      <c r="K47" s="98">
        <f>SUM($C$3:$D47)/Cargos_IIN_SP1</f>
        <v>0.16624040920716113</v>
      </c>
      <c r="L47" s="98">
        <f>SUM($C$3:$E47)/Cargos_IIN_SP1</f>
        <v>0.19437340153452684</v>
      </c>
      <c r="O47" s="329">
        <f t="shared" si="3"/>
        <v>106</v>
      </c>
    </row>
    <row r="48" spans="2:15">
      <c r="B48" s="34">
        <v>46</v>
      </c>
      <c r="C48" s="95">
        <f t="array" ref="C48">SUM(IF('BBDD Histórica Primer Año x Sem'!$A$1:$A$985="SP1",IF('BBDD Histórica Primer Año x Sem'!$B$1:$B$985="II",IF('BBDD Histórica Primer Año x Sem'!$E$1:$E$985=$B48,'BBDD Histórica Primer Año x Sem'!$F$1:$F$985,0))))</f>
        <v>0</v>
      </c>
      <c r="D48" s="95">
        <f t="array" ref="D48">SUM(IF('BBDD Histórica Primer Año x Sem'!$A$1:$A$985="SP1",IF('BBDD Histórica Primer Año x Sem'!$B$1:$B$985="II",IF('BBDD Histórica Primer Año x Sem'!$E$1:$E$985=$B48,'BBDD Histórica Primer Año x Sem'!$G$1:$G$985,0))))</f>
        <v>0</v>
      </c>
      <c r="E48" s="95">
        <f t="array" ref="E48">SUM(IF('BBDD Histórica Primer Año x Sem'!$A$1:$A$985="SP1",IF('BBDD Histórica Primer Año x Sem'!$B$1:$B$985="II",IF('BBDD Histórica Primer Año x Sem'!$E$1:$E$985=$B48,'BBDD Histórica Primer Año x Sem'!$I$1:$J$985,0))))</f>
        <v>0</v>
      </c>
      <c r="F48" s="95">
        <f t="shared" si="0"/>
        <v>0</v>
      </c>
      <c r="G48" s="95">
        <f t="shared" si="2"/>
        <v>152</v>
      </c>
      <c r="H48" s="98">
        <f t="shared" si="4"/>
        <v>0.19437340153452684</v>
      </c>
      <c r="I48" s="98">
        <f>SUM($C$3:$C48)/Cargos_IIN_SP1</f>
        <v>0.13554987212276215</v>
      </c>
      <c r="J48" s="98"/>
      <c r="K48" s="98">
        <f>SUM($C$3:$D48)/Cargos_IIN_SP1</f>
        <v>0.16624040920716113</v>
      </c>
      <c r="L48" s="98">
        <f>SUM($C$3:$E48)/Cargos_IIN_SP1</f>
        <v>0.19437340153452684</v>
      </c>
      <c r="O48" s="329">
        <f t="shared" si="3"/>
        <v>106</v>
      </c>
    </row>
    <row r="49" spans="2:15">
      <c r="B49" s="34">
        <v>47</v>
      </c>
      <c r="C49" s="95">
        <f t="array" ref="C49">SUM(IF('BBDD Histórica Primer Año x Sem'!$A$1:$A$985="SP1",IF('BBDD Histórica Primer Año x Sem'!$B$1:$B$985="II",IF('BBDD Histórica Primer Año x Sem'!$E$1:$E$985=$B49,'BBDD Histórica Primer Año x Sem'!$F$1:$F$985,0))))</f>
        <v>2</v>
      </c>
      <c r="D49" s="95">
        <f t="array" ref="D49">SUM(IF('BBDD Histórica Primer Año x Sem'!$A$1:$A$985="SP1",IF('BBDD Histórica Primer Año x Sem'!$B$1:$B$985="II",IF('BBDD Histórica Primer Año x Sem'!$E$1:$E$985=$B49,'BBDD Histórica Primer Año x Sem'!$G$1:$G$985,0))))</f>
        <v>0</v>
      </c>
      <c r="E49" s="95">
        <f t="array" ref="E49">SUM(IF('BBDD Histórica Primer Año x Sem'!$A$1:$A$985="SP1",IF('BBDD Histórica Primer Año x Sem'!$B$1:$B$985="II",IF('BBDD Histórica Primer Año x Sem'!$E$1:$E$985=$B49,'BBDD Histórica Primer Año x Sem'!$I$1:$J$985,0))))</f>
        <v>0</v>
      </c>
      <c r="F49" s="95">
        <f t="shared" si="0"/>
        <v>2</v>
      </c>
      <c r="G49" s="95">
        <f t="shared" si="2"/>
        <v>154</v>
      </c>
      <c r="H49" s="98">
        <f t="shared" si="4"/>
        <v>0.1969309462915601</v>
      </c>
      <c r="I49" s="98">
        <f>SUM($C$3:$C49)/Cargos_IIN_SP1</f>
        <v>0.13810741687979539</v>
      </c>
      <c r="J49" s="98"/>
      <c r="K49" s="98">
        <f>SUM($C$3:$D49)/Cargos_IIN_SP1</f>
        <v>0.16879795396419436</v>
      </c>
      <c r="L49" s="98">
        <f>SUM($C$3:$E49)/Cargos_IIN_SP1</f>
        <v>0.1969309462915601</v>
      </c>
      <c r="O49" s="329">
        <f t="shared" si="3"/>
        <v>108</v>
      </c>
    </row>
    <row r="50" spans="2:15">
      <c r="B50" s="34">
        <v>48</v>
      </c>
      <c r="C50" s="95">
        <f t="array" ref="C50">SUM(IF('BBDD Histórica Primer Año x Sem'!$A$1:$A$985="SP1",IF('BBDD Histórica Primer Año x Sem'!$B$1:$B$985="II",IF('BBDD Histórica Primer Año x Sem'!$E$1:$E$985=$B50,'BBDD Histórica Primer Año x Sem'!$F$1:$F$985,0))))</f>
        <v>4</v>
      </c>
      <c r="D50" s="95">
        <f t="array" ref="D50">SUM(IF('BBDD Histórica Primer Año x Sem'!$A$1:$A$985="SP1",IF('BBDD Histórica Primer Año x Sem'!$B$1:$B$985="II",IF('BBDD Histórica Primer Año x Sem'!$E$1:$E$985=$B50,'BBDD Histórica Primer Año x Sem'!$G$1:$G$985,0))))</f>
        <v>0</v>
      </c>
      <c r="E50" s="95">
        <f t="array" ref="E50">SUM(IF('BBDD Histórica Primer Año x Sem'!$A$1:$A$985="SP1",IF('BBDD Histórica Primer Año x Sem'!$B$1:$B$985="II",IF('BBDD Histórica Primer Año x Sem'!$E$1:$E$985=$B50,'BBDD Histórica Primer Año x Sem'!$I$1:$J$985,0))))</f>
        <v>0</v>
      </c>
      <c r="F50" s="95">
        <f t="shared" si="0"/>
        <v>4</v>
      </c>
      <c r="G50" s="95">
        <f t="shared" si="2"/>
        <v>158</v>
      </c>
      <c r="H50" s="98">
        <f t="shared" si="4"/>
        <v>0.20204603580562661</v>
      </c>
      <c r="I50" s="98">
        <f>SUM($C$3:$C50)/Cargos_IIN_SP1</f>
        <v>0.14322250639386189</v>
      </c>
      <c r="J50" s="98"/>
      <c r="K50" s="98">
        <f>SUM($C$3:$D50)/Cargos_IIN_SP1</f>
        <v>0.17391304347826086</v>
      </c>
      <c r="L50" s="98">
        <f>SUM($C$3:$E50)/Cargos_IIN_SP1</f>
        <v>0.20204603580562661</v>
      </c>
      <c r="O50" s="329">
        <f t="shared" si="3"/>
        <v>112</v>
      </c>
    </row>
    <row r="51" spans="2:15">
      <c r="B51" s="34">
        <v>49</v>
      </c>
      <c r="C51" s="95">
        <f t="array" ref="C51">SUM(IF('BBDD Histórica Primer Año x Sem'!$A$1:$A$985="SP1",IF('BBDD Histórica Primer Año x Sem'!$B$1:$B$985="II",IF('BBDD Histórica Primer Año x Sem'!$E$1:$E$985=$B51,'BBDD Histórica Primer Año x Sem'!$F$1:$F$985,0))))</f>
        <v>3</v>
      </c>
      <c r="D51" s="95">
        <f t="array" ref="D51">SUM(IF('BBDD Histórica Primer Año x Sem'!$A$1:$A$985="SP1",IF('BBDD Histórica Primer Año x Sem'!$B$1:$B$985="II",IF('BBDD Histórica Primer Año x Sem'!$E$1:$E$985=$B51,'BBDD Histórica Primer Año x Sem'!$G$1:$G$985,0))))</f>
        <v>0</v>
      </c>
      <c r="E51" s="95">
        <f t="array" ref="E51">SUM(IF('BBDD Histórica Primer Año x Sem'!$A$1:$A$985="SP1",IF('BBDD Histórica Primer Año x Sem'!$B$1:$B$985="II",IF('BBDD Histórica Primer Año x Sem'!$E$1:$E$985=$B51,'BBDD Histórica Primer Año x Sem'!$I$1:$J$985,0))))</f>
        <v>1</v>
      </c>
      <c r="F51" s="95">
        <f t="shared" si="0"/>
        <v>4</v>
      </c>
      <c r="G51" s="95">
        <f t="shared" si="2"/>
        <v>162</v>
      </c>
      <c r="H51" s="98">
        <f t="shared" si="4"/>
        <v>0.20716112531969311</v>
      </c>
      <c r="I51" s="98">
        <f>SUM($C$3:$C51)/Cargos_IIN_SP1</f>
        <v>0.14705882352941177</v>
      </c>
      <c r="J51" s="98"/>
      <c r="K51" s="98">
        <f>SUM($C$3:$D51)/Cargos_IIN_SP1</f>
        <v>0.17774936061381075</v>
      </c>
      <c r="L51" s="98">
        <f>SUM($C$3:$E51)/Cargos_IIN_SP1</f>
        <v>0.20716112531969311</v>
      </c>
      <c r="O51" s="329">
        <f t="shared" si="3"/>
        <v>115</v>
      </c>
    </row>
    <row r="52" spans="2:15">
      <c r="B52" s="34">
        <v>50</v>
      </c>
      <c r="C52" s="95">
        <f t="array" ref="C52">SUM(IF('BBDD Histórica Primer Año x Sem'!$A$1:$A$985="SP1",IF('BBDD Histórica Primer Año x Sem'!$B$1:$B$985="II",IF('BBDD Histórica Primer Año x Sem'!$E$1:$E$985=$B52,'BBDD Histórica Primer Año x Sem'!$F$1:$F$985,0))))</f>
        <v>3</v>
      </c>
      <c r="D52" s="95">
        <f t="array" ref="D52">SUM(IF('BBDD Histórica Primer Año x Sem'!$A$1:$A$985="SP1",IF('BBDD Histórica Primer Año x Sem'!$B$1:$B$985="II",IF('BBDD Histórica Primer Año x Sem'!$E$1:$E$985=$B52,'BBDD Histórica Primer Año x Sem'!$G$1:$G$985,0))))</f>
        <v>0</v>
      </c>
      <c r="E52" s="95">
        <f t="array" ref="E52">SUM(IF('BBDD Histórica Primer Año x Sem'!$A$1:$A$985="SP1",IF('BBDD Histórica Primer Año x Sem'!$B$1:$B$985="II",IF('BBDD Histórica Primer Año x Sem'!$E$1:$E$985=$B52,'BBDD Histórica Primer Año x Sem'!$I$1:$J$985,0))))</f>
        <v>2</v>
      </c>
      <c r="F52" s="95">
        <f t="shared" si="0"/>
        <v>5</v>
      </c>
      <c r="G52" s="95">
        <f t="shared" si="2"/>
        <v>167</v>
      </c>
      <c r="H52" s="98">
        <f t="shared" si="4"/>
        <v>0.21355498721227623</v>
      </c>
      <c r="I52" s="98">
        <f>SUM($C$3:$C52)/Cargos_IIN_SP1</f>
        <v>0.15089514066496162</v>
      </c>
      <c r="J52" s="98"/>
      <c r="K52" s="98">
        <f>SUM($C$3:$D52)/Cargos_IIN_SP1</f>
        <v>0.1815856777493606</v>
      </c>
      <c r="L52" s="98">
        <f>SUM($C$3:$E52)/Cargos_IIN_SP1</f>
        <v>0.21355498721227623</v>
      </c>
      <c r="O52" s="329">
        <f t="shared" si="3"/>
        <v>118</v>
      </c>
    </row>
    <row r="53" spans="2:15">
      <c r="B53" s="34">
        <v>51</v>
      </c>
      <c r="C53" s="95">
        <f t="array" ref="C53">SUM(IF('BBDD Histórica Primer Año x Sem'!$A$1:$A$985="SP1",IF('BBDD Histórica Primer Año x Sem'!$B$1:$B$985="II",IF('BBDD Histórica Primer Año x Sem'!$E$1:$E$985=$B53,'BBDD Histórica Primer Año x Sem'!$F$1:$F$985,0))))</f>
        <v>4</v>
      </c>
      <c r="D53" s="95">
        <f t="array" ref="D53">SUM(IF('BBDD Histórica Primer Año x Sem'!$A$1:$A$985="SP1",IF('BBDD Histórica Primer Año x Sem'!$B$1:$B$985="II",IF('BBDD Histórica Primer Año x Sem'!$E$1:$E$985=$B53,'BBDD Histórica Primer Año x Sem'!$G$1:$G$985,0))))</f>
        <v>0</v>
      </c>
      <c r="E53" s="95">
        <f t="array" ref="E53">SUM(IF('BBDD Histórica Primer Año x Sem'!$A$1:$A$985="SP1",IF('BBDD Histórica Primer Año x Sem'!$B$1:$B$985="II",IF('BBDD Histórica Primer Año x Sem'!$E$1:$E$985=$B53,'BBDD Histórica Primer Año x Sem'!$I$1:$J$985,0))))</f>
        <v>0</v>
      </c>
      <c r="F53" s="95">
        <f t="shared" si="0"/>
        <v>4</v>
      </c>
      <c r="G53" s="95">
        <f t="shared" si="2"/>
        <v>171</v>
      </c>
      <c r="H53" s="98">
        <f t="shared" si="4"/>
        <v>0.2186700767263427</v>
      </c>
      <c r="I53" s="98">
        <f>SUM($C$3:$C53)/Cargos_IIN_SP1</f>
        <v>0.15601023017902813</v>
      </c>
      <c r="J53" s="98"/>
      <c r="K53" s="98">
        <f>SUM($C$3:$D53)/Cargos_IIN_SP1</f>
        <v>0.1867007672634271</v>
      </c>
      <c r="L53" s="98">
        <f>SUM($C$3:$E53)/Cargos_IIN_SP1</f>
        <v>0.2186700767263427</v>
      </c>
      <c r="O53" s="329">
        <f t="shared" si="3"/>
        <v>122</v>
      </c>
    </row>
    <row r="54" spans="2:15">
      <c r="B54" s="34">
        <v>52</v>
      </c>
      <c r="C54" s="95">
        <f t="array" ref="C54">SUM(IF('BBDD Histórica Primer Año x Sem'!$A$1:$A$985="SP1",IF('BBDD Histórica Primer Año x Sem'!$B$1:$B$985="II",IF('BBDD Histórica Primer Año x Sem'!$E$1:$E$985=$B54,'BBDD Histórica Primer Año x Sem'!$F$1:$F$985,0))))</f>
        <v>0</v>
      </c>
      <c r="D54" s="95">
        <f t="array" ref="D54">SUM(IF('BBDD Histórica Primer Año x Sem'!$A$1:$A$985="SP1",IF('BBDD Histórica Primer Año x Sem'!$B$1:$B$985="II",IF('BBDD Histórica Primer Año x Sem'!$E$1:$E$985=$B54,'BBDD Histórica Primer Año x Sem'!$G$1:$G$985,0))))</f>
        <v>0</v>
      </c>
      <c r="E54" s="95">
        <f t="array" ref="E54">SUM(IF('BBDD Histórica Primer Año x Sem'!$A$1:$A$985="SP1",IF('BBDD Histórica Primer Año x Sem'!$B$1:$B$985="II",IF('BBDD Histórica Primer Año x Sem'!$E$1:$E$985=$B54,'BBDD Histórica Primer Año x Sem'!$I$1:$J$985,0))))</f>
        <v>0</v>
      </c>
      <c r="F54" s="95">
        <f t="shared" si="0"/>
        <v>0</v>
      </c>
      <c r="G54" s="95">
        <f t="shared" si="2"/>
        <v>171</v>
      </c>
      <c r="H54" s="98">
        <f t="shared" si="4"/>
        <v>0.2186700767263427</v>
      </c>
      <c r="I54" s="98">
        <f>SUM($C$3:$C54)/Cargos_IIN_SP1</f>
        <v>0.15601023017902813</v>
      </c>
      <c r="J54" s="98"/>
      <c r="K54" s="98"/>
      <c r="O54" s="329">
        <f t="shared" si="3"/>
        <v>122</v>
      </c>
    </row>
    <row r="55" spans="2:15">
      <c r="B55" s="34">
        <v>53</v>
      </c>
      <c r="C55" s="95">
        <f t="array" ref="C55">SUM(IF('BBDD Histórica Primer Año x Sem'!$A$1:$A$985="SP1",IF('BBDD Histórica Primer Año x Sem'!$B$1:$B$985="II",IF('BBDD Histórica Primer Año x Sem'!$E$1:$E$985=$B55,'BBDD Histórica Primer Año x Sem'!$F$1:$F$985,0))))</f>
        <v>0</v>
      </c>
      <c r="D55" s="95">
        <f t="array" ref="D55">SUM(IF('BBDD Histórica Primer Año x Sem'!$A$1:$A$985="SP1",IF('BBDD Histórica Primer Año x Sem'!$B$1:$B$985="II",IF('BBDD Histórica Primer Año x Sem'!$E$1:$E$985=$B55,'BBDD Histórica Primer Año x Sem'!$G$1:$G$985,0))))</f>
        <v>0</v>
      </c>
      <c r="E55" s="95">
        <f t="array" ref="E55">SUM(IF('BBDD Histórica Primer Año x Sem'!$A$1:$A$985="SP1",IF('BBDD Histórica Primer Año x Sem'!$B$1:$B$985="II",IF('BBDD Histórica Primer Año x Sem'!$E$1:$E$985=$B55,'BBDD Histórica Primer Año x Sem'!$I$1:$J$985,0))))</f>
        <v>0</v>
      </c>
      <c r="F55" s="95">
        <f t="shared" si="0"/>
        <v>0</v>
      </c>
      <c r="G55" s="95">
        <f t="shared" si="2"/>
        <v>171</v>
      </c>
      <c r="H55" s="98">
        <f t="shared" si="4"/>
        <v>0.2186700767263427</v>
      </c>
      <c r="I55" s="98">
        <f>SUM($C$3:$C55)/Cargos_IIN_SP1</f>
        <v>0.15601023017902813</v>
      </c>
    </row>
    <row r="56" spans="2:15">
      <c r="B56" s="34">
        <v>54</v>
      </c>
      <c r="C56" s="95">
        <f t="array" ref="C56">SUM(IF('BBDD Histórica Primer Año x Sem'!$A$1:$A$985="SP1",IF('BBDD Histórica Primer Año x Sem'!$B$1:$B$985="II",IF('BBDD Histórica Primer Año x Sem'!$E$1:$E$985=$B56,'BBDD Histórica Primer Año x Sem'!$F$1:$F$985,0))))</f>
        <v>0</v>
      </c>
      <c r="D56" s="95">
        <f t="array" ref="D56">SUM(IF('BBDD Histórica Primer Año x Sem'!$A$1:$A$985="SP1",IF('BBDD Histórica Primer Año x Sem'!$B$1:$B$985="II",IF('BBDD Histórica Primer Año x Sem'!$E$1:$E$985=$B56,'BBDD Histórica Primer Año x Sem'!$G$1:$G$985,0))))</f>
        <v>0</v>
      </c>
      <c r="E56" s="95">
        <f t="array" ref="E56">SUM(IF('BBDD Histórica Primer Año x Sem'!$A$1:$A$985="SP1",IF('BBDD Histórica Primer Año x Sem'!$B$1:$B$985="II",IF('BBDD Histórica Primer Año x Sem'!$E$1:$E$985=$B56,'BBDD Histórica Primer Año x Sem'!$I$1:$J$985,0))))</f>
        <v>0</v>
      </c>
      <c r="F56" s="95">
        <f t="shared" si="0"/>
        <v>0</v>
      </c>
      <c r="G56" s="95">
        <f t="shared" si="2"/>
        <v>171</v>
      </c>
      <c r="H56" s="98">
        <f t="shared" si="4"/>
        <v>0.2186700767263427</v>
      </c>
      <c r="I56" s="98">
        <f>SUM($C$3:$C56)/Cargos_IIN_SP1</f>
        <v>0.15601023017902813</v>
      </c>
    </row>
    <row r="57" spans="2:15">
      <c r="B57" s="34">
        <v>55</v>
      </c>
      <c r="C57" s="95">
        <f t="array" ref="C57">SUM(IF('BBDD Histórica Primer Año x Sem'!$A$1:$A$985="SP1",IF('BBDD Histórica Primer Año x Sem'!$B$1:$B$985="II",IF('BBDD Histórica Primer Año x Sem'!$E$1:$E$985=$B57,'BBDD Histórica Primer Año x Sem'!$F$1:$F$985,0))))</f>
        <v>0</v>
      </c>
      <c r="D57" s="95">
        <f t="array" ref="D57">SUM(IF('BBDD Histórica Primer Año x Sem'!$A$1:$A$985="SP1",IF('BBDD Histórica Primer Año x Sem'!$B$1:$B$985="II",IF('BBDD Histórica Primer Año x Sem'!$E$1:$E$985=$B57,'BBDD Histórica Primer Año x Sem'!$G$1:$G$985,0))))</f>
        <v>0</v>
      </c>
      <c r="E57" s="95">
        <f t="array" ref="E57">SUM(IF('BBDD Histórica Primer Año x Sem'!$A$1:$A$985="SP1",IF('BBDD Histórica Primer Año x Sem'!$B$1:$B$985="II",IF('BBDD Histórica Primer Año x Sem'!$E$1:$E$985=$B57,'BBDD Histórica Primer Año x Sem'!$I$1:$J$985,0))))</f>
        <v>0</v>
      </c>
      <c r="F57" s="95">
        <f t="shared" si="0"/>
        <v>0</v>
      </c>
      <c r="G57" s="95">
        <f t="shared" si="2"/>
        <v>171</v>
      </c>
      <c r="H57" s="98">
        <f t="shared" si="4"/>
        <v>0.2186700767263427</v>
      </c>
      <c r="I57" s="98">
        <f>SUM($C$3:$C57)/Cargos_IIN_SP1</f>
        <v>0.15601023017902813</v>
      </c>
    </row>
    <row r="58" spans="2:15">
      <c r="B58" s="34">
        <v>56</v>
      </c>
      <c r="C58" s="95">
        <f t="array" ref="C58">SUM(IF('BBDD Histórica Primer Año x Sem'!$A$1:$A$985="SP1",IF('BBDD Histórica Primer Año x Sem'!$B$1:$B$985="II",IF('BBDD Histórica Primer Año x Sem'!$E$1:$E$985=$B58,'BBDD Histórica Primer Año x Sem'!$F$1:$F$985,0))))</f>
        <v>5</v>
      </c>
      <c r="D58" s="95">
        <f t="array" ref="D58">SUM(IF('BBDD Histórica Primer Año x Sem'!$A$1:$A$985="SP1",IF('BBDD Histórica Primer Año x Sem'!$B$1:$B$985="II",IF('BBDD Histórica Primer Año x Sem'!$E$1:$E$985=$B58,'BBDD Histórica Primer Año x Sem'!$G$1:$G$985,0))))</f>
        <v>1</v>
      </c>
      <c r="E58" s="95">
        <f t="array" ref="E58">SUM(IF('BBDD Histórica Primer Año x Sem'!$A$1:$A$985="SP1",IF('BBDD Histórica Primer Año x Sem'!$B$1:$B$985="II",IF('BBDD Histórica Primer Año x Sem'!$E$1:$E$985=$B58,'BBDD Histórica Primer Año x Sem'!$I$1:$J$985,0))))</f>
        <v>4</v>
      </c>
      <c r="F58" s="95">
        <f t="shared" si="0"/>
        <v>10</v>
      </c>
      <c r="G58" s="95">
        <f t="shared" si="2"/>
        <v>181</v>
      </c>
      <c r="H58" s="98">
        <f t="shared" si="4"/>
        <v>0.23145780051150894</v>
      </c>
      <c r="I58" s="98">
        <f>SUM($C$3:$C58)/Cargos_IIN_SP1</f>
        <v>0.16240409207161124</v>
      </c>
    </row>
    <row r="59" spans="2:15">
      <c r="B59" s="34">
        <v>57</v>
      </c>
      <c r="C59" s="95">
        <f t="array" ref="C59">SUM(IF('BBDD Histórica Primer Año x Sem'!$A$1:$A$985="SP1",IF('BBDD Histórica Primer Año x Sem'!$B$1:$B$985="II",IF('BBDD Histórica Primer Año x Sem'!$E$1:$E$985=$B59,'BBDD Histórica Primer Año x Sem'!$F$1:$F$985,0))))</f>
        <v>0</v>
      </c>
      <c r="D59" s="95">
        <f t="array" ref="D59">SUM(IF('BBDD Histórica Primer Año x Sem'!$A$1:$A$985="SP1",IF('BBDD Histórica Primer Año x Sem'!$B$1:$B$985="II",IF('BBDD Histórica Primer Año x Sem'!$E$1:$E$985=$B59,'BBDD Histórica Primer Año x Sem'!$G$1:$G$985,0))))</f>
        <v>0</v>
      </c>
      <c r="E59" s="95">
        <f t="array" ref="E59">SUM(IF('BBDD Histórica Primer Año x Sem'!$A$1:$A$985="SP1",IF('BBDD Histórica Primer Año x Sem'!$B$1:$B$985="II",IF('BBDD Histórica Primer Año x Sem'!$E$1:$E$985=$B59,'BBDD Histórica Primer Año x Sem'!$I$1:$J$985,0))))</f>
        <v>0</v>
      </c>
      <c r="F59" s="95">
        <f t="shared" si="0"/>
        <v>0</v>
      </c>
      <c r="G59" s="95">
        <f t="shared" si="2"/>
        <v>181</v>
      </c>
      <c r="H59" s="98">
        <f t="shared" si="4"/>
        <v>0.23145780051150894</v>
      </c>
      <c r="I59" s="98">
        <f>SUM($C$3:$C59)/Cargos_IIN_SP1</f>
        <v>0.16240409207161124</v>
      </c>
    </row>
    <row r="60" spans="2:15">
      <c r="B60" s="34">
        <v>58</v>
      </c>
      <c r="C60" s="95">
        <f t="array" ref="C60">SUM(IF('BBDD Histórica Primer Año x Sem'!$A$1:$A$985="SP1",IF('BBDD Histórica Primer Año x Sem'!$B$1:$B$985="II",IF('BBDD Histórica Primer Año x Sem'!$E$1:$E$985=$B60,'BBDD Histórica Primer Año x Sem'!$F$1:$F$985,0))))</f>
        <v>0</v>
      </c>
      <c r="D60" s="95">
        <f t="array" ref="D60">SUM(IF('BBDD Histórica Primer Año x Sem'!$A$1:$A$985="SP1",IF('BBDD Histórica Primer Año x Sem'!$B$1:$B$985="II",IF('BBDD Histórica Primer Año x Sem'!$E$1:$E$985=$B60,'BBDD Histórica Primer Año x Sem'!$G$1:$G$985,0))))</f>
        <v>0</v>
      </c>
      <c r="E60" s="95">
        <f t="array" ref="E60">SUM(IF('BBDD Histórica Primer Año x Sem'!$A$1:$A$985="SP1",IF('BBDD Histórica Primer Año x Sem'!$B$1:$B$985="II",IF('BBDD Histórica Primer Año x Sem'!$E$1:$E$985=$B60,'BBDD Histórica Primer Año x Sem'!$I$1:$J$985,0))))</f>
        <v>0</v>
      </c>
      <c r="F60" s="95">
        <f t="shared" si="0"/>
        <v>0</v>
      </c>
      <c r="G60" s="95">
        <f t="shared" si="2"/>
        <v>181</v>
      </c>
      <c r="H60" s="98">
        <f t="shared" si="4"/>
        <v>0.23145780051150894</v>
      </c>
      <c r="I60" s="98">
        <f>SUM($C$3:$C60)/Cargos_IIN_SP1</f>
        <v>0.16240409207161124</v>
      </c>
    </row>
    <row r="61" spans="2:15">
      <c r="B61" s="34">
        <v>59</v>
      </c>
      <c r="C61" s="95">
        <f t="array" ref="C61">SUM(IF('BBDD Histórica Primer Año x Sem'!$A$1:$A$985="SP1",IF('BBDD Histórica Primer Año x Sem'!$B$1:$B$985="II",IF('BBDD Histórica Primer Año x Sem'!$E$1:$E$985=$B61,'BBDD Histórica Primer Año x Sem'!$F$1:$F$985,0))))</f>
        <v>2</v>
      </c>
      <c r="D61" s="95">
        <f t="array" ref="D61">SUM(IF('BBDD Histórica Primer Año x Sem'!$A$1:$A$985="SP1",IF('BBDD Histórica Primer Año x Sem'!$B$1:$B$985="II",IF('BBDD Histórica Primer Año x Sem'!$E$1:$E$985=$B61,'BBDD Histórica Primer Año x Sem'!$G$1:$G$985,0))))</f>
        <v>0</v>
      </c>
      <c r="E61" s="95">
        <f t="array" ref="E61">SUM(IF('BBDD Histórica Primer Año x Sem'!$A$1:$A$985="SP1",IF('BBDD Histórica Primer Año x Sem'!$B$1:$B$985="II",IF('BBDD Histórica Primer Año x Sem'!$E$1:$E$985=$B61,'BBDD Histórica Primer Año x Sem'!$I$1:$J$985,0))))</f>
        <v>0</v>
      </c>
      <c r="F61" s="95">
        <f t="shared" si="0"/>
        <v>2</v>
      </c>
      <c r="G61" s="95">
        <f t="shared" si="2"/>
        <v>183</v>
      </c>
      <c r="H61" s="98">
        <f t="shared" si="4"/>
        <v>0.2340153452685422</v>
      </c>
      <c r="I61" s="98">
        <f>SUM($C$3:$C61)/Cargos_IIN_SP1</f>
        <v>0.16496163682864451</v>
      </c>
    </row>
    <row r="62" spans="2:15">
      <c r="B62" s="34">
        <v>60</v>
      </c>
      <c r="C62" s="95">
        <f t="array" ref="C62">SUM(IF('BBDD Histórica Primer Año x Sem'!$A$1:$A$985="SP1",IF('BBDD Histórica Primer Año x Sem'!$B$1:$B$985="II",IF('BBDD Histórica Primer Año x Sem'!$E$1:$E$985=$B62,'BBDD Histórica Primer Año x Sem'!$F$1:$F$985,0))))</f>
        <v>1</v>
      </c>
      <c r="D62" s="95">
        <f t="array" ref="D62">SUM(IF('BBDD Histórica Primer Año x Sem'!$A$1:$A$985="SP1",IF('BBDD Histórica Primer Año x Sem'!$B$1:$B$985="II",IF('BBDD Histórica Primer Año x Sem'!$E$1:$E$985=$B62,'BBDD Histórica Primer Año x Sem'!$G$1:$G$985,0))))</f>
        <v>0</v>
      </c>
      <c r="E62" s="95">
        <f t="array" ref="E62">SUM(IF('BBDD Histórica Primer Año x Sem'!$A$1:$A$985="SP1",IF('BBDD Histórica Primer Año x Sem'!$B$1:$B$985="II",IF('BBDD Histórica Primer Año x Sem'!$E$1:$E$985=$B62,'BBDD Histórica Primer Año x Sem'!$I$1:$J$985,0))))</f>
        <v>0</v>
      </c>
      <c r="F62" s="95">
        <f t="shared" si="0"/>
        <v>1</v>
      </c>
      <c r="G62" s="95">
        <f t="shared" si="2"/>
        <v>184</v>
      </c>
      <c r="H62" s="98">
        <f t="shared" si="4"/>
        <v>0.23529411764705882</v>
      </c>
      <c r="I62" s="98">
        <f>SUM($C$3:$C62)/Cargos_IIN_SP1</f>
        <v>0.16624040920716113</v>
      </c>
    </row>
    <row r="63" spans="2:15">
      <c r="B63" s="34">
        <v>61</v>
      </c>
      <c r="C63" s="95">
        <f t="array" ref="C63">SUM(IF('BBDD Histórica Primer Año x Sem'!$A$1:$A$985="SP1",IF('BBDD Histórica Primer Año x Sem'!$B$1:$B$985="II",IF('BBDD Histórica Primer Año x Sem'!$E$1:$E$985=$B63,'BBDD Histórica Primer Año x Sem'!$F$1:$F$985,0))))</f>
        <v>1</v>
      </c>
      <c r="D63" s="95">
        <f t="array" ref="D63">SUM(IF('BBDD Histórica Primer Año x Sem'!$A$1:$A$985="SP1",IF('BBDD Histórica Primer Año x Sem'!$B$1:$B$985="II",IF('BBDD Histórica Primer Año x Sem'!$E$1:$E$985=$B63,'BBDD Histórica Primer Año x Sem'!$G$1:$G$985,0))))</f>
        <v>0</v>
      </c>
      <c r="E63" s="95">
        <f t="array" ref="E63">SUM(IF('BBDD Histórica Primer Año x Sem'!$A$1:$A$985="SP1",IF('BBDD Histórica Primer Año x Sem'!$B$1:$B$985="II",IF('BBDD Histórica Primer Año x Sem'!$E$1:$E$985=$B63,'BBDD Histórica Primer Año x Sem'!$I$1:$J$985,0))))</f>
        <v>0</v>
      </c>
      <c r="F63" s="95">
        <f t="shared" si="0"/>
        <v>1</v>
      </c>
      <c r="G63" s="95">
        <f t="shared" si="2"/>
        <v>185</v>
      </c>
      <c r="H63" s="98">
        <f t="shared" si="4"/>
        <v>0.23657289002557544</v>
      </c>
      <c r="I63" s="98">
        <f>SUM($C$3:$C63)/Cargos_IIN_SP1</f>
        <v>0.16751918158567775</v>
      </c>
    </row>
    <row r="64" spans="2:15">
      <c r="B64" s="34">
        <v>62</v>
      </c>
      <c r="C64" s="95">
        <f t="array" ref="C64">SUM(IF('BBDD Histórica Primer Año x Sem'!$A$1:$A$985="SP1",IF('BBDD Histórica Primer Año x Sem'!$B$1:$B$985="II",IF('BBDD Histórica Primer Año x Sem'!$E$1:$E$985=$B64,'BBDD Histórica Primer Año x Sem'!$F$1:$F$985,0))))</f>
        <v>3</v>
      </c>
      <c r="D64" s="95">
        <f t="array" ref="D64">SUM(IF('BBDD Histórica Primer Año x Sem'!$A$1:$A$985="SP1",IF('BBDD Histórica Primer Año x Sem'!$B$1:$B$985="II",IF('BBDD Histórica Primer Año x Sem'!$E$1:$E$985=$B64,'BBDD Histórica Primer Año x Sem'!$G$1:$G$985,0))))</f>
        <v>0</v>
      </c>
      <c r="E64" s="95">
        <f t="array" ref="E64">SUM(IF('BBDD Histórica Primer Año x Sem'!$A$1:$A$985="SP1",IF('BBDD Histórica Primer Año x Sem'!$B$1:$B$985="II",IF('BBDD Histórica Primer Año x Sem'!$E$1:$E$985=$B64,'BBDD Histórica Primer Año x Sem'!$I$1:$J$985,0))))</f>
        <v>0</v>
      </c>
      <c r="F64" s="95">
        <f t="shared" si="0"/>
        <v>3</v>
      </c>
      <c r="G64" s="95">
        <f t="shared" si="2"/>
        <v>188</v>
      </c>
      <c r="H64" s="98">
        <f t="shared" si="4"/>
        <v>0.24040920716112532</v>
      </c>
      <c r="I64" s="98">
        <f>SUM($C$3:$C64)/Cargos_IIN_SP1</f>
        <v>0.17135549872122763</v>
      </c>
    </row>
    <row r="65" spans="2:9">
      <c r="B65" s="34">
        <v>63</v>
      </c>
      <c r="C65" s="95">
        <f t="array" ref="C65">SUM(IF('BBDD Histórica Primer Año x Sem'!$A$1:$A$985="SP1",IF('BBDD Histórica Primer Año x Sem'!$B$1:$B$985="II",IF('BBDD Histórica Primer Año x Sem'!$E$1:$E$985=$B65,'BBDD Histórica Primer Año x Sem'!$F$1:$F$985,0))))</f>
        <v>0</v>
      </c>
      <c r="D65" s="95">
        <f t="array" ref="D65">SUM(IF('BBDD Histórica Primer Año x Sem'!$A$1:$A$985="SP1",IF('BBDD Histórica Primer Año x Sem'!$B$1:$B$985="II",IF('BBDD Histórica Primer Año x Sem'!$E$1:$E$985=$B65,'BBDD Histórica Primer Año x Sem'!$G$1:$G$985,0))))</f>
        <v>1</v>
      </c>
      <c r="E65" s="95">
        <f t="array" ref="E65">SUM(IF('BBDD Histórica Primer Año x Sem'!$A$1:$A$985="SP1",IF('BBDD Histórica Primer Año x Sem'!$B$1:$B$985="II",IF('BBDD Histórica Primer Año x Sem'!$E$1:$E$985=$B65,'BBDD Histórica Primer Año x Sem'!$I$1:$J$985,0))))</f>
        <v>0</v>
      </c>
      <c r="F65" s="95">
        <f t="shared" si="0"/>
        <v>1</v>
      </c>
      <c r="G65" s="95">
        <f t="shared" si="2"/>
        <v>189</v>
      </c>
      <c r="H65" s="98">
        <f t="shared" si="4"/>
        <v>0.24168797953964194</v>
      </c>
      <c r="I65" s="98">
        <f>SUM($C$3:$C65)/Cargos_IIN_SP1</f>
        <v>0.17135549872122763</v>
      </c>
    </row>
    <row r="66" spans="2:9">
      <c r="B66" s="34">
        <v>64</v>
      </c>
      <c r="C66" s="95">
        <f t="array" ref="C66">SUM(IF('BBDD Histórica Primer Año x Sem'!$A$1:$A$985="SP1",IF('BBDD Histórica Primer Año x Sem'!$B$1:$B$985="II",IF('BBDD Histórica Primer Año x Sem'!$E$1:$E$985=$B66,'BBDD Histórica Primer Año x Sem'!$F$1:$F$985,0))))</f>
        <v>1</v>
      </c>
      <c r="D66" s="95">
        <f t="array" ref="D66">SUM(IF('BBDD Histórica Primer Año x Sem'!$A$1:$A$985="SP1",IF('BBDD Histórica Primer Año x Sem'!$B$1:$B$985="II",IF('BBDD Histórica Primer Año x Sem'!$E$1:$E$985=$B66,'BBDD Histórica Primer Año x Sem'!$G$1:$G$985,0))))</f>
        <v>1</v>
      </c>
      <c r="E66" s="95">
        <f t="array" ref="E66">SUM(IF('BBDD Histórica Primer Año x Sem'!$A$1:$A$985="SP1",IF('BBDD Histórica Primer Año x Sem'!$B$1:$B$985="II",IF('BBDD Histórica Primer Año x Sem'!$E$1:$E$985=$B66,'BBDD Histórica Primer Año x Sem'!$I$1:$J$985,0))))</f>
        <v>0</v>
      </c>
      <c r="F66" s="95">
        <f t="shared" si="0"/>
        <v>2</v>
      </c>
      <c r="G66" s="95">
        <f t="shared" si="2"/>
        <v>191</v>
      </c>
      <c r="H66" s="98">
        <f t="shared" si="4"/>
        <v>0.2442455242966752</v>
      </c>
      <c r="I66" s="98">
        <f>SUM($C$3:$C66)/Cargos_IIN_SP1</f>
        <v>0.17263427109974425</v>
      </c>
    </row>
    <row r="67" spans="2:9">
      <c r="B67" s="34">
        <v>65</v>
      </c>
      <c r="C67" s="95">
        <f t="array" ref="C67">SUM(IF('BBDD Histórica Primer Año x Sem'!$A$1:$A$985="SP1",IF('BBDD Histórica Primer Año x Sem'!$B$1:$B$985="II",IF('BBDD Histórica Primer Año x Sem'!$E$1:$E$985=$B67,'BBDD Histórica Primer Año x Sem'!$F$1:$F$985,0))))</f>
        <v>0</v>
      </c>
      <c r="D67" s="95">
        <f t="array" ref="D67">SUM(IF('BBDD Histórica Primer Año x Sem'!$A$1:$A$985="SP1",IF('BBDD Histórica Primer Año x Sem'!$B$1:$B$985="II",IF('BBDD Histórica Primer Año x Sem'!$E$1:$E$985=$B67,'BBDD Histórica Primer Año x Sem'!$G$1:$G$985,0))))</f>
        <v>0</v>
      </c>
      <c r="E67" s="95">
        <f t="array" ref="E67">SUM(IF('BBDD Histórica Primer Año x Sem'!$A$1:$A$985="SP1",IF('BBDD Histórica Primer Año x Sem'!$B$1:$B$985="II",IF('BBDD Histórica Primer Año x Sem'!$E$1:$E$985=$B67,'BBDD Histórica Primer Año x Sem'!$I$1:$J$985,0))))</f>
        <v>0</v>
      </c>
      <c r="F67" s="95">
        <f t="shared" si="0"/>
        <v>0</v>
      </c>
      <c r="G67" s="95">
        <f t="shared" si="2"/>
        <v>191</v>
      </c>
      <c r="H67" s="98">
        <f t="shared" ref="H67:H98" si="5">G67/Cargos_IIN_SP1</f>
        <v>0.2442455242966752</v>
      </c>
      <c r="I67" s="98">
        <f>SUM($C$3:$C67)/Cargos_IIN_SP1</f>
        <v>0.17263427109974425</v>
      </c>
    </row>
    <row r="68" spans="2:9">
      <c r="B68" s="34">
        <v>66</v>
      </c>
      <c r="C68" s="95">
        <f t="array" ref="C68">SUM(IF('BBDD Histórica Primer Año x Sem'!$A$1:$A$985="SP1",IF('BBDD Histórica Primer Año x Sem'!$B$1:$B$985="II",IF('BBDD Histórica Primer Año x Sem'!$E$1:$E$985=$B68,'BBDD Histórica Primer Año x Sem'!$F$1:$F$985,0))))</f>
        <v>1</v>
      </c>
      <c r="D68" s="95">
        <f t="array" ref="D68">SUM(IF('BBDD Histórica Primer Año x Sem'!$A$1:$A$985="SP1",IF('BBDD Histórica Primer Año x Sem'!$B$1:$B$985="II",IF('BBDD Histórica Primer Año x Sem'!$E$1:$E$985=$B68,'BBDD Histórica Primer Año x Sem'!$G$1:$G$985,0))))</f>
        <v>0</v>
      </c>
      <c r="E68" s="95">
        <f t="array" ref="E68">SUM(IF('BBDD Histórica Primer Año x Sem'!$A$1:$A$985="SP1",IF('BBDD Histórica Primer Año x Sem'!$B$1:$B$985="II",IF('BBDD Histórica Primer Año x Sem'!$E$1:$E$985=$B68,'BBDD Histórica Primer Año x Sem'!$I$1:$J$985,0))))</f>
        <v>1</v>
      </c>
      <c r="F68" s="95">
        <f t="shared" si="0"/>
        <v>2</v>
      </c>
      <c r="G68" s="95">
        <f t="shared" si="2"/>
        <v>193</v>
      </c>
      <c r="H68" s="98">
        <f t="shared" si="5"/>
        <v>0.24680306905370844</v>
      </c>
      <c r="I68" s="98">
        <f>SUM($C$3:$C68)/Cargos_IIN_SP1</f>
        <v>0.17391304347826086</v>
      </c>
    </row>
    <row r="69" spans="2:9">
      <c r="B69" s="34">
        <v>67</v>
      </c>
      <c r="C69" s="95">
        <f t="array" ref="C69">SUM(IF('BBDD Histórica Primer Año x Sem'!$A$1:$A$985="SP1",IF('BBDD Histórica Primer Año x Sem'!$B$1:$B$985="II",IF('BBDD Histórica Primer Año x Sem'!$E$1:$E$985=$B69,'BBDD Histórica Primer Año x Sem'!$F$1:$F$985,0))))</f>
        <v>0</v>
      </c>
      <c r="D69" s="95">
        <f t="array" ref="D69">SUM(IF('BBDD Histórica Primer Año x Sem'!$A$1:$A$985="SP1",IF('BBDD Histórica Primer Año x Sem'!$B$1:$B$985="II",IF('BBDD Histórica Primer Año x Sem'!$E$1:$E$985=$B69,'BBDD Histórica Primer Año x Sem'!$G$1:$G$985,0))))</f>
        <v>0</v>
      </c>
      <c r="E69" s="95">
        <f t="array" ref="E69">SUM(IF('BBDD Histórica Primer Año x Sem'!$A$1:$A$985="SP1",IF('BBDD Histórica Primer Año x Sem'!$B$1:$B$985="II",IF('BBDD Histórica Primer Año x Sem'!$E$1:$E$985=$B69,'BBDD Histórica Primer Año x Sem'!$I$1:$J$985,0))))</f>
        <v>0</v>
      </c>
      <c r="F69" s="95">
        <f t="shared" si="0"/>
        <v>0</v>
      </c>
      <c r="G69" s="95">
        <f t="shared" si="2"/>
        <v>193</v>
      </c>
      <c r="H69" s="98">
        <f t="shared" si="5"/>
        <v>0.24680306905370844</v>
      </c>
      <c r="I69" s="98">
        <f>SUM($C$3:$C69)/Cargos_IIN_SP1</f>
        <v>0.17391304347826086</v>
      </c>
    </row>
    <row r="70" spans="2:9">
      <c r="B70" s="34">
        <v>68</v>
      </c>
      <c r="C70" s="95">
        <f t="array" ref="C70">SUM(IF('BBDD Histórica Primer Año x Sem'!$A$1:$A$985="SP1",IF('BBDD Histórica Primer Año x Sem'!$B$1:$B$985="II",IF('BBDD Histórica Primer Año x Sem'!$E$1:$E$985=$B70,'BBDD Histórica Primer Año x Sem'!$F$1:$F$985,0))))</f>
        <v>0</v>
      </c>
      <c r="D70" s="95">
        <f t="array" ref="D70">SUM(IF('BBDD Histórica Primer Año x Sem'!$A$1:$A$985="SP1",IF('BBDD Histórica Primer Año x Sem'!$B$1:$B$985="II",IF('BBDD Histórica Primer Año x Sem'!$E$1:$E$985=$B70,'BBDD Histórica Primer Año x Sem'!$G$1:$G$985,0))))</f>
        <v>0</v>
      </c>
      <c r="E70" s="95">
        <f t="array" ref="E70">SUM(IF('BBDD Histórica Primer Año x Sem'!$A$1:$A$985="SP1",IF('BBDD Histórica Primer Año x Sem'!$B$1:$B$985="II",IF('BBDD Histórica Primer Año x Sem'!$E$1:$E$985=$B70,'BBDD Histórica Primer Año x Sem'!$I$1:$J$985,0))))</f>
        <v>0</v>
      </c>
      <c r="F70" s="95">
        <f t="shared" si="0"/>
        <v>0</v>
      </c>
      <c r="G70" s="95">
        <f t="shared" si="2"/>
        <v>193</v>
      </c>
      <c r="H70" s="98">
        <f t="shared" si="5"/>
        <v>0.24680306905370844</v>
      </c>
      <c r="I70" s="98">
        <f>SUM($C$3:$C70)/Cargos_IIN_SP1</f>
        <v>0.17391304347826086</v>
      </c>
    </row>
    <row r="71" spans="2:9">
      <c r="B71" s="34">
        <v>69</v>
      </c>
      <c r="C71" s="95">
        <f t="array" ref="C71">SUM(IF('BBDD Histórica Primer Año x Sem'!$A$1:$A$985="SP1",IF('BBDD Histórica Primer Año x Sem'!$B$1:$B$985="II",IF('BBDD Histórica Primer Año x Sem'!$E$1:$E$985=$B71,'BBDD Histórica Primer Año x Sem'!$F$1:$F$985,0))))</f>
        <v>2</v>
      </c>
      <c r="D71" s="95">
        <f t="array" ref="D71">SUM(IF('BBDD Histórica Primer Año x Sem'!$A$1:$A$985="SP1",IF('BBDD Histórica Primer Año x Sem'!$B$1:$B$985="II",IF('BBDD Histórica Primer Año x Sem'!$E$1:$E$985=$B71,'BBDD Histórica Primer Año x Sem'!$G$1:$G$985,0))))</f>
        <v>1</v>
      </c>
      <c r="E71" s="95">
        <f t="array" ref="E71">SUM(IF('BBDD Histórica Primer Año x Sem'!$A$1:$A$985="SP1",IF('BBDD Histórica Primer Año x Sem'!$B$1:$B$985="II",IF('BBDD Histórica Primer Año x Sem'!$E$1:$E$985=$B71,'BBDD Histórica Primer Año x Sem'!$I$1:$J$985,0))))</f>
        <v>5</v>
      </c>
      <c r="F71" s="95">
        <f t="shared" si="0"/>
        <v>8</v>
      </c>
      <c r="G71" s="95">
        <f t="shared" si="2"/>
        <v>201</v>
      </c>
      <c r="H71" s="98">
        <f t="shared" si="5"/>
        <v>0.25703324808184141</v>
      </c>
      <c r="I71" s="98">
        <f>SUM($C$3:$C71)/Cargos_IIN_SP1</f>
        <v>0.17647058823529413</v>
      </c>
    </row>
    <row r="72" spans="2:9">
      <c r="B72" s="34">
        <v>70</v>
      </c>
      <c r="C72" s="95">
        <f t="array" ref="C72">SUM(IF('BBDD Histórica Primer Año x Sem'!$A$1:$A$985="SP1",IF('BBDD Histórica Primer Año x Sem'!$B$1:$B$985="II",IF('BBDD Histórica Primer Año x Sem'!$E$1:$E$985=$B72,'BBDD Histórica Primer Año x Sem'!$F$1:$F$985,0))))</f>
        <v>1</v>
      </c>
      <c r="D72" s="95">
        <f t="array" ref="D72">SUM(IF('BBDD Histórica Primer Año x Sem'!$A$1:$A$985="SP1",IF('BBDD Histórica Primer Año x Sem'!$B$1:$B$985="II",IF('BBDD Histórica Primer Año x Sem'!$E$1:$E$985=$B72,'BBDD Histórica Primer Año x Sem'!$G$1:$G$985,0))))</f>
        <v>1</v>
      </c>
      <c r="E72" s="95">
        <f t="array" ref="E72">SUM(IF('BBDD Histórica Primer Año x Sem'!$A$1:$A$985="SP1",IF('BBDD Histórica Primer Año x Sem'!$B$1:$B$985="II",IF('BBDD Histórica Primer Año x Sem'!$E$1:$E$985=$B72,'BBDD Histórica Primer Año x Sem'!$I$1:$J$985,0))))</f>
        <v>1</v>
      </c>
      <c r="F72" s="95">
        <f t="shared" si="0"/>
        <v>3</v>
      </c>
      <c r="G72" s="95">
        <f t="shared" si="2"/>
        <v>204</v>
      </c>
      <c r="H72" s="98">
        <f t="shared" si="5"/>
        <v>0.2608695652173913</v>
      </c>
      <c r="I72" s="98">
        <f>SUM($C$3:$C72)/Cargos_IIN_SP1</f>
        <v>0.17774936061381075</v>
      </c>
    </row>
    <row r="73" spans="2:9">
      <c r="B73" s="34">
        <v>71</v>
      </c>
      <c r="C73" s="95">
        <f t="array" ref="C73">SUM(IF('BBDD Histórica Primer Año x Sem'!$A$1:$A$985="SP1",IF('BBDD Histórica Primer Año x Sem'!$B$1:$B$985="II",IF('BBDD Histórica Primer Año x Sem'!$E$1:$E$985=$B73,'BBDD Histórica Primer Año x Sem'!$F$1:$F$985,0))))</f>
        <v>1</v>
      </c>
      <c r="D73" s="95">
        <f t="array" ref="D73">SUM(IF('BBDD Histórica Primer Año x Sem'!$A$1:$A$985="SP1",IF('BBDD Histórica Primer Año x Sem'!$B$1:$B$985="II",IF('BBDD Histórica Primer Año x Sem'!$E$1:$E$985=$B73,'BBDD Histórica Primer Año x Sem'!$G$1:$G$985,0))))</f>
        <v>1</v>
      </c>
      <c r="E73" s="95">
        <f t="array" ref="E73">SUM(IF('BBDD Histórica Primer Año x Sem'!$A$1:$A$985="SP1",IF('BBDD Histórica Primer Año x Sem'!$B$1:$B$985="II",IF('BBDD Histórica Primer Año x Sem'!$E$1:$E$985=$B73,'BBDD Histórica Primer Año x Sem'!$I$1:$J$985,0))))</f>
        <v>1</v>
      </c>
      <c r="F73" s="95">
        <f t="shared" si="0"/>
        <v>3</v>
      </c>
      <c r="G73" s="95">
        <f t="shared" si="2"/>
        <v>207</v>
      </c>
      <c r="H73" s="98">
        <f t="shared" si="5"/>
        <v>0.26470588235294118</v>
      </c>
      <c r="I73" s="98">
        <f>SUM($C$3:$C73)/Cargos_IIN_SP1</f>
        <v>0.17902813299232737</v>
      </c>
    </row>
    <row r="74" spans="2:9">
      <c r="B74" s="34">
        <v>72</v>
      </c>
      <c r="C74" s="95">
        <f t="array" ref="C74">SUM(IF('BBDD Histórica Primer Año x Sem'!$A$1:$A$985="SP1",IF('BBDD Histórica Primer Año x Sem'!$B$1:$B$985="II",IF('BBDD Histórica Primer Año x Sem'!$E$1:$E$985=$B74,'BBDD Histórica Primer Año x Sem'!$F$1:$F$985,0))))</f>
        <v>0</v>
      </c>
      <c r="D74" s="95">
        <f t="array" ref="D74">SUM(IF('BBDD Histórica Primer Año x Sem'!$A$1:$A$985="SP1",IF('BBDD Histórica Primer Año x Sem'!$B$1:$B$985="II",IF('BBDD Histórica Primer Año x Sem'!$E$1:$E$985=$B74,'BBDD Histórica Primer Año x Sem'!$G$1:$G$985,0))))</f>
        <v>0</v>
      </c>
      <c r="E74" s="95">
        <f t="array" ref="E74">SUM(IF('BBDD Histórica Primer Año x Sem'!$A$1:$A$985="SP1",IF('BBDD Histórica Primer Año x Sem'!$B$1:$B$985="II",IF('BBDD Histórica Primer Año x Sem'!$E$1:$E$985=$B74,'BBDD Histórica Primer Año x Sem'!$I$1:$J$985,0))))</f>
        <v>1</v>
      </c>
      <c r="F74" s="95">
        <f t="shared" si="0"/>
        <v>1</v>
      </c>
      <c r="G74" s="95">
        <f t="shared" si="2"/>
        <v>208</v>
      </c>
      <c r="H74" s="98">
        <f t="shared" si="5"/>
        <v>0.26598465473145783</v>
      </c>
      <c r="I74" s="98">
        <f>SUM($C$3:$C74)/Cargos_IIN_SP1</f>
        <v>0.17902813299232737</v>
      </c>
    </row>
    <row r="75" spans="2:9">
      <c r="B75" s="34">
        <v>73</v>
      </c>
      <c r="C75" s="95">
        <f t="array" ref="C75">SUM(IF('BBDD Histórica Primer Año x Sem'!$A$1:$A$985="SP1",IF('BBDD Histórica Primer Año x Sem'!$B$1:$B$985="II",IF('BBDD Histórica Primer Año x Sem'!$E$1:$E$985=$B75,'BBDD Histórica Primer Año x Sem'!$F$1:$F$985,0))))</f>
        <v>0</v>
      </c>
      <c r="D75" s="95">
        <f t="array" ref="D75">SUM(IF('BBDD Histórica Primer Año x Sem'!$A$1:$A$985="SP1",IF('BBDD Histórica Primer Año x Sem'!$B$1:$B$985="II",IF('BBDD Histórica Primer Año x Sem'!$E$1:$E$985=$B75,'BBDD Histórica Primer Año x Sem'!$G$1:$G$985,0))))</f>
        <v>0</v>
      </c>
      <c r="E75" s="95">
        <f t="array" ref="E75">SUM(IF('BBDD Histórica Primer Año x Sem'!$A$1:$A$985="SP1",IF('BBDD Histórica Primer Año x Sem'!$B$1:$B$985="II",IF('BBDD Histórica Primer Año x Sem'!$E$1:$E$985=$B75,'BBDD Histórica Primer Año x Sem'!$I$1:$J$985,0))))</f>
        <v>0</v>
      </c>
      <c r="F75" s="95">
        <f t="shared" si="0"/>
        <v>0</v>
      </c>
      <c r="G75" s="95">
        <f t="shared" si="2"/>
        <v>208</v>
      </c>
      <c r="H75" s="98">
        <f t="shared" si="5"/>
        <v>0.26598465473145783</v>
      </c>
      <c r="I75" s="98">
        <f>SUM($C$3:$C75)/Cargos_IIN_SP1</f>
        <v>0.17902813299232737</v>
      </c>
    </row>
    <row r="76" spans="2:9">
      <c r="B76" s="34">
        <v>74</v>
      </c>
      <c r="C76" s="95">
        <f t="array" ref="C76">SUM(IF('BBDD Histórica Primer Año x Sem'!$A$1:$A$985="SP1",IF('BBDD Histórica Primer Año x Sem'!$B$1:$B$985="II",IF('BBDD Histórica Primer Año x Sem'!$E$1:$E$985=$B76,'BBDD Histórica Primer Año x Sem'!$F$1:$F$985,0))))</f>
        <v>3</v>
      </c>
      <c r="D76" s="95">
        <f t="array" ref="D76">SUM(IF('BBDD Histórica Primer Año x Sem'!$A$1:$A$985="SP1",IF('BBDD Histórica Primer Año x Sem'!$B$1:$B$985="II",IF('BBDD Histórica Primer Año x Sem'!$E$1:$E$985=$B76,'BBDD Histórica Primer Año x Sem'!$G$1:$G$985,0))))</f>
        <v>1</v>
      </c>
      <c r="E76" s="95">
        <f t="array" ref="E76">SUM(IF('BBDD Histórica Primer Año x Sem'!$A$1:$A$985="SP1",IF('BBDD Histórica Primer Año x Sem'!$B$1:$B$985="II",IF('BBDD Histórica Primer Año x Sem'!$E$1:$E$985=$B76,'BBDD Histórica Primer Año x Sem'!$I$1:$J$985,0))))</f>
        <v>1</v>
      </c>
      <c r="F76" s="95">
        <f t="shared" si="0"/>
        <v>5</v>
      </c>
      <c r="G76" s="95">
        <f t="shared" si="2"/>
        <v>213</v>
      </c>
      <c r="H76" s="98">
        <f t="shared" si="5"/>
        <v>0.27237851662404094</v>
      </c>
      <c r="I76" s="98">
        <f>SUM($C$3:$C76)/Cargos_IIN_SP1</f>
        <v>0.18286445012787725</v>
      </c>
    </row>
    <row r="77" spans="2:9">
      <c r="B77" s="34">
        <v>75</v>
      </c>
      <c r="C77" s="95">
        <f t="array" ref="C77">SUM(IF('BBDD Histórica Primer Año x Sem'!$A$1:$A$985="SP1",IF('BBDD Histórica Primer Año x Sem'!$B$1:$B$985="II",IF('BBDD Histórica Primer Año x Sem'!$E$1:$E$985=$B77,'BBDD Histórica Primer Año x Sem'!$F$1:$F$985,0))))</f>
        <v>1</v>
      </c>
      <c r="D77" s="95">
        <f t="array" ref="D77">SUM(IF('BBDD Histórica Primer Año x Sem'!$A$1:$A$985="SP1",IF('BBDD Histórica Primer Año x Sem'!$B$1:$B$985="II",IF('BBDD Histórica Primer Año x Sem'!$E$1:$E$985=$B77,'BBDD Histórica Primer Año x Sem'!$G$1:$G$985,0))))</f>
        <v>0</v>
      </c>
      <c r="E77" s="95">
        <f t="array" ref="E77">SUM(IF('BBDD Histórica Primer Año x Sem'!$A$1:$A$985="SP1",IF('BBDD Histórica Primer Año x Sem'!$B$1:$B$985="II",IF('BBDD Histórica Primer Año x Sem'!$E$1:$E$985=$B77,'BBDD Histórica Primer Año x Sem'!$I$1:$J$985,0))))</f>
        <v>1</v>
      </c>
      <c r="F77" s="95">
        <f t="shared" si="0"/>
        <v>2</v>
      </c>
      <c r="G77" s="95">
        <f t="shared" si="2"/>
        <v>215</v>
      </c>
      <c r="H77" s="98">
        <f t="shared" si="5"/>
        <v>0.27493606138107418</v>
      </c>
      <c r="I77" s="98">
        <f>SUM($C$3:$C77)/Cargos_IIN_SP1</f>
        <v>0.18414322250639387</v>
      </c>
    </row>
    <row r="78" spans="2:9">
      <c r="B78" s="34">
        <v>76</v>
      </c>
      <c r="C78" s="95">
        <f t="array" ref="C78">SUM(IF('BBDD Histórica Primer Año x Sem'!$A$1:$A$985="SP1",IF('BBDD Histórica Primer Año x Sem'!$B$1:$B$985="II",IF('BBDD Histórica Primer Año x Sem'!$E$1:$E$985=$B78,'BBDD Histórica Primer Año x Sem'!$F$1:$F$985,0))))</f>
        <v>0</v>
      </c>
      <c r="D78" s="95">
        <f t="array" ref="D78">SUM(IF('BBDD Histórica Primer Año x Sem'!$A$1:$A$985="SP1",IF('BBDD Histórica Primer Año x Sem'!$B$1:$B$985="II",IF('BBDD Histórica Primer Año x Sem'!$E$1:$E$985=$B78,'BBDD Histórica Primer Año x Sem'!$G$1:$G$985,0))))</f>
        <v>0</v>
      </c>
      <c r="E78" s="95">
        <f t="array" ref="E78">SUM(IF('BBDD Histórica Primer Año x Sem'!$A$1:$A$985="SP1",IF('BBDD Histórica Primer Año x Sem'!$B$1:$B$985="II",IF('BBDD Histórica Primer Año x Sem'!$E$1:$E$985=$B78,'BBDD Histórica Primer Año x Sem'!$I$1:$J$985,0))))</f>
        <v>0</v>
      </c>
      <c r="F78" s="95">
        <f t="shared" si="0"/>
        <v>0</v>
      </c>
      <c r="G78" s="95">
        <f t="shared" si="2"/>
        <v>215</v>
      </c>
      <c r="H78" s="98">
        <f t="shared" si="5"/>
        <v>0.27493606138107418</v>
      </c>
      <c r="I78" s="98">
        <f>SUM($C$3:$C78)/Cargos_IIN_SP1</f>
        <v>0.18414322250639387</v>
      </c>
    </row>
    <row r="79" spans="2:9">
      <c r="B79" s="34">
        <v>77</v>
      </c>
      <c r="C79" s="95">
        <f t="array" ref="C79">SUM(IF('BBDD Histórica Primer Año x Sem'!$A$1:$A$985="SP1",IF('BBDD Histórica Primer Año x Sem'!$B$1:$B$985="II",IF('BBDD Histórica Primer Año x Sem'!$E$1:$E$985=$B79,'BBDD Histórica Primer Año x Sem'!$F$1:$F$985,0))))</f>
        <v>1</v>
      </c>
      <c r="D79" s="95">
        <f t="array" ref="D79">SUM(IF('BBDD Histórica Primer Año x Sem'!$A$1:$A$985="SP1",IF('BBDD Histórica Primer Año x Sem'!$B$1:$B$985="II",IF('BBDD Histórica Primer Año x Sem'!$E$1:$E$985=$B79,'BBDD Histórica Primer Año x Sem'!$G$1:$G$985,0))))</f>
        <v>0</v>
      </c>
      <c r="E79" s="95">
        <f t="array" ref="E79">SUM(IF('BBDD Histórica Primer Año x Sem'!$A$1:$A$985="SP1",IF('BBDD Histórica Primer Año x Sem'!$B$1:$B$985="II",IF('BBDD Histórica Primer Año x Sem'!$E$1:$E$985=$B79,'BBDD Histórica Primer Año x Sem'!$I$1:$J$985,0))))</f>
        <v>0</v>
      </c>
      <c r="F79" s="95">
        <f t="shared" si="0"/>
        <v>1</v>
      </c>
      <c r="G79" s="95">
        <f t="shared" si="2"/>
        <v>216</v>
      </c>
      <c r="H79" s="98">
        <f t="shared" si="5"/>
        <v>0.27621483375959077</v>
      </c>
      <c r="I79" s="98">
        <f>SUM($C$3:$C79)/Cargos_IIN_SP1</f>
        <v>0.18542199488491048</v>
      </c>
    </row>
    <row r="80" spans="2:9">
      <c r="B80" s="34">
        <v>78</v>
      </c>
      <c r="C80" s="95">
        <f t="array" ref="C80">SUM(IF('BBDD Histórica Primer Año x Sem'!$A$1:$A$985="SP1",IF('BBDD Histórica Primer Año x Sem'!$B$1:$B$985="II",IF('BBDD Histórica Primer Año x Sem'!$E$1:$E$985=$B80,'BBDD Histórica Primer Año x Sem'!$F$1:$F$985,0))))</f>
        <v>0</v>
      </c>
      <c r="D80" s="95">
        <f t="array" ref="D80">SUM(IF('BBDD Histórica Primer Año x Sem'!$A$1:$A$985="SP1",IF('BBDD Histórica Primer Año x Sem'!$B$1:$B$985="II",IF('BBDD Histórica Primer Año x Sem'!$E$1:$E$985=$B80,'BBDD Histórica Primer Año x Sem'!$G$1:$G$985,0))))</f>
        <v>0</v>
      </c>
      <c r="E80" s="95">
        <f t="array" ref="E80">SUM(IF('BBDD Histórica Primer Año x Sem'!$A$1:$A$985="SP1",IF('BBDD Histórica Primer Año x Sem'!$B$1:$B$985="II",IF('BBDD Histórica Primer Año x Sem'!$E$1:$E$985=$B80,'BBDD Histórica Primer Año x Sem'!$I$1:$J$985,0))))</f>
        <v>1</v>
      </c>
      <c r="F80" s="95">
        <f t="shared" si="0"/>
        <v>1</v>
      </c>
      <c r="G80" s="95">
        <f t="shared" si="2"/>
        <v>217</v>
      </c>
      <c r="H80" s="98">
        <f t="shared" si="5"/>
        <v>0.27749360613810742</v>
      </c>
      <c r="I80" s="98">
        <f>SUM($C$3:$C80)/Cargos_IIN_SP1</f>
        <v>0.18542199488491048</v>
      </c>
    </row>
    <row r="81" spans="2:9">
      <c r="B81" s="34">
        <v>79</v>
      </c>
      <c r="C81" s="95">
        <f t="array" ref="C81">SUM(IF('BBDD Histórica Primer Año x Sem'!$A$1:$A$985="SP1",IF('BBDD Histórica Primer Año x Sem'!$B$1:$B$985="II",IF('BBDD Histórica Primer Año x Sem'!$E$1:$E$985=$B81,'BBDD Histórica Primer Año x Sem'!$F$1:$F$985,0))))</f>
        <v>0</v>
      </c>
      <c r="D81" s="95">
        <f t="array" ref="D81">SUM(IF('BBDD Histórica Primer Año x Sem'!$A$1:$A$985="SP1",IF('BBDD Histórica Primer Año x Sem'!$B$1:$B$985="II",IF('BBDD Histórica Primer Año x Sem'!$E$1:$E$985=$B81,'BBDD Histórica Primer Año x Sem'!$G$1:$G$985,0))))</f>
        <v>0</v>
      </c>
      <c r="E81" s="95">
        <f t="array" ref="E81">SUM(IF('BBDD Histórica Primer Año x Sem'!$A$1:$A$985="SP1",IF('BBDD Histórica Primer Año x Sem'!$B$1:$B$985="II",IF('BBDD Histórica Primer Año x Sem'!$E$1:$E$985=$B81,'BBDD Histórica Primer Año x Sem'!$I$1:$J$985,0))))</f>
        <v>0</v>
      </c>
      <c r="F81" s="95">
        <f t="shared" si="0"/>
        <v>0</v>
      </c>
      <c r="G81" s="95">
        <f t="shared" si="2"/>
        <v>217</v>
      </c>
      <c r="H81" s="98">
        <f t="shared" si="5"/>
        <v>0.27749360613810742</v>
      </c>
      <c r="I81" s="98">
        <f>SUM($C$3:$C81)/Cargos_IIN_SP1</f>
        <v>0.18542199488491048</v>
      </c>
    </row>
    <row r="82" spans="2:9">
      <c r="B82" s="34">
        <v>80</v>
      </c>
      <c r="C82" s="95">
        <f t="array" ref="C82">SUM(IF('BBDD Histórica Primer Año x Sem'!$A$1:$A$985="SP1",IF('BBDD Histórica Primer Año x Sem'!$B$1:$B$985="II",IF('BBDD Histórica Primer Año x Sem'!$E$1:$E$985=$B82,'BBDD Histórica Primer Año x Sem'!$F$1:$F$985,0))))</f>
        <v>1</v>
      </c>
      <c r="D82" s="95">
        <f t="array" ref="D82">SUM(IF('BBDD Histórica Primer Año x Sem'!$A$1:$A$985="SP1",IF('BBDD Histórica Primer Año x Sem'!$B$1:$B$985="II",IF('BBDD Histórica Primer Año x Sem'!$E$1:$E$985=$B82,'BBDD Histórica Primer Año x Sem'!$G$1:$G$985,0))))</f>
        <v>1</v>
      </c>
      <c r="E82" s="95">
        <f t="array" ref="E82">SUM(IF('BBDD Histórica Primer Año x Sem'!$A$1:$A$985="SP1",IF('BBDD Histórica Primer Año x Sem'!$B$1:$B$985="II",IF('BBDD Histórica Primer Año x Sem'!$E$1:$E$985=$B82,'BBDD Histórica Primer Año x Sem'!$I$1:$J$985,0))))</f>
        <v>0</v>
      </c>
      <c r="F82" s="95">
        <f t="shared" si="0"/>
        <v>2</v>
      </c>
      <c r="G82" s="95">
        <f t="shared" si="2"/>
        <v>219</v>
      </c>
      <c r="H82" s="98">
        <f t="shared" si="5"/>
        <v>0.28005115089514065</v>
      </c>
      <c r="I82" s="98">
        <f>SUM($C$3:$C82)/Cargos_IIN_SP1</f>
        <v>0.1867007672634271</v>
      </c>
    </row>
    <row r="83" spans="2:9">
      <c r="B83" s="34">
        <v>81</v>
      </c>
      <c r="C83" s="95">
        <f t="array" ref="C83">SUM(IF('BBDD Histórica Primer Año x Sem'!$A$1:$A$985="SP1",IF('BBDD Histórica Primer Año x Sem'!$B$1:$B$985="II",IF('BBDD Histórica Primer Año x Sem'!$E$1:$E$985=$B83,'BBDD Histórica Primer Año x Sem'!$F$1:$F$985,0))))</f>
        <v>0</v>
      </c>
      <c r="D83" s="95">
        <f t="array" ref="D83">SUM(IF('BBDD Histórica Primer Año x Sem'!$A$1:$A$985="SP1",IF('BBDD Histórica Primer Año x Sem'!$B$1:$B$985="II",IF('BBDD Histórica Primer Año x Sem'!$E$1:$E$985=$B83,'BBDD Histórica Primer Año x Sem'!$G$1:$G$985,0))))</f>
        <v>0</v>
      </c>
      <c r="E83" s="95">
        <f t="array" ref="E83">SUM(IF('BBDD Histórica Primer Año x Sem'!$A$1:$A$985="SP1",IF('BBDD Histórica Primer Año x Sem'!$B$1:$B$985="II",IF('BBDD Histórica Primer Año x Sem'!$E$1:$E$985=$B83,'BBDD Histórica Primer Año x Sem'!$I$1:$J$985,0))))</f>
        <v>0</v>
      </c>
      <c r="F83" s="95">
        <f t="shared" si="0"/>
        <v>0</v>
      </c>
      <c r="G83" s="95">
        <f t="shared" si="2"/>
        <v>219</v>
      </c>
      <c r="H83" s="98">
        <f t="shared" si="5"/>
        <v>0.28005115089514065</v>
      </c>
      <c r="I83" s="98">
        <f>SUM($C$3:$C83)/Cargos_IIN_SP1</f>
        <v>0.1867007672634271</v>
      </c>
    </row>
    <row r="84" spans="2:9">
      <c r="B84" s="34">
        <v>82</v>
      </c>
      <c r="C84" s="95">
        <f t="array" ref="C84">SUM(IF('BBDD Histórica Primer Año x Sem'!$A$1:$A$985="SP1",IF('BBDD Histórica Primer Año x Sem'!$B$1:$B$985="II",IF('BBDD Histórica Primer Año x Sem'!$E$1:$E$985=$B84,'BBDD Histórica Primer Año x Sem'!$F$1:$F$985,0))))</f>
        <v>2</v>
      </c>
      <c r="D84" s="95">
        <f t="array" ref="D84">SUM(IF('BBDD Histórica Primer Año x Sem'!$A$1:$A$985="SP1",IF('BBDD Histórica Primer Año x Sem'!$B$1:$B$985="II",IF('BBDD Histórica Primer Año x Sem'!$E$1:$E$985=$B84,'BBDD Histórica Primer Año x Sem'!$G$1:$G$985,0))))</f>
        <v>2</v>
      </c>
      <c r="E84" s="95">
        <f t="array" ref="E84">SUM(IF('BBDD Histórica Primer Año x Sem'!$A$1:$A$985="SP1",IF('BBDD Histórica Primer Año x Sem'!$B$1:$B$985="II",IF('BBDD Histórica Primer Año x Sem'!$E$1:$E$985=$B84,'BBDD Histórica Primer Año x Sem'!$I$1:$J$985,0))))</f>
        <v>1</v>
      </c>
      <c r="F84" s="95">
        <f t="shared" si="0"/>
        <v>5</v>
      </c>
      <c r="G84" s="95">
        <f t="shared" si="2"/>
        <v>224</v>
      </c>
      <c r="H84" s="98">
        <f t="shared" si="5"/>
        <v>0.28644501278772377</v>
      </c>
      <c r="I84" s="98">
        <f>SUM($C$3:$C84)/Cargos_IIN_SP1</f>
        <v>0.18925831202046037</v>
      </c>
    </row>
    <row r="85" spans="2:9">
      <c r="B85" s="34">
        <v>83</v>
      </c>
      <c r="C85" s="95">
        <f t="array" ref="C85">SUM(IF('BBDD Histórica Primer Año x Sem'!$A$1:$A$985="SP1",IF('BBDD Histórica Primer Año x Sem'!$B$1:$B$985="II",IF('BBDD Histórica Primer Año x Sem'!$E$1:$E$985=$B85,'BBDD Histórica Primer Año x Sem'!$F$1:$F$985,0))))</f>
        <v>1</v>
      </c>
      <c r="D85" s="95">
        <f t="array" ref="D85">SUM(IF('BBDD Histórica Primer Año x Sem'!$A$1:$A$985="SP1",IF('BBDD Histórica Primer Año x Sem'!$B$1:$B$985="II",IF('BBDD Histórica Primer Año x Sem'!$E$1:$E$985=$B85,'BBDD Histórica Primer Año x Sem'!$G$1:$G$985,0))))</f>
        <v>0</v>
      </c>
      <c r="E85" s="95">
        <f t="array" ref="E85">SUM(IF('BBDD Histórica Primer Año x Sem'!$A$1:$A$985="SP1",IF('BBDD Histórica Primer Año x Sem'!$B$1:$B$985="II",IF('BBDD Histórica Primer Año x Sem'!$E$1:$E$985=$B85,'BBDD Histórica Primer Año x Sem'!$I$1:$J$985,0))))</f>
        <v>1</v>
      </c>
      <c r="F85" s="95">
        <f t="shared" si="0"/>
        <v>2</v>
      </c>
      <c r="G85" s="95">
        <f t="shared" si="2"/>
        <v>226</v>
      </c>
      <c r="H85" s="98">
        <f t="shared" si="5"/>
        <v>0.28900255754475701</v>
      </c>
      <c r="I85" s="98">
        <f>SUM($C$3:$C85)/Cargos_IIN_SP1</f>
        <v>0.19053708439897699</v>
      </c>
    </row>
    <row r="86" spans="2:9">
      <c r="B86" s="34">
        <v>84</v>
      </c>
      <c r="C86" s="95">
        <f t="array" ref="C86">SUM(IF('BBDD Histórica Primer Año x Sem'!$A$1:$A$985="SP1",IF('BBDD Histórica Primer Año x Sem'!$B$1:$B$985="II",IF('BBDD Histórica Primer Año x Sem'!$E$1:$E$985=$B86,'BBDD Histórica Primer Año x Sem'!$F$1:$F$985,0))))</f>
        <v>0</v>
      </c>
      <c r="D86" s="95">
        <f t="array" ref="D86">SUM(IF('BBDD Histórica Primer Año x Sem'!$A$1:$A$985="SP1",IF('BBDD Histórica Primer Año x Sem'!$B$1:$B$985="II",IF('BBDD Histórica Primer Año x Sem'!$E$1:$E$985=$B86,'BBDD Histórica Primer Año x Sem'!$G$1:$G$985,0))))</f>
        <v>0</v>
      </c>
      <c r="E86" s="95">
        <f t="array" ref="E86">SUM(IF('BBDD Histórica Primer Año x Sem'!$A$1:$A$985="SP1",IF('BBDD Histórica Primer Año x Sem'!$B$1:$B$985="II",IF('BBDD Histórica Primer Año x Sem'!$E$1:$E$985=$B86,'BBDD Histórica Primer Año x Sem'!$I$1:$J$985,0))))</f>
        <v>0</v>
      </c>
      <c r="F86" s="95">
        <f t="shared" si="0"/>
        <v>0</v>
      </c>
      <c r="G86" s="95">
        <f t="shared" si="2"/>
        <v>226</v>
      </c>
      <c r="H86" s="98">
        <f t="shared" si="5"/>
        <v>0.28900255754475701</v>
      </c>
      <c r="I86" s="98">
        <f>SUM($C$3:$C86)/Cargos_IIN_SP1</f>
        <v>0.19053708439897699</v>
      </c>
    </row>
    <row r="87" spans="2:9">
      <c r="B87" s="34">
        <v>85</v>
      </c>
      <c r="C87" s="95">
        <f t="array" ref="C87">SUM(IF('BBDD Histórica Primer Año x Sem'!$A$1:$A$985="SP1",IF('BBDD Histórica Primer Año x Sem'!$B$1:$B$985="II",IF('BBDD Histórica Primer Año x Sem'!$E$1:$E$985=$B87,'BBDD Histórica Primer Año x Sem'!$F$1:$F$985,0))))</f>
        <v>2</v>
      </c>
      <c r="D87" s="95">
        <f t="array" ref="D87">SUM(IF('BBDD Histórica Primer Año x Sem'!$A$1:$A$985="SP1",IF('BBDD Histórica Primer Año x Sem'!$B$1:$B$985="II",IF('BBDD Histórica Primer Año x Sem'!$E$1:$E$985=$B87,'BBDD Histórica Primer Año x Sem'!$G$1:$G$985,0))))</f>
        <v>0</v>
      </c>
      <c r="E87" s="95">
        <f t="array" ref="E87">SUM(IF('BBDD Histórica Primer Año x Sem'!$A$1:$A$985="SP1",IF('BBDD Histórica Primer Año x Sem'!$B$1:$B$985="II",IF('BBDD Histórica Primer Año x Sem'!$E$1:$E$985=$B87,'BBDD Histórica Primer Año x Sem'!$I$1:$J$985,0))))</f>
        <v>0</v>
      </c>
      <c r="F87" s="95">
        <f t="shared" si="0"/>
        <v>2</v>
      </c>
      <c r="G87" s="95">
        <f t="shared" si="2"/>
        <v>228</v>
      </c>
      <c r="H87" s="98">
        <f t="shared" si="5"/>
        <v>0.2915601023017903</v>
      </c>
      <c r="I87" s="98">
        <f>SUM($C$3:$C87)/Cargos_IIN_SP1</f>
        <v>0.19309462915601022</v>
      </c>
    </row>
    <row r="88" spans="2:9">
      <c r="B88" s="34">
        <v>86</v>
      </c>
      <c r="C88" s="95">
        <f t="array" ref="C88">SUM(IF('BBDD Histórica Primer Año x Sem'!$A$1:$A$985="SP1",IF('BBDD Histórica Primer Año x Sem'!$B$1:$B$985="II",IF('BBDD Histórica Primer Año x Sem'!$E$1:$E$985=$B88,'BBDD Histórica Primer Año x Sem'!$F$1:$F$985,0))))</f>
        <v>2</v>
      </c>
      <c r="D88" s="95">
        <f t="array" ref="D88">SUM(IF('BBDD Histórica Primer Año x Sem'!$A$1:$A$985="SP1",IF('BBDD Histórica Primer Año x Sem'!$B$1:$B$985="II",IF('BBDD Histórica Primer Año x Sem'!$E$1:$E$985=$B88,'BBDD Histórica Primer Año x Sem'!$G$1:$G$985,0))))</f>
        <v>0</v>
      </c>
      <c r="E88" s="95">
        <f t="array" ref="E88">SUM(IF('BBDD Histórica Primer Año x Sem'!$A$1:$A$985="SP1",IF('BBDD Histórica Primer Año x Sem'!$B$1:$B$985="II",IF('BBDD Histórica Primer Año x Sem'!$E$1:$E$985=$B88,'BBDD Histórica Primer Año x Sem'!$I$1:$J$985,0))))</f>
        <v>1</v>
      </c>
      <c r="F88" s="95">
        <f t="shared" si="0"/>
        <v>3</v>
      </c>
      <c r="G88" s="95">
        <f t="shared" si="2"/>
        <v>231</v>
      </c>
      <c r="H88" s="98">
        <f t="shared" si="5"/>
        <v>0.29539641943734013</v>
      </c>
      <c r="I88" s="98">
        <f>SUM($C$3:$C88)/Cargos_IIN_SP1</f>
        <v>0.19565217391304349</v>
      </c>
    </row>
    <row r="89" spans="2:9">
      <c r="B89" s="34">
        <v>87</v>
      </c>
      <c r="C89" s="95">
        <f t="array" ref="C89">SUM(IF('BBDD Histórica Primer Año x Sem'!$A$1:$A$985="SP1",IF('BBDD Histórica Primer Año x Sem'!$B$1:$B$985="II",IF('BBDD Histórica Primer Año x Sem'!$E$1:$E$985=$B89,'BBDD Histórica Primer Año x Sem'!$F$1:$F$985,0))))</f>
        <v>1</v>
      </c>
      <c r="D89" s="95">
        <f t="array" ref="D89">SUM(IF('BBDD Histórica Primer Año x Sem'!$A$1:$A$985="SP1",IF('BBDD Histórica Primer Año x Sem'!$B$1:$B$985="II",IF('BBDD Histórica Primer Año x Sem'!$E$1:$E$985=$B89,'BBDD Histórica Primer Año x Sem'!$G$1:$G$985,0))))</f>
        <v>0</v>
      </c>
      <c r="E89" s="95">
        <f t="array" ref="E89">SUM(IF('BBDD Histórica Primer Año x Sem'!$A$1:$A$985="SP1",IF('BBDD Histórica Primer Año x Sem'!$B$1:$B$985="II",IF('BBDD Histórica Primer Año x Sem'!$E$1:$E$985=$B89,'BBDD Histórica Primer Año x Sem'!$I$1:$J$985,0))))</f>
        <v>1</v>
      </c>
      <c r="F89" s="95">
        <f t="shared" si="0"/>
        <v>2</v>
      </c>
      <c r="G89" s="95">
        <f t="shared" si="2"/>
        <v>233</v>
      </c>
      <c r="H89" s="98">
        <f t="shared" si="5"/>
        <v>0.29795396419437342</v>
      </c>
      <c r="I89" s="98">
        <f>SUM($C$3:$C89)/Cargos_IIN_SP1</f>
        <v>0.1969309462915601</v>
      </c>
    </row>
    <row r="90" spans="2:9">
      <c r="B90" s="34">
        <v>88</v>
      </c>
      <c r="C90" s="95">
        <f t="array" ref="C90">SUM(IF('BBDD Histórica Primer Año x Sem'!$A$1:$A$985="SP1",IF('BBDD Histórica Primer Año x Sem'!$B$1:$B$985="II",IF('BBDD Histórica Primer Año x Sem'!$E$1:$E$985=$B90,'BBDD Histórica Primer Año x Sem'!$F$1:$F$985,0))))</f>
        <v>0</v>
      </c>
      <c r="D90" s="95">
        <f t="array" ref="D90">SUM(IF('BBDD Histórica Primer Año x Sem'!$A$1:$A$985="SP1",IF('BBDD Histórica Primer Año x Sem'!$B$1:$B$985="II",IF('BBDD Histórica Primer Año x Sem'!$E$1:$E$985=$B90,'BBDD Histórica Primer Año x Sem'!$G$1:$G$985,0))))</f>
        <v>0</v>
      </c>
      <c r="E90" s="95">
        <f t="array" ref="E90">SUM(IF('BBDD Histórica Primer Año x Sem'!$A$1:$A$985="SP1",IF('BBDD Histórica Primer Año x Sem'!$B$1:$B$985="II",IF('BBDD Histórica Primer Año x Sem'!$E$1:$E$985=$B90,'BBDD Histórica Primer Año x Sem'!$I$1:$J$985,0))))</f>
        <v>1</v>
      </c>
      <c r="F90" s="95">
        <f t="shared" si="0"/>
        <v>1</v>
      </c>
      <c r="G90" s="95">
        <f t="shared" si="2"/>
        <v>234</v>
      </c>
      <c r="H90" s="98">
        <f t="shared" si="5"/>
        <v>0.29923273657289001</v>
      </c>
      <c r="I90" s="98">
        <f>SUM($C$3:$C90)/Cargos_IIN_SP1</f>
        <v>0.1969309462915601</v>
      </c>
    </row>
    <row r="91" spans="2:9">
      <c r="B91" s="34">
        <v>89</v>
      </c>
      <c r="C91" s="95">
        <f t="array" ref="C91">SUM(IF('BBDD Histórica Primer Año x Sem'!$A$1:$A$985="SP1",IF('BBDD Histórica Primer Año x Sem'!$B$1:$B$985="II",IF('BBDD Histórica Primer Año x Sem'!$E$1:$E$985=$B91,'BBDD Histórica Primer Año x Sem'!$F$1:$F$985,0))))</f>
        <v>0</v>
      </c>
      <c r="D91" s="95">
        <f t="array" ref="D91">SUM(IF('BBDD Histórica Primer Año x Sem'!$A$1:$A$985="SP1",IF('BBDD Histórica Primer Año x Sem'!$B$1:$B$985="II",IF('BBDD Histórica Primer Año x Sem'!$E$1:$E$985=$B91,'BBDD Histórica Primer Año x Sem'!$G$1:$G$985,0))))</f>
        <v>0</v>
      </c>
      <c r="E91" s="95">
        <f t="array" ref="E91">SUM(IF('BBDD Histórica Primer Año x Sem'!$A$1:$A$985="SP1",IF('BBDD Histórica Primer Año x Sem'!$B$1:$B$985="II",IF('BBDD Histórica Primer Año x Sem'!$E$1:$E$985=$B91,'BBDD Histórica Primer Año x Sem'!$I$1:$J$985,0))))</f>
        <v>1</v>
      </c>
      <c r="F91" s="95">
        <f t="shared" si="0"/>
        <v>1</v>
      </c>
      <c r="G91" s="95">
        <f t="shared" si="2"/>
        <v>235</v>
      </c>
      <c r="H91" s="98">
        <f t="shared" si="5"/>
        <v>0.30051150895140666</v>
      </c>
      <c r="I91" s="98">
        <f>SUM($C$3:$C91)/Cargos_IIN_SP1</f>
        <v>0.1969309462915601</v>
      </c>
    </row>
    <row r="92" spans="2:9">
      <c r="B92" s="34">
        <v>90</v>
      </c>
      <c r="C92" s="95">
        <f t="array" ref="C92">SUM(IF('BBDD Histórica Primer Año x Sem'!$A$1:$A$985="SP1",IF('BBDD Histórica Primer Año x Sem'!$B$1:$B$985="II",IF('BBDD Histórica Primer Año x Sem'!$E$1:$E$985=$B92,'BBDD Histórica Primer Año x Sem'!$F$1:$F$985,0))))</f>
        <v>1</v>
      </c>
      <c r="D92" s="95">
        <f t="array" ref="D92">SUM(IF('BBDD Histórica Primer Año x Sem'!$A$1:$A$985="SP1",IF('BBDD Histórica Primer Año x Sem'!$B$1:$B$985="II",IF('BBDD Histórica Primer Año x Sem'!$E$1:$E$985=$B92,'BBDD Histórica Primer Año x Sem'!$G$1:$G$985,0))))</f>
        <v>0</v>
      </c>
      <c r="E92" s="95">
        <f t="array" ref="E92">SUM(IF('BBDD Histórica Primer Año x Sem'!$A$1:$A$985="SP1",IF('BBDD Histórica Primer Año x Sem'!$B$1:$B$985="II",IF('BBDD Histórica Primer Año x Sem'!$E$1:$E$985=$B92,'BBDD Histórica Primer Año x Sem'!$I$1:$J$985,0))))</f>
        <v>0</v>
      </c>
      <c r="F92" s="95">
        <f t="shared" si="0"/>
        <v>1</v>
      </c>
      <c r="G92" s="95">
        <f t="shared" si="2"/>
        <v>236</v>
      </c>
      <c r="H92" s="98">
        <f t="shared" si="5"/>
        <v>0.30179028132992325</v>
      </c>
      <c r="I92" s="98">
        <f>SUM($C$3:$C92)/Cargos_IIN_SP1</f>
        <v>0.19820971867007672</v>
      </c>
    </row>
    <row r="93" spans="2:9">
      <c r="B93" s="34">
        <v>91</v>
      </c>
      <c r="C93" s="95">
        <f t="array" ref="C93">SUM(IF('BBDD Histórica Primer Año x Sem'!$A$1:$A$985="SP1",IF('BBDD Histórica Primer Año x Sem'!$B$1:$B$985="II",IF('BBDD Histórica Primer Año x Sem'!$E$1:$E$985=$B93,'BBDD Histórica Primer Año x Sem'!$F$1:$F$985,0))))</f>
        <v>0</v>
      </c>
      <c r="D93" s="95">
        <f t="array" ref="D93">SUM(IF('BBDD Histórica Primer Año x Sem'!$A$1:$A$985="SP1",IF('BBDD Histórica Primer Año x Sem'!$B$1:$B$985="II",IF('BBDD Histórica Primer Año x Sem'!$E$1:$E$985=$B93,'BBDD Histórica Primer Año x Sem'!$G$1:$G$985,0))))</f>
        <v>0</v>
      </c>
      <c r="E93" s="95">
        <f t="array" ref="E93">SUM(IF('BBDD Histórica Primer Año x Sem'!$A$1:$A$985="SP1",IF('BBDD Histórica Primer Año x Sem'!$B$1:$B$985="II",IF('BBDD Histórica Primer Año x Sem'!$E$1:$E$985=$B93,'BBDD Histórica Primer Año x Sem'!$I$1:$J$985,0))))</f>
        <v>0</v>
      </c>
      <c r="F93" s="95">
        <f t="shared" si="0"/>
        <v>0</v>
      </c>
      <c r="G93" s="95">
        <f t="shared" si="2"/>
        <v>236</v>
      </c>
      <c r="H93" s="98">
        <f t="shared" si="5"/>
        <v>0.30179028132992325</v>
      </c>
      <c r="I93" s="98">
        <f>SUM($C$3:$C93)/Cargos_IIN_SP1</f>
        <v>0.19820971867007672</v>
      </c>
    </row>
    <row r="94" spans="2:9">
      <c r="B94" s="34">
        <v>92</v>
      </c>
      <c r="C94" s="95">
        <f t="array" ref="C94">SUM(IF('BBDD Histórica Primer Año x Sem'!$A$1:$A$985="SP1",IF('BBDD Histórica Primer Año x Sem'!$B$1:$B$985="II",IF('BBDD Histórica Primer Año x Sem'!$E$1:$E$985=$B94,'BBDD Histórica Primer Año x Sem'!$F$1:$F$985,0))))</f>
        <v>0</v>
      </c>
      <c r="D94" s="95">
        <f t="array" ref="D94">SUM(IF('BBDD Histórica Primer Año x Sem'!$A$1:$A$985="SP1",IF('BBDD Histórica Primer Año x Sem'!$B$1:$B$985="II",IF('BBDD Histórica Primer Año x Sem'!$E$1:$E$985=$B94,'BBDD Histórica Primer Año x Sem'!$G$1:$G$985,0))))</f>
        <v>0</v>
      </c>
      <c r="E94" s="95">
        <f t="array" ref="E94">SUM(IF('BBDD Histórica Primer Año x Sem'!$A$1:$A$985="SP1",IF('BBDD Histórica Primer Año x Sem'!$B$1:$B$985="II",IF('BBDD Histórica Primer Año x Sem'!$E$1:$E$985=$B94,'BBDD Histórica Primer Año x Sem'!$I$1:$J$985,0))))</f>
        <v>0</v>
      </c>
      <c r="F94" s="95">
        <f t="shared" si="0"/>
        <v>0</v>
      </c>
      <c r="G94" s="95">
        <f t="shared" si="2"/>
        <v>236</v>
      </c>
      <c r="H94" s="98">
        <f t="shared" si="5"/>
        <v>0.30179028132992325</v>
      </c>
      <c r="I94" s="98">
        <f>SUM($C$3:$C94)/Cargos_IIN_SP1</f>
        <v>0.19820971867007672</v>
      </c>
    </row>
    <row r="95" spans="2:9">
      <c r="B95" s="34">
        <v>93</v>
      </c>
      <c r="C95" s="95">
        <f t="array" ref="C95">SUM(IF('BBDD Histórica Primer Año x Sem'!$A$1:$A$985="SP1",IF('BBDD Histórica Primer Año x Sem'!$B$1:$B$985="II",IF('BBDD Histórica Primer Año x Sem'!$E$1:$E$985=$B95,'BBDD Histórica Primer Año x Sem'!$F$1:$F$985,0))))</f>
        <v>0</v>
      </c>
      <c r="D95" s="95">
        <f t="array" ref="D95">SUM(IF('BBDD Histórica Primer Año x Sem'!$A$1:$A$985="SP1",IF('BBDD Histórica Primer Año x Sem'!$B$1:$B$985="II",IF('BBDD Histórica Primer Año x Sem'!$E$1:$E$985=$B95,'BBDD Histórica Primer Año x Sem'!$G$1:$G$985,0))))</f>
        <v>0</v>
      </c>
      <c r="E95" s="95">
        <f t="array" ref="E95">SUM(IF('BBDD Histórica Primer Año x Sem'!$A$1:$A$985="SP1",IF('BBDD Histórica Primer Año x Sem'!$B$1:$B$985="II",IF('BBDD Histórica Primer Año x Sem'!$E$1:$E$985=$B95,'BBDD Histórica Primer Año x Sem'!$I$1:$J$985,0))))</f>
        <v>0</v>
      </c>
      <c r="F95" s="95">
        <f t="shared" si="0"/>
        <v>0</v>
      </c>
      <c r="G95" s="95">
        <f t="shared" si="2"/>
        <v>236</v>
      </c>
      <c r="H95" s="98">
        <f t="shared" si="5"/>
        <v>0.30179028132992325</v>
      </c>
      <c r="I95" s="98">
        <f>SUM($C$3:$C95)/Cargos_IIN_SP1</f>
        <v>0.19820971867007672</v>
      </c>
    </row>
    <row r="96" spans="2:9">
      <c r="B96" s="34">
        <v>94</v>
      </c>
      <c r="C96" s="95">
        <f t="array" ref="C96">SUM(IF('BBDD Histórica Primer Año x Sem'!$A$1:$A$985="SP1",IF('BBDD Histórica Primer Año x Sem'!$B$1:$B$985="II",IF('BBDD Histórica Primer Año x Sem'!$E$1:$E$985=$B96,'BBDD Histórica Primer Año x Sem'!$F$1:$F$985,0))))</f>
        <v>0</v>
      </c>
      <c r="D96" s="95">
        <f t="array" ref="D96">SUM(IF('BBDD Histórica Primer Año x Sem'!$A$1:$A$985="SP1",IF('BBDD Histórica Primer Año x Sem'!$B$1:$B$985="II",IF('BBDD Histórica Primer Año x Sem'!$E$1:$E$985=$B96,'BBDD Histórica Primer Año x Sem'!$G$1:$G$985,0))))</f>
        <v>0</v>
      </c>
      <c r="E96" s="95">
        <f t="array" ref="E96">SUM(IF('BBDD Histórica Primer Año x Sem'!$A$1:$A$985="SP1",IF('BBDD Histórica Primer Año x Sem'!$B$1:$B$985="II",IF('BBDD Histórica Primer Año x Sem'!$E$1:$E$985=$B96,'BBDD Histórica Primer Año x Sem'!$I$1:$J$985,0))))</f>
        <v>0</v>
      </c>
      <c r="F96" s="95">
        <f t="shared" si="0"/>
        <v>0</v>
      </c>
      <c r="G96" s="95">
        <f t="shared" si="2"/>
        <v>236</v>
      </c>
      <c r="H96" s="98">
        <f t="shared" si="5"/>
        <v>0.30179028132992325</v>
      </c>
      <c r="I96" s="98">
        <f>SUM($C$3:$C96)/Cargos_IIN_SP1</f>
        <v>0.19820971867007672</v>
      </c>
    </row>
    <row r="97" spans="2:15">
      <c r="B97" s="34">
        <v>95</v>
      </c>
      <c r="C97" s="95">
        <f t="array" ref="C97">SUM(IF('BBDD Histórica Primer Año x Sem'!$A$1:$A$985="SP1",IF('BBDD Histórica Primer Año x Sem'!$B$1:$B$985="II",IF('BBDD Histórica Primer Año x Sem'!$E$1:$E$985=$B97,'BBDD Histórica Primer Año x Sem'!$F$1:$F$985,0))))</f>
        <v>0</v>
      </c>
      <c r="D97" s="95">
        <f t="array" ref="D97">SUM(IF('BBDD Histórica Primer Año x Sem'!$A$1:$A$985="SP1",IF('BBDD Histórica Primer Año x Sem'!$B$1:$B$985="II",IF('BBDD Histórica Primer Año x Sem'!$E$1:$E$985=$B97,'BBDD Histórica Primer Año x Sem'!$G$1:$G$985,0))))</f>
        <v>0</v>
      </c>
      <c r="E97" s="95">
        <f t="array" ref="E97">SUM(IF('BBDD Histórica Primer Año x Sem'!$A$1:$A$985="SP1",IF('BBDD Histórica Primer Año x Sem'!$B$1:$B$985="II",IF('BBDD Histórica Primer Año x Sem'!$E$1:$E$985=$B97,'BBDD Histórica Primer Año x Sem'!$I$1:$J$985,0))))</f>
        <v>0</v>
      </c>
      <c r="F97" s="95">
        <f t="shared" si="0"/>
        <v>0</v>
      </c>
      <c r="G97" s="95">
        <f t="shared" si="2"/>
        <v>236</v>
      </c>
      <c r="H97" s="98">
        <f t="shared" si="5"/>
        <v>0.30179028132992325</v>
      </c>
      <c r="I97" s="98">
        <f>SUM($C$3:$C97)/Cargos_IIN_SP1</f>
        <v>0.19820971867007672</v>
      </c>
    </row>
    <row r="98" spans="2:15">
      <c r="B98" s="34">
        <v>96</v>
      </c>
      <c r="C98" s="95">
        <f t="array" ref="C98">SUM(IF('BBDD Histórica Primer Año x Sem'!$A$1:$A$985="SP1",IF('BBDD Histórica Primer Año x Sem'!$B$1:$B$985="II",IF('BBDD Histórica Primer Año x Sem'!$E$1:$E$985=$B98,'BBDD Histórica Primer Año x Sem'!$F$1:$F$985,0))))</f>
        <v>0</v>
      </c>
      <c r="D98" s="95">
        <f t="array" ref="D98">SUM(IF('BBDD Histórica Primer Año x Sem'!$A$1:$A$985="SP1",IF('BBDD Histórica Primer Año x Sem'!$B$1:$B$985="II",IF('BBDD Histórica Primer Año x Sem'!$E$1:$E$985=$B98,'BBDD Histórica Primer Año x Sem'!$G$1:$G$985,0))))</f>
        <v>0</v>
      </c>
      <c r="E98" s="95">
        <f t="array" ref="E98">SUM(IF('BBDD Histórica Primer Año x Sem'!$A$1:$A$985="SP1",IF('BBDD Histórica Primer Año x Sem'!$B$1:$B$985="II",IF('BBDD Histórica Primer Año x Sem'!$E$1:$E$985=$B98,'BBDD Histórica Primer Año x Sem'!$I$1:$J$985,0))))</f>
        <v>0</v>
      </c>
      <c r="F98" s="95">
        <f t="shared" si="0"/>
        <v>0</v>
      </c>
      <c r="G98" s="95">
        <f t="shared" si="2"/>
        <v>236</v>
      </c>
      <c r="H98" s="98">
        <f t="shared" si="5"/>
        <v>0.30179028132992325</v>
      </c>
      <c r="I98" s="98">
        <f>SUM($C$3:$C98)/Cargos_IIN_SP1</f>
        <v>0.19820971867007672</v>
      </c>
    </row>
    <row r="99" spans="2:15">
      <c r="B99" s="34">
        <v>97</v>
      </c>
      <c r="C99" s="95">
        <f t="array" ref="C99">SUM(IF('BBDD Histórica Primer Año x Sem'!$A$1:$A$985="SP1",IF('BBDD Histórica Primer Año x Sem'!$B$1:$B$985="II",IF('BBDD Histórica Primer Año x Sem'!$E$1:$E$985=$B99,'BBDD Histórica Primer Año x Sem'!$F$1:$F$985,0))))</f>
        <v>0</v>
      </c>
      <c r="D99" s="95">
        <f t="array" ref="D99">SUM(IF('BBDD Histórica Primer Año x Sem'!$A$1:$A$985="SP1",IF('BBDD Histórica Primer Año x Sem'!$B$1:$B$985="II",IF('BBDD Histórica Primer Año x Sem'!$E$1:$E$985=$B99,'BBDD Histórica Primer Año x Sem'!$G$1:$G$985,0))))</f>
        <v>0</v>
      </c>
      <c r="E99" s="95">
        <f t="array" ref="E99">SUM(IF('BBDD Histórica Primer Año x Sem'!$A$1:$A$985="SP1",IF('BBDD Histórica Primer Año x Sem'!$B$1:$B$985="II",IF('BBDD Histórica Primer Año x Sem'!$E$1:$E$985=$B99,'BBDD Histórica Primer Año x Sem'!$I$1:$J$985,0))))</f>
        <v>0</v>
      </c>
      <c r="F99" s="95">
        <f t="shared" si="0"/>
        <v>0</v>
      </c>
      <c r="G99" s="95">
        <f t="shared" si="2"/>
        <v>236</v>
      </c>
      <c r="H99" s="98">
        <f t="shared" ref="H99:H130" si="6">G99/Cargos_IIN_SP1</f>
        <v>0.30179028132992325</v>
      </c>
      <c r="I99" s="98">
        <f>SUM($C$3:$C99)/Cargos_IIN_SP1</f>
        <v>0.19820971867007672</v>
      </c>
    </row>
    <row r="100" spans="2:15">
      <c r="B100" s="34">
        <v>98</v>
      </c>
      <c r="C100" s="95">
        <f t="array" ref="C100">SUM(IF('BBDD Histórica Primer Año x Sem'!$A$1:$A$985="SP1",IF('BBDD Histórica Primer Año x Sem'!$B$1:$B$985="II",IF('BBDD Histórica Primer Año x Sem'!$E$1:$E$985=$B100,'BBDD Histórica Primer Año x Sem'!$F$1:$F$985,0))))</f>
        <v>0</v>
      </c>
      <c r="D100" s="95">
        <f t="array" ref="D100">SUM(IF('BBDD Histórica Primer Año x Sem'!$A$1:$A$985="SP1",IF('BBDD Histórica Primer Año x Sem'!$B$1:$B$985="II",IF('BBDD Histórica Primer Año x Sem'!$E$1:$E$985=$B100,'BBDD Histórica Primer Año x Sem'!$G$1:$G$985,0))))</f>
        <v>0</v>
      </c>
      <c r="E100" s="95">
        <f t="array" ref="E100">SUM(IF('BBDD Histórica Primer Año x Sem'!$A$1:$A$985="SP1",IF('BBDD Histórica Primer Año x Sem'!$B$1:$B$985="II",IF('BBDD Histórica Primer Año x Sem'!$E$1:$E$985=$B100,'BBDD Histórica Primer Año x Sem'!$I$1:$J$985,0))))</f>
        <v>0</v>
      </c>
      <c r="F100" s="95">
        <f t="shared" si="0"/>
        <v>0</v>
      </c>
      <c r="G100" s="95">
        <f t="shared" si="2"/>
        <v>236</v>
      </c>
      <c r="H100" s="98">
        <f t="shared" si="6"/>
        <v>0.30179028132992325</v>
      </c>
      <c r="I100" s="98">
        <f>SUM($C$3:$C100)/Cargos_IIN_SP1</f>
        <v>0.19820971867007672</v>
      </c>
    </row>
    <row r="101" spans="2:15">
      <c r="B101" s="34">
        <v>99</v>
      </c>
      <c r="C101" s="95">
        <f t="array" ref="C101">SUM(IF('BBDD Histórica Primer Año x Sem'!$A$1:$A$985="SP1",IF('BBDD Histórica Primer Año x Sem'!$B$1:$B$985="II",IF('BBDD Histórica Primer Año x Sem'!$E$1:$E$985=$B101,'BBDD Histórica Primer Año x Sem'!$F$1:$F$985,0))))</f>
        <v>0</v>
      </c>
      <c r="D101" s="95">
        <f t="array" ref="D101">SUM(IF('BBDD Histórica Primer Año x Sem'!$A$1:$A$985="SP1",IF('BBDD Histórica Primer Año x Sem'!$B$1:$B$985="II",IF('BBDD Histórica Primer Año x Sem'!$E$1:$E$985=$B101,'BBDD Histórica Primer Año x Sem'!$G$1:$G$985,0))))</f>
        <v>0</v>
      </c>
      <c r="E101" s="95">
        <f t="array" ref="E101">SUM(IF('BBDD Histórica Primer Año x Sem'!$A$1:$A$985="SP1",IF('BBDD Histórica Primer Año x Sem'!$B$1:$B$985="II",IF('BBDD Histórica Primer Año x Sem'!$E$1:$E$985=$B101,'BBDD Histórica Primer Año x Sem'!$I$1:$J$985,0))))</f>
        <v>0</v>
      </c>
      <c r="F101" s="95">
        <f t="shared" si="0"/>
        <v>0</v>
      </c>
      <c r="G101" s="95">
        <f t="shared" si="2"/>
        <v>236</v>
      </c>
      <c r="H101" s="98">
        <f t="shared" si="6"/>
        <v>0.30179028132992325</v>
      </c>
      <c r="I101" s="98">
        <f>SUM($C$3:$C101)/Cargos_IIN_SP1</f>
        <v>0.19820971867007672</v>
      </c>
    </row>
    <row r="102" spans="2:15">
      <c r="B102" s="34">
        <v>100</v>
      </c>
      <c r="C102" s="95">
        <f t="array" ref="C102">SUM(IF('BBDD Histórica Primer Año x Sem'!$A$1:$A$985="SP1",IF('BBDD Histórica Primer Año x Sem'!$B$1:$B$985="II",IF('BBDD Histórica Primer Año x Sem'!$E$1:$E$985=$B102,'BBDD Histórica Primer Año x Sem'!$F$1:$F$985,0))))</f>
        <v>0</v>
      </c>
      <c r="D102" s="95">
        <f t="array" ref="D102">SUM(IF('BBDD Histórica Primer Año x Sem'!$A$1:$A$985="SP1",IF('BBDD Histórica Primer Año x Sem'!$B$1:$B$985="II",IF('BBDD Histórica Primer Año x Sem'!$E$1:$E$985=$B102,'BBDD Histórica Primer Año x Sem'!$G$1:$G$985,0))))</f>
        <v>0</v>
      </c>
      <c r="E102" s="95">
        <f t="array" ref="E102">SUM(IF('BBDD Histórica Primer Año x Sem'!$A$1:$A$985="SP1",IF('BBDD Histórica Primer Año x Sem'!$B$1:$B$985="II",IF('BBDD Histórica Primer Año x Sem'!$E$1:$E$985=$B102,'BBDD Histórica Primer Año x Sem'!$I$1:$J$985,0))))</f>
        <v>0</v>
      </c>
      <c r="F102" s="95">
        <f t="shared" si="0"/>
        <v>0</v>
      </c>
      <c r="G102" s="95">
        <f t="shared" si="2"/>
        <v>236</v>
      </c>
      <c r="H102" s="98">
        <f t="shared" si="6"/>
        <v>0.30179028132992325</v>
      </c>
      <c r="I102" s="98">
        <f>SUM($C$3:$C102)/Cargos_IIN_SP1</f>
        <v>0.19820971867007672</v>
      </c>
    </row>
    <row r="103" spans="2:15">
      <c r="B103" s="34">
        <v>101</v>
      </c>
      <c r="C103" s="95">
        <f t="array" ref="C103">SUM(IF('BBDD Histórica Primer Año x Sem'!$A$1:$A$985="SP1",IF('BBDD Histórica Primer Año x Sem'!$B$1:$B$985="II",IF('BBDD Histórica Primer Año x Sem'!$E$1:$E$985=$B103,'BBDD Histórica Primer Año x Sem'!$F$1:$F$985,0))))</f>
        <v>0</v>
      </c>
      <c r="D103" s="95">
        <f t="array" ref="D103">SUM(IF('BBDD Histórica Primer Año x Sem'!$A$1:$A$985="SP1",IF('BBDD Histórica Primer Año x Sem'!$B$1:$B$985="II",IF('BBDD Histórica Primer Año x Sem'!$E$1:$E$985=$B103,'BBDD Histórica Primer Año x Sem'!$G$1:$G$985,0))))</f>
        <v>0</v>
      </c>
      <c r="E103" s="95">
        <f t="array" ref="E103">SUM(IF('BBDD Histórica Primer Año x Sem'!$A$1:$A$985="SP1",IF('BBDD Histórica Primer Año x Sem'!$B$1:$B$985="II",IF('BBDD Histórica Primer Año x Sem'!$E$1:$E$985=$B103,'BBDD Histórica Primer Año x Sem'!$I$1:$J$985,0))))</f>
        <v>0</v>
      </c>
      <c r="F103" s="95">
        <f t="shared" si="0"/>
        <v>0</v>
      </c>
      <c r="G103" s="95">
        <f t="shared" si="2"/>
        <v>236</v>
      </c>
      <c r="H103" s="98">
        <f t="shared" si="6"/>
        <v>0.30179028132992325</v>
      </c>
      <c r="I103" s="98">
        <f>SUM($C$3:$C103)/Cargos_IIN_SP1</f>
        <v>0.19820971867007672</v>
      </c>
    </row>
    <row r="104" spans="2:15">
      <c r="B104" s="34">
        <v>102</v>
      </c>
      <c r="C104" s="95">
        <f t="array" ref="C104">SUM(IF('BBDD Histórica Primer Año x Sem'!$A$1:$A$985="SP1",IF('BBDD Histórica Primer Año x Sem'!$B$1:$B$985="II",IF('BBDD Histórica Primer Año x Sem'!$E$1:$E$985=$B104,'BBDD Histórica Primer Año x Sem'!$F$1:$F$985,0))))</f>
        <v>0</v>
      </c>
      <c r="D104" s="95">
        <f t="array" ref="D104">SUM(IF('BBDD Histórica Primer Año x Sem'!$A$1:$A$985="SP1",IF('BBDD Histórica Primer Año x Sem'!$B$1:$B$985="II",IF('BBDD Histórica Primer Año x Sem'!$E$1:$E$985=$B104,'BBDD Histórica Primer Año x Sem'!$G$1:$G$985,0))))</f>
        <v>0</v>
      </c>
      <c r="E104" s="95">
        <f t="array" ref="E104">SUM(IF('BBDD Histórica Primer Año x Sem'!$A$1:$A$985="SP1",IF('BBDD Histórica Primer Año x Sem'!$B$1:$B$985="II",IF('BBDD Histórica Primer Año x Sem'!$E$1:$E$985=$B104,'BBDD Histórica Primer Año x Sem'!$I$1:$J$985,0))))</f>
        <v>0</v>
      </c>
      <c r="F104" s="95">
        <f t="shared" si="0"/>
        <v>0</v>
      </c>
      <c r="G104" s="95">
        <f t="shared" si="2"/>
        <v>236</v>
      </c>
      <c r="H104" s="98">
        <f t="shared" si="6"/>
        <v>0.30179028132992325</v>
      </c>
      <c r="I104" s="98">
        <f>SUM($C$3:$C104)/Cargos_IIN_SP1</f>
        <v>0.19820971867007672</v>
      </c>
    </row>
    <row r="105" spans="2:15">
      <c r="B105" s="34">
        <v>103</v>
      </c>
      <c r="C105" s="95">
        <f t="array" ref="C105">SUM(IF('BBDD Histórica Primer Año x Sem'!$A$1:$A$985="SP1",IF('BBDD Histórica Primer Año x Sem'!$B$1:$B$985="II",IF('BBDD Histórica Primer Año x Sem'!$E$1:$E$985=$B105,'BBDD Histórica Primer Año x Sem'!$F$1:$F$985,0))))</f>
        <v>0</v>
      </c>
      <c r="D105" s="95">
        <f t="array" ref="D105">SUM(IF('BBDD Histórica Primer Año x Sem'!$A$1:$A$985="SP1",IF('BBDD Histórica Primer Año x Sem'!$B$1:$B$985="II",IF('BBDD Histórica Primer Año x Sem'!$E$1:$E$985=$B105,'BBDD Histórica Primer Año x Sem'!$G$1:$G$985,0))))</f>
        <v>0</v>
      </c>
      <c r="E105" s="95">
        <f t="array" ref="E105">SUM(IF('BBDD Histórica Primer Año x Sem'!$A$1:$A$985="SP1",IF('BBDD Histórica Primer Año x Sem'!$B$1:$B$985="II",IF('BBDD Histórica Primer Año x Sem'!$E$1:$E$985=$B105,'BBDD Histórica Primer Año x Sem'!$I$1:$J$985,0))))</f>
        <v>0</v>
      </c>
      <c r="F105" s="95">
        <f t="shared" si="0"/>
        <v>0</v>
      </c>
      <c r="G105" s="95">
        <f t="shared" si="2"/>
        <v>236</v>
      </c>
      <c r="H105" s="98">
        <f t="shared" si="6"/>
        <v>0.30179028132992325</v>
      </c>
      <c r="I105" s="98">
        <f>SUM($C$3:$C105)/Cargos_IIN_SP1</f>
        <v>0.19820971867007672</v>
      </c>
    </row>
    <row r="106" spans="2:15">
      <c r="B106" s="34">
        <v>104</v>
      </c>
      <c r="C106" s="95">
        <f t="array" ref="C106">SUM(IF('BBDD Histórica Primer Año x Sem'!$A$1:$A$985="SP1",IF('BBDD Histórica Primer Año x Sem'!$B$1:$B$985="II",IF('BBDD Histórica Primer Año x Sem'!$E$1:$E$985=$B106,'BBDD Histórica Primer Año x Sem'!$F$1:$F$985,0))))</f>
        <v>0</v>
      </c>
      <c r="D106" s="95">
        <f t="array" ref="D106">SUM(IF('BBDD Histórica Primer Año x Sem'!$A$1:$A$985="SP1",IF('BBDD Histórica Primer Año x Sem'!$B$1:$B$985="II",IF('BBDD Histórica Primer Año x Sem'!$E$1:$E$985=$B106,'BBDD Histórica Primer Año x Sem'!$G$1:$G$985,0))))</f>
        <v>0</v>
      </c>
      <c r="E106" s="95">
        <f t="array" ref="E106">SUM(IF('BBDD Histórica Primer Año x Sem'!$A$1:$A$985="SP1",IF('BBDD Histórica Primer Año x Sem'!$B$1:$B$985="II",IF('BBDD Histórica Primer Año x Sem'!$E$1:$E$985=$B106,'BBDD Histórica Primer Año x Sem'!$I$1:$J$985,0))))</f>
        <v>0</v>
      </c>
      <c r="F106" s="95">
        <f t="shared" si="0"/>
        <v>0</v>
      </c>
      <c r="G106" s="95">
        <f t="shared" si="2"/>
        <v>236</v>
      </c>
      <c r="H106" s="98">
        <f t="shared" si="6"/>
        <v>0.30179028132992325</v>
      </c>
      <c r="I106" s="98">
        <f>SUM($C$3:$C106)/Cargos_IIN_SP1</f>
        <v>0.19820971867007672</v>
      </c>
    </row>
    <row r="107" spans="2:15">
      <c r="B107" s="322"/>
      <c r="C107" s="34"/>
      <c r="D107" s="34"/>
      <c r="E107" s="34"/>
      <c r="F107" s="34"/>
      <c r="G107" s="34"/>
      <c r="H107" s="34"/>
    </row>
    <row r="108" spans="2:15">
      <c r="B108" s="322" t="s">
        <v>4692</v>
      </c>
      <c r="C108" s="34"/>
      <c r="D108" s="34"/>
      <c r="E108" s="34"/>
      <c r="F108" s="34"/>
      <c r="G108" s="34"/>
      <c r="H108" s="34"/>
    </row>
    <row r="109" spans="2:15">
      <c r="B109" s="34" t="s">
        <v>4644</v>
      </c>
      <c r="C109" s="34" t="s">
        <v>4648</v>
      </c>
      <c r="D109" s="34" t="s">
        <v>4673</v>
      </c>
      <c r="E109" s="34" t="s">
        <v>4678</v>
      </c>
      <c r="F109" s="34" t="s">
        <v>651</v>
      </c>
      <c r="G109" s="34" t="s">
        <v>4690</v>
      </c>
      <c r="H109" s="323" t="s">
        <v>4680</v>
      </c>
      <c r="I109" s="323" t="s">
        <v>4681</v>
      </c>
      <c r="J109" s="323"/>
      <c r="K109" s="323" t="s">
        <v>4682</v>
      </c>
      <c r="L109" s="323" t="s">
        <v>4683</v>
      </c>
      <c r="O109" s="323" t="s">
        <v>4698</v>
      </c>
    </row>
    <row r="110" spans="2:15">
      <c r="B110" s="34">
        <v>1</v>
      </c>
      <c r="C110" s="95">
        <f t="array" ref="C110">SUM(IF('BBDD Histórica Primer Año x Sem'!$A$1:$A$985="mb2",IF('BBDD Histórica Primer Año x Sem'!$B$1:$B$985="II",IF('BBDD Histórica Primer Año x Sem'!$E$1:$E$985=$B110,'BBDD Histórica Primer Año x Sem'!$F$1:$F$985,0))))</f>
        <v>2</v>
      </c>
      <c r="D110" s="95">
        <f t="array" ref="D110">SUM(IF('BBDD Histórica Primer Año x Sem'!$A$1:$A$985="mb2",IF('BBDD Histórica Primer Año x Sem'!$B$1:$B$985="II",IF('BBDD Histórica Primer Año x Sem'!$E$1:$E$985=$B110,'BBDD Histórica Primer Año x Sem'!$G$1:$G$985,0))))</f>
        <v>1</v>
      </c>
      <c r="E110" s="95">
        <f t="array" ref="E110">SUM(IF('BBDD Histórica Primer Año x Sem'!$A$1:$A$985="mb2",IF('BBDD Histórica Primer Año x Sem'!$B$1:$B$985="II",IF('BBDD Histórica Primer Año x Sem'!$E$1:$E$985=$B110,'BBDD Histórica Primer Año x Sem'!$I$1:$J$985,0))))</f>
        <v>0</v>
      </c>
      <c r="F110" s="95">
        <f t="shared" ref="F110:F213" si="7">SUM(C110:E110)</f>
        <v>3</v>
      </c>
      <c r="G110" s="95">
        <f>F110</f>
        <v>3</v>
      </c>
      <c r="H110" s="98">
        <f t="shared" ref="H110:H141" si="8">G110/Cargos_IIN_MB2</f>
        <v>3.5756853396901071E-3</v>
      </c>
      <c r="I110" s="98">
        <f>C110/Cargos_IIN_MB2</f>
        <v>2.3837902264600714E-3</v>
      </c>
      <c r="J110" s="98"/>
      <c r="K110" s="98">
        <f>(D110+C110)/Cargos_IIN_MB2</f>
        <v>3.5756853396901071E-3</v>
      </c>
      <c r="L110" s="98">
        <f>(C110+E110+D110)/Cargos_IIN_MB2</f>
        <v>3.5756853396901071E-3</v>
      </c>
      <c r="O110" s="329">
        <f>C110+N110</f>
        <v>2</v>
      </c>
    </row>
    <row r="111" spans="2:15">
      <c r="B111" s="34">
        <v>2</v>
      </c>
      <c r="C111" s="95">
        <f t="array" ref="C111">SUM(IF('BBDD Histórica Primer Año x Sem'!$A$1:$A$985="mb2",IF('BBDD Histórica Primer Año x Sem'!$B$1:$B$985="II",IF('BBDD Histórica Primer Año x Sem'!$E$1:$E$985=$B111,'BBDD Histórica Primer Año x Sem'!$F$1:$F$985,0))))</f>
        <v>16</v>
      </c>
      <c r="D111" s="95">
        <f t="array" ref="D111">SUM(IF('BBDD Histórica Primer Año x Sem'!$A$1:$A$985="mb2",IF('BBDD Histórica Primer Año x Sem'!$B$1:$B$985="II",IF('BBDD Histórica Primer Año x Sem'!$E$1:$E$985=$B111,'BBDD Histórica Primer Año x Sem'!$G$1:$G$985,0))))</f>
        <v>4</v>
      </c>
      <c r="E111" s="95">
        <f t="array" ref="E111">SUM(IF('BBDD Histórica Primer Año x Sem'!$A$1:$A$985="mb2",IF('BBDD Histórica Primer Año x Sem'!$B$1:$B$985="II",IF('BBDD Histórica Primer Año x Sem'!$E$1:$E$985=$B111,'BBDD Histórica Primer Año x Sem'!$I$1:$J$985,0))))</f>
        <v>0</v>
      </c>
      <c r="F111" s="95">
        <f t="shared" si="7"/>
        <v>20</v>
      </c>
      <c r="G111" s="95">
        <f t="shared" ref="G111:G213" si="9">F111+G110</f>
        <v>23</v>
      </c>
      <c r="H111" s="98">
        <f t="shared" si="8"/>
        <v>2.7413587604290822E-2</v>
      </c>
      <c r="I111" s="98">
        <f>SUM($C$110:$C111)/Cargos_IIN_MB2</f>
        <v>2.1454112038140644E-2</v>
      </c>
      <c r="J111" s="98"/>
      <c r="K111" s="98">
        <f>SUM($C$110:$D111)/Cargos_IIN_MB2</f>
        <v>2.7413587604290822E-2</v>
      </c>
      <c r="L111" s="98">
        <f>SUM($C$110:$E111)/Cargos_IIN_MB2</f>
        <v>2.7413587604290822E-2</v>
      </c>
      <c r="O111" s="329">
        <f t="shared" ref="O111:O161" si="10">C111+O110+N111</f>
        <v>18</v>
      </c>
    </row>
    <row r="112" spans="2:15">
      <c r="B112" s="34">
        <v>3</v>
      </c>
      <c r="C112" s="95">
        <f t="array" ref="C112">SUM(IF('BBDD Histórica Primer Año x Sem'!$A$1:$A$985="mb2",IF('BBDD Histórica Primer Año x Sem'!$B$1:$B$985="II",IF('BBDD Histórica Primer Año x Sem'!$E$1:$E$985=$B112,'BBDD Histórica Primer Año x Sem'!$F$1:$F$985,0))))</f>
        <v>23</v>
      </c>
      <c r="D112" s="95">
        <f t="array" ref="D112">SUM(IF('BBDD Histórica Primer Año x Sem'!$A$1:$A$985="mb2",IF('BBDD Histórica Primer Año x Sem'!$B$1:$B$985="II",IF('BBDD Histórica Primer Año x Sem'!$E$1:$E$985=$B112,'BBDD Histórica Primer Año x Sem'!$G$1:$G$985,0))))</f>
        <v>0</v>
      </c>
      <c r="E112" s="95">
        <f t="array" ref="E112">SUM(IF('BBDD Histórica Primer Año x Sem'!$A$1:$A$985="mb2",IF('BBDD Histórica Primer Año x Sem'!$B$1:$B$985="II",IF('BBDD Histórica Primer Año x Sem'!$E$1:$E$985=$B112,'BBDD Histórica Primer Año x Sem'!$I$1:$J$985,0))))</f>
        <v>0</v>
      </c>
      <c r="F112" s="95">
        <f t="shared" si="7"/>
        <v>23</v>
      </c>
      <c r="G112" s="95">
        <f t="shared" si="9"/>
        <v>46</v>
      </c>
      <c r="H112" s="98">
        <f t="shared" si="8"/>
        <v>5.4827175208581644E-2</v>
      </c>
      <c r="I112" s="98">
        <f>SUM($C$110:$C112)/Cargos_IIN_MB2</f>
        <v>4.8867699642431463E-2</v>
      </c>
      <c r="J112" s="98"/>
      <c r="K112" s="98">
        <f>SUM($C$110:$D112)/Cargos_IIN_MB2</f>
        <v>5.4827175208581644E-2</v>
      </c>
      <c r="L112" s="98">
        <f>SUM($C$110:$E112)/Cargos_IIN_MB2</f>
        <v>5.4827175208581644E-2</v>
      </c>
      <c r="O112" s="329">
        <f t="shared" si="10"/>
        <v>41</v>
      </c>
    </row>
    <row r="113" spans="2:15">
      <c r="B113" s="34">
        <v>4</v>
      </c>
      <c r="C113" s="95">
        <f t="array" ref="C113">SUM(IF('BBDD Histórica Primer Año x Sem'!$A$1:$A$985="mb2",IF('BBDD Histórica Primer Año x Sem'!$B$1:$B$985="II",IF('BBDD Histórica Primer Año x Sem'!$E$1:$E$985=$B113,'BBDD Histórica Primer Año x Sem'!$F$1:$F$985,0))))</f>
        <v>53</v>
      </c>
      <c r="D113" s="95">
        <f t="array" ref="D113">SUM(IF('BBDD Histórica Primer Año x Sem'!$A$1:$A$985="mb2",IF('BBDD Histórica Primer Año x Sem'!$B$1:$B$985="II",IF('BBDD Histórica Primer Año x Sem'!$E$1:$E$985=$B113,'BBDD Histórica Primer Año x Sem'!$G$1:$G$985,0))))</f>
        <v>13</v>
      </c>
      <c r="E113" s="95">
        <f t="array" ref="E113">SUM(IF('BBDD Histórica Primer Año x Sem'!$A$1:$A$985="mb2",IF('BBDD Histórica Primer Año x Sem'!$B$1:$B$985="II",IF('BBDD Histórica Primer Año x Sem'!$E$1:$E$985=$B113,'BBDD Histórica Primer Año x Sem'!$I$1:$J$985,0))))</f>
        <v>0</v>
      </c>
      <c r="F113" s="95">
        <f t="shared" si="7"/>
        <v>66</v>
      </c>
      <c r="G113" s="95">
        <f t="shared" si="9"/>
        <v>112</v>
      </c>
      <c r="H113" s="98">
        <f t="shared" si="8"/>
        <v>0.13349225268176401</v>
      </c>
      <c r="I113" s="98">
        <f>SUM($C$110:$C113)/Cargos_IIN_MB2</f>
        <v>0.11203814064362336</v>
      </c>
      <c r="J113" s="98"/>
      <c r="K113" s="98">
        <f>SUM($C$110:$D113)/Cargos_IIN_MB2</f>
        <v>0.13349225268176401</v>
      </c>
      <c r="L113" s="98">
        <f>SUM($C$110:$E113)/Cargos_IIN_MB2</f>
        <v>0.13349225268176401</v>
      </c>
      <c r="O113" s="329">
        <f t="shared" si="10"/>
        <v>94</v>
      </c>
    </row>
    <row r="114" spans="2:15">
      <c r="B114" s="34">
        <v>5</v>
      </c>
      <c r="C114" s="95">
        <f t="array" ref="C114">SUM(IF('BBDD Histórica Primer Año x Sem'!$A$1:$A$985="mb2",IF('BBDD Histórica Primer Año x Sem'!$B$1:$B$985="II",IF('BBDD Histórica Primer Año x Sem'!$E$1:$E$985=$B114,'BBDD Histórica Primer Año x Sem'!$F$1:$F$985,0))))</f>
        <v>14</v>
      </c>
      <c r="D114" s="95">
        <f t="array" ref="D114">SUM(IF('BBDD Histórica Primer Año x Sem'!$A$1:$A$985="mb2",IF('BBDD Histórica Primer Año x Sem'!$B$1:$B$985="II",IF('BBDD Histórica Primer Año x Sem'!$E$1:$E$985=$B114,'BBDD Histórica Primer Año x Sem'!$G$1:$G$985,0))))</f>
        <v>0</v>
      </c>
      <c r="E114" s="95">
        <f t="array" ref="E114">SUM(IF('BBDD Histórica Primer Año x Sem'!$A$1:$A$985="mb2",IF('BBDD Histórica Primer Año x Sem'!$B$1:$B$985="II",IF('BBDD Histórica Primer Año x Sem'!$E$1:$E$985=$B114,'BBDD Histórica Primer Año x Sem'!$I$1:$J$985,0))))</f>
        <v>0</v>
      </c>
      <c r="F114" s="95">
        <f t="shared" si="7"/>
        <v>14</v>
      </c>
      <c r="G114" s="95">
        <f t="shared" si="9"/>
        <v>126</v>
      </c>
      <c r="H114" s="98">
        <f t="shared" si="8"/>
        <v>0.1501787842669845</v>
      </c>
      <c r="I114" s="98">
        <f>SUM($C$110:$C114)/Cargos_IIN_MB2</f>
        <v>0.12872467222884387</v>
      </c>
      <c r="J114" s="98"/>
      <c r="K114" s="98">
        <f>SUM($C$110:$D114)/Cargos_IIN_MB2</f>
        <v>0.1501787842669845</v>
      </c>
      <c r="L114" s="98">
        <f>SUM($C$110:$E114)/Cargos_IIN_MB2</f>
        <v>0.1501787842669845</v>
      </c>
      <c r="O114" s="329">
        <f t="shared" si="10"/>
        <v>108</v>
      </c>
    </row>
    <row r="115" spans="2:15">
      <c r="B115" s="34">
        <v>6</v>
      </c>
      <c r="C115" s="95">
        <f t="array" ref="C115">SUM(IF('BBDD Histórica Primer Año x Sem'!$A$1:$A$985="mb2",IF('BBDD Histórica Primer Año x Sem'!$B$1:$B$985="II",IF('BBDD Histórica Primer Año x Sem'!$E$1:$E$985=$B115,'BBDD Histórica Primer Año x Sem'!$F$1:$F$985,0))))</f>
        <v>17</v>
      </c>
      <c r="D115" s="95">
        <f t="array" ref="D115">SUM(IF('BBDD Histórica Primer Año x Sem'!$A$1:$A$985="mb2",IF('BBDD Histórica Primer Año x Sem'!$B$1:$B$985="II",IF('BBDD Histórica Primer Año x Sem'!$E$1:$E$985=$B115,'BBDD Histórica Primer Año x Sem'!$G$1:$G$985,0))))</f>
        <v>3</v>
      </c>
      <c r="E115" s="95">
        <f t="array" ref="E115">SUM(IF('BBDD Histórica Primer Año x Sem'!$A$1:$A$985="mb2",IF('BBDD Histórica Primer Año x Sem'!$B$1:$B$985="II",IF('BBDD Histórica Primer Año x Sem'!$E$1:$E$985=$B115,'BBDD Histórica Primer Año x Sem'!$I$1:$J$985,0))))</f>
        <v>0</v>
      </c>
      <c r="F115" s="95">
        <f t="shared" si="7"/>
        <v>20</v>
      </c>
      <c r="G115" s="95">
        <f t="shared" si="9"/>
        <v>146</v>
      </c>
      <c r="H115" s="98">
        <f t="shared" si="8"/>
        <v>0.17401668653158522</v>
      </c>
      <c r="I115" s="98">
        <f>SUM($C$110:$C115)/Cargos_IIN_MB2</f>
        <v>0.14898688915375446</v>
      </c>
      <c r="J115" s="98"/>
      <c r="K115" s="98">
        <f>SUM($C$110:$D115)/Cargos_IIN_MB2</f>
        <v>0.17401668653158522</v>
      </c>
      <c r="L115" s="98">
        <f>SUM($C$110:$E115)/Cargos_IIN_MB2</f>
        <v>0.17401668653158522</v>
      </c>
      <c r="O115" s="329">
        <f t="shared" si="10"/>
        <v>125</v>
      </c>
    </row>
    <row r="116" spans="2:15">
      <c r="B116" s="34">
        <v>7</v>
      </c>
      <c r="C116" s="95">
        <f t="array" ref="C116">SUM(IF('BBDD Histórica Primer Año x Sem'!$A$1:$A$985="mb2",IF('BBDD Histórica Primer Año x Sem'!$B$1:$B$985="II",IF('BBDD Histórica Primer Año x Sem'!$E$1:$E$985=$B116,'BBDD Histórica Primer Año x Sem'!$F$1:$F$985,0))))</f>
        <v>25</v>
      </c>
      <c r="D116" s="95">
        <f t="array" ref="D116">SUM(IF('BBDD Histórica Primer Año x Sem'!$A$1:$A$985="mb2",IF('BBDD Histórica Primer Año x Sem'!$B$1:$B$985="II",IF('BBDD Histórica Primer Año x Sem'!$E$1:$E$985=$B116,'BBDD Histórica Primer Año x Sem'!$G$1:$G$985,0))))</f>
        <v>2</v>
      </c>
      <c r="E116" s="95">
        <f t="array" ref="E116">SUM(IF('BBDD Histórica Primer Año x Sem'!$A$1:$A$985="mb2",IF('BBDD Histórica Primer Año x Sem'!$B$1:$B$985="II",IF('BBDD Histórica Primer Año x Sem'!$E$1:$E$985=$B116,'BBDD Histórica Primer Año x Sem'!$I$1:$J$985,0))))</f>
        <v>0</v>
      </c>
      <c r="F116" s="95">
        <f t="shared" si="7"/>
        <v>27</v>
      </c>
      <c r="G116" s="95">
        <f t="shared" si="9"/>
        <v>173</v>
      </c>
      <c r="H116" s="98">
        <f t="shared" si="8"/>
        <v>0.20619785458879619</v>
      </c>
      <c r="I116" s="98">
        <f>SUM($C$110:$C116)/Cargos_IIN_MB2</f>
        <v>0.17878426698450536</v>
      </c>
      <c r="J116" s="98"/>
      <c r="K116" s="98">
        <f>SUM($C$110:$D116)/Cargos_IIN_MB2</f>
        <v>0.20619785458879619</v>
      </c>
      <c r="L116" s="98">
        <f>SUM($C$110:$E116)/Cargos_IIN_MB2</f>
        <v>0.20619785458879619</v>
      </c>
      <c r="O116" s="329">
        <f t="shared" si="10"/>
        <v>150</v>
      </c>
    </row>
    <row r="117" spans="2:15">
      <c r="B117" s="34">
        <v>8</v>
      </c>
      <c r="C117" s="95">
        <f t="array" ref="C117">SUM(IF('BBDD Histórica Primer Año x Sem'!$A$1:$A$985="mb2",IF('BBDD Histórica Primer Año x Sem'!$B$1:$B$985="II",IF('BBDD Histórica Primer Año x Sem'!$E$1:$E$985=$B117,'BBDD Histórica Primer Año x Sem'!$F$1:$F$985,0))))</f>
        <v>50</v>
      </c>
      <c r="D117" s="95">
        <f t="array" ref="D117">SUM(IF('BBDD Histórica Primer Año x Sem'!$A$1:$A$985="mb2",IF('BBDD Histórica Primer Año x Sem'!$B$1:$B$985="II",IF('BBDD Histórica Primer Año x Sem'!$E$1:$E$985=$B117,'BBDD Histórica Primer Año x Sem'!$G$1:$G$985,0))))</f>
        <v>3</v>
      </c>
      <c r="E117" s="95">
        <f t="array" ref="E117">SUM(IF('BBDD Histórica Primer Año x Sem'!$A$1:$A$985="mb2",IF('BBDD Histórica Primer Año x Sem'!$B$1:$B$985="II",IF('BBDD Histórica Primer Año x Sem'!$E$1:$E$985=$B117,'BBDD Histórica Primer Año x Sem'!$I$1:$J$985,0))))</f>
        <v>0</v>
      </c>
      <c r="F117" s="95">
        <f t="shared" si="7"/>
        <v>53</v>
      </c>
      <c r="G117" s="95">
        <f t="shared" si="9"/>
        <v>226</v>
      </c>
      <c r="H117" s="98">
        <f t="shared" si="8"/>
        <v>0.26936829558998809</v>
      </c>
      <c r="I117" s="98">
        <f>SUM($C$110:$C117)/Cargos_IIN_MB2</f>
        <v>0.23837902264600716</v>
      </c>
      <c r="J117" s="98"/>
      <c r="K117" s="98">
        <f>SUM($C$110:$D117)/Cargos_IIN_MB2</f>
        <v>0.26936829558998809</v>
      </c>
      <c r="L117" s="98">
        <f>SUM($C$110:$E117)/Cargos_IIN_MB2</f>
        <v>0.26936829558998809</v>
      </c>
      <c r="O117" s="329">
        <f t="shared" si="10"/>
        <v>200</v>
      </c>
    </row>
    <row r="118" spans="2:15">
      <c r="B118" s="34">
        <v>9</v>
      </c>
      <c r="C118" s="95">
        <f t="array" ref="C118">SUM(IF('BBDD Histórica Primer Año x Sem'!$A$1:$A$985="mb2",IF('BBDD Histórica Primer Año x Sem'!$B$1:$B$985="II",IF('BBDD Histórica Primer Año x Sem'!$E$1:$E$985=$B118,'BBDD Histórica Primer Año x Sem'!$F$1:$F$985,0))))</f>
        <v>8</v>
      </c>
      <c r="D118" s="95">
        <f t="array" ref="D118">SUM(IF('BBDD Histórica Primer Año x Sem'!$A$1:$A$985="mb2",IF('BBDD Histórica Primer Año x Sem'!$B$1:$B$985="II",IF('BBDD Histórica Primer Año x Sem'!$E$1:$E$985=$B118,'BBDD Histórica Primer Año x Sem'!$G$1:$G$985,0))))</f>
        <v>0</v>
      </c>
      <c r="E118" s="95">
        <f t="array" ref="E118">SUM(IF('BBDD Histórica Primer Año x Sem'!$A$1:$A$985="mb2",IF('BBDD Histórica Primer Año x Sem'!$B$1:$B$985="II",IF('BBDD Histórica Primer Año x Sem'!$E$1:$E$985=$B118,'BBDD Histórica Primer Año x Sem'!$I$1:$J$985,0))))</f>
        <v>0</v>
      </c>
      <c r="F118" s="95">
        <f t="shared" si="7"/>
        <v>8</v>
      </c>
      <c r="G118" s="95">
        <f t="shared" si="9"/>
        <v>234</v>
      </c>
      <c r="H118" s="98">
        <f t="shared" si="8"/>
        <v>0.27890345649582837</v>
      </c>
      <c r="I118" s="98">
        <f>SUM($C$110:$C118)/Cargos_IIN_MB2</f>
        <v>0.24791418355184744</v>
      </c>
      <c r="J118" s="98"/>
      <c r="K118" s="98">
        <f>SUM($C$110:$D118)/Cargos_IIN_MB2</f>
        <v>0.27890345649582837</v>
      </c>
      <c r="L118" s="98">
        <f>SUM($C$110:$E118)/Cargos_IIN_MB2</f>
        <v>0.27890345649582837</v>
      </c>
      <c r="O118" s="329">
        <f t="shared" si="10"/>
        <v>208</v>
      </c>
    </row>
    <row r="119" spans="2:15">
      <c r="B119" s="34">
        <v>10</v>
      </c>
      <c r="C119" s="95">
        <f t="array" ref="C119">SUM(IF('BBDD Histórica Primer Año x Sem'!$A$1:$A$985="mb2",IF('BBDD Histórica Primer Año x Sem'!$B$1:$B$985="II",IF('BBDD Histórica Primer Año x Sem'!$E$1:$E$985=$B119,'BBDD Histórica Primer Año x Sem'!$F$1:$F$985,0))))</f>
        <v>12</v>
      </c>
      <c r="D119" s="95">
        <f t="array" ref="D119">SUM(IF('BBDD Histórica Primer Año x Sem'!$A$1:$A$985="mb2",IF('BBDD Histórica Primer Año x Sem'!$B$1:$B$985="II",IF('BBDD Histórica Primer Año x Sem'!$E$1:$E$985=$B119,'BBDD Histórica Primer Año x Sem'!$G$1:$G$985,0))))</f>
        <v>1</v>
      </c>
      <c r="E119" s="95">
        <f t="array" ref="E119">SUM(IF('BBDD Histórica Primer Año x Sem'!$A$1:$A$985="mb2",IF('BBDD Histórica Primer Año x Sem'!$B$1:$B$985="II",IF('BBDD Histórica Primer Año x Sem'!$E$1:$E$985=$B119,'BBDD Histórica Primer Año x Sem'!$I$1:$J$985,0))))</f>
        <v>1</v>
      </c>
      <c r="F119" s="95">
        <f t="shared" si="7"/>
        <v>14</v>
      </c>
      <c r="G119" s="95">
        <f t="shared" si="9"/>
        <v>248</v>
      </c>
      <c r="H119" s="98">
        <f t="shared" si="8"/>
        <v>0.29558998808104886</v>
      </c>
      <c r="I119" s="98">
        <f>SUM($C$110:$C119)/Cargos_IIN_MB2</f>
        <v>0.26221692491060788</v>
      </c>
      <c r="J119" s="98"/>
      <c r="K119" s="98">
        <f>SUM($C$110:$D119)/Cargos_IIN_MB2</f>
        <v>0.29439809296781883</v>
      </c>
      <c r="L119" s="98">
        <f>SUM($C$110:$E119)/Cargos_IIN_MB2</f>
        <v>0.29558998808104886</v>
      </c>
      <c r="O119" s="329">
        <f t="shared" si="10"/>
        <v>220</v>
      </c>
    </row>
    <row r="120" spans="2:15">
      <c r="B120" s="34">
        <v>11</v>
      </c>
      <c r="C120" s="95">
        <f t="array" ref="C120">SUM(IF('BBDD Histórica Primer Año x Sem'!$A$1:$A$985="mb2",IF('BBDD Histórica Primer Año x Sem'!$B$1:$B$985="II",IF('BBDD Histórica Primer Año x Sem'!$E$1:$E$985=$B120,'BBDD Histórica Primer Año x Sem'!$F$1:$F$985,0))))</f>
        <v>10</v>
      </c>
      <c r="D120" s="95">
        <f t="array" ref="D120">SUM(IF('BBDD Histórica Primer Año x Sem'!$A$1:$A$985="mb2",IF('BBDD Histórica Primer Año x Sem'!$B$1:$B$985="II",IF('BBDD Histórica Primer Año x Sem'!$E$1:$E$985=$B120,'BBDD Histórica Primer Año x Sem'!$G$1:$G$985,0))))</f>
        <v>0</v>
      </c>
      <c r="E120" s="95">
        <f t="array" ref="E120">SUM(IF('BBDD Histórica Primer Año x Sem'!$A$1:$A$985="mb2",IF('BBDD Histórica Primer Año x Sem'!$B$1:$B$985="II",IF('BBDD Histórica Primer Año x Sem'!$E$1:$E$985=$B120,'BBDD Histórica Primer Año x Sem'!$I$1:$J$985,0))))</f>
        <v>1</v>
      </c>
      <c r="F120" s="95">
        <f t="shared" si="7"/>
        <v>11</v>
      </c>
      <c r="G120" s="95">
        <f t="shared" si="9"/>
        <v>259</v>
      </c>
      <c r="H120" s="98">
        <f t="shared" si="8"/>
        <v>0.30870083432657924</v>
      </c>
      <c r="I120" s="98">
        <f>SUM($C$110:$C120)/Cargos_IIN_MB2</f>
        <v>0.27413587604290823</v>
      </c>
      <c r="J120" s="98"/>
      <c r="K120" s="98">
        <f>SUM($C$110:$D120)/Cargos_IIN_MB2</f>
        <v>0.30631704410011917</v>
      </c>
      <c r="L120" s="98">
        <f>SUM($C$110:$E120)/Cargos_IIN_MB2</f>
        <v>0.30870083432657924</v>
      </c>
      <c r="O120" s="329">
        <f t="shared" si="10"/>
        <v>230</v>
      </c>
    </row>
    <row r="121" spans="2:15">
      <c r="B121" s="34">
        <v>12</v>
      </c>
      <c r="C121" s="95">
        <f t="array" ref="C121">SUM(IF('BBDD Histórica Primer Año x Sem'!$A$1:$A$985="mb2",IF('BBDD Histórica Primer Año x Sem'!$B$1:$B$985="II",IF('BBDD Histórica Primer Año x Sem'!$E$1:$E$985=$B121,'BBDD Histórica Primer Año x Sem'!$F$1:$F$985,0))))</f>
        <v>5</v>
      </c>
      <c r="D121" s="95">
        <f t="array" ref="D121">SUM(IF('BBDD Histórica Primer Año x Sem'!$A$1:$A$985="mb2",IF('BBDD Histórica Primer Año x Sem'!$B$1:$B$985="II",IF('BBDD Histórica Primer Año x Sem'!$E$1:$E$985=$B121,'BBDD Histórica Primer Año x Sem'!$G$1:$G$985,0))))</f>
        <v>0</v>
      </c>
      <c r="E121" s="95">
        <f t="array" ref="E121">SUM(IF('BBDD Histórica Primer Año x Sem'!$A$1:$A$985="mb2",IF('BBDD Histórica Primer Año x Sem'!$B$1:$B$985="II",IF('BBDD Histórica Primer Año x Sem'!$E$1:$E$985=$B121,'BBDD Histórica Primer Año x Sem'!$I$1:$J$985,0))))</f>
        <v>2</v>
      </c>
      <c r="F121" s="95">
        <f t="shared" si="7"/>
        <v>7</v>
      </c>
      <c r="G121" s="95">
        <f t="shared" si="9"/>
        <v>266</v>
      </c>
      <c r="H121" s="98">
        <f t="shared" si="8"/>
        <v>0.31704410011918949</v>
      </c>
      <c r="I121" s="98">
        <f>SUM($C$110:$C121)/Cargos_IIN_MB2</f>
        <v>0.28009535160905841</v>
      </c>
      <c r="J121" s="98"/>
      <c r="K121" s="98">
        <f>SUM($C$110:$D121)/Cargos_IIN_MB2</f>
        <v>0.31227651966626935</v>
      </c>
      <c r="L121" s="98">
        <f>SUM($C$110:$E121)/Cargos_IIN_MB2</f>
        <v>0.31704410011918949</v>
      </c>
      <c r="O121" s="329">
        <f t="shared" si="10"/>
        <v>235</v>
      </c>
    </row>
    <row r="122" spans="2:15">
      <c r="B122" s="34">
        <v>13</v>
      </c>
      <c r="C122" s="95">
        <f t="array" ref="C122">SUM(IF('BBDD Histórica Primer Año x Sem'!$A$1:$A$985="mb2",IF('BBDD Histórica Primer Año x Sem'!$B$1:$B$985="II",IF('BBDD Histórica Primer Año x Sem'!$E$1:$E$985=$B122,'BBDD Histórica Primer Año x Sem'!$F$1:$F$985,0))))</f>
        <v>8</v>
      </c>
      <c r="D122" s="95">
        <f t="array" ref="D122">SUM(IF('BBDD Histórica Primer Año x Sem'!$A$1:$A$985="mb2",IF('BBDD Histórica Primer Año x Sem'!$B$1:$B$985="II",IF('BBDD Histórica Primer Año x Sem'!$E$1:$E$985=$B122,'BBDD Histórica Primer Año x Sem'!$G$1:$G$985,0))))</f>
        <v>2</v>
      </c>
      <c r="E122" s="95">
        <f t="array" ref="E122">SUM(IF('BBDD Histórica Primer Año x Sem'!$A$1:$A$985="mb2",IF('BBDD Histórica Primer Año x Sem'!$B$1:$B$985="II",IF('BBDD Histórica Primer Año x Sem'!$E$1:$E$985=$B122,'BBDD Histórica Primer Año x Sem'!$I$1:$J$985,0))))</f>
        <v>2</v>
      </c>
      <c r="F122" s="95">
        <f t="shared" si="7"/>
        <v>12</v>
      </c>
      <c r="G122" s="95">
        <f t="shared" si="9"/>
        <v>278</v>
      </c>
      <c r="H122" s="98">
        <f t="shared" si="8"/>
        <v>0.33134684147794996</v>
      </c>
      <c r="I122" s="98">
        <f>SUM($C$110:$C122)/Cargos_IIN_MB2</f>
        <v>0.28963051251489869</v>
      </c>
      <c r="J122" s="98"/>
      <c r="K122" s="98">
        <f>SUM($C$110:$D122)/Cargos_IIN_MB2</f>
        <v>0.32419547079856975</v>
      </c>
      <c r="L122" s="98">
        <f>SUM($C$110:$E122)/Cargos_IIN_MB2</f>
        <v>0.33134684147794996</v>
      </c>
      <c r="O122" s="329">
        <f t="shared" si="10"/>
        <v>243</v>
      </c>
    </row>
    <row r="123" spans="2:15">
      <c r="B123" s="34">
        <v>14</v>
      </c>
      <c r="C123" s="95">
        <f t="array" ref="C123">SUM(IF('BBDD Histórica Primer Año x Sem'!$A$1:$A$985="mb2",IF('BBDD Histórica Primer Año x Sem'!$B$1:$B$985="II",IF('BBDD Histórica Primer Año x Sem'!$E$1:$E$985=$B123,'BBDD Histórica Primer Año x Sem'!$F$1:$F$985,0))))</f>
        <v>6</v>
      </c>
      <c r="D123" s="95">
        <f t="array" ref="D123">SUM(IF('BBDD Histórica Primer Año x Sem'!$A$1:$A$985="mb2",IF('BBDD Histórica Primer Año x Sem'!$B$1:$B$985="II",IF('BBDD Histórica Primer Año x Sem'!$E$1:$E$985=$B123,'BBDD Histórica Primer Año x Sem'!$G$1:$G$985,0))))</f>
        <v>0</v>
      </c>
      <c r="E123" s="95">
        <f t="array" ref="E123">SUM(IF('BBDD Histórica Primer Año x Sem'!$A$1:$A$985="mb2",IF('BBDD Histórica Primer Año x Sem'!$B$1:$B$985="II",IF('BBDD Histórica Primer Año x Sem'!$E$1:$E$985=$B123,'BBDD Histórica Primer Año x Sem'!$I$1:$J$985,0))))</f>
        <v>2</v>
      </c>
      <c r="F123" s="95">
        <f t="shared" si="7"/>
        <v>8</v>
      </c>
      <c r="G123" s="95">
        <f t="shared" si="9"/>
        <v>286</v>
      </c>
      <c r="H123" s="98">
        <f t="shared" si="8"/>
        <v>0.34088200238379024</v>
      </c>
      <c r="I123" s="98">
        <f>SUM($C$110:$C123)/Cargos_IIN_MB2</f>
        <v>0.29678188319427889</v>
      </c>
      <c r="J123" s="98"/>
      <c r="K123" s="98">
        <f>SUM($C$110:$D123)/Cargos_IIN_MB2</f>
        <v>0.33134684147794996</v>
      </c>
      <c r="L123" s="98">
        <f>SUM($C$110:$E123)/Cargos_IIN_MB2</f>
        <v>0.34088200238379024</v>
      </c>
      <c r="O123" s="329">
        <f t="shared" si="10"/>
        <v>249</v>
      </c>
    </row>
    <row r="124" spans="2:15">
      <c r="B124" s="34">
        <v>15</v>
      </c>
      <c r="C124" s="95">
        <f t="array" ref="C124">SUM(IF('BBDD Histórica Primer Año x Sem'!$A$1:$A$985="mb2",IF('BBDD Histórica Primer Año x Sem'!$B$1:$B$985="II",IF('BBDD Histórica Primer Año x Sem'!$E$1:$E$985=$B124,'BBDD Histórica Primer Año x Sem'!$F$1:$F$985,0))))</f>
        <v>4</v>
      </c>
      <c r="D124" s="95">
        <f t="array" ref="D124">SUM(IF('BBDD Histórica Primer Año x Sem'!$A$1:$A$985="mb2",IF('BBDD Histórica Primer Año x Sem'!$B$1:$B$985="II",IF('BBDD Histórica Primer Año x Sem'!$E$1:$E$985=$B124,'BBDD Histórica Primer Año x Sem'!$G$1:$G$985,0))))</f>
        <v>2</v>
      </c>
      <c r="E124" s="95">
        <f t="array" ref="E124">SUM(IF('BBDD Histórica Primer Año x Sem'!$A$1:$A$985="mb2",IF('BBDD Histórica Primer Año x Sem'!$B$1:$B$985="II",IF('BBDD Histórica Primer Año x Sem'!$E$1:$E$985=$B124,'BBDD Histórica Primer Año x Sem'!$I$1:$J$985,0))))</f>
        <v>0</v>
      </c>
      <c r="F124" s="95">
        <f t="shared" si="7"/>
        <v>6</v>
      </c>
      <c r="G124" s="95">
        <f t="shared" si="9"/>
        <v>292</v>
      </c>
      <c r="H124" s="98">
        <f t="shared" si="8"/>
        <v>0.34803337306317045</v>
      </c>
      <c r="I124" s="98">
        <f>SUM($C$110:$C124)/Cargos_IIN_MB2</f>
        <v>0.30154946364719903</v>
      </c>
      <c r="J124" s="98"/>
      <c r="K124" s="98">
        <f>SUM($C$110:$D124)/Cargos_IIN_MB2</f>
        <v>0.33849821215733017</v>
      </c>
      <c r="L124" s="98">
        <f>SUM($C$110:$E124)/Cargos_IIN_MB2</f>
        <v>0.34803337306317045</v>
      </c>
      <c r="O124" s="329">
        <f t="shared" si="10"/>
        <v>253</v>
      </c>
    </row>
    <row r="125" spans="2:15">
      <c r="B125" s="34">
        <v>16</v>
      </c>
      <c r="C125" s="95">
        <f t="array" ref="C125">SUM(IF('BBDD Histórica Primer Año x Sem'!$A$1:$A$985="mb2",IF('BBDD Histórica Primer Año x Sem'!$B$1:$B$985="II",IF('BBDD Histórica Primer Año x Sem'!$E$1:$E$985=$B125,'BBDD Histórica Primer Año x Sem'!$F$1:$F$985,0))))</f>
        <v>0</v>
      </c>
      <c r="D125" s="95">
        <f t="array" ref="D125">SUM(IF('BBDD Histórica Primer Año x Sem'!$A$1:$A$985="mb2",IF('BBDD Histórica Primer Año x Sem'!$B$1:$B$985="II",IF('BBDD Histórica Primer Año x Sem'!$E$1:$E$985=$B125,'BBDD Histórica Primer Año x Sem'!$G$1:$G$985,0))))</f>
        <v>1</v>
      </c>
      <c r="E125" s="95">
        <f t="array" ref="E125">SUM(IF('BBDD Histórica Primer Año x Sem'!$A$1:$A$985="mb2",IF('BBDD Histórica Primer Año x Sem'!$B$1:$B$985="II",IF('BBDD Histórica Primer Año x Sem'!$E$1:$E$985=$B125,'BBDD Histórica Primer Año x Sem'!$I$1:$J$985,0))))</f>
        <v>0</v>
      </c>
      <c r="F125" s="95">
        <f t="shared" si="7"/>
        <v>1</v>
      </c>
      <c r="G125" s="95">
        <f t="shared" si="9"/>
        <v>293</v>
      </c>
      <c r="H125" s="98">
        <f t="shared" si="8"/>
        <v>0.34922526817640048</v>
      </c>
      <c r="I125" s="98">
        <f>SUM($C$110:$C125)/Cargos_IIN_MB2</f>
        <v>0.30154946364719903</v>
      </c>
      <c r="J125" s="98"/>
      <c r="K125" s="98">
        <f>SUM($C$110:$D125)/Cargos_IIN_MB2</f>
        <v>0.3396901072705602</v>
      </c>
      <c r="L125" s="98">
        <f>SUM($C$110:$E125)/Cargos_IIN_MB2</f>
        <v>0.34922526817640048</v>
      </c>
      <c r="O125" s="329">
        <f t="shared" si="10"/>
        <v>253</v>
      </c>
    </row>
    <row r="126" spans="2:15">
      <c r="B126" s="34">
        <v>17</v>
      </c>
      <c r="C126" s="95">
        <f t="array" ref="C126">SUM(IF('BBDD Histórica Primer Año x Sem'!$A$1:$A$985="mb2",IF('BBDD Histórica Primer Año x Sem'!$B$1:$B$985="II",IF('BBDD Histórica Primer Año x Sem'!$E$1:$E$985=$B126,'BBDD Histórica Primer Año x Sem'!$F$1:$F$985,0))))</f>
        <v>2</v>
      </c>
      <c r="D126" s="95">
        <f t="array" ref="D126">SUM(IF('BBDD Histórica Primer Año x Sem'!$A$1:$A$985="mb2",IF('BBDD Histórica Primer Año x Sem'!$B$1:$B$985="II",IF('BBDD Histórica Primer Año x Sem'!$E$1:$E$985=$B126,'BBDD Histórica Primer Año x Sem'!$G$1:$G$985,0))))</f>
        <v>2</v>
      </c>
      <c r="E126" s="95">
        <f t="array" ref="E126">SUM(IF('BBDD Histórica Primer Año x Sem'!$A$1:$A$985="mb2",IF('BBDD Histórica Primer Año x Sem'!$B$1:$B$985="II",IF('BBDD Histórica Primer Año x Sem'!$E$1:$E$985=$B126,'BBDD Histórica Primer Año x Sem'!$I$1:$J$985,0))))</f>
        <v>3</v>
      </c>
      <c r="F126" s="95">
        <f t="shared" si="7"/>
        <v>7</v>
      </c>
      <c r="G126" s="95">
        <f t="shared" si="9"/>
        <v>300</v>
      </c>
      <c r="H126" s="98">
        <f t="shared" si="8"/>
        <v>0.35756853396901073</v>
      </c>
      <c r="I126" s="98">
        <f>SUM($C$110:$C126)/Cargos_IIN_MB2</f>
        <v>0.3039332538736591</v>
      </c>
      <c r="J126" s="98"/>
      <c r="K126" s="98">
        <f>SUM($C$110:$D126)/Cargos_IIN_MB2</f>
        <v>0.34445768772348034</v>
      </c>
      <c r="L126" s="98">
        <f>SUM($C$110:$E126)/Cargos_IIN_MB2</f>
        <v>0.35756853396901073</v>
      </c>
      <c r="O126" s="329">
        <f t="shared" si="10"/>
        <v>255</v>
      </c>
    </row>
    <row r="127" spans="2:15">
      <c r="B127" s="34">
        <v>18</v>
      </c>
      <c r="C127" s="95">
        <f t="array" ref="C127">SUM(IF('BBDD Histórica Primer Año x Sem'!$A$1:$A$985="mb2",IF('BBDD Histórica Primer Año x Sem'!$B$1:$B$985="II",IF('BBDD Histórica Primer Año x Sem'!$E$1:$E$985=$B127,'BBDD Histórica Primer Año x Sem'!$F$1:$F$985,0))))</f>
        <v>2</v>
      </c>
      <c r="D127" s="95">
        <f t="array" ref="D127">SUM(IF('BBDD Histórica Primer Año x Sem'!$A$1:$A$985="mb2",IF('BBDD Histórica Primer Año x Sem'!$B$1:$B$985="II",IF('BBDD Histórica Primer Año x Sem'!$E$1:$E$985=$B127,'BBDD Histórica Primer Año x Sem'!$G$1:$G$985,0))))</f>
        <v>1</v>
      </c>
      <c r="E127" s="95">
        <f t="array" ref="E127">SUM(IF('BBDD Histórica Primer Año x Sem'!$A$1:$A$985="mb2",IF('BBDD Histórica Primer Año x Sem'!$B$1:$B$985="II",IF('BBDD Histórica Primer Año x Sem'!$E$1:$E$985=$B127,'BBDD Histórica Primer Año x Sem'!$I$1:$J$985,0))))</f>
        <v>0</v>
      </c>
      <c r="F127" s="95">
        <f t="shared" si="7"/>
        <v>3</v>
      </c>
      <c r="G127" s="95">
        <f t="shared" si="9"/>
        <v>303</v>
      </c>
      <c r="H127" s="98">
        <f t="shared" si="8"/>
        <v>0.36114421930870083</v>
      </c>
      <c r="I127" s="98">
        <f>SUM($C$110:$C127)/Cargos_IIN_MB2</f>
        <v>0.30631704410011917</v>
      </c>
      <c r="J127" s="98"/>
      <c r="K127" s="98">
        <f>SUM($C$110:$D127)/Cargos_IIN_MB2</f>
        <v>0.34803337306317045</v>
      </c>
      <c r="L127" s="98">
        <f>SUM($C$110:$E127)/Cargos_IIN_MB2</f>
        <v>0.36114421930870083</v>
      </c>
      <c r="O127" s="329">
        <f t="shared" si="10"/>
        <v>257</v>
      </c>
    </row>
    <row r="128" spans="2:15">
      <c r="B128" s="34">
        <v>19</v>
      </c>
      <c r="C128" s="95">
        <f t="array" ref="C128">SUM(IF('BBDD Histórica Primer Año x Sem'!$A$1:$A$985="mb2",IF('BBDD Histórica Primer Año x Sem'!$B$1:$B$985="II",IF('BBDD Histórica Primer Año x Sem'!$E$1:$E$985=$B128,'BBDD Histórica Primer Año x Sem'!$F$1:$F$985,0))))</f>
        <v>3</v>
      </c>
      <c r="D128" s="95">
        <f t="array" ref="D128">SUM(IF('BBDD Histórica Primer Año x Sem'!$A$1:$A$985="mb2",IF('BBDD Histórica Primer Año x Sem'!$B$1:$B$985="II",IF('BBDD Histórica Primer Año x Sem'!$E$1:$E$985=$B128,'BBDD Histórica Primer Año x Sem'!$G$1:$G$985,0))))</f>
        <v>0</v>
      </c>
      <c r="E128" s="95">
        <f t="array" ref="E128">SUM(IF('BBDD Histórica Primer Año x Sem'!$A$1:$A$985="mb2",IF('BBDD Histórica Primer Año x Sem'!$B$1:$B$985="II",IF('BBDD Histórica Primer Año x Sem'!$E$1:$E$985=$B128,'BBDD Histórica Primer Año x Sem'!$I$1:$J$985,0))))</f>
        <v>0</v>
      </c>
      <c r="F128" s="95">
        <f t="shared" si="7"/>
        <v>3</v>
      </c>
      <c r="G128" s="95">
        <f t="shared" si="9"/>
        <v>306</v>
      </c>
      <c r="H128" s="98">
        <f t="shared" si="8"/>
        <v>0.36471990464839094</v>
      </c>
      <c r="I128" s="98">
        <f>SUM($C$110:$C128)/Cargos_IIN_MB2</f>
        <v>0.30989272943980928</v>
      </c>
      <c r="J128" s="98"/>
      <c r="K128" s="98">
        <f>SUM($C$110:$D128)/Cargos_IIN_MB2</f>
        <v>0.35160905840286055</v>
      </c>
      <c r="L128" s="98">
        <f>SUM($C$110:$E128)/Cargos_IIN_MB2</f>
        <v>0.36471990464839094</v>
      </c>
      <c r="O128" s="329">
        <f t="shared" si="10"/>
        <v>260</v>
      </c>
    </row>
    <row r="129" spans="2:16">
      <c r="B129" s="34">
        <v>20</v>
      </c>
      <c r="C129" s="95">
        <f t="array" ref="C129">SUM(IF('BBDD Histórica Primer Año x Sem'!$A$1:$A$985="mb2",IF('BBDD Histórica Primer Año x Sem'!$B$1:$B$985="II",IF('BBDD Histórica Primer Año x Sem'!$E$1:$E$985=$B129,'BBDD Histórica Primer Año x Sem'!$F$1:$F$985,0))))</f>
        <v>0</v>
      </c>
      <c r="D129" s="95">
        <f t="array" ref="D129">SUM(IF('BBDD Histórica Primer Año x Sem'!$A$1:$A$985="mb2",IF('BBDD Histórica Primer Año x Sem'!$B$1:$B$985="II",IF('BBDD Histórica Primer Año x Sem'!$E$1:$E$985=$B129,'BBDD Histórica Primer Año x Sem'!$G$1:$G$985,0))))</f>
        <v>1</v>
      </c>
      <c r="E129" s="95">
        <f t="array" ref="E129">SUM(IF('BBDD Histórica Primer Año x Sem'!$A$1:$A$985="mb2",IF('BBDD Histórica Primer Año x Sem'!$B$1:$B$985="II",IF('BBDD Histórica Primer Año x Sem'!$E$1:$E$985=$B129,'BBDD Histórica Primer Año x Sem'!$I$1:$J$985,0))))</f>
        <v>0</v>
      </c>
      <c r="F129" s="95">
        <f t="shared" si="7"/>
        <v>1</v>
      </c>
      <c r="G129" s="95">
        <f t="shared" si="9"/>
        <v>307</v>
      </c>
      <c r="H129" s="98">
        <f t="shared" si="8"/>
        <v>0.36591179976162097</v>
      </c>
      <c r="I129" s="98">
        <f>SUM($C$110:$C129)/Cargos_IIN_MB2</f>
        <v>0.30989272943980928</v>
      </c>
      <c r="J129" s="98"/>
      <c r="K129" s="98">
        <f>SUM($C$110:$D129)/Cargos_IIN_MB2</f>
        <v>0.35280095351609059</v>
      </c>
      <c r="L129" s="98">
        <f>SUM($C$110:$E129)/Cargos_IIN_MB2</f>
        <v>0.36591179976162097</v>
      </c>
      <c r="O129" s="329">
        <f t="shared" si="10"/>
        <v>260</v>
      </c>
    </row>
    <row r="130" spans="2:16">
      <c r="B130" s="34">
        <v>21</v>
      </c>
      <c r="C130" s="95">
        <f t="array" ref="C130">SUM(IF('BBDD Histórica Primer Año x Sem'!$A$1:$A$985="mb2",IF('BBDD Histórica Primer Año x Sem'!$B$1:$B$985="II",IF('BBDD Histórica Primer Año x Sem'!$E$1:$E$985=$B130,'BBDD Histórica Primer Año x Sem'!$F$1:$F$985,0))))</f>
        <v>4</v>
      </c>
      <c r="D130" s="95">
        <f t="array" ref="D130">SUM(IF('BBDD Histórica Primer Año x Sem'!$A$1:$A$985="mb2",IF('BBDD Histórica Primer Año x Sem'!$B$1:$B$985="II",IF('BBDD Histórica Primer Año x Sem'!$E$1:$E$985=$B130,'BBDD Histórica Primer Año x Sem'!$G$1:$G$985,0))))</f>
        <v>0</v>
      </c>
      <c r="E130" s="95">
        <f t="array" ref="E130">SUM(IF('BBDD Histórica Primer Año x Sem'!$A$1:$A$985="mb2",IF('BBDD Histórica Primer Año x Sem'!$B$1:$B$985="II",IF('BBDD Histórica Primer Año x Sem'!$E$1:$E$985=$B130,'BBDD Histórica Primer Año x Sem'!$I$1:$J$985,0))))</f>
        <v>0</v>
      </c>
      <c r="F130" s="95">
        <f t="shared" si="7"/>
        <v>4</v>
      </c>
      <c r="G130" s="95">
        <f t="shared" si="9"/>
        <v>311</v>
      </c>
      <c r="H130" s="98">
        <f t="shared" si="8"/>
        <v>0.37067938021454111</v>
      </c>
      <c r="I130" s="98">
        <f>SUM($C$110:$C130)/Cargos_IIN_MB2</f>
        <v>0.31466030989272942</v>
      </c>
      <c r="J130" s="98"/>
      <c r="K130" s="98">
        <f>SUM($C$110:$D130)/Cargos_IIN_MB2</f>
        <v>0.35756853396901073</v>
      </c>
      <c r="L130" s="98">
        <f>SUM($C$110:$E130)/Cargos_IIN_MB2</f>
        <v>0.37067938021454111</v>
      </c>
      <c r="O130" s="329">
        <f t="shared" si="10"/>
        <v>264</v>
      </c>
    </row>
    <row r="131" spans="2:16">
      <c r="B131" s="34">
        <v>22</v>
      </c>
      <c r="C131" s="95">
        <f t="array" ref="C131">SUM(IF('BBDD Histórica Primer Año x Sem'!$A$1:$A$985="mb2",IF('BBDD Histórica Primer Año x Sem'!$B$1:$B$985="II",IF('BBDD Histórica Primer Año x Sem'!$E$1:$E$985=$B131,'BBDD Histórica Primer Año x Sem'!$F$1:$F$985,0))))</f>
        <v>1</v>
      </c>
      <c r="D131" s="95">
        <f t="array" ref="D131">SUM(IF('BBDD Histórica Primer Año x Sem'!$A$1:$A$985="mb2",IF('BBDD Histórica Primer Año x Sem'!$B$1:$B$985="II",IF('BBDD Histórica Primer Año x Sem'!$E$1:$E$985=$B131,'BBDD Histórica Primer Año x Sem'!$G$1:$G$985,0))))</f>
        <v>1</v>
      </c>
      <c r="E131" s="95">
        <f t="array" ref="E131">SUM(IF('BBDD Histórica Primer Año x Sem'!$A$1:$A$985="mb2",IF('BBDD Histórica Primer Año x Sem'!$B$1:$B$985="II",IF('BBDD Histórica Primer Año x Sem'!$E$1:$E$985=$B131,'BBDD Histórica Primer Año x Sem'!$I$1:$J$985,0))))</f>
        <v>0</v>
      </c>
      <c r="F131" s="95">
        <f t="shared" si="7"/>
        <v>2</v>
      </c>
      <c r="G131" s="95">
        <f t="shared" si="9"/>
        <v>313</v>
      </c>
      <c r="H131" s="98">
        <f t="shared" si="8"/>
        <v>0.37306317044100118</v>
      </c>
      <c r="I131" s="98">
        <f>SUM($C$110:$C131)/Cargos_IIN_MB2</f>
        <v>0.31585220500595945</v>
      </c>
      <c r="J131" s="98"/>
      <c r="K131" s="98">
        <f>SUM($C$110:$D131)/Cargos_IIN_MB2</f>
        <v>0.3599523241954708</v>
      </c>
      <c r="L131" s="98">
        <f>SUM($C$110:$E131)/Cargos_IIN_MB2</f>
        <v>0.37306317044100118</v>
      </c>
      <c r="O131" s="329">
        <f t="shared" si="10"/>
        <v>265</v>
      </c>
    </row>
    <row r="132" spans="2:16">
      <c r="B132" s="34">
        <v>23</v>
      </c>
      <c r="C132" s="95">
        <f t="array" ref="C132">SUM(IF('BBDD Histórica Primer Año x Sem'!$A$1:$A$985="mb2",IF('BBDD Histórica Primer Año x Sem'!$B$1:$B$985="II",IF('BBDD Histórica Primer Año x Sem'!$E$1:$E$985=$B132,'BBDD Histórica Primer Año x Sem'!$F$1:$F$985,0))))</f>
        <v>3</v>
      </c>
      <c r="D132" s="95">
        <f t="array" ref="D132">SUM(IF('BBDD Histórica Primer Año x Sem'!$A$1:$A$985="mb2",IF('BBDD Histórica Primer Año x Sem'!$B$1:$B$985="II",IF('BBDD Histórica Primer Año x Sem'!$E$1:$E$985=$B132,'BBDD Histórica Primer Año x Sem'!$G$1:$G$985,0))))</f>
        <v>1</v>
      </c>
      <c r="E132" s="95">
        <f t="array" ref="E132">SUM(IF('BBDD Histórica Primer Año x Sem'!$A$1:$A$985="mb2",IF('BBDD Histórica Primer Año x Sem'!$B$1:$B$985="II",IF('BBDD Histórica Primer Año x Sem'!$E$1:$E$985=$B132,'BBDD Histórica Primer Año x Sem'!$I$1:$J$985,0))))</f>
        <v>1</v>
      </c>
      <c r="F132" s="95">
        <f t="shared" si="7"/>
        <v>5</v>
      </c>
      <c r="G132" s="95">
        <f t="shared" si="9"/>
        <v>318</v>
      </c>
      <c r="H132" s="98">
        <f t="shared" si="8"/>
        <v>0.37902264600715135</v>
      </c>
      <c r="I132" s="98">
        <f>SUM($C$110:$C132)/Cargos_IIN_MB2</f>
        <v>0.31942789034564956</v>
      </c>
      <c r="J132" s="98"/>
      <c r="K132" s="98">
        <f>SUM($C$110:$D132)/Cargos_IIN_MB2</f>
        <v>0.36471990464839094</v>
      </c>
      <c r="L132" s="98">
        <f>SUM($C$110:$E132)/Cargos_IIN_MB2</f>
        <v>0.37902264600715135</v>
      </c>
      <c r="O132" s="329">
        <f t="shared" si="10"/>
        <v>268</v>
      </c>
    </row>
    <row r="133" spans="2:16">
      <c r="B133" s="34">
        <v>24</v>
      </c>
      <c r="C133" s="95">
        <f t="array" ref="C133">SUM(IF('BBDD Histórica Primer Año x Sem'!$A$1:$A$985="mb2",IF('BBDD Histórica Primer Año x Sem'!$B$1:$B$985="II",IF('BBDD Histórica Primer Año x Sem'!$E$1:$E$985=$B133,'BBDD Histórica Primer Año x Sem'!$F$1:$F$985,0))))</f>
        <v>0</v>
      </c>
      <c r="D133" s="95">
        <f t="array" ref="D133">SUM(IF('BBDD Histórica Primer Año x Sem'!$A$1:$A$985="mb2",IF('BBDD Histórica Primer Año x Sem'!$B$1:$B$985="II",IF('BBDD Histórica Primer Año x Sem'!$E$1:$E$985=$B133,'BBDD Histórica Primer Año x Sem'!$G$1:$G$985,0))))</f>
        <v>1</v>
      </c>
      <c r="E133" s="95">
        <f t="array" ref="E133">SUM(IF('BBDD Histórica Primer Año x Sem'!$A$1:$A$985="mb2",IF('BBDD Histórica Primer Año x Sem'!$B$1:$B$985="II",IF('BBDD Histórica Primer Año x Sem'!$E$1:$E$985=$B133,'BBDD Histórica Primer Año x Sem'!$I$1:$J$985,0))))</f>
        <v>0</v>
      </c>
      <c r="F133" s="95">
        <f t="shared" si="7"/>
        <v>1</v>
      </c>
      <c r="G133" s="95">
        <f t="shared" si="9"/>
        <v>319</v>
      </c>
      <c r="H133" s="98">
        <f t="shared" si="8"/>
        <v>0.38021454112038139</v>
      </c>
      <c r="I133" s="98">
        <f>SUM($C$110:$C133)/Cargos_IIN_MB2</f>
        <v>0.31942789034564956</v>
      </c>
      <c r="J133" s="98"/>
      <c r="K133" s="98">
        <f>SUM($C$110:$D133)/Cargos_IIN_MB2</f>
        <v>0.36591179976162097</v>
      </c>
      <c r="L133" s="98">
        <f>SUM($C$110:$E133)/Cargos_IIN_MB2</f>
        <v>0.38021454112038139</v>
      </c>
      <c r="N133" s="287"/>
      <c r="O133" s="329">
        <f t="shared" si="10"/>
        <v>268</v>
      </c>
      <c r="P133" s="45"/>
    </row>
    <row r="134" spans="2:16">
      <c r="B134" s="34">
        <v>25</v>
      </c>
      <c r="C134" s="95">
        <f t="array" ref="C134">SUM(IF('BBDD Histórica Primer Año x Sem'!$A$1:$A$985="mb2",IF('BBDD Histórica Primer Año x Sem'!$B$1:$B$985="II",IF('BBDD Histórica Primer Año x Sem'!$E$1:$E$985=$B134,'BBDD Histórica Primer Año x Sem'!$F$1:$F$985,0))))</f>
        <v>0</v>
      </c>
      <c r="D134" s="95">
        <f t="array" ref="D134">SUM(IF('BBDD Histórica Primer Año x Sem'!$A$1:$A$985="mb2",IF('BBDD Histórica Primer Año x Sem'!$B$1:$B$985="II",IF('BBDD Histórica Primer Año x Sem'!$E$1:$E$985=$B134,'BBDD Histórica Primer Año x Sem'!$G$1:$G$985,0))))</f>
        <v>0</v>
      </c>
      <c r="E134" s="95">
        <f t="array" ref="E134">SUM(IF('BBDD Histórica Primer Año x Sem'!$A$1:$A$985="mb2",IF('BBDD Histórica Primer Año x Sem'!$B$1:$B$985="II",IF('BBDD Histórica Primer Año x Sem'!$E$1:$E$985=$B134,'BBDD Histórica Primer Año x Sem'!$I$1:$J$985,0))))</f>
        <v>0</v>
      </c>
      <c r="F134" s="95">
        <f t="shared" si="7"/>
        <v>0</v>
      </c>
      <c r="G134" s="95">
        <f t="shared" si="9"/>
        <v>319</v>
      </c>
      <c r="H134" s="98">
        <f t="shared" si="8"/>
        <v>0.38021454112038139</v>
      </c>
      <c r="I134" s="98">
        <f>SUM($C$110:$C134)/Cargos_IIN_MB2</f>
        <v>0.31942789034564956</v>
      </c>
      <c r="J134" s="98"/>
      <c r="K134" s="98">
        <f>SUM($C$110:$D134)/Cargos_IIN_MB2</f>
        <v>0.36591179976162097</v>
      </c>
      <c r="L134" s="98">
        <f>SUM($C$110:$E134)/Cargos_IIN_MB2</f>
        <v>0.38021454112038139</v>
      </c>
      <c r="O134" s="329">
        <f t="shared" si="10"/>
        <v>268</v>
      </c>
    </row>
    <row r="135" spans="2:16">
      <c r="B135" s="34">
        <v>26</v>
      </c>
      <c r="C135" s="95">
        <f t="array" ref="C135">SUM(IF('BBDD Histórica Primer Año x Sem'!$A$1:$A$985="mb2",IF('BBDD Histórica Primer Año x Sem'!$B$1:$B$985="II",IF('BBDD Histórica Primer Año x Sem'!$E$1:$E$985=$B135,'BBDD Histórica Primer Año x Sem'!$F$1:$F$985,0))))</f>
        <v>0</v>
      </c>
      <c r="D135" s="95">
        <f t="array" ref="D135">SUM(IF('BBDD Histórica Primer Año x Sem'!$A$1:$A$985="mb2",IF('BBDD Histórica Primer Año x Sem'!$B$1:$B$985="II",IF('BBDD Histórica Primer Año x Sem'!$E$1:$E$985=$B135,'BBDD Histórica Primer Año x Sem'!$G$1:$G$985,0))))</f>
        <v>0</v>
      </c>
      <c r="E135" s="95">
        <f t="array" ref="E135">SUM(IF('BBDD Histórica Primer Año x Sem'!$A$1:$A$985="mb2",IF('BBDD Histórica Primer Año x Sem'!$B$1:$B$985="II",IF('BBDD Histórica Primer Año x Sem'!$E$1:$E$985=$B135,'BBDD Histórica Primer Año x Sem'!$I$1:$J$985,0))))</f>
        <v>2</v>
      </c>
      <c r="F135" s="95">
        <f t="shared" si="7"/>
        <v>2</v>
      </c>
      <c r="G135" s="95">
        <f t="shared" si="9"/>
        <v>321</v>
      </c>
      <c r="H135" s="98">
        <f t="shared" si="8"/>
        <v>0.38259833134684146</v>
      </c>
      <c r="I135" s="98">
        <f>SUM($C$110:$C135)/Cargos_IIN_MB2</f>
        <v>0.31942789034564956</v>
      </c>
      <c r="J135" s="98"/>
      <c r="K135" s="98">
        <f>SUM($C$110:$D135)/Cargos_IIN_MB2</f>
        <v>0.36591179976162097</v>
      </c>
      <c r="L135" s="98">
        <f>SUM($C$110:$E135)/Cargos_IIN_MB2</f>
        <v>0.38259833134684146</v>
      </c>
      <c r="O135" s="329">
        <f t="shared" si="10"/>
        <v>268</v>
      </c>
    </row>
    <row r="136" spans="2:16">
      <c r="B136" s="34">
        <v>27</v>
      </c>
      <c r="C136" s="95">
        <f t="array" ref="C136">SUM(IF('BBDD Histórica Primer Año x Sem'!$A$1:$A$985="mb2",IF('BBDD Histórica Primer Año x Sem'!$B$1:$B$985="II",IF('BBDD Histórica Primer Año x Sem'!$E$1:$E$985=$B136,'BBDD Histórica Primer Año x Sem'!$F$1:$F$985,0))))</f>
        <v>0</v>
      </c>
      <c r="D136" s="95">
        <f t="array" ref="D136">SUM(IF('BBDD Histórica Primer Año x Sem'!$A$1:$A$985="mb2",IF('BBDD Histórica Primer Año x Sem'!$B$1:$B$985="II",IF('BBDD Histórica Primer Año x Sem'!$E$1:$E$985=$B136,'BBDD Histórica Primer Año x Sem'!$G$1:$G$985,0))))</f>
        <v>0</v>
      </c>
      <c r="E136" s="95">
        <f t="array" ref="E136">SUM(IF('BBDD Histórica Primer Año x Sem'!$A$1:$A$985="mb2",IF('BBDD Histórica Primer Año x Sem'!$B$1:$B$985="II",IF('BBDD Histórica Primer Año x Sem'!$E$1:$E$985=$B136,'BBDD Histórica Primer Año x Sem'!$I$1:$J$985,0))))</f>
        <v>0</v>
      </c>
      <c r="F136" s="95">
        <f t="shared" si="7"/>
        <v>0</v>
      </c>
      <c r="G136" s="95">
        <f t="shared" si="9"/>
        <v>321</v>
      </c>
      <c r="H136" s="98">
        <f t="shared" si="8"/>
        <v>0.38259833134684146</v>
      </c>
      <c r="I136" s="98">
        <f>SUM($C$110:$C136)/Cargos_IIN_MB2</f>
        <v>0.31942789034564956</v>
      </c>
      <c r="J136" s="98"/>
      <c r="K136" s="98">
        <f>SUM($C$110:$D136)/Cargos_IIN_MB2</f>
        <v>0.36591179976162097</v>
      </c>
      <c r="L136" s="98">
        <f>SUM($C$110:$E136)/Cargos_IIN_MB2</f>
        <v>0.38259833134684146</v>
      </c>
      <c r="O136" s="329">
        <f t="shared" si="10"/>
        <v>268</v>
      </c>
    </row>
    <row r="137" spans="2:16">
      <c r="B137" s="34">
        <v>28</v>
      </c>
      <c r="C137" s="95">
        <f t="array" ref="C137">SUM(IF('BBDD Histórica Primer Año x Sem'!$A$1:$A$985="mb2",IF('BBDD Histórica Primer Año x Sem'!$B$1:$B$985="II",IF('BBDD Histórica Primer Año x Sem'!$E$1:$E$985=$B137,'BBDD Histórica Primer Año x Sem'!$F$1:$F$985,0))))</f>
        <v>0</v>
      </c>
      <c r="D137" s="95">
        <f t="array" ref="D137">SUM(IF('BBDD Histórica Primer Año x Sem'!$A$1:$A$985="mb2",IF('BBDD Histórica Primer Año x Sem'!$B$1:$B$985="II",IF('BBDD Histórica Primer Año x Sem'!$E$1:$E$985=$B137,'BBDD Histórica Primer Año x Sem'!$G$1:$G$985,0))))</f>
        <v>0</v>
      </c>
      <c r="E137" s="95">
        <f t="array" ref="E137">SUM(IF('BBDD Histórica Primer Año x Sem'!$A$1:$A$985="mb2",IF('BBDD Histórica Primer Año x Sem'!$B$1:$B$985="II",IF('BBDD Histórica Primer Año x Sem'!$E$1:$E$985=$B137,'BBDD Histórica Primer Año x Sem'!$I$1:$J$985,0))))</f>
        <v>0</v>
      </c>
      <c r="F137" s="95">
        <f t="shared" si="7"/>
        <v>0</v>
      </c>
      <c r="G137" s="95">
        <f t="shared" si="9"/>
        <v>321</v>
      </c>
      <c r="H137" s="98">
        <f t="shared" si="8"/>
        <v>0.38259833134684146</v>
      </c>
      <c r="I137" s="98">
        <f>SUM($C$110:$C137)/Cargos_IIN_MB2</f>
        <v>0.31942789034564956</v>
      </c>
      <c r="J137" s="98"/>
      <c r="K137" s="98">
        <f>SUM($C$110:$D137)/Cargos_IIN_MB2</f>
        <v>0.36591179976162097</v>
      </c>
      <c r="L137" s="98">
        <f>SUM($C$110:$E137)/Cargos_IIN_MB2</f>
        <v>0.38259833134684146</v>
      </c>
      <c r="O137" s="329">
        <f t="shared" si="10"/>
        <v>268</v>
      </c>
    </row>
    <row r="138" spans="2:16">
      <c r="B138" s="34">
        <v>29</v>
      </c>
      <c r="C138" s="95">
        <f t="array" ref="C138">SUM(IF('BBDD Histórica Primer Año x Sem'!$A$1:$A$985="mb2",IF('BBDD Histórica Primer Año x Sem'!$B$1:$B$985="II",IF('BBDD Histórica Primer Año x Sem'!$E$1:$E$985=$B138,'BBDD Histórica Primer Año x Sem'!$F$1:$F$985,0))))</f>
        <v>0</v>
      </c>
      <c r="D138" s="95">
        <f t="array" ref="D138">SUM(IF('BBDD Histórica Primer Año x Sem'!$A$1:$A$985="mb2",IF('BBDD Histórica Primer Año x Sem'!$B$1:$B$985="II",IF('BBDD Histórica Primer Año x Sem'!$E$1:$E$985=$B138,'BBDD Histórica Primer Año x Sem'!$G$1:$G$985,0))))</f>
        <v>0</v>
      </c>
      <c r="E138" s="95">
        <f t="array" ref="E138">SUM(IF('BBDD Histórica Primer Año x Sem'!$A$1:$A$985="mb2",IF('BBDD Histórica Primer Año x Sem'!$B$1:$B$985="II",IF('BBDD Histórica Primer Año x Sem'!$E$1:$E$985=$B138,'BBDD Histórica Primer Año x Sem'!$I$1:$J$985,0))))</f>
        <v>0</v>
      </c>
      <c r="F138" s="95">
        <f t="shared" si="7"/>
        <v>0</v>
      </c>
      <c r="G138" s="95">
        <f t="shared" si="9"/>
        <v>321</v>
      </c>
      <c r="H138" s="98">
        <f t="shared" si="8"/>
        <v>0.38259833134684146</v>
      </c>
      <c r="I138" s="98">
        <f>SUM($C$110:$C138)/Cargos_IIN_MB2</f>
        <v>0.31942789034564956</v>
      </c>
      <c r="J138" s="98"/>
      <c r="K138" s="98">
        <f>SUM($C$110:$D138)/Cargos_IIN_MB2</f>
        <v>0.36591179976162097</v>
      </c>
      <c r="L138" s="98">
        <f>SUM($C$110:$E138)/Cargos_IIN_MB2</f>
        <v>0.38259833134684146</v>
      </c>
      <c r="O138" s="329">
        <f t="shared" si="10"/>
        <v>268</v>
      </c>
    </row>
    <row r="139" spans="2:16">
      <c r="B139" s="34">
        <v>30</v>
      </c>
      <c r="C139" s="95">
        <f t="array" ref="C139">SUM(IF('BBDD Histórica Primer Año x Sem'!$A$1:$A$985="mb2",IF('BBDD Histórica Primer Año x Sem'!$B$1:$B$985="II",IF('BBDD Histórica Primer Año x Sem'!$E$1:$E$985=$B139,'BBDD Histórica Primer Año x Sem'!$F$1:$F$985,0))))</f>
        <v>1</v>
      </c>
      <c r="D139" s="95">
        <f t="array" ref="D139">SUM(IF('BBDD Histórica Primer Año x Sem'!$A$1:$A$985="mb2",IF('BBDD Histórica Primer Año x Sem'!$B$1:$B$985="II",IF('BBDD Histórica Primer Año x Sem'!$E$1:$E$985=$B139,'BBDD Histórica Primer Año x Sem'!$G$1:$G$985,0))))</f>
        <v>0</v>
      </c>
      <c r="E139" s="95">
        <f t="array" ref="E139">SUM(IF('BBDD Histórica Primer Año x Sem'!$A$1:$A$985="mb2",IF('BBDD Histórica Primer Año x Sem'!$B$1:$B$985="II",IF('BBDD Histórica Primer Año x Sem'!$E$1:$E$985=$B139,'BBDD Histórica Primer Año x Sem'!$I$1:$J$985,0))))</f>
        <v>1</v>
      </c>
      <c r="F139" s="95">
        <f t="shared" si="7"/>
        <v>2</v>
      </c>
      <c r="G139" s="95">
        <f t="shared" si="9"/>
        <v>323</v>
      </c>
      <c r="H139" s="98">
        <f t="shared" si="8"/>
        <v>0.38498212157330153</v>
      </c>
      <c r="I139" s="98">
        <f>SUM($C$110:$C139)/Cargos_IIN_MB2</f>
        <v>0.32061978545887959</v>
      </c>
      <c r="J139" s="98"/>
      <c r="K139" s="98">
        <f>SUM($C$110:$D139)/Cargos_IIN_MB2</f>
        <v>0.36710369487485101</v>
      </c>
      <c r="L139" s="98">
        <f>SUM($C$110:$E139)/Cargos_IIN_MB2</f>
        <v>0.38498212157330153</v>
      </c>
      <c r="O139" s="329">
        <f t="shared" si="10"/>
        <v>269</v>
      </c>
    </row>
    <row r="140" spans="2:16">
      <c r="B140" s="34">
        <v>31</v>
      </c>
      <c r="C140" s="95">
        <f t="array" ref="C140">SUM(IF('BBDD Histórica Primer Año x Sem'!$A$1:$A$985="mb2",IF('BBDD Histórica Primer Año x Sem'!$B$1:$B$985="II",IF('BBDD Histórica Primer Año x Sem'!$E$1:$E$985=$B140,'BBDD Histórica Primer Año x Sem'!$F$1:$F$985,0))))</f>
        <v>0</v>
      </c>
      <c r="D140" s="95">
        <f t="array" ref="D140">SUM(IF('BBDD Histórica Primer Año x Sem'!$A$1:$A$985="mb2",IF('BBDD Histórica Primer Año x Sem'!$B$1:$B$985="II",IF('BBDD Histórica Primer Año x Sem'!$E$1:$E$985=$B140,'BBDD Histórica Primer Año x Sem'!$G$1:$G$985,0))))</f>
        <v>0</v>
      </c>
      <c r="E140" s="95">
        <f t="array" ref="E140">SUM(IF('BBDD Histórica Primer Año x Sem'!$A$1:$A$985="mb2",IF('BBDD Histórica Primer Año x Sem'!$B$1:$B$985="II",IF('BBDD Histórica Primer Año x Sem'!$E$1:$E$985=$B140,'BBDD Histórica Primer Año x Sem'!$I$1:$J$985,0))))</f>
        <v>0</v>
      </c>
      <c r="F140" s="95">
        <f t="shared" si="7"/>
        <v>0</v>
      </c>
      <c r="G140" s="95">
        <f t="shared" si="9"/>
        <v>323</v>
      </c>
      <c r="H140" s="98">
        <f t="shared" si="8"/>
        <v>0.38498212157330153</v>
      </c>
      <c r="I140" s="98">
        <f>SUM($C$110:$C140)/Cargos_IIN_MB2</f>
        <v>0.32061978545887959</v>
      </c>
      <c r="J140" s="98"/>
      <c r="K140" s="98">
        <f>SUM($C$110:$D140)/Cargos_IIN_MB2</f>
        <v>0.36710369487485101</v>
      </c>
      <c r="L140" s="98">
        <f>SUM($C$110:$E140)/Cargos_IIN_MB2</f>
        <v>0.38498212157330153</v>
      </c>
      <c r="O140" s="329">
        <f t="shared" si="10"/>
        <v>269</v>
      </c>
    </row>
    <row r="141" spans="2:16">
      <c r="B141" s="34">
        <v>32</v>
      </c>
      <c r="C141" s="95">
        <f t="array" ref="C141">SUM(IF('BBDD Histórica Primer Año x Sem'!$A$1:$A$985="mb2",IF('BBDD Histórica Primer Año x Sem'!$B$1:$B$985="II",IF('BBDD Histórica Primer Año x Sem'!$E$1:$E$985=$B141,'BBDD Histórica Primer Año x Sem'!$F$1:$F$985,0))))</f>
        <v>0</v>
      </c>
      <c r="D141" s="95">
        <f t="array" ref="D141">SUM(IF('BBDD Histórica Primer Año x Sem'!$A$1:$A$985="mb2",IF('BBDD Histórica Primer Año x Sem'!$B$1:$B$985="II",IF('BBDD Histórica Primer Año x Sem'!$E$1:$E$985=$B141,'BBDD Histórica Primer Año x Sem'!$G$1:$G$985,0))))</f>
        <v>0</v>
      </c>
      <c r="E141" s="95">
        <f t="array" ref="E141">SUM(IF('BBDD Histórica Primer Año x Sem'!$A$1:$A$985="mb2",IF('BBDD Histórica Primer Año x Sem'!$B$1:$B$985="II",IF('BBDD Histórica Primer Año x Sem'!$E$1:$E$985=$B141,'BBDD Histórica Primer Año x Sem'!$I$1:$J$985,0))))</f>
        <v>0</v>
      </c>
      <c r="F141" s="95">
        <f t="shared" si="7"/>
        <v>0</v>
      </c>
      <c r="G141" s="95">
        <f t="shared" si="9"/>
        <v>323</v>
      </c>
      <c r="H141" s="98">
        <f t="shared" si="8"/>
        <v>0.38498212157330153</v>
      </c>
      <c r="I141" s="98">
        <f>SUM($C$110:$C141)/Cargos_IIN_MB2</f>
        <v>0.32061978545887959</v>
      </c>
      <c r="J141" s="98"/>
      <c r="K141" s="98">
        <f>SUM($C$110:$D141)/Cargos_IIN_MB2</f>
        <v>0.36710369487485101</v>
      </c>
      <c r="L141" s="98">
        <f>SUM($C$110:$E141)/Cargos_IIN_MB2</f>
        <v>0.38498212157330153</v>
      </c>
      <c r="O141" s="329">
        <f t="shared" si="10"/>
        <v>269</v>
      </c>
    </row>
    <row r="142" spans="2:16">
      <c r="B142" s="34">
        <v>33</v>
      </c>
      <c r="C142" s="95">
        <f t="array" ref="C142">SUM(IF('BBDD Histórica Primer Año x Sem'!$A$1:$A$985="mb2",IF('BBDD Histórica Primer Año x Sem'!$B$1:$B$985="II",IF('BBDD Histórica Primer Año x Sem'!$E$1:$E$985=$B142,'BBDD Histórica Primer Año x Sem'!$F$1:$F$985,0))))</f>
        <v>0</v>
      </c>
      <c r="D142" s="95">
        <f t="array" ref="D142">SUM(IF('BBDD Histórica Primer Año x Sem'!$A$1:$A$985="mb2",IF('BBDD Histórica Primer Año x Sem'!$B$1:$B$985="II",IF('BBDD Histórica Primer Año x Sem'!$E$1:$E$985=$B142,'BBDD Histórica Primer Año x Sem'!$G$1:$G$985,0))))</f>
        <v>0</v>
      </c>
      <c r="E142" s="95">
        <f t="array" ref="E142">SUM(IF('BBDD Histórica Primer Año x Sem'!$A$1:$A$985="mb2",IF('BBDD Histórica Primer Año x Sem'!$B$1:$B$985="II",IF('BBDD Histórica Primer Año x Sem'!$E$1:$E$985=$B142,'BBDD Histórica Primer Año x Sem'!$I$1:$J$985,0))))</f>
        <v>0</v>
      </c>
      <c r="F142" s="95">
        <f t="shared" si="7"/>
        <v>0</v>
      </c>
      <c r="G142" s="95">
        <f t="shared" si="9"/>
        <v>323</v>
      </c>
      <c r="H142" s="98">
        <f t="shared" ref="H142:H173" si="11">G142/Cargos_IIN_MB2</f>
        <v>0.38498212157330153</v>
      </c>
      <c r="I142" s="98">
        <f>SUM($C$110:$C142)/Cargos_IIN_MB2</f>
        <v>0.32061978545887959</v>
      </c>
      <c r="J142" s="98"/>
      <c r="K142" s="98">
        <f>SUM($C$110:$D142)/Cargos_IIN_MB2</f>
        <v>0.36710369487485101</v>
      </c>
      <c r="L142" s="98">
        <f>SUM($C$110:$E142)/Cargos_IIN_MB2</f>
        <v>0.38498212157330153</v>
      </c>
      <c r="O142" s="329">
        <f t="shared" si="10"/>
        <v>269</v>
      </c>
    </row>
    <row r="143" spans="2:16">
      <c r="B143" s="34">
        <v>34</v>
      </c>
      <c r="C143" s="95">
        <f t="array" ref="C143">SUM(IF('BBDD Histórica Primer Año x Sem'!$A$1:$A$985="mb2",IF('BBDD Histórica Primer Año x Sem'!$B$1:$B$985="II",IF('BBDD Histórica Primer Año x Sem'!$E$1:$E$985=$B143,'BBDD Histórica Primer Año x Sem'!$F$1:$F$985,0))))</f>
        <v>2</v>
      </c>
      <c r="D143" s="95">
        <f t="array" ref="D143">SUM(IF('BBDD Histórica Primer Año x Sem'!$A$1:$A$985="mb2",IF('BBDD Histórica Primer Año x Sem'!$B$1:$B$985="II",IF('BBDD Histórica Primer Año x Sem'!$E$1:$E$985=$B143,'BBDD Histórica Primer Año x Sem'!$G$1:$G$985,0))))</f>
        <v>0</v>
      </c>
      <c r="E143" s="95">
        <f t="array" ref="E143">SUM(IF('BBDD Histórica Primer Año x Sem'!$A$1:$A$985="mb2",IF('BBDD Histórica Primer Año x Sem'!$B$1:$B$985="II",IF('BBDD Histórica Primer Año x Sem'!$E$1:$E$985=$B143,'BBDD Histórica Primer Año x Sem'!$I$1:$J$985,0))))</f>
        <v>2</v>
      </c>
      <c r="F143" s="95">
        <f t="shared" si="7"/>
        <v>4</v>
      </c>
      <c r="G143" s="95">
        <f t="shared" si="9"/>
        <v>327</v>
      </c>
      <c r="H143" s="98">
        <f t="shared" si="11"/>
        <v>0.38974970202622167</v>
      </c>
      <c r="I143" s="98">
        <f>SUM($C$110:$C143)/Cargos_IIN_MB2</f>
        <v>0.32300357568533972</v>
      </c>
      <c r="J143" s="98"/>
      <c r="K143" s="98">
        <f>SUM($C$110:$D143)/Cargos_IIN_MB2</f>
        <v>0.36948748510131108</v>
      </c>
      <c r="L143" s="98">
        <f>SUM($C$110:$E143)/Cargos_IIN_MB2</f>
        <v>0.38974970202622167</v>
      </c>
      <c r="O143" s="329">
        <f t="shared" si="10"/>
        <v>271</v>
      </c>
    </row>
    <row r="144" spans="2:16">
      <c r="B144" s="34">
        <v>35</v>
      </c>
      <c r="C144" s="95">
        <f t="array" ref="C144">SUM(IF('BBDD Histórica Primer Año x Sem'!$A$1:$A$985="mb2",IF('BBDD Histórica Primer Año x Sem'!$B$1:$B$985="II",IF('BBDD Histórica Primer Año x Sem'!$E$1:$E$985=$B144,'BBDD Histórica Primer Año x Sem'!$F$1:$F$985,0))))</f>
        <v>0</v>
      </c>
      <c r="D144" s="95">
        <f t="array" ref="D144">SUM(IF('BBDD Histórica Primer Año x Sem'!$A$1:$A$985="mb2",IF('BBDD Histórica Primer Año x Sem'!$B$1:$B$985="II",IF('BBDD Histórica Primer Año x Sem'!$E$1:$E$985=$B144,'BBDD Histórica Primer Año x Sem'!$G$1:$G$985,0))))</f>
        <v>1</v>
      </c>
      <c r="E144" s="95">
        <f t="array" ref="E144">SUM(IF('BBDD Histórica Primer Año x Sem'!$A$1:$A$985="mb2",IF('BBDD Histórica Primer Año x Sem'!$B$1:$B$985="II",IF('BBDD Histórica Primer Año x Sem'!$E$1:$E$985=$B144,'BBDD Histórica Primer Año x Sem'!$I$1:$J$985,0))))</f>
        <v>3</v>
      </c>
      <c r="F144" s="95">
        <f t="shared" si="7"/>
        <v>4</v>
      </c>
      <c r="G144" s="95">
        <f t="shared" si="9"/>
        <v>331</v>
      </c>
      <c r="H144" s="98">
        <f t="shared" si="11"/>
        <v>0.39451728247914186</v>
      </c>
      <c r="I144" s="98">
        <f>SUM($C$110:$C144)/Cargos_IIN_MB2</f>
        <v>0.32300357568533972</v>
      </c>
      <c r="J144" s="98"/>
      <c r="K144" s="98">
        <f>SUM($C$110:$D144)/Cargos_IIN_MB2</f>
        <v>0.37067938021454111</v>
      </c>
      <c r="L144" s="98">
        <f>SUM($C$110:$E144)/Cargos_IIN_MB2</f>
        <v>0.39451728247914186</v>
      </c>
      <c r="O144" s="329">
        <f t="shared" si="10"/>
        <v>271</v>
      </c>
    </row>
    <row r="145" spans="2:15">
      <c r="B145" s="34">
        <v>36</v>
      </c>
      <c r="C145" s="95">
        <f t="array" ref="C145">SUM(IF('BBDD Histórica Primer Año x Sem'!$A$1:$A$985="mb2",IF('BBDD Histórica Primer Año x Sem'!$B$1:$B$985="II",IF('BBDD Histórica Primer Año x Sem'!$E$1:$E$985=$B145,'BBDD Histórica Primer Año x Sem'!$F$1:$F$985,0))))</f>
        <v>1</v>
      </c>
      <c r="D145" s="95">
        <f t="array" ref="D145">SUM(IF('BBDD Histórica Primer Año x Sem'!$A$1:$A$985="mb2",IF('BBDD Histórica Primer Año x Sem'!$B$1:$B$985="II",IF('BBDD Histórica Primer Año x Sem'!$E$1:$E$985=$B145,'BBDD Histórica Primer Año x Sem'!$G$1:$G$985,0))))</f>
        <v>1</v>
      </c>
      <c r="E145" s="95">
        <f t="array" ref="E145">SUM(IF('BBDD Histórica Primer Año x Sem'!$A$1:$A$985="mb2",IF('BBDD Histórica Primer Año x Sem'!$B$1:$B$985="II",IF('BBDD Histórica Primer Año x Sem'!$E$1:$E$985=$B145,'BBDD Histórica Primer Año x Sem'!$I$1:$J$985,0))))</f>
        <v>0</v>
      </c>
      <c r="F145" s="95">
        <f t="shared" si="7"/>
        <v>2</v>
      </c>
      <c r="G145" s="95">
        <f t="shared" si="9"/>
        <v>333</v>
      </c>
      <c r="H145" s="98">
        <f t="shared" si="11"/>
        <v>0.39690107270560193</v>
      </c>
      <c r="I145" s="98">
        <f>SUM($C$110:$C145)/Cargos_IIN_MB2</f>
        <v>0.32419547079856975</v>
      </c>
      <c r="J145" s="98"/>
      <c r="K145" s="98">
        <f>SUM($C$110:$D145)/Cargos_IIN_MB2</f>
        <v>0.37306317044100118</v>
      </c>
      <c r="L145" s="98">
        <f>SUM($C$110:$E145)/Cargos_IIN_MB2</f>
        <v>0.39690107270560193</v>
      </c>
      <c r="O145" s="329">
        <f t="shared" si="10"/>
        <v>272</v>
      </c>
    </row>
    <row r="146" spans="2:15">
      <c r="B146" s="34">
        <v>37</v>
      </c>
      <c r="C146" s="95">
        <f t="array" ref="C146">SUM(IF('BBDD Histórica Primer Año x Sem'!$A$1:$A$985="mb2",IF('BBDD Histórica Primer Año x Sem'!$B$1:$B$985="II",IF('BBDD Histórica Primer Año x Sem'!$E$1:$E$985=$B146,'BBDD Histórica Primer Año x Sem'!$F$1:$F$985,0))))</f>
        <v>0</v>
      </c>
      <c r="D146" s="95">
        <f t="array" ref="D146">SUM(IF('BBDD Histórica Primer Año x Sem'!$A$1:$A$985="mb2",IF('BBDD Histórica Primer Año x Sem'!$B$1:$B$985="II",IF('BBDD Histórica Primer Año x Sem'!$E$1:$E$985=$B146,'BBDD Histórica Primer Año x Sem'!$G$1:$G$985,0))))</f>
        <v>1</v>
      </c>
      <c r="E146" s="95">
        <f t="array" ref="E146">SUM(IF('BBDD Histórica Primer Año x Sem'!$A$1:$A$985="mb2",IF('BBDD Histórica Primer Año x Sem'!$B$1:$B$985="II",IF('BBDD Histórica Primer Año x Sem'!$E$1:$E$985=$B146,'BBDD Histórica Primer Año x Sem'!$I$1:$J$985,0))))</f>
        <v>0</v>
      </c>
      <c r="F146" s="95">
        <f t="shared" si="7"/>
        <v>1</v>
      </c>
      <c r="G146" s="95">
        <f t="shared" si="9"/>
        <v>334</v>
      </c>
      <c r="H146" s="98">
        <f t="shared" si="11"/>
        <v>0.39809296781883197</v>
      </c>
      <c r="I146" s="98">
        <f>SUM($C$110:$C146)/Cargos_IIN_MB2</f>
        <v>0.32419547079856975</v>
      </c>
      <c r="J146" s="98"/>
      <c r="K146" s="98">
        <f>SUM($C$110:$D146)/Cargos_IIN_MB2</f>
        <v>0.37425506555423121</v>
      </c>
      <c r="L146" s="98">
        <f>SUM($C$110:$E146)/Cargos_IIN_MB2</f>
        <v>0.39809296781883197</v>
      </c>
      <c r="O146" s="329">
        <f t="shared" si="10"/>
        <v>272</v>
      </c>
    </row>
    <row r="147" spans="2:15">
      <c r="B147" s="34">
        <v>38</v>
      </c>
      <c r="C147" s="95">
        <f t="array" ref="C147">SUM(IF('BBDD Histórica Primer Año x Sem'!$A$1:$A$985="mb2",IF('BBDD Histórica Primer Año x Sem'!$B$1:$B$985="II",IF('BBDD Histórica Primer Año x Sem'!$E$1:$E$985=$B147,'BBDD Histórica Primer Año x Sem'!$F$1:$F$985,0))))</f>
        <v>0</v>
      </c>
      <c r="D147" s="95">
        <f t="array" ref="D147">SUM(IF('BBDD Histórica Primer Año x Sem'!$A$1:$A$985="mb2",IF('BBDD Histórica Primer Año x Sem'!$B$1:$B$985="II",IF('BBDD Histórica Primer Año x Sem'!$E$1:$E$985=$B147,'BBDD Histórica Primer Año x Sem'!$G$1:$G$985,0))))</f>
        <v>0</v>
      </c>
      <c r="E147" s="95">
        <f t="array" ref="E147">SUM(IF('BBDD Histórica Primer Año x Sem'!$A$1:$A$985="mb2",IF('BBDD Histórica Primer Año x Sem'!$B$1:$B$985="II",IF('BBDD Histórica Primer Año x Sem'!$E$1:$E$985=$B147,'BBDD Histórica Primer Año x Sem'!$I$1:$J$985,0))))</f>
        <v>0</v>
      </c>
      <c r="F147" s="95">
        <f t="shared" si="7"/>
        <v>0</v>
      </c>
      <c r="G147" s="95">
        <f t="shared" si="9"/>
        <v>334</v>
      </c>
      <c r="H147" s="98">
        <f t="shared" si="11"/>
        <v>0.39809296781883197</v>
      </c>
      <c r="I147" s="98">
        <f>SUM($C$110:$C147)/Cargos_IIN_MB2</f>
        <v>0.32419547079856975</v>
      </c>
      <c r="J147" s="98"/>
      <c r="K147" s="98">
        <f>SUM($C$110:$D147)/Cargos_IIN_MB2</f>
        <v>0.37425506555423121</v>
      </c>
      <c r="L147" s="98">
        <f>SUM($C$110:$E147)/Cargos_IIN_MB2</f>
        <v>0.39809296781883197</v>
      </c>
      <c r="O147" s="329">
        <f t="shared" si="10"/>
        <v>272</v>
      </c>
    </row>
    <row r="148" spans="2:15">
      <c r="B148" s="34">
        <v>39</v>
      </c>
      <c r="C148" s="95">
        <f t="array" ref="C148">SUM(IF('BBDD Histórica Primer Año x Sem'!$A$1:$A$985="mb2",IF('BBDD Histórica Primer Año x Sem'!$B$1:$B$985="II",IF('BBDD Histórica Primer Año x Sem'!$E$1:$E$985=$B148,'BBDD Histórica Primer Año x Sem'!$F$1:$F$985,0))))</f>
        <v>0</v>
      </c>
      <c r="D148" s="95">
        <f t="array" ref="D148">SUM(IF('BBDD Histórica Primer Año x Sem'!$A$1:$A$985="mb2",IF('BBDD Histórica Primer Año x Sem'!$B$1:$B$985="II",IF('BBDD Histórica Primer Año x Sem'!$E$1:$E$985=$B148,'BBDD Histórica Primer Año x Sem'!$G$1:$G$985,0))))</f>
        <v>1</v>
      </c>
      <c r="E148" s="95">
        <f t="array" ref="E148">SUM(IF('BBDD Histórica Primer Año x Sem'!$A$1:$A$985="mb2",IF('BBDD Histórica Primer Año x Sem'!$B$1:$B$985="II",IF('BBDD Histórica Primer Año x Sem'!$E$1:$E$985=$B148,'BBDD Histórica Primer Año x Sem'!$I$1:$J$985,0))))</f>
        <v>0</v>
      </c>
      <c r="F148" s="95">
        <f t="shared" si="7"/>
        <v>1</v>
      </c>
      <c r="G148" s="95">
        <f t="shared" si="9"/>
        <v>335</v>
      </c>
      <c r="H148" s="98">
        <f t="shared" si="11"/>
        <v>0.399284862932062</v>
      </c>
      <c r="I148" s="98">
        <f>SUM($C$110:$C148)/Cargos_IIN_MB2</f>
        <v>0.32419547079856975</v>
      </c>
      <c r="J148" s="98"/>
      <c r="K148" s="98">
        <f>SUM($C$110:$D148)/Cargos_IIN_MB2</f>
        <v>0.37544696066746125</v>
      </c>
      <c r="L148" s="98">
        <f>SUM($C$110:$E148)/Cargos_IIN_MB2</f>
        <v>0.399284862932062</v>
      </c>
      <c r="O148" s="329">
        <f t="shared" si="10"/>
        <v>272</v>
      </c>
    </row>
    <row r="149" spans="2:15">
      <c r="B149" s="34">
        <v>40</v>
      </c>
      <c r="C149" s="95">
        <f t="array" ref="C149">SUM(IF('BBDD Histórica Primer Año x Sem'!$A$1:$A$985="mb2",IF('BBDD Histórica Primer Año x Sem'!$B$1:$B$985="II",IF('BBDD Histórica Primer Año x Sem'!$E$1:$E$985=$B149,'BBDD Histórica Primer Año x Sem'!$F$1:$F$985,0))))</f>
        <v>0</v>
      </c>
      <c r="D149" s="95">
        <f t="array" ref="D149">SUM(IF('BBDD Histórica Primer Año x Sem'!$A$1:$A$985="mb2",IF('BBDD Histórica Primer Año x Sem'!$B$1:$B$985="II",IF('BBDD Histórica Primer Año x Sem'!$E$1:$E$985=$B149,'BBDD Histórica Primer Año x Sem'!$G$1:$G$985,0))))</f>
        <v>0</v>
      </c>
      <c r="E149" s="95">
        <f t="array" ref="E149">SUM(IF('BBDD Histórica Primer Año x Sem'!$A$1:$A$985="mb2",IF('BBDD Histórica Primer Año x Sem'!$B$1:$B$985="II",IF('BBDD Histórica Primer Año x Sem'!$E$1:$E$985=$B149,'BBDD Histórica Primer Año x Sem'!$I$1:$J$985,0))))</f>
        <v>0</v>
      </c>
      <c r="F149" s="95">
        <f t="shared" si="7"/>
        <v>0</v>
      </c>
      <c r="G149" s="95">
        <f t="shared" si="9"/>
        <v>335</v>
      </c>
      <c r="H149" s="98">
        <f t="shared" si="11"/>
        <v>0.399284862932062</v>
      </c>
      <c r="I149" s="98">
        <f>SUM($C$110:$C149)/Cargos_IIN_MB2</f>
        <v>0.32419547079856975</v>
      </c>
      <c r="J149" s="98"/>
      <c r="K149" s="98">
        <f>SUM($C$110:$D149)/Cargos_IIN_MB2</f>
        <v>0.37544696066746125</v>
      </c>
      <c r="L149" s="98">
        <f>SUM($C$110:$E149)/Cargos_IIN_MB2</f>
        <v>0.399284862932062</v>
      </c>
      <c r="O149" s="329">
        <f t="shared" si="10"/>
        <v>272</v>
      </c>
    </row>
    <row r="150" spans="2:15">
      <c r="B150" s="34">
        <v>41</v>
      </c>
      <c r="C150" s="95">
        <f t="array" ref="C150">SUM(IF('BBDD Histórica Primer Año x Sem'!$A$1:$A$985="mb2",IF('BBDD Histórica Primer Año x Sem'!$B$1:$B$985="II",IF('BBDD Histórica Primer Año x Sem'!$E$1:$E$985=$B150,'BBDD Histórica Primer Año x Sem'!$F$1:$F$985,0))))</f>
        <v>0</v>
      </c>
      <c r="D150" s="95">
        <f t="array" ref="D150">SUM(IF('BBDD Histórica Primer Año x Sem'!$A$1:$A$985="mb2",IF('BBDD Histórica Primer Año x Sem'!$B$1:$B$985="II",IF('BBDD Histórica Primer Año x Sem'!$E$1:$E$985=$B150,'BBDD Histórica Primer Año x Sem'!$G$1:$G$985,0))))</f>
        <v>0</v>
      </c>
      <c r="E150" s="95">
        <f t="array" ref="E150">SUM(IF('BBDD Histórica Primer Año x Sem'!$A$1:$A$985="mb2",IF('BBDD Histórica Primer Año x Sem'!$B$1:$B$985="II",IF('BBDD Histórica Primer Año x Sem'!$E$1:$E$985=$B150,'BBDD Histórica Primer Año x Sem'!$I$1:$J$985,0))))</f>
        <v>0</v>
      </c>
      <c r="F150" s="95">
        <f t="shared" si="7"/>
        <v>0</v>
      </c>
      <c r="G150" s="95">
        <f t="shared" si="9"/>
        <v>335</v>
      </c>
      <c r="H150" s="98">
        <f t="shared" si="11"/>
        <v>0.399284862932062</v>
      </c>
      <c r="I150" s="98">
        <f>SUM($C$110:$C150)/Cargos_IIN_MB2</f>
        <v>0.32419547079856975</v>
      </c>
      <c r="J150" s="98"/>
      <c r="K150" s="98">
        <f>SUM($C$110:$D150)/Cargos_IIN_MB2</f>
        <v>0.37544696066746125</v>
      </c>
      <c r="L150" s="98">
        <f>SUM($C$110:$E150)/Cargos_IIN_MB2</f>
        <v>0.399284862932062</v>
      </c>
      <c r="O150" s="329">
        <f t="shared" si="10"/>
        <v>272</v>
      </c>
    </row>
    <row r="151" spans="2:15">
      <c r="B151" s="34">
        <v>42</v>
      </c>
      <c r="C151" s="95">
        <f t="array" ref="C151">SUM(IF('BBDD Histórica Primer Año x Sem'!$A$1:$A$985="mb2",IF('BBDD Histórica Primer Año x Sem'!$B$1:$B$985="II",IF('BBDD Histórica Primer Año x Sem'!$E$1:$E$985=$B151,'BBDD Histórica Primer Año x Sem'!$F$1:$F$985,0))))</f>
        <v>0</v>
      </c>
      <c r="D151" s="95">
        <f t="array" ref="D151">SUM(IF('BBDD Histórica Primer Año x Sem'!$A$1:$A$985="mb2",IF('BBDD Histórica Primer Año x Sem'!$B$1:$B$985="II",IF('BBDD Histórica Primer Año x Sem'!$E$1:$E$985=$B151,'BBDD Histórica Primer Año x Sem'!$G$1:$G$985,0))))</f>
        <v>1</v>
      </c>
      <c r="E151" s="95">
        <f t="array" ref="E151">SUM(IF('BBDD Histórica Primer Año x Sem'!$A$1:$A$985="mb2",IF('BBDD Histórica Primer Año x Sem'!$B$1:$B$985="II",IF('BBDD Histórica Primer Año x Sem'!$E$1:$E$985=$B151,'BBDD Histórica Primer Año x Sem'!$I$1:$J$985,0))))</f>
        <v>0</v>
      </c>
      <c r="F151" s="95">
        <f t="shared" si="7"/>
        <v>1</v>
      </c>
      <c r="G151" s="95">
        <f t="shared" si="9"/>
        <v>336</v>
      </c>
      <c r="H151" s="98">
        <f t="shared" si="11"/>
        <v>0.40047675804529204</v>
      </c>
      <c r="I151" s="98">
        <f>SUM($C$110:$C151)/Cargos_IIN_MB2</f>
        <v>0.32419547079856975</v>
      </c>
      <c r="J151" s="98"/>
      <c r="K151" s="98">
        <f>SUM($C$110:$D151)/Cargos_IIN_MB2</f>
        <v>0.37663885578069128</v>
      </c>
      <c r="L151" s="98">
        <f>SUM($C$110:$E151)/Cargos_IIN_MB2</f>
        <v>0.40047675804529204</v>
      </c>
      <c r="O151" s="329">
        <f t="shared" si="10"/>
        <v>272</v>
      </c>
    </row>
    <row r="152" spans="2:15">
      <c r="B152" s="34">
        <v>43</v>
      </c>
      <c r="C152" s="95">
        <f t="array" ref="C152">SUM(IF('BBDD Histórica Primer Año x Sem'!$A$1:$A$985="mb2",IF('BBDD Histórica Primer Año x Sem'!$B$1:$B$985="II",IF('BBDD Histórica Primer Año x Sem'!$E$1:$E$985=$B152,'BBDD Histórica Primer Año x Sem'!$F$1:$F$985,0))))</f>
        <v>0</v>
      </c>
      <c r="D152" s="95">
        <f t="array" ref="D152">SUM(IF('BBDD Histórica Primer Año x Sem'!$A$1:$A$985="mb2",IF('BBDD Histórica Primer Año x Sem'!$B$1:$B$985="II",IF('BBDD Histórica Primer Año x Sem'!$E$1:$E$985=$B152,'BBDD Histórica Primer Año x Sem'!$G$1:$G$985,0))))</f>
        <v>1</v>
      </c>
      <c r="E152" s="95">
        <f t="array" ref="E152">SUM(IF('BBDD Histórica Primer Año x Sem'!$A$1:$A$985="mb2",IF('BBDD Histórica Primer Año x Sem'!$B$1:$B$985="II",IF('BBDD Histórica Primer Año x Sem'!$E$1:$E$985=$B152,'BBDD Histórica Primer Año x Sem'!$I$1:$J$985,0))))</f>
        <v>0</v>
      </c>
      <c r="F152" s="95">
        <f t="shared" si="7"/>
        <v>1</v>
      </c>
      <c r="G152" s="95">
        <f t="shared" si="9"/>
        <v>337</v>
      </c>
      <c r="H152" s="98">
        <f t="shared" si="11"/>
        <v>0.40166865315852207</v>
      </c>
      <c r="I152" s="98">
        <f>SUM($C$110:$C152)/Cargos_IIN_MB2</f>
        <v>0.32419547079856975</v>
      </c>
      <c r="J152" s="98"/>
      <c r="K152" s="98">
        <f>SUM($C$110:$D152)/Cargos_IIN_MB2</f>
        <v>0.37783075089392132</v>
      </c>
      <c r="L152" s="98">
        <f>SUM($C$110:$E152)/Cargos_IIN_MB2</f>
        <v>0.40166865315852207</v>
      </c>
      <c r="O152" s="329">
        <f t="shared" si="10"/>
        <v>272</v>
      </c>
    </row>
    <row r="153" spans="2:15">
      <c r="B153" s="34">
        <v>44</v>
      </c>
      <c r="C153" s="95">
        <f t="array" ref="C153">SUM(IF('BBDD Histórica Primer Año x Sem'!$A$1:$A$985="mb2",IF('BBDD Histórica Primer Año x Sem'!$B$1:$B$985="II",IF('BBDD Histórica Primer Año x Sem'!$E$1:$E$985=$B153,'BBDD Histórica Primer Año x Sem'!$F$1:$F$985,0))))</f>
        <v>0</v>
      </c>
      <c r="D153" s="95">
        <f t="array" ref="D153">SUM(IF('BBDD Histórica Primer Año x Sem'!$A$1:$A$985="mb2",IF('BBDD Histórica Primer Año x Sem'!$B$1:$B$985="II",IF('BBDD Histórica Primer Año x Sem'!$E$1:$E$985=$B153,'BBDD Histórica Primer Año x Sem'!$G$1:$G$985,0))))</f>
        <v>0</v>
      </c>
      <c r="E153" s="95">
        <f t="array" ref="E153">SUM(IF('BBDD Histórica Primer Año x Sem'!$A$1:$A$985="mb2",IF('BBDD Histórica Primer Año x Sem'!$B$1:$B$985="II",IF('BBDD Histórica Primer Año x Sem'!$E$1:$E$985=$B153,'BBDD Histórica Primer Año x Sem'!$I$1:$J$985,0))))</f>
        <v>0</v>
      </c>
      <c r="F153" s="95">
        <f t="shared" si="7"/>
        <v>0</v>
      </c>
      <c r="G153" s="95">
        <f t="shared" si="9"/>
        <v>337</v>
      </c>
      <c r="H153" s="98">
        <f t="shared" si="11"/>
        <v>0.40166865315852207</v>
      </c>
      <c r="I153" s="98">
        <f>SUM($C$110:$C153)/Cargos_IIN_MB2</f>
        <v>0.32419547079856975</v>
      </c>
      <c r="J153" s="98"/>
      <c r="K153" s="98">
        <f>SUM($C$110:$D153)/Cargos_IIN_MB2</f>
        <v>0.37783075089392132</v>
      </c>
      <c r="L153" s="98">
        <f>SUM($C$110:$E153)/Cargos_IIN_MB2</f>
        <v>0.40166865315852207</v>
      </c>
      <c r="O153" s="329">
        <f t="shared" si="10"/>
        <v>272</v>
      </c>
    </row>
    <row r="154" spans="2:15">
      <c r="B154" s="34">
        <v>45</v>
      </c>
      <c r="C154" s="95">
        <f t="array" ref="C154">SUM(IF('BBDD Histórica Primer Año x Sem'!$A$1:$A$985="mb2",IF('BBDD Histórica Primer Año x Sem'!$B$1:$B$985="II",IF('BBDD Histórica Primer Año x Sem'!$E$1:$E$985=$B154,'BBDD Histórica Primer Año x Sem'!$F$1:$F$985,0))))</f>
        <v>0</v>
      </c>
      <c r="D154" s="95">
        <f t="array" ref="D154">SUM(IF('BBDD Histórica Primer Año x Sem'!$A$1:$A$985="mb2",IF('BBDD Histórica Primer Año x Sem'!$B$1:$B$985="II",IF('BBDD Histórica Primer Año x Sem'!$E$1:$E$985=$B154,'BBDD Histórica Primer Año x Sem'!$G$1:$G$985,0))))</f>
        <v>0</v>
      </c>
      <c r="E154" s="95">
        <f t="array" ref="E154">SUM(IF('BBDD Histórica Primer Año x Sem'!$A$1:$A$985="mb2",IF('BBDD Histórica Primer Año x Sem'!$B$1:$B$985="II",IF('BBDD Histórica Primer Año x Sem'!$E$1:$E$985=$B154,'BBDD Histórica Primer Año x Sem'!$I$1:$J$985,0))))</f>
        <v>0</v>
      </c>
      <c r="F154" s="95">
        <f t="shared" si="7"/>
        <v>0</v>
      </c>
      <c r="G154" s="95">
        <f t="shared" si="9"/>
        <v>337</v>
      </c>
      <c r="H154" s="98">
        <f t="shared" si="11"/>
        <v>0.40166865315852207</v>
      </c>
      <c r="I154" s="98">
        <f>SUM($C$110:$C154)/Cargos_IIN_MB2</f>
        <v>0.32419547079856975</v>
      </c>
      <c r="J154" s="98"/>
      <c r="K154" s="98">
        <f>SUM($C$110:$D154)/Cargos_IIN_MB2</f>
        <v>0.37783075089392132</v>
      </c>
      <c r="L154" s="98">
        <f>SUM($C$110:$E154)/Cargos_IIN_MB2</f>
        <v>0.40166865315852207</v>
      </c>
      <c r="O154" s="329">
        <f t="shared" si="10"/>
        <v>272</v>
      </c>
    </row>
    <row r="155" spans="2:15">
      <c r="B155" s="34">
        <v>46</v>
      </c>
      <c r="C155" s="95">
        <f t="array" ref="C155">SUM(IF('BBDD Histórica Primer Año x Sem'!$A$1:$A$985="mb2",IF('BBDD Histórica Primer Año x Sem'!$B$1:$B$985="II",IF('BBDD Histórica Primer Año x Sem'!$E$1:$E$985=$B155,'BBDD Histórica Primer Año x Sem'!$F$1:$F$985,0))))</f>
        <v>0</v>
      </c>
      <c r="D155" s="95">
        <f t="array" ref="D155">SUM(IF('BBDD Histórica Primer Año x Sem'!$A$1:$A$985="mb2",IF('BBDD Histórica Primer Año x Sem'!$B$1:$B$985="II",IF('BBDD Histórica Primer Año x Sem'!$E$1:$E$985=$B155,'BBDD Histórica Primer Año x Sem'!$G$1:$G$985,0))))</f>
        <v>0</v>
      </c>
      <c r="E155" s="95">
        <f t="array" ref="E155">SUM(IF('BBDD Histórica Primer Año x Sem'!$A$1:$A$985="mb2",IF('BBDD Histórica Primer Año x Sem'!$B$1:$B$985="II",IF('BBDD Histórica Primer Año x Sem'!$E$1:$E$985=$B155,'BBDD Histórica Primer Año x Sem'!$I$1:$J$985,0))))</f>
        <v>0</v>
      </c>
      <c r="F155" s="95">
        <f t="shared" si="7"/>
        <v>0</v>
      </c>
      <c r="G155" s="95">
        <f t="shared" si="9"/>
        <v>337</v>
      </c>
      <c r="H155" s="98">
        <f t="shared" si="11"/>
        <v>0.40166865315852207</v>
      </c>
      <c r="I155" s="98">
        <f>SUM($C$110:$C155)/Cargos_IIN_MB2</f>
        <v>0.32419547079856975</v>
      </c>
      <c r="J155" s="98"/>
      <c r="K155" s="98">
        <f>SUM($C$110:$D155)/Cargos_IIN_MB2</f>
        <v>0.37783075089392132</v>
      </c>
      <c r="L155" s="98">
        <f>SUM($C$110:$E155)/Cargos_IIN_MB2</f>
        <v>0.40166865315852207</v>
      </c>
      <c r="O155" s="329">
        <f t="shared" si="10"/>
        <v>272</v>
      </c>
    </row>
    <row r="156" spans="2:15">
      <c r="B156" s="34">
        <v>47</v>
      </c>
      <c r="C156" s="95">
        <f t="array" ref="C156">SUM(IF('BBDD Histórica Primer Año x Sem'!$A$1:$A$985="mb2",IF('BBDD Histórica Primer Año x Sem'!$B$1:$B$985="II",IF('BBDD Histórica Primer Año x Sem'!$E$1:$E$985=$B156,'BBDD Histórica Primer Año x Sem'!$F$1:$F$985,0))))</f>
        <v>0</v>
      </c>
      <c r="D156" s="95">
        <f t="array" ref="D156">SUM(IF('BBDD Histórica Primer Año x Sem'!$A$1:$A$985="mb2",IF('BBDD Histórica Primer Año x Sem'!$B$1:$B$985="II",IF('BBDD Histórica Primer Año x Sem'!$E$1:$E$985=$B156,'BBDD Histórica Primer Año x Sem'!$G$1:$G$985,0))))</f>
        <v>0</v>
      </c>
      <c r="E156" s="95">
        <f t="array" ref="E156">SUM(IF('BBDD Histórica Primer Año x Sem'!$A$1:$A$985="mb2",IF('BBDD Histórica Primer Año x Sem'!$B$1:$B$985="II",IF('BBDD Histórica Primer Año x Sem'!$E$1:$E$985=$B156,'BBDD Histórica Primer Año x Sem'!$I$1:$J$985,0))))</f>
        <v>1</v>
      </c>
      <c r="F156" s="95">
        <f t="shared" si="7"/>
        <v>1</v>
      </c>
      <c r="G156" s="95">
        <f t="shared" si="9"/>
        <v>338</v>
      </c>
      <c r="H156" s="98">
        <f t="shared" si="11"/>
        <v>0.40286054827175211</v>
      </c>
      <c r="I156" s="98">
        <f>SUM($C$110:$C156)/Cargos_IIN_MB2</f>
        <v>0.32419547079856975</v>
      </c>
      <c r="J156" s="98"/>
      <c r="K156" s="98">
        <f>SUM($C$110:$D156)/Cargos_IIN_MB2</f>
        <v>0.37783075089392132</v>
      </c>
      <c r="L156" s="98">
        <f>SUM($C$110:$E156)/Cargos_IIN_MB2</f>
        <v>0.40286054827175211</v>
      </c>
      <c r="O156" s="329">
        <f t="shared" si="10"/>
        <v>272</v>
      </c>
    </row>
    <row r="157" spans="2:15">
      <c r="B157" s="34">
        <v>48</v>
      </c>
      <c r="C157" s="95">
        <f t="array" ref="C157">SUM(IF('BBDD Histórica Primer Año x Sem'!$A$1:$A$985="mb2",IF('BBDD Histórica Primer Año x Sem'!$B$1:$B$985="II",IF('BBDD Histórica Primer Año x Sem'!$E$1:$E$985=$B157,'BBDD Histórica Primer Año x Sem'!$F$1:$F$985,0))))</f>
        <v>1</v>
      </c>
      <c r="D157" s="95">
        <f t="array" ref="D157">SUM(IF('BBDD Histórica Primer Año x Sem'!$A$1:$A$985="mb2",IF('BBDD Histórica Primer Año x Sem'!$B$1:$B$985="II",IF('BBDD Histórica Primer Año x Sem'!$E$1:$E$985=$B157,'BBDD Histórica Primer Año x Sem'!$G$1:$G$985,0))))</f>
        <v>0</v>
      </c>
      <c r="E157" s="95">
        <f t="array" ref="E157">SUM(IF('BBDD Histórica Primer Año x Sem'!$A$1:$A$985="mb2",IF('BBDD Histórica Primer Año x Sem'!$B$1:$B$985="II",IF('BBDD Histórica Primer Año x Sem'!$E$1:$E$985=$B157,'BBDD Histórica Primer Año x Sem'!$I$1:$J$985,0))))</f>
        <v>1</v>
      </c>
      <c r="F157" s="95">
        <f t="shared" si="7"/>
        <v>2</v>
      </c>
      <c r="G157" s="95">
        <f t="shared" si="9"/>
        <v>340</v>
      </c>
      <c r="H157" s="98">
        <f t="shared" si="11"/>
        <v>0.40524433849821218</v>
      </c>
      <c r="I157" s="98">
        <f>SUM($C$110:$C157)/Cargos_IIN_MB2</f>
        <v>0.32538736591179979</v>
      </c>
      <c r="J157" s="98"/>
      <c r="K157" s="98">
        <f>SUM($C$110:$D157)/Cargos_IIN_MB2</f>
        <v>0.37902264600715135</v>
      </c>
      <c r="L157" s="98">
        <f>SUM($C$110:$E157)/Cargos_IIN_MB2</f>
        <v>0.40524433849821218</v>
      </c>
      <c r="O157" s="329">
        <f t="shared" si="10"/>
        <v>273</v>
      </c>
    </row>
    <row r="158" spans="2:15">
      <c r="B158" s="34">
        <v>49</v>
      </c>
      <c r="C158" s="95">
        <f t="array" ref="C158">SUM(IF('BBDD Histórica Primer Año x Sem'!$A$1:$A$985="mb2",IF('BBDD Histórica Primer Año x Sem'!$B$1:$B$985="II",IF('BBDD Histórica Primer Año x Sem'!$E$1:$E$985=$B158,'BBDD Histórica Primer Año x Sem'!$F$1:$F$985,0))))</f>
        <v>0</v>
      </c>
      <c r="D158" s="95">
        <f t="array" ref="D158">SUM(IF('BBDD Histórica Primer Año x Sem'!$A$1:$A$985="mb2",IF('BBDD Histórica Primer Año x Sem'!$B$1:$B$985="II",IF('BBDD Histórica Primer Año x Sem'!$E$1:$E$985=$B158,'BBDD Histórica Primer Año x Sem'!$G$1:$G$985,0))))</f>
        <v>0</v>
      </c>
      <c r="E158" s="95">
        <f t="array" ref="E158">SUM(IF('BBDD Histórica Primer Año x Sem'!$A$1:$A$985="mb2",IF('BBDD Histórica Primer Año x Sem'!$B$1:$B$985="II",IF('BBDD Histórica Primer Año x Sem'!$E$1:$E$985=$B158,'BBDD Histórica Primer Año x Sem'!$I$1:$J$985,0))))</f>
        <v>0</v>
      </c>
      <c r="F158" s="95">
        <f t="shared" si="7"/>
        <v>0</v>
      </c>
      <c r="G158" s="95">
        <f t="shared" si="9"/>
        <v>340</v>
      </c>
      <c r="H158" s="98">
        <f t="shared" si="11"/>
        <v>0.40524433849821218</v>
      </c>
      <c r="I158" s="98">
        <f>SUM($C$110:$C158)/Cargos_IIN_MB2</f>
        <v>0.32538736591179979</v>
      </c>
      <c r="J158" s="98"/>
      <c r="K158" s="98">
        <f>SUM($C$110:$D158)/Cargos_IIN_MB2</f>
        <v>0.37902264600715135</v>
      </c>
      <c r="L158" s="98">
        <f>SUM($C$110:$E158)/Cargos_IIN_MB2</f>
        <v>0.40524433849821218</v>
      </c>
      <c r="O158" s="329">
        <f t="shared" si="10"/>
        <v>273</v>
      </c>
    </row>
    <row r="159" spans="2:15">
      <c r="B159" s="34">
        <v>50</v>
      </c>
      <c r="C159" s="95">
        <f t="array" ref="C159">SUM(IF('BBDD Histórica Primer Año x Sem'!$A$1:$A$985="mb2",IF('BBDD Histórica Primer Año x Sem'!$B$1:$B$985="II",IF('BBDD Histórica Primer Año x Sem'!$E$1:$E$985=$B159,'BBDD Histórica Primer Año x Sem'!$F$1:$F$985,0))))</f>
        <v>0</v>
      </c>
      <c r="D159" s="95">
        <f t="array" ref="D159">SUM(IF('BBDD Histórica Primer Año x Sem'!$A$1:$A$985="mb2",IF('BBDD Histórica Primer Año x Sem'!$B$1:$B$985="II",IF('BBDD Histórica Primer Año x Sem'!$E$1:$E$985=$B159,'BBDD Histórica Primer Año x Sem'!$G$1:$G$985,0))))</f>
        <v>0</v>
      </c>
      <c r="E159" s="95">
        <f t="array" ref="E159">SUM(IF('BBDD Histórica Primer Año x Sem'!$A$1:$A$985="mb2",IF('BBDD Histórica Primer Año x Sem'!$B$1:$B$985="II",IF('BBDD Histórica Primer Año x Sem'!$E$1:$E$985=$B159,'BBDD Histórica Primer Año x Sem'!$I$1:$J$985,0))))</f>
        <v>0</v>
      </c>
      <c r="F159" s="95">
        <f t="shared" si="7"/>
        <v>0</v>
      </c>
      <c r="G159" s="95">
        <f t="shared" si="9"/>
        <v>340</v>
      </c>
      <c r="H159" s="98">
        <f t="shared" si="11"/>
        <v>0.40524433849821218</v>
      </c>
      <c r="I159" s="98">
        <f>SUM($C$110:$C159)/Cargos_IIN_MB2</f>
        <v>0.32538736591179979</v>
      </c>
      <c r="J159" s="98"/>
      <c r="K159" s="98">
        <f>SUM($C$110:$D159)/Cargos_IIN_MB2</f>
        <v>0.37902264600715135</v>
      </c>
      <c r="L159" s="98">
        <f>SUM($C$110:$E159)/Cargos_IIN_MB2</f>
        <v>0.40524433849821218</v>
      </c>
      <c r="O159" s="329">
        <f t="shared" si="10"/>
        <v>273</v>
      </c>
    </row>
    <row r="160" spans="2:15">
      <c r="B160" s="34">
        <v>51</v>
      </c>
      <c r="C160" s="95">
        <f t="array" ref="C160">SUM(IF('BBDD Histórica Primer Año x Sem'!$A$1:$A$985="mb2",IF('BBDD Histórica Primer Año x Sem'!$B$1:$B$985="II",IF('BBDD Histórica Primer Año x Sem'!$E$1:$E$985=$B160,'BBDD Histórica Primer Año x Sem'!$F$1:$F$985,0))))</f>
        <v>0</v>
      </c>
      <c r="D160" s="95">
        <f t="array" ref="D160">SUM(IF('BBDD Histórica Primer Año x Sem'!$A$1:$A$985="mb2",IF('BBDD Histórica Primer Año x Sem'!$B$1:$B$985="II",IF('BBDD Histórica Primer Año x Sem'!$E$1:$E$985=$B160,'BBDD Histórica Primer Año x Sem'!$G$1:$G$985,0))))</f>
        <v>0</v>
      </c>
      <c r="E160" s="95">
        <f t="array" ref="E160">SUM(IF('BBDD Histórica Primer Año x Sem'!$A$1:$A$985="mb2",IF('BBDD Histórica Primer Año x Sem'!$B$1:$B$985="II",IF('BBDD Histórica Primer Año x Sem'!$E$1:$E$985=$B160,'BBDD Histórica Primer Año x Sem'!$I$1:$J$985,0))))</f>
        <v>2</v>
      </c>
      <c r="F160" s="95">
        <f t="shared" si="7"/>
        <v>2</v>
      </c>
      <c r="G160" s="95">
        <f t="shared" si="9"/>
        <v>342</v>
      </c>
      <c r="H160" s="98">
        <f t="shared" si="11"/>
        <v>0.40762812872467225</v>
      </c>
      <c r="I160" s="98">
        <f>SUM($C$110:$C160)/Cargos_IIN_MB2</f>
        <v>0.32538736591179979</v>
      </c>
      <c r="J160" s="98"/>
      <c r="K160" s="98">
        <f>SUM($C$110:$D160)/Cargos_IIN_MB2</f>
        <v>0.37902264600715135</v>
      </c>
      <c r="L160" s="98">
        <f>SUM($C$110:$E160)/Cargos_IIN_MB2</f>
        <v>0.40762812872467225</v>
      </c>
      <c r="O160" s="329">
        <f t="shared" si="10"/>
        <v>273</v>
      </c>
    </row>
    <row r="161" spans="2:15">
      <c r="B161" s="34">
        <v>52</v>
      </c>
      <c r="C161" s="95">
        <f t="array" ref="C161">SUM(IF('BBDD Histórica Primer Año x Sem'!$A$1:$A$985="mb2",IF('BBDD Histórica Primer Año x Sem'!$B$1:$B$985="II",IF('BBDD Histórica Primer Año x Sem'!$E$1:$E$985=$B161,'BBDD Histórica Primer Año x Sem'!$F$1:$F$985,0))))</f>
        <v>1</v>
      </c>
      <c r="D161" s="95">
        <f t="array" ref="D161">SUM(IF('BBDD Histórica Primer Año x Sem'!$A$1:$A$985="mb2",IF('BBDD Histórica Primer Año x Sem'!$B$1:$B$985="II",IF('BBDD Histórica Primer Año x Sem'!$E$1:$E$985=$B161,'BBDD Histórica Primer Año x Sem'!$G$1:$G$985,0))))</f>
        <v>1</v>
      </c>
      <c r="E161" s="95">
        <f t="array" ref="E161">SUM(IF('BBDD Histórica Primer Año x Sem'!$A$1:$A$985="mb2",IF('BBDD Histórica Primer Año x Sem'!$B$1:$B$985="II",IF('BBDD Histórica Primer Año x Sem'!$E$1:$E$985=$B161,'BBDD Histórica Primer Año x Sem'!$I$1:$J$985,0))))</f>
        <v>0</v>
      </c>
      <c r="F161" s="95">
        <f t="shared" si="7"/>
        <v>2</v>
      </c>
      <c r="G161" s="95">
        <f t="shared" si="9"/>
        <v>344</v>
      </c>
      <c r="H161" s="98">
        <f t="shared" si="11"/>
        <v>0.41001191895113231</v>
      </c>
      <c r="I161" s="98">
        <f>SUM($C$110:$C161)/Cargos_IIN_MB2</f>
        <v>0.32657926102502982</v>
      </c>
      <c r="J161" s="98"/>
      <c r="K161" s="98">
        <f>SUM($C$110:$D161)/Cargos_IIN_MB2</f>
        <v>0.38140643623361142</v>
      </c>
      <c r="L161" s="98">
        <f>SUM($C$110:$E161)/Cargos_IIN_MB2</f>
        <v>0.41001191895113231</v>
      </c>
      <c r="O161" s="329">
        <f t="shared" si="10"/>
        <v>274</v>
      </c>
    </row>
    <row r="162" spans="2:15">
      <c r="B162" s="34">
        <v>53</v>
      </c>
      <c r="C162" s="95">
        <f t="array" ref="C162">SUM(IF('BBDD Histórica Primer Año x Sem'!$A$1:$A$985="mb2",IF('BBDD Histórica Primer Año x Sem'!$B$1:$B$985="II",IF('BBDD Histórica Primer Año x Sem'!$E$1:$E$985=$B162,'BBDD Histórica Primer Año x Sem'!$F$1:$F$985,0))))</f>
        <v>0</v>
      </c>
      <c r="D162" s="95">
        <f t="array" ref="D162">SUM(IF('BBDD Histórica Primer Año x Sem'!$A$1:$A$985="mb2",IF('BBDD Histórica Primer Año x Sem'!$B$1:$B$985="II",IF('BBDD Histórica Primer Año x Sem'!$E$1:$E$985=$B162,'BBDD Histórica Primer Año x Sem'!$G$1:$G$985,0))))</f>
        <v>0</v>
      </c>
      <c r="E162" s="95">
        <f t="array" ref="E162">SUM(IF('BBDD Histórica Primer Año x Sem'!$A$1:$A$985="mb2",IF('BBDD Histórica Primer Año x Sem'!$B$1:$B$985="II",IF('BBDD Histórica Primer Año x Sem'!$E$1:$E$985=$B162,'BBDD Histórica Primer Año x Sem'!$I$1:$J$985,0))))</f>
        <v>1</v>
      </c>
      <c r="F162" s="95">
        <f t="shared" si="7"/>
        <v>1</v>
      </c>
      <c r="G162" s="95">
        <f t="shared" si="9"/>
        <v>345</v>
      </c>
    </row>
    <row r="163" spans="2:15">
      <c r="B163" s="34">
        <v>54</v>
      </c>
      <c r="C163" s="95">
        <f t="array" ref="C163">SUM(IF('BBDD Histórica Primer Año x Sem'!$A$1:$A$985="mb2",IF('BBDD Histórica Primer Año x Sem'!$B$1:$B$985="II",IF('BBDD Histórica Primer Año x Sem'!$E$1:$E$985=$B163,'BBDD Histórica Primer Año x Sem'!$F$1:$F$985,0))))</f>
        <v>0</v>
      </c>
      <c r="D163" s="95">
        <f t="array" ref="D163">SUM(IF('BBDD Histórica Primer Año x Sem'!$A$1:$A$985="mb2",IF('BBDD Histórica Primer Año x Sem'!$B$1:$B$985="II",IF('BBDD Histórica Primer Año x Sem'!$E$1:$E$985=$B163,'BBDD Histórica Primer Año x Sem'!$G$1:$G$985,0))))</f>
        <v>0</v>
      </c>
      <c r="E163" s="95">
        <f t="array" ref="E163">SUM(IF('BBDD Histórica Primer Año x Sem'!$A$1:$A$985="mb2",IF('BBDD Histórica Primer Año x Sem'!$B$1:$B$985="II",IF('BBDD Histórica Primer Año x Sem'!$E$1:$E$985=$B163,'BBDD Histórica Primer Año x Sem'!$I$1:$J$985,0))))</f>
        <v>1</v>
      </c>
      <c r="F163" s="95">
        <f t="shared" si="7"/>
        <v>1</v>
      </c>
      <c r="G163" s="95">
        <f t="shared" si="9"/>
        <v>346</v>
      </c>
    </row>
    <row r="164" spans="2:15">
      <c r="B164" s="34">
        <v>55</v>
      </c>
      <c r="C164" s="95">
        <f t="array" ref="C164">SUM(IF('BBDD Histórica Primer Año x Sem'!$A$1:$A$985="mb2",IF('BBDD Histórica Primer Año x Sem'!$B$1:$B$985="II",IF('BBDD Histórica Primer Año x Sem'!$E$1:$E$985=$B164,'BBDD Histórica Primer Año x Sem'!$F$1:$F$985,0))))</f>
        <v>0</v>
      </c>
      <c r="D164" s="95">
        <f t="array" ref="D164">SUM(IF('BBDD Histórica Primer Año x Sem'!$A$1:$A$985="mb2",IF('BBDD Histórica Primer Año x Sem'!$B$1:$B$985="II",IF('BBDD Histórica Primer Año x Sem'!$E$1:$E$985=$B164,'BBDD Histórica Primer Año x Sem'!$G$1:$G$985,0))))</f>
        <v>0</v>
      </c>
      <c r="E164" s="95">
        <f t="array" ref="E164">SUM(IF('BBDD Histórica Primer Año x Sem'!$A$1:$A$985="mb2",IF('BBDD Histórica Primer Año x Sem'!$B$1:$B$985="II",IF('BBDD Histórica Primer Año x Sem'!$E$1:$E$985=$B164,'BBDD Histórica Primer Año x Sem'!$I$1:$J$985,0))))</f>
        <v>0</v>
      </c>
      <c r="F164" s="95">
        <f t="shared" si="7"/>
        <v>0</v>
      </c>
      <c r="G164" s="95">
        <f t="shared" si="9"/>
        <v>346</v>
      </c>
    </row>
    <row r="165" spans="2:15">
      <c r="B165" s="34">
        <v>56</v>
      </c>
      <c r="C165" s="95">
        <f t="array" ref="C165">SUM(IF('BBDD Histórica Primer Año x Sem'!$A$1:$A$985="mb2",IF('BBDD Histórica Primer Año x Sem'!$B$1:$B$985="II",IF('BBDD Histórica Primer Año x Sem'!$E$1:$E$985=$B165,'BBDD Histórica Primer Año x Sem'!$F$1:$F$985,0))))</f>
        <v>2</v>
      </c>
      <c r="D165" s="95">
        <f t="array" ref="D165">SUM(IF('BBDD Histórica Primer Año x Sem'!$A$1:$A$985="mb2",IF('BBDD Histórica Primer Año x Sem'!$B$1:$B$985="II",IF('BBDD Histórica Primer Año x Sem'!$E$1:$E$985=$B165,'BBDD Histórica Primer Año x Sem'!$G$1:$G$985,0))))</f>
        <v>4</v>
      </c>
      <c r="E165" s="95">
        <f t="array" ref="E165">SUM(IF('BBDD Histórica Primer Año x Sem'!$A$1:$A$985="mb2",IF('BBDD Histórica Primer Año x Sem'!$B$1:$B$985="II",IF('BBDD Histórica Primer Año x Sem'!$E$1:$E$985=$B165,'BBDD Histórica Primer Año x Sem'!$I$1:$J$985,0))))</f>
        <v>3</v>
      </c>
      <c r="F165" s="95">
        <f t="shared" si="7"/>
        <v>9</v>
      </c>
      <c r="G165" s="95">
        <f t="shared" si="9"/>
        <v>355</v>
      </c>
    </row>
    <row r="166" spans="2:15">
      <c r="B166" s="34">
        <v>57</v>
      </c>
      <c r="C166" s="95">
        <f t="array" ref="C166">SUM(IF('BBDD Histórica Primer Año x Sem'!$A$1:$A$985="mb2",IF('BBDD Histórica Primer Año x Sem'!$B$1:$B$985="II",IF('BBDD Histórica Primer Año x Sem'!$E$1:$E$985=$B166,'BBDD Histórica Primer Año x Sem'!$F$1:$F$985,0))))</f>
        <v>0</v>
      </c>
      <c r="D166" s="95">
        <f t="array" ref="D166">SUM(IF('BBDD Histórica Primer Año x Sem'!$A$1:$A$985="mb2",IF('BBDD Histórica Primer Año x Sem'!$B$1:$B$985="II",IF('BBDD Histórica Primer Año x Sem'!$E$1:$E$985=$B166,'BBDD Histórica Primer Año x Sem'!$G$1:$G$985,0))))</f>
        <v>0</v>
      </c>
      <c r="E166" s="95">
        <f t="array" ref="E166">SUM(IF('BBDD Histórica Primer Año x Sem'!$A$1:$A$985="mb2",IF('BBDD Histórica Primer Año x Sem'!$B$1:$B$985="II",IF('BBDD Histórica Primer Año x Sem'!$E$1:$E$985=$B166,'BBDD Histórica Primer Año x Sem'!$I$1:$J$985,0))))</f>
        <v>0</v>
      </c>
      <c r="F166" s="95">
        <f t="shared" si="7"/>
        <v>0</v>
      </c>
      <c r="G166" s="95">
        <f t="shared" si="9"/>
        <v>355</v>
      </c>
    </row>
    <row r="167" spans="2:15">
      <c r="B167" s="34">
        <v>58</v>
      </c>
      <c r="C167" s="95">
        <f t="array" ref="C167">SUM(IF('BBDD Histórica Primer Año x Sem'!$A$1:$A$985="mb2",IF('BBDD Histórica Primer Año x Sem'!$B$1:$B$985="II",IF('BBDD Histórica Primer Año x Sem'!$E$1:$E$985=$B167,'BBDD Histórica Primer Año x Sem'!$F$1:$F$985,0))))</f>
        <v>2</v>
      </c>
      <c r="D167" s="95">
        <f t="array" ref="D167">SUM(IF('BBDD Histórica Primer Año x Sem'!$A$1:$A$985="mb2",IF('BBDD Histórica Primer Año x Sem'!$B$1:$B$985="II",IF('BBDD Histórica Primer Año x Sem'!$E$1:$E$985=$B167,'BBDD Histórica Primer Año x Sem'!$G$1:$G$985,0))))</f>
        <v>0</v>
      </c>
      <c r="E167" s="95">
        <f t="array" ref="E167">SUM(IF('BBDD Histórica Primer Año x Sem'!$A$1:$A$985="mb2",IF('BBDD Histórica Primer Año x Sem'!$B$1:$B$985="II",IF('BBDD Histórica Primer Año x Sem'!$E$1:$E$985=$B167,'BBDD Histórica Primer Año x Sem'!$I$1:$J$985,0))))</f>
        <v>1</v>
      </c>
      <c r="F167" s="95">
        <f t="shared" si="7"/>
        <v>3</v>
      </c>
      <c r="G167" s="95">
        <f t="shared" si="9"/>
        <v>358</v>
      </c>
    </row>
    <row r="168" spans="2:15">
      <c r="B168" s="34">
        <v>59</v>
      </c>
      <c r="C168" s="95">
        <f t="array" ref="C168">SUM(IF('BBDD Histórica Primer Año x Sem'!$A$1:$A$985="mb2",IF('BBDD Histórica Primer Año x Sem'!$B$1:$B$985="II",IF('BBDD Histórica Primer Año x Sem'!$E$1:$E$985=$B168,'BBDD Histórica Primer Año x Sem'!$F$1:$F$985,0))))</f>
        <v>1</v>
      </c>
      <c r="D168" s="95">
        <f t="array" ref="D168">SUM(IF('BBDD Histórica Primer Año x Sem'!$A$1:$A$985="mb2",IF('BBDD Histórica Primer Año x Sem'!$B$1:$B$985="II",IF('BBDD Histórica Primer Año x Sem'!$E$1:$E$985=$B168,'BBDD Histórica Primer Año x Sem'!$G$1:$G$985,0))))</f>
        <v>0</v>
      </c>
      <c r="E168" s="95">
        <f t="array" ref="E168">SUM(IF('BBDD Histórica Primer Año x Sem'!$A$1:$A$985="mb2",IF('BBDD Histórica Primer Año x Sem'!$B$1:$B$985="II",IF('BBDD Histórica Primer Año x Sem'!$E$1:$E$985=$B168,'BBDD Histórica Primer Año x Sem'!$I$1:$J$985,0))))</f>
        <v>0</v>
      </c>
      <c r="F168" s="95">
        <f t="shared" si="7"/>
        <v>1</v>
      </c>
      <c r="G168" s="95">
        <f t="shared" si="9"/>
        <v>359</v>
      </c>
    </row>
    <row r="169" spans="2:15">
      <c r="B169" s="34">
        <v>60</v>
      </c>
      <c r="C169" s="95">
        <f t="array" ref="C169">SUM(IF('BBDD Histórica Primer Año x Sem'!$A$1:$A$985="mb2",IF('BBDD Histórica Primer Año x Sem'!$B$1:$B$985="II",IF('BBDD Histórica Primer Año x Sem'!$E$1:$E$985=$B169,'BBDD Histórica Primer Año x Sem'!$F$1:$F$985,0))))</f>
        <v>2</v>
      </c>
      <c r="D169" s="95">
        <f t="array" ref="D169">SUM(IF('BBDD Histórica Primer Año x Sem'!$A$1:$A$985="mb2",IF('BBDD Histórica Primer Año x Sem'!$B$1:$B$985="II",IF('BBDD Histórica Primer Año x Sem'!$E$1:$E$985=$B169,'BBDD Histórica Primer Año x Sem'!$G$1:$G$985,0))))</f>
        <v>0</v>
      </c>
      <c r="E169" s="95">
        <f t="array" ref="E169">SUM(IF('BBDD Histórica Primer Año x Sem'!$A$1:$A$985="mb2",IF('BBDD Histórica Primer Año x Sem'!$B$1:$B$985="II",IF('BBDD Histórica Primer Año x Sem'!$E$1:$E$985=$B169,'BBDD Histórica Primer Año x Sem'!$I$1:$J$985,0))))</f>
        <v>0</v>
      </c>
      <c r="F169" s="95">
        <f t="shared" si="7"/>
        <v>2</v>
      </c>
      <c r="G169" s="95">
        <f t="shared" si="9"/>
        <v>361</v>
      </c>
    </row>
    <row r="170" spans="2:15">
      <c r="B170" s="34">
        <v>61</v>
      </c>
      <c r="C170" s="95">
        <f t="array" ref="C170">SUM(IF('BBDD Histórica Primer Año x Sem'!$A$1:$A$985="mb2",IF('BBDD Histórica Primer Año x Sem'!$B$1:$B$985="II",IF('BBDD Histórica Primer Año x Sem'!$E$1:$E$985=$B170,'BBDD Histórica Primer Año x Sem'!$F$1:$F$985,0))))</f>
        <v>0</v>
      </c>
      <c r="D170" s="95">
        <f t="array" ref="D170">SUM(IF('BBDD Histórica Primer Año x Sem'!$A$1:$A$985="mb2",IF('BBDD Histórica Primer Año x Sem'!$B$1:$B$985="II",IF('BBDD Histórica Primer Año x Sem'!$E$1:$E$985=$B170,'BBDD Histórica Primer Año x Sem'!$G$1:$G$985,0))))</f>
        <v>0</v>
      </c>
      <c r="E170" s="95">
        <f t="array" ref="E170">SUM(IF('BBDD Histórica Primer Año x Sem'!$A$1:$A$985="mb2",IF('BBDD Histórica Primer Año x Sem'!$B$1:$B$985="II",IF('BBDD Histórica Primer Año x Sem'!$E$1:$E$985=$B170,'BBDD Histórica Primer Año x Sem'!$I$1:$J$985,0))))</f>
        <v>0</v>
      </c>
      <c r="F170" s="95">
        <f t="shared" si="7"/>
        <v>0</v>
      </c>
      <c r="G170" s="95">
        <f t="shared" si="9"/>
        <v>361</v>
      </c>
    </row>
    <row r="171" spans="2:15">
      <c r="B171" s="34">
        <v>62</v>
      </c>
      <c r="C171" s="95">
        <f t="array" ref="C171">SUM(IF('BBDD Histórica Primer Año x Sem'!$A$1:$A$985="mb2",IF('BBDD Histórica Primer Año x Sem'!$B$1:$B$985="II",IF('BBDD Histórica Primer Año x Sem'!$E$1:$E$985=$B171,'BBDD Histórica Primer Año x Sem'!$F$1:$F$985,0))))</f>
        <v>0</v>
      </c>
      <c r="D171" s="95">
        <f t="array" ref="D171">SUM(IF('BBDD Histórica Primer Año x Sem'!$A$1:$A$985="mb2",IF('BBDD Histórica Primer Año x Sem'!$B$1:$B$985="II",IF('BBDD Histórica Primer Año x Sem'!$E$1:$E$985=$B171,'BBDD Histórica Primer Año x Sem'!$G$1:$G$985,0))))</f>
        <v>0</v>
      </c>
      <c r="E171" s="95">
        <f t="array" ref="E171">SUM(IF('BBDD Histórica Primer Año x Sem'!$A$1:$A$985="mb2",IF('BBDD Histórica Primer Año x Sem'!$B$1:$B$985="II",IF('BBDD Histórica Primer Año x Sem'!$E$1:$E$985=$B171,'BBDD Histórica Primer Año x Sem'!$I$1:$J$985,0))))</f>
        <v>0</v>
      </c>
      <c r="F171" s="95">
        <f t="shared" si="7"/>
        <v>0</v>
      </c>
      <c r="G171" s="95">
        <f t="shared" si="9"/>
        <v>361</v>
      </c>
    </row>
    <row r="172" spans="2:15">
      <c r="B172" s="34">
        <v>63</v>
      </c>
      <c r="C172" s="95">
        <f t="array" ref="C172">SUM(IF('BBDD Histórica Primer Año x Sem'!$A$1:$A$985="mb2",IF('BBDD Histórica Primer Año x Sem'!$B$1:$B$985="II",IF('BBDD Histórica Primer Año x Sem'!$E$1:$E$985=$B172,'BBDD Histórica Primer Año x Sem'!$F$1:$F$985,0))))</f>
        <v>0</v>
      </c>
      <c r="D172" s="95">
        <f t="array" ref="D172">SUM(IF('BBDD Histórica Primer Año x Sem'!$A$1:$A$985="mb2",IF('BBDD Histórica Primer Año x Sem'!$B$1:$B$985="II",IF('BBDD Histórica Primer Año x Sem'!$E$1:$E$985=$B172,'BBDD Histórica Primer Año x Sem'!$G$1:$G$985,0))))</f>
        <v>0</v>
      </c>
      <c r="E172" s="95">
        <f t="array" ref="E172">SUM(IF('BBDD Histórica Primer Año x Sem'!$A$1:$A$985="mb2",IF('BBDD Histórica Primer Año x Sem'!$B$1:$B$985="II",IF('BBDD Histórica Primer Año x Sem'!$E$1:$E$985=$B172,'BBDD Histórica Primer Año x Sem'!$I$1:$J$985,0))))</f>
        <v>0</v>
      </c>
      <c r="F172" s="95">
        <f t="shared" si="7"/>
        <v>0</v>
      </c>
      <c r="G172" s="95">
        <f t="shared" si="9"/>
        <v>361</v>
      </c>
    </row>
    <row r="173" spans="2:15">
      <c r="B173" s="34">
        <v>64</v>
      </c>
      <c r="C173" s="95">
        <f t="array" ref="C173">SUM(IF('BBDD Histórica Primer Año x Sem'!$A$1:$A$985="mb2",IF('BBDD Histórica Primer Año x Sem'!$B$1:$B$985="II",IF('BBDD Histórica Primer Año x Sem'!$E$1:$E$985=$B173,'BBDD Histórica Primer Año x Sem'!$F$1:$F$985,0))))</f>
        <v>0</v>
      </c>
      <c r="D173" s="95">
        <f t="array" ref="D173">SUM(IF('BBDD Histórica Primer Año x Sem'!$A$1:$A$985="mb2",IF('BBDD Histórica Primer Año x Sem'!$B$1:$B$985="II",IF('BBDD Histórica Primer Año x Sem'!$E$1:$E$985=$B173,'BBDD Histórica Primer Año x Sem'!$G$1:$G$985,0))))</f>
        <v>1</v>
      </c>
      <c r="E173" s="95">
        <f t="array" ref="E173">SUM(IF('BBDD Histórica Primer Año x Sem'!$A$1:$A$985="mb2",IF('BBDD Histórica Primer Año x Sem'!$B$1:$B$985="II",IF('BBDD Histórica Primer Año x Sem'!$E$1:$E$985=$B173,'BBDD Histórica Primer Año x Sem'!$I$1:$J$985,0))))</f>
        <v>0</v>
      </c>
      <c r="F173" s="95">
        <f t="shared" si="7"/>
        <v>1</v>
      </c>
      <c r="G173" s="95">
        <f t="shared" si="9"/>
        <v>362</v>
      </c>
    </row>
    <row r="174" spans="2:15">
      <c r="B174" s="34">
        <v>65</v>
      </c>
      <c r="C174" s="95">
        <f t="array" ref="C174">SUM(IF('BBDD Histórica Primer Año x Sem'!$A$1:$A$985="mb2",IF('BBDD Histórica Primer Año x Sem'!$B$1:$B$985="II",IF('BBDD Histórica Primer Año x Sem'!$E$1:$E$985=$B174,'BBDD Histórica Primer Año x Sem'!$F$1:$F$985,0))))</f>
        <v>0</v>
      </c>
      <c r="D174" s="95">
        <f t="array" ref="D174">SUM(IF('BBDD Histórica Primer Año x Sem'!$A$1:$A$985="mb2",IF('BBDD Histórica Primer Año x Sem'!$B$1:$B$985="II",IF('BBDD Histórica Primer Año x Sem'!$E$1:$E$985=$B174,'BBDD Histórica Primer Año x Sem'!$G$1:$G$985,0))))</f>
        <v>1</v>
      </c>
      <c r="E174" s="95">
        <f t="array" ref="E174">SUM(IF('BBDD Histórica Primer Año x Sem'!$A$1:$A$985="mb2",IF('BBDD Histórica Primer Año x Sem'!$B$1:$B$985="II",IF('BBDD Histórica Primer Año x Sem'!$E$1:$E$985=$B174,'BBDD Histórica Primer Año x Sem'!$I$1:$J$985,0))))</f>
        <v>0</v>
      </c>
      <c r="F174" s="95">
        <f t="shared" si="7"/>
        <v>1</v>
      </c>
      <c r="G174" s="95">
        <f t="shared" si="9"/>
        <v>363</v>
      </c>
    </row>
    <row r="175" spans="2:15">
      <c r="B175" s="34">
        <v>66</v>
      </c>
      <c r="C175" s="95">
        <f t="array" ref="C175">SUM(IF('BBDD Histórica Primer Año x Sem'!$A$1:$A$985="mb2",IF('BBDD Histórica Primer Año x Sem'!$B$1:$B$985="II",IF('BBDD Histórica Primer Año x Sem'!$E$1:$E$985=$B175,'BBDD Histórica Primer Año x Sem'!$F$1:$F$985,0))))</f>
        <v>0</v>
      </c>
      <c r="D175" s="95">
        <f t="array" ref="D175">SUM(IF('BBDD Histórica Primer Año x Sem'!$A$1:$A$985="mb2",IF('BBDD Histórica Primer Año x Sem'!$B$1:$B$985="II",IF('BBDD Histórica Primer Año x Sem'!$E$1:$E$985=$B175,'BBDD Histórica Primer Año x Sem'!$G$1:$G$985,0))))</f>
        <v>0</v>
      </c>
      <c r="E175" s="95">
        <f t="array" ref="E175">SUM(IF('BBDD Histórica Primer Año x Sem'!$A$1:$A$985="mb2",IF('BBDD Histórica Primer Año x Sem'!$B$1:$B$985="II",IF('BBDD Histórica Primer Año x Sem'!$E$1:$E$985=$B175,'BBDD Histórica Primer Año x Sem'!$I$1:$J$985,0))))</f>
        <v>0</v>
      </c>
      <c r="F175" s="95">
        <f t="shared" si="7"/>
        <v>0</v>
      </c>
      <c r="G175" s="95">
        <f t="shared" si="9"/>
        <v>363</v>
      </c>
    </row>
    <row r="176" spans="2:15">
      <c r="B176" s="34">
        <v>67</v>
      </c>
      <c r="C176" s="95">
        <f t="array" ref="C176">SUM(IF('BBDD Histórica Primer Año x Sem'!$A$1:$A$985="mb2",IF('BBDD Histórica Primer Año x Sem'!$B$1:$B$985="II",IF('BBDD Histórica Primer Año x Sem'!$E$1:$E$985=$B176,'BBDD Histórica Primer Año x Sem'!$F$1:$F$985,0))))</f>
        <v>0</v>
      </c>
      <c r="D176" s="95">
        <f t="array" ref="D176">SUM(IF('BBDD Histórica Primer Año x Sem'!$A$1:$A$985="mb2",IF('BBDD Histórica Primer Año x Sem'!$B$1:$B$985="II",IF('BBDD Histórica Primer Año x Sem'!$E$1:$E$985=$B176,'BBDD Histórica Primer Año x Sem'!$G$1:$G$985,0))))</f>
        <v>0</v>
      </c>
      <c r="E176" s="95">
        <f t="array" ref="E176">SUM(IF('BBDD Histórica Primer Año x Sem'!$A$1:$A$985="mb2",IF('BBDD Histórica Primer Año x Sem'!$B$1:$B$985="II",IF('BBDD Histórica Primer Año x Sem'!$E$1:$E$985=$B176,'BBDD Histórica Primer Año x Sem'!$I$1:$J$985,0))))</f>
        <v>0</v>
      </c>
      <c r="F176" s="95">
        <f t="shared" si="7"/>
        <v>0</v>
      </c>
      <c r="G176" s="95">
        <f t="shared" si="9"/>
        <v>363</v>
      </c>
    </row>
    <row r="177" spans="2:7">
      <c r="B177" s="34">
        <v>68</v>
      </c>
      <c r="C177" s="95">
        <f t="array" ref="C177">SUM(IF('BBDD Histórica Primer Año x Sem'!$A$1:$A$985="mb2",IF('BBDD Histórica Primer Año x Sem'!$B$1:$B$985="II",IF('BBDD Histórica Primer Año x Sem'!$E$1:$E$985=$B177,'BBDD Histórica Primer Año x Sem'!$F$1:$F$985,0))))</f>
        <v>1</v>
      </c>
      <c r="D177" s="95">
        <f t="array" ref="D177">SUM(IF('BBDD Histórica Primer Año x Sem'!$A$1:$A$985="mb2",IF('BBDD Histórica Primer Año x Sem'!$B$1:$B$985="II",IF('BBDD Histórica Primer Año x Sem'!$E$1:$E$985=$B177,'BBDD Histórica Primer Año x Sem'!$G$1:$G$985,0))))</f>
        <v>0</v>
      </c>
      <c r="E177" s="95">
        <f t="array" ref="E177">SUM(IF('BBDD Histórica Primer Año x Sem'!$A$1:$A$985="mb2",IF('BBDD Histórica Primer Año x Sem'!$B$1:$B$985="II",IF('BBDD Histórica Primer Año x Sem'!$E$1:$E$985=$B177,'BBDD Histórica Primer Año x Sem'!$I$1:$J$985,0))))</f>
        <v>0</v>
      </c>
      <c r="F177" s="95">
        <f t="shared" si="7"/>
        <v>1</v>
      </c>
      <c r="G177" s="95">
        <f t="shared" si="9"/>
        <v>364</v>
      </c>
    </row>
    <row r="178" spans="2:7">
      <c r="B178" s="34">
        <v>69</v>
      </c>
      <c r="C178" s="95">
        <f t="array" ref="C178">SUM(IF('BBDD Histórica Primer Año x Sem'!$A$1:$A$985="mb2",IF('BBDD Histórica Primer Año x Sem'!$B$1:$B$985="II",IF('BBDD Histórica Primer Año x Sem'!$E$1:$E$985=$B178,'BBDD Histórica Primer Año x Sem'!$F$1:$F$985,0))))</f>
        <v>3</v>
      </c>
      <c r="D178" s="95">
        <f t="array" ref="D178">SUM(IF('BBDD Histórica Primer Año x Sem'!$A$1:$A$985="mb2",IF('BBDD Histórica Primer Año x Sem'!$B$1:$B$985="II",IF('BBDD Histórica Primer Año x Sem'!$E$1:$E$985=$B178,'BBDD Histórica Primer Año x Sem'!$G$1:$G$985,0))))</f>
        <v>0</v>
      </c>
      <c r="E178" s="95">
        <f t="array" ref="E178">SUM(IF('BBDD Histórica Primer Año x Sem'!$A$1:$A$985="mb2",IF('BBDD Histórica Primer Año x Sem'!$B$1:$B$985="II",IF('BBDD Histórica Primer Año x Sem'!$E$1:$E$985=$B178,'BBDD Histórica Primer Año x Sem'!$I$1:$J$985,0))))</f>
        <v>0</v>
      </c>
      <c r="F178" s="95">
        <f t="shared" si="7"/>
        <v>3</v>
      </c>
      <c r="G178" s="95">
        <f t="shared" si="9"/>
        <v>367</v>
      </c>
    </row>
    <row r="179" spans="2:7">
      <c r="B179" s="34">
        <v>70</v>
      </c>
      <c r="C179" s="95">
        <f t="array" ref="C179">SUM(IF('BBDD Histórica Primer Año x Sem'!$A$1:$A$985="mb2",IF('BBDD Histórica Primer Año x Sem'!$B$1:$B$985="II",IF('BBDD Histórica Primer Año x Sem'!$E$1:$E$985=$B179,'BBDD Histórica Primer Año x Sem'!$F$1:$F$985,0))))</f>
        <v>0</v>
      </c>
      <c r="D179" s="95">
        <f t="array" ref="D179">SUM(IF('BBDD Histórica Primer Año x Sem'!$A$1:$A$985="mb2",IF('BBDD Histórica Primer Año x Sem'!$B$1:$B$985="II",IF('BBDD Histórica Primer Año x Sem'!$E$1:$E$985=$B179,'BBDD Histórica Primer Año x Sem'!$G$1:$G$985,0))))</f>
        <v>0</v>
      </c>
      <c r="E179" s="95">
        <f t="array" ref="E179">SUM(IF('BBDD Histórica Primer Año x Sem'!$A$1:$A$985="mb2",IF('BBDD Histórica Primer Año x Sem'!$B$1:$B$985="II",IF('BBDD Histórica Primer Año x Sem'!$E$1:$E$985=$B179,'BBDD Histórica Primer Año x Sem'!$I$1:$J$985,0))))</f>
        <v>0</v>
      </c>
      <c r="F179" s="95">
        <f t="shared" si="7"/>
        <v>0</v>
      </c>
      <c r="G179" s="95">
        <f t="shared" si="9"/>
        <v>367</v>
      </c>
    </row>
    <row r="180" spans="2:7">
      <c r="B180" s="34">
        <v>71</v>
      </c>
      <c r="C180" s="95">
        <f t="array" ref="C180">SUM(IF('BBDD Histórica Primer Año x Sem'!$A$1:$A$985="mb2",IF('BBDD Histórica Primer Año x Sem'!$B$1:$B$985="II",IF('BBDD Histórica Primer Año x Sem'!$E$1:$E$985=$B180,'BBDD Histórica Primer Año x Sem'!$F$1:$F$985,0))))</f>
        <v>0</v>
      </c>
      <c r="D180" s="95">
        <f t="array" ref="D180">SUM(IF('BBDD Histórica Primer Año x Sem'!$A$1:$A$985="mb2",IF('BBDD Histórica Primer Año x Sem'!$B$1:$B$985="II",IF('BBDD Histórica Primer Año x Sem'!$E$1:$E$985=$B180,'BBDD Histórica Primer Año x Sem'!$G$1:$G$985,0))))</f>
        <v>0</v>
      </c>
      <c r="E180" s="95">
        <f t="array" ref="E180">SUM(IF('BBDD Histórica Primer Año x Sem'!$A$1:$A$985="mb2",IF('BBDD Histórica Primer Año x Sem'!$B$1:$B$985="II",IF('BBDD Histórica Primer Año x Sem'!$E$1:$E$985=$B180,'BBDD Histórica Primer Año x Sem'!$I$1:$J$985,0))))</f>
        <v>1</v>
      </c>
      <c r="F180" s="95">
        <f t="shared" si="7"/>
        <v>1</v>
      </c>
      <c r="G180" s="95">
        <f t="shared" si="9"/>
        <v>368</v>
      </c>
    </row>
    <row r="181" spans="2:7">
      <c r="B181" s="34">
        <v>72</v>
      </c>
      <c r="C181" s="95">
        <f t="array" ref="C181">SUM(IF('BBDD Histórica Primer Año x Sem'!$A$1:$A$985="mb2",IF('BBDD Histórica Primer Año x Sem'!$B$1:$B$985="II",IF('BBDD Histórica Primer Año x Sem'!$E$1:$E$985=$B181,'BBDD Histórica Primer Año x Sem'!$F$1:$F$985,0))))</f>
        <v>0</v>
      </c>
      <c r="D181" s="95">
        <f t="array" ref="D181">SUM(IF('BBDD Histórica Primer Año x Sem'!$A$1:$A$985="mb2",IF('BBDD Histórica Primer Año x Sem'!$B$1:$B$985="II",IF('BBDD Histórica Primer Año x Sem'!$E$1:$E$985=$B181,'BBDD Histórica Primer Año x Sem'!$G$1:$G$985,0))))</f>
        <v>0</v>
      </c>
      <c r="E181" s="95">
        <f t="array" ref="E181">SUM(IF('BBDD Histórica Primer Año x Sem'!$A$1:$A$985="mb2",IF('BBDD Histórica Primer Año x Sem'!$B$1:$B$985="II",IF('BBDD Histórica Primer Año x Sem'!$E$1:$E$985=$B181,'BBDD Histórica Primer Año x Sem'!$I$1:$J$985,0))))</f>
        <v>0</v>
      </c>
      <c r="F181" s="95">
        <f t="shared" si="7"/>
        <v>0</v>
      </c>
      <c r="G181" s="95">
        <f t="shared" si="9"/>
        <v>368</v>
      </c>
    </row>
    <row r="182" spans="2:7">
      <c r="B182" s="34">
        <v>73</v>
      </c>
      <c r="C182" s="95">
        <f t="array" ref="C182">SUM(IF('BBDD Histórica Primer Año x Sem'!$A$1:$A$985="mb2",IF('BBDD Histórica Primer Año x Sem'!$B$1:$B$985="II",IF('BBDD Histórica Primer Año x Sem'!$E$1:$E$985=$B182,'BBDD Histórica Primer Año x Sem'!$F$1:$F$985,0))))</f>
        <v>0</v>
      </c>
      <c r="D182" s="95">
        <f t="array" ref="D182">SUM(IF('BBDD Histórica Primer Año x Sem'!$A$1:$A$985="mb2",IF('BBDD Histórica Primer Año x Sem'!$B$1:$B$985="II",IF('BBDD Histórica Primer Año x Sem'!$E$1:$E$985=$B182,'BBDD Histórica Primer Año x Sem'!$G$1:$G$985,0))))</f>
        <v>0</v>
      </c>
      <c r="E182" s="95">
        <f t="array" ref="E182">SUM(IF('BBDD Histórica Primer Año x Sem'!$A$1:$A$985="mb2",IF('BBDD Histórica Primer Año x Sem'!$B$1:$B$985="II",IF('BBDD Histórica Primer Año x Sem'!$E$1:$E$985=$B182,'BBDD Histórica Primer Año x Sem'!$I$1:$J$985,0))))</f>
        <v>0</v>
      </c>
      <c r="F182" s="95">
        <f t="shared" si="7"/>
        <v>0</v>
      </c>
      <c r="G182" s="95">
        <f t="shared" si="9"/>
        <v>368</v>
      </c>
    </row>
    <row r="183" spans="2:7">
      <c r="B183" s="34">
        <v>74</v>
      </c>
      <c r="C183" s="95">
        <f t="array" ref="C183">SUM(IF('BBDD Histórica Primer Año x Sem'!$A$1:$A$985="mb2",IF('BBDD Histórica Primer Año x Sem'!$B$1:$B$985="II",IF('BBDD Histórica Primer Año x Sem'!$E$1:$E$985=$B183,'BBDD Histórica Primer Año x Sem'!$F$1:$F$985,0))))</f>
        <v>1</v>
      </c>
      <c r="D183" s="95">
        <f t="array" ref="D183">SUM(IF('BBDD Histórica Primer Año x Sem'!$A$1:$A$985="mb2",IF('BBDD Histórica Primer Año x Sem'!$B$1:$B$985="II",IF('BBDD Histórica Primer Año x Sem'!$E$1:$E$985=$B183,'BBDD Histórica Primer Año x Sem'!$G$1:$G$985,0))))</f>
        <v>0</v>
      </c>
      <c r="E183" s="95">
        <f t="array" ref="E183">SUM(IF('BBDD Histórica Primer Año x Sem'!$A$1:$A$985="mb2",IF('BBDD Histórica Primer Año x Sem'!$B$1:$B$985="II",IF('BBDD Histórica Primer Año x Sem'!$E$1:$E$985=$B183,'BBDD Histórica Primer Año x Sem'!$I$1:$J$985,0))))</f>
        <v>0</v>
      </c>
      <c r="F183" s="95">
        <f t="shared" si="7"/>
        <v>1</v>
      </c>
      <c r="G183" s="95">
        <f t="shared" si="9"/>
        <v>369</v>
      </c>
    </row>
    <row r="184" spans="2:7">
      <c r="B184" s="34">
        <v>75</v>
      </c>
      <c r="C184" s="95">
        <f t="array" ref="C184">SUM(IF('BBDD Histórica Primer Año x Sem'!$A$1:$A$985="mb2",IF('BBDD Histórica Primer Año x Sem'!$B$1:$B$985="II",IF('BBDD Histórica Primer Año x Sem'!$E$1:$E$985=$B184,'BBDD Histórica Primer Año x Sem'!$F$1:$F$985,0))))</f>
        <v>0</v>
      </c>
      <c r="D184" s="95">
        <f t="array" ref="D184">SUM(IF('BBDD Histórica Primer Año x Sem'!$A$1:$A$985="mb2",IF('BBDD Histórica Primer Año x Sem'!$B$1:$B$985="II",IF('BBDD Histórica Primer Año x Sem'!$E$1:$E$985=$B184,'BBDD Histórica Primer Año x Sem'!$G$1:$G$985,0))))</f>
        <v>0</v>
      </c>
      <c r="E184" s="95">
        <f t="array" ref="E184">SUM(IF('BBDD Histórica Primer Año x Sem'!$A$1:$A$985="mb2",IF('BBDD Histórica Primer Año x Sem'!$B$1:$B$985="II",IF('BBDD Histórica Primer Año x Sem'!$E$1:$E$985=$B184,'BBDD Histórica Primer Año x Sem'!$I$1:$J$985,0))))</f>
        <v>1</v>
      </c>
      <c r="F184" s="95">
        <f t="shared" si="7"/>
        <v>1</v>
      </c>
      <c r="G184" s="95">
        <f t="shared" si="9"/>
        <v>370</v>
      </c>
    </row>
    <row r="185" spans="2:7">
      <c r="B185" s="34">
        <v>76</v>
      </c>
      <c r="C185" s="95">
        <f t="array" ref="C185">SUM(IF('BBDD Histórica Primer Año x Sem'!$A$1:$A$985="mb2",IF('BBDD Histórica Primer Año x Sem'!$B$1:$B$985="II",IF('BBDD Histórica Primer Año x Sem'!$E$1:$E$985=$B185,'BBDD Histórica Primer Año x Sem'!$F$1:$F$985,0))))</f>
        <v>1</v>
      </c>
      <c r="D185" s="95">
        <f t="array" ref="D185">SUM(IF('BBDD Histórica Primer Año x Sem'!$A$1:$A$985="mb2",IF('BBDD Histórica Primer Año x Sem'!$B$1:$B$985="II",IF('BBDD Histórica Primer Año x Sem'!$E$1:$E$985=$B185,'BBDD Histórica Primer Año x Sem'!$G$1:$G$985,0))))</f>
        <v>0</v>
      </c>
      <c r="E185" s="95">
        <f t="array" ref="E185">SUM(IF('BBDD Histórica Primer Año x Sem'!$A$1:$A$985="mb2",IF('BBDD Histórica Primer Año x Sem'!$B$1:$B$985="II",IF('BBDD Histórica Primer Año x Sem'!$E$1:$E$985=$B185,'BBDD Histórica Primer Año x Sem'!$I$1:$J$985,0))))</f>
        <v>0</v>
      </c>
      <c r="F185" s="95">
        <f t="shared" si="7"/>
        <v>1</v>
      </c>
      <c r="G185" s="95">
        <f t="shared" si="9"/>
        <v>371</v>
      </c>
    </row>
    <row r="186" spans="2:7">
      <c r="B186" s="34">
        <v>77</v>
      </c>
      <c r="C186" s="95">
        <f t="array" ref="C186">SUM(IF('BBDD Histórica Primer Año x Sem'!$A$1:$A$985="mb2",IF('BBDD Histórica Primer Año x Sem'!$B$1:$B$985="II",IF('BBDD Histórica Primer Año x Sem'!$E$1:$E$985=$B186,'BBDD Histórica Primer Año x Sem'!$F$1:$F$985,0))))</f>
        <v>0</v>
      </c>
      <c r="D186" s="95">
        <f t="array" ref="D186">SUM(IF('BBDD Histórica Primer Año x Sem'!$A$1:$A$985="mb2",IF('BBDD Histórica Primer Año x Sem'!$B$1:$B$985="II",IF('BBDD Histórica Primer Año x Sem'!$E$1:$E$985=$B186,'BBDD Histórica Primer Año x Sem'!$G$1:$G$985,0))))</f>
        <v>0</v>
      </c>
      <c r="E186" s="95">
        <f t="array" ref="E186">SUM(IF('BBDD Histórica Primer Año x Sem'!$A$1:$A$985="mb2",IF('BBDD Histórica Primer Año x Sem'!$B$1:$B$985="II",IF('BBDD Histórica Primer Año x Sem'!$E$1:$E$985=$B186,'BBDD Histórica Primer Año x Sem'!$I$1:$J$985,0))))</f>
        <v>0</v>
      </c>
      <c r="F186" s="95">
        <f t="shared" si="7"/>
        <v>0</v>
      </c>
      <c r="G186" s="95">
        <f t="shared" si="9"/>
        <v>371</v>
      </c>
    </row>
    <row r="187" spans="2:7">
      <c r="B187" s="34">
        <v>78</v>
      </c>
      <c r="C187" s="95">
        <f t="array" ref="C187">SUM(IF('BBDD Histórica Primer Año x Sem'!$A$1:$A$985="mb2",IF('BBDD Histórica Primer Año x Sem'!$B$1:$B$985="II",IF('BBDD Histórica Primer Año x Sem'!$E$1:$E$985=$B187,'BBDD Histórica Primer Año x Sem'!$F$1:$F$985,0))))</f>
        <v>0</v>
      </c>
      <c r="D187" s="95">
        <f t="array" ref="D187">SUM(IF('BBDD Histórica Primer Año x Sem'!$A$1:$A$985="mb2",IF('BBDD Histórica Primer Año x Sem'!$B$1:$B$985="II",IF('BBDD Histórica Primer Año x Sem'!$E$1:$E$985=$B187,'BBDD Histórica Primer Año x Sem'!$G$1:$G$985,0))))</f>
        <v>0</v>
      </c>
      <c r="E187" s="95">
        <f t="array" ref="E187">SUM(IF('BBDD Histórica Primer Año x Sem'!$A$1:$A$985="mb2",IF('BBDD Histórica Primer Año x Sem'!$B$1:$B$985="II",IF('BBDD Histórica Primer Año x Sem'!$E$1:$E$985=$B187,'BBDD Histórica Primer Año x Sem'!$I$1:$J$985,0))))</f>
        <v>0</v>
      </c>
      <c r="F187" s="95">
        <f t="shared" si="7"/>
        <v>0</v>
      </c>
      <c r="G187" s="95">
        <f t="shared" si="9"/>
        <v>371</v>
      </c>
    </row>
    <row r="188" spans="2:7">
      <c r="B188" s="34">
        <v>79</v>
      </c>
      <c r="C188" s="95">
        <f t="array" ref="C188">SUM(IF('BBDD Histórica Primer Año x Sem'!$A$1:$A$985="mb2",IF('BBDD Histórica Primer Año x Sem'!$B$1:$B$985="II",IF('BBDD Histórica Primer Año x Sem'!$E$1:$E$985=$B188,'BBDD Histórica Primer Año x Sem'!$F$1:$F$985,0))))</f>
        <v>0</v>
      </c>
      <c r="D188" s="95">
        <f t="array" ref="D188">SUM(IF('BBDD Histórica Primer Año x Sem'!$A$1:$A$985="mb2",IF('BBDD Histórica Primer Año x Sem'!$B$1:$B$985="II",IF('BBDD Histórica Primer Año x Sem'!$E$1:$E$985=$B188,'BBDD Histórica Primer Año x Sem'!$G$1:$G$985,0))))</f>
        <v>0</v>
      </c>
      <c r="E188" s="95">
        <f t="array" ref="E188">SUM(IF('BBDD Histórica Primer Año x Sem'!$A$1:$A$985="mb2",IF('BBDD Histórica Primer Año x Sem'!$B$1:$B$985="II",IF('BBDD Histórica Primer Año x Sem'!$E$1:$E$985=$B188,'BBDD Histórica Primer Año x Sem'!$I$1:$J$985,0))))</f>
        <v>0</v>
      </c>
      <c r="F188" s="95">
        <f t="shared" si="7"/>
        <v>0</v>
      </c>
      <c r="G188" s="95">
        <f t="shared" si="9"/>
        <v>371</v>
      </c>
    </row>
    <row r="189" spans="2:7">
      <c r="B189" s="34">
        <v>80</v>
      </c>
      <c r="C189" s="95">
        <f t="array" ref="C189">SUM(IF('BBDD Histórica Primer Año x Sem'!$A$1:$A$985="mb2",IF('BBDD Histórica Primer Año x Sem'!$B$1:$B$985="II",IF('BBDD Histórica Primer Año x Sem'!$E$1:$E$985=$B189,'BBDD Histórica Primer Año x Sem'!$F$1:$F$985,0))))</f>
        <v>1</v>
      </c>
      <c r="D189" s="95">
        <f t="array" ref="D189">SUM(IF('BBDD Histórica Primer Año x Sem'!$A$1:$A$985="mb2",IF('BBDD Histórica Primer Año x Sem'!$B$1:$B$985="II",IF('BBDD Histórica Primer Año x Sem'!$E$1:$E$985=$B189,'BBDD Histórica Primer Año x Sem'!$G$1:$G$985,0))))</f>
        <v>0</v>
      </c>
      <c r="E189" s="95">
        <f t="array" ref="E189">SUM(IF('BBDD Histórica Primer Año x Sem'!$A$1:$A$985="mb2",IF('BBDD Histórica Primer Año x Sem'!$B$1:$B$985="II",IF('BBDD Histórica Primer Año x Sem'!$E$1:$E$985=$B189,'BBDD Histórica Primer Año x Sem'!$I$1:$J$985,0))))</f>
        <v>0</v>
      </c>
      <c r="F189" s="95">
        <f t="shared" si="7"/>
        <v>1</v>
      </c>
      <c r="G189" s="95">
        <f t="shared" si="9"/>
        <v>372</v>
      </c>
    </row>
    <row r="190" spans="2:7">
      <c r="B190" s="34">
        <v>81</v>
      </c>
      <c r="C190" s="95">
        <f t="array" ref="C190">SUM(IF('BBDD Histórica Primer Año x Sem'!$A$1:$A$985="mb2",IF('BBDD Histórica Primer Año x Sem'!$B$1:$B$985="II",IF('BBDD Histórica Primer Año x Sem'!$E$1:$E$985=$B190,'BBDD Histórica Primer Año x Sem'!$F$1:$F$985,0))))</f>
        <v>0</v>
      </c>
      <c r="D190" s="95">
        <f t="array" ref="D190">SUM(IF('BBDD Histórica Primer Año x Sem'!$A$1:$A$985="mb2",IF('BBDD Histórica Primer Año x Sem'!$B$1:$B$985="II",IF('BBDD Histórica Primer Año x Sem'!$E$1:$E$985=$B190,'BBDD Histórica Primer Año x Sem'!$G$1:$G$985,0))))</f>
        <v>0</v>
      </c>
      <c r="E190" s="95">
        <f t="array" ref="E190">SUM(IF('BBDD Histórica Primer Año x Sem'!$A$1:$A$985="mb2",IF('BBDD Histórica Primer Año x Sem'!$B$1:$B$985="II",IF('BBDD Histórica Primer Año x Sem'!$E$1:$E$985=$B190,'BBDD Histórica Primer Año x Sem'!$I$1:$J$985,0))))</f>
        <v>0</v>
      </c>
      <c r="F190" s="95">
        <f t="shared" si="7"/>
        <v>0</v>
      </c>
      <c r="G190" s="95">
        <f t="shared" si="9"/>
        <v>372</v>
      </c>
    </row>
    <row r="191" spans="2:7">
      <c r="B191" s="34">
        <v>82</v>
      </c>
      <c r="C191" s="95">
        <f t="array" ref="C191">SUM(IF('BBDD Histórica Primer Año x Sem'!$A$1:$A$985="mb2",IF('BBDD Histórica Primer Año x Sem'!$B$1:$B$985="II",IF('BBDD Histórica Primer Año x Sem'!$E$1:$E$985=$B191,'BBDD Histórica Primer Año x Sem'!$F$1:$F$985,0))))</f>
        <v>1</v>
      </c>
      <c r="D191" s="95">
        <f t="array" ref="D191">SUM(IF('BBDD Histórica Primer Año x Sem'!$A$1:$A$985="mb2",IF('BBDD Histórica Primer Año x Sem'!$B$1:$B$985="II",IF('BBDD Histórica Primer Año x Sem'!$E$1:$E$985=$B191,'BBDD Histórica Primer Año x Sem'!$G$1:$G$985,0))))</f>
        <v>0</v>
      </c>
      <c r="E191" s="95">
        <f t="array" ref="E191">SUM(IF('BBDD Histórica Primer Año x Sem'!$A$1:$A$985="mb2",IF('BBDD Histórica Primer Año x Sem'!$B$1:$B$985="II",IF('BBDD Histórica Primer Año x Sem'!$E$1:$E$985=$B191,'BBDD Histórica Primer Año x Sem'!$I$1:$J$985,0))))</f>
        <v>1</v>
      </c>
      <c r="F191" s="95">
        <f t="shared" si="7"/>
        <v>2</v>
      </c>
      <c r="G191" s="95">
        <f t="shared" si="9"/>
        <v>374</v>
      </c>
    </row>
    <row r="192" spans="2:7">
      <c r="B192" s="34">
        <v>83</v>
      </c>
      <c r="C192" s="95">
        <f t="array" ref="C192">SUM(IF('BBDD Histórica Primer Año x Sem'!$A$1:$A$985="mb2",IF('BBDD Histórica Primer Año x Sem'!$B$1:$B$985="II",IF('BBDD Histórica Primer Año x Sem'!$E$1:$E$985=$B192,'BBDD Histórica Primer Año x Sem'!$F$1:$F$985,0))))</f>
        <v>0</v>
      </c>
      <c r="D192" s="95">
        <f t="array" ref="D192">SUM(IF('BBDD Histórica Primer Año x Sem'!$A$1:$A$985="mb2",IF('BBDD Histórica Primer Año x Sem'!$B$1:$B$985="II",IF('BBDD Histórica Primer Año x Sem'!$E$1:$E$985=$B192,'BBDD Histórica Primer Año x Sem'!$G$1:$G$985,0))))</f>
        <v>0</v>
      </c>
      <c r="E192" s="95">
        <f t="array" ref="E192">SUM(IF('BBDD Histórica Primer Año x Sem'!$A$1:$A$985="mb2",IF('BBDD Histórica Primer Año x Sem'!$B$1:$B$985="II",IF('BBDD Histórica Primer Año x Sem'!$E$1:$E$985=$B192,'BBDD Histórica Primer Año x Sem'!$I$1:$J$985,0))))</f>
        <v>0</v>
      </c>
      <c r="F192" s="95">
        <f t="shared" si="7"/>
        <v>0</v>
      </c>
      <c r="G192" s="95">
        <f t="shared" si="9"/>
        <v>374</v>
      </c>
    </row>
    <row r="193" spans="2:7">
      <c r="B193" s="34">
        <v>84</v>
      </c>
      <c r="C193" s="95">
        <f t="array" ref="C193">SUM(IF('BBDD Histórica Primer Año x Sem'!$A$1:$A$985="mb2",IF('BBDD Histórica Primer Año x Sem'!$B$1:$B$985="II",IF('BBDD Histórica Primer Año x Sem'!$E$1:$E$985=$B193,'BBDD Histórica Primer Año x Sem'!$F$1:$F$985,0))))</f>
        <v>0</v>
      </c>
      <c r="D193" s="95">
        <f t="array" ref="D193">SUM(IF('BBDD Histórica Primer Año x Sem'!$A$1:$A$985="mb2",IF('BBDD Histórica Primer Año x Sem'!$B$1:$B$985="II",IF('BBDD Histórica Primer Año x Sem'!$E$1:$E$985=$B193,'BBDD Histórica Primer Año x Sem'!$G$1:$G$985,0))))</f>
        <v>0</v>
      </c>
      <c r="E193" s="95">
        <f t="array" ref="E193">SUM(IF('BBDD Histórica Primer Año x Sem'!$A$1:$A$985="mb2",IF('BBDD Histórica Primer Año x Sem'!$B$1:$B$985="II",IF('BBDD Histórica Primer Año x Sem'!$E$1:$E$985=$B193,'BBDD Histórica Primer Año x Sem'!$I$1:$J$985,0))))</f>
        <v>0</v>
      </c>
      <c r="F193" s="95">
        <f t="shared" si="7"/>
        <v>0</v>
      </c>
      <c r="G193" s="95">
        <f t="shared" si="9"/>
        <v>374</v>
      </c>
    </row>
    <row r="194" spans="2:7">
      <c r="B194" s="34">
        <v>85</v>
      </c>
      <c r="C194" s="95">
        <f t="array" ref="C194">SUM(IF('BBDD Histórica Primer Año x Sem'!$A$1:$A$985="mb2",IF('BBDD Histórica Primer Año x Sem'!$B$1:$B$985="II",IF('BBDD Histórica Primer Año x Sem'!$E$1:$E$985=$B194,'BBDD Histórica Primer Año x Sem'!$F$1:$F$985,0))))</f>
        <v>0</v>
      </c>
      <c r="D194" s="95">
        <f t="array" ref="D194">SUM(IF('BBDD Histórica Primer Año x Sem'!$A$1:$A$985="mb2",IF('BBDD Histórica Primer Año x Sem'!$B$1:$B$985="II",IF('BBDD Histórica Primer Año x Sem'!$E$1:$E$985=$B194,'BBDD Histórica Primer Año x Sem'!$G$1:$G$985,0))))</f>
        <v>0</v>
      </c>
      <c r="E194" s="95">
        <f t="array" ref="E194">SUM(IF('BBDD Histórica Primer Año x Sem'!$A$1:$A$985="mb2",IF('BBDD Histórica Primer Año x Sem'!$B$1:$B$985="II",IF('BBDD Histórica Primer Año x Sem'!$E$1:$E$985=$B194,'BBDD Histórica Primer Año x Sem'!$I$1:$J$985,0))))</f>
        <v>0</v>
      </c>
      <c r="F194" s="95">
        <f t="shared" si="7"/>
        <v>0</v>
      </c>
      <c r="G194" s="95">
        <f t="shared" si="9"/>
        <v>374</v>
      </c>
    </row>
    <row r="195" spans="2:7">
      <c r="B195" s="34">
        <v>86</v>
      </c>
      <c r="C195" s="95">
        <f t="array" ref="C195">SUM(IF('BBDD Histórica Primer Año x Sem'!$A$1:$A$985="mb2",IF('BBDD Histórica Primer Año x Sem'!$B$1:$B$985="II",IF('BBDD Histórica Primer Año x Sem'!$E$1:$E$985=$B195,'BBDD Histórica Primer Año x Sem'!$F$1:$F$985,0))))</f>
        <v>0</v>
      </c>
      <c r="D195" s="95">
        <f t="array" ref="D195">SUM(IF('BBDD Histórica Primer Año x Sem'!$A$1:$A$985="mb2",IF('BBDD Histórica Primer Año x Sem'!$B$1:$B$985="II",IF('BBDD Histórica Primer Año x Sem'!$E$1:$E$985=$B195,'BBDD Histórica Primer Año x Sem'!$G$1:$G$985,0))))</f>
        <v>0</v>
      </c>
      <c r="E195" s="95">
        <f t="array" ref="E195">SUM(IF('BBDD Histórica Primer Año x Sem'!$A$1:$A$985="mb2",IF('BBDD Histórica Primer Año x Sem'!$B$1:$B$985="II",IF('BBDD Histórica Primer Año x Sem'!$E$1:$E$985=$B195,'BBDD Histórica Primer Año x Sem'!$I$1:$J$985,0))))</f>
        <v>0</v>
      </c>
      <c r="F195" s="95">
        <f t="shared" si="7"/>
        <v>0</v>
      </c>
      <c r="G195" s="95">
        <f t="shared" si="9"/>
        <v>374</v>
      </c>
    </row>
    <row r="196" spans="2:7">
      <c r="B196" s="34">
        <v>87</v>
      </c>
      <c r="C196" s="95">
        <f t="array" ref="C196">SUM(IF('BBDD Histórica Primer Año x Sem'!$A$1:$A$985="mb2",IF('BBDD Histórica Primer Año x Sem'!$B$1:$B$985="II",IF('BBDD Histórica Primer Año x Sem'!$E$1:$E$985=$B196,'BBDD Histórica Primer Año x Sem'!$F$1:$F$985,0))))</f>
        <v>1</v>
      </c>
      <c r="D196" s="95">
        <f t="array" ref="D196">SUM(IF('BBDD Histórica Primer Año x Sem'!$A$1:$A$985="mb2",IF('BBDD Histórica Primer Año x Sem'!$B$1:$B$985="II",IF('BBDD Histórica Primer Año x Sem'!$E$1:$E$985=$B196,'BBDD Histórica Primer Año x Sem'!$G$1:$G$985,0))))</f>
        <v>0</v>
      </c>
      <c r="E196" s="95">
        <f t="array" ref="E196">SUM(IF('BBDD Histórica Primer Año x Sem'!$A$1:$A$985="mb2",IF('BBDD Histórica Primer Año x Sem'!$B$1:$B$985="II",IF('BBDD Histórica Primer Año x Sem'!$E$1:$E$985=$B196,'BBDD Histórica Primer Año x Sem'!$I$1:$J$985,0))))</f>
        <v>0</v>
      </c>
      <c r="F196" s="95">
        <f t="shared" si="7"/>
        <v>1</v>
      </c>
      <c r="G196" s="95">
        <f t="shared" si="9"/>
        <v>375</v>
      </c>
    </row>
    <row r="197" spans="2:7">
      <c r="B197" s="34">
        <v>88</v>
      </c>
      <c r="C197" s="95">
        <f t="array" ref="C197">SUM(IF('BBDD Histórica Primer Año x Sem'!$A$1:$A$985="mb2",IF('BBDD Histórica Primer Año x Sem'!$B$1:$B$985="II",IF('BBDD Histórica Primer Año x Sem'!$E$1:$E$985=$B197,'BBDD Histórica Primer Año x Sem'!$F$1:$F$985,0))))</f>
        <v>2</v>
      </c>
      <c r="D197" s="95">
        <f t="array" ref="D197">SUM(IF('BBDD Histórica Primer Año x Sem'!$A$1:$A$985="mb2",IF('BBDD Histórica Primer Año x Sem'!$B$1:$B$985="II",IF('BBDD Histórica Primer Año x Sem'!$E$1:$E$985=$B197,'BBDD Histórica Primer Año x Sem'!$G$1:$G$985,0))))</f>
        <v>0</v>
      </c>
      <c r="E197" s="95">
        <f t="array" ref="E197">SUM(IF('BBDD Histórica Primer Año x Sem'!$A$1:$A$985="mb2",IF('BBDD Histórica Primer Año x Sem'!$B$1:$B$985="II",IF('BBDD Histórica Primer Año x Sem'!$E$1:$E$985=$B197,'BBDD Histórica Primer Año x Sem'!$I$1:$J$985,0))))</f>
        <v>1</v>
      </c>
      <c r="F197" s="95">
        <f t="shared" si="7"/>
        <v>3</v>
      </c>
      <c r="G197" s="95">
        <f t="shared" si="9"/>
        <v>378</v>
      </c>
    </row>
    <row r="198" spans="2:7">
      <c r="B198" s="34">
        <v>89</v>
      </c>
      <c r="C198" s="95">
        <f t="array" ref="C198">SUM(IF('BBDD Histórica Primer Año x Sem'!$A$1:$A$985="mb2",IF('BBDD Histórica Primer Año x Sem'!$B$1:$B$985="II",IF('BBDD Histórica Primer Año x Sem'!$E$1:$E$985=$B198,'BBDD Histórica Primer Año x Sem'!$F$1:$F$985,0))))</f>
        <v>0</v>
      </c>
      <c r="D198" s="95">
        <f t="array" ref="D198">SUM(IF('BBDD Histórica Primer Año x Sem'!$A$1:$A$985="mb2",IF('BBDD Histórica Primer Año x Sem'!$B$1:$B$985="II",IF('BBDD Histórica Primer Año x Sem'!$E$1:$E$985=$B198,'BBDD Histórica Primer Año x Sem'!$G$1:$G$985,0))))</f>
        <v>0</v>
      </c>
      <c r="E198" s="95">
        <f t="array" ref="E198">SUM(IF('BBDD Histórica Primer Año x Sem'!$A$1:$A$985="mb2",IF('BBDD Histórica Primer Año x Sem'!$B$1:$B$985="II",IF('BBDD Histórica Primer Año x Sem'!$E$1:$E$985=$B198,'BBDD Histórica Primer Año x Sem'!$I$1:$J$985,0))))</f>
        <v>0</v>
      </c>
      <c r="F198" s="95">
        <f t="shared" si="7"/>
        <v>0</v>
      </c>
      <c r="G198" s="95">
        <f t="shared" si="9"/>
        <v>378</v>
      </c>
    </row>
    <row r="199" spans="2:7">
      <c r="B199" s="34">
        <v>90</v>
      </c>
      <c r="C199" s="95">
        <f t="array" ref="C199">SUM(IF('BBDD Histórica Primer Año x Sem'!$A$1:$A$985="mb2",IF('BBDD Histórica Primer Año x Sem'!$B$1:$B$985="II",IF('BBDD Histórica Primer Año x Sem'!$E$1:$E$985=$B199,'BBDD Histórica Primer Año x Sem'!$F$1:$F$985,0))))</f>
        <v>0</v>
      </c>
      <c r="D199" s="95">
        <f t="array" ref="D199">SUM(IF('BBDD Histórica Primer Año x Sem'!$A$1:$A$985="mb2",IF('BBDD Histórica Primer Año x Sem'!$B$1:$B$985="II",IF('BBDD Histórica Primer Año x Sem'!$E$1:$E$985=$B199,'BBDD Histórica Primer Año x Sem'!$G$1:$G$985,0))))</f>
        <v>1</v>
      </c>
      <c r="E199" s="95">
        <f t="array" ref="E199">SUM(IF('BBDD Histórica Primer Año x Sem'!$A$1:$A$985="mb2",IF('BBDD Histórica Primer Año x Sem'!$B$1:$B$985="II",IF('BBDD Histórica Primer Año x Sem'!$E$1:$E$985=$B199,'BBDD Histórica Primer Año x Sem'!$I$1:$J$985,0))))</f>
        <v>0</v>
      </c>
      <c r="F199" s="95">
        <f t="shared" si="7"/>
        <v>1</v>
      </c>
      <c r="G199" s="95">
        <f t="shared" si="9"/>
        <v>379</v>
      </c>
    </row>
    <row r="200" spans="2:7">
      <c r="B200" s="34">
        <v>91</v>
      </c>
      <c r="C200" s="95">
        <f t="array" ref="C200">SUM(IF('BBDD Histórica Primer Año x Sem'!$A$1:$A$985="mb2",IF('BBDD Histórica Primer Año x Sem'!$B$1:$B$985="II",IF('BBDD Histórica Primer Año x Sem'!$E$1:$E$985=$B200,'BBDD Histórica Primer Año x Sem'!$F$1:$F$985,0))))</f>
        <v>2</v>
      </c>
      <c r="D200" s="95">
        <f t="array" ref="D200">SUM(IF('BBDD Histórica Primer Año x Sem'!$A$1:$A$985="mb2",IF('BBDD Histórica Primer Año x Sem'!$B$1:$B$985="II",IF('BBDD Histórica Primer Año x Sem'!$E$1:$E$985=$B200,'BBDD Histórica Primer Año x Sem'!$G$1:$G$985,0))))</f>
        <v>2</v>
      </c>
      <c r="E200" s="95">
        <f t="array" ref="E200">SUM(IF('BBDD Histórica Primer Año x Sem'!$A$1:$A$985="mb2",IF('BBDD Histórica Primer Año x Sem'!$B$1:$B$985="II",IF('BBDD Histórica Primer Año x Sem'!$E$1:$E$985=$B200,'BBDD Histórica Primer Año x Sem'!$I$1:$J$985,0))))</f>
        <v>0</v>
      </c>
      <c r="F200" s="95">
        <f t="shared" si="7"/>
        <v>4</v>
      </c>
      <c r="G200" s="95">
        <f t="shared" si="9"/>
        <v>383</v>
      </c>
    </row>
    <row r="201" spans="2:7">
      <c r="B201" s="34">
        <v>92</v>
      </c>
      <c r="C201" s="95">
        <f t="array" ref="C201">SUM(IF('BBDD Histórica Primer Año x Sem'!$A$1:$A$985="mb2",IF('BBDD Histórica Primer Año x Sem'!$B$1:$B$985="II",IF('BBDD Histórica Primer Año x Sem'!$E$1:$E$985=$B201,'BBDD Histórica Primer Año x Sem'!$F$1:$F$985,0))))</f>
        <v>0</v>
      </c>
      <c r="D201" s="95">
        <f t="array" ref="D201">SUM(IF('BBDD Histórica Primer Año x Sem'!$A$1:$A$985="mb2",IF('BBDD Histórica Primer Año x Sem'!$B$1:$B$985="II",IF('BBDD Histórica Primer Año x Sem'!$E$1:$E$985=$B201,'BBDD Histórica Primer Año x Sem'!$G$1:$G$985,0))))</f>
        <v>0</v>
      </c>
      <c r="E201" s="95">
        <f t="array" ref="E201">SUM(IF('BBDD Histórica Primer Año x Sem'!$A$1:$A$985="mb2",IF('BBDD Histórica Primer Año x Sem'!$B$1:$B$985="II",IF('BBDD Histórica Primer Año x Sem'!$E$1:$E$985=$B201,'BBDD Histórica Primer Año x Sem'!$I$1:$J$985,0))))</f>
        <v>0</v>
      </c>
      <c r="F201" s="95">
        <f t="shared" si="7"/>
        <v>0</v>
      </c>
      <c r="G201" s="95">
        <f t="shared" si="9"/>
        <v>383</v>
      </c>
    </row>
    <row r="202" spans="2:7">
      <c r="B202" s="34">
        <v>93</v>
      </c>
      <c r="C202" s="95">
        <f t="array" ref="C202">SUM(IF('BBDD Histórica Primer Año x Sem'!$A$1:$A$985="mb2",IF('BBDD Histórica Primer Año x Sem'!$B$1:$B$985="II",IF('BBDD Histórica Primer Año x Sem'!$E$1:$E$985=$B202,'BBDD Histórica Primer Año x Sem'!$F$1:$F$985,0))))</f>
        <v>0</v>
      </c>
      <c r="D202" s="95">
        <f t="array" ref="D202">SUM(IF('BBDD Histórica Primer Año x Sem'!$A$1:$A$985="mb2",IF('BBDD Histórica Primer Año x Sem'!$B$1:$B$985="II",IF('BBDD Histórica Primer Año x Sem'!$E$1:$E$985=$B202,'BBDD Histórica Primer Año x Sem'!$G$1:$G$985,0))))</f>
        <v>0</v>
      </c>
      <c r="E202" s="95">
        <f t="array" ref="E202">SUM(IF('BBDD Histórica Primer Año x Sem'!$A$1:$A$985="mb2",IF('BBDD Histórica Primer Año x Sem'!$B$1:$B$985="II",IF('BBDD Histórica Primer Año x Sem'!$E$1:$E$985=$B202,'BBDD Histórica Primer Año x Sem'!$I$1:$J$985,0))))</f>
        <v>1</v>
      </c>
      <c r="F202" s="95">
        <f t="shared" si="7"/>
        <v>1</v>
      </c>
      <c r="G202" s="95">
        <f t="shared" si="9"/>
        <v>384</v>
      </c>
    </row>
    <row r="203" spans="2:7">
      <c r="B203" s="34">
        <v>94</v>
      </c>
      <c r="C203" s="95">
        <f t="array" ref="C203">SUM(IF('BBDD Histórica Primer Año x Sem'!$A$1:$A$985="mb2",IF('BBDD Histórica Primer Año x Sem'!$B$1:$B$985="II",IF('BBDD Histórica Primer Año x Sem'!$E$1:$E$985=$B203,'BBDD Histórica Primer Año x Sem'!$F$1:$F$985,0))))</f>
        <v>0</v>
      </c>
      <c r="D203" s="95">
        <f t="array" ref="D203">SUM(IF('BBDD Histórica Primer Año x Sem'!$A$1:$A$985="mb2",IF('BBDD Histórica Primer Año x Sem'!$B$1:$B$985="II",IF('BBDD Histórica Primer Año x Sem'!$E$1:$E$985=$B203,'BBDD Histórica Primer Año x Sem'!$G$1:$G$985,0))))</f>
        <v>0</v>
      </c>
      <c r="E203" s="95">
        <f t="array" ref="E203">SUM(IF('BBDD Histórica Primer Año x Sem'!$A$1:$A$985="mb2",IF('BBDD Histórica Primer Año x Sem'!$B$1:$B$985="II",IF('BBDD Histórica Primer Año x Sem'!$E$1:$E$985=$B203,'BBDD Histórica Primer Año x Sem'!$I$1:$J$985,0))))</f>
        <v>0</v>
      </c>
      <c r="F203" s="95">
        <f t="shared" si="7"/>
        <v>0</v>
      </c>
      <c r="G203" s="95">
        <f t="shared" si="9"/>
        <v>384</v>
      </c>
    </row>
    <row r="204" spans="2:7">
      <c r="B204" s="34">
        <v>95</v>
      </c>
      <c r="C204" s="95">
        <f t="array" ref="C204">SUM(IF('BBDD Histórica Primer Año x Sem'!$A$1:$A$985="mb2",IF('BBDD Histórica Primer Año x Sem'!$B$1:$B$985="II",IF('BBDD Histórica Primer Año x Sem'!$E$1:$E$985=$B204,'BBDD Histórica Primer Año x Sem'!$F$1:$F$985,0))))</f>
        <v>0</v>
      </c>
      <c r="D204" s="95">
        <f t="array" ref="D204">SUM(IF('BBDD Histórica Primer Año x Sem'!$A$1:$A$985="mb2",IF('BBDD Histórica Primer Año x Sem'!$B$1:$B$985="II",IF('BBDD Histórica Primer Año x Sem'!$E$1:$E$985=$B204,'BBDD Histórica Primer Año x Sem'!$G$1:$G$985,0))))</f>
        <v>0</v>
      </c>
      <c r="E204" s="95">
        <f t="array" ref="E204">SUM(IF('BBDD Histórica Primer Año x Sem'!$A$1:$A$985="mb2",IF('BBDD Histórica Primer Año x Sem'!$B$1:$B$985="II",IF('BBDD Histórica Primer Año x Sem'!$E$1:$E$985=$B204,'BBDD Histórica Primer Año x Sem'!$I$1:$J$985,0))))</f>
        <v>0</v>
      </c>
      <c r="F204" s="95">
        <f t="shared" si="7"/>
        <v>0</v>
      </c>
      <c r="G204" s="95">
        <f t="shared" si="9"/>
        <v>384</v>
      </c>
    </row>
    <row r="205" spans="2:7">
      <c r="B205" s="34">
        <v>96</v>
      </c>
      <c r="C205" s="95">
        <f t="array" ref="C205">SUM(IF('BBDD Histórica Primer Año x Sem'!$A$1:$A$985="mb2",IF('BBDD Histórica Primer Año x Sem'!$B$1:$B$985="II",IF('BBDD Histórica Primer Año x Sem'!$E$1:$E$985=$B205,'BBDD Histórica Primer Año x Sem'!$F$1:$F$985,0))))</f>
        <v>0</v>
      </c>
      <c r="D205" s="95">
        <f t="array" ref="D205">SUM(IF('BBDD Histórica Primer Año x Sem'!$A$1:$A$985="mb2",IF('BBDD Histórica Primer Año x Sem'!$B$1:$B$985="II",IF('BBDD Histórica Primer Año x Sem'!$E$1:$E$985=$B205,'BBDD Histórica Primer Año x Sem'!$G$1:$G$985,0))))</f>
        <v>0</v>
      </c>
      <c r="E205" s="95">
        <f t="array" ref="E205">SUM(IF('BBDD Histórica Primer Año x Sem'!$A$1:$A$985="mb2",IF('BBDD Histórica Primer Año x Sem'!$B$1:$B$985="II",IF('BBDD Histórica Primer Año x Sem'!$E$1:$E$985=$B205,'BBDD Histórica Primer Año x Sem'!$I$1:$J$985,0))))</f>
        <v>0</v>
      </c>
      <c r="F205" s="95">
        <f t="shared" si="7"/>
        <v>0</v>
      </c>
      <c r="G205" s="95">
        <f t="shared" si="9"/>
        <v>384</v>
      </c>
    </row>
    <row r="206" spans="2:7">
      <c r="B206" s="34">
        <v>97</v>
      </c>
      <c r="C206" s="95">
        <f t="array" ref="C206">SUM(IF('BBDD Histórica Primer Año x Sem'!$A$1:$A$985="mb2",IF('BBDD Histórica Primer Año x Sem'!$B$1:$B$985="II",IF('BBDD Histórica Primer Año x Sem'!$E$1:$E$985=$B206,'BBDD Histórica Primer Año x Sem'!$F$1:$F$985,0))))</f>
        <v>0</v>
      </c>
      <c r="D206" s="95">
        <f t="array" ref="D206">SUM(IF('BBDD Histórica Primer Año x Sem'!$A$1:$A$985="mb2",IF('BBDD Histórica Primer Año x Sem'!$B$1:$B$985="II",IF('BBDD Histórica Primer Año x Sem'!$E$1:$E$985=$B206,'BBDD Histórica Primer Año x Sem'!$G$1:$G$985,0))))</f>
        <v>0</v>
      </c>
      <c r="E206" s="95">
        <f t="array" ref="E206">SUM(IF('BBDD Histórica Primer Año x Sem'!$A$1:$A$985="mb2",IF('BBDD Histórica Primer Año x Sem'!$B$1:$B$985="II",IF('BBDD Histórica Primer Año x Sem'!$E$1:$E$985=$B206,'BBDD Histórica Primer Año x Sem'!$I$1:$J$985,0))))</f>
        <v>0</v>
      </c>
      <c r="F206" s="95">
        <f t="shared" si="7"/>
        <v>0</v>
      </c>
      <c r="G206" s="95">
        <f t="shared" si="9"/>
        <v>384</v>
      </c>
    </row>
    <row r="207" spans="2:7">
      <c r="B207" s="34">
        <v>98</v>
      </c>
      <c r="C207" s="95">
        <f t="array" ref="C207">SUM(IF('BBDD Histórica Primer Año x Sem'!$A$1:$A$985="mb2",IF('BBDD Histórica Primer Año x Sem'!$B$1:$B$985="II",IF('BBDD Histórica Primer Año x Sem'!$E$1:$E$985=$B207,'BBDD Histórica Primer Año x Sem'!$F$1:$F$985,0))))</f>
        <v>0</v>
      </c>
      <c r="D207" s="95">
        <f t="array" ref="D207">SUM(IF('BBDD Histórica Primer Año x Sem'!$A$1:$A$985="mb2",IF('BBDD Histórica Primer Año x Sem'!$B$1:$B$985="II",IF('BBDD Histórica Primer Año x Sem'!$E$1:$E$985=$B207,'BBDD Histórica Primer Año x Sem'!$G$1:$G$985,0))))</f>
        <v>0</v>
      </c>
      <c r="E207" s="95">
        <f t="array" ref="E207">SUM(IF('BBDD Histórica Primer Año x Sem'!$A$1:$A$985="mb2",IF('BBDD Histórica Primer Año x Sem'!$B$1:$B$985="II",IF('BBDD Histórica Primer Año x Sem'!$E$1:$E$985=$B207,'BBDD Histórica Primer Año x Sem'!$I$1:$J$985,0))))</f>
        <v>0</v>
      </c>
      <c r="F207" s="95">
        <f t="shared" si="7"/>
        <v>0</v>
      </c>
      <c r="G207" s="95">
        <f t="shared" si="9"/>
        <v>384</v>
      </c>
    </row>
    <row r="208" spans="2:7">
      <c r="B208" s="34">
        <v>99</v>
      </c>
      <c r="C208" s="95">
        <f t="array" ref="C208">SUM(IF('BBDD Histórica Primer Año x Sem'!$A$1:$A$985="mb2",IF('BBDD Histórica Primer Año x Sem'!$B$1:$B$985="II",IF('BBDD Histórica Primer Año x Sem'!$E$1:$E$985=$B208,'BBDD Histórica Primer Año x Sem'!$F$1:$F$985,0))))</f>
        <v>0</v>
      </c>
      <c r="D208" s="95">
        <f t="array" ref="D208">SUM(IF('BBDD Histórica Primer Año x Sem'!$A$1:$A$985="mb2",IF('BBDD Histórica Primer Año x Sem'!$B$1:$B$985="II",IF('BBDD Histórica Primer Año x Sem'!$E$1:$E$985=$B208,'BBDD Histórica Primer Año x Sem'!$G$1:$G$985,0))))</f>
        <v>0</v>
      </c>
      <c r="E208" s="95">
        <f t="array" ref="E208">SUM(IF('BBDD Histórica Primer Año x Sem'!$A$1:$A$985="mb2",IF('BBDD Histórica Primer Año x Sem'!$B$1:$B$985="II",IF('BBDD Histórica Primer Año x Sem'!$E$1:$E$985=$B208,'BBDD Histórica Primer Año x Sem'!$I$1:$J$985,0))))</f>
        <v>0</v>
      </c>
      <c r="F208" s="95">
        <f t="shared" si="7"/>
        <v>0</v>
      </c>
      <c r="G208" s="95">
        <f t="shared" si="9"/>
        <v>384</v>
      </c>
    </row>
    <row r="209" spans="2:15">
      <c r="B209" s="34">
        <v>100</v>
      </c>
      <c r="C209" s="95">
        <f t="array" ref="C209">SUM(IF('BBDD Histórica Primer Año x Sem'!$A$1:$A$985="mb2",IF('BBDD Histórica Primer Año x Sem'!$B$1:$B$985="II",IF('BBDD Histórica Primer Año x Sem'!$E$1:$E$985=$B209,'BBDD Histórica Primer Año x Sem'!$F$1:$F$985,0))))</f>
        <v>0</v>
      </c>
      <c r="D209" s="95">
        <f t="array" ref="D209">SUM(IF('BBDD Histórica Primer Año x Sem'!$A$1:$A$985="mb2",IF('BBDD Histórica Primer Año x Sem'!$B$1:$B$985="II",IF('BBDD Histórica Primer Año x Sem'!$E$1:$E$985=$B209,'BBDD Histórica Primer Año x Sem'!$G$1:$G$985,0))))</f>
        <v>0</v>
      </c>
      <c r="E209" s="95">
        <f t="array" ref="E209">SUM(IF('BBDD Histórica Primer Año x Sem'!$A$1:$A$985="mb2",IF('BBDD Histórica Primer Año x Sem'!$B$1:$B$985="II",IF('BBDD Histórica Primer Año x Sem'!$E$1:$E$985=$B209,'BBDD Histórica Primer Año x Sem'!$I$1:$J$985,0))))</f>
        <v>0</v>
      </c>
      <c r="F209" s="95">
        <f t="shared" si="7"/>
        <v>0</v>
      </c>
      <c r="G209" s="95">
        <f t="shared" si="9"/>
        <v>384</v>
      </c>
    </row>
    <row r="210" spans="2:15">
      <c r="B210" s="34">
        <v>101</v>
      </c>
      <c r="C210" s="95">
        <f t="array" ref="C210">SUM(IF('BBDD Histórica Primer Año x Sem'!$A$1:$A$985="mb2",IF('BBDD Histórica Primer Año x Sem'!$B$1:$B$985="II",IF('BBDD Histórica Primer Año x Sem'!$E$1:$E$985=$B210,'BBDD Histórica Primer Año x Sem'!$F$1:$F$985,0))))</f>
        <v>0</v>
      </c>
      <c r="D210" s="95">
        <f t="array" ref="D210">SUM(IF('BBDD Histórica Primer Año x Sem'!$A$1:$A$985="mb2",IF('BBDD Histórica Primer Año x Sem'!$B$1:$B$985="II",IF('BBDD Histórica Primer Año x Sem'!$E$1:$E$985=$B210,'BBDD Histórica Primer Año x Sem'!$G$1:$G$985,0))))</f>
        <v>0</v>
      </c>
      <c r="E210" s="95">
        <f t="array" ref="E210">SUM(IF('BBDD Histórica Primer Año x Sem'!$A$1:$A$985="mb2",IF('BBDD Histórica Primer Año x Sem'!$B$1:$B$985="II",IF('BBDD Histórica Primer Año x Sem'!$E$1:$E$985=$B210,'BBDD Histórica Primer Año x Sem'!$I$1:$J$985,0))))</f>
        <v>0</v>
      </c>
      <c r="F210" s="95">
        <f t="shared" si="7"/>
        <v>0</v>
      </c>
      <c r="G210" s="95">
        <f t="shared" si="9"/>
        <v>384</v>
      </c>
    </row>
    <row r="211" spans="2:15">
      <c r="B211" s="34">
        <v>102</v>
      </c>
      <c r="C211" s="95">
        <f t="array" ref="C211">SUM(IF('BBDD Histórica Primer Año x Sem'!$A$1:$A$985="mb2",IF('BBDD Histórica Primer Año x Sem'!$B$1:$B$985="II",IF('BBDD Histórica Primer Año x Sem'!$E$1:$E$985=$B211,'BBDD Histórica Primer Año x Sem'!$F$1:$F$985,0))))</f>
        <v>0</v>
      </c>
      <c r="D211" s="95">
        <f t="array" ref="D211">SUM(IF('BBDD Histórica Primer Año x Sem'!$A$1:$A$985="mb2",IF('BBDD Histórica Primer Año x Sem'!$B$1:$B$985="II",IF('BBDD Histórica Primer Año x Sem'!$E$1:$E$985=$B211,'BBDD Histórica Primer Año x Sem'!$G$1:$G$985,0))))</f>
        <v>0</v>
      </c>
      <c r="E211" s="95">
        <f t="array" ref="E211">SUM(IF('BBDD Histórica Primer Año x Sem'!$A$1:$A$985="mb2",IF('BBDD Histórica Primer Año x Sem'!$B$1:$B$985="II",IF('BBDD Histórica Primer Año x Sem'!$E$1:$E$985=$B211,'BBDD Histórica Primer Año x Sem'!$I$1:$J$985,0))))</f>
        <v>0</v>
      </c>
      <c r="F211" s="95">
        <f t="shared" si="7"/>
        <v>0</v>
      </c>
      <c r="G211" s="95">
        <f t="shared" si="9"/>
        <v>384</v>
      </c>
    </row>
    <row r="212" spans="2:15">
      <c r="B212" s="34">
        <v>103</v>
      </c>
      <c r="C212" s="95">
        <f t="array" ref="C212">SUM(IF('BBDD Histórica Primer Año x Sem'!$A$1:$A$985="mb2",IF('BBDD Histórica Primer Año x Sem'!$B$1:$B$985="II",IF('BBDD Histórica Primer Año x Sem'!$E$1:$E$985=$B212,'BBDD Histórica Primer Año x Sem'!$F$1:$F$985,0))))</f>
        <v>0</v>
      </c>
      <c r="D212" s="95">
        <f t="array" ref="D212">SUM(IF('BBDD Histórica Primer Año x Sem'!$A$1:$A$985="mb2",IF('BBDD Histórica Primer Año x Sem'!$B$1:$B$985="II",IF('BBDD Histórica Primer Año x Sem'!$E$1:$E$985=$B212,'BBDD Histórica Primer Año x Sem'!$G$1:$G$985,0))))</f>
        <v>0</v>
      </c>
      <c r="E212" s="95">
        <f t="array" ref="E212">SUM(IF('BBDD Histórica Primer Año x Sem'!$A$1:$A$985="mb2",IF('BBDD Histórica Primer Año x Sem'!$B$1:$B$985="II",IF('BBDD Histórica Primer Año x Sem'!$E$1:$E$985=$B212,'BBDD Histórica Primer Año x Sem'!$I$1:$J$985,0))))</f>
        <v>0</v>
      </c>
      <c r="F212" s="95">
        <f t="shared" si="7"/>
        <v>0</v>
      </c>
      <c r="G212" s="95">
        <f t="shared" si="9"/>
        <v>384</v>
      </c>
    </row>
    <row r="213" spans="2:15">
      <c r="B213" s="34">
        <v>104</v>
      </c>
      <c r="C213" s="95">
        <f t="array" ref="C213">SUM(IF('BBDD Histórica Primer Año x Sem'!$A$1:$A$985="mb2",IF('BBDD Histórica Primer Año x Sem'!$B$1:$B$985="II",IF('BBDD Histórica Primer Año x Sem'!$E$1:$E$985=$B213,'BBDD Histórica Primer Año x Sem'!$F$1:$F$985,0))))</f>
        <v>0</v>
      </c>
      <c r="D213" s="95">
        <f t="array" ref="D213">SUM(IF('BBDD Histórica Primer Año x Sem'!$A$1:$A$985="mb2",IF('BBDD Histórica Primer Año x Sem'!$B$1:$B$985="II",IF('BBDD Histórica Primer Año x Sem'!$E$1:$E$985=$B213,'BBDD Histórica Primer Año x Sem'!$G$1:$G$985,0))))</f>
        <v>0</v>
      </c>
      <c r="E213" s="95">
        <f t="array" ref="E213">SUM(IF('BBDD Histórica Primer Año x Sem'!$A$1:$A$985="mb2",IF('BBDD Histórica Primer Año x Sem'!$B$1:$B$985="II",IF('BBDD Histórica Primer Año x Sem'!$E$1:$E$985=$B213,'BBDD Histórica Primer Año x Sem'!$I$1:$J$985,0))))</f>
        <v>0</v>
      </c>
      <c r="F213" s="95">
        <f t="shared" si="7"/>
        <v>0</v>
      </c>
      <c r="G213" s="95">
        <f t="shared" si="9"/>
        <v>384</v>
      </c>
    </row>
    <row r="218" spans="2:15">
      <c r="B218" s="322" t="s">
        <v>4693</v>
      </c>
      <c r="C218" s="34"/>
      <c r="D218" s="34"/>
      <c r="E218" s="34"/>
      <c r="F218" s="34"/>
      <c r="G218" s="34"/>
      <c r="H218" s="34"/>
      <c r="I218" s="34"/>
    </row>
    <row r="219" spans="2:15">
      <c r="B219" s="34" t="s">
        <v>4671</v>
      </c>
      <c r="C219" s="34" t="s">
        <v>4648</v>
      </c>
      <c r="D219" s="34" t="s">
        <v>4673</v>
      </c>
      <c r="E219" s="34" t="s">
        <v>4678</v>
      </c>
      <c r="F219" s="34" t="s">
        <v>651</v>
      </c>
      <c r="G219" s="34" t="s">
        <v>4690</v>
      </c>
      <c r="H219" s="323" t="s">
        <v>4680</v>
      </c>
      <c r="I219" s="323" t="s">
        <v>4681</v>
      </c>
      <c r="J219" s="323"/>
      <c r="K219" s="323" t="s">
        <v>4682</v>
      </c>
      <c r="L219" s="323" t="s">
        <v>4683</v>
      </c>
      <c r="O219" s="323" t="s">
        <v>4698</v>
      </c>
    </row>
    <row r="220" spans="2:15">
      <c r="B220" s="34">
        <v>1</v>
      </c>
      <c r="C220" s="95">
        <f t="array" ref="C220">SUM(IF('BBDD Histórica Primer Año x Sem'!$A$1:$A$985="SP2",IF('BBDD Histórica Primer Año x Sem'!$B$1:$B$985="II",IF('BBDD Histórica Primer Año x Sem'!$E$1:$E$985=$B220,'BBDD Histórica Primer Año x Sem'!$F$1:$F$985,0))))</f>
        <v>1</v>
      </c>
      <c r="D220" s="95">
        <f t="array" ref="D220">SUM(IF('BBDD Histórica Primer Año x Sem'!$A$1:$A$985="SP2",IF('BBDD Histórica Primer Año x Sem'!$B$1:$B$985="II",IF('BBDD Histórica Primer Año x Sem'!$E$1:$E$985=$B220,'BBDD Histórica Primer Año x Sem'!$G$1:$G$985,0))))</f>
        <v>3</v>
      </c>
      <c r="E220" s="95">
        <f t="array" ref="E220">SUM(IF('BBDD Histórica Primer Año x Sem'!$A$1:$A$985="SP2",IF('BBDD Histórica Primer Año x Sem'!$B$1:$B$985="II",IF('BBDD Histórica Primer Año x Sem'!$E$1:$E$985=$B220,'BBDD Histórica Primer Año x Sem'!$I$1:$J$985,0))))</f>
        <v>0</v>
      </c>
      <c r="F220" s="95">
        <f t="shared" ref="F220:F323" si="12">SUM(C220:E220)</f>
        <v>4</v>
      </c>
      <c r="G220" s="95">
        <f>F220</f>
        <v>4</v>
      </c>
      <c r="H220" s="98">
        <f t="shared" ref="H220:H251" si="13">G220/Cargos_IIN_SP2</f>
        <v>3.8350910834132309E-3</v>
      </c>
      <c r="I220" s="98">
        <f>C220/Cargos_IIN_SP2</f>
        <v>9.5877277085330771E-4</v>
      </c>
      <c r="J220" s="98"/>
      <c r="K220" s="98">
        <f>(D220+C220)/Cargos_IIN_SP2</f>
        <v>3.8350910834132309E-3</v>
      </c>
      <c r="L220" s="98">
        <f>(C220+E220+D220)/Cargos_IIN_SP2</f>
        <v>3.8350910834132309E-3</v>
      </c>
      <c r="O220" s="329">
        <f>C220+N220</f>
        <v>1</v>
      </c>
    </row>
    <row r="221" spans="2:15">
      <c r="B221" s="34">
        <v>2</v>
      </c>
      <c r="C221" s="95">
        <f t="array" ref="C221">SUM(IF('BBDD Histórica Primer Año x Sem'!$A$1:$A$985="SP2",IF('BBDD Histórica Primer Año x Sem'!$B$1:$B$985="II",IF('BBDD Histórica Primer Año x Sem'!$E$1:$E$985=$B221,'BBDD Histórica Primer Año x Sem'!$F$1:$F$985,0))))</f>
        <v>6</v>
      </c>
      <c r="D221" s="95">
        <f t="array" ref="D221">SUM(IF('BBDD Histórica Primer Año x Sem'!$A$1:$A$985="SP2",IF('BBDD Histórica Primer Año x Sem'!$B$1:$B$985="II",IF('BBDD Histórica Primer Año x Sem'!$E$1:$E$985=$B221,'BBDD Histórica Primer Año x Sem'!$G$1:$G$985,0))))</f>
        <v>0</v>
      </c>
      <c r="E221" s="95">
        <f t="array" ref="E221">SUM(IF('BBDD Histórica Primer Año x Sem'!$A$1:$A$985="SP2",IF('BBDD Histórica Primer Año x Sem'!$B$1:$B$985="II",IF('BBDD Histórica Primer Año x Sem'!$E$1:$E$985=$B221,'BBDD Histórica Primer Año x Sem'!$I$1:$J$985,0))))</f>
        <v>0</v>
      </c>
      <c r="F221" s="95">
        <f t="shared" si="12"/>
        <v>6</v>
      </c>
      <c r="G221" s="95">
        <f t="shared" ref="G221:G323" si="14">F221+G220</f>
        <v>10</v>
      </c>
      <c r="H221" s="98">
        <f t="shared" si="13"/>
        <v>9.5877277085330784E-3</v>
      </c>
      <c r="I221" s="98">
        <f>SUM($C$220:$C221)/Cargos_IIN_SP2</f>
        <v>6.7114093959731542E-3</v>
      </c>
      <c r="J221" s="98"/>
      <c r="K221" s="98">
        <f>SUM($C$220:$D221)/Cargos_IIN_SP2</f>
        <v>9.5877277085330784E-3</v>
      </c>
      <c r="L221" s="98">
        <f>SUM($C$220:$E221)/Cargos_IIN_SP2</f>
        <v>9.5877277085330784E-3</v>
      </c>
      <c r="O221" s="329">
        <f t="shared" ref="O221:O271" si="15">C221+O220+N221</f>
        <v>7</v>
      </c>
    </row>
    <row r="222" spans="2:15">
      <c r="B222" s="34">
        <v>3</v>
      </c>
      <c r="C222" s="95">
        <f t="array" ref="C222">SUM(IF('BBDD Histórica Primer Año x Sem'!$A$1:$A$985="SP2",IF('BBDD Histórica Primer Año x Sem'!$B$1:$B$985="II",IF('BBDD Histórica Primer Año x Sem'!$E$1:$E$985=$B222,'BBDD Histórica Primer Año x Sem'!$F$1:$F$985,0))))</f>
        <v>0</v>
      </c>
      <c r="D222" s="95">
        <f t="array" ref="D222">SUM(IF('BBDD Histórica Primer Año x Sem'!$A$1:$A$985="SP2",IF('BBDD Histórica Primer Año x Sem'!$B$1:$B$985="II",IF('BBDD Histórica Primer Año x Sem'!$E$1:$E$985=$B222,'BBDD Histórica Primer Año x Sem'!$G$1:$G$985,0))))</f>
        <v>1</v>
      </c>
      <c r="E222" s="95">
        <f t="array" ref="E222">SUM(IF('BBDD Histórica Primer Año x Sem'!$A$1:$A$985="SP2",IF('BBDD Histórica Primer Año x Sem'!$B$1:$B$985="II",IF('BBDD Histórica Primer Año x Sem'!$E$1:$E$985=$B222,'BBDD Histórica Primer Año x Sem'!$I$1:$J$985,0))))</f>
        <v>2</v>
      </c>
      <c r="F222" s="95">
        <f t="shared" si="12"/>
        <v>3</v>
      </c>
      <c r="G222" s="95">
        <f t="shared" si="14"/>
        <v>13</v>
      </c>
      <c r="H222" s="98">
        <f t="shared" si="13"/>
        <v>1.2464046021093002E-2</v>
      </c>
      <c r="I222" s="98">
        <f>SUM($C$220:$C222)/Cargos_IIN_SP2</f>
        <v>6.7114093959731542E-3</v>
      </c>
      <c r="J222" s="98"/>
      <c r="K222" s="98">
        <f>SUM($C$220:$D222)/Cargos_IIN_SP2</f>
        <v>1.0546500479386385E-2</v>
      </c>
      <c r="L222" s="98">
        <f>SUM($C$220:$E222)/Cargos_IIN_SP2</f>
        <v>1.2464046021093002E-2</v>
      </c>
      <c r="O222" s="329">
        <f t="shared" si="15"/>
        <v>7</v>
      </c>
    </row>
    <row r="223" spans="2:15">
      <c r="B223" s="34">
        <v>4</v>
      </c>
      <c r="C223" s="95">
        <f t="array" ref="C223">SUM(IF('BBDD Histórica Primer Año x Sem'!$A$1:$A$985="SP2",IF('BBDD Histórica Primer Año x Sem'!$B$1:$B$985="II",IF('BBDD Histórica Primer Año x Sem'!$E$1:$E$985=$B223,'BBDD Histórica Primer Año x Sem'!$F$1:$F$985,0))))</f>
        <v>3</v>
      </c>
      <c r="D223" s="95">
        <f t="array" ref="D223">SUM(IF('BBDD Histórica Primer Año x Sem'!$A$1:$A$985="SP2",IF('BBDD Histórica Primer Año x Sem'!$B$1:$B$985="II",IF('BBDD Histórica Primer Año x Sem'!$E$1:$E$985=$B223,'BBDD Histórica Primer Año x Sem'!$G$1:$G$985,0))))</f>
        <v>2</v>
      </c>
      <c r="E223" s="95">
        <f t="array" ref="E223">SUM(IF('BBDD Histórica Primer Año x Sem'!$A$1:$A$985="SP2",IF('BBDD Histórica Primer Año x Sem'!$B$1:$B$985="II",IF('BBDD Histórica Primer Año x Sem'!$E$1:$E$985=$B223,'BBDD Histórica Primer Año x Sem'!$I$1:$J$985,0))))</f>
        <v>2</v>
      </c>
      <c r="F223" s="95">
        <f t="shared" si="12"/>
        <v>7</v>
      </c>
      <c r="G223" s="95">
        <f t="shared" si="14"/>
        <v>20</v>
      </c>
      <c r="H223" s="98">
        <f t="shared" si="13"/>
        <v>1.9175455417066157E-2</v>
      </c>
      <c r="I223" s="98">
        <f>SUM($C$220:$C223)/Cargos_IIN_SP2</f>
        <v>9.5877277085330784E-3</v>
      </c>
      <c r="J223" s="98"/>
      <c r="K223" s="98">
        <f>SUM($C$220:$D223)/Cargos_IIN_SP2</f>
        <v>1.5340364333652923E-2</v>
      </c>
      <c r="L223" s="98">
        <f>SUM($C$220:$E223)/Cargos_IIN_SP2</f>
        <v>1.9175455417066157E-2</v>
      </c>
      <c r="O223" s="329">
        <f t="shared" si="15"/>
        <v>10</v>
      </c>
    </row>
    <row r="224" spans="2:15">
      <c r="B224" s="34">
        <v>5</v>
      </c>
      <c r="C224" s="95">
        <f t="array" ref="C224">SUM(IF('BBDD Histórica Primer Año x Sem'!$A$1:$A$985="SP2",IF('BBDD Histórica Primer Año x Sem'!$B$1:$B$985="II",IF('BBDD Histórica Primer Año x Sem'!$E$1:$E$985=$B224,'BBDD Histórica Primer Año x Sem'!$F$1:$F$985,0))))</f>
        <v>8</v>
      </c>
      <c r="D224" s="95">
        <f t="array" ref="D224">SUM(IF('BBDD Histórica Primer Año x Sem'!$A$1:$A$985="SP2",IF('BBDD Histórica Primer Año x Sem'!$B$1:$B$985="II",IF('BBDD Histórica Primer Año x Sem'!$E$1:$E$985=$B224,'BBDD Histórica Primer Año x Sem'!$G$1:$G$985,0))))</f>
        <v>1</v>
      </c>
      <c r="E224" s="95">
        <f t="array" ref="E224">SUM(IF('BBDD Histórica Primer Año x Sem'!$A$1:$A$985="SP2",IF('BBDD Histórica Primer Año x Sem'!$B$1:$B$985="II",IF('BBDD Histórica Primer Año x Sem'!$E$1:$E$985=$B224,'BBDD Histórica Primer Año x Sem'!$I$1:$J$985,0))))</f>
        <v>2</v>
      </c>
      <c r="F224" s="95">
        <f t="shared" si="12"/>
        <v>11</v>
      </c>
      <c r="G224" s="95">
        <f t="shared" si="14"/>
        <v>31</v>
      </c>
      <c r="H224" s="98">
        <f t="shared" si="13"/>
        <v>2.9721955896452542E-2</v>
      </c>
      <c r="I224" s="98">
        <f>SUM($C$220:$C224)/Cargos_IIN_SP2</f>
        <v>1.725790987535954E-2</v>
      </c>
      <c r="J224" s="98"/>
      <c r="K224" s="98">
        <f>SUM($C$220:$D224)/Cargos_IIN_SP2</f>
        <v>2.3969319271332695E-2</v>
      </c>
      <c r="L224" s="98">
        <f>SUM($C$220:$E224)/Cargos_IIN_SP2</f>
        <v>2.9721955896452542E-2</v>
      </c>
      <c r="O224" s="329">
        <f t="shared" si="15"/>
        <v>18</v>
      </c>
    </row>
    <row r="225" spans="2:15">
      <c r="B225" s="34">
        <v>6</v>
      </c>
      <c r="C225" s="95">
        <f t="array" ref="C225">SUM(IF('BBDD Histórica Primer Año x Sem'!$A$1:$A$985="SP2",IF('BBDD Histórica Primer Año x Sem'!$B$1:$B$985="II",IF('BBDD Histórica Primer Año x Sem'!$E$1:$E$985=$B225,'BBDD Histórica Primer Año x Sem'!$F$1:$F$985,0))))</f>
        <v>14</v>
      </c>
      <c r="D225" s="95">
        <f t="array" ref="D225">SUM(IF('BBDD Histórica Primer Año x Sem'!$A$1:$A$985="SP2",IF('BBDD Histórica Primer Año x Sem'!$B$1:$B$985="II",IF('BBDD Histórica Primer Año x Sem'!$E$1:$E$985=$B225,'BBDD Histórica Primer Año x Sem'!$G$1:$G$985,0))))</f>
        <v>1</v>
      </c>
      <c r="E225" s="95">
        <f t="array" ref="E225">SUM(IF('BBDD Histórica Primer Año x Sem'!$A$1:$A$985="SP2",IF('BBDD Histórica Primer Año x Sem'!$B$1:$B$985="II",IF('BBDD Histórica Primer Año x Sem'!$E$1:$E$985=$B225,'BBDD Histórica Primer Año x Sem'!$I$1:$J$985,0))))</f>
        <v>3</v>
      </c>
      <c r="F225" s="95">
        <f t="shared" si="12"/>
        <v>18</v>
      </c>
      <c r="G225" s="95">
        <f t="shared" si="14"/>
        <v>49</v>
      </c>
      <c r="H225" s="98">
        <f t="shared" si="13"/>
        <v>4.6979865771812082E-2</v>
      </c>
      <c r="I225" s="98">
        <f>SUM($C$220:$C225)/Cargos_IIN_SP2</f>
        <v>3.0680728667305847E-2</v>
      </c>
      <c r="J225" s="98"/>
      <c r="K225" s="98">
        <f>SUM($C$220:$D225)/Cargos_IIN_SP2</f>
        <v>3.8350910834132314E-2</v>
      </c>
      <c r="L225" s="98">
        <f>SUM($C$220:$E225)/Cargos_IIN_SP2</f>
        <v>4.6979865771812082E-2</v>
      </c>
      <c r="O225" s="329">
        <f t="shared" si="15"/>
        <v>32</v>
      </c>
    </row>
    <row r="226" spans="2:15">
      <c r="B226" s="34">
        <v>7</v>
      </c>
      <c r="C226" s="95">
        <f t="array" ref="C226">SUM(IF('BBDD Histórica Primer Año x Sem'!$A$1:$A$985="SP2",IF('BBDD Histórica Primer Año x Sem'!$B$1:$B$985="II",IF('BBDD Histórica Primer Año x Sem'!$E$1:$E$985=$B226,'BBDD Histórica Primer Año x Sem'!$F$1:$F$985,0))))</f>
        <v>17</v>
      </c>
      <c r="D226" s="95">
        <f t="array" ref="D226">SUM(IF('BBDD Histórica Primer Año x Sem'!$A$1:$A$985="SP2",IF('BBDD Histórica Primer Año x Sem'!$B$1:$B$985="II",IF('BBDD Histórica Primer Año x Sem'!$E$1:$E$985=$B226,'BBDD Histórica Primer Año x Sem'!$G$1:$G$985,0))))</f>
        <v>1</v>
      </c>
      <c r="E226" s="95">
        <f t="array" ref="E226">SUM(IF('BBDD Histórica Primer Año x Sem'!$A$1:$A$985="SP2",IF('BBDD Histórica Primer Año x Sem'!$B$1:$B$985="II",IF('BBDD Histórica Primer Año x Sem'!$E$1:$E$985=$B226,'BBDD Histórica Primer Año x Sem'!$I$1:$J$985,0))))</f>
        <v>0</v>
      </c>
      <c r="F226" s="95">
        <f t="shared" si="12"/>
        <v>18</v>
      </c>
      <c r="G226" s="95">
        <f t="shared" si="14"/>
        <v>67</v>
      </c>
      <c r="H226" s="98">
        <f t="shared" si="13"/>
        <v>6.4237775647171619E-2</v>
      </c>
      <c r="I226" s="98">
        <f>SUM($C$220:$C226)/Cargos_IIN_SP2</f>
        <v>4.6979865771812082E-2</v>
      </c>
      <c r="J226" s="98"/>
      <c r="K226" s="98">
        <f>SUM($C$220:$D226)/Cargos_IIN_SP2</f>
        <v>5.560882070949185E-2</v>
      </c>
      <c r="L226" s="98">
        <f>SUM($C$220:$E226)/Cargos_IIN_SP2</f>
        <v>6.4237775647171619E-2</v>
      </c>
      <c r="O226" s="329">
        <f t="shared" si="15"/>
        <v>49</v>
      </c>
    </row>
    <row r="227" spans="2:15">
      <c r="B227" s="34">
        <v>8</v>
      </c>
      <c r="C227" s="95">
        <f t="array" ref="C227">SUM(IF('BBDD Histórica Primer Año x Sem'!$A$1:$A$985="SP2",IF('BBDD Histórica Primer Año x Sem'!$B$1:$B$985="II",IF('BBDD Histórica Primer Año x Sem'!$E$1:$E$985=$B227,'BBDD Histórica Primer Año x Sem'!$F$1:$F$985,0))))</f>
        <v>20</v>
      </c>
      <c r="D227" s="95">
        <f t="array" ref="D227">SUM(IF('BBDD Histórica Primer Año x Sem'!$A$1:$A$985="SP2",IF('BBDD Histórica Primer Año x Sem'!$B$1:$B$985="II",IF('BBDD Histórica Primer Año x Sem'!$E$1:$E$985=$B227,'BBDD Histórica Primer Año x Sem'!$G$1:$G$985,0))))</f>
        <v>5</v>
      </c>
      <c r="E227" s="95">
        <f t="array" ref="E227">SUM(IF('BBDD Histórica Primer Año x Sem'!$A$1:$A$985="SP2",IF('BBDD Histórica Primer Año x Sem'!$B$1:$B$985="II",IF('BBDD Histórica Primer Año x Sem'!$E$1:$E$985=$B227,'BBDD Histórica Primer Año x Sem'!$I$1:$J$985,0))))</f>
        <v>4</v>
      </c>
      <c r="F227" s="95">
        <f t="shared" si="12"/>
        <v>29</v>
      </c>
      <c r="G227" s="95">
        <f t="shared" si="14"/>
        <v>96</v>
      </c>
      <c r="H227" s="98">
        <f t="shared" si="13"/>
        <v>9.2042186001917548E-2</v>
      </c>
      <c r="I227" s="98">
        <f>SUM($C$220:$C227)/Cargos_IIN_SP2</f>
        <v>6.6155321188878236E-2</v>
      </c>
      <c r="J227" s="98"/>
      <c r="K227" s="98">
        <f>SUM($C$220:$D227)/Cargos_IIN_SP2</f>
        <v>7.9578139980824539E-2</v>
      </c>
      <c r="L227" s="98">
        <f>SUM($C$220:$E227)/Cargos_IIN_SP2</f>
        <v>9.2042186001917548E-2</v>
      </c>
      <c r="O227" s="329">
        <f t="shared" si="15"/>
        <v>69</v>
      </c>
    </row>
    <row r="228" spans="2:15">
      <c r="B228" s="34">
        <v>9</v>
      </c>
      <c r="C228" s="95">
        <f t="array" ref="C228">SUM(IF('BBDD Histórica Primer Año x Sem'!$A$1:$A$985="SP2",IF('BBDD Histórica Primer Año x Sem'!$B$1:$B$985="II",IF('BBDD Histórica Primer Año x Sem'!$E$1:$E$985=$B228,'BBDD Histórica Primer Año x Sem'!$F$1:$F$985,0))))</f>
        <v>2</v>
      </c>
      <c r="D228" s="95">
        <f t="array" ref="D228">SUM(IF('BBDD Histórica Primer Año x Sem'!$A$1:$A$985="SP2",IF('BBDD Histórica Primer Año x Sem'!$B$1:$B$985="II",IF('BBDD Histórica Primer Año x Sem'!$E$1:$E$985=$B228,'BBDD Histórica Primer Año x Sem'!$G$1:$G$985,0))))</f>
        <v>1</v>
      </c>
      <c r="E228" s="95">
        <f t="array" ref="E228">SUM(IF('BBDD Histórica Primer Año x Sem'!$A$1:$A$985="SP2",IF('BBDD Histórica Primer Año x Sem'!$B$1:$B$985="II",IF('BBDD Histórica Primer Año x Sem'!$E$1:$E$985=$B228,'BBDD Histórica Primer Año x Sem'!$I$1:$J$985,0))))</f>
        <v>2</v>
      </c>
      <c r="F228" s="95">
        <f t="shared" si="12"/>
        <v>5</v>
      </c>
      <c r="G228" s="95">
        <f t="shared" si="14"/>
        <v>101</v>
      </c>
      <c r="H228" s="98">
        <f t="shared" si="13"/>
        <v>9.6836049856184089E-2</v>
      </c>
      <c r="I228" s="98">
        <f>SUM($C$220:$C228)/Cargos_IIN_SP2</f>
        <v>6.8072866730584852E-2</v>
      </c>
      <c r="J228" s="98"/>
      <c r="K228" s="98">
        <f>SUM($C$220:$D228)/Cargos_IIN_SP2</f>
        <v>8.2454458293384464E-2</v>
      </c>
      <c r="L228" s="98">
        <f>SUM($C$220:$E228)/Cargos_IIN_SP2</f>
        <v>9.6836049856184089E-2</v>
      </c>
      <c r="O228" s="329">
        <f t="shared" si="15"/>
        <v>71</v>
      </c>
    </row>
    <row r="229" spans="2:15">
      <c r="B229" s="34">
        <v>10</v>
      </c>
      <c r="C229" s="95">
        <f t="array" ref="C229">SUM(IF('BBDD Histórica Primer Año x Sem'!$A$1:$A$985="SP2",IF('BBDD Histórica Primer Año x Sem'!$B$1:$B$985="II",IF('BBDD Histórica Primer Año x Sem'!$E$1:$E$985=$B229,'BBDD Histórica Primer Año x Sem'!$F$1:$F$985,0))))</f>
        <v>5</v>
      </c>
      <c r="D229" s="95">
        <f t="array" ref="D229">SUM(IF('BBDD Histórica Primer Año x Sem'!$A$1:$A$985="SP2",IF('BBDD Histórica Primer Año x Sem'!$B$1:$B$985="II",IF('BBDD Histórica Primer Año x Sem'!$E$1:$E$985=$B229,'BBDD Histórica Primer Año x Sem'!$G$1:$G$985,0))))</f>
        <v>0</v>
      </c>
      <c r="E229" s="95">
        <f t="array" ref="E229">SUM(IF('BBDD Histórica Primer Año x Sem'!$A$1:$A$985="SP2",IF('BBDD Histórica Primer Año x Sem'!$B$1:$B$985="II",IF('BBDD Histórica Primer Año x Sem'!$E$1:$E$985=$B229,'BBDD Histórica Primer Año x Sem'!$I$1:$J$985,0))))</f>
        <v>4</v>
      </c>
      <c r="F229" s="95">
        <f t="shared" si="12"/>
        <v>9</v>
      </c>
      <c r="G229" s="95">
        <f t="shared" si="14"/>
        <v>110</v>
      </c>
      <c r="H229" s="98">
        <f t="shared" si="13"/>
        <v>0.10546500479386385</v>
      </c>
      <c r="I229" s="98">
        <f>SUM($C$220:$C229)/Cargos_IIN_SP2</f>
        <v>7.2866730584851394E-2</v>
      </c>
      <c r="J229" s="98"/>
      <c r="K229" s="98">
        <f>SUM($C$220:$D229)/Cargos_IIN_SP2</f>
        <v>8.7248322147651006E-2</v>
      </c>
      <c r="L229" s="98">
        <f>SUM($C$220:$E229)/Cargos_IIN_SP2</f>
        <v>0.10546500479386385</v>
      </c>
      <c r="O229" s="329">
        <f t="shared" si="15"/>
        <v>76</v>
      </c>
    </row>
    <row r="230" spans="2:15">
      <c r="B230" s="34">
        <v>11</v>
      </c>
      <c r="C230" s="95">
        <f t="array" ref="C230">SUM(IF('BBDD Histórica Primer Año x Sem'!$A$1:$A$985="SP2",IF('BBDD Histórica Primer Año x Sem'!$B$1:$B$985="II",IF('BBDD Histórica Primer Año x Sem'!$E$1:$E$985=$B230,'BBDD Histórica Primer Año x Sem'!$F$1:$F$985,0))))</f>
        <v>3</v>
      </c>
      <c r="D230" s="95">
        <f t="array" ref="D230">SUM(IF('BBDD Histórica Primer Año x Sem'!$A$1:$A$985="SP2",IF('BBDD Histórica Primer Año x Sem'!$B$1:$B$985="II",IF('BBDD Histórica Primer Año x Sem'!$E$1:$E$985=$B230,'BBDD Histórica Primer Año x Sem'!$G$1:$G$985,0))))</f>
        <v>1</v>
      </c>
      <c r="E230" s="95">
        <f t="array" ref="E230">SUM(IF('BBDD Histórica Primer Año x Sem'!$A$1:$A$985="SP2",IF('BBDD Histórica Primer Año x Sem'!$B$1:$B$985="II",IF('BBDD Histórica Primer Año x Sem'!$E$1:$E$985=$B230,'BBDD Histórica Primer Año x Sem'!$I$1:$J$985,0))))</f>
        <v>4</v>
      </c>
      <c r="F230" s="95">
        <f t="shared" si="12"/>
        <v>8</v>
      </c>
      <c r="G230" s="95">
        <f t="shared" si="14"/>
        <v>118</v>
      </c>
      <c r="H230" s="98">
        <f t="shared" si="13"/>
        <v>0.11313518696069032</v>
      </c>
      <c r="I230" s="98">
        <f>SUM($C$220:$C230)/Cargos_IIN_SP2</f>
        <v>7.5743048897411319E-2</v>
      </c>
      <c r="J230" s="98"/>
      <c r="K230" s="98">
        <f>SUM($C$220:$D230)/Cargos_IIN_SP2</f>
        <v>9.1083413231064239E-2</v>
      </c>
      <c r="L230" s="98">
        <f>SUM($C$220:$E230)/Cargos_IIN_SP2</f>
        <v>0.11313518696069032</v>
      </c>
      <c r="O230" s="329">
        <f t="shared" si="15"/>
        <v>79</v>
      </c>
    </row>
    <row r="231" spans="2:15">
      <c r="B231" s="34">
        <v>12</v>
      </c>
      <c r="C231" s="95">
        <f t="array" ref="C231">SUM(IF('BBDD Histórica Primer Año x Sem'!$A$1:$A$985="SP2",IF('BBDD Histórica Primer Año x Sem'!$B$1:$B$985="II",IF('BBDD Histórica Primer Año x Sem'!$E$1:$E$985=$B231,'BBDD Histórica Primer Año x Sem'!$F$1:$F$985,0))))</f>
        <v>9</v>
      </c>
      <c r="D231" s="95">
        <f t="array" ref="D231">SUM(IF('BBDD Histórica Primer Año x Sem'!$A$1:$A$985="SP2",IF('BBDD Histórica Primer Año x Sem'!$B$1:$B$985="II",IF('BBDD Histórica Primer Año x Sem'!$E$1:$E$985=$B231,'BBDD Histórica Primer Año x Sem'!$G$1:$G$985,0))))</f>
        <v>3</v>
      </c>
      <c r="E231" s="95">
        <f t="array" ref="E231">SUM(IF('BBDD Histórica Primer Año x Sem'!$A$1:$A$985="SP2",IF('BBDD Histórica Primer Año x Sem'!$B$1:$B$985="II",IF('BBDD Histórica Primer Año x Sem'!$E$1:$E$985=$B231,'BBDD Histórica Primer Año x Sem'!$I$1:$J$985,0))))</f>
        <v>5</v>
      </c>
      <c r="F231" s="95">
        <f t="shared" si="12"/>
        <v>17</v>
      </c>
      <c r="G231" s="95">
        <f t="shared" si="14"/>
        <v>135</v>
      </c>
      <c r="H231" s="98">
        <f t="shared" si="13"/>
        <v>0.12943432406519656</v>
      </c>
      <c r="I231" s="98">
        <f>SUM($C$220:$C231)/Cargos_IIN_SP2</f>
        <v>8.4372003835091081E-2</v>
      </c>
      <c r="J231" s="98"/>
      <c r="K231" s="98">
        <f>SUM($C$220:$D231)/Cargos_IIN_SP2</f>
        <v>0.10258868648130393</v>
      </c>
      <c r="L231" s="98">
        <f>SUM($C$220:$E231)/Cargos_IIN_SP2</f>
        <v>0.12943432406519656</v>
      </c>
      <c r="O231" s="329">
        <f t="shared" si="15"/>
        <v>88</v>
      </c>
    </row>
    <row r="232" spans="2:15">
      <c r="B232" s="34">
        <v>13</v>
      </c>
      <c r="C232" s="95">
        <f t="array" ref="C232">SUM(IF('BBDD Histórica Primer Año x Sem'!$A$1:$A$985="SP2",IF('BBDD Histórica Primer Año x Sem'!$B$1:$B$985="II",IF('BBDD Histórica Primer Año x Sem'!$E$1:$E$985=$B232,'BBDD Histórica Primer Año x Sem'!$F$1:$F$985,0))))</f>
        <v>7</v>
      </c>
      <c r="D232" s="95">
        <f t="array" ref="D232">SUM(IF('BBDD Histórica Primer Año x Sem'!$A$1:$A$985="SP2",IF('BBDD Histórica Primer Año x Sem'!$B$1:$B$985="II",IF('BBDD Histórica Primer Año x Sem'!$E$1:$E$985=$B232,'BBDD Histórica Primer Año x Sem'!$G$1:$G$985,0))))</f>
        <v>1</v>
      </c>
      <c r="E232" s="95">
        <f t="array" ref="E232">SUM(IF('BBDD Histórica Primer Año x Sem'!$A$1:$A$985="SP2",IF('BBDD Histórica Primer Año x Sem'!$B$1:$B$985="II",IF('BBDD Histórica Primer Año x Sem'!$E$1:$E$985=$B232,'BBDD Histórica Primer Año x Sem'!$I$1:$J$985,0))))</f>
        <v>0</v>
      </c>
      <c r="F232" s="95">
        <f t="shared" si="12"/>
        <v>8</v>
      </c>
      <c r="G232" s="95">
        <f t="shared" si="14"/>
        <v>143</v>
      </c>
      <c r="H232" s="98">
        <f t="shared" si="13"/>
        <v>0.137104506232023</v>
      </c>
      <c r="I232" s="98">
        <f>SUM($C$220:$C232)/Cargos_IIN_SP2</f>
        <v>9.1083413231064239E-2</v>
      </c>
      <c r="J232" s="98"/>
      <c r="K232" s="98">
        <f>SUM($C$220:$D232)/Cargos_IIN_SP2</f>
        <v>0.11025886864813039</v>
      </c>
      <c r="L232" s="98">
        <f>SUM($C$220:$E232)/Cargos_IIN_SP2</f>
        <v>0.137104506232023</v>
      </c>
      <c r="O232" s="329">
        <f t="shared" si="15"/>
        <v>95</v>
      </c>
    </row>
    <row r="233" spans="2:15">
      <c r="B233" s="34">
        <v>14</v>
      </c>
      <c r="C233" s="95">
        <f t="array" ref="C233">SUM(IF('BBDD Histórica Primer Año x Sem'!$A$1:$A$985="SP2",IF('BBDD Histórica Primer Año x Sem'!$B$1:$B$985="II",IF('BBDD Histórica Primer Año x Sem'!$E$1:$E$985=$B233,'BBDD Histórica Primer Año x Sem'!$F$1:$F$985,0))))</f>
        <v>9</v>
      </c>
      <c r="D233" s="95">
        <f t="array" ref="D233">SUM(IF('BBDD Histórica Primer Año x Sem'!$A$1:$A$985="SP2",IF('BBDD Histórica Primer Año x Sem'!$B$1:$B$985="II",IF('BBDD Histórica Primer Año x Sem'!$E$1:$E$985=$B233,'BBDD Histórica Primer Año x Sem'!$G$1:$G$985,0))))</f>
        <v>1</v>
      </c>
      <c r="E233" s="95">
        <f t="array" ref="E233">SUM(IF('BBDD Histórica Primer Año x Sem'!$A$1:$A$985="SP2",IF('BBDD Histórica Primer Año x Sem'!$B$1:$B$985="II",IF('BBDD Histórica Primer Año x Sem'!$E$1:$E$985=$B233,'BBDD Histórica Primer Año x Sem'!$I$1:$J$985,0))))</f>
        <v>3</v>
      </c>
      <c r="F233" s="95">
        <f t="shared" si="12"/>
        <v>13</v>
      </c>
      <c r="G233" s="95">
        <f t="shared" si="14"/>
        <v>156</v>
      </c>
      <c r="H233" s="98">
        <f t="shared" si="13"/>
        <v>0.14956855225311602</v>
      </c>
      <c r="I233" s="98">
        <f>SUM($C$220:$C233)/Cargos_IIN_SP2</f>
        <v>9.9712368168744014E-2</v>
      </c>
      <c r="J233" s="98"/>
      <c r="K233" s="98">
        <f>SUM($C$220:$D233)/Cargos_IIN_SP2</f>
        <v>0.11984659635666348</v>
      </c>
      <c r="L233" s="98">
        <f>SUM($C$220:$E233)/Cargos_IIN_SP2</f>
        <v>0.14956855225311602</v>
      </c>
      <c r="O233" s="329">
        <f t="shared" si="15"/>
        <v>104</v>
      </c>
    </row>
    <row r="234" spans="2:15">
      <c r="B234" s="34">
        <v>15</v>
      </c>
      <c r="C234" s="95">
        <f t="array" ref="C234">SUM(IF('BBDD Histórica Primer Año x Sem'!$A$1:$A$985="SP2",IF('BBDD Histórica Primer Año x Sem'!$B$1:$B$985="II",IF('BBDD Histórica Primer Año x Sem'!$E$1:$E$985=$B234,'BBDD Histórica Primer Año x Sem'!$F$1:$F$985,0))))</f>
        <v>3</v>
      </c>
      <c r="D234" s="95">
        <f t="array" ref="D234">SUM(IF('BBDD Histórica Primer Año x Sem'!$A$1:$A$985="SP2",IF('BBDD Histórica Primer Año x Sem'!$B$1:$B$985="II",IF('BBDD Histórica Primer Año x Sem'!$E$1:$E$985=$B234,'BBDD Histórica Primer Año x Sem'!$G$1:$G$985,0))))</f>
        <v>1</v>
      </c>
      <c r="E234" s="95">
        <f t="array" ref="E234">SUM(IF('BBDD Histórica Primer Año x Sem'!$A$1:$A$985="SP2",IF('BBDD Histórica Primer Año x Sem'!$B$1:$B$985="II",IF('BBDD Histórica Primer Año x Sem'!$E$1:$E$985=$B234,'BBDD Histórica Primer Año x Sem'!$I$1:$J$985,0))))</f>
        <v>2</v>
      </c>
      <c r="F234" s="95">
        <f t="shared" si="12"/>
        <v>6</v>
      </c>
      <c r="G234" s="95">
        <f t="shared" si="14"/>
        <v>162</v>
      </c>
      <c r="H234" s="98">
        <f t="shared" si="13"/>
        <v>0.15532118887823587</v>
      </c>
      <c r="I234" s="98">
        <f>SUM($C$220:$C234)/Cargos_IIN_SP2</f>
        <v>0.10258868648130393</v>
      </c>
      <c r="J234" s="98"/>
      <c r="K234" s="98">
        <f>SUM($C$220:$D234)/Cargos_IIN_SP2</f>
        <v>0.1236816874400767</v>
      </c>
      <c r="L234" s="98">
        <f>SUM($C$220:$E234)/Cargos_IIN_SP2</f>
        <v>0.15532118887823587</v>
      </c>
      <c r="O234" s="329">
        <f t="shared" si="15"/>
        <v>107</v>
      </c>
    </row>
    <row r="235" spans="2:15">
      <c r="B235" s="34">
        <v>16</v>
      </c>
      <c r="C235" s="95">
        <f t="array" ref="C235">SUM(IF('BBDD Histórica Primer Año x Sem'!$A$1:$A$985="SP2",IF('BBDD Histórica Primer Año x Sem'!$B$1:$B$985="II",IF('BBDD Histórica Primer Año x Sem'!$E$1:$E$985=$B235,'BBDD Histórica Primer Año x Sem'!$F$1:$F$985,0))))</f>
        <v>0</v>
      </c>
      <c r="D235" s="95">
        <f t="array" ref="D235">SUM(IF('BBDD Histórica Primer Año x Sem'!$A$1:$A$985="SP2",IF('BBDD Histórica Primer Año x Sem'!$B$1:$B$985="II",IF('BBDD Histórica Primer Año x Sem'!$E$1:$E$985=$B235,'BBDD Histórica Primer Año x Sem'!$G$1:$G$985,0))))</f>
        <v>1</v>
      </c>
      <c r="E235" s="95">
        <f t="array" ref="E235">SUM(IF('BBDD Histórica Primer Año x Sem'!$A$1:$A$985="SP2",IF('BBDD Histórica Primer Año x Sem'!$B$1:$B$985="II",IF('BBDD Histórica Primer Año x Sem'!$E$1:$E$985=$B235,'BBDD Histórica Primer Año x Sem'!$I$1:$J$985,0))))</f>
        <v>0</v>
      </c>
      <c r="F235" s="95">
        <f t="shared" si="12"/>
        <v>1</v>
      </c>
      <c r="G235" s="95">
        <f t="shared" si="14"/>
        <v>163</v>
      </c>
      <c r="H235" s="98">
        <f t="shared" si="13"/>
        <v>0.15627996164908917</v>
      </c>
      <c r="I235" s="98">
        <f>SUM($C$220:$C235)/Cargos_IIN_SP2</f>
        <v>0.10258868648130393</v>
      </c>
      <c r="J235" s="98"/>
      <c r="K235" s="98">
        <f>SUM($C$220:$D235)/Cargos_IIN_SP2</f>
        <v>0.12464046021093</v>
      </c>
      <c r="L235" s="98">
        <f>SUM($C$220:$E235)/Cargos_IIN_SP2</f>
        <v>0.15627996164908917</v>
      </c>
      <c r="O235" s="329">
        <f t="shared" si="15"/>
        <v>107</v>
      </c>
    </row>
    <row r="236" spans="2:15">
      <c r="B236" s="34">
        <v>17</v>
      </c>
      <c r="C236" s="95">
        <f t="array" ref="C236">SUM(IF('BBDD Histórica Primer Año x Sem'!$A$1:$A$985="SP2",IF('BBDD Histórica Primer Año x Sem'!$B$1:$B$985="II",IF('BBDD Histórica Primer Año x Sem'!$E$1:$E$985=$B236,'BBDD Histórica Primer Año x Sem'!$F$1:$F$985,0))))</f>
        <v>7</v>
      </c>
      <c r="D236" s="95">
        <f t="array" ref="D236">SUM(IF('BBDD Histórica Primer Año x Sem'!$A$1:$A$985="SP2",IF('BBDD Histórica Primer Año x Sem'!$B$1:$B$985="II",IF('BBDD Histórica Primer Año x Sem'!$E$1:$E$985=$B236,'BBDD Histórica Primer Año x Sem'!$G$1:$G$985,0))))</f>
        <v>1</v>
      </c>
      <c r="E236" s="95">
        <f t="array" ref="E236">SUM(IF('BBDD Histórica Primer Año x Sem'!$A$1:$A$985="SP2",IF('BBDD Histórica Primer Año x Sem'!$B$1:$B$985="II",IF('BBDD Histórica Primer Año x Sem'!$E$1:$E$985=$B236,'BBDD Histórica Primer Año x Sem'!$I$1:$J$985,0))))</f>
        <v>6</v>
      </c>
      <c r="F236" s="95">
        <f t="shared" si="12"/>
        <v>14</v>
      </c>
      <c r="G236" s="95">
        <f t="shared" si="14"/>
        <v>177</v>
      </c>
      <c r="H236" s="98">
        <f t="shared" si="13"/>
        <v>0.16970278044103548</v>
      </c>
      <c r="I236" s="98">
        <f>SUM($C$220:$C236)/Cargos_IIN_SP2</f>
        <v>0.10930009587727708</v>
      </c>
      <c r="J236" s="98"/>
      <c r="K236" s="98">
        <f>SUM($C$220:$D236)/Cargos_IIN_SP2</f>
        <v>0.13231064237775647</v>
      </c>
      <c r="L236" s="98">
        <f>SUM($C$220:$E236)/Cargos_IIN_SP2</f>
        <v>0.16970278044103548</v>
      </c>
      <c r="O236" s="329">
        <f t="shared" si="15"/>
        <v>114</v>
      </c>
    </row>
    <row r="237" spans="2:15">
      <c r="B237" s="34">
        <v>18</v>
      </c>
      <c r="C237" s="95">
        <f t="array" ref="C237">SUM(IF('BBDD Histórica Primer Año x Sem'!$A$1:$A$985="SP2",IF('BBDD Histórica Primer Año x Sem'!$B$1:$B$985="II",IF('BBDD Histórica Primer Año x Sem'!$E$1:$E$985=$B237,'BBDD Histórica Primer Año x Sem'!$F$1:$F$985,0))))</f>
        <v>0</v>
      </c>
      <c r="D237" s="95">
        <f t="array" ref="D237">SUM(IF('BBDD Histórica Primer Año x Sem'!$A$1:$A$985="SP2",IF('BBDD Histórica Primer Año x Sem'!$B$1:$B$985="II",IF('BBDD Histórica Primer Año x Sem'!$E$1:$E$985=$B237,'BBDD Histórica Primer Año x Sem'!$G$1:$G$985,0))))</f>
        <v>0</v>
      </c>
      <c r="E237" s="95">
        <f t="array" ref="E237">SUM(IF('BBDD Histórica Primer Año x Sem'!$A$1:$A$985="SP2",IF('BBDD Histórica Primer Año x Sem'!$B$1:$B$985="II",IF('BBDD Histórica Primer Año x Sem'!$E$1:$E$985=$B237,'BBDD Histórica Primer Año x Sem'!$I$1:$J$985,0))))</f>
        <v>3</v>
      </c>
      <c r="F237" s="95">
        <f t="shared" si="12"/>
        <v>3</v>
      </c>
      <c r="G237" s="95">
        <f t="shared" si="14"/>
        <v>180</v>
      </c>
      <c r="H237" s="98">
        <f t="shared" si="13"/>
        <v>0.17257909875359539</v>
      </c>
      <c r="I237" s="98">
        <f>SUM($C$220:$C237)/Cargos_IIN_SP2</f>
        <v>0.10930009587727708</v>
      </c>
      <c r="J237" s="98"/>
      <c r="K237" s="98">
        <f>SUM($C$220:$D237)/Cargos_IIN_SP2</f>
        <v>0.13231064237775647</v>
      </c>
      <c r="L237" s="98">
        <f>SUM($C$220:$E237)/Cargos_IIN_SP2</f>
        <v>0.17257909875359539</v>
      </c>
      <c r="O237" s="329">
        <f t="shared" si="15"/>
        <v>114</v>
      </c>
    </row>
    <row r="238" spans="2:15">
      <c r="B238" s="34">
        <v>19</v>
      </c>
      <c r="C238" s="95">
        <f t="array" ref="C238">SUM(IF('BBDD Histórica Primer Año x Sem'!$A$1:$A$985="SP2",IF('BBDD Histórica Primer Año x Sem'!$B$1:$B$985="II",IF('BBDD Histórica Primer Año x Sem'!$E$1:$E$985=$B238,'BBDD Histórica Primer Año x Sem'!$F$1:$F$985,0))))</f>
        <v>1</v>
      </c>
      <c r="D238" s="95">
        <f t="array" ref="D238">SUM(IF('BBDD Histórica Primer Año x Sem'!$A$1:$A$985="SP2",IF('BBDD Histórica Primer Año x Sem'!$B$1:$B$985="II",IF('BBDD Histórica Primer Año x Sem'!$E$1:$E$985=$B238,'BBDD Histórica Primer Año x Sem'!$G$1:$G$985,0))))</f>
        <v>1</v>
      </c>
      <c r="E238" s="95">
        <f t="array" ref="E238">SUM(IF('BBDD Histórica Primer Año x Sem'!$A$1:$A$985="SP2",IF('BBDD Histórica Primer Año x Sem'!$B$1:$B$985="II",IF('BBDD Histórica Primer Año x Sem'!$E$1:$E$985=$B238,'BBDD Histórica Primer Año x Sem'!$I$1:$J$985,0))))</f>
        <v>3</v>
      </c>
      <c r="F238" s="95">
        <f t="shared" si="12"/>
        <v>5</v>
      </c>
      <c r="G238" s="95">
        <f t="shared" si="14"/>
        <v>185</v>
      </c>
      <c r="H238" s="98">
        <f t="shared" si="13"/>
        <v>0.17737296260786195</v>
      </c>
      <c r="I238" s="98">
        <f>SUM($C$220:$C238)/Cargos_IIN_SP2</f>
        <v>0.11025886864813039</v>
      </c>
      <c r="J238" s="98"/>
      <c r="K238" s="98">
        <f>SUM($C$220:$D238)/Cargos_IIN_SP2</f>
        <v>0.13422818791946309</v>
      </c>
      <c r="L238" s="98">
        <f>SUM($C$220:$E238)/Cargos_IIN_SP2</f>
        <v>0.17737296260786195</v>
      </c>
      <c r="O238" s="329">
        <f t="shared" si="15"/>
        <v>115</v>
      </c>
    </row>
    <row r="239" spans="2:15">
      <c r="B239" s="34">
        <v>20</v>
      </c>
      <c r="C239" s="95">
        <f t="array" ref="C239">SUM(IF('BBDD Histórica Primer Año x Sem'!$A$1:$A$985="SP2",IF('BBDD Histórica Primer Año x Sem'!$B$1:$B$985="II",IF('BBDD Histórica Primer Año x Sem'!$E$1:$E$985=$B239,'BBDD Histórica Primer Año x Sem'!$F$1:$F$985,0))))</f>
        <v>1</v>
      </c>
      <c r="D239" s="95">
        <f t="array" ref="D239">SUM(IF('BBDD Histórica Primer Año x Sem'!$A$1:$A$985="SP2",IF('BBDD Histórica Primer Año x Sem'!$B$1:$B$985="II",IF('BBDD Histórica Primer Año x Sem'!$E$1:$E$985=$B239,'BBDD Histórica Primer Año x Sem'!$G$1:$G$985,0))))</f>
        <v>0</v>
      </c>
      <c r="E239" s="95">
        <f t="array" ref="E239">SUM(IF('BBDD Histórica Primer Año x Sem'!$A$1:$A$985="SP2",IF('BBDD Histórica Primer Año x Sem'!$B$1:$B$985="II",IF('BBDD Histórica Primer Año x Sem'!$E$1:$E$985=$B239,'BBDD Histórica Primer Año x Sem'!$I$1:$J$985,0))))</f>
        <v>2</v>
      </c>
      <c r="F239" s="95">
        <f t="shared" si="12"/>
        <v>3</v>
      </c>
      <c r="G239" s="95">
        <f t="shared" si="14"/>
        <v>188</v>
      </c>
      <c r="H239" s="98">
        <f t="shared" si="13"/>
        <v>0.18024928092042186</v>
      </c>
      <c r="I239" s="98">
        <f>SUM($C$220:$C239)/Cargos_IIN_SP2</f>
        <v>0.1112176414189837</v>
      </c>
      <c r="J239" s="98"/>
      <c r="K239" s="98">
        <f>SUM($C$220:$D239)/Cargos_IIN_SP2</f>
        <v>0.13518696069031638</v>
      </c>
      <c r="L239" s="98">
        <f>SUM($C$220:$E239)/Cargos_IIN_SP2</f>
        <v>0.18024928092042186</v>
      </c>
      <c r="O239" s="329">
        <f t="shared" si="15"/>
        <v>116</v>
      </c>
    </row>
    <row r="240" spans="2:15">
      <c r="B240" s="34">
        <v>21</v>
      </c>
      <c r="C240" s="95">
        <f t="array" ref="C240">SUM(IF('BBDD Histórica Primer Año x Sem'!$A$1:$A$985="SP2",IF('BBDD Histórica Primer Año x Sem'!$B$1:$B$985="II",IF('BBDD Histórica Primer Año x Sem'!$E$1:$E$985=$B240,'BBDD Histórica Primer Año x Sem'!$F$1:$F$985,0))))</f>
        <v>3</v>
      </c>
      <c r="D240" s="95">
        <f t="array" ref="D240">SUM(IF('BBDD Histórica Primer Año x Sem'!$A$1:$A$985="SP2",IF('BBDD Histórica Primer Año x Sem'!$B$1:$B$985="II",IF('BBDD Histórica Primer Año x Sem'!$E$1:$E$985=$B240,'BBDD Histórica Primer Año x Sem'!$G$1:$G$985,0))))</f>
        <v>2</v>
      </c>
      <c r="E240" s="95">
        <f t="array" ref="E240">SUM(IF('BBDD Histórica Primer Año x Sem'!$A$1:$A$985="SP2",IF('BBDD Histórica Primer Año x Sem'!$B$1:$B$985="II",IF('BBDD Histórica Primer Año x Sem'!$E$1:$E$985=$B240,'BBDD Histórica Primer Año x Sem'!$I$1:$J$985,0))))</f>
        <v>5</v>
      </c>
      <c r="F240" s="95">
        <f t="shared" si="12"/>
        <v>10</v>
      </c>
      <c r="G240" s="95">
        <f t="shared" si="14"/>
        <v>198</v>
      </c>
      <c r="H240" s="98">
        <f t="shared" si="13"/>
        <v>0.18983700862895495</v>
      </c>
      <c r="I240" s="98">
        <f>SUM($C$220:$C240)/Cargos_IIN_SP2</f>
        <v>0.11409395973154363</v>
      </c>
      <c r="J240" s="98"/>
      <c r="K240" s="98">
        <f>SUM($C$220:$D240)/Cargos_IIN_SP2</f>
        <v>0.13998082454458294</v>
      </c>
      <c r="L240" s="98">
        <f>SUM($C$220:$E240)/Cargos_IIN_SP2</f>
        <v>0.18983700862895495</v>
      </c>
      <c r="O240" s="329">
        <f t="shared" si="15"/>
        <v>119</v>
      </c>
    </row>
    <row r="241" spans="2:15">
      <c r="B241" s="34">
        <v>22</v>
      </c>
      <c r="C241" s="95">
        <f t="array" ref="C241">SUM(IF('BBDD Histórica Primer Año x Sem'!$A$1:$A$985="SP2",IF('BBDD Histórica Primer Año x Sem'!$B$1:$B$985="II",IF('BBDD Histórica Primer Año x Sem'!$E$1:$E$985=$B241,'BBDD Histórica Primer Año x Sem'!$F$1:$F$985,0))))</f>
        <v>4</v>
      </c>
      <c r="D241" s="95">
        <f t="array" ref="D241">SUM(IF('BBDD Histórica Primer Año x Sem'!$A$1:$A$985="SP2",IF('BBDD Histórica Primer Año x Sem'!$B$1:$B$985="II",IF('BBDD Histórica Primer Año x Sem'!$E$1:$E$985=$B241,'BBDD Histórica Primer Año x Sem'!$G$1:$G$985,0))))</f>
        <v>0</v>
      </c>
      <c r="E241" s="95">
        <f t="array" ref="E241">SUM(IF('BBDD Histórica Primer Año x Sem'!$A$1:$A$985="SP2",IF('BBDD Histórica Primer Año x Sem'!$B$1:$B$985="II",IF('BBDD Histórica Primer Año x Sem'!$E$1:$E$985=$B241,'BBDD Histórica Primer Año x Sem'!$I$1:$J$985,0))))</f>
        <v>0</v>
      </c>
      <c r="F241" s="95">
        <f t="shared" si="12"/>
        <v>4</v>
      </c>
      <c r="G241" s="95">
        <f t="shared" si="14"/>
        <v>202</v>
      </c>
      <c r="H241" s="98">
        <f t="shared" si="13"/>
        <v>0.19367209971236818</v>
      </c>
      <c r="I241" s="98">
        <f>SUM($C$220:$C241)/Cargos_IIN_SP2</f>
        <v>0.11792905081495686</v>
      </c>
      <c r="J241" s="98"/>
      <c r="K241" s="98">
        <f>SUM($C$220:$D241)/Cargos_IIN_SP2</f>
        <v>0.14381591562799617</v>
      </c>
      <c r="L241" s="98">
        <f>SUM($C$220:$E241)/Cargos_IIN_SP2</f>
        <v>0.19367209971236818</v>
      </c>
      <c r="O241" s="329">
        <f t="shared" si="15"/>
        <v>123</v>
      </c>
    </row>
    <row r="242" spans="2:15">
      <c r="B242" s="34">
        <v>23</v>
      </c>
      <c r="C242" s="95">
        <f t="array" ref="C242">SUM(IF('BBDD Histórica Primer Año x Sem'!$A$1:$A$985="SP2",IF('BBDD Histórica Primer Año x Sem'!$B$1:$B$985="II",IF('BBDD Histórica Primer Año x Sem'!$E$1:$E$985=$B242,'BBDD Histórica Primer Año x Sem'!$F$1:$F$985,0))))</f>
        <v>5</v>
      </c>
      <c r="D242" s="95">
        <f t="array" ref="D242">SUM(IF('BBDD Histórica Primer Año x Sem'!$A$1:$A$985="SP2",IF('BBDD Histórica Primer Año x Sem'!$B$1:$B$985="II",IF('BBDD Histórica Primer Año x Sem'!$E$1:$E$985=$B242,'BBDD Histórica Primer Año x Sem'!$G$1:$G$985,0))))</f>
        <v>0</v>
      </c>
      <c r="E242" s="95">
        <f t="array" ref="E242">SUM(IF('BBDD Histórica Primer Año x Sem'!$A$1:$A$985="SP2",IF('BBDD Histórica Primer Año x Sem'!$B$1:$B$985="II",IF('BBDD Histórica Primer Año x Sem'!$E$1:$E$985=$B242,'BBDD Histórica Primer Año x Sem'!$I$1:$J$985,0))))</f>
        <v>0</v>
      </c>
      <c r="F242" s="95">
        <f t="shared" si="12"/>
        <v>5</v>
      </c>
      <c r="G242" s="95">
        <f t="shared" si="14"/>
        <v>207</v>
      </c>
      <c r="H242" s="98">
        <f t="shared" si="13"/>
        <v>0.19846596356663471</v>
      </c>
      <c r="I242" s="98">
        <f>SUM($C$220:$C242)/Cargos_IIN_SP2</f>
        <v>0.12272291466922339</v>
      </c>
      <c r="J242" s="98"/>
      <c r="K242" s="98">
        <f>SUM($C$220:$D242)/Cargos_IIN_SP2</f>
        <v>0.1486097794822627</v>
      </c>
      <c r="L242" s="98">
        <f>SUM($C$220:$E242)/Cargos_IIN_SP2</f>
        <v>0.19846596356663471</v>
      </c>
      <c r="O242" s="329">
        <f t="shared" si="15"/>
        <v>128</v>
      </c>
    </row>
    <row r="243" spans="2:15">
      <c r="B243" s="34">
        <v>24</v>
      </c>
      <c r="C243" s="95">
        <f t="array" ref="C243">SUM(IF('BBDD Histórica Primer Año x Sem'!$A$1:$A$985="SP2",IF('BBDD Histórica Primer Año x Sem'!$B$1:$B$985="II",IF('BBDD Histórica Primer Año x Sem'!$E$1:$E$985=$B243,'BBDD Histórica Primer Año x Sem'!$F$1:$F$985,0))))</f>
        <v>2</v>
      </c>
      <c r="D243" s="95">
        <f t="array" ref="D243">SUM(IF('BBDD Histórica Primer Año x Sem'!$A$1:$A$985="SP2",IF('BBDD Histórica Primer Año x Sem'!$B$1:$B$985="II",IF('BBDD Histórica Primer Año x Sem'!$E$1:$E$985=$B243,'BBDD Histórica Primer Año x Sem'!$G$1:$G$985,0))))</f>
        <v>1</v>
      </c>
      <c r="E243" s="95">
        <f t="array" ref="E243">SUM(IF('BBDD Histórica Primer Año x Sem'!$A$1:$A$985="SP2",IF('BBDD Histórica Primer Año x Sem'!$B$1:$B$985="II",IF('BBDD Histórica Primer Año x Sem'!$E$1:$E$985=$B243,'BBDD Histórica Primer Año x Sem'!$I$1:$J$985,0))))</f>
        <v>1</v>
      </c>
      <c r="F243" s="95">
        <f t="shared" si="12"/>
        <v>4</v>
      </c>
      <c r="G243" s="95">
        <f t="shared" si="14"/>
        <v>211</v>
      </c>
      <c r="H243" s="98">
        <f t="shared" si="13"/>
        <v>0.20230105465004794</v>
      </c>
      <c r="I243" s="98">
        <f>SUM($C$220:$C243)/Cargos_IIN_SP2</f>
        <v>0.12464046021093</v>
      </c>
      <c r="J243" s="98"/>
      <c r="K243" s="98">
        <f>SUM($C$220:$D243)/Cargos_IIN_SP2</f>
        <v>0.15148609779482264</v>
      </c>
      <c r="L243" s="98">
        <f>SUM($C$220:$E243)/Cargos_IIN_SP2</f>
        <v>0.20230105465004794</v>
      </c>
      <c r="O243" s="329">
        <f t="shared" si="15"/>
        <v>130</v>
      </c>
    </row>
    <row r="244" spans="2:15">
      <c r="B244" s="34">
        <v>25</v>
      </c>
      <c r="C244" s="95">
        <f t="array" ref="C244">SUM(IF('BBDD Histórica Primer Año x Sem'!$A$1:$A$985="SP2",IF('BBDD Histórica Primer Año x Sem'!$B$1:$B$985="II",IF('BBDD Histórica Primer Año x Sem'!$E$1:$E$985=$B244,'BBDD Histórica Primer Año x Sem'!$F$1:$F$985,0))))</f>
        <v>3</v>
      </c>
      <c r="D244" s="95">
        <f t="array" ref="D244">SUM(IF('BBDD Histórica Primer Año x Sem'!$A$1:$A$985="SP2",IF('BBDD Histórica Primer Año x Sem'!$B$1:$B$985="II",IF('BBDD Histórica Primer Año x Sem'!$E$1:$E$985=$B244,'BBDD Histórica Primer Año x Sem'!$G$1:$G$985,0))))</f>
        <v>3</v>
      </c>
      <c r="E244" s="95">
        <f t="array" ref="E244">SUM(IF('BBDD Histórica Primer Año x Sem'!$A$1:$A$985="SP2",IF('BBDD Histórica Primer Año x Sem'!$B$1:$B$985="II",IF('BBDD Histórica Primer Año x Sem'!$E$1:$E$985=$B244,'BBDD Histórica Primer Año x Sem'!$I$1:$J$985,0))))</f>
        <v>9</v>
      </c>
      <c r="F244" s="95">
        <f t="shared" si="12"/>
        <v>15</v>
      </c>
      <c r="G244" s="95">
        <f t="shared" si="14"/>
        <v>226</v>
      </c>
      <c r="H244" s="98">
        <f t="shared" si="13"/>
        <v>0.21668264621284755</v>
      </c>
      <c r="I244" s="98">
        <f>SUM($C$220:$C244)/Cargos_IIN_SP2</f>
        <v>0.12751677852348994</v>
      </c>
      <c r="J244" s="98"/>
      <c r="K244" s="98">
        <f>SUM($C$220:$D244)/Cargos_IIN_SP2</f>
        <v>0.15723873441994246</v>
      </c>
      <c r="L244" s="98">
        <f>SUM($C$220:$E244)/Cargos_IIN_SP2</f>
        <v>0.21668264621284755</v>
      </c>
      <c r="O244" s="329">
        <f t="shared" si="15"/>
        <v>133</v>
      </c>
    </row>
    <row r="245" spans="2:15">
      <c r="B245" s="34">
        <v>26</v>
      </c>
      <c r="C245" s="95">
        <f t="array" ref="C245">SUM(IF('BBDD Histórica Primer Año x Sem'!$A$1:$A$985="SP2",IF('BBDD Histórica Primer Año x Sem'!$B$1:$B$985="II",IF('BBDD Histórica Primer Año x Sem'!$E$1:$E$985=$B245,'BBDD Histórica Primer Año x Sem'!$F$1:$F$985,0))))</f>
        <v>3</v>
      </c>
      <c r="D245" s="95">
        <f t="array" ref="D245">SUM(IF('BBDD Histórica Primer Año x Sem'!$A$1:$A$985="SP2",IF('BBDD Histórica Primer Año x Sem'!$B$1:$B$985="II",IF('BBDD Histórica Primer Año x Sem'!$E$1:$E$985=$B245,'BBDD Histórica Primer Año x Sem'!$G$1:$G$985,0))))</f>
        <v>0</v>
      </c>
      <c r="E245" s="95">
        <f t="array" ref="E245">SUM(IF('BBDD Histórica Primer Año x Sem'!$A$1:$A$985="SP2",IF('BBDD Histórica Primer Año x Sem'!$B$1:$B$985="II",IF('BBDD Histórica Primer Año x Sem'!$E$1:$E$985=$B245,'BBDD Histórica Primer Año x Sem'!$I$1:$J$985,0))))</f>
        <v>1</v>
      </c>
      <c r="F245" s="95">
        <f t="shared" si="12"/>
        <v>4</v>
      </c>
      <c r="G245" s="95">
        <f t="shared" si="14"/>
        <v>230</v>
      </c>
      <c r="H245" s="98">
        <f t="shared" si="13"/>
        <v>0.22051773729626079</v>
      </c>
      <c r="I245" s="98">
        <f>SUM($C$220:$C245)/Cargos_IIN_SP2</f>
        <v>0.13039309683604985</v>
      </c>
      <c r="J245" s="98"/>
      <c r="K245" s="98">
        <f>SUM($C$220:$D245)/Cargos_IIN_SP2</f>
        <v>0.1601150527325024</v>
      </c>
      <c r="L245" s="98">
        <f>SUM($C$220:$E245)/Cargos_IIN_SP2</f>
        <v>0.22051773729626079</v>
      </c>
      <c r="O245" s="329">
        <f t="shared" si="15"/>
        <v>136</v>
      </c>
    </row>
    <row r="246" spans="2:15">
      <c r="B246" s="34">
        <v>27</v>
      </c>
      <c r="C246" s="95">
        <f t="array" ref="C246">SUM(IF('BBDD Histórica Primer Año x Sem'!$A$1:$A$985="SP2",IF('BBDD Histórica Primer Año x Sem'!$B$1:$B$985="II",IF('BBDD Histórica Primer Año x Sem'!$E$1:$E$985=$B246,'BBDD Histórica Primer Año x Sem'!$F$1:$F$985,0))))</f>
        <v>7</v>
      </c>
      <c r="D246" s="95">
        <f t="array" ref="D246">SUM(IF('BBDD Histórica Primer Año x Sem'!$A$1:$A$985="SP2",IF('BBDD Histórica Primer Año x Sem'!$B$1:$B$985="II",IF('BBDD Histórica Primer Año x Sem'!$E$1:$E$985=$B246,'BBDD Histórica Primer Año x Sem'!$G$1:$G$985,0))))</f>
        <v>0</v>
      </c>
      <c r="E246" s="95">
        <f t="array" ref="E246">SUM(IF('BBDD Histórica Primer Año x Sem'!$A$1:$A$985="SP2",IF('BBDD Histórica Primer Año x Sem'!$B$1:$B$985="II",IF('BBDD Histórica Primer Año x Sem'!$E$1:$E$985=$B246,'BBDD Histórica Primer Año x Sem'!$I$1:$J$985,0))))</f>
        <v>3</v>
      </c>
      <c r="F246" s="95">
        <f t="shared" si="12"/>
        <v>10</v>
      </c>
      <c r="G246" s="95">
        <f t="shared" si="14"/>
        <v>240</v>
      </c>
      <c r="H246" s="98">
        <f t="shared" si="13"/>
        <v>0.23010546500479387</v>
      </c>
      <c r="I246" s="98">
        <f>SUM($C$220:$C246)/Cargos_IIN_SP2</f>
        <v>0.137104506232023</v>
      </c>
      <c r="J246" s="98"/>
      <c r="K246" s="98">
        <f>SUM($C$220:$D246)/Cargos_IIN_SP2</f>
        <v>0.16682646212847554</v>
      </c>
      <c r="L246" s="98">
        <f>SUM($C$220:$E246)/Cargos_IIN_SP2</f>
        <v>0.23010546500479387</v>
      </c>
      <c r="O246" s="329">
        <f t="shared" si="15"/>
        <v>143</v>
      </c>
    </row>
    <row r="247" spans="2:15">
      <c r="B247" s="34">
        <v>28</v>
      </c>
      <c r="C247" s="95">
        <f t="array" ref="C247">SUM(IF('BBDD Histórica Primer Año x Sem'!$A$1:$A$985="SP2",IF('BBDD Histórica Primer Año x Sem'!$B$1:$B$985="II",IF('BBDD Histórica Primer Año x Sem'!$E$1:$E$985=$B247,'BBDD Histórica Primer Año x Sem'!$F$1:$F$985,0))))</f>
        <v>2</v>
      </c>
      <c r="D247" s="95">
        <f t="array" ref="D247">SUM(IF('BBDD Histórica Primer Año x Sem'!$A$1:$A$985="SP2",IF('BBDD Histórica Primer Año x Sem'!$B$1:$B$985="II",IF('BBDD Histórica Primer Año x Sem'!$E$1:$E$985=$B247,'BBDD Histórica Primer Año x Sem'!$G$1:$G$985,0))))</f>
        <v>0</v>
      </c>
      <c r="E247" s="95">
        <f t="array" ref="E247">SUM(IF('BBDD Histórica Primer Año x Sem'!$A$1:$A$985="SP2",IF('BBDD Histórica Primer Año x Sem'!$B$1:$B$985="II",IF('BBDD Histórica Primer Año x Sem'!$E$1:$E$985=$B247,'BBDD Histórica Primer Año x Sem'!$I$1:$J$985,0))))</f>
        <v>2</v>
      </c>
      <c r="F247" s="95">
        <f t="shared" si="12"/>
        <v>4</v>
      </c>
      <c r="G247" s="95">
        <f t="shared" si="14"/>
        <v>244</v>
      </c>
      <c r="H247" s="98">
        <f t="shared" si="13"/>
        <v>0.2339405560882071</v>
      </c>
      <c r="I247" s="98">
        <f>SUM($C$220:$C247)/Cargos_IIN_SP2</f>
        <v>0.13902205177372962</v>
      </c>
      <c r="J247" s="98"/>
      <c r="K247" s="98">
        <f>SUM($C$220:$D247)/Cargos_IIN_SP2</f>
        <v>0.16874400767018216</v>
      </c>
      <c r="L247" s="98">
        <f>SUM($C$220:$E247)/Cargos_IIN_SP2</f>
        <v>0.2339405560882071</v>
      </c>
      <c r="O247" s="329">
        <f t="shared" si="15"/>
        <v>145</v>
      </c>
    </row>
    <row r="248" spans="2:15">
      <c r="B248" s="34">
        <v>29</v>
      </c>
      <c r="C248" s="95">
        <f t="array" ref="C248">SUM(IF('BBDD Histórica Primer Año x Sem'!$A$1:$A$985="SP2",IF('BBDD Histórica Primer Año x Sem'!$B$1:$B$985="II",IF('BBDD Histórica Primer Año x Sem'!$E$1:$E$985=$B248,'BBDD Histórica Primer Año x Sem'!$F$1:$F$985,0))))</f>
        <v>0</v>
      </c>
      <c r="D248" s="95">
        <f t="array" ref="D248">SUM(IF('BBDD Histórica Primer Año x Sem'!$A$1:$A$985="SP2",IF('BBDD Histórica Primer Año x Sem'!$B$1:$B$985="II",IF('BBDD Histórica Primer Año x Sem'!$E$1:$E$985=$B248,'BBDD Histórica Primer Año x Sem'!$G$1:$G$985,0))))</f>
        <v>1</v>
      </c>
      <c r="E248" s="95">
        <f t="array" ref="E248">SUM(IF('BBDD Histórica Primer Año x Sem'!$A$1:$A$985="SP2",IF('BBDD Histórica Primer Año x Sem'!$B$1:$B$985="II",IF('BBDD Histórica Primer Año x Sem'!$E$1:$E$985=$B248,'BBDD Histórica Primer Año x Sem'!$I$1:$J$985,0))))</f>
        <v>0</v>
      </c>
      <c r="F248" s="95">
        <f t="shared" si="12"/>
        <v>1</v>
      </c>
      <c r="G248" s="95">
        <f t="shared" si="14"/>
        <v>245</v>
      </c>
      <c r="H248" s="98">
        <f t="shared" si="13"/>
        <v>0.2348993288590604</v>
      </c>
      <c r="I248" s="98">
        <f>SUM($C$220:$C248)/Cargos_IIN_SP2</f>
        <v>0.13902205177372962</v>
      </c>
      <c r="J248" s="98"/>
      <c r="K248" s="98">
        <f>SUM($C$220:$D248)/Cargos_IIN_SP2</f>
        <v>0.16970278044103548</v>
      </c>
      <c r="L248" s="98">
        <f>SUM($C$220:$E248)/Cargos_IIN_SP2</f>
        <v>0.2348993288590604</v>
      </c>
      <c r="O248" s="329">
        <f t="shared" si="15"/>
        <v>145</v>
      </c>
    </row>
    <row r="249" spans="2:15">
      <c r="B249" s="34">
        <v>30</v>
      </c>
      <c r="C249" s="95">
        <f t="array" ref="C249">SUM(IF('BBDD Histórica Primer Año x Sem'!$A$1:$A$985="SP2",IF('BBDD Histórica Primer Año x Sem'!$B$1:$B$985="II",IF('BBDD Histórica Primer Año x Sem'!$E$1:$E$985=$B249,'BBDD Histórica Primer Año x Sem'!$F$1:$F$985,0))))</f>
        <v>8</v>
      </c>
      <c r="D249" s="95">
        <f t="array" ref="D249">SUM(IF('BBDD Histórica Primer Año x Sem'!$A$1:$A$985="SP2",IF('BBDD Histórica Primer Año x Sem'!$B$1:$B$985="II",IF('BBDD Histórica Primer Año x Sem'!$E$1:$E$985=$B249,'BBDD Histórica Primer Año x Sem'!$G$1:$G$985,0))))</f>
        <v>1</v>
      </c>
      <c r="E249" s="95">
        <f t="array" ref="E249">SUM(IF('BBDD Histórica Primer Año x Sem'!$A$1:$A$985="SP2",IF('BBDD Histórica Primer Año x Sem'!$B$1:$B$985="II",IF('BBDD Histórica Primer Año x Sem'!$E$1:$E$985=$B249,'BBDD Histórica Primer Año x Sem'!$I$1:$J$985,0))))</f>
        <v>6</v>
      </c>
      <c r="F249" s="95">
        <f t="shared" si="12"/>
        <v>15</v>
      </c>
      <c r="G249" s="95">
        <f t="shared" si="14"/>
        <v>260</v>
      </c>
      <c r="H249" s="98">
        <f t="shared" si="13"/>
        <v>0.24928092042186001</v>
      </c>
      <c r="I249" s="98">
        <f>SUM($C$220:$C249)/Cargos_IIN_SP2</f>
        <v>0.14669223394055608</v>
      </c>
      <c r="J249" s="98"/>
      <c r="K249" s="98">
        <f>SUM($C$220:$D249)/Cargos_IIN_SP2</f>
        <v>0.17833173537871524</v>
      </c>
      <c r="L249" s="98">
        <f>SUM($C$220:$E249)/Cargos_IIN_SP2</f>
        <v>0.24928092042186001</v>
      </c>
      <c r="O249" s="329">
        <f t="shared" si="15"/>
        <v>153</v>
      </c>
    </row>
    <row r="250" spans="2:15">
      <c r="B250" s="34">
        <v>31</v>
      </c>
      <c r="C250" s="95">
        <f t="array" ref="C250">SUM(IF('BBDD Histórica Primer Año x Sem'!$A$1:$A$985="SP2",IF('BBDD Histórica Primer Año x Sem'!$B$1:$B$985="II",IF('BBDD Histórica Primer Año x Sem'!$E$1:$E$985=$B250,'BBDD Histórica Primer Año x Sem'!$F$1:$F$985,0))))</f>
        <v>1</v>
      </c>
      <c r="D250" s="95">
        <f t="array" ref="D250">SUM(IF('BBDD Histórica Primer Año x Sem'!$A$1:$A$985="SP2",IF('BBDD Histórica Primer Año x Sem'!$B$1:$B$985="II",IF('BBDD Histórica Primer Año x Sem'!$E$1:$E$985=$B250,'BBDD Histórica Primer Año x Sem'!$G$1:$G$985,0))))</f>
        <v>0</v>
      </c>
      <c r="E250" s="95">
        <f t="array" ref="E250">SUM(IF('BBDD Histórica Primer Año x Sem'!$A$1:$A$985="SP2",IF('BBDD Histórica Primer Año x Sem'!$B$1:$B$985="II",IF('BBDD Histórica Primer Año x Sem'!$E$1:$E$985=$B250,'BBDD Histórica Primer Año x Sem'!$I$1:$J$985,0))))</f>
        <v>3</v>
      </c>
      <c r="F250" s="95">
        <f t="shared" si="12"/>
        <v>4</v>
      </c>
      <c r="G250" s="95">
        <f t="shared" si="14"/>
        <v>264</v>
      </c>
      <c r="H250" s="98">
        <f t="shared" si="13"/>
        <v>0.25311601150527324</v>
      </c>
      <c r="I250" s="98">
        <f>SUM($C$220:$C250)/Cargos_IIN_SP2</f>
        <v>0.1476510067114094</v>
      </c>
      <c r="J250" s="98"/>
      <c r="K250" s="98">
        <f>SUM($C$220:$D250)/Cargos_IIN_SP2</f>
        <v>0.17929050814956854</v>
      </c>
      <c r="L250" s="98">
        <f>SUM($C$220:$E250)/Cargos_IIN_SP2</f>
        <v>0.25311601150527324</v>
      </c>
      <c r="O250" s="329">
        <f t="shared" si="15"/>
        <v>154</v>
      </c>
    </row>
    <row r="251" spans="2:15">
      <c r="B251" s="34">
        <v>32</v>
      </c>
      <c r="C251" s="95">
        <f t="array" ref="C251">SUM(IF('BBDD Histórica Primer Año x Sem'!$A$1:$A$985="SP2",IF('BBDD Histórica Primer Año x Sem'!$B$1:$B$985="II",IF('BBDD Histórica Primer Año x Sem'!$E$1:$E$985=$B251,'BBDD Histórica Primer Año x Sem'!$F$1:$F$985,0))))</f>
        <v>1</v>
      </c>
      <c r="D251" s="95">
        <f t="array" ref="D251">SUM(IF('BBDD Histórica Primer Año x Sem'!$A$1:$A$985="SP2",IF('BBDD Histórica Primer Año x Sem'!$B$1:$B$985="II",IF('BBDD Histórica Primer Año x Sem'!$E$1:$E$985=$B251,'BBDD Histórica Primer Año x Sem'!$G$1:$G$985,0))))</f>
        <v>0</v>
      </c>
      <c r="E251" s="95">
        <f t="array" ref="E251">SUM(IF('BBDD Histórica Primer Año x Sem'!$A$1:$A$985="SP2",IF('BBDD Histórica Primer Año x Sem'!$B$1:$B$985="II",IF('BBDD Histórica Primer Año x Sem'!$E$1:$E$985=$B251,'BBDD Histórica Primer Año x Sem'!$I$1:$J$985,0))))</f>
        <v>5</v>
      </c>
      <c r="F251" s="95">
        <f t="shared" si="12"/>
        <v>6</v>
      </c>
      <c r="G251" s="95">
        <f t="shared" si="14"/>
        <v>270</v>
      </c>
      <c r="H251" s="98">
        <f t="shared" si="13"/>
        <v>0.25886864813039312</v>
      </c>
      <c r="I251" s="98">
        <f>SUM($C$220:$C251)/Cargos_IIN_SP2</f>
        <v>0.1486097794822627</v>
      </c>
      <c r="J251" s="98"/>
      <c r="K251" s="98">
        <f>SUM($C$220:$D251)/Cargos_IIN_SP2</f>
        <v>0.18024928092042186</v>
      </c>
      <c r="L251" s="98">
        <f>SUM($C$220:$E251)/Cargos_IIN_SP2</f>
        <v>0.25886864813039312</v>
      </c>
      <c r="O251" s="329">
        <f t="shared" si="15"/>
        <v>155</v>
      </c>
    </row>
    <row r="252" spans="2:15">
      <c r="B252" s="34">
        <v>33</v>
      </c>
      <c r="C252" s="95">
        <f t="array" ref="C252">SUM(IF('BBDD Histórica Primer Año x Sem'!$A$1:$A$985="SP2",IF('BBDD Histórica Primer Año x Sem'!$B$1:$B$985="II",IF('BBDD Histórica Primer Año x Sem'!$E$1:$E$985=$B252,'BBDD Histórica Primer Año x Sem'!$F$1:$F$985,0))))</f>
        <v>2</v>
      </c>
      <c r="D252" s="95">
        <f t="array" ref="D252">SUM(IF('BBDD Histórica Primer Año x Sem'!$A$1:$A$985="SP2",IF('BBDD Histórica Primer Año x Sem'!$B$1:$B$985="II",IF('BBDD Histórica Primer Año x Sem'!$E$1:$E$985=$B252,'BBDD Histórica Primer Año x Sem'!$G$1:$G$985,0))))</f>
        <v>0</v>
      </c>
      <c r="E252" s="95">
        <f t="array" ref="E252">SUM(IF('BBDD Histórica Primer Año x Sem'!$A$1:$A$985="SP2",IF('BBDD Histórica Primer Año x Sem'!$B$1:$B$985="II",IF('BBDD Histórica Primer Año x Sem'!$E$1:$E$985=$B252,'BBDD Histórica Primer Año x Sem'!$I$1:$J$985,0))))</f>
        <v>1</v>
      </c>
      <c r="F252" s="95">
        <f t="shared" si="12"/>
        <v>3</v>
      </c>
      <c r="G252" s="95">
        <f t="shared" si="14"/>
        <v>273</v>
      </c>
      <c r="H252" s="98">
        <f t="shared" ref="H252:H283" si="16">G252/Cargos_IIN_SP2</f>
        <v>0.26174496644295303</v>
      </c>
      <c r="I252" s="98">
        <f>SUM($C$220:$C252)/Cargos_IIN_SP2</f>
        <v>0.15052732502396932</v>
      </c>
      <c r="J252" s="98"/>
      <c r="K252" s="98">
        <f>SUM($C$220:$D252)/Cargos_IIN_SP2</f>
        <v>0.18216682646212848</v>
      </c>
      <c r="L252" s="98">
        <f>SUM($C$220:$E252)/Cargos_IIN_SP2</f>
        <v>0.26174496644295303</v>
      </c>
      <c r="O252" s="329">
        <f t="shared" si="15"/>
        <v>157</v>
      </c>
    </row>
    <row r="253" spans="2:15">
      <c r="B253" s="34">
        <v>34</v>
      </c>
      <c r="C253" s="95">
        <f t="array" ref="C253">SUM(IF('BBDD Histórica Primer Año x Sem'!$A$1:$A$985="SP2",IF('BBDD Histórica Primer Año x Sem'!$B$1:$B$985="II",IF('BBDD Histórica Primer Año x Sem'!$E$1:$E$985=$B253,'BBDD Histórica Primer Año x Sem'!$F$1:$F$985,0))))</f>
        <v>3</v>
      </c>
      <c r="D253" s="95">
        <f t="array" ref="D253">SUM(IF('BBDD Histórica Primer Año x Sem'!$A$1:$A$985="SP2",IF('BBDD Histórica Primer Año x Sem'!$B$1:$B$985="II",IF('BBDD Histórica Primer Año x Sem'!$E$1:$E$985=$B253,'BBDD Histórica Primer Año x Sem'!$G$1:$G$985,0))))</f>
        <v>3</v>
      </c>
      <c r="E253" s="95">
        <f t="array" ref="E253">SUM(IF('BBDD Histórica Primer Año x Sem'!$A$1:$A$985="SP2",IF('BBDD Histórica Primer Año x Sem'!$B$1:$B$985="II",IF('BBDD Histórica Primer Año x Sem'!$E$1:$E$985=$B253,'BBDD Histórica Primer Año x Sem'!$I$1:$J$985,0))))</f>
        <v>5</v>
      </c>
      <c r="F253" s="95">
        <f t="shared" si="12"/>
        <v>11</v>
      </c>
      <c r="G253" s="95">
        <f t="shared" si="14"/>
        <v>284</v>
      </c>
      <c r="H253" s="98">
        <f t="shared" si="16"/>
        <v>0.27229146692233941</v>
      </c>
      <c r="I253" s="98">
        <f>SUM($C$220:$C253)/Cargos_IIN_SP2</f>
        <v>0.15340364333652926</v>
      </c>
      <c r="J253" s="98"/>
      <c r="K253" s="98">
        <f>SUM($C$220:$D253)/Cargos_IIN_SP2</f>
        <v>0.18791946308724833</v>
      </c>
      <c r="L253" s="98">
        <f>SUM($C$220:$E253)/Cargos_IIN_SP2</f>
        <v>0.27229146692233941</v>
      </c>
      <c r="O253" s="329">
        <f t="shared" si="15"/>
        <v>160</v>
      </c>
    </row>
    <row r="254" spans="2:15">
      <c r="B254" s="34">
        <v>35</v>
      </c>
      <c r="C254" s="95">
        <f t="array" ref="C254">SUM(IF('BBDD Histórica Primer Año x Sem'!$A$1:$A$985="SP2",IF('BBDD Histórica Primer Año x Sem'!$B$1:$B$985="II",IF('BBDD Histórica Primer Año x Sem'!$E$1:$E$985=$B254,'BBDD Histórica Primer Año x Sem'!$F$1:$F$985,0))))</f>
        <v>1</v>
      </c>
      <c r="D254" s="95">
        <f t="array" ref="D254">SUM(IF('BBDD Histórica Primer Año x Sem'!$A$1:$A$985="SP2",IF('BBDD Histórica Primer Año x Sem'!$B$1:$B$985="II",IF('BBDD Histórica Primer Año x Sem'!$E$1:$E$985=$B254,'BBDD Histórica Primer Año x Sem'!$G$1:$G$985,0))))</f>
        <v>0</v>
      </c>
      <c r="E254" s="95">
        <f t="array" ref="E254">SUM(IF('BBDD Histórica Primer Año x Sem'!$A$1:$A$985="SP2",IF('BBDD Histórica Primer Año x Sem'!$B$1:$B$985="II",IF('BBDD Histórica Primer Año x Sem'!$E$1:$E$985=$B254,'BBDD Histórica Primer Año x Sem'!$I$1:$J$985,0))))</f>
        <v>1</v>
      </c>
      <c r="F254" s="95">
        <f t="shared" si="12"/>
        <v>2</v>
      </c>
      <c r="G254" s="95">
        <f t="shared" si="14"/>
        <v>286</v>
      </c>
      <c r="H254" s="98">
        <f t="shared" si="16"/>
        <v>0.274209012464046</v>
      </c>
      <c r="I254" s="98">
        <f>SUM($C$220:$C254)/Cargos_IIN_SP2</f>
        <v>0.15436241610738255</v>
      </c>
      <c r="J254" s="98"/>
      <c r="K254" s="98">
        <f>SUM($C$220:$D254)/Cargos_IIN_SP2</f>
        <v>0.18887823585810162</v>
      </c>
      <c r="L254" s="98">
        <f>SUM($C$220:$E254)/Cargos_IIN_SP2</f>
        <v>0.274209012464046</v>
      </c>
      <c r="O254" s="329">
        <f t="shared" si="15"/>
        <v>161</v>
      </c>
    </row>
    <row r="255" spans="2:15">
      <c r="B255" s="34">
        <v>36</v>
      </c>
      <c r="C255" s="95">
        <f t="array" ref="C255">SUM(IF('BBDD Histórica Primer Año x Sem'!$A$1:$A$985="SP2",IF('BBDD Histórica Primer Año x Sem'!$B$1:$B$985="II",IF('BBDD Histórica Primer Año x Sem'!$E$1:$E$985=$B255,'BBDD Histórica Primer Año x Sem'!$F$1:$F$985,0))))</f>
        <v>1</v>
      </c>
      <c r="D255" s="95">
        <f t="array" ref="D255">SUM(IF('BBDD Histórica Primer Año x Sem'!$A$1:$A$985="SP2",IF('BBDD Histórica Primer Año x Sem'!$B$1:$B$985="II",IF('BBDD Histórica Primer Año x Sem'!$E$1:$E$985=$B255,'BBDD Histórica Primer Año x Sem'!$G$1:$G$985,0))))</f>
        <v>1</v>
      </c>
      <c r="E255" s="95">
        <f t="array" ref="E255">SUM(IF('BBDD Histórica Primer Año x Sem'!$A$1:$A$985="SP2",IF('BBDD Histórica Primer Año x Sem'!$B$1:$B$985="II",IF('BBDD Histórica Primer Año x Sem'!$E$1:$E$985=$B255,'BBDD Histórica Primer Año x Sem'!$I$1:$J$985,0))))</f>
        <v>1</v>
      </c>
      <c r="F255" s="95">
        <f t="shared" si="12"/>
        <v>3</v>
      </c>
      <c r="G255" s="95">
        <f t="shared" si="14"/>
        <v>289</v>
      </c>
      <c r="H255" s="98">
        <f t="shared" si="16"/>
        <v>0.27708533077660596</v>
      </c>
      <c r="I255" s="98">
        <f>SUM($C$220:$C255)/Cargos_IIN_SP2</f>
        <v>0.15532118887823587</v>
      </c>
      <c r="J255" s="98"/>
      <c r="K255" s="98">
        <f>SUM($C$220:$D255)/Cargos_IIN_SP2</f>
        <v>0.19079578139980824</v>
      </c>
      <c r="L255" s="98">
        <f>SUM($C$220:$E255)/Cargos_IIN_SP2</f>
        <v>0.27708533077660596</v>
      </c>
      <c r="O255" s="329">
        <f t="shared" si="15"/>
        <v>162</v>
      </c>
    </row>
    <row r="256" spans="2:15">
      <c r="B256" s="34">
        <v>37</v>
      </c>
      <c r="C256" s="95">
        <f t="array" ref="C256">SUM(IF('BBDD Histórica Primer Año x Sem'!$A$1:$A$985="SP2",IF('BBDD Histórica Primer Año x Sem'!$B$1:$B$985="II",IF('BBDD Histórica Primer Año x Sem'!$E$1:$E$985=$B256,'BBDD Histórica Primer Año x Sem'!$F$1:$F$985,0))))</f>
        <v>0</v>
      </c>
      <c r="D256" s="95">
        <f t="array" ref="D256">SUM(IF('BBDD Histórica Primer Año x Sem'!$A$1:$A$985="SP2",IF('BBDD Histórica Primer Año x Sem'!$B$1:$B$985="II",IF('BBDD Histórica Primer Año x Sem'!$E$1:$E$985=$B256,'BBDD Histórica Primer Año x Sem'!$G$1:$G$985,0))))</f>
        <v>1</v>
      </c>
      <c r="E256" s="95">
        <f t="array" ref="E256">SUM(IF('BBDD Histórica Primer Año x Sem'!$A$1:$A$985="SP2",IF('BBDD Histórica Primer Año x Sem'!$B$1:$B$985="II",IF('BBDD Histórica Primer Año x Sem'!$E$1:$E$985=$B256,'BBDD Histórica Primer Año x Sem'!$I$1:$J$985,0))))</f>
        <v>0</v>
      </c>
      <c r="F256" s="95">
        <f t="shared" si="12"/>
        <v>1</v>
      </c>
      <c r="G256" s="95">
        <f t="shared" si="14"/>
        <v>290</v>
      </c>
      <c r="H256" s="98">
        <f t="shared" si="16"/>
        <v>0.27804410354745923</v>
      </c>
      <c r="I256" s="98">
        <f>SUM($C$220:$C256)/Cargos_IIN_SP2</f>
        <v>0.15532118887823587</v>
      </c>
      <c r="J256" s="98"/>
      <c r="K256" s="98">
        <f>SUM($C$220:$D256)/Cargos_IIN_SP2</f>
        <v>0.19175455417066156</v>
      </c>
      <c r="L256" s="98">
        <f>SUM($C$220:$E256)/Cargos_IIN_SP2</f>
        <v>0.27804410354745923</v>
      </c>
      <c r="O256" s="329">
        <f t="shared" si="15"/>
        <v>162</v>
      </c>
    </row>
    <row r="257" spans="2:15">
      <c r="B257" s="34">
        <v>38</v>
      </c>
      <c r="C257" s="95">
        <f t="array" ref="C257">SUM(IF('BBDD Histórica Primer Año x Sem'!$A$1:$A$985="SP2",IF('BBDD Histórica Primer Año x Sem'!$B$1:$B$985="II",IF('BBDD Histórica Primer Año x Sem'!$E$1:$E$985=$B257,'BBDD Histórica Primer Año x Sem'!$F$1:$F$985,0))))</f>
        <v>3</v>
      </c>
      <c r="D257" s="95">
        <f t="array" ref="D257">SUM(IF('BBDD Histórica Primer Año x Sem'!$A$1:$A$985="SP2",IF('BBDD Histórica Primer Año x Sem'!$B$1:$B$985="II",IF('BBDD Histórica Primer Año x Sem'!$E$1:$E$985=$B257,'BBDD Histórica Primer Año x Sem'!$G$1:$G$985,0))))</f>
        <v>0</v>
      </c>
      <c r="E257" s="95">
        <f t="array" ref="E257">SUM(IF('BBDD Histórica Primer Año x Sem'!$A$1:$A$985="SP2",IF('BBDD Histórica Primer Año x Sem'!$B$1:$B$985="II",IF('BBDD Histórica Primer Año x Sem'!$E$1:$E$985=$B257,'BBDD Histórica Primer Año x Sem'!$I$1:$J$985,0))))</f>
        <v>2</v>
      </c>
      <c r="F257" s="95">
        <f t="shared" si="12"/>
        <v>5</v>
      </c>
      <c r="G257" s="95">
        <f t="shared" si="14"/>
        <v>295</v>
      </c>
      <c r="H257" s="98">
        <f t="shared" si="16"/>
        <v>0.28283796740172579</v>
      </c>
      <c r="I257" s="98">
        <f>SUM($C$220:$C257)/Cargos_IIN_SP2</f>
        <v>0.15819750719079578</v>
      </c>
      <c r="J257" s="98"/>
      <c r="K257" s="98">
        <f>SUM($C$220:$D257)/Cargos_IIN_SP2</f>
        <v>0.19463087248322147</v>
      </c>
      <c r="L257" s="98">
        <f>SUM($C$220:$E257)/Cargos_IIN_SP2</f>
        <v>0.28283796740172579</v>
      </c>
      <c r="O257" s="329">
        <f t="shared" si="15"/>
        <v>165</v>
      </c>
    </row>
    <row r="258" spans="2:15">
      <c r="B258" s="34">
        <v>39</v>
      </c>
      <c r="C258" s="95">
        <f t="array" ref="C258">SUM(IF('BBDD Histórica Primer Año x Sem'!$A$1:$A$985="SP2",IF('BBDD Histórica Primer Año x Sem'!$B$1:$B$985="II",IF('BBDD Histórica Primer Año x Sem'!$E$1:$E$985=$B258,'BBDD Histórica Primer Año x Sem'!$F$1:$F$985,0))))</f>
        <v>3</v>
      </c>
      <c r="D258" s="95">
        <f t="array" ref="D258">SUM(IF('BBDD Histórica Primer Año x Sem'!$A$1:$A$985="SP2",IF('BBDD Histórica Primer Año x Sem'!$B$1:$B$985="II",IF('BBDD Histórica Primer Año x Sem'!$E$1:$E$985=$B258,'BBDD Histórica Primer Año x Sem'!$G$1:$G$985,0))))</f>
        <v>0</v>
      </c>
      <c r="E258" s="95">
        <f t="array" ref="E258">SUM(IF('BBDD Histórica Primer Año x Sem'!$A$1:$A$985="SP2",IF('BBDD Histórica Primer Año x Sem'!$B$1:$B$985="II",IF('BBDD Histórica Primer Año x Sem'!$E$1:$E$985=$B258,'BBDD Histórica Primer Año x Sem'!$I$1:$J$985,0))))</f>
        <v>1</v>
      </c>
      <c r="F258" s="95">
        <f t="shared" si="12"/>
        <v>4</v>
      </c>
      <c r="G258" s="95">
        <f t="shared" si="14"/>
        <v>299</v>
      </c>
      <c r="H258" s="98">
        <f t="shared" si="16"/>
        <v>0.28667305848513902</v>
      </c>
      <c r="I258" s="98">
        <f>SUM($C$220:$C258)/Cargos_IIN_SP2</f>
        <v>0.16107382550335569</v>
      </c>
      <c r="J258" s="98"/>
      <c r="K258" s="98">
        <f>SUM($C$220:$D258)/Cargos_IIN_SP2</f>
        <v>0.19750719079578141</v>
      </c>
      <c r="L258" s="98">
        <f>SUM($C$220:$E258)/Cargos_IIN_SP2</f>
        <v>0.28667305848513902</v>
      </c>
      <c r="O258" s="329">
        <f t="shared" si="15"/>
        <v>168</v>
      </c>
    </row>
    <row r="259" spans="2:15">
      <c r="B259" s="34">
        <v>40</v>
      </c>
      <c r="C259" s="95">
        <f t="array" ref="C259">SUM(IF('BBDD Histórica Primer Año x Sem'!$A$1:$A$985="SP2",IF('BBDD Histórica Primer Año x Sem'!$B$1:$B$985="II",IF('BBDD Histórica Primer Año x Sem'!$E$1:$E$985=$B259,'BBDD Histórica Primer Año x Sem'!$F$1:$F$985,0))))</f>
        <v>4</v>
      </c>
      <c r="D259" s="95">
        <f t="array" ref="D259">SUM(IF('BBDD Histórica Primer Año x Sem'!$A$1:$A$985="SP2",IF('BBDD Histórica Primer Año x Sem'!$B$1:$B$985="II",IF('BBDD Histórica Primer Año x Sem'!$E$1:$E$985=$B259,'BBDD Histórica Primer Año x Sem'!$G$1:$G$985,0))))</f>
        <v>0</v>
      </c>
      <c r="E259" s="95">
        <f t="array" ref="E259">SUM(IF('BBDD Histórica Primer Año x Sem'!$A$1:$A$985="SP2",IF('BBDD Histórica Primer Año x Sem'!$B$1:$B$985="II",IF('BBDD Histórica Primer Año x Sem'!$E$1:$E$985=$B259,'BBDD Histórica Primer Año x Sem'!$I$1:$J$985,0))))</f>
        <v>0</v>
      </c>
      <c r="F259" s="95">
        <f t="shared" si="12"/>
        <v>4</v>
      </c>
      <c r="G259" s="95">
        <f t="shared" si="14"/>
        <v>303</v>
      </c>
      <c r="H259" s="98">
        <f t="shared" si="16"/>
        <v>0.29050814956855225</v>
      </c>
      <c r="I259" s="98">
        <f>SUM($C$220:$C259)/Cargos_IIN_SP2</f>
        <v>0.16490891658676893</v>
      </c>
      <c r="J259" s="98"/>
      <c r="K259" s="98">
        <f>SUM($C$220:$D259)/Cargos_IIN_SP2</f>
        <v>0.20134228187919462</v>
      </c>
      <c r="L259" s="98">
        <f>SUM($C$220:$E259)/Cargos_IIN_SP2</f>
        <v>0.29050814956855225</v>
      </c>
      <c r="O259" s="329">
        <f t="shared" si="15"/>
        <v>172</v>
      </c>
    </row>
    <row r="260" spans="2:15">
      <c r="B260" s="34">
        <v>41</v>
      </c>
      <c r="C260" s="95">
        <f t="array" ref="C260">SUM(IF('BBDD Histórica Primer Año x Sem'!$A$1:$A$985="SP2",IF('BBDD Histórica Primer Año x Sem'!$B$1:$B$985="II",IF('BBDD Histórica Primer Año x Sem'!$E$1:$E$985=$B260,'BBDD Histórica Primer Año x Sem'!$F$1:$F$985,0))))</f>
        <v>1</v>
      </c>
      <c r="D260" s="95">
        <f t="array" ref="D260">SUM(IF('BBDD Histórica Primer Año x Sem'!$A$1:$A$985="SP2",IF('BBDD Histórica Primer Año x Sem'!$B$1:$B$985="II",IF('BBDD Histórica Primer Año x Sem'!$E$1:$E$985=$B260,'BBDD Histórica Primer Año x Sem'!$G$1:$G$985,0))))</f>
        <v>1</v>
      </c>
      <c r="E260" s="95">
        <f t="array" ref="E260">SUM(IF('BBDD Histórica Primer Año x Sem'!$A$1:$A$985="SP2",IF('BBDD Histórica Primer Año x Sem'!$B$1:$B$985="II",IF('BBDD Histórica Primer Año x Sem'!$E$1:$E$985=$B260,'BBDD Histórica Primer Año x Sem'!$I$1:$J$985,0))))</f>
        <v>0</v>
      </c>
      <c r="F260" s="95">
        <f t="shared" si="12"/>
        <v>2</v>
      </c>
      <c r="G260" s="95">
        <f t="shared" si="14"/>
        <v>305</v>
      </c>
      <c r="H260" s="98">
        <f t="shared" si="16"/>
        <v>0.29242569511025884</v>
      </c>
      <c r="I260" s="98">
        <f>SUM($C$220:$C260)/Cargos_IIN_SP2</f>
        <v>0.16586768935762225</v>
      </c>
      <c r="J260" s="98"/>
      <c r="K260" s="98">
        <f>SUM($C$220:$D260)/Cargos_IIN_SP2</f>
        <v>0.20325982742090123</v>
      </c>
      <c r="L260" s="98">
        <f>SUM($C$220:$E260)/Cargos_IIN_SP2</f>
        <v>0.29242569511025884</v>
      </c>
      <c r="O260" s="329">
        <f t="shared" si="15"/>
        <v>173</v>
      </c>
    </row>
    <row r="261" spans="2:15">
      <c r="B261" s="34">
        <v>42</v>
      </c>
      <c r="C261" s="95">
        <f t="array" ref="C261">SUM(IF('BBDD Histórica Primer Año x Sem'!$A$1:$A$985="SP2",IF('BBDD Histórica Primer Año x Sem'!$B$1:$B$985="II",IF('BBDD Histórica Primer Año x Sem'!$E$1:$E$985=$B261,'BBDD Histórica Primer Año x Sem'!$F$1:$F$985,0))))</f>
        <v>1</v>
      </c>
      <c r="D261" s="95">
        <f t="array" ref="D261">SUM(IF('BBDD Histórica Primer Año x Sem'!$A$1:$A$985="SP2",IF('BBDD Histórica Primer Año x Sem'!$B$1:$B$985="II",IF('BBDD Histórica Primer Año x Sem'!$E$1:$E$985=$B261,'BBDD Histórica Primer Año x Sem'!$G$1:$G$985,0))))</f>
        <v>1</v>
      </c>
      <c r="E261" s="95">
        <f t="array" ref="E261">SUM(IF('BBDD Histórica Primer Año x Sem'!$A$1:$A$985="SP2",IF('BBDD Histórica Primer Año x Sem'!$B$1:$B$985="II",IF('BBDD Histórica Primer Año x Sem'!$E$1:$E$985=$B261,'BBDD Histórica Primer Año x Sem'!$I$1:$J$985,0))))</f>
        <v>0</v>
      </c>
      <c r="F261" s="95">
        <f t="shared" si="12"/>
        <v>2</v>
      </c>
      <c r="G261" s="95">
        <f t="shared" si="14"/>
        <v>307</v>
      </c>
      <c r="H261" s="98">
        <f t="shared" si="16"/>
        <v>0.29434324065196549</v>
      </c>
      <c r="I261" s="98">
        <f>SUM($C$220:$C261)/Cargos_IIN_SP2</f>
        <v>0.16682646212847554</v>
      </c>
      <c r="J261" s="98"/>
      <c r="K261" s="98">
        <f>SUM($C$220:$D261)/Cargos_IIN_SP2</f>
        <v>0.20517737296260785</v>
      </c>
      <c r="L261" s="98">
        <f>SUM($C$220:$E261)/Cargos_IIN_SP2</f>
        <v>0.29434324065196549</v>
      </c>
      <c r="O261" s="329">
        <f t="shared" si="15"/>
        <v>174</v>
      </c>
    </row>
    <row r="262" spans="2:15">
      <c r="B262" s="34">
        <v>43</v>
      </c>
      <c r="C262" s="95">
        <f t="array" ref="C262">SUM(IF('BBDD Histórica Primer Año x Sem'!$A$1:$A$985="SP2",IF('BBDD Histórica Primer Año x Sem'!$B$1:$B$985="II",IF('BBDD Histórica Primer Año x Sem'!$E$1:$E$985=$B262,'BBDD Histórica Primer Año x Sem'!$F$1:$F$985,0))))</f>
        <v>6</v>
      </c>
      <c r="D262" s="95">
        <f t="array" ref="D262">SUM(IF('BBDD Histórica Primer Año x Sem'!$A$1:$A$985="SP2",IF('BBDD Histórica Primer Año x Sem'!$B$1:$B$985="II",IF('BBDD Histórica Primer Año x Sem'!$E$1:$E$985=$B262,'BBDD Histórica Primer Año x Sem'!$G$1:$G$985,0))))</f>
        <v>3</v>
      </c>
      <c r="E262" s="95">
        <f t="array" ref="E262">SUM(IF('BBDD Histórica Primer Año x Sem'!$A$1:$A$985="SP2",IF('BBDD Histórica Primer Año x Sem'!$B$1:$B$985="II",IF('BBDD Histórica Primer Año x Sem'!$E$1:$E$985=$B262,'BBDD Histórica Primer Año x Sem'!$I$1:$J$985,0))))</f>
        <v>0</v>
      </c>
      <c r="F262" s="95">
        <f t="shared" si="12"/>
        <v>9</v>
      </c>
      <c r="G262" s="95">
        <f t="shared" si="14"/>
        <v>316</v>
      </c>
      <c r="H262" s="98">
        <f t="shared" si="16"/>
        <v>0.30297219558964528</v>
      </c>
      <c r="I262" s="98">
        <f>SUM($C$220:$C262)/Cargos_IIN_SP2</f>
        <v>0.17257909875359539</v>
      </c>
      <c r="J262" s="98"/>
      <c r="K262" s="98">
        <f>SUM($C$220:$D262)/Cargos_IIN_SP2</f>
        <v>0.21380632790028764</v>
      </c>
      <c r="L262" s="98">
        <f>SUM($C$220:$E262)/Cargos_IIN_SP2</f>
        <v>0.30297219558964528</v>
      </c>
      <c r="O262" s="329">
        <f t="shared" si="15"/>
        <v>180</v>
      </c>
    </row>
    <row r="263" spans="2:15">
      <c r="B263" s="34">
        <v>44</v>
      </c>
      <c r="C263" s="95">
        <f t="array" ref="C263">SUM(IF('BBDD Histórica Primer Año x Sem'!$A$1:$A$985="SP2",IF('BBDD Histórica Primer Año x Sem'!$B$1:$B$985="II",IF('BBDD Histórica Primer Año x Sem'!$E$1:$E$985=$B263,'BBDD Histórica Primer Año x Sem'!$F$1:$F$985,0))))</f>
        <v>0</v>
      </c>
      <c r="D263" s="95">
        <f t="array" ref="D263">SUM(IF('BBDD Histórica Primer Año x Sem'!$A$1:$A$985="SP2",IF('BBDD Histórica Primer Año x Sem'!$B$1:$B$985="II",IF('BBDD Histórica Primer Año x Sem'!$E$1:$E$985=$B263,'BBDD Histórica Primer Año x Sem'!$G$1:$G$985,0))))</f>
        <v>0</v>
      </c>
      <c r="E263" s="95">
        <f t="array" ref="E263">SUM(IF('BBDD Histórica Primer Año x Sem'!$A$1:$A$985="SP2",IF('BBDD Histórica Primer Año x Sem'!$B$1:$B$985="II",IF('BBDD Histórica Primer Año x Sem'!$E$1:$E$985=$B263,'BBDD Histórica Primer Año x Sem'!$I$1:$J$985,0))))</f>
        <v>1</v>
      </c>
      <c r="F263" s="95">
        <f t="shared" si="12"/>
        <v>1</v>
      </c>
      <c r="G263" s="95">
        <f t="shared" si="14"/>
        <v>317</v>
      </c>
      <c r="H263" s="98">
        <f t="shared" si="16"/>
        <v>0.30393096836049854</v>
      </c>
      <c r="I263" s="98">
        <f>SUM($C$220:$C263)/Cargos_IIN_SP2</f>
        <v>0.17257909875359539</v>
      </c>
      <c r="J263" s="98"/>
      <c r="K263" s="98">
        <f>SUM($C$220:$D263)/Cargos_IIN_SP2</f>
        <v>0.21380632790028764</v>
      </c>
      <c r="L263" s="98">
        <f>SUM($C$220:$E263)/Cargos_IIN_SP2</f>
        <v>0.30393096836049854</v>
      </c>
      <c r="O263" s="329">
        <f t="shared" si="15"/>
        <v>180</v>
      </c>
    </row>
    <row r="264" spans="2:15">
      <c r="B264" s="34">
        <v>45</v>
      </c>
      <c r="C264" s="95">
        <f t="array" ref="C264">SUM(IF('BBDD Histórica Primer Año x Sem'!$A$1:$A$985="SP2",IF('BBDD Histórica Primer Año x Sem'!$B$1:$B$985="II",IF('BBDD Histórica Primer Año x Sem'!$E$1:$E$985=$B264,'BBDD Histórica Primer Año x Sem'!$F$1:$F$985,0))))</f>
        <v>0</v>
      </c>
      <c r="D264" s="95">
        <f t="array" ref="D264">SUM(IF('BBDD Histórica Primer Año x Sem'!$A$1:$A$985="SP2",IF('BBDD Histórica Primer Año x Sem'!$B$1:$B$985="II",IF('BBDD Histórica Primer Año x Sem'!$E$1:$E$985=$B264,'BBDD Histórica Primer Año x Sem'!$G$1:$G$985,0))))</f>
        <v>0</v>
      </c>
      <c r="E264" s="95">
        <f t="array" ref="E264">SUM(IF('BBDD Histórica Primer Año x Sem'!$A$1:$A$985="SP2",IF('BBDD Histórica Primer Año x Sem'!$B$1:$B$985="II",IF('BBDD Histórica Primer Año x Sem'!$E$1:$E$985=$B264,'BBDD Histórica Primer Año x Sem'!$I$1:$J$985,0))))</f>
        <v>2</v>
      </c>
      <c r="F264" s="95">
        <f t="shared" si="12"/>
        <v>2</v>
      </c>
      <c r="G264" s="95">
        <f t="shared" si="14"/>
        <v>319</v>
      </c>
      <c r="H264" s="98">
        <f t="shared" si="16"/>
        <v>0.30584851390220519</v>
      </c>
      <c r="I264" s="98">
        <f>SUM($C$220:$C264)/Cargos_IIN_SP2</f>
        <v>0.17257909875359539</v>
      </c>
      <c r="J264" s="98"/>
      <c r="K264" s="98">
        <f>SUM($C$220:$D264)/Cargos_IIN_SP2</f>
        <v>0.21380632790028764</v>
      </c>
      <c r="L264" s="98">
        <f>SUM($C$220:$E264)/Cargos_IIN_SP2</f>
        <v>0.30584851390220519</v>
      </c>
      <c r="O264" s="329">
        <f t="shared" si="15"/>
        <v>180</v>
      </c>
    </row>
    <row r="265" spans="2:15">
      <c r="B265" s="34">
        <v>46</v>
      </c>
      <c r="C265" s="95">
        <f t="array" ref="C265">SUM(IF('BBDD Histórica Primer Año x Sem'!$A$1:$A$985="SP2",IF('BBDD Histórica Primer Año x Sem'!$B$1:$B$985="II",IF('BBDD Histórica Primer Año x Sem'!$E$1:$E$985=$B265,'BBDD Histórica Primer Año x Sem'!$F$1:$F$985,0))))</f>
        <v>1</v>
      </c>
      <c r="D265" s="95">
        <f t="array" ref="D265">SUM(IF('BBDD Histórica Primer Año x Sem'!$A$1:$A$985="SP2",IF('BBDD Histórica Primer Año x Sem'!$B$1:$B$985="II",IF('BBDD Histórica Primer Año x Sem'!$E$1:$E$985=$B265,'BBDD Histórica Primer Año x Sem'!$G$1:$G$985,0))))</f>
        <v>0</v>
      </c>
      <c r="E265" s="95">
        <f t="array" ref="E265">SUM(IF('BBDD Histórica Primer Año x Sem'!$A$1:$A$985="SP2",IF('BBDD Histórica Primer Año x Sem'!$B$1:$B$985="II",IF('BBDD Histórica Primer Año x Sem'!$E$1:$E$985=$B265,'BBDD Histórica Primer Año x Sem'!$I$1:$J$985,0))))</f>
        <v>1</v>
      </c>
      <c r="F265" s="95">
        <f t="shared" si="12"/>
        <v>2</v>
      </c>
      <c r="G265" s="95">
        <f t="shared" si="14"/>
        <v>321</v>
      </c>
      <c r="H265" s="98">
        <f t="shared" si="16"/>
        <v>0.30776605944391178</v>
      </c>
      <c r="I265" s="98">
        <f>SUM($C$220:$C265)/Cargos_IIN_SP2</f>
        <v>0.17353787152444872</v>
      </c>
      <c r="J265" s="98"/>
      <c r="K265" s="98">
        <f>SUM($C$220:$D265)/Cargos_IIN_SP2</f>
        <v>0.21476510067114093</v>
      </c>
      <c r="L265" s="98">
        <f>SUM($C$220:$E265)/Cargos_IIN_SP2</f>
        <v>0.30776605944391178</v>
      </c>
      <c r="O265" s="329">
        <f t="shared" si="15"/>
        <v>181</v>
      </c>
    </row>
    <row r="266" spans="2:15">
      <c r="B266" s="34">
        <v>47</v>
      </c>
      <c r="C266" s="95">
        <f t="array" ref="C266">SUM(IF('BBDD Histórica Primer Año x Sem'!$A$1:$A$985="SP2",IF('BBDD Histórica Primer Año x Sem'!$B$1:$B$985="II",IF('BBDD Histórica Primer Año x Sem'!$E$1:$E$985=$B266,'BBDD Histórica Primer Año x Sem'!$F$1:$F$985,0))))</f>
        <v>0</v>
      </c>
      <c r="D266" s="34">
        <v>1</v>
      </c>
      <c r="E266" s="95">
        <f t="array" ref="E266">SUM(IF('BBDD Histórica Primer Año x Sem'!$A$1:$A$985="SP2",IF('BBDD Histórica Primer Año x Sem'!$B$1:$B$985="II",IF('BBDD Histórica Primer Año x Sem'!$E$1:$E$985=$B266,'BBDD Histórica Primer Año x Sem'!$I$1:$J$985,0))))</f>
        <v>3</v>
      </c>
      <c r="F266" s="95">
        <f t="shared" si="12"/>
        <v>4</v>
      </c>
      <c r="G266" s="95">
        <f t="shared" si="14"/>
        <v>325</v>
      </c>
      <c r="H266" s="98">
        <f t="shared" si="16"/>
        <v>0.31160115052732501</v>
      </c>
      <c r="I266" s="98">
        <f>SUM($C$220:$C266)/Cargos_IIN_SP2</f>
        <v>0.17353787152444872</v>
      </c>
      <c r="J266" s="98"/>
      <c r="K266" s="98">
        <f>SUM($C$220:$D266)/Cargos_IIN_SP2</f>
        <v>0.21572387344199426</v>
      </c>
      <c r="L266" s="98">
        <f>SUM($C$220:$E266)/Cargos_IIN_SP2</f>
        <v>0.31160115052732501</v>
      </c>
      <c r="O266" s="329">
        <f t="shared" si="15"/>
        <v>181</v>
      </c>
    </row>
    <row r="267" spans="2:15">
      <c r="B267" s="34">
        <v>48</v>
      </c>
      <c r="C267" s="95">
        <f t="array" ref="C267">SUM(IF('BBDD Histórica Primer Año x Sem'!$A$1:$A$985="SP2",IF('BBDD Histórica Primer Año x Sem'!$B$1:$B$985="II",IF('BBDD Histórica Primer Año x Sem'!$E$1:$E$985=$B267,'BBDD Histórica Primer Año x Sem'!$F$1:$F$985,0))))</f>
        <v>1</v>
      </c>
      <c r="D267" s="95">
        <f t="array" ref="D267">SUM(IF('BBDD Histórica Primer Año x Sem'!$A$1:$A$985="SP2",IF('BBDD Histórica Primer Año x Sem'!$B$1:$B$985="II",IF('BBDD Histórica Primer Año x Sem'!$E$1:$E$985=$B267,'BBDD Histórica Primer Año x Sem'!$G$1:$G$985,0))))</f>
        <v>0</v>
      </c>
      <c r="E267" s="95">
        <f t="array" ref="E267">SUM(IF('BBDD Histórica Primer Año x Sem'!$A$1:$A$985="SP2",IF('BBDD Histórica Primer Año x Sem'!$B$1:$B$985="II",IF('BBDD Histórica Primer Año x Sem'!$E$1:$E$985=$B267,'BBDD Histórica Primer Año x Sem'!$I$1:$J$985,0))))</f>
        <v>2</v>
      </c>
      <c r="F267" s="95">
        <f t="shared" si="12"/>
        <v>3</v>
      </c>
      <c r="G267" s="95">
        <f t="shared" si="14"/>
        <v>328</v>
      </c>
      <c r="H267" s="98">
        <f t="shared" si="16"/>
        <v>0.31447746883988492</v>
      </c>
      <c r="I267" s="98">
        <f>SUM($C$220:$C267)/Cargos_IIN_SP2</f>
        <v>0.17449664429530201</v>
      </c>
      <c r="J267" s="98"/>
      <c r="K267" s="98">
        <f>SUM($C$220:$D267)/Cargos_IIN_SP2</f>
        <v>0.21668264621284755</v>
      </c>
      <c r="L267" s="98">
        <f>SUM($C$220:$E267)/Cargos_IIN_SP2</f>
        <v>0.31447746883988492</v>
      </c>
      <c r="O267" s="329">
        <f t="shared" si="15"/>
        <v>182</v>
      </c>
    </row>
    <row r="268" spans="2:15">
      <c r="B268" s="34">
        <v>49</v>
      </c>
      <c r="C268" s="95">
        <f t="array" ref="C268">SUM(IF('BBDD Histórica Primer Año x Sem'!$A$1:$A$985="SP2",IF('BBDD Histórica Primer Año x Sem'!$B$1:$B$985="II",IF('BBDD Histórica Primer Año x Sem'!$E$1:$E$985=$B268,'BBDD Histórica Primer Año x Sem'!$F$1:$F$985,0))))</f>
        <v>0</v>
      </c>
      <c r="D268" s="95">
        <f t="array" ref="D268">SUM(IF('BBDD Histórica Primer Año x Sem'!$A$1:$A$985="SP2",IF('BBDD Histórica Primer Año x Sem'!$B$1:$B$985="II",IF('BBDD Histórica Primer Año x Sem'!$E$1:$E$985=$B268,'BBDD Histórica Primer Año x Sem'!$G$1:$G$985,0))))</f>
        <v>0</v>
      </c>
      <c r="E268" s="95">
        <f t="array" ref="E268">SUM(IF('BBDD Histórica Primer Año x Sem'!$A$1:$A$985="SP2",IF('BBDD Histórica Primer Año x Sem'!$B$1:$B$985="II",IF('BBDD Histórica Primer Año x Sem'!$E$1:$E$985=$B268,'BBDD Histórica Primer Año x Sem'!$I$1:$J$985,0))))</f>
        <v>1</v>
      </c>
      <c r="F268" s="95">
        <f t="shared" si="12"/>
        <v>1</v>
      </c>
      <c r="G268" s="95">
        <f t="shared" si="14"/>
        <v>329</v>
      </c>
      <c r="H268" s="98">
        <f t="shared" si="16"/>
        <v>0.31543624161073824</v>
      </c>
      <c r="I268" s="98">
        <f>SUM($C$220:$C268)/Cargos_IIN_SP2</f>
        <v>0.17449664429530201</v>
      </c>
      <c r="J268" s="98"/>
      <c r="K268" s="98">
        <f>SUM($C$220:$D268)/Cargos_IIN_SP2</f>
        <v>0.21668264621284755</v>
      </c>
      <c r="L268" s="98">
        <f>SUM($C$220:$E268)/Cargos_IIN_SP2</f>
        <v>0.31543624161073824</v>
      </c>
      <c r="O268" s="329">
        <f t="shared" si="15"/>
        <v>182</v>
      </c>
    </row>
    <row r="269" spans="2:15">
      <c r="B269" s="34">
        <v>50</v>
      </c>
      <c r="C269" s="95">
        <f t="array" ref="C269">SUM(IF('BBDD Histórica Primer Año x Sem'!$A$1:$A$985="SP2",IF('BBDD Histórica Primer Año x Sem'!$B$1:$B$985="II",IF('BBDD Histórica Primer Año x Sem'!$E$1:$E$985=$B269,'BBDD Histórica Primer Año x Sem'!$F$1:$F$985,0))))</f>
        <v>1</v>
      </c>
      <c r="D269" s="95">
        <f t="array" ref="D269">SUM(IF('BBDD Histórica Primer Año x Sem'!$A$1:$A$985="SP2",IF('BBDD Histórica Primer Año x Sem'!$B$1:$B$985="II",IF('BBDD Histórica Primer Año x Sem'!$E$1:$E$985=$B269,'BBDD Histórica Primer Año x Sem'!$G$1:$G$985,0))))</f>
        <v>0</v>
      </c>
      <c r="E269" s="95">
        <f t="array" ref="E269">SUM(IF('BBDD Histórica Primer Año x Sem'!$A$1:$A$985="SP2",IF('BBDD Histórica Primer Año x Sem'!$B$1:$B$985="II",IF('BBDD Histórica Primer Año x Sem'!$E$1:$E$985=$B269,'BBDD Histórica Primer Año x Sem'!$I$1:$J$985,0))))</f>
        <v>1</v>
      </c>
      <c r="F269" s="95">
        <f t="shared" si="12"/>
        <v>2</v>
      </c>
      <c r="G269" s="95">
        <f t="shared" si="14"/>
        <v>331</v>
      </c>
      <c r="H269" s="98">
        <f t="shared" si="16"/>
        <v>0.31735378715244489</v>
      </c>
      <c r="I269" s="98">
        <f>SUM($C$220:$C269)/Cargos_IIN_SP2</f>
        <v>0.17545541706615533</v>
      </c>
      <c r="J269" s="98"/>
      <c r="K269" s="98">
        <f>SUM($C$220:$D269)/Cargos_IIN_SP2</f>
        <v>0.21764141898370087</v>
      </c>
      <c r="L269" s="98">
        <f>SUM($C$220:$E269)/Cargos_IIN_SP2</f>
        <v>0.31735378715244489</v>
      </c>
      <c r="O269" s="329">
        <f t="shared" si="15"/>
        <v>183</v>
      </c>
    </row>
    <row r="270" spans="2:15">
      <c r="B270" s="34">
        <v>51</v>
      </c>
      <c r="C270" s="95">
        <f t="array" ref="C270">SUM(IF('BBDD Histórica Primer Año x Sem'!$A$1:$A$985="SP2",IF('BBDD Histórica Primer Año x Sem'!$B$1:$B$985="II",IF('BBDD Histórica Primer Año x Sem'!$E$1:$E$985=$B270,'BBDD Histórica Primer Año x Sem'!$F$1:$F$985,0))))</f>
        <v>7</v>
      </c>
      <c r="D270" s="95">
        <f t="array" ref="D270">SUM(IF('BBDD Histórica Primer Año x Sem'!$A$1:$A$985="SP2",IF('BBDD Histórica Primer Año x Sem'!$B$1:$B$985="II",IF('BBDD Histórica Primer Año x Sem'!$E$1:$E$985=$B270,'BBDD Histórica Primer Año x Sem'!$G$1:$G$985,0))))</f>
        <v>0</v>
      </c>
      <c r="E270" s="95">
        <f t="array" ref="E270">SUM(IF('BBDD Histórica Primer Año x Sem'!$A$1:$A$985="SP2",IF('BBDD Histórica Primer Año x Sem'!$B$1:$B$985="II",IF('BBDD Histórica Primer Año x Sem'!$E$1:$E$985=$B270,'BBDD Histórica Primer Año x Sem'!$I$1:$J$985,0))))</f>
        <v>3</v>
      </c>
      <c r="F270" s="95">
        <f t="shared" si="12"/>
        <v>10</v>
      </c>
      <c r="G270" s="95">
        <f t="shared" si="14"/>
        <v>341</v>
      </c>
      <c r="H270" s="98">
        <f t="shared" si="16"/>
        <v>0.32694151486097794</v>
      </c>
      <c r="I270" s="98">
        <f>SUM($C$220:$C270)/Cargos_IIN_SP2</f>
        <v>0.18216682646212848</v>
      </c>
      <c r="J270" s="98"/>
      <c r="K270" s="98">
        <f>SUM($C$220:$D270)/Cargos_IIN_SP2</f>
        <v>0.22435282837967402</v>
      </c>
      <c r="L270" s="98">
        <f>SUM($C$220:$E270)/Cargos_IIN_SP2</f>
        <v>0.32694151486097794</v>
      </c>
      <c r="O270" s="329">
        <f t="shared" si="15"/>
        <v>190</v>
      </c>
    </row>
    <row r="271" spans="2:15">
      <c r="B271" s="34">
        <v>52</v>
      </c>
      <c r="C271" s="95">
        <f t="array" ref="C271">SUM(IF('BBDD Histórica Primer Año x Sem'!$A$1:$A$985="SP2",IF('BBDD Histórica Primer Año x Sem'!$B$1:$B$985="II",IF('BBDD Histórica Primer Año x Sem'!$E$1:$E$985=$B271,'BBDD Histórica Primer Año x Sem'!$F$1:$F$985,0))))</f>
        <v>7</v>
      </c>
      <c r="D271" s="34">
        <v>3</v>
      </c>
      <c r="E271" s="34">
        <v>6</v>
      </c>
      <c r="F271" s="95">
        <f t="shared" si="12"/>
        <v>16</v>
      </c>
      <c r="G271" s="95">
        <f t="shared" si="14"/>
        <v>357</v>
      </c>
      <c r="H271" s="98">
        <f t="shared" si="16"/>
        <v>0.34228187919463088</v>
      </c>
      <c r="I271" s="98">
        <f>SUM($C$220:$C271)/Cargos_IIN_SP2</f>
        <v>0.18887823585810162</v>
      </c>
      <c r="J271" s="98"/>
      <c r="K271" s="98"/>
      <c r="O271" s="329">
        <f t="shared" si="15"/>
        <v>197</v>
      </c>
    </row>
    <row r="272" spans="2:15">
      <c r="B272" s="34">
        <v>53</v>
      </c>
      <c r="C272" s="95">
        <f t="array" ref="C272">SUM(IF('BBDD Histórica Primer Año x Sem'!$A$1:$A$985="SP2",IF('BBDD Histórica Primer Año x Sem'!$B$1:$B$985="II",IF('BBDD Histórica Primer Año x Sem'!$E$1:$E$985=$B272,'BBDD Histórica Primer Año x Sem'!$F$1:$F$985,0))))</f>
        <v>1</v>
      </c>
      <c r="D272" s="95">
        <f t="array" ref="D272">SUM(IF('BBDD Histórica Primer Año x Sem'!$A$1:$A$985="SP2",IF('BBDD Histórica Primer Año x Sem'!$B$1:$B$985="II",IF('BBDD Histórica Primer Año x Sem'!$E$1:$E$985=$B272,'BBDD Histórica Primer Año x Sem'!$G$1:$G$985,0))))</f>
        <v>0</v>
      </c>
      <c r="E272" s="95">
        <f t="array" ref="E272">SUM(IF('BBDD Histórica Primer Año x Sem'!$A$1:$A$985="SP2",IF('BBDD Histórica Primer Año x Sem'!$B$1:$B$985="II",IF('BBDD Histórica Primer Año x Sem'!$E$1:$E$985=$B272,'BBDD Histórica Primer Año x Sem'!$I$1:$J$985,0))))</f>
        <v>0</v>
      </c>
      <c r="F272" s="95">
        <f t="shared" si="12"/>
        <v>1</v>
      </c>
      <c r="G272" s="95">
        <f t="shared" si="14"/>
        <v>358</v>
      </c>
      <c r="H272" s="98"/>
      <c r="I272" s="98"/>
      <c r="J272" s="98"/>
      <c r="K272" s="98"/>
    </row>
    <row r="273" spans="2:11">
      <c r="B273" s="34">
        <v>54</v>
      </c>
      <c r="C273" s="95">
        <f t="array" ref="C273">SUM(IF('BBDD Histórica Primer Año x Sem'!$A$1:$A$985="SP2",IF('BBDD Histórica Primer Año x Sem'!$B$1:$B$985="II",IF('BBDD Histórica Primer Año x Sem'!$E$1:$E$985=$B273,'BBDD Histórica Primer Año x Sem'!$F$1:$F$985,0))))</f>
        <v>2</v>
      </c>
      <c r="D273" s="95">
        <f t="array" ref="D273">SUM(IF('BBDD Histórica Primer Año x Sem'!$A$1:$A$985="SP2",IF('BBDD Histórica Primer Año x Sem'!$B$1:$B$985="II",IF('BBDD Histórica Primer Año x Sem'!$E$1:$E$985=$B273,'BBDD Histórica Primer Año x Sem'!$G$1:$G$985,0))))</f>
        <v>0</v>
      </c>
      <c r="E273" s="95">
        <f t="array" ref="E273">SUM(IF('BBDD Histórica Primer Año x Sem'!$A$1:$A$985="SP2",IF('BBDD Histórica Primer Año x Sem'!$B$1:$B$985="II",IF('BBDD Histórica Primer Año x Sem'!$E$1:$E$985=$B273,'BBDD Histórica Primer Año x Sem'!$I$1:$J$985,0))))</f>
        <v>1</v>
      </c>
      <c r="F273" s="95">
        <f t="shared" si="12"/>
        <v>3</v>
      </c>
      <c r="G273" s="95">
        <f t="shared" si="14"/>
        <v>361</v>
      </c>
      <c r="H273" s="98"/>
      <c r="I273" s="98"/>
      <c r="J273" s="98"/>
      <c r="K273" s="98"/>
    </row>
    <row r="274" spans="2:11">
      <c r="B274" s="34">
        <v>55</v>
      </c>
      <c r="C274" s="95">
        <f t="array" ref="C274">SUM(IF('BBDD Histórica Primer Año x Sem'!$A$1:$A$985="SP2",IF('BBDD Histórica Primer Año x Sem'!$B$1:$B$985="II",IF('BBDD Histórica Primer Año x Sem'!$E$1:$E$985=$B274,'BBDD Histórica Primer Año x Sem'!$F$1:$F$985,0))))</f>
        <v>2</v>
      </c>
      <c r="D274" s="95">
        <f t="array" ref="D274">SUM(IF('BBDD Histórica Primer Año x Sem'!$A$1:$A$985="SP2",IF('BBDD Histórica Primer Año x Sem'!$B$1:$B$985="II",IF('BBDD Histórica Primer Año x Sem'!$E$1:$E$985=$B274,'BBDD Histórica Primer Año x Sem'!$G$1:$G$985,0))))</f>
        <v>0</v>
      </c>
      <c r="E274" s="95">
        <f t="array" ref="E274">SUM(IF('BBDD Histórica Primer Año x Sem'!$A$1:$A$985="SP2",IF('BBDD Histórica Primer Año x Sem'!$B$1:$B$985="II",IF('BBDD Histórica Primer Año x Sem'!$E$1:$E$985=$B274,'BBDD Histórica Primer Año x Sem'!$I$1:$J$985,0))))</f>
        <v>0</v>
      </c>
      <c r="F274" s="95">
        <f t="shared" si="12"/>
        <v>2</v>
      </c>
      <c r="G274" s="95">
        <f t="shared" si="14"/>
        <v>363</v>
      </c>
      <c r="H274" s="98"/>
      <c r="I274" s="98"/>
      <c r="J274" s="98"/>
      <c r="K274" s="98"/>
    </row>
    <row r="275" spans="2:11">
      <c r="B275" s="34">
        <v>56</v>
      </c>
      <c r="C275" s="95">
        <f t="array" ref="C275">SUM(IF('BBDD Histórica Primer Año x Sem'!$A$1:$A$985="SP2",IF('BBDD Histórica Primer Año x Sem'!$B$1:$B$985="II",IF('BBDD Histórica Primer Año x Sem'!$E$1:$E$985=$B275,'BBDD Histórica Primer Año x Sem'!$F$1:$F$985,0))))</f>
        <v>10</v>
      </c>
      <c r="D275" s="95">
        <f t="array" ref="D275">SUM(IF('BBDD Histórica Primer Año x Sem'!$A$1:$A$985="SP2",IF('BBDD Histórica Primer Año x Sem'!$B$1:$B$985="II",IF('BBDD Histórica Primer Año x Sem'!$E$1:$E$985=$B275,'BBDD Histórica Primer Año x Sem'!$G$1:$G$985,0))))</f>
        <v>1</v>
      </c>
      <c r="E275" s="95">
        <f t="array" ref="E275">SUM(IF('BBDD Histórica Primer Año x Sem'!$A$1:$A$985="SP2",IF('BBDD Histórica Primer Año x Sem'!$B$1:$B$985="II",IF('BBDD Histórica Primer Año x Sem'!$E$1:$E$985=$B275,'BBDD Histórica Primer Año x Sem'!$I$1:$J$985,0))))</f>
        <v>0</v>
      </c>
      <c r="F275" s="95">
        <f t="shared" si="12"/>
        <v>11</v>
      </c>
      <c r="G275" s="95">
        <f t="shared" si="14"/>
        <v>374</v>
      </c>
      <c r="H275" s="98"/>
      <c r="I275" s="98"/>
      <c r="J275" s="98"/>
      <c r="K275" s="98"/>
    </row>
    <row r="276" spans="2:11">
      <c r="B276" s="34">
        <v>57</v>
      </c>
      <c r="C276" s="95">
        <f t="array" ref="C276">SUM(IF('BBDD Histórica Primer Año x Sem'!$A$1:$A$985="SP2",IF('BBDD Histórica Primer Año x Sem'!$B$1:$B$985="II",IF('BBDD Histórica Primer Año x Sem'!$E$1:$E$985=$B276,'BBDD Histórica Primer Año x Sem'!$F$1:$F$985,0))))</f>
        <v>3</v>
      </c>
      <c r="D276" s="95">
        <f t="array" ref="D276">SUM(IF('BBDD Histórica Primer Año x Sem'!$A$1:$A$985="SP2",IF('BBDD Histórica Primer Año x Sem'!$B$1:$B$985="II",IF('BBDD Histórica Primer Año x Sem'!$E$1:$E$985=$B276,'BBDD Histórica Primer Año x Sem'!$G$1:$G$985,0))))</f>
        <v>0</v>
      </c>
      <c r="E276" s="95">
        <f t="array" ref="E276">SUM(IF('BBDD Histórica Primer Año x Sem'!$A$1:$A$985="SP2",IF('BBDD Histórica Primer Año x Sem'!$B$1:$B$985="II",IF('BBDD Histórica Primer Año x Sem'!$E$1:$E$985=$B276,'BBDD Histórica Primer Año x Sem'!$I$1:$J$985,0))))</f>
        <v>0</v>
      </c>
      <c r="F276" s="95">
        <f t="shared" si="12"/>
        <v>3</v>
      </c>
      <c r="G276" s="95">
        <f t="shared" si="14"/>
        <v>377</v>
      </c>
      <c r="H276" s="98"/>
      <c r="I276" s="98"/>
      <c r="J276" s="98"/>
      <c r="K276" s="98"/>
    </row>
    <row r="277" spans="2:11">
      <c r="B277" s="34">
        <v>58</v>
      </c>
      <c r="C277" s="95">
        <f t="array" ref="C277">SUM(IF('BBDD Histórica Primer Año x Sem'!$A$1:$A$985="SP2",IF('BBDD Histórica Primer Año x Sem'!$B$1:$B$985="II",IF('BBDD Histórica Primer Año x Sem'!$E$1:$E$985=$B277,'BBDD Histórica Primer Año x Sem'!$F$1:$F$985,0))))</f>
        <v>1</v>
      </c>
      <c r="D277" s="95">
        <f t="array" ref="D277">SUM(IF('BBDD Histórica Primer Año x Sem'!$A$1:$A$985="SP2",IF('BBDD Histórica Primer Año x Sem'!$B$1:$B$985="II",IF('BBDD Histórica Primer Año x Sem'!$E$1:$E$985=$B277,'BBDD Histórica Primer Año x Sem'!$G$1:$G$985,0))))</f>
        <v>0</v>
      </c>
      <c r="E277" s="95">
        <f t="array" ref="E277">SUM(IF('BBDD Histórica Primer Año x Sem'!$A$1:$A$985="SP2",IF('BBDD Histórica Primer Año x Sem'!$B$1:$B$985="II",IF('BBDD Histórica Primer Año x Sem'!$E$1:$E$985=$B277,'BBDD Histórica Primer Año x Sem'!$I$1:$J$985,0))))</f>
        <v>0</v>
      </c>
      <c r="F277" s="95">
        <f t="shared" si="12"/>
        <v>1</v>
      </c>
      <c r="G277" s="95">
        <f t="shared" si="14"/>
        <v>378</v>
      </c>
      <c r="H277" s="98"/>
      <c r="I277" s="98"/>
      <c r="J277" s="98"/>
      <c r="K277" s="98"/>
    </row>
    <row r="278" spans="2:11">
      <c r="B278" s="34">
        <v>59</v>
      </c>
      <c r="C278" s="95">
        <f t="array" ref="C278">SUM(IF('BBDD Histórica Primer Año x Sem'!$A$1:$A$985="SP2",IF('BBDD Histórica Primer Año x Sem'!$B$1:$B$985="II",IF('BBDD Histórica Primer Año x Sem'!$E$1:$E$985=$B278,'BBDD Histórica Primer Año x Sem'!$F$1:$F$985,0))))</f>
        <v>3</v>
      </c>
      <c r="D278" s="95">
        <f t="array" ref="D278">SUM(IF('BBDD Histórica Primer Año x Sem'!$A$1:$A$985="SP2",IF('BBDD Histórica Primer Año x Sem'!$B$1:$B$985="II",IF('BBDD Histórica Primer Año x Sem'!$E$1:$E$985=$B278,'BBDD Histórica Primer Año x Sem'!$G$1:$G$985,0))))</f>
        <v>0</v>
      </c>
      <c r="E278" s="95">
        <f t="array" ref="E278">SUM(IF('BBDD Histórica Primer Año x Sem'!$A$1:$A$985="SP2",IF('BBDD Histórica Primer Año x Sem'!$B$1:$B$985="II",IF('BBDD Histórica Primer Año x Sem'!$E$1:$E$985=$B278,'BBDD Histórica Primer Año x Sem'!$I$1:$J$985,0))))</f>
        <v>0</v>
      </c>
      <c r="F278" s="95">
        <f t="shared" si="12"/>
        <v>3</v>
      </c>
      <c r="G278" s="95">
        <f t="shared" si="14"/>
        <v>381</v>
      </c>
      <c r="H278" s="98"/>
      <c r="I278" s="98"/>
      <c r="J278" s="98"/>
      <c r="K278" s="98"/>
    </row>
    <row r="279" spans="2:11">
      <c r="B279" s="34">
        <v>60</v>
      </c>
      <c r="C279" s="95">
        <f t="array" ref="C279">SUM(IF('BBDD Histórica Primer Año x Sem'!$A$1:$A$985="SP2",IF('BBDD Histórica Primer Año x Sem'!$B$1:$B$985="II",IF('BBDD Histórica Primer Año x Sem'!$E$1:$E$985=$B279,'BBDD Histórica Primer Año x Sem'!$F$1:$F$985,0))))</f>
        <v>3</v>
      </c>
      <c r="D279" s="95">
        <f t="array" ref="D279">SUM(IF('BBDD Histórica Primer Año x Sem'!$A$1:$A$985="SP2",IF('BBDD Histórica Primer Año x Sem'!$B$1:$B$985="II",IF('BBDD Histórica Primer Año x Sem'!$E$1:$E$985=$B279,'BBDD Histórica Primer Año x Sem'!$G$1:$G$985,0))))</f>
        <v>0</v>
      </c>
      <c r="E279" s="95">
        <f t="array" ref="E279">SUM(IF('BBDD Histórica Primer Año x Sem'!$A$1:$A$985="SP2",IF('BBDD Histórica Primer Año x Sem'!$B$1:$B$985="II",IF('BBDD Histórica Primer Año x Sem'!$E$1:$E$985=$B279,'BBDD Histórica Primer Año x Sem'!$I$1:$J$985,0))))</f>
        <v>0</v>
      </c>
      <c r="F279" s="95">
        <f t="shared" si="12"/>
        <v>3</v>
      </c>
      <c r="G279" s="95">
        <f t="shared" si="14"/>
        <v>384</v>
      </c>
      <c r="H279" s="98"/>
      <c r="I279" s="98"/>
      <c r="J279" s="98"/>
      <c r="K279" s="98"/>
    </row>
    <row r="280" spans="2:11">
      <c r="B280" s="34">
        <v>61</v>
      </c>
      <c r="C280" s="95">
        <f t="array" ref="C280">SUM(IF('BBDD Histórica Primer Año x Sem'!$A$1:$A$985="SP2",IF('BBDD Histórica Primer Año x Sem'!$B$1:$B$985="II",IF('BBDD Histórica Primer Año x Sem'!$E$1:$E$985=$B280,'BBDD Histórica Primer Año x Sem'!$F$1:$F$985,0))))</f>
        <v>0</v>
      </c>
      <c r="D280" s="95">
        <f t="array" ref="D280">SUM(IF('BBDD Histórica Primer Año x Sem'!$A$1:$A$985="SP2",IF('BBDD Histórica Primer Año x Sem'!$B$1:$B$985="II",IF('BBDD Histórica Primer Año x Sem'!$E$1:$E$985=$B280,'BBDD Histórica Primer Año x Sem'!$G$1:$G$985,0))))</f>
        <v>0</v>
      </c>
      <c r="E280" s="95">
        <f t="array" ref="E280">SUM(IF('BBDD Histórica Primer Año x Sem'!$A$1:$A$985="SP2",IF('BBDD Histórica Primer Año x Sem'!$B$1:$B$985="II",IF('BBDD Histórica Primer Año x Sem'!$E$1:$E$985=$B280,'BBDD Histórica Primer Año x Sem'!$I$1:$J$985,0))))</f>
        <v>0</v>
      </c>
      <c r="F280" s="95">
        <f t="shared" si="12"/>
        <v>0</v>
      </c>
      <c r="G280" s="95">
        <f t="shared" si="14"/>
        <v>384</v>
      </c>
      <c r="H280" s="98"/>
      <c r="I280" s="98"/>
      <c r="J280" s="98"/>
      <c r="K280" s="98"/>
    </row>
    <row r="281" spans="2:11">
      <c r="B281" s="34">
        <v>62</v>
      </c>
      <c r="C281" s="95">
        <f t="array" ref="C281">SUM(IF('BBDD Histórica Primer Año x Sem'!$A$1:$A$985="SP2",IF('BBDD Histórica Primer Año x Sem'!$B$1:$B$985="II",IF('BBDD Histórica Primer Año x Sem'!$E$1:$E$985=$B281,'BBDD Histórica Primer Año x Sem'!$F$1:$F$985,0))))</f>
        <v>1</v>
      </c>
      <c r="D281" s="95">
        <f t="array" ref="D281">SUM(IF('BBDD Histórica Primer Año x Sem'!$A$1:$A$985="SP2",IF('BBDD Histórica Primer Año x Sem'!$B$1:$B$985="II",IF('BBDD Histórica Primer Año x Sem'!$E$1:$E$985=$B281,'BBDD Histórica Primer Año x Sem'!$G$1:$G$985,0))))</f>
        <v>0</v>
      </c>
      <c r="E281" s="95">
        <f t="array" ref="E281">SUM(IF('BBDD Histórica Primer Año x Sem'!$A$1:$A$985="SP2",IF('BBDD Histórica Primer Año x Sem'!$B$1:$B$985="II",IF('BBDD Histórica Primer Año x Sem'!$E$1:$E$985=$B281,'BBDD Histórica Primer Año x Sem'!$I$1:$J$985,0))))</f>
        <v>0</v>
      </c>
      <c r="F281" s="95">
        <f t="shared" si="12"/>
        <v>1</v>
      </c>
      <c r="G281" s="95">
        <f t="shared" si="14"/>
        <v>385</v>
      </c>
      <c r="H281" s="98"/>
      <c r="I281" s="98"/>
      <c r="J281" s="98"/>
      <c r="K281" s="98"/>
    </row>
    <row r="282" spans="2:11">
      <c r="B282" s="34">
        <v>63</v>
      </c>
      <c r="C282" s="95">
        <f t="array" ref="C282">SUM(IF('BBDD Histórica Primer Año x Sem'!$A$1:$A$985="SP2",IF('BBDD Histórica Primer Año x Sem'!$B$1:$B$985="II",IF('BBDD Histórica Primer Año x Sem'!$E$1:$E$985=$B282,'BBDD Histórica Primer Año x Sem'!$F$1:$F$985,0))))</f>
        <v>0</v>
      </c>
      <c r="D282" s="95">
        <f t="array" ref="D282">SUM(IF('BBDD Histórica Primer Año x Sem'!$A$1:$A$985="SP2",IF('BBDD Histórica Primer Año x Sem'!$B$1:$B$985="II",IF('BBDD Histórica Primer Año x Sem'!$E$1:$E$985=$B282,'BBDD Histórica Primer Año x Sem'!$G$1:$G$985,0))))</f>
        <v>0</v>
      </c>
      <c r="E282" s="95">
        <f t="array" ref="E282">SUM(IF('BBDD Histórica Primer Año x Sem'!$A$1:$A$985="SP2",IF('BBDD Histórica Primer Año x Sem'!$B$1:$B$985="II",IF('BBDD Histórica Primer Año x Sem'!$E$1:$E$985=$B282,'BBDD Histórica Primer Año x Sem'!$I$1:$J$985,0))))</f>
        <v>0</v>
      </c>
      <c r="F282" s="95">
        <f t="shared" si="12"/>
        <v>0</v>
      </c>
      <c r="G282" s="95">
        <f t="shared" si="14"/>
        <v>385</v>
      </c>
      <c r="H282" s="98"/>
      <c r="I282" s="98"/>
      <c r="J282" s="98"/>
      <c r="K282" s="98"/>
    </row>
    <row r="283" spans="2:11">
      <c r="B283" s="34">
        <v>64</v>
      </c>
      <c r="C283" s="95">
        <f t="array" ref="C283">SUM(IF('BBDD Histórica Primer Año x Sem'!$A$1:$A$985="SP2",IF('BBDD Histórica Primer Año x Sem'!$B$1:$B$985="II",IF('BBDD Histórica Primer Año x Sem'!$E$1:$E$985=$B283,'BBDD Histórica Primer Año x Sem'!$F$1:$F$985,0))))</f>
        <v>0</v>
      </c>
      <c r="D283" s="95">
        <f t="array" ref="D283">SUM(IF('BBDD Histórica Primer Año x Sem'!$A$1:$A$985="SP2",IF('BBDD Histórica Primer Año x Sem'!$B$1:$B$985="II",IF('BBDD Histórica Primer Año x Sem'!$E$1:$E$985=$B283,'BBDD Histórica Primer Año x Sem'!$G$1:$G$985,0))))</f>
        <v>0</v>
      </c>
      <c r="E283" s="95">
        <f t="array" ref="E283">SUM(IF('BBDD Histórica Primer Año x Sem'!$A$1:$A$985="SP2",IF('BBDD Histórica Primer Año x Sem'!$B$1:$B$985="II",IF('BBDD Histórica Primer Año x Sem'!$E$1:$E$985=$B283,'BBDD Histórica Primer Año x Sem'!$I$1:$J$985,0))))</f>
        <v>0</v>
      </c>
      <c r="F283" s="95">
        <f t="shared" si="12"/>
        <v>0</v>
      </c>
      <c r="G283" s="95">
        <f t="shared" si="14"/>
        <v>385</v>
      </c>
      <c r="H283" s="98"/>
      <c r="I283" s="98"/>
      <c r="J283" s="98"/>
      <c r="K283" s="98"/>
    </row>
    <row r="284" spans="2:11">
      <c r="B284" s="34">
        <v>65</v>
      </c>
      <c r="C284" s="95">
        <f t="array" ref="C284">SUM(IF('BBDD Histórica Primer Año x Sem'!$A$1:$A$985="SP2",IF('BBDD Histórica Primer Año x Sem'!$B$1:$B$985="II",IF('BBDD Histórica Primer Año x Sem'!$E$1:$E$985=$B284,'BBDD Histórica Primer Año x Sem'!$F$1:$F$985,0))))</f>
        <v>1</v>
      </c>
      <c r="D284" s="95">
        <f t="array" ref="D284">SUM(IF('BBDD Histórica Primer Año x Sem'!$A$1:$A$985="SP2",IF('BBDD Histórica Primer Año x Sem'!$B$1:$B$985="II",IF('BBDD Histórica Primer Año x Sem'!$E$1:$E$985=$B284,'BBDD Histórica Primer Año x Sem'!$G$1:$G$985,0))))</f>
        <v>0</v>
      </c>
      <c r="E284" s="95">
        <f t="array" ref="E284">SUM(IF('BBDD Histórica Primer Año x Sem'!$A$1:$A$985="SP2",IF('BBDD Histórica Primer Año x Sem'!$B$1:$B$985="II",IF('BBDD Histórica Primer Año x Sem'!$E$1:$E$985=$B284,'BBDD Histórica Primer Año x Sem'!$I$1:$J$985,0))))</f>
        <v>0</v>
      </c>
      <c r="F284" s="95">
        <f t="shared" si="12"/>
        <v>1</v>
      </c>
      <c r="G284" s="95">
        <f t="shared" si="14"/>
        <v>386</v>
      </c>
      <c r="H284" s="98"/>
      <c r="I284" s="98"/>
      <c r="J284" s="98"/>
      <c r="K284" s="98"/>
    </row>
    <row r="285" spans="2:11">
      <c r="B285" s="34">
        <v>66</v>
      </c>
      <c r="C285" s="95">
        <f t="array" ref="C285">SUM(IF('BBDD Histórica Primer Año x Sem'!$A$1:$A$985="SP2",IF('BBDD Histórica Primer Año x Sem'!$B$1:$B$985="II",IF('BBDD Histórica Primer Año x Sem'!$E$1:$E$985=$B285,'BBDD Histórica Primer Año x Sem'!$F$1:$F$985,0))))</f>
        <v>0</v>
      </c>
      <c r="D285" s="95">
        <f t="array" ref="D285">SUM(IF('BBDD Histórica Primer Año x Sem'!$A$1:$A$985="SP2",IF('BBDD Histórica Primer Año x Sem'!$B$1:$B$985="II",IF('BBDD Histórica Primer Año x Sem'!$E$1:$E$985=$B285,'BBDD Histórica Primer Año x Sem'!$G$1:$G$985,0))))</f>
        <v>0</v>
      </c>
      <c r="E285" s="95">
        <f t="array" ref="E285">SUM(IF('BBDD Histórica Primer Año x Sem'!$A$1:$A$985="SP2",IF('BBDD Histórica Primer Año x Sem'!$B$1:$B$985="II",IF('BBDD Histórica Primer Año x Sem'!$E$1:$E$985=$B285,'BBDD Histórica Primer Año x Sem'!$I$1:$J$985,0))))</f>
        <v>0</v>
      </c>
      <c r="F285" s="95">
        <f t="shared" si="12"/>
        <v>0</v>
      </c>
      <c r="G285" s="95">
        <f t="shared" si="14"/>
        <v>386</v>
      </c>
      <c r="H285" s="98"/>
      <c r="I285" s="98"/>
      <c r="J285" s="98"/>
      <c r="K285" s="98"/>
    </row>
    <row r="286" spans="2:11">
      <c r="B286" s="34">
        <v>67</v>
      </c>
      <c r="C286" s="95">
        <f t="array" ref="C286">SUM(IF('BBDD Histórica Primer Año x Sem'!$A$1:$A$985="SP2",IF('BBDD Histórica Primer Año x Sem'!$B$1:$B$985="II",IF('BBDD Histórica Primer Año x Sem'!$E$1:$E$985=$B286,'BBDD Histórica Primer Año x Sem'!$F$1:$F$985,0))))</f>
        <v>0</v>
      </c>
      <c r="D286" s="95">
        <f t="array" ref="D286">SUM(IF('BBDD Histórica Primer Año x Sem'!$A$1:$A$985="SP2",IF('BBDD Histórica Primer Año x Sem'!$B$1:$B$985="II",IF('BBDD Histórica Primer Año x Sem'!$E$1:$E$985=$B286,'BBDD Histórica Primer Año x Sem'!$G$1:$G$985,0))))</f>
        <v>0</v>
      </c>
      <c r="E286" s="95">
        <f t="array" ref="E286">SUM(IF('BBDD Histórica Primer Año x Sem'!$A$1:$A$985="SP2",IF('BBDD Histórica Primer Año x Sem'!$B$1:$B$985="II",IF('BBDD Histórica Primer Año x Sem'!$E$1:$E$985=$B286,'BBDD Histórica Primer Año x Sem'!$I$1:$J$985,0))))</f>
        <v>0</v>
      </c>
      <c r="F286" s="95">
        <f t="shared" si="12"/>
        <v>0</v>
      </c>
      <c r="G286" s="95">
        <f t="shared" si="14"/>
        <v>386</v>
      </c>
      <c r="H286" s="98"/>
      <c r="I286" s="98"/>
      <c r="J286" s="98"/>
      <c r="K286" s="98"/>
    </row>
    <row r="287" spans="2:11">
      <c r="B287" s="34">
        <v>68</v>
      </c>
      <c r="C287" s="95">
        <f t="array" ref="C287">SUM(IF('BBDD Histórica Primer Año x Sem'!$A$1:$A$985="SP2",IF('BBDD Histórica Primer Año x Sem'!$B$1:$B$985="II",IF('BBDD Histórica Primer Año x Sem'!$E$1:$E$985=$B287,'BBDD Histórica Primer Año x Sem'!$F$1:$F$985,0))))</f>
        <v>0</v>
      </c>
      <c r="D287" s="95">
        <f t="array" ref="D287">SUM(IF('BBDD Histórica Primer Año x Sem'!$A$1:$A$985="SP2",IF('BBDD Histórica Primer Año x Sem'!$B$1:$B$985="II",IF('BBDD Histórica Primer Año x Sem'!$E$1:$E$985=$B287,'BBDD Histórica Primer Año x Sem'!$G$1:$G$985,0))))</f>
        <v>0</v>
      </c>
      <c r="E287" s="95">
        <f t="array" ref="E287">SUM(IF('BBDD Histórica Primer Año x Sem'!$A$1:$A$985="SP2",IF('BBDD Histórica Primer Año x Sem'!$B$1:$B$985="II",IF('BBDD Histórica Primer Año x Sem'!$E$1:$E$985=$B287,'BBDD Histórica Primer Año x Sem'!$I$1:$J$985,0))))</f>
        <v>0</v>
      </c>
      <c r="F287" s="95">
        <f t="shared" si="12"/>
        <v>0</v>
      </c>
      <c r="G287" s="95">
        <f t="shared" si="14"/>
        <v>386</v>
      </c>
      <c r="H287" s="98"/>
      <c r="I287" s="98"/>
      <c r="J287" s="98"/>
      <c r="K287" s="98"/>
    </row>
    <row r="288" spans="2:11">
      <c r="B288" s="34">
        <v>69</v>
      </c>
      <c r="C288" s="95">
        <f t="array" ref="C288">SUM(IF('BBDD Histórica Primer Año x Sem'!$A$1:$A$985="SP2",IF('BBDD Histórica Primer Año x Sem'!$B$1:$B$985="II",IF('BBDD Histórica Primer Año x Sem'!$E$1:$E$985=$B288,'BBDD Histórica Primer Año x Sem'!$F$1:$F$985,0))))</f>
        <v>3</v>
      </c>
      <c r="D288" s="95">
        <f t="array" ref="D288">SUM(IF('BBDD Histórica Primer Año x Sem'!$A$1:$A$985="SP2",IF('BBDD Histórica Primer Año x Sem'!$B$1:$B$985="II",IF('BBDD Histórica Primer Año x Sem'!$E$1:$E$985=$B288,'BBDD Histórica Primer Año x Sem'!$G$1:$G$985,0))))</f>
        <v>1</v>
      </c>
      <c r="E288" s="95">
        <f t="array" ref="E288">SUM(IF('BBDD Histórica Primer Año x Sem'!$A$1:$A$985="SP2",IF('BBDD Histórica Primer Año x Sem'!$B$1:$B$985="II",IF('BBDD Histórica Primer Año x Sem'!$E$1:$E$985=$B288,'BBDD Histórica Primer Año x Sem'!$I$1:$J$985,0))))</f>
        <v>1</v>
      </c>
      <c r="F288" s="95">
        <f t="shared" si="12"/>
        <v>5</v>
      </c>
      <c r="G288" s="95">
        <f t="shared" si="14"/>
        <v>391</v>
      </c>
      <c r="H288" s="98"/>
      <c r="I288" s="98"/>
      <c r="J288" s="98"/>
      <c r="K288" s="98"/>
    </row>
    <row r="289" spans="2:11">
      <c r="B289" s="34">
        <v>70</v>
      </c>
      <c r="C289" s="95">
        <f t="array" ref="C289">SUM(IF('BBDD Histórica Primer Año x Sem'!$A$1:$A$985="SP2",IF('BBDD Histórica Primer Año x Sem'!$B$1:$B$985="II",IF('BBDD Histórica Primer Año x Sem'!$E$1:$E$985=$B289,'BBDD Histórica Primer Año x Sem'!$F$1:$F$985,0))))</f>
        <v>1</v>
      </c>
      <c r="D289" s="95">
        <f t="array" ref="D289">SUM(IF('BBDD Histórica Primer Año x Sem'!$A$1:$A$985="SP2",IF('BBDD Histórica Primer Año x Sem'!$B$1:$B$985="II",IF('BBDD Histórica Primer Año x Sem'!$E$1:$E$985=$B289,'BBDD Histórica Primer Año x Sem'!$G$1:$G$985,0))))</f>
        <v>0</v>
      </c>
      <c r="E289" s="95">
        <f t="array" ref="E289">SUM(IF('BBDD Histórica Primer Año x Sem'!$A$1:$A$985="SP2",IF('BBDD Histórica Primer Año x Sem'!$B$1:$B$985="II",IF('BBDD Histórica Primer Año x Sem'!$E$1:$E$985=$B289,'BBDD Histórica Primer Año x Sem'!$I$1:$J$985,0))))</f>
        <v>0</v>
      </c>
      <c r="F289" s="95">
        <f t="shared" si="12"/>
        <v>1</v>
      </c>
      <c r="G289" s="95">
        <f t="shared" si="14"/>
        <v>392</v>
      </c>
      <c r="H289" s="98"/>
      <c r="I289" s="98"/>
      <c r="J289" s="98"/>
      <c r="K289" s="98"/>
    </row>
    <row r="290" spans="2:11">
      <c r="B290" s="34">
        <v>71</v>
      </c>
      <c r="C290" s="95">
        <f t="array" ref="C290">SUM(IF('BBDD Histórica Primer Año x Sem'!$A$1:$A$985="SP2",IF('BBDD Histórica Primer Año x Sem'!$B$1:$B$985="II",IF('BBDD Histórica Primer Año x Sem'!$E$1:$E$985=$B290,'BBDD Histórica Primer Año x Sem'!$F$1:$F$985,0))))</f>
        <v>1</v>
      </c>
      <c r="D290" s="95">
        <f t="array" ref="D290">SUM(IF('BBDD Histórica Primer Año x Sem'!$A$1:$A$985="SP2",IF('BBDD Histórica Primer Año x Sem'!$B$1:$B$985="II",IF('BBDD Histórica Primer Año x Sem'!$E$1:$E$985=$B290,'BBDD Histórica Primer Año x Sem'!$G$1:$G$985,0))))</f>
        <v>0</v>
      </c>
      <c r="E290" s="95">
        <f t="array" ref="E290">SUM(IF('BBDD Histórica Primer Año x Sem'!$A$1:$A$985="SP2",IF('BBDD Histórica Primer Año x Sem'!$B$1:$B$985="II",IF('BBDD Histórica Primer Año x Sem'!$E$1:$E$985=$B290,'BBDD Histórica Primer Año x Sem'!$I$1:$J$985,0))))</f>
        <v>0</v>
      </c>
      <c r="F290" s="95">
        <f t="shared" si="12"/>
        <v>1</v>
      </c>
      <c r="G290" s="95">
        <f t="shared" si="14"/>
        <v>393</v>
      </c>
      <c r="H290" s="98"/>
      <c r="I290" s="98"/>
      <c r="J290" s="98"/>
      <c r="K290" s="98"/>
    </row>
    <row r="291" spans="2:11">
      <c r="B291" s="34">
        <v>72</v>
      </c>
      <c r="C291" s="95">
        <f t="array" ref="C291">SUM(IF('BBDD Histórica Primer Año x Sem'!$A$1:$A$985="SP2",IF('BBDD Histórica Primer Año x Sem'!$B$1:$B$985="II",IF('BBDD Histórica Primer Año x Sem'!$E$1:$E$985=$B291,'BBDD Histórica Primer Año x Sem'!$F$1:$F$985,0))))</f>
        <v>0</v>
      </c>
      <c r="D291" s="95">
        <f t="array" ref="D291">SUM(IF('BBDD Histórica Primer Año x Sem'!$A$1:$A$985="SP2",IF('BBDD Histórica Primer Año x Sem'!$B$1:$B$985="II",IF('BBDD Histórica Primer Año x Sem'!$E$1:$E$985=$B291,'BBDD Histórica Primer Año x Sem'!$G$1:$G$985,0))))</f>
        <v>0</v>
      </c>
      <c r="E291" s="95">
        <f t="array" ref="E291">SUM(IF('BBDD Histórica Primer Año x Sem'!$A$1:$A$985="SP2",IF('BBDD Histórica Primer Año x Sem'!$B$1:$B$985="II",IF('BBDD Histórica Primer Año x Sem'!$E$1:$E$985=$B291,'BBDD Histórica Primer Año x Sem'!$I$1:$J$985,0))))</f>
        <v>0</v>
      </c>
      <c r="F291" s="95">
        <f t="shared" si="12"/>
        <v>0</v>
      </c>
      <c r="G291" s="95">
        <f t="shared" si="14"/>
        <v>393</v>
      </c>
      <c r="H291" s="98"/>
      <c r="I291" s="98"/>
      <c r="J291" s="98"/>
      <c r="K291" s="98"/>
    </row>
    <row r="292" spans="2:11">
      <c r="B292" s="34">
        <v>73</v>
      </c>
      <c r="C292" s="95">
        <f t="array" ref="C292">SUM(IF('BBDD Histórica Primer Año x Sem'!$A$1:$A$985="SP2",IF('BBDD Histórica Primer Año x Sem'!$B$1:$B$985="II",IF('BBDD Histórica Primer Año x Sem'!$E$1:$E$985=$B292,'BBDD Histórica Primer Año x Sem'!$F$1:$F$985,0))))</f>
        <v>3</v>
      </c>
      <c r="D292" s="95">
        <f t="array" ref="D292">SUM(IF('BBDD Histórica Primer Año x Sem'!$A$1:$A$985="SP2",IF('BBDD Histórica Primer Año x Sem'!$B$1:$B$985="II",IF('BBDD Histórica Primer Año x Sem'!$E$1:$E$985=$B292,'BBDD Histórica Primer Año x Sem'!$G$1:$G$985,0))))</f>
        <v>0</v>
      </c>
      <c r="E292" s="95">
        <f t="array" ref="E292">SUM(IF('BBDD Histórica Primer Año x Sem'!$A$1:$A$985="SP2",IF('BBDD Histórica Primer Año x Sem'!$B$1:$B$985="II",IF('BBDD Histórica Primer Año x Sem'!$E$1:$E$985=$B292,'BBDD Histórica Primer Año x Sem'!$I$1:$J$985,0))))</f>
        <v>0</v>
      </c>
      <c r="F292" s="95">
        <f t="shared" si="12"/>
        <v>3</v>
      </c>
      <c r="G292" s="95">
        <f t="shared" si="14"/>
        <v>396</v>
      </c>
      <c r="H292" s="98"/>
      <c r="I292" s="98"/>
      <c r="J292" s="98"/>
      <c r="K292" s="98"/>
    </row>
    <row r="293" spans="2:11">
      <c r="B293" s="34">
        <v>74</v>
      </c>
      <c r="C293" s="95">
        <f t="array" ref="C293">SUM(IF('BBDD Histórica Primer Año x Sem'!$A$1:$A$985="SP2",IF('BBDD Histórica Primer Año x Sem'!$B$1:$B$985="II",IF('BBDD Histórica Primer Año x Sem'!$E$1:$E$985=$B293,'BBDD Histórica Primer Año x Sem'!$F$1:$F$985,0))))</f>
        <v>0</v>
      </c>
      <c r="D293" s="95">
        <f t="array" ref="D293">SUM(IF('BBDD Histórica Primer Año x Sem'!$A$1:$A$985="SP2",IF('BBDD Histórica Primer Año x Sem'!$B$1:$B$985="II",IF('BBDD Histórica Primer Año x Sem'!$E$1:$E$985=$B293,'BBDD Histórica Primer Año x Sem'!$G$1:$G$985,0))))</f>
        <v>0</v>
      </c>
      <c r="E293" s="95">
        <f t="array" ref="E293">SUM(IF('BBDD Histórica Primer Año x Sem'!$A$1:$A$985="SP2",IF('BBDD Histórica Primer Año x Sem'!$B$1:$B$985="II",IF('BBDD Histórica Primer Año x Sem'!$E$1:$E$985=$B293,'BBDD Histórica Primer Año x Sem'!$I$1:$J$985,0))))</f>
        <v>0</v>
      </c>
      <c r="F293" s="95">
        <f t="shared" si="12"/>
        <v>0</v>
      </c>
      <c r="G293" s="95">
        <f t="shared" si="14"/>
        <v>396</v>
      </c>
      <c r="H293" s="98"/>
      <c r="I293" s="98"/>
      <c r="J293" s="98"/>
      <c r="K293" s="98"/>
    </row>
    <row r="294" spans="2:11">
      <c r="B294" s="34">
        <v>75</v>
      </c>
      <c r="C294" s="95">
        <f t="array" ref="C294">SUM(IF('BBDD Histórica Primer Año x Sem'!$A$1:$A$985="SP2",IF('BBDD Histórica Primer Año x Sem'!$B$1:$B$985="II",IF('BBDD Histórica Primer Año x Sem'!$E$1:$E$985=$B294,'BBDD Histórica Primer Año x Sem'!$F$1:$F$985,0))))</f>
        <v>0</v>
      </c>
      <c r="D294" s="95">
        <f t="array" ref="D294">SUM(IF('BBDD Histórica Primer Año x Sem'!$A$1:$A$985="SP2",IF('BBDD Histórica Primer Año x Sem'!$B$1:$B$985="II",IF('BBDD Histórica Primer Año x Sem'!$E$1:$E$985=$B294,'BBDD Histórica Primer Año x Sem'!$G$1:$G$985,0))))</f>
        <v>0</v>
      </c>
      <c r="E294" s="95">
        <f t="array" ref="E294">SUM(IF('BBDD Histórica Primer Año x Sem'!$A$1:$A$985="SP2",IF('BBDD Histórica Primer Año x Sem'!$B$1:$B$985="II",IF('BBDD Histórica Primer Año x Sem'!$E$1:$E$985=$B294,'BBDD Histórica Primer Año x Sem'!$I$1:$J$985,0))))</f>
        <v>0</v>
      </c>
      <c r="F294" s="95">
        <f t="shared" si="12"/>
        <v>0</v>
      </c>
      <c r="G294" s="95">
        <f t="shared" si="14"/>
        <v>396</v>
      </c>
      <c r="H294" s="98"/>
      <c r="I294" s="98"/>
      <c r="J294" s="98"/>
      <c r="K294" s="98"/>
    </row>
    <row r="295" spans="2:11">
      <c r="B295" s="34">
        <v>76</v>
      </c>
      <c r="C295" s="95">
        <f t="array" ref="C295">SUM(IF('BBDD Histórica Primer Año x Sem'!$A$1:$A$985="SP2",IF('BBDD Histórica Primer Año x Sem'!$B$1:$B$985="II",IF('BBDD Histórica Primer Año x Sem'!$E$1:$E$985=$B295,'BBDD Histórica Primer Año x Sem'!$F$1:$F$985,0))))</f>
        <v>0</v>
      </c>
      <c r="D295" s="95">
        <f t="array" ref="D295">SUM(IF('BBDD Histórica Primer Año x Sem'!$A$1:$A$985="SP2",IF('BBDD Histórica Primer Año x Sem'!$B$1:$B$985="II",IF('BBDD Histórica Primer Año x Sem'!$E$1:$E$985=$B295,'BBDD Histórica Primer Año x Sem'!$G$1:$G$985,0))))</f>
        <v>0</v>
      </c>
      <c r="E295" s="95">
        <f t="array" ref="E295">SUM(IF('BBDD Histórica Primer Año x Sem'!$A$1:$A$985="SP2",IF('BBDD Histórica Primer Año x Sem'!$B$1:$B$985="II",IF('BBDD Histórica Primer Año x Sem'!$E$1:$E$985=$B295,'BBDD Histórica Primer Año x Sem'!$I$1:$J$985,0))))</f>
        <v>0</v>
      </c>
      <c r="F295" s="95">
        <f t="shared" si="12"/>
        <v>0</v>
      </c>
      <c r="G295" s="95">
        <f t="shared" si="14"/>
        <v>396</v>
      </c>
      <c r="H295" s="98"/>
      <c r="I295" s="98"/>
      <c r="J295" s="98"/>
      <c r="K295" s="98"/>
    </row>
    <row r="296" spans="2:11">
      <c r="B296" s="34">
        <v>77</v>
      </c>
      <c r="C296" s="95">
        <f t="array" ref="C296">SUM(IF('BBDD Histórica Primer Año x Sem'!$A$1:$A$985="SP2",IF('BBDD Histórica Primer Año x Sem'!$B$1:$B$985="II",IF('BBDD Histórica Primer Año x Sem'!$E$1:$E$985=$B296,'BBDD Histórica Primer Año x Sem'!$F$1:$F$985,0))))</f>
        <v>1</v>
      </c>
      <c r="D296" s="95">
        <f t="array" ref="D296">SUM(IF('BBDD Histórica Primer Año x Sem'!$A$1:$A$985="SP2",IF('BBDD Histórica Primer Año x Sem'!$B$1:$B$985="II",IF('BBDD Histórica Primer Año x Sem'!$E$1:$E$985=$B296,'BBDD Histórica Primer Año x Sem'!$G$1:$G$985,0))))</f>
        <v>0</v>
      </c>
      <c r="E296" s="95">
        <f t="array" ref="E296">SUM(IF('BBDD Histórica Primer Año x Sem'!$A$1:$A$985="SP2",IF('BBDD Histórica Primer Año x Sem'!$B$1:$B$985="II",IF('BBDD Histórica Primer Año x Sem'!$E$1:$E$985=$B296,'BBDD Histórica Primer Año x Sem'!$I$1:$J$985,0))))</f>
        <v>0</v>
      </c>
      <c r="F296" s="95">
        <f t="shared" si="12"/>
        <v>1</v>
      </c>
      <c r="G296" s="95">
        <f t="shared" si="14"/>
        <v>397</v>
      </c>
      <c r="H296" s="98"/>
      <c r="I296" s="98"/>
      <c r="J296" s="98"/>
      <c r="K296" s="98"/>
    </row>
    <row r="297" spans="2:11">
      <c r="B297" s="34">
        <v>78</v>
      </c>
      <c r="C297" s="95">
        <f t="array" ref="C297">SUM(IF('BBDD Histórica Primer Año x Sem'!$A$1:$A$985="SP2",IF('BBDD Histórica Primer Año x Sem'!$B$1:$B$985="II",IF('BBDD Histórica Primer Año x Sem'!$E$1:$E$985=$B297,'BBDD Histórica Primer Año x Sem'!$F$1:$F$985,0))))</f>
        <v>0</v>
      </c>
      <c r="D297" s="95">
        <f t="array" ref="D297">SUM(IF('BBDD Histórica Primer Año x Sem'!$A$1:$A$985="SP2",IF('BBDD Histórica Primer Año x Sem'!$B$1:$B$985="II",IF('BBDD Histórica Primer Año x Sem'!$E$1:$E$985=$B297,'BBDD Histórica Primer Año x Sem'!$G$1:$G$985,0))))</f>
        <v>0</v>
      </c>
      <c r="E297" s="95">
        <f t="array" ref="E297">SUM(IF('BBDD Histórica Primer Año x Sem'!$A$1:$A$985="SP2",IF('BBDD Histórica Primer Año x Sem'!$B$1:$B$985="II",IF('BBDD Histórica Primer Año x Sem'!$E$1:$E$985=$B297,'BBDD Histórica Primer Año x Sem'!$I$1:$J$985,0))))</f>
        <v>1</v>
      </c>
      <c r="F297" s="95">
        <f t="shared" si="12"/>
        <v>1</v>
      </c>
      <c r="G297" s="95">
        <f t="shared" si="14"/>
        <v>398</v>
      </c>
      <c r="H297" s="98"/>
      <c r="I297" s="98"/>
      <c r="J297" s="98"/>
      <c r="K297" s="98"/>
    </row>
    <row r="298" spans="2:11">
      <c r="B298" s="34">
        <v>79</v>
      </c>
      <c r="C298" s="95">
        <f t="array" ref="C298">SUM(IF('BBDD Histórica Primer Año x Sem'!$A$1:$A$985="SP2",IF('BBDD Histórica Primer Año x Sem'!$B$1:$B$985="II",IF('BBDD Histórica Primer Año x Sem'!$E$1:$E$985=$B298,'BBDD Histórica Primer Año x Sem'!$F$1:$F$985,0))))</f>
        <v>0</v>
      </c>
      <c r="D298" s="95">
        <f t="array" ref="D298">SUM(IF('BBDD Histórica Primer Año x Sem'!$A$1:$A$985="SP2",IF('BBDD Histórica Primer Año x Sem'!$B$1:$B$985="II",IF('BBDD Histórica Primer Año x Sem'!$E$1:$E$985=$B298,'BBDD Histórica Primer Año x Sem'!$G$1:$G$985,0))))</f>
        <v>0</v>
      </c>
      <c r="E298" s="95">
        <f t="array" ref="E298">SUM(IF('BBDD Histórica Primer Año x Sem'!$A$1:$A$985="SP2",IF('BBDD Histórica Primer Año x Sem'!$B$1:$B$985="II",IF('BBDD Histórica Primer Año x Sem'!$E$1:$E$985=$B298,'BBDD Histórica Primer Año x Sem'!$I$1:$J$985,0))))</f>
        <v>0</v>
      </c>
      <c r="F298" s="95">
        <f t="shared" si="12"/>
        <v>0</v>
      </c>
      <c r="G298" s="95">
        <f t="shared" si="14"/>
        <v>398</v>
      </c>
      <c r="H298" s="98"/>
      <c r="I298" s="98"/>
      <c r="J298" s="98"/>
      <c r="K298" s="98"/>
    </row>
    <row r="299" spans="2:11">
      <c r="B299" s="34">
        <v>80</v>
      </c>
      <c r="C299" s="95">
        <f t="array" ref="C299">SUM(IF('BBDD Histórica Primer Año x Sem'!$A$1:$A$985="SP2",IF('BBDD Histórica Primer Año x Sem'!$B$1:$B$985="II",IF('BBDD Histórica Primer Año x Sem'!$E$1:$E$985=$B299,'BBDD Histórica Primer Año x Sem'!$F$1:$F$985,0))))</f>
        <v>0</v>
      </c>
      <c r="D299" s="95">
        <f t="array" ref="D299">SUM(IF('BBDD Histórica Primer Año x Sem'!$A$1:$A$985="SP2",IF('BBDD Histórica Primer Año x Sem'!$B$1:$B$985="II",IF('BBDD Histórica Primer Año x Sem'!$E$1:$E$985=$B299,'BBDD Histórica Primer Año x Sem'!$G$1:$G$985,0))))</f>
        <v>0</v>
      </c>
      <c r="E299" s="95">
        <f t="array" ref="E299">SUM(IF('BBDD Histórica Primer Año x Sem'!$A$1:$A$985="SP2",IF('BBDD Histórica Primer Año x Sem'!$B$1:$B$985="II",IF('BBDD Histórica Primer Año x Sem'!$E$1:$E$985=$B299,'BBDD Histórica Primer Año x Sem'!$I$1:$J$985,0))))</f>
        <v>0</v>
      </c>
      <c r="F299" s="95">
        <f t="shared" si="12"/>
        <v>0</v>
      </c>
      <c r="G299" s="95">
        <f t="shared" si="14"/>
        <v>398</v>
      </c>
      <c r="H299" s="98"/>
      <c r="I299" s="98"/>
      <c r="J299" s="98"/>
      <c r="K299" s="98"/>
    </row>
    <row r="300" spans="2:11">
      <c r="B300" s="34">
        <v>81</v>
      </c>
      <c r="C300" s="95">
        <f t="array" ref="C300">SUM(IF('BBDD Histórica Primer Año x Sem'!$A$1:$A$985="SP2",IF('BBDD Histórica Primer Año x Sem'!$B$1:$B$985="II",IF('BBDD Histórica Primer Año x Sem'!$E$1:$E$985=$B300,'BBDD Histórica Primer Año x Sem'!$F$1:$F$985,0))))</f>
        <v>0</v>
      </c>
      <c r="D300" s="95">
        <f t="array" ref="D300">SUM(IF('BBDD Histórica Primer Año x Sem'!$A$1:$A$985="SP2",IF('BBDD Histórica Primer Año x Sem'!$B$1:$B$985="II",IF('BBDD Histórica Primer Año x Sem'!$E$1:$E$985=$B300,'BBDD Histórica Primer Año x Sem'!$G$1:$G$985,0))))</f>
        <v>0</v>
      </c>
      <c r="E300" s="95">
        <f t="array" ref="E300">SUM(IF('BBDD Histórica Primer Año x Sem'!$A$1:$A$985="SP2",IF('BBDD Histórica Primer Año x Sem'!$B$1:$B$985="II",IF('BBDD Histórica Primer Año x Sem'!$E$1:$E$985=$B300,'BBDD Histórica Primer Año x Sem'!$I$1:$J$985,0))))</f>
        <v>1</v>
      </c>
      <c r="F300" s="95">
        <f t="shared" si="12"/>
        <v>1</v>
      </c>
      <c r="G300" s="95">
        <f t="shared" si="14"/>
        <v>399</v>
      </c>
      <c r="H300" s="98"/>
      <c r="I300" s="98"/>
      <c r="J300" s="98"/>
      <c r="K300" s="98"/>
    </row>
    <row r="301" spans="2:11">
      <c r="B301" s="34">
        <v>82</v>
      </c>
      <c r="C301" s="95">
        <f t="array" ref="C301">SUM(IF('BBDD Histórica Primer Año x Sem'!$A$1:$A$985="SP2",IF('BBDD Histórica Primer Año x Sem'!$B$1:$B$985="II",IF('BBDD Histórica Primer Año x Sem'!$E$1:$E$985=$B301,'BBDD Histórica Primer Año x Sem'!$F$1:$F$985,0))))</f>
        <v>0</v>
      </c>
      <c r="D301" s="95">
        <f t="array" ref="D301">SUM(IF('BBDD Histórica Primer Año x Sem'!$A$1:$A$985="SP2",IF('BBDD Histórica Primer Año x Sem'!$B$1:$B$985="II",IF('BBDD Histórica Primer Año x Sem'!$E$1:$E$985=$B301,'BBDD Histórica Primer Año x Sem'!$G$1:$G$985,0))))</f>
        <v>1</v>
      </c>
      <c r="E301" s="95">
        <f t="array" ref="E301">SUM(IF('BBDD Histórica Primer Año x Sem'!$A$1:$A$985="SP2",IF('BBDD Histórica Primer Año x Sem'!$B$1:$B$985="II",IF('BBDD Histórica Primer Año x Sem'!$E$1:$E$985=$B301,'BBDD Histórica Primer Año x Sem'!$I$1:$J$985,0))))</f>
        <v>1</v>
      </c>
      <c r="F301" s="95">
        <f t="shared" si="12"/>
        <v>2</v>
      </c>
      <c r="G301" s="95">
        <f t="shared" si="14"/>
        <v>401</v>
      </c>
      <c r="H301" s="98"/>
      <c r="I301" s="98"/>
      <c r="J301" s="98"/>
      <c r="K301" s="98"/>
    </row>
    <row r="302" spans="2:11">
      <c r="B302" s="34">
        <v>83</v>
      </c>
      <c r="C302" s="95">
        <f t="array" ref="C302">SUM(IF('BBDD Histórica Primer Año x Sem'!$A$1:$A$985="SP2",IF('BBDD Histórica Primer Año x Sem'!$B$1:$B$985="II",IF('BBDD Histórica Primer Año x Sem'!$E$1:$E$985=$B302,'BBDD Histórica Primer Año x Sem'!$F$1:$F$985,0))))</f>
        <v>0</v>
      </c>
      <c r="D302" s="95">
        <f t="array" ref="D302">SUM(IF('BBDD Histórica Primer Año x Sem'!$A$1:$A$985="SP2",IF('BBDD Histórica Primer Año x Sem'!$B$1:$B$985="II",IF('BBDD Histórica Primer Año x Sem'!$E$1:$E$985=$B302,'BBDD Histórica Primer Año x Sem'!$G$1:$G$985,0))))</f>
        <v>0</v>
      </c>
      <c r="E302" s="95">
        <f t="array" ref="E302">SUM(IF('BBDD Histórica Primer Año x Sem'!$A$1:$A$985="SP2",IF('BBDD Histórica Primer Año x Sem'!$B$1:$B$985="II",IF('BBDD Histórica Primer Año x Sem'!$E$1:$E$985=$B302,'BBDD Histórica Primer Año x Sem'!$I$1:$J$985,0))))</f>
        <v>0</v>
      </c>
      <c r="F302" s="95">
        <f t="shared" si="12"/>
        <v>0</v>
      </c>
      <c r="G302" s="95">
        <f t="shared" si="14"/>
        <v>401</v>
      </c>
      <c r="H302" s="98"/>
      <c r="I302" s="98"/>
      <c r="J302" s="98"/>
      <c r="K302" s="98"/>
    </row>
    <row r="303" spans="2:11">
      <c r="B303" s="34">
        <v>84</v>
      </c>
      <c r="C303" s="95">
        <f t="array" ref="C303">SUM(IF('BBDD Histórica Primer Año x Sem'!$A$1:$A$985="SP2",IF('BBDD Histórica Primer Año x Sem'!$B$1:$B$985="II",IF('BBDD Histórica Primer Año x Sem'!$E$1:$E$985=$B303,'BBDD Histórica Primer Año x Sem'!$F$1:$F$985,0))))</f>
        <v>3</v>
      </c>
      <c r="D303" s="95">
        <f t="array" ref="D303">SUM(IF('BBDD Histórica Primer Año x Sem'!$A$1:$A$985="SP2",IF('BBDD Histórica Primer Año x Sem'!$B$1:$B$985="II",IF('BBDD Histórica Primer Año x Sem'!$E$1:$E$985=$B303,'BBDD Histórica Primer Año x Sem'!$G$1:$G$985,0))))</f>
        <v>0</v>
      </c>
      <c r="E303" s="95">
        <f t="array" ref="E303">SUM(IF('BBDD Histórica Primer Año x Sem'!$A$1:$A$985="SP2",IF('BBDD Histórica Primer Año x Sem'!$B$1:$B$985="II",IF('BBDD Histórica Primer Año x Sem'!$E$1:$E$985=$B303,'BBDD Histórica Primer Año x Sem'!$I$1:$J$985,0))))</f>
        <v>0</v>
      </c>
      <c r="F303" s="95">
        <f t="shared" si="12"/>
        <v>3</v>
      </c>
      <c r="G303" s="95">
        <f t="shared" si="14"/>
        <v>404</v>
      </c>
      <c r="H303" s="98"/>
      <c r="I303" s="98"/>
      <c r="J303" s="98"/>
      <c r="K303" s="98"/>
    </row>
    <row r="304" spans="2:11">
      <c r="B304" s="34">
        <v>85</v>
      </c>
      <c r="C304" s="95">
        <f t="array" ref="C304">SUM(IF('BBDD Histórica Primer Año x Sem'!$A$1:$A$985="SP2",IF('BBDD Histórica Primer Año x Sem'!$B$1:$B$985="II",IF('BBDD Histórica Primer Año x Sem'!$E$1:$E$985=$B304,'BBDD Histórica Primer Año x Sem'!$F$1:$F$985,0))))</f>
        <v>0</v>
      </c>
      <c r="D304" s="95">
        <f t="array" ref="D304">SUM(IF('BBDD Histórica Primer Año x Sem'!$A$1:$A$985="SP2",IF('BBDD Histórica Primer Año x Sem'!$B$1:$B$985="II",IF('BBDD Histórica Primer Año x Sem'!$E$1:$E$985=$B304,'BBDD Histórica Primer Año x Sem'!$G$1:$G$985,0))))</f>
        <v>0</v>
      </c>
      <c r="E304" s="95">
        <f t="array" ref="E304">SUM(IF('BBDD Histórica Primer Año x Sem'!$A$1:$A$985="SP2",IF('BBDD Histórica Primer Año x Sem'!$B$1:$B$985="II",IF('BBDD Histórica Primer Año x Sem'!$E$1:$E$985=$B304,'BBDD Histórica Primer Año x Sem'!$I$1:$J$985,0))))</f>
        <v>0</v>
      </c>
      <c r="F304" s="95">
        <f t="shared" si="12"/>
        <v>0</v>
      </c>
      <c r="G304" s="95">
        <f t="shared" si="14"/>
        <v>404</v>
      </c>
      <c r="H304" s="98"/>
      <c r="I304" s="98"/>
      <c r="J304" s="98"/>
      <c r="K304" s="98"/>
    </row>
    <row r="305" spans="2:11">
      <c r="B305" s="34">
        <v>86</v>
      </c>
      <c r="C305" s="95">
        <f t="array" ref="C305">SUM(IF('BBDD Histórica Primer Año x Sem'!$A$1:$A$985="SP2",IF('BBDD Histórica Primer Año x Sem'!$B$1:$B$985="II",IF('BBDD Histórica Primer Año x Sem'!$E$1:$E$985=$B305,'BBDD Histórica Primer Año x Sem'!$F$1:$F$985,0))))</f>
        <v>0</v>
      </c>
      <c r="D305" s="95">
        <f t="array" ref="D305">SUM(IF('BBDD Histórica Primer Año x Sem'!$A$1:$A$985="SP2",IF('BBDD Histórica Primer Año x Sem'!$B$1:$B$985="II",IF('BBDD Histórica Primer Año x Sem'!$E$1:$E$985=$B305,'BBDD Histórica Primer Año x Sem'!$G$1:$G$985,0))))</f>
        <v>0</v>
      </c>
      <c r="E305" s="95">
        <f t="array" ref="E305">SUM(IF('BBDD Histórica Primer Año x Sem'!$A$1:$A$985="SP2",IF('BBDD Histórica Primer Año x Sem'!$B$1:$B$985="II",IF('BBDD Histórica Primer Año x Sem'!$E$1:$E$985=$B305,'BBDD Histórica Primer Año x Sem'!$I$1:$J$985,0))))</f>
        <v>0</v>
      </c>
      <c r="F305" s="95">
        <f t="shared" si="12"/>
        <v>0</v>
      </c>
      <c r="G305" s="95">
        <f t="shared" si="14"/>
        <v>404</v>
      </c>
      <c r="H305" s="98"/>
      <c r="I305" s="98"/>
      <c r="J305" s="98"/>
      <c r="K305" s="98"/>
    </row>
    <row r="306" spans="2:11">
      <c r="B306" s="34">
        <v>87</v>
      </c>
      <c r="C306" s="95">
        <f t="array" ref="C306">SUM(IF('BBDD Histórica Primer Año x Sem'!$A$1:$A$985="SP2",IF('BBDD Histórica Primer Año x Sem'!$B$1:$B$985="II",IF('BBDD Histórica Primer Año x Sem'!$E$1:$E$985=$B306,'BBDD Histórica Primer Año x Sem'!$F$1:$F$985,0))))</f>
        <v>1</v>
      </c>
      <c r="D306" s="95">
        <f t="array" ref="D306">SUM(IF('BBDD Histórica Primer Año x Sem'!$A$1:$A$985="SP2",IF('BBDD Histórica Primer Año x Sem'!$B$1:$B$985="II",IF('BBDD Histórica Primer Año x Sem'!$E$1:$E$985=$B306,'BBDD Histórica Primer Año x Sem'!$G$1:$G$985,0))))</f>
        <v>0</v>
      </c>
      <c r="E306" s="95">
        <f t="array" ref="E306">SUM(IF('BBDD Histórica Primer Año x Sem'!$A$1:$A$985="SP2",IF('BBDD Histórica Primer Año x Sem'!$B$1:$B$985="II",IF('BBDD Histórica Primer Año x Sem'!$E$1:$E$985=$B306,'BBDD Histórica Primer Año x Sem'!$I$1:$J$985,0))))</f>
        <v>0</v>
      </c>
      <c r="F306" s="95">
        <f t="shared" si="12"/>
        <v>1</v>
      </c>
      <c r="G306" s="95">
        <f t="shared" si="14"/>
        <v>405</v>
      </c>
      <c r="H306" s="98"/>
      <c r="I306" s="98"/>
      <c r="J306" s="98"/>
      <c r="K306" s="98"/>
    </row>
    <row r="307" spans="2:11">
      <c r="B307" s="34">
        <v>88</v>
      </c>
      <c r="C307" s="95">
        <f t="array" ref="C307">SUM(IF('BBDD Histórica Primer Año x Sem'!$A$1:$A$985="SP2",IF('BBDD Histórica Primer Año x Sem'!$B$1:$B$985="II",IF('BBDD Histórica Primer Año x Sem'!$E$1:$E$985=$B307,'BBDD Histórica Primer Año x Sem'!$F$1:$F$985,0))))</f>
        <v>0</v>
      </c>
      <c r="D307" s="95">
        <f t="array" ref="D307">SUM(IF('BBDD Histórica Primer Año x Sem'!$A$1:$A$985="SP2",IF('BBDD Histórica Primer Año x Sem'!$B$1:$B$985="II",IF('BBDD Histórica Primer Año x Sem'!$E$1:$E$985=$B307,'BBDD Histórica Primer Año x Sem'!$G$1:$G$985,0))))</f>
        <v>0</v>
      </c>
      <c r="E307" s="95">
        <f t="array" ref="E307">SUM(IF('BBDD Histórica Primer Año x Sem'!$A$1:$A$985="SP2",IF('BBDD Histórica Primer Año x Sem'!$B$1:$B$985="II",IF('BBDD Histórica Primer Año x Sem'!$E$1:$E$985=$B307,'BBDD Histórica Primer Año x Sem'!$I$1:$J$985,0))))</f>
        <v>0</v>
      </c>
      <c r="F307" s="95">
        <f t="shared" si="12"/>
        <v>0</v>
      </c>
      <c r="G307" s="95">
        <f t="shared" si="14"/>
        <v>405</v>
      </c>
      <c r="H307" s="98"/>
      <c r="I307" s="98"/>
      <c r="J307" s="98"/>
      <c r="K307" s="98"/>
    </row>
    <row r="308" spans="2:11">
      <c r="B308" s="34">
        <v>89</v>
      </c>
      <c r="C308" s="95">
        <f t="array" ref="C308">SUM(IF('BBDD Histórica Primer Año x Sem'!$A$1:$A$985="SP2",IF('BBDD Histórica Primer Año x Sem'!$B$1:$B$985="II",IF('BBDD Histórica Primer Año x Sem'!$E$1:$E$985=$B308,'BBDD Histórica Primer Año x Sem'!$F$1:$F$985,0))))</f>
        <v>1</v>
      </c>
      <c r="D308" s="95">
        <f t="array" ref="D308">SUM(IF('BBDD Histórica Primer Año x Sem'!$A$1:$A$985="SP2",IF('BBDD Histórica Primer Año x Sem'!$B$1:$B$985="II",IF('BBDD Histórica Primer Año x Sem'!$E$1:$E$985=$B308,'BBDD Histórica Primer Año x Sem'!$G$1:$G$985,0))))</f>
        <v>0</v>
      </c>
      <c r="E308" s="95">
        <f t="array" ref="E308">SUM(IF('BBDD Histórica Primer Año x Sem'!$A$1:$A$985="SP2",IF('BBDD Histórica Primer Año x Sem'!$B$1:$B$985="II",IF('BBDD Histórica Primer Año x Sem'!$E$1:$E$985=$B308,'BBDD Histórica Primer Año x Sem'!$I$1:$J$985,0))))</f>
        <v>0</v>
      </c>
      <c r="F308" s="95">
        <f t="shared" si="12"/>
        <v>1</v>
      </c>
      <c r="G308" s="95">
        <f t="shared" si="14"/>
        <v>406</v>
      </c>
      <c r="H308" s="98"/>
      <c r="I308" s="98"/>
      <c r="J308" s="98"/>
      <c r="K308" s="98"/>
    </row>
    <row r="309" spans="2:11">
      <c r="B309" s="34">
        <v>90</v>
      </c>
      <c r="C309" s="95">
        <f t="array" ref="C309">SUM(IF('BBDD Histórica Primer Año x Sem'!$A$1:$A$985="SP2",IF('BBDD Histórica Primer Año x Sem'!$B$1:$B$985="II",IF('BBDD Histórica Primer Año x Sem'!$E$1:$E$985=$B309,'BBDD Histórica Primer Año x Sem'!$F$1:$F$985,0))))</f>
        <v>1</v>
      </c>
      <c r="D309" s="95">
        <f t="array" ref="D309">SUM(IF('BBDD Histórica Primer Año x Sem'!$A$1:$A$985="SP2",IF('BBDD Histórica Primer Año x Sem'!$B$1:$B$985="II",IF('BBDD Histórica Primer Año x Sem'!$E$1:$E$985=$B309,'BBDD Histórica Primer Año x Sem'!$G$1:$G$985,0))))</f>
        <v>0</v>
      </c>
      <c r="E309" s="95">
        <f t="array" ref="E309">SUM(IF('BBDD Histórica Primer Año x Sem'!$A$1:$A$985="SP2",IF('BBDD Histórica Primer Año x Sem'!$B$1:$B$985="II",IF('BBDD Histórica Primer Año x Sem'!$E$1:$E$985=$B309,'BBDD Histórica Primer Año x Sem'!$I$1:$J$985,0))))</f>
        <v>0</v>
      </c>
      <c r="F309" s="95">
        <f t="shared" si="12"/>
        <v>1</v>
      </c>
      <c r="G309" s="95">
        <f t="shared" si="14"/>
        <v>407</v>
      </c>
      <c r="H309" s="98"/>
      <c r="I309" s="98"/>
      <c r="J309" s="98"/>
      <c r="K309" s="98"/>
    </row>
    <row r="310" spans="2:11">
      <c r="B310" s="34">
        <v>91</v>
      </c>
      <c r="C310" s="95">
        <f t="array" ref="C310">SUM(IF('BBDD Histórica Primer Año x Sem'!$A$1:$A$985="SP2",IF('BBDD Histórica Primer Año x Sem'!$B$1:$B$985="II",IF('BBDD Histórica Primer Año x Sem'!$E$1:$E$985=$B310,'BBDD Histórica Primer Año x Sem'!$F$1:$F$985,0))))</f>
        <v>0</v>
      </c>
      <c r="D310" s="95">
        <f t="array" ref="D310">SUM(IF('BBDD Histórica Primer Año x Sem'!$A$1:$A$985="SP2",IF('BBDD Histórica Primer Año x Sem'!$B$1:$B$985="II",IF('BBDD Histórica Primer Año x Sem'!$E$1:$E$985=$B310,'BBDD Histórica Primer Año x Sem'!$G$1:$G$985,0))))</f>
        <v>1</v>
      </c>
      <c r="E310" s="95">
        <f t="array" ref="E310">SUM(IF('BBDD Histórica Primer Año x Sem'!$A$1:$A$985="SP2",IF('BBDD Histórica Primer Año x Sem'!$B$1:$B$985="II",IF('BBDD Histórica Primer Año x Sem'!$E$1:$E$985=$B310,'BBDD Histórica Primer Año x Sem'!$I$1:$J$985,0))))</f>
        <v>1</v>
      </c>
      <c r="F310" s="95">
        <f t="shared" si="12"/>
        <v>2</v>
      </c>
      <c r="G310" s="95">
        <f t="shared" si="14"/>
        <v>409</v>
      </c>
      <c r="H310" s="98"/>
      <c r="I310" s="98"/>
      <c r="J310" s="98"/>
      <c r="K310" s="98"/>
    </row>
    <row r="311" spans="2:11">
      <c r="B311" s="34">
        <v>92</v>
      </c>
      <c r="C311" s="95">
        <f t="array" ref="C311">SUM(IF('BBDD Histórica Primer Año x Sem'!$A$1:$A$985="SP2",IF('BBDD Histórica Primer Año x Sem'!$B$1:$B$985="II",IF('BBDD Histórica Primer Año x Sem'!$E$1:$E$985=$B311,'BBDD Histórica Primer Año x Sem'!$F$1:$F$985,0))))</f>
        <v>1</v>
      </c>
      <c r="D311" s="95">
        <f t="array" ref="D311">SUM(IF('BBDD Histórica Primer Año x Sem'!$A$1:$A$985="SP2",IF('BBDD Histórica Primer Año x Sem'!$B$1:$B$985="II",IF('BBDD Histórica Primer Año x Sem'!$E$1:$E$985=$B311,'BBDD Histórica Primer Año x Sem'!$G$1:$G$985,0))))</f>
        <v>0</v>
      </c>
      <c r="E311" s="95">
        <f t="array" ref="E311">SUM(IF('BBDD Histórica Primer Año x Sem'!$A$1:$A$985="SP2",IF('BBDD Histórica Primer Año x Sem'!$B$1:$B$985="II",IF('BBDD Histórica Primer Año x Sem'!$E$1:$E$985=$B311,'BBDD Histórica Primer Año x Sem'!$I$1:$J$985,0))))</f>
        <v>0</v>
      </c>
      <c r="F311" s="95">
        <f t="shared" si="12"/>
        <v>1</v>
      </c>
      <c r="G311" s="95">
        <f t="shared" si="14"/>
        <v>410</v>
      </c>
      <c r="H311" s="98"/>
      <c r="I311" s="98"/>
      <c r="J311" s="98"/>
      <c r="K311" s="98"/>
    </row>
    <row r="312" spans="2:11">
      <c r="B312" s="34">
        <v>93</v>
      </c>
      <c r="C312" s="95">
        <f t="array" ref="C312">SUM(IF('BBDD Histórica Primer Año x Sem'!$A$1:$A$985="SP2",IF('BBDD Histórica Primer Año x Sem'!$B$1:$B$985="II",IF('BBDD Histórica Primer Año x Sem'!$E$1:$E$985=$B312,'BBDD Histórica Primer Año x Sem'!$F$1:$F$985,0))))</f>
        <v>1</v>
      </c>
      <c r="D312" s="95">
        <f t="array" ref="D312">SUM(IF('BBDD Histórica Primer Año x Sem'!$A$1:$A$985="SP2",IF('BBDD Histórica Primer Año x Sem'!$B$1:$B$985="II",IF('BBDD Histórica Primer Año x Sem'!$E$1:$E$985=$B312,'BBDD Histórica Primer Año x Sem'!$G$1:$G$985,0))))</f>
        <v>0</v>
      </c>
      <c r="E312" s="95">
        <f t="array" ref="E312">SUM(IF('BBDD Histórica Primer Año x Sem'!$A$1:$A$985="SP2",IF('BBDD Histórica Primer Año x Sem'!$B$1:$B$985="II",IF('BBDD Histórica Primer Año x Sem'!$E$1:$E$985=$B312,'BBDD Histórica Primer Año x Sem'!$I$1:$J$985,0))))</f>
        <v>0</v>
      </c>
      <c r="F312" s="95">
        <f t="shared" si="12"/>
        <v>1</v>
      </c>
      <c r="G312" s="95">
        <f t="shared" si="14"/>
        <v>411</v>
      </c>
      <c r="H312" s="98"/>
      <c r="I312" s="98"/>
      <c r="J312" s="98"/>
      <c r="K312" s="98"/>
    </row>
    <row r="313" spans="2:11">
      <c r="B313" s="34">
        <v>94</v>
      </c>
      <c r="C313" s="95">
        <f t="array" ref="C313">SUM(IF('BBDD Histórica Primer Año x Sem'!$A$1:$A$985="SP2",IF('BBDD Histórica Primer Año x Sem'!$B$1:$B$985="II",IF('BBDD Histórica Primer Año x Sem'!$E$1:$E$985=$B313,'BBDD Histórica Primer Año x Sem'!$F$1:$F$985,0))))</f>
        <v>0</v>
      </c>
      <c r="D313" s="95">
        <f t="array" ref="D313">SUM(IF('BBDD Histórica Primer Año x Sem'!$A$1:$A$985="SP2",IF('BBDD Histórica Primer Año x Sem'!$B$1:$B$985="II",IF('BBDD Histórica Primer Año x Sem'!$E$1:$E$985=$B313,'BBDD Histórica Primer Año x Sem'!$G$1:$G$985,0))))</f>
        <v>0</v>
      </c>
      <c r="E313" s="95">
        <f t="array" ref="E313">SUM(IF('BBDD Histórica Primer Año x Sem'!$A$1:$A$985="SP2",IF('BBDD Histórica Primer Año x Sem'!$B$1:$B$985="II",IF('BBDD Histórica Primer Año x Sem'!$E$1:$E$985=$B313,'BBDD Histórica Primer Año x Sem'!$I$1:$J$985,0))))</f>
        <v>0</v>
      </c>
      <c r="F313" s="95">
        <f t="shared" si="12"/>
        <v>0</v>
      </c>
      <c r="G313" s="95">
        <f t="shared" si="14"/>
        <v>411</v>
      </c>
      <c r="H313" s="98"/>
      <c r="I313" s="98"/>
      <c r="J313" s="98"/>
      <c r="K313" s="98"/>
    </row>
    <row r="314" spans="2:11">
      <c r="B314" s="34">
        <v>95</v>
      </c>
      <c r="C314" s="95">
        <f t="array" ref="C314">SUM(IF('BBDD Histórica Primer Año x Sem'!$A$1:$A$985="SP2",IF('BBDD Histórica Primer Año x Sem'!$B$1:$B$985="II",IF('BBDD Histórica Primer Año x Sem'!$E$1:$E$985=$B314,'BBDD Histórica Primer Año x Sem'!$F$1:$F$985,0))))</f>
        <v>0</v>
      </c>
      <c r="D314" s="95">
        <f t="array" ref="D314">SUM(IF('BBDD Histórica Primer Año x Sem'!$A$1:$A$985="SP2",IF('BBDD Histórica Primer Año x Sem'!$B$1:$B$985="II",IF('BBDD Histórica Primer Año x Sem'!$E$1:$E$985=$B314,'BBDD Histórica Primer Año x Sem'!$G$1:$G$985,0))))</f>
        <v>0</v>
      </c>
      <c r="E314" s="95">
        <f t="array" ref="E314">SUM(IF('BBDD Histórica Primer Año x Sem'!$A$1:$A$985="SP2",IF('BBDD Histórica Primer Año x Sem'!$B$1:$B$985="II",IF('BBDD Histórica Primer Año x Sem'!$E$1:$E$985=$B314,'BBDD Histórica Primer Año x Sem'!$I$1:$J$985,0))))</f>
        <v>0</v>
      </c>
      <c r="F314" s="95">
        <f t="shared" si="12"/>
        <v>0</v>
      </c>
      <c r="G314" s="95">
        <f t="shared" si="14"/>
        <v>411</v>
      </c>
      <c r="H314" s="98"/>
      <c r="I314" s="98"/>
      <c r="J314" s="98"/>
      <c r="K314" s="98"/>
    </row>
    <row r="315" spans="2:11">
      <c r="B315" s="34">
        <v>96</v>
      </c>
      <c r="C315" s="95">
        <f t="array" ref="C315">SUM(IF('BBDD Histórica Primer Año x Sem'!$A$1:$A$985="SP2",IF('BBDD Histórica Primer Año x Sem'!$B$1:$B$985="II",IF('BBDD Histórica Primer Año x Sem'!$E$1:$E$985=$B315,'BBDD Histórica Primer Año x Sem'!$F$1:$F$985,0))))</f>
        <v>0</v>
      </c>
      <c r="D315" s="95">
        <f t="array" ref="D315">SUM(IF('BBDD Histórica Primer Año x Sem'!$A$1:$A$985="SP2",IF('BBDD Histórica Primer Año x Sem'!$B$1:$B$985="II",IF('BBDD Histórica Primer Año x Sem'!$E$1:$E$985=$B315,'BBDD Histórica Primer Año x Sem'!$G$1:$G$985,0))))</f>
        <v>0</v>
      </c>
      <c r="E315" s="95">
        <f t="array" ref="E315">SUM(IF('BBDD Histórica Primer Año x Sem'!$A$1:$A$985="SP2",IF('BBDD Histórica Primer Año x Sem'!$B$1:$B$985="II",IF('BBDD Histórica Primer Año x Sem'!$E$1:$E$985=$B315,'BBDD Histórica Primer Año x Sem'!$I$1:$J$985,0))))</f>
        <v>0</v>
      </c>
      <c r="F315" s="95">
        <f t="shared" si="12"/>
        <v>0</v>
      </c>
      <c r="G315" s="95">
        <f t="shared" si="14"/>
        <v>411</v>
      </c>
      <c r="H315" s="98"/>
      <c r="I315" s="98"/>
      <c r="J315" s="98"/>
      <c r="K315" s="98"/>
    </row>
    <row r="316" spans="2:11">
      <c r="B316" s="34">
        <v>97</v>
      </c>
      <c r="C316" s="95">
        <f t="array" ref="C316">SUM(IF('BBDD Histórica Primer Año x Sem'!$A$1:$A$985="SP2",IF('BBDD Histórica Primer Año x Sem'!$B$1:$B$985="II",IF('BBDD Histórica Primer Año x Sem'!$E$1:$E$985=$B316,'BBDD Histórica Primer Año x Sem'!$F$1:$F$985,0))))</f>
        <v>0</v>
      </c>
      <c r="D316" s="95">
        <f t="array" ref="D316">SUM(IF('BBDD Histórica Primer Año x Sem'!$A$1:$A$985="SP2",IF('BBDD Histórica Primer Año x Sem'!$B$1:$B$985="II",IF('BBDD Histórica Primer Año x Sem'!$E$1:$E$985=$B316,'BBDD Histórica Primer Año x Sem'!$G$1:$G$985,0))))</f>
        <v>0</v>
      </c>
      <c r="E316" s="95">
        <f t="array" ref="E316">SUM(IF('BBDD Histórica Primer Año x Sem'!$A$1:$A$985="SP2",IF('BBDD Histórica Primer Año x Sem'!$B$1:$B$985="II",IF('BBDD Histórica Primer Año x Sem'!$E$1:$E$985=$B316,'BBDD Histórica Primer Año x Sem'!$I$1:$J$985,0))))</f>
        <v>0</v>
      </c>
      <c r="F316" s="95">
        <f t="shared" si="12"/>
        <v>0</v>
      </c>
      <c r="G316" s="95">
        <f t="shared" si="14"/>
        <v>411</v>
      </c>
      <c r="H316" s="98"/>
      <c r="I316" s="98"/>
      <c r="J316" s="98"/>
      <c r="K316" s="98"/>
    </row>
    <row r="317" spans="2:11">
      <c r="B317" s="34">
        <v>98</v>
      </c>
      <c r="C317" s="95">
        <f t="array" ref="C317">SUM(IF('BBDD Histórica Primer Año x Sem'!$A$1:$A$985="SP2",IF('BBDD Histórica Primer Año x Sem'!$B$1:$B$985="II",IF('BBDD Histórica Primer Año x Sem'!$E$1:$E$985=$B317,'BBDD Histórica Primer Año x Sem'!$F$1:$F$985,0))))</f>
        <v>0</v>
      </c>
      <c r="D317" s="95">
        <f t="array" ref="D317">SUM(IF('BBDD Histórica Primer Año x Sem'!$A$1:$A$985="SP2",IF('BBDD Histórica Primer Año x Sem'!$B$1:$B$985="II",IF('BBDD Histórica Primer Año x Sem'!$E$1:$E$985=$B317,'BBDD Histórica Primer Año x Sem'!$G$1:$G$985,0))))</f>
        <v>0</v>
      </c>
      <c r="E317" s="95">
        <f t="array" ref="E317">SUM(IF('BBDD Histórica Primer Año x Sem'!$A$1:$A$985="SP2",IF('BBDD Histórica Primer Año x Sem'!$B$1:$B$985="II",IF('BBDD Histórica Primer Año x Sem'!$E$1:$E$985=$B317,'BBDD Histórica Primer Año x Sem'!$I$1:$J$985,0))))</f>
        <v>0</v>
      </c>
      <c r="F317" s="95">
        <f t="shared" si="12"/>
        <v>0</v>
      </c>
      <c r="G317" s="95">
        <f t="shared" si="14"/>
        <v>411</v>
      </c>
      <c r="H317" s="98"/>
      <c r="I317" s="98"/>
      <c r="J317" s="98"/>
      <c r="K317" s="98"/>
    </row>
    <row r="318" spans="2:11">
      <c r="B318" s="34">
        <v>99</v>
      </c>
      <c r="C318" s="95">
        <f t="array" ref="C318">SUM(IF('BBDD Histórica Primer Año x Sem'!$A$1:$A$985="SP2",IF('BBDD Histórica Primer Año x Sem'!$B$1:$B$985="II",IF('BBDD Histórica Primer Año x Sem'!$E$1:$E$985=$B318,'BBDD Histórica Primer Año x Sem'!$F$1:$F$985,0))))</f>
        <v>0</v>
      </c>
      <c r="D318" s="95">
        <f t="array" ref="D318">SUM(IF('BBDD Histórica Primer Año x Sem'!$A$1:$A$985="SP2",IF('BBDD Histórica Primer Año x Sem'!$B$1:$B$985="II",IF('BBDD Histórica Primer Año x Sem'!$E$1:$E$985=$B318,'BBDD Histórica Primer Año x Sem'!$G$1:$G$985,0))))</f>
        <v>0</v>
      </c>
      <c r="E318" s="95">
        <f t="array" ref="E318">SUM(IF('BBDD Histórica Primer Año x Sem'!$A$1:$A$985="SP2",IF('BBDD Histórica Primer Año x Sem'!$B$1:$B$985="II",IF('BBDD Histórica Primer Año x Sem'!$E$1:$E$985=$B318,'BBDD Histórica Primer Año x Sem'!$I$1:$J$985,0))))</f>
        <v>0</v>
      </c>
      <c r="F318" s="95">
        <f t="shared" si="12"/>
        <v>0</v>
      </c>
      <c r="G318" s="95">
        <f t="shared" si="14"/>
        <v>411</v>
      </c>
      <c r="H318" s="98"/>
      <c r="I318" s="98"/>
      <c r="J318" s="98"/>
      <c r="K318" s="98"/>
    </row>
    <row r="319" spans="2:11">
      <c r="B319" s="34">
        <v>100</v>
      </c>
      <c r="C319" s="95">
        <f t="array" ref="C319">SUM(IF('BBDD Histórica Primer Año x Sem'!$A$1:$A$985="SP2",IF('BBDD Histórica Primer Año x Sem'!$B$1:$B$985="II",IF('BBDD Histórica Primer Año x Sem'!$E$1:$E$985=$B319,'BBDD Histórica Primer Año x Sem'!$F$1:$F$985,0))))</f>
        <v>0</v>
      </c>
      <c r="D319" s="95">
        <f t="array" ref="D319">SUM(IF('BBDD Histórica Primer Año x Sem'!$A$1:$A$985="SP2",IF('BBDD Histórica Primer Año x Sem'!$B$1:$B$985="II",IF('BBDD Histórica Primer Año x Sem'!$E$1:$E$985=$B319,'BBDD Histórica Primer Año x Sem'!$G$1:$G$985,0))))</f>
        <v>0</v>
      </c>
      <c r="E319" s="95">
        <f t="array" ref="E319">SUM(IF('BBDD Histórica Primer Año x Sem'!$A$1:$A$985="SP2",IF('BBDD Histórica Primer Año x Sem'!$B$1:$B$985="II",IF('BBDD Histórica Primer Año x Sem'!$E$1:$E$985=$B319,'BBDD Histórica Primer Año x Sem'!$I$1:$J$985,0))))</f>
        <v>0</v>
      </c>
      <c r="F319" s="95">
        <f t="shared" si="12"/>
        <v>0</v>
      </c>
      <c r="G319" s="95">
        <f t="shared" si="14"/>
        <v>411</v>
      </c>
      <c r="H319" s="98"/>
      <c r="I319" s="98"/>
      <c r="J319" s="98"/>
      <c r="K319" s="98"/>
    </row>
    <row r="320" spans="2:11">
      <c r="B320" s="34">
        <v>101</v>
      </c>
      <c r="C320" s="95">
        <f t="array" ref="C320">SUM(IF('BBDD Histórica Primer Año x Sem'!$A$1:$A$985="SP2",IF('BBDD Histórica Primer Año x Sem'!$B$1:$B$985="II",IF('BBDD Histórica Primer Año x Sem'!$E$1:$E$985=$B320,'BBDD Histórica Primer Año x Sem'!$F$1:$F$985,0))))</f>
        <v>0</v>
      </c>
      <c r="D320" s="95">
        <f t="array" ref="D320">SUM(IF('BBDD Histórica Primer Año x Sem'!$A$1:$A$985="SP2",IF('BBDD Histórica Primer Año x Sem'!$B$1:$B$985="II",IF('BBDD Histórica Primer Año x Sem'!$E$1:$E$985=$B320,'BBDD Histórica Primer Año x Sem'!$G$1:$G$985,0))))</f>
        <v>0</v>
      </c>
      <c r="E320" s="95">
        <f t="array" ref="E320">SUM(IF('BBDD Histórica Primer Año x Sem'!$A$1:$A$985="SP2",IF('BBDD Histórica Primer Año x Sem'!$B$1:$B$985="II",IF('BBDD Histórica Primer Año x Sem'!$E$1:$E$985=$B320,'BBDD Histórica Primer Año x Sem'!$I$1:$J$985,0))))</f>
        <v>0</v>
      </c>
      <c r="F320" s="95">
        <f t="shared" si="12"/>
        <v>0</v>
      </c>
      <c r="G320" s="95">
        <f t="shared" si="14"/>
        <v>411</v>
      </c>
      <c r="H320" s="98"/>
      <c r="I320" s="98"/>
      <c r="J320" s="98"/>
      <c r="K320" s="98"/>
    </row>
    <row r="321" spans="2:15">
      <c r="B321" s="34">
        <v>102</v>
      </c>
      <c r="C321" s="95">
        <f t="array" ref="C321">SUM(IF('BBDD Histórica Primer Año x Sem'!$A$1:$A$985="SP2",IF('BBDD Histórica Primer Año x Sem'!$B$1:$B$985="II",IF('BBDD Histórica Primer Año x Sem'!$E$1:$E$985=$B321,'BBDD Histórica Primer Año x Sem'!$F$1:$F$985,0))))</f>
        <v>0</v>
      </c>
      <c r="D321" s="95">
        <f t="array" ref="D321">SUM(IF('BBDD Histórica Primer Año x Sem'!$A$1:$A$985="SP2",IF('BBDD Histórica Primer Año x Sem'!$B$1:$B$985="II",IF('BBDD Histórica Primer Año x Sem'!$E$1:$E$985=$B321,'BBDD Histórica Primer Año x Sem'!$G$1:$G$985,0))))</f>
        <v>0</v>
      </c>
      <c r="E321" s="95">
        <f t="array" ref="E321">SUM(IF('BBDD Histórica Primer Año x Sem'!$A$1:$A$985="SP2",IF('BBDD Histórica Primer Año x Sem'!$B$1:$B$985="II",IF('BBDD Histórica Primer Año x Sem'!$E$1:$E$985=$B321,'BBDD Histórica Primer Año x Sem'!$I$1:$J$985,0))))</f>
        <v>0</v>
      </c>
      <c r="F321" s="95">
        <f t="shared" si="12"/>
        <v>0</v>
      </c>
      <c r="G321" s="95">
        <f t="shared" si="14"/>
        <v>411</v>
      </c>
      <c r="H321" s="98"/>
      <c r="I321" s="98"/>
      <c r="J321" s="98"/>
      <c r="K321" s="98"/>
    </row>
    <row r="322" spans="2:15">
      <c r="B322" s="34">
        <v>103</v>
      </c>
      <c r="C322" s="95">
        <f t="array" ref="C322">SUM(IF('BBDD Histórica Primer Año x Sem'!$A$1:$A$985="SP2",IF('BBDD Histórica Primer Año x Sem'!$B$1:$B$985="II",IF('BBDD Histórica Primer Año x Sem'!$E$1:$E$985=$B322,'BBDD Histórica Primer Año x Sem'!$F$1:$F$985,0))))</f>
        <v>0</v>
      </c>
      <c r="D322" s="95">
        <f t="array" ref="D322">SUM(IF('BBDD Histórica Primer Año x Sem'!$A$1:$A$985="SP2",IF('BBDD Histórica Primer Año x Sem'!$B$1:$B$985="II",IF('BBDD Histórica Primer Año x Sem'!$E$1:$E$985=$B322,'BBDD Histórica Primer Año x Sem'!$G$1:$G$985,0))))</f>
        <v>0</v>
      </c>
      <c r="E322" s="95">
        <f t="array" ref="E322">SUM(IF('BBDD Histórica Primer Año x Sem'!$A$1:$A$985="SP2",IF('BBDD Histórica Primer Año x Sem'!$B$1:$B$985="II",IF('BBDD Histórica Primer Año x Sem'!$E$1:$E$985=$B322,'BBDD Histórica Primer Año x Sem'!$I$1:$J$985,0))))</f>
        <v>0</v>
      </c>
      <c r="F322" s="95">
        <f t="shared" si="12"/>
        <v>0</v>
      </c>
      <c r="G322" s="95">
        <f t="shared" si="14"/>
        <v>411</v>
      </c>
      <c r="H322" s="98"/>
      <c r="I322" s="98"/>
      <c r="J322" s="98"/>
      <c r="K322" s="98"/>
    </row>
    <row r="323" spans="2:15">
      <c r="B323" s="34">
        <v>104</v>
      </c>
      <c r="C323" s="95">
        <f t="array" ref="C323">SUM(IF('BBDD Histórica Primer Año x Sem'!$A$1:$A$985="SP2",IF('BBDD Histórica Primer Año x Sem'!$B$1:$B$985="II",IF('BBDD Histórica Primer Año x Sem'!$E$1:$E$985=$B323,'BBDD Histórica Primer Año x Sem'!$F$1:$F$985,0))))</f>
        <v>0</v>
      </c>
      <c r="D323" s="95">
        <f t="array" ref="D323">SUM(IF('BBDD Histórica Primer Año x Sem'!$A$1:$A$985="SP2",IF('BBDD Histórica Primer Año x Sem'!$B$1:$B$985="II",IF('BBDD Histórica Primer Año x Sem'!$E$1:$E$985=$B323,'BBDD Histórica Primer Año x Sem'!$G$1:$G$985,0))))</f>
        <v>0</v>
      </c>
      <c r="E323" s="95">
        <f t="array" ref="E323">SUM(IF('BBDD Histórica Primer Año x Sem'!$A$1:$A$985="SP2",IF('BBDD Histórica Primer Año x Sem'!$B$1:$B$985="II",IF('BBDD Histórica Primer Año x Sem'!$E$1:$E$985=$B323,'BBDD Histórica Primer Año x Sem'!$I$1:$J$985,0))))</f>
        <v>0</v>
      </c>
      <c r="F323" s="95">
        <f t="shared" si="12"/>
        <v>0</v>
      </c>
      <c r="G323" s="95">
        <f t="shared" si="14"/>
        <v>411</v>
      </c>
      <c r="H323" s="98"/>
      <c r="I323" s="98"/>
      <c r="J323" s="98"/>
      <c r="K323" s="98"/>
    </row>
    <row r="324" spans="2:15">
      <c r="B324" s="34"/>
      <c r="H324" s="98"/>
      <c r="I324" s="98"/>
      <c r="J324" s="98"/>
      <c r="K324" s="98"/>
    </row>
    <row r="325" spans="2:15">
      <c r="B325" s="34"/>
      <c r="H325" s="98"/>
      <c r="I325" s="98"/>
      <c r="J325" s="98"/>
      <c r="K325" s="98"/>
    </row>
    <row r="326" spans="2:15">
      <c r="B326" s="34"/>
      <c r="H326" s="98"/>
      <c r="I326" s="98"/>
      <c r="J326" s="98"/>
      <c r="K326" s="98"/>
    </row>
    <row r="327" spans="2:15">
      <c r="B327" s="34"/>
      <c r="H327" s="98"/>
      <c r="I327" s="98"/>
      <c r="J327" s="98"/>
      <c r="K327" s="98"/>
    </row>
    <row r="328" spans="2:15">
      <c r="B328" s="322" t="s">
        <v>4695</v>
      </c>
      <c r="C328" s="34"/>
      <c r="D328" s="34"/>
      <c r="E328" s="34"/>
      <c r="F328" s="34"/>
      <c r="G328" s="34"/>
      <c r="H328" s="34"/>
      <c r="I328" s="34"/>
      <c r="J328" s="98"/>
      <c r="K328" s="98"/>
    </row>
    <row r="329" spans="2:15">
      <c r="B329" s="34" t="s">
        <v>4671</v>
      </c>
      <c r="C329" s="34" t="s">
        <v>4648</v>
      </c>
      <c r="D329" s="34" t="s">
        <v>4673</v>
      </c>
      <c r="E329" s="34" t="s">
        <v>4678</v>
      </c>
      <c r="F329" s="34" t="s">
        <v>651</v>
      </c>
      <c r="G329" s="34" t="s">
        <v>4690</v>
      </c>
      <c r="H329" s="323" t="s">
        <v>4680</v>
      </c>
      <c r="I329" s="323" t="s">
        <v>4681</v>
      </c>
      <c r="J329" s="323"/>
      <c r="K329" s="323" t="s">
        <v>4682</v>
      </c>
      <c r="L329" s="323" t="s">
        <v>4683</v>
      </c>
      <c r="O329" s="323" t="s">
        <v>4698</v>
      </c>
    </row>
    <row r="330" spans="2:15">
      <c r="B330" s="34">
        <v>1</v>
      </c>
      <c r="C330" s="95">
        <f t="array" ref="C330">SUM(IF('BBDD Actual Primer Año x Semana'!$A$1:$A$1086="GB1",IF('BBDD Actual Primer Año x Semana'!$B$1:$B$1086="II",IF('BBDD Actual Primer Año x Semana'!$F$1:$F$1086=$B330,'BBDD Actual Primer Año x Semana'!$G$1:$G$1086,0))))</f>
        <v>3</v>
      </c>
      <c r="D330" s="95">
        <f t="array" ref="D330">SUM(IF('BBDD Actual Primer Año x Semana'!$A$1:$A$1086="GB1",IF('BBDD Actual Primer Año x Semana'!$B$1:$B$1086="II",IF('BBDD Actual Primer Año x Semana'!$F$1:$F$1086=$B330,'BBDD Actual Primer Año x Semana'!$H$1:$H$1086,0))))</f>
        <v>2</v>
      </c>
      <c r="E330" s="95">
        <f t="array" ref="E330">SUM(IF('BBDD Actual Primer Año x Semana'!$A$1:$A$1086="GB1",IF('BBDD Actual Primer Año x Semana'!$B$1:$B$1086="II",IF('BBDD Actual Primer Año x Semana'!$F$1:$F$1086=$B330,'BBDD Actual Primer Año x Semana'!$J$1:$K$1086,0))))</f>
        <v>0</v>
      </c>
      <c r="F330" s="95">
        <f t="shared" ref="F330:F433" si="17">SUM(C330:E330)</f>
        <v>5</v>
      </c>
      <c r="G330" s="95">
        <f>F330</f>
        <v>5</v>
      </c>
      <c r="H330" s="98">
        <f t="shared" ref="H330:H361" si="18">G330/Cargos_IIN_GB1</f>
        <v>4.2553191489361703E-3</v>
      </c>
      <c r="I330" s="98">
        <f>C330/Cargos_IIN_GB1</f>
        <v>2.553191489361702E-3</v>
      </c>
      <c r="J330" s="98"/>
      <c r="K330" s="98">
        <f>(D330+C330)/Cargos_IIN_GB1</f>
        <v>4.2553191489361703E-3</v>
      </c>
      <c r="L330" s="98">
        <f>(C330+E330+D330)/Cargos_IIN_GB1</f>
        <v>4.2553191489361703E-3</v>
      </c>
      <c r="O330" s="329">
        <f>C330+N330</f>
        <v>3</v>
      </c>
    </row>
    <row r="331" spans="2:15">
      <c r="B331" s="34">
        <v>2</v>
      </c>
      <c r="C331" s="95">
        <f t="array" ref="C331">SUM(IF('BBDD Actual Primer Año x Semana'!$A$1:$A$1086="GB1",IF('BBDD Actual Primer Año x Semana'!$B$1:$B$1086="II",IF('BBDD Actual Primer Año x Semana'!$F$1:$F$1086=$B331,'BBDD Actual Primer Año x Semana'!$G$1:$G$1086,0))))</f>
        <v>0</v>
      </c>
      <c r="D331" s="95">
        <f t="array" ref="D331">SUM(IF('BBDD Actual Primer Año x Semana'!$A$1:$A$1086="GB1",IF('BBDD Actual Primer Año x Semana'!$B$1:$B$1086="II",IF('BBDD Actual Primer Año x Semana'!$F$1:$F$1086=$B331,'BBDD Actual Primer Año x Semana'!$H$1:$H$1086,0))))</f>
        <v>0</v>
      </c>
      <c r="E331" s="95">
        <f t="array" ref="E331">SUM(IF('BBDD Actual Primer Año x Semana'!$A$1:$A$1086="GB1",IF('BBDD Actual Primer Año x Semana'!$B$1:$B$1086="II",IF('BBDD Actual Primer Año x Semana'!$F$1:$F$1086=$B331,'BBDD Actual Primer Año x Semana'!$J$1:$K$1086,0))))</f>
        <v>0</v>
      </c>
      <c r="F331" s="95">
        <f t="shared" si="17"/>
        <v>0</v>
      </c>
      <c r="G331" s="95">
        <f t="shared" ref="G331:G433" si="19">F331+G330</f>
        <v>5</v>
      </c>
      <c r="H331" s="98">
        <f t="shared" si="18"/>
        <v>4.2553191489361703E-3</v>
      </c>
      <c r="I331" s="98">
        <f>SUM($C$330:$C331)/Cargos_IIN_GB1</f>
        <v>2.553191489361702E-3</v>
      </c>
      <c r="J331" s="98"/>
      <c r="K331" s="98">
        <f>SUM($C$330:$D331)/Cargos_IIN_GB1</f>
        <v>4.2553191489361703E-3</v>
      </c>
      <c r="L331" s="98">
        <f>SUM($C$330:$E331)/Cargos_IIN_GB1</f>
        <v>4.2553191489361703E-3</v>
      </c>
      <c r="O331" s="329">
        <f t="shared" ref="O331:O381" si="20">C331+O330+N331</f>
        <v>3</v>
      </c>
    </row>
    <row r="332" spans="2:15">
      <c r="B332" s="34">
        <v>3</v>
      </c>
      <c r="C332" s="95">
        <f t="array" ref="C332">SUM(IF('BBDD Actual Primer Año x Semana'!$A$1:$A$1086="GB1",IF('BBDD Actual Primer Año x Semana'!$B$1:$B$1086="II",IF('BBDD Actual Primer Año x Semana'!$F$1:$F$1086=$B332,'BBDD Actual Primer Año x Semana'!$G$1:$G$1086,0))))</f>
        <v>2</v>
      </c>
      <c r="D332" s="95">
        <f t="array" ref="D332">SUM(IF('BBDD Actual Primer Año x Semana'!$A$1:$A$1086="GB1",IF('BBDD Actual Primer Año x Semana'!$B$1:$B$1086="II",IF('BBDD Actual Primer Año x Semana'!$F$1:$F$1086=$B332,'BBDD Actual Primer Año x Semana'!$H$1:$H$1086,0))))</f>
        <v>5</v>
      </c>
      <c r="E332" s="95">
        <f t="array" ref="E332">SUM(IF('BBDD Actual Primer Año x Semana'!$A$1:$A$1086="GB1",IF('BBDD Actual Primer Año x Semana'!$B$1:$B$1086="II",IF('BBDD Actual Primer Año x Semana'!$F$1:$F$1086=$B332,'BBDD Actual Primer Año x Semana'!$J$1:$K$1086,0))))</f>
        <v>1</v>
      </c>
      <c r="F332" s="95">
        <f t="shared" si="17"/>
        <v>8</v>
      </c>
      <c r="G332" s="95">
        <f t="shared" si="19"/>
        <v>13</v>
      </c>
      <c r="H332" s="98">
        <f t="shared" si="18"/>
        <v>1.1063829787234043E-2</v>
      </c>
      <c r="I332" s="98">
        <f>SUM($C$330:$C332)/Cargos_IIN_GB1</f>
        <v>4.2553191489361703E-3</v>
      </c>
      <c r="J332" s="98"/>
      <c r="K332" s="98">
        <f>SUM($C$330:$D332)/Cargos_IIN_GB1</f>
        <v>1.0212765957446808E-2</v>
      </c>
      <c r="L332" s="98">
        <f>SUM($C$330:$E332)/Cargos_IIN_GB1</f>
        <v>1.1063829787234043E-2</v>
      </c>
      <c r="O332" s="329">
        <f t="shared" si="20"/>
        <v>5</v>
      </c>
    </row>
    <row r="333" spans="2:15">
      <c r="B333" s="34">
        <v>4</v>
      </c>
      <c r="C333" s="95">
        <f t="array" ref="C333">SUM(IF('BBDD Actual Primer Año x Semana'!$A$1:$A$1086="GB1",IF('BBDD Actual Primer Año x Semana'!$B$1:$B$1086="II",IF('BBDD Actual Primer Año x Semana'!$F$1:$F$1086=$B333,'BBDD Actual Primer Año x Semana'!$G$1:$G$1086,0))))</f>
        <v>0</v>
      </c>
      <c r="D333" s="95">
        <f t="array" ref="D333">SUM(IF('BBDD Actual Primer Año x Semana'!$A$1:$A$1086="GB1",IF('BBDD Actual Primer Año x Semana'!$B$1:$B$1086="II",IF('BBDD Actual Primer Año x Semana'!$F$1:$F$1086=$B333,'BBDD Actual Primer Año x Semana'!$H$1:$H$1086,0))))</f>
        <v>2</v>
      </c>
      <c r="E333" s="95">
        <f t="array" ref="E333">SUM(IF('BBDD Actual Primer Año x Semana'!$A$1:$A$1086="GB1",IF('BBDD Actual Primer Año x Semana'!$B$1:$B$1086="II",IF('BBDD Actual Primer Año x Semana'!$F$1:$F$1086=$B333,'BBDD Actual Primer Año x Semana'!$J$1:$K$1086,0))))</f>
        <v>0</v>
      </c>
      <c r="F333" s="95">
        <f t="shared" si="17"/>
        <v>2</v>
      </c>
      <c r="G333" s="95">
        <f t="shared" si="19"/>
        <v>15</v>
      </c>
      <c r="H333" s="98">
        <f t="shared" si="18"/>
        <v>1.276595744680851E-2</v>
      </c>
      <c r="I333" s="98">
        <f>SUM($C$330:$C333)/Cargos_IIN_GB1</f>
        <v>4.2553191489361703E-3</v>
      </c>
      <c r="J333" s="98"/>
      <c r="K333" s="98">
        <f>SUM($C$330:$D333)/Cargos_IIN_GB1</f>
        <v>1.1914893617021277E-2</v>
      </c>
      <c r="L333" s="98">
        <f>SUM($C$330:$E333)/Cargos_IIN_GB1</f>
        <v>1.276595744680851E-2</v>
      </c>
      <c r="O333" s="329">
        <f t="shared" si="20"/>
        <v>5</v>
      </c>
    </row>
    <row r="334" spans="2:15">
      <c r="B334" s="34">
        <v>5</v>
      </c>
      <c r="C334" s="95">
        <f t="array" ref="C334">SUM(IF('BBDD Actual Primer Año x Semana'!$A$1:$A$1086="GB1",IF('BBDD Actual Primer Año x Semana'!$B$1:$B$1086="II",IF('BBDD Actual Primer Año x Semana'!$F$1:$F$1086=$B334,'BBDD Actual Primer Año x Semana'!$G$1:$G$1086,0))))</f>
        <v>0</v>
      </c>
      <c r="D334" s="95">
        <f t="array" ref="D334">SUM(IF('BBDD Actual Primer Año x Semana'!$A$1:$A$1086="GB1",IF('BBDD Actual Primer Año x Semana'!$B$1:$B$1086="II",IF('BBDD Actual Primer Año x Semana'!$F$1:$F$1086=$B334,'BBDD Actual Primer Año x Semana'!$H$1:$H$1086,0))))</f>
        <v>5</v>
      </c>
      <c r="E334" s="95">
        <f t="array" ref="E334">SUM(IF('BBDD Actual Primer Año x Semana'!$A$1:$A$1086="GB1",IF('BBDD Actual Primer Año x Semana'!$B$1:$B$1086="II",IF('BBDD Actual Primer Año x Semana'!$F$1:$F$1086=$B334,'BBDD Actual Primer Año x Semana'!$J$1:$K$1086,0))))</f>
        <v>1</v>
      </c>
      <c r="F334" s="95">
        <f t="shared" si="17"/>
        <v>6</v>
      </c>
      <c r="G334" s="95">
        <f t="shared" si="19"/>
        <v>21</v>
      </c>
      <c r="H334" s="98">
        <f t="shared" si="18"/>
        <v>1.7872340425531916E-2</v>
      </c>
      <c r="I334" s="98">
        <f>SUM($C$330:$C334)/Cargos_IIN_GB1</f>
        <v>4.2553191489361703E-3</v>
      </c>
      <c r="J334" s="98"/>
      <c r="K334" s="98">
        <f>SUM($C$330:$D334)/Cargos_IIN_GB1</f>
        <v>1.6170212765957447E-2</v>
      </c>
      <c r="L334" s="98">
        <f>SUM($C$330:$E334)/Cargos_IIN_GB1</f>
        <v>1.7872340425531916E-2</v>
      </c>
      <c r="O334" s="329">
        <f t="shared" si="20"/>
        <v>5</v>
      </c>
    </row>
    <row r="335" spans="2:15">
      <c r="B335" s="34">
        <v>6</v>
      </c>
      <c r="C335" s="95">
        <f t="array" ref="C335">SUM(IF('BBDD Actual Primer Año x Semana'!$A$1:$A$1086="GB1",IF('BBDD Actual Primer Año x Semana'!$B$1:$B$1086="II",IF('BBDD Actual Primer Año x Semana'!$F$1:$F$1086=$B335,'BBDD Actual Primer Año x Semana'!$G$1:$G$1086,0))))</f>
        <v>6</v>
      </c>
      <c r="D335" s="95">
        <f t="array" ref="D335">SUM(IF('BBDD Actual Primer Año x Semana'!$A$1:$A$1086="GB1",IF('BBDD Actual Primer Año x Semana'!$B$1:$B$1086="II",IF('BBDD Actual Primer Año x Semana'!$F$1:$F$1086=$B335,'BBDD Actual Primer Año x Semana'!$H$1:$H$1086,0))))</f>
        <v>1</v>
      </c>
      <c r="E335" s="95">
        <f t="array" ref="E335">SUM(IF('BBDD Actual Primer Año x Semana'!$A$1:$A$1086="GB1",IF('BBDD Actual Primer Año x Semana'!$B$1:$B$1086="II",IF('BBDD Actual Primer Año x Semana'!$F$1:$F$1086=$B335,'BBDD Actual Primer Año x Semana'!$J$1:$K$1086,0))))</f>
        <v>1</v>
      </c>
      <c r="F335" s="95">
        <f t="shared" si="17"/>
        <v>8</v>
      </c>
      <c r="G335" s="95">
        <f t="shared" si="19"/>
        <v>29</v>
      </c>
      <c r="H335" s="98">
        <f t="shared" si="18"/>
        <v>2.4680851063829789E-2</v>
      </c>
      <c r="I335" s="98">
        <f>SUM($C$330:$C335)/Cargos_IIN_GB1</f>
        <v>9.3617021276595751E-3</v>
      </c>
      <c r="J335" s="98"/>
      <c r="K335" s="98">
        <f>SUM($C$330:$D335)/Cargos_IIN_GB1</f>
        <v>2.2127659574468085E-2</v>
      </c>
      <c r="L335" s="98">
        <f>SUM($C$330:$E335)/Cargos_IIN_GB1</f>
        <v>2.4680851063829789E-2</v>
      </c>
      <c r="O335" s="329">
        <f t="shared" si="20"/>
        <v>11</v>
      </c>
    </row>
    <row r="336" spans="2:15">
      <c r="B336" s="34">
        <v>7</v>
      </c>
      <c r="C336" s="95">
        <f t="array" ref="C336">SUM(IF('BBDD Actual Primer Año x Semana'!$A$1:$A$1086="GB1",IF('BBDD Actual Primer Año x Semana'!$B$1:$B$1086="II",IF('BBDD Actual Primer Año x Semana'!$F$1:$F$1086=$B336,'BBDD Actual Primer Año x Semana'!$G$1:$G$1086,0))))</f>
        <v>6</v>
      </c>
      <c r="D336" s="95">
        <f t="array" ref="D336">SUM(IF('BBDD Actual Primer Año x Semana'!$A$1:$A$1086="GB1",IF('BBDD Actual Primer Año x Semana'!$B$1:$B$1086="II",IF('BBDD Actual Primer Año x Semana'!$F$1:$F$1086=$B336,'BBDD Actual Primer Año x Semana'!$H$1:$H$1086,0))))</f>
        <v>3</v>
      </c>
      <c r="E336" s="95">
        <f t="array" ref="E336">SUM(IF('BBDD Actual Primer Año x Semana'!$A$1:$A$1086="GB1",IF('BBDD Actual Primer Año x Semana'!$B$1:$B$1086="II",IF('BBDD Actual Primer Año x Semana'!$F$1:$F$1086=$B336,'BBDD Actual Primer Año x Semana'!$J$1:$K$1086,0))))</f>
        <v>0</v>
      </c>
      <c r="F336" s="95">
        <f t="shared" si="17"/>
        <v>9</v>
      </c>
      <c r="G336" s="95">
        <f t="shared" si="19"/>
        <v>38</v>
      </c>
      <c r="H336" s="98">
        <f t="shared" si="18"/>
        <v>3.2340425531914893E-2</v>
      </c>
      <c r="I336" s="98">
        <f>SUM($C$330:$C336)/Cargos_IIN_GB1</f>
        <v>1.4468085106382979E-2</v>
      </c>
      <c r="J336" s="98"/>
      <c r="K336" s="98">
        <f>SUM($C$330:$D336)/Cargos_IIN_GB1</f>
        <v>2.9787234042553193E-2</v>
      </c>
      <c r="L336" s="98">
        <f>SUM($C$330:$E336)/Cargos_IIN_GB1</f>
        <v>3.2340425531914893E-2</v>
      </c>
      <c r="O336" s="329">
        <f t="shared" si="20"/>
        <v>17</v>
      </c>
    </row>
    <row r="337" spans="2:15">
      <c r="B337" s="34">
        <v>8</v>
      </c>
      <c r="C337" s="95">
        <f t="array" ref="C337">SUM(IF('BBDD Actual Primer Año x Semana'!$A$1:$A$1086="GB1",IF('BBDD Actual Primer Año x Semana'!$B$1:$B$1086="II",IF('BBDD Actual Primer Año x Semana'!$F$1:$F$1086=$B337,'BBDD Actual Primer Año x Semana'!$G$1:$G$1086,0))))</f>
        <v>23</v>
      </c>
      <c r="D337" s="95">
        <f t="array" ref="D337">SUM(IF('BBDD Actual Primer Año x Semana'!$A$1:$A$1086="GB1",IF('BBDD Actual Primer Año x Semana'!$B$1:$B$1086="II",IF('BBDD Actual Primer Año x Semana'!$F$1:$F$1086=$B337,'BBDD Actual Primer Año x Semana'!$H$1:$H$1086,0))))</f>
        <v>7</v>
      </c>
      <c r="E337" s="95">
        <f t="array" ref="E337">SUM(IF('BBDD Actual Primer Año x Semana'!$A$1:$A$1086="GB1",IF('BBDD Actual Primer Año x Semana'!$B$1:$B$1086="II",IF('BBDD Actual Primer Año x Semana'!$F$1:$F$1086=$B337,'BBDD Actual Primer Año x Semana'!$J$1:$K$1086,0))))</f>
        <v>4</v>
      </c>
      <c r="F337" s="95">
        <f t="shared" si="17"/>
        <v>34</v>
      </c>
      <c r="G337" s="95">
        <f t="shared" si="19"/>
        <v>72</v>
      </c>
      <c r="H337" s="98">
        <f t="shared" si="18"/>
        <v>6.1276595744680848E-2</v>
      </c>
      <c r="I337" s="98">
        <f>SUM($C$330:$C337)/Cargos_IIN_GB1</f>
        <v>3.4042553191489362E-2</v>
      </c>
      <c r="J337" s="98"/>
      <c r="K337" s="98">
        <f>SUM($C$330:$D337)/Cargos_IIN_GB1</f>
        <v>5.5319148936170209E-2</v>
      </c>
      <c r="L337" s="98">
        <f>SUM($C$330:$E337)/Cargos_IIN_GB1</f>
        <v>6.1276595744680848E-2</v>
      </c>
      <c r="O337" s="329">
        <f t="shared" si="20"/>
        <v>40</v>
      </c>
    </row>
    <row r="338" spans="2:15">
      <c r="B338" s="34">
        <v>9</v>
      </c>
      <c r="C338" s="95">
        <f t="array" ref="C338">SUM(IF('BBDD Actual Primer Año x Semana'!$A$1:$A$1086="GB1",IF('BBDD Actual Primer Año x Semana'!$B$1:$B$1086="II",IF('BBDD Actual Primer Año x Semana'!$F$1:$F$1086=$B338,'BBDD Actual Primer Año x Semana'!$G$1:$G$1086,0))))</f>
        <v>9</v>
      </c>
      <c r="D338" s="95">
        <f t="array" ref="D338">SUM(IF('BBDD Actual Primer Año x Semana'!$A$1:$A$1086="GB1",IF('BBDD Actual Primer Año x Semana'!$B$1:$B$1086="II",IF('BBDD Actual Primer Año x Semana'!$F$1:$F$1086=$B338,'BBDD Actual Primer Año x Semana'!$H$1:$H$1086,0))))</f>
        <v>1</v>
      </c>
      <c r="E338" s="95">
        <f t="array" ref="E338">SUM(IF('BBDD Actual Primer Año x Semana'!$A$1:$A$1086="GB1",IF('BBDD Actual Primer Año x Semana'!$B$1:$B$1086="II",IF('BBDD Actual Primer Año x Semana'!$F$1:$F$1086=$B338,'BBDD Actual Primer Año x Semana'!$J$1:$K$1086,0))))</f>
        <v>1</v>
      </c>
      <c r="F338" s="95">
        <f t="shared" si="17"/>
        <v>11</v>
      </c>
      <c r="G338" s="95">
        <f t="shared" si="19"/>
        <v>83</v>
      </c>
      <c r="H338" s="98">
        <f t="shared" si="18"/>
        <v>7.0638297872340425E-2</v>
      </c>
      <c r="I338" s="98">
        <f>SUM($C$330:$C338)/Cargos_IIN_GB1</f>
        <v>4.170212765957447E-2</v>
      </c>
      <c r="J338" s="98"/>
      <c r="K338" s="98">
        <f>SUM($C$330:$D338)/Cargos_IIN_GB1</f>
        <v>6.3829787234042548E-2</v>
      </c>
      <c r="L338" s="98">
        <f>SUM($C$330:$E338)/Cargos_IIN_GB1</f>
        <v>7.0638297872340425E-2</v>
      </c>
      <c r="O338" s="329">
        <f t="shared" si="20"/>
        <v>49</v>
      </c>
    </row>
    <row r="339" spans="2:15">
      <c r="B339" s="34">
        <v>10</v>
      </c>
      <c r="C339" s="95">
        <f t="array" ref="C339">SUM(IF('BBDD Actual Primer Año x Semana'!$A$1:$A$1086="GB1",IF('BBDD Actual Primer Año x Semana'!$B$1:$B$1086="II",IF('BBDD Actual Primer Año x Semana'!$F$1:$F$1086=$B339,'BBDD Actual Primer Año x Semana'!$G$1:$G$1086,0))))</f>
        <v>6</v>
      </c>
      <c r="D339" s="95">
        <f t="array" ref="D339">SUM(IF('BBDD Actual Primer Año x Semana'!$A$1:$A$1086="GB1",IF('BBDD Actual Primer Año x Semana'!$B$1:$B$1086="II",IF('BBDD Actual Primer Año x Semana'!$F$1:$F$1086=$B339,'BBDD Actual Primer Año x Semana'!$H$1:$H$1086,0))))</f>
        <v>0</v>
      </c>
      <c r="E339" s="95">
        <f t="array" ref="E339">SUM(IF('BBDD Actual Primer Año x Semana'!$A$1:$A$1086="GB1",IF('BBDD Actual Primer Año x Semana'!$B$1:$B$1086="II",IF('BBDD Actual Primer Año x Semana'!$F$1:$F$1086=$B339,'BBDD Actual Primer Año x Semana'!$J$1:$K$1086,0))))</f>
        <v>0</v>
      </c>
      <c r="F339" s="95">
        <f t="shared" si="17"/>
        <v>6</v>
      </c>
      <c r="G339" s="95">
        <f t="shared" si="19"/>
        <v>89</v>
      </c>
      <c r="H339" s="98">
        <f t="shared" si="18"/>
        <v>7.5744680851063825E-2</v>
      </c>
      <c r="I339" s="98">
        <f>SUM($C$330:$C339)/Cargos_IIN_GB1</f>
        <v>4.6808510638297871E-2</v>
      </c>
      <c r="J339" s="98"/>
      <c r="K339" s="98">
        <f>SUM($C$330:$D339)/Cargos_IIN_GB1</f>
        <v>6.8936170212765963E-2</v>
      </c>
      <c r="L339" s="98">
        <f>SUM($C$330:$E339)/Cargos_IIN_GB1</f>
        <v>7.5744680851063825E-2</v>
      </c>
      <c r="O339" s="329">
        <f t="shared" si="20"/>
        <v>55</v>
      </c>
    </row>
    <row r="340" spans="2:15">
      <c r="B340" s="34">
        <v>11</v>
      </c>
      <c r="C340" s="95">
        <f t="array" ref="C340">SUM(IF('BBDD Actual Primer Año x Semana'!$A$1:$A$1086="GB1",IF('BBDD Actual Primer Año x Semana'!$B$1:$B$1086="II",IF('BBDD Actual Primer Año x Semana'!$F$1:$F$1086=$B340,'BBDD Actual Primer Año x Semana'!$G$1:$G$1086,0))))</f>
        <v>6</v>
      </c>
      <c r="D340" s="95">
        <f t="array" ref="D340">SUM(IF('BBDD Actual Primer Año x Semana'!$A$1:$A$1086="GB1",IF('BBDD Actual Primer Año x Semana'!$B$1:$B$1086="II",IF('BBDD Actual Primer Año x Semana'!$F$1:$F$1086=$B340,'BBDD Actual Primer Año x Semana'!$H$1:$H$1086,0))))</f>
        <v>0</v>
      </c>
      <c r="E340" s="95">
        <f t="array" ref="E340">SUM(IF('BBDD Actual Primer Año x Semana'!$A$1:$A$1086="GB1",IF('BBDD Actual Primer Año x Semana'!$B$1:$B$1086="II",IF('BBDD Actual Primer Año x Semana'!$F$1:$F$1086=$B340,'BBDD Actual Primer Año x Semana'!$J$1:$K$1086,0))))</f>
        <v>1</v>
      </c>
      <c r="F340" s="95">
        <f t="shared" si="17"/>
        <v>7</v>
      </c>
      <c r="G340" s="95">
        <f t="shared" si="19"/>
        <v>96</v>
      </c>
      <c r="H340" s="98">
        <f t="shared" si="18"/>
        <v>8.1702127659574464E-2</v>
      </c>
      <c r="I340" s="98">
        <f>SUM($C$330:$C340)/Cargos_IIN_GB1</f>
        <v>5.1914893617021278E-2</v>
      </c>
      <c r="J340" s="98"/>
      <c r="K340" s="98">
        <f>SUM($C$330:$D340)/Cargos_IIN_GB1</f>
        <v>7.4042553191489363E-2</v>
      </c>
      <c r="L340" s="98">
        <f>SUM($C$330:$E340)/Cargos_IIN_GB1</f>
        <v>8.1702127659574464E-2</v>
      </c>
      <c r="O340" s="329">
        <f t="shared" si="20"/>
        <v>61</v>
      </c>
    </row>
    <row r="341" spans="2:15">
      <c r="B341" s="34">
        <v>12</v>
      </c>
      <c r="C341" s="95">
        <f t="array" ref="C341">SUM(IF('BBDD Actual Primer Año x Semana'!$A$1:$A$1086="GB1",IF('BBDD Actual Primer Año x Semana'!$B$1:$B$1086="II",IF('BBDD Actual Primer Año x Semana'!$F$1:$F$1086=$B341,'BBDD Actual Primer Año x Semana'!$G$1:$G$1086,0))))</f>
        <v>8</v>
      </c>
      <c r="D341" s="95">
        <f t="array" ref="D341">SUM(IF('BBDD Actual Primer Año x Semana'!$A$1:$A$1086="GB1",IF('BBDD Actual Primer Año x Semana'!$B$1:$B$1086="II",IF('BBDD Actual Primer Año x Semana'!$F$1:$F$1086=$B341,'BBDD Actual Primer Año x Semana'!$H$1:$H$1086,0))))</f>
        <v>3</v>
      </c>
      <c r="E341" s="95">
        <f t="array" ref="E341">SUM(IF('BBDD Actual Primer Año x Semana'!$A$1:$A$1086="GB1",IF('BBDD Actual Primer Año x Semana'!$B$1:$B$1086="II",IF('BBDD Actual Primer Año x Semana'!$F$1:$F$1086=$B341,'BBDD Actual Primer Año x Semana'!$J$1:$K$1086,0))))</f>
        <v>2</v>
      </c>
      <c r="F341" s="95">
        <f t="shared" si="17"/>
        <v>13</v>
      </c>
      <c r="G341" s="95">
        <f t="shared" si="19"/>
        <v>109</v>
      </c>
      <c r="H341" s="98">
        <f t="shared" si="18"/>
        <v>9.2765957446808517E-2</v>
      </c>
      <c r="I341" s="98">
        <f>SUM($C$330:$C341)/Cargos_IIN_GB1</f>
        <v>5.8723404255319148E-2</v>
      </c>
      <c r="J341" s="98"/>
      <c r="K341" s="98">
        <f>SUM($C$330:$D341)/Cargos_IIN_GB1</f>
        <v>8.340425531914894E-2</v>
      </c>
      <c r="L341" s="98">
        <f>SUM($C$330:$E341)/Cargos_IIN_GB1</f>
        <v>9.2765957446808517E-2</v>
      </c>
      <c r="O341" s="329">
        <f t="shared" si="20"/>
        <v>69</v>
      </c>
    </row>
    <row r="342" spans="2:15">
      <c r="B342" s="34">
        <v>13</v>
      </c>
      <c r="C342" s="95">
        <f t="array" ref="C342">SUM(IF('BBDD Actual Primer Año x Semana'!$A$1:$A$1086="GB1",IF('BBDD Actual Primer Año x Semana'!$B$1:$B$1086="II",IF('BBDD Actual Primer Año x Semana'!$F$1:$F$1086=$B342,'BBDD Actual Primer Año x Semana'!$G$1:$G$1086,0))))</f>
        <v>7</v>
      </c>
      <c r="D342" s="95">
        <f t="array" ref="D342">SUM(IF('BBDD Actual Primer Año x Semana'!$A$1:$A$1086="GB1",IF('BBDD Actual Primer Año x Semana'!$B$1:$B$1086="II",IF('BBDD Actual Primer Año x Semana'!$F$1:$F$1086=$B342,'BBDD Actual Primer Año x Semana'!$H$1:$H$1086,0))))</f>
        <v>0</v>
      </c>
      <c r="E342" s="95">
        <f t="array" ref="E342">SUM(IF('BBDD Actual Primer Año x Semana'!$A$1:$A$1086="GB1",IF('BBDD Actual Primer Año x Semana'!$B$1:$B$1086="II",IF('BBDD Actual Primer Año x Semana'!$F$1:$F$1086=$B342,'BBDD Actual Primer Año x Semana'!$J$1:$K$1086,0))))</f>
        <v>1</v>
      </c>
      <c r="F342" s="95">
        <f t="shared" si="17"/>
        <v>8</v>
      </c>
      <c r="G342" s="95">
        <f t="shared" si="19"/>
        <v>117</v>
      </c>
      <c r="H342" s="98">
        <f t="shared" si="18"/>
        <v>9.957446808510638E-2</v>
      </c>
      <c r="I342" s="98">
        <f>SUM($C$330:$C342)/Cargos_IIN_GB1</f>
        <v>6.4680851063829786E-2</v>
      </c>
      <c r="J342" s="98"/>
      <c r="K342" s="98">
        <f>SUM($C$330:$D342)/Cargos_IIN_GB1</f>
        <v>8.9361702127659579E-2</v>
      </c>
      <c r="L342" s="98">
        <f>SUM($C$330:$E342)/Cargos_IIN_GB1</f>
        <v>9.957446808510638E-2</v>
      </c>
      <c r="O342" s="329">
        <f t="shared" si="20"/>
        <v>76</v>
      </c>
    </row>
    <row r="343" spans="2:15">
      <c r="B343" s="34">
        <v>14</v>
      </c>
      <c r="C343" s="95">
        <f t="array" ref="C343">SUM(IF('BBDD Actual Primer Año x Semana'!$A$1:$A$1086="GB1",IF('BBDD Actual Primer Año x Semana'!$B$1:$B$1086="II",IF('BBDD Actual Primer Año x Semana'!$F$1:$F$1086=$B343,'BBDD Actual Primer Año x Semana'!$G$1:$G$1086,0))))</f>
        <v>8</v>
      </c>
      <c r="D343" s="95">
        <f t="array" ref="D343">SUM(IF('BBDD Actual Primer Año x Semana'!$A$1:$A$1086="GB1",IF('BBDD Actual Primer Año x Semana'!$B$1:$B$1086="II",IF('BBDD Actual Primer Año x Semana'!$F$1:$F$1086=$B343,'BBDD Actual Primer Año x Semana'!$H$1:$H$1086,0))))</f>
        <v>2</v>
      </c>
      <c r="E343" s="95">
        <f t="array" ref="E343">SUM(IF('BBDD Actual Primer Año x Semana'!$A$1:$A$1086="GB1",IF('BBDD Actual Primer Año x Semana'!$B$1:$B$1086="II",IF('BBDD Actual Primer Año x Semana'!$F$1:$F$1086=$B343,'BBDD Actual Primer Año x Semana'!$J$1:$K$1086,0))))</f>
        <v>0</v>
      </c>
      <c r="F343" s="95">
        <f t="shared" si="17"/>
        <v>10</v>
      </c>
      <c r="G343" s="95">
        <f t="shared" si="19"/>
        <v>127</v>
      </c>
      <c r="H343" s="98">
        <f t="shared" si="18"/>
        <v>0.10808510638297872</v>
      </c>
      <c r="I343" s="98">
        <f>SUM($C$330:$C343)/Cargos_IIN_GB1</f>
        <v>7.1489361702127663E-2</v>
      </c>
      <c r="J343" s="98"/>
      <c r="K343" s="98">
        <f>SUM($C$330:$D343)/Cargos_IIN_GB1</f>
        <v>9.7872340425531917E-2</v>
      </c>
      <c r="L343" s="98">
        <f>SUM($C$330:$E343)/Cargos_IIN_GB1</f>
        <v>0.10808510638297872</v>
      </c>
      <c r="O343" s="329">
        <f t="shared" si="20"/>
        <v>84</v>
      </c>
    </row>
    <row r="344" spans="2:15">
      <c r="B344" s="34">
        <v>15</v>
      </c>
      <c r="C344" s="95">
        <f t="array" ref="C344">SUM(IF('BBDD Actual Primer Año x Semana'!$A$1:$A$1086="GB1",IF('BBDD Actual Primer Año x Semana'!$B$1:$B$1086="II",IF('BBDD Actual Primer Año x Semana'!$F$1:$F$1086=$B344,'BBDD Actual Primer Año x Semana'!$G$1:$G$1086,0))))</f>
        <v>6</v>
      </c>
      <c r="D344" s="95">
        <f t="array" ref="D344">SUM(IF('BBDD Actual Primer Año x Semana'!$A$1:$A$1086="GB1",IF('BBDD Actual Primer Año x Semana'!$B$1:$B$1086="II",IF('BBDD Actual Primer Año x Semana'!$F$1:$F$1086=$B344,'BBDD Actual Primer Año x Semana'!$H$1:$H$1086,0))))</f>
        <v>1</v>
      </c>
      <c r="E344" s="95">
        <f t="array" ref="E344">SUM(IF('BBDD Actual Primer Año x Semana'!$A$1:$A$1086="GB1",IF('BBDD Actual Primer Año x Semana'!$B$1:$B$1086="II",IF('BBDD Actual Primer Año x Semana'!$F$1:$F$1086=$B344,'BBDD Actual Primer Año x Semana'!$J$1:$K$1086,0))))</f>
        <v>1</v>
      </c>
      <c r="F344" s="95">
        <f t="shared" si="17"/>
        <v>8</v>
      </c>
      <c r="G344" s="95">
        <f t="shared" si="19"/>
        <v>135</v>
      </c>
      <c r="H344" s="98">
        <f t="shared" si="18"/>
        <v>0.1148936170212766</v>
      </c>
      <c r="I344" s="98">
        <f>SUM($C$330:$C344)/Cargos_IIN_GB1</f>
        <v>7.6595744680851063E-2</v>
      </c>
      <c r="J344" s="98"/>
      <c r="K344" s="98">
        <f>SUM($C$330:$D344)/Cargos_IIN_GB1</f>
        <v>0.10382978723404256</v>
      </c>
      <c r="L344" s="98">
        <f>SUM($C$330:$E344)/Cargos_IIN_GB1</f>
        <v>0.1148936170212766</v>
      </c>
      <c r="O344" s="329">
        <f t="shared" si="20"/>
        <v>90</v>
      </c>
    </row>
    <row r="345" spans="2:15">
      <c r="B345" s="34">
        <v>16</v>
      </c>
      <c r="C345" s="95">
        <f t="array" ref="C345">SUM(IF('BBDD Actual Primer Año x Semana'!$A$1:$A$1086="GB1",IF('BBDD Actual Primer Año x Semana'!$B$1:$B$1086="II",IF('BBDD Actual Primer Año x Semana'!$F$1:$F$1086=$B345,'BBDD Actual Primer Año x Semana'!$G$1:$G$1086,0))))</f>
        <v>6</v>
      </c>
      <c r="D345" s="95">
        <f t="array" ref="D345">SUM(IF('BBDD Actual Primer Año x Semana'!$A$1:$A$1086="GB1",IF('BBDD Actual Primer Año x Semana'!$B$1:$B$1086="II",IF('BBDD Actual Primer Año x Semana'!$F$1:$F$1086=$B345,'BBDD Actual Primer Año x Semana'!$H$1:$H$1086,0))))</f>
        <v>5</v>
      </c>
      <c r="E345" s="95">
        <f t="array" ref="E345">SUM(IF('BBDD Actual Primer Año x Semana'!$A$1:$A$1086="GB1",IF('BBDD Actual Primer Año x Semana'!$B$1:$B$1086="II",IF('BBDD Actual Primer Año x Semana'!$F$1:$F$1086=$B345,'BBDD Actual Primer Año x Semana'!$J$1:$K$1086,0))))</f>
        <v>4</v>
      </c>
      <c r="F345" s="95">
        <f t="shared" si="17"/>
        <v>15</v>
      </c>
      <c r="G345" s="95">
        <f t="shared" si="19"/>
        <v>150</v>
      </c>
      <c r="H345" s="98">
        <f t="shared" si="18"/>
        <v>0.1276595744680851</v>
      </c>
      <c r="I345" s="98">
        <f>SUM($C$330:$C345)/Cargos_IIN_GB1</f>
        <v>8.1702127659574464E-2</v>
      </c>
      <c r="J345" s="98"/>
      <c r="K345" s="98">
        <f>SUM($C$330:$D345)/Cargos_IIN_GB1</f>
        <v>0.11319148936170213</v>
      </c>
      <c r="L345" s="98">
        <f>SUM($C$330:$E345)/Cargos_IIN_GB1</f>
        <v>0.1276595744680851</v>
      </c>
      <c r="O345" s="329">
        <f t="shared" si="20"/>
        <v>96</v>
      </c>
    </row>
    <row r="346" spans="2:15">
      <c r="B346" s="34">
        <v>17</v>
      </c>
      <c r="C346" s="95">
        <f t="array" ref="C346">SUM(IF('BBDD Actual Primer Año x Semana'!$A$1:$A$1086="GB1",IF('BBDD Actual Primer Año x Semana'!$B$1:$B$1086="II",IF('BBDD Actual Primer Año x Semana'!$F$1:$F$1086=$B346,'BBDD Actual Primer Año x Semana'!$G$1:$G$1086,0))))</f>
        <v>5</v>
      </c>
      <c r="D346" s="95">
        <f t="array" ref="D346">SUM(IF('BBDD Actual Primer Año x Semana'!$A$1:$A$1086="GB1",IF('BBDD Actual Primer Año x Semana'!$B$1:$B$1086="II",IF('BBDD Actual Primer Año x Semana'!$F$1:$F$1086=$B346,'BBDD Actual Primer Año x Semana'!$H$1:$H$1086,0))))</f>
        <v>1</v>
      </c>
      <c r="E346" s="95">
        <f t="array" ref="E346">SUM(IF('BBDD Actual Primer Año x Semana'!$A$1:$A$1086="GB1",IF('BBDD Actual Primer Año x Semana'!$B$1:$B$1086="II",IF('BBDD Actual Primer Año x Semana'!$F$1:$F$1086=$B346,'BBDD Actual Primer Año x Semana'!$J$1:$K$1086,0))))</f>
        <v>3</v>
      </c>
      <c r="F346" s="95">
        <f t="shared" si="17"/>
        <v>9</v>
      </c>
      <c r="G346" s="95">
        <f t="shared" si="19"/>
        <v>159</v>
      </c>
      <c r="H346" s="98">
        <f t="shared" si="18"/>
        <v>0.13531914893617022</v>
      </c>
      <c r="I346" s="98">
        <f>SUM($C$330:$C346)/Cargos_IIN_GB1</f>
        <v>8.595744680851064E-2</v>
      </c>
      <c r="J346" s="98"/>
      <c r="K346" s="98">
        <f>SUM($C$330:$D346)/Cargos_IIN_GB1</f>
        <v>0.11829787234042553</v>
      </c>
      <c r="L346" s="98">
        <f>SUM($C$330:$E346)/Cargos_IIN_GB1</f>
        <v>0.13531914893617022</v>
      </c>
      <c r="O346" s="329">
        <f t="shared" si="20"/>
        <v>101</v>
      </c>
    </row>
    <row r="347" spans="2:15">
      <c r="B347" s="34">
        <v>18</v>
      </c>
      <c r="C347" s="95">
        <f t="array" ref="C347">SUM(IF('BBDD Actual Primer Año x Semana'!$A$1:$A$1086="GB1",IF('BBDD Actual Primer Año x Semana'!$B$1:$B$1086="II",IF('BBDD Actual Primer Año x Semana'!$F$1:$F$1086=$B347,'BBDD Actual Primer Año x Semana'!$G$1:$G$1086,0))))</f>
        <v>2</v>
      </c>
      <c r="D347" s="95">
        <f t="array" ref="D347">SUM(IF('BBDD Actual Primer Año x Semana'!$A$1:$A$1086="GB1",IF('BBDD Actual Primer Año x Semana'!$B$1:$B$1086="II",IF('BBDD Actual Primer Año x Semana'!$F$1:$F$1086=$B347,'BBDD Actual Primer Año x Semana'!$H$1:$H$1086,0))))</f>
        <v>0</v>
      </c>
      <c r="E347" s="95">
        <f t="array" ref="E347">SUM(IF('BBDD Actual Primer Año x Semana'!$A$1:$A$1086="GB1",IF('BBDD Actual Primer Año x Semana'!$B$1:$B$1086="II",IF('BBDD Actual Primer Año x Semana'!$F$1:$F$1086=$B347,'BBDD Actual Primer Año x Semana'!$J$1:$K$1086,0))))</f>
        <v>1</v>
      </c>
      <c r="F347" s="95">
        <f t="shared" si="17"/>
        <v>3</v>
      </c>
      <c r="G347" s="95">
        <f t="shared" si="19"/>
        <v>162</v>
      </c>
      <c r="H347" s="98">
        <f t="shared" si="18"/>
        <v>0.13787234042553193</v>
      </c>
      <c r="I347" s="98">
        <f>SUM($C$330:$C347)/Cargos_IIN_GB1</f>
        <v>8.7659574468085102E-2</v>
      </c>
      <c r="J347" s="98"/>
      <c r="K347" s="98">
        <f>SUM($C$330:$D347)/Cargos_IIN_GB1</f>
        <v>0.12</v>
      </c>
      <c r="L347" s="98">
        <f>SUM($C$330:$E347)/Cargos_IIN_GB1</f>
        <v>0.13787234042553193</v>
      </c>
      <c r="O347" s="329">
        <f t="shared" si="20"/>
        <v>103</v>
      </c>
    </row>
    <row r="348" spans="2:15">
      <c r="B348" s="34">
        <v>19</v>
      </c>
      <c r="C348" s="95">
        <f t="array" ref="C348">SUM(IF('BBDD Actual Primer Año x Semana'!$A$1:$A$1086="GB1",IF('BBDD Actual Primer Año x Semana'!$B$1:$B$1086="II",IF('BBDD Actual Primer Año x Semana'!$F$1:$F$1086=$B348,'BBDD Actual Primer Año x Semana'!$G$1:$G$1086,0))))</f>
        <v>3</v>
      </c>
      <c r="D348" s="95">
        <f t="array" ref="D348">SUM(IF('BBDD Actual Primer Año x Semana'!$A$1:$A$1086="GB1",IF('BBDD Actual Primer Año x Semana'!$B$1:$B$1086="II",IF('BBDD Actual Primer Año x Semana'!$F$1:$F$1086=$B348,'BBDD Actual Primer Año x Semana'!$H$1:$H$1086,0))))</f>
        <v>2</v>
      </c>
      <c r="E348" s="95">
        <f t="array" ref="E348">SUM(IF('BBDD Actual Primer Año x Semana'!$A$1:$A$1086="GB1",IF('BBDD Actual Primer Año x Semana'!$B$1:$B$1086="II",IF('BBDD Actual Primer Año x Semana'!$F$1:$F$1086=$B348,'BBDD Actual Primer Año x Semana'!$J$1:$K$1086,0))))</f>
        <v>0</v>
      </c>
      <c r="F348" s="95">
        <f t="shared" si="17"/>
        <v>5</v>
      </c>
      <c r="G348" s="95">
        <f t="shared" si="19"/>
        <v>167</v>
      </c>
      <c r="H348" s="98">
        <f t="shared" si="18"/>
        <v>0.14212765957446807</v>
      </c>
      <c r="I348" s="98">
        <f>SUM($C$330:$C348)/Cargos_IIN_GB1</f>
        <v>9.0212765957446803E-2</v>
      </c>
      <c r="J348" s="98"/>
      <c r="K348" s="98">
        <f>SUM($C$330:$D348)/Cargos_IIN_GB1</f>
        <v>0.12425531914893617</v>
      </c>
      <c r="L348" s="98">
        <f>SUM($C$330:$E348)/Cargos_IIN_GB1</f>
        <v>0.14212765957446807</v>
      </c>
      <c r="O348" s="329">
        <f t="shared" si="20"/>
        <v>106</v>
      </c>
    </row>
    <row r="349" spans="2:15">
      <c r="B349" s="34">
        <v>20</v>
      </c>
      <c r="C349" s="95">
        <f t="array" ref="C349">SUM(IF('BBDD Actual Primer Año x Semana'!$A$1:$A$1086="GB1",IF('BBDD Actual Primer Año x Semana'!$B$1:$B$1086="II",IF('BBDD Actual Primer Año x Semana'!$F$1:$F$1086=$B349,'BBDD Actual Primer Año x Semana'!$G$1:$G$1086,0))))</f>
        <v>0</v>
      </c>
      <c r="D349" s="95">
        <f t="array" ref="D349">SUM(IF('BBDD Actual Primer Año x Semana'!$A$1:$A$1086="GB1",IF('BBDD Actual Primer Año x Semana'!$B$1:$B$1086="II",IF('BBDD Actual Primer Año x Semana'!$F$1:$F$1086=$B349,'BBDD Actual Primer Año x Semana'!$H$1:$H$1086,0))))</f>
        <v>1</v>
      </c>
      <c r="E349" s="95">
        <f t="array" ref="E349">SUM(IF('BBDD Actual Primer Año x Semana'!$A$1:$A$1086="GB1",IF('BBDD Actual Primer Año x Semana'!$B$1:$B$1086="II",IF('BBDD Actual Primer Año x Semana'!$F$1:$F$1086=$B349,'BBDD Actual Primer Año x Semana'!$J$1:$K$1086,0))))</f>
        <v>3</v>
      </c>
      <c r="F349" s="95">
        <f t="shared" si="17"/>
        <v>4</v>
      </c>
      <c r="G349" s="95">
        <f t="shared" si="19"/>
        <v>171</v>
      </c>
      <c r="H349" s="98">
        <f t="shared" si="18"/>
        <v>0.14553191489361703</v>
      </c>
      <c r="I349" s="98">
        <f>SUM($C$330:$C349)/Cargos_IIN_GB1</f>
        <v>9.0212765957446803E-2</v>
      </c>
      <c r="J349" s="98"/>
      <c r="K349" s="98">
        <f>SUM($C$330:$D349)/Cargos_IIN_GB1</f>
        <v>0.1251063829787234</v>
      </c>
      <c r="L349" s="98">
        <f>SUM($C$330:$E349)/Cargos_IIN_GB1</f>
        <v>0.14553191489361703</v>
      </c>
      <c r="O349" s="329">
        <f t="shared" si="20"/>
        <v>106</v>
      </c>
    </row>
    <row r="350" spans="2:15">
      <c r="B350" s="34">
        <v>21</v>
      </c>
      <c r="C350" s="95">
        <f t="array" ref="C350">SUM(IF('BBDD Actual Primer Año x Semana'!$A$1:$A$1086="GB1",IF('BBDD Actual Primer Año x Semana'!$B$1:$B$1086="II",IF('BBDD Actual Primer Año x Semana'!$F$1:$F$1086=$B350,'BBDD Actual Primer Año x Semana'!$G$1:$G$1086,0))))</f>
        <v>8</v>
      </c>
      <c r="D350" s="95">
        <f t="array" ref="D350">SUM(IF('BBDD Actual Primer Año x Semana'!$A$1:$A$1086="GB1",IF('BBDD Actual Primer Año x Semana'!$B$1:$B$1086="II",IF('BBDD Actual Primer Año x Semana'!$F$1:$F$1086=$B350,'BBDD Actual Primer Año x Semana'!$H$1:$H$1086,0))))</f>
        <v>3</v>
      </c>
      <c r="E350" s="95">
        <f t="array" ref="E350">SUM(IF('BBDD Actual Primer Año x Semana'!$A$1:$A$1086="GB1",IF('BBDD Actual Primer Año x Semana'!$B$1:$B$1086="II",IF('BBDD Actual Primer Año x Semana'!$F$1:$F$1086=$B350,'BBDD Actual Primer Año x Semana'!$J$1:$K$1086,0))))</f>
        <v>9</v>
      </c>
      <c r="F350" s="95">
        <f t="shared" si="17"/>
        <v>20</v>
      </c>
      <c r="G350" s="95">
        <f t="shared" si="19"/>
        <v>191</v>
      </c>
      <c r="H350" s="98">
        <f t="shared" si="18"/>
        <v>0.1625531914893617</v>
      </c>
      <c r="I350" s="98">
        <f>SUM($C$330:$C350)/Cargos_IIN_GB1</f>
        <v>9.7021276595744679E-2</v>
      </c>
      <c r="J350" s="98"/>
      <c r="K350" s="98">
        <f>SUM($C$330:$D350)/Cargos_IIN_GB1</f>
        <v>0.13446808510638297</v>
      </c>
      <c r="L350" s="98">
        <f>SUM($C$330:$E350)/Cargos_IIN_GB1</f>
        <v>0.1625531914893617</v>
      </c>
      <c r="O350" s="329">
        <f t="shared" si="20"/>
        <v>114</v>
      </c>
    </row>
    <row r="351" spans="2:15">
      <c r="B351" s="34">
        <v>22</v>
      </c>
      <c r="C351" s="95">
        <f t="array" ref="C351">SUM(IF('BBDD Actual Primer Año x Semana'!$A$1:$A$1086="GB1",IF('BBDD Actual Primer Año x Semana'!$B$1:$B$1086="II",IF('BBDD Actual Primer Año x Semana'!$F$1:$F$1086=$B351,'BBDD Actual Primer Año x Semana'!$G$1:$G$1086,0))))</f>
        <v>4</v>
      </c>
      <c r="D351" s="95">
        <f t="array" ref="D351">SUM(IF('BBDD Actual Primer Año x Semana'!$A$1:$A$1086="GB1",IF('BBDD Actual Primer Año x Semana'!$B$1:$B$1086="II",IF('BBDD Actual Primer Año x Semana'!$F$1:$F$1086=$B351,'BBDD Actual Primer Año x Semana'!$H$1:$H$1086,0))))</f>
        <v>0</v>
      </c>
      <c r="E351" s="95">
        <f t="array" ref="E351">SUM(IF('BBDD Actual Primer Año x Semana'!$A$1:$A$1086="GB1",IF('BBDD Actual Primer Año x Semana'!$B$1:$B$1086="II",IF('BBDD Actual Primer Año x Semana'!$F$1:$F$1086=$B351,'BBDD Actual Primer Año x Semana'!$J$1:$K$1086,0))))</f>
        <v>2</v>
      </c>
      <c r="F351" s="95">
        <f t="shared" si="17"/>
        <v>6</v>
      </c>
      <c r="G351" s="95">
        <f t="shared" si="19"/>
        <v>197</v>
      </c>
      <c r="H351" s="98">
        <f t="shared" si="18"/>
        <v>0.1676595744680851</v>
      </c>
      <c r="I351" s="98">
        <f>SUM($C$330:$C351)/Cargos_IIN_GB1</f>
        <v>0.10042553191489362</v>
      </c>
      <c r="J351" s="98"/>
      <c r="K351" s="98">
        <f>SUM($C$330:$D351)/Cargos_IIN_GB1</f>
        <v>0.13787234042553193</v>
      </c>
      <c r="L351" s="98">
        <f>SUM($C$330:$E351)/Cargos_IIN_GB1</f>
        <v>0.1676595744680851</v>
      </c>
      <c r="O351" s="329">
        <f t="shared" si="20"/>
        <v>118</v>
      </c>
    </row>
    <row r="352" spans="2:15">
      <c r="B352" s="34">
        <v>23</v>
      </c>
      <c r="C352" s="95">
        <f t="array" ref="C352">SUM(IF('BBDD Actual Primer Año x Semana'!$A$1:$A$1086="GB1",IF('BBDD Actual Primer Año x Semana'!$B$1:$B$1086="II",IF('BBDD Actual Primer Año x Semana'!$F$1:$F$1086=$B352,'BBDD Actual Primer Año x Semana'!$G$1:$G$1086,0))))</f>
        <v>1</v>
      </c>
      <c r="D352" s="95">
        <f t="array" ref="D352">SUM(IF('BBDD Actual Primer Año x Semana'!$A$1:$A$1086="GB1",IF('BBDD Actual Primer Año x Semana'!$B$1:$B$1086="II",IF('BBDD Actual Primer Año x Semana'!$F$1:$F$1086=$B352,'BBDD Actual Primer Año x Semana'!$H$1:$H$1086,0))))</f>
        <v>3</v>
      </c>
      <c r="E352" s="95">
        <f t="array" ref="E352">SUM(IF('BBDD Actual Primer Año x Semana'!$A$1:$A$1086="GB1",IF('BBDD Actual Primer Año x Semana'!$B$1:$B$1086="II",IF('BBDD Actual Primer Año x Semana'!$F$1:$F$1086=$B352,'BBDD Actual Primer Año x Semana'!$J$1:$K$1086,0))))</f>
        <v>2</v>
      </c>
      <c r="F352" s="95">
        <f t="shared" si="17"/>
        <v>6</v>
      </c>
      <c r="G352" s="95">
        <f t="shared" si="19"/>
        <v>203</v>
      </c>
      <c r="H352" s="98">
        <f t="shared" si="18"/>
        <v>0.1727659574468085</v>
      </c>
      <c r="I352" s="98">
        <f>SUM($C$330:$C352)/Cargos_IIN_GB1</f>
        <v>0.10127659574468086</v>
      </c>
      <c r="J352" s="98"/>
      <c r="K352" s="98">
        <f>SUM($C$330:$D352)/Cargos_IIN_GB1</f>
        <v>0.14127659574468085</v>
      </c>
      <c r="L352" s="98">
        <f>SUM($C$330:$E352)/Cargos_IIN_GB1</f>
        <v>0.1727659574468085</v>
      </c>
      <c r="O352" s="329">
        <f t="shared" si="20"/>
        <v>119</v>
      </c>
    </row>
    <row r="353" spans="2:15">
      <c r="B353" s="34">
        <v>24</v>
      </c>
      <c r="C353" s="95">
        <f t="array" ref="C353">SUM(IF('BBDD Actual Primer Año x Semana'!$A$1:$A$1086="GB1",IF('BBDD Actual Primer Año x Semana'!$B$1:$B$1086="II",IF('BBDD Actual Primer Año x Semana'!$F$1:$F$1086=$B353,'BBDD Actual Primer Año x Semana'!$G$1:$G$1086,0))))</f>
        <v>2</v>
      </c>
      <c r="D353" s="95">
        <f t="array" ref="D353">SUM(IF('BBDD Actual Primer Año x Semana'!$A$1:$A$1086="GB1",IF('BBDD Actual Primer Año x Semana'!$B$1:$B$1086="II",IF('BBDD Actual Primer Año x Semana'!$F$1:$F$1086=$B353,'BBDD Actual Primer Año x Semana'!$H$1:$H$1086,0))))</f>
        <v>0</v>
      </c>
      <c r="E353" s="95">
        <f t="array" ref="E353">SUM(IF('BBDD Actual Primer Año x Semana'!$A$1:$A$1086="GB1",IF('BBDD Actual Primer Año x Semana'!$B$1:$B$1086="II",IF('BBDD Actual Primer Año x Semana'!$F$1:$F$1086=$B353,'BBDD Actual Primer Año x Semana'!$J$1:$K$1086,0))))</f>
        <v>2</v>
      </c>
      <c r="F353" s="95">
        <f t="shared" si="17"/>
        <v>4</v>
      </c>
      <c r="G353" s="95">
        <f t="shared" si="19"/>
        <v>207</v>
      </c>
      <c r="H353" s="98">
        <f t="shared" si="18"/>
        <v>0.17617021276595746</v>
      </c>
      <c r="I353" s="98">
        <f>SUM($C$330:$C353)/Cargos_IIN_GB1</f>
        <v>0.10297872340425532</v>
      </c>
      <c r="J353" s="98"/>
      <c r="K353" s="98">
        <f>SUM($C$330:$D353)/Cargos_IIN_GB1</f>
        <v>0.14297872340425533</v>
      </c>
      <c r="L353" s="98">
        <f>SUM($C$330:$E353)/Cargos_IIN_GB1</f>
        <v>0.17617021276595746</v>
      </c>
      <c r="O353" s="329">
        <f t="shared" si="20"/>
        <v>121</v>
      </c>
    </row>
    <row r="354" spans="2:15">
      <c r="B354" s="34">
        <v>25</v>
      </c>
      <c r="C354" s="95">
        <f t="array" ref="C354">SUM(IF('BBDD Actual Primer Año x Semana'!$A$1:$A$1086="GB1",IF('BBDD Actual Primer Año x Semana'!$B$1:$B$1086="II",IF('BBDD Actual Primer Año x Semana'!$F$1:$F$1086=$B354,'BBDD Actual Primer Año x Semana'!$G$1:$G$1086,0))))</f>
        <v>1</v>
      </c>
      <c r="D354" s="95">
        <f t="array" ref="D354">SUM(IF('BBDD Actual Primer Año x Semana'!$A$1:$A$1086="GB1",IF('BBDD Actual Primer Año x Semana'!$B$1:$B$1086="II",IF('BBDD Actual Primer Año x Semana'!$F$1:$F$1086=$B354,'BBDD Actual Primer Año x Semana'!$H$1:$H$1086,0))))</f>
        <v>2</v>
      </c>
      <c r="E354" s="95">
        <f t="array" ref="E354">SUM(IF('BBDD Actual Primer Año x Semana'!$A$1:$A$1086="GB1",IF('BBDD Actual Primer Año x Semana'!$B$1:$B$1086="II",IF('BBDD Actual Primer Año x Semana'!$F$1:$F$1086=$B354,'BBDD Actual Primer Año x Semana'!$J$1:$K$1086,0))))</f>
        <v>3</v>
      </c>
      <c r="F354" s="95">
        <f t="shared" si="17"/>
        <v>6</v>
      </c>
      <c r="G354" s="95">
        <f t="shared" si="19"/>
        <v>213</v>
      </c>
      <c r="H354" s="98">
        <f t="shared" si="18"/>
        <v>0.18127659574468086</v>
      </c>
      <c r="I354" s="98">
        <f>SUM($C$330:$C354)/Cargos_IIN_GB1</f>
        <v>0.10382978723404256</v>
      </c>
      <c r="J354" s="98"/>
      <c r="K354" s="98">
        <f>SUM($C$330:$D354)/Cargos_IIN_GB1</f>
        <v>0.14553191489361703</v>
      </c>
      <c r="L354" s="98">
        <f>SUM($C$330:$E354)/Cargos_IIN_GB1</f>
        <v>0.18127659574468086</v>
      </c>
      <c r="O354" s="329">
        <f t="shared" si="20"/>
        <v>122</v>
      </c>
    </row>
    <row r="355" spans="2:15">
      <c r="B355" s="34">
        <v>26</v>
      </c>
      <c r="C355" s="95">
        <f t="array" ref="C355">SUM(IF('BBDD Actual Primer Año x Semana'!$A$1:$A$1086="GB1",IF('BBDD Actual Primer Año x Semana'!$B$1:$B$1086="II",IF('BBDD Actual Primer Año x Semana'!$F$1:$F$1086=$B355,'BBDD Actual Primer Año x Semana'!$G$1:$G$1086,0))))</f>
        <v>1</v>
      </c>
      <c r="D355" s="95">
        <f t="array" ref="D355">SUM(IF('BBDD Actual Primer Año x Semana'!$A$1:$A$1086="GB1",IF('BBDD Actual Primer Año x Semana'!$B$1:$B$1086="II",IF('BBDD Actual Primer Año x Semana'!$F$1:$F$1086=$B355,'BBDD Actual Primer Año x Semana'!$H$1:$H$1086,0))))</f>
        <v>1</v>
      </c>
      <c r="E355" s="95">
        <f t="array" ref="E355">SUM(IF('BBDD Actual Primer Año x Semana'!$A$1:$A$1086="GB1",IF('BBDD Actual Primer Año x Semana'!$B$1:$B$1086="II",IF('BBDD Actual Primer Año x Semana'!$F$1:$F$1086=$B355,'BBDD Actual Primer Año x Semana'!$J$1:$K$1086,0))))</f>
        <v>3</v>
      </c>
      <c r="F355" s="95">
        <f t="shared" si="17"/>
        <v>5</v>
      </c>
      <c r="G355" s="95">
        <f t="shared" si="19"/>
        <v>218</v>
      </c>
      <c r="H355" s="98">
        <f t="shared" si="18"/>
        <v>0.18553191489361703</v>
      </c>
      <c r="I355" s="98">
        <f>SUM($C$330:$C355)/Cargos_IIN_GB1</f>
        <v>0.10468085106382979</v>
      </c>
      <c r="J355" s="98"/>
      <c r="K355" s="98">
        <f>SUM($C$330:$D355)/Cargos_IIN_GB1</f>
        <v>0.1472340425531915</v>
      </c>
      <c r="L355" s="98">
        <f>SUM($C$330:$E355)/Cargos_IIN_GB1</f>
        <v>0.18553191489361703</v>
      </c>
      <c r="O355" s="329">
        <f t="shared" si="20"/>
        <v>123</v>
      </c>
    </row>
    <row r="356" spans="2:15">
      <c r="B356" s="34">
        <v>27</v>
      </c>
      <c r="C356" s="95">
        <f t="array" ref="C356">SUM(IF('BBDD Actual Primer Año x Semana'!$A$1:$A$1086="GB1",IF('BBDD Actual Primer Año x Semana'!$B$1:$B$1086="II",IF('BBDD Actual Primer Año x Semana'!$F$1:$F$1086=$B356,'BBDD Actual Primer Año x Semana'!$G$1:$G$1086,0))))</f>
        <v>3</v>
      </c>
      <c r="D356" s="95">
        <f t="array" ref="D356">SUM(IF('BBDD Actual Primer Año x Semana'!$A$1:$A$1086="GB1",IF('BBDD Actual Primer Año x Semana'!$B$1:$B$1086="II",IF('BBDD Actual Primer Año x Semana'!$F$1:$F$1086=$B356,'BBDD Actual Primer Año x Semana'!$H$1:$H$1086,0))))</f>
        <v>1</v>
      </c>
      <c r="E356" s="95">
        <f t="array" ref="E356">SUM(IF('BBDD Actual Primer Año x Semana'!$A$1:$A$1086="GB1",IF('BBDD Actual Primer Año x Semana'!$B$1:$B$1086="II",IF('BBDD Actual Primer Año x Semana'!$F$1:$F$1086=$B356,'BBDD Actual Primer Año x Semana'!$J$1:$K$1086,0))))</f>
        <v>0</v>
      </c>
      <c r="F356" s="95">
        <f t="shared" si="17"/>
        <v>4</v>
      </c>
      <c r="G356" s="95">
        <f t="shared" si="19"/>
        <v>222</v>
      </c>
      <c r="H356" s="98">
        <f t="shared" si="18"/>
        <v>0.18893617021276596</v>
      </c>
      <c r="I356" s="98">
        <f>SUM($C$330:$C356)/Cargos_IIN_GB1</f>
        <v>0.10723404255319149</v>
      </c>
      <c r="J356" s="98"/>
      <c r="K356" s="98">
        <f>SUM($C$330:$D356)/Cargos_IIN_GB1</f>
        <v>0.15063829787234043</v>
      </c>
      <c r="L356" s="98">
        <f>SUM($C$330:$E356)/Cargos_IIN_GB1</f>
        <v>0.18893617021276596</v>
      </c>
      <c r="O356" s="329">
        <f t="shared" si="20"/>
        <v>126</v>
      </c>
    </row>
    <row r="357" spans="2:15">
      <c r="B357" s="34">
        <v>28</v>
      </c>
      <c r="C357" s="95">
        <f t="array" ref="C357">SUM(IF('BBDD Actual Primer Año x Semana'!$A$1:$A$1086="GB1",IF('BBDD Actual Primer Año x Semana'!$B$1:$B$1086="II",IF('BBDD Actual Primer Año x Semana'!$F$1:$F$1086=$B357,'BBDD Actual Primer Año x Semana'!$G$1:$G$1086,0))))</f>
        <v>2</v>
      </c>
      <c r="D357" s="95">
        <f t="array" ref="D357">SUM(IF('BBDD Actual Primer Año x Semana'!$A$1:$A$1086="GB1",IF('BBDD Actual Primer Año x Semana'!$B$1:$B$1086="II",IF('BBDD Actual Primer Año x Semana'!$F$1:$F$1086=$B357,'BBDD Actual Primer Año x Semana'!$H$1:$H$1086,0))))</f>
        <v>1</v>
      </c>
      <c r="E357" s="95">
        <f t="array" ref="E357">SUM(IF('BBDD Actual Primer Año x Semana'!$A$1:$A$1086="GB1",IF('BBDD Actual Primer Año x Semana'!$B$1:$B$1086="II",IF('BBDD Actual Primer Año x Semana'!$F$1:$F$1086=$B357,'BBDD Actual Primer Año x Semana'!$J$1:$K$1086,0))))</f>
        <v>2</v>
      </c>
      <c r="F357" s="95">
        <f t="shared" si="17"/>
        <v>5</v>
      </c>
      <c r="G357" s="95">
        <f t="shared" si="19"/>
        <v>227</v>
      </c>
      <c r="H357" s="98">
        <f t="shared" si="18"/>
        <v>0.19319148936170213</v>
      </c>
      <c r="I357" s="98">
        <f>SUM($C$330:$C357)/Cargos_IIN_GB1</f>
        <v>0.10893617021276596</v>
      </c>
      <c r="J357" s="98"/>
      <c r="K357" s="98">
        <f>SUM($C$330:$D357)/Cargos_IIN_GB1</f>
        <v>0.15319148936170213</v>
      </c>
      <c r="L357" s="98">
        <f>SUM($C$330:$E357)/Cargos_IIN_GB1</f>
        <v>0.19319148936170213</v>
      </c>
      <c r="O357" s="329">
        <f t="shared" si="20"/>
        <v>128</v>
      </c>
    </row>
    <row r="358" spans="2:15">
      <c r="B358" s="34">
        <v>29</v>
      </c>
      <c r="C358" s="95">
        <f t="array" ref="C358">SUM(IF('BBDD Actual Primer Año x Semana'!$A$1:$A$1086="GB1",IF('BBDD Actual Primer Año x Semana'!$B$1:$B$1086="II",IF('BBDD Actual Primer Año x Semana'!$F$1:$F$1086=$B358,'BBDD Actual Primer Año x Semana'!$G$1:$G$1086,0))))</f>
        <v>5</v>
      </c>
      <c r="D358" s="95">
        <f t="array" ref="D358">SUM(IF('BBDD Actual Primer Año x Semana'!$A$1:$A$1086="GB1",IF('BBDD Actual Primer Año x Semana'!$B$1:$B$1086="II",IF('BBDD Actual Primer Año x Semana'!$F$1:$F$1086=$B358,'BBDD Actual Primer Año x Semana'!$H$1:$H$1086,0))))</f>
        <v>0</v>
      </c>
      <c r="E358" s="95">
        <f t="array" ref="E358">SUM(IF('BBDD Actual Primer Año x Semana'!$A$1:$A$1086="GB1",IF('BBDD Actual Primer Año x Semana'!$B$1:$B$1086="II",IF('BBDD Actual Primer Año x Semana'!$F$1:$F$1086=$B358,'BBDD Actual Primer Año x Semana'!$J$1:$K$1086,0))))</f>
        <v>6</v>
      </c>
      <c r="F358" s="95">
        <f t="shared" si="17"/>
        <v>11</v>
      </c>
      <c r="G358" s="95">
        <f t="shared" si="19"/>
        <v>238</v>
      </c>
      <c r="H358" s="98">
        <f t="shared" si="18"/>
        <v>0.20255319148936171</v>
      </c>
      <c r="I358" s="98">
        <f>SUM($C$330:$C358)/Cargos_IIN_GB1</f>
        <v>0.11319148936170213</v>
      </c>
      <c r="J358" s="98"/>
      <c r="K358" s="98">
        <f>SUM($C$330:$D358)/Cargos_IIN_GB1</f>
        <v>0.1574468085106383</v>
      </c>
      <c r="L358" s="98">
        <f>SUM($C$330:$E358)/Cargos_IIN_GB1</f>
        <v>0.20255319148936171</v>
      </c>
      <c r="O358" s="329">
        <f t="shared" si="20"/>
        <v>133</v>
      </c>
    </row>
    <row r="359" spans="2:15">
      <c r="B359" s="34">
        <v>30</v>
      </c>
      <c r="C359" s="95">
        <f t="array" ref="C359">SUM(IF('BBDD Actual Primer Año x Semana'!$A$1:$A$1086="GB1",IF('BBDD Actual Primer Año x Semana'!$B$1:$B$1086="II",IF('BBDD Actual Primer Año x Semana'!$F$1:$F$1086=$B359,'BBDD Actual Primer Año x Semana'!$G$1:$G$1086,0))))</f>
        <v>3</v>
      </c>
      <c r="D359" s="95">
        <f t="array" ref="D359">SUM(IF('BBDD Actual Primer Año x Semana'!$A$1:$A$1086="GB1",IF('BBDD Actual Primer Año x Semana'!$B$1:$B$1086="II",IF('BBDD Actual Primer Año x Semana'!$F$1:$F$1086=$B359,'BBDD Actual Primer Año x Semana'!$H$1:$H$1086,0))))</f>
        <v>0</v>
      </c>
      <c r="E359" s="95">
        <f t="array" ref="E359">SUM(IF('BBDD Actual Primer Año x Semana'!$A$1:$A$1086="GB1",IF('BBDD Actual Primer Año x Semana'!$B$1:$B$1086="II",IF('BBDD Actual Primer Año x Semana'!$F$1:$F$1086=$B359,'BBDD Actual Primer Año x Semana'!$J$1:$K$1086,0))))</f>
        <v>5</v>
      </c>
      <c r="F359" s="95">
        <f t="shared" si="17"/>
        <v>8</v>
      </c>
      <c r="G359" s="95">
        <f t="shared" si="19"/>
        <v>246</v>
      </c>
      <c r="H359" s="98">
        <f t="shared" si="18"/>
        <v>0.20936170212765959</v>
      </c>
      <c r="I359" s="98">
        <f>SUM($C$330:$C359)/Cargos_IIN_GB1</f>
        <v>0.11574468085106383</v>
      </c>
      <c r="J359" s="98"/>
      <c r="K359" s="98">
        <f>SUM($C$330:$D359)/Cargos_IIN_GB1</f>
        <v>0.16</v>
      </c>
      <c r="L359" s="98">
        <f>SUM($C$330:$E359)/Cargos_IIN_GB1</f>
        <v>0.20936170212765959</v>
      </c>
      <c r="O359" s="329">
        <f t="shared" si="20"/>
        <v>136</v>
      </c>
    </row>
    <row r="360" spans="2:15">
      <c r="B360" s="34">
        <v>31</v>
      </c>
      <c r="C360" s="95">
        <f t="array" ref="C360">SUM(IF('BBDD Actual Primer Año x Semana'!$A$1:$A$1086="GB1",IF('BBDD Actual Primer Año x Semana'!$B$1:$B$1086="II",IF('BBDD Actual Primer Año x Semana'!$F$1:$F$1086=$B360,'BBDD Actual Primer Año x Semana'!$G$1:$G$1086,0))))</f>
        <v>1</v>
      </c>
      <c r="D360" s="95">
        <f t="array" ref="D360">SUM(IF('BBDD Actual Primer Año x Semana'!$A$1:$A$1086="GB1",IF('BBDD Actual Primer Año x Semana'!$B$1:$B$1086="II",IF('BBDD Actual Primer Año x Semana'!$F$1:$F$1086=$B360,'BBDD Actual Primer Año x Semana'!$H$1:$H$1086,0))))</f>
        <v>2</v>
      </c>
      <c r="E360" s="95">
        <f t="array" ref="E360">SUM(IF('BBDD Actual Primer Año x Semana'!$A$1:$A$1086="GB1",IF('BBDD Actual Primer Año x Semana'!$B$1:$B$1086="II",IF('BBDD Actual Primer Año x Semana'!$F$1:$F$1086=$B360,'BBDD Actual Primer Año x Semana'!$J$1:$K$1086,0))))</f>
        <v>4</v>
      </c>
      <c r="F360" s="95">
        <f t="shared" si="17"/>
        <v>7</v>
      </c>
      <c r="G360" s="95">
        <f t="shared" si="19"/>
        <v>253</v>
      </c>
      <c r="H360" s="98">
        <f t="shared" si="18"/>
        <v>0.21531914893617021</v>
      </c>
      <c r="I360" s="98">
        <f>SUM($C$330:$C360)/Cargos_IIN_GB1</f>
        <v>0.11659574468085106</v>
      </c>
      <c r="J360" s="98"/>
      <c r="K360" s="98">
        <f>SUM($C$330:$D360)/Cargos_IIN_GB1</f>
        <v>0.1625531914893617</v>
      </c>
      <c r="L360" s="98">
        <f>SUM($C$330:$E360)/Cargos_IIN_GB1</f>
        <v>0.21531914893617021</v>
      </c>
      <c r="O360" s="329">
        <f t="shared" si="20"/>
        <v>137</v>
      </c>
    </row>
    <row r="361" spans="2:15">
      <c r="B361" s="34">
        <v>32</v>
      </c>
      <c r="C361" s="95">
        <f t="array" ref="C361">SUM(IF('BBDD Actual Primer Año x Semana'!$A$1:$A$1086="GB1",IF('BBDD Actual Primer Año x Semana'!$B$1:$B$1086="II",IF('BBDD Actual Primer Año x Semana'!$F$1:$F$1086=$B361,'BBDD Actual Primer Año x Semana'!$G$1:$G$1086,0))))</f>
        <v>10</v>
      </c>
      <c r="D361" s="95">
        <f t="array" ref="D361">SUM(IF('BBDD Actual Primer Año x Semana'!$A$1:$A$1086="GB1",IF('BBDD Actual Primer Año x Semana'!$B$1:$B$1086="II",IF('BBDD Actual Primer Año x Semana'!$F$1:$F$1086=$B361,'BBDD Actual Primer Año x Semana'!$H$1:$H$1086,0))))</f>
        <v>2</v>
      </c>
      <c r="E361" s="95">
        <f t="array" ref="E361">SUM(IF('BBDD Actual Primer Año x Semana'!$A$1:$A$1086="GB1",IF('BBDD Actual Primer Año x Semana'!$B$1:$B$1086="II",IF('BBDD Actual Primer Año x Semana'!$F$1:$F$1086=$B361,'BBDD Actual Primer Año x Semana'!$J$1:$K$1086,0))))</f>
        <v>0</v>
      </c>
      <c r="F361" s="95">
        <f t="shared" si="17"/>
        <v>12</v>
      </c>
      <c r="G361" s="95">
        <f t="shared" si="19"/>
        <v>265</v>
      </c>
      <c r="H361" s="98">
        <f t="shared" si="18"/>
        <v>0.22553191489361701</v>
      </c>
      <c r="I361" s="98">
        <f>SUM($C$330:$C361)/Cargos_IIN_GB1</f>
        <v>0.1251063829787234</v>
      </c>
      <c r="J361" s="98"/>
      <c r="K361" s="98">
        <f>SUM($C$330:$D361)/Cargos_IIN_GB1</f>
        <v>0.1727659574468085</v>
      </c>
      <c r="L361" s="98">
        <f>SUM($C$330:$E361)/Cargos_IIN_GB1</f>
        <v>0.22553191489361701</v>
      </c>
      <c r="O361" s="329">
        <f t="shared" si="20"/>
        <v>147</v>
      </c>
    </row>
    <row r="362" spans="2:15">
      <c r="B362" s="34">
        <v>33</v>
      </c>
      <c r="C362" s="95">
        <f t="array" ref="C362">SUM(IF('BBDD Actual Primer Año x Semana'!$A$1:$A$1086="GB1",IF('BBDD Actual Primer Año x Semana'!$B$1:$B$1086="II",IF('BBDD Actual Primer Año x Semana'!$F$1:$F$1086=$B362,'BBDD Actual Primer Año x Semana'!$G$1:$G$1086,0))))</f>
        <v>4</v>
      </c>
      <c r="D362" s="95">
        <f t="array" ref="D362">SUM(IF('BBDD Actual Primer Año x Semana'!$A$1:$A$1086="GB1",IF('BBDD Actual Primer Año x Semana'!$B$1:$B$1086="II",IF('BBDD Actual Primer Año x Semana'!$F$1:$F$1086=$B362,'BBDD Actual Primer Año x Semana'!$H$1:$H$1086,0))))</f>
        <v>1</v>
      </c>
      <c r="E362" s="95">
        <f t="array" ref="E362">SUM(IF('BBDD Actual Primer Año x Semana'!$A$1:$A$1086="GB1",IF('BBDD Actual Primer Año x Semana'!$B$1:$B$1086="II",IF('BBDD Actual Primer Año x Semana'!$F$1:$F$1086=$B362,'BBDD Actual Primer Año x Semana'!$J$1:$K$1086,0))))</f>
        <v>0</v>
      </c>
      <c r="F362" s="95">
        <f t="shared" si="17"/>
        <v>5</v>
      </c>
      <c r="G362" s="95">
        <f t="shared" si="19"/>
        <v>270</v>
      </c>
      <c r="H362" s="98">
        <f t="shared" ref="H362:H393" si="21">G362/Cargos_IIN_GB1</f>
        <v>0.22978723404255319</v>
      </c>
      <c r="I362" s="98">
        <f>SUM($C$330:$C362)/Cargos_IIN_GB1</f>
        <v>0.12851063829787235</v>
      </c>
      <c r="J362" s="98"/>
      <c r="K362" s="98">
        <f>SUM($C$330:$D362)/Cargos_IIN_GB1</f>
        <v>0.17702127659574468</v>
      </c>
      <c r="L362" s="98">
        <f>SUM($C$330:$E362)/Cargos_IIN_GB1</f>
        <v>0.22978723404255319</v>
      </c>
      <c r="O362" s="329">
        <f t="shared" si="20"/>
        <v>151</v>
      </c>
    </row>
    <row r="363" spans="2:15">
      <c r="B363" s="34">
        <v>34</v>
      </c>
      <c r="C363" s="95">
        <f t="array" ref="C363">SUM(IF('BBDD Actual Primer Año x Semana'!$A$1:$A$1086="GB1",IF('BBDD Actual Primer Año x Semana'!$B$1:$B$1086="II",IF('BBDD Actual Primer Año x Semana'!$F$1:$F$1086=$B363,'BBDD Actual Primer Año x Semana'!$G$1:$G$1086,0))))</f>
        <v>6</v>
      </c>
      <c r="D363" s="95">
        <f t="array" ref="D363">SUM(IF('BBDD Actual Primer Año x Semana'!$A$1:$A$1086="GB1",IF('BBDD Actual Primer Año x Semana'!$B$1:$B$1086="II",IF('BBDD Actual Primer Año x Semana'!$F$1:$F$1086=$B363,'BBDD Actual Primer Año x Semana'!$H$1:$H$1086,0))))</f>
        <v>2</v>
      </c>
      <c r="E363" s="95">
        <f t="array" ref="E363">SUM(IF('BBDD Actual Primer Año x Semana'!$A$1:$A$1086="GB1",IF('BBDD Actual Primer Año x Semana'!$B$1:$B$1086="II",IF('BBDD Actual Primer Año x Semana'!$F$1:$F$1086=$B363,'BBDD Actual Primer Año x Semana'!$J$1:$K$1086,0))))</f>
        <v>3</v>
      </c>
      <c r="F363" s="95">
        <f t="shared" si="17"/>
        <v>11</v>
      </c>
      <c r="G363" s="95">
        <f t="shared" si="19"/>
        <v>281</v>
      </c>
      <c r="H363" s="98">
        <f t="shared" si="21"/>
        <v>0.23914893617021277</v>
      </c>
      <c r="I363" s="98">
        <f>SUM($C$330:$C363)/Cargos_IIN_GB1</f>
        <v>0.13361702127659575</v>
      </c>
      <c r="J363" s="98"/>
      <c r="K363" s="98">
        <f>SUM($C$330:$D363)/Cargos_IIN_GB1</f>
        <v>0.18382978723404256</v>
      </c>
      <c r="L363" s="98">
        <f>SUM($C$330:$E363)/Cargos_IIN_GB1</f>
        <v>0.23914893617021277</v>
      </c>
      <c r="O363" s="329">
        <f t="shared" si="20"/>
        <v>157</v>
      </c>
    </row>
    <row r="364" spans="2:15">
      <c r="B364" s="34">
        <v>35</v>
      </c>
      <c r="C364" s="95">
        <f t="array" ref="C364">SUM(IF('BBDD Actual Primer Año x Semana'!$A$1:$A$1086="GB1",IF('BBDD Actual Primer Año x Semana'!$B$1:$B$1086="II",IF('BBDD Actual Primer Año x Semana'!$F$1:$F$1086=$B364,'BBDD Actual Primer Año x Semana'!$G$1:$G$1086,0))))</f>
        <v>5</v>
      </c>
      <c r="D364" s="95">
        <f t="array" ref="D364">SUM(IF('BBDD Actual Primer Año x Semana'!$A$1:$A$1086="GB1",IF('BBDD Actual Primer Año x Semana'!$B$1:$B$1086="II",IF('BBDD Actual Primer Año x Semana'!$F$1:$F$1086=$B364,'BBDD Actual Primer Año x Semana'!$H$1:$H$1086,0))))</f>
        <v>2</v>
      </c>
      <c r="E364" s="95">
        <f t="array" ref="E364">SUM(IF('BBDD Actual Primer Año x Semana'!$A$1:$A$1086="GB1",IF('BBDD Actual Primer Año x Semana'!$B$1:$B$1086="II",IF('BBDD Actual Primer Año x Semana'!$F$1:$F$1086=$B364,'BBDD Actual Primer Año x Semana'!$J$1:$K$1086,0))))</f>
        <v>1</v>
      </c>
      <c r="F364" s="95">
        <f t="shared" si="17"/>
        <v>8</v>
      </c>
      <c r="G364" s="95">
        <f t="shared" si="19"/>
        <v>289</v>
      </c>
      <c r="H364" s="98">
        <f t="shared" si="21"/>
        <v>0.24595744680851064</v>
      </c>
      <c r="I364" s="98">
        <f>SUM($C$330:$C364)/Cargos_IIN_GB1</f>
        <v>0.13787234042553193</v>
      </c>
      <c r="J364" s="98"/>
      <c r="K364" s="98">
        <f>SUM($C$330:$D364)/Cargos_IIN_GB1</f>
        <v>0.18978723404255318</v>
      </c>
      <c r="L364" s="98">
        <f>SUM($C$330:$E364)/Cargos_IIN_GB1</f>
        <v>0.24595744680851064</v>
      </c>
      <c r="O364" s="329">
        <f t="shared" si="20"/>
        <v>162</v>
      </c>
    </row>
    <row r="365" spans="2:15">
      <c r="B365" s="34">
        <v>36</v>
      </c>
      <c r="C365" s="95">
        <f t="array" ref="C365">SUM(IF('BBDD Actual Primer Año x Semana'!$A$1:$A$1086="GB1",IF('BBDD Actual Primer Año x Semana'!$B$1:$B$1086="II",IF('BBDD Actual Primer Año x Semana'!$F$1:$F$1086=$B365,'BBDD Actual Primer Año x Semana'!$G$1:$G$1086,0))))</f>
        <v>3</v>
      </c>
      <c r="D365" s="95">
        <f t="array" ref="D365">SUM(IF('BBDD Actual Primer Año x Semana'!$A$1:$A$1086="GB1",IF('BBDD Actual Primer Año x Semana'!$B$1:$B$1086="II",IF('BBDD Actual Primer Año x Semana'!$F$1:$F$1086=$B365,'BBDD Actual Primer Año x Semana'!$H$1:$H$1086,0))))</f>
        <v>0</v>
      </c>
      <c r="E365" s="95">
        <f t="array" ref="E365">SUM(IF('BBDD Actual Primer Año x Semana'!$A$1:$A$1086="GB1",IF('BBDD Actual Primer Año x Semana'!$B$1:$B$1086="II",IF('BBDD Actual Primer Año x Semana'!$F$1:$F$1086=$B365,'BBDD Actual Primer Año x Semana'!$J$1:$K$1086,0))))</f>
        <v>0</v>
      </c>
      <c r="F365" s="95">
        <f t="shared" si="17"/>
        <v>3</v>
      </c>
      <c r="G365" s="95">
        <f t="shared" si="19"/>
        <v>292</v>
      </c>
      <c r="H365" s="98">
        <f t="shared" si="21"/>
        <v>0.24851063829787234</v>
      </c>
      <c r="I365" s="98">
        <f>SUM($C$330:$C365)/Cargos_IIN_GB1</f>
        <v>0.14042553191489363</v>
      </c>
      <c r="J365" s="98"/>
      <c r="K365" s="98">
        <f>SUM($C$330:$D365)/Cargos_IIN_GB1</f>
        <v>0.19234042553191488</v>
      </c>
      <c r="L365" s="98">
        <f>SUM($C$330:$E365)/Cargos_IIN_GB1</f>
        <v>0.24851063829787234</v>
      </c>
      <c r="O365" s="329">
        <f t="shared" si="20"/>
        <v>165</v>
      </c>
    </row>
    <row r="366" spans="2:15">
      <c r="B366" s="34">
        <v>37</v>
      </c>
      <c r="C366" s="95">
        <f t="array" ref="C366">SUM(IF('BBDD Actual Primer Año x Semana'!$A$1:$A$1086="GB1",IF('BBDD Actual Primer Año x Semana'!$B$1:$B$1086="II",IF('BBDD Actual Primer Año x Semana'!$F$1:$F$1086=$B366,'BBDD Actual Primer Año x Semana'!$G$1:$G$1086,0))))</f>
        <v>5</v>
      </c>
      <c r="D366" s="95">
        <f t="array" ref="D366">SUM(IF('BBDD Actual Primer Año x Semana'!$A$1:$A$1086="GB1",IF('BBDD Actual Primer Año x Semana'!$B$1:$B$1086="II",IF('BBDD Actual Primer Año x Semana'!$F$1:$F$1086=$B366,'BBDD Actual Primer Año x Semana'!$H$1:$H$1086,0))))</f>
        <v>1</v>
      </c>
      <c r="E366" s="95">
        <f t="array" ref="E366">SUM(IF('BBDD Actual Primer Año x Semana'!$A$1:$A$1086="GB1",IF('BBDD Actual Primer Año x Semana'!$B$1:$B$1086="II",IF('BBDD Actual Primer Año x Semana'!$F$1:$F$1086=$B366,'BBDD Actual Primer Año x Semana'!$J$1:$K$1086,0))))</f>
        <v>0</v>
      </c>
      <c r="F366" s="95">
        <f t="shared" si="17"/>
        <v>6</v>
      </c>
      <c r="G366" s="95">
        <f t="shared" si="19"/>
        <v>298</v>
      </c>
      <c r="H366" s="98">
        <f t="shared" si="21"/>
        <v>0.25361702127659574</v>
      </c>
      <c r="I366" s="98">
        <f>SUM($C$330:$C366)/Cargos_IIN_GB1</f>
        <v>0.14468085106382977</v>
      </c>
      <c r="J366" s="98"/>
      <c r="K366" s="98">
        <f>SUM($C$330:$D366)/Cargos_IIN_GB1</f>
        <v>0.19744680851063831</v>
      </c>
      <c r="L366" s="98">
        <f>SUM($C$330:$E366)/Cargos_IIN_GB1</f>
        <v>0.25361702127659574</v>
      </c>
      <c r="O366" s="329">
        <f t="shared" si="20"/>
        <v>170</v>
      </c>
    </row>
    <row r="367" spans="2:15">
      <c r="B367" s="34">
        <v>38</v>
      </c>
      <c r="C367" s="95">
        <f t="array" ref="C367">SUM(IF('BBDD Actual Primer Año x Semana'!$A$1:$A$1086="GB1",IF('BBDD Actual Primer Año x Semana'!$B$1:$B$1086="II",IF('BBDD Actual Primer Año x Semana'!$F$1:$F$1086=$B367,'BBDD Actual Primer Año x Semana'!$G$1:$G$1086,0))))</f>
        <v>6</v>
      </c>
      <c r="D367" s="95">
        <f t="array" ref="D367">SUM(IF('BBDD Actual Primer Año x Semana'!$A$1:$A$1086="GB1",IF('BBDD Actual Primer Año x Semana'!$B$1:$B$1086="II",IF('BBDD Actual Primer Año x Semana'!$F$1:$F$1086=$B367,'BBDD Actual Primer Año x Semana'!$H$1:$H$1086,0))))</f>
        <v>1</v>
      </c>
      <c r="E367" s="95">
        <f t="array" ref="E367">SUM(IF('BBDD Actual Primer Año x Semana'!$A$1:$A$1086="GB1",IF('BBDD Actual Primer Año x Semana'!$B$1:$B$1086="II",IF('BBDD Actual Primer Año x Semana'!$F$1:$F$1086=$B367,'BBDD Actual Primer Año x Semana'!$J$1:$K$1086,0))))</f>
        <v>1</v>
      </c>
      <c r="F367" s="95">
        <f t="shared" si="17"/>
        <v>8</v>
      </c>
      <c r="G367" s="95">
        <f t="shared" si="19"/>
        <v>306</v>
      </c>
      <c r="H367" s="98">
        <f t="shared" si="21"/>
        <v>0.26042553191489359</v>
      </c>
      <c r="I367" s="98">
        <f>SUM($C$330:$C367)/Cargos_IIN_GB1</f>
        <v>0.1497872340425532</v>
      </c>
      <c r="J367" s="98"/>
      <c r="K367" s="98">
        <f>SUM($C$330:$D367)/Cargos_IIN_GB1</f>
        <v>0.20340425531914894</v>
      </c>
      <c r="L367" s="98">
        <f>SUM($C$330:$E367)/Cargos_IIN_GB1</f>
        <v>0.26042553191489359</v>
      </c>
      <c r="O367" s="329">
        <f t="shared" si="20"/>
        <v>176</v>
      </c>
    </row>
    <row r="368" spans="2:15">
      <c r="B368" s="34">
        <v>39</v>
      </c>
      <c r="C368" s="95">
        <f t="array" ref="C368">SUM(IF('BBDD Actual Primer Año x Semana'!$A$1:$A$1086="GB1",IF('BBDD Actual Primer Año x Semana'!$B$1:$B$1086="II",IF('BBDD Actual Primer Año x Semana'!$F$1:$F$1086=$B368,'BBDD Actual Primer Año x Semana'!$G$1:$G$1086,0))))</f>
        <v>3</v>
      </c>
      <c r="D368" s="95">
        <f t="array" ref="D368">SUM(IF('BBDD Actual Primer Año x Semana'!$A$1:$A$1086="GB1",IF('BBDD Actual Primer Año x Semana'!$B$1:$B$1086="II",IF('BBDD Actual Primer Año x Semana'!$F$1:$F$1086=$B368,'BBDD Actual Primer Año x Semana'!$H$1:$H$1086,0))))</f>
        <v>0</v>
      </c>
      <c r="E368" s="95">
        <f t="array" ref="E368">SUM(IF('BBDD Actual Primer Año x Semana'!$A$1:$A$1086="GB1",IF('BBDD Actual Primer Año x Semana'!$B$1:$B$1086="II",IF('BBDD Actual Primer Año x Semana'!$F$1:$F$1086=$B368,'BBDD Actual Primer Año x Semana'!$J$1:$K$1086,0))))</f>
        <v>0</v>
      </c>
      <c r="F368" s="95">
        <f t="shared" si="17"/>
        <v>3</v>
      </c>
      <c r="G368" s="95">
        <f t="shared" si="19"/>
        <v>309</v>
      </c>
      <c r="H368" s="98">
        <f t="shared" si="21"/>
        <v>0.26297872340425532</v>
      </c>
      <c r="I368" s="98">
        <f>SUM($C$330:$C368)/Cargos_IIN_GB1</f>
        <v>0.1523404255319149</v>
      </c>
      <c r="J368" s="98"/>
      <c r="K368" s="98">
        <f>SUM($C$330:$D368)/Cargos_IIN_GB1</f>
        <v>0.20595744680851064</v>
      </c>
      <c r="L368" s="98">
        <f>SUM($C$330:$E368)/Cargos_IIN_GB1</f>
        <v>0.26297872340425532</v>
      </c>
      <c r="O368" s="329">
        <f t="shared" si="20"/>
        <v>179</v>
      </c>
    </row>
    <row r="369" spans="2:15">
      <c r="B369" s="34">
        <v>40</v>
      </c>
      <c r="C369" s="95">
        <f t="array" ref="C369">SUM(IF('BBDD Actual Primer Año x Semana'!$A$1:$A$1086="GB1",IF('BBDD Actual Primer Año x Semana'!$B$1:$B$1086="II",IF('BBDD Actual Primer Año x Semana'!$F$1:$F$1086=$B369,'BBDD Actual Primer Año x Semana'!$G$1:$G$1086,0))))</f>
        <v>1</v>
      </c>
      <c r="D369" s="95">
        <f t="array" ref="D369">SUM(IF('BBDD Actual Primer Año x Semana'!$A$1:$A$1086="GB1",IF('BBDD Actual Primer Año x Semana'!$B$1:$B$1086="II",IF('BBDD Actual Primer Año x Semana'!$F$1:$F$1086=$B369,'BBDD Actual Primer Año x Semana'!$H$1:$H$1086,0))))</f>
        <v>1</v>
      </c>
      <c r="E369" s="95">
        <f t="array" ref="E369">SUM(IF('BBDD Actual Primer Año x Semana'!$A$1:$A$1086="GB1",IF('BBDD Actual Primer Año x Semana'!$B$1:$B$1086="II",IF('BBDD Actual Primer Año x Semana'!$F$1:$F$1086=$B369,'BBDD Actual Primer Año x Semana'!$J$1:$K$1086,0))))</f>
        <v>1</v>
      </c>
      <c r="F369" s="95">
        <f t="shared" si="17"/>
        <v>3</v>
      </c>
      <c r="G369" s="95">
        <f t="shared" si="19"/>
        <v>312</v>
      </c>
      <c r="H369" s="98">
        <f t="shared" si="21"/>
        <v>0.26553191489361699</v>
      </c>
      <c r="I369" s="98">
        <f>SUM($C$330:$C369)/Cargos_IIN_GB1</f>
        <v>0.15319148936170213</v>
      </c>
      <c r="J369" s="98"/>
      <c r="K369" s="98">
        <f>SUM($C$330:$D369)/Cargos_IIN_GB1</f>
        <v>0.20765957446808511</v>
      </c>
      <c r="L369" s="98">
        <f>SUM($C$330:$E369)/Cargos_IIN_GB1</f>
        <v>0.26553191489361699</v>
      </c>
      <c r="O369" s="329">
        <f t="shared" si="20"/>
        <v>180</v>
      </c>
    </row>
    <row r="370" spans="2:15">
      <c r="B370" s="34">
        <v>41</v>
      </c>
      <c r="C370" s="95">
        <f t="array" ref="C370">SUM(IF('BBDD Actual Primer Año x Semana'!$A$1:$A$1086="GB1",IF('BBDD Actual Primer Año x Semana'!$B$1:$B$1086="II",IF('BBDD Actual Primer Año x Semana'!$F$1:$F$1086=$B370,'BBDD Actual Primer Año x Semana'!$G$1:$G$1086,0))))</f>
        <v>1</v>
      </c>
      <c r="D370" s="95">
        <f t="array" ref="D370">SUM(IF('BBDD Actual Primer Año x Semana'!$A$1:$A$1086="GB1",IF('BBDD Actual Primer Año x Semana'!$B$1:$B$1086="II",IF('BBDD Actual Primer Año x Semana'!$F$1:$F$1086=$B370,'BBDD Actual Primer Año x Semana'!$H$1:$H$1086,0))))</f>
        <v>2</v>
      </c>
      <c r="E370" s="95">
        <f t="array" ref="E370">SUM(IF('BBDD Actual Primer Año x Semana'!$A$1:$A$1086="GB1",IF('BBDD Actual Primer Año x Semana'!$B$1:$B$1086="II",IF('BBDD Actual Primer Año x Semana'!$F$1:$F$1086=$B370,'BBDD Actual Primer Año x Semana'!$J$1:$K$1086,0))))</f>
        <v>2</v>
      </c>
      <c r="F370" s="95">
        <f t="shared" si="17"/>
        <v>5</v>
      </c>
      <c r="G370" s="95">
        <f t="shared" si="19"/>
        <v>317</v>
      </c>
      <c r="H370" s="98">
        <f t="shared" si="21"/>
        <v>0.26978723404255317</v>
      </c>
      <c r="I370" s="98">
        <f>SUM($C$330:$C370)/Cargos_IIN_GB1</f>
        <v>0.15404255319148935</v>
      </c>
      <c r="J370" s="98"/>
      <c r="K370" s="98">
        <f>SUM($C$330:$D370)/Cargos_IIN_GB1</f>
        <v>0.21021276595744681</v>
      </c>
      <c r="L370" s="98">
        <f>SUM($C$330:$E370)/Cargos_IIN_GB1</f>
        <v>0.26978723404255317</v>
      </c>
      <c r="O370" s="329">
        <f t="shared" si="20"/>
        <v>181</v>
      </c>
    </row>
    <row r="371" spans="2:15">
      <c r="B371" s="34">
        <v>42</v>
      </c>
      <c r="C371" s="95">
        <f t="array" ref="C371">SUM(IF('BBDD Actual Primer Año x Semana'!$A$1:$A$1086="GB1",IF('BBDD Actual Primer Año x Semana'!$B$1:$B$1086="II",IF('BBDD Actual Primer Año x Semana'!$F$1:$F$1086=$B371,'BBDD Actual Primer Año x Semana'!$G$1:$G$1086,0))))</f>
        <v>2</v>
      </c>
      <c r="D371" s="95">
        <f t="array" ref="D371">SUM(IF('BBDD Actual Primer Año x Semana'!$A$1:$A$1086="GB1",IF('BBDD Actual Primer Año x Semana'!$B$1:$B$1086="II",IF('BBDD Actual Primer Año x Semana'!$F$1:$F$1086=$B371,'BBDD Actual Primer Año x Semana'!$H$1:$H$1086,0))))</f>
        <v>0</v>
      </c>
      <c r="E371" s="95">
        <f t="array" ref="E371">SUM(IF('BBDD Actual Primer Año x Semana'!$A$1:$A$1086="GB1",IF('BBDD Actual Primer Año x Semana'!$B$1:$B$1086="II",IF('BBDD Actual Primer Año x Semana'!$F$1:$F$1086=$B371,'BBDD Actual Primer Año x Semana'!$J$1:$K$1086,0))))</f>
        <v>0</v>
      </c>
      <c r="F371" s="95">
        <f t="shared" si="17"/>
        <v>2</v>
      </c>
      <c r="G371" s="95">
        <f t="shared" si="19"/>
        <v>319</v>
      </c>
      <c r="H371" s="98">
        <f t="shared" si="21"/>
        <v>0.27148936170212767</v>
      </c>
      <c r="I371" s="98">
        <f>SUM($C$330:$C371)/Cargos_IIN_GB1</f>
        <v>0.15574468085106383</v>
      </c>
      <c r="J371" s="98"/>
      <c r="K371" s="98">
        <f>SUM($C$330:$D371)/Cargos_IIN_GB1</f>
        <v>0.21191489361702129</v>
      </c>
      <c r="L371" s="98">
        <f>SUM($C$330:$E371)/Cargos_IIN_GB1</f>
        <v>0.27148936170212767</v>
      </c>
      <c r="O371" s="329">
        <f t="shared" si="20"/>
        <v>183</v>
      </c>
    </row>
    <row r="372" spans="2:15">
      <c r="B372" s="34">
        <v>43</v>
      </c>
      <c r="C372" s="95">
        <f t="array" ref="C372">SUM(IF('BBDD Actual Primer Año x Semana'!$A$1:$A$1086="GB1",IF('BBDD Actual Primer Año x Semana'!$B$1:$B$1086="II",IF('BBDD Actual Primer Año x Semana'!$F$1:$F$1086=$B372,'BBDD Actual Primer Año x Semana'!$G$1:$G$1086,0))))</f>
        <v>7</v>
      </c>
      <c r="D372" s="95">
        <f t="array" ref="D372">SUM(IF('BBDD Actual Primer Año x Semana'!$A$1:$A$1086="GB1",IF('BBDD Actual Primer Año x Semana'!$B$1:$B$1086="II",IF('BBDD Actual Primer Año x Semana'!$F$1:$F$1086=$B372,'BBDD Actual Primer Año x Semana'!$H$1:$H$1086,0))))</f>
        <v>2</v>
      </c>
      <c r="E372" s="95">
        <f t="array" ref="E372">SUM(IF('BBDD Actual Primer Año x Semana'!$A$1:$A$1086="GB1",IF('BBDD Actual Primer Año x Semana'!$B$1:$B$1086="II",IF('BBDD Actual Primer Año x Semana'!$F$1:$F$1086=$B372,'BBDD Actual Primer Año x Semana'!$J$1:$K$1086,0))))</f>
        <v>7</v>
      </c>
      <c r="F372" s="95">
        <f t="shared" si="17"/>
        <v>16</v>
      </c>
      <c r="G372" s="95">
        <f t="shared" si="19"/>
        <v>335</v>
      </c>
      <c r="H372" s="98">
        <f t="shared" si="21"/>
        <v>0.28510638297872343</v>
      </c>
      <c r="I372" s="98">
        <f>SUM($C$330:$C372)/Cargos_IIN_GB1</f>
        <v>0.16170212765957448</v>
      </c>
      <c r="J372" s="98"/>
      <c r="K372" s="98">
        <f>SUM($C$330:$D372)/Cargos_IIN_GB1</f>
        <v>0.21957446808510639</v>
      </c>
      <c r="L372" s="98">
        <f>SUM($C$330:$E372)/Cargos_IIN_GB1</f>
        <v>0.28510638297872343</v>
      </c>
      <c r="O372" s="329">
        <f t="shared" si="20"/>
        <v>190</v>
      </c>
    </row>
    <row r="373" spans="2:15">
      <c r="B373" s="34">
        <v>44</v>
      </c>
      <c r="C373" s="95">
        <f t="array" ref="C373">SUM(IF('BBDD Actual Primer Año x Semana'!$A$1:$A$1086="GB1",IF('BBDD Actual Primer Año x Semana'!$B$1:$B$1086="II",IF('BBDD Actual Primer Año x Semana'!$F$1:$F$1086=$B373,'BBDD Actual Primer Año x Semana'!$G$1:$G$1086,0))))</f>
        <v>0</v>
      </c>
      <c r="D373" s="95">
        <f t="array" ref="D373">SUM(IF('BBDD Actual Primer Año x Semana'!$A$1:$A$1086="GB1",IF('BBDD Actual Primer Año x Semana'!$B$1:$B$1086="II",IF('BBDD Actual Primer Año x Semana'!$F$1:$F$1086=$B373,'BBDD Actual Primer Año x Semana'!$H$1:$H$1086,0))))</f>
        <v>1</v>
      </c>
      <c r="E373" s="95">
        <f t="array" ref="E373">SUM(IF('BBDD Actual Primer Año x Semana'!$A$1:$A$1086="GB1",IF('BBDD Actual Primer Año x Semana'!$B$1:$B$1086="II",IF('BBDD Actual Primer Año x Semana'!$F$1:$F$1086=$B373,'BBDD Actual Primer Año x Semana'!$J$1:$K$1086,0))))</f>
        <v>2</v>
      </c>
      <c r="F373" s="95">
        <f t="shared" si="17"/>
        <v>3</v>
      </c>
      <c r="G373" s="95">
        <f t="shared" si="19"/>
        <v>338</v>
      </c>
      <c r="H373" s="98">
        <f t="shared" si="21"/>
        <v>0.2876595744680851</v>
      </c>
      <c r="I373" s="98">
        <f>SUM($C$330:$C373)/Cargos_IIN_GB1</f>
        <v>0.16170212765957448</v>
      </c>
      <c r="J373" s="98"/>
      <c r="K373" s="98">
        <f>SUM($C$330:$D373)/Cargos_IIN_GB1</f>
        <v>0.22042553191489361</v>
      </c>
      <c r="L373" s="98">
        <f>SUM($C$330:$E373)/Cargos_IIN_GB1</f>
        <v>0.2876595744680851</v>
      </c>
      <c r="O373" s="329">
        <f t="shared" si="20"/>
        <v>190</v>
      </c>
    </row>
    <row r="374" spans="2:15">
      <c r="B374" s="34">
        <v>45</v>
      </c>
      <c r="C374" s="95">
        <f t="array" ref="C374">SUM(IF('BBDD Actual Primer Año x Semana'!$A$1:$A$1086="GB1",IF('BBDD Actual Primer Año x Semana'!$B$1:$B$1086="II",IF('BBDD Actual Primer Año x Semana'!$F$1:$F$1086=$B374,'BBDD Actual Primer Año x Semana'!$G$1:$G$1086,0))))</f>
        <v>0</v>
      </c>
      <c r="D374" s="95">
        <f t="array" ref="D374">SUM(IF('BBDD Actual Primer Año x Semana'!$A$1:$A$1086="GB1",IF('BBDD Actual Primer Año x Semana'!$B$1:$B$1086="II",IF('BBDD Actual Primer Año x Semana'!$F$1:$F$1086=$B374,'BBDD Actual Primer Año x Semana'!$H$1:$H$1086,0))))</f>
        <v>3</v>
      </c>
      <c r="E374" s="95">
        <f t="array" ref="E374">SUM(IF('BBDD Actual Primer Año x Semana'!$A$1:$A$1086="GB1",IF('BBDD Actual Primer Año x Semana'!$B$1:$B$1086="II",IF('BBDD Actual Primer Año x Semana'!$F$1:$F$1086=$B374,'BBDD Actual Primer Año x Semana'!$J$1:$K$1086,0))))</f>
        <v>2</v>
      </c>
      <c r="F374" s="95">
        <f t="shared" si="17"/>
        <v>5</v>
      </c>
      <c r="G374" s="95">
        <f t="shared" si="19"/>
        <v>343</v>
      </c>
      <c r="H374" s="98">
        <f t="shared" si="21"/>
        <v>0.29191489361702128</v>
      </c>
      <c r="I374" s="98">
        <f>SUM($C$330:$C374)/Cargos_IIN_GB1</f>
        <v>0.16170212765957448</v>
      </c>
      <c r="J374" s="98"/>
      <c r="K374" s="98">
        <f>SUM($C$330:$D374)/Cargos_IIN_GB1</f>
        <v>0.22297872340425531</v>
      </c>
      <c r="L374" s="98">
        <f>SUM($C$330:$E374)/Cargos_IIN_GB1</f>
        <v>0.29191489361702128</v>
      </c>
      <c r="O374" s="329">
        <f t="shared" si="20"/>
        <v>190</v>
      </c>
    </row>
    <row r="375" spans="2:15">
      <c r="B375" s="34">
        <v>46</v>
      </c>
      <c r="C375" s="95">
        <f t="array" ref="C375">SUM(IF('BBDD Actual Primer Año x Semana'!$A$1:$A$1086="GB1",IF('BBDD Actual Primer Año x Semana'!$B$1:$B$1086="II",IF('BBDD Actual Primer Año x Semana'!$F$1:$F$1086=$B375,'BBDD Actual Primer Año x Semana'!$G$1:$G$1086,0))))</f>
        <v>2</v>
      </c>
      <c r="D375" s="95">
        <f t="array" ref="D375">SUM(IF('BBDD Actual Primer Año x Semana'!$A$1:$A$1086="GB1",IF('BBDD Actual Primer Año x Semana'!$B$1:$B$1086="II",IF('BBDD Actual Primer Año x Semana'!$F$1:$F$1086=$B375,'BBDD Actual Primer Año x Semana'!$H$1:$H$1086,0))))</f>
        <v>1</v>
      </c>
      <c r="E375" s="95">
        <f t="array" ref="E375">SUM(IF('BBDD Actual Primer Año x Semana'!$A$1:$A$1086="GB1",IF('BBDD Actual Primer Año x Semana'!$B$1:$B$1086="II",IF('BBDD Actual Primer Año x Semana'!$F$1:$F$1086=$B375,'BBDD Actual Primer Año x Semana'!$J$1:$K$1086,0))))</f>
        <v>0</v>
      </c>
      <c r="F375" s="95">
        <f t="shared" si="17"/>
        <v>3</v>
      </c>
      <c r="G375" s="95">
        <f t="shared" si="19"/>
        <v>346</v>
      </c>
      <c r="H375" s="98">
        <f t="shared" si="21"/>
        <v>0.294468085106383</v>
      </c>
      <c r="I375" s="98">
        <f>SUM($C$330:$C375)/Cargos_IIN_GB1</f>
        <v>0.16340425531914893</v>
      </c>
      <c r="J375" s="98"/>
      <c r="K375" s="98">
        <f>SUM($C$330:$D375)/Cargos_IIN_GB1</f>
        <v>0.22553191489361701</v>
      </c>
      <c r="L375" s="98">
        <f>SUM($C$330:$E375)/Cargos_IIN_GB1</f>
        <v>0.294468085106383</v>
      </c>
      <c r="O375" s="329">
        <f t="shared" si="20"/>
        <v>192</v>
      </c>
    </row>
    <row r="376" spans="2:15">
      <c r="B376" s="34">
        <v>47</v>
      </c>
      <c r="C376" s="95">
        <f t="array" ref="C376">SUM(IF('BBDD Actual Primer Año x Semana'!$A$1:$A$1086="GB1",IF('BBDD Actual Primer Año x Semana'!$B$1:$B$1086="II",IF('BBDD Actual Primer Año x Semana'!$F$1:$F$1086=$B376,'BBDD Actual Primer Año x Semana'!$G$1:$G$1086,0))))</f>
        <v>2</v>
      </c>
      <c r="D376" s="95">
        <f t="array" ref="D376">SUM(IF('BBDD Actual Primer Año x Semana'!$A$1:$A$1086="GB1",IF('BBDD Actual Primer Año x Semana'!$B$1:$B$1086="II",IF('BBDD Actual Primer Año x Semana'!$F$1:$F$1086=$B376,'BBDD Actual Primer Año x Semana'!$H$1:$H$1086,0))))</f>
        <v>1</v>
      </c>
      <c r="E376" s="95">
        <f t="array" ref="E376">SUM(IF('BBDD Actual Primer Año x Semana'!$A$1:$A$1086="GB1",IF('BBDD Actual Primer Año x Semana'!$B$1:$B$1086="II",IF('BBDD Actual Primer Año x Semana'!$F$1:$F$1086=$B376,'BBDD Actual Primer Año x Semana'!$J$1:$K$1086,0))))</f>
        <v>7</v>
      </c>
      <c r="F376" s="95">
        <f t="shared" si="17"/>
        <v>10</v>
      </c>
      <c r="G376" s="95">
        <f t="shared" si="19"/>
        <v>356</v>
      </c>
      <c r="H376" s="98">
        <f t="shared" si="21"/>
        <v>0.3029787234042553</v>
      </c>
      <c r="I376" s="98">
        <f>SUM($C$330:$C376)/Cargos_IIN_GB1</f>
        <v>0.1651063829787234</v>
      </c>
      <c r="J376" s="98"/>
      <c r="K376" s="98">
        <f>SUM($C$330:$D376)/Cargos_IIN_GB1</f>
        <v>0.22808510638297871</v>
      </c>
      <c r="L376" s="98">
        <f>SUM($C$330:$E376)/Cargos_IIN_GB1</f>
        <v>0.3029787234042553</v>
      </c>
      <c r="O376" s="329">
        <f t="shared" si="20"/>
        <v>194</v>
      </c>
    </row>
    <row r="377" spans="2:15">
      <c r="B377" s="34">
        <v>48</v>
      </c>
      <c r="C377" s="95">
        <f t="array" ref="C377">SUM(IF('BBDD Actual Primer Año x Semana'!$A$1:$A$1086="GB1",IF('BBDD Actual Primer Año x Semana'!$B$1:$B$1086="II",IF('BBDD Actual Primer Año x Semana'!$F$1:$F$1086=$B377,'BBDD Actual Primer Año x Semana'!$G$1:$G$1086,0))))</f>
        <v>3</v>
      </c>
      <c r="D377" s="95">
        <f t="array" ref="D377">SUM(IF('BBDD Actual Primer Año x Semana'!$A$1:$A$1086="GB1",IF('BBDD Actual Primer Año x Semana'!$B$1:$B$1086="II",IF('BBDD Actual Primer Año x Semana'!$F$1:$F$1086=$B377,'BBDD Actual Primer Año x Semana'!$H$1:$H$1086,0))))</f>
        <v>1</v>
      </c>
      <c r="E377" s="95">
        <f t="array" ref="E377">SUM(IF('BBDD Actual Primer Año x Semana'!$A$1:$A$1086="GB1",IF('BBDD Actual Primer Año x Semana'!$B$1:$B$1086="II",IF('BBDD Actual Primer Año x Semana'!$F$1:$F$1086=$B377,'BBDD Actual Primer Año x Semana'!$J$1:$K$1086,0))))</f>
        <v>0</v>
      </c>
      <c r="F377" s="95">
        <f t="shared" si="17"/>
        <v>4</v>
      </c>
      <c r="G377" s="95">
        <f t="shared" si="19"/>
        <v>360</v>
      </c>
      <c r="H377" s="98">
        <f t="shared" si="21"/>
        <v>0.30638297872340425</v>
      </c>
      <c r="I377" s="98">
        <f>SUM($C$330:$C377)/Cargos_IIN_GB1</f>
        <v>0.1676595744680851</v>
      </c>
      <c r="J377" s="98"/>
      <c r="K377" s="98">
        <f>SUM($C$330:$D377)/Cargos_IIN_GB1</f>
        <v>0.23148936170212767</v>
      </c>
      <c r="L377" s="98">
        <f>SUM($C$330:$E377)/Cargos_IIN_GB1</f>
        <v>0.30638297872340425</v>
      </c>
      <c r="O377" s="329">
        <f t="shared" si="20"/>
        <v>197</v>
      </c>
    </row>
    <row r="378" spans="2:15">
      <c r="B378" s="34">
        <v>49</v>
      </c>
      <c r="C378" s="95">
        <f t="array" ref="C378">SUM(IF('BBDD Actual Primer Año x Semana'!$A$1:$A$1086="GB1",IF('BBDD Actual Primer Año x Semana'!$B$1:$B$1086="II",IF('BBDD Actual Primer Año x Semana'!$F$1:$F$1086=$B378,'BBDD Actual Primer Año x Semana'!$G$1:$G$1086,0))))</f>
        <v>2</v>
      </c>
      <c r="D378" s="95">
        <f t="array" ref="D378">SUM(IF('BBDD Actual Primer Año x Semana'!$A$1:$A$1086="GB1",IF('BBDD Actual Primer Año x Semana'!$B$1:$B$1086="II",IF('BBDD Actual Primer Año x Semana'!$F$1:$F$1086=$B378,'BBDD Actual Primer Año x Semana'!$H$1:$H$1086,0))))</f>
        <v>0</v>
      </c>
      <c r="E378" s="95">
        <f t="array" ref="E378">SUM(IF('BBDD Actual Primer Año x Semana'!$A$1:$A$1086="GB1",IF('BBDD Actual Primer Año x Semana'!$B$1:$B$1086="II",IF('BBDD Actual Primer Año x Semana'!$F$1:$F$1086=$B378,'BBDD Actual Primer Año x Semana'!$J$1:$K$1086,0))))</f>
        <v>0</v>
      </c>
      <c r="F378" s="95">
        <f t="shared" si="17"/>
        <v>2</v>
      </c>
      <c r="G378" s="95">
        <f t="shared" si="19"/>
        <v>362</v>
      </c>
      <c r="H378" s="98">
        <f t="shared" si="21"/>
        <v>0.3080851063829787</v>
      </c>
      <c r="I378" s="98">
        <f>SUM($C$330:$C378)/Cargos_IIN_GB1</f>
        <v>0.16936170212765958</v>
      </c>
      <c r="J378" s="98"/>
      <c r="K378" s="98">
        <f>SUM($C$330:$D378)/Cargos_IIN_GB1</f>
        <v>0.23319148936170211</v>
      </c>
      <c r="L378" s="98">
        <f>SUM($C$330:$E378)/Cargos_IIN_GB1</f>
        <v>0.3080851063829787</v>
      </c>
      <c r="O378" s="329">
        <f t="shared" si="20"/>
        <v>199</v>
      </c>
    </row>
    <row r="379" spans="2:15">
      <c r="B379" s="34">
        <v>50</v>
      </c>
      <c r="C379" s="95">
        <f t="array" ref="C379">SUM(IF('BBDD Actual Primer Año x Semana'!$A$1:$A$1086="GB1",IF('BBDD Actual Primer Año x Semana'!$B$1:$B$1086="II",IF('BBDD Actual Primer Año x Semana'!$F$1:$F$1086=$B379,'BBDD Actual Primer Año x Semana'!$G$1:$G$1086,0))))</f>
        <v>0</v>
      </c>
      <c r="D379" s="95">
        <f t="array" ref="D379">SUM(IF('BBDD Actual Primer Año x Semana'!$A$1:$A$1086="GB1",IF('BBDD Actual Primer Año x Semana'!$B$1:$B$1086="II",IF('BBDD Actual Primer Año x Semana'!$F$1:$F$1086=$B379,'BBDD Actual Primer Año x Semana'!$H$1:$H$1086,0))))</f>
        <v>0</v>
      </c>
      <c r="E379" s="95">
        <f t="array" ref="E379">SUM(IF('BBDD Actual Primer Año x Semana'!$A$1:$A$1086="GB1",IF('BBDD Actual Primer Año x Semana'!$B$1:$B$1086="II",IF('BBDD Actual Primer Año x Semana'!$F$1:$F$1086=$B379,'BBDD Actual Primer Año x Semana'!$J$1:$K$1086,0))))</f>
        <v>1</v>
      </c>
      <c r="F379" s="95">
        <f t="shared" si="17"/>
        <v>1</v>
      </c>
      <c r="G379" s="95">
        <f t="shared" si="19"/>
        <v>363</v>
      </c>
      <c r="H379" s="98">
        <f t="shared" si="21"/>
        <v>0.30893617021276598</v>
      </c>
      <c r="I379" s="98">
        <f>SUM($C$330:$C379)/Cargos_IIN_GB1</f>
        <v>0.16936170212765958</v>
      </c>
      <c r="J379" s="98"/>
      <c r="K379" s="98">
        <f>SUM($C$330:$D379)/Cargos_IIN_GB1</f>
        <v>0.23319148936170211</v>
      </c>
      <c r="L379" s="98">
        <f>SUM($C$330:$E379)/Cargos_IIN_GB1</f>
        <v>0.30893617021276598</v>
      </c>
      <c r="O379" s="329">
        <f t="shared" si="20"/>
        <v>199</v>
      </c>
    </row>
    <row r="380" spans="2:15">
      <c r="B380" s="34">
        <v>51</v>
      </c>
      <c r="C380" s="95">
        <f t="array" ref="C380">SUM(IF('BBDD Actual Primer Año x Semana'!$A$1:$A$1086="GB1",IF('BBDD Actual Primer Año x Semana'!$B$1:$B$1086="II",IF('BBDD Actual Primer Año x Semana'!$F$1:$F$1086=$B380,'BBDD Actual Primer Año x Semana'!$G$1:$G$1086,0))))</f>
        <v>5</v>
      </c>
      <c r="D380" s="95">
        <f t="array" ref="D380">SUM(IF('BBDD Actual Primer Año x Semana'!$A$1:$A$1086="GB1",IF('BBDD Actual Primer Año x Semana'!$B$1:$B$1086="II",IF('BBDD Actual Primer Año x Semana'!$F$1:$F$1086=$B380,'BBDD Actual Primer Año x Semana'!$H$1:$H$1086,0))))</f>
        <v>0</v>
      </c>
      <c r="E380" s="95">
        <f t="array" ref="E380">SUM(IF('BBDD Actual Primer Año x Semana'!$A$1:$A$1086="GB1",IF('BBDD Actual Primer Año x Semana'!$B$1:$B$1086="II",IF('BBDD Actual Primer Año x Semana'!$F$1:$F$1086=$B380,'BBDD Actual Primer Año x Semana'!$J$1:$K$1086,0))))</f>
        <v>0</v>
      </c>
      <c r="F380" s="95">
        <f t="shared" si="17"/>
        <v>5</v>
      </c>
      <c r="G380" s="95">
        <f t="shared" si="19"/>
        <v>368</v>
      </c>
      <c r="H380" s="98">
        <f t="shared" si="21"/>
        <v>0.3131914893617021</v>
      </c>
      <c r="I380" s="98">
        <f>SUM($C$330:$C380)/Cargos_IIN_GB1</f>
        <v>0.17361702127659576</v>
      </c>
      <c r="J380" s="98"/>
      <c r="K380" s="98">
        <f>SUM($C$330:$D380)/Cargos_IIN_GB1</f>
        <v>0.23744680851063829</v>
      </c>
      <c r="L380" s="98">
        <f>SUM($C$330:$E380)/Cargos_IIN_GB1</f>
        <v>0.3131914893617021</v>
      </c>
      <c r="O380" s="329">
        <f t="shared" si="20"/>
        <v>204</v>
      </c>
    </row>
    <row r="381" spans="2:15">
      <c r="B381" s="34">
        <v>52</v>
      </c>
      <c r="C381" s="95">
        <f t="array" ref="C381">SUM(IF('BBDD Actual Primer Año x Semana'!$A$1:$A$1086="GB1",IF('BBDD Actual Primer Año x Semana'!$B$1:$B$1086="II",IF('BBDD Actual Primer Año x Semana'!$F$1:$F$1086=$B381,'BBDD Actual Primer Año x Semana'!$G$1:$G$1086,0))))</f>
        <v>2</v>
      </c>
      <c r="D381" s="95">
        <f t="array" ref="D381">SUM(IF('BBDD Actual Primer Año x Semana'!$A$1:$A$1086="GB1",IF('BBDD Actual Primer Año x Semana'!$B$1:$B$1086="II",IF('BBDD Actual Primer Año x Semana'!$F$1:$F$1086=$B381,'BBDD Actual Primer Año x Semana'!$H$1:$H$1086,0))))</f>
        <v>2</v>
      </c>
      <c r="E381" s="95">
        <f t="array" ref="E381">SUM(IF('BBDD Actual Primer Año x Semana'!$A$1:$A$1086="GB1",IF('BBDD Actual Primer Año x Semana'!$B$1:$B$1086="II",IF('BBDD Actual Primer Año x Semana'!$F$1:$F$1086=$B381,'BBDD Actual Primer Año x Semana'!$J$1:$K$1086,0))))</f>
        <v>1</v>
      </c>
      <c r="F381" s="95">
        <f t="shared" si="17"/>
        <v>5</v>
      </c>
      <c r="G381" s="95">
        <f t="shared" si="19"/>
        <v>373</v>
      </c>
      <c r="H381" s="98">
        <f t="shared" si="21"/>
        <v>0.31744680851063828</v>
      </c>
      <c r="I381" s="98">
        <f>SUM($C$330:$C381)/Cargos_IIN_GB1</f>
        <v>0.1753191489361702</v>
      </c>
      <c r="J381" s="98"/>
      <c r="K381" s="98"/>
      <c r="L381" s="98"/>
      <c r="O381" s="329">
        <f t="shared" si="20"/>
        <v>206</v>
      </c>
    </row>
    <row r="382" spans="2:15">
      <c r="B382" s="34">
        <v>53</v>
      </c>
      <c r="C382" s="95">
        <f t="array" ref="C382">SUM(IF('BBDD Actual Primer Año x Semana'!$A$1:$A$1086="GB1",IF('BBDD Actual Primer Año x Semana'!$B$1:$B$1086="II",IF('BBDD Actual Primer Año x Semana'!$F$1:$F$1086=$B382,'BBDD Actual Primer Año x Semana'!$G$1:$G$1086,0))))</f>
        <v>1</v>
      </c>
      <c r="D382" s="95">
        <f t="array" ref="D382">SUM(IF('BBDD Actual Primer Año x Semana'!$A$1:$A$1086="GB1",IF('BBDD Actual Primer Año x Semana'!$B$1:$B$1086="II",IF('BBDD Actual Primer Año x Semana'!$F$1:$F$1086=$B382,'BBDD Actual Primer Año x Semana'!$H$1:$H$1086,0))))</f>
        <v>1</v>
      </c>
      <c r="E382" s="95">
        <f t="array" ref="E382">SUM(IF('BBDD Actual Primer Año x Semana'!$A$1:$A$1086="GB1",IF('BBDD Actual Primer Año x Semana'!$B$1:$B$1086="II",IF('BBDD Actual Primer Año x Semana'!$F$1:$F$1086=$B382,'BBDD Actual Primer Año x Semana'!$J$1:$K$1086,0))))</f>
        <v>1</v>
      </c>
      <c r="F382" s="95">
        <f t="shared" si="17"/>
        <v>3</v>
      </c>
      <c r="G382" s="95">
        <f t="shared" si="19"/>
        <v>376</v>
      </c>
      <c r="I382" s="98"/>
      <c r="J382" s="98"/>
      <c r="K382" s="98"/>
      <c r="L382" s="98"/>
    </row>
    <row r="383" spans="2:15">
      <c r="B383" s="34">
        <v>54</v>
      </c>
      <c r="C383" s="95">
        <f t="array" ref="C383">SUM(IF('BBDD Actual Primer Año x Semana'!$A$1:$A$1086="GB1",IF('BBDD Actual Primer Año x Semana'!$B$1:$B$1086="II",IF('BBDD Actual Primer Año x Semana'!$F$1:$F$1086=$B383,'BBDD Actual Primer Año x Semana'!$G$1:$G$1086,0))))</f>
        <v>0</v>
      </c>
      <c r="D383" s="95">
        <f t="array" ref="D383">SUM(IF('BBDD Actual Primer Año x Semana'!$A$1:$A$1086="GB1",IF('BBDD Actual Primer Año x Semana'!$B$1:$B$1086="II",IF('BBDD Actual Primer Año x Semana'!$F$1:$F$1086=$B383,'BBDD Actual Primer Año x Semana'!$H$1:$H$1086,0))))</f>
        <v>0</v>
      </c>
      <c r="E383" s="95">
        <f t="array" ref="E383">SUM(IF('BBDD Actual Primer Año x Semana'!$A$1:$A$1086="GB1",IF('BBDD Actual Primer Año x Semana'!$B$1:$B$1086="II",IF('BBDD Actual Primer Año x Semana'!$F$1:$F$1086=$B383,'BBDD Actual Primer Año x Semana'!$J$1:$K$1086,0))))</f>
        <v>0</v>
      </c>
      <c r="F383" s="95">
        <f t="shared" si="17"/>
        <v>0</v>
      </c>
      <c r="G383" s="95">
        <f t="shared" si="19"/>
        <v>376</v>
      </c>
      <c r="I383" s="98"/>
      <c r="J383" s="98"/>
      <c r="K383" s="98"/>
      <c r="L383" s="98"/>
    </row>
    <row r="384" spans="2:15">
      <c r="B384" s="34">
        <v>55</v>
      </c>
      <c r="C384" s="95">
        <f t="array" ref="C384">SUM(IF('BBDD Actual Primer Año x Semana'!$A$1:$A$1086="GB1",IF('BBDD Actual Primer Año x Semana'!$B$1:$B$1086="II",IF('BBDD Actual Primer Año x Semana'!$F$1:$F$1086=$B384,'BBDD Actual Primer Año x Semana'!$G$1:$G$1086,0))))</f>
        <v>6</v>
      </c>
      <c r="D384" s="95">
        <f t="array" ref="D384">SUM(IF('BBDD Actual Primer Año x Semana'!$A$1:$A$1086="GB1",IF('BBDD Actual Primer Año x Semana'!$B$1:$B$1086="II",IF('BBDD Actual Primer Año x Semana'!$F$1:$F$1086=$B384,'BBDD Actual Primer Año x Semana'!$H$1:$H$1086,0))))</f>
        <v>1</v>
      </c>
      <c r="E384" s="95">
        <f t="array" ref="E384">SUM(IF('BBDD Actual Primer Año x Semana'!$A$1:$A$1086="GB1",IF('BBDD Actual Primer Año x Semana'!$B$1:$B$1086="II",IF('BBDD Actual Primer Año x Semana'!$F$1:$F$1086=$B384,'BBDD Actual Primer Año x Semana'!$J$1:$K$1086,0))))</f>
        <v>1</v>
      </c>
      <c r="F384" s="95">
        <f t="shared" si="17"/>
        <v>8</v>
      </c>
      <c r="G384" s="95">
        <f t="shared" si="19"/>
        <v>384</v>
      </c>
      <c r="I384" s="98"/>
      <c r="J384" s="98"/>
      <c r="K384" s="98"/>
      <c r="L384" s="98"/>
    </row>
    <row r="385" spans="2:12">
      <c r="B385" s="34">
        <v>56</v>
      </c>
      <c r="C385" s="95">
        <f t="array" ref="C385">SUM(IF('BBDD Actual Primer Año x Semana'!$A$1:$A$1086="GB1",IF('BBDD Actual Primer Año x Semana'!$B$1:$B$1086="II",IF('BBDD Actual Primer Año x Semana'!$F$1:$F$1086=$B385,'BBDD Actual Primer Año x Semana'!$G$1:$G$1086,0))))</f>
        <v>1</v>
      </c>
      <c r="D385" s="95">
        <f t="array" ref="D385">SUM(IF('BBDD Actual Primer Año x Semana'!$A$1:$A$1086="GB1",IF('BBDD Actual Primer Año x Semana'!$B$1:$B$1086="II",IF('BBDD Actual Primer Año x Semana'!$F$1:$F$1086=$B385,'BBDD Actual Primer Año x Semana'!$H$1:$H$1086,0))))</f>
        <v>0</v>
      </c>
      <c r="E385" s="95">
        <f t="array" ref="E385">SUM(IF('BBDD Actual Primer Año x Semana'!$A$1:$A$1086="GB1",IF('BBDD Actual Primer Año x Semana'!$B$1:$B$1086="II",IF('BBDD Actual Primer Año x Semana'!$F$1:$F$1086=$B385,'BBDD Actual Primer Año x Semana'!$J$1:$K$1086,0))))</f>
        <v>1</v>
      </c>
      <c r="F385" s="95">
        <f t="shared" si="17"/>
        <v>2</v>
      </c>
      <c r="G385" s="95">
        <f t="shared" si="19"/>
        <v>386</v>
      </c>
      <c r="I385" s="98"/>
      <c r="J385" s="98"/>
      <c r="K385" s="98"/>
      <c r="L385" s="98"/>
    </row>
    <row r="386" spans="2:12">
      <c r="B386" s="34">
        <v>57</v>
      </c>
      <c r="C386" s="95">
        <f t="array" ref="C386">SUM(IF('BBDD Actual Primer Año x Semana'!$A$1:$A$1086="GB1",IF('BBDD Actual Primer Año x Semana'!$B$1:$B$1086="II",IF('BBDD Actual Primer Año x Semana'!$F$1:$F$1086=$B386,'BBDD Actual Primer Año x Semana'!$G$1:$G$1086,0))))</f>
        <v>0</v>
      </c>
      <c r="D386" s="95">
        <f t="array" ref="D386">SUM(IF('BBDD Actual Primer Año x Semana'!$A$1:$A$1086="GB1",IF('BBDD Actual Primer Año x Semana'!$B$1:$B$1086="II",IF('BBDD Actual Primer Año x Semana'!$F$1:$F$1086=$B386,'BBDD Actual Primer Año x Semana'!$H$1:$H$1086,0))))</f>
        <v>0</v>
      </c>
      <c r="E386" s="95">
        <f t="array" ref="E386">SUM(IF('BBDD Actual Primer Año x Semana'!$A$1:$A$1086="GB1",IF('BBDD Actual Primer Año x Semana'!$B$1:$B$1086="II",IF('BBDD Actual Primer Año x Semana'!$F$1:$F$1086=$B386,'BBDD Actual Primer Año x Semana'!$J$1:$K$1086,0))))</f>
        <v>0</v>
      </c>
      <c r="F386" s="95">
        <f t="shared" si="17"/>
        <v>0</v>
      </c>
      <c r="G386" s="95">
        <f t="shared" si="19"/>
        <v>386</v>
      </c>
      <c r="I386" s="98"/>
      <c r="J386" s="98"/>
      <c r="K386" s="98"/>
      <c r="L386" s="98"/>
    </row>
    <row r="387" spans="2:12">
      <c r="B387" s="34">
        <v>58</v>
      </c>
      <c r="C387" s="95">
        <f t="array" ref="C387">SUM(IF('BBDD Actual Primer Año x Semana'!$A$1:$A$1086="GB1",IF('BBDD Actual Primer Año x Semana'!$B$1:$B$1086="II",IF('BBDD Actual Primer Año x Semana'!$F$1:$F$1086=$B387,'BBDD Actual Primer Año x Semana'!$G$1:$G$1086,0))))</f>
        <v>0</v>
      </c>
      <c r="D387" s="95">
        <f t="array" ref="D387">SUM(IF('BBDD Actual Primer Año x Semana'!$A$1:$A$1086="GB1",IF('BBDD Actual Primer Año x Semana'!$B$1:$B$1086="II",IF('BBDD Actual Primer Año x Semana'!$F$1:$F$1086=$B387,'BBDD Actual Primer Año x Semana'!$H$1:$H$1086,0))))</f>
        <v>1</v>
      </c>
      <c r="E387" s="95">
        <f t="array" ref="E387">SUM(IF('BBDD Actual Primer Año x Semana'!$A$1:$A$1086="GB1",IF('BBDD Actual Primer Año x Semana'!$B$1:$B$1086="II",IF('BBDD Actual Primer Año x Semana'!$F$1:$F$1086=$B387,'BBDD Actual Primer Año x Semana'!$J$1:$K$1086,0))))</f>
        <v>0</v>
      </c>
      <c r="F387" s="95">
        <f t="shared" si="17"/>
        <v>1</v>
      </c>
      <c r="G387" s="95">
        <f t="shared" si="19"/>
        <v>387</v>
      </c>
      <c r="I387" s="98"/>
      <c r="J387" s="98"/>
      <c r="K387" s="98"/>
      <c r="L387" s="98"/>
    </row>
    <row r="388" spans="2:12">
      <c r="B388" s="34">
        <v>59</v>
      </c>
      <c r="C388" s="95">
        <f t="array" ref="C388">SUM(IF('BBDD Actual Primer Año x Semana'!$A$1:$A$1086="GB1",IF('BBDD Actual Primer Año x Semana'!$B$1:$B$1086="II",IF('BBDD Actual Primer Año x Semana'!$F$1:$F$1086=$B388,'BBDD Actual Primer Año x Semana'!$G$1:$G$1086,0))))</f>
        <v>1</v>
      </c>
      <c r="D388" s="95">
        <f t="array" ref="D388">SUM(IF('BBDD Actual Primer Año x Semana'!$A$1:$A$1086="GB1",IF('BBDD Actual Primer Año x Semana'!$B$1:$B$1086="II",IF('BBDD Actual Primer Año x Semana'!$F$1:$F$1086=$B388,'BBDD Actual Primer Año x Semana'!$H$1:$H$1086,0))))</f>
        <v>2</v>
      </c>
      <c r="E388" s="95">
        <f t="array" ref="E388">SUM(IF('BBDD Actual Primer Año x Semana'!$A$1:$A$1086="GB1",IF('BBDD Actual Primer Año x Semana'!$B$1:$B$1086="II",IF('BBDD Actual Primer Año x Semana'!$F$1:$F$1086=$B388,'BBDD Actual Primer Año x Semana'!$J$1:$K$1086,0))))</f>
        <v>0</v>
      </c>
      <c r="F388" s="95">
        <f t="shared" si="17"/>
        <v>3</v>
      </c>
      <c r="G388" s="95">
        <f t="shared" si="19"/>
        <v>390</v>
      </c>
      <c r="I388" s="98"/>
      <c r="J388" s="98"/>
      <c r="K388" s="98"/>
      <c r="L388" s="98"/>
    </row>
    <row r="389" spans="2:12">
      <c r="B389" s="34">
        <v>60</v>
      </c>
      <c r="C389" s="95">
        <f t="array" ref="C389">SUM(IF('BBDD Actual Primer Año x Semana'!$A$1:$A$1086="GB1",IF('BBDD Actual Primer Año x Semana'!$B$1:$B$1086="II",IF('BBDD Actual Primer Año x Semana'!$F$1:$F$1086=$B389,'BBDD Actual Primer Año x Semana'!$G$1:$G$1086,0))))</f>
        <v>1</v>
      </c>
      <c r="D389" s="95">
        <f t="array" ref="D389">SUM(IF('BBDD Actual Primer Año x Semana'!$A$1:$A$1086="GB1",IF('BBDD Actual Primer Año x Semana'!$B$1:$B$1086="II",IF('BBDD Actual Primer Año x Semana'!$F$1:$F$1086=$B389,'BBDD Actual Primer Año x Semana'!$H$1:$H$1086,0))))</f>
        <v>4</v>
      </c>
      <c r="E389" s="95">
        <f t="array" ref="E389">SUM(IF('BBDD Actual Primer Año x Semana'!$A$1:$A$1086="GB1",IF('BBDD Actual Primer Año x Semana'!$B$1:$B$1086="II",IF('BBDD Actual Primer Año x Semana'!$F$1:$F$1086=$B389,'BBDD Actual Primer Año x Semana'!$J$1:$K$1086,0))))</f>
        <v>3</v>
      </c>
      <c r="F389" s="95">
        <f t="shared" si="17"/>
        <v>8</v>
      </c>
      <c r="G389" s="95">
        <f t="shared" si="19"/>
        <v>398</v>
      </c>
      <c r="I389" s="98"/>
      <c r="J389" s="98"/>
      <c r="K389" s="98"/>
      <c r="L389" s="98"/>
    </row>
    <row r="390" spans="2:12">
      <c r="B390" s="34">
        <v>61</v>
      </c>
      <c r="C390" s="95">
        <f t="array" ref="C390">SUM(IF('BBDD Actual Primer Año x Semana'!$A$1:$A$1086="GB1",IF('BBDD Actual Primer Año x Semana'!$B$1:$B$1086="II",IF('BBDD Actual Primer Año x Semana'!$F$1:$F$1086=$B390,'BBDD Actual Primer Año x Semana'!$G$1:$G$1086,0))))</f>
        <v>0</v>
      </c>
      <c r="D390" s="95">
        <f t="array" ref="D390">SUM(IF('BBDD Actual Primer Año x Semana'!$A$1:$A$1086="GB1",IF('BBDD Actual Primer Año x Semana'!$B$1:$B$1086="II",IF('BBDD Actual Primer Año x Semana'!$F$1:$F$1086=$B390,'BBDD Actual Primer Año x Semana'!$H$1:$H$1086,0))))</f>
        <v>0</v>
      </c>
      <c r="E390" s="95">
        <f t="array" ref="E390">SUM(IF('BBDD Actual Primer Año x Semana'!$A$1:$A$1086="GB1",IF('BBDD Actual Primer Año x Semana'!$B$1:$B$1086="II",IF('BBDD Actual Primer Año x Semana'!$F$1:$F$1086=$B390,'BBDD Actual Primer Año x Semana'!$J$1:$K$1086,0))))</f>
        <v>1</v>
      </c>
      <c r="F390" s="95">
        <f t="shared" si="17"/>
        <v>1</v>
      </c>
      <c r="G390" s="95">
        <f t="shared" si="19"/>
        <v>399</v>
      </c>
      <c r="I390" s="98"/>
      <c r="J390" s="98"/>
      <c r="K390" s="98"/>
      <c r="L390" s="98"/>
    </row>
    <row r="391" spans="2:12">
      <c r="B391" s="34">
        <v>62</v>
      </c>
      <c r="C391" s="95">
        <f t="array" ref="C391">SUM(IF('BBDD Actual Primer Año x Semana'!$A$1:$A$1086="GB1",IF('BBDD Actual Primer Año x Semana'!$B$1:$B$1086="II",IF('BBDD Actual Primer Año x Semana'!$F$1:$F$1086=$B391,'BBDD Actual Primer Año x Semana'!$G$1:$G$1086,0))))</f>
        <v>1</v>
      </c>
      <c r="D391" s="95">
        <f t="array" ref="D391">SUM(IF('BBDD Actual Primer Año x Semana'!$A$1:$A$1086="GB1",IF('BBDD Actual Primer Año x Semana'!$B$1:$B$1086="II",IF('BBDD Actual Primer Año x Semana'!$F$1:$F$1086=$B391,'BBDD Actual Primer Año x Semana'!$H$1:$H$1086,0))))</f>
        <v>2</v>
      </c>
      <c r="E391" s="95">
        <f t="array" ref="E391">SUM(IF('BBDD Actual Primer Año x Semana'!$A$1:$A$1086="GB1",IF('BBDD Actual Primer Año x Semana'!$B$1:$B$1086="II",IF('BBDD Actual Primer Año x Semana'!$F$1:$F$1086=$B391,'BBDD Actual Primer Año x Semana'!$J$1:$K$1086,0))))</f>
        <v>0</v>
      </c>
      <c r="F391" s="95">
        <f t="shared" si="17"/>
        <v>3</v>
      </c>
      <c r="G391" s="95">
        <f t="shared" si="19"/>
        <v>402</v>
      </c>
      <c r="I391" s="98"/>
      <c r="J391" s="98"/>
      <c r="K391" s="98"/>
      <c r="L391" s="98"/>
    </row>
    <row r="392" spans="2:12">
      <c r="B392" s="34">
        <v>63</v>
      </c>
      <c r="C392" s="95">
        <f t="array" ref="C392">SUM(IF('BBDD Actual Primer Año x Semana'!$A$1:$A$1086="GB1",IF('BBDD Actual Primer Año x Semana'!$B$1:$B$1086="II",IF('BBDD Actual Primer Año x Semana'!$F$1:$F$1086=$B392,'BBDD Actual Primer Año x Semana'!$G$1:$G$1086,0))))</f>
        <v>0</v>
      </c>
      <c r="D392" s="95">
        <f t="array" ref="D392">SUM(IF('BBDD Actual Primer Año x Semana'!$A$1:$A$1086="GB1",IF('BBDD Actual Primer Año x Semana'!$B$1:$B$1086="II",IF('BBDD Actual Primer Año x Semana'!$F$1:$F$1086=$B392,'BBDD Actual Primer Año x Semana'!$H$1:$H$1086,0))))</f>
        <v>0</v>
      </c>
      <c r="E392" s="95">
        <f t="array" ref="E392">SUM(IF('BBDD Actual Primer Año x Semana'!$A$1:$A$1086="GB1",IF('BBDD Actual Primer Año x Semana'!$B$1:$B$1086="II",IF('BBDD Actual Primer Año x Semana'!$F$1:$F$1086=$B392,'BBDD Actual Primer Año x Semana'!$J$1:$K$1086,0))))</f>
        <v>0</v>
      </c>
      <c r="F392" s="95">
        <f t="shared" si="17"/>
        <v>0</v>
      </c>
      <c r="G392" s="95">
        <f t="shared" si="19"/>
        <v>402</v>
      </c>
      <c r="I392" s="98"/>
      <c r="J392" s="98"/>
      <c r="K392" s="98"/>
      <c r="L392" s="98"/>
    </row>
    <row r="393" spans="2:12">
      <c r="B393" s="34">
        <v>64</v>
      </c>
      <c r="C393" s="95">
        <f t="array" ref="C393">SUM(IF('BBDD Actual Primer Año x Semana'!$A$1:$A$1086="GB1",IF('BBDD Actual Primer Año x Semana'!$B$1:$B$1086="II",IF('BBDD Actual Primer Año x Semana'!$F$1:$F$1086=$B393,'BBDD Actual Primer Año x Semana'!$G$1:$G$1086,0))))</f>
        <v>1</v>
      </c>
      <c r="D393" s="95">
        <f t="array" ref="D393">SUM(IF('BBDD Actual Primer Año x Semana'!$A$1:$A$1086="GB1",IF('BBDD Actual Primer Año x Semana'!$B$1:$B$1086="II",IF('BBDD Actual Primer Año x Semana'!$F$1:$F$1086=$B393,'BBDD Actual Primer Año x Semana'!$H$1:$H$1086,0))))</f>
        <v>0</v>
      </c>
      <c r="E393" s="95">
        <f t="array" ref="E393">SUM(IF('BBDD Actual Primer Año x Semana'!$A$1:$A$1086="GB1",IF('BBDD Actual Primer Año x Semana'!$B$1:$B$1086="II",IF('BBDD Actual Primer Año x Semana'!$F$1:$F$1086=$B393,'BBDD Actual Primer Año x Semana'!$J$1:$K$1086,0))))</f>
        <v>2</v>
      </c>
      <c r="F393" s="95">
        <f t="shared" si="17"/>
        <v>3</v>
      </c>
      <c r="G393" s="95">
        <f t="shared" si="19"/>
        <v>405</v>
      </c>
      <c r="I393" s="98"/>
      <c r="J393" s="98"/>
      <c r="K393" s="98"/>
      <c r="L393" s="98"/>
    </row>
    <row r="394" spans="2:12">
      <c r="B394" s="34">
        <v>65</v>
      </c>
      <c r="C394" s="95">
        <f t="array" ref="C394">SUM(IF('BBDD Actual Primer Año x Semana'!$A$1:$A$1086="GB1",IF('BBDD Actual Primer Año x Semana'!$B$1:$B$1086="II",IF('BBDD Actual Primer Año x Semana'!$F$1:$F$1086=$B394,'BBDD Actual Primer Año x Semana'!$G$1:$G$1086,0))))</f>
        <v>2</v>
      </c>
      <c r="D394" s="95">
        <f t="array" ref="D394">SUM(IF('BBDD Actual Primer Año x Semana'!$A$1:$A$1086="GB1",IF('BBDD Actual Primer Año x Semana'!$B$1:$B$1086="II",IF('BBDD Actual Primer Año x Semana'!$F$1:$F$1086=$B394,'BBDD Actual Primer Año x Semana'!$H$1:$H$1086,0))))</f>
        <v>2</v>
      </c>
      <c r="E394" s="95">
        <f t="array" ref="E394">SUM(IF('BBDD Actual Primer Año x Semana'!$A$1:$A$1086="GB1",IF('BBDD Actual Primer Año x Semana'!$B$1:$B$1086="II",IF('BBDD Actual Primer Año x Semana'!$F$1:$F$1086=$B394,'BBDD Actual Primer Año x Semana'!$J$1:$K$1086,0))))</f>
        <v>1</v>
      </c>
      <c r="F394" s="95">
        <f t="shared" si="17"/>
        <v>5</v>
      </c>
      <c r="G394" s="95">
        <f t="shared" si="19"/>
        <v>410</v>
      </c>
      <c r="I394" s="98"/>
      <c r="J394" s="98"/>
      <c r="K394" s="98"/>
      <c r="L394" s="98"/>
    </row>
    <row r="395" spans="2:12">
      <c r="B395" s="34">
        <v>66</v>
      </c>
      <c r="C395" s="95">
        <f t="array" ref="C395">SUM(IF('BBDD Actual Primer Año x Semana'!$A$1:$A$1086="GB1",IF('BBDD Actual Primer Año x Semana'!$B$1:$B$1086="II",IF('BBDD Actual Primer Año x Semana'!$F$1:$F$1086=$B395,'BBDD Actual Primer Año x Semana'!$G$1:$G$1086,0))))</f>
        <v>1</v>
      </c>
      <c r="D395" s="95">
        <f t="array" ref="D395">SUM(IF('BBDD Actual Primer Año x Semana'!$A$1:$A$1086="GB1",IF('BBDD Actual Primer Año x Semana'!$B$1:$B$1086="II",IF('BBDD Actual Primer Año x Semana'!$F$1:$F$1086=$B395,'BBDD Actual Primer Año x Semana'!$H$1:$H$1086,0))))</f>
        <v>0</v>
      </c>
      <c r="E395" s="95">
        <f t="array" ref="E395">SUM(IF('BBDD Actual Primer Año x Semana'!$A$1:$A$1086="GB1",IF('BBDD Actual Primer Año x Semana'!$B$1:$B$1086="II",IF('BBDD Actual Primer Año x Semana'!$F$1:$F$1086=$B395,'BBDD Actual Primer Año x Semana'!$J$1:$K$1086,0))))</f>
        <v>0</v>
      </c>
      <c r="F395" s="95">
        <f t="shared" si="17"/>
        <v>1</v>
      </c>
      <c r="G395" s="95">
        <f t="shared" si="19"/>
        <v>411</v>
      </c>
      <c r="I395" s="98"/>
      <c r="J395" s="98"/>
      <c r="K395" s="98"/>
      <c r="L395" s="98"/>
    </row>
    <row r="396" spans="2:12">
      <c r="B396" s="34">
        <v>67</v>
      </c>
      <c r="C396" s="95">
        <f t="array" ref="C396">SUM(IF('BBDD Actual Primer Año x Semana'!$A$1:$A$1086="GB1",IF('BBDD Actual Primer Año x Semana'!$B$1:$B$1086="II",IF('BBDD Actual Primer Año x Semana'!$F$1:$F$1086=$B396,'BBDD Actual Primer Año x Semana'!$G$1:$G$1086,0))))</f>
        <v>0</v>
      </c>
      <c r="D396" s="95">
        <f t="array" ref="D396">SUM(IF('BBDD Actual Primer Año x Semana'!$A$1:$A$1086="GB1",IF('BBDD Actual Primer Año x Semana'!$B$1:$B$1086="II",IF('BBDD Actual Primer Año x Semana'!$F$1:$F$1086=$B396,'BBDD Actual Primer Año x Semana'!$H$1:$H$1086,0))))</f>
        <v>0</v>
      </c>
      <c r="E396" s="95">
        <f t="array" ref="E396">SUM(IF('BBDD Actual Primer Año x Semana'!$A$1:$A$1086="GB1",IF('BBDD Actual Primer Año x Semana'!$B$1:$B$1086="II",IF('BBDD Actual Primer Año x Semana'!$F$1:$F$1086=$B396,'BBDD Actual Primer Año x Semana'!$J$1:$K$1086,0))))</f>
        <v>1</v>
      </c>
      <c r="F396" s="95">
        <f t="shared" si="17"/>
        <v>1</v>
      </c>
      <c r="G396" s="95">
        <f t="shared" si="19"/>
        <v>412</v>
      </c>
      <c r="I396" s="98"/>
      <c r="J396" s="98"/>
      <c r="K396" s="98"/>
      <c r="L396" s="98"/>
    </row>
    <row r="397" spans="2:12">
      <c r="B397" s="34">
        <v>68</v>
      </c>
      <c r="C397" s="95">
        <f t="array" ref="C397">SUM(IF('BBDD Actual Primer Año x Semana'!$A$1:$A$1086="GB1",IF('BBDD Actual Primer Año x Semana'!$B$1:$B$1086="II",IF('BBDD Actual Primer Año x Semana'!$F$1:$F$1086=$B397,'BBDD Actual Primer Año x Semana'!$G$1:$G$1086,0))))</f>
        <v>3</v>
      </c>
      <c r="D397" s="95">
        <f t="array" ref="D397">SUM(IF('BBDD Actual Primer Año x Semana'!$A$1:$A$1086="GB1",IF('BBDD Actual Primer Año x Semana'!$B$1:$B$1086="II",IF('BBDD Actual Primer Año x Semana'!$F$1:$F$1086=$B397,'BBDD Actual Primer Año x Semana'!$H$1:$H$1086,0))))</f>
        <v>0</v>
      </c>
      <c r="E397" s="95">
        <f t="array" ref="E397">SUM(IF('BBDD Actual Primer Año x Semana'!$A$1:$A$1086="GB1",IF('BBDD Actual Primer Año x Semana'!$B$1:$B$1086="II",IF('BBDD Actual Primer Año x Semana'!$F$1:$F$1086=$B397,'BBDD Actual Primer Año x Semana'!$J$1:$K$1086,0))))</f>
        <v>1</v>
      </c>
      <c r="F397" s="95">
        <f t="shared" si="17"/>
        <v>4</v>
      </c>
      <c r="G397" s="95">
        <f t="shared" si="19"/>
        <v>416</v>
      </c>
      <c r="I397" s="98"/>
      <c r="J397" s="98"/>
      <c r="K397" s="98"/>
      <c r="L397" s="98"/>
    </row>
    <row r="398" spans="2:12">
      <c r="B398" s="34">
        <v>69</v>
      </c>
      <c r="C398" s="95">
        <f t="array" ref="C398">SUM(IF('BBDD Actual Primer Año x Semana'!$A$1:$A$1086="GB1",IF('BBDD Actual Primer Año x Semana'!$B$1:$B$1086="II",IF('BBDD Actual Primer Año x Semana'!$F$1:$F$1086=$B398,'BBDD Actual Primer Año x Semana'!$G$1:$G$1086,0))))</f>
        <v>1</v>
      </c>
      <c r="D398" s="95">
        <f t="array" ref="D398">SUM(IF('BBDD Actual Primer Año x Semana'!$A$1:$A$1086="GB1",IF('BBDD Actual Primer Año x Semana'!$B$1:$B$1086="II",IF('BBDD Actual Primer Año x Semana'!$F$1:$F$1086=$B398,'BBDD Actual Primer Año x Semana'!$H$1:$H$1086,0))))</f>
        <v>0</v>
      </c>
      <c r="E398" s="95">
        <f t="array" ref="E398">SUM(IF('BBDD Actual Primer Año x Semana'!$A$1:$A$1086="GB1",IF('BBDD Actual Primer Año x Semana'!$B$1:$B$1086="II",IF('BBDD Actual Primer Año x Semana'!$F$1:$F$1086=$B398,'BBDD Actual Primer Año x Semana'!$J$1:$K$1086,0))))</f>
        <v>1</v>
      </c>
      <c r="F398" s="95">
        <f t="shared" si="17"/>
        <v>2</v>
      </c>
      <c r="G398" s="95">
        <f t="shared" si="19"/>
        <v>418</v>
      </c>
      <c r="I398" s="98"/>
      <c r="J398" s="98"/>
      <c r="K398" s="98"/>
      <c r="L398" s="98"/>
    </row>
    <row r="399" spans="2:12">
      <c r="B399" s="34">
        <v>70</v>
      </c>
      <c r="C399" s="95">
        <f t="array" ref="C399">SUM(IF('BBDD Actual Primer Año x Semana'!$A$1:$A$1086="GB1",IF('BBDD Actual Primer Año x Semana'!$B$1:$B$1086="II",IF('BBDD Actual Primer Año x Semana'!$F$1:$F$1086=$B399,'BBDD Actual Primer Año x Semana'!$G$1:$G$1086,0))))</f>
        <v>0</v>
      </c>
      <c r="D399" s="95">
        <f t="array" ref="D399">SUM(IF('BBDD Actual Primer Año x Semana'!$A$1:$A$1086="GB1",IF('BBDD Actual Primer Año x Semana'!$B$1:$B$1086="II",IF('BBDD Actual Primer Año x Semana'!$F$1:$F$1086=$B399,'BBDD Actual Primer Año x Semana'!$H$1:$H$1086,0))))</f>
        <v>0</v>
      </c>
      <c r="E399" s="95">
        <f t="array" ref="E399">SUM(IF('BBDD Actual Primer Año x Semana'!$A$1:$A$1086="GB1",IF('BBDD Actual Primer Año x Semana'!$B$1:$B$1086="II",IF('BBDD Actual Primer Año x Semana'!$F$1:$F$1086=$B399,'BBDD Actual Primer Año x Semana'!$J$1:$K$1086,0))))</f>
        <v>1</v>
      </c>
      <c r="F399" s="95">
        <f t="shared" si="17"/>
        <v>1</v>
      </c>
      <c r="G399" s="95">
        <f t="shared" si="19"/>
        <v>419</v>
      </c>
      <c r="I399" s="98"/>
      <c r="J399" s="98"/>
      <c r="K399" s="98"/>
      <c r="L399" s="98"/>
    </row>
    <row r="400" spans="2:12">
      <c r="B400" s="34">
        <v>71</v>
      </c>
      <c r="C400" s="95">
        <f t="array" ref="C400">SUM(IF('BBDD Actual Primer Año x Semana'!$A$1:$A$1086="GB1",IF('BBDD Actual Primer Año x Semana'!$B$1:$B$1086="II",IF('BBDD Actual Primer Año x Semana'!$F$1:$F$1086=$B400,'BBDD Actual Primer Año x Semana'!$G$1:$G$1086,0))))</f>
        <v>4</v>
      </c>
      <c r="D400" s="95">
        <f t="array" ref="D400">SUM(IF('BBDD Actual Primer Año x Semana'!$A$1:$A$1086="GB1",IF('BBDD Actual Primer Año x Semana'!$B$1:$B$1086="II",IF('BBDD Actual Primer Año x Semana'!$F$1:$F$1086=$B400,'BBDD Actual Primer Año x Semana'!$H$1:$H$1086,0))))</f>
        <v>0</v>
      </c>
      <c r="E400" s="95">
        <f t="array" ref="E400">SUM(IF('BBDD Actual Primer Año x Semana'!$A$1:$A$1086="GB1",IF('BBDD Actual Primer Año x Semana'!$B$1:$B$1086="II",IF('BBDD Actual Primer Año x Semana'!$F$1:$F$1086=$B400,'BBDD Actual Primer Año x Semana'!$J$1:$K$1086,0))))</f>
        <v>0</v>
      </c>
      <c r="F400" s="95">
        <f t="shared" si="17"/>
        <v>4</v>
      </c>
      <c r="G400" s="95">
        <f t="shared" si="19"/>
        <v>423</v>
      </c>
      <c r="I400" s="98"/>
      <c r="J400" s="98"/>
      <c r="K400" s="98"/>
      <c r="L400" s="98"/>
    </row>
    <row r="401" spans="2:12">
      <c r="B401" s="34">
        <v>72</v>
      </c>
      <c r="C401" s="95">
        <f t="array" ref="C401">SUM(IF('BBDD Actual Primer Año x Semana'!$A$1:$A$1086="GB1",IF('BBDD Actual Primer Año x Semana'!$B$1:$B$1086="II",IF('BBDD Actual Primer Año x Semana'!$F$1:$F$1086=$B401,'BBDD Actual Primer Año x Semana'!$G$1:$G$1086,0))))</f>
        <v>1</v>
      </c>
      <c r="D401" s="95">
        <f t="array" ref="D401">SUM(IF('BBDD Actual Primer Año x Semana'!$A$1:$A$1086="GB1",IF('BBDD Actual Primer Año x Semana'!$B$1:$B$1086="II",IF('BBDD Actual Primer Año x Semana'!$F$1:$F$1086=$B401,'BBDD Actual Primer Año x Semana'!$H$1:$H$1086,0))))</f>
        <v>0</v>
      </c>
      <c r="E401" s="95">
        <f t="array" ref="E401">SUM(IF('BBDD Actual Primer Año x Semana'!$A$1:$A$1086="GB1",IF('BBDD Actual Primer Año x Semana'!$B$1:$B$1086="II",IF('BBDD Actual Primer Año x Semana'!$F$1:$F$1086=$B401,'BBDD Actual Primer Año x Semana'!$J$1:$K$1086,0))))</f>
        <v>0</v>
      </c>
      <c r="F401" s="95">
        <f t="shared" si="17"/>
        <v>1</v>
      </c>
      <c r="G401" s="95">
        <f t="shared" si="19"/>
        <v>424</v>
      </c>
      <c r="I401" s="98"/>
      <c r="J401" s="98"/>
      <c r="K401" s="98"/>
      <c r="L401" s="98"/>
    </row>
    <row r="402" spans="2:12">
      <c r="B402" s="34">
        <v>73</v>
      </c>
      <c r="C402" s="95">
        <f t="array" ref="C402">SUM(IF('BBDD Actual Primer Año x Semana'!$A$1:$A$1086="GB1",IF('BBDD Actual Primer Año x Semana'!$B$1:$B$1086="II",IF('BBDD Actual Primer Año x Semana'!$F$1:$F$1086=$B402,'BBDD Actual Primer Año x Semana'!$G$1:$G$1086,0))))</f>
        <v>5</v>
      </c>
      <c r="D402" s="95">
        <f t="array" ref="D402">SUM(IF('BBDD Actual Primer Año x Semana'!$A$1:$A$1086="GB1",IF('BBDD Actual Primer Año x Semana'!$B$1:$B$1086="II",IF('BBDD Actual Primer Año x Semana'!$F$1:$F$1086=$B402,'BBDD Actual Primer Año x Semana'!$H$1:$H$1086,0))))</f>
        <v>1</v>
      </c>
      <c r="E402" s="95">
        <f t="array" ref="E402">SUM(IF('BBDD Actual Primer Año x Semana'!$A$1:$A$1086="GB1",IF('BBDD Actual Primer Año x Semana'!$B$1:$B$1086="II",IF('BBDD Actual Primer Año x Semana'!$F$1:$F$1086=$B402,'BBDD Actual Primer Año x Semana'!$J$1:$K$1086,0))))</f>
        <v>2</v>
      </c>
      <c r="F402" s="95">
        <f t="shared" si="17"/>
        <v>8</v>
      </c>
      <c r="G402" s="95">
        <f t="shared" si="19"/>
        <v>432</v>
      </c>
      <c r="I402" s="98"/>
      <c r="J402" s="98"/>
      <c r="K402" s="98"/>
      <c r="L402" s="98"/>
    </row>
    <row r="403" spans="2:12">
      <c r="B403" s="34">
        <v>74</v>
      </c>
      <c r="C403" s="95">
        <f t="array" ref="C403">SUM(IF('BBDD Actual Primer Año x Semana'!$A$1:$A$1086="GB1",IF('BBDD Actual Primer Año x Semana'!$B$1:$B$1086="II",IF('BBDD Actual Primer Año x Semana'!$F$1:$F$1086=$B403,'BBDD Actual Primer Año x Semana'!$G$1:$G$1086,0))))</f>
        <v>1</v>
      </c>
      <c r="D403" s="95">
        <f t="array" ref="D403">SUM(IF('BBDD Actual Primer Año x Semana'!$A$1:$A$1086="GB1",IF('BBDD Actual Primer Año x Semana'!$B$1:$B$1086="II",IF('BBDD Actual Primer Año x Semana'!$F$1:$F$1086=$B403,'BBDD Actual Primer Año x Semana'!$H$1:$H$1086,0))))</f>
        <v>0</v>
      </c>
      <c r="E403" s="95">
        <f t="array" ref="E403">SUM(IF('BBDD Actual Primer Año x Semana'!$A$1:$A$1086="GB1",IF('BBDD Actual Primer Año x Semana'!$B$1:$B$1086="II",IF('BBDD Actual Primer Año x Semana'!$F$1:$F$1086=$B403,'BBDD Actual Primer Año x Semana'!$J$1:$K$1086,0))))</f>
        <v>0</v>
      </c>
      <c r="F403" s="95">
        <f t="shared" si="17"/>
        <v>1</v>
      </c>
      <c r="G403" s="95">
        <f t="shared" si="19"/>
        <v>433</v>
      </c>
      <c r="I403" s="98"/>
      <c r="J403" s="98"/>
      <c r="K403" s="98"/>
      <c r="L403" s="98"/>
    </row>
    <row r="404" spans="2:12">
      <c r="B404" s="34">
        <v>75</v>
      </c>
      <c r="C404" s="95">
        <f t="array" ref="C404">SUM(IF('BBDD Actual Primer Año x Semana'!$A$1:$A$1086="GB1",IF('BBDD Actual Primer Año x Semana'!$B$1:$B$1086="II",IF('BBDD Actual Primer Año x Semana'!$F$1:$F$1086=$B404,'BBDD Actual Primer Año x Semana'!$G$1:$G$1086,0))))</f>
        <v>0</v>
      </c>
      <c r="D404" s="95">
        <f t="array" ref="D404">SUM(IF('BBDD Actual Primer Año x Semana'!$A$1:$A$1086="GB1",IF('BBDD Actual Primer Año x Semana'!$B$1:$B$1086="II",IF('BBDD Actual Primer Año x Semana'!$F$1:$F$1086=$B404,'BBDD Actual Primer Año x Semana'!$H$1:$H$1086,0))))</f>
        <v>1</v>
      </c>
      <c r="E404" s="95">
        <f t="array" ref="E404">SUM(IF('BBDD Actual Primer Año x Semana'!$A$1:$A$1086="GB1",IF('BBDD Actual Primer Año x Semana'!$B$1:$B$1086="II",IF('BBDD Actual Primer Año x Semana'!$F$1:$F$1086=$B404,'BBDD Actual Primer Año x Semana'!$J$1:$K$1086,0))))</f>
        <v>0</v>
      </c>
      <c r="F404" s="95">
        <f t="shared" si="17"/>
        <v>1</v>
      </c>
      <c r="G404" s="95">
        <f t="shared" si="19"/>
        <v>434</v>
      </c>
      <c r="I404" s="98"/>
      <c r="J404" s="98"/>
      <c r="K404" s="98"/>
      <c r="L404" s="98"/>
    </row>
    <row r="405" spans="2:12">
      <c r="B405" s="34">
        <v>76</v>
      </c>
      <c r="C405" s="95">
        <f t="array" ref="C405">SUM(IF('BBDD Actual Primer Año x Semana'!$A$1:$A$1086="GB1",IF('BBDD Actual Primer Año x Semana'!$B$1:$B$1086="II",IF('BBDD Actual Primer Año x Semana'!$F$1:$F$1086=$B405,'BBDD Actual Primer Año x Semana'!$G$1:$G$1086,0))))</f>
        <v>2</v>
      </c>
      <c r="D405" s="95">
        <f t="array" ref="D405">SUM(IF('BBDD Actual Primer Año x Semana'!$A$1:$A$1086="GB1",IF('BBDD Actual Primer Año x Semana'!$B$1:$B$1086="II",IF('BBDD Actual Primer Año x Semana'!$F$1:$F$1086=$B405,'BBDD Actual Primer Año x Semana'!$H$1:$H$1086,0))))</f>
        <v>0</v>
      </c>
      <c r="E405" s="95">
        <f t="array" ref="E405">SUM(IF('BBDD Actual Primer Año x Semana'!$A$1:$A$1086="GB1",IF('BBDD Actual Primer Año x Semana'!$B$1:$B$1086="II",IF('BBDD Actual Primer Año x Semana'!$F$1:$F$1086=$B405,'BBDD Actual Primer Año x Semana'!$J$1:$K$1086,0))))</f>
        <v>0</v>
      </c>
      <c r="F405" s="95">
        <f t="shared" si="17"/>
        <v>2</v>
      </c>
      <c r="G405" s="95">
        <f t="shared" si="19"/>
        <v>436</v>
      </c>
      <c r="I405" s="98"/>
      <c r="J405" s="98"/>
      <c r="K405" s="98"/>
      <c r="L405" s="98"/>
    </row>
    <row r="406" spans="2:12">
      <c r="B406" s="34">
        <v>77</v>
      </c>
      <c r="C406" s="95">
        <f t="array" ref="C406">SUM(IF('BBDD Actual Primer Año x Semana'!$A$1:$A$1086="GB1",IF('BBDD Actual Primer Año x Semana'!$B$1:$B$1086="II",IF('BBDD Actual Primer Año x Semana'!$F$1:$F$1086=$B406,'BBDD Actual Primer Año x Semana'!$G$1:$G$1086,0))))</f>
        <v>1</v>
      </c>
      <c r="D406" s="95">
        <f t="array" ref="D406">SUM(IF('BBDD Actual Primer Año x Semana'!$A$1:$A$1086="GB1",IF('BBDD Actual Primer Año x Semana'!$B$1:$B$1086="II",IF('BBDD Actual Primer Año x Semana'!$F$1:$F$1086=$B406,'BBDD Actual Primer Año x Semana'!$H$1:$H$1086,0))))</f>
        <v>0</v>
      </c>
      <c r="E406" s="95">
        <f t="array" ref="E406">SUM(IF('BBDD Actual Primer Año x Semana'!$A$1:$A$1086="GB1",IF('BBDD Actual Primer Año x Semana'!$B$1:$B$1086="II",IF('BBDD Actual Primer Año x Semana'!$F$1:$F$1086=$B406,'BBDD Actual Primer Año x Semana'!$J$1:$K$1086,0))))</f>
        <v>0</v>
      </c>
      <c r="F406" s="95">
        <f t="shared" si="17"/>
        <v>1</v>
      </c>
      <c r="G406" s="95">
        <f t="shared" si="19"/>
        <v>437</v>
      </c>
      <c r="I406" s="98"/>
      <c r="J406" s="98"/>
      <c r="K406" s="98"/>
      <c r="L406" s="98"/>
    </row>
    <row r="407" spans="2:12">
      <c r="B407" s="34">
        <v>78</v>
      </c>
      <c r="C407" s="95">
        <f t="array" ref="C407">SUM(IF('BBDD Actual Primer Año x Semana'!$A$1:$A$1086="GB1",IF('BBDD Actual Primer Año x Semana'!$B$1:$B$1086="II",IF('BBDD Actual Primer Año x Semana'!$F$1:$F$1086=$B407,'BBDD Actual Primer Año x Semana'!$G$1:$G$1086,0))))</f>
        <v>2</v>
      </c>
      <c r="D407" s="95">
        <f t="array" ref="D407">SUM(IF('BBDD Actual Primer Año x Semana'!$A$1:$A$1086="GB1",IF('BBDD Actual Primer Año x Semana'!$B$1:$B$1086="II",IF('BBDD Actual Primer Año x Semana'!$F$1:$F$1086=$B407,'BBDD Actual Primer Año x Semana'!$H$1:$H$1086,0))))</f>
        <v>0</v>
      </c>
      <c r="E407" s="95">
        <f t="array" ref="E407">SUM(IF('BBDD Actual Primer Año x Semana'!$A$1:$A$1086="GB1",IF('BBDD Actual Primer Año x Semana'!$B$1:$B$1086="II",IF('BBDD Actual Primer Año x Semana'!$F$1:$F$1086=$B407,'BBDD Actual Primer Año x Semana'!$J$1:$K$1086,0))))</f>
        <v>0</v>
      </c>
      <c r="F407" s="95">
        <f t="shared" si="17"/>
        <v>2</v>
      </c>
      <c r="G407" s="95">
        <f t="shared" si="19"/>
        <v>439</v>
      </c>
      <c r="I407" s="98"/>
      <c r="J407" s="98"/>
      <c r="K407" s="98"/>
      <c r="L407" s="98"/>
    </row>
    <row r="408" spans="2:12">
      <c r="B408" s="34">
        <v>79</v>
      </c>
      <c r="C408" s="95">
        <f t="array" ref="C408">SUM(IF('BBDD Actual Primer Año x Semana'!$A$1:$A$1086="GB1",IF('BBDD Actual Primer Año x Semana'!$B$1:$B$1086="II",IF('BBDD Actual Primer Año x Semana'!$F$1:$F$1086=$B408,'BBDD Actual Primer Año x Semana'!$G$1:$G$1086,0))))</f>
        <v>0</v>
      </c>
      <c r="D408" s="95">
        <f t="array" ref="D408">SUM(IF('BBDD Actual Primer Año x Semana'!$A$1:$A$1086="GB1",IF('BBDD Actual Primer Año x Semana'!$B$1:$B$1086="II",IF('BBDD Actual Primer Año x Semana'!$F$1:$F$1086=$B408,'BBDD Actual Primer Año x Semana'!$H$1:$H$1086,0))))</f>
        <v>0</v>
      </c>
      <c r="E408" s="95">
        <f t="array" ref="E408">SUM(IF('BBDD Actual Primer Año x Semana'!$A$1:$A$1086="GB1",IF('BBDD Actual Primer Año x Semana'!$B$1:$B$1086="II",IF('BBDD Actual Primer Año x Semana'!$F$1:$F$1086=$B408,'BBDD Actual Primer Año x Semana'!$J$1:$K$1086,0))))</f>
        <v>0</v>
      </c>
      <c r="F408" s="95">
        <f t="shared" si="17"/>
        <v>0</v>
      </c>
      <c r="G408" s="95">
        <f t="shared" si="19"/>
        <v>439</v>
      </c>
      <c r="I408" s="98"/>
      <c r="J408" s="98"/>
      <c r="K408" s="98"/>
      <c r="L408" s="98"/>
    </row>
    <row r="409" spans="2:12">
      <c r="B409" s="34">
        <v>80</v>
      </c>
      <c r="C409" s="95">
        <f t="array" ref="C409">SUM(IF('BBDD Actual Primer Año x Semana'!$A$1:$A$1086="GB1",IF('BBDD Actual Primer Año x Semana'!$B$1:$B$1086="II",IF('BBDD Actual Primer Año x Semana'!$F$1:$F$1086=$B409,'BBDD Actual Primer Año x Semana'!$G$1:$G$1086,0))))</f>
        <v>0</v>
      </c>
      <c r="D409" s="95">
        <f t="array" ref="D409">SUM(IF('BBDD Actual Primer Año x Semana'!$A$1:$A$1086="GB1",IF('BBDD Actual Primer Año x Semana'!$B$1:$B$1086="II",IF('BBDD Actual Primer Año x Semana'!$F$1:$F$1086=$B409,'BBDD Actual Primer Año x Semana'!$H$1:$H$1086,0))))</f>
        <v>0</v>
      </c>
      <c r="E409" s="95">
        <f t="array" ref="E409">SUM(IF('BBDD Actual Primer Año x Semana'!$A$1:$A$1086="GB1",IF('BBDD Actual Primer Año x Semana'!$B$1:$B$1086="II",IF('BBDD Actual Primer Año x Semana'!$F$1:$F$1086=$B409,'BBDD Actual Primer Año x Semana'!$J$1:$K$1086,0))))</f>
        <v>0</v>
      </c>
      <c r="F409" s="95">
        <f t="shared" si="17"/>
        <v>0</v>
      </c>
      <c r="G409" s="95">
        <f t="shared" si="19"/>
        <v>439</v>
      </c>
      <c r="I409" s="98"/>
      <c r="J409" s="98"/>
      <c r="K409" s="98"/>
      <c r="L409" s="98"/>
    </row>
    <row r="410" spans="2:12">
      <c r="B410" s="34">
        <v>81</v>
      </c>
      <c r="C410" s="95">
        <f t="array" ref="C410">SUM(IF('BBDD Actual Primer Año x Semana'!$A$1:$A$1086="GB1",IF('BBDD Actual Primer Año x Semana'!$B$1:$B$1086="II",IF('BBDD Actual Primer Año x Semana'!$F$1:$F$1086=$B410,'BBDD Actual Primer Año x Semana'!$G$1:$G$1086,0))))</f>
        <v>2</v>
      </c>
      <c r="D410" s="95">
        <f t="array" ref="D410">SUM(IF('BBDD Actual Primer Año x Semana'!$A$1:$A$1086="GB1",IF('BBDD Actual Primer Año x Semana'!$B$1:$B$1086="II",IF('BBDD Actual Primer Año x Semana'!$F$1:$F$1086=$B410,'BBDD Actual Primer Año x Semana'!$H$1:$H$1086,0))))</f>
        <v>2</v>
      </c>
      <c r="E410" s="95">
        <f t="array" ref="E410">SUM(IF('BBDD Actual Primer Año x Semana'!$A$1:$A$1086="GB1",IF('BBDD Actual Primer Año x Semana'!$B$1:$B$1086="II",IF('BBDD Actual Primer Año x Semana'!$F$1:$F$1086=$B410,'BBDD Actual Primer Año x Semana'!$J$1:$K$1086,0))))</f>
        <v>1</v>
      </c>
      <c r="F410" s="95">
        <f t="shared" si="17"/>
        <v>5</v>
      </c>
      <c r="G410" s="95">
        <f t="shared" si="19"/>
        <v>444</v>
      </c>
      <c r="I410" s="98"/>
      <c r="J410" s="98"/>
      <c r="K410" s="98"/>
      <c r="L410" s="98"/>
    </row>
    <row r="411" spans="2:12">
      <c r="B411" s="34">
        <v>82</v>
      </c>
      <c r="C411" s="95">
        <f t="array" ref="C411">SUM(IF('BBDD Actual Primer Año x Semana'!$A$1:$A$1086="GB1",IF('BBDD Actual Primer Año x Semana'!$B$1:$B$1086="II",IF('BBDD Actual Primer Año x Semana'!$F$1:$F$1086=$B411,'BBDD Actual Primer Año x Semana'!$G$1:$G$1086,0))))</f>
        <v>7</v>
      </c>
      <c r="D411" s="95">
        <f t="array" ref="D411">SUM(IF('BBDD Actual Primer Año x Semana'!$A$1:$A$1086="GB1",IF('BBDD Actual Primer Año x Semana'!$B$1:$B$1086="II",IF('BBDD Actual Primer Año x Semana'!$F$1:$F$1086=$B411,'BBDD Actual Primer Año x Semana'!$H$1:$H$1086,0))))</f>
        <v>0</v>
      </c>
      <c r="E411" s="95">
        <f t="array" ref="E411">SUM(IF('BBDD Actual Primer Año x Semana'!$A$1:$A$1086="GB1",IF('BBDD Actual Primer Año x Semana'!$B$1:$B$1086="II",IF('BBDD Actual Primer Año x Semana'!$F$1:$F$1086=$B411,'BBDD Actual Primer Año x Semana'!$J$1:$K$1086,0))))</f>
        <v>1</v>
      </c>
      <c r="F411" s="95">
        <f t="shared" si="17"/>
        <v>8</v>
      </c>
      <c r="G411" s="95">
        <f t="shared" si="19"/>
        <v>452</v>
      </c>
      <c r="I411" s="98"/>
      <c r="J411" s="98"/>
      <c r="K411" s="98"/>
      <c r="L411" s="98"/>
    </row>
    <row r="412" spans="2:12">
      <c r="B412" s="34">
        <v>83</v>
      </c>
      <c r="C412" s="95">
        <f t="array" ref="C412">SUM(IF('BBDD Actual Primer Año x Semana'!$A$1:$A$1086="GB1",IF('BBDD Actual Primer Año x Semana'!$B$1:$B$1086="II",IF('BBDD Actual Primer Año x Semana'!$F$1:$F$1086=$B412,'BBDD Actual Primer Año x Semana'!$G$1:$G$1086,0))))</f>
        <v>1</v>
      </c>
      <c r="D412" s="95">
        <f t="array" ref="D412">SUM(IF('BBDD Actual Primer Año x Semana'!$A$1:$A$1086="GB1",IF('BBDD Actual Primer Año x Semana'!$B$1:$B$1086="II",IF('BBDD Actual Primer Año x Semana'!$F$1:$F$1086=$B412,'BBDD Actual Primer Año x Semana'!$H$1:$H$1086,0))))</f>
        <v>0</v>
      </c>
      <c r="E412" s="95">
        <f t="array" ref="E412">SUM(IF('BBDD Actual Primer Año x Semana'!$A$1:$A$1086="GB1",IF('BBDD Actual Primer Año x Semana'!$B$1:$B$1086="II",IF('BBDD Actual Primer Año x Semana'!$F$1:$F$1086=$B412,'BBDD Actual Primer Año x Semana'!$J$1:$K$1086,0))))</f>
        <v>0</v>
      </c>
      <c r="F412" s="95">
        <f t="shared" si="17"/>
        <v>1</v>
      </c>
      <c r="G412" s="95">
        <f t="shared" si="19"/>
        <v>453</v>
      </c>
      <c r="I412" s="98"/>
      <c r="J412" s="98"/>
      <c r="K412" s="98"/>
      <c r="L412" s="98"/>
    </row>
    <row r="413" spans="2:12">
      <c r="B413" s="34">
        <v>84</v>
      </c>
      <c r="C413" s="95">
        <f t="array" ref="C413">SUM(IF('BBDD Actual Primer Año x Semana'!$A$1:$A$1086="GB1",IF('BBDD Actual Primer Año x Semana'!$B$1:$B$1086="II",IF('BBDD Actual Primer Año x Semana'!$F$1:$F$1086=$B413,'BBDD Actual Primer Año x Semana'!$G$1:$G$1086,0))))</f>
        <v>2</v>
      </c>
      <c r="D413" s="95">
        <f t="array" ref="D413">SUM(IF('BBDD Actual Primer Año x Semana'!$A$1:$A$1086="GB1",IF('BBDD Actual Primer Año x Semana'!$B$1:$B$1086="II",IF('BBDD Actual Primer Año x Semana'!$F$1:$F$1086=$B413,'BBDD Actual Primer Año x Semana'!$H$1:$H$1086,0))))</f>
        <v>1</v>
      </c>
      <c r="E413" s="95">
        <f t="array" ref="E413">SUM(IF('BBDD Actual Primer Año x Semana'!$A$1:$A$1086="GB1",IF('BBDD Actual Primer Año x Semana'!$B$1:$B$1086="II",IF('BBDD Actual Primer Año x Semana'!$F$1:$F$1086=$B413,'BBDD Actual Primer Año x Semana'!$J$1:$K$1086,0))))</f>
        <v>0</v>
      </c>
      <c r="F413" s="95">
        <f t="shared" si="17"/>
        <v>3</v>
      </c>
      <c r="G413" s="95">
        <f t="shared" si="19"/>
        <v>456</v>
      </c>
      <c r="I413" s="98"/>
      <c r="J413" s="98"/>
      <c r="K413" s="98"/>
      <c r="L413" s="98"/>
    </row>
    <row r="414" spans="2:12">
      <c r="B414" s="34">
        <v>85</v>
      </c>
      <c r="C414" s="95">
        <f t="array" ref="C414">SUM(IF('BBDD Actual Primer Año x Semana'!$A$1:$A$1086="GB1",IF('BBDD Actual Primer Año x Semana'!$B$1:$B$1086="II",IF('BBDD Actual Primer Año x Semana'!$F$1:$F$1086=$B414,'BBDD Actual Primer Año x Semana'!$G$1:$G$1086,0))))</f>
        <v>0</v>
      </c>
      <c r="D414" s="95">
        <f t="array" ref="D414">SUM(IF('BBDD Actual Primer Año x Semana'!$A$1:$A$1086="GB1",IF('BBDD Actual Primer Año x Semana'!$B$1:$B$1086="II",IF('BBDD Actual Primer Año x Semana'!$F$1:$F$1086=$B414,'BBDD Actual Primer Año x Semana'!$H$1:$H$1086,0))))</f>
        <v>0</v>
      </c>
      <c r="E414" s="95">
        <f t="array" ref="E414">SUM(IF('BBDD Actual Primer Año x Semana'!$A$1:$A$1086="GB1",IF('BBDD Actual Primer Año x Semana'!$B$1:$B$1086="II",IF('BBDD Actual Primer Año x Semana'!$F$1:$F$1086=$B414,'BBDD Actual Primer Año x Semana'!$J$1:$K$1086,0))))</f>
        <v>1</v>
      </c>
      <c r="F414" s="95">
        <f t="shared" si="17"/>
        <v>1</v>
      </c>
      <c r="G414" s="95">
        <f t="shared" si="19"/>
        <v>457</v>
      </c>
      <c r="I414" s="98"/>
      <c r="J414" s="98"/>
      <c r="K414" s="98"/>
      <c r="L414" s="98"/>
    </row>
    <row r="415" spans="2:12">
      <c r="B415" s="34">
        <v>86</v>
      </c>
      <c r="C415" s="95">
        <f t="array" ref="C415">SUM(IF('BBDD Actual Primer Año x Semana'!$A$1:$A$1086="GB1",IF('BBDD Actual Primer Año x Semana'!$B$1:$B$1086="II",IF('BBDD Actual Primer Año x Semana'!$F$1:$F$1086=$B415,'BBDD Actual Primer Año x Semana'!$G$1:$G$1086,0))))</f>
        <v>4</v>
      </c>
      <c r="D415" s="95">
        <f t="array" ref="D415">SUM(IF('BBDD Actual Primer Año x Semana'!$A$1:$A$1086="GB1",IF('BBDD Actual Primer Año x Semana'!$B$1:$B$1086="II",IF('BBDD Actual Primer Año x Semana'!$F$1:$F$1086=$B415,'BBDD Actual Primer Año x Semana'!$H$1:$H$1086,0))))</f>
        <v>2</v>
      </c>
      <c r="E415" s="95">
        <f t="array" ref="E415">SUM(IF('BBDD Actual Primer Año x Semana'!$A$1:$A$1086="GB1",IF('BBDD Actual Primer Año x Semana'!$B$1:$B$1086="II",IF('BBDD Actual Primer Año x Semana'!$F$1:$F$1086=$B415,'BBDD Actual Primer Año x Semana'!$J$1:$K$1086,0))))</f>
        <v>0</v>
      </c>
      <c r="F415" s="95">
        <f t="shared" si="17"/>
        <v>6</v>
      </c>
      <c r="G415" s="95">
        <f t="shared" si="19"/>
        <v>463</v>
      </c>
      <c r="I415" s="98"/>
      <c r="J415" s="98"/>
      <c r="K415" s="98"/>
      <c r="L415" s="98"/>
    </row>
    <row r="416" spans="2:12">
      <c r="B416" s="34">
        <v>87</v>
      </c>
      <c r="C416" s="95">
        <f t="array" ref="C416">SUM(IF('BBDD Actual Primer Año x Semana'!$A$1:$A$1086="GB1",IF('BBDD Actual Primer Año x Semana'!$B$1:$B$1086="II",IF('BBDD Actual Primer Año x Semana'!$F$1:$F$1086=$B416,'BBDD Actual Primer Año x Semana'!$G$1:$G$1086,0))))</f>
        <v>1</v>
      </c>
      <c r="D416" s="95">
        <f t="array" ref="D416">SUM(IF('BBDD Actual Primer Año x Semana'!$A$1:$A$1086="GB1",IF('BBDD Actual Primer Año x Semana'!$B$1:$B$1086="II",IF('BBDD Actual Primer Año x Semana'!$F$1:$F$1086=$B416,'BBDD Actual Primer Año x Semana'!$H$1:$H$1086,0))))</f>
        <v>0</v>
      </c>
      <c r="E416" s="95">
        <f t="array" ref="E416">SUM(IF('BBDD Actual Primer Año x Semana'!$A$1:$A$1086="GB1",IF('BBDD Actual Primer Año x Semana'!$B$1:$B$1086="II",IF('BBDD Actual Primer Año x Semana'!$F$1:$F$1086=$B416,'BBDD Actual Primer Año x Semana'!$J$1:$K$1086,0))))</f>
        <v>0</v>
      </c>
      <c r="F416" s="95">
        <f t="shared" si="17"/>
        <v>1</v>
      </c>
      <c r="G416" s="95">
        <f t="shared" si="19"/>
        <v>464</v>
      </c>
      <c r="I416" s="98"/>
      <c r="J416" s="98"/>
      <c r="K416" s="98"/>
      <c r="L416" s="98"/>
    </row>
    <row r="417" spans="2:12">
      <c r="B417" s="34">
        <v>88</v>
      </c>
      <c r="C417" s="95">
        <f t="array" ref="C417">SUM(IF('BBDD Actual Primer Año x Semana'!$A$1:$A$1086="GB1",IF('BBDD Actual Primer Año x Semana'!$B$1:$B$1086="II",IF('BBDD Actual Primer Año x Semana'!$F$1:$F$1086=$B417,'BBDD Actual Primer Año x Semana'!$G$1:$G$1086,0))))</f>
        <v>0</v>
      </c>
      <c r="D417" s="95">
        <f t="array" ref="D417">SUM(IF('BBDD Actual Primer Año x Semana'!$A$1:$A$1086="GB1",IF('BBDD Actual Primer Año x Semana'!$B$1:$B$1086="II",IF('BBDD Actual Primer Año x Semana'!$F$1:$F$1086=$B417,'BBDD Actual Primer Año x Semana'!$H$1:$H$1086,0))))</f>
        <v>2</v>
      </c>
      <c r="E417" s="95">
        <f t="array" ref="E417">SUM(IF('BBDD Actual Primer Año x Semana'!$A$1:$A$1086="GB1",IF('BBDD Actual Primer Año x Semana'!$B$1:$B$1086="II",IF('BBDD Actual Primer Año x Semana'!$F$1:$F$1086=$B417,'BBDD Actual Primer Año x Semana'!$J$1:$K$1086,0))))</f>
        <v>0</v>
      </c>
      <c r="F417" s="95">
        <f t="shared" si="17"/>
        <v>2</v>
      </c>
      <c r="G417" s="95">
        <f t="shared" si="19"/>
        <v>466</v>
      </c>
      <c r="I417" s="98"/>
      <c r="J417" s="98"/>
      <c r="K417" s="98"/>
      <c r="L417" s="98"/>
    </row>
    <row r="418" spans="2:12">
      <c r="B418" s="34">
        <v>89</v>
      </c>
      <c r="C418" s="95">
        <f t="array" ref="C418">SUM(IF('BBDD Actual Primer Año x Semana'!$A$1:$A$1086="GB1",IF('BBDD Actual Primer Año x Semana'!$B$1:$B$1086="II",IF('BBDD Actual Primer Año x Semana'!$F$1:$F$1086=$B418,'BBDD Actual Primer Año x Semana'!$G$1:$G$1086,0))))</f>
        <v>1</v>
      </c>
      <c r="D418" s="95">
        <f t="array" ref="D418">SUM(IF('BBDD Actual Primer Año x Semana'!$A$1:$A$1086="GB1",IF('BBDD Actual Primer Año x Semana'!$B$1:$B$1086="II",IF('BBDD Actual Primer Año x Semana'!$F$1:$F$1086=$B418,'BBDD Actual Primer Año x Semana'!$H$1:$H$1086,0))))</f>
        <v>0</v>
      </c>
      <c r="E418" s="95">
        <f t="array" ref="E418">SUM(IF('BBDD Actual Primer Año x Semana'!$A$1:$A$1086="GB1",IF('BBDD Actual Primer Año x Semana'!$B$1:$B$1086="II",IF('BBDD Actual Primer Año x Semana'!$F$1:$F$1086=$B418,'BBDD Actual Primer Año x Semana'!$J$1:$K$1086,0))))</f>
        <v>0</v>
      </c>
      <c r="F418" s="95">
        <f t="shared" si="17"/>
        <v>1</v>
      </c>
      <c r="G418" s="95">
        <f t="shared" si="19"/>
        <v>467</v>
      </c>
      <c r="I418" s="98"/>
      <c r="J418" s="98"/>
      <c r="K418" s="98"/>
      <c r="L418" s="98"/>
    </row>
    <row r="419" spans="2:12">
      <c r="B419" s="34">
        <v>90</v>
      </c>
      <c r="C419" s="95">
        <f t="array" ref="C419">SUM(IF('BBDD Actual Primer Año x Semana'!$A$1:$A$1086="GB1",IF('BBDD Actual Primer Año x Semana'!$B$1:$B$1086="II",IF('BBDD Actual Primer Año x Semana'!$F$1:$F$1086=$B419,'BBDD Actual Primer Año x Semana'!$G$1:$G$1086,0))))</f>
        <v>1</v>
      </c>
      <c r="D419" s="95">
        <f t="array" ref="D419">SUM(IF('BBDD Actual Primer Año x Semana'!$A$1:$A$1086="GB1",IF('BBDD Actual Primer Año x Semana'!$B$1:$B$1086="II",IF('BBDD Actual Primer Año x Semana'!$F$1:$F$1086=$B419,'BBDD Actual Primer Año x Semana'!$H$1:$H$1086,0))))</f>
        <v>1</v>
      </c>
      <c r="E419" s="95">
        <f t="array" ref="E419">SUM(IF('BBDD Actual Primer Año x Semana'!$A$1:$A$1086="GB1",IF('BBDD Actual Primer Año x Semana'!$B$1:$B$1086="II",IF('BBDD Actual Primer Año x Semana'!$F$1:$F$1086=$B419,'BBDD Actual Primer Año x Semana'!$J$1:$K$1086,0))))</f>
        <v>0</v>
      </c>
      <c r="F419" s="95">
        <f t="shared" si="17"/>
        <v>2</v>
      </c>
      <c r="G419" s="95">
        <f t="shared" si="19"/>
        <v>469</v>
      </c>
      <c r="I419" s="98"/>
      <c r="J419" s="98"/>
      <c r="K419" s="98"/>
      <c r="L419" s="98"/>
    </row>
    <row r="420" spans="2:12">
      <c r="B420" s="34">
        <v>91</v>
      </c>
      <c r="C420" s="95">
        <f t="array" ref="C420">SUM(IF('BBDD Actual Primer Año x Semana'!$A$1:$A$1086="GB1",IF('BBDD Actual Primer Año x Semana'!$B$1:$B$1086="II",IF('BBDD Actual Primer Año x Semana'!$F$1:$F$1086=$B420,'BBDD Actual Primer Año x Semana'!$G$1:$G$1086,0))))</f>
        <v>1</v>
      </c>
      <c r="D420" s="95">
        <f t="array" ref="D420">SUM(IF('BBDD Actual Primer Año x Semana'!$A$1:$A$1086="GB1",IF('BBDD Actual Primer Año x Semana'!$B$1:$B$1086="II",IF('BBDD Actual Primer Año x Semana'!$F$1:$F$1086=$B420,'BBDD Actual Primer Año x Semana'!$H$1:$H$1086,0))))</f>
        <v>0</v>
      </c>
      <c r="E420" s="95">
        <f t="array" ref="E420">SUM(IF('BBDD Actual Primer Año x Semana'!$A$1:$A$1086="GB1",IF('BBDD Actual Primer Año x Semana'!$B$1:$B$1086="II",IF('BBDD Actual Primer Año x Semana'!$F$1:$F$1086=$B420,'BBDD Actual Primer Año x Semana'!$J$1:$K$1086,0))))</f>
        <v>0</v>
      </c>
      <c r="F420" s="95">
        <f t="shared" si="17"/>
        <v>1</v>
      </c>
      <c r="G420" s="95">
        <f t="shared" si="19"/>
        <v>470</v>
      </c>
      <c r="I420" s="98"/>
      <c r="J420" s="98"/>
      <c r="K420" s="98"/>
      <c r="L420" s="98"/>
    </row>
    <row r="421" spans="2:12">
      <c r="B421" s="34">
        <v>92</v>
      </c>
      <c r="C421" s="95">
        <f t="array" ref="C421">SUM(IF('BBDD Actual Primer Año x Semana'!$A$1:$A$1086="GB1",IF('BBDD Actual Primer Año x Semana'!$B$1:$B$1086="II",IF('BBDD Actual Primer Año x Semana'!$F$1:$F$1086=$B421,'BBDD Actual Primer Año x Semana'!$G$1:$G$1086,0))))</f>
        <v>0</v>
      </c>
      <c r="D421" s="95">
        <f t="array" ref="D421">SUM(IF('BBDD Actual Primer Año x Semana'!$A$1:$A$1086="GB1",IF('BBDD Actual Primer Año x Semana'!$B$1:$B$1086="II",IF('BBDD Actual Primer Año x Semana'!$F$1:$F$1086=$B421,'BBDD Actual Primer Año x Semana'!$H$1:$H$1086,0))))</f>
        <v>0</v>
      </c>
      <c r="E421" s="95">
        <f t="array" ref="E421">SUM(IF('BBDD Actual Primer Año x Semana'!$A$1:$A$1086="GB1",IF('BBDD Actual Primer Año x Semana'!$B$1:$B$1086="II",IF('BBDD Actual Primer Año x Semana'!$F$1:$F$1086=$B421,'BBDD Actual Primer Año x Semana'!$J$1:$K$1086,0))))</f>
        <v>0</v>
      </c>
      <c r="F421" s="95">
        <f t="shared" si="17"/>
        <v>0</v>
      </c>
      <c r="G421" s="95">
        <f t="shared" si="19"/>
        <v>470</v>
      </c>
      <c r="I421" s="98"/>
      <c r="J421" s="98"/>
      <c r="K421" s="98"/>
      <c r="L421" s="98"/>
    </row>
    <row r="422" spans="2:12">
      <c r="B422" s="34">
        <v>93</v>
      </c>
      <c r="C422" s="95">
        <f t="array" ref="C422">SUM(IF('BBDD Actual Primer Año x Semana'!$A$1:$A$1086="GB1",IF('BBDD Actual Primer Año x Semana'!$B$1:$B$1086="II",IF('BBDD Actual Primer Año x Semana'!$F$1:$F$1086=$B422,'BBDD Actual Primer Año x Semana'!$G$1:$G$1086,0))))</f>
        <v>1</v>
      </c>
      <c r="D422" s="95">
        <f t="array" ref="D422">SUM(IF('BBDD Actual Primer Año x Semana'!$A$1:$A$1086="GB1",IF('BBDD Actual Primer Año x Semana'!$B$1:$B$1086="II",IF('BBDD Actual Primer Año x Semana'!$F$1:$F$1086=$B422,'BBDD Actual Primer Año x Semana'!$H$1:$H$1086,0))))</f>
        <v>0</v>
      </c>
      <c r="E422" s="95">
        <f t="array" ref="E422">SUM(IF('BBDD Actual Primer Año x Semana'!$A$1:$A$1086="GB1",IF('BBDD Actual Primer Año x Semana'!$B$1:$B$1086="II",IF('BBDD Actual Primer Año x Semana'!$F$1:$F$1086=$B422,'BBDD Actual Primer Año x Semana'!$J$1:$K$1086,0))))</f>
        <v>0</v>
      </c>
      <c r="F422" s="95">
        <f t="shared" si="17"/>
        <v>1</v>
      </c>
      <c r="G422" s="95">
        <f t="shared" si="19"/>
        <v>471</v>
      </c>
      <c r="I422" s="98"/>
      <c r="J422" s="98"/>
      <c r="K422" s="98"/>
      <c r="L422" s="98"/>
    </row>
    <row r="423" spans="2:12">
      <c r="B423" s="34">
        <v>94</v>
      </c>
      <c r="C423" s="95">
        <f t="array" ref="C423">SUM(IF('BBDD Actual Primer Año x Semana'!$A$1:$A$1086="GB1",IF('BBDD Actual Primer Año x Semana'!$B$1:$B$1086="II",IF('BBDD Actual Primer Año x Semana'!$F$1:$F$1086=$B423,'BBDD Actual Primer Año x Semana'!$G$1:$G$1086,0))))</f>
        <v>0</v>
      </c>
      <c r="D423" s="95">
        <f t="array" ref="D423">SUM(IF('BBDD Actual Primer Año x Semana'!$A$1:$A$1086="GB1",IF('BBDD Actual Primer Año x Semana'!$B$1:$B$1086="II",IF('BBDD Actual Primer Año x Semana'!$F$1:$F$1086=$B423,'BBDD Actual Primer Año x Semana'!$H$1:$H$1086,0))))</f>
        <v>0</v>
      </c>
      <c r="E423" s="95">
        <f t="array" ref="E423">SUM(IF('BBDD Actual Primer Año x Semana'!$A$1:$A$1086="GB1",IF('BBDD Actual Primer Año x Semana'!$B$1:$B$1086="II",IF('BBDD Actual Primer Año x Semana'!$F$1:$F$1086=$B423,'BBDD Actual Primer Año x Semana'!$J$1:$K$1086,0))))</f>
        <v>0</v>
      </c>
      <c r="F423" s="95">
        <f t="shared" si="17"/>
        <v>0</v>
      </c>
      <c r="G423" s="95">
        <f t="shared" si="19"/>
        <v>471</v>
      </c>
      <c r="I423" s="98"/>
      <c r="J423" s="98"/>
      <c r="K423" s="98"/>
      <c r="L423" s="98"/>
    </row>
    <row r="424" spans="2:12">
      <c r="B424" s="34">
        <v>95</v>
      </c>
      <c r="C424" s="95">
        <f t="array" ref="C424">SUM(IF('BBDD Actual Primer Año x Semana'!$A$1:$A$1086="GB1",IF('BBDD Actual Primer Año x Semana'!$B$1:$B$1086="II",IF('BBDD Actual Primer Año x Semana'!$F$1:$F$1086=$B424,'BBDD Actual Primer Año x Semana'!$G$1:$G$1086,0))))</f>
        <v>0</v>
      </c>
      <c r="D424" s="95">
        <f t="array" ref="D424">SUM(IF('BBDD Actual Primer Año x Semana'!$A$1:$A$1086="GB1",IF('BBDD Actual Primer Año x Semana'!$B$1:$B$1086="II",IF('BBDD Actual Primer Año x Semana'!$F$1:$F$1086=$B424,'BBDD Actual Primer Año x Semana'!$H$1:$H$1086,0))))</f>
        <v>0</v>
      </c>
      <c r="E424" s="95">
        <f t="array" ref="E424">SUM(IF('BBDD Actual Primer Año x Semana'!$A$1:$A$1086="GB1",IF('BBDD Actual Primer Año x Semana'!$B$1:$B$1086="II",IF('BBDD Actual Primer Año x Semana'!$F$1:$F$1086=$B424,'BBDD Actual Primer Año x Semana'!$J$1:$K$1086,0))))</f>
        <v>0</v>
      </c>
      <c r="F424" s="95">
        <f t="shared" si="17"/>
        <v>0</v>
      </c>
      <c r="G424" s="95">
        <f t="shared" si="19"/>
        <v>471</v>
      </c>
      <c r="I424" s="98"/>
      <c r="J424" s="98"/>
      <c r="K424" s="98"/>
      <c r="L424" s="98"/>
    </row>
    <row r="425" spans="2:12">
      <c r="B425" s="34">
        <v>96</v>
      </c>
      <c r="C425" s="95">
        <f t="array" ref="C425">SUM(IF('BBDD Actual Primer Año x Semana'!$A$1:$A$1086="GB1",IF('BBDD Actual Primer Año x Semana'!$B$1:$B$1086="II",IF('BBDD Actual Primer Año x Semana'!$F$1:$F$1086=$B425,'BBDD Actual Primer Año x Semana'!$G$1:$G$1086,0))))</f>
        <v>0</v>
      </c>
      <c r="D425" s="95">
        <f t="array" ref="D425">SUM(IF('BBDD Actual Primer Año x Semana'!$A$1:$A$1086="GB1",IF('BBDD Actual Primer Año x Semana'!$B$1:$B$1086="II",IF('BBDD Actual Primer Año x Semana'!$F$1:$F$1086=$B425,'BBDD Actual Primer Año x Semana'!$H$1:$H$1086,0))))</f>
        <v>0</v>
      </c>
      <c r="E425" s="95">
        <f t="array" ref="E425">SUM(IF('BBDD Actual Primer Año x Semana'!$A$1:$A$1086="GB1",IF('BBDD Actual Primer Año x Semana'!$B$1:$B$1086="II",IF('BBDD Actual Primer Año x Semana'!$F$1:$F$1086=$B425,'BBDD Actual Primer Año x Semana'!$J$1:$K$1086,0))))</f>
        <v>0</v>
      </c>
      <c r="F425" s="95">
        <f t="shared" si="17"/>
        <v>0</v>
      </c>
      <c r="G425" s="95">
        <f t="shared" si="19"/>
        <v>471</v>
      </c>
      <c r="I425" s="98"/>
      <c r="J425" s="98"/>
      <c r="K425" s="98"/>
      <c r="L425" s="98"/>
    </row>
    <row r="426" spans="2:12">
      <c r="B426" s="34">
        <v>97</v>
      </c>
      <c r="C426" s="95">
        <f t="array" ref="C426">SUM(IF('BBDD Actual Primer Año x Semana'!$A$1:$A$1086="GB1",IF('BBDD Actual Primer Año x Semana'!$B$1:$B$1086="II",IF('BBDD Actual Primer Año x Semana'!$F$1:$F$1086=$B426,'BBDD Actual Primer Año x Semana'!$G$1:$G$1086,0))))</f>
        <v>0</v>
      </c>
      <c r="D426" s="95">
        <f t="array" ref="D426">SUM(IF('BBDD Actual Primer Año x Semana'!$A$1:$A$1086="GB1",IF('BBDD Actual Primer Año x Semana'!$B$1:$B$1086="II",IF('BBDD Actual Primer Año x Semana'!$F$1:$F$1086=$B426,'BBDD Actual Primer Año x Semana'!$H$1:$H$1086,0))))</f>
        <v>0</v>
      </c>
      <c r="E426" s="95">
        <f t="array" ref="E426">SUM(IF('BBDD Actual Primer Año x Semana'!$A$1:$A$1086="GB1",IF('BBDD Actual Primer Año x Semana'!$B$1:$B$1086="II",IF('BBDD Actual Primer Año x Semana'!$F$1:$F$1086=$B426,'BBDD Actual Primer Año x Semana'!$J$1:$K$1086,0))))</f>
        <v>0</v>
      </c>
      <c r="F426" s="95">
        <f t="shared" si="17"/>
        <v>0</v>
      </c>
      <c r="G426" s="95">
        <f t="shared" si="19"/>
        <v>471</v>
      </c>
      <c r="I426" s="98"/>
      <c r="J426" s="98"/>
      <c r="K426" s="98"/>
      <c r="L426" s="98"/>
    </row>
    <row r="427" spans="2:12">
      <c r="B427" s="34">
        <v>98</v>
      </c>
      <c r="C427" s="95">
        <f t="array" ref="C427">SUM(IF('BBDD Actual Primer Año x Semana'!$A$1:$A$1086="GB1",IF('BBDD Actual Primer Año x Semana'!$B$1:$B$1086="II",IF('BBDD Actual Primer Año x Semana'!$F$1:$F$1086=$B427,'BBDD Actual Primer Año x Semana'!$G$1:$G$1086,0))))</f>
        <v>0</v>
      </c>
      <c r="D427" s="95">
        <f t="array" ref="D427">SUM(IF('BBDD Actual Primer Año x Semana'!$A$1:$A$1086="GB1",IF('BBDD Actual Primer Año x Semana'!$B$1:$B$1086="II",IF('BBDD Actual Primer Año x Semana'!$F$1:$F$1086=$B427,'BBDD Actual Primer Año x Semana'!$H$1:$H$1086,0))))</f>
        <v>0</v>
      </c>
      <c r="E427" s="95">
        <f t="array" ref="E427">SUM(IF('BBDD Actual Primer Año x Semana'!$A$1:$A$1086="GB1",IF('BBDD Actual Primer Año x Semana'!$B$1:$B$1086="II",IF('BBDD Actual Primer Año x Semana'!$F$1:$F$1086=$B427,'BBDD Actual Primer Año x Semana'!$J$1:$K$1086,0))))</f>
        <v>0</v>
      </c>
      <c r="F427" s="95">
        <f t="shared" si="17"/>
        <v>0</v>
      </c>
      <c r="G427" s="95">
        <f t="shared" si="19"/>
        <v>471</v>
      </c>
      <c r="I427" s="98"/>
      <c r="J427" s="98"/>
      <c r="K427" s="98"/>
      <c r="L427" s="98"/>
    </row>
    <row r="428" spans="2:12">
      <c r="B428" s="34">
        <v>99</v>
      </c>
      <c r="C428" s="95">
        <f t="array" ref="C428">SUM(IF('BBDD Actual Primer Año x Semana'!$A$1:$A$1086="GB1",IF('BBDD Actual Primer Año x Semana'!$B$1:$B$1086="II",IF('BBDD Actual Primer Año x Semana'!$F$1:$F$1086=$B428,'BBDD Actual Primer Año x Semana'!$G$1:$G$1086,0))))</f>
        <v>0</v>
      </c>
      <c r="D428" s="95">
        <f t="array" ref="D428">SUM(IF('BBDD Actual Primer Año x Semana'!$A$1:$A$1086="GB1",IF('BBDD Actual Primer Año x Semana'!$B$1:$B$1086="II",IF('BBDD Actual Primer Año x Semana'!$F$1:$F$1086=$B428,'BBDD Actual Primer Año x Semana'!$H$1:$H$1086,0))))</f>
        <v>0</v>
      </c>
      <c r="E428" s="95">
        <f t="array" ref="E428">SUM(IF('BBDD Actual Primer Año x Semana'!$A$1:$A$1086="GB1",IF('BBDD Actual Primer Año x Semana'!$B$1:$B$1086="II",IF('BBDD Actual Primer Año x Semana'!$F$1:$F$1086=$B428,'BBDD Actual Primer Año x Semana'!$J$1:$K$1086,0))))</f>
        <v>0</v>
      </c>
      <c r="F428" s="95">
        <f t="shared" si="17"/>
        <v>0</v>
      </c>
      <c r="G428" s="95">
        <f t="shared" si="19"/>
        <v>471</v>
      </c>
      <c r="I428" s="98"/>
      <c r="J428" s="98"/>
      <c r="K428" s="98"/>
      <c r="L428" s="98"/>
    </row>
    <row r="429" spans="2:12">
      <c r="B429" s="34">
        <v>100</v>
      </c>
      <c r="C429" s="95">
        <f t="array" ref="C429">SUM(IF('BBDD Actual Primer Año x Semana'!$A$1:$A$1086="GB1",IF('BBDD Actual Primer Año x Semana'!$B$1:$B$1086="II",IF('BBDD Actual Primer Año x Semana'!$F$1:$F$1086=$B429,'BBDD Actual Primer Año x Semana'!$G$1:$G$1086,0))))</f>
        <v>0</v>
      </c>
      <c r="D429" s="95">
        <f t="array" ref="D429">SUM(IF('BBDD Actual Primer Año x Semana'!$A$1:$A$1086="GB1",IF('BBDD Actual Primer Año x Semana'!$B$1:$B$1086="II",IF('BBDD Actual Primer Año x Semana'!$F$1:$F$1086=$B429,'BBDD Actual Primer Año x Semana'!$H$1:$H$1086,0))))</f>
        <v>0</v>
      </c>
      <c r="E429" s="95">
        <f t="array" ref="E429">SUM(IF('BBDD Actual Primer Año x Semana'!$A$1:$A$1086="GB1",IF('BBDD Actual Primer Año x Semana'!$B$1:$B$1086="II",IF('BBDD Actual Primer Año x Semana'!$F$1:$F$1086=$B429,'BBDD Actual Primer Año x Semana'!$J$1:$K$1086,0))))</f>
        <v>0</v>
      </c>
      <c r="F429" s="95">
        <f t="shared" si="17"/>
        <v>0</v>
      </c>
      <c r="G429" s="95">
        <f t="shared" si="19"/>
        <v>471</v>
      </c>
      <c r="I429" s="98"/>
      <c r="J429" s="98"/>
      <c r="K429" s="98"/>
      <c r="L429" s="98"/>
    </row>
    <row r="430" spans="2:12">
      <c r="B430" s="34">
        <v>101</v>
      </c>
      <c r="C430" s="95">
        <f t="array" ref="C430">SUM(IF('BBDD Actual Primer Año x Semana'!$A$1:$A$1086="GB1",IF('BBDD Actual Primer Año x Semana'!$B$1:$B$1086="II",IF('BBDD Actual Primer Año x Semana'!$F$1:$F$1086=$B430,'BBDD Actual Primer Año x Semana'!$G$1:$G$1086,0))))</f>
        <v>0</v>
      </c>
      <c r="D430" s="95">
        <f t="array" ref="D430">SUM(IF('BBDD Actual Primer Año x Semana'!$A$1:$A$1086="GB1",IF('BBDD Actual Primer Año x Semana'!$B$1:$B$1086="II",IF('BBDD Actual Primer Año x Semana'!$F$1:$F$1086=$B430,'BBDD Actual Primer Año x Semana'!$H$1:$H$1086,0))))</f>
        <v>0</v>
      </c>
      <c r="E430" s="95">
        <f t="array" ref="E430">SUM(IF('BBDD Actual Primer Año x Semana'!$A$1:$A$1086="GB1",IF('BBDD Actual Primer Año x Semana'!$B$1:$B$1086="II",IF('BBDD Actual Primer Año x Semana'!$F$1:$F$1086=$B430,'BBDD Actual Primer Año x Semana'!$J$1:$K$1086,0))))</f>
        <v>0</v>
      </c>
      <c r="F430" s="95">
        <f t="shared" si="17"/>
        <v>0</v>
      </c>
      <c r="G430" s="95">
        <f t="shared" si="19"/>
        <v>471</v>
      </c>
      <c r="I430" s="98"/>
      <c r="J430" s="98"/>
      <c r="K430" s="98"/>
      <c r="L430" s="98"/>
    </row>
    <row r="431" spans="2:12">
      <c r="B431" s="34">
        <v>102</v>
      </c>
      <c r="C431" s="95">
        <f t="array" ref="C431">SUM(IF('BBDD Actual Primer Año x Semana'!$A$1:$A$1086="GB1",IF('BBDD Actual Primer Año x Semana'!$B$1:$B$1086="II",IF('BBDD Actual Primer Año x Semana'!$F$1:$F$1086=$B431,'BBDD Actual Primer Año x Semana'!$G$1:$G$1086,0))))</f>
        <v>0</v>
      </c>
      <c r="D431" s="95">
        <f t="array" ref="D431">SUM(IF('BBDD Actual Primer Año x Semana'!$A$1:$A$1086="GB1",IF('BBDD Actual Primer Año x Semana'!$B$1:$B$1086="II",IF('BBDD Actual Primer Año x Semana'!$F$1:$F$1086=$B431,'BBDD Actual Primer Año x Semana'!$H$1:$H$1086,0))))</f>
        <v>0</v>
      </c>
      <c r="E431" s="95">
        <f t="array" ref="E431">SUM(IF('BBDD Actual Primer Año x Semana'!$A$1:$A$1086="GB1",IF('BBDD Actual Primer Año x Semana'!$B$1:$B$1086="II",IF('BBDD Actual Primer Año x Semana'!$F$1:$F$1086=$B431,'BBDD Actual Primer Año x Semana'!$J$1:$K$1086,0))))</f>
        <v>0</v>
      </c>
      <c r="F431" s="95">
        <f t="shared" si="17"/>
        <v>0</v>
      </c>
      <c r="G431" s="95">
        <f t="shared" si="19"/>
        <v>471</v>
      </c>
      <c r="I431" s="98"/>
      <c r="J431" s="98"/>
      <c r="K431" s="98"/>
      <c r="L431" s="98"/>
    </row>
    <row r="432" spans="2:12">
      <c r="B432" s="34">
        <v>103</v>
      </c>
      <c r="C432" s="95">
        <f t="array" ref="C432">SUM(IF('BBDD Actual Primer Año x Semana'!$A$1:$A$1086="GB1",IF('BBDD Actual Primer Año x Semana'!$B$1:$B$1086="II",IF('BBDD Actual Primer Año x Semana'!$F$1:$F$1086=$B432,'BBDD Actual Primer Año x Semana'!$G$1:$G$1086,0))))</f>
        <v>0</v>
      </c>
      <c r="D432" s="95">
        <f t="array" ref="D432">SUM(IF('BBDD Actual Primer Año x Semana'!$A$1:$A$1086="GB1",IF('BBDD Actual Primer Año x Semana'!$B$1:$B$1086="II",IF('BBDD Actual Primer Año x Semana'!$F$1:$F$1086=$B432,'BBDD Actual Primer Año x Semana'!$H$1:$H$1086,0))))</f>
        <v>0</v>
      </c>
      <c r="E432" s="95">
        <f t="array" ref="E432">SUM(IF('BBDD Actual Primer Año x Semana'!$A$1:$A$1086="GB1",IF('BBDD Actual Primer Año x Semana'!$B$1:$B$1086="II",IF('BBDD Actual Primer Año x Semana'!$F$1:$F$1086=$B432,'BBDD Actual Primer Año x Semana'!$J$1:$K$1086,0))))</f>
        <v>0</v>
      </c>
      <c r="F432" s="95">
        <f t="shared" si="17"/>
        <v>0</v>
      </c>
      <c r="G432" s="95">
        <f t="shared" si="19"/>
        <v>471</v>
      </c>
      <c r="I432" s="98"/>
      <c r="J432" s="98"/>
      <c r="K432" s="98"/>
      <c r="L432" s="98"/>
    </row>
    <row r="433" spans="2:54">
      <c r="B433" s="34">
        <v>104</v>
      </c>
      <c r="C433" s="95">
        <f t="array" ref="C433">SUM(IF('BBDD Actual Primer Año x Semana'!$A$1:$A$1086="GB1",IF('BBDD Actual Primer Año x Semana'!$B$1:$B$1086="II",IF('BBDD Actual Primer Año x Semana'!$F$1:$F$1086=$B433,'BBDD Actual Primer Año x Semana'!$G$1:$G$1086,0))))</f>
        <v>0</v>
      </c>
      <c r="D433" s="95">
        <f t="array" ref="D433">SUM(IF('BBDD Actual Primer Año x Semana'!$A$1:$A$1086="GB1",IF('BBDD Actual Primer Año x Semana'!$B$1:$B$1086="II",IF('BBDD Actual Primer Año x Semana'!$F$1:$F$1086=$B433,'BBDD Actual Primer Año x Semana'!$H$1:$H$1086,0))))</f>
        <v>0</v>
      </c>
      <c r="E433" s="95">
        <f t="array" ref="E433">SUM(IF('BBDD Actual Primer Año x Semana'!$A$1:$A$1086="GB1",IF('BBDD Actual Primer Año x Semana'!$B$1:$B$1086="II",IF('BBDD Actual Primer Año x Semana'!$F$1:$F$1086=$B433,'BBDD Actual Primer Año x Semana'!$J$1:$K$1086,0))))</f>
        <v>0</v>
      </c>
      <c r="F433" s="95">
        <f t="shared" si="17"/>
        <v>0</v>
      </c>
      <c r="G433" s="95">
        <f t="shared" si="19"/>
        <v>471</v>
      </c>
      <c r="I433" s="98"/>
      <c r="J433" s="98"/>
      <c r="K433" s="98"/>
      <c r="L433" s="98"/>
    </row>
    <row r="434" spans="2:54">
      <c r="I434" s="98"/>
      <c r="J434" s="98"/>
      <c r="K434" s="98"/>
      <c r="L434" s="98"/>
    </row>
    <row r="435" spans="2:54">
      <c r="I435" s="98"/>
      <c r="J435" s="98"/>
      <c r="K435" s="98"/>
      <c r="L435" s="98"/>
    </row>
    <row r="436" spans="2:54">
      <c r="I436" s="98"/>
      <c r="J436" s="98"/>
      <c r="K436" s="98"/>
      <c r="L436" s="98"/>
    </row>
    <row r="437" spans="2:54">
      <c r="I437" s="98"/>
      <c r="J437" s="98"/>
      <c r="K437" s="98"/>
      <c r="L437" s="98"/>
    </row>
    <row r="439" spans="2:54"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  <c r="AE439" s="332"/>
      <c r="AF439" s="332"/>
      <c r="AG439" s="332"/>
      <c r="AH439" s="332"/>
      <c r="AI439" s="332"/>
      <c r="AJ439" s="332"/>
      <c r="AK439" s="332"/>
      <c r="AL439" s="332"/>
      <c r="AM439" s="332"/>
      <c r="AN439" s="332"/>
      <c r="AO439" s="332"/>
      <c r="AP439" s="332"/>
      <c r="AQ439" s="332"/>
      <c r="AR439" s="332"/>
      <c r="AS439" s="332"/>
      <c r="AT439" s="332"/>
      <c r="AU439" s="332"/>
      <c r="AV439" s="332"/>
      <c r="AW439" s="332"/>
      <c r="AX439" s="332"/>
      <c r="AY439" s="332"/>
      <c r="AZ439" s="332"/>
      <c r="BA439" s="332"/>
    </row>
    <row r="440" spans="2:54"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  <c r="AE440" s="332"/>
      <c r="AF440" s="332"/>
      <c r="AG440" s="332"/>
      <c r="AH440" s="332"/>
      <c r="AI440" s="332"/>
      <c r="AJ440" s="332"/>
      <c r="AK440" s="332"/>
      <c r="AL440" s="332"/>
      <c r="AM440" s="332"/>
      <c r="AN440" s="332"/>
      <c r="AO440" s="332"/>
      <c r="AP440" s="332"/>
      <c r="AQ440" s="332"/>
      <c r="AR440" s="332"/>
      <c r="AS440" s="332"/>
      <c r="AT440" s="332"/>
      <c r="AU440" s="332"/>
      <c r="AV440" s="332"/>
      <c r="AW440" s="332"/>
      <c r="AX440" s="332"/>
      <c r="AY440" s="332"/>
      <c r="AZ440" s="332"/>
      <c r="BA440" s="332"/>
    </row>
    <row r="441" spans="2:54">
      <c r="C441" s="335"/>
      <c r="D441" s="334"/>
      <c r="E441" s="334"/>
      <c r="F441" s="334"/>
      <c r="G441" s="334"/>
      <c r="H441" s="334"/>
      <c r="I441" s="334"/>
      <c r="J441" s="334"/>
      <c r="K441" s="334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  <c r="AB441" s="334"/>
      <c r="AC441" s="334"/>
      <c r="AD441" s="334"/>
      <c r="AE441" s="334"/>
      <c r="AF441" s="334"/>
      <c r="AG441" s="334"/>
      <c r="AH441" s="334"/>
      <c r="AI441" s="334"/>
      <c r="AJ441" s="334"/>
      <c r="AK441" s="334"/>
      <c r="AL441" s="334"/>
      <c r="AM441" s="334"/>
      <c r="AN441" s="334"/>
      <c r="AO441" s="334"/>
      <c r="AP441" s="334"/>
      <c r="AQ441" s="334"/>
      <c r="AR441" s="334"/>
      <c r="AS441" s="334"/>
      <c r="AT441" s="334"/>
      <c r="AU441" s="334"/>
      <c r="AV441" s="334"/>
      <c r="AW441" s="334"/>
      <c r="AX441" s="334"/>
      <c r="AY441" s="334"/>
      <c r="AZ441" s="334"/>
      <c r="BA441" s="334"/>
    </row>
    <row r="442" spans="2:54">
      <c r="C442" s="34">
        <v>1</v>
      </c>
      <c r="D442" s="34">
        <v>2</v>
      </c>
      <c r="E442" s="34">
        <v>3</v>
      </c>
      <c r="F442" s="34">
        <v>4</v>
      </c>
      <c r="G442" s="34">
        <v>5</v>
      </c>
      <c r="H442" s="34">
        <v>6</v>
      </c>
      <c r="I442" s="34">
        <v>7</v>
      </c>
      <c r="J442" s="34">
        <v>8</v>
      </c>
      <c r="K442" s="34">
        <v>9</v>
      </c>
      <c r="L442" s="34">
        <v>10</v>
      </c>
      <c r="M442" s="34">
        <v>11</v>
      </c>
      <c r="N442" s="34">
        <v>12</v>
      </c>
      <c r="O442" s="34">
        <v>13</v>
      </c>
      <c r="P442" s="34">
        <v>14</v>
      </c>
      <c r="Q442" s="34">
        <v>15</v>
      </c>
      <c r="R442" s="34">
        <v>16</v>
      </c>
      <c r="S442" s="34">
        <v>17</v>
      </c>
      <c r="T442" s="34">
        <v>18</v>
      </c>
      <c r="U442" s="34">
        <v>19</v>
      </c>
      <c r="V442" s="34">
        <v>20</v>
      </c>
      <c r="W442" s="34">
        <v>21</v>
      </c>
      <c r="X442" s="34">
        <v>22</v>
      </c>
      <c r="Y442" s="34">
        <v>23</v>
      </c>
      <c r="Z442" s="34">
        <v>24</v>
      </c>
      <c r="AA442" s="34">
        <v>25</v>
      </c>
      <c r="AB442" s="34">
        <v>26</v>
      </c>
      <c r="AC442" s="34">
        <v>27</v>
      </c>
      <c r="AD442" s="34">
        <v>28</v>
      </c>
      <c r="AE442" s="34">
        <v>29</v>
      </c>
      <c r="AF442" s="34">
        <v>30</v>
      </c>
      <c r="AG442" s="34">
        <v>31</v>
      </c>
      <c r="AH442" s="34">
        <v>32</v>
      </c>
      <c r="AI442" s="34">
        <v>33</v>
      </c>
      <c r="AJ442" s="34">
        <v>34</v>
      </c>
      <c r="AK442" s="34">
        <v>35</v>
      </c>
      <c r="AL442" s="34">
        <v>36</v>
      </c>
      <c r="AM442" s="34">
        <v>37</v>
      </c>
      <c r="AN442" s="34">
        <v>38</v>
      </c>
      <c r="AO442" s="34">
        <v>39</v>
      </c>
      <c r="AP442" s="34">
        <v>40</v>
      </c>
      <c r="AQ442" s="34">
        <v>41</v>
      </c>
      <c r="AR442" s="34">
        <v>42</v>
      </c>
      <c r="AS442" s="34">
        <v>43</v>
      </c>
      <c r="AT442" s="34">
        <v>44</v>
      </c>
      <c r="AU442" s="34">
        <v>45</v>
      </c>
      <c r="AV442" s="34">
        <v>46</v>
      </c>
      <c r="AW442" s="34">
        <v>47</v>
      </c>
      <c r="AX442" s="34">
        <v>48</v>
      </c>
      <c r="AY442" s="34">
        <v>49</v>
      </c>
      <c r="AZ442" s="34">
        <v>50</v>
      </c>
      <c r="BA442" s="34">
        <v>51</v>
      </c>
    </row>
    <row r="444" spans="2:54">
      <c r="B444" s="322" t="s">
        <v>4714</v>
      </c>
    </row>
    <row r="445" spans="2:54">
      <c r="B445" s="334" t="s">
        <v>4647</v>
      </c>
      <c r="C445" s="335">
        <v>44638</v>
      </c>
      <c r="D445" s="335">
        <f t="shared" ref="D445:BB445" si="22">C445+7</f>
        <v>44645</v>
      </c>
      <c r="E445" s="335">
        <f t="shared" si="22"/>
        <v>44652</v>
      </c>
      <c r="F445" s="335">
        <f t="shared" si="22"/>
        <v>44659</v>
      </c>
      <c r="G445" s="335">
        <f t="shared" si="22"/>
        <v>44666</v>
      </c>
      <c r="H445" s="335">
        <f t="shared" si="22"/>
        <v>44673</v>
      </c>
      <c r="I445" s="335">
        <f t="shared" si="22"/>
        <v>44680</v>
      </c>
      <c r="J445" s="335">
        <f t="shared" si="22"/>
        <v>44687</v>
      </c>
      <c r="K445" s="335">
        <f t="shared" si="22"/>
        <v>44694</v>
      </c>
      <c r="L445" s="335">
        <f t="shared" si="22"/>
        <v>44701</v>
      </c>
      <c r="M445" s="335">
        <f t="shared" si="22"/>
        <v>44708</v>
      </c>
      <c r="N445" s="335">
        <f t="shared" si="22"/>
        <v>44715</v>
      </c>
      <c r="O445" s="335">
        <f t="shared" si="22"/>
        <v>44722</v>
      </c>
      <c r="P445" s="335">
        <f t="shared" si="22"/>
        <v>44729</v>
      </c>
      <c r="Q445" s="335">
        <f t="shared" si="22"/>
        <v>44736</v>
      </c>
      <c r="R445" s="335">
        <f t="shared" si="22"/>
        <v>44743</v>
      </c>
      <c r="S445" s="335">
        <f t="shared" si="22"/>
        <v>44750</v>
      </c>
      <c r="T445" s="335">
        <f t="shared" si="22"/>
        <v>44757</v>
      </c>
      <c r="U445" s="335">
        <f t="shared" si="22"/>
        <v>44764</v>
      </c>
      <c r="V445" s="335">
        <f t="shared" si="22"/>
        <v>44771</v>
      </c>
      <c r="W445" s="335">
        <f t="shared" si="22"/>
        <v>44778</v>
      </c>
      <c r="X445" s="335">
        <f t="shared" si="22"/>
        <v>44785</v>
      </c>
      <c r="Y445" s="335">
        <f t="shared" si="22"/>
        <v>44792</v>
      </c>
      <c r="Z445" s="335">
        <f t="shared" si="22"/>
        <v>44799</v>
      </c>
      <c r="AA445" s="335">
        <f t="shared" si="22"/>
        <v>44806</v>
      </c>
      <c r="AB445" s="335">
        <f t="shared" si="22"/>
        <v>44813</v>
      </c>
      <c r="AC445" s="335">
        <f t="shared" si="22"/>
        <v>44820</v>
      </c>
      <c r="AD445" s="335">
        <f t="shared" si="22"/>
        <v>44827</v>
      </c>
      <c r="AE445" s="335">
        <f t="shared" si="22"/>
        <v>44834</v>
      </c>
      <c r="AF445" s="335">
        <f t="shared" si="22"/>
        <v>44841</v>
      </c>
      <c r="AG445" s="335">
        <f t="shared" si="22"/>
        <v>44848</v>
      </c>
      <c r="AH445" s="335">
        <f t="shared" si="22"/>
        <v>44855</v>
      </c>
      <c r="AI445" s="335">
        <f t="shared" si="22"/>
        <v>44862</v>
      </c>
      <c r="AJ445" s="335">
        <f t="shared" si="22"/>
        <v>44869</v>
      </c>
      <c r="AK445" s="335">
        <f t="shared" si="22"/>
        <v>44876</v>
      </c>
      <c r="AL445" s="335">
        <f t="shared" si="22"/>
        <v>44883</v>
      </c>
      <c r="AM445" s="335">
        <f t="shared" si="22"/>
        <v>44890</v>
      </c>
      <c r="AN445" s="335">
        <f t="shared" si="22"/>
        <v>44897</v>
      </c>
      <c r="AO445" s="335">
        <f t="shared" si="22"/>
        <v>44904</v>
      </c>
      <c r="AP445" s="335">
        <f t="shared" si="22"/>
        <v>44911</v>
      </c>
      <c r="AQ445" s="335">
        <f t="shared" si="22"/>
        <v>44918</v>
      </c>
      <c r="AR445" s="335">
        <f t="shared" si="22"/>
        <v>44925</v>
      </c>
      <c r="AS445" s="335">
        <f t="shared" si="22"/>
        <v>44932</v>
      </c>
      <c r="AT445" s="335">
        <f t="shared" si="22"/>
        <v>44939</v>
      </c>
      <c r="AU445" s="335">
        <f t="shared" si="22"/>
        <v>44946</v>
      </c>
      <c r="AV445" s="335">
        <f t="shared" si="22"/>
        <v>44953</v>
      </c>
      <c r="AW445" s="335">
        <f t="shared" si="22"/>
        <v>44960</v>
      </c>
      <c r="AX445" s="335">
        <f t="shared" si="22"/>
        <v>44967</v>
      </c>
      <c r="AY445" s="335">
        <f t="shared" si="22"/>
        <v>44974</v>
      </c>
      <c r="AZ445" s="335">
        <f t="shared" si="22"/>
        <v>44981</v>
      </c>
      <c r="BA445" s="335">
        <f t="shared" si="22"/>
        <v>44988</v>
      </c>
      <c r="BB445" s="335">
        <f t="shared" si="22"/>
        <v>44995</v>
      </c>
    </row>
    <row r="446" spans="2:54">
      <c r="B446" s="334">
        <v>2010</v>
      </c>
      <c r="C446" s="98">
        <f t="array" ref="C446:BA446">TRANSPOSE(H3:H53)</f>
        <v>0</v>
      </c>
      <c r="D446" s="98">
        <v>1.2787723785166241E-3</v>
      </c>
      <c r="E446" s="98">
        <v>1.2787723785166241E-3</v>
      </c>
      <c r="F446" s="98">
        <v>8.9514066496163679E-3</v>
      </c>
      <c r="G446" s="98">
        <v>1.0230179028132993E-2</v>
      </c>
      <c r="H446" s="98">
        <v>1.5345268542199489E-2</v>
      </c>
      <c r="I446" s="98">
        <v>1.6624040920716114E-2</v>
      </c>
      <c r="J446" s="98">
        <v>1.9181585677749361E-2</v>
      </c>
      <c r="K446" s="98">
        <v>2.0460358056265986E-2</v>
      </c>
      <c r="L446" s="98">
        <v>2.557544757033248E-2</v>
      </c>
      <c r="M446" s="98">
        <v>2.9411764705882353E-2</v>
      </c>
      <c r="N446" s="98">
        <v>3.0690537084398978E-2</v>
      </c>
      <c r="O446" s="98">
        <v>3.8363171355498722E-2</v>
      </c>
      <c r="P446" s="98">
        <v>4.0920716112531973E-2</v>
      </c>
      <c r="Q446" s="98">
        <v>4.2199488491048591E-2</v>
      </c>
      <c r="R446" s="98">
        <v>4.4757033248081841E-2</v>
      </c>
      <c r="S446" s="98">
        <v>5.2429667519181586E-2</v>
      </c>
      <c r="T446" s="98">
        <v>7.5447570332480812E-2</v>
      </c>
      <c r="U446" s="98">
        <v>8.0562659846547313E-2</v>
      </c>
      <c r="V446" s="98">
        <v>8.9514066496163683E-2</v>
      </c>
      <c r="W446" s="98">
        <v>9.4629156010230184E-2</v>
      </c>
      <c r="X446" s="98">
        <v>0.10358056265984655</v>
      </c>
      <c r="Y446" s="98">
        <v>0.10869565217391304</v>
      </c>
      <c r="Z446" s="98">
        <v>0.11253196930946291</v>
      </c>
      <c r="AA446" s="98">
        <v>0.11381074168797954</v>
      </c>
      <c r="AB446" s="98">
        <v>0.11892583120204604</v>
      </c>
      <c r="AC446" s="98">
        <v>0.12148337595907928</v>
      </c>
      <c r="AD446" s="98">
        <v>0.12787723785166241</v>
      </c>
      <c r="AE446" s="98">
        <v>0.13427109974424553</v>
      </c>
      <c r="AF446" s="98">
        <v>0.15345268542199489</v>
      </c>
      <c r="AG446" s="98">
        <v>0.15728900255754474</v>
      </c>
      <c r="AH446" s="98">
        <v>0.15984654731457801</v>
      </c>
      <c r="AI446" s="98">
        <v>0.16751918158567775</v>
      </c>
      <c r="AJ446" s="98">
        <v>0.16879795396419436</v>
      </c>
      <c r="AK446" s="98">
        <v>0.17519181585677748</v>
      </c>
      <c r="AL446" s="98">
        <v>0.18030690537084398</v>
      </c>
      <c r="AM446" s="98">
        <v>0.18286445012787725</v>
      </c>
      <c r="AN446" s="98">
        <v>0.18414322250639387</v>
      </c>
      <c r="AO446" s="98">
        <v>0.1867007672634271</v>
      </c>
      <c r="AP446" s="98">
        <v>0.18925831202046037</v>
      </c>
      <c r="AQ446" s="98">
        <v>0.19053708439897699</v>
      </c>
      <c r="AR446" s="98">
        <v>0.19053708439897699</v>
      </c>
      <c r="AS446" s="98">
        <v>0.19053708439897699</v>
      </c>
      <c r="AT446" s="98">
        <v>0.19309462915601022</v>
      </c>
      <c r="AU446" s="98">
        <v>0.19437340153452684</v>
      </c>
      <c r="AV446" s="98">
        <v>0.19437340153452684</v>
      </c>
      <c r="AW446" s="98">
        <v>0.1969309462915601</v>
      </c>
      <c r="AX446" s="98">
        <v>0.20204603580562661</v>
      </c>
      <c r="AY446" s="98">
        <v>0.20716112531969311</v>
      </c>
      <c r="AZ446" s="98">
        <v>0.21355498721227623</v>
      </c>
      <c r="BA446" s="98">
        <v>0.2186700767263427</v>
      </c>
    </row>
    <row r="447" spans="2:54">
      <c r="B447" s="334">
        <v>2014</v>
      </c>
      <c r="C447" s="98">
        <f t="array" ref="C447:BA447">TRANSPOSE(H110:H160)</f>
        <v>3.5756853396901071E-3</v>
      </c>
      <c r="D447" s="98">
        <v>2.7413587604290822E-2</v>
      </c>
      <c r="E447" s="98">
        <v>5.4827175208581644E-2</v>
      </c>
      <c r="F447" s="98">
        <v>0.13349225268176401</v>
      </c>
      <c r="G447" s="98">
        <v>0.1501787842669845</v>
      </c>
      <c r="H447" s="98">
        <v>0.17401668653158522</v>
      </c>
      <c r="I447" s="98">
        <v>0.20619785458879619</v>
      </c>
      <c r="J447" s="98">
        <v>0.26936829558998809</v>
      </c>
      <c r="K447" s="98">
        <v>0.27890345649582837</v>
      </c>
      <c r="L447" s="98">
        <v>0.29558998808104886</v>
      </c>
      <c r="M447" s="98">
        <v>0.30870083432657924</v>
      </c>
      <c r="N447" s="98">
        <v>0.31704410011918949</v>
      </c>
      <c r="O447" s="98">
        <v>0.33134684147794996</v>
      </c>
      <c r="P447" s="98">
        <v>0.34088200238379024</v>
      </c>
      <c r="Q447" s="98">
        <v>0.34803337306317045</v>
      </c>
      <c r="R447" s="98">
        <v>0.34922526817640048</v>
      </c>
      <c r="S447" s="98">
        <v>0.35756853396901073</v>
      </c>
      <c r="T447" s="98">
        <v>0.36114421930870083</v>
      </c>
      <c r="U447" s="98">
        <v>0.36471990464839094</v>
      </c>
      <c r="V447" s="98">
        <v>0.36591179976162097</v>
      </c>
      <c r="W447" s="98">
        <v>0.37067938021454111</v>
      </c>
      <c r="X447" s="98">
        <v>0.37306317044100118</v>
      </c>
      <c r="Y447" s="98">
        <v>0.37902264600715135</v>
      </c>
      <c r="Z447" s="98">
        <v>0.38021454112038139</v>
      </c>
      <c r="AA447" s="98">
        <v>0.38021454112038139</v>
      </c>
      <c r="AB447" s="98">
        <v>0.38259833134684146</v>
      </c>
      <c r="AC447" s="98">
        <v>0.38259833134684146</v>
      </c>
      <c r="AD447" s="98">
        <v>0.38259833134684146</v>
      </c>
      <c r="AE447" s="98">
        <v>0.38259833134684146</v>
      </c>
      <c r="AF447" s="98">
        <v>0.38498212157330153</v>
      </c>
      <c r="AG447" s="98">
        <v>0.38498212157330153</v>
      </c>
      <c r="AH447" s="98">
        <v>0.38498212157330153</v>
      </c>
      <c r="AI447" s="98">
        <v>0.38498212157330153</v>
      </c>
      <c r="AJ447" s="98">
        <v>0.38974970202622167</v>
      </c>
      <c r="AK447" s="98">
        <v>0.39451728247914186</v>
      </c>
      <c r="AL447" s="98">
        <v>0.39690107270560193</v>
      </c>
      <c r="AM447" s="98">
        <v>0.39809296781883197</v>
      </c>
      <c r="AN447" s="98">
        <v>0.39809296781883197</v>
      </c>
      <c r="AO447" s="98">
        <v>0.399284862932062</v>
      </c>
      <c r="AP447" s="98">
        <v>0.399284862932062</v>
      </c>
      <c r="AQ447" s="98">
        <v>0.399284862932062</v>
      </c>
      <c r="AR447" s="98">
        <v>0.40047675804529204</v>
      </c>
      <c r="AS447" s="98">
        <v>0.40166865315852207</v>
      </c>
      <c r="AT447" s="98">
        <v>0.40166865315852207</v>
      </c>
      <c r="AU447" s="98">
        <v>0.40166865315852207</v>
      </c>
      <c r="AV447" s="98">
        <v>0.40166865315852207</v>
      </c>
      <c r="AW447" s="98">
        <v>0.40286054827175211</v>
      </c>
      <c r="AX447" s="98">
        <v>0.40524433849821218</v>
      </c>
      <c r="AY447" s="98">
        <v>0.40524433849821218</v>
      </c>
      <c r="AZ447" s="98">
        <v>0.40524433849821218</v>
      </c>
      <c r="BA447" s="98">
        <v>0.40762812872467225</v>
      </c>
    </row>
    <row r="448" spans="2:54">
      <c r="B448" s="334">
        <v>2018</v>
      </c>
      <c r="C448" s="98">
        <f t="array" ref="C448:BA448">TRANSPOSE(H220:H270)</f>
        <v>3.8350910834132309E-3</v>
      </c>
      <c r="D448" s="98">
        <v>9.5877277085330784E-3</v>
      </c>
      <c r="E448" s="98">
        <v>1.2464046021093002E-2</v>
      </c>
      <c r="F448" s="98">
        <v>1.9175455417066157E-2</v>
      </c>
      <c r="G448" s="98">
        <v>2.9721955896452542E-2</v>
      </c>
      <c r="H448" s="98">
        <v>4.6979865771812082E-2</v>
      </c>
      <c r="I448" s="98">
        <v>6.4237775647171619E-2</v>
      </c>
      <c r="J448" s="98">
        <v>9.2042186001917548E-2</v>
      </c>
      <c r="K448" s="98">
        <v>9.6836049856184089E-2</v>
      </c>
      <c r="L448" s="98">
        <v>0.10546500479386385</v>
      </c>
      <c r="M448" s="98">
        <v>0.11313518696069032</v>
      </c>
      <c r="N448" s="98">
        <v>0.12943432406519656</v>
      </c>
      <c r="O448" s="98">
        <v>0.137104506232023</v>
      </c>
      <c r="P448" s="98">
        <v>0.14956855225311602</v>
      </c>
      <c r="Q448" s="98">
        <v>0.15532118887823587</v>
      </c>
      <c r="R448" s="98">
        <v>0.15627996164908917</v>
      </c>
      <c r="S448" s="98">
        <v>0.16970278044103548</v>
      </c>
      <c r="T448" s="98">
        <v>0.17257909875359539</v>
      </c>
      <c r="U448" s="98">
        <v>0.17737296260786195</v>
      </c>
      <c r="V448" s="98">
        <v>0.18024928092042186</v>
      </c>
      <c r="W448" s="98">
        <v>0.18983700862895495</v>
      </c>
      <c r="X448" s="98">
        <v>0.19367209971236818</v>
      </c>
      <c r="Y448" s="98">
        <v>0.19846596356663471</v>
      </c>
      <c r="Z448" s="98">
        <v>0.20230105465004794</v>
      </c>
      <c r="AA448" s="98">
        <v>0.21668264621284755</v>
      </c>
      <c r="AB448" s="98">
        <v>0.22051773729626079</v>
      </c>
      <c r="AC448" s="98">
        <v>0.23010546500479387</v>
      </c>
      <c r="AD448" s="98">
        <v>0.2339405560882071</v>
      </c>
      <c r="AE448" s="98">
        <v>0.2348993288590604</v>
      </c>
      <c r="AF448" s="98">
        <v>0.24928092042186001</v>
      </c>
      <c r="AG448" s="98">
        <v>0.25311601150527324</v>
      </c>
      <c r="AH448" s="98">
        <v>0.25886864813039312</v>
      </c>
      <c r="AI448" s="98">
        <v>0.26174496644295303</v>
      </c>
      <c r="AJ448" s="98">
        <v>0.27229146692233941</v>
      </c>
      <c r="AK448" s="98">
        <v>0.274209012464046</v>
      </c>
      <c r="AL448" s="98">
        <v>0.27708533077660596</v>
      </c>
      <c r="AM448" s="98">
        <v>0.27804410354745923</v>
      </c>
      <c r="AN448" s="98">
        <v>0.28283796740172579</v>
      </c>
      <c r="AO448" s="98">
        <v>0.28667305848513902</v>
      </c>
      <c r="AP448" s="98">
        <v>0.29050814956855225</v>
      </c>
      <c r="AQ448" s="98">
        <v>0.29242569511025884</v>
      </c>
      <c r="AR448" s="98">
        <v>0.29434324065196549</v>
      </c>
      <c r="AS448" s="98">
        <v>0.30297219558964528</v>
      </c>
      <c r="AT448" s="98">
        <v>0.30393096836049854</v>
      </c>
      <c r="AU448" s="98">
        <v>0.30584851390220519</v>
      </c>
      <c r="AV448" s="98">
        <v>0.30776605944391178</v>
      </c>
      <c r="AW448" s="98">
        <v>0.31160115052732501</v>
      </c>
      <c r="AX448" s="98">
        <v>0.31447746883988492</v>
      </c>
      <c r="AY448" s="98">
        <v>0.31543624161073824</v>
      </c>
      <c r="AZ448" s="98">
        <v>0.31735378715244489</v>
      </c>
      <c r="BA448" s="98">
        <v>0.32694151486097794</v>
      </c>
    </row>
    <row r="449" spans="2:54">
      <c r="B449" s="334">
        <v>2022</v>
      </c>
      <c r="C449" s="98">
        <f t="array" ref="C449:Z449">TRANSPOSE(H330:H353)</f>
        <v>4.2553191489361703E-3</v>
      </c>
      <c r="D449" s="98">
        <v>4.2553191489361703E-3</v>
      </c>
      <c r="E449" s="98">
        <v>1.1063829787234043E-2</v>
      </c>
      <c r="F449" s="98">
        <v>1.276595744680851E-2</v>
      </c>
      <c r="G449" s="98">
        <v>1.7872340425531916E-2</v>
      </c>
      <c r="H449" s="98">
        <v>2.4680851063829789E-2</v>
      </c>
      <c r="I449" s="98">
        <v>3.2340425531914893E-2</v>
      </c>
      <c r="J449" s="98">
        <v>6.1276595744680848E-2</v>
      </c>
      <c r="K449" s="98">
        <v>7.0638297872340425E-2</v>
      </c>
      <c r="L449" s="98">
        <v>7.5744680851063825E-2</v>
      </c>
      <c r="M449" s="98">
        <v>8.1702127659574464E-2</v>
      </c>
      <c r="N449" s="98">
        <v>9.2765957446808517E-2</v>
      </c>
      <c r="O449" s="98">
        <v>9.957446808510638E-2</v>
      </c>
      <c r="P449" s="98">
        <v>0.10808510638297872</v>
      </c>
      <c r="Q449" s="98">
        <v>0.1148936170212766</v>
      </c>
      <c r="R449" s="98">
        <v>0.1276595744680851</v>
      </c>
      <c r="S449" s="98">
        <v>0.13531914893617022</v>
      </c>
      <c r="T449" s="98">
        <v>0.13787234042553193</v>
      </c>
      <c r="U449" s="98">
        <v>0.14212765957446807</v>
      </c>
      <c r="V449" s="98">
        <v>0.14553191489361703</v>
      </c>
      <c r="W449" s="98">
        <v>0.1625531914893617</v>
      </c>
      <c r="X449" s="98">
        <v>0.1676595744680851</v>
      </c>
      <c r="Y449" s="98">
        <v>0.1727659574468085</v>
      </c>
      <c r="Z449" s="98">
        <v>0.17617021276595746</v>
      </c>
    </row>
    <row r="451" spans="2:54">
      <c r="B451" s="322" t="s">
        <v>4715</v>
      </c>
    </row>
    <row r="452" spans="2:54">
      <c r="B452" s="334" t="s">
        <v>4647</v>
      </c>
      <c r="C452" s="335">
        <v>44638</v>
      </c>
      <c r="D452" s="335">
        <f t="shared" ref="D452:BB452" si="23">C452+7</f>
        <v>44645</v>
      </c>
      <c r="E452" s="335">
        <f t="shared" si="23"/>
        <v>44652</v>
      </c>
      <c r="F452" s="335">
        <f t="shared" si="23"/>
        <v>44659</v>
      </c>
      <c r="G452" s="335">
        <f t="shared" si="23"/>
        <v>44666</v>
      </c>
      <c r="H452" s="335">
        <f t="shared" si="23"/>
        <v>44673</v>
      </c>
      <c r="I452" s="335">
        <f t="shared" si="23"/>
        <v>44680</v>
      </c>
      <c r="J452" s="335">
        <f t="shared" si="23"/>
        <v>44687</v>
      </c>
      <c r="K452" s="335">
        <f t="shared" si="23"/>
        <v>44694</v>
      </c>
      <c r="L452" s="335">
        <f t="shared" si="23"/>
        <v>44701</v>
      </c>
      <c r="M452" s="335">
        <f t="shared" si="23"/>
        <v>44708</v>
      </c>
      <c r="N452" s="335">
        <f t="shared" si="23"/>
        <v>44715</v>
      </c>
      <c r="O452" s="335">
        <f t="shared" si="23"/>
        <v>44722</v>
      </c>
      <c r="P452" s="335">
        <f t="shared" si="23"/>
        <v>44729</v>
      </c>
      <c r="Q452" s="335">
        <f t="shared" si="23"/>
        <v>44736</v>
      </c>
      <c r="R452" s="335">
        <f t="shared" si="23"/>
        <v>44743</v>
      </c>
      <c r="S452" s="335">
        <f t="shared" si="23"/>
        <v>44750</v>
      </c>
      <c r="T452" s="335">
        <f t="shared" si="23"/>
        <v>44757</v>
      </c>
      <c r="U452" s="335">
        <f t="shared" si="23"/>
        <v>44764</v>
      </c>
      <c r="V452" s="335">
        <f t="shared" si="23"/>
        <v>44771</v>
      </c>
      <c r="W452" s="335">
        <f t="shared" si="23"/>
        <v>44778</v>
      </c>
      <c r="X452" s="335">
        <f t="shared" si="23"/>
        <v>44785</v>
      </c>
      <c r="Y452" s="335">
        <f t="shared" si="23"/>
        <v>44792</v>
      </c>
      <c r="Z452" s="335">
        <f t="shared" si="23"/>
        <v>44799</v>
      </c>
      <c r="AA452" s="335">
        <f t="shared" si="23"/>
        <v>44806</v>
      </c>
      <c r="AB452" s="335">
        <f t="shared" si="23"/>
        <v>44813</v>
      </c>
      <c r="AC452" s="335">
        <f t="shared" si="23"/>
        <v>44820</v>
      </c>
      <c r="AD452" s="335">
        <f t="shared" si="23"/>
        <v>44827</v>
      </c>
      <c r="AE452" s="335">
        <f t="shared" si="23"/>
        <v>44834</v>
      </c>
      <c r="AF452" s="335">
        <f t="shared" si="23"/>
        <v>44841</v>
      </c>
      <c r="AG452" s="335">
        <f t="shared" si="23"/>
        <v>44848</v>
      </c>
      <c r="AH452" s="335">
        <f t="shared" si="23"/>
        <v>44855</v>
      </c>
      <c r="AI452" s="335">
        <f t="shared" si="23"/>
        <v>44862</v>
      </c>
      <c r="AJ452" s="335">
        <f t="shared" si="23"/>
        <v>44869</v>
      </c>
      <c r="AK452" s="335">
        <f t="shared" si="23"/>
        <v>44876</v>
      </c>
      <c r="AL452" s="335">
        <f t="shared" si="23"/>
        <v>44883</v>
      </c>
      <c r="AM452" s="335">
        <f t="shared" si="23"/>
        <v>44890</v>
      </c>
      <c r="AN452" s="335">
        <f t="shared" si="23"/>
        <v>44897</v>
      </c>
      <c r="AO452" s="335">
        <f t="shared" si="23"/>
        <v>44904</v>
      </c>
      <c r="AP452" s="335">
        <f t="shared" si="23"/>
        <v>44911</v>
      </c>
      <c r="AQ452" s="335">
        <f t="shared" si="23"/>
        <v>44918</v>
      </c>
      <c r="AR452" s="335">
        <f t="shared" si="23"/>
        <v>44925</v>
      </c>
      <c r="AS452" s="335">
        <f t="shared" si="23"/>
        <v>44932</v>
      </c>
      <c r="AT452" s="335">
        <f t="shared" si="23"/>
        <v>44939</v>
      </c>
      <c r="AU452" s="335">
        <f t="shared" si="23"/>
        <v>44946</v>
      </c>
      <c r="AV452" s="335">
        <f t="shared" si="23"/>
        <v>44953</v>
      </c>
      <c r="AW452" s="335">
        <f t="shared" si="23"/>
        <v>44960</v>
      </c>
      <c r="AX452" s="335">
        <f t="shared" si="23"/>
        <v>44967</v>
      </c>
      <c r="AY452" s="335">
        <f t="shared" si="23"/>
        <v>44974</v>
      </c>
      <c r="AZ452" s="335">
        <f t="shared" si="23"/>
        <v>44981</v>
      </c>
      <c r="BA452" s="335">
        <f t="shared" si="23"/>
        <v>44988</v>
      </c>
      <c r="BB452" s="335">
        <f t="shared" si="23"/>
        <v>44995</v>
      </c>
    </row>
    <row r="453" spans="2:54">
      <c r="B453" s="334">
        <v>2010</v>
      </c>
      <c r="C453" s="98">
        <f t="array" ref="C453:BB453">TRANSPOSE(I3:I54)</f>
        <v>0</v>
      </c>
      <c r="D453" s="98">
        <v>1.2787723785166241E-3</v>
      </c>
      <c r="E453" s="98">
        <v>1.2787723785166241E-3</v>
      </c>
      <c r="F453" s="98">
        <v>5.1150895140664966E-3</v>
      </c>
      <c r="G453" s="98">
        <v>6.3938618925831201E-3</v>
      </c>
      <c r="H453" s="98">
        <v>1.0230179028132993E-2</v>
      </c>
      <c r="I453" s="98">
        <v>1.0230179028132993E-2</v>
      </c>
      <c r="J453" s="98">
        <v>1.1508951406649617E-2</v>
      </c>
      <c r="K453" s="98">
        <v>1.1508951406649617E-2</v>
      </c>
      <c r="L453" s="98">
        <v>1.6624040920716114E-2</v>
      </c>
      <c r="M453" s="98">
        <v>2.0460358056265986E-2</v>
      </c>
      <c r="N453" s="98">
        <v>2.1739130434782608E-2</v>
      </c>
      <c r="O453" s="98">
        <v>2.6854219948849106E-2</v>
      </c>
      <c r="P453" s="98">
        <v>2.9411764705882353E-2</v>
      </c>
      <c r="Q453" s="98">
        <v>3.0690537084398978E-2</v>
      </c>
      <c r="R453" s="98">
        <v>3.3248081841432228E-2</v>
      </c>
      <c r="S453" s="98">
        <v>3.7084398976982097E-2</v>
      </c>
      <c r="T453" s="98">
        <v>6.010230179028133E-2</v>
      </c>
      <c r="U453" s="98">
        <v>6.2659846547314574E-2</v>
      </c>
      <c r="V453" s="98">
        <v>6.7774936061381075E-2</v>
      </c>
      <c r="W453" s="98">
        <v>7.1611253196930943E-2</v>
      </c>
      <c r="X453" s="98">
        <v>7.9283887468030695E-2</v>
      </c>
      <c r="Y453" s="98">
        <v>8.1841432225063945E-2</v>
      </c>
      <c r="Z453" s="98">
        <v>8.5677749360613814E-2</v>
      </c>
      <c r="AA453" s="98">
        <v>8.5677749360613814E-2</v>
      </c>
      <c r="AB453" s="98">
        <v>8.6956521739130432E-2</v>
      </c>
      <c r="AC453" s="98">
        <v>8.8235294117647065E-2</v>
      </c>
      <c r="AD453" s="98">
        <v>9.4629156010230184E-2</v>
      </c>
      <c r="AE453" s="98">
        <v>9.8465473145780052E-2</v>
      </c>
      <c r="AF453" s="98">
        <v>0.11508951406649616</v>
      </c>
      <c r="AG453" s="98">
        <v>0.11636828644501279</v>
      </c>
      <c r="AH453" s="98">
        <v>0.11892583120204604</v>
      </c>
      <c r="AI453" s="98">
        <v>0.12148337595907928</v>
      </c>
      <c r="AJ453" s="98">
        <v>0.12276214833759591</v>
      </c>
      <c r="AK453" s="98">
        <v>0.12531969309462915</v>
      </c>
      <c r="AL453" s="98">
        <v>0.12787723785166241</v>
      </c>
      <c r="AM453" s="98">
        <v>0.12915601023017903</v>
      </c>
      <c r="AN453" s="98">
        <v>0.12915601023017903</v>
      </c>
      <c r="AO453" s="98">
        <v>0.13171355498721227</v>
      </c>
      <c r="AP453" s="98">
        <v>0.13171355498721227</v>
      </c>
      <c r="AQ453" s="98">
        <v>0.13171355498721227</v>
      </c>
      <c r="AR453" s="98">
        <v>0.13171355498721227</v>
      </c>
      <c r="AS453" s="98">
        <v>0.13171355498721227</v>
      </c>
      <c r="AT453" s="98">
        <v>0.13427109974424553</v>
      </c>
      <c r="AU453" s="98">
        <v>0.13554987212276215</v>
      </c>
      <c r="AV453" s="98">
        <v>0.13554987212276215</v>
      </c>
      <c r="AW453" s="98">
        <v>0.13810741687979539</v>
      </c>
      <c r="AX453" s="98">
        <v>0.14322250639386189</v>
      </c>
      <c r="AY453" s="98">
        <v>0.14705882352941177</v>
      </c>
      <c r="AZ453" s="98">
        <v>0.15089514066496162</v>
      </c>
      <c r="BA453" s="98">
        <v>0.15601023017902813</v>
      </c>
      <c r="BB453" s="98">
        <v>0.15601023017902813</v>
      </c>
    </row>
    <row r="454" spans="2:54">
      <c r="B454" s="334">
        <v>2014</v>
      </c>
      <c r="C454" s="98">
        <f t="array" ref="C454:BB454">TRANSPOSE(I110:I161)</f>
        <v>2.3837902264600714E-3</v>
      </c>
      <c r="D454" s="98">
        <v>2.1454112038140644E-2</v>
      </c>
      <c r="E454" s="98">
        <v>4.8867699642431463E-2</v>
      </c>
      <c r="F454" s="98">
        <v>0.11203814064362336</v>
      </c>
      <c r="G454" s="98">
        <v>0.12872467222884387</v>
      </c>
      <c r="H454" s="98">
        <v>0.14898688915375446</v>
      </c>
      <c r="I454" s="98">
        <v>0.17878426698450536</v>
      </c>
      <c r="J454" s="98">
        <v>0.23837902264600716</v>
      </c>
      <c r="K454" s="98">
        <v>0.24791418355184744</v>
      </c>
      <c r="L454" s="98">
        <v>0.26221692491060788</v>
      </c>
      <c r="M454" s="98">
        <v>0.27413587604290823</v>
      </c>
      <c r="N454" s="98">
        <v>0.28009535160905841</v>
      </c>
      <c r="O454" s="98">
        <v>0.28963051251489869</v>
      </c>
      <c r="P454" s="98">
        <v>0.29678188319427889</v>
      </c>
      <c r="Q454" s="98">
        <v>0.30154946364719903</v>
      </c>
      <c r="R454" s="98">
        <v>0.30154946364719903</v>
      </c>
      <c r="S454" s="98">
        <v>0.3039332538736591</v>
      </c>
      <c r="T454" s="98">
        <v>0.30631704410011917</v>
      </c>
      <c r="U454" s="98">
        <v>0.30989272943980928</v>
      </c>
      <c r="V454" s="98">
        <v>0.30989272943980928</v>
      </c>
      <c r="W454" s="98">
        <v>0.31466030989272942</v>
      </c>
      <c r="X454" s="98">
        <v>0.31585220500595945</v>
      </c>
      <c r="Y454" s="98">
        <v>0.31942789034564956</v>
      </c>
      <c r="Z454" s="98">
        <v>0.31942789034564956</v>
      </c>
      <c r="AA454" s="98">
        <v>0.31942789034564956</v>
      </c>
      <c r="AB454" s="98">
        <v>0.31942789034564956</v>
      </c>
      <c r="AC454" s="98">
        <v>0.31942789034564956</v>
      </c>
      <c r="AD454" s="98">
        <v>0.31942789034564956</v>
      </c>
      <c r="AE454" s="98">
        <v>0.31942789034564956</v>
      </c>
      <c r="AF454" s="98">
        <v>0.32061978545887959</v>
      </c>
      <c r="AG454" s="98">
        <v>0.32061978545887959</v>
      </c>
      <c r="AH454" s="98">
        <v>0.32061978545887959</v>
      </c>
      <c r="AI454" s="98">
        <v>0.32061978545887959</v>
      </c>
      <c r="AJ454" s="98">
        <v>0.32300357568533972</v>
      </c>
      <c r="AK454" s="98">
        <v>0.32300357568533972</v>
      </c>
      <c r="AL454" s="98">
        <v>0.32419547079856975</v>
      </c>
      <c r="AM454" s="98">
        <v>0.32419547079856975</v>
      </c>
      <c r="AN454" s="98">
        <v>0.32419547079856975</v>
      </c>
      <c r="AO454" s="98">
        <v>0.32419547079856975</v>
      </c>
      <c r="AP454" s="98">
        <v>0.32419547079856975</v>
      </c>
      <c r="AQ454" s="98">
        <v>0.32419547079856975</v>
      </c>
      <c r="AR454" s="98">
        <v>0.32419547079856975</v>
      </c>
      <c r="AS454" s="98">
        <v>0.32419547079856975</v>
      </c>
      <c r="AT454" s="98">
        <v>0.32419547079856975</v>
      </c>
      <c r="AU454" s="98">
        <v>0.32419547079856975</v>
      </c>
      <c r="AV454" s="98">
        <v>0.32419547079856975</v>
      </c>
      <c r="AW454" s="98">
        <v>0.32419547079856975</v>
      </c>
      <c r="AX454" s="98">
        <v>0.32538736591179979</v>
      </c>
      <c r="AY454" s="98">
        <v>0.32538736591179979</v>
      </c>
      <c r="AZ454" s="98">
        <v>0.32538736591179979</v>
      </c>
      <c r="BA454" s="98">
        <v>0.32538736591179979</v>
      </c>
      <c r="BB454" s="98">
        <v>0.32657926102502982</v>
      </c>
    </row>
    <row r="455" spans="2:54">
      <c r="B455" s="334">
        <v>2018</v>
      </c>
      <c r="C455" s="98">
        <f t="array" ref="C455:BB455">TRANSPOSE(I220:I271)</f>
        <v>9.5877277085330771E-4</v>
      </c>
      <c r="D455" s="98">
        <v>6.7114093959731542E-3</v>
      </c>
      <c r="E455" s="98">
        <v>6.7114093959731542E-3</v>
      </c>
      <c r="F455" s="98">
        <v>9.5877277085330784E-3</v>
      </c>
      <c r="G455" s="98">
        <v>1.725790987535954E-2</v>
      </c>
      <c r="H455" s="98">
        <v>3.0680728667305847E-2</v>
      </c>
      <c r="I455" s="98">
        <v>4.6979865771812082E-2</v>
      </c>
      <c r="J455" s="98">
        <v>6.6155321188878236E-2</v>
      </c>
      <c r="K455" s="98">
        <v>6.8072866730584852E-2</v>
      </c>
      <c r="L455" s="98">
        <v>7.2866730584851394E-2</v>
      </c>
      <c r="M455" s="98">
        <v>7.5743048897411319E-2</v>
      </c>
      <c r="N455" s="98">
        <v>8.4372003835091081E-2</v>
      </c>
      <c r="O455" s="98">
        <v>9.1083413231064239E-2</v>
      </c>
      <c r="P455" s="98">
        <v>9.9712368168744014E-2</v>
      </c>
      <c r="Q455" s="98">
        <v>0.10258868648130393</v>
      </c>
      <c r="R455" s="98">
        <v>0.10258868648130393</v>
      </c>
      <c r="S455" s="98">
        <v>0.10930009587727708</v>
      </c>
      <c r="T455" s="98">
        <v>0.10930009587727708</v>
      </c>
      <c r="U455" s="98">
        <v>0.11025886864813039</v>
      </c>
      <c r="V455" s="98">
        <v>0.1112176414189837</v>
      </c>
      <c r="W455" s="98">
        <v>0.11409395973154363</v>
      </c>
      <c r="X455" s="98">
        <v>0.11792905081495686</v>
      </c>
      <c r="Y455" s="98">
        <v>0.12272291466922339</v>
      </c>
      <c r="Z455" s="98">
        <v>0.12464046021093</v>
      </c>
      <c r="AA455" s="98">
        <v>0.12751677852348994</v>
      </c>
      <c r="AB455" s="98">
        <v>0.13039309683604985</v>
      </c>
      <c r="AC455" s="98">
        <v>0.137104506232023</v>
      </c>
      <c r="AD455" s="98">
        <v>0.13902205177372962</v>
      </c>
      <c r="AE455" s="98">
        <v>0.13902205177372962</v>
      </c>
      <c r="AF455" s="98">
        <v>0.14669223394055608</v>
      </c>
      <c r="AG455" s="98">
        <v>0.1476510067114094</v>
      </c>
      <c r="AH455" s="98">
        <v>0.1486097794822627</v>
      </c>
      <c r="AI455" s="98">
        <v>0.15052732502396932</v>
      </c>
      <c r="AJ455" s="98">
        <v>0.15340364333652926</v>
      </c>
      <c r="AK455" s="98">
        <v>0.15436241610738255</v>
      </c>
      <c r="AL455" s="98">
        <v>0.15532118887823587</v>
      </c>
      <c r="AM455" s="98">
        <v>0.15532118887823587</v>
      </c>
      <c r="AN455" s="98">
        <v>0.15819750719079578</v>
      </c>
      <c r="AO455" s="98">
        <v>0.16107382550335569</v>
      </c>
      <c r="AP455" s="98">
        <v>0.16490891658676893</v>
      </c>
      <c r="AQ455" s="98">
        <v>0.16586768935762225</v>
      </c>
      <c r="AR455" s="98">
        <v>0.16682646212847554</v>
      </c>
      <c r="AS455" s="98">
        <v>0.17257909875359539</v>
      </c>
      <c r="AT455" s="98">
        <v>0.17257909875359539</v>
      </c>
      <c r="AU455" s="98">
        <v>0.17257909875359539</v>
      </c>
      <c r="AV455" s="98">
        <v>0.17353787152444872</v>
      </c>
      <c r="AW455" s="98">
        <v>0.17353787152444872</v>
      </c>
      <c r="AX455" s="98">
        <v>0.17449664429530201</v>
      </c>
      <c r="AY455" s="98">
        <v>0.17449664429530201</v>
      </c>
      <c r="AZ455" s="98">
        <v>0.17545541706615533</v>
      </c>
      <c r="BA455" s="98">
        <v>0.18216682646212848</v>
      </c>
      <c r="BB455" s="98">
        <v>0.18887823585810162</v>
      </c>
    </row>
    <row r="456" spans="2:54">
      <c r="B456" s="334">
        <v>2022</v>
      </c>
      <c r="C456" s="98">
        <f t="array" ref="C456:BB456">TRANSPOSE(I330:I381)</f>
        <v>2.553191489361702E-3</v>
      </c>
      <c r="D456" s="98">
        <v>2.553191489361702E-3</v>
      </c>
      <c r="E456" s="98">
        <v>4.2553191489361703E-3</v>
      </c>
      <c r="F456" s="98">
        <v>4.2553191489361703E-3</v>
      </c>
      <c r="G456" s="98">
        <v>4.2553191489361703E-3</v>
      </c>
      <c r="H456" s="98">
        <v>9.3617021276595751E-3</v>
      </c>
      <c r="I456" s="98">
        <v>1.4468085106382979E-2</v>
      </c>
      <c r="J456" s="98">
        <v>3.4042553191489362E-2</v>
      </c>
      <c r="K456" s="98">
        <v>4.170212765957447E-2</v>
      </c>
      <c r="L456" s="98">
        <v>4.6808510638297871E-2</v>
      </c>
      <c r="M456" s="98">
        <v>5.1914893617021278E-2</v>
      </c>
      <c r="N456" s="98">
        <v>5.8723404255319148E-2</v>
      </c>
      <c r="O456" s="98">
        <v>6.4680851063829786E-2</v>
      </c>
      <c r="P456" s="98">
        <v>7.1489361702127663E-2</v>
      </c>
      <c r="Q456" s="98">
        <v>7.6595744680851063E-2</v>
      </c>
      <c r="R456" s="98">
        <v>8.1702127659574464E-2</v>
      </c>
      <c r="S456" s="98">
        <v>8.595744680851064E-2</v>
      </c>
      <c r="T456" s="98">
        <v>8.7659574468085102E-2</v>
      </c>
      <c r="U456" s="98">
        <v>9.0212765957446803E-2</v>
      </c>
      <c r="V456" s="98">
        <v>9.0212765957446803E-2</v>
      </c>
      <c r="W456" s="98">
        <v>9.7021276595744679E-2</v>
      </c>
      <c r="X456" s="98">
        <v>0.10042553191489362</v>
      </c>
      <c r="Y456" s="98">
        <v>0.10127659574468086</v>
      </c>
      <c r="Z456" s="98">
        <v>0.10297872340425532</v>
      </c>
      <c r="AA456" s="98">
        <v>0.10382978723404256</v>
      </c>
      <c r="AB456" s="98">
        <v>0.10468085106382979</v>
      </c>
      <c r="AC456" s="98">
        <v>0.10723404255319149</v>
      </c>
      <c r="AD456" s="98">
        <v>0.10893617021276596</v>
      </c>
      <c r="AE456" s="98">
        <v>0.11319148936170213</v>
      </c>
      <c r="AF456" s="98">
        <v>0.11574468085106383</v>
      </c>
      <c r="AG456" s="98">
        <v>0.11659574468085106</v>
      </c>
      <c r="AH456" s="98">
        <v>0.1251063829787234</v>
      </c>
      <c r="AI456" s="98">
        <v>0.12851063829787235</v>
      </c>
      <c r="AJ456" s="98">
        <v>0.13361702127659575</v>
      </c>
      <c r="AK456" s="98">
        <v>0.13787234042553193</v>
      </c>
      <c r="AL456" s="98">
        <v>0.14042553191489363</v>
      </c>
      <c r="AM456" s="98">
        <v>0.14468085106382977</v>
      </c>
      <c r="AN456" s="98">
        <v>0.1497872340425532</v>
      </c>
      <c r="AO456" s="98">
        <v>0.1523404255319149</v>
      </c>
      <c r="AP456" s="98">
        <v>0.15319148936170213</v>
      </c>
      <c r="AQ456" s="98">
        <v>0.15404255319148935</v>
      </c>
      <c r="AR456" s="98">
        <v>0.15574468085106383</v>
      </c>
      <c r="AS456" s="98">
        <v>0.16170212765957448</v>
      </c>
      <c r="AT456" s="98">
        <v>0.16170212765957448</v>
      </c>
      <c r="AU456" s="98">
        <v>0.16170212765957448</v>
      </c>
      <c r="AV456" s="98">
        <v>0.16340425531914893</v>
      </c>
      <c r="AW456" s="98">
        <v>0.1651063829787234</v>
      </c>
      <c r="AX456" s="98">
        <v>0.1676595744680851</v>
      </c>
      <c r="AY456" s="98">
        <v>0.16936170212765958</v>
      </c>
      <c r="AZ456" s="98">
        <v>0.16936170212765958</v>
      </c>
      <c r="BA456" s="98">
        <v>0.17361702127659576</v>
      </c>
      <c r="BB456" s="98">
        <v>0.1753191489361702</v>
      </c>
    </row>
    <row r="457" spans="2:54">
      <c r="B457" s="322"/>
    </row>
    <row r="461" spans="2:54">
      <c r="B461" s="34" t="s">
        <v>4716</v>
      </c>
      <c r="J461" s="34"/>
      <c r="K461" s="34" t="s">
        <v>4717</v>
      </c>
    </row>
    <row r="488" spans="2:16">
      <c r="D488" s="339">
        <f>'gráficos x semana I nivel'!D484</f>
        <v>3</v>
      </c>
      <c r="E488" s="339">
        <f>'gráficos x semana I nivel'!E484</f>
        <v>7</v>
      </c>
      <c r="F488" s="339">
        <f>'gráficos x semana I nivel'!F484</f>
        <v>11</v>
      </c>
      <c r="G488" s="339">
        <f>'gráficos x semana I nivel'!G484</f>
        <v>15</v>
      </c>
      <c r="H488" s="339">
        <f>'gráficos x semana I nivel'!H484</f>
        <v>20</v>
      </c>
      <c r="I488" s="339">
        <f>'gráficos x semana I nivel'!I484</f>
        <v>24</v>
      </c>
      <c r="J488" s="339">
        <f>'gráficos x semana I nivel'!J484</f>
        <v>29</v>
      </c>
      <c r="K488" s="339">
        <f>'gráficos x semana I nivel'!K484</f>
        <v>33</v>
      </c>
      <c r="L488" s="339">
        <f>'gráficos x semana I nivel'!L484</f>
        <v>37</v>
      </c>
      <c r="M488" s="339">
        <f>'gráficos x semana I nivel'!M484</f>
        <v>42</v>
      </c>
      <c r="N488" s="34">
        <v>46</v>
      </c>
      <c r="O488" s="34">
        <v>52</v>
      </c>
    </row>
    <row r="489" spans="2:16">
      <c r="B489" s="457" t="s">
        <v>4647</v>
      </c>
      <c r="C489" s="457" t="s">
        <v>4710</v>
      </c>
      <c r="D489" s="340" t="s">
        <v>4711</v>
      </c>
      <c r="E489" s="346"/>
      <c r="F489" s="346"/>
      <c r="G489" s="346"/>
      <c r="H489" s="346"/>
      <c r="I489" s="346"/>
      <c r="J489" s="346"/>
      <c r="K489" s="346"/>
      <c r="L489" s="346"/>
      <c r="M489" s="347"/>
      <c r="O489" s="341"/>
      <c r="P489" s="461" t="s">
        <v>4712</v>
      </c>
    </row>
    <row r="490" spans="2:16">
      <c r="B490" s="458"/>
      <c r="C490" s="458"/>
      <c r="D490" s="341">
        <f>'gráficos x semana I nivel'!D486</f>
        <v>44652</v>
      </c>
      <c r="E490" s="341">
        <f>'gráficos x semana I nivel'!E486</f>
        <v>44680</v>
      </c>
      <c r="F490" s="341">
        <f>'gráficos x semana I nivel'!F486</f>
        <v>44708</v>
      </c>
      <c r="G490" s="341">
        <f>'gráficos x semana I nivel'!G486</f>
        <v>44736</v>
      </c>
      <c r="H490" s="341">
        <f>'gráficos x semana I nivel'!H486</f>
        <v>44771</v>
      </c>
      <c r="I490" s="341">
        <f>'gráficos x semana I nivel'!I486</f>
        <v>44799</v>
      </c>
      <c r="J490" s="341">
        <f>'gráficos x semana I nivel'!J486</f>
        <v>44834</v>
      </c>
      <c r="K490" s="341">
        <f>'gráficos x semana I nivel'!K486</f>
        <v>44862</v>
      </c>
      <c r="L490" s="341">
        <f>'gráficos x semana I nivel'!L486</f>
        <v>44890</v>
      </c>
      <c r="M490" s="341">
        <f>'gráficos x semana I nivel'!M486</f>
        <v>44925</v>
      </c>
      <c r="N490" s="341">
        <f>'gráficos x semana I nivel'!N486</f>
        <v>44953</v>
      </c>
      <c r="O490" s="341">
        <f>'gráficos x semana I nivel'!P486</f>
        <v>0</v>
      </c>
      <c r="P490" s="458"/>
    </row>
    <row r="491" spans="2:16">
      <c r="B491" s="342">
        <v>2010</v>
      </c>
      <c r="C491" s="343">
        <f>Cargos_IIN_SP1</f>
        <v>782</v>
      </c>
      <c r="D491" s="343">
        <f t="array" ref="D491">SUM(IF($B$3:$B$53=D$488,$G$3:$G$53,0))</f>
        <v>1</v>
      </c>
      <c r="E491" s="343">
        <f t="array" ref="E491">SUM(IF($B$3:$B$53=E$488,$G$3:$G$53,0))</f>
        <v>13</v>
      </c>
      <c r="F491" s="343">
        <f t="array" ref="F491">SUM(IF($B$3:$B$53=F$488,$G$3:$G$53,0))</f>
        <v>23</v>
      </c>
      <c r="G491" s="343">
        <f t="array" ref="G491">SUM(IF($B$3:$B$53=G$488,$G$3:$G$53,0))</f>
        <v>33</v>
      </c>
      <c r="H491" s="343">
        <f t="array" ref="H491">SUM(IF($B$3:$B$53=H$488,$G$3:$G$53,0))</f>
        <v>70</v>
      </c>
      <c r="I491" s="343">
        <f t="array" ref="I491">SUM(IF($B$3:$B$53=I$488,$G$3:$G$53,0))</f>
        <v>88</v>
      </c>
      <c r="J491" s="343">
        <f t="array" ref="J491">SUM(IF($B$3:$B$53=J$488,$G$3:$G$53,0))</f>
        <v>105</v>
      </c>
      <c r="K491" s="343">
        <f t="array" ref="K491">SUM(IF($B$3:$B$53=K$488,$G$3:$G$53,0))</f>
        <v>131</v>
      </c>
      <c r="L491" s="343">
        <f t="array" ref="L491">SUM(IF($B$3:$B$53=L$488,$G$3:$G$53,0))</f>
        <v>143</v>
      </c>
      <c r="M491" s="343">
        <f t="array" ref="M491">SUM(IF($B$3:$B$53=M$488,$G$3:$G$53,0))</f>
        <v>149</v>
      </c>
      <c r="N491" s="343">
        <f t="array" ref="N491">SUM(IF($B$3:$B$53=N$488,$G$3:$G$53,0))</f>
        <v>152</v>
      </c>
      <c r="O491" s="343">
        <f t="array" ref="O491">SUM(IF($B$3:$B$54=O$488,$G$3:$G$54,0))</f>
        <v>171</v>
      </c>
      <c r="P491" s="344">
        <f t="shared" ref="P491:P494" si="24">M491/C491</f>
        <v>0.19053708439897699</v>
      </c>
    </row>
    <row r="492" spans="2:16">
      <c r="B492" s="342">
        <v>2014</v>
      </c>
      <c r="C492" s="343">
        <f>Cargos_IIN_MB2</f>
        <v>839</v>
      </c>
      <c r="D492" s="343">
        <f t="array" ref="D492">SUM(IF($B$110:$B$160=D$488,$G$110:$G$160,0))</f>
        <v>46</v>
      </c>
      <c r="E492" s="343">
        <f t="array" ref="E492">SUM(IF($B$110:$B$160=E$488,$G$110:$G$160,0))</f>
        <v>173</v>
      </c>
      <c r="F492" s="343">
        <f t="array" ref="F492">SUM(IF($B$110:$B$160=F$488,$G$110:$G$160,0))</f>
        <v>259</v>
      </c>
      <c r="G492" s="343">
        <f t="array" ref="G492">SUM(IF($B$110:$B$160=G$488,$G$110:$G$160,0))</f>
        <v>292</v>
      </c>
      <c r="H492" s="343">
        <f t="array" ref="H492">SUM(IF($B$110:$B$160=H$488,$G$110:$G$160,0))</f>
        <v>307</v>
      </c>
      <c r="I492" s="343">
        <f t="array" ref="I492">SUM(IF($B$110:$B$160=I$488,$G$110:$G$160,0))</f>
        <v>319</v>
      </c>
      <c r="J492" s="343">
        <f t="array" ref="J492">SUM(IF($B$110:$B$160=J$488,$G$110:$G$160,0))</f>
        <v>321</v>
      </c>
      <c r="K492" s="343">
        <f t="array" ref="K492">SUM(IF($B$110:$B$160=K$488,$G$110:$G$160,0))</f>
        <v>323</v>
      </c>
      <c r="L492" s="343">
        <f t="array" ref="L492">SUM(IF($B$110:$B$160=L$488,$G$110:$G$160,0))</f>
        <v>334</v>
      </c>
      <c r="M492" s="343">
        <f t="array" ref="M492">SUM(IF($B$110:$B$160=M$488,$G$110:$G$160,0))</f>
        <v>336</v>
      </c>
      <c r="N492" s="343">
        <f t="array" ref="N492">SUM(IF($B$110:$B$160=N$488,$G$110:$G$160,0))</f>
        <v>337</v>
      </c>
      <c r="O492" s="343">
        <f t="array" ref="O492">SUM(IF($B$110:$B$161=O$488,$G$110:$G$161,0))</f>
        <v>344</v>
      </c>
      <c r="P492" s="344">
        <f t="shared" si="24"/>
        <v>0.40047675804529204</v>
      </c>
    </row>
    <row r="493" spans="2:16">
      <c r="B493" s="342">
        <v>2018</v>
      </c>
      <c r="C493" s="343">
        <f>Cargos_IIN_SP2</f>
        <v>1043</v>
      </c>
      <c r="D493" s="343">
        <f t="array" ref="D493">SUM(IF($B$220:$B$270=D$488,$G$220:$G$270,0))</f>
        <v>13</v>
      </c>
      <c r="E493" s="343">
        <f t="array" ref="E493">SUM(IF($B$220:$B$270=E$488,$G$220:$G$270,0))</f>
        <v>67</v>
      </c>
      <c r="F493" s="343">
        <f t="array" ref="F493">SUM(IF($B$220:$B$270=F$488,$G$220:$G$270,0))</f>
        <v>118</v>
      </c>
      <c r="G493" s="343">
        <f t="array" ref="G493">SUM(IF($B$220:$B$270=G$488,$G$220:$G$270,0))</f>
        <v>162</v>
      </c>
      <c r="H493" s="343">
        <f t="array" ref="H493">SUM(IF($B$220:$B$270=H$488,$G$220:$G$270,0))</f>
        <v>188</v>
      </c>
      <c r="I493" s="343">
        <f t="array" ref="I493">SUM(IF($B$220:$B$270=I$488,$G$220:$G$270,0))</f>
        <v>211</v>
      </c>
      <c r="J493" s="343">
        <f t="array" ref="J493">SUM(IF($B$220:$B$270=J$488,$G$220:$G$270,0))</f>
        <v>245</v>
      </c>
      <c r="K493" s="343">
        <f t="array" ref="K493">SUM(IF($B$220:$B$270=K$488,$G$220:$G$270,0))</f>
        <v>273</v>
      </c>
      <c r="L493" s="343">
        <f t="array" ref="L493">SUM(IF($B$220:$B$270=L$488,$G$220:$G$270,0))</f>
        <v>290</v>
      </c>
      <c r="M493" s="343">
        <f t="array" ref="M493">SUM(IF($B$220:$B$270=M$488,$G$220:$G$270,0))</f>
        <v>307</v>
      </c>
      <c r="N493" s="343">
        <f t="array" ref="N493">SUM(IF($B$220:$B$270=N$488,$G$220:$G$270,0))</f>
        <v>321</v>
      </c>
      <c r="O493" s="343">
        <f t="array" ref="O493">SUM(IF($B$220:$B$271=O$488,$G$220:$G$271,0))</f>
        <v>357</v>
      </c>
      <c r="P493" s="344">
        <f t="shared" si="24"/>
        <v>0.29434324065196549</v>
      </c>
    </row>
    <row r="494" spans="2:16">
      <c r="B494" s="342">
        <v>2022</v>
      </c>
      <c r="C494" s="343">
        <f>Cargos_IIN_GB1</f>
        <v>1175</v>
      </c>
      <c r="D494" s="343">
        <f t="array" ref="D494">SUM(IF($B$330:$B$380=D$488,$P$330:$P$380,0))</f>
        <v>0</v>
      </c>
      <c r="E494" s="343">
        <f t="array" ref="E494">SUM(IF($B$330:$B$380=E$488,$P$330:$P$380,0))</f>
        <v>0</v>
      </c>
      <c r="F494" s="343">
        <f t="array" ref="F494">SUM(IF($B$330:$B$380=F$488,$P$330:$P$380,0))</f>
        <v>0</v>
      </c>
      <c r="G494" s="343">
        <f t="array" ref="G494">SUM(IF($B$330:$B$380=G$488,$P$330:$P$380,0))</f>
        <v>0</v>
      </c>
      <c r="H494" s="343">
        <f t="array" ref="H494">SUM(IF($B$330:$B$380=H$488,$P$330:$P$380,0))</f>
        <v>0</v>
      </c>
      <c r="I494" s="343">
        <f t="array" ref="I494">SUM(IF($B$330:$B$380=I$488,$P$330:$P$380,0))</f>
        <v>0</v>
      </c>
      <c r="J494" s="343">
        <f t="array" ref="J494">SUM(IF($B$330:$B$380=J$488,$P$330:$P$380,0))</f>
        <v>0</v>
      </c>
      <c r="K494" s="343">
        <f t="array" ref="K494">SUM(IF($B$330:$B$380=K$488,$P$330:$P$380,0))</f>
        <v>0</v>
      </c>
      <c r="L494" s="343">
        <f t="array" ref="L494">SUM(IF($B$330:$B$380=L$488,$P$330:$P$380,0))</f>
        <v>0</v>
      </c>
      <c r="M494" s="343">
        <f t="array" ref="M494">SUM(IF($B$330:$B$380=M$488,$P$330:$P$380,0))</f>
        <v>0</v>
      </c>
      <c r="N494" s="343">
        <f t="array" ref="N494">SUM(IF($B$330:$B$380=N$488,$P$330:$P$380,0))</f>
        <v>0</v>
      </c>
      <c r="P494" s="344">
        <f t="shared" si="24"/>
        <v>0</v>
      </c>
    </row>
    <row r="495" spans="2:16" ht="15.75" customHeight="1">
      <c r="B495" s="345"/>
    </row>
    <row r="498" spans="2:16">
      <c r="B498" s="339"/>
      <c r="C498" s="339"/>
      <c r="D498" s="339">
        <f t="shared" ref="D498:M498" si="25">D488</f>
        <v>3</v>
      </c>
      <c r="E498" s="339">
        <f t="shared" si="25"/>
        <v>7</v>
      </c>
      <c r="F498" s="339">
        <f t="shared" si="25"/>
        <v>11</v>
      </c>
      <c r="G498" s="339">
        <f t="shared" si="25"/>
        <v>15</v>
      </c>
      <c r="H498" s="339">
        <f t="shared" si="25"/>
        <v>20</v>
      </c>
      <c r="I498" s="339">
        <f t="shared" si="25"/>
        <v>24</v>
      </c>
      <c r="J498" s="339">
        <f t="shared" si="25"/>
        <v>29</v>
      </c>
      <c r="K498" s="339">
        <f t="shared" si="25"/>
        <v>33</v>
      </c>
      <c r="L498" s="339">
        <f t="shared" si="25"/>
        <v>37</v>
      </c>
      <c r="M498" s="339">
        <f t="shared" si="25"/>
        <v>42</v>
      </c>
      <c r="N498" s="34">
        <v>46</v>
      </c>
      <c r="O498" s="34">
        <v>52</v>
      </c>
    </row>
    <row r="499" spans="2:16">
      <c r="B499" s="457" t="s">
        <v>4647</v>
      </c>
      <c r="C499" s="457" t="s">
        <v>4710</v>
      </c>
      <c r="D499" s="459" t="s">
        <v>4713</v>
      </c>
      <c r="E499" s="460"/>
      <c r="F499" s="460"/>
      <c r="G499" s="460"/>
      <c r="H499" s="460"/>
      <c r="I499" s="460"/>
      <c r="J499" s="460"/>
      <c r="K499" s="460"/>
      <c r="L499" s="460"/>
      <c r="M499" s="460"/>
      <c r="N499" s="460"/>
      <c r="O499" s="462"/>
      <c r="P499" s="461" t="s">
        <v>4712</v>
      </c>
    </row>
    <row r="500" spans="2:16">
      <c r="B500" s="458"/>
      <c r="C500" s="458"/>
      <c r="D500" s="341">
        <f t="shared" ref="D500:O500" si="26">D490</f>
        <v>44652</v>
      </c>
      <c r="E500" s="341">
        <f t="shared" si="26"/>
        <v>44680</v>
      </c>
      <c r="F500" s="341">
        <f t="shared" si="26"/>
        <v>44708</v>
      </c>
      <c r="G500" s="341">
        <f t="shared" si="26"/>
        <v>44736</v>
      </c>
      <c r="H500" s="341">
        <f t="shared" si="26"/>
        <v>44771</v>
      </c>
      <c r="I500" s="341">
        <f t="shared" si="26"/>
        <v>44799</v>
      </c>
      <c r="J500" s="341">
        <f t="shared" si="26"/>
        <v>44834</v>
      </c>
      <c r="K500" s="341">
        <f t="shared" si="26"/>
        <v>44862</v>
      </c>
      <c r="L500" s="341">
        <f t="shared" si="26"/>
        <v>44890</v>
      </c>
      <c r="M500" s="341">
        <f t="shared" si="26"/>
        <v>44925</v>
      </c>
      <c r="N500" s="341">
        <f t="shared" si="26"/>
        <v>44953</v>
      </c>
      <c r="O500" s="341">
        <f t="shared" si="26"/>
        <v>0</v>
      </c>
      <c r="P500" s="458"/>
    </row>
    <row r="501" spans="2:16">
      <c r="B501" s="342">
        <v>2010</v>
      </c>
      <c r="C501" s="343">
        <f t="shared" ref="C501:C504" si="27">C491</f>
        <v>782</v>
      </c>
      <c r="D501" s="343">
        <f t="array" ref="D501">SUM(IF($B$3:$B$53=D$488,$O$3:$O$53,0))</f>
        <v>1</v>
      </c>
      <c r="E501" s="343">
        <f t="array" ref="E501">SUM(IF($B$3:$B$53=E$488,$O$3:$O$53,0))</f>
        <v>8</v>
      </c>
      <c r="F501" s="343">
        <f t="array" ref="F501">SUM(IF($B$3:$B$53=F$488,$O$3:$O$53,0))</f>
        <v>16</v>
      </c>
      <c r="G501" s="343">
        <f t="array" ref="G501">SUM(IF($B$3:$B$53=G$488,$O$3:$O$53,0))</f>
        <v>24</v>
      </c>
      <c r="H501" s="343">
        <f t="array" ref="H501">SUM(IF($B$3:$B$53=H$488,$O$3:$O$53,0))</f>
        <v>53</v>
      </c>
      <c r="I501" s="343">
        <f t="array" ref="I501">SUM(IF($B$3:$B$53=I$488,$O$3:$O$53,0))</f>
        <v>67</v>
      </c>
      <c r="J501" s="343">
        <f t="array" ref="J501">SUM(IF($B$3:$B$53=J$488,$O$3:$O$53,0))</f>
        <v>77</v>
      </c>
      <c r="K501" s="343">
        <f t="array" ref="K501">SUM(IF($B$3:$B$53=K$488,$O$3:$O$53,0))</f>
        <v>95</v>
      </c>
      <c r="L501" s="343">
        <f t="array" ref="L501">SUM(IF($B$3:$B$53=L$488,$O$3:$O$53,0))</f>
        <v>101</v>
      </c>
      <c r="M501" s="343">
        <f t="array" ref="M501">SUM(IF($B$3:$B$53=M$488,$O$3:$O$53,0))</f>
        <v>103</v>
      </c>
      <c r="N501" s="343">
        <f t="array" ref="N501">SUM(IF($B$3:$B$53=N$488,$O$3:$O$53,0))</f>
        <v>106</v>
      </c>
      <c r="O501" s="343">
        <f t="array" ref="O501">SUM(IF($B$3:$B$54=O$488,$O$3:$O$54,0))</f>
        <v>122</v>
      </c>
      <c r="P501" s="344">
        <f t="shared" ref="P501:P504" si="28">O501/C501</f>
        <v>0.15601023017902813</v>
      </c>
    </row>
    <row r="502" spans="2:16">
      <c r="B502" s="342">
        <v>2014</v>
      </c>
      <c r="C502" s="343">
        <f t="shared" si="27"/>
        <v>839</v>
      </c>
      <c r="D502" s="343">
        <f t="array" ref="D502">SUM(IF($B$110:$B$160=D$488,$O$110:$O$160,0))</f>
        <v>41</v>
      </c>
      <c r="E502" s="343">
        <f t="array" ref="E502">SUM(IF($B$110:$B$160=E$488,$O$110:$O$160,0))</f>
        <v>150</v>
      </c>
      <c r="F502" s="343">
        <f t="array" ref="F502">SUM(IF($B$110:$B$160=F$488,$O$110:$O$160,0))</f>
        <v>230</v>
      </c>
      <c r="G502" s="343">
        <f t="array" ref="G502">SUM(IF($B$110:$B$160=G$488,$O$110:$O$160,0))</f>
        <v>253</v>
      </c>
      <c r="H502" s="343">
        <f t="array" ref="H502">SUM(IF($B$110:$B$160=H$488,$O$110:$O$160,0))</f>
        <v>260</v>
      </c>
      <c r="I502" s="343">
        <f t="array" ref="I502">SUM(IF($B$110:$B$160=I$488,$O$110:$O$160,0))</f>
        <v>268</v>
      </c>
      <c r="J502" s="343">
        <f t="array" ref="J502">SUM(IF($B$110:$B$160=J$488,$O$110:$O$160,0))</f>
        <v>268</v>
      </c>
      <c r="K502" s="343">
        <f t="array" ref="K502">SUM(IF($B$110:$B$160=K$488,$O$110:$O$160,0))</f>
        <v>269</v>
      </c>
      <c r="L502" s="343">
        <f t="array" ref="L502">SUM(IF($B$110:$B$160=L$488,$O$110:$O$160,0))</f>
        <v>272</v>
      </c>
      <c r="M502" s="343">
        <f t="array" ref="M502">SUM(IF($B$110:$B$160=M$488,$O$110:$O$160,0))</f>
        <v>272</v>
      </c>
      <c r="N502" s="343">
        <f t="array" ref="N502">SUM(IF($B$110:$B$160=N$488,$O$110:$O$160,0))</f>
        <v>272</v>
      </c>
      <c r="O502" s="343">
        <f t="array" ref="O502">SUM(IF($B$110:$B$161=O$488,$O$110:$O$161,0))</f>
        <v>274</v>
      </c>
      <c r="P502" s="344">
        <f t="shared" si="28"/>
        <v>0.32657926102502982</v>
      </c>
    </row>
    <row r="503" spans="2:16">
      <c r="B503" s="342">
        <v>2018</v>
      </c>
      <c r="C503" s="343">
        <f t="shared" si="27"/>
        <v>1043</v>
      </c>
      <c r="D503" s="343">
        <f t="array" ref="D503">SUM(IF($B$220:$B$270=D$488,$O$220:$O$270,0))</f>
        <v>7</v>
      </c>
      <c r="E503" s="343">
        <f t="array" ref="E503">SUM(IF($B$220:$B$270=E$488,$O$220:$O$270,0))</f>
        <v>49</v>
      </c>
      <c r="F503" s="343">
        <f t="array" ref="F503">SUM(IF($B$220:$B$270=F$488,$O$220:$O$270,0))</f>
        <v>79</v>
      </c>
      <c r="G503" s="343">
        <f t="array" ref="G503">SUM(IF($B$220:$B$270=G$488,$O$220:$O$270,0))</f>
        <v>107</v>
      </c>
      <c r="H503" s="343">
        <f t="array" ref="H503">SUM(IF($B$220:$B$270=H$488,$O$220:$O$270,0))</f>
        <v>116</v>
      </c>
      <c r="I503" s="343">
        <f t="array" ref="I503">SUM(IF($B$220:$B$270=I$488,$O$220:$O$270,0))</f>
        <v>130</v>
      </c>
      <c r="J503" s="343">
        <f t="array" ref="J503">SUM(IF($B$220:$B$270=J$488,$O$220:$O$270,0))</f>
        <v>145</v>
      </c>
      <c r="K503" s="343">
        <f t="array" ref="K503">SUM(IF($B$220:$B$270=K$488,$O$220:$O$270,0))</f>
        <v>157</v>
      </c>
      <c r="L503" s="343">
        <f t="array" ref="L503">SUM(IF($B$220:$B$270=L$488,$O$220:$O$270,0))</f>
        <v>162</v>
      </c>
      <c r="M503" s="343">
        <f t="array" ref="M503">SUM(IF($B$220:$B$270=M$488,$O$220:$O$270,0))</f>
        <v>174</v>
      </c>
      <c r="N503" s="343">
        <f t="array" ref="N503">SUM(IF($B$220:$B$270=N$488,$O$220:$O$270,0))</f>
        <v>181</v>
      </c>
      <c r="O503" s="343">
        <f t="array" ref="O503">SUM(IF($B$220:$B$271=O$488,$O$220:$O$271,0))</f>
        <v>197</v>
      </c>
      <c r="P503" s="344">
        <f t="shared" si="28"/>
        <v>0.18887823585810162</v>
      </c>
    </row>
    <row r="504" spans="2:16">
      <c r="B504" s="342">
        <v>2022</v>
      </c>
      <c r="C504" s="343">
        <f t="shared" si="27"/>
        <v>1175</v>
      </c>
      <c r="D504" s="343">
        <f t="array" ref="D504">SUM(IF($B$330:$B$380=D$488,$O$330:$O$380,0))</f>
        <v>5</v>
      </c>
      <c r="E504" s="343">
        <f t="array" ref="E504">SUM(IF($B$330:$B$380=E$488,$O$330:$O$380,0))</f>
        <v>17</v>
      </c>
      <c r="F504" s="343">
        <f t="array" ref="F504">SUM(IF($B$330:$B$380=F$488,$O$330:$O$380,0))</f>
        <v>61</v>
      </c>
      <c r="G504" s="343">
        <f t="array" ref="G504">SUM(IF($B$330:$B$380=G$488,$O$330:$O$380,0))</f>
        <v>90</v>
      </c>
      <c r="H504" s="343">
        <f t="array" ref="H504">SUM(IF($B$330:$B$380=H$488,$O$330:$O$380,0))</f>
        <v>106</v>
      </c>
      <c r="I504" s="343">
        <f t="array" ref="I504">SUM(IF($B$330:$B$380=I$488,$O$330:$O$380,0))</f>
        <v>121</v>
      </c>
      <c r="J504" s="343">
        <f t="array" ref="J504">SUM(IF($B$330:$B$380=J$488,$O$330:$O$380,0))</f>
        <v>133</v>
      </c>
      <c r="K504" s="343">
        <f t="array" ref="K504">SUM(IF($B$330:$B$380=K$488,$O$330:$O$380,0))</f>
        <v>151</v>
      </c>
      <c r="L504" s="343">
        <f t="array" ref="L504">SUM(IF($B$330:$B$380=L$488,$O$330:$O$380,0))</f>
        <v>170</v>
      </c>
      <c r="M504" s="343">
        <f t="array" ref="M504">SUM(IF($B$330:$B$380=M$488,$O$330:$O$380,0))</f>
        <v>183</v>
      </c>
      <c r="N504" s="343">
        <f t="array" ref="N504">SUM(IF($B$330:$B$380=N$488,$O$330:$O$380,0))</f>
        <v>192</v>
      </c>
      <c r="O504" s="343">
        <f t="array" ref="O504">SUM(IF($B$330:$B$381=O$488,$O$330:$O$381,0))</f>
        <v>206</v>
      </c>
      <c r="P504" s="344">
        <f t="shared" si="28"/>
        <v>0.1753191489361702</v>
      </c>
    </row>
  </sheetData>
  <mergeCells count="7">
    <mergeCell ref="B489:B490"/>
    <mergeCell ref="C489:C490"/>
    <mergeCell ref="P489:P490"/>
    <mergeCell ref="B499:B500"/>
    <mergeCell ref="C499:C500"/>
    <mergeCell ref="D499:O499"/>
    <mergeCell ref="P499:P50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287"/>
  <sheetViews>
    <sheetView workbookViewId="0"/>
  </sheetViews>
  <sheetFormatPr baseColWidth="10" defaultColWidth="12.5703125" defaultRowHeight="15.75" customHeight="1"/>
  <sheetData>
    <row r="1" spans="2:14">
      <c r="B1" s="322" t="s">
        <v>4718</v>
      </c>
      <c r="C1" s="34"/>
      <c r="D1" s="34"/>
      <c r="E1" s="34"/>
      <c r="F1" s="34"/>
      <c r="G1" s="34"/>
      <c r="H1" s="34"/>
    </row>
    <row r="2" spans="2:14">
      <c r="B2" s="34" t="s">
        <v>4671</v>
      </c>
      <c r="C2" s="34" t="s">
        <v>4648</v>
      </c>
      <c r="D2" s="34" t="s">
        <v>4673</v>
      </c>
      <c r="E2" s="34" t="s">
        <v>4678</v>
      </c>
      <c r="F2" s="34" t="s">
        <v>651</v>
      </c>
      <c r="G2" s="34" t="s">
        <v>4690</v>
      </c>
      <c r="H2" s="323" t="s">
        <v>4680</v>
      </c>
      <c r="I2" s="323" t="s">
        <v>4681</v>
      </c>
      <c r="J2" s="323" t="s">
        <v>4682</v>
      </c>
      <c r="K2" s="323" t="s">
        <v>4683</v>
      </c>
      <c r="N2" s="323" t="s">
        <v>4698</v>
      </c>
    </row>
    <row r="3" spans="2:14">
      <c r="B3" s="34">
        <v>1</v>
      </c>
      <c r="C3" s="95">
        <f>'gráficos x semana I nivel'!C3+'gráficos x semana II nivel'!C3</f>
        <v>0</v>
      </c>
      <c r="D3" s="95">
        <f>'gráficos x semana I nivel'!D3+'gráficos x semana II nivel'!D3</f>
        <v>1</v>
      </c>
      <c r="E3" s="95">
        <f>'gráficos x semana I nivel'!E3+'gráficos x semana II nivel'!E3</f>
        <v>0</v>
      </c>
      <c r="F3" s="95">
        <f t="shared" ref="F3:F54" si="0">SUM(C3:E3)</f>
        <v>1</v>
      </c>
      <c r="G3" s="95">
        <f>F3</f>
        <v>1</v>
      </c>
      <c r="H3" s="98">
        <f t="shared" ref="H3:H34" si="1">G3/(Cargos_IN_SP1+Cargos_IIN_SP1)</f>
        <v>1.1273957158962795E-3</v>
      </c>
      <c r="I3" s="98">
        <f>C3/(Cargos_IN_SP1+Cargos_IIN_SP1)</f>
        <v>0</v>
      </c>
      <c r="J3" s="98">
        <f>(D3+C3)/(Cargos_IN_SP1+Cargos_IIN_SP1)</f>
        <v>1.1273957158962795E-3</v>
      </c>
      <c r="K3" s="98">
        <f>(C3+E3+D3)/(Cargos_IN_SP1+Cargos_IIN_SP1)</f>
        <v>1.1273957158962795E-3</v>
      </c>
      <c r="N3" s="329">
        <f>C3+M3</f>
        <v>0</v>
      </c>
    </row>
    <row r="4" spans="2:14">
      <c r="B4" s="34">
        <v>2</v>
      </c>
      <c r="C4" s="95">
        <f>'gráficos x semana I nivel'!C4+'gráficos x semana II nivel'!C4</f>
        <v>3</v>
      </c>
      <c r="D4" s="95">
        <f>'gráficos x semana I nivel'!D4+'gráficos x semana II nivel'!D4</f>
        <v>0</v>
      </c>
      <c r="E4" s="95">
        <f>'gráficos x semana I nivel'!E4+'gráficos x semana II nivel'!E4</f>
        <v>0</v>
      </c>
      <c r="F4" s="95">
        <f t="shared" si="0"/>
        <v>3</v>
      </c>
      <c r="G4" s="95">
        <f t="shared" ref="G4:G54" si="2">F4+G3</f>
        <v>4</v>
      </c>
      <c r="H4" s="98">
        <f t="shared" si="1"/>
        <v>4.5095828635851182E-3</v>
      </c>
      <c r="I4" s="98">
        <f>SUM($C$3:$C4)/(Cargos_IN_SP1+Cargos_IIN_SP1)</f>
        <v>3.3821871476888386E-3</v>
      </c>
      <c r="J4" s="98">
        <f>SUM($C$3:$D4)/(Cargos_IN_SP1+Cargos_IIN_SP1)</f>
        <v>4.5095828635851182E-3</v>
      </c>
      <c r="K4" s="98">
        <f>SUM($C$3:$E4)/(Cargos_IN_SP1+Cargos_IIN_SP1)</f>
        <v>4.5095828635851182E-3</v>
      </c>
      <c r="N4" s="329">
        <f t="shared" ref="N4:N54" si="3">C4+N3+M4</f>
        <v>3</v>
      </c>
    </row>
    <row r="5" spans="2:14">
      <c r="B5" s="34">
        <v>3</v>
      </c>
      <c r="C5" s="95">
        <f>'gráficos x semana I nivel'!C5+'gráficos x semana II nivel'!C5</f>
        <v>0</v>
      </c>
      <c r="D5" s="95">
        <f>'gráficos x semana I nivel'!D5+'gráficos x semana II nivel'!D5</f>
        <v>1</v>
      </c>
      <c r="E5" s="95">
        <f>'gráficos x semana I nivel'!E5+'gráficos x semana II nivel'!E5</f>
        <v>0</v>
      </c>
      <c r="F5" s="95">
        <f t="shared" si="0"/>
        <v>1</v>
      </c>
      <c r="G5" s="95">
        <f t="shared" si="2"/>
        <v>5</v>
      </c>
      <c r="H5" s="98">
        <f t="shared" si="1"/>
        <v>5.6369785794813977E-3</v>
      </c>
      <c r="I5" s="98">
        <f>SUM($C$3:$C5)/(Cargos_IN_SP1+Cargos_IIN_SP1)</f>
        <v>3.3821871476888386E-3</v>
      </c>
      <c r="J5" s="98">
        <f>SUM($C$3:$D5)/(Cargos_IN_SP1+Cargos_IIN_SP1)</f>
        <v>5.6369785794813977E-3</v>
      </c>
      <c r="K5" s="98">
        <f>SUM($C$3:$E5)/(Cargos_IN_SP1+Cargos_IIN_SP1)</f>
        <v>5.6369785794813977E-3</v>
      </c>
      <c r="N5" s="329">
        <f t="shared" si="3"/>
        <v>3</v>
      </c>
    </row>
    <row r="6" spans="2:14">
      <c r="B6" s="34">
        <v>4</v>
      </c>
      <c r="C6" s="95">
        <f>'gráficos x semana I nivel'!C6+'gráficos x semana II nivel'!C6</f>
        <v>8</v>
      </c>
      <c r="D6" s="95">
        <f>'gráficos x semana I nivel'!D6+'gráficos x semana II nivel'!D6</f>
        <v>3</v>
      </c>
      <c r="E6" s="95">
        <f>'gráficos x semana I nivel'!E6+'gráficos x semana II nivel'!E6</f>
        <v>0</v>
      </c>
      <c r="F6" s="95">
        <f t="shared" si="0"/>
        <v>11</v>
      </c>
      <c r="G6" s="95">
        <f t="shared" si="2"/>
        <v>16</v>
      </c>
      <c r="H6" s="98">
        <f t="shared" si="1"/>
        <v>1.8038331454340473E-2</v>
      </c>
      <c r="I6" s="98">
        <f>SUM($C$3:$C6)/(Cargos_IN_SP1+Cargos_IIN_SP1)</f>
        <v>1.2401352874859075E-2</v>
      </c>
      <c r="J6" s="98">
        <f>SUM($C$3:$D6)/(Cargos_IN_SP1+Cargos_IIN_SP1)</f>
        <v>1.8038331454340473E-2</v>
      </c>
      <c r="K6" s="98">
        <f>SUM($C$3:$E6)/(Cargos_IN_SP1+Cargos_IIN_SP1)</f>
        <v>1.8038331454340473E-2</v>
      </c>
      <c r="N6" s="329">
        <f t="shared" si="3"/>
        <v>11</v>
      </c>
    </row>
    <row r="7" spans="2:14">
      <c r="B7" s="34">
        <v>5</v>
      </c>
      <c r="C7" s="95">
        <f>'gráficos x semana I nivel'!C7+'gráficos x semana II nivel'!C7</f>
        <v>2</v>
      </c>
      <c r="D7" s="95">
        <f>'gráficos x semana I nivel'!D7+'gráficos x semana II nivel'!D7</f>
        <v>0</v>
      </c>
      <c r="E7" s="95">
        <f>'gráficos x semana I nivel'!E7+'gráficos x semana II nivel'!E7</f>
        <v>0</v>
      </c>
      <c r="F7" s="95">
        <f t="shared" si="0"/>
        <v>2</v>
      </c>
      <c r="G7" s="95">
        <f t="shared" si="2"/>
        <v>18</v>
      </c>
      <c r="H7" s="98">
        <f t="shared" si="1"/>
        <v>2.0293122886133032E-2</v>
      </c>
      <c r="I7" s="98">
        <f>SUM($C$3:$C7)/(Cargos_IN_SP1+Cargos_IIN_SP1)</f>
        <v>1.4656144306651634E-2</v>
      </c>
      <c r="J7" s="98">
        <f>SUM($C$3:$D7)/(Cargos_IN_SP1+Cargos_IIN_SP1)</f>
        <v>2.0293122886133032E-2</v>
      </c>
      <c r="K7" s="98">
        <f>SUM($C$3:$E7)/(Cargos_IN_SP1+Cargos_IIN_SP1)</f>
        <v>2.0293122886133032E-2</v>
      </c>
      <c r="N7" s="329">
        <f t="shared" si="3"/>
        <v>13</v>
      </c>
    </row>
    <row r="8" spans="2:14">
      <c r="B8" s="34">
        <v>6</v>
      </c>
      <c r="C8" s="95">
        <f>'gráficos x semana I nivel'!C8+'gráficos x semana II nivel'!C8</f>
        <v>6</v>
      </c>
      <c r="D8" s="95">
        <f>'gráficos x semana I nivel'!D8+'gráficos x semana II nivel'!D8</f>
        <v>1</v>
      </c>
      <c r="E8" s="95">
        <f>'gráficos x semana I nivel'!E8+'gráficos x semana II nivel'!E8</f>
        <v>0</v>
      </c>
      <c r="F8" s="95">
        <f t="shared" si="0"/>
        <v>7</v>
      </c>
      <c r="G8" s="95">
        <f t="shared" si="2"/>
        <v>25</v>
      </c>
      <c r="H8" s="98">
        <f t="shared" si="1"/>
        <v>2.8184892897406989E-2</v>
      </c>
      <c r="I8" s="98">
        <f>SUM($C$3:$C8)/(Cargos_IN_SP1+Cargos_IIN_SP1)</f>
        <v>2.1420518602029311E-2</v>
      </c>
      <c r="J8" s="98">
        <f>SUM($C$3:$D8)/(Cargos_IN_SP1+Cargos_IIN_SP1)</f>
        <v>2.8184892897406989E-2</v>
      </c>
      <c r="K8" s="98">
        <f>SUM($C$3:$E8)/(Cargos_IN_SP1+Cargos_IIN_SP1)</f>
        <v>2.8184892897406989E-2</v>
      </c>
      <c r="N8" s="329">
        <f t="shared" si="3"/>
        <v>19</v>
      </c>
    </row>
    <row r="9" spans="2:14">
      <c r="B9" s="34">
        <v>7</v>
      </c>
      <c r="C9" s="95">
        <f>'gráficos x semana I nivel'!C9+'gráficos x semana II nivel'!C9</f>
        <v>3</v>
      </c>
      <c r="D9" s="95">
        <f>'gráficos x semana I nivel'!D9+'gráficos x semana II nivel'!D9</f>
        <v>1</v>
      </c>
      <c r="E9" s="95">
        <f>'gráficos x semana I nivel'!E9+'gráficos x semana II nivel'!E9</f>
        <v>0</v>
      </c>
      <c r="F9" s="95">
        <f t="shared" si="0"/>
        <v>4</v>
      </c>
      <c r="G9" s="95">
        <f t="shared" si="2"/>
        <v>29</v>
      </c>
      <c r="H9" s="98">
        <f t="shared" si="1"/>
        <v>3.269447576099211E-2</v>
      </c>
      <c r="I9" s="98">
        <f>SUM($C$3:$C9)/(Cargos_IN_SP1+Cargos_IIN_SP1)</f>
        <v>2.480270574971815E-2</v>
      </c>
      <c r="J9" s="98">
        <f>SUM($C$3:$D9)/(Cargos_IN_SP1+Cargos_IIN_SP1)</f>
        <v>3.269447576099211E-2</v>
      </c>
      <c r="K9" s="98">
        <f>SUM($C$3:$E9)/(Cargos_IN_SP1+Cargos_IIN_SP1)</f>
        <v>3.269447576099211E-2</v>
      </c>
      <c r="N9" s="329">
        <f t="shared" si="3"/>
        <v>22</v>
      </c>
    </row>
    <row r="10" spans="2:14">
      <c r="B10" s="34">
        <v>8</v>
      </c>
      <c r="C10" s="95">
        <f>'gráficos x semana I nivel'!C10+'gráficos x semana II nivel'!C10</f>
        <v>9</v>
      </c>
      <c r="D10" s="95">
        <f>'gráficos x semana I nivel'!D10+'gráficos x semana II nivel'!D10</f>
        <v>1</v>
      </c>
      <c r="E10" s="95">
        <f>'gráficos x semana I nivel'!E10+'gráficos x semana II nivel'!E10</f>
        <v>0</v>
      </c>
      <c r="F10" s="95">
        <f t="shared" si="0"/>
        <v>10</v>
      </c>
      <c r="G10" s="95">
        <f t="shared" si="2"/>
        <v>39</v>
      </c>
      <c r="H10" s="98">
        <f t="shared" si="1"/>
        <v>4.3968432919954906E-2</v>
      </c>
      <c r="I10" s="98">
        <f>SUM($C$3:$C10)/(Cargos_IN_SP1+Cargos_IIN_SP1)</f>
        <v>3.4949267192784669E-2</v>
      </c>
      <c r="J10" s="98">
        <f>SUM($C$3:$D10)/(Cargos_IN_SP1+Cargos_IIN_SP1)</f>
        <v>4.3968432919954906E-2</v>
      </c>
      <c r="K10" s="98">
        <f>SUM($C$3:$E10)/(Cargos_IN_SP1+Cargos_IIN_SP1)</f>
        <v>4.3968432919954906E-2</v>
      </c>
      <c r="N10" s="329">
        <f t="shared" si="3"/>
        <v>31</v>
      </c>
    </row>
    <row r="11" spans="2:14">
      <c r="B11" s="34">
        <v>9</v>
      </c>
      <c r="C11" s="95">
        <f>'gráficos x semana I nivel'!C11+'gráficos x semana II nivel'!C11</f>
        <v>2</v>
      </c>
      <c r="D11" s="95">
        <f>'gráficos x semana I nivel'!D11+'gráficos x semana II nivel'!D11</f>
        <v>1</v>
      </c>
      <c r="E11" s="95">
        <f>'gráficos x semana I nivel'!E11+'gráficos x semana II nivel'!E11</f>
        <v>1</v>
      </c>
      <c r="F11" s="95">
        <f t="shared" si="0"/>
        <v>4</v>
      </c>
      <c r="G11" s="95">
        <f t="shared" si="2"/>
        <v>43</v>
      </c>
      <c r="H11" s="98">
        <f t="shared" si="1"/>
        <v>4.8478015783540024E-2</v>
      </c>
      <c r="I11" s="98">
        <f>SUM($C$3:$C11)/(Cargos_IN_SP1+Cargos_IIN_SP1)</f>
        <v>3.7204058624577228E-2</v>
      </c>
      <c r="J11" s="98">
        <f>SUM($C$3:$D11)/(Cargos_IN_SP1+Cargos_IIN_SP1)</f>
        <v>4.7350620067643741E-2</v>
      </c>
      <c r="K11" s="98">
        <f>SUM($C$3:$E11)/(Cargos_IN_SP1+Cargos_IIN_SP1)</f>
        <v>4.8478015783540024E-2</v>
      </c>
      <c r="N11" s="329">
        <f t="shared" si="3"/>
        <v>33</v>
      </c>
    </row>
    <row r="12" spans="2:14">
      <c r="B12" s="34">
        <v>10</v>
      </c>
      <c r="C12" s="95">
        <f>'gráficos x semana I nivel'!C12+'gráficos x semana II nivel'!C12</f>
        <v>4</v>
      </c>
      <c r="D12" s="95">
        <f>'gráficos x semana I nivel'!D12+'gráficos x semana II nivel'!D12</f>
        <v>0</v>
      </c>
      <c r="E12" s="95">
        <f>'gráficos x semana I nivel'!E12+'gráficos x semana II nivel'!E12</f>
        <v>0</v>
      </c>
      <c r="F12" s="95">
        <f t="shared" si="0"/>
        <v>4</v>
      </c>
      <c r="G12" s="95">
        <f t="shared" si="2"/>
        <v>47</v>
      </c>
      <c r="H12" s="98">
        <f t="shared" si="1"/>
        <v>5.2987598647125142E-2</v>
      </c>
      <c r="I12" s="98">
        <f>SUM($C$3:$C12)/(Cargos_IN_SP1+Cargos_IIN_SP1)</f>
        <v>4.1713641488162347E-2</v>
      </c>
      <c r="J12" s="98">
        <f>SUM($C$3:$D12)/(Cargos_IN_SP1+Cargos_IIN_SP1)</f>
        <v>5.1860202931228859E-2</v>
      </c>
      <c r="K12" s="98">
        <f>SUM($C$3:$E12)/(Cargos_IN_SP1+Cargos_IIN_SP1)</f>
        <v>5.2987598647125142E-2</v>
      </c>
      <c r="N12" s="329">
        <f t="shared" si="3"/>
        <v>37</v>
      </c>
    </row>
    <row r="13" spans="2:14">
      <c r="B13" s="34">
        <v>11</v>
      </c>
      <c r="C13" s="95">
        <f>'gráficos x semana I nivel'!C13+'gráficos x semana II nivel'!C13</f>
        <v>3</v>
      </c>
      <c r="D13" s="95">
        <f>'gráficos x semana I nivel'!D13+'gráficos x semana II nivel'!D13</f>
        <v>0</v>
      </c>
      <c r="E13" s="95">
        <f>'gráficos x semana I nivel'!E13+'gráficos x semana II nivel'!E13</f>
        <v>0</v>
      </c>
      <c r="F13" s="95">
        <f t="shared" si="0"/>
        <v>3</v>
      </c>
      <c r="G13" s="95">
        <f t="shared" si="2"/>
        <v>50</v>
      </c>
      <c r="H13" s="98">
        <f t="shared" si="1"/>
        <v>5.6369785794813977E-2</v>
      </c>
      <c r="I13" s="98">
        <f>SUM($C$3:$C13)/(Cargos_IN_SP1+Cargos_IIN_SP1)</f>
        <v>4.5095828635851182E-2</v>
      </c>
      <c r="J13" s="98">
        <f>SUM($C$3:$D13)/(Cargos_IN_SP1+Cargos_IIN_SP1)</f>
        <v>5.5242390078917701E-2</v>
      </c>
      <c r="K13" s="98">
        <f>SUM($C$3:$E13)/(Cargos_IN_SP1+Cargos_IIN_SP1)</f>
        <v>5.6369785794813977E-2</v>
      </c>
      <c r="N13" s="329">
        <f t="shared" si="3"/>
        <v>40</v>
      </c>
    </row>
    <row r="14" spans="2:14">
      <c r="B14" s="34">
        <v>12</v>
      </c>
      <c r="C14" s="95">
        <f>'gráficos x semana I nivel'!C14+'gráficos x semana II nivel'!C14</f>
        <v>1</v>
      </c>
      <c r="D14" s="95">
        <f>'gráficos x semana I nivel'!D14+'gráficos x semana II nivel'!D14</f>
        <v>0</v>
      </c>
      <c r="E14" s="95">
        <f>'gráficos x semana I nivel'!E14+'gráficos x semana II nivel'!E14</f>
        <v>0</v>
      </c>
      <c r="F14" s="95">
        <f t="shared" si="0"/>
        <v>1</v>
      </c>
      <c r="G14" s="95">
        <f t="shared" si="2"/>
        <v>51</v>
      </c>
      <c r="H14" s="98">
        <f t="shared" si="1"/>
        <v>5.749718151071026E-2</v>
      </c>
      <c r="I14" s="98">
        <f>SUM($C$3:$C14)/(Cargos_IN_SP1+Cargos_IIN_SP1)</f>
        <v>4.6223224351747465E-2</v>
      </c>
      <c r="J14" s="98">
        <f>SUM($C$3:$D14)/(Cargos_IN_SP1+Cargos_IIN_SP1)</f>
        <v>5.6369785794813977E-2</v>
      </c>
      <c r="K14" s="98">
        <f>SUM($C$3:$E14)/(Cargos_IN_SP1+Cargos_IIN_SP1)</f>
        <v>5.749718151071026E-2</v>
      </c>
      <c r="N14" s="329">
        <f t="shared" si="3"/>
        <v>41</v>
      </c>
    </row>
    <row r="15" spans="2:14">
      <c r="B15" s="34">
        <v>13</v>
      </c>
      <c r="C15" s="95">
        <f>'gráficos x semana I nivel'!C15+'gráficos x semana II nivel'!C15</f>
        <v>8</v>
      </c>
      <c r="D15" s="95">
        <f>'gráficos x semana I nivel'!D15+'gráficos x semana II nivel'!D15</f>
        <v>2</v>
      </c>
      <c r="E15" s="95">
        <f>'gráficos x semana I nivel'!E15+'gráficos x semana II nivel'!E15</f>
        <v>0</v>
      </c>
      <c r="F15" s="95">
        <f t="shared" si="0"/>
        <v>10</v>
      </c>
      <c r="G15" s="95">
        <f t="shared" si="2"/>
        <v>61</v>
      </c>
      <c r="H15" s="98">
        <f t="shared" si="1"/>
        <v>6.8771138669673049E-2</v>
      </c>
      <c r="I15" s="98">
        <f>SUM($C$3:$C15)/(Cargos_IN_SP1+Cargos_IIN_SP1)</f>
        <v>5.5242390078917701E-2</v>
      </c>
      <c r="J15" s="98">
        <f>SUM($C$3:$D15)/(Cargos_IN_SP1+Cargos_IIN_SP1)</f>
        <v>6.7643742953776773E-2</v>
      </c>
      <c r="K15" s="98">
        <f>SUM($C$3:$E15)/(Cargos_IN_SP1+Cargos_IIN_SP1)</f>
        <v>6.8771138669673049E-2</v>
      </c>
      <c r="N15" s="329">
        <f t="shared" si="3"/>
        <v>49</v>
      </c>
    </row>
    <row r="16" spans="2:14">
      <c r="B16" s="34">
        <v>14</v>
      </c>
      <c r="C16" s="95">
        <f>'gráficos x semana I nivel'!C16+'gráficos x semana II nivel'!C16</f>
        <v>2</v>
      </c>
      <c r="D16" s="95">
        <f>'gráficos x semana I nivel'!D16+'gráficos x semana II nivel'!D16</f>
        <v>0</v>
      </c>
      <c r="E16" s="95">
        <f>'gráficos x semana I nivel'!E16+'gráficos x semana II nivel'!E16</f>
        <v>0</v>
      </c>
      <c r="F16" s="95">
        <f t="shared" si="0"/>
        <v>2</v>
      </c>
      <c r="G16" s="95">
        <f t="shared" si="2"/>
        <v>63</v>
      </c>
      <c r="H16" s="98">
        <f t="shared" si="1"/>
        <v>7.1025930101465615E-2</v>
      </c>
      <c r="I16" s="98">
        <f>SUM($C$3:$C16)/(Cargos_IN_SP1+Cargos_IIN_SP1)</f>
        <v>5.749718151071026E-2</v>
      </c>
      <c r="J16" s="98">
        <f>SUM($C$3:$D16)/(Cargos_IN_SP1+Cargos_IIN_SP1)</f>
        <v>6.9898534385569339E-2</v>
      </c>
      <c r="K16" s="98">
        <f>SUM($C$3:$E16)/(Cargos_IN_SP1+Cargos_IIN_SP1)</f>
        <v>7.1025930101465615E-2</v>
      </c>
      <c r="N16" s="329">
        <f t="shared" si="3"/>
        <v>51</v>
      </c>
    </row>
    <row r="17" spans="2:14">
      <c r="B17" s="34">
        <v>15</v>
      </c>
      <c r="C17" s="95">
        <f>'gráficos x semana I nivel'!C17+'gráficos x semana II nivel'!C17</f>
        <v>1</v>
      </c>
      <c r="D17" s="95">
        <f>'gráficos x semana I nivel'!D17+'gráficos x semana II nivel'!D17</f>
        <v>0</v>
      </c>
      <c r="E17" s="95">
        <f>'gráficos x semana I nivel'!E17+'gráficos x semana II nivel'!E17</f>
        <v>0</v>
      </c>
      <c r="F17" s="95">
        <f t="shared" si="0"/>
        <v>1</v>
      </c>
      <c r="G17" s="95">
        <f t="shared" si="2"/>
        <v>64</v>
      </c>
      <c r="H17" s="98">
        <f t="shared" si="1"/>
        <v>7.2153325817361891E-2</v>
      </c>
      <c r="I17" s="98">
        <f>SUM($C$3:$C17)/(Cargos_IN_SP1+Cargos_IIN_SP1)</f>
        <v>5.8624577226606536E-2</v>
      </c>
      <c r="J17" s="98">
        <f>SUM($C$3:$D17)/(Cargos_IN_SP1+Cargos_IIN_SP1)</f>
        <v>7.1025930101465615E-2</v>
      </c>
      <c r="K17" s="98">
        <f>SUM($C$3:$E17)/(Cargos_IN_SP1+Cargos_IIN_SP1)</f>
        <v>7.2153325817361891E-2</v>
      </c>
      <c r="N17" s="329">
        <f t="shared" si="3"/>
        <v>52</v>
      </c>
    </row>
    <row r="18" spans="2:14">
      <c r="B18" s="34">
        <v>16</v>
      </c>
      <c r="C18" s="95">
        <f>'gráficos x semana I nivel'!C18+'gráficos x semana II nivel'!C18</f>
        <v>3</v>
      </c>
      <c r="D18" s="95">
        <f>'gráficos x semana I nivel'!D18+'gráficos x semana II nivel'!D18</f>
        <v>0</v>
      </c>
      <c r="E18" s="95">
        <f>'gráficos x semana I nivel'!E18+'gráficos x semana II nivel'!E18</f>
        <v>0</v>
      </c>
      <c r="F18" s="95">
        <f t="shared" si="0"/>
        <v>3</v>
      </c>
      <c r="G18" s="95">
        <f t="shared" si="2"/>
        <v>67</v>
      </c>
      <c r="H18" s="98">
        <f t="shared" si="1"/>
        <v>7.5535512965050733E-2</v>
      </c>
      <c r="I18" s="98">
        <f>SUM($C$3:$C18)/(Cargos_IN_SP1+Cargos_IIN_SP1)</f>
        <v>6.2006764374295378E-2</v>
      </c>
      <c r="J18" s="98">
        <f>SUM($C$3:$D18)/(Cargos_IN_SP1+Cargos_IIN_SP1)</f>
        <v>7.4408117249154457E-2</v>
      </c>
      <c r="K18" s="98">
        <f>SUM($C$3:$E18)/(Cargos_IN_SP1+Cargos_IIN_SP1)</f>
        <v>7.5535512965050733E-2</v>
      </c>
      <c r="N18" s="329">
        <f t="shared" si="3"/>
        <v>55</v>
      </c>
    </row>
    <row r="19" spans="2:14">
      <c r="B19" s="34">
        <v>17</v>
      </c>
      <c r="C19" s="95">
        <f>'gráficos x semana I nivel'!C19+'gráficos x semana II nivel'!C19</f>
        <v>3</v>
      </c>
      <c r="D19" s="95">
        <f>'gráficos x semana I nivel'!D19+'gráficos x semana II nivel'!D19</f>
        <v>0</v>
      </c>
      <c r="E19" s="95">
        <f>'gráficos x semana I nivel'!E19+'gráficos x semana II nivel'!E19</f>
        <v>3</v>
      </c>
      <c r="F19" s="95">
        <f t="shared" si="0"/>
        <v>6</v>
      </c>
      <c r="G19" s="95">
        <f t="shared" si="2"/>
        <v>73</v>
      </c>
      <c r="H19" s="98">
        <f t="shared" si="1"/>
        <v>8.2299887260428417E-2</v>
      </c>
      <c r="I19" s="98">
        <f>SUM($C$3:$C19)/(Cargos_IN_SP1+Cargos_IIN_SP1)</f>
        <v>6.538895152198422E-2</v>
      </c>
      <c r="J19" s="98">
        <f>SUM($C$3:$D19)/(Cargos_IN_SP1+Cargos_IIN_SP1)</f>
        <v>7.7790304396843299E-2</v>
      </c>
      <c r="K19" s="98">
        <f>SUM($C$3:$E19)/(Cargos_IN_SP1+Cargos_IIN_SP1)</f>
        <v>8.2299887260428417E-2</v>
      </c>
      <c r="N19" s="329">
        <f t="shared" si="3"/>
        <v>58</v>
      </c>
    </row>
    <row r="20" spans="2:14">
      <c r="B20" s="34">
        <v>18</v>
      </c>
      <c r="C20" s="95">
        <f>'gráficos x semana I nivel'!C20+'gráficos x semana II nivel'!C20</f>
        <v>20</v>
      </c>
      <c r="D20" s="95">
        <f>'gráficos x semana I nivel'!D20+'gráficos x semana II nivel'!D20</f>
        <v>0</v>
      </c>
      <c r="E20" s="95">
        <f>'gráficos x semana I nivel'!E20+'gráficos x semana II nivel'!E20</f>
        <v>0</v>
      </c>
      <c r="F20" s="95">
        <f t="shared" si="0"/>
        <v>20</v>
      </c>
      <c r="G20" s="95">
        <f t="shared" si="2"/>
        <v>93</v>
      </c>
      <c r="H20" s="98">
        <f t="shared" si="1"/>
        <v>0.10484780157835401</v>
      </c>
      <c r="I20" s="98">
        <f>SUM($C$3:$C20)/(Cargos_IN_SP1+Cargos_IIN_SP1)</f>
        <v>8.7936865839909811E-2</v>
      </c>
      <c r="J20" s="98">
        <f>SUM($C$3:$D20)/(Cargos_IN_SP1+Cargos_IIN_SP1)</f>
        <v>0.10033821871476889</v>
      </c>
      <c r="K20" s="98">
        <f>SUM($C$3:$E20)/(Cargos_IN_SP1+Cargos_IIN_SP1)</f>
        <v>0.10484780157835401</v>
      </c>
      <c r="N20" s="329">
        <f t="shared" si="3"/>
        <v>78</v>
      </c>
    </row>
    <row r="21" spans="2:14">
      <c r="B21" s="34">
        <v>19</v>
      </c>
      <c r="C21" s="95">
        <f>'gráficos x semana I nivel'!C21+'gráficos x semana II nivel'!C21</f>
        <v>3</v>
      </c>
      <c r="D21" s="95">
        <f>'gráficos x semana I nivel'!D21+'gráficos x semana II nivel'!D21</f>
        <v>2</v>
      </c>
      <c r="E21" s="95">
        <f>'gráficos x semana I nivel'!E21+'gráficos x semana II nivel'!E21</f>
        <v>0</v>
      </c>
      <c r="F21" s="95">
        <f t="shared" si="0"/>
        <v>5</v>
      </c>
      <c r="G21" s="95">
        <f t="shared" si="2"/>
        <v>98</v>
      </c>
      <c r="H21" s="98">
        <f t="shared" si="1"/>
        <v>0.1104847801578354</v>
      </c>
      <c r="I21" s="98">
        <f>SUM($C$3:$C21)/(Cargos_IN_SP1+Cargos_IIN_SP1)</f>
        <v>9.1319052987598653E-2</v>
      </c>
      <c r="J21" s="98">
        <f>SUM($C$3:$D21)/(Cargos_IN_SP1+Cargos_IIN_SP1)</f>
        <v>0.10597519729425028</v>
      </c>
      <c r="K21" s="98">
        <f>SUM($C$3:$E21)/(Cargos_IN_SP1+Cargos_IIN_SP1)</f>
        <v>0.1104847801578354</v>
      </c>
      <c r="N21" s="329">
        <f t="shared" si="3"/>
        <v>81</v>
      </c>
    </row>
    <row r="22" spans="2:14">
      <c r="B22" s="34">
        <v>20</v>
      </c>
      <c r="C22" s="95">
        <f>'gráficos x semana I nivel'!C22+'gráficos x semana II nivel'!C22</f>
        <v>4</v>
      </c>
      <c r="D22" s="95">
        <f>'gráficos x semana I nivel'!D22+'gráficos x semana II nivel'!D22</f>
        <v>4</v>
      </c>
      <c r="E22" s="95">
        <f>'gráficos x semana I nivel'!E22+'gráficos x semana II nivel'!E22</f>
        <v>0</v>
      </c>
      <c r="F22" s="95">
        <f t="shared" si="0"/>
        <v>8</v>
      </c>
      <c r="G22" s="95">
        <f t="shared" si="2"/>
        <v>106</v>
      </c>
      <c r="H22" s="98">
        <f t="shared" si="1"/>
        <v>0.11950394588500564</v>
      </c>
      <c r="I22" s="98">
        <f>SUM($C$3:$C22)/(Cargos_IN_SP1+Cargos_IIN_SP1)</f>
        <v>9.5828635851183772E-2</v>
      </c>
      <c r="J22" s="98">
        <f>SUM($C$3:$D22)/(Cargos_IN_SP1+Cargos_IIN_SP1)</f>
        <v>0.11499436302142052</v>
      </c>
      <c r="K22" s="98">
        <f>SUM($C$3:$E22)/(Cargos_IN_SP1+Cargos_IIN_SP1)</f>
        <v>0.11950394588500564</v>
      </c>
      <c r="N22" s="329">
        <f t="shared" si="3"/>
        <v>85</v>
      </c>
    </row>
    <row r="23" spans="2:14">
      <c r="B23" s="34">
        <v>21</v>
      </c>
      <c r="C23" s="95">
        <f>'gráficos x semana I nivel'!C23+'gráficos x semana II nivel'!C23</f>
        <v>4</v>
      </c>
      <c r="D23" s="95">
        <f>'gráficos x semana I nivel'!D23+'gráficos x semana II nivel'!D23</f>
        <v>0</v>
      </c>
      <c r="E23" s="95">
        <f>'gráficos x semana I nivel'!E23+'gráficos x semana II nivel'!E23</f>
        <v>1</v>
      </c>
      <c r="F23" s="95">
        <f t="shared" si="0"/>
        <v>5</v>
      </c>
      <c r="G23" s="95">
        <f t="shared" si="2"/>
        <v>111</v>
      </c>
      <c r="H23" s="98">
        <f t="shared" si="1"/>
        <v>0.12514092446448705</v>
      </c>
      <c r="I23" s="98">
        <f>SUM($C$3:$C23)/(Cargos_IN_SP1+Cargos_IIN_SP1)</f>
        <v>0.10033821871476889</v>
      </c>
      <c r="J23" s="98">
        <f>SUM($C$3:$D23)/(Cargos_IN_SP1+Cargos_IIN_SP1)</f>
        <v>0.11950394588500564</v>
      </c>
      <c r="K23" s="98">
        <f>SUM($C$3:$E23)/(Cargos_IN_SP1+Cargos_IIN_SP1)</f>
        <v>0.12514092446448705</v>
      </c>
      <c r="N23" s="329">
        <f t="shared" si="3"/>
        <v>89</v>
      </c>
    </row>
    <row r="24" spans="2:14">
      <c r="B24" s="34">
        <v>22</v>
      </c>
      <c r="C24" s="95">
        <f>'gráficos x semana I nivel'!C24+'gráficos x semana II nivel'!C24</f>
        <v>7</v>
      </c>
      <c r="D24" s="95">
        <f>'gráficos x semana I nivel'!D24+'gráficos x semana II nivel'!D24</f>
        <v>0</v>
      </c>
      <c r="E24" s="95">
        <f>'gráficos x semana I nivel'!E24+'gráficos x semana II nivel'!E24</f>
        <v>1</v>
      </c>
      <c r="F24" s="95">
        <f t="shared" si="0"/>
        <v>8</v>
      </c>
      <c r="G24" s="95">
        <f t="shared" si="2"/>
        <v>119</v>
      </c>
      <c r="H24" s="98">
        <f t="shared" si="1"/>
        <v>0.13416009019165728</v>
      </c>
      <c r="I24" s="98">
        <f>SUM($C$3:$C24)/(Cargos_IN_SP1+Cargos_IIN_SP1)</f>
        <v>0.10822998872604284</v>
      </c>
      <c r="J24" s="98">
        <f>SUM($C$3:$D24)/(Cargos_IN_SP1+Cargos_IIN_SP1)</f>
        <v>0.1273957158962796</v>
      </c>
      <c r="K24" s="98">
        <f>SUM($C$3:$E24)/(Cargos_IN_SP1+Cargos_IIN_SP1)</f>
        <v>0.13416009019165728</v>
      </c>
      <c r="N24" s="329">
        <f t="shared" si="3"/>
        <v>96</v>
      </c>
    </row>
    <row r="25" spans="2:14">
      <c r="B25" s="34">
        <v>23</v>
      </c>
      <c r="C25" s="95">
        <f>'gráficos x semana I nivel'!C25+'gráficos x semana II nivel'!C25</f>
        <v>4</v>
      </c>
      <c r="D25" s="95">
        <f>'gráficos x semana I nivel'!D25+'gráficos x semana II nivel'!D25</f>
        <v>2</v>
      </c>
      <c r="E25" s="95">
        <f>'gráficos x semana I nivel'!E25+'gráficos x semana II nivel'!E25</f>
        <v>1</v>
      </c>
      <c r="F25" s="95">
        <f t="shared" si="0"/>
        <v>7</v>
      </c>
      <c r="G25" s="95">
        <f t="shared" si="2"/>
        <v>126</v>
      </c>
      <c r="H25" s="98">
        <f t="shared" si="1"/>
        <v>0.14205186020293123</v>
      </c>
      <c r="I25" s="98">
        <f>SUM($C$3:$C25)/(Cargos_IN_SP1+Cargos_IIN_SP1)</f>
        <v>0.11273957158962795</v>
      </c>
      <c r="J25" s="98">
        <f>SUM($C$3:$D25)/(Cargos_IN_SP1+Cargos_IIN_SP1)</f>
        <v>0.13416009019165728</v>
      </c>
      <c r="K25" s="98">
        <f>SUM($C$3:$E25)/(Cargos_IN_SP1+Cargos_IIN_SP1)</f>
        <v>0.14205186020293123</v>
      </c>
      <c r="N25" s="329">
        <f t="shared" si="3"/>
        <v>100</v>
      </c>
    </row>
    <row r="26" spans="2:14">
      <c r="B26" s="34">
        <v>24</v>
      </c>
      <c r="C26" s="95">
        <f>'gráficos x semana I nivel'!C26+'gráficos x semana II nivel'!C26</f>
        <v>4</v>
      </c>
      <c r="D26" s="95">
        <f>'gráficos x semana I nivel'!D26+'gráficos x semana II nivel'!D26</f>
        <v>0</v>
      </c>
      <c r="E26" s="95">
        <f>'gráficos x semana I nivel'!E26+'gráficos x semana II nivel'!E26</f>
        <v>0</v>
      </c>
      <c r="F26" s="95">
        <f t="shared" si="0"/>
        <v>4</v>
      </c>
      <c r="G26" s="95">
        <f t="shared" si="2"/>
        <v>130</v>
      </c>
      <c r="H26" s="98">
        <f t="shared" si="1"/>
        <v>0.14656144306651633</v>
      </c>
      <c r="I26" s="98">
        <f>SUM($C$3:$C26)/(Cargos_IN_SP1+Cargos_IIN_SP1)</f>
        <v>0.11724915445321307</v>
      </c>
      <c r="J26" s="98">
        <f>SUM($C$3:$D26)/(Cargos_IN_SP1+Cargos_IIN_SP1)</f>
        <v>0.13866967305524239</v>
      </c>
      <c r="K26" s="98">
        <f>SUM($C$3:$E26)/(Cargos_IN_SP1+Cargos_IIN_SP1)</f>
        <v>0.14656144306651633</v>
      </c>
      <c r="N26" s="329">
        <f t="shared" si="3"/>
        <v>104</v>
      </c>
    </row>
    <row r="27" spans="2:14">
      <c r="B27" s="34">
        <v>25</v>
      </c>
      <c r="C27" s="95">
        <f>'gráficos x semana I nivel'!C27+'gráficos x semana II nivel'!C27</f>
        <v>2</v>
      </c>
      <c r="D27" s="95">
        <f>'gráficos x semana I nivel'!D27+'gráficos x semana II nivel'!D27</f>
        <v>1</v>
      </c>
      <c r="E27" s="95">
        <f>'gráficos x semana I nivel'!E27+'gráficos x semana II nivel'!E27</f>
        <v>0</v>
      </c>
      <c r="F27" s="95">
        <f t="shared" si="0"/>
        <v>3</v>
      </c>
      <c r="G27" s="95">
        <f t="shared" si="2"/>
        <v>133</v>
      </c>
      <c r="H27" s="98">
        <f t="shared" si="1"/>
        <v>0.14994363021420518</v>
      </c>
      <c r="I27" s="98">
        <f>SUM($C$3:$C27)/(Cargos_IN_SP1+Cargos_IIN_SP1)</f>
        <v>0.11950394588500564</v>
      </c>
      <c r="J27" s="98">
        <f>SUM($C$3:$D27)/(Cargos_IN_SP1+Cargos_IIN_SP1)</f>
        <v>0.14205186020293123</v>
      </c>
      <c r="K27" s="98">
        <f>SUM($C$3:$E27)/(Cargos_IN_SP1+Cargos_IIN_SP1)</f>
        <v>0.14994363021420518</v>
      </c>
      <c r="N27" s="329">
        <f t="shared" si="3"/>
        <v>106</v>
      </c>
    </row>
    <row r="28" spans="2:14">
      <c r="B28" s="34">
        <v>26</v>
      </c>
      <c r="C28" s="95">
        <f>'gráficos x semana I nivel'!C28+'gráficos x semana II nivel'!C28</f>
        <v>2</v>
      </c>
      <c r="D28" s="95">
        <f>'gráficos x semana I nivel'!D28+'gráficos x semana II nivel'!D28</f>
        <v>2</v>
      </c>
      <c r="E28" s="95">
        <f>'gráficos x semana I nivel'!E28+'gráficos x semana II nivel'!E28</f>
        <v>1</v>
      </c>
      <c r="F28" s="95">
        <f t="shared" si="0"/>
        <v>5</v>
      </c>
      <c r="G28" s="95">
        <f t="shared" si="2"/>
        <v>138</v>
      </c>
      <c r="H28" s="98">
        <f t="shared" si="1"/>
        <v>0.1555806087936866</v>
      </c>
      <c r="I28" s="98">
        <f>SUM($C$3:$C28)/(Cargos_IN_SP1+Cargos_IIN_SP1)</f>
        <v>0.12175873731679819</v>
      </c>
      <c r="J28" s="98">
        <f>SUM($C$3:$D28)/(Cargos_IN_SP1+Cargos_IIN_SP1)</f>
        <v>0.14656144306651633</v>
      </c>
      <c r="K28" s="98">
        <f>SUM($C$3:$E28)/(Cargos_IN_SP1+Cargos_IIN_SP1)</f>
        <v>0.1555806087936866</v>
      </c>
      <c r="N28" s="329">
        <f t="shared" si="3"/>
        <v>108</v>
      </c>
    </row>
    <row r="29" spans="2:14">
      <c r="B29" s="34">
        <v>27</v>
      </c>
      <c r="C29" s="95">
        <f>'gráficos x semana I nivel'!C29+'gráficos x semana II nivel'!C29</f>
        <v>2</v>
      </c>
      <c r="D29" s="95">
        <f>'gráficos x semana I nivel'!D29+'gráficos x semana II nivel'!D29</f>
        <v>0</v>
      </c>
      <c r="E29" s="95">
        <f>'gráficos x semana I nivel'!E29+'gráficos x semana II nivel'!E29</f>
        <v>1</v>
      </c>
      <c r="F29" s="95">
        <f t="shared" si="0"/>
        <v>3</v>
      </c>
      <c r="G29" s="95">
        <f t="shared" si="2"/>
        <v>141</v>
      </c>
      <c r="H29" s="98">
        <f t="shared" si="1"/>
        <v>0.15896279594137541</v>
      </c>
      <c r="I29" s="98">
        <f>SUM($C$3:$C29)/(Cargos_IN_SP1+Cargos_IIN_SP1)</f>
        <v>0.12401352874859076</v>
      </c>
      <c r="J29" s="98">
        <f>SUM($C$3:$D29)/(Cargos_IN_SP1+Cargos_IIN_SP1)</f>
        <v>0.14881623449830891</v>
      </c>
      <c r="K29" s="98">
        <f>SUM($C$3:$E29)/(Cargos_IN_SP1+Cargos_IIN_SP1)</f>
        <v>0.15896279594137541</v>
      </c>
      <c r="N29" s="329">
        <f t="shared" si="3"/>
        <v>110</v>
      </c>
    </row>
    <row r="30" spans="2:14">
      <c r="B30" s="34">
        <v>28</v>
      </c>
      <c r="C30" s="95">
        <f>'gráficos x semana I nivel'!C30+'gráficos x semana II nivel'!C30</f>
        <v>5</v>
      </c>
      <c r="D30" s="95">
        <f>'gráficos x semana I nivel'!D30+'gráficos x semana II nivel'!D30</f>
        <v>0</v>
      </c>
      <c r="E30" s="95">
        <f>'gráficos x semana I nivel'!E30+'gráficos x semana II nivel'!E30</f>
        <v>0</v>
      </c>
      <c r="F30" s="95">
        <f t="shared" si="0"/>
        <v>5</v>
      </c>
      <c r="G30" s="95">
        <f t="shared" si="2"/>
        <v>146</v>
      </c>
      <c r="H30" s="98">
        <f t="shared" si="1"/>
        <v>0.16459977452085683</v>
      </c>
      <c r="I30" s="98">
        <f>SUM($C$3:$C30)/(Cargos_IN_SP1+Cargos_IIN_SP1)</f>
        <v>0.12965050732807215</v>
      </c>
      <c r="J30" s="98">
        <f>SUM($C$3:$D30)/(Cargos_IN_SP1+Cargos_IIN_SP1)</f>
        <v>0.15445321307779031</v>
      </c>
      <c r="K30" s="98">
        <f>SUM($C$3:$E30)/(Cargos_IN_SP1+Cargos_IIN_SP1)</f>
        <v>0.16459977452085683</v>
      </c>
      <c r="N30" s="329">
        <f t="shared" si="3"/>
        <v>115</v>
      </c>
    </row>
    <row r="31" spans="2:14">
      <c r="B31" s="34">
        <v>29</v>
      </c>
      <c r="C31" s="95">
        <f>'gráficos x semana I nivel'!C31+'gráficos x semana II nivel'!C31</f>
        <v>3</v>
      </c>
      <c r="D31" s="95">
        <f>'gráficos x semana I nivel'!D31+'gráficos x semana II nivel'!D31</f>
        <v>1</v>
      </c>
      <c r="E31" s="95">
        <f>'gráficos x semana I nivel'!E31+'gráficos x semana II nivel'!E31</f>
        <v>1</v>
      </c>
      <c r="F31" s="95">
        <f t="shared" si="0"/>
        <v>5</v>
      </c>
      <c r="G31" s="95">
        <f t="shared" si="2"/>
        <v>151</v>
      </c>
      <c r="H31" s="98">
        <f t="shared" si="1"/>
        <v>0.17023675310033823</v>
      </c>
      <c r="I31" s="98">
        <f>SUM($C$3:$C31)/(Cargos_IN_SP1+Cargos_IIN_SP1)</f>
        <v>0.13303269447576099</v>
      </c>
      <c r="J31" s="98">
        <f>SUM($C$3:$D31)/(Cargos_IN_SP1+Cargos_IIN_SP1)</f>
        <v>0.15896279594137541</v>
      </c>
      <c r="K31" s="98">
        <f>SUM($C$3:$E31)/(Cargos_IN_SP1+Cargos_IIN_SP1)</f>
        <v>0.17023675310033823</v>
      </c>
      <c r="N31" s="329">
        <f t="shared" si="3"/>
        <v>118</v>
      </c>
    </row>
    <row r="32" spans="2:14">
      <c r="B32" s="34">
        <v>30</v>
      </c>
      <c r="C32" s="95">
        <f>'gráficos x semana I nivel'!C32+'gráficos x semana II nivel'!C32</f>
        <v>15</v>
      </c>
      <c r="D32" s="95">
        <f>'gráficos x semana I nivel'!D32+'gráficos x semana II nivel'!D32</f>
        <v>0</v>
      </c>
      <c r="E32" s="95">
        <f>'gráficos x semana I nivel'!E32+'gráficos x semana II nivel'!E32</f>
        <v>2</v>
      </c>
      <c r="F32" s="95">
        <f t="shared" si="0"/>
        <v>17</v>
      </c>
      <c r="G32" s="95">
        <f t="shared" si="2"/>
        <v>168</v>
      </c>
      <c r="H32" s="98">
        <f t="shared" si="1"/>
        <v>0.18940248027057496</v>
      </c>
      <c r="I32" s="98">
        <f>SUM($C$3:$C32)/(Cargos_IN_SP1+Cargos_IIN_SP1)</f>
        <v>0.14994363021420518</v>
      </c>
      <c r="J32" s="98">
        <f>SUM($C$3:$D32)/(Cargos_IN_SP1+Cargos_IIN_SP1)</f>
        <v>0.17587373167981962</v>
      </c>
      <c r="K32" s="98">
        <f>SUM($C$3:$E32)/(Cargos_IN_SP1+Cargos_IIN_SP1)</f>
        <v>0.18940248027057496</v>
      </c>
      <c r="N32" s="329">
        <f t="shared" si="3"/>
        <v>133</v>
      </c>
    </row>
    <row r="33" spans="2:14">
      <c r="B33" s="34">
        <v>31</v>
      </c>
      <c r="C33" s="95">
        <f>'gráficos x semana I nivel'!C33+'gráficos x semana II nivel'!C33</f>
        <v>2</v>
      </c>
      <c r="D33" s="95">
        <f>'gráficos x semana I nivel'!D33+'gráficos x semana II nivel'!D33</f>
        <v>2</v>
      </c>
      <c r="E33" s="95">
        <f>'gráficos x semana I nivel'!E33+'gráficos x semana II nivel'!E33</f>
        <v>0</v>
      </c>
      <c r="F33" s="95">
        <f t="shared" si="0"/>
        <v>4</v>
      </c>
      <c r="G33" s="95">
        <f t="shared" si="2"/>
        <v>172</v>
      </c>
      <c r="H33" s="98">
        <f t="shared" si="1"/>
        <v>0.1939120631341601</v>
      </c>
      <c r="I33" s="98">
        <f>SUM($C$3:$C33)/(Cargos_IN_SP1+Cargos_IIN_SP1)</f>
        <v>0.15219842164599776</v>
      </c>
      <c r="J33" s="98">
        <f>SUM($C$3:$D33)/(Cargos_IN_SP1+Cargos_IIN_SP1)</f>
        <v>0.18038331454340473</v>
      </c>
      <c r="K33" s="98">
        <f>SUM($C$3:$E33)/(Cargos_IN_SP1+Cargos_IIN_SP1)</f>
        <v>0.1939120631341601</v>
      </c>
      <c r="N33" s="329">
        <f t="shared" si="3"/>
        <v>135</v>
      </c>
    </row>
    <row r="34" spans="2:14">
      <c r="B34" s="34">
        <v>32</v>
      </c>
      <c r="C34" s="95">
        <f>'gráficos x semana I nivel'!C34+'gráficos x semana II nivel'!C34</f>
        <v>2</v>
      </c>
      <c r="D34" s="95">
        <f>'gráficos x semana I nivel'!D34+'gráficos x semana II nivel'!D34</f>
        <v>0</v>
      </c>
      <c r="E34" s="95">
        <f>'gráficos x semana I nivel'!E34+'gráficos x semana II nivel'!E34</f>
        <v>0</v>
      </c>
      <c r="F34" s="95">
        <f t="shared" si="0"/>
        <v>2</v>
      </c>
      <c r="G34" s="95">
        <f t="shared" si="2"/>
        <v>174</v>
      </c>
      <c r="H34" s="98">
        <f t="shared" si="1"/>
        <v>0.19616685456595265</v>
      </c>
      <c r="I34" s="98">
        <f>SUM($C$3:$C34)/(Cargos_IN_SP1+Cargos_IIN_SP1)</f>
        <v>0.15445321307779031</v>
      </c>
      <c r="J34" s="98">
        <f>SUM($C$3:$D34)/(Cargos_IN_SP1+Cargos_IIN_SP1)</f>
        <v>0.18263810597519731</v>
      </c>
      <c r="K34" s="98">
        <f>SUM($C$3:$E34)/(Cargos_IN_SP1+Cargos_IIN_SP1)</f>
        <v>0.19616685456595265</v>
      </c>
      <c r="N34" s="329">
        <f t="shared" si="3"/>
        <v>137</v>
      </c>
    </row>
    <row r="35" spans="2:14">
      <c r="B35" s="34">
        <v>33</v>
      </c>
      <c r="C35" s="95">
        <f>'gráficos x semana I nivel'!C35+'gráficos x semana II nivel'!C35</f>
        <v>2</v>
      </c>
      <c r="D35" s="95">
        <f>'gráficos x semana I nivel'!D35+'gráficos x semana II nivel'!D35</f>
        <v>0</v>
      </c>
      <c r="E35" s="95">
        <f>'gráficos x semana I nivel'!E35+'gráficos x semana II nivel'!E35</f>
        <v>4</v>
      </c>
      <c r="F35" s="95">
        <f t="shared" si="0"/>
        <v>6</v>
      </c>
      <c r="G35" s="95">
        <f t="shared" si="2"/>
        <v>180</v>
      </c>
      <c r="H35" s="98">
        <f t="shared" ref="H35:H66" si="4">G35/(Cargos_IN_SP1+Cargos_IIN_SP1)</f>
        <v>0.20293122886133033</v>
      </c>
      <c r="I35" s="98">
        <f>SUM($C$3:$C35)/(Cargos_IN_SP1+Cargos_IIN_SP1)</f>
        <v>0.15670800450958286</v>
      </c>
      <c r="J35" s="98">
        <f>SUM($C$3:$D35)/(Cargos_IN_SP1+Cargos_IIN_SP1)</f>
        <v>0.18489289740698986</v>
      </c>
      <c r="K35" s="98">
        <f>SUM($C$3:$E35)/(Cargos_IN_SP1+Cargos_IIN_SP1)</f>
        <v>0.20293122886133033</v>
      </c>
      <c r="N35" s="329">
        <f t="shared" si="3"/>
        <v>139</v>
      </c>
    </row>
    <row r="36" spans="2:14">
      <c r="B36" s="34">
        <v>34</v>
      </c>
      <c r="C36" s="95">
        <f>'gráficos x semana I nivel'!C36+'gráficos x semana II nivel'!C36</f>
        <v>1</v>
      </c>
      <c r="D36" s="95">
        <f>'gráficos x semana I nivel'!D36+'gráficos x semana II nivel'!D36</f>
        <v>0</v>
      </c>
      <c r="E36" s="95">
        <f>'gráficos x semana I nivel'!E36+'gráficos x semana II nivel'!E36</f>
        <v>0</v>
      </c>
      <c r="F36" s="95">
        <f t="shared" si="0"/>
        <v>1</v>
      </c>
      <c r="G36" s="95">
        <f t="shared" si="2"/>
        <v>181</v>
      </c>
      <c r="H36" s="98">
        <f t="shared" si="4"/>
        <v>0.20405862457722659</v>
      </c>
      <c r="I36" s="98">
        <f>SUM($C$3:$C36)/(Cargos_IN_SP1+Cargos_IIN_SP1)</f>
        <v>0.15783540022547915</v>
      </c>
      <c r="J36" s="98">
        <f>SUM($C$3:$D36)/(Cargos_IN_SP1+Cargos_IIN_SP1)</f>
        <v>0.18602029312288612</v>
      </c>
      <c r="K36" s="98">
        <f>SUM($C$3:$E36)/(Cargos_IN_SP1+Cargos_IIN_SP1)</f>
        <v>0.20405862457722659</v>
      </c>
      <c r="N36" s="329">
        <f t="shared" si="3"/>
        <v>140</v>
      </c>
    </row>
    <row r="37" spans="2:14">
      <c r="B37" s="34">
        <v>35</v>
      </c>
      <c r="C37" s="95">
        <f>'gráficos x semana I nivel'!C37+'gráficos x semana II nivel'!C37</f>
        <v>2</v>
      </c>
      <c r="D37" s="95">
        <f>'gráficos x semana I nivel'!D37+'gráficos x semana II nivel'!D37</f>
        <v>2</v>
      </c>
      <c r="E37" s="95">
        <f>'gráficos x semana I nivel'!E37+'gráficos x semana II nivel'!E37</f>
        <v>1</v>
      </c>
      <c r="F37" s="95">
        <f t="shared" si="0"/>
        <v>5</v>
      </c>
      <c r="G37" s="95">
        <f t="shared" si="2"/>
        <v>186</v>
      </c>
      <c r="H37" s="98">
        <f t="shared" si="4"/>
        <v>0.20969560315670802</v>
      </c>
      <c r="I37" s="98">
        <f>SUM($C$3:$C37)/(Cargos_IN_SP1+Cargos_IIN_SP1)</f>
        <v>0.1600901916572717</v>
      </c>
      <c r="J37" s="98">
        <f>SUM($C$3:$D37)/(Cargos_IN_SP1+Cargos_IIN_SP1)</f>
        <v>0.19052987598647125</v>
      </c>
      <c r="K37" s="98">
        <f>SUM($C$3:$E37)/(Cargos_IN_SP1+Cargos_IIN_SP1)</f>
        <v>0.20969560315670802</v>
      </c>
      <c r="N37" s="329">
        <f t="shared" si="3"/>
        <v>142</v>
      </c>
    </row>
    <row r="38" spans="2:14">
      <c r="B38" s="34">
        <v>36</v>
      </c>
      <c r="C38" s="95">
        <f>'gráficos x semana I nivel'!C38+'gráficos x semana II nivel'!C38</f>
        <v>2</v>
      </c>
      <c r="D38" s="95">
        <f>'gráficos x semana I nivel'!D38+'gráficos x semana II nivel'!D38</f>
        <v>0</v>
      </c>
      <c r="E38" s="95">
        <f>'gráficos x semana I nivel'!E38+'gráficos x semana II nivel'!E38</f>
        <v>2</v>
      </c>
      <c r="F38" s="95">
        <f t="shared" si="0"/>
        <v>4</v>
      </c>
      <c r="G38" s="95">
        <f t="shared" si="2"/>
        <v>190</v>
      </c>
      <c r="H38" s="98">
        <f t="shared" si="4"/>
        <v>0.21420518602029312</v>
      </c>
      <c r="I38" s="98">
        <f>SUM($C$3:$C38)/(Cargos_IN_SP1+Cargos_IIN_SP1)</f>
        <v>0.16234498308906425</v>
      </c>
      <c r="J38" s="98">
        <f>SUM($C$3:$D38)/(Cargos_IN_SP1+Cargos_IIN_SP1)</f>
        <v>0.19278466741826381</v>
      </c>
      <c r="K38" s="98">
        <f>SUM($C$3:$E38)/(Cargos_IN_SP1+Cargos_IIN_SP1)</f>
        <v>0.21420518602029312</v>
      </c>
      <c r="N38" s="329">
        <f t="shared" si="3"/>
        <v>144</v>
      </c>
    </row>
    <row r="39" spans="2:14">
      <c r="B39" s="34">
        <v>37</v>
      </c>
      <c r="C39" s="95">
        <f>'gráficos x semana I nivel'!C39+'gráficos x semana II nivel'!C39</f>
        <v>1</v>
      </c>
      <c r="D39" s="95">
        <f>'gráficos x semana I nivel'!D39+'gráficos x semana II nivel'!D39</f>
        <v>0</v>
      </c>
      <c r="E39" s="95">
        <f>'gráficos x semana I nivel'!E39+'gráficos x semana II nivel'!E39</f>
        <v>1</v>
      </c>
      <c r="F39" s="95">
        <f t="shared" si="0"/>
        <v>2</v>
      </c>
      <c r="G39" s="95">
        <f t="shared" si="2"/>
        <v>192</v>
      </c>
      <c r="H39" s="98">
        <f t="shared" si="4"/>
        <v>0.21645997745208567</v>
      </c>
      <c r="I39" s="98">
        <f>SUM($C$3:$C39)/(Cargos_IN_SP1+Cargos_IIN_SP1)</f>
        <v>0.16347237880496054</v>
      </c>
      <c r="J39" s="98">
        <f>SUM($C$3:$D39)/(Cargos_IN_SP1+Cargos_IIN_SP1)</f>
        <v>0.1939120631341601</v>
      </c>
      <c r="K39" s="98">
        <f>SUM($C$3:$E39)/(Cargos_IN_SP1+Cargos_IIN_SP1)</f>
        <v>0.21645997745208567</v>
      </c>
      <c r="N39" s="329">
        <f t="shared" si="3"/>
        <v>145</v>
      </c>
    </row>
    <row r="40" spans="2:14">
      <c r="B40" s="34">
        <v>38</v>
      </c>
      <c r="C40" s="95">
        <f>'gráficos x semana I nivel'!C40+'gráficos x semana II nivel'!C40</f>
        <v>1</v>
      </c>
      <c r="D40" s="95">
        <f>'gráficos x semana I nivel'!D40+'gráficos x semana II nivel'!D40</f>
        <v>0</v>
      </c>
      <c r="E40" s="95">
        <f>'gráficos x semana I nivel'!E40+'gráficos x semana II nivel'!E40</f>
        <v>1</v>
      </c>
      <c r="F40" s="95">
        <f t="shared" si="0"/>
        <v>2</v>
      </c>
      <c r="G40" s="95">
        <f t="shared" si="2"/>
        <v>194</v>
      </c>
      <c r="H40" s="98">
        <f t="shared" si="4"/>
        <v>0.21871476888387825</v>
      </c>
      <c r="I40" s="98">
        <f>SUM($C$3:$C40)/(Cargos_IN_SP1+Cargos_IIN_SP1)</f>
        <v>0.16459977452085683</v>
      </c>
      <c r="J40" s="98">
        <f>SUM($C$3:$D40)/(Cargos_IN_SP1+Cargos_IIN_SP1)</f>
        <v>0.19503945885005636</v>
      </c>
      <c r="K40" s="98">
        <f>SUM($C$3:$E40)/(Cargos_IN_SP1+Cargos_IIN_SP1)</f>
        <v>0.21871476888387825</v>
      </c>
      <c r="N40" s="329">
        <f t="shared" si="3"/>
        <v>146</v>
      </c>
    </row>
    <row r="41" spans="2:14">
      <c r="B41" s="34">
        <v>39</v>
      </c>
      <c r="C41" s="95">
        <f>'gráficos x semana I nivel'!C41+'gráficos x semana II nivel'!C41</f>
        <v>2</v>
      </c>
      <c r="D41" s="95">
        <f>'gráficos x semana I nivel'!D41+'gráficos x semana II nivel'!D41</f>
        <v>0</v>
      </c>
      <c r="E41" s="95">
        <f>'gráficos x semana I nivel'!E41+'gráficos x semana II nivel'!E41</f>
        <v>0</v>
      </c>
      <c r="F41" s="95">
        <f t="shared" si="0"/>
        <v>2</v>
      </c>
      <c r="G41" s="95">
        <f t="shared" si="2"/>
        <v>196</v>
      </c>
      <c r="H41" s="98">
        <f t="shared" si="4"/>
        <v>0.2209695603156708</v>
      </c>
      <c r="I41" s="98">
        <f>SUM($C$3:$C41)/(Cargos_IN_SP1+Cargos_IIN_SP1)</f>
        <v>0.16685456595264939</v>
      </c>
      <c r="J41" s="98">
        <f>SUM($C$3:$D41)/(Cargos_IN_SP1+Cargos_IIN_SP1)</f>
        <v>0.19729425028184894</v>
      </c>
      <c r="K41" s="98">
        <f>SUM($C$3:$E41)/(Cargos_IN_SP1+Cargos_IIN_SP1)</f>
        <v>0.2209695603156708</v>
      </c>
      <c r="N41" s="329">
        <f t="shared" si="3"/>
        <v>148</v>
      </c>
    </row>
    <row r="42" spans="2:14">
      <c r="B42" s="34">
        <v>40</v>
      </c>
      <c r="C42" s="95">
        <f>'gráficos x semana I nivel'!C42+'gráficos x semana II nivel'!C42</f>
        <v>0</v>
      </c>
      <c r="D42" s="95">
        <f>'gráficos x semana I nivel'!D42+'gráficos x semana II nivel'!D42</f>
        <v>0</v>
      </c>
      <c r="E42" s="95">
        <f>'gráficos x semana I nivel'!E42+'gráficos x semana II nivel'!E42</f>
        <v>2</v>
      </c>
      <c r="F42" s="95">
        <f t="shared" si="0"/>
        <v>2</v>
      </c>
      <c r="G42" s="95">
        <f t="shared" si="2"/>
        <v>198</v>
      </c>
      <c r="H42" s="98">
        <f t="shared" si="4"/>
        <v>0.22322435174746336</v>
      </c>
      <c r="I42" s="98">
        <f>SUM($C$3:$C42)/(Cargos_IN_SP1+Cargos_IIN_SP1)</f>
        <v>0.16685456595264939</v>
      </c>
      <c r="J42" s="98">
        <f>SUM($C$3:$D42)/(Cargos_IN_SP1+Cargos_IIN_SP1)</f>
        <v>0.19729425028184894</v>
      </c>
      <c r="K42" s="98">
        <f>SUM($C$3:$E42)/(Cargos_IN_SP1+Cargos_IIN_SP1)</f>
        <v>0.22322435174746336</v>
      </c>
      <c r="N42" s="329">
        <f t="shared" si="3"/>
        <v>148</v>
      </c>
    </row>
    <row r="43" spans="2:14">
      <c r="B43" s="34">
        <v>41</v>
      </c>
      <c r="C43" s="95">
        <f>'gráficos x semana I nivel'!C43+'gráficos x semana II nivel'!C43</f>
        <v>0</v>
      </c>
      <c r="D43" s="95">
        <f>'gráficos x semana I nivel'!D43+'gráficos x semana II nivel'!D43</f>
        <v>1</v>
      </c>
      <c r="E43" s="95">
        <f>'gráficos x semana I nivel'!E43+'gráficos x semana II nivel'!E43</f>
        <v>0</v>
      </c>
      <c r="F43" s="95">
        <f t="shared" si="0"/>
        <v>1</v>
      </c>
      <c r="G43" s="95">
        <f t="shared" si="2"/>
        <v>199</v>
      </c>
      <c r="H43" s="98">
        <f t="shared" si="4"/>
        <v>0.22435174746335965</v>
      </c>
      <c r="I43" s="98">
        <f>SUM($C$3:$C43)/(Cargos_IN_SP1+Cargos_IIN_SP1)</f>
        <v>0.16685456595264939</v>
      </c>
      <c r="J43" s="98">
        <f>SUM($C$3:$D43)/(Cargos_IN_SP1+Cargos_IIN_SP1)</f>
        <v>0.1984216459977452</v>
      </c>
      <c r="K43" s="98">
        <f>SUM($C$3:$E43)/(Cargos_IN_SP1+Cargos_IIN_SP1)</f>
        <v>0.22435174746335965</v>
      </c>
      <c r="N43" s="329">
        <f t="shared" si="3"/>
        <v>148</v>
      </c>
    </row>
    <row r="44" spans="2:14">
      <c r="B44" s="34">
        <v>42</v>
      </c>
      <c r="C44" s="34">
        <v>0</v>
      </c>
      <c r="D44" s="95">
        <f>'gráficos x semana I nivel'!D44+'gráficos x semana II nivel'!D44</f>
        <v>0</v>
      </c>
      <c r="E44" s="34">
        <v>0</v>
      </c>
      <c r="F44" s="95">
        <f t="shared" si="0"/>
        <v>0</v>
      </c>
      <c r="G44" s="95">
        <f t="shared" si="2"/>
        <v>199</v>
      </c>
      <c r="H44" s="98">
        <f t="shared" si="4"/>
        <v>0.22435174746335965</v>
      </c>
      <c r="I44" s="98">
        <f>SUM($C$3:$C44)/(Cargos_IN_SP1+Cargos_IIN_SP1)</f>
        <v>0.16685456595264939</v>
      </c>
      <c r="J44" s="98">
        <f>SUM($C$3:$D44)/(Cargos_IN_SP1+Cargos_IIN_SP1)</f>
        <v>0.1984216459977452</v>
      </c>
      <c r="K44" s="98">
        <f>SUM($C$3:$E44)/(Cargos_IN_SP1+Cargos_IIN_SP1)</f>
        <v>0.22435174746335965</v>
      </c>
      <c r="N44" s="329">
        <f t="shared" si="3"/>
        <v>148</v>
      </c>
    </row>
    <row r="45" spans="2:14">
      <c r="B45" s="34">
        <v>43</v>
      </c>
      <c r="C45" s="34">
        <v>0</v>
      </c>
      <c r="D45" s="95">
        <f>'gráficos x semana I nivel'!D45+'gráficos x semana II nivel'!D45</f>
        <v>0</v>
      </c>
      <c r="E45" s="34">
        <v>0</v>
      </c>
      <c r="F45" s="95">
        <f t="shared" si="0"/>
        <v>0</v>
      </c>
      <c r="G45" s="95">
        <f t="shared" si="2"/>
        <v>199</v>
      </c>
      <c r="H45" s="98">
        <f t="shared" si="4"/>
        <v>0.22435174746335965</v>
      </c>
      <c r="I45" s="98">
        <f>SUM($C$3:$C45)/(Cargos_IN_SP1+Cargos_IIN_SP1)</f>
        <v>0.16685456595264939</v>
      </c>
      <c r="J45" s="98">
        <f>SUM($C$3:$D45)/(Cargos_IN_SP1+Cargos_IIN_SP1)</f>
        <v>0.1984216459977452</v>
      </c>
      <c r="K45" s="98">
        <f>SUM($C$3:$E45)/(Cargos_IN_SP1+Cargos_IIN_SP1)</f>
        <v>0.22435174746335965</v>
      </c>
      <c r="N45" s="329">
        <f t="shared" si="3"/>
        <v>148</v>
      </c>
    </row>
    <row r="46" spans="2:14">
      <c r="B46" s="34">
        <v>44</v>
      </c>
      <c r="C46" s="330">
        <f>'gráficos x semana I nivel'!C46+'gráficos x semana II nivel'!C46</f>
        <v>2</v>
      </c>
      <c r="D46" s="330">
        <f>'gráficos x semana I nivel'!D46+'gráficos x semana II nivel'!D46</f>
        <v>0</v>
      </c>
      <c r="E46" s="330">
        <f>'gráficos x semana I nivel'!E46+'gráficos x semana II nivel'!E46</f>
        <v>0</v>
      </c>
      <c r="F46" s="330">
        <f t="shared" si="0"/>
        <v>2</v>
      </c>
      <c r="G46" s="95">
        <f t="shared" si="2"/>
        <v>201</v>
      </c>
      <c r="H46" s="98">
        <f t="shared" si="4"/>
        <v>0.2266065388951522</v>
      </c>
      <c r="I46" s="98">
        <f>SUM($C$3:$C46)/(Cargos_IN_SP1+Cargos_IIN_SP1)</f>
        <v>0.16910935738444194</v>
      </c>
      <c r="J46" s="98">
        <f>SUM($C$3:$D46)/(Cargos_IN_SP1+Cargos_IIN_SP1)</f>
        <v>0.20067643742953778</v>
      </c>
      <c r="K46" s="98">
        <f>SUM($C$3:$E46)/(Cargos_IN_SP1+Cargos_IIN_SP1)</f>
        <v>0.2266065388951522</v>
      </c>
      <c r="N46" s="329">
        <f t="shared" si="3"/>
        <v>150</v>
      </c>
    </row>
    <row r="47" spans="2:14">
      <c r="B47" s="34">
        <v>45</v>
      </c>
      <c r="C47" s="330">
        <f>'gráficos x semana I nivel'!C47+'gráficos x semana II nivel'!C47</f>
        <v>1</v>
      </c>
      <c r="D47" s="330">
        <f>'gráficos x semana I nivel'!D47+'gráficos x semana II nivel'!D47</f>
        <v>0</v>
      </c>
      <c r="E47" s="330">
        <f>'gráficos x semana I nivel'!E47+'gráficos x semana II nivel'!E47</f>
        <v>0</v>
      </c>
      <c r="F47" s="330">
        <f t="shared" si="0"/>
        <v>1</v>
      </c>
      <c r="G47" s="95">
        <f t="shared" si="2"/>
        <v>202</v>
      </c>
      <c r="H47" s="98">
        <f t="shared" si="4"/>
        <v>0.22773393461104849</v>
      </c>
      <c r="I47" s="98">
        <f>SUM($C$3:$C47)/(Cargos_IN_SP1+Cargos_IIN_SP1)</f>
        <v>0.17023675310033823</v>
      </c>
      <c r="J47" s="98">
        <f>SUM($C$3:$D47)/(Cargos_IN_SP1+Cargos_IIN_SP1)</f>
        <v>0.20180383314543404</v>
      </c>
      <c r="K47" s="98">
        <f>SUM($C$3:$E47)/(Cargos_IN_SP1+Cargos_IIN_SP1)</f>
        <v>0.22773393461104849</v>
      </c>
      <c r="N47" s="329">
        <f t="shared" si="3"/>
        <v>151</v>
      </c>
    </row>
    <row r="48" spans="2:14">
      <c r="B48" s="34">
        <v>46</v>
      </c>
      <c r="C48" s="330">
        <f>'gráficos x semana I nivel'!C48+'gráficos x semana II nivel'!C48</f>
        <v>0</v>
      </c>
      <c r="D48" s="330">
        <f>'gráficos x semana I nivel'!D48+'gráficos x semana II nivel'!D48</f>
        <v>0</v>
      </c>
      <c r="E48" s="330">
        <f>'gráficos x semana I nivel'!E48+'gráficos x semana II nivel'!E48</f>
        <v>0</v>
      </c>
      <c r="F48" s="330">
        <f t="shared" si="0"/>
        <v>0</v>
      </c>
      <c r="G48" s="95">
        <f t="shared" si="2"/>
        <v>202</v>
      </c>
      <c r="H48" s="98">
        <f t="shared" si="4"/>
        <v>0.22773393461104849</v>
      </c>
      <c r="I48" s="98">
        <f>SUM($C$3:$C48)/(Cargos_IN_SP1+Cargos_IIN_SP1)</f>
        <v>0.17023675310033823</v>
      </c>
      <c r="J48" s="98">
        <f>SUM($C$3:$D48)/(Cargos_IN_SP1+Cargos_IIN_SP1)</f>
        <v>0.20180383314543404</v>
      </c>
      <c r="K48" s="98">
        <f>SUM($C$3:$E48)/(Cargos_IN_SP1+Cargos_IIN_SP1)</f>
        <v>0.22773393461104849</v>
      </c>
      <c r="N48" s="329">
        <f t="shared" si="3"/>
        <v>151</v>
      </c>
    </row>
    <row r="49" spans="2:14">
      <c r="B49" s="34">
        <v>47</v>
      </c>
      <c r="C49" s="330">
        <f>'gráficos x semana I nivel'!C49+'gráficos x semana II nivel'!C49</f>
        <v>2</v>
      </c>
      <c r="D49" s="330">
        <f>'gráficos x semana I nivel'!D49+'gráficos x semana II nivel'!D49</f>
        <v>0</v>
      </c>
      <c r="E49" s="330">
        <f>'gráficos x semana I nivel'!E49+'gráficos x semana II nivel'!E49</f>
        <v>0</v>
      </c>
      <c r="F49" s="330">
        <f t="shared" si="0"/>
        <v>2</v>
      </c>
      <c r="G49" s="95">
        <f t="shared" si="2"/>
        <v>204</v>
      </c>
      <c r="H49" s="98">
        <f t="shared" si="4"/>
        <v>0.22998872604284104</v>
      </c>
      <c r="I49" s="98">
        <f>SUM($C$3:$C49)/(Cargos_IN_SP1+Cargos_IIN_SP1)</f>
        <v>0.17249154453213078</v>
      </c>
      <c r="J49" s="98">
        <f>SUM($C$3:$D49)/(Cargos_IN_SP1+Cargos_IIN_SP1)</f>
        <v>0.20405862457722659</v>
      </c>
      <c r="K49" s="98">
        <f>SUM($C$3:$E49)/(Cargos_IN_SP1+Cargos_IIN_SP1)</f>
        <v>0.22998872604284104</v>
      </c>
      <c r="N49" s="329">
        <f t="shared" si="3"/>
        <v>153</v>
      </c>
    </row>
    <row r="50" spans="2:14">
      <c r="B50" s="34">
        <v>48</v>
      </c>
      <c r="C50" s="330">
        <f>'gráficos x semana I nivel'!C50+'gráficos x semana II nivel'!C50</f>
        <v>4</v>
      </c>
      <c r="D50" s="330">
        <f>'gráficos x semana I nivel'!D50+'gráficos x semana II nivel'!D50</f>
        <v>0</v>
      </c>
      <c r="E50" s="330">
        <f>'gráficos x semana I nivel'!E50+'gráficos x semana II nivel'!E50</f>
        <v>0</v>
      </c>
      <c r="F50" s="330">
        <f t="shared" si="0"/>
        <v>4</v>
      </c>
      <c r="G50" s="95">
        <f t="shared" si="2"/>
        <v>208</v>
      </c>
      <c r="H50" s="98">
        <f t="shared" si="4"/>
        <v>0.23449830890642615</v>
      </c>
      <c r="I50" s="98">
        <f>SUM($C$3:$C50)/(Cargos_IN_SP1+Cargos_IIN_SP1)</f>
        <v>0.17700112739571588</v>
      </c>
      <c r="J50" s="98">
        <f>SUM($C$3:$D50)/(Cargos_IN_SP1+Cargos_IIN_SP1)</f>
        <v>0.20856820744081173</v>
      </c>
      <c r="K50" s="98">
        <f>SUM($C$3:$E50)/(Cargos_IN_SP1+Cargos_IIN_SP1)</f>
        <v>0.23449830890642615</v>
      </c>
      <c r="N50" s="329">
        <f t="shared" si="3"/>
        <v>157</v>
      </c>
    </row>
    <row r="51" spans="2:14">
      <c r="B51" s="34">
        <v>49</v>
      </c>
      <c r="C51" s="330">
        <f>'gráficos x semana I nivel'!C51+'gráficos x semana II nivel'!C51</f>
        <v>3</v>
      </c>
      <c r="D51" s="330">
        <f>'gráficos x semana I nivel'!D51+'gráficos x semana II nivel'!D51</f>
        <v>0</v>
      </c>
      <c r="E51" s="330">
        <f>'gráficos x semana I nivel'!E51+'gráficos x semana II nivel'!E51</f>
        <v>1</v>
      </c>
      <c r="F51" s="330">
        <f t="shared" si="0"/>
        <v>4</v>
      </c>
      <c r="G51" s="95">
        <f t="shared" si="2"/>
        <v>212</v>
      </c>
      <c r="H51" s="98">
        <f t="shared" si="4"/>
        <v>0.23900789177001128</v>
      </c>
      <c r="I51" s="98">
        <f>SUM($C$3:$C51)/(Cargos_IN_SP1+Cargos_IIN_SP1)</f>
        <v>0.18038331454340473</v>
      </c>
      <c r="J51" s="98">
        <f>SUM($C$3:$D51)/(Cargos_IN_SP1+Cargos_IIN_SP1)</f>
        <v>0.21195039458850057</v>
      </c>
      <c r="K51" s="98">
        <f>SUM($C$3:$E51)/(Cargos_IN_SP1+Cargos_IIN_SP1)</f>
        <v>0.23900789177001128</v>
      </c>
      <c r="N51" s="329">
        <f t="shared" si="3"/>
        <v>160</v>
      </c>
    </row>
    <row r="52" spans="2:14">
      <c r="B52" s="34">
        <v>50</v>
      </c>
      <c r="C52" s="330">
        <f>'gráficos x semana I nivel'!C52+'gráficos x semana II nivel'!C52</f>
        <v>3</v>
      </c>
      <c r="D52" s="330">
        <f>'gráficos x semana I nivel'!D52+'gráficos x semana II nivel'!D52</f>
        <v>0</v>
      </c>
      <c r="E52" s="330">
        <f>'gráficos x semana I nivel'!E52+'gráficos x semana II nivel'!E52</f>
        <v>2</v>
      </c>
      <c r="F52" s="330">
        <f t="shared" si="0"/>
        <v>5</v>
      </c>
      <c r="G52" s="95">
        <f t="shared" si="2"/>
        <v>217</v>
      </c>
      <c r="H52" s="98">
        <f t="shared" si="4"/>
        <v>0.24464487034949267</v>
      </c>
      <c r="I52" s="98">
        <f>SUM($C$3:$C52)/(Cargos_IN_SP1+Cargos_IIN_SP1)</f>
        <v>0.18376550169109357</v>
      </c>
      <c r="J52" s="98">
        <f>SUM($C$3:$D52)/(Cargos_IN_SP1+Cargos_IIN_SP1)</f>
        <v>0.21533258173618941</v>
      </c>
      <c r="K52" s="98">
        <f>SUM($C$3:$E52)/(Cargos_IN_SP1+Cargos_IIN_SP1)</f>
        <v>0.24464487034949267</v>
      </c>
      <c r="N52" s="329">
        <f t="shared" si="3"/>
        <v>163</v>
      </c>
    </row>
    <row r="53" spans="2:14">
      <c r="B53" s="34">
        <v>51</v>
      </c>
      <c r="C53" s="330">
        <f>'gráficos x semana I nivel'!C53+'gráficos x semana II nivel'!C53</f>
        <v>4</v>
      </c>
      <c r="D53" s="330">
        <f>'gráficos x semana I nivel'!D53+'gráficos x semana II nivel'!D53</f>
        <v>0</v>
      </c>
      <c r="E53" s="330">
        <f>'gráficos x semana I nivel'!E53+'gráficos x semana II nivel'!E53</f>
        <v>2</v>
      </c>
      <c r="F53" s="330">
        <f t="shared" si="0"/>
        <v>6</v>
      </c>
      <c r="G53" s="95">
        <f t="shared" si="2"/>
        <v>223</v>
      </c>
      <c r="H53" s="98">
        <f t="shared" si="4"/>
        <v>0.25140924464487036</v>
      </c>
      <c r="I53" s="98">
        <f>SUM($C$3:$C53)/(Cargos_IN_SP1+Cargos_IIN_SP1)</f>
        <v>0.1882750845546787</v>
      </c>
      <c r="J53" s="98">
        <f>SUM($C$3:$D53)/(Cargos_IN_SP1+Cargos_IIN_SP1)</f>
        <v>0.21984216459977451</v>
      </c>
      <c r="K53" s="98">
        <f>SUM($C$3:$E53)/(Cargos_IN_SP1+Cargos_IIN_SP1)</f>
        <v>0.25140924464487036</v>
      </c>
      <c r="N53" s="329">
        <f t="shared" si="3"/>
        <v>167</v>
      </c>
    </row>
    <row r="54" spans="2:14">
      <c r="B54" s="34">
        <v>52</v>
      </c>
      <c r="C54" s="330">
        <f>'gráficos x semana I nivel'!C54+'gráficos x semana II nivel'!C54</f>
        <v>0</v>
      </c>
      <c r="D54" s="330">
        <f>'gráficos x semana I nivel'!D54+'gráficos x semana II nivel'!D54</f>
        <v>0</v>
      </c>
      <c r="E54" s="330">
        <f>'gráficos x semana I nivel'!E54+'gráficos x semana II nivel'!E54</f>
        <v>0</v>
      </c>
      <c r="F54" s="330">
        <f t="shared" si="0"/>
        <v>0</v>
      </c>
      <c r="G54" s="95">
        <f t="shared" si="2"/>
        <v>223</v>
      </c>
      <c r="H54" s="98">
        <f t="shared" si="4"/>
        <v>0.25140924464487036</v>
      </c>
      <c r="I54" s="98">
        <f>SUM($C$3:$C54)/(Cargos_IN_SP1+Cargos_IIN_SP1)</f>
        <v>0.1882750845546787</v>
      </c>
      <c r="J54" s="98">
        <f>SUM($C$3:$D54)/(Cargos_IN_SP1+Cargos_IIN_SP1)</f>
        <v>0.21984216459977451</v>
      </c>
      <c r="K54" s="98">
        <f>SUM($C$3:$E54)/(Cargos_IN_SP1+Cargos_IIN_SP1)</f>
        <v>0.25140924464487036</v>
      </c>
      <c r="N54" s="329">
        <f t="shared" si="3"/>
        <v>167</v>
      </c>
    </row>
    <row r="55" spans="2:14">
      <c r="B55" s="322"/>
      <c r="C55" s="34"/>
      <c r="D55" s="34"/>
      <c r="E55" s="34"/>
      <c r="F55" s="34"/>
      <c r="G55" s="34"/>
      <c r="H55" s="34"/>
    </row>
    <row r="56" spans="2:14">
      <c r="B56" s="322" t="s">
        <v>4692</v>
      </c>
      <c r="C56" s="34"/>
      <c r="D56" s="34"/>
      <c r="E56" s="34"/>
      <c r="F56" s="34"/>
      <c r="G56" s="34"/>
      <c r="H56" s="34"/>
    </row>
    <row r="57" spans="2:14">
      <c r="B57" s="34" t="s">
        <v>4644</v>
      </c>
      <c r="C57" s="34" t="s">
        <v>4648</v>
      </c>
      <c r="D57" s="34" t="s">
        <v>4673</v>
      </c>
      <c r="E57" s="34" t="s">
        <v>4678</v>
      </c>
      <c r="F57" s="34" t="s">
        <v>651</v>
      </c>
      <c r="G57" s="34" t="s">
        <v>4690</v>
      </c>
      <c r="H57" s="323" t="s">
        <v>4680</v>
      </c>
      <c r="I57" s="323" t="s">
        <v>4681</v>
      </c>
      <c r="J57" s="323" t="s">
        <v>4682</v>
      </c>
      <c r="K57" s="323" t="s">
        <v>4683</v>
      </c>
      <c r="N57" s="323" t="s">
        <v>4698</v>
      </c>
    </row>
    <row r="58" spans="2:14">
      <c r="B58" s="34">
        <v>1</v>
      </c>
      <c r="C58" s="95">
        <f>'gráficos x semana I nivel'!C112+'gráficos x semana II nivel'!C110</f>
        <v>25</v>
      </c>
      <c r="D58" s="95">
        <f>'gráficos x semana I nivel'!D112+'gráficos x semana II nivel'!D110</f>
        <v>5</v>
      </c>
      <c r="E58" s="95">
        <f>'gráficos x semana I nivel'!E112+'gráficos x semana II nivel'!E110</f>
        <v>0</v>
      </c>
      <c r="F58" s="95">
        <f>'gráficos x semana I nivel'!F112+'gráficos x semana II nivel'!F110</f>
        <v>30</v>
      </c>
      <c r="G58" s="95">
        <f>F58</f>
        <v>30</v>
      </c>
      <c r="H58" s="98">
        <f t="shared" ref="H58:H89" si="5">G58/(Cargos_IN_MB2+Cargos_IIN_MB2)</f>
        <v>3.1612223393045313E-2</v>
      </c>
      <c r="I58" s="98">
        <f>C58/(Cargos_IN_MB2+Cargos_IIN_MB2)</f>
        <v>2.6343519494204427E-2</v>
      </c>
      <c r="J58" s="98">
        <f>(D58+C58)/(Cargos_IN_MB2+Cargos_IIN_MB2)</f>
        <v>3.1612223393045313E-2</v>
      </c>
      <c r="K58" s="98">
        <f>(C58+E58+D58)/(Cargos_IN_MB2+Cargos_IIN_MB2)</f>
        <v>3.1612223393045313E-2</v>
      </c>
      <c r="N58" s="329">
        <f>C58+M58</f>
        <v>25</v>
      </c>
    </row>
    <row r="59" spans="2:14">
      <c r="B59" s="34">
        <v>2</v>
      </c>
      <c r="C59" s="95">
        <f>'gráficos x semana I nivel'!C113+'gráficos x semana II nivel'!C111</f>
        <v>22</v>
      </c>
      <c r="D59" s="95">
        <f>'gráficos x semana I nivel'!D113+'gráficos x semana II nivel'!D111</f>
        <v>5</v>
      </c>
      <c r="E59" s="95">
        <f>'gráficos x semana I nivel'!E113+'gráficos x semana II nivel'!E111</f>
        <v>0</v>
      </c>
      <c r="F59" s="95">
        <f>'gráficos x semana I nivel'!F113+'gráficos x semana II nivel'!F111</f>
        <v>27</v>
      </c>
      <c r="G59" s="95">
        <f t="shared" ref="G59:G109" si="6">F59+G58</f>
        <v>57</v>
      </c>
      <c r="H59" s="98">
        <f t="shared" si="5"/>
        <v>6.0063224446786093E-2</v>
      </c>
      <c r="I59" s="98">
        <f>SUM($C$58:$C59)/(Cargos_IN_MB2+Cargos_IIN_MB2)</f>
        <v>4.9525816649104319E-2</v>
      </c>
      <c r="J59" s="98">
        <f>SUM($C$58:$D59)/(Cargos_IN_MB2+Cargos_IIN_MB2)</f>
        <v>6.0063224446786093E-2</v>
      </c>
      <c r="K59" s="98">
        <f>SUM($C$58:$E59)/(Cargos_IN_MB2+Cargos_IIN_MB2)</f>
        <v>6.0063224446786093E-2</v>
      </c>
      <c r="N59" s="329">
        <f t="shared" ref="N59:N109" si="7">C59+N58+M59</f>
        <v>47</v>
      </c>
    </row>
    <row r="60" spans="2:14">
      <c r="B60" s="34">
        <v>3</v>
      </c>
      <c r="C60" s="95">
        <f>'gráficos x semana I nivel'!C114+'gráficos x semana II nivel'!C112</f>
        <v>24</v>
      </c>
      <c r="D60" s="95">
        <f>'gráficos x semana I nivel'!D114+'gráficos x semana II nivel'!D112</f>
        <v>2</v>
      </c>
      <c r="E60" s="95">
        <f>'gráficos x semana I nivel'!E114+'gráficos x semana II nivel'!E112</f>
        <v>0</v>
      </c>
      <c r="F60" s="95">
        <f>'gráficos x semana I nivel'!F114+'gráficos x semana II nivel'!F112</f>
        <v>26</v>
      </c>
      <c r="G60" s="95">
        <f t="shared" si="6"/>
        <v>83</v>
      </c>
      <c r="H60" s="98">
        <f t="shared" si="5"/>
        <v>8.7460484720758694E-2</v>
      </c>
      <c r="I60" s="98">
        <f>SUM($C$58:$C60)/(Cargos_IN_MB2+Cargos_IIN_MB2)</f>
        <v>7.4815595363540571E-2</v>
      </c>
      <c r="J60" s="98">
        <f>SUM($C$58:$D60)/(Cargos_IN_MB2+Cargos_IIN_MB2)</f>
        <v>8.7460484720758694E-2</v>
      </c>
      <c r="K60" s="98">
        <f>SUM($C$58:$E60)/(Cargos_IN_MB2+Cargos_IIN_MB2)</f>
        <v>8.7460484720758694E-2</v>
      </c>
      <c r="N60" s="329">
        <f t="shared" si="7"/>
        <v>71</v>
      </c>
    </row>
    <row r="61" spans="2:14">
      <c r="B61" s="34">
        <v>4</v>
      </c>
      <c r="C61" s="95">
        <f>'gráficos x semana I nivel'!C115+'gráficos x semana II nivel'!C113</f>
        <v>68</v>
      </c>
      <c r="D61" s="95">
        <f>'gráficos x semana I nivel'!D115+'gráficos x semana II nivel'!D113</f>
        <v>14</v>
      </c>
      <c r="E61" s="95">
        <f>'gráficos x semana I nivel'!E115+'gráficos x semana II nivel'!E113</f>
        <v>0</v>
      </c>
      <c r="F61" s="95">
        <f>'gráficos x semana I nivel'!F115+'gráficos x semana II nivel'!F113</f>
        <v>82</v>
      </c>
      <c r="G61" s="95">
        <f t="shared" si="6"/>
        <v>165</v>
      </c>
      <c r="H61" s="98">
        <f t="shared" si="5"/>
        <v>0.17386722866174922</v>
      </c>
      <c r="I61" s="98">
        <f>SUM($C$58:$C61)/(Cargos_IN_MB2+Cargos_IIN_MB2)</f>
        <v>0.14646996838777659</v>
      </c>
      <c r="J61" s="98">
        <f>SUM($C$58:$D61)/(Cargos_IN_MB2+Cargos_IIN_MB2)</f>
        <v>0.17386722866174922</v>
      </c>
      <c r="K61" s="98">
        <f>SUM($C$58:$E61)/(Cargos_IN_MB2+Cargos_IIN_MB2)</f>
        <v>0.17386722866174922</v>
      </c>
      <c r="N61" s="329">
        <f t="shared" si="7"/>
        <v>139</v>
      </c>
    </row>
    <row r="62" spans="2:14">
      <c r="B62" s="34">
        <v>5</v>
      </c>
      <c r="C62" s="95">
        <f>'gráficos x semana I nivel'!C116+'gráficos x semana II nivel'!C114</f>
        <v>16</v>
      </c>
      <c r="D62" s="95">
        <f>'gráficos x semana I nivel'!D116+'gráficos x semana II nivel'!D114</f>
        <v>0</v>
      </c>
      <c r="E62" s="95">
        <f>'gráficos x semana I nivel'!E116+'gráficos x semana II nivel'!E114</f>
        <v>0</v>
      </c>
      <c r="F62" s="95">
        <f>'gráficos x semana I nivel'!F116+'gráficos x semana II nivel'!F114</f>
        <v>16</v>
      </c>
      <c r="G62" s="95">
        <f t="shared" si="6"/>
        <v>181</v>
      </c>
      <c r="H62" s="98">
        <f t="shared" si="5"/>
        <v>0.19072708113804004</v>
      </c>
      <c r="I62" s="98">
        <f>SUM($C$58:$C62)/(Cargos_IN_MB2+Cargos_IIN_MB2)</f>
        <v>0.16332982086406744</v>
      </c>
      <c r="J62" s="98">
        <f>SUM($C$58:$D62)/(Cargos_IN_MB2+Cargos_IIN_MB2)</f>
        <v>0.19072708113804004</v>
      </c>
      <c r="K62" s="98">
        <f>SUM($C$58:$E62)/(Cargos_IN_MB2+Cargos_IIN_MB2)</f>
        <v>0.19072708113804004</v>
      </c>
      <c r="N62" s="329">
        <f t="shared" si="7"/>
        <v>155</v>
      </c>
    </row>
    <row r="63" spans="2:14">
      <c r="B63" s="34">
        <v>6</v>
      </c>
      <c r="C63" s="95">
        <f>'gráficos x semana I nivel'!C117+'gráficos x semana II nivel'!C115</f>
        <v>20</v>
      </c>
      <c r="D63" s="95">
        <f>'gráficos x semana I nivel'!D117+'gráficos x semana II nivel'!D115</f>
        <v>3</v>
      </c>
      <c r="E63" s="95">
        <f>'gráficos x semana I nivel'!E117+'gráficos x semana II nivel'!E115</f>
        <v>0</v>
      </c>
      <c r="F63" s="95">
        <f>'gráficos x semana I nivel'!F117+'gráficos x semana II nivel'!F115</f>
        <v>23</v>
      </c>
      <c r="G63" s="95">
        <f t="shared" si="6"/>
        <v>204</v>
      </c>
      <c r="H63" s="98">
        <f t="shared" si="5"/>
        <v>0.21496311907270813</v>
      </c>
      <c r="I63" s="98">
        <f>SUM($C$58:$C63)/(Cargos_IN_MB2+Cargos_IIN_MB2)</f>
        <v>0.18440463645943098</v>
      </c>
      <c r="J63" s="98">
        <f>SUM($C$58:$D63)/(Cargos_IN_MB2+Cargos_IIN_MB2)</f>
        <v>0.21496311907270813</v>
      </c>
      <c r="K63" s="98">
        <f>SUM($C$58:$E63)/(Cargos_IN_MB2+Cargos_IIN_MB2)</f>
        <v>0.21496311907270813</v>
      </c>
      <c r="N63" s="329">
        <f t="shared" si="7"/>
        <v>175</v>
      </c>
    </row>
    <row r="64" spans="2:14">
      <c r="B64" s="34">
        <v>7</v>
      </c>
      <c r="C64" s="95">
        <f>'gráficos x semana I nivel'!C118+'gráficos x semana II nivel'!C116</f>
        <v>25</v>
      </c>
      <c r="D64" s="95">
        <f>'gráficos x semana I nivel'!D118+'gráficos x semana II nivel'!D116</f>
        <v>2</v>
      </c>
      <c r="E64" s="95">
        <f>'gráficos x semana I nivel'!E118+'gráficos x semana II nivel'!E116</f>
        <v>0</v>
      </c>
      <c r="F64" s="95">
        <f>'gráficos x semana I nivel'!F118+'gráficos x semana II nivel'!F116</f>
        <v>27</v>
      </c>
      <c r="G64" s="95">
        <f t="shared" si="6"/>
        <v>231</v>
      </c>
      <c r="H64" s="98">
        <f t="shared" si="5"/>
        <v>0.24341412012644889</v>
      </c>
      <c r="I64" s="98">
        <f>SUM($C$58:$C64)/(Cargos_IN_MB2+Cargos_IIN_MB2)</f>
        <v>0.21074815595363541</v>
      </c>
      <c r="J64" s="98">
        <f>SUM($C$58:$D64)/(Cargos_IN_MB2+Cargos_IIN_MB2)</f>
        <v>0.24341412012644889</v>
      </c>
      <c r="K64" s="98">
        <f>SUM($C$58:$E64)/(Cargos_IN_MB2+Cargos_IIN_MB2)</f>
        <v>0.24341412012644889</v>
      </c>
      <c r="N64" s="329">
        <f t="shared" si="7"/>
        <v>200</v>
      </c>
    </row>
    <row r="65" spans="2:14">
      <c r="B65" s="34">
        <v>8</v>
      </c>
      <c r="C65" s="95">
        <f>'gráficos x semana I nivel'!C119+'gráficos x semana II nivel'!C117</f>
        <v>50</v>
      </c>
      <c r="D65" s="95">
        <f>'gráficos x semana I nivel'!D119+'gráficos x semana II nivel'!D117</f>
        <v>3</v>
      </c>
      <c r="E65" s="95">
        <f>'gráficos x semana I nivel'!E119+'gráficos x semana II nivel'!E117</f>
        <v>0</v>
      </c>
      <c r="F65" s="95">
        <f>'gráficos x semana I nivel'!F119+'gráficos x semana II nivel'!F117</f>
        <v>53</v>
      </c>
      <c r="G65" s="95">
        <f t="shared" si="6"/>
        <v>284</v>
      </c>
      <c r="H65" s="98">
        <f t="shared" si="5"/>
        <v>0.29926238145416229</v>
      </c>
      <c r="I65" s="98">
        <f>SUM($C$58:$C65)/(Cargos_IN_MB2+Cargos_IIN_MB2)</f>
        <v>0.26343519494204426</v>
      </c>
      <c r="J65" s="98">
        <f>SUM($C$58:$D65)/(Cargos_IN_MB2+Cargos_IIN_MB2)</f>
        <v>0.29926238145416229</v>
      </c>
      <c r="K65" s="98">
        <f>SUM($C$58:$E65)/(Cargos_IN_MB2+Cargos_IIN_MB2)</f>
        <v>0.29926238145416229</v>
      </c>
      <c r="N65" s="329">
        <f t="shared" si="7"/>
        <v>250</v>
      </c>
    </row>
    <row r="66" spans="2:14">
      <c r="B66" s="34">
        <v>9</v>
      </c>
      <c r="C66" s="95">
        <f>'gráficos x semana I nivel'!C120+'gráficos x semana II nivel'!C118</f>
        <v>9</v>
      </c>
      <c r="D66" s="95">
        <f>'gráficos x semana I nivel'!D120+'gráficos x semana II nivel'!D118</f>
        <v>1</v>
      </c>
      <c r="E66" s="95">
        <f>'gráficos x semana I nivel'!E120+'gráficos x semana II nivel'!E118</f>
        <v>1</v>
      </c>
      <c r="F66" s="95">
        <f>'gráficos x semana I nivel'!F120+'gráficos x semana II nivel'!F118</f>
        <v>11</v>
      </c>
      <c r="G66" s="95">
        <f t="shared" si="6"/>
        <v>295</v>
      </c>
      <c r="H66" s="98">
        <f t="shared" si="5"/>
        <v>0.3108535300316122</v>
      </c>
      <c r="I66" s="98">
        <f>SUM($C$58:$C66)/(Cargos_IN_MB2+Cargos_IIN_MB2)</f>
        <v>0.27291886195995785</v>
      </c>
      <c r="J66" s="98">
        <f>SUM($C$58:$D66)/(Cargos_IN_MB2+Cargos_IIN_MB2)</f>
        <v>0.30979978925184404</v>
      </c>
      <c r="K66" s="98">
        <f>SUM($C$58:$E66)/(Cargos_IN_MB2+Cargos_IIN_MB2)</f>
        <v>0.3108535300316122</v>
      </c>
      <c r="N66" s="329">
        <f t="shared" si="7"/>
        <v>259</v>
      </c>
    </row>
    <row r="67" spans="2:14">
      <c r="B67" s="34">
        <v>10</v>
      </c>
      <c r="C67" s="95">
        <f>'gráficos x semana I nivel'!C121+'gráficos x semana II nivel'!C119</f>
        <v>12</v>
      </c>
      <c r="D67" s="95">
        <f>'gráficos x semana I nivel'!D121+'gráficos x semana II nivel'!D119</f>
        <v>1</v>
      </c>
      <c r="E67" s="95">
        <f>'gráficos x semana I nivel'!E121+'gráficos x semana II nivel'!E119</f>
        <v>1</v>
      </c>
      <c r="F67" s="95">
        <f>'gráficos x semana I nivel'!F121+'gráficos x semana II nivel'!F119</f>
        <v>14</v>
      </c>
      <c r="G67" s="95">
        <f t="shared" si="6"/>
        <v>309</v>
      </c>
      <c r="H67" s="98">
        <f t="shared" si="5"/>
        <v>0.32560590094836672</v>
      </c>
      <c r="I67" s="98">
        <f>SUM($C$58:$C67)/(Cargos_IN_MB2+Cargos_IIN_MB2)</f>
        <v>0.28556375131717598</v>
      </c>
      <c r="J67" s="98">
        <f>SUM($C$58:$D67)/(Cargos_IN_MB2+Cargos_IIN_MB2)</f>
        <v>0.32349841938883034</v>
      </c>
      <c r="K67" s="98">
        <f>SUM($C$58:$E67)/(Cargos_IN_MB2+Cargos_IIN_MB2)</f>
        <v>0.32560590094836672</v>
      </c>
      <c r="N67" s="329">
        <f t="shared" si="7"/>
        <v>271</v>
      </c>
    </row>
    <row r="68" spans="2:14">
      <c r="B68" s="34">
        <v>11</v>
      </c>
      <c r="C68" s="95">
        <f>'gráficos x semana I nivel'!C122+'gráficos x semana II nivel'!C120</f>
        <v>10</v>
      </c>
      <c r="D68" s="95">
        <f>'gráficos x semana I nivel'!D122+'gráficos x semana II nivel'!D120</f>
        <v>0</v>
      </c>
      <c r="E68" s="95">
        <f>'gráficos x semana I nivel'!E122+'gráficos x semana II nivel'!E120</f>
        <v>1</v>
      </c>
      <c r="F68" s="95">
        <f>'gráficos x semana I nivel'!F122+'gráficos x semana II nivel'!F120</f>
        <v>11</v>
      </c>
      <c r="G68" s="95">
        <f t="shared" si="6"/>
        <v>320</v>
      </c>
      <c r="H68" s="98">
        <f t="shared" si="5"/>
        <v>0.33719704952581664</v>
      </c>
      <c r="I68" s="98">
        <f>SUM($C$58:$C68)/(Cargos_IN_MB2+Cargos_IIN_MB2)</f>
        <v>0.29610115911485774</v>
      </c>
      <c r="J68" s="98">
        <f>SUM($C$58:$D68)/(Cargos_IN_MB2+Cargos_IIN_MB2)</f>
        <v>0.33403582718651209</v>
      </c>
      <c r="K68" s="98">
        <f>SUM($C$58:$E68)/(Cargos_IN_MB2+Cargos_IIN_MB2)</f>
        <v>0.33719704952581664</v>
      </c>
      <c r="N68" s="329">
        <f t="shared" si="7"/>
        <v>281</v>
      </c>
    </row>
    <row r="69" spans="2:14">
      <c r="B69" s="34">
        <v>12</v>
      </c>
      <c r="C69" s="95">
        <f>'gráficos x semana I nivel'!C123+'gráficos x semana II nivel'!C121</f>
        <v>5</v>
      </c>
      <c r="D69" s="95">
        <f>'gráficos x semana I nivel'!D123+'gráficos x semana II nivel'!D121</f>
        <v>0</v>
      </c>
      <c r="E69" s="95">
        <f>'gráficos x semana I nivel'!E123+'gráficos x semana II nivel'!E121</f>
        <v>2</v>
      </c>
      <c r="F69" s="95">
        <f>'gráficos x semana I nivel'!F123+'gráficos x semana II nivel'!F121</f>
        <v>7</v>
      </c>
      <c r="G69" s="95">
        <f t="shared" si="6"/>
        <v>327</v>
      </c>
      <c r="H69" s="98">
        <f t="shared" si="5"/>
        <v>0.3445732349841939</v>
      </c>
      <c r="I69" s="98">
        <f>SUM($C$58:$C69)/(Cargos_IN_MB2+Cargos_IIN_MB2)</f>
        <v>0.30136986301369861</v>
      </c>
      <c r="J69" s="98">
        <f>SUM($C$58:$D69)/(Cargos_IN_MB2+Cargos_IIN_MB2)</f>
        <v>0.33930453108535302</v>
      </c>
      <c r="K69" s="98">
        <f>SUM($C$58:$E69)/(Cargos_IN_MB2+Cargos_IIN_MB2)</f>
        <v>0.3445732349841939</v>
      </c>
      <c r="N69" s="329">
        <f t="shared" si="7"/>
        <v>286</v>
      </c>
    </row>
    <row r="70" spans="2:14">
      <c r="B70" s="34">
        <v>13</v>
      </c>
      <c r="C70" s="95">
        <f>'gráficos x semana I nivel'!C124+'gráficos x semana II nivel'!C122</f>
        <v>9</v>
      </c>
      <c r="D70" s="95">
        <f>'gráficos x semana I nivel'!D124+'gráficos x semana II nivel'!D122</f>
        <v>2</v>
      </c>
      <c r="E70" s="95">
        <f>'gráficos x semana I nivel'!E124+'gráficos x semana II nivel'!E122</f>
        <v>2</v>
      </c>
      <c r="F70" s="95">
        <f>'gráficos x semana I nivel'!F124+'gráficos x semana II nivel'!F122</f>
        <v>13</v>
      </c>
      <c r="G70" s="95">
        <f t="shared" si="6"/>
        <v>340</v>
      </c>
      <c r="H70" s="98">
        <f t="shared" si="5"/>
        <v>0.3582718651211802</v>
      </c>
      <c r="I70" s="98">
        <f>SUM($C$58:$C70)/(Cargos_IN_MB2+Cargos_IIN_MB2)</f>
        <v>0.3108535300316122</v>
      </c>
      <c r="J70" s="98">
        <f>SUM($C$58:$D70)/(Cargos_IN_MB2+Cargos_IIN_MB2)</f>
        <v>0.35089567966280294</v>
      </c>
      <c r="K70" s="98">
        <f>SUM($C$58:$E70)/(Cargos_IN_MB2+Cargos_IIN_MB2)</f>
        <v>0.3582718651211802</v>
      </c>
      <c r="N70" s="329">
        <f t="shared" si="7"/>
        <v>295</v>
      </c>
    </row>
    <row r="71" spans="2:14">
      <c r="B71" s="34">
        <v>14</v>
      </c>
      <c r="C71" s="95">
        <f>'gráficos x semana I nivel'!C125+'gráficos x semana II nivel'!C123</f>
        <v>6</v>
      </c>
      <c r="D71" s="95">
        <f>'gráficos x semana I nivel'!D125+'gráficos x semana II nivel'!D123</f>
        <v>0</v>
      </c>
      <c r="E71" s="95">
        <f>'gráficos x semana I nivel'!E125+'gráficos x semana II nivel'!E123</f>
        <v>2</v>
      </c>
      <c r="F71" s="95">
        <f>'gráficos x semana I nivel'!F125+'gráficos x semana II nivel'!F123</f>
        <v>8</v>
      </c>
      <c r="G71" s="95">
        <f t="shared" si="6"/>
        <v>348</v>
      </c>
      <c r="H71" s="98">
        <f t="shared" si="5"/>
        <v>0.36670179135932562</v>
      </c>
      <c r="I71" s="98">
        <f>SUM($C$58:$C71)/(Cargos_IN_MB2+Cargos_IIN_MB2)</f>
        <v>0.3171759747102213</v>
      </c>
      <c r="J71" s="98">
        <f>SUM($C$58:$D71)/(Cargos_IN_MB2+Cargos_IIN_MB2)</f>
        <v>0.35721812434141204</v>
      </c>
      <c r="K71" s="98">
        <f>SUM($C$58:$E71)/(Cargos_IN_MB2+Cargos_IIN_MB2)</f>
        <v>0.36670179135932562</v>
      </c>
      <c r="N71" s="329">
        <f t="shared" si="7"/>
        <v>301</v>
      </c>
    </row>
    <row r="72" spans="2:14">
      <c r="B72" s="34">
        <v>15</v>
      </c>
      <c r="C72" s="95">
        <f>'gráficos x semana I nivel'!C126+'gráficos x semana II nivel'!C124</f>
        <v>4</v>
      </c>
      <c r="D72" s="95">
        <f>'gráficos x semana I nivel'!D126+'gráficos x semana II nivel'!D124</f>
        <v>3</v>
      </c>
      <c r="E72" s="95">
        <f>'gráficos x semana I nivel'!E126+'gráficos x semana II nivel'!E124</f>
        <v>0</v>
      </c>
      <c r="F72" s="95">
        <f>'gráficos x semana I nivel'!F126+'gráficos x semana II nivel'!F124</f>
        <v>7</v>
      </c>
      <c r="G72" s="95">
        <f t="shared" si="6"/>
        <v>355</v>
      </c>
      <c r="H72" s="98">
        <f t="shared" si="5"/>
        <v>0.37407797681770283</v>
      </c>
      <c r="I72" s="98">
        <f>SUM($C$58:$C72)/(Cargos_IN_MB2+Cargos_IIN_MB2)</f>
        <v>0.32139093782929401</v>
      </c>
      <c r="J72" s="98">
        <f>SUM($C$58:$D72)/(Cargos_IN_MB2+Cargos_IIN_MB2)</f>
        <v>0.36459430979978924</v>
      </c>
      <c r="K72" s="98">
        <f>SUM($C$58:$E72)/(Cargos_IN_MB2+Cargos_IIN_MB2)</f>
        <v>0.37407797681770283</v>
      </c>
      <c r="N72" s="329">
        <f t="shared" si="7"/>
        <v>305</v>
      </c>
    </row>
    <row r="73" spans="2:14">
      <c r="B73" s="34">
        <v>16</v>
      </c>
      <c r="C73" s="95">
        <f>'gráficos x semana I nivel'!C127+'gráficos x semana II nivel'!C125</f>
        <v>1</v>
      </c>
      <c r="D73" s="95">
        <f>'gráficos x semana I nivel'!D127+'gráficos x semana II nivel'!D125</f>
        <v>6</v>
      </c>
      <c r="E73" s="95">
        <f>'gráficos x semana I nivel'!E127+'gráficos x semana II nivel'!E125</f>
        <v>0</v>
      </c>
      <c r="F73" s="95">
        <f>'gráficos x semana I nivel'!F127+'gráficos x semana II nivel'!F125</f>
        <v>7</v>
      </c>
      <c r="G73" s="95">
        <f t="shared" si="6"/>
        <v>362</v>
      </c>
      <c r="H73" s="98">
        <f t="shared" si="5"/>
        <v>0.38145416227608009</v>
      </c>
      <c r="I73" s="98">
        <f>SUM($C$58:$C73)/(Cargos_IN_MB2+Cargos_IIN_MB2)</f>
        <v>0.32244467860906217</v>
      </c>
      <c r="J73" s="98">
        <f>SUM($C$58:$D73)/(Cargos_IN_MB2+Cargos_IIN_MB2)</f>
        <v>0.3719704952581665</v>
      </c>
      <c r="K73" s="98">
        <f>SUM($C$58:$E73)/(Cargos_IN_MB2+Cargos_IIN_MB2)</f>
        <v>0.38145416227608009</v>
      </c>
      <c r="N73" s="329">
        <f t="shared" si="7"/>
        <v>306</v>
      </c>
    </row>
    <row r="74" spans="2:14">
      <c r="B74" s="34">
        <v>17</v>
      </c>
      <c r="C74" s="95">
        <f>'gráficos x semana I nivel'!C128+'gráficos x semana II nivel'!C126</f>
        <v>3</v>
      </c>
      <c r="D74" s="95">
        <f>'gráficos x semana I nivel'!D128+'gráficos x semana II nivel'!D126</f>
        <v>2</v>
      </c>
      <c r="E74" s="95">
        <f>'gráficos x semana I nivel'!E128+'gráficos x semana II nivel'!E126</f>
        <v>3</v>
      </c>
      <c r="F74" s="95">
        <f>'gráficos x semana I nivel'!F128+'gráficos x semana II nivel'!F126</f>
        <v>8</v>
      </c>
      <c r="G74" s="95">
        <f t="shared" si="6"/>
        <v>370</v>
      </c>
      <c r="H74" s="98">
        <f t="shared" si="5"/>
        <v>0.38988408851422551</v>
      </c>
      <c r="I74" s="98">
        <f>SUM($C$58:$C74)/(Cargos_IN_MB2+Cargos_IIN_MB2)</f>
        <v>0.32560590094836672</v>
      </c>
      <c r="J74" s="98">
        <f>SUM($C$58:$D74)/(Cargos_IN_MB2+Cargos_IIN_MB2)</f>
        <v>0.37723919915700738</v>
      </c>
      <c r="K74" s="98">
        <f>SUM($C$58:$E74)/(Cargos_IN_MB2+Cargos_IIN_MB2)</f>
        <v>0.38988408851422551</v>
      </c>
      <c r="N74" s="329">
        <f t="shared" si="7"/>
        <v>309</v>
      </c>
    </row>
    <row r="75" spans="2:14">
      <c r="B75" s="34">
        <v>18</v>
      </c>
      <c r="C75" s="95">
        <f>'gráficos x semana I nivel'!C129+'gráficos x semana II nivel'!C127</f>
        <v>2</v>
      </c>
      <c r="D75" s="95">
        <f>'gráficos x semana I nivel'!D129+'gráficos x semana II nivel'!D127</f>
        <v>1</v>
      </c>
      <c r="E75" s="95">
        <f>'gráficos x semana I nivel'!E129+'gráficos x semana II nivel'!E127</f>
        <v>0</v>
      </c>
      <c r="F75" s="95">
        <f>'gráficos x semana I nivel'!F129+'gráficos x semana II nivel'!F127</f>
        <v>3</v>
      </c>
      <c r="G75" s="95">
        <f t="shared" si="6"/>
        <v>373</v>
      </c>
      <c r="H75" s="98">
        <f t="shared" si="5"/>
        <v>0.39304531085353001</v>
      </c>
      <c r="I75" s="98">
        <f>SUM($C$58:$C75)/(Cargos_IN_MB2+Cargos_IIN_MB2)</f>
        <v>0.32771338250790305</v>
      </c>
      <c r="J75" s="98">
        <f>SUM($C$58:$D75)/(Cargos_IN_MB2+Cargos_IIN_MB2)</f>
        <v>0.38040042149631192</v>
      </c>
      <c r="K75" s="98">
        <f>SUM($C$58:$E75)/(Cargos_IN_MB2+Cargos_IIN_MB2)</f>
        <v>0.39304531085353001</v>
      </c>
      <c r="N75" s="329">
        <f t="shared" si="7"/>
        <v>311</v>
      </c>
    </row>
    <row r="76" spans="2:14">
      <c r="B76" s="34">
        <v>19</v>
      </c>
      <c r="C76" s="95">
        <f>'gráficos x semana I nivel'!C130+'gráficos x semana II nivel'!C128</f>
        <v>3</v>
      </c>
      <c r="D76" s="95">
        <f>'gráficos x semana I nivel'!D130+'gráficos x semana II nivel'!D128</f>
        <v>0</v>
      </c>
      <c r="E76" s="95">
        <f>'gráficos x semana I nivel'!E130+'gráficos x semana II nivel'!E128</f>
        <v>0</v>
      </c>
      <c r="F76" s="95">
        <f>'gráficos x semana I nivel'!F130+'gráficos x semana II nivel'!F128</f>
        <v>3</v>
      </c>
      <c r="G76" s="95">
        <f t="shared" si="6"/>
        <v>376</v>
      </c>
      <c r="H76" s="98">
        <f t="shared" si="5"/>
        <v>0.39620653319283455</v>
      </c>
      <c r="I76" s="98">
        <f>SUM($C$58:$C76)/(Cargos_IN_MB2+Cargos_IIN_MB2)</f>
        <v>0.3308746048472076</v>
      </c>
      <c r="J76" s="98">
        <f>SUM($C$58:$D76)/(Cargos_IN_MB2+Cargos_IIN_MB2)</f>
        <v>0.38356164383561642</v>
      </c>
      <c r="K76" s="98">
        <f>SUM($C$58:$E76)/(Cargos_IN_MB2+Cargos_IIN_MB2)</f>
        <v>0.39620653319283455</v>
      </c>
      <c r="N76" s="329">
        <f t="shared" si="7"/>
        <v>314</v>
      </c>
    </row>
    <row r="77" spans="2:14">
      <c r="B77" s="34">
        <v>20</v>
      </c>
      <c r="C77" s="95">
        <f>'gráficos x semana I nivel'!C131+'gráficos x semana II nivel'!C129</f>
        <v>0</v>
      </c>
      <c r="D77" s="95">
        <f>'gráficos x semana I nivel'!D131+'gráficos x semana II nivel'!D129</f>
        <v>1</v>
      </c>
      <c r="E77" s="95">
        <f>'gráficos x semana I nivel'!E131+'gráficos x semana II nivel'!E129</f>
        <v>0</v>
      </c>
      <c r="F77" s="95">
        <f>'gráficos x semana I nivel'!F131+'gráficos x semana II nivel'!F129</f>
        <v>1</v>
      </c>
      <c r="G77" s="95">
        <f t="shared" si="6"/>
        <v>377</v>
      </c>
      <c r="H77" s="98">
        <f t="shared" si="5"/>
        <v>0.39726027397260272</v>
      </c>
      <c r="I77" s="98">
        <f>SUM($C$58:$C77)/(Cargos_IN_MB2+Cargos_IIN_MB2)</f>
        <v>0.3308746048472076</v>
      </c>
      <c r="J77" s="98">
        <f>SUM($C$58:$D77)/(Cargos_IN_MB2+Cargos_IIN_MB2)</f>
        <v>0.38461538461538464</v>
      </c>
      <c r="K77" s="98">
        <f>SUM($C$58:$E77)/(Cargos_IN_MB2+Cargos_IIN_MB2)</f>
        <v>0.39726027397260272</v>
      </c>
      <c r="N77" s="329">
        <f t="shared" si="7"/>
        <v>314</v>
      </c>
    </row>
    <row r="78" spans="2:14">
      <c r="B78" s="34">
        <v>21</v>
      </c>
      <c r="C78" s="95">
        <f>'gráficos x semana I nivel'!C132+'gráficos x semana II nivel'!C130</f>
        <v>4</v>
      </c>
      <c r="D78" s="95">
        <f>'gráficos x semana I nivel'!D132+'gráficos x semana II nivel'!D130</f>
        <v>0</v>
      </c>
      <c r="E78" s="95">
        <f>'gráficos x semana I nivel'!E132+'gráficos x semana II nivel'!E130</f>
        <v>0</v>
      </c>
      <c r="F78" s="95">
        <f>'gráficos x semana I nivel'!F132+'gráficos x semana II nivel'!F130</f>
        <v>4</v>
      </c>
      <c r="G78" s="95">
        <f t="shared" si="6"/>
        <v>381</v>
      </c>
      <c r="H78" s="98">
        <f t="shared" si="5"/>
        <v>0.40147523709167543</v>
      </c>
      <c r="I78" s="98">
        <f>SUM($C$58:$C78)/(Cargos_IN_MB2+Cargos_IIN_MB2)</f>
        <v>0.33508956796628031</v>
      </c>
      <c r="J78" s="98">
        <f>SUM($C$58:$D78)/(Cargos_IN_MB2+Cargos_IIN_MB2)</f>
        <v>0.38883034773445735</v>
      </c>
      <c r="K78" s="98">
        <f>SUM($C$58:$E78)/(Cargos_IN_MB2+Cargos_IIN_MB2)</f>
        <v>0.40147523709167543</v>
      </c>
      <c r="N78" s="329">
        <f t="shared" si="7"/>
        <v>318</v>
      </c>
    </row>
    <row r="79" spans="2:14">
      <c r="B79" s="34">
        <v>22</v>
      </c>
      <c r="C79" s="95">
        <f>'gráficos x semana I nivel'!C133+'gráficos x semana II nivel'!C131</f>
        <v>1</v>
      </c>
      <c r="D79" s="95">
        <f>'gráficos x semana I nivel'!D133+'gráficos x semana II nivel'!D131</f>
        <v>1</v>
      </c>
      <c r="E79" s="95">
        <f>'gráficos x semana I nivel'!E133+'gráficos x semana II nivel'!E131</f>
        <v>0</v>
      </c>
      <c r="F79" s="95">
        <f>'gráficos x semana I nivel'!F133+'gráficos x semana II nivel'!F131</f>
        <v>2</v>
      </c>
      <c r="G79" s="95">
        <f t="shared" si="6"/>
        <v>383</v>
      </c>
      <c r="H79" s="98">
        <f t="shared" si="5"/>
        <v>0.40358271865121181</v>
      </c>
      <c r="I79" s="98">
        <f>SUM($C$58:$C79)/(Cargos_IN_MB2+Cargos_IIN_MB2)</f>
        <v>0.33614330874604847</v>
      </c>
      <c r="J79" s="98">
        <f>SUM($C$58:$D79)/(Cargos_IN_MB2+Cargos_IIN_MB2)</f>
        <v>0.39093782929399368</v>
      </c>
      <c r="K79" s="98">
        <f>SUM($C$58:$E79)/(Cargos_IN_MB2+Cargos_IIN_MB2)</f>
        <v>0.40358271865121181</v>
      </c>
      <c r="N79" s="329">
        <f t="shared" si="7"/>
        <v>319</v>
      </c>
    </row>
    <row r="80" spans="2:14">
      <c r="B80" s="34">
        <v>23</v>
      </c>
      <c r="C80" s="95">
        <f>'gráficos x semana I nivel'!C134+'gráficos x semana II nivel'!C132</f>
        <v>3</v>
      </c>
      <c r="D80" s="95">
        <f>'gráficos x semana I nivel'!D134+'gráficos x semana II nivel'!D132</f>
        <v>1</v>
      </c>
      <c r="E80" s="95">
        <f>'gráficos x semana I nivel'!E134+'gráficos x semana II nivel'!E132</f>
        <v>1</v>
      </c>
      <c r="F80" s="95">
        <f>'gráficos x semana I nivel'!F134+'gráficos x semana II nivel'!F132</f>
        <v>5</v>
      </c>
      <c r="G80" s="95">
        <f t="shared" si="6"/>
        <v>388</v>
      </c>
      <c r="H80" s="98">
        <f t="shared" si="5"/>
        <v>0.40885142255005269</v>
      </c>
      <c r="I80" s="98">
        <f>SUM($C$58:$C80)/(Cargos_IN_MB2+Cargos_IIN_MB2)</f>
        <v>0.33930453108535302</v>
      </c>
      <c r="J80" s="98">
        <f>SUM($C$58:$D80)/(Cargos_IN_MB2+Cargos_IIN_MB2)</f>
        <v>0.39515279241306639</v>
      </c>
      <c r="K80" s="98">
        <f>SUM($C$58:$E80)/(Cargos_IN_MB2+Cargos_IIN_MB2)</f>
        <v>0.40885142255005269</v>
      </c>
      <c r="N80" s="329">
        <f t="shared" si="7"/>
        <v>322</v>
      </c>
    </row>
    <row r="81" spans="2:14">
      <c r="B81" s="34">
        <v>24</v>
      </c>
      <c r="C81" s="95">
        <f>'gráficos x semana I nivel'!C135+'gráficos x semana II nivel'!C133</f>
        <v>0</v>
      </c>
      <c r="D81" s="95">
        <f>'gráficos x semana I nivel'!D135+'gráficos x semana II nivel'!D133</f>
        <v>1</v>
      </c>
      <c r="E81" s="95">
        <f>'gráficos x semana I nivel'!E135+'gráficos x semana II nivel'!E133</f>
        <v>0</v>
      </c>
      <c r="F81" s="95">
        <f>'gráficos x semana I nivel'!F135+'gráficos x semana II nivel'!F133</f>
        <v>1</v>
      </c>
      <c r="G81" s="95">
        <f t="shared" si="6"/>
        <v>389</v>
      </c>
      <c r="H81" s="98">
        <f t="shared" si="5"/>
        <v>0.40990516332982085</v>
      </c>
      <c r="I81" s="98">
        <f>SUM($C$58:$C81)/(Cargos_IN_MB2+Cargos_IIN_MB2)</f>
        <v>0.33930453108535302</v>
      </c>
      <c r="J81" s="98">
        <f>SUM($C$58:$D81)/(Cargos_IN_MB2+Cargos_IIN_MB2)</f>
        <v>0.39620653319283455</v>
      </c>
      <c r="K81" s="98">
        <f>SUM($C$58:$E81)/(Cargos_IN_MB2+Cargos_IIN_MB2)</f>
        <v>0.40990516332982085</v>
      </c>
      <c r="N81" s="329">
        <f t="shared" si="7"/>
        <v>322</v>
      </c>
    </row>
    <row r="82" spans="2:14">
      <c r="B82" s="34">
        <v>25</v>
      </c>
      <c r="C82" s="95">
        <f>'gráficos x semana I nivel'!C136+'gráficos x semana II nivel'!C134</f>
        <v>0</v>
      </c>
      <c r="D82" s="95">
        <f>'gráficos x semana I nivel'!D136+'gráficos x semana II nivel'!D134</f>
        <v>0</v>
      </c>
      <c r="E82" s="95">
        <f>'gráficos x semana I nivel'!E136+'gráficos x semana II nivel'!E134</f>
        <v>1</v>
      </c>
      <c r="F82" s="95">
        <f>'gráficos x semana I nivel'!F136+'gráficos x semana II nivel'!F134</f>
        <v>1</v>
      </c>
      <c r="G82" s="95">
        <f t="shared" si="6"/>
        <v>390</v>
      </c>
      <c r="H82" s="98">
        <f t="shared" si="5"/>
        <v>0.41095890410958902</v>
      </c>
      <c r="I82" s="98">
        <f>SUM($C$58:$C82)/(Cargos_IN_MB2+Cargos_IIN_MB2)</f>
        <v>0.33930453108535302</v>
      </c>
      <c r="J82" s="98">
        <f>SUM($C$58:$D82)/(Cargos_IN_MB2+Cargos_IIN_MB2)</f>
        <v>0.39620653319283455</v>
      </c>
      <c r="K82" s="98">
        <f>SUM($C$58:$E82)/(Cargos_IN_MB2+Cargos_IIN_MB2)</f>
        <v>0.41095890410958902</v>
      </c>
      <c r="N82" s="329">
        <f t="shared" si="7"/>
        <v>322</v>
      </c>
    </row>
    <row r="83" spans="2:14">
      <c r="B83" s="34">
        <v>26</v>
      </c>
      <c r="C83" s="95">
        <f>'gráficos x semana I nivel'!C137+'gráficos x semana II nivel'!C135</f>
        <v>0</v>
      </c>
      <c r="D83" s="95">
        <f>'gráficos x semana I nivel'!D137+'gráficos x semana II nivel'!D135</f>
        <v>0</v>
      </c>
      <c r="E83" s="95">
        <f>'gráficos x semana I nivel'!E137+'gráficos x semana II nivel'!E135</f>
        <v>2</v>
      </c>
      <c r="F83" s="95">
        <f>'gráficos x semana I nivel'!F137+'gráficos x semana II nivel'!F135</f>
        <v>2</v>
      </c>
      <c r="G83" s="95">
        <f t="shared" si="6"/>
        <v>392</v>
      </c>
      <c r="H83" s="98">
        <f t="shared" si="5"/>
        <v>0.4130663856691254</v>
      </c>
      <c r="I83" s="98">
        <f>SUM($C$58:$C83)/(Cargos_IN_MB2+Cargos_IIN_MB2)</f>
        <v>0.33930453108535302</v>
      </c>
      <c r="J83" s="98">
        <f>SUM($C$58:$D83)/(Cargos_IN_MB2+Cargos_IIN_MB2)</f>
        <v>0.39620653319283455</v>
      </c>
      <c r="K83" s="98">
        <f>SUM($C$58:$E83)/(Cargos_IN_MB2+Cargos_IIN_MB2)</f>
        <v>0.4130663856691254</v>
      </c>
      <c r="N83" s="329">
        <f t="shared" si="7"/>
        <v>322</v>
      </c>
    </row>
    <row r="84" spans="2:14">
      <c r="B84" s="34">
        <v>27</v>
      </c>
      <c r="C84" s="95">
        <f>'gráficos x semana I nivel'!C138+'gráficos x semana II nivel'!C136</f>
        <v>0</v>
      </c>
      <c r="D84" s="95">
        <f>'gráficos x semana I nivel'!D138+'gráficos x semana II nivel'!D136</f>
        <v>0</v>
      </c>
      <c r="E84" s="95">
        <f>'gráficos x semana I nivel'!E138+'gráficos x semana II nivel'!E136</f>
        <v>0</v>
      </c>
      <c r="F84" s="95">
        <f>'gráficos x semana I nivel'!F138+'gráficos x semana II nivel'!F136</f>
        <v>0</v>
      </c>
      <c r="G84" s="95">
        <f t="shared" si="6"/>
        <v>392</v>
      </c>
      <c r="H84" s="98">
        <f t="shared" si="5"/>
        <v>0.4130663856691254</v>
      </c>
      <c r="I84" s="98">
        <f>SUM($C$58:$C84)/(Cargos_IN_MB2+Cargos_IIN_MB2)</f>
        <v>0.33930453108535302</v>
      </c>
      <c r="J84" s="98">
        <f>SUM($C$58:$D84)/(Cargos_IN_MB2+Cargos_IIN_MB2)</f>
        <v>0.39620653319283455</v>
      </c>
      <c r="K84" s="98">
        <f>SUM($C$58:$E84)/(Cargos_IN_MB2+Cargos_IIN_MB2)</f>
        <v>0.4130663856691254</v>
      </c>
      <c r="N84" s="329">
        <f t="shared" si="7"/>
        <v>322</v>
      </c>
    </row>
    <row r="85" spans="2:14">
      <c r="B85" s="34">
        <v>28</v>
      </c>
      <c r="C85" s="95">
        <f>'gráficos x semana I nivel'!C139+'gráficos x semana II nivel'!C137</f>
        <v>0</v>
      </c>
      <c r="D85" s="95">
        <f>'gráficos x semana I nivel'!D139+'gráficos x semana II nivel'!D137</f>
        <v>0</v>
      </c>
      <c r="E85" s="95">
        <f>'gráficos x semana I nivel'!E139+'gráficos x semana II nivel'!E137</f>
        <v>0</v>
      </c>
      <c r="F85" s="95">
        <f>'gráficos x semana I nivel'!F139+'gráficos x semana II nivel'!F137</f>
        <v>0</v>
      </c>
      <c r="G85" s="95">
        <f t="shared" si="6"/>
        <v>392</v>
      </c>
      <c r="H85" s="98">
        <f t="shared" si="5"/>
        <v>0.4130663856691254</v>
      </c>
      <c r="I85" s="98">
        <f>SUM($C$58:$C85)/(Cargos_IN_MB2+Cargos_IIN_MB2)</f>
        <v>0.33930453108535302</v>
      </c>
      <c r="J85" s="98">
        <f>SUM($C$58:$D85)/(Cargos_IN_MB2+Cargos_IIN_MB2)</f>
        <v>0.39620653319283455</v>
      </c>
      <c r="K85" s="98">
        <f>SUM($C$58:$E85)/(Cargos_IN_MB2+Cargos_IIN_MB2)</f>
        <v>0.4130663856691254</v>
      </c>
      <c r="N85" s="329">
        <f t="shared" si="7"/>
        <v>322</v>
      </c>
    </row>
    <row r="86" spans="2:14">
      <c r="B86" s="34">
        <v>29</v>
      </c>
      <c r="C86" s="95">
        <f>'gráficos x semana I nivel'!C140+'gráficos x semana II nivel'!C138</f>
        <v>0</v>
      </c>
      <c r="D86" s="95">
        <f>'gráficos x semana I nivel'!D140+'gráficos x semana II nivel'!D138</f>
        <v>0</v>
      </c>
      <c r="E86" s="95">
        <f>'gráficos x semana I nivel'!E140+'gráficos x semana II nivel'!E138</f>
        <v>0</v>
      </c>
      <c r="F86" s="95">
        <f>'gráficos x semana I nivel'!F140+'gráficos x semana II nivel'!F138</f>
        <v>0</v>
      </c>
      <c r="G86" s="95">
        <f t="shared" si="6"/>
        <v>392</v>
      </c>
      <c r="H86" s="98">
        <f t="shared" si="5"/>
        <v>0.4130663856691254</v>
      </c>
      <c r="I86" s="98">
        <f>SUM($C$58:$C86)/(Cargos_IN_MB2+Cargos_IIN_MB2)</f>
        <v>0.33930453108535302</v>
      </c>
      <c r="J86" s="98">
        <f>SUM($C$58:$D86)/(Cargos_IN_MB2+Cargos_IIN_MB2)</f>
        <v>0.39620653319283455</v>
      </c>
      <c r="K86" s="98">
        <f>SUM($C$58:$E86)/(Cargos_IN_MB2+Cargos_IIN_MB2)</f>
        <v>0.4130663856691254</v>
      </c>
      <c r="N86" s="329">
        <f t="shared" si="7"/>
        <v>322</v>
      </c>
    </row>
    <row r="87" spans="2:14">
      <c r="B87" s="34">
        <v>30</v>
      </c>
      <c r="C87" s="95">
        <f>'gráficos x semana I nivel'!C141+'gráficos x semana II nivel'!C139</f>
        <v>1</v>
      </c>
      <c r="D87" s="95">
        <f>'gráficos x semana I nivel'!D141+'gráficos x semana II nivel'!D139</f>
        <v>0</v>
      </c>
      <c r="E87" s="95">
        <f>'gráficos x semana I nivel'!E141+'gráficos x semana II nivel'!E139</f>
        <v>1</v>
      </c>
      <c r="F87" s="95">
        <f>'gráficos x semana I nivel'!F141+'gráficos x semana II nivel'!F139</f>
        <v>2</v>
      </c>
      <c r="G87" s="95">
        <f t="shared" si="6"/>
        <v>394</v>
      </c>
      <c r="H87" s="98">
        <f t="shared" si="5"/>
        <v>0.41517386722866173</v>
      </c>
      <c r="I87" s="98">
        <f>SUM($C$58:$C87)/(Cargos_IN_MB2+Cargos_IIN_MB2)</f>
        <v>0.34035827186512119</v>
      </c>
      <c r="J87" s="98">
        <f>SUM($C$58:$D87)/(Cargos_IN_MB2+Cargos_IIN_MB2)</f>
        <v>0.39726027397260272</v>
      </c>
      <c r="K87" s="98">
        <f>SUM($C$58:$E87)/(Cargos_IN_MB2+Cargos_IIN_MB2)</f>
        <v>0.41517386722866173</v>
      </c>
      <c r="N87" s="329">
        <f t="shared" si="7"/>
        <v>323</v>
      </c>
    </row>
    <row r="88" spans="2:14">
      <c r="B88" s="34">
        <v>31</v>
      </c>
      <c r="C88" s="95">
        <f>'gráficos x semana I nivel'!C142+'gráficos x semana II nivel'!C140</f>
        <v>0</v>
      </c>
      <c r="D88" s="95">
        <f>'gráficos x semana I nivel'!D142+'gráficos x semana II nivel'!D140</f>
        <v>0</v>
      </c>
      <c r="E88" s="95">
        <f>'gráficos x semana I nivel'!E142+'gráficos x semana II nivel'!E140</f>
        <v>0</v>
      </c>
      <c r="F88" s="95">
        <f>'gráficos x semana I nivel'!F142+'gráficos x semana II nivel'!F140</f>
        <v>0</v>
      </c>
      <c r="G88" s="95">
        <f t="shared" si="6"/>
        <v>394</v>
      </c>
      <c r="H88" s="98">
        <f t="shared" si="5"/>
        <v>0.41517386722866173</v>
      </c>
      <c r="I88" s="98">
        <f>SUM($C$58:$C88)/(Cargos_IN_MB2+Cargos_IIN_MB2)</f>
        <v>0.34035827186512119</v>
      </c>
      <c r="J88" s="98">
        <f>SUM($C$58:$D88)/(Cargos_IN_MB2+Cargos_IIN_MB2)</f>
        <v>0.39726027397260272</v>
      </c>
      <c r="K88" s="98">
        <f>SUM($C$58:$E88)/(Cargos_IN_MB2+Cargos_IIN_MB2)</f>
        <v>0.41517386722866173</v>
      </c>
      <c r="N88" s="329">
        <f t="shared" si="7"/>
        <v>323</v>
      </c>
    </row>
    <row r="89" spans="2:14">
      <c r="B89" s="34">
        <v>32</v>
      </c>
      <c r="C89" s="95">
        <f>'gráficos x semana I nivel'!C143+'gráficos x semana II nivel'!C141</f>
        <v>0</v>
      </c>
      <c r="D89" s="95">
        <f>'gráficos x semana I nivel'!D143+'gráficos x semana II nivel'!D141</f>
        <v>0</v>
      </c>
      <c r="E89" s="95">
        <f>'gráficos x semana I nivel'!E143+'gráficos x semana II nivel'!E141</f>
        <v>0</v>
      </c>
      <c r="F89" s="95">
        <f>'gráficos x semana I nivel'!F143+'gráficos x semana II nivel'!F141</f>
        <v>0</v>
      </c>
      <c r="G89" s="95">
        <f t="shared" si="6"/>
        <v>394</v>
      </c>
      <c r="H89" s="98">
        <f t="shared" si="5"/>
        <v>0.41517386722866173</v>
      </c>
      <c r="I89" s="98">
        <f>SUM($C$58:$C89)/(Cargos_IN_MB2+Cargos_IIN_MB2)</f>
        <v>0.34035827186512119</v>
      </c>
      <c r="J89" s="98">
        <f>SUM($C$58:$D89)/(Cargos_IN_MB2+Cargos_IIN_MB2)</f>
        <v>0.39726027397260272</v>
      </c>
      <c r="K89" s="98">
        <f>SUM($C$58:$E89)/(Cargos_IN_MB2+Cargos_IIN_MB2)</f>
        <v>0.41517386722866173</v>
      </c>
      <c r="N89" s="329">
        <f t="shared" si="7"/>
        <v>323</v>
      </c>
    </row>
    <row r="90" spans="2:14">
      <c r="B90" s="34">
        <v>33</v>
      </c>
      <c r="C90" s="95">
        <f>'gráficos x semana I nivel'!C144+'gráficos x semana II nivel'!C142</f>
        <v>0</v>
      </c>
      <c r="D90" s="95">
        <f>'gráficos x semana I nivel'!D144+'gráficos x semana II nivel'!D142</f>
        <v>0</v>
      </c>
      <c r="E90" s="95">
        <f>'gráficos x semana I nivel'!E144+'gráficos x semana II nivel'!E142</f>
        <v>0</v>
      </c>
      <c r="F90" s="95">
        <f>'gráficos x semana I nivel'!F144+'gráficos x semana II nivel'!F142</f>
        <v>0</v>
      </c>
      <c r="G90" s="95">
        <f t="shared" si="6"/>
        <v>394</v>
      </c>
      <c r="H90" s="98">
        <f t="shared" ref="H90:H121" si="8">G90/(Cargos_IN_MB2+Cargos_IIN_MB2)</f>
        <v>0.41517386722866173</v>
      </c>
      <c r="I90" s="98">
        <f>SUM($C$58:$C90)/(Cargos_IN_MB2+Cargos_IIN_MB2)</f>
        <v>0.34035827186512119</v>
      </c>
      <c r="J90" s="98">
        <f>SUM($C$58:$D90)/(Cargos_IN_MB2+Cargos_IIN_MB2)</f>
        <v>0.39726027397260272</v>
      </c>
      <c r="K90" s="98">
        <f>SUM($C$58:$E90)/(Cargos_IN_MB2+Cargos_IIN_MB2)</f>
        <v>0.41517386722866173</v>
      </c>
      <c r="N90" s="329">
        <f t="shared" si="7"/>
        <v>323</v>
      </c>
    </row>
    <row r="91" spans="2:14">
      <c r="B91" s="34">
        <v>34</v>
      </c>
      <c r="C91" s="95">
        <f>'gráficos x semana I nivel'!C145+'gráficos x semana II nivel'!C143</f>
        <v>2</v>
      </c>
      <c r="D91" s="95">
        <f>'gráficos x semana I nivel'!D145+'gráficos x semana II nivel'!D143</f>
        <v>0</v>
      </c>
      <c r="E91" s="95">
        <f>'gráficos x semana I nivel'!E145+'gráficos x semana II nivel'!E143</f>
        <v>2</v>
      </c>
      <c r="F91" s="95">
        <f>'gráficos x semana I nivel'!F145+'gráficos x semana II nivel'!F143</f>
        <v>4</v>
      </c>
      <c r="G91" s="95">
        <f t="shared" si="6"/>
        <v>398</v>
      </c>
      <c r="H91" s="98">
        <f t="shared" si="8"/>
        <v>0.41938883034773444</v>
      </c>
      <c r="I91" s="98">
        <f>SUM($C$58:$C91)/(Cargos_IN_MB2+Cargos_IIN_MB2)</f>
        <v>0.34246575342465752</v>
      </c>
      <c r="J91" s="98">
        <f>SUM($C$58:$D91)/(Cargos_IN_MB2+Cargos_IIN_MB2)</f>
        <v>0.3993677555321391</v>
      </c>
      <c r="K91" s="98">
        <f>SUM($C$58:$E91)/(Cargos_IN_MB2+Cargos_IIN_MB2)</f>
        <v>0.41938883034773444</v>
      </c>
      <c r="N91" s="329">
        <f t="shared" si="7"/>
        <v>325</v>
      </c>
    </row>
    <row r="92" spans="2:14">
      <c r="B92" s="34">
        <v>35</v>
      </c>
      <c r="C92" s="95">
        <f>'gráficos x semana I nivel'!C146+'gráficos x semana II nivel'!C144</f>
        <v>0</v>
      </c>
      <c r="D92" s="95">
        <f>'gráficos x semana I nivel'!D146+'gráficos x semana II nivel'!D144</f>
        <v>1</v>
      </c>
      <c r="E92" s="95">
        <f>'gráficos x semana I nivel'!E146+'gráficos x semana II nivel'!E144</f>
        <v>3</v>
      </c>
      <c r="F92" s="95">
        <f>'gráficos x semana I nivel'!F146+'gráficos x semana II nivel'!F144</f>
        <v>4</v>
      </c>
      <c r="G92" s="95">
        <f t="shared" si="6"/>
        <v>402</v>
      </c>
      <c r="H92" s="98">
        <f t="shared" si="8"/>
        <v>0.42360379346680715</v>
      </c>
      <c r="I92" s="98">
        <f>SUM($C$58:$C92)/(Cargos_IN_MB2+Cargos_IIN_MB2)</f>
        <v>0.34246575342465752</v>
      </c>
      <c r="J92" s="98">
        <f>SUM($C$58:$D92)/(Cargos_IN_MB2+Cargos_IIN_MB2)</f>
        <v>0.40042149631190727</v>
      </c>
      <c r="K92" s="98">
        <f>SUM($C$58:$E92)/(Cargos_IN_MB2+Cargos_IIN_MB2)</f>
        <v>0.42360379346680715</v>
      </c>
      <c r="N92" s="329">
        <f t="shared" si="7"/>
        <v>325</v>
      </c>
    </row>
    <row r="93" spans="2:14">
      <c r="B93" s="34">
        <v>36</v>
      </c>
      <c r="C93" s="95">
        <f>'gráficos x semana I nivel'!C147+'gráficos x semana II nivel'!C145</f>
        <v>1</v>
      </c>
      <c r="D93" s="95">
        <f>'gráficos x semana I nivel'!D147+'gráficos x semana II nivel'!D145</f>
        <v>1</v>
      </c>
      <c r="E93" s="95">
        <f>'gráficos x semana I nivel'!E147+'gráficos x semana II nivel'!E145</f>
        <v>1</v>
      </c>
      <c r="F93" s="95">
        <f>'gráficos x semana I nivel'!F147+'gráficos x semana II nivel'!F145</f>
        <v>3</v>
      </c>
      <c r="G93" s="95">
        <f t="shared" si="6"/>
        <v>405</v>
      </c>
      <c r="H93" s="98">
        <f t="shared" si="8"/>
        <v>0.4267650158061117</v>
      </c>
      <c r="I93" s="98">
        <f>SUM($C$58:$C93)/(Cargos_IN_MB2+Cargos_IIN_MB2)</f>
        <v>0.34351949420442573</v>
      </c>
      <c r="J93" s="98">
        <f>SUM($C$58:$D93)/(Cargos_IN_MB2+Cargos_IIN_MB2)</f>
        <v>0.40252897787144365</v>
      </c>
      <c r="K93" s="98">
        <f>SUM($C$58:$E93)/(Cargos_IN_MB2+Cargos_IIN_MB2)</f>
        <v>0.4267650158061117</v>
      </c>
      <c r="N93" s="329">
        <f t="shared" si="7"/>
        <v>326</v>
      </c>
    </row>
    <row r="94" spans="2:14">
      <c r="B94" s="34">
        <v>37</v>
      </c>
      <c r="C94" s="95">
        <f>'gráficos x semana I nivel'!C148+'gráficos x semana II nivel'!C146</f>
        <v>0</v>
      </c>
      <c r="D94" s="95">
        <f>'gráficos x semana I nivel'!D148+'gráficos x semana II nivel'!D146</f>
        <v>1</v>
      </c>
      <c r="E94" s="95">
        <f>'gráficos x semana I nivel'!E148+'gráficos x semana II nivel'!E146</f>
        <v>0</v>
      </c>
      <c r="F94" s="95">
        <f>'gráficos x semana I nivel'!F148+'gráficos x semana II nivel'!F146</f>
        <v>1</v>
      </c>
      <c r="G94" s="95">
        <f t="shared" si="6"/>
        <v>406</v>
      </c>
      <c r="H94" s="98">
        <f t="shared" si="8"/>
        <v>0.42781875658587987</v>
      </c>
      <c r="I94" s="98">
        <f>SUM($C$58:$C94)/(Cargos_IN_MB2+Cargos_IIN_MB2)</f>
        <v>0.34351949420442573</v>
      </c>
      <c r="J94" s="98">
        <f>SUM($C$58:$D94)/(Cargos_IN_MB2+Cargos_IIN_MB2)</f>
        <v>0.40358271865121181</v>
      </c>
      <c r="K94" s="98">
        <f>SUM($C$58:$E94)/(Cargos_IN_MB2+Cargos_IIN_MB2)</f>
        <v>0.42781875658587987</v>
      </c>
      <c r="N94" s="329">
        <f t="shared" si="7"/>
        <v>326</v>
      </c>
    </row>
    <row r="95" spans="2:14">
      <c r="B95" s="34">
        <v>38</v>
      </c>
      <c r="C95" s="95">
        <f>'gráficos x semana I nivel'!C149+'gráficos x semana II nivel'!C147</f>
        <v>0</v>
      </c>
      <c r="D95" s="95">
        <f>'gráficos x semana I nivel'!D149+'gráficos x semana II nivel'!D147</f>
        <v>0</v>
      </c>
      <c r="E95" s="95">
        <f>'gráficos x semana I nivel'!E149+'gráficos x semana II nivel'!E147</f>
        <v>0</v>
      </c>
      <c r="F95" s="95">
        <f>'gráficos x semana I nivel'!F149+'gráficos x semana II nivel'!F147</f>
        <v>0</v>
      </c>
      <c r="G95" s="95">
        <f t="shared" si="6"/>
        <v>406</v>
      </c>
      <c r="H95" s="98">
        <f t="shared" si="8"/>
        <v>0.42781875658587987</v>
      </c>
      <c r="I95" s="98">
        <f>SUM($C$58:$C95)/(Cargos_IN_MB2+Cargos_IIN_MB2)</f>
        <v>0.34351949420442573</v>
      </c>
      <c r="J95" s="98">
        <f>SUM($C$58:$D95)/(Cargos_IN_MB2+Cargos_IIN_MB2)</f>
        <v>0.40358271865121181</v>
      </c>
      <c r="K95" s="98">
        <f>SUM($C$58:$E95)/(Cargos_IN_MB2+Cargos_IIN_MB2)</f>
        <v>0.42781875658587987</v>
      </c>
      <c r="N95" s="329">
        <f t="shared" si="7"/>
        <v>326</v>
      </c>
    </row>
    <row r="96" spans="2:14">
      <c r="B96" s="34">
        <v>39</v>
      </c>
      <c r="C96" s="95">
        <f>'gráficos x semana I nivel'!C150+'gráficos x semana II nivel'!C148</f>
        <v>0</v>
      </c>
      <c r="D96" s="95">
        <f>'gráficos x semana I nivel'!D150+'gráficos x semana II nivel'!D148</f>
        <v>1</v>
      </c>
      <c r="E96" s="95">
        <f>'gráficos x semana I nivel'!E150+'gráficos x semana II nivel'!E148</f>
        <v>0</v>
      </c>
      <c r="F96" s="95">
        <f>'gráficos x semana I nivel'!F150+'gráficos x semana II nivel'!F148</f>
        <v>1</v>
      </c>
      <c r="G96" s="95">
        <f t="shared" si="6"/>
        <v>407</v>
      </c>
      <c r="H96" s="98">
        <f t="shared" si="8"/>
        <v>0.42887249736564803</v>
      </c>
      <c r="I96" s="98">
        <f>SUM($C$58:$C96)/(Cargos_IN_MB2+Cargos_IIN_MB2)</f>
        <v>0.34351949420442573</v>
      </c>
      <c r="J96" s="98">
        <f>SUM($C$58:$D96)/(Cargos_IN_MB2+Cargos_IIN_MB2)</f>
        <v>0.40463645943097998</v>
      </c>
      <c r="K96" s="98">
        <f>SUM($C$58:$E96)/(Cargos_IN_MB2+Cargos_IIN_MB2)</f>
        <v>0.42887249736564803</v>
      </c>
      <c r="N96" s="329">
        <f t="shared" si="7"/>
        <v>326</v>
      </c>
    </row>
    <row r="97" spans="1:59">
      <c r="B97" s="34">
        <v>40</v>
      </c>
      <c r="C97" s="95">
        <f>'gráficos x semana I nivel'!C151+'gráficos x semana II nivel'!C149</f>
        <v>0</v>
      </c>
      <c r="D97" s="95">
        <f>'gráficos x semana I nivel'!D151+'gráficos x semana II nivel'!D149</f>
        <v>0</v>
      </c>
      <c r="E97" s="95">
        <f>'gráficos x semana I nivel'!E151+'gráficos x semana II nivel'!E149</f>
        <v>0</v>
      </c>
      <c r="F97" s="95">
        <f>'gráficos x semana I nivel'!F151+'gráficos x semana II nivel'!F149</f>
        <v>0</v>
      </c>
      <c r="G97" s="95">
        <f t="shared" si="6"/>
        <v>407</v>
      </c>
      <c r="H97" s="98">
        <f t="shared" si="8"/>
        <v>0.42887249736564803</v>
      </c>
      <c r="I97" s="98">
        <f>SUM($C$58:$C97)/(Cargos_IN_MB2+Cargos_IIN_MB2)</f>
        <v>0.34351949420442573</v>
      </c>
      <c r="J97" s="98">
        <f>SUM($C$58:$D97)/(Cargos_IN_MB2+Cargos_IIN_MB2)</f>
        <v>0.40463645943097998</v>
      </c>
      <c r="K97" s="98">
        <f>SUM($C$58:$E97)/(Cargos_IN_MB2+Cargos_IIN_MB2)</f>
        <v>0.42887249736564803</v>
      </c>
      <c r="N97" s="329">
        <f t="shared" si="7"/>
        <v>326</v>
      </c>
    </row>
    <row r="98" spans="1:59">
      <c r="B98" s="34">
        <v>41</v>
      </c>
      <c r="C98" s="95">
        <f>'gráficos x semana I nivel'!C152+'gráficos x semana II nivel'!C150</f>
        <v>0</v>
      </c>
      <c r="D98" s="95">
        <f>'gráficos x semana I nivel'!D152+'gráficos x semana II nivel'!D150</f>
        <v>0</v>
      </c>
      <c r="E98" s="95">
        <f>'gráficos x semana I nivel'!E152+'gráficos x semana II nivel'!E150</f>
        <v>0</v>
      </c>
      <c r="F98" s="95">
        <f>'gráficos x semana I nivel'!F152+'gráficos x semana II nivel'!F150</f>
        <v>0</v>
      </c>
      <c r="G98" s="95">
        <f t="shared" si="6"/>
        <v>407</v>
      </c>
      <c r="H98" s="98">
        <f t="shared" si="8"/>
        <v>0.42887249736564803</v>
      </c>
      <c r="I98" s="98">
        <f>SUM($C$58:$C98)/(Cargos_IN_MB2+Cargos_IIN_MB2)</f>
        <v>0.34351949420442573</v>
      </c>
      <c r="J98" s="98">
        <f>SUM($C$58:$D98)/(Cargos_IN_MB2+Cargos_IIN_MB2)</f>
        <v>0.40463645943097998</v>
      </c>
      <c r="K98" s="98">
        <f>SUM($C$58:$E98)/(Cargos_IN_MB2+Cargos_IIN_MB2)</f>
        <v>0.42887249736564803</v>
      </c>
      <c r="N98" s="329">
        <f t="shared" si="7"/>
        <v>326</v>
      </c>
    </row>
    <row r="99" spans="1:59">
      <c r="B99" s="34">
        <v>42</v>
      </c>
      <c r="C99" s="95">
        <f>'gráficos x semana I nivel'!C153+'gráficos x semana II nivel'!C151</f>
        <v>0</v>
      </c>
      <c r="D99" s="95">
        <f>'gráficos x semana I nivel'!D153+'gráficos x semana II nivel'!D151</f>
        <v>1</v>
      </c>
      <c r="E99" s="95">
        <f>'gráficos x semana I nivel'!E153+'gráficos x semana II nivel'!E151</f>
        <v>0</v>
      </c>
      <c r="F99" s="95">
        <f>'gráficos x semana I nivel'!F153+'gráficos x semana II nivel'!F151</f>
        <v>1</v>
      </c>
      <c r="G99" s="95">
        <f t="shared" si="6"/>
        <v>408</v>
      </c>
      <c r="H99" s="98">
        <f t="shared" si="8"/>
        <v>0.42992623814541625</v>
      </c>
      <c r="I99" s="98">
        <f>SUM($C$58:$C99)/(Cargos_IN_MB2+Cargos_IIN_MB2)</f>
        <v>0.34351949420442573</v>
      </c>
      <c r="J99" s="98">
        <f>SUM($C$58:$D99)/(Cargos_IN_MB2+Cargos_IIN_MB2)</f>
        <v>0.40569020021074814</v>
      </c>
      <c r="K99" s="98">
        <f>SUM($C$58:$E99)/(Cargos_IN_MB2+Cargos_IIN_MB2)</f>
        <v>0.42992623814541625</v>
      </c>
      <c r="N99" s="329">
        <f t="shared" si="7"/>
        <v>326</v>
      </c>
    </row>
    <row r="100" spans="1:59">
      <c r="B100" s="34">
        <v>43</v>
      </c>
      <c r="C100" s="95">
        <f>'gráficos x semana I nivel'!C154+'gráficos x semana II nivel'!C152</f>
        <v>0</v>
      </c>
      <c r="D100" s="95">
        <f>'gráficos x semana I nivel'!D154+'gráficos x semana II nivel'!D152</f>
        <v>1</v>
      </c>
      <c r="E100" s="95">
        <f>'gráficos x semana I nivel'!E154+'gráficos x semana II nivel'!E152</f>
        <v>0</v>
      </c>
      <c r="F100" s="95">
        <f>'gráficos x semana I nivel'!F154+'gráficos x semana II nivel'!F152</f>
        <v>1</v>
      </c>
      <c r="G100" s="95">
        <f t="shared" si="6"/>
        <v>409</v>
      </c>
      <c r="H100" s="98">
        <f t="shared" si="8"/>
        <v>0.43097997892518441</v>
      </c>
      <c r="I100" s="98">
        <f>SUM($C$58:$C100)/(Cargos_IN_MB2+Cargos_IIN_MB2)</f>
        <v>0.34351949420442573</v>
      </c>
      <c r="J100" s="98">
        <f>SUM($C$58:$D100)/(Cargos_IN_MB2+Cargos_IIN_MB2)</f>
        <v>0.40674394099051631</v>
      </c>
      <c r="K100" s="98">
        <f>SUM($C$58:$E100)/(Cargos_IN_MB2+Cargos_IIN_MB2)</f>
        <v>0.43097997892518441</v>
      </c>
      <c r="N100" s="329">
        <f t="shared" si="7"/>
        <v>326</v>
      </c>
    </row>
    <row r="101" spans="1:59">
      <c r="B101" s="34">
        <v>44</v>
      </c>
      <c r="C101" s="330">
        <f>'gráficos x semana I nivel'!C155+'gráficos x semana II nivel'!C153</f>
        <v>0</v>
      </c>
      <c r="D101" s="330">
        <f>'gráficos x semana I nivel'!D155+'gráficos x semana II nivel'!D153</f>
        <v>0</v>
      </c>
      <c r="E101" s="330">
        <f>'gráficos x semana I nivel'!E155+'gráficos x semana II nivel'!E153</f>
        <v>0</v>
      </c>
      <c r="F101" s="330">
        <f>'gráficos x semana I nivel'!F155+'gráficos x semana II nivel'!F153</f>
        <v>0</v>
      </c>
      <c r="G101" s="330">
        <f t="shared" si="6"/>
        <v>409</v>
      </c>
      <c r="H101" s="98">
        <f t="shared" si="8"/>
        <v>0.43097997892518441</v>
      </c>
      <c r="I101" s="98">
        <f>SUM($C$58:$C101)/(Cargos_IN_MB2+Cargos_IIN_MB2)</f>
        <v>0.34351949420442573</v>
      </c>
      <c r="J101" s="98">
        <f>SUM($C$58:$D101)/(Cargos_IN_MB2+Cargos_IIN_MB2)</f>
        <v>0.40674394099051631</v>
      </c>
      <c r="K101" s="98">
        <f>SUM($C$58:$E101)/(Cargos_IN_MB2+Cargos_IIN_MB2)</f>
        <v>0.43097997892518441</v>
      </c>
      <c r="N101" s="329">
        <f t="shared" si="7"/>
        <v>326</v>
      </c>
    </row>
    <row r="102" spans="1:59">
      <c r="B102" s="34">
        <v>45</v>
      </c>
      <c r="C102" s="330">
        <f>'gráficos x semana I nivel'!C156+'gráficos x semana II nivel'!C154</f>
        <v>0</v>
      </c>
      <c r="D102" s="330">
        <f>'gráficos x semana I nivel'!D156+'gráficos x semana II nivel'!D154</f>
        <v>0</v>
      </c>
      <c r="E102" s="330">
        <f>'gráficos x semana I nivel'!E156+'gráficos x semana II nivel'!E154</f>
        <v>0</v>
      </c>
      <c r="F102" s="330">
        <f>'gráficos x semana I nivel'!F156+'gráficos x semana II nivel'!F154</f>
        <v>0</v>
      </c>
      <c r="G102" s="330">
        <f t="shared" si="6"/>
        <v>409</v>
      </c>
      <c r="H102" s="98">
        <f t="shared" si="8"/>
        <v>0.43097997892518441</v>
      </c>
      <c r="I102" s="98">
        <f>SUM($C$58:$C102)/(Cargos_IN_MB2+Cargos_IIN_MB2)</f>
        <v>0.34351949420442573</v>
      </c>
      <c r="J102" s="98">
        <f>SUM($C$58:$D102)/(Cargos_IN_MB2+Cargos_IIN_MB2)</f>
        <v>0.40674394099051631</v>
      </c>
      <c r="K102" s="98">
        <f>SUM($C$58:$E102)/(Cargos_IN_MB2+Cargos_IIN_MB2)</f>
        <v>0.43097997892518441</v>
      </c>
      <c r="N102" s="329">
        <f t="shared" si="7"/>
        <v>326</v>
      </c>
    </row>
    <row r="103" spans="1:59">
      <c r="B103" s="34">
        <v>46</v>
      </c>
      <c r="C103" s="330">
        <f>'gráficos x semana I nivel'!C157+'gráficos x semana II nivel'!C155</f>
        <v>0</v>
      </c>
      <c r="D103" s="330">
        <f>'gráficos x semana I nivel'!D157+'gráficos x semana II nivel'!D155</f>
        <v>0</v>
      </c>
      <c r="E103" s="330">
        <f>'gráficos x semana I nivel'!E157+'gráficos x semana II nivel'!E155</f>
        <v>0</v>
      </c>
      <c r="F103" s="330">
        <f>'gráficos x semana I nivel'!F157+'gráficos x semana II nivel'!F155</f>
        <v>0</v>
      </c>
      <c r="G103" s="330">
        <f t="shared" si="6"/>
        <v>409</v>
      </c>
      <c r="H103" s="98">
        <f t="shared" si="8"/>
        <v>0.43097997892518441</v>
      </c>
      <c r="I103" s="98">
        <f>SUM($C$58:$C103)/(Cargos_IN_MB2+Cargos_IIN_MB2)</f>
        <v>0.34351949420442573</v>
      </c>
      <c r="J103" s="98">
        <f>SUM($C$58:$D103)/(Cargos_IN_MB2+Cargos_IIN_MB2)</f>
        <v>0.40674394099051631</v>
      </c>
      <c r="K103" s="98">
        <f>SUM($C$58:$E103)/(Cargos_IN_MB2+Cargos_IIN_MB2)</f>
        <v>0.43097997892518441</v>
      </c>
      <c r="N103" s="329">
        <f t="shared" si="7"/>
        <v>326</v>
      </c>
    </row>
    <row r="104" spans="1:59">
      <c r="B104" s="34">
        <v>47</v>
      </c>
      <c r="C104" s="330">
        <f>'gráficos x semana I nivel'!C158+'gráficos x semana II nivel'!C156</f>
        <v>0</v>
      </c>
      <c r="D104" s="330">
        <f>'gráficos x semana I nivel'!D158+'gráficos x semana II nivel'!D156</f>
        <v>0</v>
      </c>
      <c r="E104" s="330">
        <f>'gráficos x semana I nivel'!E158+'gráficos x semana II nivel'!E156</f>
        <v>1</v>
      </c>
      <c r="F104" s="330">
        <f>'gráficos x semana I nivel'!F158+'gráficos x semana II nivel'!F156</f>
        <v>1</v>
      </c>
      <c r="G104" s="330">
        <f t="shared" si="6"/>
        <v>410</v>
      </c>
      <c r="H104" s="98">
        <f t="shared" si="8"/>
        <v>0.43203371970495258</v>
      </c>
      <c r="I104" s="98">
        <f>SUM($C$58:$C104)/(Cargos_IN_MB2+Cargos_IIN_MB2)</f>
        <v>0.34351949420442573</v>
      </c>
      <c r="J104" s="98">
        <f>SUM($C$58:$D104)/(Cargos_IN_MB2+Cargos_IIN_MB2)</f>
        <v>0.40674394099051631</v>
      </c>
      <c r="K104" s="98">
        <f>SUM($C$58:$E104)/(Cargos_IN_MB2+Cargos_IIN_MB2)</f>
        <v>0.43203371970495258</v>
      </c>
      <c r="N104" s="329">
        <f t="shared" si="7"/>
        <v>326</v>
      </c>
    </row>
    <row r="105" spans="1:59">
      <c r="B105" s="34">
        <v>48</v>
      </c>
      <c r="C105" s="330">
        <f>'gráficos x semana I nivel'!C159+'gráficos x semana II nivel'!C157</f>
        <v>1</v>
      </c>
      <c r="D105" s="330">
        <f>'gráficos x semana I nivel'!D159+'gráficos x semana II nivel'!D157</f>
        <v>0</v>
      </c>
      <c r="E105" s="330">
        <f>'gráficos x semana I nivel'!E159+'gráficos x semana II nivel'!E157</f>
        <v>1</v>
      </c>
      <c r="F105" s="330">
        <f>'gráficos x semana I nivel'!F159+'gráficos x semana II nivel'!F157</f>
        <v>2</v>
      </c>
      <c r="G105" s="330">
        <f t="shared" si="6"/>
        <v>412</v>
      </c>
      <c r="H105" s="98">
        <f t="shared" si="8"/>
        <v>0.43414120126448896</v>
      </c>
      <c r="I105" s="98">
        <f>SUM($C$58:$C105)/(Cargos_IN_MB2+Cargos_IIN_MB2)</f>
        <v>0.3445732349841939</v>
      </c>
      <c r="J105" s="98">
        <f>SUM($C$58:$D105)/(Cargos_IN_MB2+Cargos_IIN_MB2)</f>
        <v>0.40779768177028453</v>
      </c>
      <c r="K105" s="98">
        <f>SUM($C$58:$E105)/(Cargos_IN_MB2+Cargos_IIN_MB2)</f>
        <v>0.43414120126448896</v>
      </c>
      <c r="N105" s="329">
        <f t="shared" si="7"/>
        <v>327</v>
      </c>
    </row>
    <row r="106" spans="1:59">
      <c r="B106" s="34">
        <v>49</v>
      </c>
      <c r="C106" s="330">
        <f>'gráficos x semana I nivel'!C160+'gráficos x semana II nivel'!C158</f>
        <v>0</v>
      </c>
      <c r="D106" s="330">
        <f>'gráficos x semana I nivel'!D160+'gráficos x semana II nivel'!D158</f>
        <v>0</v>
      </c>
      <c r="E106" s="330">
        <f>'gráficos x semana I nivel'!E160+'gráficos x semana II nivel'!E158</f>
        <v>0</v>
      </c>
      <c r="F106" s="330">
        <f>'gráficos x semana I nivel'!F160+'gráficos x semana II nivel'!F158</f>
        <v>0</v>
      </c>
      <c r="G106" s="330">
        <f t="shared" si="6"/>
        <v>412</v>
      </c>
      <c r="H106" s="98">
        <f t="shared" si="8"/>
        <v>0.43414120126448896</v>
      </c>
      <c r="I106" s="98">
        <f>SUM($C$58:$C106)/(Cargos_IN_MB2+Cargos_IIN_MB2)</f>
        <v>0.3445732349841939</v>
      </c>
      <c r="J106" s="98">
        <f>SUM($C$58:$D106)/(Cargos_IN_MB2+Cargos_IIN_MB2)</f>
        <v>0.40779768177028453</v>
      </c>
      <c r="K106" s="98">
        <f>SUM($C$58:$E106)/(Cargos_IN_MB2+Cargos_IIN_MB2)</f>
        <v>0.43414120126448896</v>
      </c>
      <c r="N106" s="329">
        <f t="shared" si="7"/>
        <v>327</v>
      </c>
    </row>
    <row r="107" spans="1:59">
      <c r="B107" s="34">
        <v>50</v>
      </c>
      <c r="C107" s="330">
        <f>'gráficos x semana I nivel'!C161+'gráficos x semana II nivel'!C159</f>
        <v>0</v>
      </c>
      <c r="D107" s="330">
        <f>'gráficos x semana I nivel'!D161+'gráficos x semana II nivel'!D159</f>
        <v>0</v>
      </c>
      <c r="E107" s="330">
        <f>'gráficos x semana I nivel'!E161+'gráficos x semana II nivel'!E159</f>
        <v>0</v>
      </c>
      <c r="F107" s="330">
        <f>'gráficos x semana I nivel'!F161+'gráficos x semana II nivel'!F159</f>
        <v>0</v>
      </c>
      <c r="G107" s="330">
        <f t="shared" si="6"/>
        <v>412</v>
      </c>
      <c r="H107" s="98">
        <f t="shared" si="8"/>
        <v>0.43414120126448896</v>
      </c>
      <c r="I107" s="98">
        <f>SUM($C$58:$C107)/(Cargos_IN_MB2+Cargos_IIN_MB2)</f>
        <v>0.3445732349841939</v>
      </c>
      <c r="J107" s="98">
        <f>SUM($C$58:$D107)/(Cargos_IN_MB2+Cargos_IIN_MB2)</f>
        <v>0.40779768177028453</v>
      </c>
      <c r="K107" s="98">
        <f>SUM($C$58:$E107)/(Cargos_IN_MB2+Cargos_IIN_MB2)</f>
        <v>0.43414120126448896</v>
      </c>
      <c r="N107" s="329">
        <f t="shared" si="7"/>
        <v>327</v>
      </c>
    </row>
    <row r="108" spans="1:59">
      <c r="B108" s="34">
        <v>51</v>
      </c>
      <c r="C108" s="330">
        <f>'gráficos x semana I nivel'!C162+'gráficos x semana II nivel'!C160</f>
        <v>0</v>
      </c>
      <c r="D108" s="330">
        <f>'gráficos x semana I nivel'!D162+'gráficos x semana II nivel'!D160</f>
        <v>0</v>
      </c>
      <c r="E108" s="330">
        <f>'gráficos x semana I nivel'!E162+'gráficos x semana II nivel'!E160</f>
        <v>2</v>
      </c>
      <c r="F108" s="330">
        <f>'gráficos x semana I nivel'!F162+'gráficos x semana II nivel'!F160</f>
        <v>2</v>
      </c>
      <c r="G108" s="330">
        <f t="shared" si="6"/>
        <v>414</v>
      </c>
      <c r="H108" s="98">
        <f t="shared" si="8"/>
        <v>0.43624868282402529</v>
      </c>
      <c r="I108" s="98">
        <f>SUM($C$58:$C108)/(Cargos_IN_MB2+Cargos_IIN_MB2)</f>
        <v>0.3445732349841939</v>
      </c>
      <c r="J108" s="98">
        <f>SUM($C$58:$D108)/(Cargos_IN_MB2+Cargos_IIN_MB2)</f>
        <v>0.40779768177028453</v>
      </c>
      <c r="K108" s="98">
        <f>SUM($C$58:$E108)/(Cargos_IN_MB2+Cargos_IIN_MB2)</f>
        <v>0.43624868282402529</v>
      </c>
      <c r="N108" s="329">
        <f t="shared" si="7"/>
        <v>327</v>
      </c>
    </row>
    <row r="109" spans="1:59">
      <c r="B109" s="34">
        <v>52</v>
      </c>
      <c r="C109" s="330">
        <f>'gráficos x semana I nivel'!C163+'gráficos x semana II nivel'!C161</f>
        <v>1</v>
      </c>
      <c r="D109" s="330">
        <f>'gráficos x semana I nivel'!D163+'gráficos x semana II nivel'!D161</f>
        <v>1</v>
      </c>
      <c r="E109" s="330">
        <f>'gráficos x semana I nivel'!E163+'gráficos x semana II nivel'!E161</f>
        <v>0</v>
      </c>
      <c r="F109" s="330">
        <f>'gráficos x semana I nivel'!F163+'gráficos x semana II nivel'!F161</f>
        <v>2</v>
      </c>
      <c r="G109" s="330">
        <f t="shared" si="6"/>
        <v>416</v>
      </c>
      <c r="H109" s="98">
        <f t="shared" si="8"/>
        <v>0.43835616438356162</v>
      </c>
      <c r="I109" s="98">
        <f>SUM($C$58:$C109)/(Cargos_IN_MB2+Cargos_IIN_MB2)</f>
        <v>0.34562697576396206</v>
      </c>
      <c r="J109" s="98">
        <f>SUM($C$58:$D109)/(Cargos_IN_MB2+Cargos_IIN_MB2)</f>
        <v>0.40990516332982085</v>
      </c>
      <c r="K109" s="98">
        <f>SUM($C$58:$E109)/(Cargos_IN_MB2+Cargos_IIN_MB2)</f>
        <v>0.43835616438356162</v>
      </c>
      <c r="N109" s="329">
        <f t="shared" si="7"/>
        <v>328</v>
      </c>
    </row>
    <row r="111" spans="1:59">
      <c r="B111" s="322" t="s">
        <v>4693</v>
      </c>
      <c r="C111" s="34"/>
      <c r="D111" s="34"/>
      <c r="E111" s="34"/>
      <c r="F111" s="34"/>
      <c r="G111" s="34"/>
      <c r="H111" s="34"/>
      <c r="I111" s="34"/>
    </row>
    <row r="112" spans="1:59">
      <c r="A112" s="267"/>
      <c r="B112" s="323" t="s">
        <v>4671</v>
      </c>
      <c r="C112" s="323" t="s">
        <v>4648</v>
      </c>
      <c r="D112" s="323" t="s">
        <v>4673</v>
      </c>
      <c r="E112" s="323" t="s">
        <v>4678</v>
      </c>
      <c r="F112" s="323" t="s">
        <v>651</v>
      </c>
      <c r="G112" s="323" t="s">
        <v>4690</v>
      </c>
      <c r="H112" s="323" t="s">
        <v>4680</v>
      </c>
      <c r="I112" s="323" t="s">
        <v>4681</v>
      </c>
      <c r="J112" s="323" t="s">
        <v>4682</v>
      </c>
      <c r="K112" s="323" t="s">
        <v>4683</v>
      </c>
      <c r="L112" s="267"/>
      <c r="M112" s="267"/>
      <c r="N112" s="323" t="s">
        <v>4698</v>
      </c>
      <c r="O112" s="267"/>
      <c r="P112" s="267"/>
      <c r="Q112" s="267"/>
      <c r="R112" s="267"/>
      <c r="S112" s="267"/>
      <c r="T112" s="267"/>
      <c r="U112" s="267"/>
      <c r="V112" s="267"/>
      <c r="W112" s="267"/>
      <c r="X112" s="267"/>
      <c r="Y112" s="267"/>
      <c r="Z112" s="267"/>
      <c r="AA112" s="267"/>
      <c r="AB112" s="267"/>
      <c r="AC112" s="267"/>
      <c r="AD112" s="267"/>
      <c r="AE112" s="267"/>
      <c r="AF112" s="267"/>
      <c r="AG112" s="267"/>
      <c r="AH112" s="267"/>
      <c r="AI112" s="267"/>
      <c r="AJ112" s="267"/>
      <c r="AK112" s="267"/>
      <c r="AL112" s="267"/>
      <c r="AM112" s="267"/>
      <c r="AN112" s="267"/>
      <c r="AO112" s="267"/>
      <c r="AP112" s="267"/>
      <c r="AQ112" s="267"/>
      <c r="AR112" s="267"/>
      <c r="AS112" s="267"/>
      <c r="AT112" s="267"/>
      <c r="AU112" s="267"/>
      <c r="AV112" s="267"/>
      <c r="AW112" s="267"/>
      <c r="AX112" s="267"/>
      <c r="AY112" s="267"/>
      <c r="AZ112" s="267"/>
      <c r="BA112" s="267"/>
      <c r="BB112" s="267"/>
      <c r="BC112" s="267"/>
      <c r="BD112" s="267"/>
      <c r="BE112" s="267"/>
      <c r="BF112" s="267"/>
      <c r="BG112" s="267"/>
    </row>
    <row r="113" spans="2:14">
      <c r="B113" s="34">
        <v>1</v>
      </c>
      <c r="C113" s="95">
        <f>'gráficos x semana I nivel'!C222+'gráficos x semana II nivel'!C220</f>
        <v>4</v>
      </c>
      <c r="D113" s="95">
        <f>'gráficos x semana I nivel'!D222+'gráficos x semana II nivel'!D220</f>
        <v>4</v>
      </c>
      <c r="E113" s="95">
        <f>'gráficos x semana I nivel'!E222+'gráficos x semana II nivel'!E220</f>
        <v>6</v>
      </c>
      <c r="F113" s="95">
        <f>'gráficos x semana I nivel'!F222+'gráficos x semana II nivel'!F220</f>
        <v>14</v>
      </c>
      <c r="G113" s="95">
        <f>F113</f>
        <v>14</v>
      </c>
      <c r="H113" s="98">
        <f t="shared" ref="H113:H144" si="9">G113/(Cargos_IN_SP2+Cargos_IIN_SP2)</f>
        <v>1.201716738197425E-2</v>
      </c>
      <c r="I113" s="98">
        <f>C113/(Cargos_IN_SP2+Cargos_IIN_SP2)</f>
        <v>3.4334763948497852E-3</v>
      </c>
      <c r="J113" s="98">
        <f>(D113+C113)/(Cargos_IN_SP2+Cargos_IIN_SP2)</f>
        <v>6.8669527896995704E-3</v>
      </c>
      <c r="K113" s="98">
        <f>(C113+E113+D113)/(Cargos_IN_SP2+Cargos_IIN_SP2)</f>
        <v>1.201716738197425E-2</v>
      </c>
      <c r="N113" s="329">
        <f>C113+M113</f>
        <v>4</v>
      </c>
    </row>
    <row r="114" spans="2:14">
      <c r="B114" s="34">
        <v>2</v>
      </c>
      <c r="C114" s="95">
        <f>'gráficos x semana I nivel'!C223+'gráficos x semana II nivel'!C221</f>
        <v>8</v>
      </c>
      <c r="D114" s="95">
        <f>'gráficos x semana I nivel'!D223+'gráficos x semana II nivel'!D221</f>
        <v>0</v>
      </c>
      <c r="E114" s="95">
        <f>'gráficos x semana I nivel'!E223+'gráficos x semana II nivel'!E221</f>
        <v>0</v>
      </c>
      <c r="F114" s="95">
        <f>'gráficos x semana I nivel'!F223+'gráficos x semana II nivel'!F221</f>
        <v>8</v>
      </c>
      <c r="G114" s="95">
        <f t="shared" ref="G114:G164" si="10">F114+G113</f>
        <v>22</v>
      </c>
      <c r="H114" s="98">
        <f t="shared" si="9"/>
        <v>1.8884120171673818E-2</v>
      </c>
      <c r="I114" s="98">
        <f>SUM($C$113:$C114)/(Cargos_IN_SP2+Cargos_IIN_SP2)</f>
        <v>1.0300429184549357E-2</v>
      </c>
      <c r="J114" s="98">
        <f>SUM($C$113:$D114)/(Cargos_IN_SP2+Cargos_IIN_SP2)</f>
        <v>1.3733905579399141E-2</v>
      </c>
      <c r="K114" s="98">
        <f>SUM($C$113:$E114)/(Cargos_IN_SP2+Cargos_IIN_SP2)</f>
        <v>1.8884120171673818E-2</v>
      </c>
      <c r="N114" s="329">
        <f t="shared" ref="N114:N164" si="11">C114+N113+M114</f>
        <v>12</v>
      </c>
    </row>
    <row r="115" spans="2:14">
      <c r="B115" s="34">
        <v>3</v>
      </c>
      <c r="C115" s="95">
        <f>'gráficos x semana I nivel'!C224+'gráficos x semana II nivel'!C222</f>
        <v>1</v>
      </c>
      <c r="D115" s="95">
        <f>'gráficos x semana I nivel'!D224+'gráficos x semana II nivel'!D222</f>
        <v>1</v>
      </c>
      <c r="E115" s="95">
        <f>'gráficos x semana I nivel'!E224+'gráficos x semana II nivel'!E222</f>
        <v>2</v>
      </c>
      <c r="F115" s="95">
        <f>'gráficos x semana I nivel'!F224+'gráficos x semana II nivel'!F222</f>
        <v>4</v>
      </c>
      <c r="G115" s="95">
        <f t="shared" si="10"/>
        <v>26</v>
      </c>
      <c r="H115" s="98">
        <f t="shared" si="9"/>
        <v>2.2317596566523604E-2</v>
      </c>
      <c r="I115" s="98">
        <f>SUM($C$113:$C115)/(Cargos_IN_SP2+Cargos_IIN_SP2)</f>
        <v>1.1158798283261802E-2</v>
      </c>
      <c r="J115" s="98">
        <f>SUM($C$113:$D115)/(Cargos_IN_SP2+Cargos_IIN_SP2)</f>
        <v>1.5450643776824034E-2</v>
      </c>
      <c r="K115" s="98">
        <f>SUM($C$113:$E115)/(Cargos_IN_SP2+Cargos_IIN_SP2)</f>
        <v>2.2317596566523604E-2</v>
      </c>
      <c r="N115" s="329">
        <f t="shared" si="11"/>
        <v>13</v>
      </c>
    </row>
    <row r="116" spans="2:14">
      <c r="B116" s="34">
        <v>4</v>
      </c>
      <c r="C116" s="95">
        <f>'gráficos x semana I nivel'!C225+'gráficos x semana II nivel'!C223</f>
        <v>14</v>
      </c>
      <c r="D116" s="95">
        <f>'gráficos x semana I nivel'!D225+'gráficos x semana II nivel'!D223</f>
        <v>3</v>
      </c>
      <c r="E116" s="95">
        <f>'gráficos x semana I nivel'!E225+'gráficos x semana II nivel'!E223</f>
        <v>2</v>
      </c>
      <c r="F116" s="95">
        <f>'gráficos x semana I nivel'!F225+'gráficos x semana II nivel'!F223</f>
        <v>19</v>
      </c>
      <c r="G116" s="95">
        <f t="shared" si="10"/>
        <v>45</v>
      </c>
      <c r="H116" s="98">
        <f t="shared" si="9"/>
        <v>3.8626609442060089E-2</v>
      </c>
      <c r="I116" s="98">
        <f>SUM($C$113:$C116)/(Cargos_IN_SP2+Cargos_IIN_SP2)</f>
        <v>2.317596566523605E-2</v>
      </c>
      <c r="J116" s="98">
        <f>SUM($C$113:$D116)/(Cargos_IN_SP2+Cargos_IIN_SP2)</f>
        <v>3.0042918454935622E-2</v>
      </c>
      <c r="K116" s="98">
        <f>SUM($C$113:$E116)/(Cargos_IN_SP2+Cargos_IIN_SP2)</f>
        <v>3.8626609442060089E-2</v>
      </c>
      <c r="N116" s="329">
        <f t="shared" si="11"/>
        <v>27</v>
      </c>
    </row>
    <row r="117" spans="2:14">
      <c r="B117" s="34">
        <v>5</v>
      </c>
      <c r="C117" s="95">
        <f>'gráficos x semana I nivel'!C226+'gráficos x semana II nivel'!C224</f>
        <v>12</v>
      </c>
      <c r="D117" s="95">
        <f>'gráficos x semana I nivel'!D226+'gráficos x semana II nivel'!D224</f>
        <v>1</v>
      </c>
      <c r="E117" s="95">
        <f>'gráficos x semana I nivel'!E226+'gráficos x semana II nivel'!E224</f>
        <v>2</v>
      </c>
      <c r="F117" s="95">
        <f>'gráficos x semana I nivel'!F226+'gráficos x semana II nivel'!F224</f>
        <v>15</v>
      </c>
      <c r="G117" s="95">
        <f t="shared" si="10"/>
        <v>60</v>
      </c>
      <c r="H117" s="98">
        <f t="shared" si="9"/>
        <v>5.1502145922746781E-2</v>
      </c>
      <c r="I117" s="98">
        <f>SUM($C$113:$C117)/(Cargos_IN_SP2+Cargos_IIN_SP2)</f>
        <v>3.3476394849785408E-2</v>
      </c>
      <c r="J117" s="98">
        <f>SUM($C$113:$D117)/(Cargos_IN_SP2+Cargos_IIN_SP2)</f>
        <v>4.1201716738197426E-2</v>
      </c>
      <c r="K117" s="98">
        <f>SUM($C$113:$E117)/(Cargos_IN_SP2+Cargos_IIN_SP2)</f>
        <v>5.1502145922746781E-2</v>
      </c>
      <c r="N117" s="329">
        <f t="shared" si="11"/>
        <v>39</v>
      </c>
    </row>
    <row r="118" spans="2:14">
      <c r="B118" s="34">
        <v>6</v>
      </c>
      <c r="C118" s="95">
        <f>'gráficos x semana I nivel'!C227+'gráficos x semana II nivel'!C225</f>
        <v>26</v>
      </c>
      <c r="D118" s="95">
        <f>'gráficos x semana I nivel'!D227+'gráficos x semana II nivel'!D225</f>
        <v>1</v>
      </c>
      <c r="E118" s="95">
        <f>'gráficos x semana I nivel'!E227+'gráficos x semana II nivel'!E225</f>
        <v>3</v>
      </c>
      <c r="F118" s="95">
        <f>'gráficos x semana I nivel'!F227+'gráficos x semana II nivel'!F225</f>
        <v>30</v>
      </c>
      <c r="G118" s="95">
        <f t="shared" si="10"/>
        <v>90</v>
      </c>
      <c r="H118" s="98">
        <f t="shared" si="9"/>
        <v>7.7253218884120178E-2</v>
      </c>
      <c r="I118" s="98">
        <f>SUM($C$113:$C118)/(Cargos_IN_SP2+Cargos_IIN_SP2)</f>
        <v>5.5793991416309016E-2</v>
      </c>
      <c r="J118" s="98">
        <f>SUM($C$113:$D118)/(Cargos_IN_SP2+Cargos_IIN_SP2)</f>
        <v>6.4377682403433473E-2</v>
      </c>
      <c r="K118" s="98">
        <f>SUM($C$113:$E118)/(Cargos_IN_SP2+Cargos_IIN_SP2)</f>
        <v>7.7253218884120178E-2</v>
      </c>
      <c r="N118" s="329">
        <f t="shared" si="11"/>
        <v>65</v>
      </c>
    </row>
    <row r="119" spans="2:14">
      <c r="B119" s="34">
        <v>7</v>
      </c>
      <c r="C119" s="95">
        <f>'gráficos x semana I nivel'!C228+'gráficos x semana II nivel'!C226</f>
        <v>17</v>
      </c>
      <c r="D119" s="95">
        <f>'gráficos x semana I nivel'!D228+'gráficos x semana II nivel'!D226</f>
        <v>1</v>
      </c>
      <c r="E119" s="95">
        <f>'gráficos x semana I nivel'!E228+'gráficos x semana II nivel'!E226</f>
        <v>0</v>
      </c>
      <c r="F119" s="95">
        <f>'gráficos x semana I nivel'!F228+'gráficos x semana II nivel'!F226</f>
        <v>18</v>
      </c>
      <c r="G119" s="95">
        <f t="shared" si="10"/>
        <v>108</v>
      </c>
      <c r="H119" s="98">
        <f t="shared" si="9"/>
        <v>9.27038626609442E-2</v>
      </c>
      <c r="I119" s="98">
        <f>SUM($C$113:$C119)/(Cargos_IN_SP2+Cargos_IIN_SP2)</f>
        <v>7.0386266094420599E-2</v>
      </c>
      <c r="J119" s="98">
        <f>SUM($C$113:$D119)/(Cargos_IN_SP2+Cargos_IIN_SP2)</f>
        <v>7.9828326180257508E-2</v>
      </c>
      <c r="K119" s="98">
        <f>SUM($C$113:$E119)/(Cargos_IN_SP2+Cargos_IIN_SP2)</f>
        <v>9.27038626609442E-2</v>
      </c>
      <c r="N119" s="329">
        <f t="shared" si="11"/>
        <v>82</v>
      </c>
    </row>
    <row r="120" spans="2:14">
      <c r="B120" s="34">
        <v>8</v>
      </c>
      <c r="C120" s="95">
        <f>'gráficos x semana I nivel'!C229+'gráficos x semana II nivel'!C227</f>
        <v>22</v>
      </c>
      <c r="D120" s="95">
        <f>'gráficos x semana I nivel'!D229+'gráficos x semana II nivel'!D227</f>
        <v>6</v>
      </c>
      <c r="E120" s="95">
        <f>'gráficos x semana I nivel'!E229+'gráficos x semana II nivel'!E227</f>
        <v>4</v>
      </c>
      <c r="F120" s="95">
        <f>'gráficos x semana I nivel'!F229+'gráficos x semana II nivel'!F227</f>
        <v>32</v>
      </c>
      <c r="G120" s="95">
        <f t="shared" si="10"/>
        <v>140</v>
      </c>
      <c r="H120" s="98">
        <f t="shared" si="9"/>
        <v>0.12017167381974249</v>
      </c>
      <c r="I120" s="98">
        <f>SUM($C$113:$C120)/(Cargos_IN_SP2+Cargos_IIN_SP2)</f>
        <v>8.9270386266094418E-2</v>
      </c>
      <c r="J120" s="98">
        <f>SUM($C$113:$D120)/(Cargos_IN_SP2+Cargos_IIN_SP2)</f>
        <v>0.10386266094420601</v>
      </c>
      <c r="K120" s="98">
        <f>SUM($C$113:$E120)/(Cargos_IN_SP2+Cargos_IIN_SP2)</f>
        <v>0.12017167381974249</v>
      </c>
      <c r="N120" s="329">
        <f t="shared" si="11"/>
        <v>104</v>
      </c>
    </row>
    <row r="121" spans="2:14">
      <c r="B121" s="34">
        <v>9</v>
      </c>
      <c r="C121" s="95">
        <f>'gráficos x semana I nivel'!C230+'gráficos x semana II nivel'!C228</f>
        <v>2</v>
      </c>
      <c r="D121" s="95">
        <f>'gráficos x semana I nivel'!D230+'gráficos x semana II nivel'!D228</f>
        <v>1</v>
      </c>
      <c r="E121" s="95">
        <f>'gráficos x semana I nivel'!E230+'gráficos x semana II nivel'!E228</f>
        <v>2</v>
      </c>
      <c r="F121" s="95">
        <f>'gráficos x semana I nivel'!F230+'gráficos x semana II nivel'!F228</f>
        <v>5</v>
      </c>
      <c r="G121" s="95">
        <f t="shared" si="10"/>
        <v>145</v>
      </c>
      <c r="H121" s="98">
        <f t="shared" si="9"/>
        <v>0.12446351931330472</v>
      </c>
      <c r="I121" s="98">
        <f>SUM($C$113:$C121)/(Cargos_IN_SP2+Cargos_IIN_SP2)</f>
        <v>9.0987124463519309E-2</v>
      </c>
      <c r="J121" s="98">
        <f>SUM($C$113:$D121)/(Cargos_IN_SP2+Cargos_IIN_SP2)</f>
        <v>0.10643776824034334</v>
      </c>
      <c r="K121" s="98">
        <f>SUM($C$113:$E121)/(Cargos_IN_SP2+Cargos_IIN_SP2)</f>
        <v>0.12446351931330472</v>
      </c>
      <c r="N121" s="329">
        <f t="shared" si="11"/>
        <v>106</v>
      </c>
    </row>
    <row r="122" spans="2:14">
      <c r="B122" s="34">
        <v>10</v>
      </c>
      <c r="C122" s="95">
        <f>'gráficos x semana I nivel'!C231+'gráficos x semana II nivel'!C229</f>
        <v>5</v>
      </c>
      <c r="D122" s="95">
        <f>'gráficos x semana I nivel'!D231+'gráficos x semana II nivel'!D229</f>
        <v>0</v>
      </c>
      <c r="E122" s="95">
        <f>'gráficos x semana I nivel'!E231+'gráficos x semana II nivel'!E229</f>
        <v>4</v>
      </c>
      <c r="F122" s="95">
        <f>'gráficos x semana I nivel'!F231+'gráficos x semana II nivel'!F229</f>
        <v>9</v>
      </c>
      <c r="G122" s="95">
        <f t="shared" si="10"/>
        <v>154</v>
      </c>
      <c r="H122" s="98">
        <f t="shared" si="9"/>
        <v>0.13218884120171673</v>
      </c>
      <c r="I122" s="98">
        <f>SUM($C$113:$C122)/(Cargos_IN_SP2+Cargos_IIN_SP2)</f>
        <v>9.5278969957081544E-2</v>
      </c>
      <c r="J122" s="98">
        <f>SUM($C$113:$D122)/(Cargos_IN_SP2+Cargos_IIN_SP2)</f>
        <v>0.11072961373390558</v>
      </c>
      <c r="K122" s="98">
        <f>SUM($C$113:$E122)/(Cargos_IN_SP2+Cargos_IIN_SP2)</f>
        <v>0.13218884120171673</v>
      </c>
      <c r="N122" s="329">
        <f t="shared" si="11"/>
        <v>111</v>
      </c>
    </row>
    <row r="123" spans="2:14">
      <c r="B123" s="34">
        <v>11</v>
      </c>
      <c r="C123" s="95">
        <f>'gráficos x semana I nivel'!C232+'gráficos x semana II nivel'!C230</f>
        <v>6</v>
      </c>
      <c r="D123" s="95">
        <f>'gráficos x semana I nivel'!D232+'gráficos x semana II nivel'!D230</f>
        <v>1</v>
      </c>
      <c r="E123" s="95">
        <f>'gráficos x semana I nivel'!E232+'gráficos x semana II nivel'!E230</f>
        <v>4</v>
      </c>
      <c r="F123" s="95">
        <f>'gráficos x semana I nivel'!F232+'gráficos x semana II nivel'!F230</f>
        <v>11</v>
      </c>
      <c r="G123" s="95">
        <f t="shared" si="10"/>
        <v>165</v>
      </c>
      <c r="H123" s="98">
        <f t="shared" si="9"/>
        <v>0.14163090128755365</v>
      </c>
      <c r="I123" s="98">
        <f>SUM($C$113:$C123)/(Cargos_IN_SP2+Cargos_IIN_SP2)</f>
        <v>0.10042918454935622</v>
      </c>
      <c r="J123" s="98">
        <f>SUM($C$113:$D123)/(Cargos_IN_SP2+Cargos_IIN_SP2)</f>
        <v>0.11673819742489271</v>
      </c>
      <c r="K123" s="98">
        <f>SUM($C$113:$E123)/(Cargos_IN_SP2+Cargos_IIN_SP2)</f>
        <v>0.14163090128755365</v>
      </c>
      <c r="N123" s="329">
        <f t="shared" si="11"/>
        <v>117</v>
      </c>
    </row>
    <row r="124" spans="2:14">
      <c r="B124" s="34">
        <v>12</v>
      </c>
      <c r="C124" s="95">
        <f>'gráficos x semana I nivel'!C233+'gráficos x semana II nivel'!C231</f>
        <v>16</v>
      </c>
      <c r="D124" s="95">
        <f>'gráficos x semana I nivel'!D233+'gráficos x semana II nivel'!D231</f>
        <v>3</v>
      </c>
      <c r="E124" s="95">
        <f>'gráficos x semana I nivel'!E233+'gráficos x semana II nivel'!E231</f>
        <v>7</v>
      </c>
      <c r="F124" s="95">
        <f>'gráficos x semana I nivel'!F233+'gráficos x semana II nivel'!F231</f>
        <v>26</v>
      </c>
      <c r="G124" s="95">
        <f t="shared" si="10"/>
        <v>191</v>
      </c>
      <c r="H124" s="98">
        <f t="shared" si="9"/>
        <v>0.16394849785407725</v>
      </c>
      <c r="I124" s="98">
        <f>SUM($C$113:$C124)/(Cargos_IN_SP2+Cargos_IIN_SP2)</f>
        <v>0.11416309012875536</v>
      </c>
      <c r="J124" s="98">
        <f>SUM($C$113:$D124)/(Cargos_IN_SP2+Cargos_IIN_SP2)</f>
        <v>0.13304721030042918</v>
      </c>
      <c r="K124" s="98">
        <f>SUM($C$113:$E124)/(Cargos_IN_SP2+Cargos_IIN_SP2)</f>
        <v>0.16394849785407725</v>
      </c>
      <c r="N124" s="329">
        <f t="shared" si="11"/>
        <v>133</v>
      </c>
    </row>
    <row r="125" spans="2:14">
      <c r="B125" s="34">
        <v>13</v>
      </c>
      <c r="C125" s="95">
        <f>'gráficos x semana I nivel'!C234+'gráficos x semana II nivel'!C232</f>
        <v>8</v>
      </c>
      <c r="D125" s="95">
        <f>'gráficos x semana I nivel'!D234+'gráficos x semana II nivel'!D232</f>
        <v>1</v>
      </c>
      <c r="E125" s="95">
        <f>'gráficos x semana I nivel'!E234+'gráficos x semana II nivel'!E232</f>
        <v>0</v>
      </c>
      <c r="F125" s="95">
        <f>'gráficos x semana I nivel'!F234+'gráficos x semana II nivel'!F232</f>
        <v>9</v>
      </c>
      <c r="G125" s="95">
        <f t="shared" si="10"/>
        <v>200</v>
      </c>
      <c r="H125" s="98">
        <f t="shared" si="9"/>
        <v>0.17167381974248927</v>
      </c>
      <c r="I125" s="98">
        <f>SUM($C$113:$C125)/(Cargos_IN_SP2+Cargos_IIN_SP2)</f>
        <v>0.12103004291845494</v>
      </c>
      <c r="J125" s="98">
        <f>SUM($C$113:$D125)/(Cargos_IN_SP2+Cargos_IIN_SP2)</f>
        <v>0.1407725321888412</v>
      </c>
      <c r="K125" s="98">
        <f>SUM($C$113:$E125)/(Cargos_IN_SP2+Cargos_IIN_SP2)</f>
        <v>0.17167381974248927</v>
      </c>
      <c r="N125" s="329">
        <f t="shared" si="11"/>
        <v>141</v>
      </c>
    </row>
    <row r="126" spans="2:14">
      <c r="B126" s="34">
        <v>14</v>
      </c>
      <c r="C126" s="95">
        <f>'gráficos x semana I nivel'!C235+'gráficos x semana II nivel'!C233</f>
        <v>9</v>
      </c>
      <c r="D126" s="95">
        <f>'gráficos x semana I nivel'!D235+'gráficos x semana II nivel'!D233</f>
        <v>1</v>
      </c>
      <c r="E126" s="95">
        <f>'gráficos x semana I nivel'!E235+'gráficos x semana II nivel'!E233</f>
        <v>3</v>
      </c>
      <c r="F126" s="95">
        <f>'gráficos x semana I nivel'!F235+'gráficos x semana II nivel'!F233</f>
        <v>13</v>
      </c>
      <c r="G126" s="95">
        <f t="shared" si="10"/>
        <v>213</v>
      </c>
      <c r="H126" s="98">
        <f t="shared" si="9"/>
        <v>0.18283261802575107</v>
      </c>
      <c r="I126" s="98">
        <f>SUM($C$113:$C126)/(Cargos_IN_SP2+Cargos_IIN_SP2)</f>
        <v>0.12875536480686695</v>
      </c>
      <c r="J126" s="98">
        <f>SUM($C$113:$D126)/(Cargos_IN_SP2+Cargos_IIN_SP2)</f>
        <v>0.14935622317596567</v>
      </c>
      <c r="K126" s="98">
        <f>SUM($C$113:$E126)/(Cargos_IN_SP2+Cargos_IIN_SP2)</f>
        <v>0.18283261802575107</v>
      </c>
      <c r="N126" s="329">
        <f t="shared" si="11"/>
        <v>150</v>
      </c>
    </row>
    <row r="127" spans="2:14">
      <c r="B127" s="34">
        <v>15</v>
      </c>
      <c r="C127" s="95">
        <f>'gráficos x semana I nivel'!C236+'gráficos x semana II nivel'!C234</f>
        <v>3</v>
      </c>
      <c r="D127" s="95">
        <f>'gráficos x semana I nivel'!D236+'gráficos x semana II nivel'!D234</f>
        <v>1</v>
      </c>
      <c r="E127" s="95">
        <f>'gráficos x semana I nivel'!E236+'gráficos x semana II nivel'!E234</f>
        <v>2</v>
      </c>
      <c r="F127" s="95">
        <f>'gráficos x semana I nivel'!F236+'gráficos x semana II nivel'!F234</f>
        <v>6</v>
      </c>
      <c r="G127" s="95">
        <f t="shared" si="10"/>
        <v>219</v>
      </c>
      <c r="H127" s="98">
        <f t="shared" si="9"/>
        <v>0.18798283261802576</v>
      </c>
      <c r="I127" s="98">
        <f>SUM($C$113:$C127)/(Cargos_IN_SP2+Cargos_IIN_SP2)</f>
        <v>0.1313304721030043</v>
      </c>
      <c r="J127" s="98">
        <f>SUM($C$113:$D127)/(Cargos_IN_SP2+Cargos_IIN_SP2)</f>
        <v>0.15278969957081545</v>
      </c>
      <c r="K127" s="98">
        <f>SUM($C$113:$E127)/(Cargos_IN_SP2+Cargos_IIN_SP2)</f>
        <v>0.18798283261802576</v>
      </c>
      <c r="N127" s="329">
        <f t="shared" si="11"/>
        <v>153</v>
      </c>
    </row>
    <row r="128" spans="2:14">
      <c r="B128" s="34">
        <v>16</v>
      </c>
      <c r="C128" s="95">
        <f>'gráficos x semana I nivel'!C237+'gráficos x semana II nivel'!C235</f>
        <v>0</v>
      </c>
      <c r="D128" s="95">
        <f>'gráficos x semana I nivel'!D237+'gráficos x semana II nivel'!D235</f>
        <v>2</v>
      </c>
      <c r="E128" s="95">
        <f>'gráficos x semana I nivel'!E237+'gráficos x semana II nivel'!E235</f>
        <v>1</v>
      </c>
      <c r="F128" s="95">
        <f>'gráficos x semana I nivel'!F237+'gráficos x semana II nivel'!F235</f>
        <v>3</v>
      </c>
      <c r="G128" s="95">
        <f t="shared" si="10"/>
        <v>222</v>
      </c>
      <c r="H128" s="98">
        <f t="shared" si="9"/>
        <v>0.19055793991416309</v>
      </c>
      <c r="I128" s="98">
        <f>SUM($C$113:$C128)/(Cargos_IN_SP2+Cargos_IIN_SP2)</f>
        <v>0.1313304721030043</v>
      </c>
      <c r="J128" s="98">
        <f>SUM($C$113:$D128)/(Cargos_IN_SP2+Cargos_IIN_SP2)</f>
        <v>0.15450643776824036</v>
      </c>
      <c r="K128" s="98">
        <f>SUM($C$113:$E128)/(Cargos_IN_SP2+Cargos_IIN_SP2)</f>
        <v>0.19055793991416309</v>
      </c>
      <c r="N128" s="329">
        <f t="shared" si="11"/>
        <v>153</v>
      </c>
    </row>
    <row r="129" spans="2:14">
      <c r="B129" s="34">
        <v>17</v>
      </c>
      <c r="C129" s="95">
        <f>'gráficos x semana I nivel'!C238+'gráficos x semana II nivel'!C236</f>
        <v>7</v>
      </c>
      <c r="D129" s="95">
        <f>'gráficos x semana I nivel'!D238+'gráficos x semana II nivel'!D236</f>
        <v>1</v>
      </c>
      <c r="E129" s="95">
        <f>'gráficos x semana I nivel'!E238+'gráficos x semana II nivel'!E236</f>
        <v>6</v>
      </c>
      <c r="F129" s="95">
        <f>'gráficos x semana I nivel'!F238+'gráficos x semana II nivel'!F236</f>
        <v>14</v>
      </c>
      <c r="G129" s="95">
        <f t="shared" si="10"/>
        <v>236</v>
      </c>
      <c r="H129" s="98">
        <f t="shared" si="9"/>
        <v>0.20257510729613734</v>
      </c>
      <c r="I129" s="98">
        <f>SUM($C$113:$C129)/(Cargos_IN_SP2+Cargos_IIN_SP2)</f>
        <v>0.13733905579399142</v>
      </c>
      <c r="J129" s="98">
        <f>SUM($C$113:$D129)/(Cargos_IN_SP2+Cargos_IIN_SP2)</f>
        <v>0.16137339055793992</v>
      </c>
      <c r="K129" s="98">
        <f>SUM($C$113:$E129)/(Cargos_IN_SP2+Cargos_IIN_SP2)</f>
        <v>0.20257510729613734</v>
      </c>
      <c r="N129" s="329">
        <f t="shared" si="11"/>
        <v>160</v>
      </c>
    </row>
    <row r="130" spans="2:14">
      <c r="B130" s="34">
        <v>18</v>
      </c>
      <c r="C130" s="95">
        <f>'gráficos x semana I nivel'!C239+'gráficos x semana II nivel'!C237</f>
        <v>0</v>
      </c>
      <c r="D130" s="95">
        <f>'gráficos x semana I nivel'!D239+'gráficos x semana II nivel'!D237</f>
        <v>0</v>
      </c>
      <c r="E130" s="95">
        <f>'gráficos x semana I nivel'!E239+'gráficos x semana II nivel'!E237</f>
        <v>3</v>
      </c>
      <c r="F130" s="95">
        <f>'gráficos x semana I nivel'!F239+'gráficos x semana II nivel'!F237</f>
        <v>3</v>
      </c>
      <c r="G130" s="95">
        <f t="shared" si="10"/>
        <v>239</v>
      </c>
      <c r="H130" s="98">
        <f t="shared" si="9"/>
        <v>0.20515021459227467</v>
      </c>
      <c r="I130" s="98">
        <f>SUM($C$113:$C130)/(Cargos_IN_SP2+Cargos_IIN_SP2)</f>
        <v>0.13733905579399142</v>
      </c>
      <c r="J130" s="98">
        <f>SUM($C$113:$D130)/(Cargos_IN_SP2+Cargos_IIN_SP2)</f>
        <v>0.16137339055793992</v>
      </c>
      <c r="K130" s="98">
        <f>SUM($C$113:$E130)/(Cargos_IN_SP2+Cargos_IIN_SP2)</f>
        <v>0.20515021459227467</v>
      </c>
      <c r="N130" s="329">
        <f t="shared" si="11"/>
        <v>160</v>
      </c>
    </row>
    <row r="131" spans="2:14">
      <c r="B131" s="34">
        <v>19</v>
      </c>
      <c r="C131" s="95">
        <f>'gráficos x semana I nivel'!C240+'gráficos x semana II nivel'!C238</f>
        <v>1</v>
      </c>
      <c r="D131" s="95">
        <f>'gráficos x semana I nivel'!D240+'gráficos x semana II nivel'!D238</f>
        <v>1</v>
      </c>
      <c r="E131" s="95">
        <f>'gráficos x semana I nivel'!E240+'gráficos x semana II nivel'!E238</f>
        <v>3</v>
      </c>
      <c r="F131" s="95">
        <f>'gráficos x semana I nivel'!F240+'gráficos x semana II nivel'!F238</f>
        <v>5</v>
      </c>
      <c r="G131" s="95">
        <f t="shared" si="10"/>
        <v>244</v>
      </c>
      <c r="H131" s="98">
        <f t="shared" si="9"/>
        <v>0.20944206008583691</v>
      </c>
      <c r="I131" s="98">
        <f>SUM($C$113:$C131)/(Cargos_IN_SP2+Cargos_IIN_SP2)</f>
        <v>0.13819742489270387</v>
      </c>
      <c r="J131" s="98">
        <f>SUM($C$113:$D131)/(Cargos_IN_SP2+Cargos_IIN_SP2)</f>
        <v>0.1630901287553648</v>
      </c>
      <c r="K131" s="98">
        <f>SUM($C$113:$E131)/(Cargos_IN_SP2+Cargos_IIN_SP2)</f>
        <v>0.20944206008583691</v>
      </c>
      <c r="N131" s="329">
        <f t="shared" si="11"/>
        <v>161</v>
      </c>
    </row>
    <row r="132" spans="2:14">
      <c r="B132" s="34">
        <v>20</v>
      </c>
      <c r="C132" s="95">
        <f>'gráficos x semana I nivel'!C241+'gráficos x semana II nivel'!C239</f>
        <v>1</v>
      </c>
      <c r="D132" s="95">
        <f>'gráficos x semana I nivel'!D241+'gráficos x semana II nivel'!D239</f>
        <v>0</v>
      </c>
      <c r="E132" s="95">
        <f>'gráficos x semana I nivel'!E241+'gráficos x semana II nivel'!E239</f>
        <v>2</v>
      </c>
      <c r="F132" s="95">
        <f>'gráficos x semana I nivel'!F241+'gráficos x semana II nivel'!F239</f>
        <v>3</v>
      </c>
      <c r="G132" s="95">
        <f t="shared" si="10"/>
        <v>247</v>
      </c>
      <c r="H132" s="98">
        <f t="shared" si="9"/>
        <v>0.21201716738197424</v>
      </c>
      <c r="I132" s="98">
        <f>SUM($C$113:$C132)/(Cargos_IN_SP2+Cargos_IIN_SP2)</f>
        <v>0.13905579399141632</v>
      </c>
      <c r="J132" s="98">
        <f>SUM($C$113:$D132)/(Cargos_IN_SP2+Cargos_IIN_SP2)</f>
        <v>0.16394849785407725</v>
      </c>
      <c r="K132" s="98">
        <f>SUM($C$113:$E132)/(Cargos_IN_SP2+Cargos_IIN_SP2)</f>
        <v>0.21201716738197424</v>
      </c>
      <c r="N132" s="329">
        <f t="shared" si="11"/>
        <v>162</v>
      </c>
    </row>
    <row r="133" spans="2:14">
      <c r="B133" s="34">
        <v>21</v>
      </c>
      <c r="C133" s="95">
        <f>'gráficos x semana I nivel'!C242+'gráficos x semana II nivel'!C240</f>
        <v>3</v>
      </c>
      <c r="D133" s="95">
        <f>'gráficos x semana I nivel'!D242+'gráficos x semana II nivel'!D240</f>
        <v>2</v>
      </c>
      <c r="E133" s="95">
        <f>'gráficos x semana I nivel'!E242+'gráficos x semana II nivel'!E240</f>
        <v>5</v>
      </c>
      <c r="F133" s="95">
        <f>'gráficos x semana I nivel'!F242+'gráficos x semana II nivel'!F240</f>
        <v>10</v>
      </c>
      <c r="G133" s="95">
        <f t="shared" si="10"/>
        <v>257</v>
      </c>
      <c r="H133" s="98">
        <f t="shared" si="9"/>
        <v>0.22060085836909871</v>
      </c>
      <c r="I133" s="98">
        <f>SUM($C$113:$C133)/(Cargos_IN_SP2+Cargos_IIN_SP2)</f>
        <v>0.14163090128755365</v>
      </c>
      <c r="J133" s="98">
        <f>SUM($C$113:$D133)/(Cargos_IN_SP2+Cargos_IIN_SP2)</f>
        <v>0.16824034334763949</v>
      </c>
      <c r="K133" s="98">
        <f>SUM($C$113:$E133)/(Cargos_IN_SP2+Cargos_IIN_SP2)</f>
        <v>0.22060085836909871</v>
      </c>
      <c r="N133" s="329">
        <f t="shared" si="11"/>
        <v>165</v>
      </c>
    </row>
    <row r="134" spans="2:14">
      <c r="B134" s="34">
        <v>22</v>
      </c>
      <c r="C134" s="95">
        <f>'gráficos x semana I nivel'!C243+'gráficos x semana II nivel'!C241</f>
        <v>6</v>
      </c>
      <c r="D134" s="95">
        <f>'gráficos x semana I nivel'!D243+'gráficos x semana II nivel'!D241</f>
        <v>0</v>
      </c>
      <c r="E134" s="95">
        <f>'gráficos x semana I nivel'!E243+'gráficos x semana II nivel'!E241</f>
        <v>0</v>
      </c>
      <c r="F134" s="95">
        <f>'gráficos x semana I nivel'!F243+'gráficos x semana II nivel'!F241</f>
        <v>6</v>
      </c>
      <c r="G134" s="95">
        <f t="shared" si="10"/>
        <v>263</v>
      </c>
      <c r="H134" s="98">
        <f t="shared" si="9"/>
        <v>0.22575107296137339</v>
      </c>
      <c r="I134" s="98">
        <f>SUM($C$113:$C134)/(Cargos_IN_SP2+Cargos_IIN_SP2)</f>
        <v>0.14678111587982834</v>
      </c>
      <c r="J134" s="98">
        <f>SUM($C$113:$D134)/(Cargos_IN_SP2+Cargos_IIN_SP2)</f>
        <v>0.17339055793991417</v>
      </c>
      <c r="K134" s="98">
        <f>SUM($C$113:$E134)/(Cargos_IN_SP2+Cargos_IIN_SP2)</f>
        <v>0.22575107296137339</v>
      </c>
      <c r="N134" s="329">
        <f t="shared" si="11"/>
        <v>171</v>
      </c>
    </row>
    <row r="135" spans="2:14">
      <c r="B135" s="34">
        <v>23</v>
      </c>
      <c r="C135" s="95">
        <f>'gráficos x semana I nivel'!C244+'gráficos x semana II nivel'!C242</f>
        <v>5</v>
      </c>
      <c r="D135" s="95">
        <f>'gráficos x semana I nivel'!D244+'gráficos x semana II nivel'!D242</f>
        <v>0</v>
      </c>
      <c r="E135" s="95">
        <f>'gráficos x semana I nivel'!E244+'gráficos x semana II nivel'!E242</f>
        <v>0</v>
      </c>
      <c r="F135" s="95">
        <f>'gráficos x semana I nivel'!F244+'gráficos x semana II nivel'!F242</f>
        <v>5</v>
      </c>
      <c r="G135" s="95">
        <f t="shared" si="10"/>
        <v>268</v>
      </c>
      <c r="H135" s="98">
        <f t="shared" si="9"/>
        <v>0.23004291845493563</v>
      </c>
      <c r="I135" s="98">
        <f>SUM($C$113:$C135)/(Cargos_IN_SP2+Cargos_IIN_SP2)</f>
        <v>0.15107296137339055</v>
      </c>
      <c r="J135" s="98">
        <f>SUM($C$113:$D135)/(Cargos_IN_SP2+Cargos_IIN_SP2)</f>
        <v>0.17768240343347638</v>
      </c>
      <c r="K135" s="98">
        <f>SUM($C$113:$E135)/(Cargos_IN_SP2+Cargos_IIN_SP2)</f>
        <v>0.23004291845493563</v>
      </c>
      <c r="N135" s="329">
        <f t="shared" si="11"/>
        <v>176</v>
      </c>
    </row>
    <row r="136" spans="2:14">
      <c r="B136" s="34">
        <v>24</v>
      </c>
      <c r="C136" s="95">
        <f>'gráficos x semana I nivel'!C245+'gráficos x semana II nivel'!C243</f>
        <v>2</v>
      </c>
      <c r="D136" s="95">
        <f>'gráficos x semana I nivel'!D245+'gráficos x semana II nivel'!D243</f>
        <v>1</v>
      </c>
      <c r="E136" s="95">
        <f>'gráficos x semana I nivel'!E245+'gráficos x semana II nivel'!E243</f>
        <v>1</v>
      </c>
      <c r="F136" s="95">
        <f>'gráficos x semana I nivel'!F245+'gráficos x semana II nivel'!F243</f>
        <v>4</v>
      </c>
      <c r="G136" s="95">
        <f t="shared" si="10"/>
        <v>272</v>
      </c>
      <c r="H136" s="98">
        <f t="shared" si="9"/>
        <v>0.23347639484978541</v>
      </c>
      <c r="I136" s="98">
        <f>SUM($C$113:$C136)/(Cargos_IN_SP2+Cargos_IIN_SP2)</f>
        <v>0.15278969957081545</v>
      </c>
      <c r="J136" s="98">
        <f>SUM($C$113:$D136)/(Cargos_IN_SP2+Cargos_IIN_SP2)</f>
        <v>0.18025751072961374</v>
      </c>
      <c r="K136" s="98">
        <f>SUM($C$113:$E136)/(Cargos_IN_SP2+Cargos_IIN_SP2)</f>
        <v>0.23347639484978541</v>
      </c>
      <c r="N136" s="329">
        <f t="shared" si="11"/>
        <v>178</v>
      </c>
    </row>
    <row r="137" spans="2:14">
      <c r="B137" s="34">
        <v>25</v>
      </c>
      <c r="C137" s="95">
        <f>'gráficos x semana I nivel'!C246+'gráficos x semana II nivel'!C244</f>
        <v>3</v>
      </c>
      <c r="D137" s="95">
        <f>'gráficos x semana I nivel'!D246+'gráficos x semana II nivel'!D244</f>
        <v>3</v>
      </c>
      <c r="E137" s="95">
        <f>'gráficos x semana I nivel'!E246+'gráficos x semana II nivel'!E244</f>
        <v>9</v>
      </c>
      <c r="F137" s="95">
        <f>'gráficos x semana I nivel'!F246+'gráficos x semana II nivel'!F244</f>
        <v>15</v>
      </c>
      <c r="G137" s="95">
        <f t="shared" si="10"/>
        <v>287</v>
      </c>
      <c r="H137" s="98">
        <f t="shared" si="9"/>
        <v>0.24635193133047209</v>
      </c>
      <c r="I137" s="98">
        <f>SUM($C$113:$C137)/(Cargos_IN_SP2+Cargos_IIN_SP2)</f>
        <v>0.15536480686695278</v>
      </c>
      <c r="J137" s="98">
        <f>SUM($C$113:$D137)/(Cargos_IN_SP2+Cargos_IIN_SP2)</f>
        <v>0.1854077253218884</v>
      </c>
      <c r="K137" s="98">
        <f>SUM($C$113:$E137)/(Cargos_IN_SP2+Cargos_IIN_SP2)</f>
        <v>0.24635193133047209</v>
      </c>
      <c r="N137" s="329">
        <f t="shared" si="11"/>
        <v>181</v>
      </c>
    </row>
    <row r="138" spans="2:14">
      <c r="B138" s="34">
        <v>26</v>
      </c>
      <c r="C138" s="95">
        <f>'gráficos x semana I nivel'!C247+'gráficos x semana II nivel'!C245</f>
        <v>3</v>
      </c>
      <c r="D138" s="95">
        <f>'gráficos x semana I nivel'!D247+'gráficos x semana II nivel'!D245</f>
        <v>0</v>
      </c>
      <c r="E138" s="95">
        <f>'gráficos x semana I nivel'!E247+'gráficos x semana II nivel'!E245</f>
        <v>2</v>
      </c>
      <c r="F138" s="95">
        <f>'gráficos x semana I nivel'!F247+'gráficos x semana II nivel'!F245</f>
        <v>5</v>
      </c>
      <c r="G138" s="95">
        <f t="shared" si="10"/>
        <v>292</v>
      </c>
      <c r="H138" s="98">
        <f t="shared" si="9"/>
        <v>0.25064377682403433</v>
      </c>
      <c r="I138" s="98">
        <f>SUM($C$113:$C138)/(Cargos_IN_SP2+Cargos_IIN_SP2)</f>
        <v>0.15793991416309014</v>
      </c>
      <c r="J138" s="98">
        <f>SUM($C$113:$D138)/(Cargos_IN_SP2+Cargos_IIN_SP2)</f>
        <v>0.18798283261802576</v>
      </c>
      <c r="K138" s="98">
        <f>SUM($C$113:$E138)/(Cargos_IN_SP2+Cargos_IIN_SP2)</f>
        <v>0.25064377682403433</v>
      </c>
      <c r="N138" s="329">
        <f t="shared" si="11"/>
        <v>184</v>
      </c>
    </row>
    <row r="139" spans="2:14">
      <c r="B139" s="34">
        <v>27</v>
      </c>
      <c r="C139" s="95">
        <f>'gráficos x semana I nivel'!C248+'gráficos x semana II nivel'!C246</f>
        <v>7</v>
      </c>
      <c r="D139" s="95">
        <f>'gráficos x semana I nivel'!D248+'gráficos x semana II nivel'!D246</f>
        <v>0</v>
      </c>
      <c r="E139" s="95">
        <f>'gráficos x semana I nivel'!E248+'gráficos x semana II nivel'!E246</f>
        <v>3</v>
      </c>
      <c r="F139" s="95">
        <f>'gráficos x semana I nivel'!F248+'gráficos x semana II nivel'!F246</f>
        <v>10</v>
      </c>
      <c r="G139" s="95">
        <f t="shared" si="10"/>
        <v>302</v>
      </c>
      <c r="H139" s="98">
        <f t="shared" si="9"/>
        <v>0.2592274678111588</v>
      </c>
      <c r="I139" s="98">
        <f>SUM($C$113:$C139)/(Cargos_IN_SP2+Cargos_IIN_SP2)</f>
        <v>0.16394849785407725</v>
      </c>
      <c r="J139" s="98">
        <f>SUM($C$113:$D139)/(Cargos_IN_SP2+Cargos_IIN_SP2)</f>
        <v>0.19399141630901287</v>
      </c>
      <c r="K139" s="98">
        <f>SUM($C$113:$E139)/(Cargos_IN_SP2+Cargos_IIN_SP2)</f>
        <v>0.2592274678111588</v>
      </c>
      <c r="N139" s="329">
        <f t="shared" si="11"/>
        <v>191</v>
      </c>
    </row>
    <row r="140" spans="2:14">
      <c r="B140" s="34">
        <v>28</v>
      </c>
      <c r="C140" s="95">
        <f>'gráficos x semana I nivel'!C249+'gráficos x semana II nivel'!C247</f>
        <v>2</v>
      </c>
      <c r="D140" s="95">
        <f>'gráficos x semana I nivel'!D249+'gráficos x semana II nivel'!D247</f>
        <v>0</v>
      </c>
      <c r="E140" s="95">
        <f>'gráficos x semana I nivel'!E249+'gráficos x semana II nivel'!E247</f>
        <v>2</v>
      </c>
      <c r="F140" s="95">
        <f>'gráficos x semana I nivel'!F249+'gráficos x semana II nivel'!F247</f>
        <v>4</v>
      </c>
      <c r="G140" s="95">
        <f t="shared" si="10"/>
        <v>306</v>
      </c>
      <c r="H140" s="98">
        <f t="shared" si="9"/>
        <v>0.26266094420600861</v>
      </c>
      <c r="I140" s="98">
        <f>SUM($C$113:$C140)/(Cargos_IN_SP2+Cargos_IIN_SP2)</f>
        <v>0.16566523605150216</v>
      </c>
      <c r="J140" s="98">
        <f>SUM($C$113:$D140)/(Cargos_IN_SP2+Cargos_IIN_SP2)</f>
        <v>0.19570815450643778</v>
      </c>
      <c r="K140" s="98">
        <f>SUM($C$113:$E140)/(Cargos_IN_SP2+Cargos_IIN_SP2)</f>
        <v>0.26266094420600861</v>
      </c>
      <c r="N140" s="329">
        <f t="shared" si="11"/>
        <v>193</v>
      </c>
    </row>
    <row r="141" spans="2:14">
      <c r="B141" s="34">
        <v>29</v>
      </c>
      <c r="C141" s="95">
        <f>'gráficos x semana I nivel'!C250+'gráficos x semana II nivel'!C248</f>
        <v>0</v>
      </c>
      <c r="D141" s="95">
        <f>'gráficos x semana I nivel'!D250+'gráficos x semana II nivel'!D248</f>
        <v>1</v>
      </c>
      <c r="E141" s="95">
        <f>'gráficos x semana I nivel'!E250+'gráficos x semana II nivel'!E248</f>
        <v>0</v>
      </c>
      <c r="F141" s="95">
        <f>'gráficos x semana I nivel'!F250+'gráficos x semana II nivel'!F248</f>
        <v>1</v>
      </c>
      <c r="G141" s="95">
        <f t="shared" si="10"/>
        <v>307</v>
      </c>
      <c r="H141" s="98">
        <f t="shared" si="9"/>
        <v>0.263519313304721</v>
      </c>
      <c r="I141" s="98">
        <f>SUM($C$113:$C141)/(Cargos_IN_SP2+Cargos_IIN_SP2)</f>
        <v>0.16566523605150216</v>
      </c>
      <c r="J141" s="98">
        <f>SUM($C$113:$D141)/(Cargos_IN_SP2+Cargos_IIN_SP2)</f>
        <v>0.1965665236051502</v>
      </c>
      <c r="K141" s="98">
        <f>SUM($C$113:$E141)/(Cargos_IN_SP2+Cargos_IIN_SP2)</f>
        <v>0.263519313304721</v>
      </c>
      <c r="N141" s="329">
        <f t="shared" si="11"/>
        <v>193</v>
      </c>
    </row>
    <row r="142" spans="2:14">
      <c r="B142" s="34">
        <v>30</v>
      </c>
      <c r="C142" s="95">
        <f>'gráficos x semana I nivel'!C251+'gráficos x semana II nivel'!C249</f>
        <v>8</v>
      </c>
      <c r="D142" s="95">
        <f>'gráficos x semana I nivel'!D251+'gráficos x semana II nivel'!D249</f>
        <v>2</v>
      </c>
      <c r="E142" s="95">
        <f>'gráficos x semana I nivel'!E251+'gráficos x semana II nivel'!E249</f>
        <v>6</v>
      </c>
      <c r="F142" s="95">
        <f>'gráficos x semana I nivel'!F251+'gráficos x semana II nivel'!F249</f>
        <v>16</v>
      </c>
      <c r="G142" s="95">
        <f t="shared" si="10"/>
        <v>323</v>
      </c>
      <c r="H142" s="98">
        <f t="shared" si="9"/>
        <v>0.27725321888412019</v>
      </c>
      <c r="I142" s="98">
        <f>SUM($C$113:$C142)/(Cargos_IN_SP2+Cargos_IIN_SP2)</f>
        <v>0.17253218884120172</v>
      </c>
      <c r="J142" s="98">
        <f>SUM($C$113:$D142)/(Cargos_IN_SP2+Cargos_IIN_SP2)</f>
        <v>0.20515021459227467</v>
      </c>
      <c r="K142" s="98">
        <f>SUM($C$113:$E142)/(Cargos_IN_SP2+Cargos_IIN_SP2)</f>
        <v>0.27725321888412019</v>
      </c>
      <c r="N142" s="329">
        <f t="shared" si="11"/>
        <v>201</v>
      </c>
    </row>
    <row r="143" spans="2:14">
      <c r="B143" s="34">
        <v>31</v>
      </c>
      <c r="C143" s="95">
        <f>'gráficos x semana I nivel'!C252+'gráficos x semana II nivel'!C250</f>
        <v>1</v>
      </c>
      <c r="D143" s="95">
        <f>'gráficos x semana I nivel'!D252+'gráficos x semana II nivel'!D250</f>
        <v>0</v>
      </c>
      <c r="E143" s="95">
        <f>'gráficos x semana I nivel'!E252+'gráficos x semana II nivel'!E250</f>
        <v>3</v>
      </c>
      <c r="F143" s="95">
        <f>'gráficos x semana I nivel'!F252+'gráficos x semana II nivel'!F250</f>
        <v>4</v>
      </c>
      <c r="G143" s="95">
        <f t="shared" si="10"/>
        <v>327</v>
      </c>
      <c r="H143" s="98">
        <f t="shared" si="9"/>
        <v>0.28068669527896994</v>
      </c>
      <c r="I143" s="98">
        <f>SUM($C$113:$C143)/(Cargos_IN_SP2+Cargos_IIN_SP2)</f>
        <v>0.17339055793991417</v>
      </c>
      <c r="J143" s="98">
        <f>SUM($C$113:$D143)/(Cargos_IN_SP2+Cargos_IIN_SP2)</f>
        <v>0.20600858369098712</v>
      </c>
      <c r="K143" s="98">
        <f>SUM($C$113:$E143)/(Cargos_IN_SP2+Cargos_IIN_SP2)</f>
        <v>0.28068669527896994</v>
      </c>
      <c r="N143" s="329">
        <f t="shared" si="11"/>
        <v>202</v>
      </c>
    </row>
    <row r="144" spans="2:14">
      <c r="B144" s="34">
        <v>32</v>
      </c>
      <c r="C144" s="95">
        <f>'gráficos x semana I nivel'!C253+'gráficos x semana II nivel'!C251</f>
        <v>2</v>
      </c>
      <c r="D144" s="95">
        <f>'gráficos x semana I nivel'!D253+'gráficos x semana II nivel'!D251</f>
        <v>0</v>
      </c>
      <c r="E144" s="95">
        <f>'gráficos x semana I nivel'!E253+'gráficos x semana II nivel'!E251</f>
        <v>5</v>
      </c>
      <c r="F144" s="95">
        <f>'gráficos x semana I nivel'!F253+'gráficos x semana II nivel'!F251</f>
        <v>7</v>
      </c>
      <c r="G144" s="95">
        <f t="shared" si="10"/>
        <v>334</v>
      </c>
      <c r="H144" s="98">
        <f t="shared" si="9"/>
        <v>0.28669527896995706</v>
      </c>
      <c r="I144" s="98">
        <f>SUM($C$113:$C144)/(Cargos_IN_SP2+Cargos_IIN_SP2)</f>
        <v>0.17510729613733905</v>
      </c>
      <c r="J144" s="98">
        <f>SUM($C$113:$D144)/(Cargos_IN_SP2+Cargos_IIN_SP2)</f>
        <v>0.20772532188841203</v>
      </c>
      <c r="K144" s="98">
        <f>SUM($C$113:$E144)/(Cargos_IN_SP2+Cargos_IIN_SP2)</f>
        <v>0.28669527896995706</v>
      </c>
      <c r="N144" s="329">
        <f t="shared" si="11"/>
        <v>204</v>
      </c>
    </row>
    <row r="145" spans="2:14">
      <c r="B145" s="34">
        <v>33</v>
      </c>
      <c r="C145" s="95">
        <f>'gráficos x semana I nivel'!C254+'gráficos x semana II nivel'!C252</f>
        <v>2</v>
      </c>
      <c r="D145" s="95">
        <f>'gráficos x semana I nivel'!D254+'gráficos x semana II nivel'!D252</f>
        <v>0</v>
      </c>
      <c r="E145" s="95">
        <f>'gráficos x semana I nivel'!E254+'gráficos x semana II nivel'!E252</f>
        <v>1</v>
      </c>
      <c r="F145" s="95">
        <f>'gráficos x semana I nivel'!F254+'gráficos x semana II nivel'!F252</f>
        <v>3</v>
      </c>
      <c r="G145" s="95">
        <f t="shared" si="10"/>
        <v>337</v>
      </c>
      <c r="H145" s="98">
        <f t="shared" ref="H145:H176" si="12">G145/(Cargos_IN_SP2+Cargos_IIN_SP2)</f>
        <v>0.28927038626609441</v>
      </c>
      <c r="I145" s="98">
        <f>SUM($C$113:$C145)/(Cargos_IN_SP2+Cargos_IIN_SP2)</f>
        <v>0.17682403433476396</v>
      </c>
      <c r="J145" s="98">
        <f>SUM($C$113:$D145)/(Cargos_IN_SP2+Cargos_IIN_SP2)</f>
        <v>0.20944206008583691</v>
      </c>
      <c r="K145" s="98">
        <f>SUM($C$113:$E145)/(Cargos_IN_SP2+Cargos_IIN_SP2)</f>
        <v>0.28927038626609441</v>
      </c>
      <c r="N145" s="329">
        <f t="shared" si="11"/>
        <v>206</v>
      </c>
    </row>
    <row r="146" spans="2:14">
      <c r="B146" s="34">
        <v>34</v>
      </c>
      <c r="C146" s="95">
        <f>'gráficos x semana I nivel'!C255+'gráficos x semana II nivel'!C253</f>
        <v>4</v>
      </c>
      <c r="D146" s="95">
        <f>'gráficos x semana I nivel'!D255+'gráficos x semana II nivel'!D253</f>
        <v>3</v>
      </c>
      <c r="E146" s="95">
        <f>'gráficos x semana I nivel'!E255+'gráficos x semana II nivel'!E253</f>
        <v>6</v>
      </c>
      <c r="F146" s="95">
        <f>'gráficos x semana I nivel'!F255+'gráficos x semana II nivel'!F253</f>
        <v>13</v>
      </c>
      <c r="G146" s="95">
        <f t="shared" si="10"/>
        <v>350</v>
      </c>
      <c r="H146" s="98">
        <f t="shared" si="12"/>
        <v>0.30042918454935624</v>
      </c>
      <c r="I146" s="98">
        <f>SUM($C$113:$C146)/(Cargos_IN_SP2+Cargos_IIN_SP2)</f>
        <v>0.18025751072961374</v>
      </c>
      <c r="J146" s="98">
        <f>SUM($C$113:$D146)/(Cargos_IN_SP2+Cargos_IIN_SP2)</f>
        <v>0.21545064377682405</v>
      </c>
      <c r="K146" s="98">
        <f>SUM($C$113:$E146)/(Cargos_IN_SP2+Cargos_IIN_SP2)</f>
        <v>0.30042918454935624</v>
      </c>
      <c r="N146" s="329">
        <f t="shared" si="11"/>
        <v>210</v>
      </c>
    </row>
    <row r="147" spans="2:14">
      <c r="B147" s="34">
        <v>35</v>
      </c>
      <c r="C147" s="95">
        <f>'gráficos x semana I nivel'!C256+'gráficos x semana II nivel'!C254</f>
        <v>1</v>
      </c>
      <c r="D147" s="95">
        <f>'gráficos x semana I nivel'!D256+'gráficos x semana II nivel'!D254</f>
        <v>0</v>
      </c>
      <c r="E147" s="95">
        <f>'gráficos x semana I nivel'!E256+'gráficos x semana II nivel'!E254</f>
        <v>1</v>
      </c>
      <c r="F147" s="95">
        <f>'gráficos x semana I nivel'!F256+'gráficos x semana II nivel'!F254</f>
        <v>2</v>
      </c>
      <c r="G147" s="95">
        <f t="shared" si="10"/>
        <v>352</v>
      </c>
      <c r="H147" s="98">
        <f t="shared" si="12"/>
        <v>0.30214592274678109</v>
      </c>
      <c r="I147" s="98">
        <f>SUM($C$113:$C147)/(Cargos_IN_SP2+Cargos_IIN_SP2)</f>
        <v>0.18111587982832619</v>
      </c>
      <c r="J147" s="98">
        <f>SUM($C$113:$D147)/(Cargos_IN_SP2+Cargos_IIN_SP2)</f>
        <v>0.21630901287553647</v>
      </c>
      <c r="K147" s="98">
        <f>SUM($C$113:$E147)/(Cargos_IN_SP2+Cargos_IIN_SP2)</f>
        <v>0.30214592274678109</v>
      </c>
      <c r="N147" s="329">
        <f t="shared" si="11"/>
        <v>211</v>
      </c>
    </row>
    <row r="148" spans="2:14">
      <c r="B148" s="34">
        <v>36</v>
      </c>
      <c r="C148" s="95">
        <f>'gráficos x semana I nivel'!C257+'gráficos x semana II nivel'!C255</f>
        <v>1</v>
      </c>
      <c r="D148" s="95">
        <f>'gráficos x semana I nivel'!D257+'gráficos x semana II nivel'!D255</f>
        <v>1</v>
      </c>
      <c r="E148" s="95">
        <f>'gráficos x semana I nivel'!E257+'gráficos x semana II nivel'!E255</f>
        <v>1</v>
      </c>
      <c r="F148" s="95">
        <f>'gráficos x semana I nivel'!F257+'gráficos x semana II nivel'!F255</f>
        <v>3</v>
      </c>
      <c r="G148" s="95">
        <f t="shared" si="10"/>
        <v>355</v>
      </c>
      <c r="H148" s="98">
        <f t="shared" si="12"/>
        <v>0.30472103004291845</v>
      </c>
      <c r="I148" s="98">
        <f>SUM($C$113:$C148)/(Cargos_IN_SP2+Cargos_IIN_SP2)</f>
        <v>0.18197424892703862</v>
      </c>
      <c r="J148" s="98">
        <f>SUM($C$113:$D148)/(Cargos_IN_SP2+Cargos_IIN_SP2)</f>
        <v>0.21802575107296138</v>
      </c>
      <c r="K148" s="98">
        <f>SUM($C$113:$E148)/(Cargos_IN_SP2+Cargos_IIN_SP2)</f>
        <v>0.30472103004291845</v>
      </c>
      <c r="N148" s="329">
        <f t="shared" si="11"/>
        <v>212</v>
      </c>
    </row>
    <row r="149" spans="2:14">
      <c r="B149" s="34">
        <v>37</v>
      </c>
      <c r="C149" s="95">
        <f>'gráficos x semana I nivel'!C258+'gráficos x semana II nivel'!C256</f>
        <v>0</v>
      </c>
      <c r="D149" s="95">
        <f>'gráficos x semana I nivel'!D258+'gráficos x semana II nivel'!D256</f>
        <v>1</v>
      </c>
      <c r="E149" s="95">
        <f>'gráficos x semana I nivel'!E258+'gráficos x semana II nivel'!E256</f>
        <v>0</v>
      </c>
      <c r="F149" s="95">
        <f>'gráficos x semana I nivel'!F258+'gráficos x semana II nivel'!F256</f>
        <v>1</v>
      </c>
      <c r="G149" s="95">
        <f t="shared" si="10"/>
        <v>356</v>
      </c>
      <c r="H149" s="98">
        <f t="shared" si="12"/>
        <v>0.3055793991416309</v>
      </c>
      <c r="I149" s="98">
        <f>SUM($C$113:$C149)/(Cargos_IN_SP2+Cargos_IIN_SP2)</f>
        <v>0.18197424892703862</v>
      </c>
      <c r="J149" s="98">
        <f>SUM($C$113:$D149)/(Cargos_IN_SP2+Cargos_IIN_SP2)</f>
        <v>0.21888412017167383</v>
      </c>
      <c r="K149" s="98">
        <f>SUM($C$113:$E149)/(Cargos_IN_SP2+Cargos_IIN_SP2)</f>
        <v>0.3055793991416309</v>
      </c>
      <c r="N149" s="329">
        <f t="shared" si="11"/>
        <v>212</v>
      </c>
    </row>
    <row r="150" spans="2:14">
      <c r="B150" s="34">
        <v>38</v>
      </c>
      <c r="C150" s="95">
        <f>'gráficos x semana I nivel'!C259+'gráficos x semana II nivel'!C257</f>
        <v>3</v>
      </c>
      <c r="D150" s="95">
        <f>'gráficos x semana I nivel'!D259+'gráficos x semana II nivel'!D257</f>
        <v>1</v>
      </c>
      <c r="E150" s="95">
        <f>'gráficos x semana I nivel'!E259+'gráficos x semana II nivel'!E257</f>
        <v>2</v>
      </c>
      <c r="F150" s="95">
        <f>'gráficos x semana I nivel'!F259+'gráficos x semana II nivel'!F257</f>
        <v>6</v>
      </c>
      <c r="G150" s="95">
        <f t="shared" si="10"/>
        <v>362</v>
      </c>
      <c r="H150" s="98">
        <f t="shared" si="12"/>
        <v>0.31072961373390556</v>
      </c>
      <c r="I150" s="98">
        <f>SUM($C$113:$C150)/(Cargos_IN_SP2+Cargos_IIN_SP2)</f>
        <v>0.18454935622317598</v>
      </c>
      <c r="J150" s="98">
        <f>SUM($C$113:$D150)/(Cargos_IN_SP2+Cargos_IIN_SP2)</f>
        <v>0.22231759656652361</v>
      </c>
      <c r="K150" s="98">
        <f>SUM($C$113:$E150)/(Cargos_IN_SP2+Cargos_IIN_SP2)</f>
        <v>0.31072961373390556</v>
      </c>
      <c r="N150" s="329">
        <f t="shared" si="11"/>
        <v>215</v>
      </c>
    </row>
    <row r="151" spans="2:14">
      <c r="B151" s="34">
        <v>39</v>
      </c>
      <c r="C151" s="95">
        <f>'gráficos x semana I nivel'!C260+'gráficos x semana II nivel'!C258</f>
        <v>3</v>
      </c>
      <c r="D151" s="95">
        <f>'gráficos x semana I nivel'!D260+'gráficos x semana II nivel'!D258</f>
        <v>0</v>
      </c>
      <c r="E151" s="95">
        <f>'gráficos x semana I nivel'!E260+'gráficos x semana II nivel'!E258</f>
        <v>1</v>
      </c>
      <c r="F151" s="95">
        <f>'gráficos x semana I nivel'!F260+'gráficos x semana II nivel'!F258</f>
        <v>4</v>
      </c>
      <c r="G151" s="95">
        <f t="shared" si="10"/>
        <v>366</v>
      </c>
      <c r="H151" s="98">
        <f t="shared" si="12"/>
        <v>0.31416309012875537</v>
      </c>
      <c r="I151" s="98">
        <f>SUM($C$113:$C151)/(Cargos_IN_SP2+Cargos_IIN_SP2)</f>
        <v>0.18712446351931331</v>
      </c>
      <c r="J151" s="98">
        <f>SUM($C$113:$D151)/(Cargos_IN_SP2+Cargos_IIN_SP2)</f>
        <v>0.22489270386266094</v>
      </c>
      <c r="K151" s="98">
        <f>SUM($C$113:$E151)/(Cargos_IN_SP2+Cargos_IIN_SP2)</f>
        <v>0.31416309012875537</v>
      </c>
      <c r="N151" s="329">
        <f t="shared" si="11"/>
        <v>218</v>
      </c>
    </row>
    <row r="152" spans="2:14">
      <c r="B152" s="34">
        <v>40</v>
      </c>
      <c r="C152" s="95">
        <f>'gráficos x semana I nivel'!C261+'gráficos x semana II nivel'!C259</f>
        <v>5</v>
      </c>
      <c r="D152" s="95">
        <f>'gráficos x semana I nivel'!D261+'gráficos x semana II nivel'!D259</f>
        <v>0</v>
      </c>
      <c r="E152" s="95">
        <f>'gráficos x semana I nivel'!E261+'gráficos x semana II nivel'!E259</f>
        <v>0</v>
      </c>
      <c r="F152" s="95">
        <f>'gráficos x semana I nivel'!F261+'gráficos x semana II nivel'!F259</f>
        <v>5</v>
      </c>
      <c r="G152" s="95">
        <f t="shared" si="10"/>
        <v>371</v>
      </c>
      <c r="H152" s="98">
        <f t="shared" si="12"/>
        <v>0.31845493562231758</v>
      </c>
      <c r="I152" s="98">
        <f>SUM($C$113:$C152)/(Cargos_IN_SP2+Cargos_IIN_SP2)</f>
        <v>0.19141630901287554</v>
      </c>
      <c r="J152" s="98">
        <f>SUM($C$113:$D152)/(Cargos_IN_SP2+Cargos_IIN_SP2)</f>
        <v>0.22918454935622318</v>
      </c>
      <c r="K152" s="98">
        <f>SUM($C$113:$E152)/(Cargos_IN_SP2+Cargos_IIN_SP2)</f>
        <v>0.31845493562231758</v>
      </c>
      <c r="N152" s="329">
        <f t="shared" si="11"/>
        <v>223</v>
      </c>
    </row>
    <row r="153" spans="2:14">
      <c r="B153" s="34">
        <v>41</v>
      </c>
      <c r="C153" s="95">
        <f>'gráficos x semana I nivel'!C262+'gráficos x semana II nivel'!C260</f>
        <v>1</v>
      </c>
      <c r="D153" s="95">
        <f>'gráficos x semana I nivel'!D262+'gráficos x semana II nivel'!D260</f>
        <v>1</v>
      </c>
      <c r="E153" s="95">
        <f>'gráficos x semana I nivel'!E262+'gráficos x semana II nivel'!E260</f>
        <v>0</v>
      </c>
      <c r="F153" s="95">
        <f>'gráficos x semana I nivel'!F262+'gráficos x semana II nivel'!F260</f>
        <v>2</v>
      </c>
      <c r="G153" s="95">
        <f t="shared" si="10"/>
        <v>373</v>
      </c>
      <c r="H153" s="98">
        <f t="shared" si="12"/>
        <v>0.32017167381974249</v>
      </c>
      <c r="I153" s="98">
        <f>SUM($C$113:$C153)/(Cargos_IN_SP2+Cargos_IIN_SP2)</f>
        <v>0.19227467811158799</v>
      </c>
      <c r="J153" s="98">
        <f>SUM($C$113:$D153)/(Cargos_IN_SP2+Cargos_IIN_SP2)</f>
        <v>0.23090128755364808</v>
      </c>
      <c r="K153" s="98">
        <f>SUM($C$113:$E153)/(Cargos_IN_SP2+Cargos_IIN_SP2)</f>
        <v>0.32017167381974249</v>
      </c>
      <c r="N153" s="329">
        <f t="shared" si="11"/>
        <v>224</v>
      </c>
    </row>
    <row r="154" spans="2:14">
      <c r="B154" s="34">
        <v>42</v>
      </c>
      <c r="C154" s="95">
        <f>'gráficos x semana I nivel'!C263+'gráficos x semana II nivel'!C261</f>
        <v>1</v>
      </c>
      <c r="D154" s="95">
        <f>'gráficos x semana I nivel'!D263+'gráficos x semana II nivel'!D261</f>
        <v>1</v>
      </c>
      <c r="E154" s="95">
        <f>'gráficos x semana I nivel'!E263+'gráficos x semana II nivel'!E261</f>
        <v>0</v>
      </c>
      <c r="F154" s="95">
        <f>'gráficos x semana I nivel'!F263+'gráficos x semana II nivel'!F261</f>
        <v>2</v>
      </c>
      <c r="G154" s="95">
        <f t="shared" si="10"/>
        <v>375</v>
      </c>
      <c r="H154" s="98">
        <f t="shared" si="12"/>
        <v>0.32188841201716739</v>
      </c>
      <c r="I154" s="98">
        <f>SUM($C$113:$C154)/(Cargos_IN_SP2+Cargos_IIN_SP2)</f>
        <v>0.19313304721030042</v>
      </c>
      <c r="J154" s="98">
        <f>SUM($C$113:$D154)/(Cargos_IN_SP2+Cargos_IIN_SP2)</f>
        <v>0.23261802575107296</v>
      </c>
      <c r="K154" s="98">
        <f>SUM($C$113:$E154)/(Cargos_IN_SP2+Cargos_IIN_SP2)</f>
        <v>0.32188841201716739</v>
      </c>
      <c r="N154" s="329">
        <f t="shared" si="11"/>
        <v>225</v>
      </c>
    </row>
    <row r="155" spans="2:14">
      <c r="B155" s="34">
        <v>43</v>
      </c>
      <c r="C155" s="95">
        <f>'gráficos x semana I nivel'!C264+'gráficos x semana II nivel'!C262</f>
        <v>6</v>
      </c>
      <c r="D155" s="95">
        <f>'gráficos x semana I nivel'!D264+'gráficos x semana II nivel'!D262</f>
        <v>3</v>
      </c>
      <c r="E155" s="95">
        <f>'gráficos x semana I nivel'!E264+'gráficos x semana II nivel'!E262</f>
        <v>0</v>
      </c>
      <c r="F155" s="95">
        <f>'gráficos x semana I nivel'!F264+'gráficos x semana II nivel'!F262</f>
        <v>9</v>
      </c>
      <c r="G155" s="95">
        <f t="shared" si="10"/>
        <v>384</v>
      </c>
      <c r="H155" s="98">
        <f t="shared" si="12"/>
        <v>0.32961373390557941</v>
      </c>
      <c r="I155" s="98">
        <f>SUM($C$113:$C155)/(Cargos_IN_SP2+Cargos_IIN_SP2)</f>
        <v>0.19828326180257511</v>
      </c>
      <c r="J155" s="98">
        <f>SUM($C$113:$D155)/(Cargos_IN_SP2+Cargos_IIN_SP2)</f>
        <v>0.24034334763948498</v>
      </c>
      <c r="K155" s="98">
        <f>SUM($C$113:$E155)/(Cargos_IN_SP2+Cargos_IIN_SP2)</f>
        <v>0.32961373390557941</v>
      </c>
      <c r="N155" s="329">
        <f t="shared" si="11"/>
        <v>231</v>
      </c>
    </row>
    <row r="156" spans="2:14">
      <c r="B156" s="34">
        <v>44</v>
      </c>
      <c r="C156" s="95">
        <f>'gráficos x semana I nivel'!C265+'gráficos x semana II nivel'!C263</f>
        <v>0</v>
      </c>
      <c r="D156" s="95">
        <f>'gráficos x semana I nivel'!D265+'gráficos x semana II nivel'!D263</f>
        <v>0</v>
      </c>
      <c r="E156" s="95">
        <f>'gráficos x semana I nivel'!E265+'gráficos x semana II nivel'!E263</f>
        <v>1</v>
      </c>
      <c r="F156" s="95">
        <f>'gráficos x semana I nivel'!F265+'gráficos x semana II nivel'!F263</f>
        <v>1</v>
      </c>
      <c r="G156" s="95">
        <f t="shared" si="10"/>
        <v>385</v>
      </c>
      <c r="H156" s="98">
        <f t="shared" si="12"/>
        <v>0.33047210300429186</v>
      </c>
      <c r="I156" s="98">
        <f>SUM($C$113:$C156)/(Cargos_IN_SP2+Cargos_IIN_SP2)</f>
        <v>0.19828326180257511</v>
      </c>
      <c r="J156" s="98">
        <f>SUM($C$113:$D156)/(Cargos_IN_SP2+Cargos_IIN_SP2)</f>
        <v>0.24034334763948498</v>
      </c>
      <c r="K156" s="98">
        <f>SUM($C$113:$E156)/(Cargos_IN_SP2+Cargos_IIN_SP2)</f>
        <v>0.33047210300429186</v>
      </c>
      <c r="N156" s="329">
        <f t="shared" si="11"/>
        <v>231</v>
      </c>
    </row>
    <row r="157" spans="2:14">
      <c r="B157" s="34">
        <v>45</v>
      </c>
      <c r="C157" s="95">
        <f>'gráficos x semana I nivel'!C266+'gráficos x semana II nivel'!C264</f>
        <v>0</v>
      </c>
      <c r="D157" s="95">
        <f>'gráficos x semana I nivel'!D266+'gráficos x semana II nivel'!D264</f>
        <v>0</v>
      </c>
      <c r="E157" s="95">
        <f>'gráficos x semana I nivel'!E266+'gráficos x semana II nivel'!E264</f>
        <v>2</v>
      </c>
      <c r="F157" s="95">
        <f>'gráficos x semana I nivel'!F266+'gráficos x semana II nivel'!F264</f>
        <v>2</v>
      </c>
      <c r="G157" s="95">
        <f t="shared" si="10"/>
        <v>387</v>
      </c>
      <c r="H157" s="98">
        <f t="shared" si="12"/>
        <v>0.33218884120171671</v>
      </c>
      <c r="I157" s="98">
        <f>SUM($C$113:$C157)/(Cargos_IN_SP2+Cargos_IIN_SP2)</f>
        <v>0.19828326180257511</v>
      </c>
      <c r="J157" s="98">
        <f>SUM($C$113:$D157)/(Cargos_IN_SP2+Cargos_IIN_SP2)</f>
        <v>0.24034334763948498</v>
      </c>
      <c r="K157" s="98">
        <f>SUM($C$113:$E157)/(Cargos_IN_SP2+Cargos_IIN_SP2)</f>
        <v>0.33218884120171671</v>
      </c>
      <c r="N157" s="329">
        <f t="shared" si="11"/>
        <v>231</v>
      </c>
    </row>
    <row r="158" spans="2:14">
      <c r="B158" s="34">
        <v>46</v>
      </c>
      <c r="C158" s="95">
        <f>'gráficos x semana I nivel'!C267+'gráficos x semana II nivel'!C265</f>
        <v>1</v>
      </c>
      <c r="D158" s="95">
        <f>'gráficos x semana I nivel'!D267+'gráficos x semana II nivel'!D265</f>
        <v>0</v>
      </c>
      <c r="E158" s="95">
        <f>'gráficos x semana I nivel'!E267+'gráficos x semana II nivel'!E265</f>
        <v>1</v>
      </c>
      <c r="F158" s="95">
        <f>'gráficos x semana I nivel'!F267+'gráficos x semana II nivel'!F265</f>
        <v>2</v>
      </c>
      <c r="G158" s="95">
        <f t="shared" si="10"/>
        <v>389</v>
      </c>
      <c r="H158" s="98">
        <f t="shared" si="12"/>
        <v>0.33390557939914162</v>
      </c>
      <c r="I158" s="98">
        <f>SUM($C$113:$C158)/(Cargos_IN_SP2+Cargos_IIN_SP2)</f>
        <v>0.19914163090128756</v>
      </c>
      <c r="J158" s="98">
        <f>SUM($C$113:$D158)/(Cargos_IN_SP2+Cargos_IIN_SP2)</f>
        <v>0.24120171673819743</v>
      </c>
      <c r="K158" s="98">
        <f>SUM($C$113:$E158)/(Cargos_IN_SP2+Cargos_IIN_SP2)</f>
        <v>0.33390557939914162</v>
      </c>
      <c r="N158" s="329">
        <f t="shared" si="11"/>
        <v>232</v>
      </c>
    </row>
    <row r="159" spans="2:14">
      <c r="B159" s="34">
        <v>47</v>
      </c>
      <c r="C159" s="95">
        <f>'gráficos x semana I nivel'!C268+'gráficos x semana II nivel'!C266</f>
        <v>0</v>
      </c>
      <c r="D159" s="95">
        <f>'gráficos x semana I nivel'!D268+'gráficos x semana II nivel'!D266</f>
        <v>1</v>
      </c>
      <c r="E159" s="95">
        <f>'gráficos x semana I nivel'!E268+'gráficos x semana II nivel'!E266</f>
        <v>3</v>
      </c>
      <c r="F159" s="95">
        <f>'gráficos x semana I nivel'!F268+'gráficos x semana II nivel'!F266</f>
        <v>4</v>
      </c>
      <c r="G159" s="95">
        <f t="shared" si="10"/>
        <v>393</v>
      </c>
      <c r="H159" s="98">
        <f t="shared" si="12"/>
        <v>0.33733905579399143</v>
      </c>
      <c r="I159" s="98">
        <f>SUM($C$113:$C159)/(Cargos_IN_SP2+Cargos_IIN_SP2)</f>
        <v>0.19914163090128756</v>
      </c>
      <c r="J159" s="98">
        <f>SUM($C$113:$D159)/(Cargos_IN_SP2+Cargos_IIN_SP2)</f>
        <v>0.24206008583690988</v>
      </c>
      <c r="K159" s="98">
        <f>SUM($C$113:$E159)/(Cargos_IN_SP2+Cargos_IIN_SP2)</f>
        <v>0.33733905579399143</v>
      </c>
      <c r="N159" s="329">
        <f t="shared" si="11"/>
        <v>232</v>
      </c>
    </row>
    <row r="160" spans="2:14">
      <c r="B160" s="34">
        <v>48</v>
      </c>
      <c r="C160" s="95">
        <f>'gráficos x semana I nivel'!C269+'gráficos x semana II nivel'!C267</f>
        <v>1</v>
      </c>
      <c r="D160" s="95">
        <f>'gráficos x semana I nivel'!D269+'gráficos x semana II nivel'!D267</f>
        <v>0</v>
      </c>
      <c r="E160" s="95">
        <f>'gráficos x semana I nivel'!E269+'gráficos x semana II nivel'!E267</f>
        <v>2</v>
      </c>
      <c r="F160" s="95">
        <f>'gráficos x semana I nivel'!F269+'gráficos x semana II nivel'!F267</f>
        <v>3</v>
      </c>
      <c r="G160" s="95">
        <f t="shared" si="10"/>
        <v>396</v>
      </c>
      <c r="H160" s="98">
        <f t="shared" si="12"/>
        <v>0.33991416309012873</v>
      </c>
      <c r="I160" s="98">
        <f>SUM($C$113:$C160)/(Cargos_IN_SP2+Cargos_IIN_SP2)</f>
        <v>0.2</v>
      </c>
      <c r="J160" s="98">
        <f>SUM($C$113:$D160)/(Cargos_IN_SP2+Cargos_IIN_SP2)</f>
        <v>0.24291845493562231</v>
      </c>
      <c r="K160" s="98">
        <f>SUM($C$113:$E160)/(Cargos_IN_SP2+Cargos_IIN_SP2)</f>
        <v>0.33991416309012873</v>
      </c>
      <c r="N160" s="329">
        <f t="shared" si="11"/>
        <v>233</v>
      </c>
    </row>
    <row r="161" spans="1:59">
      <c r="B161" s="34">
        <v>49</v>
      </c>
      <c r="C161" s="95">
        <f>'gráficos x semana I nivel'!C270+'gráficos x semana II nivel'!C268</f>
        <v>0</v>
      </c>
      <c r="D161" s="95">
        <f>'gráficos x semana I nivel'!D270+'gráficos x semana II nivel'!D268</f>
        <v>0</v>
      </c>
      <c r="E161" s="95">
        <f>'gráficos x semana I nivel'!E270+'gráficos x semana II nivel'!E268</f>
        <v>1</v>
      </c>
      <c r="F161" s="95">
        <f>'gráficos x semana I nivel'!F270+'gráficos x semana II nivel'!F268</f>
        <v>1</v>
      </c>
      <c r="G161" s="95">
        <f t="shared" si="10"/>
        <v>397</v>
      </c>
      <c r="H161" s="98">
        <f t="shared" si="12"/>
        <v>0.34077253218884118</v>
      </c>
      <c r="I161" s="98">
        <f>SUM($C$113:$C161)/(Cargos_IN_SP2+Cargos_IIN_SP2)</f>
        <v>0.2</v>
      </c>
      <c r="J161" s="98">
        <f>SUM($C$113:$D161)/(Cargos_IN_SP2+Cargos_IIN_SP2)</f>
        <v>0.24291845493562231</v>
      </c>
      <c r="K161" s="98">
        <f>SUM($C$113:$E161)/(Cargos_IN_SP2+Cargos_IIN_SP2)</f>
        <v>0.34077253218884118</v>
      </c>
      <c r="N161" s="329">
        <f t="shared" si="11"/>
        <v>233</v>
      </c>
    </row>
    <row r="162" spans="1:59">
      <c r="B162" s="34">
        <v>50</v>
      </c>
      <c r="C162" s="95">
        <f>'gráficos x semana I nivel'!C271+'gráficos x semana II nivel'!C269</f>
        <v>1</v>
      </c>
      <c r="D162" s="95">
        <f>'gráficos x semana I nivel'!D271+'gráficos x semana II nivel'!D269</f>
        <v>0</v>
      </c>
      <c r="E162" s="95">
        <f>'gráficos x semana I nivel'!E271+'gráficos x semana II nivel'!E269</f>
        <v>2</v>
      </c>
      <c r="F162" s="95">
        <f>'gráficos x semana I nivel'!F271+'gráficos x semana II nivel'!F269</f>
        <v>3</v>
      </c>
      <c r="G162" s="95">
        <f t="shared" si="10"/>
        <v>400</v>
      </c>
      <c r="H162" s="98">
        <f t="shared" si="12"/>
        <v>0.34334763948497854</v>
      </c>
      <c r="I162" s="98">
        <f>SUM($C$113:$C162)/(Cargos_IN_SP2+Cargos_IIN_SP2)</f>
        <v>0.20085836909871244</v>
      </c>
      <c r="J162" s="98">
        <f>SUM($C$113:$D162)/(Cargos_IN_SP2+Cargos_IIN_SP2)</f>
        <v>0.24377682403433476</v>
      </c>
      <c r="K162" s="98">
        <f>SUM($C$113:$E162)/(Cargos_IN_SP2+Cargos_IIN_SP2)</f>
        <v>0.34334763948497854</v>
      </c>
      <c r="N162" s="329">
        <f t="shared" si="11"/>
        <v>234</v>
      </c>
    </row>
    <row r="163" spans="1:59">
      <c r="B163" s="34">
        <v>51</v>
      </c>
      <c r="C163" s="95">
        <f>'gráficos x semana I nivel'!C272+'gráficos x semana II nivel'!C270</f>
        <v>8</v>
      </c>
      <c r="D163" s="95">
        <f>'gráficos x semana I nivel'!D272+'gráficos x semana II nivel'!D270</f>
        <v>0</v>
      </c>
      <c r="E163" s="95">
        <f>'gráficos x semana I nivel'!E272+'gráficos x semana II nivel'!E270</f>
        <v>3</v>
      </c>
      <c r="F163" s="95">
        <f>'gráficos x semana I nivel'!F272+'gráficos x semana II nivel'!F270</f>
        <v>11</v>
      </c>
      <c r="G163" s="95">
        <f t="shared" si="10"/>
        <v>411</v>
      </c>
      <c r="H163" s="98">
        <f t="shared" si="12"/>
        <v>0.35278969957081546</v>
      </c>
      <c r="I163" s="98">
        <f>SUM($C$113:$C163)/(Cargos_IN_SP2+Cargos_IIN_SP2)</f>
        <v>0.20772532188841203</v>
      </c>
      <c r="J163" s="98">
        <f>SUM($C$113:$D163)/(Cargos_IN_SP2+Cargos_IIN_SP2)</f>
        <v>0.25064377682403433</v>
      </c>
      <c r="K163" s="98">
        <f>SUM($C$113:$E163)/(Cargos_IN_SP2+Cargos_IIN_SP2)</f>
        <v>0.35278969957081546</v>
      </c>
      <c r="N163" s="329">
        <f t="shared" si="11"/>
        <v>242</v>
      </c>
    </row>
    <row r="164" spans="1:59">
      <c r="B164" s="34">
        <v>52</v>
      </c>
      <c r="C164" s="95">
        <f>'gráficos x semana I nivel'!C273+'gráficos x semana II nivel'!C271</f>
        <v>8</v>
      </c>
      <c r="D164" s="95">
        <f>'gráficos x semana I nivel'!D273+'gráficos x semana II nivel'!D271</f>
        <v>4</v>
      </c>
      <c r="E164" s="95">
        <f>'gráficos x semana I nivel'!E273+'gráficos x semana II nivel'!E271</f>
        <v>7</v>
      </c>
      <c r="F164" s="95">
        <f>'gráficos x semana I nivel'!F273+'gráficos x semana II nivel'!F271</f>
        <v>19</v>
      </c>
      <c r="G164" s="95">
        <f t="shared" si="10"/>
        <v>430</v>
      </c>
      <c r="H164" s="98">
        <f t="shared" si="12"/>
        <v>0.36909871244635195</v>
      </c>
      <c r="I164" s="98">
        <f>SUM($C$113:$C164)/(Cargos_IN_SP2+Cargos_IIN_SP2)</f>
        <v>0.21459227467811159</v>
      </c>
      <c r="J164" s="98">
        <f>SUM($C$113:$D164)/(Cargos_IN_SP2+Cargos_IIN_SP2)</f>
        <v>0.2609442060085837</v>
      </c>
      <c r="K164" s="98">
        <f>SUM($C$113:$E164)/(Cargos_IN_SP2+Cargos_IIN_SP2)</f>
        <v>0.36909871244635195</v>
      </c>
      <c r="N164" s="329">
        <f t="shared" si="11"/>
        <v>250</v>
      </c>
    </row>
    <row r="165" spans="1:59">
      <c r="B165" s="34"/>
      <c r="H165" s="98"/>
      <c r="I165" s="98"/>
      <c r="J165" s="98"/>
    </row>
    <row r="166" spans="1:59">
      <c r="B166" s="322" t="s">
        <v>4695</v>
      </c>
      <c r="C166" s="34"/>
      <c r="D166" s="34"/>
      <c r="E166" s="34"/>
      <c r="F166" s="34"/>
      <c r="G166" s="34"/>
      <c r="H166" s="34"/>
      <c r="I166" s="34"/>
      <c r="J166" s="98"/>
    </row>
    <row r="167" spans="1:59">
      <c r="A167" s="267"/>
      <c r="B167" s="323" t="s">
        <v>4671</v>
      </c>
      <c r="C167" s="323" t="s">
        <v>4648</v>
      </c>
      <c r="D167" s="323" t="s">
        <v>4673</v>
      </c>
      <c r="E167" s="323" t="s">
        <v>4678</v>
      </c>
      <c r="F167" s="323" t="s">
        <v>651</v>
      </c>
      <c r="G167" s="323" t="s">
        <v>4690</v>
      </c>
      <c r="H167" s="323" t="s">
        <v>4680</v>
      </c>
      <c r="I167" s="323" t="s">
        <v>4681</v>
      </c>
      <c r="J167" s="323" t="s">
        <v>4682</v>
      </c>
      <c r="K167" s="323" t="s">
        <v>4683</v>
      </c>
      <c r="L167" s="267"/>
      <c r="M167" s="267"/>
      <c r="N167" s="323" t="s">
        <v>4698</v>
      </c>
      <c r="O167" s="267"/>
      <c r="P167" s="267"/>
      <c r="Q167" s="267"/>
      <c r="R167" s="267"/>
      <c r="S167" s="267"/>
      <c r="T167" s="267"/>
      <c r="U167" s="267"/>
      <c r="V167" s="267"/>
      <c r="W167" s="267"/>
      <c r="X167" s="267"/>
      <c r="Y167" s="267"/>
      <c r="Z167" s="267"/>
      <c r="AA167" s="267"/>
      <c r="AB167" s="267"/>
      <c r="AC167" s="267"/>
      <c r="AD167" s="267"/>
      <c r="AE167" s="267"/>
      <c r="AF167" s="267"/>
      <c r="AG167" s="267"/>
      <c r="AH167" s="267"/>
      <c r="AI167" s="267"/>
      <c r="AJ167" s="267"/>
      <c r="AK167" s="267"/>
      <c r="AL167" s="267"/>
      <c r="AM167" s="267"/>
      <c r="AN167" s="267"/>
      <c r="AO167" s="267"/>
      <c r="AP167" s="267"/>
      <c r="AQ167" s="267"/>
      <c r="AR167" s="267"/>
      <c r="AS167" s="267"/>
      <c r="AT167" s="267"/>
      <c r="AU167" s="267"/>
      <c r="AV167" s="267"/>
      <c r="AW167" s="267"/>
      <c r="AX167" s="267"/>
      <c r="AY167" s="267"/>
      <c r="AZ167" s="267"/>
      <c r="BA167" s="267"/>
      <c r="BB167" s="267"/>
      <c r="BC167" s="267"/>
      <c r="BD167" s="267"/>
      <c r="BE167" s="267"/>
      <c r="BF167" s="267"/>
      <c r="BG167" s="267"/>
    </row>
    <row r="168" spans="1:59">
      <c r="B168" s="34">
        <v>1</v>
      </c>
      <c r="C168" s="95">
        <f>'gráficos x semana I nivel'!C332+'gráficos x semana II nivel'!C330</f>
        <v>9</v>
      </c>
      <c r="D168" s="95">
        <f>'gráficos x semana I nivel'!D332+'gráficos x semana II nivel'!D330</f>
        <v>3</v>
      </c>
      <c r="E168" s="95">
        <f>'gráficos x semana I nivel'!E332+'gráficos x semana II nivel'!E330</f>
        <v>0</v>
      </c>
      <c r="F168" s="95">
        <f t="shared" ref="F168:F219" si="13">SUM(C168:E168)</f>
        <v>12</v>
      </c>
      <c r="G168" s="95">
        <f>F168</f>
        <v>12</v>
      </c>
      <c r="H168" s="98">
        <f t="shared" ref="H168:H199" si="14">G168/(Cargos_IN_GB1+Cargos_IIN_GB1)</f>
        <v>9.2165898617511521E-3</v>
      </c>
      <c r="I168" s="98">
        <f>C168/(Cargos_IN_GB1+Cargos_IIN_GB1)</f>
        <v>6.9124423963133645E-3</v>
      </c>
      <c r="J168" s="98">
        <f>(D168+C168)/(Cargos_IN_GB1+Cargos_IIN_GB1)</f>
        <v>9.2165898617511521E-3</v>
      </c>
      <c r="K168" s="98">
        <f>(C168+E168+D168)/(Cargos_IN_GB1+Cargos_IIN_GB1)</f>
        <v>9.2165898617511521E-3</v>
      </c>
      <c r="N168" s="329">
        <f>C168+M168</f>
        <v>9</v>
      </c>
    </row>
    <row r="169" spans="1:59">
      <c r="B169" s="34">
        <v>2</v>
      </c>
      <c r="C169" s="95">
        <f>'gráficos x semana I nivel'!C333+'gráficos x semana II nivel'!C331</f>
        <v>3</v>
      </c>
      <c r="D169" s="95">
        <f>'gráficos x semana I nivel'!D333+'gráficos x semana II nivel'!D331</f>
        <v>2</v>
      </c>
      <c r="E169" s="95">
        <f>'gráficos x semana I nivel'!E333+'gráficos x semana II nivel'!E331</f>
        <v>0</v>
      </c>
      <c r="F169" s="95">
        <f t="shared" si="13"/>
        <v>5</v>
      </c>
      <c r="G169" s="95">
        <f t="shared" ref="G169:G219" si="15">F169+G168</f>
        <v>17</v>
      </c>
      <c r="H169" s="98">
        <f t="shared" si="14"/>
        <v>1.3056835637480798E-2</v>
      </c>
      <c r="I169" s="98">
        <f>SUM($C$168:$C169)/(Cargos_IN_GB1+Cargos_IIN_GB1)</f>
        <v>9.2165898617511521E-3</v>
      </c>
      <c r="J169" s="98">
        <f>SUM($C$168:$D169)/(Cargos_IN_GB1+Cargos_IIN_GB1)</f>
        <v>1.3056835637480798E-2</v>
      </c>
      <c r="K169" s="98">
        <f>SUM($C$168:$E169)/(Cargos_IN_GB1+Cargos_IIN_GB1)</f>
        <v>1.3056835637480798E-2</v>
      </c>
      <c r="N169" s="329">
        <f t="shared" ref="N169:N219" si="16">C169+N168+M169</f>
        <v>12</v>
      </c>
    </row>
    <row r="170" spans="1:59">
      <c r="B170" s="34">
        <v>3</v>
      </c>
      <c r="C170" s="95">
        <f>'gráficos x semana I nivel'!C334+'gráficos x semana II nivel'!C332</f>
        <v>24</v>
      </c>
      <c r="D170" s="95">
        <f>'gráficos x semana I nivel'!D334+'gráficos x semana II nivel'!D332</f>
        <v>6</v>
      </c>
      <c r="E170" s="95">
        <f>'gráficos x semana I nivel'!E334+'gráficos x semana II nivel'!E332</f>
        <v>1</v>
      </c>
      <c r="F170" s="95">
        <f t="shared" si="13"/>
        <v>31</v>
      </c>
      <c r="G170" s="95">
        <f t="shared" si="15"/>
        <v>48</v>
      </c>
      <c r="H170" s="98">
        <f t="shared" si="14"/>
        <v>3.6866359447004608E-2</v>
      </c>
      <c r="I170" s="98">
        <f>SUM($C$168:$C170)/(Cargos_IN_GB1+Cargos_IIN_GB1)</f>
        <v>2.7649769585253458E-2</v>
      </c>
      <c r="J170" s="98">
        <f>SUM($C$168:$D170)/(Cargos_IN_GB1+Cargos_IIN_GB1)</f>
        <v>3.6098310291858678E-2</v>
      </c>
      <c r="K170" s="98">
        <f>SUM($C$168:$E170)/(Cargos_IN_GB1+Cargos_IIN_GB1)</f>
        <v>3.6866359447004608E-2</v>
      </c>
      <c r="N170" s="329">
        <f t="shared" si="16"/>
        <v>36</v>
      </c>
    </row>
    <row r="171" spans="1:59">
      <c r="B171" s="34">
        <v>4</v>
      </c>
      <c r="C171" s="95">
        <f>'gráficos x semana I nivel'!C335+'gráficos x semana II nivel'!C333</f>
        <v>2</v>
      </c>
      <c r="D171" s="95">
        <f>'gráficos x semana I nivel'!D335+'gráficos x semana II nivel'!D333</f>
        <v>3</v>
      </c>
      <c r="E171" s="95">
        <f>'gráficos x semana I nivel'!E335+'gráficos x semana II nivel'!E333</f>
        <v>0</v>
      </c>
      <c r="F171" s="95">
        <f t="shared" si="13"/>
        <v>5</v>
      </c>
      <c r="G171" s="95">
        <f t="shared" si="15"/>
        <v>53</v>
      </c>
      <c r="H171" s="98">
        <f t="shared" si="14"/>
        <v>4.0706605222734255E-2</v>
      </c>
      <c r="I171" s="98">
        <f>SUM($C$168:$C171)/(Cargos_IN_GB1+Cargos_IIN_GB1)</f>
        <v>2.9185867895545316E-2</v>
      </c>
      <c r="J171" s="98">
        <f>SUM($C$168:$D171)/(Cargos_IN_GB1+Cargos_IIN_GB1)</f>
        <v>3.9938556067588324E-2</v>
      </c>
      <c r="K171" s="98">
        <f>SUM($C$168:$E171)/(Cargos_IN_GB1+Cargos_IIN_GB1)</f>
        <v>4.0706605222734255E-2</v>
      </c>
      <c r="N171" s="329">
        <f t="shared" si="16"/>
        <v>38</v>
      </c>
    </row>
    <row r="172" spans="1:59">
      <c r="B172" s="34">
        <v>5</v>
      </c>
      <c r="C172" s="95">
        <f>'gráficos x semana I nivel'!C336+'gráficos x semana II nivel'!C334</f>
        <v>5</v>
      </c>
      <c r="D172" s="95">
        <f>'gráficos x semana I nivel'!D336+'gráficos x semana II nivel'!D334</f>
        <v>5</v>
      </c>
      <c r="E172" s="95">
        <f>'gráficos x semana I nivel'!E336+'gráficos x semana II nivel'!E334</f>
        <v>1</v>
      </c>
      <c r="F172" s="95">
        <f t="shared" si="13"/>
        <v>11</v>
      </c>
      <c r="G172" s="95">
        <f t="shared" si="15"/>
        <v>64</v>
      </c>
      <c r="H172" s="98">
        <f t="shared" si="14"/>
        <v>4.9155145929339478E-2</v>
      </c>
      <c r="I172" s="98">
        <f>SUM($C$168:$C172)/(Cargos_IN_GB1+Cargos_IIN_GB1)</f>
        <v>3.3026113671274962E-2</v>
      </c>
      <c r="J172" s="98">
        <f>SUM($C$168:$D172)/(Cargos_IN_GB1+Cargos_IIN_GB1)</f>
        <v>4.7619047619047616E-2</v>
      </c>
      <c r="K172" s="98">
        <f>SUM($C$168:$E172)/(Cargos_IN_GB1+Cargos_IIN_GB1)</f>
        <v>4.9155145929339478E-2</v>
      </c>
      <c r="N172" s="329">
        <f t="shared" si="16"/>
        <v>43</v>
      </c>
    </row>
    <row r="173" spans="1:59">
      <c r="B173" s="34">
        <v>6</v>
      </c>
      <c r="C173" s="95">
        <f>'gráficos x semana I nivel'!C337+'gráficos x semana II nivel'!C335</f>
        <v>10</v>
      </c>
      <c r="D173" s="95">
        <f>'gráficos x semana I nivel'!D337+'gráficos x semana II nivel'!D335</f>
        <v>1</v>
      </c>
      <c r="E173" s="95">
        <f>'gráficos x semana I nivel'!E337+'gráficos x semana II nivel'!E335</f>
        <v>1</v>
      </c>
      <c r="F173" s="95">
        <f t="shared" si="13"/>
        <v>12</v>
      </c>
      <c r="G173" s="95">
        <f t="shared" si="15"/>
        <v>76</v>
      </c>
      <c r="H173" s="98">
        <f t="shared" si="14"/>
        <v>5.8371735791090631E-2</v>
      </c>
      <c r="I173" s="98">
        <f>SUM($C$168:$C173)/(Cargos_IN_GB1+Cargos_IIN_GB1)</f>
        <v>4.0706605222734255E-2</v>
      </c>
      <c r="J173" s="98">
        <f>SUM($C$168:$D173)/(Cargos_IN_GB1+Cargos_IIN_GB1)</f>
        <v>5.606758832565284E-2</v>
      </c>
      <c r="K173" s="98">
        <f>SUM($C$168:$E173)/(Cargos_IN_GB1+Cargos_IIN_GB1)</f>
        <v>5.8371735791090631E-2</v>
      </c>
      <c r="N173" s="329">
        <f t="shared" si="16"/>
        <v>53</v>
      </c>
    </row>
    <row r="174" spans="1:59">
      <c r="B174" s="34">
        <v>7</v>
      </c>
      <c r="C174" s="95">
        <f>'gráficos x semana I nivel'!C338+'gráficos x semana II nivel'!C336</f>
        <v>9</v>
      </c>
      <c r="D174" s="95">
        <f>'gráficos x semana I nivel'!D338+'gráficos x semana II nivel'!D336</f>
        <v>3</v>
      </c>
      <c r="E174" s="95">
        <f>'gráficos x semana I nivel'!E338+'gráficos x semana II nivel'!E336</f>
        <v>0</v>
      </c>
      <c r="F174" s="95">
        <f t="shared" si="13"/>
        <v>12</v>
      </c>
      <c r="G174" s="95">
        <f t="shared" si="15"/>
        <v>88</v>
      </c>
      <c r="H174" s="98">
        <f t="shared" si="14"/>
        <v>6.7588325652841785E-2</v>
      </c>
      <c r="I174" s="98">
        <f>SUM($C$168:$C174)/(Cargos_IN_GB1+Cargos_IIN_GB1)</f>
        <v>4.7619047619047616E-2</v>
      </c>
      <c r="J174" s="98">
        <f>SUM($C$168:$D174)/(Cargos_IN_GB1+Cargos_IIN_GB1)</f>
        <v>6.5284178187403993E-2</v>
      </c>
      <c r="K174" s="98">
        <f>SUM($C$168:$E174)/(Cargos_IN_GB1+Cargos_IIN_GB1)</f>
        <v>6.7588325652841785E-2</v>
      </c>
      <c r="N174" s="329">
        <f t="shared" si="16"/>
        <v>62</v>
      </c>
    </row>
    <row r="175" spans="1:59">
      <c r="B175" s="34">
        <v>8</v>
      </c>
      <c r="C175" s="95">
        <f>'gráficos x semana I nivel'!C339+'gráficos x semana II nivel'!C337</f>
        <v>29</v>
      </c>
      <c r="D175" s="95">
        <f>'gráficos x semana I nivel'!D339+'gráficos x semana II nivel'!D337</f>
        <v>8</v>
      </c>
      <c r="E175" s="95">
        <f>'gráficos x semana I nivel'!E339+'gráficos x semana II nivel'!E337</f>
        <v>4</v>
      </c>
      <c r="F175" s="95">
        <f t="shared" si="13"/>
        <v>41</v>
      </c>
      <c r="G175" s="95">
        <f t="shared" si="15"/>
        <v>129</v>
      </c>
      <c r="H175" s="98">
        <f t="shared" si="14"/>
        <v>9.9078341013824886E-2</v>
      </c>
      <c r="I175" s="98">
        <f>SUM($C$168:$C175)/(Cargos_IN_GB1+Cargos_IIN_GB1)</f>
        <v>6.9892473118279563E-2</v>
      </c>
      <c r="J175" s="98">
        <f>SUM($C$168:$D175)/(Cargos_IN_GB1+Cargos_IIN_GB1)</f>
        <v>9.3701996927803385E-2</v>
      </c>
      <c r="K175" s="98">
        <f>SUM($C$168:$E175)/(Cargos_IN_GB1+Cargos_IIN_GB1)</f>
        <v>9.9078341013824886E-2</v>
      </c>
      <c r="N175" s="329">
        <f t="shared" si="16"/>
        <v>91</v>
      </c>
    </row>
    <row r="176" spans="1:59">
      <c r="B176" s="34">
        <v>9</v>
      </c>
      <c r="C176" s="95">
        <f>'gráficos x semana I nivel'!C340+'gráficos x semana II nivel'!C338</f>
        <v>12</v>
      </c>
      <c r="D176" s="95">
        <f>'gráficos x semana I nivel'!D340+'gráficos x semana II nivel'!D338</f>
        <v>1</v>
      </c>
      <c r="E176" s="95">
        <f>'gráficos x semana I nivel'!E340+'gráficos x semana II nivel'!E338</f>
        <v>1</v>
      </c>
      <c r="F176" s="95">
        <f t="shared" si="13"/>
        <v>14</v>
      </c>
      <c r="G176" s="95">
        <f t="shared" si="15"/>
        <v>143</v>
      </c>
      <c r="H176" s="98">
        <f t="shared" si="14"/>
        <v>0.1098310291858679</v>
      </c>
      <c r="I176" s="98">
        <f>SUM($C$168:$C176)/(Cargos_IN_GB1+Cargos_IIN_GB1)</f>
        <v>7.9109062980030717E-2</v>
      </c>
      <c r="J176" s="98">
        <f>SUM($C$168:$D176)/(Cargos_IN_GB1+Cargos_IIN_GB1)</f>
        <v>0.10368663594470046</v>
      </c>
      <c r="K176" s="98">
        <f>SUM($C$168:$E176)/(Cargos_IN_GB1+Cargos_IIN_GB1)</f>
        <v>0.1098310291858679</v>
      </c>
      <c r="N176" s="329">
        <f t="shared" si="16"/>
        <v>103</v>
      </c>
    </row>
    <row r="177" spans="2:14">
      <c r="B177" s="34">
        <v>10</v>
      </c>
      <c r="C177" s="95">
        <f>'gráficos x semana I nivel'!C341+'gráficos x semana II nivel'!C339</f>
        <v>9</v>
      </c>
      <c r="D177" s="95">
        <f>'gráficos x semana I nivel'!D341+'gráficos x semana II nivel'!D339</f>
        <v>0</v>
      </c>
      <c r="E177" s="95">
        <f>'gráficos x semana I nivel'!E341+'gráficos x semana II nivel'!E339</f>
        <v>0</v>
      </c>
      <c r="F177" s="95">
        <f t="shared" si="13"/>
        <v>9</v>
      </c>
      <c r="G177" s="95">
        <f t="shared" si="15"/>
        <v>152</v>
      </c>
      <c r="H177" s="98">
        <f t="shared" si="14"/>
        <v>0.11674347158218126</v>
      </c>
      <c r="I177" s="98">
        <f>SUM($C$168:$C177)/(Cargos_IN_GB1+Cargos_IIN_GB1)</f>
        <v>8.6021505376344093E-2</v>
      </c>
      <c r="J177" s="98">
        <f>SUM($C$168:$D177)/(Cargos_IN_GB1+Cargos_IIN_GB1)</f>
        <v>0.11059907834101383</v>
      </c>
      <c r="K177" s="98">
        <f>SUM($C$168:$E177)/(Cargos_IN_GB1+Cargos_IIN_GB1)</f>
        <v>0.11674347158218126</v>
      </c>
      <c r="N177" s="329">
        <f t="shared" si="16"/>
        <v>112</v>
      </c>
    </row>
    <row r="178" spans="2:14">
      <c r="B178" s="34">
        <v>11</v>
      </c>
      <c r="C178" s="95">
        <f>'gráficos x semana I nivel'!C342+'gráficos x semana II nivel'!C340</f>
        <v>7</v>
      </c>
      <c r="D178" s="95">
        <f>'gráficos x semana I nivel'!D342+'gráficos x semana II nivel'!D340</f>
        <v>0</v>
      </c>
      <c r="E178" s="95">
        <f>'gráficos x semana I nivel'!E342+'gráficos x semana II nivel'!E340</f>
        <v>1</v>
      </c>
      <c r="F178" s="95">
        <f t="shared" si="13"/>
        <v>8</v>
      </c>
      <c r="G178" s="95">
        <f t="shared" si="15"/>
        <v>160</v>
      </c>
      <c r="H178" s="98">
        <f t="shared" si="14"/>
        <v>0.12288786482334869</v>
      </c>
      <c r="I178" s="98">
        <f>SUM($C$168:$C178)/(Cargos_IN_GB1+Cargos_IIN_GB1)</f>
        <v>9.1397849462365593E-2</v>
      </c>
      <c r="J178" s="98">
        <f>SUM($C$168:$D178)/(Cargos_IN_GB1+Cargos_IIN_GB1)</f>
        <v>0.11597542242703533</v>
      </c>
      <c r="K178" s="98">
        <f>SUM($C$168:$E178)/(Cargos_IN_GB1+Cargos_IIN_GB1)</f>
        <v>0.12288786482334869</v>
      </c>
      <c r="N178" s="329">
        <f t="shared" si="16"/>
        <v>119</v>
      </c>
    </row>
    <row r="179" spans="2:14">
      <c r="B179" s="34">
        <v>12</v>
      </c>
      <c r="C179" s="95">
        <f>'gráficos x semana I nivel'!C343+'gráficos x semana II nivel'!C341</f>
        <v>10</v>
      </c>
      <c r="D179" s="95">
        <f>'gráficos x semana I nivel'!D343+'gráficos x semana II nivel'!D341</f>
        <v>4</v>
      </c>
      <c r="E179" s="95">
        <f>'gráficos x semana I nivel'!E343+'gráficos x semana II nivel'!E341</f>
        <v>3</v>
      </c>
      <c r="F179" s="95">
        <f t="shared" si="13"/>
        <v>17</v>
      </c>
      <c r="G179" s="95">
        <f t="shared" si="15"/>
        <v>177</v>
      </c>
      <c r="H179" s="98">
        <f t="shared" si="14"/>
        <v>0.13594470046082949</v>
      </c>
      <c r="I179" s="98">
        <f>SUM($C$168:$C179)/(Cargos_IN_GB1+Cargos_IIN_GB1)</f>
        <v>9.9078341013824886E-2</v>
      </c>
      <c r="J179" s="98">
        <f>SUM($C$168:$D179)/(Cargos_IN_GB1+Cargos_IIN_GB1)</f>
        <v>0.12672811059907835</v>
      </c>
      <c r="K179" s="98">
        <f>SUM($C$168:$E179)/(Cargos_IN_GB1+Cargos_IIN_GB1)</f>
        <v>0.13594470046082949</v>
      </c>
      <c r="N179" s="329">
        <f t="shared" si="16"/>
        <v>129</v>
      </c>
    </row>
    <row r="180" spans="2:14">
      <c r="B180" s="34">
        <v>13</v>
      </c>
      <c r="C180" s="95">
        <f>'gráficos x semana I nivel'!C344+'gráficos x semana II nivel'!C342</f>
        <v>7</v>
      </c>
      <c r="D180" s="95">
        <f>'gráficos x semana I nivel'!D344+'gráficos x semana II nivel'!D342</f>
        <v>0</v>
      </c>
      <c r="E180" s="95">
        <f>'gráficos x semana I nivel'!E344+'gráficos x semana II nivel'!E342</f>
        <v>1</v>
      </c>
      <c r="F180" s="95">
        <f t="shared" si="13"/>
        <v>8</v>
      </c>
      <c r="G180" s="95">
        <f t="shared" si="15"/>
        <v>185</v>
      </c>
      <c r="H180" s="98">
        <f t="shared" si="14"/>
        <v>0.14208909370199693</v>
      </c>
      <c r="I180" s="98">
        <f>SUM($C$168:$C180)/(Cargos_IN_GB1+Cargos_IIN_GB1)</f>
        <v>0.10445468509984639</v>
      </c>
      <c r="J180" s="98">
        <f>SUM($C$168:$D180)/(Cargos_IN_GB1+Cargos_IIN_GB1)</f>
        <v>0.13210445468509985</v>
      </c>
      <c r="K180" s="98">
        <f>SUM($C$168:$E180)/(Cargos_IN_GB1+Cargos_IIN_GB1)</f>
        <v>0.14208909370199693</v>
      </c>
      <c r="N180" s="329">
        <f t="shared" si="16"/>
        <v>136</v>
      </c>
    </row>
    <row r="181" spans="2:14">
      <c r="B181" s="34">
        <v>14</v>
      </c>
      <c r="C181" s="95">
        <f>'gráficos x semana I nivel'!C345+'gráficos x semana II nivel'!C343</f>
        <v>8</v>
      </c>
      <c r="D181" s="95">
        <f>'gráficos x semana I nivel'!D345+'gráficos x semana II nivel'!D343</f>
        <v>2</v>
      </c>
      <c r="E181" s="95">
        <f>'gráficos x semana I nivel'!E345+'gráficos x semana II nivel'!E343</f>
        <v>0</v>
      </c>
      <c r="F181" s="95">
        <f t="shared" si="13"/>
        <v>10</v>
      </c>
      <c r="G181" s="95">
        <f t="shared" si="15"/>
        <v>195</v>
      </c>
      <c r="H181" s="98">
        <f t="shared" si="14"/>
        <v>0.14976958525345621</v>
      </c>
      <c r="I181" s="98">
        <f>SUM($C$168:$C181)/(Cargos_IN_GB1+Cargos_IIN_GB1)</f>
        <v>0.11059907834101383</v>
      </c>
      <c r="J181" s="98">
        <f>SUM($C$168:$D181)/(Cargos_IN_GB1+Cargos_IIN_GB1)</f>
        <v>0.13978494623655913</v>
      </c>
      <c r="K181" s="98">
        <f>SUM($C$168:$E181)/(Cargos_IN_GB1+Cargos_IIN_GB1)</f>
        <v>0.14976958525345621</v>
      </c>
      <c r="N181" s="329">
        <f t="shared" si="16"/>
        <v>144</v>
      </c>
    </row>
    <row r="182" spans="2:14">
      <c r="B182" s="34">
        <v>15</v>
      </c>
      <c r="C182" s="95">
        <f>'gráficos x semana I nivel'!C346+'gráficos x semana II nivel'!C344</f>
        <v>6</v>
      </c>
      <c r="D182" s="95">
        <f>'gráficos x semana I nivel'!D346+'gráficos x semana II nivel'!D344</f>
        <v>1</v>
      </c>
      <c r="E182" s="95">
        <f>'gráficos x semana I nivel'!E346+'gráficos x semana II nivel'!E344</f>
        <v>1</v>
      </c>
      <c r="F182" s="95">
        <f t="shared" si="13"/>
        <v>8</v>
      </c>
      <c r="G182" s="95">
        <f t="shared" si="15"/>
        <v>203</v>
      </c>
      <c r="H182" s="98">
        <f t="shared" si="14"/>
        <v>0.15591397849462366</v>
      </c>
      <c r="I182" s="98">
        <f>SUM($C$168:$C182)/(Cargos_IN_GB1+Cargos_IIN_GB1)</f>
        <v>0.1152073732718894</v>
      </c>
      <c r="J182" s="98">
        <f>SUM($C$168:$D182)/(Cargos_IN_GB1+Cargos_IIN_GB1)</f>
        <v>0.14516129032258066</v>
      </c>
      <c r="K182" s="98">
        <f>SUM($C$168:$E182)/(Cargos_IN_GB1+Cargos_IIN_GB1)</f>
        <v>0.15591397849462366</v>
      </c>
      <c r="N182" s="329">
        <f t="shared" si="16"/>
        <v>150</v>
      </c>
    </row>
    <row r="183" spans="2:14">
      <c r="B183" s="34">
        <v>16</v>
      </c>
      <c r="C183" s="95">
        <f>'gráficos x semana I nivel'!C347+'gráficos x semana II nivel'!C345</f>
        <v>8</v>
      </c>
      <c r="D183" s="95">
        <f>'gráficos x semana I nivel'!D347+'gráficos x semana II nivel'!D345</f>
        <v>6</v>
      </c>
      <c r="E183" s="95">
        <f>'gráficos x semana I nivel'!E347+'gráficos x semana II nivel'!E345</f>
        <v>5</v>
      </c>
      <c r="F183" s="95">
        <f t="shared" si="13"/>
        <v>19</v>
      </c>
      <c r="G183" s="95">
        <f t="shared" si="15"/>
        <v>222</v>
      </c>
      <c r="H183" s="98">
        <f t="shared" si="14"/>
        <v>0.17050691244239632</v>
      </c>
      <c r="I183" s="98">
        <f>SUM($C$168:$C183)/(Cargos_IN_GB1+Cargos_IIN_GB1)</f>
        <v>0.12135176651305683</v>
      </c>
      <c r="J183" s="98">
        <f>SUM($C$168:$D183)/(Cargos_IN_GB1+Cargos_IIN_GB1)</f>
        <v>0.15591397849462366</v>
      </c>
      <c r="K183" s="98">
        <f>SUM($C$168:$E183)/(Cargos_IN_GB1+Cargos_IIN_GB1)</f>
        <v>0.17050691244239632</v>
      </c>
      <c r="N183" s="329">
        <f t="shared" si="16"/>
        <v>158</v>
      </c>
    </row>
    <row r="184" spans="2:14">
      <c r="B184" s="34">
        <v>17</v>
      </c>
      <c r="C184" s="95">
        <f>'gráficos x semana I nivel'!C348+'gráficos x semana II nivel'!C346</f>
        <v>5</v>
      </c>
      <c r="D184" s="95">
        <f>'gráficos x semana I nivel'!D348+'gráficos x semana II nivel'!D346</f>
        <v>1</v>
      </c>
      <c r="E184" s="95">
        <f>'gráficos x semana I nivel'!E348+'gráficos x semana II nivel'!E346</f>
        <v>3</v>
      </c>
      <c r="F184" s="95">
        <f t="shared" si="13"/>
        <v>9</v>
      </c>
      <c r="G184" s="95">
        <f t="shared" si="15"/>
        <v>231</v>
      </c>
      <c r="H184" s="98">
        <f t="shared" si="14"/>
        <v>0.17741935483870969</v>
      </c>
      <c r="I184" s="98">
        <f>SUM($C$168:$C184)/(Cargos_IN_GB1+Cargos_IIN_GB1)</f>
        <v>0.12519201228878649</v>
      </c>
      <c r="J184" s="98">
        <f>SUM($C$168:$D184)/(Cargos_IN_GB1+Cargos_IIN_GB1)</f>
        <v>0.16052227342549924</v>
      </c>
      <c r="K184" s="98">
        <f>SUM($C$168:$E184)/(Cargos_IN_GB1+Cargos_IIN_GB1)</f>
        <v>0.17741935483870969</v>
      </c>
      <c r="M184" s="34">
        <v>0</v>
      </c>
      <c r="N184" s="329">
        <f t="shared" si="16"/>
        <v>163</v>
      </c>
    </row>
    <row r="185" spans="2:14">
      <c r="B185" s="34">
        <v>18</v>
      </c>
      <c r="C185" s="95">
        <f>'gráficos x semana I nivel'!C349+'gráficos x semana II nivel'!C347</f>
        <v>2</v>
      </c>
      <c r="D185" s="95">
        <f>'gráficos x semana I nivel'!D349+'gráficos x semana II nivel'!D347</f>
        <v>0</v>
      </c>
      <c r="E185" s="95">
        <f>'gráficos x semana I nivel'!E349+'gráficos x semana II nivel'!E347</f>
        <v>1</v>
      </c>
      <c r="F185" s="95">
        <f t="shared" si="13"/>
        <v>3</v>
      </c>
      <c r="G185" s="95">
        <f t="shared" si="15"/>
        <v>234</v>
      </c>
      <c r="H185" s="98">
        <f t="shared" si="14"/>
        <v>0.17972350230414746</v>
      </c>
      <c r="I185" s="98">
        <f>SUM($C$168:$C185)/(Cargos_IN_GB1+Cargos_IIN_GB1)</f>
        <v>0.12672811059907835</v>
      </c>
      <c r="J185" s="98">
        <f>SUM($C$168:$D185)/(Cargos_IN_GB1+Cargos_IIN_GB1)</f>
        <v>0.1620583717357911</v>
      </c>
      <c r="K185" s="98">
        <f>SUM($C$168:$E185)/(Cargos_IN_GB1+Cargos_IIN_GB1)</f>
        <v>0.17972350230414746</v>
      </c>
      <c r="N185" s="329">
        <f t="shared" si="16"/>
        <v>165</v>
      </c>
    </row>
    <row r="186" spans="2:14">
      <c r="B186" s="34">
        <v>19</v>
      </c>
      <c r="C186" s="95">
        <f>'gráficos x semana I nivel'!C350+'gráficos x semana II nivel'!C348</f>
        <v>3</v>
      </c>
      <c r="D186" s="95">
        <f>'gráficos x semana I nivel'!D350+'gráficos x semana II nivel'!D348</f>
        <v>3</v>
      </c>
      <c r="E186" s="95">
        <f>'gráficos x semana I nivel'!E350+'gráficos x semana II nivel'!E348</f>
        <v>0</v>
      </c>
      <c r="F186" s="95">
        <f t="shared" si="13"/>
        <v>6</v>
      </c>
      <c r="G186" s="95">
        <f t="shared" si="15"/>
        <v>240</v>
      </c>
      <c r="H186" s="98">
        <f t="shared" si="14"/>
        <v>0.18433179723502305</v>
      </c>
      <c r="I186" s="98">
        <f>SUM($C$168:$C186)/(Cargos_IN_GB1+Cargos_IIN_GB1)</f>
        <v>0.12903225806451613</v>
      </c>
      <c r="J186" s="98">
        <f>SUM($C$168:$D186)/(Cargos_IN_GB1+Cargos_IIN_GB1)</f>
        <v>0.16666666666666666</v>
      </c>
      <c r="K186" s="98">
        <f>SUM($C$168:$E186)/(Cargos_IN_GB1+Cargos_IIN_GB1)</f>
        <v>0.18433179723502305</v>
      </c>
      <c r="N186" s="329">
        <f t="shared" si="16"/>
        <v>168</v>
      </c>
    </row>
    <row r="187" spans="2:14">
      <c r="B187" s="34">
        <v>20</v>
      </c>
      <c r="C187" s="95">
        <f>'gráficos x semana I nivel'!C351+'gráficos x semana II nivel'!C349</f>
        <v>0</v>
      </c>
      <c r="D187" s="95">
        <f>'gráficos x semana I nivel'!D351+'gráficos x semana II nivel'!D349</f>
        <v>1</v>
      </c>
      <c r="E187" s="95">
        <f>'gráficos x semana I nivel'!E351+'gráficos x semana II nivel'!E349</f>
        <v>3</v>
      </c>
      <c r="F187" s="95">
        <f t="shared" si="13"/>
        <v>4</v>
      </c>
      <c r="G187" s="95">
        <f t="shared" si="15"/>
        <v>244</v>
      </c>
      <c r="H187" s="98">
        <f t="shared" si="14"/>
        <v>0.18740399385560677</v>
      </c>
      <c r="I187" s="98">
        <f>SUM($C$168:$C187)/(Cargos_IN_GB1+Cargos_IIN_GB1)</f>
        <v>0.12903225806451613</v>
      </c>
      <c r="J187" s="98">
        <f>SUM($C$168:$D187)/(Cargos_IN_GB1+Cargos_IIN_GB1)</f>
        <v>0.1674347158218126</v>
      </c>
      <c r="K187" s="98">
        <f>SUM($C$168:$E187)/(Cargos_IN_GB1+Cargos_IIN_GB1)</f>
        <v>0.18740399385560677</v>
      </c>
      <c r="N187" s="329">
        <f t="shared" si="16"/>
        <v>168</v>
      </c>
    </row>
    <row r="188" spans="2:14">
      <c r="B188" s="34">
        <v>21</v>
      </c>
      <c r="C188" s="95">
        <f>'gráficos x semana I nivel'!C352+'gráficos x semana II nivel'!C350</f>
        <v>9</v>
      </c>
      <c r="D188" s="95">
        <f>'gráficos x semana I nivel'!D352+'gráficos x semana II nivel'!D350</f>
        <v>3</v>
      </c>
      <c r="E188" s="95">
        <f>'gráficos x semana I nivel'!E352+'gráficos x semana II nivel'!E350</f>
        <v>9</v>
      </c>
      <c r="F188" s="95">
        <f t="shared" si="13"/>
        <v>21</v>
      </c>
      <c r="G188" s="95">
        <f t="shared" si="15"/>
        <v>265</v>
      </c>
      <c r="H188" s="98">
        <f t="shared" si="14"/>
        <v>0.20353302611367127</v>
      </c>
      <c r="I188" s="98">
        <f>SUM($C$168:$C188)/(Cargos_IN_GB1+Cargos_IIN_GB1)</f>
        <v>0.13594470046082949</v>
      </c>
      <c r="J188" s="98">
        <f>SUM($C$168:$D188)/(Cargos_IN_GB1+Cargos_IIN_GB1)</f>
        <v>0.17665130568356374</v>
      </c>
      <c r="K188" s="98">
        <f>SUM($C$168:$E188)/(Cargos_IN_GB1+Cargos_IIN_GB1)</f>
        <v>0.20353302611367127</v>
      </c>
      <c r="N188" s="329">
        <f t="shared" si="16"/>
        <v>177</v>
      </c>
    </row>
    <row r="189" spans="2:14">
      <c r="B189" s="34">
        <v>22</v>
      </c>
      <c r="C189" s="95">
        <f>'gráficos x semana I nivel'!C353+'gráficos x semana II nivel'!C351</f>
        <v>4</v>
      </c>
      <c r="D189" s="95">
        <f>'gráficos x semana I nivel'!D353+'gráficos x semana II nivel'!D351</f>
        <v>0</v>
      </c>
      <c r="E189" s="95">
        <f>'gráficos x semana I nivel'!E353+'gráficos x semana II nivel'!E351</f>
        <v>2</v>
      </c>
      <c r="F189" s="95">
        <f t="shared" si="13"/>
        <v>6</v>
      </c>
      <c r="G189" s="95">
        <f t="shared" si="15"/>
        <v>271</v>
      </c>
      <c r="H189" s="98">
        <f t="shared" si="14"/>
        <v>0.20814132104454686</v>
      </c>
      <c r="I189" s="98">
        <f>SUM($C$168:$C189)/(Cargos_IN_GB1+Cargos_IIN_GB1)</f>
        <v>0.13901689708141321</v>
      </c>
      <c r="J189" s="98">
        <f>SUM($C$168:$D189)/(Cargos_IN_GB1+Cargos_IIN_GB1)</f>
        <v>0.17972350230414746</v>
      </c>
      <c r="K189" s="98">
        <f>SUM($C$168:$E189)/(Cargos_IN_GB1+Cargos_IIN_GB1)</f>
        <v>0.20814132104454686</v>
      </c>
      <c r="N189" s="329">
        <f t="shared" si="16"/>
        <v>181</v>
      </c>
    </row>
    <row r="190" spans="2:14">
      <c r="B190" s="34">
        <v>23</v>
      </c>
      <c r="C190" s="95">
        <f>'gráficos x semana I nivel'!C354+'gráficos x semana II nivel'!C352</f>
        <v>1</v>
      </c>
      <c r="D190" s="95">
        <f>'gráficos x semana I nivel'!D354+'gráficos x semana II nivel'!D352</f>
        <v>3</v>
      </c>
      <c r="E190" s="95">
        <f>'gráficos x semana I nivel'!E354+'gráficos x semana II nivel'!E352</f>
        <v>2</v>
      </c>
      <c r="F190" s="95">
        <f t="shared" si="13"/>
        <v>6</v>
      </c>
      <c r="G190" s="95">
        <f t="shared" si="15"/>
        <v>277</v>
      </c>
      <c r="H190" s="98">
        <f t="shared" si="14"/>
        <v>0.21274961597542244</v>
      </c>
      <c r="I190" s="98">
        <f>SUM($C$168:$C190)/(Cargos_IN_GB1+Cargos_IIN_GB1)</f>
        <v>0.13978494623655913</v>
      </c>
      <c r="J190" s="98">
        <f>SUM($C$168:$D190)/(Cargos_IN_GB1+Cargos_IIN_GB1)</f>
        <v>0.18279569892473119</v>
      </c>
      <c r="K190" s="98">
        <f>SUM($C$168:$E190)/(Cargos_IN_GB1+Cargos_IIN_GB1)</f>
        <v>0.21274961597542244</v>
      </c>
      <c r="N190" s="329">
        <f t="shared" si="16"/>
        <v>182</v>
      </c>
    </row>
    <row r="191" spans="2:14">
      <c r="B191" s="34">
        <v>24</v>
      </c>
      <c r="C191" s="95">
        <f>'gráficos x semana I nivel'!C355+'gráficos x semana II nivel'!C353</f>
        <v>2</v>
      </c>
      <c r="D191" s="95">
        <f>'gráficos x semana I nivel'!D355+'gráficos x semana II nivel'!D353</f>
        <v>0</v>
      </c>
      <c r="E191" s="95">
        <f>'gráficos x semana I nivel'!E355+'gráficos x semana II nivel'!E353</f>
        <v>2</v>
      </c>
      <c r="F191" s="95">
        <f t="shared" si="13"/>
        <v>4</v>
      </c>
      <c r="G191" s="95">
        <f t="shared" si="15"/>
        <v>281</v>
      </c>
      <c r="H191" s="98">
        <f t="shared" si="14"/>
        <v>0.21582181259600614</v>
      </c>
      <c r="I191" s="98">
        <f>SUM($C$168:$C191)/(Cargos_IN_GB1+Cargos_IIN_GB1)</f>
        <v>0.14132104454685099</v>
      </c>
      <c r="J191" s="98">
        <f>SUM($C$168:$D191)/(Cargos_IN_GB1+Cargos_IIN_GB1)</f>
        <v>0.18433179723502305</v>
      </c>
      <c r="K191" s="98">
        <f>SUM($C$168:$E191)/(Cargos_IN_GB1+Cargos_IIN_GB1)</f>
        <v>0.21582181259600614</v>
      </c>
      <c r="N191" s="329">
        <f t="shared" si="16"/>
        <v>184</v>
      </c>
    </row>
    <row r="192" spans="2:14">
      <c r="B192" s="34">
        <v>25</v>
      </c>
      <c r="C192" s="95">
        <f>'gráficos x semana I nivel'!C356+'gráficos x semana II nivel'!C354</f>
        <v>1</v>
      </c>
      <c r="D192" s="95">
        <f>'gráficos x semana I nivel'!D356+'gráficos x semana II nivel'!D354</f>
        <v>2</v>
      </c>
      <c r="E192" s="95">
        <f>'gráficos x semana I nivel'!E356+'gráficos x semana II nivel'!E354</f>
        <v>3</v>
      </c>
      <c r="F192" s="95">
        <f t="shared" si="13"/>
        <v>6</v>
      </c>
      <c r="G192" s="95">
        <f t="shared" si="15"/>
        <v>287</v>
      </c>
      <c r="H192" s="98">
        <f t="shared" si="14"/>
        <v>0.22043010752688172</v>
      </c>
      <c r="I192" s="98">
        <f>SUM($C$168:$C192)/(Cargos_IN_GB1+Cargos_IIN_GB1)</f>
        <v>0.14208909370199693</v>
      </c>
      <c r="J192" s="98">
        <f>SUM($C$168:$D192)/(Cargos_IN_GB1+Cargos_IIN_GB1)</f>
        <v>0.18663594470046083</v>
      </c>
      <c r="K192" s="98">
        <f>SUM($C$168:$E192)/(Cargos_IN_GB1+Cargos_IIN_GB1)</f>
        <v>0.22043010752688172</v>
      </c>
      <c r="N192" s="329">
        <f t="shared" si="16"/>
        <v>185</v>
      </c>
    </row>
    <row r="193" spans="2:16">
      <c r="B193" s="34">
        <v>26</v>
      </c>
      <c r="C193" s="95">
        <f>'gráficos x semana I nivel'!C357+'gráficos x semana II nivel'!C355</f>
        <v>1</v>
      </c>
      <c r="D193" s="95">
        <f>'gráficos x semana I nivel'!D357+'gráficos x semana II nivel'!D355</f>
        <v>1</v>
      </c>
      <c r="E193" s="95">
        <f>'gráficos x semana I nivel'!E357+'gráficos x semana II nivel'!E355</f>
        <v>3</v>
      </c>
      <c r="F193" s="95">
        <f t="shared" si="13"/>
        <v>5</v>
      </c>
      <c r="G193" s="95">
        <f t="shared" si="15"/>
        <v>292</v>
      </c>
      <c r="H193" s="98">
        <f t="shared" si="14"/>
        <v>0.22427035330261136</v>
      </c>
      <c r="I193" s="98">
        <f>SUM($C$168:$C193)/(Cargos_IN_GB1+Cargos_IIN_GB1)</f>
        <v>0.14285714285714285</v>
      </c>
      <c r="J193" s="98">
        <f>SUM($C$168:$D193)/(Cargos_IN_GB1+Cargos_IIN_GB1)</f>
        <v>0.18817204301075269</v>
      </c>
      <c r="K193" s="98">
        <f>SUM($C$168:$E193)/(Cargos_IN_GB1+Cargos_IIN_GB1)</f>
        <v>0.22427035330261136</v>
      </c>
      <c r="N193" s="329">
        <f t="shared" si="16"/>
        <v>186</v>
      </c>
      <c r="P193" s="34">
        <f>63+123</f>
        <v>186</v>
      </c>
    </row>
    <row r="194" spans="2:16">
      <c r="B194" s="34">
        <v>27</v>
      </c>
      <c r="C194" s="95">
        <f>'gráficos x semana I nivel'!C358+'gráficos x semana II nivel'!C356</f>
        <v>3</v>
      </c>
      <c r="D194" s="95">
        <f>'gráficos x semana I nivel'!D358+'gráficos x semana II nivel'!D356</f>
        <v>1</v>
      </c>
      <c r="E194" s="95">
        <f>'gráficos x semana I nivel'!E358+'gráficos x semana II nivel'!E356</f>
        <v>0</v>
      </c>
      <c r="F194" s="95">
        <f t="shared" si="13"/>
        <v>4</v>
      </c>
      <c r="G194" s="95">
        <f t="shared" si="15"/>
        <v>296</v>
      </c>
      <c r="H194" s="98">
        <f t="shared" si="14"/>
        <v>0.22734254992319508</v>
      </c>
      <c r="I194" s="98">
        <f>SUM($C$168:$C194)/(Cargos_IN_GB1+Cargos_IIN_GB1)</f>
        <v>0.14516129032258066</v>
      </c>
      <c r="J194" s="98">
        <f>SUM($C$168:$D194)/(Cargos_IN_GB1+Cargos_IIN_GB1)</f>
        <v>0.19124423963133641</v>
      </c>
      <c r="K194" s="98">
        <f>SUM($C$168:$E194)/(Cargos_IN_GB1+Cargos_IIN_GB1)</f>
        <v>0.22734254992319508</v>
      </c>
      <c r="N194" s="329">
        <f t="shared" si="16"/>
        <v>189</v>
      </c>
    </row>
    <row r="195" spans="2:16">
      <c r="B195" s="34">
        <v>28</v>
      </c>
      <c r="C195" s="95">
        <f>'gráficos x semana I nivel'!C359+'gráficos x semana II nivel'!C357</f>
        <v>2</v>
      </c>
      <c r="D195" s="95">
        <f>'gráficos x semana I nivel'!D359+'gráficos x semana II nivel'!D357</f>
        <v>1</v>
      </c>
      <c r="E195" s="95">
        <f>'gráficos x semana I nivel'!E359+'gráficos x semana II nivel'!E357</f>
        <v>2</v>
      </c>
      <c r="F195" s="95">
        <f t="shared" si="13"/>
        <v>5</v>
      </c>
      <c r="G195" s="95">
        <f t="shared" si="15"/>
        <v>301</v>
      </c>
      <c r="H195" s="98">
        <f t="shared" si="14"/>
        <v>0.23118279569892472</v>
      </c>
      <c r="I195" s="98">
        <f>SUM($C$168:$C195)/(Cargos_IN_GB1+Cargos_IIN_GB1)</f>
        <v>0.14669738863287252</v>
      </c>
      <c r="J195" s="98">
        <f>SUM($C$168:$D195)/(Cargos_IN_GB1+Cargos_IIN_GB1)</f>
        <v>0.19354838709677419</v>
      </c>
      <c r="K195" s="98">
        <f>SUM($C$168:$E195)/(Cargos_IN_GB1+Cargos_IIN_GB1)</f>
        <v>0.23118279569892472</v>
      </c>
      <c r="N195" s="329">
        <f t="shared" si="16"/>
        <v>191</v>
      </c>
    </row>
    <row r="196" spans="2:16">
      <c r="B196" s="34">
        <v>29</v>
      </c>
      <c r="C196" s="95">
        <f>'gráficos x semana I nivel'!C360+'gráficos x semana II nivel'!C358</f>
        <v>7</v>
      </c>
      <c r="D196" s="95">
        <f>'gráficos x semana I nivel'!D360+'gráficos x semana II nivel'!D358</f>
        <v>1</v>
      </c>
      <c r="E196" s="95">
        <f>'gráficos x semana I nivel'!E360+'gráficos x semana II nivel'!E358</f>
        <v>6</v>
      </c>
      <c r="F196" s="95">
        <f t="shared" si="13"/>
        <v>14</v>
      </c>
      <c r="G196" s="95">
        <f t="shared" si="15"/>
        <v>315</v>
      </c>
      <c r="H196" s="98">
        <f t="shared" si="14"/>
        <v>0.24193548387096775</v>
      </c>
      <c r="I196" s="98">
        <f>SUM($C$168:$C196)/(Cargos_IN_GB1+Cargos_IIN_GB1)</f>
        <v>0.15207373271889402</v>
      </c>
      <c r="J196" s="98">
        <f>SUM($C$168:$D196)/(Cargos_IN_GB1+Cargos_IIN_GB1)</f>
        <v>0.19969278033794163</v>
      </c>
      <c r="K196" s="98">
        <f>SUM($C$168:$E196)/(Cargos_IN_GB1+Cargos_IIN_GB1)</f>
        <v>0.24193548387096775</v>
      </c>
      <c r="N196" s="329">
        <f t="shared" si="16"/>
        <v>198</v>
      </c>
    </row>
    <row r="197" spans="2:16">
      <c r="B197" s="34">
        <v>30</v>
      </c>
      <c r="C197" s="95">
        <f>'gráficos x semana I nivel'!C361+'gráficos x semana II nivel'!C359</f>
        <v>3</v>
      </c>
      <c r="D197" s="95">
        <f>'gráficos x semana I nivel'!D361+'gráficos x semana II nivel'!D359</f>
        <v>0</v>
      </c>
      <c r="E197" s="95">
        <f>'gráficos x semana I nivel'!E361+'gráficos x semana II nivel'!E359</f>
        <v>6</v>
      </c>
      <c r="F197" s="95">
        <f t="shared" si="13"/>
        <v>9</v>
      </c>
      <c r="G197" s="95">
        <f t="shared" si="15"/>
        <v>324</v>
      </c>
      <c r="H197" s="98">
        <f t="shared" si="14"/>
        <v>0.24884792626728111</v>
      </c>
      <c r="I197" s="98">
        <f>SUM($C$168:$C197)/(Cargos_IN_GB1+Cargos_IIN_GB1)</f>
        <v>0.15437788018433179</v>
      </c>
      <c r="J197" s="98">
        <f>SUM($C$168:$D197)/(Cargos_IN_GB1+Cargos_IIN_GB1)</f>
        <v>0.20199692780337941</v>
      </c>
      <c r="K197" s="98">
        <f>SUM($C$168:$E197)/(Cargos_IN_GB1+Cargos_IIN_GB1)</f>
        <v>0.24884792626728111</v>
      </c>
      <c r="M197" s="34">
        <v>0</v>
      </c>
      <c r="N197" s="329">
        <f t="shared" si="16"/>
        <v>201</v>
      </c>
    </row>
    <row r="198" spans="2:16">
      <c r="B198" s="34">
        <v>31</v>
      </c>
      <c r="C198" s="95">
        <f>'gráficos x semana I nivel'!C362+'gráficos x semana II nivel'!C360</f>
        <v>1</v>
      </c>
      <c r="D198" s="95">
        <f>'gráficos x semana I nivel'!D362+'gráficos x semana II nivel'!D360</f>
        <v>2</v>
      </c>
      <c r="E198" s="95">
        <f>'gráficos x semana I nivel'!E362+'gráficos x semana II nivel'!E360</f>
        <v>5</v>
      </c>
      <c r="F198" s="95">
        <f t="shared" si="13"/>
        <v>8</v>
      </c>
      <c r="G198" s="95">
        <f t="shared" si="15"/>
        <v>332</v>
      </c>
      <c r="H198" s="98">
        <f t="shared" si="14"/>
        <v>0.25499231950844853</v>
      </c>
      <c r="I198" s="98">
        <f>SUM($C$168:$C198)/(Cargos_IN_GB1+Cargos_IIN_GB1)</f>
        <v>0.15514592933947774</v>
      </c>
      <c r="J198" s="98">
        <f>SUM($C$168:$D198)/(Cargos_IN_GB1+Cargos_IIN_GB1)</f>
        <v>0.20430107526881722</v>
      </c>
      <c r="K198" s="98">
        <f>SUM($C$168:$E198)/(Cargos_IN_GB1+Cargos_IIN_GB1)</f>
        <v>0.25499231950844853</v>
      </c>
      <c r="N198" s="329">
        <f t="shared" si="16"/>
        <v>202</v>
      </c>
    </row>
    <row r="199" spans="2:16">
      <c r="B199" s="34">
        <v>32</v>
      </c>
      <c r="C199" s="95">
        <f>'gráficos x semana I nivel'!C363+'gráficos x semana II nivel'!C361</f>
        <v>10</v>
      </c>
      <c r="D199" s="95">
        <f>'gráficos x semana I nivel'!D363+'gráficos x semana II nivel'!D361</f>
        <v>2</v>
      </c>
      <c r="E199" s="95">
        <f>'gráficos x semana I nivel'!E363+'gráficos x semana II nivel'!E361</f>
        <v>0</v>
      </c>
      <c r="F199" s="95">
        <f t="shared" si="13"/>
        <v>12</v>
      </c>
      <c r="G199" s="95">
        <f t="shared" si="15"/>
        <v>344</v>
      </c>
      <c r="H199" s="98">
        <f t="shared" si="14"/>
        <v>0.2642089093701997</v>
      </c>
      <c r="I199" s="98">
        <f>SUM($C$168:$C199)/(Cargos_IN_GB1+Cargos_IIN_GB1)</f>
        <v>0.16282642089093702</v>
      </c>
      <c r="J199" s="98">
        <f>SUM($C$168:$D199)/(Cargos_IN_GB1+Cargos_IIN_GB1)</f>
        <v>0.21351766513056836</v>
      </c>
      <c r="K199" s="98">
        <f>SUM($C$168:$E199)/(Cargos_IN_GB1+Cargos_IIN_GB1)</f>
        <v>0.2642089093701997</v>
      </c>
      <c r="N199" s="329">
        <f t="shared" si="16"/>
        <v>212</v>
      </c>
    </row>
    <row r="200" spans="2:16">
      <c r="B200" s="34">
        <v>33</v>
      </c>
      <c r="C200" s="95">
        <f>'gráficos x semana I nivel'!C364+'gráficos x semana II nivel'!C362</f>
        <v>6</v>
      </c>
      <c r="D200" s="95">
        <f>'gráficos x semana I nivel'!D364+'gráficos x semana II nivel'!D362</f>
        <v>1</v>
      </c>
      <c r="E200" s="95">
        <f>'gráficos x semana I nivel'!E364+'gráficos x semana II nivel'!E362</f>
        <v>0</v>
      </c>
      <c r="F200" s="95">
        <f t="shared" si="13"/>
        <v>7</v>
      </c>
      <c r="G200" s="95">
        <f t="shared" si="15"/>
        <v>351</v>
      </c>
      <c r="H200" s="98">
        <f t="shared" ref="H200:H231" si="17">G200/(Cargos_IN_GB1+Cargos_IIN_GB1)</f>
        <v>0.2695852534562212</v>
      </c>
      <c r="I200" s="98">
        <f>SUM($C$168:$C200)/(Cargos_IN_GB1+Cargos_IIN_GB1)</f>
        <v>0.1674347158218126</v>
      </c>
      <c r="J200" s="98">
        <f>SUM($C$168:$D200)/(Cargos_IN_GB1+Cargos_IIN_GB1)</f>
        <v>0.21889400921658986</v>
      </c>
      <c r="K200" s="98">
        <f>SUM($C$168:$E200)/(Cargos_IN_GB1+Cargos_IIN_GB1)</f>
        <v>0.2695852534562212</v>
      </c>
      <c r="N200" s="329">
        <f t="shared" si="16"/>
        <v>218</v>
      </c>
    </row>
    <row r="201" spans="2:16">
      <c r="B201" s="34">
        <v>34</v>
      </c>
      <c r="C201" s="95">
        <f>'gráficos x semana I nivel'!C365+'gráficos x semana II nivel'!C363</f>
        <v>6</v>
      </c>
      <c r="D201" s="95">
        <f>'gráficos x semana I nivel'!D365+'gráficos x semana II nivel'!D363</f>
        <v>2</v>
      </c>
      <c r="E201" s="95">
        <f>'gráficos x semana I nivel'!E365+'gráficos x semana II nivel'!E363</f>
        <v>3</v>
      </c>
      <c r="F201" s="95">
        <f t="shared" si="13"/>
        <v>11</v>
      </c>
      <c r="G201" s="95">
        <f t="shared" si="15"/>
        <v>362</v>
      </c>
      <c r="H201" s="98">
        <f t="shared" si="17"/>
        <v>0.27803379416282642</v>
      </c>
      <c r="I201" s="98">
        <f>SUM($C$168:$C201)/(Cargos_IN_GB1+Cargos_IIN_GB1)</f>
        <v>0.17204301075268819</v>
      </c>
      <c r="J201" s="98">
        <f>SUM($C$168:$D201)/(Cargos_IN_GB1+Cargos_IIN_GB1)</f>
        <v>0.2250384024577573</v>
      </c>
      <c r="K201" s="98">
        <f>SUM($C$168:$E201)/(Cargos_IN_GB1+Cargos_IIN_GB1)</f>
        <v>0.27803379416282642</v>
      </c>
      <c r="N201" s="329">
        <f t="shared" si="16"/>
        <v>224</v>
      </c>
    </row>
    <row r="202" spans="2:16">
      <c r="B202" s="34">
        <v>35</v>
      </c>
      <c r="C202" s="95">
        <f>'gráficos x semana I nivel'!C366+'gráficos x semana II nivel'!C364</f>
        <v>5</v>
      </c>
      <c r="D202" s="95">
        <f>'gráficos x semana I nivel'!D366+'gráficos x semana II nivel'!D364</f>
        <v>2</v>
      </c>
      <c r="E202" s="95">
        <f>'gráficos x semana I nivel'!E366+'gráficos x semana II nivel'!E364</f>
        <v>1</v>
      </c>
      <c r="F202" s="95">
        <f t="shared" si="13"/>
        <v>8</v>
      </c>
      <c r="G202" s="95">
        <f t="shared" si="15"/>
        <v>370</v>
      </c>
      <c r="H202" s="98">
        <f t="shared" si="17"/>
        <v>0.28417818740399386</v>
      </c>
      <c r="I202" s="98">
        <f>SUM($C$168:$C202)/(Cargos_IN_GB1+Cargos_IIN_GB1)</f>
        <v>0.17588325652841783</v>
      </c>
      <c r="J202" s="98">
        <f>SUM($C$168:$D202)/(Cargos_IN_GB1+Cargos_IIN_GB1)</f>
        <v>0.2304147465437788</v>
      </c>
      <c r="K202" s="98">
        <f>SUM($C$168:$E202)/(Cargos_IN_GB1+Cargos_IIN_GB1)</f>
        <v>0.28417818740399386</v>
      </c>
      <c r="N202" s="329">
        <f t="shared" si="16"/>
        <v>229</v>
      </c>
    </row>
    <row r="203" spans="2:16">
      <c r="B203" s="34">
        <v>36</v>
      </c>
      <c r="C203" s="95">
        <f>'gráficos x semana I nivel'!C367+'gráficos x semana II nivel'!C365</f>
        <v>3</v>
      </c>
      <c r="D203" s="95">
        <f>'gráficos x semana I nivel'!D367+'gráficos x semana II nivel'!D365</f>
        <v>0</v>
      </c>
      <c r="E203" s="95">
        <f>'gráficos x semana I nivel'!E367+'gráficos x semana II nivel'!E365</f>
        <v>0</v>
      </c>
      <c r="F203" s="95">
        <f t="shared" si="13"/>
        <v>3</v>
      </c>
      <c r="G203" s="95">
        <f t="shared" si="15"/>
        <v>373</v>
      </c>
      <c r="H203" s="98">
        <f t="shared" si="17"/>
        <v>0.28648233486943164</v>
      </c>
      <c r="I203" s="98">
        <f>SUM($C$168:$C203)/(Cargos_IN_GB1+Cargos_IIN_GB1)</f>
        <v>0.1781874039938556</v>
      </c>
      <c r="J203" s="98">
        <f>SUM($C$168:$D203)/(Cargos_IN_GB1+Cargos_IIN_GB1)</f>
        <v>0.23271889400921658</v>
      </c>
      <c r="K203" s="98">
        <f>SUM($C$168:$E203)/(Cargos_IN_GB1+Cargos_IIN_GB1)</f>
        <v>0.28648233486943164</v>
      </c>
      <c r="N203" s="329">
        <f t="shared" si="16"/>
        <v>232</v>
      </c>
    </row>
    <row r="204" spans="2:16">
      <c r="B204" s="34">
        <v>37</v>
      </c>
      <c r="C204" s="95">
        <f>'gráficos x semana I nivel'!C368+'gráficos x semana II nivel'!C366</f>
        <v>5</v>
      </c>
      <c r="D204" s="95">
        <f>'gráficos x semana I nivel'!D368+'gráficos x semana II nivel'!D366</f>
        <v>1</v>
      </c>
      <c r="E204" s="95">
        <f>'gráficos x semana I nivel'!E368+'gráficos x semana II nivel'!E366</f>
        <v>0</v>
      </c>
      <c r="F204" s="95">
        <f t="shared" si="13"/>
        <v>6</v>
      </c>
      <c r="G204" s="95">
        <f t="shared" si="15"/>
        <v>379</v>
      </c>
      <c r="H204" s="98">
        <f t="shared" si="17"/>
        <v>0.2910906298003072</v>
      </c>
      <c r="I204" s="98">
        <f>SUM($C$168:$C204)/(Cargos_IN_GB1+Cargos_IIN_GB1)</f>
        <v>0.18202764976958524</v>
      </c>
      <c r="J204" s="98">
        <f>SUM($C$168:$D204)/(Cargos_IN_GB1+Cargos_IIN_GB1)</f>
        <v>0.23732718894009217</v>
      </c>
      <c r="K204" s="98">
        <f>SUM($C$168:$E204)/(Cargos_IN_GB1+Cargos_IIN_GB1)</f>
        <v>0.2910906298003072</v>
      </c>
      <c r="N204" s="329">
        <f t="shared" si="16"/>
        <v>237</v>
      </c>
    </row>
    <row r="205" spans="2:16">
      <c r="B205" s="34">
        <v>38</v>
      </c>
      <c r="C205" s="95">
        <f>'gráficos x semana I nivel'!C369+'gráficos x semana II nivel'!C367</f>
        <v>6</v>
      </c>
      <c r="D205" s="95">
        <f>'gráficos x semana I nivel'!D369+'gráficos x semana II nivel'!D367</f>
        <v>2</v>
      </c>
      <c r="E205" s="95">
        <f>'gráficos x semana I nivel'!E369+'gráficos x semana II nivel'!E367</f>
        <v>1</v>
      </c>
      <c r="F205" s="95">
        <f t="shared" si="13"/>
        <v>9</v>
      </c>
      <c r="G205" s="95">
        <f t="shared" si="15"/>
        <v>388</v>
      </c>
      <c r="H205" s="98">
        <f t="shared" si="17"/>
        <v>0.29800307219662059</v>
      </c>
      <c r="I205" s="98">
        <f>SUM($C$168:$C205)/(Cargos_IN_GB1+Cargos_IIN_GB1)</f>
        <v>0.18663594470046083</v>
      </c>
      <c r="J205" s="98">
        <f>SUM($C$168:$D205)/(Cargos_IN_GB1+Cargos_IIN_GB1)</f>
        <v>0.24347158218125961</v>
      </c>
      <c r="K205" s="98">
        <f>SUM($C$168:$E205)/(Cargos_IN_GB1+Cargos_IIN_GB1)</f>
        <v>0.29800307219662059</v>
      </c>
      <c r="N205" s="329">
        <f t="shared" si="16"/>
        <v>243</v>
      </c>
    </row>
    <row r="206" spans="2:16">
      <c r="B206" s="34">
        <v>39</v>
      </c>
      <c r="C206" s="95">
        <f>'gráficos x semana I nivel'!C370+'gráficos x semana II nivel'!C368</f>
        <v>3</v>
      </c>
      <c r="D206" s="95">
        <f>'gráficos x semana I nivel'!D370+'gráficos x semana II nivel'!D368</f>
        <v>0</v>
      </c>
      <c r="E206" s="95">
        <f>'gráficos x semana I nivel'!E370+'gráficos x semana II nivel'!E368</f>
        <v>1</v>
      </c>
      <c r="F206" s="95">
        <f t="shared" si="13"/>
        <v>4</v>
      </c>
      <c r="G206" s="95">
        <f t="shared" si="15"/>
        <v>392</v>
      </c>
      <c r="H206" s="98">
        <f t="shared" si="17"/>
        <v>0.30107526881720431</v>
      </c>
      <c r="I206" s="98">
        <f>SUM($C$168:$C206)/(Cargos_IN_GB1+Cargos_IIN_GB1)</f>
        <v>0.1889400921658986</v>
      </c>
      <c r="J206" s="98">
        <f>SUM($C$168:$D206)/(Cargos_IN_GB1+Cargos_IIN_GB1)</f>
        <v>0.24577572964669739</v>
      </c>
      <c r="K206" s="98">
        <f>SUM($C$168:$E206)/(Cargos_IN_GB1+Cargos_IIN_GB1)</f>
        <v>0.30107526881720431</v>
      </c>
      <c r="N206" s="329">
        <f t="shared" si="16"/>
        <v>246</v>
      </c>
    </row>
    <row r="207" spans="2:16">
      <c r="B207" s="34">
        <v>40</v>
      </c>
      <c r="C207" s="95">
        <f>'gráficos x semana I nivel'!C371+'gráficos x semana II nivel'!C369</f>
        <v>1</v>
      </c>
      <c r="D207" s="95">
        <f>'gráficos x semana I nivel'!D371+'gráficos x semana II nivel'!D369</f>
        <v>1</v>
      </c>
      <c r="E207" s="95">
        <f>'gráficos x semana I nivel'!E371+'gráficos x semana II nivel'!E369</f>
        <v>1</v>
      </c>
      <c r="F207" s="95">
        <f t="shared" si="13"/>
        <v>3</v>
      </c>
      <c r="G207" s="95">
        <f t="shared" si="15"/>
        <v>395</v>
      </c>
      <c r="H207" s="98">
        <f t="shared" si="17"/>
        <v>0.30337941628264209</v>
      </c>
      <c r="I207" s="98">
        <f>SUM($C$168:$C207)/(Cargos_IN_GB1+Cargos_IIN_GB1)</f>
        <v>0.18970814132104455</v>
      </c>
      <c r="J207" s="98">
        <f>SUM($C$168:$D207)/(Cargos_IN_GB1+Cargos_IIN_GB1)</f>
        <v>0.24731182795698925</v>
      </c>
      <c r="K207" s="98">
        <f>SUM($C$168:$E207)/(Cargos_IN_GB1+Cargos_IIN_GB1)</f>
        <v>0.30337941628264209</v>
      </c>
      <c r="N207" s="329">
        <f t="shared" si="16"/>
        <v>247</v>
      </c>
    </row>
    <row r="208" spans="2:16">
      <c r="B208" s="34">
        <v>41</v>
      </c>
      <c r="C208" s="95">
        <f>'gráficos x semana I nivel'!C372+'gráficos x semana II nivel'!C370</f>
        <v>1</v>
      </c>
      <c r="D208" s="95">
        <f>'gráficos x semana I nivel'!D372+'gráficos x semana II nivel'!D370</f>
        <v>2</v>
      </c>
      <c r="E208" s="95">
        <f>'gráficos x semana I nivel'!E372+'gráficos x semana II nivel'!E370</f>
        <v>2</v>
      </c>
      <c r="F208" s="95">
        <f t="shared" si="13"/>
        <v>5</v>
      </c>
      <c r="G208" s="95">
        <f t="shared" si="15"/>
        <v>400</v>
      </c>
      <c r="H208" s="98">
        <f t="shared" si="17"/>
        <v>0.30721966205837176</v>
      </c>
      <c r="I208" s="98">
        <f>SUM($C$168:$C208)/(Cargos_IN_GB1+Cargos_IIN_GB1)</f>
        <v>0.19047619047619047</v>
      </c>
      <c r="J208" s="98">
        <f>SUM($C$168:$D208)/(Cargos_IN_GB1+Cargos_IIN_GB1)</f>
        <v>0.24961597542242703</v>
      </c>
      <c r="K208" s="98">
        <f>SUM($C$168:$E208)/(Cargos_IN_GB1+Cargos_IIN_GB1)</f>
        <v>0.30721966205837176</v>
      </c>
      <c r="N208" s="329">
        <f t="shared" si="16"/>
        <v>248</v>
      </c>
    </row>
    <row r="209" spans="2:14">
      <c r="B209" s="34">
        <v>42</v>
      </c>
      <c r="C209" s="95">
        <f>'gráficos x semana I nivel'!C373+'gráficos x semana II nivel'!C371</f>
        <v>2</v>
      </c>
      <c r="D209" s="95">
        <f>'gráficos x semana I nivel'!D373+'gráficos x semana II nivel'!D371</f>
        <v>0</v>
      </c>
      <c r="E209" s="95">
        <f>'gráficos x semana I nivel'!E373+'gráficos x semana II nivel'!E371</f>
        <v>0</v>
      </c>
      <c r="F209" s="95">
        <f t="shared" si="13"/>
        <v>2</v>
      </c>
      <c r="G209" s="95">
        <f t="shared" si="15"/>
        <v>402</v>
      </c>
      <c r="H209" s="98">
        <f t="shared" si="17"/>
        <v>0.30875576036866359</v>
      </c>
      <c r="I209" s="98">
        <f>SUM($C$168:$C209)/(Cargos_IN_GB1+Cargos_IIN_GB1)</f>
        <v>0.19201228878648233</v>
      </c>
      <c r="J209" s="98">
        <f>SUM($C$168:$D209)/(Cargos_IN_GB1+Cargos_IIN_GB1)</f>
        <v>0.25115207373271892</v>
      </c>
      <c r="K209" s="98">
        <f>SUM($C$168:$E209)/(Cargos_IN_GB1+Cargos_IIN_GB1)</f>
        <v>0.30875576036866359</v>
      </c>
      <c r="N209" s="329">
        <f t="shared" si="16"/>
        <v>250</v>
      </c>
    </row>
    <row r="210" spans="2:14">
      <c r="B210" s="34">
        <v>43</v>
      </c>
      <c r="C210" s="95">
        <f>'gráficos x semana I nivel'!C374+'gráficos x semana II nivel'!C372</f>
        <v>7</v>
      </c>
      <c r="D210" s="95">
        <f>'gráficos x semana I nivel'!D374+'gráficos x semana II nivel'!D372</f>
        <v>2</v>
      </c>
      <c r="E210" s="95">
        <f>'gráficos x semana I nivel'!E374+'gráficos x semana II nivel'!E372</f>
        <v>7</v>
      </c>
      <c r="F210" s="95">
        <f t="shared" si="13"/>
        <v>16</v>
      </c>
      <c r="G210" s="95">
        <f t="shared" si="15"/>
        <v>418</v>
      </c>
      <c r="H210" s="98">
        <f t="shared" si="17"/>
        <v>0.32104454685099848</v>
      </c>
      <c r="I210" s="98">
        <f>SUM($C$168:$C210)/(Cargos_IN_GB1+Cargos_IIN_GB1)</f>
        <v>0.19738863287250383</v>
      </c>
      <c r="J210" s="98">
        <f>SUM($C$168:$D210)/(Cargos_IN_GB1+Cargos_IIN_GB1)</f>
        <v>0.25806451612903225</v>
      </c>
      <c r="K210" s="98">
        <f>SUM($C$168:$E210)/(Cargos_IN_GB1+Cargos_IIN_GB1)</f>
        <v>0.32104454685099848</v>
      </c>
      <c r="N210" s="329">
        <f t="shared" si="16"/>
        <v>257</v>
      </c>
    </row>
    <row r="211" spans="2:14">
      <c r="B211" s="34">
        <v>44</v>
      </c>
      <c r="C211" s="95">
        <f>'gráficos x semana I nivel'!C375+'gráficos x semana II nivel'!C373</f>
        <v>0</v>
      </c>
      <c r="D211" s="95">
        <f>'gráficos x semana I nivel'!D375+'gráficos x semana II nivel'!D373</f>
        <v>1</v>
      </c>
      <c r="E211" s="95">
        <f>'gráficos x semana I nivel'!E375+'gráficos x semana II nivel'!E373</f>
        <v>2</v>
      </c>
      <c r="F211" s="95">
        <f t="shared" si="13"/>
        <v>3</v>
      </c>
      <c r="G211" s="95">
        <f t="shared" si="15"/>
        <v>421</v>
      </c>
      <c r="H211" s="98">
        <f t="shared" si="17"/>
        <v>0.32334869431643626</v>
      </c>
      <c r="I211" s="98">
        <f>SUM($C$168:$C211)/(Cargos_IN_GB1+Cargos_IIN_GB1)</f>
        <v>0.19738863287250383</v>
      </c>
      <c r="J211" s="98">
        <f>SUM($C$168:$D211)/(Cargos_IN_GB1+Cargos_IIN_GB1)</f>
        <v>0.2588325652841782</v>
      </c>
      <c r="K211" s="98">
        <f>SUM($C$168:$E211)/(Cargos_IN_GB1+Cargos_IIN_GB1)</f>
        <v>0.32334869431643626</v>
      </c>
      <c r="N211" s="329">
        <f t="shared" si="16"/>
        <v>257</v>
      </c>
    </row>
    <row r="212" spans="2:14">
      <c r="B212" s="34">
        <v>45</v>
      </c>
      <c r="C212" s="95">
        <f>'gráficos x semana I nivel'!C376+'gráficos x semana II nivel'!C374</f>
        <v>0</v>
      </c>
      <c r="D212" s="95">
        <f>'gráficos x semana I nivel'!D376+'gráficos x semana II nivel'!D374</f>
        <v>3</v>
      </c>
      <c r="E212" s="95">
        <f>'gráficos x semana I nivel'!E376+'gráficos x semana II nivel'!E374</f>
        <v>2</v>
      </c>
      <c r="F212" s="95">
        <f t="shared" si="13"/>
        <v>5</v>
      </c>
      <c r="G212" s="95">
        <f t="shared" si="15"/>
        <v>426</v>
      </c>
      <c r="H212" s="98">
        <f t="shared" si="17"/>
        <v>0.32718894009216593</v>
      </c>
      <c r="I212" s="98">
        <f>SUM($C$168:$C212)/(Cargos_IN_GB1+Cargos_IIN_GB1)</f>
        <v>0.19738863287250383</v>
      </c>
      <c r="J212" s="98">
        <f>SUM($C$168:$D212)/(Cargos_IN_GB1+Cargos_IIN_GB1)</f>
        <v>0.26113671274961597</v>
      </c>
      <c r="K212" s="98">
        <f>SUM($C$168:$E212)/(Cargos_IN_GB1+Cargos_IIN_GB1)</f>
        <v>0.32718894009216593</v>
      </c>
      <c r="N212" s="329">
        <f t="shared" si="16"/>
        <v>257</v>
      </c>
    </row>
    <row r="213" spans="2:14">
      <c r="B213" s="34">
        <v>46</v>
      </c>
      <c r="C213" s="95">
        <f>'gráficos x semana I nivel'!C377+'gráficos x semana II nivel'!C375</f>
        <v>2</v>
      </c>
      <c r="D213" s="95">
        <f>'gráficos x semana I nivel'!D377+'gráficos x semana II nivel'!D375</f>
        <v>1</v>
      </c>
      <c r="E213" s="95">
        <f>'gráficos x semana I nivel'!E377+'gráficos x semana II nivel'!E375</f>
        <v>0</v>
      </c>
      <c r="F213" s="95">
        <f t="shared" si="13"/>
        <v>3</v>
      </c>
      <c r="G213" s="95">
        <f t="shared" si="15"/>
        <v>429</v>
      </c>
      <c r="H213" s="98">
        <f t="shared" si="17"/>
        <v>0.3294930875576037</v>
      </c>
      <c r="I213" s="98">
        <f>SUM($C$168:$C213)/(Cargos_IN_GB1+Cargos_IIN_GB1)</f>
        <v>0.19892473118279569</v>
      </c>
      <c r="J213" s="98">
        <f>SUM($C$168:$D213)/(Cargos_IN_GB1+Cargos_IIN_GB1)</f>
        <v>0.26344086021505375</v>
      </c>
      <c r="K213" s="98">
        <f>SUM($C$168:$E213)/(Cargos_IN_GB1+Cargos_IIN_GB1)</f>
        <v>0.3294930875576037</v>
      </c>
      <c r="N213" s="329">
        <f t="shared" si="16"/>
        <v>259</v>
      </c>
    </row>
    <row r="214" spans="2:14">
      <c r="B214" s="34">
        <v>47</v>
      </c>
      <c r="C214" s="95">
        <f>'gráficos x semana I nivel'!C378+'gráficos x semana II nivel'!C376</f>
        <v>2</v>
      </c>
      <c r="D214" s="95">
        <f>'gráficos x semana I nivel'!D378+'gráficos x semana II nivel'!D376</f>
        <v>2</v>
      </c>
      <c r="E214" s="95">
        <f>'gráficos x semana I nivel'!E378+'gráficos x semana II nivel'!E376</f>
        <v>7</v>
      </c>
      <c r="F214" s="95">
        <f t="shared" si="13"/>
        <v>11</v>
      </c>
      <c r="G214" s="95">
        <f t="shared" si="15"/>
        <v>440</v>
      </c>
      <c r="H214" s="98">
        <f t="shared" si="17"/>
        <v>0.33794162826420893</v>
      </c>
      <c r="I214" s="98">
        <f>SUM($C$168:$C214)/(Cargos_IN_GB1+Cargos_IIN_GB1)</f>
        <v>0.20046082949308755</v>
      </c>
      <c r="J214" s="98">
        <f>SUM($C$168:$D214)/(Cargos_IN_GB1+Cargos_IIN_GB1)</f>
        <v>0.26651305683563747</v>
      </c>
      <c r="K214" s="98">
        <f>SUM($C$168:$E214)/(Cargos_IN_GB1+Cargos_IIN_GB1)</f>
        <v>0.33794162826420893</v>
      </c>
      <c r="N214" s="329">
        <f t="shared" si="16"/>
        <v>261</v>
      </c>
    </row>
    <row r="215" spans="2:14">
      <c r="B215" s="34">
        <v>48</v>
      </c>
      <c r="C215" s="95">
        <f>'gráficos x semana I nivel'!C379+'gráficos x semana II nivel'!C377</f>
        <v>3</v>
      </c>
      <c r="D215" s="95">
        <f>'gráficos x semana I nivel'!D379+'gráficos x semana II nivel'!D377</f>
        <v>1</v>
      </c>
      <c r="E215" s="95">
        <f>'gráficos x semana I nivel'!E379+'gráficos x semana II nivel'!E377</f>
        <v>0</v>
      </c>
      <c r="F215" s="95">
        <f t="shared" si="13"/>
        <v>4</v>
      </c>
      <c r="G215" s="95">
        <f t="shared" si="15"/>
        <v>444</v>
      </c>
      <c r="H215" s="98">
        <f t="shared" si="17"/>
        <v>0.34101382488479265</v>
      </c>
      <c r="I215" s="98">
        <f>SUM($C$168:$C215)/(Cargos_IN_GB1+Cargos_IIN_GB1)</f>
        <v>0.20276497695852536</v>
      </c>
      <c r="J215" s="98">
        <f>SUM($C$168:$D215)/(Cargos_IN_GB1+Cargos_IIN_GB1)</f>
        <v>0.2695852534562212</v>
      </c>
      <c r="K215" s="98">
        <f>SUM($C$168:$E215)/(Cargos_IN_GB1+Cargos_IIN_GB1)</f>
        <v>0.34101382488479265</v>
      </c>
      <c r="N215" s="329">
        <f t="shared" si="16"/>
        <v>264</v>
      </c>
    </row>
    <row r="216" spans="2:14">
      <c r="B216" s="34">
        <v>49</v>
      </c>
      <c r="C216" s="95">
        <f>'gráficos x semana I nivel'!C380+'gráficos x semana II nivel'!C378</f>
        <v>2</v>
      </c>
      <c r="D216" s="95">
        <f>'gráficos x semana I nivel'!D380+'gráficos x semana II nivel'!D378</f>
        <v>0</v>
      </c>
      <c r="E216" s="95">
        <f>'gráficos x semana I nivel'!E380+'gráficos x semana II nivel'!E378</f>
        <v>0</v>
      </c>
      <c r="F216" s="95">
        <f t="shared" si="13"/>
        <v>2</v>
      </c>
      <c r="G216" s="95">
        <f t="shared" si="15"/>
        <v>446</v>
      </c>
      <c r="H216" s="98">
        <f t="shared" si="17"/>
        <v>0.34254992319508448</v>
      </c>
      <c r="I216" s="98">
        <f>SUM($C$168:$C216)/(Cargos_IN_GB1+Cargos_IIN_GB1)</f>
        <v>0.20430107526881722</v>
      </c>
      <c r="J216" s="98">
        <f>SUM($C$168:$D216)/(Cargos_IN_GB1+Cargos_IIN_GB1)</f>
        <v>0.27112135176651303</v>
      </c>
      <c r="K216" s="98">
        <f>SUM($C$168:$E216)/(Cargos_IN_GB1+Cargos_IIN_GB1)</f>
        <v>0.34254992319508448</v>
      </c>
      <c r="N216" s="329">
        <f t="shared" si="16"/>
        <v>266</v>
      </c>
    </row>
    <row r="217" spans="2:14">
      <c r="B217" s="34">
        <v>50</v>
      </c>
      <c r="C217" s="95">
        <f>'gráficos x semana I nivel'!C381+'gráficos x semana II nivel'!C379</f>
        <v>0</v>
      </c>
      <c r="D217" s="95">
        <f>'gráficos x semana I nivel'!D381+'gráficos x semana II nivel'!D379</f>
        <v>0</v>
      </c>
      <c r="E217" s="95">
        <f>'gráficos x semana I nivel'!E381+'gráficos x semana II nivel'!E379</f>
        <v>1</v>
      </c>
      <c r="F217" s="95">
        <f t="shared" si="13"/>
        <v>1</v>
      </c>
      <c r="G217" s="95">
        <f t="shared" si="15"/>
        <v>447</v>
      </c>
      <c r="H217" s="98">
        <f t="shared" si="17"/>
        <v>0.34331797235023043</v>
      </c>
      <c r="I217" s="98">
        <f>SUM($C$168:$C217)/(Cargos_IN_GB1+Cargos_IIN_GB1)</f>
        <v>0.20430107526881722</v>
      </c>
      <c r="J217" s="98">
        <f>SUM($C$168:$D217)/(Cargos_IN_GB1+Cargos_IIN_GB1)</f>
        <v>0.27112135176651303</v>
      </c>
      <c r="K217" s="98">
        <f>SUM($C$168:$E217)/(Cargos_IN_GB1+Cargos_IIN_GB1)</f>
        <v>0.34331797235023043</v>
      </c>
      <c r="N217" s="329">
        <f t="shared" si="16"/>
        <v>266</v>
      </c>
    </row>
    <row r="218" spans="2:14">
      <c r="B218" s="34">
        <v>51</v>
      </c>
      <c r="C218" s="95">
        <f>'gráficos x semana I nivel'!C382+'gráficos x semana II nivel'!C380</f>
        <v>5</v>
      </c>
      <c r="D218" s="95">
        <f>'gráficos x semana I nivel'!D382+'gráficos x semana II nivel'!D380</f>
        <v>0</v>
      </c>
      <c r="E218" s="95">
        <f>'gráficos x semana I nivel'!E382+'gráficos x semana II nivel'!E380</f>
        <v>0</v>
      </c>
      <c r="F218" s="95">
        <f t="shared" si="13"/>
        <v>5</v>
      </c>
      <c r="G218" s="95">
        <f t="shared" si="15"/>
        <v>452</v>
      </c>
      <c r="H218" s="98">
        <f t="shared" si="17"/>
        <v>0.34715821812596004</v>
      </c>
      <c r="I218" s="98">
        <f>SUM($C$168:$C218)/(Cargos_IN_GB1+Cargos_IIN_GB1)</f>
        <v>0.20814132104454686</v>
      </c>
      <c r="J218" s="98">
        <f>SUM($C$168:$D218)/(Cargos_IN_GB1+Cargos_IIN_GB1)</f>
        <v>0.2749615975422427</v>
      </c>
      <c r="K218" s="98">
        <f>SUM($C$168:$E218)/(Cargos_IN_GB1+Cargos_IIN_GB1)</f>
        <v>0.34715821812596004</v>
      </c>
      <c r="N218" s="329">
        <f t="shared" si="16"/>
        <v>271</v>
      </c>
    </row>
    <row r="219" spans="2:14">
      <c r="B219" s="34">
        <v>52</v>
      </c>
      <c r="C219" s="95">
        <f>'gráficos x semana I nivel'!C383+'gráficos x semana II nivel'!C381</f>
        <v>2</v>
      </c>
      <c r="D219" s="95">
        <f>'gráficos x semana I nivel'!D383+'gráficos x semana II nivel'!D381</f>
        <v>2</v>
      </c>
      <c r="E219" s="95">
        <f>'gráficos x semana I nivel'!E383+'gráficos x semana II nivel'!E381</f>
        <v>1</v>
      </c>
      <c r="F219" s="95">
        <f t="shared" si="13"/>
        <v>5</v>
      </c>
      <c r="G219" s="95">
        <f t="shared" si="15"/>
        <v>457</v>
      </c>
      <c r="H219" s="98">
        <f t="shared" si="17"/>
        <v>0.35099846390168971</v>
      </c>
      <c r="I219" s="98">
        <f>SUM($C$168:$C219)/(Cargos_IN_GB1+Cargos_IIN_GB1)</f>
        <v>0.20967741935483872</v>
      </c>
      <c r="J219" s="98">
        <f>SUM($C$168:$D219)/(Cargos_IN_GB1+Cargos_IIN_GB1)</f>
        <v>0.27803379416282642</v>
      </c>
      <c r="K219" s="98">
        <f>SUM($C$168:$E219)/(Cargos_IN_GB1+Cargos_IIN_GB1)</f>
        <v>0.35099846390168971</v>
      </c>
      <c r="N219" s="329">
        <f t="shared" si="16"/>
        <v>273</v>
      </c>
    </row>
    <row r="220" spans="2:14">
      <c r="I220" s="98"/>
      <c r="J220" s="98"/>
      <c r="K220" s="98"/>
    </row>
    <row r="221" spans="2:14">
      <c r="I221" s="98"/>
      <c r="J221" s="98"/>
      <c r="K221" s="98"/>
    </row>
    <row r="222" spans="2:14">
      <c r="I222" s="98"/>
      <c r="J222" s="98"/>
      <c r="K222" s="98"/>
    </row>
    <row r="223" spans="2:14">
      <c r="I223" s="98"/>
      <c r="J223" s="98"/>
      <c r="K223" s="98"/>
    </row>
    <row r="224" spans="2:14">
      <c r="I224" s="98"/>
      <c r="J224" s="98"/>
      <c r="K224" s="98"/>
    </row>
    <row r="227" spans="2:54">
      <c r="B227" s="322" t="s">
        <v>4719</v>
      </c>
    </row>
    <row r="228" spans="2:54">
      <c r="B228" s="334" t="s">
        <v>4647</v>
      </c>
      <c r="C228" s="335">
        <v>44638</v>
      </c>
      <c r="D228" s="335">
        <f t="shared" ref="D228:BB228" si="18">C228+7</f>
        <v>44645</v>
      </c>
      <c r="E228" s="335">
        <f t="shared" si="18"/>
        <v>44652</v>
      </c>
      <c r="F228" s="335">
        <f t="shared" si="18"/>
        <v>44659</v>
      </c>
      <c r="G228" s="335">
        <f t="shared" si="18"/>
        <v>44666</v>
      </c>
      <c r="H228" s="335">
        <f t="shared" si="18"/>
        <v>44673</v>
      </c>
      <c r="I228" s="335">
        <f t="shared" si="18"/>
        <v>44680</v>
      </c>
      <c r="J228" s="335">
        <f t="shared" si="18"/>
        <v>44687</v>
      </c>
      <c r="K228" s="335">
        <f t="shared" si="18"/>
        <v>44694</v>
      </c>
      <c r="L228" s="335">
        <f t="shared" si="18"/>
        <v>44701</v>
      </c>
      <c r="M228" s="335">
        <f t="shared" si="18"/>
        <v>44708</v>
      </c>
      <c r="N228" s="335">
        <f t="shared" si="18"/>
        <v>44715</v>
      </c>
      <c r="O228" s="335">
        <f t="shared" si="18"/>
        <v>44722</v>
      </c>
      <c r="P228" s="335">
        <f t="shared" si="18"/>
        <v>44729</v>
      </c>
      <c r="Q228" s="335">
        <f t="shared" si="18"/>
        <v>44736</v>
      </c>
      <c r="R228" s="335">
        <f t="shared" si="18"/>
        <v>44743</v>
      </c>
      <c r="S228" s="335">
        <f t="shared" si="18"/>
        <v>44750</v>
      </c>
      <c r="T228" s="335">
        <f t="shared" si="18"/>
        <v>44757</v>
      </c>
      <c r="U228" s="335">
        <f t="shared" si="18"/>
        <v>44764</v>
      </c>
      <c r="V228" s="335">
        <f t="shared" si="18"/>
        <v>44771</v>
      </c>
      <c r="W228" s="335">
        <f t="shared" si="18"/>
        <v>44778</v>
      </c>
      <c r="X228" s="335">
        <f t="shared" si="18"/>
        <v>44785</v>
      </c>
      <c r="Y228" s="335">
        <f t="shared" si="18"/>
        <v>44792</v>
      </c>
      <c r="Z228" s="335">
        <f t="shared" si="18"/>
        <v>44799</v>
      </c>
      <c r="AA228" s="335">
        <f t="shared" si="18"/>
        <v>44806</v>
      </c>
      <c r="AB228" s="335">
        <f t="shared" si="18"/>
        <v>44813</v>
      </c>
      <c r="AC228" s="335">
        <f t="shared" si="18"/>
        <v>44820</v>
      </c>
      <c r="AD228" s="335">
        <f t="shared" si="18"/>
        <v>44827</v>
      </c>
      <c r="AE228" s="335">
        <f t="shared" si="18"/>
        <v>44834</v>
      </c>
      <c r="AF228" s="335">
        <f t="shared" si="18"/>
        <v>44841</v>
      </c>
      <c r="AG228" s="335">
        <f t="shared" si="18"/>
        <v>44848</v>
      </c>
      <c r="AH228" s="335">
        <f t="shared" si="18"/>
        <v>44855</v>
      </c>
      <c r="AI228" s="335">
        <f t="shared" si="18"/>
        <v>44862</v>
      </c>
      <c r="AJ228" s="335">
        <f t="shared" si="18"/>
        <v>44869</v>
      </c>
      <c r="AK228" s="335">
        <f t="shared" si="18"/>
        <v>44876</v>
      </c>
      <c r="AL228" s="335">
        <f t="shared" si="18"/>
        <v>44883</v>
      </c>
      <c r="AM228" s="335">
        <f t="shared" si="18"/>
        <v>44890</v>
      </c>
      <c r="AN228" s="335">
        <f t="shared" si="18"/>
        <v>44897</v>
      </c>
      <c r="AO228" s="335">
        <f t="shared" si="18"/>
        <v>44904</v>
      </c>
      <c r="AP228" s="335">
        <f t="shared" si="18"/>
        <v>44911</v>
      </c>
      <c r="AQ228" s="335">
        <f t="shared" si="18"/>
        <v>44918</v>
      </c>
      <c r="AR228" s="335">
        <f t="shared" si="18"/>
        <v>44925</v>
      </c>
      <c r="AS228" s="335">
        <f t="shared" si="18"/>
        <v>44932</v>
      </c>
      <c r="AT228" s="335">
        <f t="shared" si="18"/>
        <v>44939</v>
      </c>
      <c r="AU228" s="335">
        <f t="shared" si="18"/>
        <v>44946</v>
      </c>
      <c r="AV228" s="335">
        <f t="shared" si="18"/>
        <v>44953</v>
      </c>
      <c r="AW228" s="335">
        <f t="shared" si="18"/>
        <v>44960</v>
      </c>
      <c r="AX228" s="335">
        <f t="shared" si="18"/>
        <v>44967</v>
      </c>
      <c r="AY228" s="335">
        <f t="shared" si="18"/>
        <v>44974</v>
      </c>
      <c r="AZ228" s="335">
        <f t="shared" si="18"/>
        <v>44981</v>
      </c>
      <c r="BA228" s="335">
        <f t="shared" si="18"/>
        <v>44988</v>
      </c>
      <c r="BB228" s="335">
        <f t="shared" si="18"/>
        <v>44995</v>
      </c>
    </row>
    <row r="229" spans="2:54">
      <c r="B229" s="334">
        <v>2010</v>
      </c>
    </row>
    <row r="230" spans="2:54">
      <c r="B230" s="334">
        <v>2014</v>
      </c>
      <c r="C230" s="98">
        <f t="array" ref="C230:BA230">TRANSPOSE(H58:H108)</f>
        <v>3.1612223393045313E-2</v>
      </c>
      <c r="D230" s="98">
        <v>6.0063224446786093E-2</v>
      </c>
      <c r="E230" s="98">
        <v>8.7460484720758694E-2</v>
      </c>
      <c r="F230" s="98">
        <v>0.17386722866174922</v>
      </c>
      <c r="G230" s="98">
        <v>0.19072708113804004</v>
      </c>
      <c r="H230" s="98">
        <v>0.21496311907270813</v>
      </c>
      <c r="I230" s="98">
        <v>0.24341412012644889</v>
      </c>
      <c r="J230" s="98">
        <v>0.29926238145416229</v>
      </c>
      <c r="K230" s="98">
        <v>0.3108535300316122</v>
      </c>
      <c r="L230" s="98">
        <v>0.32560590094836672</v>
      </c>
      <c r="M230" s="98">
        <v>0.33719704952581664</v>
      </c>
      <c r="N230" s="98">
        <v>0.3445732349841939</v>
      </c>
      <c r="O230" s="98">
        <v>0.3582718651211802</v>
      </c>
      <c r="P230" s="98">
        <v>0.36670179135932562</v>
      </c>
      <c r="Q230" s="98">
        <v>0.37407797681770283</v>
      </c>
      <c r="R230" s="98">
        <v>0.38145416227608009</v>
      </c>
      <c r="S230" s="98">
        <v>0.38988408851422551</v>
      </c>
      <c r="T230" s="98">
        <v>0.39304531085353001</v>
      </c>
      <c r="U230" s="98">
        <v>0.39620653319283455</v>
      </c>
      <c r="V230" s="98">
        <v>0.39726027397260272</v>
      </c>
      <c r="W230" s="98">
        <v>0.40147523709167543</v>
      </c>
      <c r="X230" s="98">
        <v>0.40358271865121181</v>
      </c>
      <c r="Y230" s="98">
        <v>0.40885142255005269</v>
      </c>
      <c r="Z230" s="98">
        <v>0.40990516332982085</v>
      </c>
      <c r="AA230" s="98">
        <v>0.41095890410958902</v>
      </c>
      <c r="AB230" s="98">
        <v>0.4130663856691254</v>
      </c>
      <c r="AC230" s="98">
        <v>0.4130663856691254</v>
      </c>
      <c r="AD230" s="98">
        <v>0.4130663856691254</v>
      </c>
      <c r="AE230" s="98">
        <v>0.4130663856691254</v>
      </c>
      <c r="AF230" s="98">
        <v>0.41517386722866173</v>
      </c>
      <c r="AG230" s="98">
        <v>0.41517386722866173</v>
      </c>
      <c r="AH230" s="98">
        <v>0.41517386722866173</v>
      </c>
      <c r="AI230" s="98">
        <v>0.41517386722866173</v>
      </c>
      <c r="AJ230" s="98">
        <v>0.41938883034773444</v>
      </c>
      <c r="AK230" s="98">
        <v>0.42360379346680715</v>
      </c>
      <c r="AL230" s="98">
        <v>0.4267650158061117</v>
      </c>
      <c r="AM230" s="98">
        <v>0.42781875658587987</v>
      </c>
      <c r="AN230" s="98">
        <v>0.42781875658587987</v>
      </c>
      <c r="AO230" s="98">
        <v>0.42887249736564803</v>
      </c>
      <c r="AP230" s="98">
        <v>0.42887249736564803</v>
      </c>
      <c r="AQ230" s="98">
        <v>0.42887249736564803</v>
      </c>
      <c r="AR230" s="98">
        <v>0.42992623814541625</v>
      </c>
      <c r="AS230" s="98">
        <v>0.43097997892518441</v>
      </c>
      <c r="AT230" s="98">
        <v>0.43097997892518441</v>
      </c>
      <c r="AU230" s="98">
        <v>0.43097997892518441</v>
      </c>
      <c r="AV230" s="98">
        <v>0.43097997892518441</v>
      </c>
      <c r="AW230" s="98">
        <v>0.43203371970495258</v>
      </c>
      <c r="AX230" s="98">
        <v>0.43414120126448896</v>
      </c>
      <c r="AY230" s="98">
        <v>0.43414120126448896</v>
      </c>
      <c r="AZ230" s="98">
        <v>0.43414120126448896</v>
      </c>
      <c r="BA230" s="98">
        <v>0.43624868282402529</v>
      </c>
    </row>
    <row r="231" spans="2:54">
      <c r="B231" s="334">
        <v>2018</v>
      </c>
      <c r="C231" s="98">
        <f t="array" ref="C231:BA231">TRANSPOSE(H113:H163)</f>
        <v>1.201716738197425E-2</v>
      </c>
      <c r="D231" s="98">
        <v>1.8884120171673818E-2</v>
      </c>
      <c r="E231" s="98">
        <v>2.2317596566523604E-2</v>
      </c>
      <c r="F231" s="98">
        <v>3.8626609442060089E-2</v>
      </c>
      <c r="G231" s="98">
        <v>5.1502145922746781E-2</v>
      </c>
      <c r="H231" s="98">
        <v>7.7253218884120178E-2</v>
      </c>
      <c r="I231" s="98">
        <v>9.27038626609442E-2</v>
      </c>
      <c r="J231" s="98">
        <v>0.12017167381974249</v>
      </c>
      <c r="K231" s="98">
        <v>0.12446351931330472</v>
      </c>
      <c r="L231" s="98">
        <v>0.13218884120171673</v>
      </c>
      <c r="M231" s="98">
        <v>0.14163090128755365</v>
      </c>
      <c r="N231" s="98">
        <v>0.16394849785407725</v>
      </c>
      <c r="O231" s="98">
        <v>0.17167381974248927</v>
      </c>
      <c r="P231" s="98">
        <v>0.18283261802575107</v>
      </c>
      <c r="Q231" s="98">
        <v>0.18798283261802576</v>
      </c>
      <c r="R231" s="98">
        <v>0.19055793991416309</v>
      </c>
      <c r="S231" s="98">
        <v>0.20257510729613734</v>
      </c>
      <c r="T231" s="98">
        <v>0.20515021459227467</v>
      </c>
      <c r="U231" s="98">
        <v>0.20944206008583691</v>
      </c>
      <c r="V231" s="98">
        <v>0.21201716738197424</v>
      </c>
      <c r="W231" s="98">
        <v>0.22060085836909871</v>
      </c>
      <c r="X231" s="98">
        <v>0.22575107296137339</v>
      </c>
      <c r="Y231" s="98">
        <v>0.23004291845493563</v>
      </c>
      <c r="Z231" s="98">
        <v>0.23347639484978541</v>
      </c>
      <c r="AA231" s="98">
        <v>0.24635193133047209</v>
      </c>
      <c r="AB231" s="98">
        <v>0.25064377682403433</v>
      </c>
      <c r="AC231" s="98">
        <v>0.2592274678111588</v>
      </c>
      <c r="AD231" s="98">
        <v>0.26266094420600861</v>
      </c>
      <c r="AE231" s="98">
        <v>0.263519313304721</v>
      </c>
      <c r="AF231" s="98">
        <v>0.27725321888412019</v>
      </c>
      <c r="AG231" s="98">
        <v>0.28068669527896994</v>
      </c>
      <c r="AH231" s="98">
        <v>0.28669527896995706</v>
      </c>
      <c r="AI231" s="98">
        <v>0.28927038626609441</v>
      </c>
      <c r="AJ231" s="98">
        <v>0.30042918454935624</v>
      </c>
      <c r="AK231" s="98">
        <v>0.30214592274678109</v>
      </c>
      <c r="AL231" s="98">
        <v>0.30472103004291845</v>
      </c>
      <c r="AM231" s="98">
        <v>0.3055793991416309</v>
      </c>
      <c r="AN231" s="98">
        <v>0.31072961373390556</v>
      </c>
      <c r="AO231" s="98">
        <v>0.31416309012875537</v>
      </c>
      <c r="AP231" s="98">
        <v>0.31845493562231758</v>
      </c>
      <c r="AQ231" s="98">
        <v>0.32017167381974249</v>
      </c>
      <c r="AR231" s="98">
        <v>0.32188841201716739</v>
      </c>
      <c r="AS231" s="98">
        <v>0.32961373390557941</v>
      </c>
      <c r="AT231" s="98">
        <v>0.33047210300429186</v>
      </c>
      <c r="AU231" s="98">
        <v>0.33218884120171671</v>
      </c>
      <c r="AV231" s="98">
        <v>0.33390557939914162</v>
      </c>
      <c r="AW231" s="98">
        <v>0.33733905579399143</v>
      </c>
      <c r="AX231" s="98">
        <v>0.33991416309012873</v>
      </c>
      <c r="AY231" s="98">
        <v>0.34077253218884118</v>
      </c>
      <c r="AZ231" s="98">
        <v>0.34334763948497854</v>
      </c>
      <c r="BA231" s="98">
        <v>0.35278969957081546</v>
      </c>
    </row>
    <row r="232" spans="2:54">
      <c r="B232" s="334">
        <v>2022</v>
      </c>
      <c r="C232" s="98">
        <f t="array" ref="C232:BA232">TRANSPOSE(H168:H218)</f>
        <v>9.2165898617511521E-3</v>
      </c>
      <c r="D232" s="98">
        <v>1.3056835637480798E-2</v>
      </c>
      <c r="E232" s="98">
        <v>3.6866359447004608E-2</v>
      </c>
      <c r="F232" s="98">
        <v>4.0706605222734255E-2</v>
      </c>
      <c r="G232" s="98">
        <v>4.9155145929339478E-2</v>
      </c>
      <c r="H232" s="98">
        <v>5.8371735791090631E-2</v>
      </c>
      <c r="I232" s="98">
        <v>6.7588325652841785E-2</v>
      </c>
      <c r="J232" s="98">
        <v>9.9078341013824886E-2</v>
      </c>
      <c r="K232" s="98">
        <v>0.1098310291858679</v>
      </c>
      <c r="L232" s="98">
        <v>0.11674347158218126</v>
      </c>
      <c r="M232" s="98">
        <v>0.12288786482334869</v>
      </c>
      <c r="N232" s="98">
        <v>0.13594470046082949</v>
      </c>
      <c r="O232" s="98">
        <v>0.14208909370199693</v>
      </c>
      <c r="P232" s="98">
        <v>0.14976958525345621</v>
      </c>
      <c r="Q232" s="98">
        <v>0.15591397849462366</v>
      </c>
      <c r="R232" s="98">
        <v>0.17050691244239632</v>
      </c>
      <c r="S232" s="98">
        <v>0.17741935483870969</v>
      </c>
      <c r="T232" s="98">
        <v>0.17972350230414746</v>
      </c>
      <c r="U232" s="98">
        <v>0.18433179723502305</v>
      </c>
      <c r="V232" s="98">
        <v>0.18740399385560677</v>
      </c>
      <c r="W232" s="98">
        <v>0.20353302611367127</v>
      </c>
      <c r="X232" s="98">
        <v>0.20814132104454686</v>
      </c>
      <c r="Y232" s="98">
        <v>0.21274961597542244</v>
      </c>
      <c r="Z232" s="98">
        <v>0.21582181259600614</v>
      </c>
      <c r="AA232" s="98">
        <v>0.22043010752688172</v>
      </c>
      <c r="AB232" s="98">
        <v>0.22427035330261136</v>
      </c>
      <c r="AC232" s="98">
        <v>0.22734254992319508</v>
      </c>
      <c r="AD232" s="98">
        <v>0.23118279569892472</v>
      </c>
      <c r="AE232" s="98">
        <v>0.24193548387096775</v>
      </c>
      <c r="AF232" s="98">
        <v>0.24884792626728111</v>
      </c>
      <c r="AG232" s="98">
        <v>0.25499231950844853</v>
      </c>
      <c r="AH232" s="98">
        <v>0.2642089093701997</v>
      </c>
      <c r="AI232" s="98">
        <v>0.2695852534562212</v>
      </c>
      <c r="AJ232" s="98">
        <v>0.27803379416282642</v>
      </c>
      <c r="AK232" s="98">
        <v>0.28417818740399386</v>
      </c>
      <c r="AL232" s="98">
        <v>0.28648233486943164</v>
      </c>
      <c r="AM232" s="98">
        <v>0.2910906298003072</v>
      </c>
      <c r="AN232" s="98">
        <v>0.29800307219662059</v>
      </c>
      <c r="AO232" s="98">
        <v>0.30107526881720431</v>
      </c>
      <c r="AP232" s="98">
        <v>0.30337941628264209</v>
      </c>
      <c r="AQ232" s="98">
        <v>0.30721966205837176</v>
      </c>
      <c r="AR232" s="98">
        <v>0.30875576036866359</v>
      </c>
      <c r="AS232" s="98">
        <v>0.32104454685099848</v>
      </c>
      <c r="AT232" s="98">
        <v>0.32334869431643626</v>
      </c>
      <c r="AU232" s="98">
        <v>0.32718894009216593</v>
      </c>
      <c r="AV232" s="98">
        <v>0.3294930875576037</v>
      </c>
      <c r="AW232" s="98">
        <v>0.33794162826420893</v>
      </c>
      <c r="AX232" s="98">
        <v>0.34101382488479265</v>
      </c>
      <c r="AY232" s="98">
        <v>0.34254992319508448</v>
      </c>
      <c r="AZ232" s="98">
        <v>0.34331797235023043</v>
      </c>
      <c r="BA232" s="98">
        <v>0.34715821812596004</v>
      </c>
    </row>
    <row r="234" spans="2:54">
      <c r="B234" s="322" t="s">
        <v>4706</v>
      </c>
    </row>
    <row r="235" spans="2:54">
      <c r="B235" s="334" t="s">
        <v>4647</v>
      </c>
      <c r="C235" s="335">
        <v>44638</v>
      </c>
      <c r="D235" s="335">
        <f t="shared" ref="D235:BB235" si="19">C235+7</f>
        <v>44645</v>
      </c>
      <c r="E235" s="335">
        <f t="shared" si="19"/>
        <v>44652</v>
      </c>
      <c r="F235" s="335">
        <f t="shared" si="19"/>
        <v>44659</v>
      </c>
      <c r="G235" s="335">
        <f t="shared" si="19"/>
        <v>44666</v>
      </c>
      <c r="H235" s="335">
        <f t="shared" si="19"/>
        <v>44673</v>
      </c>
      <c r="I235" s="335">
        <f t="shared" si="19"/>
        <v>44680</v>
      </c>
      <c r="J235" s="335">
        <f t="shared" si="19"/>
        <v>44687</v>
      </c>
      <c r="K235" s="335">
        <f t="shared" si="19"/>
        <v>44694</v>
      </c>
      <c r="L235" s="335">
        <f t="shared" si="19"/>
        <v>44701</v>
      </c>
      <c r="M235" s="335">
        <f t="shared" si="19"/>
        <v>44708</v>
      </c>
      <c r="N235" s="335">
        <f t="shared" si="19"/>
        <v>44715</v>
      </c>
      <c r="O235" s="335">
        <f t="shared" si="19"/>
        <v>44722</v>
      </c>
      <c r="P235" s="335">
        <f t="shared" si="19"/>
        <v>44729</v>
      </c>
      <c r="Q235" s="335">
        <f t="shared" si="19"/>
        <v>44736</v>
      </c>
      <c r="R235" s="335">
        <f t="shared" si="19"/>
        <v>44743</v>
      </c>
      <c r="S235" s="335">
        <f t="shared" si="19"/>
        <v>44750</v>
      </c>
      <c r="T235" s="335">
        <f t="shared" si="19"/>
        <v>44757</v>
      </c>
      <c r="U235" s="335">
        <f t="shared" si="19"/>
        <v>44764</v>
      </c>
      <c r="V235" s="335">
        <f t="shared" si="19"/>
        <v>44771</v>
      </c>
      <c r="W235" s="335">
        <f t="shared" si="19"/>
        <v>44778</v>
      </c>
      <c r="X235" s="335">
        <f t="shared" si="19"/>
        <v>44785</v>
      </c>
      <c r="Y235" s="335">
        <f t="shared" si="19"/>
        <v>44792</v>
      </c>
      <c r="Z235" s="335">
        <f t="shared" si="19"/>
        <v>44799</v>
      </c>
      <c r="AA235" s="335">
        <f t="shared" si="19"/>
        <v>44806</v>
      </c>
      <c r="AB235" s="335">
        <f t="shared" si="19"/>
        <v>44813</v>
      </c>
      <c r="AC235" s="335">
        <f t="shared" si="19"/>
        <v>44820</v>
      </c>
      <c r="AD235" s="335">
        <f t="shared" si="19"/>
        <v>44827</v>
      </c>
      <c r="AE235" s="335">
        <f t="shared" si="19"/>
        <v>44834</v>
      </c>
      <c r="AF235" s="335">
        <f t="shared" si="19"/>
        <v>44841</v>
      </c>
      <c r="AG235" s="335">
        <f t="shared" si="19"/>
        <v>44848</v>
      </c>
      <c r="AH235" s="335">
        <f t="shared" si="19"/>
        <v>44855</v>
      </c>
      <c r="AI235" s="335">
        <f t="shared" si="19"/>
        <v>44862</v>
      </c>
      <c r="AJ235" s="335">
        <f t="shared" si="19"/>
        <v>44869</v>
      </c>
      <c r="AK235" s="335">
        <f t="shared" si="19"/>
        <v>44876</v>
      </c>
      <c r="AL235" s="335">
        <f t="shared" si="19"/>
        <v>44883</v>
      </c>
      <c r="AM235" s="335">
        <f t="shared" si="19"/>
        <v>44890</v>
      </c>
      <c r="AN235" s="335">
        <f t="shared" si="19"/>
        <v>44897</v>
      </c>
      <c r="AO235" s="335">
        <f t="shared" si="19"/>
        <v>44904</v>
      </c>
      <c r="AP235" s="335">
        <f t="shared" si="19"/>
        <v>44911</v>
      </c>
      <c r="AQ235" s="335">
        <f t="shared" si="19"/>
        <v>44918</v>
      </c>
      <c r="AR235" s="335">
        <f t="shared" si="19"/>
        <v>44925</v>
      </c>
      <c r="AS235" s="335">
        <f t="shared" si="19"/>
        <v>44932</v>
      </c>
      <c r="AT235" s="335">
        <f t="shared" si="19"/>
        <v>44939</v>
      </c>
      <c r="AU235" s="335">
        <f t="shared" si="19"/>
        <v>44946</v>
      </c>
      <c r="AV235" s="335">
        <f t="shared" si="19"/>
        <v>44953</v>
      </c>
      <c r="AW235" s="335">
        <f t="shared" si="19"/>
        <v>44960</v>
      </c>
      <c r="AX235" s="335">
        <f t="shared" si="19"/>
        <v>44967</v>
      </c>
      <c r="AY235" s="335">
        <f t="shared" si="19"/>
        <v>44974</v>
      </c>
      <c r="AZ235" s="335">
        <f t="shared" si="19"/>
        <v>44981</v>
      </c>
      <c r="BA235" s="335">
        <f t="shared" si="19"/>
        <v>44988</v>
      </c>
      <c r="BB235" s="335">
        <f t="shared" si="19"/>
        <v>44995</v>
      </c>
    </row>
    <row r="236" spans="2:54">
      <c r="B236" s="334">
        <v>2010</v>
      </c>
      <c r="C236" s="98">
        <f t="array" ref="C236:BB236">TRANSPOSE(I3:I54)</f>
        <v>0</v>
      </c>
      <c r="D236" s="98">
        <v>3.3821871476888386E-3</v>
      </c>
      <c r="E236" s="98">
        <v>3.3821871476888386E-3</v>
      </c>
      <c r="F236" s="98">
        <v>1.2401352874859075E-2</v>
      </c>
      <c r="G236" s="98">
        <v>1.4656144306651634E-2</v>
      </c>
      <c r="H236" s="98">
        <v>2.1420518602029311E-2</v>
      </c>
      <c r="I236" s="98">
        <v>2.480270574971815E-2</v>
      </c>
      <c r="J236" s="98">
        <v>3.4949267192784669E-2</v>
      </c>
      <c r="K236" s="98">
        <v>3.7204058624577228E-2</v>
      </c>
      <c r="L236" s="98">
        <v>4.1713641488162347E-2</v>
      </c>
      <c r="M236" s="98">
        <v>4.5095828635851182E-2</v>
      </c>
      <c r="N236" s="98">
        <v>4.6223224351747465E-2</v>
      </c>
      <c r="O236" s="98">
        <v>5.5242390078917701E-2</v>
      </c>
      <c r="P236" s="98">
        <v>5.749718151071026E-2</v>
      </c>
      <c r="Q236" s="98">
        <v>5.8624577226606536E-2</v>
      </c>
      <c r="R236" s="98">
        <v>6.2006764374295378E-2</v>
      </c>
      <c r="S236" s="98">
        <v>6.538895152198422E-2</v>
      </c>
      <c r="T236" s="98">
        <v>8.7936865839909811E-2</v>
      </c>
      <c r="U236" s="98">
        <v>9.1319052987598653E-2</v>
      </c>
      <c r="V236" s="98">
        <v>9.5828635851183772E-2</v>
      </c>
      <c r="W236" s="98">
        <v>0.10033821871476889</v>
      </c>
      <c r="X236" s="98">
        <v>0.10822998872604284</v>
      </c>
      <c r="Y236" s="98">
        <v>0.11273957158962795</v>
      </c>
      <c r="Z236" s="98">
        <v>0.11724915445321307</v>
      </c>
      <c r="AA236" s="98">
        <v>0.11950394588500564</v>
      </c>
      <c r="AB236" s="98">
        <v>0.12175873731679819</v>
      </c>
      <c r="AC236" s="98">
        <v>0.12401352874859076</v>
      </c>
      <c r="AD236" s="98">
        <v>0.12965050732807215</v>
      </c>
      <c r="AE236" s="98">
        <v>0.13303269447576099</v>
      </c>
      <c r="AF236" s="98">
        <v>0.14994363021420518</v>
      </c>
      <c r="AG236" s="98">
        <v>0.15219842164599776</v>
      </c>
      <c r="AH236" s="98">
        <v>0.15445321307779031</v>
      </c>
      <c r="AI236" s="98">
        <v>0.15670800450958286</v>
      </c>
      <c r="AJ236" s="98">
        <v>0.15783540022547915</v>
      </c>
      <c r="AK236" s="98">
        <v>0.1600901916572717</v>
      </c>
      <c r="AL236" s="98">
        <v>0.16234498308906425</v>
      </c>
      <c r="AM236" s="98">
        <v>0.16347237880496054</v>
      </c>
      <c r="AN236" s="98">
        <v>0.16459977452085683</v>
      </c>
      <c r="AO236" s="98">
        <v>0.16685456595264939</v>
      </c>
      <c r="AP236" s="98">
        <v>0.16685456595264939</v>
      </c>
      <c r="AQ236" s="98">
        <v>0.16685456595264939</v>
      </c>
      <c r="AR236" s="98">
        <v>0.16685456595264939</v>
      </c>
      <c r="AS236" s="98">
        <v>0.16685456595264939</v>
      </c>
      <c r="AT236" s="98">
        <v>0.16910935738444194</v>
      </c>
      <c r="AU236" s="98">
        <v>0.17023675310033823</v>
      </c>
      <c r="AV236" s="98">
        <v>0.17023675310033823</v>
      </c>
      <c r="AW236" s="98">
        <v>0.17249154453213078</v>
      </c>
      <c r="AX236" s="98">
        <v>0.17700112739571588</v>
      </c>
      <c r="AY236" s="98">
        <v>0.18038331454340473</v>
      </c>
      <c r="AZ236" s="98">
        <v>0.18376550169109357</v>
      </c>
      <c r="BA236" s="98">
        <v>0.1882750845546787</v>
      </c>
      <c r="BB236" s="98">
        <v>0.1882750845546787</v>
      </c>
    </row>
    <row r="237" spans="2:54">
      <c r="B237" s="334">
        <v>2014</v>
      </c>
      <c r="C237" s="98">
        <f t="array" ref="C237:BB237">TRANSPOSE(I58:I109)</f>
        <v>2.6343519494204427E-2</v>
      </c>
      <c r="D237" s="98">
        <v>4.9525816649104319E-2</v>
      </c>
      <c r="E237" s="98">
        <v>7.4815595363540571E-2</v>
      </c>
      <c r="F237" s="98">
        <v>0.14646996838777659</v>
      </c>
      <c r="G237" s="98">
        <v>0.16332982086406744</v>
      </c>
      <c r="H237" s="98">
        <v>0.18440463645943098</v>
      </c>
      <c r="I237" s="98">
        <v>0.21074815595363541</v>
      </c>
      <c r="J237" s="98">
        <v>0.26343519494204426</v>
      </c>
      <c r="K237" s="98">
        <v>0.27291886195995785</v>
      </c>
      <c r="L237" s="98">
        <v>0.28556375131717598</v>
      </c>
      <c r="M237" s="98">
        <v>0.29610115911485774</v>
      </c>
      <c r="N237" s="98">
        <v>0.30136986301369861</v>
      </c>
      <c r="O237" s="98">
        <v>0.3108535300316122</v>
      </c>
      <c r="P237" s="98">
        <v>0.3171759747102213</v>
      </c>
      <c r="Q237" s="98">
        <v>0.32139093782929401</v>
      </c>
      <c r="R237" s="98">
        <v>0.32244467860906217</v>
      </c>
      <c r="S237" s="98">
        <v>0.32560590094836672</v>
      </c>
      <c r="T237" s="98">
        <v>0.32771338250790305</v>
      </c>
      <c r="U237" s="98">
        <v>0.3308746048472076</v>
      </c>
      <c r="V237" s="98">
        <v>0.3308746048472076</v>
      </c>
      <c r="W237" s="98">
        <v>0.33508956796628031</v>
      </c>
      <c r="X237" s="98">
        <v>0.33614330874604847</v>
      </c>
      <c r="Y237" s="98">
        <v>0.33930453108535302</v>
      </c>
      <c r="Z237" s="98">
        <v>0.33930453108535302</v>
      </c>
      <c r="AA237" s="98">
        <v>0.33930453108535302</v>
      </c>
      <c r="AB237" s="98">
        <v>0.33930453108535302</v>
      </c>
      <c r="AC237" s="98">
        <v>0.33930453108535302</v>
      </c>
      <c r="AD237" s="98">
        <v>0.33930453108535302</v>
      </c>
      <c r="AE237" s="98">
        <v>0.33930453108535302</v>
      </c>
      <c r="AF237" s="98">
        <v>0.34035827186512119</v>
      </c>
      <c r="AG237" s="98">
        <v>0.34035827186512119</v>
      </c>
      <c r="AH237" s="98">
        <v>0.34035827186512119</v>
      </c>
      <c r="AI237" s="98">
        <v>0.34035827186512119</v>
      </c>
      <c r="AJ237" s="98">
        <v>0.34246575342465752</v>
      </c>
      <c r="AK237" s="98">
        <v>0.34246575342465752</v>
      </c>
      <c r="AL237" s="98">
        <v>0.34351949420442573</v>
      </c>
      <c r="AM237" s="98">
        <v>0.34351949420442573</v>
      </c>
      <c r="AN237" s="98">
        <v>0.34351949420442573</v>
      </c>
      <c r="AO237" s="98">
        <v>0.34351949420442573</v>
      </c>
      <c r="AP237" s="98">
        <v>0.34351949420442573</v>
      </c>
      <c r="AQ237" s="98">
        <v>0.34351949420442573</v>
      </c>
      <c r="AR237" s="98">
        <v>0.34351949420442573</v>
      </c>
      <c r="AS237" s="98">
        <v>0.34351949420442573</v>
      </c>
      <c r="AT237" s="98">
        <v>0.34351949420442573</v>
      </c>
      <c r="AU237" s="98">
        <v>0.34351949420442573</v>
      </c>
      <c r="AV237" s="98">
        <v>0.34351949420442573</v>
      </c>
      <c r="AW237" s="98">
        <v>0.34351949420442573</v>
      </c>
      <c r="AX237" s="98">
        <v>0.3445732349841939</v>
      </c>
      <c r="AY237" s="98">
        <v>0.3445732349841939</v>
      </c>
      <c r="AZ237" s="98">
        <v>0.3445732349841939</v>
      </c>
      <c r="BA237" s="98">
        <v>0.3445732349841939</v>
      </c>
      <c r="BB237" s="98">
        <v>0.34562697576396206</v>
      </c>
    </row>
    <row r="238" spans="2:54">
      <c r="B238" s="334">
        <v>2018</v>
      </c>
      <c r="C238" s="98">
        <f t="array" ref="C238:BB238">TRANSPOSE(I113:I164)</f>
        <v>3.4334763948497852E-3</v>
      </c>
      <c r="D238" s="98">
        <v>1.0300429184549357E-2</v>
      </c>
      <c r="E238" s="98">
        <v>1.1158798283261802E-2</v>
      </c>
      <c r="F238" s="98">
        <v>2.317596566523605E-2</v>
      </c>
      <c r="G238" s="98">
        <v>3.3476394849785408E-2</v>
      </c>
      <c r="H238" s="98">
        <v>5.5793991416309016E-2</v>
      </c>
      <c r="I238" s="98">
        <v>7.0386266094420599E-2</v>
      </c>
      <c r="J238" s="98">
        <v>8.9270386266094418E-2</v>
      </c>
      <c r="K238" s="98">
        <v>9.0987124463519309E-2</v>
      </c>
      <c r="L238" s="98">
        <v>9.5278969957081544E-2</v>
      </c>
      <c r="M238" s="98">
        <v>0.10042918454935622</v>
      </c>
      <c r="N238" s="98">
        <v>0.11416309012875536</v>
      </c>
      <c r="O238" s="98">
        <v>0.12103004291845494</v>
      </c>
      <c r="P238" s="98">
        <v>0.12875536480686695</v>
      </c>
      <c r="Q238" s="98">
        <v>0.1313304721030043</v>
      </c>
      <c r="R238" s="98">
        <v>0.1313304721030043</v>
      </c>
      <c r="S238" s="98">
        <v>0.13733905579399142</v>
      </c>
      <c r="T238" s="98">
        <v>0.13733905579399142</v>
      </c>
      <c r="U238" s="98">
        <v>0.13819742489270387</v>
      </c>
      <c r="V238" s="98">
        <v>0.13905579399141632</v>
      </c>
      <c r="W238" s="98">
        <v>0.14163090128755365</v>
      </c>
      <c r="X238" s="98">
        <v>0.14678111587982834</v>
      </c>
      <c r="Y238" s="98">
        <v>0.15107296137339055</v>
      </c>
      <c r="Z238" s="98">
        <v>0.15278969957081545</v>
      </c>
      <c r="AA238" s="98">
        <v>0.15536480686695278</v>
      </c>
      <c r="AB238" s="98">
        <v>0.15793991416309014</v>
      </c>
      <c r="AC238" s="98">
        <v>0.16394849785407725</v>
      </c>
      <c r="AD238" s="98">
        <v>0.16566523605150216</v>
      </c>
      <c r="AE238" s="98">
        <v>0.16566523605150216</v>
      </c>
      <c r="AF238" s="98">
        <v>0.17253218884120172</v>
      </c>
      <c r="AG238" s="98">
        <v>0.17339055793991417</v>
      </c>
      <c r="AH238" s="98">
        <v>0.17510729613733905</v>
      </c>
      <c r="AI238" s="98">
        <v>0.17682403433476396</v>
      </c>
      <c r="AJ238" s="98">
        <v>0.18025751072961374</v>
      </c>
      <c r="AK238" s="98">
        <v>0.18111587982832619</v>
      </c>
      <c r="AL238" s="98">
        <v>0.18197424892703862</v>
      </c>
      <c r="AM238" s="98">
        <v>0.18197424892703862</v>
      </c>
      <c r="AN238" s="98">
        <v>0.18454935622317598</v>
      </c>
      <c r="AO238" s="98">
        <v>0.18712446351931331</v>
      </c>
      <c r="AP238" s="98">
        <v>0.19141630901287554</v>
      </c>
      <c r="AQ238" s="98">
        <v>0.19227467811158799</v>
      </c>
      <c r="AR238" s="98">
        <v>0.19313304721030042</v>
      </c>
      <c r="AS238" s="98">
        <v>0.19828326180257511</v>
      </c>
      <c r="AT238" s="98">
        <v>0.19828326180257511</v>
      </c>
      <c r="AU238" s="98">
        <v>0.19828326180257511</v>
      </c>
      <c r="AV238" s="98">
        <v>0.19914163090128756</v>
      </c>
      <c r="AW238" s="98">
        <v>0.19914163090128756</v>
      </c>
      <c r="AX238" s="98">
        <v>0.2</v>
      </c>
      <c r="AY238" s="98">
        <v>0.2</v>
      </c>
      <c r="AZ238" s="98">
        <v>0.20085836909871244</v>
      </c>
      <c r="BA238" s="98">
        <v>0.20772532188841203</v>
      </c>
      <c r="BB238" s="98">
        <v>0.21459227467811159</v>
      </c>
    </row>
    <row r="239" spans="2:54">
      <c r="B239" s="334">
        <v>2022</v>
      </c>
      <c r="C239" s="98">
        <f t="array" ref="C239:BB239">TRANSPOSE(I168:I219)</f>
        <v>6.9124423963133645E-3</v>
      </c>
      <c r="D239" s="98">
        <v>9.2165898617511521E-3</v>
      </c>
      <c r="E239" s="98">
        <v>2.7649769585253458E-2</v>
      </c>
      <c r="F239" s="98">
        <v>2.9185867895545316E-2</v>
      </c>
      <c r="G239" s="98">
        <v>3.3026113671274962E-2</v>
      </c>
      <c r="H239" s="98">
        <v>4.0706605222734255E-2</v>
      </c>
      <c r="I239" s="98">
        <v>4.7619047619047616E-2</v>
      </c>
      <c r="J239" s="98">
        <v>6.9892473118279563E-2</v>
      </c>
      <c r="K239" s="98">
        <v>7.9109062980030717E-2</v>
      </c>
      <c r="L239" s="98">
        <v>8.6021505376344093E-2</v>
      </c>
      <c r="M239" s="98">
        <v>9.1397849462365593E-2</v>
      </c>
      <c r="N239" s="98">
        <v>9.9078341013824886E-2</v>
      </c>
      <c r="O239" s="98">
        <v>0.10445468509984639</v>
      </c>
      <c r="P239" s="98">
        <v>0.11059907834101383</v>
      </c>
      <c r="Q239" s="98">
        <v>0.1152073732718894</v>
      </c>
      <c r="R239" s="98">
        <v>0.12135176651305683</v>
      </c>
      <c r="S239" s="98">
        <v>0.12519201228878649</v>
      </c>
      <c r="T239" s="98">
        <v>0.12672811059907835</v>
      </c>
      <c r="U239" s="98">
        <v>0.12903225806451613</v>
      </c>
      <c r="V239" s="98">
        <v>0.12903225806451613</v>
      </c>
      <c r="W239" s="98">
        <v>0.13594470046082949</v>
      </c>
      <c r="X239" s="98">
        <v>0.13901689708141321</v>
      </c>
      <c r="Y239" s="98">
        <v>0.13978494623655913</v>
      </c>
      <c r="Z239" s="98">
        <v>0.14132104454685099</v>
      </c>
      <c r="AA239" s="98">
        <v>0.14208909370199693</v>
      </c>
      <c r="AB239" s="98">
        <v>0.14285714285714285</v>
      </c>
      <c r="AC239" s="98">
        <v>0.14516129032258066</v>
      </c>
      <c r="AD239" s="98">
        <v>0.14669738863287252</v>
      </c>
      <c r="AE239" s="98">
        <v>0.15207373271889402</v>
      </c>
      <c r="AF239" s="98">
        <v>0.15437788018433179</v>
      </c>
      <c r="AG239" s="98">
        <v>0.15514592933947774</v>
      </c>
      <c r="AH239" s="98">
        <v>0.16282642089093702</v>
      </c>
      <c r="AI239" s="98">
        <v>0.1674347158218126</v>
      </c>
      <c r="AJ239" s="98">
        <v>0.17204301075268819</v>
      </c>
      <c r="AK239" s="98">
        <v>0.17588325652841783</v>
      </c>
      <c r="AL239" s="98">
        <v>0.1781874039938556</v>
      </c>
      <c r="AM239" s="98">
        <v>0.18202764976958524</v>
      </c>
      <c r="AN239" s="98">
        <v>0.18663594470046083</v>
      </c>
      <c r="AO239" s="98">
        <v>0.1889400921658986</v>
      </c>
      <c r="AP239" s="98">
        <v>0.18970814132104455</v>
      </c>
      <c r="AQ239" s="98">
        <v>0.19047619047619047</v>
      </c>
      <c r="AR239" s="98">
        <v>0.19201228878648233</v>
      </c>
      <c r="AS239" s="98">
        <v>0.19738863287250383</v>
      </c>
      <c r="AT239" s="98">
        <v>0.19738863287250383</v>
      </c>
      <c r="AU239" s="98">
        <v>0.19738863287250383</v>
      </c>
      <c r="AV239" s="98">
        <v>0.19892473118279569</v>
      </c>
      <c r="AW239" s="98">
        <v>0.20046082949308755</v>
      </c>
      <c r="AX239" s="98">
        <v>0.20276497695852536</v>
      </c>
      <c r="AY239" s="98">
        <v>0.20430107526881722</v>
      </c>
      <c r="AZ239" s="98">
        <v>0.20430107526881722</v>
      </c>
      <c r="BA239" s="98">
        <v>0.20814132104454686</v>
      </c>
      <c r="BB239" s="98">
        <v>0.20967741935483872</v>
      </c>
    </row>
    <row r="240" spans="2:54">
      <c r="B240" s="322"/>
    </row>
    <row r="244" spans="10:10">
      <c r="J244" s="34" t="s">
        <v>4720</v>
      </c>
    </row>
    <row r="271" spans="2:16">
      <c r="B271" s="339"/>
      <c r="C271" s="339"/>
      <c r="D271" s="339">
        <f>'gráficos x semana II nivel'!D488</f>
        <v>3</v>
      </c>
      <c r="E271" s="339">
        <f>'gráficos x semana II nivel'!E488</f>
        <v>7</v>
      </c>
      <c r="F271" s="339">
        <f>'gráficos x semana II nivel'!F488</f>
        <v>11</v>
      </c>
      <c r="G271" s="339">
        <f>'gráficos x semana II nivel'!G488</f>
        <v>15</v>
      </c>
      <c r="H271" s="339">
        <f>'gráficos x semana II nivel'!H488</f>
        <v>20</v>
      </c>
      <c r="I271" s="339">
        <f>'gráficos x semana II nivel'!I488</f>
        <v>24</v>
      </c>
      <c r="J271" s="339">
        <f>'gráficos x semana II nivel'!J488</f>
        <v>29</v>
      </c>
      <c r="K271" s="339">
        <f>'gráficos x semana II nivel'!K488</f>
        <v>33</v>
      </c>
      <c r="L271" s="339">
        <f>'gráficos x semana II nivel'!L488</f>
        <v>37</v>
      </c>
      <c r="M271" s="339">
        <f>'gráficos x semana II nivel'!M488</f>
        <v>42</v>
      </c>
      <c r="N271" s="34">
        <v>46</v>
      </c>
      <c r="O271" s="339">
        <v>51</v>
      </c>
    </row>
    <row r="272" spans="2:16">
      <c r="B272" s="457" t="s">
        <v>4647</v>
      </c>
      <c r="C272" s="457" t="s">
        <v>4710</v>
      </c>
      <c r="D272" s="340" t="s">
        <v>4711</v>
      </c>
      <c r="E272" s="346"/>
      <c r="F272" s="346"/>
      <c r="G272" s="346"/>
      <c r="H272" s="346"/>
      <c r="I272" s="346"/>
      <c r="J272" s="346"/>
      <c r="K272" s="346"/>
      <c r="L272" s="346"/>
      <c r="M272" s="347"/>
      <c r="P272" s="461" t="s">
        <v>4712</v>
      </c>
    </row>
    <row r="273" spans="2:16">
      <c r="B273" s="458"/>
      <c r="C273" s="458"/>
      <c r="D273" s="341">
        <f>'gráficos x semana I nivel'!D486</f>
        <v>44652</v>
      </c>
      <c r="E273" s="341">
        <f>'gráficos x semana I nivel'!E486</f>
        <v>44680</v>
      </c>
      <c r="F273" s="341">
        <f>'gráficos x semana I nivel'!F486</f>
        <v>44708</v>
      </c>
      <c r="G273" s="341">
        <f>'gráficos x semana I nivel'!G486</f>
        <v>44736</v>
      </c>
      <c r="H273" s="341">
        <f>'gráficos x semana I nivel'!H486</f>
        <v>44771</v>
      </c>
      <c r="I273" s="341">
        <f>'gráficos x semana I nivel'!I486</f>
        <v>44799</v>
      </c>
      <c r="J273" s="341">
        <f>'gráficos x semana I nivel'!J486</f>
        <v>44834</v>
      </c>
      <c r="K273" s="341">
        <f>'gráficos x semana I nivel'!K486</f>
        <v>44862</v>
      </c>
      <c r="L273" s="341">
        <f>'gráficos x semana I nivel'!L486</f>
        <v>44890</v>
      </c>
      <c r="M273" s="341">
        <f>'gráficos x semana I nivel'!M486</f>
        <v>44925</v>
      </c>
      <c r="N273" s="341">
        <f>'gráficos x semana I nivel'!N486</f>
        <v>44953</v>
      </c>
      <c r="O273" s="341">
        <f>'gráficos x semana I nivel'!O486</f>
        <v>44995</v>
      </c>
      <c r="P273" s="458"/>
    </row>
    <row r="274" spans="2:16">
      <c r="B274" s="342">
        <v>2010</v>
      </c>
      <c r="C274" s="343">
        <f>'gráficos x semana I nivel'!C487+'gráficos x semana II nivel'!C491</f>
        <v>887</v>
      </c>
      <c r="D274" s="343">
        <f t="array" ref="D274">SUM(IF($B$3:$B$53=D$271,$G$3:$G$53,0))</f>
        <v>5</v>
      </c>
      <c r="E274" s="343">
        <f t="array" ref="E274">SUM(IF($B$3:$B$53=E$271,$G$3:$G$53,0))</f>
        <v>29</v>
      </c>
      <c r="F274" s="343">
        <f t="array" ref="F274">SUM(IF($B$3:$B$53=F$271,$G$3:$G$53,0))</f>
        <v>50</v>
      </c>
      <c r="G274" s="343">
        <f t="array" ref="G274">SUM(IF($B$3:$B$53=G$271,$G$3:$G$53,0))</f>
        <v>64</v>
      </c>
      <c r="H274" s="343">
        <f t="array" ref="H274">SUM(IF($B$3:$B$53=H$271,$G$3:$G$53,0))</f>
        <v>106</v>
      </c>
      <c r="I274" s="343">
        <f t="array" ref="I274">SUM(IF($B$3:$B$53=I$271,$G$3:$G$53,0))</f>
        <v>130</v>
      </c>
      <c r="J274" s="343">
        <f t="array" ref="J274">SUM(IF($B$3:$B$53=J$271,$G$3:$G$53,0))</f>
        <v>151</v>
      </c>
      <c r="K274" s="343">
        <f t="array" ref="K274">SUM(IF($B$3:$B$53=K$271,$G$3:$G$53,0))</f>
        <v>180</v>
      </c>
      <c r="L274" s="343">
        <f t="array" ref="L274">SUM(IF($B$3:$B$53=L$271,$G$3:$G$53,0))</f>
        <v>192</v>
      </c>
      <c r="M274" s="343">
        <f t="array" ref="M274">SUM(IF($B$3:$B$53=M$271,$G$3:$G$53,0))</f>
        <v>199</v>
      </c>
      <c r="P274" s="344">
        <f t="shared" ref="P274:P277" si="20">M274/C274</f>
        <v>0.22435174746335965</v>
      </c>
    </row>
    <row r="275" spans="2:16">
      <c r="B275" s="342">
        <v>2014</v>
      </c>
      <c r="C275" s="343">
        <f>'gráficos x semana I nivel'!C488+'gráficos x semana II nivel'!C492</f>
        <v>949</v>
      </c>
      <c r="D275" s="343">
        <f t="array" ref="D275">SUM(IF($B$58:$B$108=D$271,$G$58:$G$108,0))</f>
        <v>83</v>
      </c>
      <c r="E275" s="343">
        <f t="array" ref="E275">SUM(IF($B$58:$B$108=E$271,$G$58:$G$108,0))</f>
        <v>231</v>
      </c>
      <c r="F275" s="343">
        <f t="array" ref="F275">SUM(IF($B$58:$B$108=F$271,$G$58:$G$108,0))</f>
        <v>320</v>
      </c>
      <c r="G275" s="343">
        <f t="array" ref="G275">SUM(IF($B$58:$B$108=G$271,$G$58:$G$108,0))</f>
        <v>355</v>
      </c>
      <c r="H275" s="343">
        <f t="array" ref="H275">SUM(IF($B$58:$B$108=H$271,$G$58:$G$108,0))</f>
        <v>377</v>
      </c>
      <c r="I275" s="343">
        <f t="array" ref="I275">SUM(IF($B$58:$B$108=I$271,$G$58:$G$108,0))</f>
        <v>389</v>
      </c>
      <c r="J275" s="343">
        <f t="array" ref="J275">SUM(IF($B$58:$B$108=J$271,$G$58:$G$108,0))</f>
        <v>392</v>
      </c>
      <c r="K275" s="343">
        <f t="array" ref="K275">SUM(IF($B$58:$B$108=K$271,$G$58:$G$108,0))</f>
        <v>394</v>
      </c>
      <c r="L275" s="343">
        <f t="array" ref="L275">SUM(IF($B$58:$B$108=L$271,$G$58:$G$108,0))</f>
        <v>406</v>
      </c>
      <c r="M275" s="343">
        <f t="array" ref="M275">SUM(IF($B$58:$B$108=M$271,$G$58:$G$108,0))</f>
        <v>408</v>
      </c>
      <c r="P275" s="344">
        <f t="shared" si="20"/>
        <v>0.42992623814541625</v>
      </c>
    </row>
    <row r="276" spans="2:16">
      <c r="B276" s="342">
        <v>2018</v>
      </c>
      <c r="C276" s="343">
        <f>'gráficos x semana I nivel'!C489+'gráficos x semana II nivel'!C493</f>
        <v>1165</v>
      </c>
      <c r="D276" s="343">
        <f t="array" ref="D276">SUM(IF($B$113:$B$163=D$271,$G$113:$G$163,0))</f>
        <v>26</v>
      </c>
      <c r="E276" s="343">
        <f t="array" ref="E276">SUM(IF($B$113:$B$163=E$271,$G$113:$G$163,0))</f>
        <v>108</v>
      </c>
      <c r="F276" s="343">
        <f t="array" ref="F276">SUM(IF($B$113:$B$163=F$271,$G$113:$G$163,0))</f>
        <v>165</v>
      </c>
      <c r="G276" s="343">
        <f t="array" ref="G276">SUM(IF($B$113:$B$163=G$271,$G$113:$G$163,0))</f>
        <v>219</v>
      </c>
      <c r="H276" s="343">
        <f t="array" ref="H276">SUM(IF($B$113:$B$163=H$271,$G$113:$G$163,0))</f>
        <v>247</v>
      </c>
      <c r="I276" s="343">
        <f t="array" ref="I276">SUM(IF($B$113:$B$163=I$271,$G$113:$G$163,0))</f>
        <v>272</v>
      </c>
      <c r="J276" s="343">
        <f t="array" ref="J276">SUM(IF($B$113:$B$163=J$271,$G$113:$G$163,0))</f>
        <v>307</v>
      </c>
      <c r="K276" s="343">
        <f t="array" ref="K276">SUM(IF($B$113:$B$163=K$271,$G$113:$G$163,0))</f>
        <v>337</v>
      </c>
      <c r="L276" s="343">
        <f t="array" ref="L276">SUM(IF($B$113:$B$163=L$271,$G$113:$G$163,0))</f>
        <v>356</v>
      </c>
      <c r="M276" s="343">
        <f t="array" ref="M276">SUM(IF($B$113:$B$163=M$271,$G$113:$G$163,0))</f>
        <v>375</v>
      </c>
      <c r="P276" s="344">
        <f t="shared" si="20"/>
        <v>0.32188841201716739</v>
      </c>
    </row>
    <row r="277" spans="2:16">
      <c r="B277" s="342">
        <v>2022</v>
      </c>
      <c r="C277" s="343">
        <f>'gráficos x semana I nivel'!C490+'gráficos x semana II nivel'!C494</f>
        <v>1302</v>
      </c>
      <c r="D277" s="343">
        <f t="array" ref="D277">SUM(IF($B$168:$B$218=D$271,$O$168:$O$218,0))</f>
        <v>0</v>
      </c>
      <c r="E277" s="343">
        <f t="array" ref="E277">SUM(IF($B$168:$B$218=E$271,$O$168:$O$218,0))</f>
        <v>0</v>
      </c>
      <c r="F277" s="343">
        <f t="array" ref="F277">SUM(IF($B$168:$B$218=F$271,$O$168:$O$218,0))</f>
        <v>0</v>
      </c>
      <c r="G277" s="343">
        <f t="array" ref="G277">SUM(IF($B$168:$B$218=G$271,$O$168:$O$218,0))</f>
        <v>0</v>
      </c>
      <c r="H277" s="343">
        <f t="array" ref="H277">SUM(IF($B$168:$B$218=H$271,$O$168:$O$218,0))</f>
        <v>0</v>
      </c>
      <c r="I277" s="343">
        <f t="array" ref="I277">SUM(IF($B$168:$B$218=I$271,$O$168:$O$218,0))</f>
        <v>0</v>
      </c>
      <c r="J277" s="343">
        <f t="array" ref="J277">SUM(IF($B$168:$B$218=J$271,$O$168:$O$218,0))</f>
        <v>0</v>
      </c>
      <c r="K277" s="343">
        <f t="array" ref="K277">SUM(IF($B$168:$B$218=K$271,$O$168:$O$218,0))</f>
        <v>0</v>
      </c>
      <c r="L277" s="343">
        <f t="array" ref="L277">SUM(IF($B$168:$B$218=L$271,$O$168:$O$218,0))</f>
        <v>0</v>
      </c>
      <c r="M277" s="343">
        <f t="array" ref="M277">SUM(IF($B$168:$B$218=M$271,$O$168:$O$218,0))</f>
        <v>0</v>
      </c>
      <c r="P277" s="344">
        <f t="shared" si="20"/>
        <v>0</v>
      </c>
    </row>
    <row r="278" spans="2:16" ht="15.75" customHeight="1">
      <c r="B278" s="345"/>
    </row>
    <row r="281" spans="2:16">
      <c r="B281" s="339"/>
      <c r="C281" s="339"/>
      <c r="D281" s="339">
        <f t="shared" ref="D281:M281" si="21">D271</f>
        <v>3</v>
      </c>
      <c r="E281" s="339">
        <f t="shared" si="21"/>
        <v>7</v>
      </c>
      <c r="F281" s="339">
        <f t="shared" si="21"/>
        <v>11</v>
      </c>
      <c r="G281" s="339">
        <f t="shared" si="21"/>
        <v>15</v>
      </c>
      <c r="H281" s="339">
        <f t="shared" si="21"/>
        <v>20</v>
      </c>
      <c r="I281" s="339">
        <f t="shared" si="21"/>
        <v>24</v>
      </c>
      <c r="J281" s="339">
        <f t="shared" si="21"/>
        <v>29</v>
      </c>
      <c r="K281" s="339">
        <f t="shared" si="21"/>
        <v>33</v>
      </c>
      <c r="L281" s="339">
        <f t="shared" si="21"/>
        <v>37</v>
      </c>
      <c r="M281" s="339">
        <f t="shared" si="21"/>
        <v>42</v>
      </c>
      <c r="N281" s="34">
        <v>46</v>
      </c>
      <c r="O281" s="34">
        <v>51</v>
      </c>
    </row>
    <row r="282" spans="2:16">
      <c r="B282" s="457" t="s">
        <v>4647</v>
      </c>
      <c r="C282" s="457" t="s">
        <v>4710</v>
      </c>
      <c r="D282" s="459" t="s">
        <v>4713</v>
      </c>
      <c r="E282" s="460"/>
      <c r="F282" s="460"/>
      <c r="G282" s="460"/>
      <c r="H282" s="460"/>
      <c r="I282" s="460"/>
      <c r="J282" s="460"/>
      <c r="K282" s="460"/>
      <c r="L282" s="460"/>
      <c r="M282" s="460"/>
      <c r="N282" s="462"/>
      <c r="P282" s="461" t="s">
        <v>4712</v>
      </c>
    </row>
    <row r="283" spans="2:16">
      <c r="B283" s="458"/>
      <c r="C283" s="458"/>
      <c r="D283" s="341">
        <f t="shared" ref="D283:O283" si="22">D273</f>
        <v>44652</v>
      </c>
      <c r="E283" s="341">
        <f t="shared" si="22"/>
        <v>44680</v>
      </c>
      <c r="F283" s="341">
        <f t="shared" si="22"/>
        <v>44708</v>
      </c>
      <c r="G283" s="341">
        <f t="shared" si="22"/>
        <v>44736</v>
      </c>
      <c r="H283" s="341">
        <f t="shared" si="22"/>
        <v>44771</v>
      </c>
      <c r="I283" s="341">
        <f t="shared" si="22"/>
        <v>44799</v>
      </c>
      <c r="J283" s="341">
        <f t="shared" si="22"/>
        <v>44834</v>
      </c>
      <c r="K283" s="341">
        <f t="shared" si="22"/>
        <v>44862</v>
      </c>
      <c r="L283" s="341">
        <f t="shared" si="22"/>
        <v>44890</v>
      </c>
      <c r="M283" s="341">
        <f t="shared" si="22"/>
        <v>44925</v>
      </c>
      <c r="N283" s="341">
        <f t="shared" si="22"/>
        <v>44953</v>
      </c>
      <c r="O283" s="341">
        <f t="shared" si="22"/>
        <v>44995</v>
      </c>
      <c r="P283" s="458"/>
    </row>
    <row r="284" spans="2:16">
      <c r="B284" s="342">
        <v>2010</v>
      </c>
      <c r="C284" s="343">
        <f t="shared" ref="C284:C287" si="23">C274</f>
        <v>887</v>
      </c>
      <c r="D284" s="343">
        <f t="array" ref="D284">SUM(IF($B$3:$B$53=D$271,$N$3:$N$53,0))</f>
        <v>3</v>
      </c>
      <c r="E284" s="343">
        <f t="array" ref="E284">SUM(IF($B$3:$B$53=E$271,$N$3:$N$53,0))</f>
        <v>22</v>
      </c>
      <c r="F284" s="343">
        <f t="array" ref="F284">SUM(IF($B$3:$B$53=F$271,$N$3:$N$53,0))</f>
        <v>40</v>
      </c>
      <c r="G284" s="343">
        <f t="array" ref="G284">SUM(IF($B$3:$B$53=G$271,$N$3:$N$53,0))</f>
        <v>52</v>
      </c>
      <c r="H284" s="343">
        <f t="array" ref="H284">SUM(IF($B$3:$B$53=H$271,$N$3:$N$53,0))</f>
        <v>85</v>
      </c>
      <c r="I284" s="343">
        <f t="array" ref="I284">SUM(IF($B$3:$B$53=I$271,$N$3:$N$53,0))</f>
        <v>104</v>
      </c>
      <c r="J284" s="343">
        <f t="array" ref="J284">SUM(IF($B$3:$B$53=J$271,$N$3:$N$53,0))</f>
        <v>118</v>
      </c>
      <c r="K284" s="343">
        <f t="array" ref="K284">SUM(IF($B$3:$B$53=K$271,$N$3:$N$53,0))</f>
        <v>139</v>
      </c>
      <c r="L284" s="343">
        <f t="array" ref="L284">SUM(IF($B$3:$B$53=L$271,$N$3:$N$53,0))</f>
        <v>145</v>
      </c>
      <c r="M284" s="343">
        <f t="array" ref="M284">SUM(IF($B$3:$B$53=M$271,$N$3:$N$53,0))</f>
        <v>148</v>
      </c>
      <c r="N284" s="343">
        <f t="array" ref="N284">SUM(IF($B$3:$B$53=N$271,$N$3:$N$53,0))</f>
        <v>151</v>
      </c>
      <c r="O284" s="343">
        <f t="array" ref="O284">SUM(IF($B$3:$B$54=O$271,$N$3:$N$54,0))</f>
        <v>167</v>
      </c>
      <c r="P284" s="344">
        <f t="shared" ref="P284:P287" si="24">O284/C284</f>
        <v>0.1882750845546787</v>
      </c>
    </row>
    <row r="285" spans="2:16">
      <c r="B285" s="342">
        <v>2014</v>
      </c>
      <c r="C285" s="343">
        <f t="shared" si="23"/>
        <v>949</v>
      </c>
      <c r="D285" s="343">
        <f t="array" ref="D285">SUM(IF($B$58:$B$108=D$271,$N$58:$N$108,0))</f>
        <v>71</v>
      </c>
      <c r="E285" s="343">
        <f t="array" ref="E285">SUM(IF($B$58:$B$108=E$271,$N$58:$N$108,0))</f>
        <v>200</v>
      </c>
      <c r="F285" s="343">
        <f t="array" ref="F285">SUM(IF($B$58:$B$108=F$271,$N$58:$N$108,0))</f>
        <v>281</v>
      </c>
      <c r="G285" s="343">
        <f t="array" ref="G285">SUM(IF($B$58:$B$108=G$271,$N$58:$N$108,0))</f>
        <v>305</v>
      </c>
      <c r="H285" s="343">
        <f t="array" ref="H285">SUM(IF($B$58:$B$108=H$271,$N$58:$N$108,0))</f>
        <v>314</v>
      </c>
      <c r="I285" s="343">
        <f t="array" ref="I285">SUM(IF($B$58:$B$108=I$271,$N$58:$N$108,0))</f>
        <v>322</v>
      </c>
      <c r="J285" s="343">
        <f t="array" ref="J285">SUM(IF($B$58:$B$108=J$271,$N$58:$N$108,0))</f>
        <v>322</v>
      </c>
      <c r="K285" s="343">
        <f t="array" ref="K285">SUM(IF($B$58:$B$108=K$271,$N$58:$N$108,0))</f>
        <v>323</v>
      </c>
      <c r="L285" s="343">
        <f t="array" ref="L285">SUM(IF($B$58:$B$108=L$271,$N$58:$N$108,0))</f>
        <v>326</v>
      </c>
      <c r="M285" s="343">
        <f t="array" ref="M285">SUM(IF($B$58:$B$108=M$271,$N$58:$N$108,0))</f>
        <v>326</v>
      </c>
      <c r="N285" s="343">
        <f t="array" ref="N285">SUM(IF($B$58:$B$108=N$271,$N$58:$N$108,0))</f>
        <v>326</v>
      </c>
      <c r="O285" s="343">
        <f t="array" ref="O285">SUM(IF($B$58:$B$109=O$271,$N$58:$N$109,0))</f>
        <v>327</v>
      </c>
      <c r="P285" s="344">
        <f t="shared" si="24"/>
        <v>0.3445732349841939</v>
      </c>
    </row>
    <row r="286" spans="2:16">
      <c r="B286" s="342">
        <v>2018</v>
      </c>
      <c r="C286" s="343">
        <f t="shared" si="23"/>
        <v>1165</v>
      </c>
      <c r="D286" s="343">
        <f t="array" ref="D286">SUM(IF($B$113:$B$163=D$271,$N$113:$N$163,0))</f>
        <v>13</v>
      </c>
      <c r="E286" s="343">
        <f t="array" ref="E286">SUM(IF($B$113:$B$163=E$271,$N$113:$N$163,0))</f>
        <v>82</v>
      </c>
      <c r="F286" s="343">
        <f t="array" ref="F286">SUM(IF($B$113:$B$163=F$271,$N$113:$N$163,0))</f>
        <v>117</v>
      </c>
      <c r="G286" s="343">
        <f t="array" ref="G286">SUM(IF($B$113:$B$163=G$271,$N$113:$N$163,0))</f>
        <v>153</v>
      </c>
      <c r="H286" s="343">
        <f t="array" ref="H286">SUM(IF($B$113:$B$163=H$271,$N$113:$N$163,0))</f>
        <v>162</v>
      </c>
      <c r="I286" s="343">
        <f t="array" ref="I286">SUM(IF($B$113:$B$163=I$271,$N$113:$N$163,0))</f>
        <v>178</v>
      </c>
      <c r="J286" s="343">
        <f t="array" ref="J286">SUM(IF($B$113:$B$163=J$271,$N$113:$N$163,0))</f>
        <v>193</v>
      </c>
      <c r="K286" s="343">
        <f t="array" ref="K286">SUM(IF($B$113:$B$163=K$271,$N$113:$N$163,0))</f>
        <v>206</v>
      </c>
      <c r="L286" s="343">
        <f t="array" ref="L286">SUM(IF($B$113:$B$163=L$271,$N$113:$N$163,0))</f>
        <v>212</v>
      </c>
      <c r="M286" s="343">
        <f t="array" ref="M286">SUM(IF($B$113:$B$163=M$271,$N$113:$N$163,0))</f>
        <v>225</v>
      </c>
      <c r="N286" s="343">
        <f t="array" ref="N286">SUM(IF($B$113:$B$163=N$271,$N$113:$N$163,0))</f>
        <v>232</v>
      </c>
      <c r="O286" s="343">
        <f t="array" ref="O286">SUM(IF($B$113:$B$164=O$271,$N$113:$N$164,0))</f>
        <v>242</v>
      </c>
      <c r="P286" s="344">
        <f t="shared" si="24"/>
        <v>0.20772532188841203</v>
      </c>
    </row>
    <row r="287" spans="2:16">
      <c r="B287" s="342">
        <v>2022</v>
      </c>
      <c r="C287" s="343">
        <f t="shared" si="23"/>
        <v>1302</v>
      </c>
      <c r="D287" s="343">
        <f t="array" ref="D287">SUM(IF($B$168:$B$218=D$271,$N$168:$N$218,0))</f>
        <v>36</v>
      </c>
      <c r="E287" s="343">
        <f t="array" ref="E287">SUM(IF($B$168:$B$218=E$271,$N$168:$N$218,0))</f>
        <v>62</v>
      </c>
      <c r="F287" s="343">
        <f t="array" ref="F287">SUM(IF($B$168:$B$218=F$271,$N$168:$N$218,0))</f>
        <v>119</v>
      </c>
      <c r="G287" s="343">
        <f t="array" ref="G287">SUM(IF($B$168:$B$218=G$271,$N$168:$N$218,0))</f>
        <v>150</v>
      </c>
      <c r="H287" s="343">
        <f t="array" ref="H287">SUM(IF($B$168:$B$218=H$271,$N$168:$N$218,0))</f>
        <v>168</v>
      </c>
      <c r="I287" s="343">
        <f t="array" ref="I287">SUM(IF($B$168:$B$218=I$271,$N$168:$N$218,0))</f>
        <v>184</v>
      </c>
      <c r="J287" s="343">
        <f t="array" ref="J287">SUM(IF($B$168:$B$218=J$271,$N$168:$N$218,0))</f>
        <v>198</v>
      </c>
      <c r="K287" s="343">
        <f t="array" ref="K287">SUM(IF($B$168:$B$218=K$271,$N$168:$N$218,0))</f>
        <v>218</v>
      </c>
      <c r="L287" s="343">
        <f t="array" ref="L287">SUM(IF($B$168:$B$218=L$271,$N$168:$N$218,0))</f>
        <v>237</v>
      </c>
      <c r="M287" s="343">
        <f t="array" ref="M287">SUM(IF($B$168:$B$218=M$271,$N$168:$N$218,0))</f>
        <v>250</v>
      </c>
      <c r="N287" s="343">
        <f t="array" ref="N287">SUM(IF($B$168:$B$218=N$271,$N$168:$N$218,0))</f>
        <v>259</v>
      </c>
      <c r="O287" s="343">
        <f t="array" ref="O287">SUM(IF($B$168:$B$219=O$271,$N$168:$N$219,0))</f>
        <v>271</v>
      </c>
      <c r="P287" s="344">
        <f t="shared" si="24"/>
        <v>0.20814132104454686</v>
      </c>
    </row>
  </sheetData>
  <mergeCells count="7">
    <mergeCell ref="B272:B273"/>
    <mergeCell ref="C272:C273"/>
    <mergeCell ref="P272:P273"/>
    <mergeCell ref="B282:B283"/>
    <mergeCell ref="C282:C283"/>
    <mergeCell ref="D282:N282"/>
    <mergeCell ref="P282:P28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665"/>
  <sheetViews>
    <sheetView topLeftCell="A586" workbookViewId="0">
      <selection activeCell="J4" sqref="J4"/>
    </sheetView>
  </sheetViews>
  <sheetFormatPr baseColWidth="10" defaultColWidth="12.5703125" defaultRowHeight="15.75" customHeight="1"/>
  <cols>
    <col min="5" max="5" width="7.7109375" customWidth="1"/>
  </cols>
  <sheetData>
    <row r="1" spans="1:11">
      <c r="A1" s="34" t="s">
        <v>4645</v>
      </c>
      <c r="B1" s="34" t="s">
        <v>4647</v>
      </c>
      <c r="C1" s="34" t="s">
        <v>4671</v>
      </c>
      <c r="D1" s="34" t="s">
        <v>4721</v>
      </c>
      <c r="E1" s="34" t="s">
        <v>4722</v>
      </c>
      <c r="F1" s="34" t="s">
        <v>4723</v>
      </c>
      <c r="G1" s="34" t="s">
        <v>4724</v>
      </c>
      <c r="H1" s="34" t="s">
        <v>4725</v>
      </c>
      <c r="I1" s="368" t="s">
        <v>4726</v>
      </c>
      <c r="J1" s="368" t="s">
        <v>4727</v>
      </c>
      <c r="K1" s="34" t="s">
        <v>4646</v>
      </c>
    </row>
    <row r="2" spans="1:11">
      <c r="A2" s="34" t="s">
        <v>4654</v>
      </c>
      <c r="B2" s="34">
        <v>2010</v>
      </c>
      <c r="C2" s="34">
        <v>1</v>
      </c>
      <c r="D2" s="323" t="s">
        <v>4648</v>
      </c>
      <c r="E2" s="95">
        <f t="shared" ref="E2:E65" si="0">SP1_IN</f>
        <v>72</v>
      </c>
      <c r="F2" s="95">
        <f t="shared" ref="F2:F65" si="1">Cargos_IN_SP1</f>
        <v>105</v>
      </c>
      <c r="G2" s="95">
        <f>'gráficos x semana I nivel'!C3</f>
        <v>0</v>
      </c>
      <c r="H2" s="95">
        <f>G2</f>
        <v>0</v>
      </c>
      <c r="I2" s="486">
        <f t="shared" ref="I2:I1665" si="2">H2/E2</f>
        <v>0</v>
      </c>
      <c r="J2" s="486">
        <f t="shared" ref="J2:J1665" si="3">H2/F2</f>
        <v>0</v>
      </c>
      <c r="K2" s="34" t="s">
        <v>649</v>
      </c>
    </row>
    <row r="3" spans="1:11">
      <c r="A3" s="34" t="s">
        <v>4654</v>
      </c>
      <c r="B3" s="34">
        <v>2010</v>
      </c>
      <c r="C3" s="34">
        <v>2</v>
      </c>
      <c r="D3" s="323" t="s">
        <v>4648</v>
      </c>
      <c r="E3" s="95">
        <f t="shared" si="0"/>
        <v>72</v>
      </c>
      <c r="F3" s="95">
        <f t="shared" si="1"/>
        <v>105</v>
      </c>
      <c r="G3" s="95">
        <f>'gráficos x semana I nivel'!C4</f>
        <v>2</v>
      </c>
      <c r="H3" s="95">
        <f t="shared" ref="H3:H105" si="4">G3+H2</f>
        <v>2</v>
      </c>
      <c r="I3" s="486">
        <f t="shared" si="2"/>
        <v>2.7777777777777776E-2</v>
      </c>
      <c r="J3" s="486">
        <f t="shared" si="3"/>
        <v>1.9047619047619049E-2</v>
      </c>
      <c r="K3" s="34" t="s">
        <v>649</v>
      </c>
    </row>
    <row r="4" spans="1:11">
      <c r="A4" s="34" t="s">
        <v>4654</v>
      </c>
      <c r="B4" s="34">
        <v>2010</v>
      </c>
      <c r="C4" s="34">
        <v>3</v>
      </c>
      <c r="D4" s="323" t="s">
        <v>4648</v>
      </c>
      <c r="E4" s="95">
        <f t="shared" si="0"/>
        <v>72</v>
      </c>
      <c r="F4" s="95">
        <f t="shared" si="1"/>
        <v>105</v>
      </c>
      <c r="G4" s="95">
        <f>'gráficos x semana I nivel'!C5</f>
        <v>0</v>
      </c>
      <c r="H4" s="95">
        <f t="shared" si="4"/>
        <v>2</v>
      </c>
      <c r="I4" s="486">
        <f t="shared" si="2"/>
        <v>2.7777777777777776E-2</v>
      </c>
      <c r="J4" s="486">
        <f t="shared" si="3"/>
        <v>1.9047619047619049E-2</v>
      </c>
      <c r="K4" s="34" t="s">
        <v>649</v>
      </c>
    </row>
    <row r="5" spans="1:11">
      <c r="A5" s="34" t="s">
        <v>4654</v>
      </c>
      <c r="B5" s="34">
        <v>2010</v>
      </c>
      <c r="C5" s="34">
        <v>4</v>
      </c>
      <c r="D5" s="323" t="s">
        <v>4648</v>
      </c>
      <c r="E5" s="95">
        <f t="shared" si="0"/>
        <v>72</v>
      </c>
      <c r="F5" s="95">
        <f t="shared" si="1"/>
        <v>105</v>
      </c>
      <c r="G5" s="95">
        <f>'gráficos x semana I nivel'!C6</f>
        <v>5</v>
      </c>
      <c r="H5" s="95">
        <f t="shared" si="4"/>
        <v>7</v>
      </c>
      <c r="I5" s="486">
        <f t="shared" si="2"/>
        <v>9.7222222222222224E-2</v>
      </c>
      <c r="J5" s="486">
        <f t="shared" si="3"/>
        <v>6.6666666666666666E-2</v>
      </c>
      <c r="K5" s="34" t="s">
        <v>649</v>
      </c>
    </row>
    <row r="6" spans="1:11">
      <c r="A6" s="34" t="s">
        <v>4654</v>
      </c>
      <c r="B6" s="34">
        <v>2010</v>
      </c>
      <c r="C6" s="34">
        <v>5</v>
      </c>
      <c r="D6" s="323" t="s">
        <v>4648</v>
      </c>
      <c r="E6" s="95">
        <f t="shared" si="0"/>
        <v>72</v>
      </c>
      <c r="F6" s="95">
        <f t="shared" si="1"/>
        <v>105</v>
      </c>
      <c r="G6" s="95">
        <f>'gráficos x semana I nivel'!C7</f>
        <v>1</v>
      </c>
      <c r="H6" s="95">
        <f t="shared" si="4"/>
        <v>8</v>
      </c>
      <c r="I6" s="486">
        <f t="shared" si="2"/>
        <v>0.1111111111111111</v>
      </c>
      <c r="J6" s="486">
        <f t="shared" si="3"/>
        <v>7.6190476190476197E-2</v>
      </c>
      <c r="K6" s="34" t="s">
        <v>649</v>
      </c>
    </row>
    <row r="7" spans="1:11">
      <c r="A7" s="34" t="s">
        <v>4654</v>
      </c>
      <c r="B7" s="34">
        <v>2010</v>
      </c>
      <c r="C7" s="34">
        <v>6</v>
      </c>
      <c r="D7" s="323" t="s">
        <v>4648</v>
      </c>
      <c r="E7" s="95">
        <f t="shared" si="0"/>
        <v>72</v>
      </c>
      <c r="F7" s="95">
        <f t="shared" si="1"/>
        <v>105</v>
      </c>
      <c r="G7" s="95">
        <f>'gráficos x semana I nivel'!C8</f>
        <v>3</v>
      </c>
      <c r="H7" s="95">
        <f t="shared" si="4"/>
        <v>11</v>
      </c>
      <c r="I7" s="486">
        <f t="shared" si="2"/>
        <v>0.15277777777777779</v>
      </c>
      <c r="J7" s="486">
        <f t="shared" si="3"/>
        <v>0.10476190476190476</v>
      </c>
      <c r="K7" s="34" t="s">
        <v>649</v>
      </c>
    </row>
    <row r="8" spans="1:11">
      <c r="A8" s="34" t="s">
        <v>4654</v>
      </c>
      <c r="B8" s="34">
        <v>2010</v>
      </c>
      <c r="C8" s="34">
        <v>7</v>
      </c>
      <c r="D8" s="323" t="s">
        <v>4648</v>
      </c>
      <c r="E8" s="95">
        <f t="shared" si="0"/>
        <v>72</v>
      </c>
      <c r="F8" s="95">
        <f t="shared" si="1"/>
        <v>105</v>
      </c>
      <c r="G8" s="95">
        <f>'gráficos x semana I nivel'!C9</f>
        <v>3</v>
      </c>
      <c r="H8" s="95">
        <f t="shared" si="4"/>
        <v>14</v>
      </c>
      <c r="I8" s="486">
        <f t="shared" si="2"/>
        <v>0.19444444444444445</v>
      </c>
      <c r="J8" s="486">
        <f t="shared" si="3"/>
        <v>0.13333333333333333</v>
      </c>
      <c r="K8" s="34" t="s">
        <v>649</v>
      </c>
    </row>
    <row r="9" spans="1:11">
      <c r="A9" s="34" t="s">
        <v>4654</v>
      </c>
      <c r="B9" s="34">
        <v>2010</v>
      </c>
      <c r="C9" s="34">
        <v>8</v>
      </c>
      <c r="D9" s="323" t="s">
        <v>4648</v>
      </c>
      <c r="E9" s="95">
        <f t="shared" si="0"/>
        <v>72</v>
      </c>
      <c r="F9" s="95">
        <f t="shared" si="1"/>
        <v>105</v>
      </c>
      <c r="G9" s="95">
        <f>'gráficos x semana I nivel'!C10</f>
        <v>8</v>
      </c>
      <c r="H9" s="95">
        <f t="shared" si="4"/>
        <v>22</v>
      </c>
      <c r="I9" s="486">
        <f t="shared" si="2"/>
        <v>0.30555555555555558</v>
      </c>
      <c r="J9" s="486">
        <f t="shared" si="3"/>
        <v>0.20952380952380953</v>
      </c>
      <c r="K9" s="34" t="s">
        <v>649</v>
      </c>
    </row>
    <row r="10" spans="1:11">
      <c r="A10" s="34" t="s">
        <v>4654</v>
      </c>
      <c r="B10" s="34">
        <v>2010</v>
      </c>
      <c r="C10" s="34">
        <v>9</v>
      </c>
      <c r="D10" s="323" t="s">
        <v>4648</v>
      </c>
      <c r="E10" s="95">
        <f t="shared" si="0"/>
        <v>72</v>
      </c>
      <c r="F10" s="95">
        <f t="shared" si="1"/>
        <v>105</v>
      </c>
      <c r="G10" s="95">
        <f>'gráficos x semana I nivel'!C11</f>
        <v>2</v>
      </c>
      <c r="H10" s="95">
        <f t="shared" si="4"/>
        <v>24</v>
      </c>
      <c r="I10" s="486">
        <f t="shared" si="2"/>
        <v>0.33333333333333331</v>
      </c>
      <c r="J10" s="486">
        <f t="shared" si="3"/>
        <v>0.22857142857142856</v>
      </c>
      <c r="K10" s="34" t="s">
        <v>649</v>
      </c>
    </row>
    <row r="11" spans="1:11">
      <c r="A11" s="34" t="s">
        <v>4654</v>
      </c>
      <c r="B11" s="34">
        <v>2010</v>
      </c>
      <c r="C11" s="34">
        <v>10</v>
      </c>
      <c r="D11" s="323" t="s">
        <v>4648</v>
      </c>
      <c r="E11" s="95">
        <f t="shared" si="0"/>
        <v>72</v>
      </c>
      <c r="F11" s="95">
        <f t="shared" si="1"/>
        <v>105</v>
      </c>
      <c r="G11" s="95">
        <f>'gráficos x semana I nivel'!C12</f>
        <v>0</v>
      </c>
      <c r="H11" s="95">
        <f t="shared" si="4"/>
        <v>24</v>
      </c>
      <c r="I11" s="486">
        <f t="shared" si="2"/>
        <v>0.33333333333333331</v>
      </c>
      <c r="J11" s="486">
        <f t="shared" si="3"/>
        <v>0.22857142857142856</v>
      </c>
      <c r="K11" s="34" t="s">
        <v>649</v>
      </c>
    </row>
    <row r="12" spans="1:11">
      <c r="A12" s="34" t="s">
        <v>4654</v>
      </c>
      <c r="B12" s="34">
        <v>2010</v>
      </c>
      <c r="C12" s="34">
        <v>11</v>
      </c>
      <c r="D12" s="323" t="s">
        <v>4648</v>
      </c>
      <c r="E12" s="95">
        <f t="shared" si="0"/>
        <v>72</v>
      </c>
      <c r="F12" s="95">
        <f t="shared" si="1"/>
        <v>105</v>
      </c>
      <c r="G12" s="95">
        <f>'gráficos x semana I nivel'!C13</f>
        <v>0</v>
      </c>
      <c r="H12" s="95">
        <f t="shared" si="4"/>
        <v>24</v>
      </c>
      <c r="I12" s="486">
        <f t="shared" si="2"/>
        <v>0.33333333333333331</v>
      </c>
      <c r="J12" s="486">
        <f t="shared" si="3"/>
        <v>0.22857142857142856</v>
      </c>
      <c r="K12" s="34" t="s">
        <v>649</v>
      </c>
    </row>
    <row r="13" spans="1:11">
      <c r="A13" s="34" t="s">
        <v>4654</v>
      </c>
      <c r="B13" s="34">
        <v>2010</v>
      </c>
      <c r="C13" s="34">
        <v>12</v>
      </c>
      <c r="D13" s="323" t="s">
        <v>4648</v>
      </c>
      <c r="E13" s="95">
        <f t="shared" si="0"/>
        <v>72</v>
      </c>
      <c r="F13" s="95">
        <f t="shared" si="1"/>
        <v>105</v>
      </c>
      <c r="G13" s="95">
        <f>'gráficos x semana I nivel'!C14</f>
        <v>0</v>
      </c>
      <c r="H13" s="95">
        <f t="shared" si="4"/>
        <v>24</v>
      </c>
      <c r="I13" s="486">
        <f t="shared" si="2"/>
        <v>0.33333333333333331</v>
      </c>
      <c r="J13" s="486">
        <f t="shared" si="3"/>
        <v>0.22857142857142856</v>
      </c>
      <c r="K13" s="34" t="s">
        <v>649</v>
      </c>
    </row>
    <row r="14" spans="1:11">
      <c r="A14" s="34" t="s">
        <v>4654</v>
      </c>
      <c r="B14" s="34">
        <v>2010</v>
      </c>
      <c r="C14" s="34">
        <v>13</v>
      </c>
      <c r="D14" s="323" t="s">
        <v>4648</v>
      </c>
      <c r="E14" s="95">
        <f t="shared" si="0"/>
        <v>72</v>
      </c>
      <c r="F14" s="95">
        <f t="shared" si="1"/>
        <v>105</v>
      </c>
      <c r="G14" s="95">
        <f>'gráficos x semana I nivel'!C15</f>
        <v>4</v>
      </c>
      <c r="H14" s="95">
        <f t="shared" si="4"/>
        <v>28</v>
      </c>
      <c r="I14" s="486">
        <f t="shared" si="2"/>
        <v>0.3888888888888889</v>
      </c>
      <c r="J14" s="486">
        <f t="shared" si="3"/>
        <v>0.26666666666666666</v>
      </c>
      <c r="K14" s="34" t="s">
        <v>649</v>
      </c>
    </row>
    <row r="15" spans="1:11">
      <c r="A15" s="34" t="s">
        <v>4654</v>
      </c>
      <c r="B15" s="34">
        <v>2010</v>
      </c>
      <c r="C15" s="34">
        <v>14</v>
      </c>
      <c r="D15" s="323" t="s">
        <v>4648</v>
      </c>
      <c r="E15" s="95">
        <f t="shared" si="0"/>
        <v>72</v>
      </c>
      <c r="F15" s="95">
        <f t="shared" si="1"/>
        <v>105</v>
      </c>
      <c r="G15" s="95">
        <f>'gráficos x semana I nivel'!C16</f>
        <v>0</v>
      </c>
      <c r="H15" s="95">
        <f t="shared" si="4"/>
        <v>28</v>
      </c>
      <c r="I15" s="486">
        <f t="shared" si="2"/>
        <v>0.3888888888888889</v>
      </c>
      <c r="J15" s="486">
        <f t="shared" si="3"/>
        <v>0.26666666666666666</v>
      </c>
      <c r="K15" s="34" t="s">
        <v>649</v>
      </c>
    </row>
    <row r="16" spans="1:11">
      <c r="A16" s="34" t="s">
        <v>4654</v>
      </c>
      <c r="B16" s="34">
        <v>2010</v>
      </c>
      <c r="C16" s="34">
        <v>15</v>
      </c>
      <c r="D16" s="323" t="s">
        <v>4648</v>
      </c>
      <c r="E16" s="95">
        <f t="shared" si="0"/>
        <v>72</v>
      </c>
      <c r="F16" s="95">
        <f t="shared" si="1"/>
        <v>105</v>
      </c>
      <c r="G16" s="95">
        <f>'gráficos x semana I nivel'!C17</f>
        <v>0</v>
      </c>
      <c r="H16" s="95">
        <f t="shared" si="4"/>
        <v>28</v>
      </c>
      <c r="I16" s="486">
        <f t="shared" si="2"/>
        <v>0.3888888888888889</v>
      </c>
      <c r="J16" s="486">
        <f t="shared" si="3"/>
        <v>0.26666666666666666</v>
      </c>
      <c r="K16" s="34" t="s">
        <v>649</v>
      </c>
    </row>
    <row r="17" spans="1:11">
      <c r="A17" s="34" t="s">
        <v>4654</v>
      </c>
      <c r="B17" s="34">
        <v>2010</v>
      </c>
      <c r="C17" s="34">
        <v>16</v>
      </c>
      <c r="D17" s="323" t="s">
        <v>4648</v>
      </c>
      <c r="E17" s="95">
        <f t="shared" si="0"/>
        <v>72</v>
      </c>
      <c r="F17" s="95">
        <f t="shared" si="1"/>
        <v>105</v>
      </c>
      <c r="G17" s="95">
        <f>'gráficos x semana I nivel'!C18</f>
        <v>1</v>
      </c>
      <c r="H17" s="95">
        <f t="shared" si="4"/>
        <v>29</v>
      </c>
      <c r="I17" s="486">
        <f t="shared" si="2"/>
        <v>0.40277777777777779</v>
      </c>
      <c r="J17" s="486">
        <f t="shared" si="3"/>
        <v>0.27619047619047621</v>
      </c>
      <c r="K17" s="34" t="s">
        <v>649</v>
      </c>
    </row>
    <row r="18" spans="1:11">
      <c r="A18" s="34" t="s">
        <v>4654</v>
      </c>
      <c r="B18" s="34">
        <v>2010</v>
      </c>
      <c r="C18" s="34">
        <v>17</v>
      </c>
      <c r="D18" s="323" t="s">
        <v>4648</v>
      </c>
      <c r="E18" s="95">
        <f t="shared" si="0"/>
        <v>72</v>
      </c>
      <c r="F18" s="95">
        <f t="shared" si="1"/>
        <v>105</v>
      </c>
      <c r="G18" s="95">
        <f>'gráficos x semana I nivel'!C19</f>
        <v>0</v>
      </c>
      <c r="H18" s="95">
        <f t="shared" si="4"/>
        <v>29</v>
      </c>
      <c r="I18" s="486">
        <f t="shared" si="2"/>
        <v>0.40277777777777779</v>
      </c>
      <c r="J18" s="486">
        <f t="shared" si="3"/>
        <v>0.27619047619047621</v>
      </c>
      <c r="K18" s="34" t="s">
        <v>649</v>
      </c>
    </row>
    <row r="19" spans="1:11">
      <c r="A19" s="34" t="s">
        <v>4654</v>
      </c>
      <c r="B19" s="34">
        <v>2010</v>
      </c>
      <c r="C19" s="34">
        <v>18</v>
      </c>
      <c r="D19" s="323" t="s">
        <v>4648</v>
      </c>
      <c r="E19" s="95">
        <f t="shared" si="0"/>
        <v>72</v>
      </c>
      <c r="F19" s="95">
        <f t="shared" si="1"/>
        <v>105</v>
      </c>
      <c r="G19" s="95">
        <f>'gráficos x semana I nivel'!C20</f>
        <v>2</v>
      </c>
      <c r="H19" s="95">
        <f t="shared" si="4"/>
        <v>31</v>
      </c>
      <c r="I19" s="486">
        <f t="shared" si="2"/>
        <v>0.43055555555555558</v>
      </c>
      <c r="J19" s="486">
        <f t="shared" si="3"/>
        <v>0.29523809523809524</v>
      </c>
      <c r="K19" s="34" t="s">
        <v>649</v>
      </c>
    </row>
    <row r="20" spans="1:11">
      <c r="A20" s="34" t="s">
        <v>4654</v>
      </c>
      <c r="B20" s="34">
        <v>2010</v>
      </c>
      <c r="C20" s="34">
        <v>19</v>
      </c>
      <c r="D20" s="323" t="s">
        <v>4648</v>
      </c>
      <c r="E20" s="95">
        <f t="shared" si="0"/>
        <v>72</v>
      </c>
      <c r="F20" s="95">
        <f t="shared" si="1"/>
        <v>105</v>
      </c>
      <c r="G20" s="95">
        <f>'gráficos x semana I nivel'!C21</f>
        <v>1</v>
      </c>
      <c r="H20" s="95">
        <f t="shared" si="4"/>
        <v>32</v>
      </c>
      <c r="I20" s="486">
        <f t="shared" si="2"/>
        <v>0.44444444444444442</v>
      </c>
      <c r="J20" s="486">
        <f t="shared" si="3"/>
        <v>0.30476190476190479</v>
      </c>
      <c r="K20" s="34" t="s">
        <v>649</v>
      </c>
    </row>
    <row r="21" spans="1:11">
      <c r="A21" s="34" t="s">
        <v>4654</v>
      </c>
      <c r="B21" s="34">
        <v>2010</v>
      </c>
      <c r="C21" s="34">
        <v>20</v>
      </c>
      <c r="D21" s="323" t="s">
        <v>4648</v>
      </c>
      <c r="E21" s="95">
        <f t="shared" si="0"/>
        <v>72</v>
      </c>
      <c r="F21" s="95">
        <f t="shared" si="1"/>
        <v>105</v>
      </c>
      <c r="G21" s="95">
        <f>'gráficos x semana I nivel'!C22</f>
        <v>0</v>
      </c>
      <c r="H21" s="95">
        <f t="shared" si="4"/>
        <v>32</v>
      </c>
      <c r="I21" s="486">
        <f t="shared" si="2"/>
        <v>0.44444444444444442</v>
      </c>
      <c r="J21" s="486">
        <f t="shared" si="3"/>
        <v>0.30476190476190479</v>
      </c>
      <c r="K21" s="34" t="s">
        <v>649</v>
      </c>
    </row>
    <row r="22" spans="1:11">
      <c r="A22" s="34" t="s">
        <v>4654</v>
      </c>
      <c r="B22" s="34">
        <v>2010</v>
      </c>
      <c r="C22" s="34">
        <v>21</v>
      </c>
      <c r="D22" s="323" t="s">
        <v>4648</v>
      </c>
      <c r="E22" s="95">
        <f t="shared" si="0"/>
        <v>72</v>
      </c>
      <c r="F22" s="95">
        <f t="shared" si="1"/>
        <v>105</v>
      </c>
      <c r="G22" s="95">
        <f>'gráficos x semana I nivel'!C23</f>
        <v>1</v>
      </c>
      <c r="H22" s="95">
        <f t="shared" si="4"/>
        <v>33</v>
      </c>
      <c r="I22" s="486">
        <f t="shared" si="2"/>
        <v>0.45833333333333331</v>
      </c>
      <c r="J22" s="486">
        <f t="shared" si="3"/>
        <v>0.31428571428571428</v>
      </c>
      <c r="K22" s="34" t="s">
        <v>649</v>
      </c>
    </row>
    <row r="23" spans="1:11">
      <c r="A23" s="34" t="s">
        <v>4654</v>
      </c>
      <c r="B23" s="34">
        <v>2010</v>
      </c>
      <c r="C23" s="34">
        <v>22</v>
      </c>
      <c r="D23" s="323" t="s">
        <v>4648</v>
      </c>
      <c r="E23" s="95">
        <f t="shared" si="0"/>
        <v>72</v>
      </c>
      <c r="F23" s="95">
        <f t="shared" si="1"/>
        <v>105</v>
      </c>
      <c r="G23" s="95">
        <f>'gráficos x semana I nivel'!C24</f>
        <v>1</v>
      </c>
      <c r="H23" s="95">
        <f t="shared" si="4"/>
        <v>34</v>
      </c>
      <c r="I23" s="486">
        <f t="shared" si="2"/>
        <v>0.47222222222222221</v>
      </c>
      <c r="J23" s="486">
        <f t="shared" si="3"/>
        <v>0.32380952380952382</v>
      </c>
      <c r="K23" s="34" t="s">
        <v>649</v>
      </c>
    </row>
    <row r="24" spans="1:11">
      <c r="A24" s="34" t="s">
        <v>4654</v>
      </c>
      <c r="B24" s="34">
        <v>2010</v>
      </c>
      <c r="C24" s="34">
        <v>23</v>
      </c>
      <c r="D24" s="323" t="s">
        <v>4648</v>
      </c>
      <c r="E24" s="95">
        <f t="shared" si="0"/>
        <v>72</v>
      </c>
      <c r="F24" s="95">
        <f t="shared" si="1"/>
        <v>105</v>
      </c>
      <c r="G24" s="95">
        <f>'gráficos x semana I nivel'!C25</f>
        <v>2</v>
      </c>
      <c r="H24" s="95">
        <f t="shared" si="4"/>
        <v>36</v>
      </c>
      <c r="I24" s="486">
        <f t="shared" si="2"/>
        <v>0.5</v>
      </c>
      <c r="J24" s="486">
        <f t="shared" si="3"/>
        <v>0.34285714285714286</v>
      </c>
      <c r="K24" s="34" t="s">
        <v>649</v>
      </c>
    </row>
    <row r="25" spans="1:11">
      <c r="A25" s="34" t="s">
        <v>4654</v>
      </c>
      <c r="B25" s="34">
        <v>2010</v>
      </c>
      <c r="C25" s="34">
        <v>24</v>
      </c>
      <c r="D25" s="323" t="s">
        <v>4648</v>
      </c>
      <c r="E25" s="95">
        <f t="shared" si="0"/>
        <v>72</v>
      </c>
      <c r="F25" s="95">
        <f t="shared" si="1"/>
        <v>105</v>
      </c>
      <c r="G25" s="95">
        <f>'gráficos x semana I nivel'!C26</f>
        <v>1</v>
      </c>
      <c r="H25" s="95">
        <f t="shared" si="4"/>
        <v>37</v>
      </c>
      <c r="I25" s="486">
        <f t="shared" si="2"/>
        <v>0.51388888888888884</v>
      </c>
      <c r="J25" s="486">
        <f t="shared" si="3"/>
        <v>0.35238095238095241</v>
      </c>
      <c r="K25" s="34" t="s">
        <v>649</v>
      </c>
    </row>
    <row r="26" spans="1:11">
      <c r="A26" s="34" t="s">
        <v>4654</v>
      </c>
      <c r="B26" s="34">
        <v>2010</v>
      </c>
      <c r="C26" s="34">
        <v>25</v>
      </c>
      <c r="D26" s="323" t="s">
        <v>4648</v>
      </c>
      <c r="E26" s="95">
        <f t="shared" si="0"/>
        <v>72</v>
      </c>
      <c r="F26" s="95">
        <f t="shared" si="1"/>
        <v>105</v>
      </c>
      <c r="G26" s="95">
        <f>'gráficos x semana I nivel'!C27</f>
        <v>2</v>
      </c>
      <c r="H26" s="95">
        <f t="shared" si="4"/>
        <v>39</v>
      </c>
      <c r="I26" s="486">
        <f t="shared" si="2"/>
        <v>0.54166666666666663</v>
      </c>
      <c r="J26" s="486">
        <f t="shared" si="3"/>
        <v>0.37142857142857144</v>
      </c>
      <c r="K26" s="34" t="s">
        <v>649</v>
      </c>
    </row>
    <row r="27" spans="1:11">
      <c r="A27" s="34" t="s">
        <v>4654</v>
      </c>
      <c r="B27" s="34">
        <v>2010</v>
      </c>
      <c r="C27" s="34">
        <v>26</v>
      </c>
      <c r="D27" s="323" t="s">
        <v>4648</v>
      </c>
      <c r="E27" s="95">
        <f t="shared" si="0"/>
        <v>72</v>
      </c>
      <c r="F27" s="95">
        <f t="shared" si="1"/>
        <v>105</v>
      </c>
      <c r="G27" s="95">
        <f>'gráficos x semana I nivel'!C28</f>
        <v>1</v>
      </c>
      <c r="H27" s="95">
        <f t="shared" si="4"/>
        <v>40</v>
      </c>
      <c r="I27" s="486">
        <f t="shared" si="2"/>
        <v>0.55555555555555558</v>
      </c>
      <c r="J27" s="486">
        <f t="shared" si="3"/>
        <v>0.38095238095238093</v>
      </c>
      <c r="K27" s="34" t="s">
        <v>649</v>
      </c>
    </row>
    <row r="28" spans="1:11">
      <c r="A28" s="34" t="s">
        <v>4654</v>
      </c>
      <c r="B28" s="34">
        <v>2010</v>
      </c>
      <c r="C28" s="34">
        <v>27</v>
      </c>
      <c r="D28" s="323" t="s">
        <v>4648</v>
      </c>
      <c r="E28" s="95">
        <f t="shared" si="0"/>
        <v>72</v>
      </c>
      <c r="F28" s="95">
        <f t="shared" si="1"/>
        <v>105</v>
      </c>
      <c r="G28" s="95">
        <f>'gráficos x semana I nivel'!C29</f>
        <v>1</v>
      </c>
      <c r="H28" s="95">
        <f t="shared" si="4"/>
        <v>41</v>
      </c>
      <c r="I28" s="486">
        <f t="shared" si="2"/>
        <v>0.56944444444444442</v>
      </c>
      <c r="J28" s="486">
        <f t="shared" si="3"/>
        <v>0.39047619047619048</v>
      </c>
      <c r="K28" s="34" t="s">
        <v>649</v>
      </c>
    </row>
    <row r="29" spans="1:11">
      <c r="A29" s="34" t="s">
        <v>4654</v>
      </c>
      <c r="B29" s="34">
        <v>2010</v>
      </c>
      <c r="C29" s="34">
        <v>28</v>
      </c>
      <c r="D29" s="323" t="s">
        <v>4648</v>
      </c>
      <c r="E29" s="95">
        <f t="shared" si="0"/>
        <v>72</v>
      </c>
      <c r="F29" s="95">
        <f t="shared" si="1"/>
        <v>105</v>
      </c>
      <c r="G29" s="95">
        <f>'gráficos x semana I nivel'!C30</f>
        <v>0</v>
      </c>
      <c r="H29" s="95">
        <f t="shared" si="4"/>
        <v>41</v>
      </c>
      <c r="I29" s="486">
        <f t="shared" si="2"/>
        <v>0.56944444444444442</v>
      </c>
      <c r="J29" s="486">
        <f t="shared" si="3"/>
        <v>0.39047619047619048</v>
      </c>
      <c r="K29" s="34" t="s">
        <v>649</v>
      </c>
    </row>
    <row r="30" spans="1:11">
      <c r="A30" s="34" t="s">
        <v>4654</v>
      </c>
      <c r="B30" s="34">
        <v>2010</v>
      </c>
      <c r="C30" s="34">
        <v>29</v>
      </c>
      <c r="D30" s="323" t="s">
        <v>4648</v>
      </c>
      <c r="E30" s="95">
        <f t="shared" si="0"/>
        <v>72</v>
      </c>
      <c r="F30" s="95">
        <f t="shared" si="1"/>
        <v>105</v>
      </c>
      <c r="G30" s="95">
        <f>'gráficos x semana I nivel'!C31</f>
        <v>0</v>
      </c>
      <c r="H30" s="95">
        <f t="shared" si="4"/>
        <v>41</v>
      </c>
      <c r="I30" s="486">
        <f t="shared" si="2"/>
        <v>0.56944444444444442</v>
      </c>
      <c r="J30" s="486">
        <f t="shared" si="3"/>
        <v>0.39047619047619048</v>
      </c>
      <c r="K30" s="34" t="s">
        <v>649</v>
      </c>
    </row>
    <row r="31" spans="1:11">
      <c r="A31" s="34" t="s">
        <v>4654</v>
      </c>
      <c r="B31" s="34">
        <v>2010</v>
      </c>
      <c r="C31" s="34">
        <v>30</v>
      </c>
      <c r="D31" s="323" t="s">
        <v>4648</v>
      </c>
      <c r="E31" s="95">
        <f t="shared" si="0"/>
        <v>72</v>
      </c>
      <c r="F31" s="95">
        <f t="shared" si="1"/>
        <v>105</v>
      </c>
      <c r="G31" s="95">
        <f>'gráficos x semana I nivel'!C32</f>
        <v>2</v>
      </c>
      <c r="H31" s="95">
        <f t="shared" si="4"/>
        <v>43</v>
      </c>
      <c r="I31" s="486">
        <f t="shared" si="2"/>
        <v>0.59722222222222221</v>
      </c>
      <c r="J31" s="486">
        <f t="shared" si="3"/>
        <v>0.40952380952380951</v>
      </c>
      <c r="K31" s="34" t="s">
        <v>649</v>
      </c>
    </row>
    <row r="32" spans="1:11">
      <c r="A32" s="34" t="s">
        <v>4654</v>
      </c>
      <c r="B32" s="34">
        <v>2010</v>
      </c>
      <c r="C32" s="34">
        <v>31</v>
      </c>
      <c r="D32" s="323" t="s">
        <v>4648</v>
      </c>
      <c r="E32" s="95">
        <f t="shared" si="0"/>
        <v>72</v>
      </c>
      <c r="F32" s="95">
        <f t="shared" si="1"/>
        <v>105</v>
      </c>
      <c r="G32" s="95">
        <f>'gráficos x semana I nivel'!C33</f>
        <v>1</v>
      </c>
      <c r="H32" s="95">
        <f t="shared" si="4"/>
        <v>44</v>
      </c>
      <c r="I32" s="486">
        <f t="shared" si="2"/>
        <v>0.61111111111111116</v>
      </c>
      <c r="J32" s="486">
        <f t="shared" si="3"/>
        <v>0.41904761904761906</v>
      </c>
      <c r="K32" s="34" t="s">
        <v>649</v>
      </c>
    </row>
    <row r="33" spans="1:11">
      <c r="A33" s="34" t="s">
        <v>4654</v>
      </c>
      <c r="B33" s="34">
        <v>2010</v>
      </c>
      <c r="C33" s="34">
        <v>32</v>
      </c>
      <c r="D33" s="323" t="s">
        <v>4648</v>
      </c>
      <c r="E33" s="95">
        <f t="shared" si="0"/>
        <v>72</v>
      </c>
      <c r="F33" s="95">
        <f t="shared" si="1"/>
        <v>105</v>
      </c>
      <c r="G33" s="95">
        <f>'gráficos x semana I nivel'!C34</f>
        <v>0</v>
      </c>
      <c r="H33" s="95">
        <f t="shared" si="4"/>
        <v>44</v>
      </c>
      <c r="I33" s="486">
        <f t="shared" si="2"/>
        <v>0.61111111111111116</v>
      </c>
      <c r="J33" s="486">
        <f t="shared" si="3"/>
        <v>0.41904761904761906</v>
      </c>
      <c r="K33" s="34" t="s">
        <v>649</v>
      </c>
    </row>
    <row r="34" spans="1:11">
      <c r="A34" s="34" t="s">
        <v>4654</v>
      </c>
      <c r="B34" s="34">
        <v>2010</v>
      </c>
      <c r="C34" s="34">
        <v>33</v>
      </c>
      <c r="D34" s="323" t="s">
        <v>4648</v>
      </c>
      <c r="E34" s="95">
        <f t="shared" si="0"/>
        <v>72</v>
      </c>
      <c r="F34" s="95">
        <f t="shared" si="1"/>
        <v>105</v>
      </c>
      <c r="G34" s="95">
        <f>'gráficos x semana I nivel'!C35</f>
        <v>0</v>
      </c>
      <c r="H34" s="95">
        <f t="shared" si="4"/>
        <v>44</v>
      </c>
      <c r="I34" s="486">
        <f t="shared" si="2"/>
        <v>0.61111111111111116</v>
      </c>
      <c r="J34" s="486">
        <f t="shared" si="3"/>
        <v>0.41904761904761906</v>
      </c>
      <c r="K34" s="34" t="s">
        <v>649</v>
      </c>
    </row>
    <row r="35" spans="1:11">
      <c r="A35" s="34" t="s">
        <v>4654</v>
      </c>
      <c r="B35" s="34">
        <v>2010</v>
      </c>
      <c r="C35" s="34">
        <v>34</v>
      </c>
      <c r="D35" s="323" t="s">
        <v>4648</v>
      </c>
      <c r="E35" s="95">
        <f t="shared" si="0"/>
        <v>72</v>
      </c>
      <c r="F35" s="95">
        <f t="shared" si="1"/>
        <v>105</v>
      </c>
      <c r="G35" s="95">
        <f>'gráficos x semana I nivel'!C36</f>
        <v>0</v>
      </c>
      <c r="H35" s="95">
        <f t="shared" si="4"/>
        <v>44</v>
      </c>
      <c r="I35" s="486">
        <f t="shared" si="2"/>
        <v>0.61111111111111116</v>
      </c>
      <c r="J35" s="486">
        <f t="shared" si="3"/>
        <v>0.41904761904761906</v>
      </c>
      <c r="K35" s="34" t="s">
        <v>649</v>
      </c>
    </row>
    <row r="36" spans="1:11">
      <c r="A36" s="34" t="s">
        <v>4654</v>
      </c>
      <c r="B36" s="34">
        <v>2010</v>
      </c>
      <c r="C36" s="34">
        <v>35</v>
      </c>
      <c r="D36" s="323" t="s">
        <v>4648</v>
      </c>
      <c r="E36" s="95">
        <f t="shared" si="0"/>
        <v>72</v>
      </c>
      <c r="F36" s="95">
        <f t="shared" si="1"/>
        <v>105</v>
      </c>
      <c r="G36" s="95">
        <f>'gráficos x semana I nivel'!C37</f>
        <v>0</v>
      </c>
      <c r="H36" s="95">
        <f t="shared" si="4"/>
        <v>44</v>
      </c>
      <c r="I36" s="486">
        <f t="shared" si="2"/>
        <v>0.61111111111111116</v>
      </c>
      <c r="J36" s="486">
        <f t="shared" si="3"/>
        <v>0.41904761904761906</v>
      </c>
      <c r="K36" s="34" t="s">
        <v>649</v>
      </c>
    </row>
    <row r="37" spans="1:11">
      <c r="A37" s="34" t="s">
        <v>4654</v>
      </c>
      <c r="B37" s="34">
        <v>2010</v>
      </c>
      <c r="C37" s="34">
        <v>36</v>
      </c>
      <c r="D37" s="323" t="s">
        <v>4648</v>
      </c>
      <c r="E37" s="95">
        <f t="shared" si="0"/>
        <v>72</v>
      </c>
      <c r="F37" s="95">
        <f t="shared" si="1"/>
        <v>105</v>
      </c>
      <c r="G37" s="95">
        <f>'gráficos x semana I nivel'!C38</f>
        <v>0</v>
      </c>
      <c r="H37" s="95">
        <f t="shared" si="4"/>
        <v>44</v>
      </c>
      <c r="I37" s="486">
        <f t="shared" si="2"/>
        <v>0.61111111111111116</v>
      </c>
      <c r="J37" s="486">
        <f t="shared" si="3"/>
        <v>0.41904761904761906</v>
      </c>
      <c r="K37" s="34" t="s">
        <v>649</v>
      </c>
    </row>
    <row r="38" spans="1:11">
      <c r="A38" s="34" t="s">
        <v>4654</v>
      </c>
      <c r="B38" s="34">
        <v>2010</v>
      </c>
      <c r="C38" s="34">
        <v>37</v>
      </c>
      <c r="D38" s="323" t="s">
        <v>4648</v>
      </c>
      <c r="E38" s="95">
        <f t="shared" si="0"/>
        <v>72</v>
      </c>
      <c r="F38" s="95">
        <f t="shared" si="1"/>
        <v>105</v>
      </c>
      <c r="G38" s="95">
        <f>'gráficos x semana I nivel'!C39</f>
        <v>0</v>
      </c>
      <c r="H38" s="95">
        <f t="shared" si="4"/>
        <v>44</v>
      </c>
      <c r="I38" s="486">
        <f t="shared" si="2"/>
        <v>0.61111111111111116</v>
      </c>
      <c r="J38" s="486">
        <f t="shared" si="3"/>
        <v>0.41904761904761906</v>
      </c>
      <c r="K38" s="34" t="s">
        <v>649</v>
      </c>
    </row>
    <row r="39" spans="1:11">
      <c r="A39" s="34" t="s">
        <v>4654</v>
      </c>
      <c r="B39" s="34">
        <v>2010</v>
      </c>
      <c r="C39" s="34">
        <v>38</v>
      </c>
      <c r="D39" s="323" t="s">
        <v>4648</v>
      </c>
      <c r="E39" s="95">
        <f t="shared" si="0"/>
        <v>72</v>
      </c>
      <c r="F39" s="95">
        <f t="shared" si="1"/>
        <v>105</v>
      </c>
      <c r="G39" s="95">
        <f>'gráficos x semana I nivel'!C40</f>
        <v>1</v>
      </c>
      <c r="H39" s="95">
        <f t="shared" si="4"/>
        <v>45</v>
      </c>
      <c r="I39" s="486">
        <f t="shared" si="2"/>
        <v>0.625</v>
      </c>
      <c r="J39" s="486">
        <f t="shared" si="3"/>
        <v>0.42857142857142855</v>
      </c>
      <c r="K39" s="34" t="s">
        <v>649</v>
      </c>
    </row>
    <row r="40" spans="1:11">
      <c r="A40" s="34" t="s">
        <v>4654</v>
      </c>
      <c r="B40" s="34">
        <v>2010</v>
      </c>
      <c r="C40" s="34">
        <v>39</v>
      </c>
      <c r="D40" s="323" t="s">
        <v>4648</v>
      </c>
      <c r="E40" s="95">
        <f t="shared" si="0"/>
        <v>72</v>
      </c>
      <c r="F40" s="95">
        <f t="shared" si="1"/>
        <v>105</v>
      </c>
      <c r="G40" s="95">
        <f>'gráficos x semana I nivel'!C41</f>
        <v>0</v>
      </c>
      <c r="H40" s="95">
        <f t="shared" si="4"/>
        <v>45</v>
      </c>
      <c r="I40" s="486">
        <f t="shared" si="2"/>
        <v>0.625</v>
      </c>
      <c r="J40" s="486">
        <f t="shared" si="3"/>
        <v>0.42857142857142855</v>
      </c>
      <c r="K40" s="34" t="s">
        <v>649</v>
      </c>
    </row>
    <row r="41" spans="1:11">
      <c r="A41" s="34" t="s">
        <v>4654</v>
      </c>
      <c r="B41" s="34">
        <v>2010</v>
      </c>
      <c r="C41" s="34">
        <v>40</v>
      </c>
      <c r="D41" s="323" t="s">
        <v>4648</v>
      </c>
      <c r="E41" s="95">
        <f t="shared" si="0"/>
        <v>72</v>
      </c>
      <c r="F41" s="95">
        <f t="shared" si="1"/>
        <v>105</v>
      </c>
      <c r="G41" s="95">
        <f>'gráficos x semana I nivel'!C42</f>
        <v>0</v>
      </c>
      <c r="H41" s="95">
        <f t="shared" si="4"/>
        <v>45</v>
      </c>
      <c r="I41" s="486">
        <f t="shared" si="2"/>
        <v>0.625</v>
      </c>
      <c r="J41" s="486">
        <f t="shared" si="3"/>
        <v>0.42857142857142855</v>
      </c>
      <c r="K41" s="34" t="s">
        <v>649</v>
      </c>
    </row>
    <row r="42" spans="1:11">
      <c r="A42" s="34" t="s">
        <v>4654</v>
      </c>
      <c r="B42" s="34">
        <v>2010</v>
      </c>
      <c r="C42" s="34">
        <v>41</v>
      </c>
      <c r="D42" s="323" t="s">
        <v>4648</v>
      </c>
      <c r="E42" s="95">
        <f t="shared" si="0"/>
        <v>72</v>
      </c>
      <c r="F42" s="95">
        <f t="shared" si="1"/>
        <v>105</v>
      </c>
      <c r="G42" s="95">
        <f>'gráficos x semana I nivel'!C43</f>
        <v>0</v>
      </c>
      <c r="H42" s="95">
        <f t="shared" si="4"/>
        <v>45</v>
      </c>
      <c r="I42" s="486">
        <f t="shared" si="2"/>
        <v>0.625</v>
      </c>
      <c r="J42" s="486">
        <f t="shared" si="3"/>
        <v>0.42857142857142855</v>
      </c>
      <c r="K42" s="34" t="s">
        <v>649</v>
      </c>
    </row>
    <row r="43" spans="1:11">
      <c r="A43" s="34" t="s">
        <v>4654</v>
      </c>
      <c r="B43" s="34">
        <v>2010</v>
      </c>
      <c r="C43" s="34">
        <v>42</v>
      </c>
      <c r="D43" s="323" t="s">
        <v>4648</v>
      </c>
      <c r="E43" s="95">
        <f t="shared" si="0"/>
        <v>72</v>
      </c>
      <c r="F43" s="95">
        <f t="shared" si="1"/>
        <v>105</v>
      </c>
      <c r="G43" s="95">
        <f>'gráficos x semana I nivel'!C44</f>
        <v>0</v>
      </c>
      <c r="H43" s="95">
        <f t="shared" si="4"/>
        <v>45</v>
      </c>
      <c r="I43" s="486">
        <f t="shared" si="2"/>
        <v>0.625</v>
      </c>
      <c r="J43" s="486">
        <f t="shared" si="3"/>
        <v>0.42857142857142855</v>
      </c>
      <c r="K43" s="34" t="s">
        <v>649</v>
      </c>
    </row>
    <row r="44" spans="1:11">
      <c r="A44" s="34" t="s">
        <v>4654</v>
      </c>
      <c r="B44" s="34">
        <v>2010</v>
      </c>
      <c r="C44" s="34">
        <v>43</v>
      </c>
      <c r="D44" s="323" t="s">
        <v>4648</v>
      </c>
      <c r="E44" s="95">
        <f t="shared" si="0"/>
        <v>72</v>
      </c>
      <c r="F44" s="95">
        <f t="shared" si="1"/>
        <v>105</v>
      </c>
      <c r="G44" s="95">
        <f>'gráficos x semana I nivel'!C45</f>
        <v>0</v>
      </c>
      <c r="H44" s="95">
        <f t="shared" si="4"/>
        <v>45</v>
      </c>
      <c r="I44" s="486">
        <f t="shared" si="2"/>
        <v>0.625</v>
      </c>
      <c r="J44" s="486">
        <f t="shared" si="3"/>
        <v>0.42857142857142855</v>
      </c>
      <c r="K44" s="34" t="s">
        <v>649</v>
      </c>
    </row>
    <row r="45" spans="1:11">
      <c r="A45" s="34" t="s">
        <v>4654</v>
      </c>
      <c r="B45" s="34">
        <v>2010</v>
      </c>
      <c r="C45" s="34">
        <v>44</v>
      </c>
      <c r="D45" s="323" t="s">
        <v>4648</v>
      </c>
      <c r="E45" s="95">
        <f t="shared" si="0"/>
        <v>72</v>
      </c>
      <c r="F45" s="95">
        <f t="shared" si="1"/>
        <v>105</v>
      </c>
      <c r="G45" s="95">
        <f>'gráficos x semana I nivel'!C46</f>
        <v>0</v>
      </c>
      <c r="H45" s="95">
        <f t="shared" si="4"/>
        <v>45</v>
      </c>
      <c r="I45" s="486">
        <f t="shared" si="2"/>
        <v>0.625</v>
      </c>
      <c r="J45" s="486">
        <f t="shared" si="3"/>
        <v>0.42857142857142855</v>
      </c>
      <c r="K45" s="34" t="s">
        <v>649</v>
      </c>
    </row>
    <row r="46" spans="1:11">
      <c r="A46" s="34" t="s">
        <v>4654</v>
      </c>
      <c r="B46" s="34">
        <v>2010</v>
      </c>
      <c r="C46" s="34">
        <v>45</v>
      </c>
      <c r="D46" s="323" t="s">
        <v>4648</v>
      </c>
      <c r="E46" s="95">
        <f t="shared" si="0"/>
        <v>72</v>
      </c>
      <c r="F46" s="95">
        <f t="shared" si="1"/>
        <v>105</v>
      </c>
      <c r="G46" s="95">
        <f>'gráficos x semana I nivel'!C47</f>
        <v>0</v>
      </c>
      <c r="H46" s="95">
        <f t="shared" si="4"/>
        <v>45</v>
      </c>
      <c r="I46" s="486">
        <f t="shared" si="2"/>
        <v>0.625</v>
      </c>
      <c r="J46" s="486">
        <f t="shared" si="3"/>
        <v>0.42857142857142855</v>
      </c>
      <c r="K46" s="34" t="s">
        <v>649</v>
      </c>
    </row>
    <row r="47" spans="1:11">
      <c r="A47" s="34" t="s">
        <v>4654</v>
      </c>
      <c r="B47" s="34">
        <v>2010</v>
      </c>
      <c r="C47" s="34">
        <v>46</v>
      </c>
      <c r="D47" s="323" t="s">
        <v>4648</v>
      </c>
      <c r="E47" s="95">
        <f t="shared" si="0"/>
        <v>72</v>
      </c>
      <c r="F47" s="95">
        <f t="shared" si="1"/>
        <v>105</v>
      </c>
      <c r="G47" s="95">
        <f>'gráficos x semana I nivel'!C48</f>
        <v>0</v>
      </c>
      <c r="H47" s="95">
        <f t="shared" si="4"/>
        <v>45</v>
      </c>
      <c r="I47" s="486">
        <f t="shared" si="2"/>
        <v>0.625</v>
      </c>
      <c r="J47" s="486">
        <f t="shared" si="3"/>
        <v>0.42857142857142855</v>
      </c>
      <c r="K47" s="34" t="s">
        <v>649</v>
      </c>
    </row>
    <row r="48" spans="1:11">
      <c r="A48" s="34" t="s">
        <v>4654</v>
      </c>
      <c r="B48" s="34">
        <v>2010</v>
      </c>
      <c r="C48" s="34">
        <v>47</v>
      </c>
      <c r="D48" s="323" t="s">
        <v>4648</v>
      </c>
      <c r="E48" s="95">
        <f t="shared" si="0"/>
        <v>72</v>
      </c>
      <c r="F48" s="95">
        <f t="shared" si="1"/>
        <v>105</v>
      </c>
      <c r="G48" s="95">
        <f>'gráficos x semana I nivel'!C49</f>
        <v>0</v>
      </c>
      <c r="H48" s="95">
        <f t="shared" si="4"/>
        <v>45</v>
      </c>
      <c r="I48" s="486">
        <f t="shared" si="2"/>
        <v>0.625</v>
      </c>
      <c r="J48" s="486">
        <f t="shared" si="3"/>
        <v>0.42857142857142855</v>
      </c>
      <c r="K48" s="34" t="s">
        <v>649</v>
      </c>
    </row>
    <row r="49" spans="1:11">
      <c r="A49" s="34" t="s">
        <v>4654</v>
      </c>
      <c r="B49" s="34">
        <v>2010</v>
      </c>
      <c r="C49" s="34">
        <v>48</v>
      </c>
      <c r="D49" s="323" t="s">
        <v>4648</v>
      </c>
      <c r="E49" s="95">
        <f t="shared" si="0"/>
        <v>72</v>
      </c>
      <c r="F49" s="95">
        <f t="shared" si="1"/>
        <v>105</v>
      </c>
      <c r="G49" s="95">
        <f>'gráficos x semana I nivel'!C50</f>
        <v>0</v>
      </c>
      <c r="H49" s="95">
        <f t="shared" si="4"/>
        <v>45</v>
      </c>
      <c r="I49" s="486">
        <f t="shared" si="2"/>
        <v>0.625</v>
      </c>
      <c r="J49" s="486">
        <f t="shared" si="3"/>
        <v>0.42857142857142855</v>
      </c>
      <c r="K49" s="34" t="s">
        <v>649</v>
      </c>
    </row>
    <row r="50" spans="1:11">
      <c r="A50" s="34" t="s">
        <v>4654</v>
      </c>
      <c r="B50" s="34">
        <v>2010</v>
      </c>
      <c r="C50" s="34">
        <v>49</v>
      </c>
      <c r="D50" s="323" t="s">
        <v>4648</v>
      </c>
      <c r="E50" s="95">
        <f t="shared" si="0"/>
        <v>72</v>
      </c>
      <c r="F50" s="95">
        <f t="shared" si="1"/>
        <v>105</v>
      </c>
      <c r="G50" s="95">
        <f>'gráficos x semana I nivel'!C51</f>
        <v>0</v>
      </c>
      <c r="H50" s="95">
        <f t="shared" si="4"/>
        <v>45</v>
      </c>
      <c r="I50" s="486">
        <f t="shared" si="2"/>
        <v>0.625</v>
      </c>
      <c r="J50" s="486">
        <f t="shared" si="3"/>
        <v>0.42857142857142855</v>
      </c>
      <c r="K50" s="34" t="s">
        <v>649</v>
      </c>
    </row>
    <row r="51" spans="1:11">
      <c r="A51" s="34" t="s">
        <v>4654</v>
      </c>
      <c r="B51" s="34">
        <v>2010</v>
      </c>
      <c r="C51" s="34">
        <v>50</v>
      </c>
      <c r="D51" s="323" t="s">
        <v>4648</v>
      </c>
      <c r="E51" s="95">
        <f t="shared" si="0"/>
        <v>72</v>
      </c>
      <c r="F51" s="95">
        <f t="shared" si="1"/>
        <v>105</v>
      </c>
      <c r="G51" s="95">
        <f>'gráficos x semana I nivel'!C52</f>
        <v>0</v>
      </c>
      <c r="H51" s="95">
        <f t="shared" si="4"/>
        <v>45</v>
      </c>
      <c r="I51" s="486">
        <f t="shared" si="2"/>
        <v>0.625</v>
      </c>
      <c r="J51" s="486">
        <f t="shared" si="3"/>
        <v>0.42857142857142855</v>
      </c>
      <c r="K51" s="34" t="s">
        <v>649</v>
      </c>
    </row>
    <row r="52" spans="1:11">
      <c r="A52" s="34" t="s">
        <v>4654</v>
      </c>
      <c r="B52" s="34">
        <v>2010</v>
      </c>
      <c r="C52" s="34">
        <v>51</v>
      </c>
      <c r="D52" s="323" t="s">
        <v>4648</v>
      </c>
      <c r="E52" s="95">
        <f t="shared" si="0"/>
        <v>72</v>
      </c>
      <c r="F52" s="95">
        <f t="shared" si="1"/>
        <v>105</v>
      </c>
      <c r="G52" s="95">
        <f>'gráficos x semana I nivel'!C53</f>
        <v>0</v>
      </c>
      <c r="H52" s="95">
        <f t="shared" si="4"/>
        <v>45</v>
      </c>
      <c r="I52" s="486">
        <f t="shared" si="2"/>
        <v>0.625</v>
      </c>
      <c r="J52" s="486">
        <f t="shared" si="3"/>
        <v>0.42857142857142855</v>
      </c>
      <c r="K52" s="34" t="s">
        <v>649</v>
      </c>
    </row>
    <row r="53" spans="1:11">
      <c r="A53" s="34" t="s">
        <v>4654</v>
      </c>
      <c r="B53" s="34">
        <v>2010</v>
      </c>
      <c r="C53" s="34">
        <v>52</v>
      </c>
      <c r="D53" s="323" t="s">
        <v>4648</v>
      </c>
      <c r="E53" s="95">
        <f t="shared" si="0"/>
        <v>72</v>
      </c>
      <c r="F53" s="95">
        <f t="shared" si="1"/>
        <v>105</v>
      </c>
      <c r="G53" s="95">
        <f>'gráficos x semana I nivel'!C54</f>
        <v>0</v>
      </c>
      <c r="H53" s="95">
        <f t="shared" si="4"/>
        <v>45</v>
      </c>
      <c r="I53" s="486">
        <f t="shared" si="2"/>
        <v>0.625</v>
      </c>
      <c r="J53" s="486">
        <f t="shared" si="3"/>
        <v>0.42857142857142855</v>
      </c>
      <c r="K53" s="34" t="s">
        <v>649</v>
      </c>
    </row>
    <row r="54" spans="1:11">
      <c r="A54" s="34" t="s">
        <v>4654</v>
      </c>
      <c r="B54" s="34">
        <v>2010</v>
      </c>
      <c r="C54" s="34">
        <v>53</v>
      </c>
      <c r="D54" s="323" t="s">
        <v>4648</v>
      </c>
      <c r="E54" s="95">
        <f t="shared" si="0"/>
        <v>72</v>
      </c>
      <c r="F54" s="95">
        <f t="shared" si="1"/>
        <v>105</v>
      </c>
      <c r="G54" s="95">
        <f>'gráficos x semana I nivel'!C55</f>
        <v>0</v>
      </c>
      <c r="H54" s="95">
        <f t="shared" si="4"/>
        <v>45</v>
      </c>
      <c r="I54" s="486">
        <f t="shared" si="2"/>
        <v>0.625</v>
      </c>
      <c r="J54" s="486">
        <f t="shared" si="3"/>
        <v>0.42857142857142855</v>
      </c>
      <c r="K54" s="34" t="s">
        <v>649</v>
      </c>
    </row>
    <row r="55" spans="1:11">
      <c r="A55" s="34" t="s">
        <v>4654</v>
      </c>
      <c r="B55" s="34">
        <v>2010</v>
      </c>
      <c r="C55" s="34">
        <v>54</v>
      </c>
      <c r="D55" s="323" t="s">
        <v>4648</v>
      </c>
      <c r="E55" s="95">
        <f t="shared" si="0"/>
        <v>72</v>
      </c>
      <c r="F55" s="95">
        <f t="shared" si="1"/>
        <v>105</v>
      </c>
      <c r="G55" s="95">
        <f>'gráficos x semana I nivel'!C56</f>
        <v>0</v>
      </c>
      <c r="H55" s="95">
        <f t="shared" si="4"/>
        <v>45</v>
      </c>
      <c r="I55" s="486">
        <f t="shared" si="2"/>
        <v>0.625</v>
      </c>
      <c r="J55" s="486">
        <f t="shared" si="3"/>
        <v>0.42857142857142855</v>
      </c>
      <c r="K55" s="34" t="s">
        <v>649</v>
      </c>
    </row>
    <row r="56" spans="1:11">
      <c r="A56" s="34" t="s">
        <v>4654</v>
      </c>
      <c r="B56" s="34">
        <v>2010</v>
      </c>
      <c r="C56" s="34">
        <v>55</v>
      </c>
      <c r="D56" s="323" t="s">
        <v>4648</v>
      </c>
      <c r="E56" s="95">
        <f t="shared" si="0"/>
        <v>72</v>
      </c>
      <c r="F56" s="95">
        <f t="shared" si="1"/>
        <v>105</v>
      </c>
      <c r="G56" s="95">
        <f>'gráficos x semana I nivel'!C57</f>
        <v>0</v>
      </c>
      <c r="H56" s="95">
        <f t="shared" si="4"/>
        <v>45</v>
      </c>
      <c r="I56" s="486">
        <f t="shared" si="2"/>
        <v>0.625</v>
      </c>
      <c r="J56" s="486">
        <f t="shared" si="3"/>
        <v>0.42857142857142855</v>
      </c>
      <c r="K56" s="34" t="s">
        <v>649</v>
      </c>
    </row>
    <row r="57" spans="1:11">
      <c r="A57" s="34" t="s">
        <v>4654</v>
      </c>
      <c r="B57" s="34">
        <v>2010</v>
      </c>
      <c r="C57" s="34">
        <v>56</v>
      </c>
      <c r="D57" s="323" t="s">
        <v>4648</v>
      </c>
      <c r="E57" s="95">
        <f t="shared" si="0"/>
        <v>72</v>
      </c>
      <c r="F57" s="95">
        <f t="shared" si="1"/>
        <v>105</v>
      </c>
      <c r="G57" s="95">
        <f>'gráficos x semana I nivel'!C58</f>
        <v>1</v>
      </c>
      <c r="H57" s="95">
        <f t="shared" si="4"/>
        <v>46</v>
      </c>
      <c r="I57" s="486">
        <f t="shared" si="2"/>
        <v>0.63888888888888884</v>
      </c>
      <c r="J57" s="486">
        <f t="shared" si="3"/>
        <v>0.43809523809523809</v>
      </c>
      <c r="K57" s="34" t="s">
        <v>649</v>
      </c>
    </row>
    <row r="58" spans="1:11">
      <c r="A58" s="34" t="s">
        <v>4654</v>
      </c>
      <c r="B58" s="34">
        <v>2010</v>
      </c>
      <c r="C58" s="34">
        <v>57</v>
      </c>
      <c r="D58" s="323" t="s">
        <v>4648</v>
      </c>
      <c r="E58" s="95">
        <f t="shared" si="0"/>
        <v>72</v>
      </c>
      <c r="F58" s="95">
        <f t="shared" si="1"/>
        <v>105</v>
      </c>
      <c r="G58" s="95">
        <f>'gráficos x semana I nivel'!C59</f>
        <v>0</v>
      </c>
      <c r="H58" s="95">
        <f t="shared" si="4"/>
        <v>46</v>
      </c>
      <c r="I58" s="486">
        <f t="shared" si="2"/>
        <v>0.63888888888888884</v>
      </c>
      <c r="J58" s="486">
        <f t="shared" si="3"/>
        <v>0.43809523809523809</v>
      </c>
      <c r="K58" s="34" t="s">
        <v>649</v>
      </c>
    </row>
    <row r="59" spans="1:11">
      <c r="A59" s="34" t="s">
        <v>4654</v>
      </c>
      <c r="B59" s="34">
        <v>2010</v>
      </c>
      <c r="C59" s="34">
        <v>58</v>
      </c>
      <c r="D59" s="323" t="s">
        <v>4648</v>
      </c>
      <c r="E59" s="95">
        <f t="shared" si="0"/>
        <v>72</v>
      </c>
      <c r="F59" s="95">
        <f t="shared" si="1"/>
        <v>105</v>
      </c>
      <c r="G59" s="95">
        <f>'gráficos x semana I nivel'!C60</f>
        <v>0</v>
      </c>
      <c r="H59" s="95">
        <f t="shared" si="4"/>
        <v>46</v>
      </c>
      <c r="I59" s="486">
        <f t="shared" si="2"/>
        <v>0.63888888888888884</v>
      </c>
      <c r="J59" s="486">
        <f t="shared" si="3"/>
        <v>0.43809523809523809</v>
      </c>
      <c r="K59" s="34" t="s">
        <v>649</v>
      </c>
    </row>
    <row r="60" spans="1:11">
      <c r="A60" s="34" t="s">
        <v>4654</v>
      </c>
      <c r="B60" s="34">
        <v>2010</v>
      </c>
      <c r="C60" s="34">
        <v>59</v>
      </c>
      <c r="D60" s="323" t="s">
        <v>4648</v>
      </c>
      <c r="E60" s="95">
        <f t="shared" si="0"/>
        <v>72</v>
      </c>
      <c r="F60" s="95">
        <f t="shared" si="1"/>
        <v>105</v>
      </c>
      <c r="G60" s="95">
        <f>'gráficos x semana I nivel'!C61</f>
        <v>0</v>
      </c>
      <c r="H60" s="95">
        <f t="shared" si="4"/>
        <v>46</v>
      </c>
      <c r="I60" s="486">
        <f t="shared" si="2"/>
        <v>0.63888888888888884</v>
      </c>
      <c r="J60" s="486">
        <f t="shared" si="3"/>
        <v>0.43809523809523809</v>
      </c>
      <c r="K60" s="34" t="s">
        <v>649</v>
      </c>
    </row>
    <row r="61" spans="1:11">
      <c r="A61" s="34" t="s">
        <v>4654</v>
      </c>
      <c r="B61" s="34">
        <v>2010</v>
      </c>
      <c r="C61" s="34">
        <v>60</v>
      </c>
      <c r="D61" s="323" t="s">
        <v>4648</v>
      </c>
      <c r="E61" s="95">
        <f t="shared" si="0"/>
        <v>72</v>
      </c>
      <c r="F61" s="95">
        <f t="shared" si="1"/>
        <v>105</v>
      </c>
      <c r="G61" s="95">
        <f>'gráficos x semana I nivel'!C62</f>
        <v>0</v>
      </c>
      <c r="H61" s="95">
        <f t="shared" si="4"/>
        <v>46</v>
      </c>
      <c r="I61" s="486">
        <f t="shared" si="2"/>
        <v>0.63888888888888884</v>
      </c>
      <c r="J61" s="486">
        <f t="shared" si="3"/>
        <v>0.43809523809523809</v>
      </c>
      <c r="K61" s="34" t="s">
        <v>649</v>
      </c>
    </row>
    <row r="62" spans="1:11">
      <c r="A62" s="34" t="s">
        <v>4654</v>
      </c>
      <c r="B62" s="34">
        <v>2010</v>
      </c>
      <c r="C62" s="34">
        <v>61</v>
      </c>
      <c r="D62" s="323" t="s">
        <v>4648</v>
      </c>
      <c r="E62" s="95">
        <f t="shared" si="0"/>
        <v>72</v>
      </c>
      <c r="F62" s="95">
        <f t="shared" si="1"/>
        <v>105</v>
      </c>
      <c r="G62" s="95">
        <f>'gráficos x semana I nivel'!C63</f>
        <v>0</v>
      </c>
      <c r="H62" s="95">
        <f t="shared" si="4"/>
        <v>46</v>
      </c>
      <c r="I62" s="486">
        <f t="shared" si="2"/>
        <v>0.63888888888888884</v>
      </c>
      <c r="J62" s="486">
        <f t="shared" si="3"/>
        <v>0.43809523809523809</v>
      </c>
      <c r="K62" s="34" t="s">
        <v>649</v>
      </c>
    </row>
    <row r="63" spans="1:11">
      <c r="A63" s="34" t="s">
        <v>4654</v>
      </c>
      <c r="B63" s="34">
        <v>2010</v>
      </c>
      <c r="C63" s="34">
        <v>62</v>
      </c>
      <c r="D63" s="323" t="s">
        <v>4648</v>
      </c>
      <c r="E63" s="95">
        <f t="shared" si="0"/>
        <v>72</v>
      </c>
      <c r="F63" s="95">
        <f t="shared" si="1"/>
        <v>105</v>
      </c>
      <c r="G63" s="95">
        <f>'gráficos x semana I nivel'!C64</f>
        <v>1</v>
      </c>
      <c r="H63" s="95">
        <f t="shared" si="4"/>
        <v>47</v>
      </c>
      <c r="I63" s="486">
        <f t="shared" si="2"/>
        <v>0.65277777777777779</v>
      </c>
      <c r="J63" s="486">
        <f t="shared" si="3"/>
        <v>0.44761904761904764</v>
      </c>
      <c r="K63" s="34" t="s">
        <v>649</v>
      </c>
    </row>
    <row r="64" spans="1:11">
      <c r="A64" s="34" t="s">
        <v>4654</v>
      </c>
      <c r="B64" s="34">
        <v>2010</v>
      </c>
      <c r="C64" s="34">
        <v>63</v>
      </c>
      <c r="D64" s="323" t="s">
        <v>4648</v>
      </c>
      <c r="E64" s="95">
        <f t="shared" si="0"/>
        <v>72</v>
      </c>
      <c r="F64" s="95">
        <f t="shared" si="1"/>
        <v>105</v>
      </c>
      <c r="G64" s="95">
        <f>'gráficos x semana I nivel'!C65</f>
        <v>0</v>
      </c>
      <c r="H64" s="95">
        <f t="shared" si="4"/>
        <v>47</v>
      </c>
      <c r="I64" s="486">
        <f t="shared" si="2"/>
        <v>0.65277777777777779</v>
      </c>
      <c r="J64" s="486">
        <f t="shared" si="3"/>
        <v>0.44761904761904764</v>
      </c>
      <c r="K64" s="34" t="s">
        <v>649</v>
      </c>
    </row>
    <row r="65" spans="1:11">
      <c r="A65" s="34" t="s">
        <v>4654</v>
      </c>
      <c r="B65" s="34">
        <v>2010</v>
      </c>
      <c r="C65" s="34">
        <v>64</v>
      </c>
      <c r="D65" s="323" t="s">
        <v>4648</v>
      </c>
      <c r="E65" s="95">
        <f t="shared" si="0"/>
        <v>72</v>
      </c>
      <c r="F65" s="95">
        <f t="shared" si="1"/>
        <v>105</v>
      </c>
      <c r="G65" s="95">
        <f>'gráficos x semana I nivel'!C66</f>
        <v>0</v>
      </c>
      <c r="H65" s="95">
        <f t="shared" si="4"/>
        <v>47</v>
      </c>
      <c r="I65" s="486">
        <f t="shared" si="2"/>
        <v>0.65277777777777779</v>
      </c>
      <c r="J65" s="486">
        <f t="shared" si="3"/>
        <v>0.44761904761904764</v>
      </c>
      <c r="K65" s="34" t="s">
        <v>649</v>
      </c>
    </row>
    <row r="66" spans="1:11">
      <c r="A66" s="34" t="s">
        <v>4654</v>
      </c>
      <c r="B66" s="34">
        <v>2010</v>
      </c>
      <c r="C66" s="34">
        <v>65</v>
      </c>
      <c r="D66" s="323" t="s">
        <v>4648</v>
      </c>
      <c r="E66" s="95">
        <f t="shared" ref="E66:E129" si="5">SP1_IN</f>
        <v>72</v>
      </c>
      <c r="F66" s="95">
        <f t="shared" ref="F66:F129" si="6">Cargos_IN_SP1</f>
        <v>105</v>
      </c>
      <c r="G66" s="95">
        <f>'gráficos x semana I nivel'!C67</f>
        <v>0</v>
      </c>
      <c r="H66" s="95">
        <f t="shared" si="4"/>
        <v>47</v>
      </c>
      <c r="I66" s="486">
        <f t="shared" si="2"/>
        <v>0.65277777777777779</v>
      </c>
      <c r="J66" s="486">
        <f t="shared" si="3"/>
        <v>0.44761904761904764</v>
      </c>
      <c r="K66" s="34" t="s">
        <v>649</v>
      </c>
    </row>
    <row r="67" spans="1:11">
      <c r="A67" s="34" t="s">
        <v>4654</v>
      </c>
      <c r="B67" s="34">
        <v>2010</v>
      </c>
      <c r="C67" s="34">
        <v>66</v>
      </c>
      <c r="D67" s="323" t="s">
        <v>4648</v>
      </c>
      <c r="E67" s="95">
        <f t="shared" si="5"/>
        <v>72</v>
      </c>
      <c r="F67" s="95">
        <f t="shared" si="6"/>
        <v>105</v>
      </c>
      <c r="G67" s="95">
        <f>'gráficos x semana I nivel'!C68</f>
        <v>0</v>
      </c>
      <c r="H67" s="95">
        <f t="shared" si="4"/>
        <v>47</v>
      </c>
      <c r="I67" s="486">
        <f t="shared" si="2"/>
        <v>0.65277777777777779</v>
      </c>
      <c r="J67" s="486">
        <f t="shared" si="3"/>
        <v>0.44761904761904764</v>
      </c>
      <c r="K67" s="34" t="s">
        <v>649</v>
      </c>
    </row>
    <row r="68" spans="1:11">
      <c r="A68" s="34" t="s">
        <v>4654</v>
      </c>
      <c r="B68" s="34">
        <v>2010</v>
      </c>
      <c r="C68" s="34">
        <v>67</v>
      </c>
      <c r="D68" s="323" t="s">
        <v>4648</v>
      </c>
      <c r="E68" s="95">
        <f t="shared" si="5"/>
        <v>72</v>
      </c>
      <c r="F68" s="95">
        <f t="shared" si="6"/>
        <v>105</v>
      </c>
      <c r="G68" s="95">
        <f>'gráficos x semana I nivel'!C69</f>
        <v>0</v>
      </c>
      <c r="H68" s="95">
        <f t="shared" si="4"/>
        <v>47</v>
      </c>
      <c r="I68" s="486">
        <f t="shared" si="2"/>
        <v>0.65277777777777779</v>
      </c>
      <c r="J68" s="486">
        <f t="shared" si="3"/>
        <v>0.44761904761904764</v>
      </c>
      <c r="K68" s="34" t="s">
        <v>649</v>
      </c>
    </row>
    <row r="69" spans="1:11">
      <c r="A69" s="34" t="s">
        <v>4654</v>
      </c>
      <c r="B69" s="34">
        <v>2010</v>
      </c>
      <c r="C69" s="34">
        <v>68</v>
      </c>
      <c r="D69" s="323" t="s">
        <v>4648</v>
      </c>
      <c r="E69" s="95">
        <f t="shared" si="5"/>
        <v>72</v>
      </c>
      <c r="F69" s="95">
        <f t="shared" si="6"/>
        <v>105</v>
      </c>
      <c r="G69" s="95">
        <f>'gráficos x semana I nivel'!C70</f>
        <v>0</v>
      </c>
      <c r="H69" s="95">
        <f t="shared" si="4"/>
        <v>47</v>
      </c>
      <c r="I69" s="486">
        <f t="shared" si="2"/>
        <v>0.65277777777777779</v>
      </c>
      <c r="J69" s="486">
        <f t="shared" si="3"/>
        <v>0.44761904761904764</v>
      </c>
      <c r="K69" s="34" t="s">
        <v>649</v>
      </c>
    </row>
    <row r="70" spans="1:11">
      <c r="A70" s="34" t="s">
        <v>4654</v>
      </c>
      <c r="B70" s="34">
        <v>2010</v>
      </c>
      <c r="C70" s="34">
        <v>69</v>
      </c>
      <c r="D70" s="323" t="s">
        <v>4648</v>
      </c>
      <c r="E70" s="95">
        <f t="shared" si="5"/>
        <v>72</v>
      </c>
      <c r="F70" s="95">
        <f t="shared" si="6"/>
        <v>105</v>
      </c>
      <c r="G70" s="95">
        <f>'gráficos x semana I nivel'!C71</f>
        <v>0</v>
      </c>
      <c r="H70" s="95">
        <f t="shared" si="4"/>
        <v>47</v>
      </c>
      <c r="I70" s="486">
        <f t="shared" si="2"/>
        <v>0.65277777777777779</v>
      </c>
      <c r="J70" s="486">
        <f t="shared" si="3"/>
        <v>0.44761904761904764</v>
      </c>
      <c r="K70" s="34" t="s">
        <v>649</v>
      </c>
    </row>
    <row r="71" spans="1:11">
      <c r="A71" s="34" t="s">
        <v>4654</v>
      </c>
      <c r="B71" s="34">
        <v>2010</v>
      </c>
      <c r="C71" s="34">
        <v>70</v>
      </c>
      <c r="D71" s="323" t="s">
        <v>4648</v>
      </c>
      <c r="E71" s="95">
        <f t="shared" si="5"/>
        <v>72</v>
      </c>
      <c r="F71" s="95">
        <f t="shared" si="6"/>
        <v>105</v>
      </c>
      <c r="G71" s="95">
        <f>'gráficos x semana I nivel'!C72</f>
        <v>0</v>
      </c>
      <c r="H71" s="95">
        <f t="shared" si="4"/>
        <v>47</v>
      </c>
      <c r="I71" s="486">
        <f t="shared" si="2"/>
        <v>0.65277777777777779</v>
      </c>
      <c r="J71" s="486">
        <f t="shared" si="3"/>
        <v>0.44761904761904764</v>
      </c>
      <c r="K71" s="34" t="s">
        <v>649</v>
      </c>
    </row>
    <row r="72" spans="1:11">
      <c r="A72" s="34" t="s">
        <v>4654</v>
      </c>
      <c r="B72" s="34">
        <v>2010</v>
      </c>
      <c r="C72" s="34">
        <v>71</v>
      </c>
      <c r="D72" s="323" t="s">
        <v>4648</v>
      </c>
      <c r="E72" s="95">
        <f t="shared" si="5"/>
        <v>72</v>
      </c>
      <c r="F72" s="95">
        <f t="shared" si="6"/>
        <v>105</v>
      </c>
      <c r="G72" s="95">
        <f>'gráficos x semana I nivel'!C73</f>
        <v>0</v>
      </c>
      <c r="H72" s="95">
        <f t="shared" si="4"/>
        <v>47</v>
      </c>
      <c r="I72" s="486">
        <f t="shared" si="2"/>
        <v>0.65277777777777779</v>
      </c>
      <c r="J72" s="486">
        <f t="shared" si="3"/>
        <v>0.44761904761904764</v>
      </c>
      <c r="K72" s="34" t="s">
        <v>649</v>
      </c>
    </row>
    <row r="73" spans="1:11">
      <c r="A73" s="34" t="s">
        <v>4654</v>
      </c>
      <c r="B73" s="34">
        <v>2010</v>
      </c>
      <c r="C73" s="34">
        <v>72</v>
      </c>
      <c r="D73" s="323" t="s">
        <v>4648</v>
      </c>
      <c r="E73" s="95">
        <f t="shared" si="5"/>
        <v>72</v>
      </c>
      <c r="F73" s="95">
        <f t="shared" si="6"/>
        <v>105</v>
      </c>
      <c r="G73" s="95">
        <f>'gráficos x semana I nivel'!C74</f>
        <v>0</v>
      </c>
      <c r="H73" s="95">
        <f t="shared" si="4"/>
        <v>47</v>
      </c>
      <c r="I73" s="486">
        <f t="shared" si="2"/>
        <v>0.65277777777777779</v>
      </c>
      <c r="J73" s="486">
        <f t="shared" si="3"/>
        <v>0.44761904761904764</v>
      </c>
      <c r="K73" s="34" t="s">
        <v>649</v>
      </c>
    </row>
    <row r="74" spans="1:11">
      <c r="A74" s="34" t="s">
        <v>4654</v>
      </c>
      <c r="B74" s="34">
        <v>2010</v>
      </c>
      <c r="C74" s="34">
        <v>73</v>
      </c>
      <c r="D74" s="323" t="s">
        <v>4648</v>
      </c>
      <c r="E74" s="95">
        <f t="shared" si="5"/>
        <v>72</v>
      </c>
      <c r="F74" s="95">
        <f t="shared" si="6"/>
        <v>105</v>
      </c>
      <c r="G74" s="95">
        <f>'gráficos x semana I nivel'!C75</f>
        <v>0</v>
      </c>
      <c r="H74" s="95">
        <f t="shared" si="4"/>
        <v>47</v>
      </c>
      <c r="I74" s="486">
        <f t="shared" si="2"/>
        <v>0.65277777777777779</v>
      </c>
      <c r="J74" s="486">
        <f t="shared" si="3"/>
        <v>0.44761904761904764</v>
      </c>
      <c r="K74" s="34" t="s">
        <v>649</v>
      </c>
    </row>
    <row r="75" spans="1:11">
      <c r="A75" s="34" t="s">
        <v>4654</v>
      </c>
      <c r="B75" s="34">
        <v>2010</v>
      </c>
      <c r="C75" s="34">
        <v>74</v>
      </c>
      <c r="D75" s="323" t="s">
        <v>4648</v>
      </c>
      <c r="E75" s="95">
        <f t="shared" si="5"/>
        <v>72</v>
      </c>
      <c r="F75" s="95">
        <f t="shared" si="6"/>
        <v>105</v>
      </c>
      <c r="G75" s="95">
        <f>'gráficos x semana I nivel'!C76</f>
        <v>0</v>
      </c>
      <c r="H75" s="95">
        <f t="shared" si="4"/>
        <v>47</v>
      </c>
      <c r="I75" s="486">
        <f t="shared" si="2"/>
        <v>0.65277777777777779</v>
      </c>
      <c r="J75" s="486">
        <f t="shared" si="3"/>
        <v>0.44761904761904764</v>
      </c>
      <c r="K75" s="34" t="s">
        <v>649</v>
      </c>
    </row>
    <row r="76" spans="1:11">
      <c r="A76" s="34" t="s">
        <v>4654</v>
      </c>
      <c r="B76" s="34">
        <v>2010</v>
      </c>
      <c r="C76" s="34">
        <v>75</v>
      </c>
      <c r="D76" s="323" t="s">
        <v>4648</v>
      </c>
      <c r="E76" s="95">
        <f t="shared" si="5"/>
        <v>72</v>
      </c>
      <c r="F76" s="95">
        <f t="shared" si="6"/>
        <v>105</v>
      </c>
      <c r="G76" s="95">
        <f>'gráficos x semana I nivel'!C77</f>
        <v>0</v>
      </c>
      <c r="H76" s="95">
        <f t="shared" si="4"/>
        <v>47</v>
      </c>
      <c r="I76" s="486">
        <f t="shared" si="2"/>
        <v>0.65277777777777779</v>
      </c>
      <c r="J76" s="486">
        <f t="shared" si="3"/>
        <v>0.44761904761904764</v>
      </c>
      <c r="K76" s="34" t="s">
        <v>649</v>
      </c>
    </row>
    <row r="77" spans="1:11">
      <c r="A77" s="34" t="s">
        <v>4654</v>
      </c>
      <c r="B77" s="34">
        <v>2010</v>
      </c>
      <c r="C77" s="34">
        <v>76</v>
      </c>
      <c r="D77" s="323" t="s">
        <v>4648</v>
      </c>
      <c r="E77" s="95">
        <f t="shared" si="5"/>
        <v>72</v>
      </c>
      <c r="F77" s="95">
        <f t="shared" si="6"/>
        <v>105</v>
      </c>
      <c r="G77" s="95">
        <f>'gráficos x semana I nivel'!C78</f>
        <v>0</v>
      </c>
      <c r="H77" s="95">
        <f t="shared" si="4"/>
        <v>47</v>
      </c>
      <c r="I77" s="486">
        <f t="shared" si="2"/>
        <v>0.65277777777777779</v>
      </c>
      <c r="J77" s="486">
        <f t="shared" si="3"/>
        <v>0.44761904761904764</v>
      </c>
      <c r="K77" s="34" t="s">
        <v>649</v>
      </c>
    </row>
    <row r="78" spans="1:11">
      <c r="A78" s="34" t="s">
        <v>4654</v>
      </c>
      <c r="B78" s="34">
        <v>2010</v>
      </c>
      <c r="C78" s="34">
        <v>77</v>
      </c>
      <c r="D78" s="323" t="s">
        <v>4648</v>
      </c>
      <c r="E78" s="95">
        <f t="shared" si="5"/>
        <v>72</v>
      </c>
      <c r="F78" s="95">
        <f t="shared" si="6"/>
        <v>105</v>
      </c>
      <c r="G78" s="95">
        <f>'gráficos x semana I nivel'!C79</f>
        <v>0</v>
      </c>
      <c r="H78" s="95">
        <f t="shared" si="4"/>
        <v>47</v>
      </c>
      <c r="I78" s="486">
        <f t="shared" si="2"/>
        <v>0.65277777777777779</v>
      </c>
      <c r="J78" s="486">
        <f t="shared" si="3"/>
        <v>0.44761904761904764</v>
      </c>
      <c r="K78" s="34" t="s">
        <v>649</v>
      </c>
    </row>
    <row r="79" spans="1:11">
      <c r="A79" s="34" t="s">
        <v>4654</v>
      </c>
      <c r="B79" s="34">
        <v>2010</v>
      </c>
      <c r="C79" s="34">
        <v>78</v>
      </c>
      <c r="D79" s="323" t="s">
        <v>4648</v>
      </c>
      <c r="E79" s="95">
        <f t="shared" si="5"/>
        <v>72</v>
      </c>
      <c r="F79" s="95">
        <f t="shared" si="6"/>
        <v>105</v>
      </c>
      <c r="G79" s="95">
        <f>'gráficos x semana I nivel'!C80</f>
        <v>0</v>
      </c>
      <c r="H79" s="95">
        <f t="shared" si="4"/>
        <v>47</v>
      </c>
      <c r="I79" s="486">
        <f t="shared" si="2"/>
        <v>0.65277777777777779</v>
      </c>
      <c r="J79" s="486">
        <f t="shared" si="3"/>
        <v>0.44761904761904764</v>
      </c>
      <c r="K79" s="34" t="s">
        <v>649</v>
      </c>
    </row>
    <row r="80" spans="1:11">
      <c r="A80" s="34" t="s">
        <v>4654</v>
      </c>
      <c r="B80" s="34">
        <v>2010</v>
      </c>
      <c r="C80" s="34">
        <v>79</v>
      </c>
      <c r="D80" s="323" t="s">
        <v>4648</v>
      </c>
      <c r="E80" s="95">
        <f t="shared" si="5"/>
        <v>72</v>
      </c>
      <c r="F80" s="95">
        <f t="shared" si="6"/>
        <v>105</v>
      </c>
      <c r="G80" s="95">
        <f>'gráficos x semana I nivel'!C81</f>
        <v>0</v>
      </c>
      <c r="H80" s="95">
        <f t="shared" si="4"/>
        <v>47</v>
      </c>
      <c r="I80" s="486">
        <f t="shared" si="2"/>
        <v>0.65277777777777779</v>
      </c>
      <c r="J80" s="486">
        <f t="shared" si="3"/>
        <v>0.44761904761904764</v>
      </c>
      <c r="K80" s="34" t="s">
        <v>649</v>
      </c>
    </row>
    <row r="81" spans="1:11">
      <c r="A81" s="34" t="s">
        <v>4654</v>
      </c>
      <c r="B81" s="34">
        <v>2010</v>
      </c>
      <c r="C81" s="34">
        <v>80</v>
      </c>
      <c r="D81" s="323" t="s">
        <v>4648</v>
      </c>
      <c r="E81" s="95">
        <f t="shared" si="5"/>
        <v>72</v>
      </c>
      <c r="F81" s="95">
        <f t="shared" si="6"/>
        <v>105</v>
      </c>
      <c r="G81" s="95">
        <f>'gráficos x semana I nivel'!C82</f>
        <v>0</v>
      </c>
      <c r="H81" s="95">
        <f t="shared" si="4"/>
        <v>47</v>
      </c>
      <c r="I81" s="486">
        <f t="shared" si="2"/>
        <v>0.65277777777777779</v>
      </c>
      <c r="J81" s="486">
        <f t="shared" si="3"/>
        <v>0.44761904761904764</v>
      </c>
      <c r="K81" s="34" t="s">
        <v>649</v>
      </c>
    </row>
    <row r="82" spans="1:11">
      <c r="A82" s="34" t="s">
        <v>4654</v>
      </c>
      <c r="B82" s="34">
        <v>2010</v>
      </c>
      <c r="C82" s="34">
        <v>81</v>
      </c>
      <c r="D82" s="323" t="s">
        <v>4648</v>
      </c>
      <c r="E82" s="95">
        <f t="shared" si="5"/>
        <v>72</v>
      </c>
      <c r="F82" s="95">
        <f t="shared" si="6"/>
        <v>105</v>
      </c>
      <c r="G82" s="95">
        <f>'gráficos x semana I nivel'!C83</f>
        <v>0</v>
      </c>
      <c r="H82" s="95">
        <f t="shared" si="4"/>
        <v>47</v>
      </c>
      <c r="I82" s="486">
        <f t="shared" si="2"/>
        <v>0.65277777777777779</v>
      </c>
      <c r="J82" s="486">
        <f t="shared" si="3"/>
        <v>0.44761904761904764</v>
      </c>
      <c r="K82" s="34" t="s">
        <v>649</v>
      </c>
    </row>
    <row r="83" spans="1:11">
      <c r="A83" s="34" t="s">
        <v>4654</v>
      </c>
      <c r="B83" s="34">
        <v>2010</v>
      </c>
      <c r="C83" s="34">
        <v>82</v>
      </c>
      <c r="D83" s="323" t="s">
        <v>4648</v>
      </c>
      <c r="E83" s="95">
        <f t="shared" si="5"/>
        <v>72</v>
      </c>
      <c r="F83" s="95">
        <f t="shared" si="6"/>
        <v>105</v>
      </c>
      <c r="G83" s="95">
        <f>'gráficos x semana I nivel'!C84</f>
        <v>0</v>
      </c>
      <c r="H83" s="95">
        <f t="shared" si="4"/>
        <v>47</v>
      </c>
      <c r="I83" s="486">
        <f t="shared" si="2"/>
        <v>0.65277777777777779</v>
      </c>
      <c r="J83" s="486">
        <f t="shared" si="3"/>
        <v>0.44761904761904764</v>
      </c>
      <c r="K83" s="34" t="s">
        <v>649</v>
      </c>
    </row>
    <row r="84" spans="1:11">
      <c r="A84" s="34" t="s">
        <v>4654</v>
      </c>
      <c r="B84" s="34">
        <v>2010</v>
      </c>
      <c r="C84" s="34">
        <v>83</v>
      </c>
      <c r="D84" s="323" t="s">
        <v>4648</v>
      </c>
      <c r="E84" s="95">
        <f t="shared" si="5"/>
        <v>72</v>
      </c>
      <c r="F84" s="95">
        <f t="shared" si="6"/>
        <v>105</v>
      </c>
      <c r="G84" s="95">
        <f>'gráficos x semana I nivel'!C85</f>
        <v>0</v>
      </c>
      <c r="H84" s="95">
        <f t="shared" si="4"/>
        <v>47</v>
      </c>
      <c r="I84" s="486">
        <f t="shared" si="2"/>
        <v>0.65277777777777779</v>
      </c>
      <c r="J84" s="486">
        <f t="shared" si="3"/>
        <v>0.44761904761904764</v>
      </c>
      <c r="K84" s="34" t="s">
        <v>649</v>
      </c>
    </row>
    <row r="85" spans="1:11">
      <c r="A85" s="34" t="s">
        <v>4654</v>
      </c>
      <c r="B85" s="34">
        <v>2010</v>
      </c>
      <c r="C85" s="34">
        <v>84</v>
      </c>
      <c r="D85" s="323" t="s">
        <v>4648</v>
      </c>
      <c r="E85" s="95">
        <f t="shared" si="5"/>
        <v>72</v>
      </c>
      <c r="F85" s="95">
        <f t="shared" si="6"/>
        <v>105</v>
      </c>
      <c r="G85" s="95">
        <f>'gráficos x semana I nivel'!C86</f>
        <v>0</v>
      </c>
      <c r="H85" s="95">
        <f t="shared" si="4"/>
        <v>47</v>
      </c>
      <c r="I85" s="486">
        <f t="shared" si="2"/>
        <v>0.65277777777777779</v>
      </c>
      <c r="J85" s="486">
        <f t="shared" si="3"/>
        <v>0.44761904761904764</v>
      </c>
      <c r="K85" s="34" t="s">
        <v>649</v>
      </c>
    </row>
    <row r="86" spans="1:11">
      <c r="A86" s="34" t="s">
        <v>4654</v>
      </c>
      <c r="B86" s="34">
        <v>2010</v>
      </c>
      <c r="C86" s="34">
        <v>85</v>
      </c>
      <c r="D86" s="323" t="s">
        <v>4648</v>
      </c>
      <c r="E86" s="95">
        <f t="shared" si="5"/>
        <v>72</v>
      </c>
      <c r="F86" s="95">
        <f t="shared" si="6"/>
        <v>105</v>
      </c>
      <c r="G86" s="95">
        <f>'gráficos x semana I nivel'!C87</f>
        <v>0</v>
      </c>
      <c r="H86" s="95">
        <f t="shared" si="4"/>
        <v>47</v>
      </c>
      <c r="I86" s="486">
        <f t="shared" si="2"/>
        <v>0.65277777777777779</v>
      </c>
      <c r="J86" s="486">
        <f t="shared" si="3"/>
        <v>0.44761904761904764</v>
      </c>
      <c r="K86" s="34" t="s">
        <v>649</v>
      </c>
    </row>
    <row r="87" spans="1:11">
      <c r="A87" s="34" t="s">
        <v>4654</v>
      </c>
      <c r="B87" s="34">
        <v>2010</v>
      </c>
      <c r="C87" s="34">
        <v>86</v>
      </c>
      <c r="D87" s="323" t="s">
        <v>4648</v>
      </c>
      <c r="E87" s="95">
        <f t="shared" si="5"/>
        <v>72</v>
      </c>
      <c r="F87" s="95">
        <f t="shared" si="6"/>
        <v>105</v>
      </c>
      <c r="G87" s="95">
        <f>'gráficos x semana I nivel'!C88</f>
        <v>0</v>
      </c>
      <c r="H87" s="95">
        <f t="shared" si="4"/>
        <v>47</v>
      </c>
      <c r="I87" s="486">
        <f t="shared" si="2"/>
        <v>0.65277777777777779</v>
      </c>
      <c r="J87" s="486">
        <f t="shared" si="3"/>
        <v>0.44761904761904764</v>
      </c>
      <c r="K87" s="34" t="s">
        <v>649</v>
      </c>
    </row>
    <row r="88" spans="1:11">
      <c r="A88" s="34" t="s">
        <v>4654</v>
      </c>
      <c r="B88" s="34">
        <v>2010</v>
      </c>
      <c r="C88" s="34">
        <v>87</v>
      </c>
      <c r="D88" s="323" t="s">
        <v>4648</v>
      </c>
      <c r="E88" s="95">
        <f t="shared" si="5"/>
        <v>72</v>
      </c>
      <c r="F88" s="95">
        <f t="shared" si="6"/>
        <v>105</v>
      </c>
      <c r="G88" s="95">
        <f>'gráficos x semana I nivel'!C89</f>
        <v>0</v>
      </c>
      <c r="H88" s="95">
        <f t="shared" si="4"/>
        <v>47</v>
      </c>
      <c r="I88" s="486">
        <f t="shared" si="2"/>
        <v>0.65277777777777779</v>
      </c>
      <c r="J88" s="486">
        <f t="shared" si="3"/>
        <v>0.44761904761904764</v>
      </c>
      <c r="K88" s="34" t="s">
        <v>649</v>
      </c>
    </row>
    <row r="89" spans="1:11">
      <c r="A89" s="34" t="s">
        <v>4654</v>
      </c>
      <c r="B89" s="34">
        <v>2010</v>
      </c>
      <c r="C89" s="34">
        <v>88</v>
      </c>
      <c r="D89" s="323" t="s">
        <v>4648</v>
      </c>
      <c r="E89" s="95">
        <f t="shared" si="5"/>
        <v>72</v>
      </c>
      <c r="F89" s="95">
        <f t="shared" si="6"/>
        <v>105</v>
      </c>
      <c r="G89" s="95">
        <f>'gráficos x semana I nivel'!C90</f>
        <v>0</v>
      </c>
      <c r="H89" s="95">
        <f t="shared" si="4"/>
        <v>47</v>
      </c>
      <c r="I89" s="486">
        <f t="shared" si="2"/>
        <v>0.65277777777777779</v>
      </c>
      <c r="J89" s="486">
        <f t="shared" si="3"/>
        <v>0.44761904761904764</v>
      </c>
      <c r="K89" s="34" t="s">
        <v>649</v>
      </c>
    </row>
    <row r="90" spans="1:11">
      <c r="A90" s="34" t="s">
        <v>4654</v>
      </c>
      <c r="B90" s="34">
        <v>2010</v>
      </c>
      <c r="C90" s="34">
        <v>89</v>
      </c>
      <c r="D90" s="323" t="s">
        <v>4648</v>
      </c>
      <c r="E90" s="95">
        <f t="shared" si="5"/>
        <v>72</v>
      </c>
      <c r="F90" s="95">
        <f t="shared" si="6"/>
        <v>105</v>
      </c>
      <c r="G90" s="95">
        <f>'gráficos x semana I nivel'!C91</f>
        <v>0</v>
      </c>
      <c r="H90" s="95">
        <f t="shared" si="4"/>
        <v>47</v>
      </c>
      <c r="I90" s="486">
        <f t="shared" si="2"/>
        <v>0.65277777777777779</v>
      </c>
      <c r="J90" s="486">
        <f t="shared" si="3"/>
        <v>0.44761904761904764</v>
      </c>
      <c r="K90" s="34" t="s">
        <v>649</v>
      </c>
    </row>
    <row r="91" spans="1:11">
      <c r="A91" s="34" t="s">
        <v>4654</v>
      </c>
      <c r="B91" s="34">
        <v>2010</v>
      </c>
      <c r="C91" s="34">
        <v>90</v>
      </c>
      <c r="D91" s="323" t="s">
        <v>4648</v>
      </c>
      <c r="E91" s="95">
        <f t="shared" si="5"/>
        <v>72</v>
      </c>
      <c r="F91" s="95">
        <f t="shared" si="6"/>
        <v>105</v>
      </c>
      <c r="G91" s="95">
        <f>'gráficos x semana I nivel'!C92</f>
        <v>0</v>
      </c>
      <c r="H91" s="95">
        <f t="shared" si="4"/>
        <v>47</v>
      </c>
      <c r="I91" s="486">
        <f t="shared" si="2"/>
        <v>0.65277777777777779</v>
      </c>
      <c r="J91" s="486">
        <f t="shared" si="3"/>
        <v>0.44761904761904764</v>
      </c>
      <c r="K91" s="34" t="s">
        <v>649</v>
      </c>
    </row>
    <row r="92" spans="1:11">
      <c r="A92" s="34" t="s">
        <v>4654</v>
      </c>
      <c r="B92" s="34">
        <v>2010</v>
      </c>
      <c r="C92" s="34">
        <v>91</v>
      </c>
      <c r="D92" s="323" t="s">
        <v>4648</v>
      </c>
      <c r="E92" s="95">
        <f t="shared" si="5"/>
        <v>72</v>
      </c>
      <c r="F92" s="95">
        <f t="shared" si="6"/>
        <v>105</v>
      </c>
      <c r="G92" s="95">
        <f>'gráficos x semana I nivel'!C93</f>
        <v>0</v>
      </c>
      <c r="H92" s="95">
        <f t="shared" si="4"/>
        <v>47</v>
      </c>
      <c r="I92" s="486">
        <f t="shared" si="2"/>
        <v>0.65277777777777779</v>
      </c>
      <c r="J92" s="486">
        <f t="shared" si="3"/>
        <v>0.44761904761904764</v>
      </c>
      <c r="K92" s="34" t="s">
        <v>649</v>
      </c>
    </row>
    <row r="93" spans="1:11">
      <c r="A93" s="34" t="s">
        <v>4654</v>
      </c>
      <c r="B93" s="34">
        <v>2010</v>
      </c>
      <c r="C93" s="34">
        <v>92</v>
      </c>
      <c r="D93" s="323" t="s">
        <v>4648</v>
      </c>
      <c r="E93" s="95">
        <f t="shared" si="5"/>
        <v>72</v>
      </c>
      <c r="F93" s="95">
        <f t="shared" si="6"/>
        <v>105</v>
      </c>
      <c r="G93" s="95">
        <f>'gráficos x semana I nivel'!C94</f>
        <v>0</v>
      </c>
      <c r="H93" s="95">
        <f t="shared" si="4"/>
        <v>47</v>
      </c>
      <c r="I93" s="486">
        <f t="shared" si="2"/>
        <v>0.65277777777777779</v>
      </c>
      <c r="J93" s="486">
        <f t="shared" si="3"/>
        <v>0.44761904761904764</v>
      </c>
      <c r="K93" s="34" t="s">
        <v>649</v>
      </c>
    </row>
    <row r="94" spans="1:11">
      <c r="A94" s="34" t="s">
        <v>4654</v>
      </c>
      <c r="B94" s="34">
        <v>2010</v>
      </c>
      <c r="C94" s="34">
        <v>93</v>
      </c>
      <c r="D94" s="323" t="s">
        <v>4648</v>
      </c>
      <c r="E94" s="95">
        <f t="shared" si="5"/>
        <v>72</v>
      </c>
      <c r="F94" s="95">
        <f t="shared" si="6"/>
        <v>105</v>
      </c>
      <c r="G94" s="95">
        <f>'gráficos x semana I nivel'!C95</f>
        <v>0</v>
      </c>
      <c r="H94" s="95">
        <f t="shared" si="4"/>
        <v>47</v>
      </c>
      <c r="I94" s="486">
        <f t="shared" si="2"/>
        <v>0.65277777777777779</v>
      </c>
      <c r="J94" s="486">
        <f t="shared" si="3"/>
        <v>0.44761904761904764</v>
      </c>
      <c r="K94" s="34" t="s">
        <v>649</v>
      </c>
    </row>
    <row r="95" spans="1:11">
      <c r="A95" s="34" t="s">
        <v>4654</v>
      </c>
      <c r="B95" s="34">
        <v>2010</v>
      </c>
      <c r="C95" s="34">
        <v>94</v>
      </c>
      <c r="D95" s="323" t="s">
        <v>4648</v>
      </c>
      <c r="E95" s="95">
        <f t="shared" si="5"/>
        <v>72</v>
      </c>
      <c r="F95" s="95">
        <f t="shared" si="6"/>
        <v>105</v>
      </c>
      <c r="G95" s="95">
        <f>'gráficos x semana I nivel'!C96</f>
        <v>0</v>
      </c>
      <c r="H95" s="95">
        <f t="shared" si="4"/>
        <v>47</v>
      </c>
      <c r="I95" s="486">
        <f t="shared" si="2"/>
        <v>0.65277777777777779</v>
      </c>
      <c r="J95" s="486">
        <f t="shared" si="3"/>
        <v>0.44761904761904764</v>
      </c>
      <c r="K95" s="34" t="s">
        <v>649</v>
      </c>
    </row>
    <row r="96" spans="1:11">
      <c r="A96" s="34" t="s">
        <v>4654</v>
      </c>
      <c r="B96" s="34">
        <v>2010</v>
      </c>
      <c r="C96" s="34">
        <v>95</v>
      </c>
      <c r="D96" s="323" t="s">
        <v>4648</v>
      </c>
      <c r="E96" s="95">
        <f t="shared" si="5"/>
        <v>72</v>
      </c>
      <c r="F96" s="95">
        <f t="shared" si="6"/>
        <v>105</v>
      </c>
      <c r="G96" s="95">
        <f>'gráficos x semana I nivel'!C97</f>
        <v>0</v>
      </c>
      <c r="H96" s="95">
        <f t="shared" si="4"/>
        <v>47</v>
      </c>
      <c r="I96" s="486">
        <f t="shared" si="2"/>
        <v>0.65277777777777779</v>
      </c>
      <c r="J96" s="486">
        <f t="shared" si="3"/>
        <v>0.44761904761904764</v>
      </c>
      <c r="K96" s="34" t="s">
        <v>649</v>
      </c>
    </row>
    <row r="97" spans="1:11">
      <c r="A97" s="34" t="s">
        <v>4654</v>
      </c>
      <c r="B97" s="34">
        <v>2010</v>
      </c>
      <c r="C97" s="34">
        <v>96</v>
      </c>
      <c r="D97" s="323" t="s">
        <v>4648</v>
      </c>
      <c r="E97" s="95">
        <f t="shared" si="5"/>
        <v>72</v>
      </c>
      <c r="F97" s="95">
        <f t="shared" si="6"/>
        <v>105</v>
      </c>
      <c r="G97" s="95">
        <f>'gráficos x semana I nivel'!C98</f>
        <v>0</v>
      </c>
      <c r="H97" s="95">
        <f t="shared" si="4"/>
        <v>47</v>
      </c>
      <c r="I97" s="486">
        <f t="shared" si="2"/>
        <v>0.65277777777777779</v>
      </c>
      <c r="J97" s="486">
        <f t="shared" si="3"/>
        <v>0.44761904761904764</v>
      </c>
      <c r="K97" s="34" t="s">
        <v>649</v>
      </c>
    </row>
    <row r="98" spans="1:11">
      <c r="A98" s="34" t="s">
        <v>4654</v>
      </c>
      <c r="B98" s="34">
        <v>2010</v>
      </c>
      <c r="C98" s="34">
        <v>97</v>
      </c>
      <c r="D98" s="323" t="s">
        <v>4648</v>
      </c>
      <c r="E98" s="95">
        <f t="shared" si="5"/>
        <v>72</v>
      </c>
      <c r="F98" s="95">
        <f t="shared" si="6"/>
        <v>105</v>
      </c>
      <c r="G98" s="95">
        <f>'gráficos x semana I nivel'!C99</f>
        <v>0</v>
      </c>
      <c r="H98" s="95">
        <f t="shared" si="4"/>
        <v>47</v>
      </c>
      <c r="I98" s="486">
        <f t="shared" si="2"/>
        <v>0.65277777777777779</v>
      </c>
      <c r="J98" s="486">
        <f t="shared" si="3"/>
        <v>0.44761904761904764</v>
      </c>
      <c r="K98" s="34" t="s">
        <v>649</v>
      </c>
    </row>
    <row r="99" spans="1:11">
      <c r="A99" s="34" t="s">
        <v>4654</v>
      </c>
      <c r="B99" s="34">
        <v>2010</v>
      </c>
      <c r="C99" s="34">
        <v>98</v>
      </c>
      <c r="D99" s="323" t="s">
        <v>4648</v>
      </c>
      <c r="E99" s="95">
        <f t="shared" si="5"/>
        <v>72</v>
      </c>
      <c r="F99" s="95">
        <f t="shared" si="6"/>
        <v>105</v>
      </c>
      <c r="G99" s="95">
        <f>'gráficos x semana I nivel'!C100</f>
        <v>0</v>
      </c>
      <c r="H99" s="95">
        <f t="shared" si="4"/>
        <v>47</v>
      </c>
      <c r="I99" s="486">
        <f t="shared" si="2"/>
        <v>0.65277777777777779</v>
      </c>
      <c r="J99" s="486">
        <f t="shared" si="3"/>
        <v>0.44761904761904764</v>
      </c>
      <c r="K99" s="34" t="s">
        <v>649</v>
      </c>
    </row>
    <row r="100" spans="1:11">
      <c r="A100" s="34" t="s">
        <v>4654</v>
      </c>
      <c r="B100" s="34">
        <v>2010</v>
      </c>
      <c r="C100" s="34">
        <v>99</v>
      </c>
      <c r="D100" s="323" t="s">
        <v>4648</v>
      </c>
      <c r="E100" s="95">
        <f t="shared" si="5"/>
        <v>72</v>
      </c>
      <c r="F100" s="95">
        <f t="shared" si="6"/>
        <v>105</v>
      </c>
      <c r="G100" s="95">
        <f>'gráficos x semana I nivel'!C101</f>
        <v>0</v>
      </c>
      <c r="H100" s="95">
        <f t="shared" si="4"/>
        <v>47</v>
      </c>
      <c r="I100" s="486">
        <f t="shared" si="2"/>
        <v>0.65277777777777779</v>
      </c>
      <c r="J100" s="486">
        <f t="shared" si="3"/>
        <v>0.44761904761904764</v>
      </c>
      <c r="K100" s="34" t="s">
        <v>649</v>
      </c>
    </row>
    <row r="101" spans="1:11">
      <c r="A101" s="34" t="s">
        <v>4654</v>
      </c>
      <c r="B101" s="34">
        <v>2010</v>
      </c>
      <c r="C101" s="34">
        <v>100</v>
      </c>
      <c r="D101" s="323" t="s">
        <v>4648</v>
      </c>
      <c r="E101" s="95">
        <f t="shared" si="5"/>
        <v>72</v>
      </c>
      <c r="F101" s="95">
        <f t="shared" si="6"/>
        <v>105</v>
      </c>
      <c r="G101" s="95">
        <f>'gráficos x semana I nivel'!C102</f>
        <v>0</v>
      </c>
      <c r="H101" s="95">
        <f t="shared" si="4"/>
        <v>47</v>
      </c>
      <c r="I101" s="486">
        <f t="shared" si="2"/>
        <v>0.65277777777777779</v>
      </c>
      <c r="J101" s="486">
        <f t="shared" si="3"/>
        <v>0.44761904761904764</v>
      </c>
      <c r="K101" s="34" t="s">
        <v>649</v>
      </c>
    </row>
    <row r="102" spans="1:11">
      <c r="A102" s="34" t="s">
        <v>4654</v>
      </c>
      <c r="B102" s="34">
        <v>2010</v>
      </c>
      <c r="C102" s="34">
        <v>101</v>
      </c>
      <c r="D102" s="323" t="s">
        <v>4648</v>
      </c>
      <c r="E102" s="95">
        <f t="shared" si="5"/>
        <v>72</v>
      </c>
      <c r="F102" s="95">
        <f t="shared" si="6"/>
        <v>105</v>
      </c>
      <c r="G102" s="95">
        <f>'gráficos x semana I nivel'!C103</f>
        <v>0</v>
      </c>
      <c r="H102" s="95">
        <f t="shared" si="4"/>
        <v>47</v>
      </c>
      <c r="I102" s="486">
        <f t="shared" si="2"/>
        <v>0.65277777777777779</v>
      </c>
      <c r="J102" s="486">
        <f t="shared" si="3"/>
        <v>0.44761904761904764</v>
      </c>
      <c r="K102" s="34" t="s">
        <v>649</v>
      </c>
    </row>
    <row r="103" spans="1:11">
      <c r="A103" s="34" t="s">
        <v>4654</v>
      </c>
      <c r="B103" s="34">
        <v>2010</v>
      </c>
      <c r="C103" s="34">
        <v>102</v>
      </c>
      <c r="D103" s="323" t="s">
        <v>4648</v>
      </c>
      <c r="E103" s="95">
        <f t="shared" si="5"/>
        <v>72</v>
      </c>
      <c r="F103" s="95">
        <f t="shared" si="6"/>
        <v>105</v>
      </c>
      <c r="G103" s="95">
        <f>'gráficos x semana I nivel'!C104</f>
        <v>0</v>
      </c>
      <c r="H103" s="95">
        <f t="shared" si="4"/>
        <v>47</v>
      </c>
      <c r="I103" s="486">
        <f t="shared" si="2"/>
        <v>0.65277777777777779</v>
      </c>
      <c r="J103" s="486">
        <f t="shared" si="3"/>
        <v>0.44761904761904764</v>
      </c>
      <c r="K103" s="34" t="s">
        <v>649</v>
      </c>
    </row>
    <row r="104" spans="1:11">
      <c r="A104" s="34" t="s">
        <v>4654</v>
      </c>
      <c r="B104" s="34">
        <v>2010</v>
      </c>
      <c r="C104" s="34">
        <v>103</v>
      </c>
      <c r="D104" s="323" t="s">
        <v>4648</v>
      </c>
      <c r="E104" s="95">
        <f t="shared" si="5"/>
        <v>72</v>
      </c>
      <c r="F104" s="95">
        <f t="shared" si="6"/>
        <v>105</v>
      </c>
      <c r="G104" s="95">
        <f>'gráficos x semana I nivel'!C105</f>
        <v>0</v>
      </c>
      <c r="H104" s="95">
        <f t="shared" si="4"/>
        <v>47</v>
      </c>
      <c r="I104" s="486">
        <f t="shared" si="2"/>
        <v>0.65277777777777779</v>
      </c>
      <c r="J104" s="486">
        <f t="shared" si="3"/>
        <v>0.44761904761904764</v>
      </c>
      <c r="K104" s="34" t="s">
        <v>649</v>
      </c>
    </row>
    <row r="105" spans="1:11">
      <c r="A105" s="34" t="s">
        <v>4654</v>
      </c>
      <c r="B105" s="34">
        <v>2010</v>
      </c>
      <c r="C105" s="34">
        <v>104</v>
      </c>
      <c r="D105" s="323" t="s">
        <v>4648</v>
      </c>
      <c r="E105" s="95">
        <f t="shared" si="5"/>
        <v>72</v>
      </c>
      <c r="F105" s="95">
        <f t="shared" si="6"/>
        <v>105</v>
      </c>
      <c r="G105" s="95">
        <f>'gráficos x semana I nivel'!C106</f>
        <v>0</v>
      </c>
      <c r="H105" s="95">
        <f t="shared" si="4"/>
        <v>47</v>
      </c>
      <c r="I105" s="486">
        <f t="shared" si="2"/>
        <v>0.65277777777777779</v>
      </c>
      <c r="J105" s="486">
        <f t="shared" si="3"/>
        <v>0.44761904761904764</v>
      </c>
      <c r="K105" s="34" t="s">
        <v>649</v>
      </c>
    </row>
    <row r="106" spans="1:11">
      <c r="A106" s="34" t="s">
        <v>4654</v>
      </c>
      <c r="B106" s="34">
        <v>2010</v>
      </c>
      <c r="C106" s="34">
        <v>1</v>
      </c>
      <c r="D106" s="34" t="s">
        <v>651</v>
      </c>
      <c r="E106" s="95">
        <f t="shared" si="5"/>
        <v>72</v>
      </c>
      <c r="F106" s="95">
        <f t="shared" si="6"/>
        <v>105</v>
      </c>
      <c r="G106" s="95">
        <f>'gráficos x semana I nivel'!C3+'gráficos x semana I nivel'!D3+'gráficos x semana I nivel'!E3</f>
        <v>1</v>
      </c>
      <c r="H106" s="95">
        <f>G106</f>
        <v>1</v>
      </c>
      <c r="I106" s="486">
        <f t="shared" si="2"/>
        <v>1.3888888888888888E-2</v>
      </c>
      <c r="J106" s="486">
        <f t="shared" si="3"/>
        <v>9.5238095238095247E-3</v>
      </c>
      <c r="K106" s="34" t="s">
        <v>649</v>
      </c>
    </row>
    <row r="107" spans="1:11">
      <c r="A107" s="34" t="s">
        <v>4654</v>
      </c>
      <c r="B107" s="34">
        <v>2010</v>
      </c>
      <c r="C107" s="34">
        <v>2</v>
      </c>
      <c r="D107" s="34" t="s">
        <v>651</v>
      </c>
      <c r="E107" s="95">
        <f t="shared" si="5"/>
        <v>72</v>
      </c>
      <c r="F107" s="95">
        <f t="shared" si="6"/>
        <v>105</v>
      </c>
      <c r="G107" s="95">
        <f>'gráficos x semana I nivel'!C4+'gráficos x semana I nivel'!D4+'gráficos x semana I nivel'!E4</f>
        <v>2</v>
      </c>
      <c r="H107" s="95">
        <f t="shared" ref="H107:H209" si="7">G107+H106</f>
        <v>3</v>
      </c>
      <c r="I107" s="486">
        <f t="shared" si="2"/>
        <v>4.1666666666666664E-2</v>
      </c>
      <c r="J107" s="486">
        <f t="shared" si="3"/>
        <v>2.8571428571428571E-2</v>
      </c>
      <c r="K107" s="34" t="s">
        <v>649</v>
      </c>
    </row>
    <row r="108" spans="1:11">
      <c r="A108" s="34" t="s">
        <v>4654</v>
      </c>
      <c r="B108" s="34">
        <v>2010</v>
      </c>
      <c r="C108" s="34">
        <v>3</v>
      </c>
      <c r="D108" s="34" t="s">
        <v>651</v>
      </c>
      <c r="E108" s="95">
        <f t="shared" si="5"/>
        <v>72</v>
      </c>
      <c r="F108" s="95">
        <f t="shared" si="6"/>
        <v>105</v>
      </c>
      <c r="G108" s="95">
        <f>'gráficos x semana I nivel'!C5+'gráficos x semana I nivel'!D5+'gráficos x semana I nivel'!E5</f>
        <v>1</v>
      </c>
      <c r="H108" s="95">
        <f t="shared" si="7"/>
        <v>4</v>
      </c>
      <c r="I108" s="486">
        <f t="shared" si="2"/>
        <v>5.5555555555555552E-2</v>
      </c>
      <c r="J108" s="486">
        <f t="shared" si="3"/>
        <v>3.8095238095238099E-2</v>
      </c>
      <c r="K108" s="34" t="s">
        <v>649</v>
      </c>
    </row>
    <row r="109" spans="1:11">
      <c r="A109" s="34" t="s">
        <v>4654</v>
      </c>
      <c r="B109" s="34">
        <v>2010</v>
      </c>
      <c r="C109" s="34">
        <v>4</v>
      </c>
      <c r="D109" s="34" t="s">
        <v>651</v>
      </c>
      <c r="E109" s="95">
        <f t="shared" si="5"/>
        <v>72</v>
      </c>
      <c r="F109" s="95">
        <f t="shared" si="6"/>
        <v>105</v>
      </c>
      <c r="G109" s="95">
        <f>'gráficos x semana I nivel'!C6+'gráficos x semana I nivel'!D6+'gráficos x semana I nivel'!E6</f>
        <v>5</v>
      </c>
      <c r="H109" s="95">
        <f t="shared" si="7"/>
        <v>9</v>
      </c>
      <c r="I109" s="486">
        <f t="shared" si="2"/>
        <v>0.125</v>
      </c>
      <c r="J109" s="486">
        <f t="shared" si="3"/>
        <v>8.5714285714285715E-2</v>
      </c>
      <c r="K109" s="34" t="s">
        <v>649</v>
      </c>
    </row>
    <row r="110" spans="1:11">
      <c r="A110" s="34" t="s">
        <v>4654</v>
      </c>
      <c r="B110" s="34">
        <v>2010</v>
      </c>
      <c r="C110" s="34">
        <v>5</v>
      </c>
      <c r="D110" s="34" t="s">
        <v>651</v>
      </c>
      <c r="E110" s="95">
        <f t="shared" si="5"/>
        <v>72</v>
      </c>
      <c r="F110" s="95">
        <f t="shared" si="6"/>
        <v>105</v>
      </c>
      <c r="G110" s="95">
        <f>'gráficos x semana I nivel'!C7+'gráficos x semana I nivel'!D7+'gráficos x semana I nivel'!E7</f>
        <v>1</v>
      </c>
      <c r="H110" s="95">
        <f t="shared" si="7"/>
        <v>10</v>
      </c>
      <c r="I110" s="486">
        <f t="shared" si="2"/>
        <v>0.1388888888888889</v>
      </c>
      <c r="J110" s="486">
        <f t="shared" si="3"/>
        <v>9.5238095238095233E-2</v>
      </c>
      <c r="K110" s="34" t="s">
        <v>649</v>
      </c>
    </row>
    <row r="111" spans="1:11">
      <c r="A111" s="34" t="s">
        <v>4654</v>
      </c>
      <c r="B111" s="34">
        <v>2010</v>
      </c>
      <c r="C111" s="34">
        <v>6</v>
      </c>
      <c r="D111" s="34" t="s">
        <v>651</v>
      </c>
      <c r="E111" s="95">
        <f t="shared" si="5"/>
        <v>72</v>
      </c>
      <c r="F111" s="95">
        <f t="shared" si="6"/>
        <v>105</v>
      </c>
      <c r="G111" s="95">
        <f>'gráficos x semana I nivel'!C8+'gráficos x semana I nivel'!D8+'gráficos x semana I nivel'!E8</f>
        <v>3</v>
      </c>
      <c r="H111" s="95">
        <f t="shared" si="7"/>
        <v>13</v>
      </c>
      <c r="I111" s="486">
        <f t="shared" si="2"/>
        <v>0.18055555555555555</v>
      </c>
      <c r="J111" s="486">
        <f t="shared" si="3"/>
        <v>0.12380952380952381</v>
      </c>
      <c r="K111" s="34" t="s">
        <v>649</v>
      </c>
    </row>
    <row r="112" spans="1:11">
      <c r="A112" s="34" t="s">
        <v>4654</v>
      </c>
      <c r="B112" s="34">
        <v>2010</v>
      </c>
      <c r="C112" s="34">
        <v>7</v>
      </c>
      <c r="D112" s="34" t="s">
        <v>651</v>
      </c>
      <c r="E112" s="95">
        <f t="shared" si="5"/>
        <v>72</v>
      </c>
      <c r="F112" s="95">
        <f t="shared" si="6"/>
        <v>105</v>
      </c>
      <c r="G112" s="95">
        <f>'gráficos x semana I nivel'!C9+'gráficos x semana I nivel'!D9+'gráficos x semana I nivel'!E9</f>
        <v>3</v>
      </c>
      <c r="H112" s="95">
        <f t="shared" si="7"/>
        <v>16</v>
      </c>
      <c r="I112" s="486">
        <f t="shared" si="2"/>
        <v>0.22222222222222221</v>
      </c>
      <c r="J112" s="486">
        <f t="shared" si="3"/>
        <v>0.15238095238095239</v>
      </c>
      <c r="K112" s="34" t="s">
        <v>649</v>
      </c>
    </row>
    <row r="113" spans="1:11">
      <c r="A113" s="34" t="s">
        <v>4654</v>
      </c>
      <c r="B113" s="34">
        <v>2010</v>
      </c>
      <c r="C113" s="34">
        <v>8</v>
      </c>
      <c r="D113" s="34" t="s">
        <v>651</v>
      </c>
      <c r="E113" s="95">
        <f t="shared" si="5"/>
        <v>72</v>
      </c>
      <c r="F113" s="95">
        <f t="shared" si="6"/>
        <v>105</v>
      </c>
      <c r="G113" s="95">
        <f>'gráficos x semana I nivel'!C10+'gráficos x semana I nivel'!D10+'gráficos x semana I nivel'!E10</f>
        <v>8</v>
      </c>
      <c r="H113" s="95">
        <f t="shared" si="7"/>
        <v>24</v>
      </c>
      <c r="I113" s="486">
        <f t="shared" si="2"/>
        <v>0.33333333333333331</v>
      </c>
      <c r="J113" s="486">
        <f t="shared" si="3"/>
        <v>0.22857142857142856</v>
      </c>
      <c r="K113" s="34" t="s">
        <v>649</v>
      </c>
    </row>
    <row r="114" spans="1:11">
      <c r="A114" s="34" t="s">
        <v>4654</v>
      </c>
      <c r="B114" s="34">
        <v>2010</v>
      </c>
      <c r="C114" s="34">
        <v>9</v>
      </c>
      <c r="D114" s="34" t="s">
        <v>651</v>
      </c>
      <c r="E114" s="95">
        <f t="shared" si="5"/>
        <v>72</v>
      </c>
      <c r="F114" s="95">
        <f t="shared" si="6"/>
        <v>105</v>
      </c>
      <c r="G114" s="95">
        <f>'gráficos x semana I nivel'!C11+'gráficos x semana I nivel'!D11+'gráficos x semana I nivel'!E11</f>
        <v>3</v>
      </c>
      <c r="H114" s="95">
        <f t="shared" si="7"/>
        <v>27</v>
      </c>
      <c r="I114" s="486">
        <f t="shared" si="2"/>
        <v>0.375</v>
      </c>
      <c r="J114" s="486">
        <f t="shared" si="3"/>
        <v>0.25714285714285712</v>
      </c>
      <c r="K114" s="34" t="s">
        <v>649</v>
      </c>
    </row>
    <row r="115" spans="1:11">
      <c r="A115" s="34" t="s">
        <v>4654</v>
      </c>
      <c r="B115" s="34">
        <v>2010</v>
      </c>
      <c r="C115" s="34">
        <v>10</v>
      </c>
      <c r="D115" s="34" t="s">
        <v>651</v>
      </c>
      <c r="E115" s="95">
        <f t="shared" si="5"/>
        <v>72</v>
      </c>
      <c r="F115" s="95">
        <f t="shared" si="6"/>
        <v>105</v>
      </c>
      <c r="G115" s="95">
        <f>'gráficos x semana I nivel'!C12+'gráficos x semana I nivel'!D12+'gráficos x semana I nivel'!E12</f>
        <v>0</v>
      </c>
      <c r="H115" s="95">
        <f t="shared" si="7"/>
        <v>27</v>
      </c>
      <c r="I115" s="486">
        <f t="shared" si="2"/>
        <v>0.375</v>
      </c>
      <c r="J115" s="486">
        <f t="shared" si="3"/>
        <v>0.25714285714285712</v>
      </c>
      <c r="K115" s="34" t="s">
        <v>649</v>
      </c>
    </row>
    <row r="116" spans="1:11">
      <c r="A116" s="34" t="s">
        <v>4654</v>
      </c>
      <c r="B116" s="34">
        <v>2010</v>
      </c>
      <c r="C116" s="34">
        <v>11</v>
      </c>
      <c r="D116" s="34" t="s">
        <v>651</v>
      </c>
      <c r="E116" s="95">
        <f t="shared" si="5"/>
        <v>72</v>
      </c>
      <c r="F116" s="95">
        <f t="shared" si="6"/>
        <v>105</v>
      </c>
      <c r="G116" s="95">
        <f>'gráficos x semana I nivel'!C13+'gráficos x semana I nivel'!D13+'gráficos x semana I nivel'!E13</f>
        <v>0</v>
      </c>
      <c r="H116" s="95">
        <f t="shared" si="7"/>
        <v>27</v>
      </c>
      <c r="I116" s="486">
        <f t="shared" si="2"/>
        <v>0.375</v>
      </c>
      <c r="J116" s="486">
        <f t="shared" si="3"/>
        <v>0.25714285714285712</v>
      </c>
      <c r="K116" s="34" t="s">
        <v>649</v>
      </c>
    </row>
    <row r="117" spans="1:11">
      <c r="A117" s="34" t="s">
        <v>4654</v>
      </c>
      <c r="B117" s="34">
        <v>2010</v>
      </c>
      <c r="C117" s="34">
        <v>12</v>
      </c>
      <c r="D117" s="34" t="s">
        <v>651</v>
      </c>
      <c r="E117" s="95">
        <f t="shared" si="5"/>
        <v>72</v>
      </c>
      <c r="F117" s="95">
        <f t="shared" si="6"/>
        <v>105</v>
      </c>
      <c r="G117" s="95">
        <f>'gráficos x semana I nivel'!C14+'gráficos x semana I nivel'!D14+'gráficos x semana I nivel'!E14</f>
        <v>0</v>
      </c>
      <c r="H117" s="95">
        <f t="shared" si="7"/>
        <v>27</v>
      </c>
      <c r="I117" s="486">
        <f t="shared" si="2"/>
        <v>0.375</v>
      </c>
      <c r="J117" s="486">
        <f t="shared" si="3"/>
        <v>0.25714285714285712</v>
      </c>
      <c r="K117" s="34" t="s">
        <v>649</v>
      </c>
    </row>
    <row r="118" spans="1:11">
      <c r="A118" s="34" t="s">
        <v>4654</v>
      </c>
      <c r="B118" s="34">
        <v>2010</v>
      </c>
      <c r="C118" s="34">
        <v>13</v>
      </c>
      <c r="D118" s="34" t="s">
        <v>651</v>
      </c>
      <c r="E118" s="95">
        <f t="shared" si="5"/>
        <v>72</v>
      </c>
      <c r="F118" s="95">
        <f t="shared" si="6"/>
        <v>105</v>
      </c>
      <c r="G118" s="95">
        <f>'gráficos x semana I nivel'!C15+'gráficos x semana I nivel'!D15+'gráficos x semana I nivel'!E15</f>
        <v>4</v>
      </c>
      <c r="H118" s="95">
        <f t="shared" si="7"/>
        <v>31</v>
      </c>
      <c r="I118" s="486">
        <f t="shared" si="2"/>
        <v>0.43055555555555558</v>
      </c>
      <c r="J118" s="486">
        <f t="shared" si="3"/>
        <v>0.29523809523809524</v>
      </c>
      <c r="K118" s="34" t="s">
        <v>649</v>
      </c>
    </row>
    <row r="119" spans="1:11">
      <c r="A119" s="34" t="s">
        <v>4654</v>
      </c>
      <c r="B119" s="34">
        <v>2010</v>
      </c>
      <c r="C119" s="34">
        <v>14</v>
      </c>
      <c r="D119" s="34" t="s">
        <v>651</v>
      </c>
      <c r="E119" s="95">
        <f t="shared" si="5"/>
        <v>72</v>
      </c>
      <c r="F119" s="95">
        <f t="shared" si="6"/>
        <v>105</v>
      </c>
      <c r="G119" s="95">
        <f>'gráficos x semana I nivel'!C16+'gráficos x semana I nivel'!D16+'gráficos x semana I nivel'!E16</f>
        <v>0</v>
      </c>
      <c r="H119" s="95">
        <f t="shared" si="7"/>
        <v>31</v>
      </c>
      <c r="I119" s="486">
        <f t="shared" si="2"/>
        <v>0.43055555555555558</v>
      </c>
      <c r="J119" s="486">
        <f t="shared" si="3"/>
        <v>0.29523809523809524</v>
      </c>
      <c r="K119" s="34" t="s">
        <v>649</v>
      </c>
    </row>
    <row r="120" spans="1:11">
      <c r="A120" s="34" t="s">
        <v>4654</v>
      </c>
      <c r="B120" s="34">
        <v>2010</v>
      </c>
      <c r="C120" s="34">
        <v>15</v>
      </c>
      <c r="D120" s="34" t="s">
        <v>651</v>
      </c>
      <c r="E120" s="95">
        <f t="shared" si="5"/>
        <v>72</v>
      </c>
      <c r="F120" s="95">
        <f t="shared" si="6"/>
        <v>105</v>
      </c>
      <c r="G120" s="95">
        <f>'gráficos x semana I nivel'!C17+'gráficos x semana I nivel'!D17+'gráficos x semana I nivel'!E17</f>
        <v>0</v>
      </c>
      <c r="H120" s="95">
        <f t="shared" si="7"/>
        <v>31</v>
      </c>
      <c r="I120" s="486">
        <f t="shared" si="2"/>
        <v>0.43055555555555558</v>
      </c>
      <c r="J120" s="486">
        <f t="shared" si="3"/>
        <v>0.29523809523809524</v>
      </c>
      <c r="K120" s="34" t="s">
        <v>649</v>
      </c>
    </row>
    <row r="121" spans="1:11">
      <c r="A121" s="34" t="s">
        <v>4654</v>
      </c>
      <c r="B121" s="34">
        <v>2010</v>
      </c>
      <c r="C121" s="34">
        <v>16</v>
      </c>
      <c r="D121" s="34" t="s">
        <v>651</v>
      </c>
      <c r="E121" s="95">
        <f t="shared" si="5"/>
        <v>72</v>
      </c>
      <c r="F121" s="95">
        <f t="shared" si="6"/>
        <v>105</v>
      </c>
      <c r="G121" s="95">
        <f>'gráficos x semana I nivel'!C18+'gráficos x semana I nivel'!D18+'gráficos x semana I nivel'!E18</f>
        <v>1</v>
      </c>
      <c r="H121" s="95">
        <f t="shared" si="7"/>
        <v>32</v>
      </c>
      <c r="I121" s="486">
        <f t="shared" si="2"/>
        <v>0.44444444444444442</v>
      </c>
      <c r="J121" s="486">
        <f t="shared" si="3"/>
        <v>0.30476190476190479</v>
      </c>
      <c r="K121" s="34" t="s">
        <v>649</v>
      </c>
    </row>
    <row r="122" spans="1:11">
      <c r="A122" s="34" t="s">
        <v>4654</v>
      </c>
      <c r="B122" s="34">
        <v>2010</v>
      </c>
      <c r="C122" s="34">
        <v>17</v>
      </c>
      <c r="D122" s="34" t="s">
        <v>651</v>
      </c>
      <c r="E122" s="95">
        <f t="shared" si="5"/>
        <v>72</v>
      </c>
      <c r="F122" s="95">
        <f t="shared" si="6"/>
        <v>105</v>
      </c>
      <c r="G122" s="95">
        <f>'gráficos x semana I nivel'!C19+'gráficos x semana I nivel'!D19+'gráficos x semana I nivel'!E19</f>
        <v>0</v>
      </c>
      <c r="H122" s="95">
        <f t="shared" si="7"/>
        <v>32</v>
      </c>
      <c r="I122" s="486">
        <f t="shared" si="2"/>
        <v>0.44444444444444442</v>
      </c>
      <c r="J122" s="486">
        <f t="shared" si="3"/>
        <v>0.30476190476190479</v>
      </c>
      <c r="K122" s="34" t="s">
        <v>649</v>
      </c>
    </row>
    <row r="123" spans="1:11">
      <c r="A123" s="34" t="s">
        <v>4654</v>
      </c>
      <c r="B123" s="34">
        <v>2010</v>
      </c>
      <c r="C123" s="34">
        <v>18</v>
      </c>
      <c r="D123" s="34" t="s">
        <v>651</v>
      </c>
      <c r="E123" s="95">
        <f t="shared" si="5"/>
        <v>72</v>
      </c>
      <c r="F123" s="95">
        <f t="shared" si="6"/>
        <v>105</v>
      </c>
      <c r="G123" s="95">
        <f>'gráficos x semana I nivel'!C20+'gráficos x semana I nivel'!D20+'gráficos x semana I nivel'!E20</f>
        <v>2</v>
      </c>
      <c r="H123" s="95">
        <f t="shared" si="7"/>
        <v>34</v>
      </c>
      <c r="I123" s="486">
        <f t="shared" si="2"/>
        <v>0.47222222222222221</v>
      </c>
      <c r="J123" s="486">
        <f t="shared" si="3"/>
        <v>0.32380952380952382</v>
      </c>
      <c r="K123" s="34" t="s">
        <v>649</v>
      </c>
    </row>
    <row r="124" spans="1:11">
      <c r="A124" s="34" t="s">
        <v>4654</v>
      </c>
      <c r="B124" s="34">
        <v>2010</v>
      </c>
      <c r="C124" s="34">
        <v>19</v>
      </c>
      <c r="D124" s="34" t="s">
        <v>651</v>
      </c>
      <c r="E124" s="95">
        <f t="shared" si="5"/>
        <v>72</v>
      </c>
      <c r="F124" s="95">
        <f t="shared" si="6"/>
        <v>105</v>
      </c>
      <c r="G124" s="95">
        <f>'gráficos x semana I nivel'!C21+'gráficos x semana I nivel'!D21+'gráficos x semana I nivel'!E21</f>
        <v>1</v>
      </c>
      <c r="H124" s="95">
        <f t="shared" si="7"/>
        <v>35</v>
      </c>
      <c r="I124" s="486">
        <f t="shared" si="2"/>
        <v>0.4861111111111111</v>
      </c>
      <c r="J124" s="486">
        <f t="shared" si="3"/>
        <v>0.33333333333333331</v>
      </c>
      <c r="K124" s="34" t="s">
        <v>649</v>
      </c>
    </row>
    <row r="125" spans="1:11">
      <c r="A125" s="34" t="s">
        <v>4654</v>
      </c>
      <c r="B125" s="34">
        <v>2010</v>
      </c>
      <c r="C125" s="34">
        <v>20</v>
      </c>
      <c r="D125" s="34" t="s">
        <v>651</v>
      </c>
      <c r="E125" s="95">
        <f t="shared" si="5"/>
        <v>72</v>
      </c>
      <c r="F125" s="95">
        <f t="shared" si="6"/>
        <v>105</v>
      </c>
      <c r="G125" s="95">
        <f>'gráficos x semana I nivel'!C22+'gráficos x semana I nivel'!D22+'gráficos x semana I nivel'!E22</f>
        <v>1</v>
      </c>
      <c r="H125" s="95">
        <f t="shared" si="7"/>
        <v>36</v>
      </c>
      <c r="I125" s="486">
        <f t="shared" si="2"/>
        <v>0.5</v>
      </c>
      <c r="J125" s="486">
        <f t="shared" si="3"/>
        <v>0.34285714285714286</v>
      </c>
      <c r="K125" s="34" t="s">
        <v>649</v>
      </c>
    </row>
    <row r="126" spans="1:11">
      <c r="A126" s="34" t="s">
        <v>4654</v>
      </c>
      <c r="B126" s="34">
        <v>2010</v>
      </c>
      <c r="C126" s="34">
        <v>21</v>
      </c>
      <c r="D126" s="34" t="s">
        <v>651</v>
      </c>
      <c r="E126" s="95">
        <f t="shared" si="5"/>
        <v>72</v>
      </c>
      <c r="F126" s="95">
        <f t="shared" si="6"/>
        <v>105</v>
      </c>
      <c r="G126" s="95">
        <f>'gráficos x semana I nivel'!C23+'gráficos x semana I nivel'!D23+'gráficos x semana I nivel'!E23</f>
        <v>1</v>
      </c>
      <c r="H126" s="95">
        <f t="shared" si="7"/>
        <v>37</v>
      </c>
      <c r="I126" s="486">
        <f t="shared" si="2"/>
        <v>0.51388888888888884</v>
      </c>
      <c r="J126" s="486">
        <f t="shared" si="3"/>
        <v>0.35238095238095241</v>
      </c>
      <c r="K126" s="34" t="s">
        <v>649</v>
      </c>
    </row>
    <row r="127" spans="1:11">
      <c r="A127" s="34" t="s">
        <v>4654</v>
      </c>
      <c r="B127" s="34">
        <v>2010</v>
      </c>
      <c r="C127" s="34">
        <v>22</v>
      </c>
      <c r="D127" s="34" t="s">
        <v>651</v>
      </c>
      <c r="E127" s="95">
        <f t="shared" si="5"/>
        <v>72</v>
      </c>
      <c r="F127" s="95">
        <f t="shared" si="6"/>
        <v>105</v>
      </c>
      <c r="G127" s="95">
        <f>'gráficos x semana I nivel'!C24+'gráficos x semana I nivel'!D24+'gráficos x semana I nivel'!E24</f>
        <v>1</v>
      </c>
      <c r="H127" s="95">
        <f t="shared" si="7"/>
        <v>38</v>
      </c>
      <c r="I127" s="486">
        <f t="shared" si="2"/>
        <v>0.52777777777777779</v>
      </c>
      <c r="J127" s="486">
        <f t="shared" si="3"/>
        <v>0.3619047619047619</v>
      </c>
      <c r="K127" s="34" t="s">
        <v>649</v>
      </c>
    </row>
    <row r="128" spans="1:11">
      <c r="A128" s="34" t="s">
        <v>4654</v>
      </c>
      <c r="B128" s="34">
        <v>2010</v>
      </c>
      <c r="C128" s="34">
        <v>23</v>
      </c>
      <c r="D128" s="34" t="s">
        <v>651</v>
      </c>
      <c r="E128" s="95">
        <f t="shared" si="5"/>
        <v>72</v>
      </c>
      <c r="F128" s="95">
        <f t="shared" si="6"/>
        <v>105</v>
      </c>
      <c r="G128" s="95">
        <f>'gráficos x semana I nivel'!C25+'gráficos x semana I nivel'!D25+'gráficos x semana I nivel'!E25</f>
        <v>3</v>
      </c>
      <c r="H128" s="95">
        <f t="shared" si="7"/>
        <v>41</v>
      </c>
      <c r="I128" s="486">
        <f t="shared" si="2"/>
        <v>0.56944444444444442</v>
      </c>
      <c r="J128" s="486">
        <f t="shared" si="3"/>
        <v>0.39047619047619048</v>
      </c>
      <c r="K128" s="34" t="s">
        <v>649</v>
      </c>
    </row>
    <row r="129" spans="1:11">
      <c r="A129" s="34" t="s">
        <v>4654</v>
      </c>
      <c r="B129" s="34">
        <v>2010</v>
      </c>
      <c r="C129" s="34">
        <v>24</v>
      </c>
      <c r="D129" s="34" t="s">
        <v>651</v>
      </c>
      <c r="E129" s="95">
        <f t="shared" si="5"/>
        <v>72</v>
      </c>
      <c r="F129" s="95">
        <f t="shared" si="6"/>
        <v>105</v>
      </c>
      <c r="G129" s="95">
        <f>'gráficos x semana I nivel'!C26+'gráficos x semana I nivel'!D26+'gráficos x semana I nivel'!E26</f>
        <v>1</v>
      </c>
      <c r="H129" s="95">
        <f t="shared" si="7"/>
        <v>42</v>
      </c>
      <c r="I129" s="486">
        <f t="shared" si="2"/>
        <v>0.58333333333333337</v>
      </c>
      <c r="J129" s="486">
        <f t="shared" si="3"/>
        <v>0.4</v>
      </c>
      <c r="K129" s="34" t="s">
        <v>649</v>
      </c>
    </row>
    <row r="130" spans="1:11">
      <c r="A130" s="34" t="s">
        <v>4654</v>
      </c>
      <c r="B130" s="34">
        <v>2010</v>
      </c>
      <c r="C130" s="34">
        <v>25</v>
      </c>
      <c r="D130" s="34" t="s">
        <v>651</v>
      </c>
      <c r="E130" s="95">
        <f t="shared" ref="E130:E193" si="8">SP1_IN</f>
        <v>72</v>
      </c>
      <c r="F130" s="95">
        <f t="shared" ref="F130:F193" si="9">Cargos_IN_SP1</f>
        <v>105</v>
      </c>
      <c r="G130" s="95">
        <f>'gráficos x semana I nivel'!C27+'gráficos x semana I nivel'!D27+'gráficos x semana I nivel'!E27</f>
        <v>2</v>
      </c>
      <c r="H130" s="95">
        <f t="shared" si="7"/>
        <v>44</v>
      </c>
      <c r="I130" s="486">
        <f t="shared" si="2"/>
        <v>0.61111111111111116</v>
      </c>
      <c r="J130" s="486">
        <f t="shared" si="3"/>
        <v>0.41904761904761906</v>
      </c>
      <c r="K130" s="34" t="s">
        <v>649</v>
      </c>
    </row>
    <row r="131" spans="1:11">
      <c r="A131" s="34" t="s">
        <v>4654</v>
      </c>
      <c r="B131" s="34">
        <v>2010</v>
      </c>
      <c r="C131" s="34">
        <v>26</v>
      </c>
      <c r="D131" s="34" t="s">
        <v>651</v>
      </c>
      <c r="E131" s="95">
        <f t="shared" si="8"/>
        <v>72</v>
      </c>
      <c r="F131" s="95">
        <f t="shared" si="9"/>
        <v>105</v>
      </c>
      <c r="G131" s="95">
        <f>'gráficos x semana I nivel'!C28+'gráficos x semana I nivel'!D28+'gráficos x semana I nivel'!E28</f>
        <v>1</v>
      </c>
      <c r="H131" s="95">
        <f t="shared" si="7"/>
        <v>45</v>
      </c>
      <c r="I131" s="486">
        <f t="shared" si="2"/>
        <v>0.625</v>
      </c>
      <c r="J131" s="486">
        <f t="shared" si="3"/>
        <v>0.42857142857142855</v>
      </c>
      <c r="K131" s="34" t="s">
        <v>649</v>
      </c>
    </row>
    <row r="132" spans="1:11">
      <c r="A132" s="34" t="s">
        <v>4654</v>
      </c>
      <c r="B132" s="34">
        <v>2010</v>
      </c>
      <c r="C132" s="34">
        <v>27</v>
      </c>
      <c r="D132" s="34" t="s">
        <v>651</v>
      </c>
      <c r="E132" s="95">
        <f t="shared" si="8"/>
        <v>72</v>
      </c>
      <c r="F132" s="95">
        <f t="shared" si="9"/>
        <v>105</v>
      </c>
      <c r="G132" s="95">
        <f>'gráficos x semana I nivel'!C29+'gráficos x semana I nivel'!D29+'gráficos x semana I nivel'!E29</f>
        <v>1</v>
      </c>
      <c r="H132" s="95">
        <f t="shared" si="7"/>
        <v>46</v>
      </c>
      <c r="I132" s="486">
        <f t="shared" si="2"/>
        <v>0.63888888888888884</v>
      </c>
      <c r="J132" s="486">
        <f t="shared" si="3"/>
        <v>0.43809523809523809</v>
      </c>
      <c r="K132" s="34" t="s">
        <v>649</v>
      </c>
    </row>
    <row r="133" spans="1:11">
      <c r="A133" s="34" t="s">
        <v>4654</v>
      </c>
      <c r="B133" s="34">
        <v>2010</v>
      </c>
      <c r="C133" s="34">
        <v>28</v>
      </c>
      <c r="D133" s="34" t="s">
        <v>651</v>
      </c>
      <c r="E133" s="95">
        <f t="shared" si="8"/>
        <v>72</v>
      </c>
      <c r="F133" s="95">
        <f t="shared" si="9"/>
        <v>105</v>
      </c>
      <c r="G133" s="95">
        <f>'gráficos x semana I nivel'!C30+'gráficos x semana I nivel'!D30+'gráficos x semana I nivel'!E30</f>
        <v>0</v>
      </c>
      <c r="H133" s="95">
        <f t="shared" si="7"/>
        <v>46</v>
      </c>
      <c r="I133" s="486">
        <f t="shared" si="2"/>
        <v>0.63888888888888884</v>
      </c>
      <c r="J133" s="486">
        <f t="shared" si="3"/>
        <v>0.43809523809523809</v>
      </c>
      <c r="K133" s="34" t="s">
        <v>649</v>
      </c>
    </row>
    <row r="134" spans="1:11">
      <c r="A134" s="34" t="s">
        <v>4654</v>
      </c>
      <c r="B134" s="34">
        <v>2010</v>
      </c>
      <c r="C134" s="34">
        <v>29</v>
      </c>
      <c r="D134" s="34" t="s">
        <v>651</v>
      </c>
      <c r="E134" s="95">
        <f t="shared" si="8"/>
        <v>72</v>
      </c>
      <c r="F134" s="95">
        <f t="shared" si="9"/>
        <v>105</v>
      </c>
      <c r="G134" s="95">
        <f>'gráficos x semana I nivel'!C31+'gráficos x semana I nivel'!D31+'gráficos x semana I nivel'!E31</f>
        <v>0</v>
      </c>
      <c r="H134" s="95">
        <f t="shared" si="7"/>
        <v>46</v>
      </c>
      <c r="I134" s="486">
        <f t="shared" si="2"/>
        <v>0.63888888888888884</v>
      </c>
      <c r="J134" s="486">
        <f t="shared" si="3"/>
        <v>0.43809523809523809</v>
      </c>
      <c r="K134" s="34" t="s">
        <v>649</v>
      </c>
    </row>
    <row r="135" spans="1:11">
      <c r="A135" s="34" t="s">
        <v>4654</v>
      </c>
      <c r="B135" s="34">
        <v>2010</v>
      </c>
      <c r="C135" s="34">
        <v>30</v>
      </c>
      <c r="D135" s="34" t="s">
        <v>651</v>
      </c>
      <c r="E135" s="95">
        <f t="shared" si="8"/>
        <v>72</v>
      </c>
      <c r="F135" s="95">
        <f t="shared" si="9"/>
        <v>105</v>
      </c>
      <c r="G135" s="95">
        <f>'gráficos x semana I nivel'!C32+'gráficos x semana I nivel'!D32+'gráficos x semana I nivel'!E32</f>
        <v>2</v>
      </c>
      <c r="H135" s="95">
        <f t="shared" si="7"/>
        <v>48</v>
      </c>
      <c r="I135" s="486">
        <f t="shared" si="2"/>
        <v>0.66666666666666663</v>
      </c>
      <c r="J135" s="486">
        <f t="shared" si="3"/>
        <v>0.45714285714285713</v>
      </c>
      <c r="K135" s="34" t="s">
        <v>649</v>
      </c>
    </row>
    <row r="136" spans="1:11">
      <c r="A136" s="34" t="s">
        <v>4654</v>
      </c>
      <c r="B136" s="34">
        <v>2010</v>
      </c>
      <c r="C136" s="34">
        <v>31</v>
      </c>
      <c r="D136" s="34" t="s">
        <v>651</v>
      </c>
      <c r="E136" s="95">
        <f t="shared" si="8"/>
        <v>72</v>
      </c>
      <c r="F136" s="95">
        <f t="shared" si="9"/>
        <v>105</v>
      </c>
      <c r="G136" s="95">
        <f>'gráficos x semana I nivel'!C33+'gráficos x semana I nivel'!D33+'gráficos x semana I nivel'!E33</f>
        <v>1</v>
      </c>
      <c r="H136" s="95">
        <f t="shared" si="7"/>
        <v>49</v>
      </c>
      <c r="I136" s="486">
        <f t="shared" si="2"/>
        <v>0.68055555555555558</v>
      </c>
      <c r="J136" s="486">
        <f t="shared" si="3"/>
        <v>0.46666666666666667</v>
      </c>
      <c r="K136" s="34" t="s">
        <v>649</v>
      </c>
    </row>
    <row r="137" spans="1:11">
      <c r="A137" s="34" t="s">
        <v>4654</v>
      </c>
      <c r="B137" s="34">
        <v>2010</v>
      </c>
      <c r="C137" s="34">
        <v>32</v>
      </c>
      <c r="D137" s="34" t="s">
        <v>651</v>
      </c>
      <c r="E137" s="95">
        <f t="shared" si="8"/>
        <v>72</v>
      </c>
      <c r="F137" s="95">
        <f t="shared" si="9"/>
        <v>105</v>
      </c>
      <c r="G137" s="95">
        <f>'gráficos x semana I nivel'!C34+'gráficos x semana I nivel'!D34+'gráficos x semana I nivel'!E34</f>
        <v>0</v>
      </c>
      <c r="H137" s="95">
        <f t="shared" si="7"/>
        <v>49</v>
      </c>
      <c r="I137" s="486">
        <f t="shared" si="2"/>
        <v>0.68055555555555558</v>
      </c>
      <c r="J137" s="486">
        <f t="shared" si="3"/>
        <v>0.46666666666666667</v>
      </c>
      <c r="K137" s="34" t="s">
        <v>649</v>
      </c>
    </row>
    <row r="138" spans="1:11">
      <c r="A138" s="34" t="s">
        <v>4654</v>
      </c>
      <c r="B138" s="34">
        <v>2010</v>
      </c>
      <c r="C138" s="34">
        <v>33</v>
      </c>
      <c r="D138" s="34" t="s">
        <v>651</v>
      </c>
      <c r="E138" s="95">
        <f t="shared" si="8"/>
        <v>72</v>
      </c>
      <c r="F138" s="95">
        <f t="shared" si="9"/>
        <v>105</v>
      </c>
      <c r="G138" s="95">
        <f>'gráficos x semana I nivel'!C35+'gráficos x semana I nivel'!D35+'gráficos x semana I nivel'!E35</f>
        <v>0</v>
      </c>
      <c r="H138" s="95">
        <f t="shared" si="7"/>
        <v>49</v>
      </c>
      <c r="I138" s="486">
        <f t="shared" si="2"/>
        <v>0.68055555555555558</v>
      </c>
      <c r="J138" s="486">
        <f t="shared" si="3"/>
        <v>0.46666666666666667</v>
      </c>
      <c r="K138" s="34" t="s">
        <v>649</v>
      </c>
    </row>
    <row r="139" spans="1:11">
      <c r="A139" s="34" t="s">
        <v>4654</v>
      </c>
      <c r="B139" s="34">
        <v>2010</v>
      </c>
      <c r="C139" s="34">
        <v>34</v>
      </c>
      <c r="D139" s="34" t="s">
        <v>651</v>
      </c>
      <c r="E139" s="95">
        <f t="shared" si="8"/>
        <v>72</v>
      </c>
      <c r="F139" s="95">
        <f t="shared" si="9"/>
        <v>105</v>
      </c>
      <c r="G139" s="95">
        <f>'gráficos x semana I nivel'!C36+'gráficos x semana I nivel'!D36+'gráficos x semana I nivel'!E36</f>
        <v>0</v>
      </c>
      <c r="H139" s="95">
        <f t="shared" si="7"/>
        <v>49</v>
      </c>
      <c r="I139" s="486">
        <f t="shared" si="2"/>
        <v>0.68055555555555558</v>
      </c>
      <c r="J139" s="486">
        <f t="shared" si="3"/>
        <v>0.46666666666666667</v>
      </c>
      <c r="K139" s="34" t="s">
        <v>649</v>
      </c>
    </row>
    <row r="140" spans="1:11">
      <c r="A140" s="34" t="s">
        <v>4654</v>
      </c>
      <c r="B140" s="34">
        <v>2010</v>
      </c>
      <c r="C140" s="34">
        <v>35</v>
      </c>
      <c r="D140" s="34" t="s">
        <v>651</v>
      </c>
      <c r="E140" s="95">
        <f t="shared" si="8"/>
        <v>72</v>
      </c>
      <c r="F140" s="95">
        <f t="shared" si="9"/>
        <v>105</v>
      </c>
      <c r="G140" s="95">
        <f>'gráficos x semana I nivel'!C37+'gráficos x semana I nivel'!D37+'gráficos x semana I nivel'!E37</f>
        <v>0</v>
      </c>
      <c r="H140" s="95">
        <f t="shared" si="7"/>
        <v>49</v>
      </c>
      <c r="I140" s="486">
        <f t="shared" si="2"/>
        <v>0.68055555555555558</v>
      </c>
      <c r="J140" s="486">
        <f t="shared" si="3"/>
        <v>0.46666666666666667</v>
      </c>
      <c r="K140" s="34" t="s">
        <v>649</v>
      </c>
    </row>
    <row r="141" spans="1:11">
      <c r="A141" s="34" t="s">
        <v>4654</v>
      </c>
      <c r="B141" s="34">
        <v>2010</v>
      </c>
      <c r="C141" s="34">
        <v>36</v>
      </c>
      <c r="D141" s="34" t="s">
        <v>651</v>
      </c>
      <c r="E141" s="95">
        <f t="shared" si="8"/>
        <v>72</v>
      </c>
      <c r="F141" s="95">
        <f t="shared" si="9"/>
        <v>105</v>
      </c>
      <c r="G141" s="95">
        <f>'gráficos x semana I nivel'!C38+'gráficos x semana I nivel'!D38+'gráficos x semana I nivel'!E38</f>
        <v>0</v>
      </c>
      <c r="H141" s="95">
        <f t="shared" si="7"/>
        <v>49</v>
      </c>
      <c r="I141" s="486">
        <f t="shared" si="2"/>
        <v>0.68055555555555558</v>
      </c>
      <c r="J141" s="486">
        <f t="shared" si="3"/>
        <v>0.46666666666666667</v>
      </c>
      <c r="K141" s="34" t="s">
        <v>649</v>
      </c>
    </row>
    <row r="142" spans="1:11">
      <c r="A142" s="34" t="s">
        <v>4654</v>
      </c>
      <c r="B142" s="34">
        <v>2010</v>
      </c>
      <c r="C142" s="34">
        <v>37</v>
      </c>
      <c r="D142" s="34" t="s">
        <v>651</v>
      </c>
      <c r="E142" s="95">
        <f t="shared" si="8"/>
        <v>72</v>
      </c>
      <c r="F142" s="95">
        <f t="shared" si="9"/>
        <v>105</v>
      </c>
      <c r="G142" s="95">
        <f>'gráficos x semana I nivel'!C39+'gráficos x semana I nivel'!D39+'gráficos x semana I nivel'!E39</f>
        <v>0</v>
      </c>
      <c r="H142" s="95">
        <f t="shared" si="7"/>
        <v>49</v>
      </c>
      <c r="I142" s="486">
        <f t="shared" si="2"/>
        <v>0.68055555555555558</v>
      </c>
      <c r="J142" s="486">
        <f t="shared" si="3"/>
        <v>0.46666666666666667</v>
      </c>
      <c r="K142" s="34" t="s">
        <v>649</v>
      </c>
    </row>
    <row r="143" spans="1:11">
      <c r="A143" s="34" t="s">
        <v>4654</v>
      </c>
      <c r="B143" s="34">
        <v>2010</v>
      </c>
      <c r="C143" s="34">
        <v>38</v>
      </c>
      <c r="D143" s="34" t="s">
        <v>651</v>
      </c>
      <c r="E143" s="95">
        <f t="shared" si="8"/>
        <v>72</v>
      </c>
      <c r="F143" s="95">
        <f t="shared" si="9"/>
        <v>105</v>
      </c>
      <c r="G143" s="95">
        <f>'gráficos x semana I nivel'!C40+'gráficos x semana I nivel'!D40+'gráficos x semana I nivel'!E40</f>
        <v>1</v>
      </c>
      <c r="H143" s="95">
        <f t="shared" si="7"/>
        <v>50</v>
      </c>
      <c r="I143" s="486">
        <f t="shared" si="2"/>
        <v>0.69444444444444442</v>
      </c>
      <c r="J143" s="486">
        <f t="shared" si="3"/>
        <v>0.47619047619047616</v>
      </c>
      <c r="K143" s="34" t="s">
        <v>649</v>
      </c>
    </row>
    <row r="144" spans="1:11">
      <c r="A144" s="34" t="s">
        <v>4654</v>
      </c>
      <c r="B144" s="34">
        <v>2010</v>
      </c>
      <c r="C144" s="34">
        <v>39</v>
      </c>
      <c r="D144" s="34" t="s">
        <v>651</v>
      </c>
      <c r="E144" s="95">
        <f t="shared" si="8"/>
        <v>72</v>
      </c>
      <c r="F144" s="95">
        <f t="shared" si="9"/>
        <v>105</v>
      </c>
      <c r="G144" s="95">
        <f>'gráficos x semana I nivel'!C41+'gráficos x semana I nivel'!D41+'gráficos x semana I nivel'!E41</f>
        <v>0</v>
      </c>
      <c r="H144" s="95">
        <f t="shared" si="7"/>
        <v>50</v>
      </c>
      <c r="I144" s="486">
        <f t="shared" si="2"/>
        <v>0.69444444444444442</v>
      </c>
      <c r="J144" s="486">
        <f t="shared" si="3"/>
        <v>0.47619047619047616</v>
      </c>
      <c r="K144" s="34" t="s">
        <v>649</v>
      </c>
    </row>
    <row r="145" spans="1:11">
      <c r="A145" s="34" t="s">
        <v>4654</v>
      </c>
      <c r="B145" s="34">
        <v>2010</v>
      </c>
      <c r="C145" s="34">
        <v>40</v>
      </c>
      <c r="D145" s="34" t="s">
        <v>651</v>
      </c>
      <c r="E145" s="95">
        <f t="shared" si="8"/>
        <v>72</v>
      </c>
      <c r="F145" s="95">
        <f t="shared" si="9"/>
        <v>105</v>
      </c>
      <c r="G145" s="95">
        <f>'gráficos x semana I nivel'!C42+'gráficos x semana I nivel'!D42+'gráficos x semana I nivel'!E42</f>
        <v>0</v>
      </c>
      <c r="H145" s="95">
        <f t="shared" si="7"/>
        <v>50</v>
      </c>
      <c r="I145" s="486">
        <f t="shared" si="2"/>
        <v>0.69444444444444442</v>
      </c>
      <c r="J145" s="486">
        <f t="shared" si="3"/>
        <v>0.47619047619047616</v>
      </c>
      <c r="K145" s="34" t="s">
        <v>649</v>
      </c>
    </row>
    <row r="146" spans="1:11">
      <c r="A146" s="34" t="s">
        <v>4654</v>
      </c>
      <c r="B146" s="34">
        <v>2010</v>
      </c>
      <c r="C146" s="34">
        <v>41</v>
      </c>
      <c r="D146" s="34" t="s">
        <v>651</v>
      </c>
      <c r="E146" s="95">
        <f t="shared" si="8"/>
        <v>72</v>
      </c>
      <c r="F146" s="95">
        <f t="shared" si="9"/>
        <v>105</v>
      </c>
      <c r="G146" s="95">
        <f>'gráficos x semana I nivel'!C43+'gráficos x semana I nivel'!D43+'gráficos x semana I nivel'!E43</f>
        <v>0</v>
      </c>
      <c r="H146" s="95">
        <f t="shared" si="7"/>
        <v>50</v>
      </c>
      <c r="I146" s="486">
        <f t="shared" si="2"/>
        <v>0.69444444444444442</v>
      </c>
      <c r="J146" s="486">
        <f t="shared" si="3"/>
        <v>0.47619047619047616</v>
      </c>
      <c r="K146" s="34" t="s">
        <v>649</v>
      </c>
    </row>
    <row r="147" spans="1:11">
      <c r="A147" s="34" t="s">
        <v>4654</v>
      </c>
      <c r="B147" s="34">
        <v>2010</v>
      </c>
      <c r="C147" s="34">
        <v>42</v>
      </c>
      <c r="D147" s="34" t="s">
        <v>651</v>
      </c>
      <c r="E147" s="95">
        <f t="shared" si="8"/>
        <v>72</v>
      </c>
      <c r="F147" s="95">
        <f t="shared" si="9"/>
        <v>105</v>
      </c>
      <c r="G147" s="95">
        <f>'gráficos x semana I nivel'!C44+'gráficos x semana I nivel'!D44+'gráficos x semana I nivel'!E44</f>
        <v>0</v>
      </c>
      <c r="H147" s="95">
        <f t="shared" si="7"/>
        <v>50</v>
      </c>
      <c r="I147" s="486">
        <f t="shared" si="2"/>
        <v>0.69444444444444442</v>
      </c>
      <c r="J147" s="486">
        <f t="shared" si="3"/>
        <v>0.47619047619047616</v>
      </c>
      <c r="K147" s="34" t="s">
        <v>649</v>
      </c>
    </row>
    <row r="148" spans="1:11">
      <c r="A148" s="34" t="s">
        <v>4654</v>
      </c>
      <c r="B148" s="34">
        <v>2010</v>
      </c>
      <c r="C148" s="34">
        <v>43</v>
      </c>
      <c r="D148" s="34" t="s">
        <v>651</v>
      </c>
      <c r="E148" s="95">
        <f t="shared" si="8"/>
        <v>72</v>
      </c>
      <c r="F148" s="95">
        <f t="shared" si="9"/>
        <v>105</v>
      </c>
      <c r="G148" s="95">
        <f>'gráficos x semana I nivel'!C45+'gráficos x semana I nivel'!D45+'gráficos x semana I nivel'!E45</f>
        <v>0</v>
      </c>
      <c r="H148" s="95">
        <f t="shared" si="7"/>
        <v>50</v>
      </c>
      <c r="I148" s="486">
        <f t="shared" si="2"/>
        <v>0.69444444444444442</v>
      </c>
      <c r="J148" s="486">
        <f t="shared" si="3"/>
        <v>0.47619047619047616</v>
      </c>
      <c r="K148" s="34" t="s">
        <v>649</v>
      </c>
    </row>
    <row r="149" spans="1:11">
      <c r="A149" s="34" t="s">
        <v>4654</v>
      </c>
      <c r="B149" s="34">
        <v>2010</v>
      </c>
      <c r="C149" s="34">
        <v>44</v>
      </c>
      <c r="D149" s="34" t="s">
        <v>651</v>
      </c>
      <c r="E149" s="95">
        <f t="shared" si="8"/>
        <v>72</v>
      </c>
      <c r="F149" s="95">
        <f t="shared" si="9"/>
        <v>105</v>
      </c>
      <c r="G149" s="95">
        <f>'gráficos x semana I nivel'!C46+'gráficos x semana I nivel'!D46+'gráficos x semana I nivel'!E46</f>
        <v>0</v>
      </c>
      <c r="H149" s="95">
        <f t="shared" si="7"/>
        <v>50</v>
      </c>
      <c r="I149" s="486">
        <f t="shared" si="2"/>
        <v>0.69444444444444442</v>
      </c>
      <c r="J149" s="486">
        <f t="shared" si="3"/>
        <v>0.47619047619047616</v>
      </c>
      <c r="K149" s="34" t="s">
        <v>649</v>
      </c>
    </row>
    <row r="150" spans="1:11">
      <c r="A150" s="34" t="s">
        <v>4654</v>
      </c>
      <c r="B150" s="34">
        <v>2010</v>
      </c>
      <c r="C150" s="34">
        <v>45</v>
      </c>
      <c r="D150" s="34" t="s">
        <v>651</v>
      </c>
      <c r="E150" s="95">
        <f t="shared" si="8"/>
        <v>72</v>
      </c>
      <c r="F150" s="95">
        <f t="shared" si="9"/>
        <v>105</v>
      </c>
      <c r="G150" s="95">
        <f>'gráficos x semana I nivel'!C47+'gráficos x semana I nivel'!D47+'gráficos x semana I nivel'!E47</f>
        <v>0</v>
      </c>
      <c r="H150" s="95">
        <f t="shared" si="7"/>
        <v>50</v>
      </c>
      <c r="I150" s="486">
        <f t="shared" si="2"/>
        <v>0.69444444444444442</v>
      </c>
      <c r="J150" s="486">
        <f t="shared" si="3"/>
        <v>0.47619047619047616</v>
      </c>
      <c r="K150" s="34" t="s">
        <v>649</v>
      </c>
    </row>
    <row r="151" spans="1:11">
      <c r="A151" s="34" t="s">
        <v>4654</v>
      </c>
      <c r="B151" s="34">
        <v>2010</v>
      </c>
      <c r="C151" s="34">
        <v>46</v>
      </c>
      <c r="D151" s="34" t="s">
        <v>651</v>
      </c>
      <c r="E151" s="95">
        <f t="shared" si="8"/>
        <v>72</v>
      </c>
      <c r="F151" s="95">
        <f t="shared" si="9"/>
        <v>105</v>
      </c>
      <c r="G151" s="95">
        <f>'gráficos x semana I nivel'!C48+'gráficos x semana I nivel'!D48+'gráficos x semana I nivel'!E48</f>
        <v>0</v>
      </c>
      <c r="H151" s="95">
        <f t="shared" si="7"/>
        <v>50</v>
      </c>
      <c r="I151" s="486">
        <f t="shared" si="2"/>
        <v>0.69444444444444442</v>
      </c>
      <c r="J151" s="486">
        <f t="shared" si="3"/>
        <v>0.47619047619047616</v>
      </c>
      <c r="K151" s="34" t="s">
        <v>649</v>
      </c>
    </row>
    <row r="152" spans="1:11">
      <c r="A152" s="34" t="s">
        <v>4654</v>
      </c>
      <c r="B152" s="34">
        <v>2010</v>
      </c>
      <c r="C152" s="34">
        <v>47</v>
      </c>
      <c r="D152" s="34" t="s">
        <v>651</v>
      </c>
      <c r="E152" s="95">
        <f t="shared" si="8"/>
        <v>72</v>
      </c>
      <c r="F152" s="95">
        <f t="shared" si="9"/>
        <v>105</v>
      </c>
      <c r="G152" s="95">
        <f>'gráficos x semana I nivel'!C49+'gráficos x semana I nivel'!D49+'gráficos x semana I nivel'!E49</f>
        <v>0</v>
      </c>
      <c r="H152" s="95">
        <f t="shared" si="7"/>
        <v>50</v>
      </c>
      <c r="I152" s="486">
        <f t="shared" si="2"/>
        <v>0.69444444444444442</v>
      </c>
      <c r="J152" s="486">
        <f t="shared" si="3"/>
        <v>0.47619047619047616</v>
      </c>
      <c r="K152" s="34" t="s">
        <v>649</v>
      </c>
    </row>
    <row r="153" spans="1:11">
      <c r="A153" s="34" t="s">
        <v>4654</v>
      </c>
      <c r="B153" s="34">
        <v>2010</v>
      </c>
      <c r="C153" s="34">
        <v>48</v>
      </c>
      <c r="D153" s="34" t="s">
        <v>651</v>
      </c>
      <c r="E153" s="95">
        <f t="shared" si="8"/>
        <v>72</v>
      </c>
      <c r="F153" s="95">
        <f t="shared" si="9"/>
        <v>105</v>
      </c>
      <c r="G153" s="95">
        <f>'gráficos x semana I nivel'!C50+'gráficos x semana I nivel'!D50+'gráficos x semana I nivel'!E50</f>
        <v>0</v>
      </c>
      <c r="H153" s="95">
        <f t="shared" si="7"/>
        <v>50</v>
      </c>
      <c r="I153" s="486">
        <f t="shared" si="2"/>
        <v>0.69444444444444442</v>
      </c>
      <c r="J153" s="486">
        <f t="shared" si="3"/>
        <v>0.47619047619047616</v>
      </c>
      <c r="K153" s="34" t="s">
        <v>649</v>
      </c>
    </row>
    <row r="154" spans="1:11">
      <c r="A154" s="34" t="s">
        <v>4654</v>
      </c>
      <c r="B154" s="34">
        <v>2010</v>
      </c>
      <c r="C154" s="34">
        <v>49</v>
      </c>
      <c r="D154" s="34" t="s">
        <v>651</v>
      </c>
      <c r="E154" s="95">
        <f t="shared" si="8"/>
        <v>72</v>
      </c>
      <c r="F154" s="95">
        <f t="shared" si="9"/>
        <v>105</v>
      </c>
      <c r="G154" s="95">
        <f>'gráficos x semana I nivel'!C51+'gráficos x semana I nivel'!D51+'gráficos x semana I nivel'!E51</f>
        <v>0</v>
      </c>
      <c r="H154" s="95">
        <f t="shared" si="7"/>
        <v>50</v>
      </c>
      <c r="I154" s="486">
        <f t="shared" si="2"/>
        <v>0.69444444444444442</v>
      </c>
      <c r="J154" s="486">
        <f t="shared" si="3"/>
        <v>0.47619047619047616</v>
      </c>
      <c r="K154" s="34" t="s">
        <v>649</v>
      </c>
    </row>
    <row r="155" spans="1:11">
      <c r="A155" s="34" t="s">
        <v>4654</v>
      </c>
      <c r="B155" s="34">
        <v>2010</v>
      </c>
      <c r="C155" s="34">
        <v>50</v>
      </c>
      <c r="D155" s="34" t="s">
        <v>651</v>
      </c>
      <c r="E155" s="95">
        <f t="shared" si="8"/>
        <v>72</v>
      </c>
      <c r="F155" s="95">
        <f t="shared" si="9"/>
        <v>105</v>
      </c>
      <c r="G155" s="95">
        <f>'gráficos x semana I nivel'!C52+'gráficos x semana I nivel'!D52+'gráficos x semana I nivel'!E52</f>
        <v>0</v>
      </c>
      <c r="H155" s="95">
        <f t="shared" si="7"/>
        <v>50</v>
      </c>
      <c r="I155" s="486">
        <f t="shared" si="2"/>
        <v>0.69444444444444442</v>
      </c>
      <c r="J155" s="486">
        <f t="shared" si="3"/>
        <v>0.47619047619047616</v>
      </c>
      <c r="K155" s="34" t="s">
        <v>649</v>
      </c>
    </row>
    <row r="156" spans="1:11">
      <c r="A156" s="34" t="s">
        <v>4654</v>
      </c>
      <c r="B156" s="34">
        <v>2010</v>
      </c>
      <c r="C156" s="34">
        <v>51</v>
      </c>
      <c r="D156" s="34" t="s">
        <v>651</v>
      </c>
      <c r="E156" s="95">
        <f t="shared" si="8"/>
        <v>72</v>
      </c>
      <c r="F156" s="95">
        <f t="shared" si="9"/>
        <v>105</v>
      </c>
      <c r="G156" s="95">
        <f>'gráficos x semana I nivel'!C53+'gráficos x semana I nivel'!D53+'gráficos x semana I nivel'!E53</f>
        <v>2</v>
      </c>
      <c r="H156" s="95">
        <f t="shared" si="7"/>
        <v>52</v>
      </c>
      <c r="I156" s="486">
        <f t="shared" si="2"/>
        <v>0.72222222222222221</v>
      </c>
      <c r="J156" s="486">
        <f t="shared" si="3"/>
        <v>0.49523809523809526</v>
      </c>
      <c r="K156" s="34" t="s">
        <v>649</v>
      </c>
    </row>
    <row r="157" spans="1:11">
      <c r="A157" s="34" t="s">
        <v>4654</v>
      </c>
      <c r="B157" s="34">
        <v>2010</v>
      </c>
      <c r="C157" s="34">
        <v>52</v>
      </c>
      <c r="D157" s="34" t="s">
        <v>651</v>
      </c>
      <c r="E157" s="95">
        <f t="shared" si="8"/>
        <v>72</v>
      </c>
      <c r="F157" s="95">
        <f t="shared" si="9"/>
        <v>105</v>
      </c>
      <c r="G157" s="95">
        <f>'gráficos x semana I nivel'!C54+'gráficos x semana I nivel'!D54+'gráficos x semana I nivel'!E54</f>
        <v>0</v>
      </c>
      <c r="H157" s="95">
        <f t="shared" si="7"/>
        <v>52</v>
      </c>
      <c r="I157" s="486">
        <f t="shared" si="2"/>
        <v>0.72222222222222221</v>
      </c>
      <c r="J157" s="486">
        <f t="shared" si="3"/>
        <v>0.49523809523809526</v>
      </c>
      <c r="K157" s="34" t="s">
        <v>649</v>
      </c>
    </row>
    <row r="158" spans="1:11">
      <c r="A158" s="34" t="s">
        <v>4654</v>
      </c>
      <c r="B158" s="34">
        <v>2010</v>
      </c>
      <c r="C158" s="34">
        <v>53</v>
      </c>
      <c r="D158" s="34" t="s">
        <v>651</v>
      </c>
      <c r="E158" s="95">
        <f t="shared" si="8"/>
        <v>72</v>
      </c>
      <c r="F158" s="95">
        <f t="shared" si="9"/>
        <v>105</v>
      </c>
      <c r="G158" s="95">
        <f>'gráficos x semana I nivel'!C55+'gráficos x semana I nivel'!D55+'gráficos x semana I nivel'!E55</f>
        <v>0</v>
      </c>
      <c r="H158" s="95">
        <f t="shared" si="7"/>
        <v>52</v>
      </c>
      <c r="I158" s="486">
        <f t="shared" si="2"/>
        <v>0.72222222222222221</v>
      </c>
      <c r="J158" s="486">
        <f t="shared" si="3"/>
        <v>0.49523809523809526</v>
      </c>
      <c r="K158" s="34" t="s">
        <v>649</v>
      </c>
    </row>
    <row r="159" spans="1:11">
      <c r="A159" s="34" t="s">
        <v>4654</v>
      </c>
      <c r="B159" s="34">
        <v>2010</v>
      </c>
      <c r="C159" s="34">
        <v>54</v>
      </c>
      <c r="D159" s="34" t="s">
        <v>651</v>
      </c>
      <c r="E159" s="95">
        <f t="shared" si="8"/>
        <v>72</v>
      </c>
      <c r="F159" s="95">
        <f t="shared" si="9"/>
        <v>105</v>
      </c>
      <c r="G159" s="95">
        <f>'gráficos x semana I nivel'!C56+'gráficos x semana I nivel'!D56+'gráficos x semana I nivel'!E56</f>
        <v>0</v>
      </c>
      <c r="H159" s="95">
        <f t="shared" si="7"/>
        <v>52</v>
      </c>
      <c r="I159" s="486">
        <f t="shared" si="2"/>
        <v>0.72222222222222221</v>
      </c>
      <c r="J159" s="486">
        <f t="shared" si="3"/>
        <v>0.49523809523809526</v>
      </c>
      <c r="K159" s="34" t="s">
        <v>649</v>
      </c>
    </row>
    <row r="160" spans="1:11">
      <c r="A160" s="34" t="s">
        <v>4654</v>
      </c>
      <c r="B160" s="34">
        <v>2010</v>
      </c>
      <c r="C160" s="34">
        <v>55</v>
      </c>
      <c r="D160" s="34" t="s">
        <v>651</v>
      </c>
      <c r="E160" s="95">
        <f t="shared" si="8"/>
        <v>72</v>
      </c>
      <c r="F160" s="95">
        <f t="shared" si="9"/>
        <v>105</v>
      </c>
      <c r="G160" s="95">
        <f>'gráficos x semana I nivel'!C57+'gráficos x semana I nivel'!D57+'gráficos x semana I nivel'!E57</f>
        <v>0</v>
      </c>
      <c r="H160" s="95">
        <f t="shared" si="7"/>
        <v>52</v>
      </c>
      <c r="I160" s="486">
        <f t="shared" si="2"/>
        <v>0.72222222222222221</v>
      </c>
      <c r="J160" s="486">
        <f t="shared" si="3"/>
        <v>0.49523809523809526</v>
      </c>
      <c r="K160" s="34" t="s">
        <v>649</v>
      </c>
    </row>
    <row r="161" spans="1:11">
      <c r="A161" s="34" t="s">
        <v>4654</v>
      </c>
      <c r="B161" s="34">
        <v>2010</v>
      </c>
      <c r="C161" s="34">
        <v>56</v>
      </c>
      <c r="D161" s="34" t="s">
        <v>651</v>
      </c>
      <c r="E161" s="95">
        <f t="shared" si="8"/>
        <v>72</v>
      </c>
      <c r="F161" s="95">
        <f t="shared" si="9"/>
        <v>105</v>
      </c>
      <c r="G161" s="95">
        <f>'gráficos x semana I nivel'!C58+'gráficos x semana I nivel'!D58+'gráficos x semana I nivel'!E58</f>
        <v>1</v>
      </c>
      <c r="H161" s="95">
        <f t="shared" si="7"/>
        <v>53</v>
      </c>
      <c r="I161" s="486">
        <f t="shared" si="2"/>
        <v>0.73611111111111116</v>
      </c>
      <c r="J161" s="486">
        <f t="shared" si="3"/>
        <v>0.50476190476190474</v>
      </c>
      <c r="K161" s="34" t="s">
        <v>649</v>
      </c>
    </row>
    <row r="162" spans="1:11">
      <c r="A162" s="34" t="s">
        <v>4654</v>
      </c>
      <c r="B162" s="34">
        <v>2010</v>
      </c>
      <c r="C162" s="34">
        <v>57</v>
      </c>
      <c r="D162" s="34" t="s">
        <v>651</v>
      </c>
      <c r="E162" s="95">
        <f t="shared" si="8"/>
        <v>72</v>
      </c>
      <c r="F162" s="95">
        <f t="shared" si="9"/>
        <v>105</v>
      </c>
      <c r="G162" s="95">
        <f>'gráficos x semana I nivel'!C59+'gráficos x semana I nivel'!D59+'gráficos x semana I nivel'!E59</f>
        <v>0</v>
      </c>
      <c r="H162" s="95">
        <f t="shared" si="7"/>
        <v>53</v>
      </c>
      <c r="I162" s="486">
        <f t="shared" si="2"/>
        <v>0.73611111111111116</v>
      </c>
      <c r="J162" s="486">
        <f t="shared" si="3"/>
        <v>0.50476190476190474</v>
      </c>
      <c r="K162" s="34" t="s">
        <v>649</v>
      </c>
    </row>
    <row r="163" spans="1:11">
      <c r="A163" s="34" t="s">
        <v>4654</v>
      </c>
      <c r="B163" s="34">
        <v>2010</v>
      </c>
      <c r="C163" s="34">
        <v>58</v>
      </c>
      <c r="D163" s="34" t="s">
        <v>651</v>
      </c>
      <c r="E163" s="95">
        <f t="shared" si="8"/>
        <v>72</v>
      </c>
      <c r="F163" s="95">
        <f t="shared" si="9"/>
        <v>105</v>
      </c>
      <c r="G163" s="95">
        <f>'gráficos x semana I nivel'!C60+'gráficos x semana I nivel'!D60+'gráficos x semana I nivel'!E60</f>
        <v>0</v>
      </c>
      <c r="H163" s="95">
        <f t="shared" si="7"/>
        <v>53</v>
      </c>
      <c r="I163" s="486">
        <f t="shared" si="2"/>
        <v>0.73611111111111116</v>
      </c>
      <c r="J163" s="486">
        <f t="shared" si="3"/>
        <v>0.50476190476190474</v>
      </c>
      <c r="K163" s="34" t="s">
        <v>649</v>
      </c>
    </row>
    <row r="164" spans="1:11">
      <c r="A164" s="34" t="s">
        <v>4654</v>
      </c>
      <c r="B164" s="34">
        <v>2010</v>
      </c>
      <c r="C164" s="34">
        <v>59</v>
      </c>
      <c r="D164" s="34" t="s">
        <v>651</v>
      </c>
      <c r="E164" s="95">
        <f t="shared" si="8"/>
        <v>72</v>
      </c>
      <c r="F164" s="95">
        <f t="shared" si="9"/>
        <v>105</v>
      </c>
      <c r="G164" s="95">
        <f>'gráficos x semana I nivel'!C61+'gráficos x semana I nivel'!D61+'gráficos x semana I nivel'!E61</f>
        <v>0</v>
      </c>
      <c r="H164" s="95">
        <f t="shared" si="7"/>
        <v>53</v>
      </c>
      <c r="I164" s="486">
        <f t="shared" si="2"/>
        <v>0.73611111111111116</v>
      </c>
      <c r="J164" s="486">
        <f t="shared" si="3"/>
        <v>0.50476190476190474</v>
      </c>
      <c r="K164" s="34" t="s">
        <v>649</v>
      </c>
    </row>
    <row r="165" spans="1:11">
      <c r="A165" s="34" t="s">
        <v>4654</v>
      </c>
      <c r="B165" s="34">
        <v>2010</v>
      </c>
      <c r="C165" s="34">
        <v>60</v>
      </c>
      <c r="D165" s="34" t="s">
        <v>651</v>
      </c>
      <c r="E165" s="95">
        <f t="shared" si="8"/>
        <v>72</v>
      </c>
      <c r="F165" s="95">
        <f t="shared" si="9"/>
        <v>105</v>
      </c>
      <c r="G165" s="95">
        <f>'gráficos x semana I nivel'!C62+'gráficos x semana I nivel'!D62+'gráficos x semana I nivel'!E62</f>
        <v>0</v>
      </c>
      <c r="H165" s="95">
        <f t="shared" si="7"/>
        <v>53</v>
      </c>
      <c r="I165" s="486">
        <f t="shared" si="2"/>
        <v>0.73611111111111116</v>
      </c>
      <c r="J165" s="486">
        <f t="shared" si="3"/>
        <v>0.50476190476190474</v>
      </c>
      <c r="K165" s="34" t="s">
        <v>649</v>
      </c>
    </row>
    <row r="166" spans="1:11">
      <c r="A166" s="34" t="s">
        <v>4654</v>
      </c>
      <c r="B166" s="34">
        <v>2010</v>
      </c>
      <c r="C166" s="34">
        <v>61</v>
      </c>
      <c r="D166" s="34" t="s">
        <v>651</v>
      </c>
      <c r="E166" s="95">
        <f t="shared" si="8"/>
        <v>72</v>
      </c>
      <c r="F166" s="95">
        <f t="shared" si="9"/>
        <v>105</v>
      </c>
      <c r="G166" s="95">
        <f>'gráficos x semana I nivel'!C63+'gráficos x semana I nivel'!D63+'gráficos x semana I nivel'!E63</f>
        <v>0</v>
      </c>
      <c r="H166" s="95">
        <f t="shared" si="7"/>
        <v>53</v>
      </c>
      <c r="I166" s="486">
        <f t="shared" si="2"/>
        <v>0.73611111111111116</v>
      </c>
      <c r="J166" s="486">
        <f t="shared" si="3"/>
        <v>0.50476190476190474</v>
      </c>
      <c r="K166" s="34" t="s">
        <v>649</v>
      </c>
    </row>
    <row r="167" spans="1:11">
      <c r="A167" s="34" t="s">
        <v>4654</v>
      </c>
      <c r="B167" s="34">
        <v>2010</v>
      </c>
      <c r="C167" s="34">
        <v>62</v>
      </c>
      <c r="D167" s="34" t="s">
        <v>651</v>
      </c>
      <c r="E167" s="95">
        <f t="shared" si="8"/>
        <v>72</v>
      </c>
      <c r="F167" s="95">
        <f t="shared" si="9"/>
        <v>105</v>
      </c>
      <c r="G167" s="95">
        <f>'gráficos x semana I nivel'!C64+'gráficos x semana I nivel'!D64+'gráficos x semana I nivel'!E64</f>
        <v>1</v>
      </c>
      <c r="H167" s="95">
        <f t="shared" si="7"/>
        <v>54</v>
      </c>
      <c r="I167" s="486">
        <f t="shared" si="2"/>
        <v>0.75</v>
      </c>
      <c r="J167" s="486">
        <f t="shared" si="3"/>
        <v>0.51428571428571423</v>
      </c>
      <c r="K167" s="34" t="s">
        <v>649</v>
      </c>
    </row>
    <row r="168" spans="1:11">
      <c r="A168" s="34" t="s">
        <v>4654</v>
      </c>
      <c r="B168" s="34">
        <v>2010</v>
      </c>
      <c r="C168" s="34">
        <v>63</v>
      </c>
      <c r="D168" s="34" t="s">
        <v>651</v>
      </c>
      <c r="E168" s="95">
        <f t="shared" si="8"/>
        <v>72</v>
      </c>
      <c r="F168" s="95">
        <f t="shared" si="9"/>
        <v>105</v>
      </c>
      <c r="G168" s="95">
        <f>'gráficos x semana I nivel'!C65+'gráficos x semana I nivel'!D65+'gráficos x semana I nivel'!E65</f>
        <v>0</v>
      </c>
      <c r="H168" s="95">
        <f t="shared" si="7"/>
        <v>54</v>
      </c>
      <c r="I168" s="486">
        <f t="shared" si="2"/>
        <v>0.75</v>
      </c>
      <c r="J168" s="486">
        <f t="shared" si="3"/>
        <v>0.51428571428571423</v>
      </c>
      <c r="K168" s="34" t="s">
        <v>649</v>
      </c>
    </row>
    <row r="169" spans="1:11">
      <c r="A169" s="34" t="s">
        <v>4654</v>
      </c>
      <c r="B169" s="34">
        <v>2010</v>
      </c>
      <c r="C169" s="34">
        <v>64</v>
      </c>
      <c r="D169" s="34" t="s">
        <v>651</v>
      </c>
      <c r="E169" s="95">
        <f t="shared" si="8"/>
        <v>72</v>
      </c>
      <c r="F169" s="95">
        <f t="shared" si="9"/>
        <v>105</v>
      </c>
      <c r="G169" s="95">
        <f>'gráficos x semana I nivel'!C66+'gráficos x semana I nivel'!D66+'gráficos x semana I nivel'!E66</f>
        <v>0</v>
      </c>
      <c r="H169" s="95">
        <f t="shared" si="7"/>
        <v>54</v>
      </c>
      <c r="I169" s="486">
        <f t="shared" si="2"/>
        <v>0.75</v>
      </c>
      <c r="J169" s="486">
        <f t="shared" si="3"/>
        <v>0.51428571428571423</v>
      </c>
      <c r="K169" s="34" t="s">
        <v>649</v>
      </c>
    </row>
    <row r="170" spans="1:11">
      <c r="A170" s="34" t="s">
        <v>4654</v>
      </c>
      <c r="B170" s="34">
        <v>2010</v>
      </c>
      <c r="C170" s="34">
        <v>65</v>
      </c>
      <c r="D170" s="34" t="s">
        <v>651</v>
      </c>
      <c r="E170" s="95">
        <f t="shared" si="8"/>
        <v>72</v>
      </c>
      <c r="F170" s="95">
        <f t="shared" si="9"/>
        <v>105</v>
      </c>
      <c r="G170" s="95">
        <f>'gráficos x semana I nivel'!C67+'gráficos x semana I nivel'!D67+'gráficos x semana I nivel'!E67</f>
        <v>0</v>
      </c>
      <c r="H170" s="95">
        <f t="shared" si="7"/>
        <v>54</v>
      </c>
      <c r="I170" s="486">
        <f t="shared" si="2"/>
        <v>0.75</v>
      </c>
      <c r="J170" s="486">
        <f t="shared" si="3"/>
        <v>0.51428571428571423</v>
      </c>
      <c r="K170" s="34" t="s">
        <v>649</v>
      </c>
    </row>
    <row r="171" spans="1:11">
      <c r="A171" s="34" t="s">
        <v>4654</v>
      </c>
      <c r="B171" s="34">
        <v>2010</v>
      </c>
      <c r="C171" s="34">
        <v>66</v>
      </c>
      <c r="D171" s="34" t="s">
        <v>651</v>
      </c>
      <c r="E171" s="95">
        <f t="shared" si="8"/>
        <v>72</v>
      </c>
      <c r="F171" s="95">
        <f t="shared" si="9"/>
        <v>105</v>
      </c>
      <c r="G171" s="95">
        <f>'gráficos x semana I nivel'!C68+'gráficos x semana I nivel'!D68+'gráficos x semana I nivel'!E68</f>
        <v>0</v>
      </c>
      <c r="H171" s="95">
        <f t="shared" si="7"/>
        <v>54</v>
      </c>
      <c r="I171" s="486">
        <f t="shared" si="2"/>
        <v>0.75</v>
      </c>
      <c r="J171" s="486">
        <f t="shared" si="3"/>
        <v>0.51428571428571423</v>
      </c>
      <c r="K171" s="34" t="s">
        <v>649</v>
      </c>
    </row>
    <row r="172" spans="1:11">
      <c r="A172" s="34" t="s">
        <v>4654</v>
      </c>
      <c r="B172" s="34">
        <v>2010</v>
      </c>
      <c r="C172" s="34">
        <v>67</v>
      </c>
      <c r="D172" s="34" t="s">
        <v>651</v>
      </c>
      <c r="E172" s="95">
        <f t="shared" si="8"/>
        <v>72</v>
      </c>
      <c r="F172" s="95">
        <f t="shared" si="9"/>
        <v>105</v>
      </c>
      <c r="G172" s="95">
        <f>'gráficos x semana I nivel'!C69+'gráficos x semana I nivel'!D69+'gráficos x semana I nivel'!E69</f>
        <v>0</v>
      </c>
      <c r="H172" s="95">
        <f t="shared" si="7"/>
        <v>54</v>
      </c>
      <c r="I172" s="486">
        <f t="shared" si="2"/>
        <v>0.75</v>
      </c>
      <c r="J172" s="486">
        <f t="shared" si="3"/>
        <v>0.51428571428571423</v>
      </c>
      <c r="K172" s="34" t="s">
        <v>649</v>
      </c>
    </row>
    <row r="173" spans="1:11">
      <c r="A173" s="34" t="s">
        <v>4654</v>
      </c>
      <c r="B173" s="34">
        <v>2010</v>
      </c>
      <c r="C173" s="34">
        <v>68</v>
      </c>
      <c r="D173" s="34" t="s">
        <v>651</v>
      </c>
      <c r="E173" s="95">
        <f t="shared" si="8"/>
        <v>72</v>
      </c>
      <c r="F173" s="95">
        <f t="shared" si="9"/>
        <v>105</v>
      </c>
      <c r="G173" s="95">
        <f>'gráficos x semana I nivel'!C70+'gráficos x semana I nivel'!D70+'gráficos x semana I nivel'!E70</f>
        <v>0</v>
      </c>
      <c r="H173" s="95">
        <f t="shared" si="7"/>
        <v>54</v>
      </c>
      <c r="I173" s="486">
        <f t="shared" si="2"/>
        <v>0.75</v>
      </c>
      <c r="J173" s="486">
        <f t="shared" si="3"/>
        <v>0.51428571428571423</v>
      </c>
      <c r="K173" s="34" t="s">
        <v>649</v>
      </c>
    </row>
    <row r="174" spans="1:11">
      <c r="A174" s="34" t="s">
        <v>4654</v>
      </c>
      <c r="B174" s="34">
        <v>2010</v>
      </c>
      <c r="C174" s="34">
        <v>69</v>
      </c>
      <c r="D174" s="34" t="s">
        <v>651</v>
      </c>
      <c r="E174" s="95">
        <f t="shared" si="8"/>
        <v>72</v>
      </c>
      <c r="F174" s="95">
        <f t="shared" si="9"/>
        <v>105</v>
      </c>
      <c r="G174" s="95">
        <f>'gráficos x semana I nivel'!C71+'gráficos x semana I nivel'!D71+'gráficos x semana I nivel'!E71</f>
        <v>0</v>
      </c>
      <c r="H174" s="95">
        <f t="shared" si="7"/>
        <v>54</v>
      </c>
      <c r="I174" s="486">
        <f t="shared" si="2"/>
        <v>0.75</v>
      </c>
      <c r="J174" s="486">
        <f t="shared" si="3"/>
        <v>0.51428571428571423</v>
      </c>
      <c r="K174" s="34" t="s">
        <v>649</v>
      </c>
    </row>
    <row r="175" spans="1:11">
      <c r="A175" s="34" t="s">
        <v>4654</v>
      </c>
      <c r="B175" s="34">
        <v>2010</v>
      </c>
      <c r="C175" s="34">
        <v>70</v>
      </c>
      <c r="D175" s="34" t="s">
        <v>651</v>
      </c>
      <c r="E175" s="95">
        <f t="shared" si="8"/>
        <v>72</v>
      </c>
      <c r="F175" s="95">
        <f t="shared" si="9"/>
        <v>105</v>
      </c>
      <c r="G175" s="95">
        <f>'gráficos x semana I nivel'!C72+'gráficos x semana I nivel'!D72+'gráficos x semana I nivel'!E72</f>
        <v>1</v>
      </c>
      <c r="H175" s="95">
        <f t="shared" si="7"/>
        <v>55</v>
      </c>
      <c r="I175" s="486">
        <f t="shared" si="2"/>
        <v>0.76388888888888884</v>
      </c>
      <c r="J175" s="486">
        <f t="shared" si="3"/>
        <v>0.52380952380952384</v>
      </c>
      <c r="K175" s="34" t="s">
        <v>649</v>
      </c>
    </row>
    <row r="176" spans="1:11">
      <c r="A176" s="34" t="s">
        <v>4654</v>
      </c>
      <c r="B176" s="34">
        <v>2010</v>
      </c>
      <c r="C176" s="34">
        <v>71</v>
      </c>
      <c r="D176" s="34" t="s">
        <v>651</v>
      </c>
      <c r="E176" s="95">
        <f t="shared" si="8"/>
        <v>72</v>
      </c>
      <c r="F176" s="95">
        <f t="shared" si="9"/>
        <v>105</v>
      </c>
      <c r="G176" s="95">
        <f>'gráficos x semana I nivel'!C73+'gráficos x semana I nivel'!D73+'gráficos x semana I nivel'!E73</f>
        <v>0</v>
      </c>
      <c r="H176" s="95">
        <f t="shared" si="7"/>
        <v>55</v>
      </c>
      <c r="I176" s="486">
        <f t="shared" si="2"/>
        <v>0.76388888888888884</v>
      </c>
      <c r="J176" s="486">
        <f t="shared" si="3"/>
        <v>0.52380952380952384</v>
      </c>
      <c r="K176" s="34" t="s">
        <v>649</v>
      </c>
    </row>
    <row r="177" spans="1:11">
      <c r="A177" s="34" t="s">
        <v>4654</v>
      </c>
      <c r="B177" s="34">
        <v>2010</v>
      </c>
      <c r="C177" s="34">
        <v>72</v>
      </c>
      <c r="D177" s="34" t="s">
        <v>651</v>
      </c>
      <c r="E177" s="95">
        <f t="shared" si="8"/>
        <v>72</v>
      </c>
      <c r="F177" s="95">
        <f t="shared" si="9"/>
        <v>105</v>
      </c>
      <c r="G177" s="95">
        <f>'gráficos x semana I nivel'!C74+'gráficos x semana I nivel'!D74+'gráficos x semana I nivel'!E74</f>
        <v>0</v>
      </c>
      <c r="H177" s="95">
        <f t="shared" si="7"/>
        <v>55</v>
      </c>
      <c r="I177" s="486">
        <f t="shared" si="2"/>
        <v>0.76388888888888884</v>
      </c>
      <c r="J177" s="486">
        <f t="shared" si="3"/>
        <v>0.52380952380952384</v>
      </c>
      <c r="K177" s="34" t="s">
        <v>649</v>
      </c>
    </row>
    <row r="178" spans="1:11">
      <c r="A178" s="34" t="s">
        <v>4654</v>
      </c>
      <c r="B178" s="34">
        <v>2010</v>
      </c>
      <c r="C178" s="34">
        <v>73</v>
      </c>
      <c r="D178" s="34" t="s">
        <v>651</v>
      </c>
      <c r="E178" s="95">
        <f t="shared" si="8"/>
        <v>72</v>
      </c>
      <c r="F178" s="95">
        <f t="shared" si="9"/>
        <v>105</v>
      </c>
      <c r="G178" s="95">
        <f>'gráficos x semana I nivel'!C75+'gráficos x semana I nivel'!D75+'gráficos x semana I nivel'!E75</f>
        <v>0</v>
      </c>
      <c r="H178" s="95">
        <f t="shared" si="7"/>
        <v>55</v>
      </c>
      <c r="I178" s="486">
        <f t="shared" si="2"/>
        <v>0.76388888888888884</v>
      </c>
      <c r="J178" s="486">
        <f t="shared" si="3"/>
        <v>0.52380952380952384</v>
      </c>
      <c r="K178" s="34" t="s">
        <v>649</v>
      </c>
    </row>
    <row r="179" spans="1:11">
      <c r="A179" s="34" t="s">
        <v>4654</v>
      </c>
      <c r="B179" s="34">
        <v>2010</v>
      </c>
      <c r="C179" s="34">
        <v>74</v>
      </c>
      <c r="D179" s="34" t="s">
        <v>651</v>
      </c>
      <c r="E179" s="95">
        <f t="shared" si="8"/>
        <v>72</v>
      </c>
      <c r="F179" s="95">
        <f t="shared" si="9"/>
        <v>105</v>
      </c>
      <c r="G179" s="95">
        <f>'gráficos x semana I nivel'!C76+'gráficos x semana I nivel'!D76+'gráficos x semana I nivel'!E76</f>
        <v>0</v>
      </c>
      <c r="H179" s="95">
        <f t="shared" si="7"/>
        <v>55</v>
      </c>
      <c r="I179" s="486">
        <f t="shared" si="2"/>
        <v>0.76388888888888884</v>
      </c>
      <c r="J179" s="486">
        <f t="shared" si="3"/>
        <v>0.52380952380952384</v>
      </c>
      <c r="K179" s="34" t="s">
        <v>649</v>
      </c>
    </row>
    <row r="180" spans="1:11">
      <c r="A180" s="34" t="s">
        <v>4654</v>
      </c>
      <c r="B180" s="34">
        <v>2010</v>
      </c>
      <c r="C180" s="34">
        <v>75</v>
      </c>
      <c r="D180" s="34" t="s">
        <v>651</v>
      </c>
      <c r="E180" s="95">
        <f t="shared" si="8"/>
        <v>72</v>
      </c>
      <c r="F180" s="95">
        <f t="shared" si="9"/>
        <v>105</v>
      </c>
      <c r="G180" s="95">
        <f>'gráficos x semana I nivel'!C77+'gráficos x semana I nivel'!D77+'gráficos x semana I nivel'!E77</f>
        <v>0</v>
      </c>
      <c r="H180" s="95">
        <f t="shared" si="7"/>
        <v>55</v>
      </c>
      <c r="I180" s="486">
        <f t="shared" si="2"/>
        <v>0.76388888888888884</v>
      </c>
      <c r="J180" s="486">
        <f t="shared" si="3"/>
        <v>0.52380952380952384</v>
      </c>
      <c r="K180" s="34" t="s">
        <v>649</v>
      </c>
    </row>
    <row r="181" spans="1:11">
      <c r="A181" s="34" t="s">
        <v>4654</v>
      </c>
      <c r="B181" s="34">
        <v>2010</v>
      </c>
      <c r="C181" s="34">
        <v>76</v>
      </c>
      <c r="D181" s="34" t="s">
        <v>651</v>
      </c>
      <c r="E181" s="95">
        <f t="shared" si="8"/>
        <v>72</v>
      </c>
      <c r="F181" s="95">
        <f t="shared" si="9"/>
        <v>105</v>
      </c>
      <c r="G181" s="95">
        <f>'gráficos x semana I nivel'!C78+'gráficos x semana I nivel'!D78+'gráficos x semana I nivel'!E78</f>
        <v>1</v>
      </c>
      <c r="H181" s="95">
        <f t="shared" si="7"/>
        <v>56</v>
      </c>
      <c r="I181" s="486">
        <f t="shared" si="2"/>
        <v>0.77777777777777779</v>
      </c>
      <c r="J181" s="486">
        <f t="shared" si="3"/>
        <v>0.53333333333333333</v>
      </c>
      <c r="K181" s="34" t="s">
        <v>649</v>
      </c>
    </row>
    <row r="182" spans="1:11">
      <c r="A182" s="34" t="s">
        <v>4654</v>
      </c>
      <c r="B182" s="34">
        <v>2010</v>
      </c>
      <c r="C182" s="34">
        <v>77</v>
      </c>
      <c r="D182" s="34" t="s">
        <v>651</v>
      </c>
      <c r="E182" s="95">
        <f t="shared" si="8"/>
        <v>72</v>
      </c>
      <c r="F182" s="95">
        <f t="shared" si="9"/>
        <v>105</v>
      </c>
      <c r="G182" s="95">
        <f>'gráficos x semana I nivel'!C79+'gráficos x semana I nivel'!D79+'gráficos x semana I nivel'!E79</f>
        <v>1</v>
      </c>
      <c r="H182" s="95">
        <f t="shared" si="7"/>
        <v>57</v>
      </c>
      <c r="I182" s="486">
        <f t="shared" si="2"/>
        <v>0.79166666666666663</v>
      </c>
      <c r="J182" s="486">
        <f t="shared" si="3"/>
        <v>0.54285714285714282</v>
      </c>
      <c r="K182" s="34" t="s">
        <v>649</v>
      </c>
    </row>
    <row r="183" spans="1:11">
      <c r="A183" s="34" t="s">
        <v>4654</v>
      </c>
      <c r="B183" s="34">
        <v>2010</v>
      </c>
      <c r="C183" s="34">
        <v>78</v>
      </c>
      <c r="D183" s="34" t="s">
        <v>651</v>
      </c>
      <c r="E183" s="95">
        <f t="shared" si="8"/>
        <v>72</v>
      </c>
      <c r="F183" s="95">
        <f t="shared" si="9"/>
        <v>105</v>
      </c>
      <c r="G183" s="95">
        <f>'gráficos x semana I nivel'!C80+'gráficos x semana I nivel'!D80+'gráficos x semana I nivel'!E80</f>
        <v>0</v>
      </c>
      <c r="H183" s="95">
        <f t="shared" si="7"/>
        <v>57</v>
      </c>
      <c r="I183" s="486">
        <f t="shared" si="2"/>
        <v>0.79166666666666663</v>
      </c>
      <c r="J183" s="486">
        <f t="shared" si="3"/>
        <v>0.54285714285714282</v>
      </c>
      <c r="K183" s="34" t="s">
        <v>649</v>
      </c>
    </row>
    <row r="184" spans="1:11">
      <c r="A184" s="34" t="s">
        <v>4654</v>
      </c>
      <c r="B184" s="34">
        <v>2010</v>
      </c>
      <c r="C184" s="34">
        <v>79</v>
      </c>
      <c r="D184" s="34" t="s">
        <v>651</v>
      </c>
      <c r="E184" s="95">
        <f t="shared" si="8"/>
        <v>72</v>
      </c>
      <c r="F184" s="95">
        <f t="shared" si="9"/>
        <v>105</v>
      </c>
      <c r="G184" s="95">
        <f>'gráficos x semana I nivel'!C81+'gráficos x semana I nivel'!D81+'gráficos x semana I nivel'!E81</f>
        <v>0</v>
      </c>
      <c r="H184" s="95">
        <f t="shared" si="7"/>
        <v>57</v>
      </c>
      <c r="I184" s="486">
        <f t="shared" si="2"/>
        <v>0.79166666666666663</v>
      </c>
      <c r="J184" s="486">
        <f t="shared" si="3"/>
        <v>0.54285714285714282</v>
      </c>
      <c r="K184" s="34" t="s">
        <v>649</v>
      </c>
    </row>
    <row r="185" spans="1:11">
      <c r="A185" s="34" t="s">
        <v>4654</v>
      </c>
      <c r="B185" s="34">
        <v>2010</v>
      </c>
      <c r="C185" s="34">
        <v>80</v>
      </c>
      <c r="D185" s="34" t="s">
        <v>651</v>
      </c>
      <c r="E185" s="95">
        <f t="shared" si="8"/>
        <v>72</v>
      </c>
      <c r="F185" s="95">
        <f t="shared" si="9"/>
        <v>105</v>
      </c>
      <c r="G185" s="95">
        <f>'gráficos x semana I nivel'!C82+'gráficos x semana I nivel'!D82+'gráficos x semana I nivel'!E82</f>
        <v>0</v>
      </c>
      <c r="H185" s="95">
        <f t="shared" si="7"/>
        <v>57</v>
      </c>
      <c r="I185" s="486">
        <f t="shared" si="2"/>
        <v>0.79166666666666663</v>
      </c>
      <c r="J185" s="486">
        <f t="shared" si="3"/>
        <v>0.54285714285714282</v>
      </c>
      <c r="K185" s="34" t="s">
        <v>649</v>
      </c>
    </row>
    <row r="186" spans="1:11">
      <c r="A186" s="34" t="s">
        <v>4654</v>
      </c>
      <c r="B186" s="34">
        <v>2010</v>
      </c>
      <c r="C186" s="34">
        <v>81</v>
      </c>
      <c r="D186" s="34" t="s">
        <v>651</v>
      </c>
      <c r="E186" s="95">
        <f t="shared" si="8"/>
        <v>72</v>
      </c>
      <c r="F186" s="95">
        <f t="shared" si="9"/>
        <v>105</v>
      </c>
      <c r="G186" s="95">
        <f>'gráficos x semana I nivel'!C83+'gráficos x semana I nivel'!D83+'gráficos x semana I nivel'!E83</f>
        <v>0</v>
      </c>
      <c r="H186" s="95">
        <f t="shared" si="7"/>
        <v>57</v>
      </c>
      <c r="I186" s="486">
        <f t="shared" si="2"/>
        <v>0.79166666666666663</v>
      </c>
      <c r="J186" s="486">
        <f t="shared" si="3"/>
        <v>0.54285714285714282</v>
      </c>
      <c r="K186" s="34" t="s">
        <v>649</v>
      </c>
    </row>
    <row r="187" spans="1:11">
      <c r="A187" s="34" t="s">
        <v>4654</v>
      </c>
      <c r="B187" s="34">
        <v>2010</v>
      </c>
      <c r="C187" s="34">
        <v>82</v>
      </c>
      <c r="D187" s="34" t="s">
        <v>651</v>
      </c>
      <c r="E187" s="95">
        <f t="shared" si="8"/>
        <v>72</v>
      </c>
      <c r="F187" s="95">
        <f t="shared" si="9"/>
        <v>105</v>
      </c>
      <c r="G187" s="95">
        <f>'gráficos x semana I nivel'!C84+'gráficos x semana I nivel'!D84+'gráficos x semana I nivel'!E84</f>
        <v>0</v>
      </c>
      <c r="H187" s="95">
        <f t="shared" si="7"/>
        <v>57</v>
      </c>
      <c r="I187" s="486">
        <f t="shared" si="2"/>
        <v>0.79166666666666663</v>
      </c>
      <c r="J187" s="486">
        <f t="shared" si="3"/>
        <v>0.54285714285714282</v>
      </c>
      <c r="K187" s="34" t="s">
        <v>649</v>
      </c>
    </row>
    <row r="188" spans="1:11">
      <c r="A188" s="34" t="s">
        <v>4654</v>
      </c>
      <c r="B188" s="34">
        <v>2010</v>
      </c>
      <c r="C188" s="34">
        <v>83</v>
      </c>
      <c r="D188" s="34" t="s">
        <v>651</v>
      </c>
      <c r="E188" s="95">
        <f t="shared" si="8"/>
        <v>72</v>
      </c>
      <c r="F188" s="95">
        <f t="shared" si="9"/>
        <v>105</v>
      </c>
      <c r="G188" s="95">
        <f>'gráficos x semana I nivel'!C85+'gráficos x semana I nivel'!D85+'gráficos x semana I nivel'!E85</f>
        <v>0</v>
      </c>
      <c r="H188" s="95">
        <f t="shared" si="7"/>
        <v>57</v>
      </c>
      <c r="I188" s="486">
        <f t="shared" si="2"/>
        <v>0.79166666666666663</v>
      </c>
      <c r="J188" s="486">
        <f t="shared" si="3"/>
        <v>0.54285714285714282</v>
      </c>
      <c r="K188" s="34" t="s">
        <v>649</v>
      </c>
    </row>
    <row r="189" spans="1:11">
      <c r="A189" s="34" t="s">
        <v>4654</v>
      </c>
      <c r="B189" s="34">
        <v>2010</v>
      </c>
      <c r="C189" s="34">
        <v>84</v>
      </c>
      <c r="D189" s="34" t="s">
        <v>651</v>
      </c>
      <c r="E189" s="95">
        <f t="shared" si="8"/>
        <v>72</v>
      </c>
      <c r="F189" s="95">
        <f t="shared" si="9"/>
        <v>105</v>
      </c>
      <c r="G189" s="95">
        <f>'gráficos x semana I nivel'!C86+'gráficos x semana I nivel'!D86+'gráficos x semana I nivel'!E86</f>
        <v>0</v>
      </c>
      <c r="H189" s="95">
        <f t="shared" si="7"/>
        <v>57</v>
      </c>
      <c r="I189" s="486">
        <f t="shared" si="2"/>
        <v>0.79166666666666663</v>
      </c>
      <c r="J189" s="486">
        <f t="shared" si="3"/>
        <v>0.54285714285714282</v>
      </c>
      <c r="K189" s="34" t="s">
        <v>649</v>
      </c>
    </row>
    <row r="190" spans="1:11">
      <c r="A190" s="34" t="s">
        <v>4654</v>
      </c>
      <c r="B190" s="34">
        <v>2010</v>
      </c>
      <c r="C190" s="34">
        <v>85</v>
      </c>
      <c r="D190" s="34" t="s">
        <v>651</v>
      </c>
      <c r="E190" s="95">
        <f t="shared" si="8"/>
        <v>72</v>
      </c>
      <c r="F190" s="95">
        <f t="shared" si="9"/>
        <v>105</v>
      </c>
      <c r="G190" s="95">
        <f>'gráficos x semana I nivel'!C87+'gráficos x semana I nivel'!D87+'gráficos x semana I nivel'!E87</f>
        <v>0</v>
      </c>
      <c r="H190" s="95">
        <f t="shared" si="7"/>
        <v>57</v>
      </c>
      <c r="I190" s="486">
        <f t="shared" si="2"/>
        <v>0.79166666666666663</v>
      </c>
      <c r="J190" s="486">
        <f t="shared" si="3"/>
        <v>0.54285714285714282</v>
      </c>
      <c r="K190" s="34" t="s">
        <v>649</v>
      </c>
    </row>
    <row r="191" spans="1:11">
      <c r="A191" s="34" t="s">
        <v>4654</v>
      </c>
      <c r="B191" s="34">
        <v>2010</v>
      </c>
      <c r="C191" s="34">
        <v>86</v>
      </c>
      <c r="D191" s="34" t="s">
        <v>651</v>
      </c>
      <c r="E191" s="95">
        <f t="shared" si="8"/>
        <v>72</v>
      </c>
      <c r="F191" s="95">
        <f t="shared" si="9"/>
        <v>105</v>
      </c>
      <c r="G191" s="95">
        <f>'gráficos x semana I nivel'!C88+'gráficos x semana I nivel'!D88+'gráficos x semana I nivel'!E88</f>
        <v>0</v>
      </c>
      <c r="H191" s="95">
        <f t="shared" si="7"/>
        <v>57</v>
      </c>
      <c r="I191" s="486">
        <f t="shared" si="2"/>
        <v>0.79166666666666663</v>
      </c>
      <c r="J191" s="486">
        <f t="shared" si="3"/>
        <v>0.54285714285714282</v>
      </c>
      <c r="K191" s="34" t="s">
        <v>649</v>
      </c>
    </row>
    <row r="192" spans="1:11">
      <c r="A192" s="34" t="s">
        <v>4654</v>
      </c>
      <c r="B192" s="34">
        <v>2010</v>
      </c>
      <c r="C192" s="34">
        <v>87</v>
      </c>
      <c r="D192" s="34" t="s">
        <v>651</v>
      </c>
      <c r="E192" s="95">
        <f t="shared" si="8"/>
        <v>72</v>
      </c>
      <c r="F192" s="95">
        <f t="shared" si="9"/>
        <v>105</v>
      </c>
      <c r="G192" s="95">
        <f>'gráficos x semana I nivel'!C89+'gráficos x semana I nivel'!D89+'gráficos x semana I nivel'!E89</f>
        <v>0</v>
      </c>
      <c r="H192" s="95">
        <f t="shared" si="7"/>
        <v>57</v>
      </c>
      <c r="I192" s="486">
        <f t="shared" si="2"/>
        <v>0.79166666666666663</v>
      </c>
      <c r="J192" s="486">
        <f t="shared" si="3"/>
        <v>0.54285714285714282</v>
      </c>
      <c r="K192" s="34" t="s">
        <v>649</v>
      </c>
    </row>
    <row r="193" spans="1:11">
      <c r="A193" s="34" t="s">
        <v>4654</v>
      </c>
      <c r="B193" s="34">
        <v>2010</v>
      </c>
      <c r="C193" s="34">
        <v>88</v>
      </c>
      <c r="D193" s="34" t="s">
        <v>651</v>
      </c>
      <c r="E193" s="95">
        <f t="shared" si="8"/>
        <v>72</v>
      </c>
      <c r="F193" s="95">
        <f t="shared" si="9"/>
        <v>105</v>
      </c>
      <c r="G193" s="95">
        <f>'gráficos x semana I nivel'!C90+'gráficos x semana I nivel'!D90+'gráficos x semana I nivel'!E90</f>
        <v>0</v>
      </c>
      <c r="H193" s="95">
        <f t="shared" si="7"/>
        <v>57</v>
      </c>
      <c r="I193" s="486">
        <f t="shared" si="2"/>
        <v>0.79166666666666663</v>
      </c>
      <c r="J193" s="486">
        <f t="shared" si="3"/>
        <v>0.54285714285714282</v>
      </c>
      <c r="K193" s="34" t="s">
        <v>649</v>
      </c>
    </row>
    <row r="194" spans="1:11">
      <c r="A194" s="34" t="s">
        <v>4654</v>
      </c>
      <c r="B194" s="34">
        <v>2010</v>
      </c>
      <c r="C194" s="34">
        <v>89</v>
      </c>
      <c r="D194" s="34" t="s">
        <v>651</v>
      </c>
      <c r="E194" s="95">
        <f t="shared" ref="E194:E209" si="10">SP1_IN</f>
        <v>72</v>
      </c>
      <c r="F194" s="95">
        <f t="shared" ref="F194:F209" si="11">Cargos_IN_SP1</f>
        <v>105</v>
      </c>
      <c r="G194" s="95">
        <f>'gráficos x semana I nivel'!C91+'gráficos x semana I nivel'!D91+'gráficos x semana I nivel'!E91</f>
        <v>0</v>
      </c>
      <c r="H194" s="95">
        <f t="shared" si="7"/>
        <v>57</v>
      </c>
      <c r="I194" s="486">
        <f t="shared" si="2"/>
        <v>0.79166666666666663</v>
      </c>
      <c r="J194" s="486">
        <f t="shared" si="3"/>
        <v>0.54285714285714282</v>
      </c>
      <c r="K194" s="34" t="s">
        <v>649</v>
      </c>
    </row>
    <row r="195" spans="1:11">
      <c r="A195" s="34" t="s">
        <v>4654</v>
      </c>
      <c r="B195" s="34">
        <v>2010</v>
      </c>
      <c r="C195" s="34">
        <v>90</v>
      </c>
      <c r="D195" s="34" t="s">
        <v>651</v>
      </c>
      <c r="E195" s="95">
        <f t="shared" si="10"/>
        <v>72</v>
      </c>
      <c r="F195" s="95">
        <f t="shared" si="11"/>
        <v>105</v>
      </c>
      <c r="G195" s="95">
        <f>'gráficos x semana I nivel'!C92+'gráficos x semana I nivel'!D92+'gráficos x semana I nivel'!E92</f>
        <v>0</v>
      </c>
      <c r="H195" s="95">
        <f t="shared" si="7"/>
        <v>57</v>
      </c>
      <c r="I195" s="486">
        <f t="shared" si="2"/>
        <v>0.79166666666666663</v>
      </c>
      <c r="J195" s="486">
        <f t="shared" si="3"/>
        <v>0.54285714285714282</v>
      </c>
      <c r="K195" s="34" t="s">
        <v>649</v>
      </c>
    </row>
    <row r="196" spans="1:11">
      <c r="A196" s="34" t="s">
        <v>4654</v>
      </c>
      <c r="B196" s="34">
        <v>2010</v>
      </c>
      <c r="C196" s="34">
        <v>91</v>
      </c>
      <c r="D196" s="34" t="s">
        <v>651</v>
      </c>
      <c r="E196" s="95">
        <f t="shared" si="10"/>
        <v>72</v>
      </c>
      <c r="F196" s="95">
        <f t="shared" si="11"/>
        <v>105</v>
      </c>
      <c r="G196" s="95">
        <f>'gráficos x semana I nivel'!C93+'gráficos x semana I nivel'!D93+'gráficos x semana I nivel'!E93</f>
        <v>0</v>
      </c>
      <c r="H196" s="95">
        <f t="shared" si="7"/>
        <v>57</v>
      </c>
      <c r="I196" s="486">
        <f t="shared" si="2"/>
        <v>0.79166666666666663</v>
      </c>
      <c r="J196" s="486">
        <f t="shared" si="3"/>
        <v>0.54285714285714282</v>
      </c>
      <c r="K196" s="34" t="s">
        <v>649</v>
      </c>
    </row>
    <row r="197" spans="1:11">
      <c r="A197" s="34" t="s">
        <v>4654</v>
      </c>
      <c r="B197" s="34">
        <v>2010</v>
      </c>
      <c r="C197" s="34">
        <v>92</v>
      </c>
      <c r="D197" s="34" t="s">
        <v>651</v>
      </c>
      <c r="E197" s="95">
        <f t="shared" si="10"/>
        <v>72</v>
      </c>
      <c r="F197" s="95">
        <f t="shared" si="11"/>
        <v>105</v>
      </c>
      <c r="G197" s="95">
        <f>'gráficos x semana I nivel'!C94+'gráficos x semana I nivel'!D94+'gráficos x semana I nivel'!E94</f>
        <v>0</v>
      </c>
      <c r="H197" s="95">
        <f t="shared" si="7"/>
        <v>57</v>
      </c>
      <c r="I197" s="486">
        <f t="shared" si="2"/>
        <v>0.79166666666666663</v>
      </c>
      <c r="J197" s="486">
        <f t="shared" si="3"/>
        <v>0.54285714285714282</v>
      </c>
      <c r="K197" s="34" t="s">
        <v>649</v>
      </c>
    </row>
    <row r="198" spans="1:11">
      <c r="A198" s="34" t="s">
        <v>4654</v>
      </c>
      <c r="B198" s="34">
        <v>2010</v>
      </c>
      <c r="C198" s="34">
        <v>93</v>
      </c>
      <c r="D198" s="34" t="s">
        <v>651</v>
      </c>
      <c r="E198" s="95">
        <f t="shared" si="10"/>
        <v>72</v>
      </c>
      <c r="F198" s="95">
        <f t="shared" si="11"/>
        <v>105</v>
      </c>
      <c r="G198" s="95">
        <f>'gráficos x semana I nivel'!C95+'gráficos x semana I nivel'!D95+'gráficos x semana I nivel'!E95</f>
        <v>0</v>
      </c>
      <c r="H198" s="95">
        <f t="shared" si="7"/>
        <v>57</v>
      </c>
      <c r="I198" s="486">
        <f t="shared" si="2"/>
        <v>0.79166666666666663</v>
      </c>
      <c r="J198" s="486">
        <f t="shared" si="3"/>
        <v>0.54285714285714282</v>
      </c>
      <c r="K198" s="34" t="s">
        <v>649</v>
      </c>
    </row>
    <row r="199" spans="1:11">
      <c r="A199" s="34" t="s">
        <v>4654</v>
      </c>
      <c r="B199" s="34">
        <v>2010</v>
      </c>
      <c r="C199" s="34">
        <v>94</v>
      </c>
      <c r="D199" s="34" t="s">
        <v>651</v>
      </c>
      <c r="E199" s="95">
        <f t="shared" si="10"/>
        <v>72</v>
      </c>
      <c r="F199" s="95">
        <f t="shared" si="11"/>
        <v>105</v>
      </c>
      <c r="G199" s="95">
        <f>'gráficos x semana I nivel'!C96+'gráficos x semana I nivel'!D96+'gráficos x semana I nivel'!E96</f>
        <v>0</v>
      </c>
      <c r="H199" s="95">
        <f t="shared" si="7"/>
        <v>57</v>
      </c>
      <c r="I199" s="486">
        <f t="shared" si="2"/>
        <v>0.79166666666666663</v>
      </c>
      <c r="J199" s="486">
        <f t="shared" si="3"/>
        <v>0.54285714285714282</v>
      </c>
      <c r="K199" s="34" t="s">
        <v>649</v>
      </c>
    </row>
    <row r="200" spans="1:11">
      <c r="A200" s="34" t="s">
        <v>4654</v>
      </c>
      <c r="B200" s="34">
        <v>2010</v>
      </c>
      <c r="C200" s="34">
        <v>95</v>
      </c>
      <c r="D200" s="34" t="s">
        <v>651</v>
      </c>
      <c r="E200" s="95">
        <f t="shared" si="10"/>
        <v>72</v>
      </c>
      <c r="F200" s="95">
        <f t="shared" si="11"/>
        <v>105</v>
      </c>
      <c r="G200" s="95">
        <f>'gráficos x semana I nivel'!C97+'gráficos x semana I nivel'!D97+'gráficos x semana I nivel'!E97</f>
        <v>0</v>
      </c>
      <c r="H200" s="95">
        <f t="shared" si="7"/>
        <v>57</v>
      </c>
      <c r="I200" s="486">
        <f t="shared" si="2"/>
        <v>0.79166666666666663</v>
      </c>
      <c r="J200" s="486">
        <f t="shared" si="3"/>
        <v>0.54285714285714282</v>
      </c>
      <c r="K200" s="34" t="s">
        <v>649</v>
      </c>
    </row>
    <row r="201" spans="1:11">
      <c r="A201" s="34" t="s">
        <v>4654</v>
      </c>
      <c r="B201" s="34">
        <v>2010</v>
      </c>
      <c r="C201" s="34">
        <v>96</v>
      </c>
      <c r="D201" s="34" t="s">
        <v>651</v>
      </c>
      <c r="E201" s="95">
        <f t="shared" si="10"/>
        <v>72</v>
      </c>
      <c r="F201" s="95">
        <f t="shared" si="11"/>
        <v>105</v>
      </c>
      <c r="G201" s="95">
        <f>'gráficos x semana I nivel'!C98+'gráficos x semana I nivel'!D98+'gráficos x semana I nivel'!E98</f>
        <v>0</v>
      </c>
      <c r="H201" s="95">
        <f t="shared" si="7"/>
        <v>57</v>
      </c>
      <c r="I201" s="486">
        <f t="shared" si="2"/>
        <v>0.79166666666666663</v>
      </c>
      <c r="J201" s="486">
        <f t="shared" si="3"/>
        <v>0.54285714285714282</v>
      </c>
      <c r="K201" s="34" t="s">
        <v>649</v>
      </c>
    </row>
    <row r="202" spans="1:11">
      <c r="A202" s="34" t="s">
        <v>4654</v>
      </c>
      <c r="B202" s="34">
        <v>2010</v>
      </c>
      <c r="C202" s="34">
        <v>97</v>
      </c>
      <c r="D202" s="34" t="s">
        <v>651</v>
      </c>
      <c r="E202" s="95">
        <f t="shared" si="10"/>
        <v>72</v>
      </c>
      <c r="F202" s="95">
        <f t="shared" si="11"/>
        <v>105</v>
      </c>
      <c r="G202" s="95">
        <f>'gráficos x semana I nivel'!C99+'gráficos x semana I nivel'!D99+'gráficos x semana I nivel'!E99</f>
        <v>0</v>
      </c>
      <c r="H202" s="95">
        <f t="shared" si="7"/>
        <v>57</v>
      </c>
      <c r="I202" s="486">
        <f t="shared" si="2"/>
        <v>0.79166666666666663</v>
      </c>
      <c r="J202" s="486">
        <f t="shared" si="3"/>
        <v>0.54285714285714282</v>
      </c>
      <c r="K202" s="34" t="s">
        <v>649</v>
      </c>
    </row>
    <row r="203" spans="1:11">
      <c r="A203" s="34" t="s">
        <v>4654</v>
      </c>
      <c r="B203" s="34">
        <v>2010</v>
      </c>
      <c r="C203" s="34">
        <v>98</v>
      </c>
      <c r="D203" s="34" t="s">
        <v>651</v>
      </c>
      <c r="E203" s="95">
        <f t="shared" si="10"/>
        <v>72</v>
      </c>
      <c r="F203" s="95">
        <f t="shared" si="11"/>
        <v>105</v>
      </c>
      <c r="G203" s="95">
        <f>'gráficos x semana I nivel'!C100+'gráficos x semana I nivel'!D100+'gráficos x semana I nivel'!E100</f>
        <v>0</v>
      </c>
      <c r="H203" s="95">
        <f t="shared" si="7"/>
        <v>57</v>
      </c>
      <c r="I203" s="486">
        <f t="shared" si="2"/>
        <v>0.79166666666666663</v>
      </c>
      <c r="J203" s="486">
        <f t="shared" si="3"/>
        <v>0.54285714285714282</v>
      </c>
      <c r="K203" s="34" t="s">
        <v>649</v>
      </c>
    </row>
    <row r="204" spans="1:11">
      <c r="A204" s="34" t="s">
        <v>4654</v>
      </c>
      <c r="B204" s="34">
        <v>2010</v>
      </c>
      <c r="C204" s="34">
        <v>99</v>
      </c>
      <c r="D204" s="34" t="s">
        <v>651</v>
      </c>
      <c r="E204" s="95">
        <f t="shared" si="10"/>
        <v>72</v>
      </c>
      <c r="F204" s="95">
        <f t="shared" si="11"/>
        <v>105</v>
      </c>
      <c r="G204" s="95">
        <f>'gráficos x semana I nivel'!C101+'gráficos x semana I nivel'!D101+'gráficos x semana I nivel'!E101</f>
        <v>0</v>
      </c>
      <c r="H204" s="95">
        <f t="shared" si="7"/>
        <v>57</v>
      </c>
      <c r="I204" s="486">
        <f t="shared" si="2"/>
        <v>0.79166666666666663</v>
      </c>
      <c r="J204" s="486">
        <f t="shared" si="3"/>
        <v>0.54285714285714282</v>
      </c>
      <c r="K204" s="34" t="s">
        <v>649</v>
      </c>
    </row>
    <row r="205" spans="1:11">
      <c r="A205" s="34" t="s">
        <v>4654</v>
      </c>
      <c r="B205" s="34">
        <v>2010</v>
      </c>
      <c r="C205" s="34">
        <v>100</v>
      </c>
      <c r="D205" s="34" t="s">
        <v>651</v>
      </c>
      <c r="E205" s="95">
        <f t="shared" si="10"/>
        <v>72</v>
      </c>
      <c r="F205" s="95">
        <f t="shared" si="11"/>
        <v>105</v>
      </c>
      <c r="G205" s="95">
        <f>'gráficos x semana I nivel'!C102+'gráficos x semana I nivel'!D102+'gráficos x semana I nivel'!E102</f>
        <v>0</v>
      </c>
      <c r="H205" s="95">
        <f t="shared" si="7"/>
        <v>57</v>
      </c>
      <c r="I205" s="486">
        <f t="shared" si="2"/>
        <v>0.79166666666666663</v>
      </c>
      <c r="J205" s="486">
        <f t="shared" si="3"/>
        <v>0.54285714285714282</v>
      </c>
      <c r="K205" s="34" t="s">
        <v>649</v>
      </c>
    </row>
    <row r="206" spans="1:11">
      <c r="A206" s="34" t="s">
        <v>4654</v>
      </c>
      <c r="B206" s="34">
        <v>2010</v>
      </c>
      <c r="C206" s="34">
        <v>101</v>
      </c>
      <c r="D206" s="34" t="s">
        <v>651</v>
      </c>
      <c r="E206" s="95">
        <f t="shared" si="10"/>
        <v>72</v>
      </c>
      <c r="F206" s="95">
        <f t="shared" si="11"/>
        <v>105</v>
      </c>
      <c r="G206" s="95">
        <f>'gráficos x semana I nivel'!C103+'gráficos x semana I nivel'!D103+'gráficos x semana I nivel'!E103</f>
        <v>0</v>
      </c>
      <c r="H206" s="95">
        <f t="shared" si="7"/>
        <v>57</v>
      </c>
      <c r="I206" s="486">
        <f t="shared" si="2"/>
        <v>0.79166666666666663</v>
      </c>
      <c r="J206" s="486">
        <f t="shared" si="3"/>
        <v>0.54285714285714282</v>
      </c>
      <c r="K206" s="34" t="s">
        <v>649</v>
      </c>
    </row>
    <row r="207" spans="1:11">
      <c r="A207" s="34" t="s">
        <v>4654</v>
      </c>
      <c r="B207" s="34">
        <v>2010</v>
      </c>
      <c r="C207" s="34">
        <v>102</v>
      </c>
      <c r="D207" s="34" t="s">
        <v>651</v>
      </c>
      <c r="E207" s="95">
        <f t="shared" si="10"/>
        <v>72</v>
      </c>
      <c r="F207" s="95">
        <f t="shared" si="11"/>
        <v>105</v>
      </c>
      <c r="G207" s="95">
        <f>'gráficos x semana I nivel'!C104+'gráficos x semana I nivel'!D104+'gráficos x semana I nivel'!E104</f>
        <v>0</v>
      </c>
      <c r="H207" s="95">
        <f t="shared" si="7"/>
        <v>57</v>
      </c>
      <c r="I207" s="486">
        <f t="shared" si="2"/>
        <v>0.79166666666666663</v>
      </c>
      <c r="J207" s="486">
        <f t="shared" si="3"/>
        <v>0.54285714285714282</v>
      </c>
      <c r="K207" s="34" t="s">
        <v>649</v>
      </c>
    </row>
    <row r="208" spans="1:11">
      <c r="A208" s="34" t="s">
        <v>4654</v>
      </c>
      <c r="B208" s="34">
        <v>2010</v>
      </c>
      <c r="C208" s="34">
        <v>103</v>
      </c>
      <c r="D208" s="34" t="s">
        <v>651</v>
      </c>
      <c r="E208" s="95">
        <f t="shared" si="10"/>
        <v>72</v>
      </c>
      <c r="F208" s="95">
        <f t="shared" si="11"/>
        <v>105</v>
      </c>
      <c r="G208" s="95">
        <f>'gráficos x semana I nivel'!C105+'gráficos x semana I nivel'!D105+'gráficos x semana I nivel'!E105</f>
        <v>0</v>
      </c>
      <c r="H208" s="95">
        <f t="shared" si="7"/>
        <v>57</v>
      </c>
      <c r="I208" s="486">
        <f t="shared" si="2"/>
        <v>0.79166666666666663</v>
      </c>
      <c r="J208" s="486">
        <f t="shared" si="3"/>
        <v>0.54285714285714282</v>
      </c>
      <c r="K208" s="34" t="s">
        <v>649</v>
      </c>
    </row>
    <row r="209" spans="1:11">
      <c r="A209" s="34" t="s">
        <v>4654</v>
      </c>
      <c r="B209" s="34">
        <v>2010</v>
      </c>
      <c r="C209" s="34">
        <v>104</v>
      </c>
      <c r="D209" s="34" t="s">
        <v>651</v>
      </c>
      <c r="E209" s="95">
        <f t="shared" si="10"/>
        <v>72</v>
      </c>
      <c r="F209" s="95">
        <f t="shared" si="11"/>
        <v>105</v>
      </c>
      <c r="G209" s="95">
        <f>'gráficos x semana I nivel'!C106+'gráficos x semana I nivel'!D106+'gráficos x semana I nivel'!E106</f>
        <v>0</v>
      </c>
      <c r="H209" s="95">
        <f t="shared" si="7"/>
        <v>57</v>
      </c>
      <c r="I209" s="486">
        <f t="shared" si="2"/>
        <v>0.79166666666666663</v>
      </c>
      <c r="J209" s="486">
        <f t="shared" si="3"/>
        <v>0.54285714285714282</v>
      </c>
      <c r="K209" s="34" t="s">
        <v>649</v>
      </c>
    </row>
    <row r="210" spans="1:11">
      <c r="A210" s="34" t="s">
        <v>4655</v>
      </c>
      <c r="B210" s="34">
        <v>2014</v>
      </c>
      <c r="C210" s="34">
        <v>1</v>
      </c>
      <c r="D210" s="323" t="s">
        <v>4648</v>
      </c>
      <c r="E210" s="95">
        <f t="shared" ref="E210:E273" si="12">MB2_IN</f>
        <v>84</v>
      </c>
      <c r="F210" s="95">
        <f t="shared" ref="F210:F273" si="13">Cargos_IN_MB2</f>
        <v>110</v>
      </c>
      <c r="G210" s="95">
        <f>'gráficos x semana I nivel'!C112</f>
        <v>23</v>
      </c>
      <c r="H210" s="95">
        <f>G210</f>
        <v>23</v>
      </c>
      <c r="I210" s="486">
        <f t="shared" si="2"/>
        <v>0.27380952380952384</v>
      </c>
      <c r="J210" s="486">
        <f t="shared" si="3"/>
        <v>0.20909090909090908</v>
      </c>
      <c r="K210" s="34" t="s">
        <v>649</v>
      </c>
    </row>
    <row r="211" spans="1:11">
      <c r="A211" s="34" t="s">
        <v>4655</v>
      </c>
      <c r="B211" s="34">
        <v>2014</v>
      </c>
      <c r="C211" s="34">
        <v>2</v>
      </c>
      <c r="D211" s="323" t="s">
        <v>4648</v>
      </c>
      <c r="E211" s="95">
        <f t="shared" si="12"/>
        <v>84</v>
      </c>
      <c r="F211" s="95">
        <f t="shared" si="13"/>
        <v>110</v>
      </c>
      <c r="G211" s="95">
        <f>'gráficos x semana I nivel'!C113</f>
        <v>6</v>
      </c>
      <c r="H211" s="95">
        <f t="shared" ref="H211:H313" si="14">G211+H210</f>
        <v>29</v>
      </c>
      <c r="I211" s="486">
        <f t="shared" si="2"/>
        <v>0.34523809523809523</v>
      </c>
      <c r="J211" s="486">
        <f t="shared" si="3"/>
        <v>0.26363636363636361</v>
      </c>
      <c r="K211" s="34" t="s">
        <v>649</v>
      </c>
    </row>
    <row r="212" spans="1:11">
      <c r="A212" s="34" t="s">
        <v>4655</v>
      </c>
      <c r="B212" s="34">
        <v>2014</v>
      </c>
      <c r="C212" s="34">
        <v>3</v>
      </c>
      <c r="D212" s="323" t="s">
        <v>4648</v>
      </c>
      <c r="E212" s="95">
        <f t="shared" si="12"/>
        <v>84</v>
      </c>
      <c r="F212" s="95">
        <f t="shared" si="13"/>
        <v>110</v>
      </c>
      <c r="G212" s="95">
        <f>'gráficos x semana I nivel'!C114</f>
        <v>1</v>
      </c>
      <c r="H212" s="95">
        <f t="shared" si="14"/>
        <v>30</v>
      </c>
      <c r="I212" s="486">
        <f t="shared" si="2"/>
        <v>0.35714285714285715</v>
      </c>
      <c r="J212" s="486">
        <f t="shared" si="3"/>
        <v>0.27272727272727271</v>
      </c>
      <c r="K212" s="34" t="s">
        <v>649</v>
      </c>
    </row>
    <row r="213" spans="1:11">
      <c r="A213" s="34" t="s">
        <v>4655</v>
      </c>
      <c r="B213" s="34">
        <v>2014</v>
      </c>
      <c r="C213" s="34">
        <v>4</v>
      </c>
      <c r="D213" s="323" t="s">
        <v>4648</v>
      </c>
      <c r="E213" s="95">
        <f t="shared" si="12"/>
        <v>84</v>
      </c>
      <c r="F213" s="95">
        <f t="shared" si="13"/>
        <v>110</v>
      </c>
      <c r="G213" s="95">
        <f>'gráficos x semana I nivel'!C115</f>
        <v>15</v>
      </c>
      <c r="H213" s="95">
        <f t="shared" si="14"/>
        <v>45</v>
      </c>
      <c r="I213" s="486">
        <f t="shared" si="2"/>
        <v>0.5357142857142857</v>
      </c>
      <c r="J213" s="486">
        <f t="shared" si="3"/>
        <v>0.40909090909090912</v>
      </c>
      <c r="K213" s="34" t="s">
        <v>649</v>
      </c>
    </row>
    <row r="214" spans="1:11">
      <c r="A214" s="34" t="s">
        <v>4655</v>
      </c>
      <c r="B214" s="34">
        <v>2014</v>
      </c>
      <c r="C214" s="34">
        <v>5</v>
      </c>
      <c r="D214" s="323" t="s">
        <v>4648</v>
      </c>
      <c r="E214" s="95">
        <f t="shared" si="12"/>
        <v>84</v>
      </c>
      <c r="F214" s="95">
        <f t="shared" si="13"/>
        <v>110</v>
      </c>
      <c r="G214" s="95">
        <f>'gráficos x semana I nivel'!C116</f>
        <v>2</v>
      </c>
      <c r="H214" s="95">
        <f t="shared" si="14"/>
        <v>47</v>
      </c>
      <c r="I214" s="486">
        <f t="shared" si="2"/>
        <v>0.55952380952380953</v>
      </c>
      <c r="J214" s="486">
        <f t="shared" si="3"/>
        <v>0.42727272727272725</v>
      </c>
      <c r="K214" s="34" t="s">
        <v>649</v>
      </c>
    </row>
    <row r="215" spans="1:11">
      <c r="A215" s="34" t="s">
        <v>4655</v>
      </c>
      <c r="B215" s="34">
        <v>2014</v>
      </c>
      <c r="C215" s="34">
        <v>6</v>
      </c>
      <c r="D215" s="323" t="s">
        <v>4648</v>
      </c>
      <c r="E215" s="95">
        <f t="shared" si="12"/>
        <v>84</v>
      </c>
      <c r="F215" s="95">
        <f t="shared" si="13"/>
        <v>110</v>
      </c>
      <c r="G215" s="95">
        <f>'gráficos x semana I nivel'!C117</f>
        <v>3</v>
      </c>
      <c r="H215" s="95">
        <f t="shared" si="14"/>
        <v>50</v>
      </c>
      <c r="I215" s="486">
        <f t="shared" si="2"/>
        <v>0.59523809523809523</v>
      </c>
      <c r="J215" s="486">
        <f t="shared" si="3"/>
        <v>0.45454545454545453</v>
      </c>
      <c r="K215" s="34" t="s">
        <v>649</v>
      </c>
    </row>
    <row r="216" spans="1:11">
      <c r="A216" s="34" t="s">
        <v>4655</v>
      </c>
      <c r="B216" s="34">
        <v>2014</v>
      </c>
      <c r="C216" s="34">
        <v>7</v>
      </c>
      <c r="D216" s="323" t="s">
        <v>4648</v>
      </c>
      <c r="E216" s="95">
        <f t="shared" si="12"/>
        <v>84</v>
      </c>
      <c r="F216" s="95">
        <f t="shared" si="13"/>
        <v>110</v>
      </c>
      <c r="G216" s="95">
        <f>'gráficos x semana I nivel'!C118</f>
        <v>0</v>
      </c>
      <c r="H216" s="95">
        <f t="shared" si="14"/>
        <v>50</v>
      </c>
      <c r="I216" s="486">
        <f t="shared" si="2"/>
        <v>0.59523809523809523</v>
      </c>
      <c r="J216" s="486">
        <f t="shared" si="3"/>
        <v>0.45454545454545453</v>
      </c>
      <c r="K216" s="34" t="s">
        <v>649</v>
      </c>
    </row>
    <row r="217" spans="1:11">
      <c r="A217" s="34" t="s">
        <v>4655</v>
      </c>
      <c r="B217" s="34">
        <v>2014</v>
      </c>
      <c r="C217" s="34">
        <v>8</v>
      </c>
      <c r="D217" s="323" t="s">
        <v>4648</v>
      </c>
      <c r="E217" s="95">
        <f t="shared" si="12"/>
        <v>84</v>
      </c>
      <c r="F217" s="95">
        <f t="shared" si="13"/>
        <v>110</v>
      </c>
      <c r="G217" s="95">
        <f>'gráficos x semana I nivel'!C119</f>
        <v>0</v>
      </c>
      <c r="H217" s="95">
        <f t="shared" si="14"/>
        <v>50</v>
      </c>
      <c r="I217" s="486">
        <f t="shared" si="2"/>
        <v>0.59523809523809523</v>
      </c>
      <c r="J217" s="486">
        <f t="shared" si="3"/>
        <v>0.45454545454545453</v>
      </c>
      <c r="K217" s="34" t="s">
        <v>649</v>
      </c>
    </row>
    <row r="218" spans="1:11">
      <c r="A218" s="34" t="s">
        <v>4655</v>
      </c>
      <c r="B218" s="34">
        <v>2014</v>
      </c>
      <c r="C218" s="34">
        <v>9</v>
      </c>
      <c r="D218" s="323" t="s">
        <v>4648</v>
      </c>
      <c r="E218" s="95">
        <f t="shared" si="12"/>
        <v>84</v>
      </c>
      <c r="F218" s="95">
        <f t="shared" si="13"/>
        <v>110</v>
      </c>
      <c r="G218" s="95">
        <f>'gráficos x semana I nivel'!C120</f>
        <v>1</v>
      </c>
      <c r="H218" s="95">
        <f t="shared" si="14"/>
        <v>51</v>
      </c>
      <c r="I218" s="486">
        <f t="shared" si="2"/>
        <v>0.6071428571428571</v>
      </c>
      <c r="J218" s="486">
        <f t="shared" si="3"/>
        <v>0.46363636363636362</v>
      </c>
      <c r="K218" s="34" t="s">
        <v>649</v>
      </c>
    </row>
    <row r="219" spans="1:11">
      <c r="A219" s="34" t="s">
        <v>4655</v>
      </c>
      <c r="B219" s="34">
        <v>2014</v>
      </c>
      <c r="C219" s="34">
        <v>10</v>
      </c>
      <c r="D219" s="323" t="s">
        <v>4648</v>
      </c>
      <c r="E219" s="95">
        <f t="shared" si="12"/>
        <v>84</v>
      </c>
      <c r="F219" s="95">
        <f t="shared" si="13"/>
        <v>110</v>
      </c>
      <c r="G219" s="95">
        <f>'gráficos x semana I nivel'!C121</f>
        <v>0</v>
      </c>
      <c r="H219" s="95">
        <f t="shared" si="14"/>
        <v>51</v>
      </c>
      <c r="I219" s="486">
        <f t="shared" si="2"/>
        <v>0.6071428571428571</v>
      </c>
      <c r="J219" s="486">
        <f t="shared" si="3"/>
        <v>0.46363636363636362</v>
      </c>
      <c r="K219" s="34" t="s">
        <v>649</v>
      </c>
    </row>
    <row r="220" spans="1:11">
      <c r="A220" s="34" t="s">
        <v>4655</v>
      </c>
      <c r="B220" s="34">
        <v>2014</v>
      </c>
      <c r="C220" s="34">
        <v>11</v>
      </c>
      <c r="D220" s="323" t="s">
        <v>4648</v>
      </c>
      <c r="E220" s="95">
        <f t="shared" si="12"/>
        <v>84</v>
      </c>
      <c r="F220" s="95">
        <f t="shared" si="13"/>
        <v>110</v>
      </c>
      <c r="G220" s="95">
        <f>'gráficos x semana I nivel'!C122</f>
        <v>0</v>
      </c>
      <c r="H220" s="95">
        <f t="shared" si="14"/>
        <v>51</v>
      </c>
      <c r="I220" s="486">
        <f t="shared" si="2"/>
        <v>0.6071428571428571</v>
      </c>
      <c r="J220" s="486">
        <f t="shared" si="3"/>
        <v>0.46363636363636362</v>
      </c>
      <c r="K220" s="34" t="s">
        <v>649</v>
      </c>
    </row>
    <row r="221" spans="1:11">
      <c r="A221" s="34" t="s">
        <v>4655</v>
      </c>
      <c r="B221" s="34">
        <v>2014</v>
      </c>
      <c r="C221" s="34">
        <v>12</v>
      </c>
      <c r="D221" s="323" t="s">
        <v>4648</v>
      </c>
      <c r="E221" s="95">
        <f t="shared" si="12"/>
        <v>84</v>
      </c>
      <c r="F221" s="95">
        <f t="shared" si="13"/>
        <v>110</v>
      </c>
      <c r="G221" s="95">
        <f>'gráficos x semana I nivel'!C123</f>
        <v>0</v>
      </c>
      <c r="H221" s="95">
        <f t="shared" si="14"/>
        <v>51</v>
      </c>
      <c r="I221" s="486">
        <f t="shared" si="2"/>
        <v>0.6071428571428571</v>
      </c>
      <c r="J221" s="486">
        <f t="shared" si="3"/>
        <v>0.46363636363636362</v>
      </c>
      <c r="K221" s="34" t="s">
        <v>649</v>
      </c>
    </row>
    <row r="222" spans="1:11">
      <c r="A222" s="34" t="s">
        <v>4655</v>
      </c>
      <c r="B222" s="34">
        <v>2014</v>
      </c>
      <c r="C222" s="34">
        <v>13</v>
      </c>
      <c r="D222" s="323" t="s">
        <v>4648</v>
      </c>
      <c r="E222" s="95">
        <f t="shared" si="12"/>
        <v>84</v>
      </c>
      <c r="F222" s="95">
        <f t="shared" si="13"/>
        <v>110</v>
      </c>
      <c r="G222" s="95">
        <f>'gráficos x semana I nivel'!C124</f>
        <v>1</v>
      </c>
      <c r="H222" s="95">
        <f t="shared" si="14"/>
        <v>52</v>
      </c>
      <c r="I222" s="486">
        <f t="shared" si="2"/>
        <v>0.61904761904761907</v>
      </c>
      <c r="J222" s="486">
        <f t="shared" si="3"/>
        <v>0.47272727272727272</v>
      </c>
      <c r="K222" s="34" t="s">
        <v>649</v>
      </c>
    </row>
    <row r="223" spans="1:11">
      <c r="A223" s="34" t="s">
        <v>4655</v>
      </c>
      <c r="B223" s="34">
        <v>2014</v>
      </c>
      <c r="C223" s="34">
        <v>14</v>
      </c>
      <c r="D223" s="323" t="s">
        <v>4648</v>
      </c>
      <c r="E223" s="95">
        <f t="shared" si="12"/>
        <v>84</v>
      </c>
      <c r="F223" s="95">
        <f t="shared" si="13"/>
        <v>110</v>
      </c>
      <c r="G223" s="95">
        <f>'gráficos x semana I nivel'!C125</f>
        <v>0</v>
      </c>
      <c r="H223" s="95">
        <f t="shared" si="14"/>
        <v>52</v>
      </c>
      <c r="I223" s="486">
        <f t="shared" si="2"/>
        <v>0.61904761904761907</v>
      </c>
      <c r="J223" s="486">
        <f t="shared" si="3"/>
        <v>0.47272727272727272</v>
      </c>
      <c r="K223" s="34" t="s">
        <v>649</v>
      </c>
    </row>
    <row r="224" spans="1:11">
      <c r="A224" s="34" t="s">
        <v>4655</v>
      </c>
      <c r="B224" s="34">
        <v>2014</v>
      </c>
      <c r="C224" s="34">
        <v>15</v>
      </c>
      <c r="D224" s="323" t="s">
        <v>4648</v>
      </c>
      <c r="E224" s="95">
        <f t="shared" si="12"/>
        <v>84</v>
      </c>
      <c r="F224" s="95">
        <f t="shared" si="13"/>
        <v>110</v>
      </c>
      <c r="G224" s="95">
        <f>'gráficos x semana I nivel'!C126</f>
        <v>0</v>
      </c>
      <c r="H224" s="95">
        <f t="shared" si="14"/>
        <v>52</v>
      </c>
      <c r="I224" s="486">
        <f t="shared" si="2"/>
        <v>0.61904761904761907</v>
      </c>
      <c r="J224" s="486">
        <f t="shared" si="3"/>
        <v>0.47272727272727272</v>
      </c>
      <c r="K224" s="34" t="s">
        <v>649</v>
      </c>
    </row>
    <row r="225" spans="1:11">
      <c r="A225" s="34" t="s">
        <v>4655</v>
      </c>
      <c r="B225" s="34">
        <v>2014</v>
      </c>
      <c r="C225" s="34">
        <v>16</v>
      </c>
      <c r="D225" s="323" t="s">
        <v>4648</v>
      </c>
      <c r="E225" s="95">
        <f t="shared" si="12"/>
        <v>84</v>
      </c>
      <c r="F225" s="95">
        <f t="shared" si="13"/>
        <v>110</v>
      </c>
      <c r="G225" s="95">
        <f>'gráficos x semana I nivel'!C127</f>
        <v>1</v>
      </c>
      <c r="H225" s="95">
        <f t="shared" si="14"/>
        <v>53</v>
      </c>
      <c r="I225" s="486">
        <f t="shared" si="2"/>
        <v>0.63095238095238093</v>
      </c>
      <c r="J225" s="486">
        <f t="shared" si="3"/>
        <v>0.48181818181818181</v>
      </c>
      <c r="K225" s="34" t="s">
        <v>649</v>
      </c>
    </row>
    <row r="226" spans="1:11">
      <c r="A226" s="34" t="s">
        <v>4655</v>
      </c>
      <c r="B226" s="34">
        <v>2014</v>
      </c>
      <c r="C226" s="34">
        <v>17</v>
      </c>
      <c r="D226" s="323" t="s">
        <v>4648</v>
      </c>
      <c r="E226" s="95">
        <f t="shared" si="12"/>
        <v>84</v>
      </c>
      <c r="F226" s="95">
        <f t="shared" si="13"/>
        <v>110</v>
      </c>
      <c r="G226" s="95">
        <f>'gráficos x semana I nivel'!C128</f>
        <v>1</v>
      </c>
      <c r="H226" s="95">
        <f t="shared" si="14"/>
        <v>54</v>
      </c>
      <c r="I226" s="486">
        <f t="shared" si="2"/>
        <v>0.6428571428571429</v>
      </c>
      <c r="J226" s="486">
        <f t="shared" si="3"/>
        <v>0.49090909090909091</v>
      </c>
      <c r="K226" s="34" t="s">
        <v>649</v>
      </c>
    </row>
    <row r="227" spans="1:11">
      <c r="A227" s="34" t="s">
        <v>4655</v>
      </c>
      <c r="B227" s="34">
        <v>2014</v>
      </c>
      <c r="C227" s="34">
        <v>18</v>
      </c>
      <c r="D227" s="323" t="s">
        <v>4648</v>
      </c>
      <c r="E227" s="95">
        <f t="shared" si="12"/>
        <v>84</v>
      </c>
      <c r="F227" s="95">
        <f t="shared" si="13"/>
        <v>110</v>
      </c>
      <c r="G227" s="95">
        <f>'gráficos x semana I nivel'!C129</f>
        <v>0</v>
      </c>
      <c r="H227" s="95">
        <f t="shared" si="14"/>
        <v>54</v>
      </c>
      <c r="I227" s="486">
        <f t="shared" si="2"/>
        <v>0.6428571428571429</v>
      </c>
      <c r="J227" s="486">
        <f t="shared" si="3"/>
        <v>0.49090909090909091</v>
      </c>
      <c r="K227" s="34" t="s">
        <v>649</v>
      </c>
    </row>
    <row r="228" spans="1:11">
      <c r="A228" s="34" t="s">
        <v>4655</v>
      </c>
      <c r="B228" s="34">
        <v>2014</v>
      </c>
      <c r="C228" s="34">
        <v>19</v>
      </c>
      <c r="D228" s="323" t="s">
        <v>4648</v>
      </c>
      <c r="E228" s="95">
        <f t="shared" si="12"/>
        <v>84</v>
      </c>
      <c r="F228" s="95">
        <f t="shared" si="13"/>
        <v>110</v>
      </c>
      <c r="G228" s="95">
        <f>'gráficos x semana I nivel'!C130</f>
        <v>0</v>
      </c>
      <c r="H228" s="95">
        <f t="shared" si="14"/>
        <v>54</v>
      </c>
      <c r="I228" s="486">
        <f t="shared" si="2"/>
        <v>0.6428571428571429</v>
      </c>
      <c r="J228" s="486">
        <f t="shared" si="3"/>
        <v>0.49090909090909091</v>
      </c>
      <c r="K228" s="34" t="s">
        <v>649</v>
      </c>
    </row>
    <row r="229" spans="1:11">
      <c r="A229" s="34" t="s">
        <v>4655</v>
      </c>
      <c r="B229" s="34">
        <v>2014</v>
      </c>
      <c r="C229" s="34">
        <v>20</v>
      </c>
      <c r="D229" s="323" t="s">
        <v>4648</v>
      </c>
      <c r="E229" s="95">
        <f t="shared" si="12"/>
        <v>84</v>
      </c>
      <c r="F229" s="95">
        <f t="shared" si="13"/>
        <v>110</v>
      </c>
      <c r="G229" s="95">
        <f>'gráficos x semana I nivel'!C131</f>
        <v>0</v>
      </c>
      <c r="H229" s="95">
        <f t="shared" si="14"/>
        <v>54</v>
      </c>
      <c r="I229" s="486">
        <f t="shared" si="2"/>
        <v>0.6428571428571429</v>
      </c>
      <c r="J229" s="486">
        <f t="shared" si="3"/>
        <v>0.49090909090909091</v>
      </c>
      <c r="K229" s="34" t="s">
        <v>649</v>
      </c>
    </row>
    <row r="230" spans="1:11">
      <c r="A230" s="34" t="s">
        <v>4655</v>
      </c>
      <c r="B230" s="34">
        <v>2014</v>
      </c>
      <c r="C230" s="34">
        <v>21</v>
      </c>
      <c r="D230" s="323" t="s">
        <v>4648</v>
      </c>
      <c r="E230" s="95">
        <f t="shared" si="12"/>
        <v>84</v>
      </c>
      <c r="F230" s="95">
        <f t="shared" si="13"/>
        <v>110</v>
      </c>
      <c r="G230" s="95">
        <f>'gráficos x semana I nivel'!C132</f>
        <v>0</v>
      </c>
      <c r="H230" s="95">
        <f t="shared" si="14"/>
        <v>54</v>
      </c>
      <c r="I230" s="486">
        <f t="shared" si="2"/>
        <v>0.6428571428571429</v>
      </c>
      <c r="J230" s="486">
        <f t="shared" si="3"/>
        <v>0.49090909090909091</v>
      </c>
      <c r="K230" s="34" t="s">
        <v>649</v>
      </c>
    </row>
    <row r="231" spans="1:11">
      <c r="A231" s="34" t="s">
        <v>4655</v>
      </c>
      <c r="B231" s="34">
        <v>2014</v>
      </c>
      <c r="C231" s="34">
        <v>22</v>
      </c>
      <c r="D231" s="323" t="s">
        <v>4648</v>
      </c>
      <c r="E231" s="95">
        <f t="shared" si="12"/>
        <v>84</v>
      </c>
      <c r="F231" s="95">
        <f t="shared" si="13"/>
        <v>110</v>
      </c>
      <c r="G231" s="95">
        <f>'gráficos x semana I nivel'!C133</f>
        <v>0</v>
      </c>
      <c r="H231" s="95">
        <f t="shared" si="14"/>
        <v>54</v>
      </c>
      <c r="I231" s="486">
        <f t="shared" si="2"/>
        <v>0.6428571428571429</v>
      </c>
      <c r="J231" s="486">
        <f t="shared" si="3"/>
        <v>0.49090909090909091</v>
      </c>
      <c r="K231" s="34" t="s">
        <v>649</v>
      </c>
    </row>
    <row r="232" spans="1:11">
      <c r="A232" s="34" t="s">
        <v>4655</v>
      </c>
      <c r="B232" s="34">
        <v>2014</v>
      </c>
      <c r="C232" s="34">
        <v>23</v>
      </c>
      <c r="D232" s="323" t="s">
        <v>4648</v>
      </c>
      <c r="E232" s="95">
        <f t="shared" si="12"/>
        <v>84</v>
      </c>
      <c r="F232" s="95">
        <f t="shared" si="13"/>
        <v>110</v>
      </c>
      <c r="G232" s="95">
        <f>'gráficos x semana I nivel'!C134</f>
        <v>0</v>
      </c>
      <c r="H232" s="95">
        <f t="shared" si="14"/>
        <v>54</v>
      </c>
      <c r="I232" s="486">
        <f t="shared" si="2"/>
        <v>0.6428571428571429</v>
      </c>
      <c r="J232" s="486">
        <f t="shared" si="3"/>
        <v>0.49090909090909091</v>
      </c>
      <c r="K232" s="34" t="s">
        <v>649</v>
      </c>
    </row>
    <row r="233" spans="1:11">
      <c r="A233" s="34" t="s">
        <v>4655</v>
      </c>
      <c r="B233" s="34">
        <v>2014</v>
      </c>
      <c r="C233" s="34">
        <v>24</v>
      </c>
      <c r="D233" s="323" t="s">
        <v>4648</v>
      </c>
      <c r="E233" s="95">
        <f t="shared" si="12"/>
        <v>84</v>
      </c>
      <c r="F233" s="95">
        <f t="shared" si="13"/>
        <v>110</v>
      </c>
      <c r="G233" s="95">
        <f>'gráficos x semana I nivel'!C135</f>
        <v>0</v>
      </c>
      <c r="H233" s="95">
        <f t="shared" si="14"/>
        <v>54</v>
      </c>
      <c r="I233" s="486">
        <f t="shared" si="2"/>
        <v>0.6428571428571429</v>
      </c>
      <c r="J233" s="486">
        <f t="shared" si="3"/>
        <v>0.49090909090909091</v>
      </c>
      <c r="K233" s="34" t="s">
        <v>649</v>
      </c>
    </row>
    <row r="234" spans="1:11">
      <c r="A234" s="34" t="s">
        <v>4655</v>
      </c>
      <c r="B234" s="34">
        <v>2014</v>
      </c>
      <c r="C234" s="34">
        <v>25</v>
      </c>
      <c r="D234" s="323" t="s">
        <v>4648</v>
      </c>
      <c r="E234" s="95">
        <f t="shared" si="12"/>
        <v>84</v>
      </c>
      <c r="F234" s="95">
        <f t="shared" si="13"/>
        <v>110</v>
      </c>
      <c r="G234" s="95">
        <f>'gráficos x semana I nivel'!C136</f>
        <v>0</v>
      </c>
      <c r="H234" s="95">
        <f t="shared" si="14"/>
        <v>54</v>
      </c>
      <c r="I234" s="486">
        <f t="shared" si="2"/>
        <v>0.6428571428571429</v>
      </c>
      <c r="J234" s="486">
        <f t="shared" si="3"/>
        <v>0.49090909090909091</v>
      </c>
      <c r="K234" s="34" t="s">
        <v>649</v>
      </c>
    </row>
    <row r="235" spans="1:11">
      <c r="A235" s="34" t="s">
        <v>4655</v>
      </c>
      <c r="B235" s="34">
        <v>2014</v>
      </c>
      <c r="C235" s="34">
        <v>26</v>
      </c>
      <c r="D235" s="323" t="s">
        <v>4648</v>
      </c>
      <c r="E235" s="95">
        <f t="shared" si="12"/>
        <v>84</v>
      </c>
      <c r="F235" s="95">
        <f t="shared" si="13"/>
        <v>110</v>
      </c>
      <c r="G235" s="95">
        <f>'gráficos x semana I nivel'!C137</f>
        <v>0</v>
      </c>
      <c r="H235" s="95">
        <f t="shared" si="14"/>
        <v>54</v>
      </c>
      <c r="I235" s="486">
        <f t="shared" si="2"/>
        <v>0.6428571428571429</v>
      </c>
      <c r="J235" s="486">
        <f t="shared" si="3"/>
        <v>0.49090909090909091</v>
      </c>
      <c r="K235" s="34" t="s">
        <v>649</v>
      </c>
    </row>
    <row r="236" spans="1:11">
      <c r="A236" s="34" t="s">
        <v>4655</v>
      </c>
      <c r="B236" s="34">
        <v>2014</v>
      </c>
      <c r="C236" s="34">
        <v>27</v>
      </c>
      <c r="D236" s="323" t="s">
        <v>4648</v>
      </c>
      <c r="E236" s="95">
        <f t="shared" si="12"/>
        <v>84</v>
      </c>
      <c r="F236" s="95">
        <f t="shared" si="13"/>
        <v>110</v>
      </c>
      <c r="G236" s="95">
        <f>'gráficos x semana I nivel'!C138</f>
        <v>0</v>
      </c>
      <c r="H236" s="95">
        <f t="shared" si="14"/>
        <v>54</v>
      </c>
      <c r="I236" s="486">
        <f t="shared" si="2"/>
        <v>0.6428571428571429</v>
      </c>
      <c r="J236" s="486">
        <f t="shared" si="3"/>
        <v>0.49090909090909091</v>
      </c>
      <c r="K236" s="34" t="s">
        <v>649</v>
      </c>
    </row>
    <row r="237" spans="1:11">
      <c r="A237" s="34" t="s">
        <v>4655</v>
      </c>
      <c r="B237" s="34">
        <v>2014</v>
      </c>
      <c r="C237" s="34">
        <v>28</v>
      </c>
      <c r="D237" s="323" t="s">
        <v>4648</v>
      </c>
      <c r="E237" s="95">
        <f t="shared" si="12"/>
        <v>84</v>
      </c>
      <c r="F237" s="95">
        <f t="shared" si="13"/>
        <v>110</v>
      </c>
      <c r="G237" s="95">
        <f>'gráficos x semana I nivel'!C139</f>
        <v>0</v>
      </c>
      <c r="H237" s="95">
        <f t="shared" si="14"/>
        <v>54</v>
      </c>
      <c r="I237" s="486">
        <f t="shared" si="2"/>
        <v>0.6428571428571429</v>
      </c>
      <c r="J237" s="486">
        <f t="shared" si="3"/>
        <v>0.49090909090909091</v>
      </c>
      <c r="K237" s="34" t="s">
        <v>649</v>
      </c>
    </row>
    <row r="238" spans="1:11">
      <c r="A238" s="34" t="s">
        <v>4655</v>
      </c>
      <c r="B238" s="34">
        <v>2014</v>
      </c>
      <c r="C238" s="34">
        <v>29</v>
      </c>
      <c r="D238" s="323" t="s">
        <v>4648</v>
      </c>
      <c r="E238" s="95">
        <f t="shared" si="12"/>
        <v>84</v>
      </c>
      <c r="F238" s="95">
        <f t="shared" si="13"/>
        <v>110</v>
      </c>
      <c r="G238" s="95">
        <f>'gráficos x semana I nivel'!C140</f>
        <v>0</v>
      </c>
      <c r="H238" s="95">
        <f t="shared" si="14"/>
        <v>54</v>
      </c>
      <c r="I238" s="486">
        <f t="shared" si="2"/>
        <v>0.6428571428571429</v>
      </c>
      <c r="J238" s="486">
        <f t="shared" si="3"/>
        <v>0.49090909090909091</v>
      </c>
      <c r="K238" s="34" t="s">
        <v>649</v>
      </c>
    </row>
    <row r="239" spans="1:11">
      <c r="A239" s="34" t="s">
        <v>4655</v>
      </c>
      <c r="B239" s="34">
        <v>2014</v>
      </c>
      <c r="C239" s="34">
        <v>30</v>
      </c>
      <c r="D239" s="323" t="s">
        <v>4648</v>
      </c>
      <c r="E239" s="95">
        <f t="shared" si="12"/>
        <v>84</v>
      </c>
      <c r="F239" s="95">
        <f t="shared" si="13"/>
        <v>110</v>
      </c>
      <c r="G239" s="95">
        <f>'gráficos x semana I nivel'!C141</f>
        <v>0</v>
      </c>
      <c r="H239" s="95">
        <f t="shared" si="14"/>
        <v>54</v>
      </c>
      <c r="I239" s="486">
        <f t="shared" si="2"/>
        <v>0.6428571428571429</v>
      </c>
      <c r="J239" s="486">
        <f t="shared" si="3"/>
        <v>0.49090909090909091</v>
      </c>
      <c r="K239" s="34" t="s">
        <v>649</v>
      </c>
    </row>
    <row r="240" spans="1:11">
      <c r="A240" s="34" t="s">
        <v>4655</v>
      </c>
      <c r="B240" s="34">
        <v>2014</v>
      </c>
      <c r="C240" s="34">
        <v>31</v>
      </c>
      <c r="D240" s="323" t="s">
        <v>4648</v>
      </c>
      <c r="E240" s="95">
        <f t="shared" si="12"/>
        <v>84</v>
      </c>
      <c r="F240" s="95">
        <f t="shared" si="13"/>
        <v>110</v>
      </c>
      <c r="G240" s="95">
        <f>'gráficos x semana I nivel'!C142</f>
        <v>0</v>
      </c>
      <c r="H240" s="95">
        <f t="shared" si="14"/>
        <v>54</v>
      </c>
      <c r="I240" s="486">
        <f t="shared" si="2"/>
        <v>0.6428571428571429</v>
      </c>
      <c r="J240" s="486">
        <f t="shared" si="3"/>
        <v>0.49090909090909091</v>
      </c>
      <c r="K240" s="34" t="s">
        <v>649</v>
      </c>
    </row>
    <row r="241" spans="1:11">
      <c r="A241" s="34" t="s">
        <v>4655</v>
      </c>
      <c r="B241" s="34">
        <v>2014</v>
      </c>
      <c r="C241" s="34">
        <v>32</v>
      </c>
      <c r="D241" s="323" t="s">
        <v>4648</v>
      </c>
      <c r="E241" s="95">
        <f t="shared" si="12"/>
        <v>84</v>
      </c>
      <c r="F241" s="95">
        <f t="shared" si="13"/>
        <v>110</v>
      </c>
      <c r="G241" s="95">
        <f>'gráficos x semana I nivel'!C143</f>
        <v>0</v>
      </c>
      <c r="H241" s="95">
        <f t="shared" si="14"/>
        <v>54</v>
      </c>
      <c r="I241" s="486">
        <f t="shared" si="2"/>
        <v>0.6428571428571429</v>
      </c>
      <c r="J241" s="486">
        <f t="shared" si="3"/>
        <v>0.49090909090909091</v>
      </c>
      <c r="K241" s="34" t="s">
        <v>649</v>
      </c>
    </row>
    <row r="242" spans="1:11">
      <c r="A242" s="34" t="s">
        <v>4655</v>
      </c>
      <c r="B242" s="34">
        <v>2014</v>
      </c>
      <c r="C242" s="34">
        <v>33</v>
      </c>
      <c r="D242" s="323" t="s">
        <v>4648</v>
      </c>
      <c r="E242" s="95">
        <f t="shared" si="12"/>
        <v>84</v>
      </c>
      <c r="F242" s="95">
        <f t="shared" si="13"/>
        <v>110</v>
      </c>
      <c r="G242" s="95">
        <f>'gráficos x semana I nivel'!C144</f>
        <v>0</v>
      </c>
      <c r="H242" s="95">
        <f t="shared" si="14"/>
        <v>54</v>
      </c>
      <c r="I242" s="486">
        <f t="shared" si="2"/>
        <v>0.6428571428571429</v>
      </c>
      <c r="J242" s="486">
        <f t="shared" si="3"/>
        <v>0.49090909090909091</v>
      </c>
      <c r="K242" s="34" t="s">
        <v>649</v>
      </c>
    </row>
    <row r="243" spans="1:11">
      <c r="A243" s="34" t="s">
        <v>4655</v>
      </c>
      <c r="B243" s="34">
        <v>2014</v>
      </c>
      <c r="C243" s="34">
        <v>34</v>
      </c>
      <c r="D243" s="323" t="s">
        <v>4648</v>
      </c>
      <c r="E243" s="95">
        <f t="shared" si="12"/>
        <v>84</v>
      </c>
      <c r="F243" s="95">
        <f t="shared" si="13"/>
        <v>110</v>
      </c>
      <c r="G243" s="95">
        <f>'gráficos x semana I nivel'!C145</f>
        <v>0</v>
      </c>
      <c r="H243" s="95">
        <f t="shared" si="14"/>
        <v>54</v>
      </c>
      <c r="I243" s="486">
        <f t="shared" si="2"/>
        <v>0.6428571428571429</v>
      </c>
      <c r="J243" s="486">
        <f t="shared" si="3"/>
        <v>0.49090909090909091</v>
      </c>
      <c r="K243" s="34" t="s">
        <v>649</v>
      </c>
    </row>
    <row r="244" spans="1:11">
      <c r="A244" s="34" t="s">
        <v>4655</v>
      </c>
      <c r="B244" s="34">
        <v>2014</v>
      </c>
      <c r="C244" s="34">
        <v>35</v>
      </c>
      <c r="D244" s="323" t="s">
        <v>4648</v>
      </c>
      <c r="E244" s="95">
        <f t="shared" si="12"/>
        <v>84</v>
      </c>
      <c r="F244" s="95">
        <f t="shared" si="13"/>
        <v>110</v>
      </c>
      <c r="G244" s="95">
        <f>'gráficos x semana I nivel'!C146</f>
        <v>0</v>
      </c>
      <c r="H244" s="95">
        <f t="shared" si="14"/>
        <v>54</v>
      </c>
      <c r="I244" s="486">
        <f t="shared" si="2"/>
        <v>0.6428571428571429</v>
      </c>
      <c r="J244" s="486">
        <f t="shared" si="3"/>
        <v>0.49090909090909091</v>
      </c>
      <c r="K244" s="34" t="s">
        <v>649</v>
      </c>
    </row>
    <row r="245" spans="1:11">
      <c r="A245" s="34" t="s">
        <v>4655</v>
      </c>
      <c r="B245" s="34">
        <v>2014</v>
      </c>
      <c r="C245" s="34">
        <v>36</v>
      </c>
      <c r="D245" s="323" t="s">
        <v>4648</v>
      </c>
      <c r="E245" s="95">
        <f t="shared" si="12"/>
        <v>84</v>
      </c>
      <c r="F245" s="95">
        <f t="shared" si="13"/>
        <v>110</v>
      </c>
      <c r="G245" s="95">
        <f>'gráficos x semana I nivel'!C147</f>
        <v>0</v>
      </c>
      <c r="H245" s="95">
        <f t="shared" si="14"/>
        <v>54</v>
      </c>
      <c r="I245" s="486">
        <f t="shared" si="2"/>
        <v>0.6428571428571429</v>
      </c>
      <c r="J245" s="486">
        <f t="shared" si="3"/>
        <v>0.49090909090909091</v>
      </c>
      <c r="K245" s="34" t="s">
        <v>649</v>
      </c>
    </row>
    <row r="246" spans="1:11">
      <c r="A246" s="34" t="s">
        <v>4655</v>
      </c>
      <c r="B246" s="34">
        <v>2014</v>
      </c>
      <c r="C246" s="34">
        <v>37</v>
      </c>
      <c r="D246" s="323" t="s">
        <v>4648</v>
      </c>
      <c r="E246" s="95">
        <f t="shared" si="12"/>
        <v>84</v>
      </c>
      <c r="F246" s="95">
        <f t="shared" si="13"/>
        <v>110</v>
      </c>
      <c r="G246" s="95">
        <f>'gráficos x semana I nivel'!C148</f>
        <v>0</v>
      </c>
      <c r="H246" s="95">
        <f t="shared" si="14"/>
        <v>54</v>
      </c>
      <c r="I246" s="486">
        <f t="shared" si="2"/>
        <v>0.6428571428571429</v>
      </c>
      <c r="J246" s="486">
        <f t="shared" si="3"/>
        <v>0.49090909090909091</v>
      </c>
      <c r="K246" s="34" t="s">
        <v>649</v>
      </c>
    </row>
    <row r="247" spans="1:11">
      <c r="A247" s="34" t="s">
        <v>4655</v>
      </c>
      <c r="B247" s="34">
        <v>2014</v>
      </c>
      <c r="C247" s="34">
        <v>38</v>
      </c>
      <c r="D247" s="323" t="s">
        <v>4648</v>
      </c>
      <c r="E247" s="95">
        <f t="shared" si="12"/>
        <v>84</v>
      </c>
      <c r="F247" s="95">
        <f t="shared" si="13"/>
        <v>110</v>
      </c>
      <c r="G247" s="95">
        <f>'gráficos x semana I nivel'!C149</f>
        <v>0</v>
      </c>
      <c r="H247" s="95">
        <f t="shared" si="14"/>
        <v>54</v>
      </c>
      <c r="I247" s="486">
        <f t="shared" si="2"/>
        <v>0.6428571428571429</v>
      </c>
      <c r="J247" s="486">
        <f t="shared" si="3"/>
        <v>0.49090909090909091</v>
      </c>
      <c r="K247" s="34" t="s">
        <v>649</v>
      </c>
    </row>
    <row r="248" spans="1:11">
      <c r="A248" s="34" t="s">
        <v>4655</v>
      </c>
      <c r="B248" s="34">
        <v>2014</v>
      </c>
      <c r="C248" s="34">
        <v>39</v>
      </c>
      <c r="D248" s="323" t="s">
        <v>4648</v>
      </c>
      <c r="E248" s="95">
        <f t="shared" si="12"/>
        <v>84</v>
      </c>
      <c r="F248" s="95">
        <f t="shared" si="13"/>
        <v>110</v>
      </c>
      <c r="G248" s="95">
        <f>'gráficos x semana I nivel'!C150</f>
        <v>0</v>
      </c>
      <c r="H248" s="95">
        <f t="shared" si="14"/>
        <v>54</v>
      </c>
      <c r="I248" s="486">
        <f t="shared" si="2"/>
        <v>0.6428571428571429</v>
      </c>
      <c r="J248" s="486">
        <f t="shared" si="3"/>
        <v>0.49090909090909091</v>
      </c>
      <c r="K248" s="34" t="s">
        <v>649</v>
      </c>
    </row>
    <row r="249" spans="1:11">
      <c r="A249" s="34" t="s">
        <v>4655</v>
      </c>
      <c r="B249" s="34">
        <v>2014</v>
      </c>
      <c r="C249" s="34">
        <v>40</v>
      </c>
      <c r="D249" s="323" t="s">
        <v>4648</v>
      </c>
      <c r="E249" s="95">
        <f t="shared" si="12"/>
        <v>84</v>
      </c>
      <c r="F249" s="95">
        <f t="shared" si="13"/>
        <v>110</v>
      </c>
      <c r="G249" s="95">
        <f>'gráficos x semana I nivel'!C151</f>
        <v>0</v>
      </c>
      <c r="H249" s="95">
        <f t="shared" si="14"/>
        <v>54</v>
      </c>
      <c r="I249" s="486">
        <f t="shared" si="2"/>
        <v>0.6428571428571429</v>
      </c>
      <c r="J249" s="486">
        <f t="shared" si="3"/>
        <v>0.49090909090909091</v>
      </c>
      <c r="K249" s="34" t="s">
        <v>649</v>
      </c>
    </row>
    <row r="250" spans="1:11">
      <c r="A250" s="34" t="s">
        <v>4655</v>
      </c>
      <c r="B250" s="34">
        <v>2014</v>
      </c>
      <c r="C250" s="34">
        <v>41</v>
      </c>
      <c r="D250" s="323" t="s">
        <v>4648</v>
      </c>
      <c r="E250" s="95">
        <f t="shared" si="12"/>
        <v>84</v>
      </c>
      <c r="F250" s="95">
        <f t="shared" si="13"/>
        <v>110</v>
      </c>
      <c r="G250" s="95">
        <f>'gráficos x semana I nivel'!C152</f>
        <v>0</v>
      </c>
      <c r="H250" s="95">
        <f t="shared" si="14"/>
        <v>54</v>
      </c>
      <c r="I250" s="486">
        <f t="shared" si="2"/>
        <v>0.6428571428571429</v>
      </c>
      <c r="J250" s="486">
        <f t="shared" si="3"/>
        <v>0.49090909090909091</v>
      </c>
      <c r="K250" s="34" t="s">
        <v>649</v>
      </c>
    </row>
    <row r="251" spans="1:11">
      <c r="A251" s="34" t="s">
        <v>4655</v>
      </c>
      <c r="B251" s="34">
        <v>2014</v>
      </c>
      <c r="C251" s="34">
        <v>42</v>
      </c>
      <c r="D251" s="323" t="s">
        <v>4648</v>
      </c>
      <c r="E251" s="95">
        <f t="shared" si="12"/>
        <v>84</v>
      </c>
      <c r="F251" s="95">
        <f t="shared" si="13"/>
        <v>110</v>
      </c>
      <c r="G251" s="95">
        <f>'gráficos x semana I nivel'!C153</f>
        <v>0</v>
      </c>
      <c r="H251" s="95">
        <f t="shared" si="14"/>
        <v>54</v>
      </c>
      <c r="I251" s="486">
        <f t="shared" si="2"/>
        <v>0.6428571428571429</v>
      </c>
      <c r="J251" s="486">
        <f t="shared" si="3"/>
        <v>0.49090909090909091</v>
      </c>
      <c r="K251" s="34" t="s">
        <v>649</v>
      </c>
    </row>
    <row r="252" spans="1:11">
      <c r="A252" s="34" t="s">
        <v>4655</v>
      </c>
      <c r="B252" s="34">
        <v>2014</v>
      </c>
      <c r="C252" s="34">
        <v>43</v>
      </c>
      <c r="D252" s="323" t="s">
        <v>4648</v>
      </c>
      <c r="E252" s="95">
        <f t="shared" si="12"/>
        <v>84</v>
      </c>
      <c r="F252" s="95">
        <f t="shared" si="13"/>
        <v>110</v>
      </c>
      <c r="G252" s="95">
        <f>'gráficos x semana I nivel'!C154</f>
        <v>0</v>
      </c>
      <c r="H252" s="95">
        <f t="shared" si="14"/>
        <v>54</v>
      </c>
      <c r="I252" s="486">
        <f t="shared" si="2"/>
        <v>0.6428571428571429</v>
      </c>
      <c r="J252" s="486">
        <f t="shared" si="3"/>
        <v>0.49090909090909091</v>
      </c>
      <c r="K252" s="34" t="s">
        <v>649</v>
      </c>
    </row>
    <row r="253" spans="1:11">
      <c r="A253" s="34" t="s">
        <v>4655</v>
      </c>
      <c r="B253" s="34">
        <v>2014</v>
      </c>
      <c r="C253" s="34">
        <v>44</v>
      </c>
      <c r="D253" s="323" t="s">
        <v>4648</v>
      </c>
      <c r="E253" s="95">
        <f t="shared" si="12"/>
        <v>84</v>
      </c>
      <c r="F253" s="95">
        <f t="shared" si="13"/>
        <v>110</v>
      </c>
      <c r="G253" s="95">
        <f>'gráficos x semana I nivel'!C155</f>
        <v>0</v>
      </c>
      <c r="H253" s="95">
        <f t="shared" si="14"/>
        <v>54</v>
      </c>
      <c r="I253" s="486">
        <f t="shared" si="2"/>
        <v>0.6428571428571429</v>
      </c>
      <c r="J253" s="486">
        <f t="shared" si="3"/>
        <v>0.49090909090909091</v>
      </c>
      <c r="K253" s="34" t="s">
        <v>649</v>
      </c>
    </row>
    <row r="254" spans="1:11">
      <c r="A254" s="34" t="s">
        <v>4655</v>
      </c>
      <c r="B254" s="34">
        <v>2014</v>
      </c>
      <c r="C254" s="34">
        <v>45</v>
      </c>
      <c r="D254" s="323" t="s">
        <v>4648</v>
      </c>
      <c r="E254" s="95">
        <f t="shared" si="12"/>
        <v>84</v>
      </c>
      <c r="F254" s="95">
        <f t="shared" si="13"/>
        <v>110</v>
      </c>
      <c r="G254" s="95">
        <f>'gráficos x semana I nivel'!C156</f>
        <v>0</v>
      </c>
      <c r="H254" s="95">
        <f t="shared" si="14"/>
        <v>54</v>
      </c>
      <c r="I254" s="486">
        <f t="shared" si="2"/>
        <v>0.6428571428571429</v>
      </c>
      <c r="J254" s="486">
        <f t="shared" si="3"/>
        <v>0.49090909090909091</v>
      </c>
      <c r="K254" s="34" t="s">
        <v>649</v>
      </c>
    </row>
    <row r="255" spans="1:11">
      <c r="A255" s="34" t="s">
        <v>4655</v>
      </c>
      <c r="B255" s="34">
        <v>2014</v>
      </c>
      <c r="C255" s="34">
        <v>46</v>
      </c>
      <c r="D255" s="323" t="s">
        <v>4648</v>
      </c>
      <c r="E255" s="95">
        <f t="shared" si="12"/>
        <v>84</v>
      </c>
      <c r="F255" s="95">
        <f t="shared" si="13"/>
        <v>110</v>
      </c>
      <c r="G255" s="95">
        <f>'gráficos x semana I nivel'!C157</f>
        <v>0</v>
      </c>
      <c r="H255" s="95">
        <f t="shared" si="14"/>
        <v>54</v>
      </c>
      <c r="I255" s="486">
        <f t="shared" si="2"/>
        <v>0.6428571428571429</v>
      </c>
      <c r="J255" s="486">
        <f t="shared" si="3"/>
        <v>0.49090909090909091</v>
      </c>
      <c r="K255" s="34" t="s">
        <v>649</v>
      </c>
    </row>
    <row r="256" spans="1:11">
      <c r="A256" s="34" t="s">
        <v>4655</v>
      </c>
      <c r="B256" s="34">
        <v>2014</v>
      </c>
      <c r="C256" s="34">
        <v>47</v>
      </c>
      <c r="D256" s="323" t="s">
        <v>4648</v>
      </c>
      <c r="E256" s="95">
        <f t="shared" si="12"/>
        <v>84</v>
      </c>
      <c r="F256" s="95">
        <f t="shared" si="13"/>
        <v>110</v>
      </c>
      <c r="G256" s="95">
        <f>'gráficos x semana I nivel'!C158</f>
        <v>0</v>
      </c>
      <c r="H256" s="95">
        <f t="shared" si="14"/>
        <v>54</v>
      </c>
      <c r="I256" s="486">
        <f t="shared" si="2"/>
        <v>0.6428571428571429</v>
      </c>
      <c r="J256" s="486">
        <f t="shared" si="3"/>
        <v>0.49090909090909091</v>
      </c>
      <c r="K256" s="34" t="s">
        <v>649</v>
      </c>
    </row>
    <row r="257" spans="1:11">
      <c r="A257" s="34" t="s">
        <v>4655</v>
      </c>
      <c r="B257" s="34">
        <v>2014</v>
      </c>
      <c r="C257" s="34">
        <v>48</v>
      </c>
      <c r="D257" s="323" t="s">
        <v>4648</v>
      </c>
      <c r="E257" s="95">
        <f t="shared" si="12"/>
        <v>84</v>
      </c>
      <c r="F257" s="95">
        <f t="shared" si="13"/>
        <v>110</v>
      </c>
      <c r="G257" s="95">
        <f>'gráficos x semana I nivel'!C159</f>
        <v>0</v>
      </c>
      <c r="H257" s="95">
        <f t="shared" si="14"/>
        <v>54</v>
      </c>
      <c r="I257" s="486">
        <f t="shared" si="2"/>
        <v>0.6428571428571429</v>
      </c>
      <c r="J257" s="486">
        <f t="shared" si="3"/>
        <v>0.49090909090909091</v>
      </c>
      <c r="K257" s="34" t="s">
        <v>649</v>
      </c>
    </row>
    <row r="258" spans="1:11">
      <c r="A258" s="34" t="s">
        <v>4655</v>
      </c>
      <c r="B258" s="34">
        <v>2014</v>
      </c>
      <c r="C258" s="34">
        <v>49</v>
      </c>
      <c r="D258" s="323" t="s">
        <v>4648</v>
      </c>
      <c r="E258" s="95">
        <f t="shared" si="12"/>
        <v>84</v>
      </c>
      <c r="F258" s="95">
        <f t="shared" si="13"/>
        <v>110</v>
      </c>
      <c r="G258" s="95">
        <f>'gráficos x semana I nivel'!C160</f>
        <v>0</v>
      </c>
      <c r="H258" s="95">
        <f t="shared" si="14"/>
        <v>54</v>
      </c>
      <c r="I258" s="486">
        <f t="shared" si="2"/>
        <v>0.6428571428571429</v>
      </c>
      <c r="J258" s="486">
        <f t="shared" si="3"/>
        <v>0.49090909090909091</v>
      </c>
      <c r="K258" s="34" t="s">
        <v>649</v>
      </c>
    </row>
    <row r="259" spans="1:11">
      <c r="A259" s="34" t="s">
        <v>4655</v>
      </c>
      <c r="B259" s="34">
        <v>2014</v>
      </c>
      <c r="C259" s="34">
        <v>50</v>
      </c>
      <c r="D259" s="323" t="s">
        <v>4648</v>
      </c>
      <c r="E259" s="95">
        <f t="shared" si="12"/>
        <v>84</v>
      </c>
      <c r="F259" s="95">
        <f t="shared" si="13"/>
        <v>110</v>
      </c>
      <c r="G259" s="95">
        <f>'gráficos x semana I nivel'!C161</f>
        <v>0</v>
      </c>
      <c r="H259" s="95">
        <f t="shared" si="14"/>
        <v>54</v>
      </c>
      <c r="I259" s="486">
        <f t="shared" si="2"/>
        <v>0.6428571428571429</v>
      </c>
      <c r="J259" s="486">
        <f t="shared" si="3"/>
        <v>0.49090909090909091</v>
      </c>
      <c r="K259" s="34" t="s">
        <v>649</v>
      </c>
    </row>
    <row r="260" spans="1:11">
      <c r="A260" s="34" t="s">
        <v>4655</v>
      </c>
      <c r="B260" s="34">
        <v>2014</v>
      </c>
      <c r="C260" s="34">
        <v>51</v>
      </c>
      <c r="D260" s="323" t="s">
        <v>4648</v>
      </c>
      <c r="E260" s="95">
        <f t="shared" si="12"/>
        <v>84</v>
      </c>
      <c r="F260" s="95">
        <f t="shared" si="13"/>
        <v>110</v>
      </c>
      <c r="G260" s="95">
        <f>'gráficos x semana I nivel'!C162</f>
        <v>0</v>
      </c>
      <c r="H260" s="95">
        <f t="shared" si="14"/>
        <v>54</v>
      </c>
      <c r="I260" s="98">
        <f t="shared" si="2"/>
        <v>0.6428571428571429</v>
      </c>
      <c r="J260" s="98">
        <f t="shared" si="3"/>
        <v>0.49090909090909091</v>
      </c>
      <c r="K260" s="34" t="s">
        <v>649</v>
      </c>
    </row>
    <row r="261" spans="1:11">
      <c r="A261" s="34" t="s">
        <v>4655</v>
      </c>
      <c r="B261" s="34">
        <v>2014</v>
      </c>
      <c r="C261" s="34">
        <v>52</v>
      </c>
      <c r="D261" s="323" t="s">
        <v>4648</v>
      </c>
      <c r="E261" s="95">
        <f t="shared" si="12"/>
        <v>84</v>
      </c>
      <c r="F261" s="95">
        <f t="shared" si="13"/>
        <v>110</v>
      </c>
      <c r="G261" s="95">
        <f>'gráficos x semana I nivel'!C163</f>
        <v>0</v>
      </c>
      <c r="H261" s="95">
        <f t="shared" si="14"/>
        <v>54</v>
      </c>
      <c r="I261" s="98">
        <f t="shared" si="2"/>
        <v>0.6428571428571429</v>
      </c>
      <c r="J261" s="98">
        <f t="shared" si="3"/>
        <v>0.49090909090909091</v>
      </c>
      <c r="K261" s="34" t="s">
        <v>649</v>
      </c>
    </row>
    <row r="262" spans="1:11">
      <c r="A262" s="34" t="s">
        <v>4655</v>
      </c>
      <c r="B262" s="34">
        <v>2014</v>
      </c>
      <c r="C262" s="34">
        <v>53</v>
      </c>
      <c r="D262" s="323" t="s">
        <v>4648</v>
      </c>
      <c r="E262" s="95">
        <f t="shared" si="12"/>
        <v>84</v>
      </c>
      <c r="F262" s="95">
        <f t="shared" si="13"/>
        <v>110</v>
      </c>
      <c r="G262" s="95">
        <f>'gráficos x semana I nivel'!C164</f>
        <v>0</v>
      </c>
      <c r="H262" s="95">
        <f t="shared" si="14"/>
        <v>54</v>
      </c>
      <c r="I262" s="98">
        <f t="shared" si="2"/>
        <v>0.6428571428571429</v>
      </c>
      <c r="J262" s="98">
        <f t="shared" si="3"/>
        <v>0.49090909090909091</v>
      </c>
      <c r="K262" s="34" t="s">
        <v>649</v>
      </c>
    </row>
    <row r="263" spans="1:11">
      <c r="A263" s="34" t="s">
        <v>4655</v>
      </c>
      <c r="B263" s="34">
        <v>2014</v>
      </c>
      <c r="C263" s="34">
        <v>54</v>
      </c>
      <c r="D263" s="323" t="s">
        <v>4648</v>
      </c>
      <c r="E263" s="95">
        <f t="shared" si="12"/>
        <v>84</v>
      </c>
      <c r="F263" s="95">
        <f t="shared" si="13"/>
        <v>110</v>
      </c>
      <c r="G263" s="95">
        <f>'gráficos x semana I nivel'!C165</f>
        <v>0</v>
      </c>
      <c r="H263" s="95">
        <f t="shared" si="14"/>
        <v>54</v>
      </c>
      <c r="I263" s="98">
        <f t="shared" si="2"/>
        <v>0.6428571428571429</v>
      </c>
      <c r="J263" s="98">
        <f t="shared" si="3"/>
        <v>0.49090909090909091</v>
      </c>
      <c r="K263" s="34" t="s">
        <v>649</v>
      </c>
    </row>
    <row r="264" spans="1:11">
      <c r="A264" s="34" t="s">
        <v>4655</v>
      </c>
      <c r="B264" s="34">
        <v>2014</v>
      </c>
      <c r="C264" s="34">
        <v>55</v>
      </c>
      <c r="D264" s="323" t="s">
        <v>4648</v>
      </c>
      <c r="E264" s="95">
        <f t="shared" si="12"/>
        <v>84</v>
      </c>
      <c r="F264" s="95">
        <f t="shared" si="13"/>
        <v>110</v>
      </c>
      <c r="G264" s="95">
        <f>'gráficos x semana I nivel'!C166</f>
        <v>0</v>
      </c>
      <c r="H264" s="95">
        <f t="shared" si="14"/>
        <v>54</v>
      </c>
      <c r="I264" s="98">
        <f t="shared" si="2"/>
        <v>0.6428571428571429</v>
      </c>
      <c r="J264" s="98">
        <f t="shared" si="3"/>
        <v>0.49090909090909091</v>
      </c>
      <c r="K264" s="34" t="s">
        <v>649</v>
      </c>
    </row>
    <row r="265" spans="1:11">
      <c r="A265" s="34" t="s">
        <v>4655</v>
      </c>
      <c r="B265" s="34">
        <v>2014</v>
      </c>
      <c r="C265" s="34">
        <v>56</v>
      </c>
      <c r="D265" s="323" t="s">
        <v>4648</v>
      </c>
      <c r="E265" s="95">
        <f t="shared" si="12"/>
        <v>84</v>
      </c>
      <c r="F265" s="95">
        <f t="shared" si="13"/>
        <v>110</v>
      </c>
      <c r="G265" s="95">
        <f>'gráficos x semana I nivel'!C167</f>
        <v>2</v>
      </c>
      <c r="H265" s="95">
        <f t="shared" si="14"/>
        <v>56</v>
      </c>
      <c r="I265" s="98">
        <f t="shared" si="2"/>
        <v>0.66666666666666663</v>
      </c>
      <c r="J265" s="98">
        <f t="shared" si="3"/>
        <v>0.50909090909090904</v>
      </c>
      <c r="K265" s="34" t="s">
        <v>649</v>
      </c>
    </row>
    <row r="266" spans="1:11">
      <c r="A266" s="34" t="s">
        <v>4655</v>
      </c>
      <c r="B266" s="34">
        <v>2014</v>
      </c>
      <c r="C266" s="34">
        <v>57</v>
      </c>
      <c r="D266" s="323" t="s">
        <v>4648</v>
      </c>
      <c r="E266" s="95">
        <f t="shared" si="12"/>
        <v>84</v>
      </c>
      <c r="F266" s="95">
        <f t="shared" si="13"/>
        <v>110</v>
      </c>
      <c r="G266" s="95">
        <f>'gráficos x semana I nivel'!C168</f>
        <v>0</v>
      </c>
      <c r="H266" s="95">
        <f t="shared" si="14"/>
        <v>56</v>
      </c>
      <c r="I266" s="98">
        <f t="shared" si="2"/>
        <v>0.66666666666666663</v>
      </c>
      <c r="J266" s="98">
        <f t="shared" si="3"/>
        <v>0.50909090909090904</v>
      </c>
      <c r="K266" s="34" t="s">
        <v>649</v>
      </c>
    </row>
    <row r="267" spans="1:11">
      <c r="A267" s="34" t="s">
        <v>4655</v>
      </c>
      <c r="B267" s="34">
        <v>2014</v>
      </c>
      <c r="C267" s="34">
        <v>58</v>
      </c>
      <c r="D267" s="323" t="s">
        <v>4648</v>
      </c>
      <c r="E267" s="95">
        <f t="shared" si="12"/>
        <v>84</v>
      </c>
      <c r="F267" s="95">
        <f t="shared" si="13"/>
        <v>110</v>
      </c>
      <c r="G267" s="95">
        <f>'gráficos x semana I nivel'!C169</f>
        <v>1</v>
      </c>
      <c r="H267" s="95">
        <f t="shared" si="14"/>
        <v>57</v>
      </c>
      <c r="I267" s="98">
        <f t="shared" si="2"/>
        <v>0.6785714285714286</v>
      </c>
      <c r="J267" s="98">
        <f t="shared" si="3"/>
        <v>0.51818181818181819</v>
      </c>
      <c r="K267" s="34" t="s">
        <v>649</v>
      </c>
    </row>
    <row r="268" spans="1:11">
      <c r="A268" s="34" t="s">
        <v>4655</v>
      </c>
      <c r="B268" s="34">
        <v>2014</v>
      </c>
      <c r="C268" s="34">
        <v>59</v>
      </c>
      <c r="D268" s="323" t="s">
        <v>4648</v>
      </c>
      <c r="E268" s="95">
        <f t="shared" si="12"/>
        <v>84</v>
      </c>
      <c r="F268" s="95">
        <f t="shared" si="13"/>
        <v>110</v>
      </c>
      <c r="G268" s="95">
        <f>'gráficos x semana I nivel'!C170</f>
        <v>0</v>
      </c>
      <c r="H268" s="95">
        <f t="shared" si="14"/>
        <v>57</v>
      </c>
      <c r="I268" s="98">
        <f t="shared" si="2"/>
        <v>0.6785714285714286</v>
      </c>
      <c r="J268" s="98">
        <f t="shared" si="3"/>
        <v>0.51818181818181819</v>
      </c>
      <c r="K268" s="34" t="s">
        <v>649</v>
      </c>
    </row>
    <row r="269" spans="1:11">
      <c r="A269" s="34" t="s">
        <v>4655</v>
      </c>
      <c r="B269" s="34">
        <v>2014</v>
      </c>
      <c r="C269" s="34">
        <v>60</v>
      </c>
      <c r="D269" s="323" t="s">
        <v>4648</v>
      </c>
      <c r="E269" s="95">
        <f t="shared" si="12"/>
        <v>84</v>
      </c>
      <c r="F269" s="95">
        <f t="shared" si="13"/>
        <v>110</v>
      </c>
      <c r="G269" s="95">
        <f>'gráficos x semana I nivel'!C171</f>
        <v>0</v>
      </c>
      <c r="H269" s="95">
        <f t="shared" si="14"/>
        <v>57</v>
      </c>
      <c r="I269" s="98">
        <f t="shared" si="2"/>
        <v>0.6785714285714286</v>
      </c>
      <c r="J269" s="98">
        <f t="shared" si="3"/>
        <v>0.51818181818181819</v>
      </c>
      <c r="K269" s="34" t="s">
        <v>649</v>
      </c>
    </row>
    <row r="270" spans="1:11">
      <c r="A270" s="34" t="s">
        <v>4655</v>
      </c>
      <c r="B270" s="34">
        <v>2014</v>
      </c>
      <c r="C270" s="34">
        <v>61</v>
      </c>
      <c r="D270" s="323" t="s">
        <v>4648</v>
      </c>
      <c r="E270" s="95">
        <f t="shared" si="12"/>
        <v>84</v>
      </c>
      <c r="F270" s="95">
        <f t="shared" si="13"/>
        <v>110</v>
      </c>
      <c r="G270" s="95">
        <f>'gráficos x semana I nivel'!C172</f>
        <v>0</v>
      </c>
      <c r="H270" s="95">
        <f t="shared" si="14"/>
        <v>57</v>
      </c>
      <c r="I270" s="98">
        <f t="shared" si="2"/>
        <v>0.6785714285714286</v>
      </c>
      <c r="J270" s="98">
        <f t="shared" si="3"/>
        <v>0.51818181818181819</v>
      </c>
      <c r="K270" s="34" t="s">
        <v>649</v>
      </c>
    </row>
    <row r="271" spans="1:11">
      <c r="A271" s="34" t="s">
        <v>4655</v>
      </c>
      <c r="B271" s="34">
        <v>2014</v>
      </c>
      <c r="C271" s="34">
        <v>62</v>
      </c>
      <c r="D271" s="323" t="s">
        <v>4648</v>
      </c>
      <c r="E271" s="95">
        <f t="shared" si="12"/>
        <v>84</v>
      </c>
      <c r="F271" s="95">
        <f t="shared" si="13"/>
        <v>110</v>
      </c>
      <c r="G271" s="95">
        <f>'gráficos x semana I nivel'!C173</f>
        <v>0</v>
      </c>
      <c r="H271" s="95">
        <f t="shared" si="14"/>
        <v>57</v>
      </c>
      <c r="I271" s="98">
        <f t="shared" si="2"/>
        <v>0.6785714285714286</v>
      </c>
      <c r="J271" s="98">
        <f t="shared" si="3"/>
        <v>0.51818181818181819</v>
      </c>
      <c r="K271" s="34" t="s">
        <v>649</v>
      </c>
    </row>
    <row r="272" spans="1:11">
      <c r="A272" s="34" t="s">
        <v>4655</v>
      </c>
      <c r="B272" s="34">
        <v>2014</v>
      </c>
      <c r="C272" s="34">
        <v>63</v>
      </c>
      <c r="D272" s="323" t="s">
        <v>4648</v>
      </c>
      <c r="E272" s="95">
        <f t="shared" si="12"/>
        <v>84</v>
      </c>
      <c r="F272" s="95">
        <f t="shared" si="13"/>
        <v>110</v>
      </c>
      <c r="G272" s="95">
        <f>'gráficos x semana I nivel'!C174</f>
        <v>0</v>
      </c>
      <c r="H272" s="95">
        <f t="shared" si="14"/>
        <v>57</v>
      </c>
      <c r="I272" s="98">
        <f t="shared" si="2"/>
        <v>0.6785714285714286</v>
      </c>
      <c r="J272" s="98">
        <f t="shared" si="3"/>
        <v>0.51818181818181819</v>
      </c>
      <c r="K272" s="34" t="s">
        <v>649</v>
      </c>
    </row>
    <row r="273" spans="1:11">
      <c r="A273" s="34" t="s">
        <v>4655</v>
      </c>
      <c r="B273" s="34">
        <v>2014</v>
      </c>
      <c r="C273" s="34">
        <v>64</v>
      </c>
      <c r="D273" s="323" t="s">
        <v>4648</v>
      </c>
      <c r="E273" s="95">
        <f t="shared" si="12"/>
        <v>84</v>
      </c>
      <c r="F273" s="95">
        <f t="shared" si="13"/>
        <v>110</v>
      </c>
      <c r="G273" s="95">
        <f>'gráficos x semana I nivel'!C175</f>
        <v>0</v>
      </c>
      <c r="H273" s="95">
        <f t="shared" si="14"/>
        <v>57</v>
      </c>
      <c r="I273" s="98">
        <f t="shared" si="2"/>
        <v>0.6785714285714286</v>
      </c>
      <c r="J273" s="98">
        <f t="shared" si="3"/>
        <v>0.51818181818181819</v>
      </c>
      <c r="K273" s="34" t="s">
        <v>649</v>
      </c>
    </row>
    <row r="274" spans="1:11">
      <c r="A274" s="34" t="s">
        <v>4655</v>
      </c>
      <c r="B274" s="34">
        <v>2014</v>
      </c>
      <c r="C274" s="34">
        <v>65</v>
      </c>
      <c r="D274" s="323" t="s">
        <v>4648</v>
      </c>
      <c r="E274" s="95">
        <f t="shared" ref="E274:E337" si="15">MB2_IN</f>
        <v>84</v>
      </c>
      <c r="F274" s="95">
        <f t="shared" ref="F274:F337" si="16">Cargos_IN_MB2</f>
        <v>110</v>
      </c>
      <c r="G274" s="95">
        <f>'gráficos x semana I nivel'!C176</f>
        <v>0</v>
      </c>
      <c r="H274" s="95">
        <f t="shared" si="14"/>
        <v>57</v>
      </c>
      <c r="I274" s="98">
        <f t="shared" si="2"/>
        <v>0.6785714285714286</v>
      </c>
      <c r="J274" s="98">
        <f t="shared" si="3"/>
        <v>0.51818181818181819</v>
      </c>
      <c r="K274" s="34" t="s">
        <v>649</v>
      </c>
    </row>
    <row r="275" spans="1:11">
      <c r="A275" s="34" t="s">
        <v>4655</v>
      </c>
      <c r="B275" s="34">
        <v>2014</v>
      </c>
      <c r="C275" s="34">
        <v>66</v>
      </c>
      <c r="D275" s="323" t="s">
        <v>4648</v>
      </c>
      <c r="E275" s="95">
        <f t="shared" si="15"/>
        <v>84</v>
      </c>
      <c r="F275" s="95">
        <f t="shared" si="16"/>
        <v>110</v>
      </c>
      <c r="G275" s="95">
        <f>'gráficos x semana I nivel'!C177</f>
        <v>0</v>
      </c>
      <c r="H275" s="95">
        <f t="shared" si="14"/>
        <v>57</v>
      </c>
      <c r="I275" s="98">
        <f t="shared" si="2"/>
        <v>0.6785714285714286</v>
      </c>
      <c r="J275" s="98">
        <f t="shared" si="3"/>
        <v>0.51818181818181819</v>
      </c>
      <c r="K275" s="34" t="s">
        <v>649</v>
      </c>
    </row>
    <row r="276" spans="1:11">
      <c r="A276" s="34" t="s">
        <v>4655</v>
      </c>
      <c r="B276" s="34">
        <v>2014</v>
      </c>
      <c r="C276" s="34">
        <v>67</v>
      </c>
      <c r="D276" s="323" t="s">
        <v>4648</v>
      </c>
      <c r="E276" s="95">
        <f t="shared" si="15"/>
        <v>84</v>
      </c>
      <c r="F276" s="95">
        <f t="shared" si="16"/>
        <v>110</v>
      </c>
      <c r="G276" s="95">
        <f>'gráficos x semana I nivel'!C178</f>
        <v>0</v>
      </c>
      <c r="H276" s="95">
        <f t="shared" si="14"/>
        <v>57</v>
      </c>
      <c r="I276" s="98">
        <f t="shared" si="2"/>
        <v>0.6785714285714286</v>
      </c>
      <c r="J276" s="98">
        <f t="shared" si="3"/>
        <v>0.51818181818181819</v>
      </c>
      <c r="K276" s="34" t="s">
        <v>649</v>
      </c>
    </row>
    <row r="277" spans="1:11">
      <c r="A277" s="34" t="s">
        <v>4655</v>
      </c>
      <c r="B277" s="34">
        <v>2014</v>
      </c>
      <c r="C277" s="34">
        <v>68</v>
      </c>
      <c r="D277" s="323" t="s">
        <v>4648</v>
      </c>
      <c r="E277" s="95">
        <f t="shared" si="15"/>
        <v>84</v>
      </c>
      <c r="F277" s="95">
        <f t="shared" si="16"/>
        <v>110</v>
      </c>
      <c r="G277" s="95">
        <f>'gráficos x semana I nivel'!C179</f>
        <v>0</v>
      </c>
      <c r="H277" s="95">
        <f t="shared" si="14"/>
        <v>57</v>
      </c>
      <c r="I277" s="98">
        <f t="shared" si="2"/>
        <v>0.6785714285714286</v>
      </c>
      <c r="J277" s="98">
        <f t="shared" si="3"/>
        <v>0.51818181818181819</v>
      </c>
      <c r="K277" s="34" t="s">
        <v>649</v>
      </c>
    </row>
    <row r="278" spans="1:11">
      <c r="A278" s="34" t="s">
        <v>4655</v>
      </c>
      <c r="B278" s="34">
        <v>2014</v>
      </c>
      <c r="C278" s="34">
        <v>69</v>
      </c>
      <c r="D278" s="323" t="s">
        <v>4648</v>
      </c>
      <c r="E278" s="95">
        <f t="shared" si="15"/>
        <v>84</v>
      </c>
      <c r="F278" s="95">
        <f t="shared" si="16"/>
        <v>110</v>
      </c>
      <c r="G278" s="95">
        <f>'gráficos x semana I nivel'!C180</f>
        <v>0</v>
      </c>
      <c r="H278" s="95">
        <f t="shared" si="14"/>
        <v>57</v>
      </c>
      <c r="I278" s="98">
        <f t="shared" si="2"/>
        <v>0.6785714285714286</v>
      </c>
      <c r="J278" s="98">
        <f t="shared" si="3"/>
        <v>0.51818181818181819</v>
      </c>
      <c r="K278" s="34" t="s">
        <v>649</v>
      </c>
    </row>
    <row r="279" spans="1:11">
      <c r="A279" s="34" t="s">
        <v>4655</v>
      </c>
      <c r="B279" s="34">
        <v>2014</v>
      </c>
      <c r="C279" s="34">
        <v>70</v>
      </c>
      <c r="D279" s="323" t="s">
        <v>4648</v>
      </c>
      <c r="E279" s="95">
        <f t="shared" si="15"/>
        <v>84</v>
      </c>
      <c r="F279" s="95">
        <f t="shared" si="16"/>
        <v>110</v>
      </c>
      <c r="G279" s="95">
        <f>'gráficos x semana I nivel'!C181</f>
        <v>0</v>
      </c>
      <c r="H279" s="95">
        <f t="shared" si="14"/>
        <v>57</v>
      </c>
      <c r="I279" s="98">
        <f t="shared" si="2"/>
        <v>0.6785714285714286</v>
      </c>
      <c r="J279" s="98">
        <f t="shared" si="3"/>
        <v>0.51818181818181819</v>
      </c>
      <c r="K279" s="34" t="s">
        <v>649</v>
      </c>
    </row>
    <row r="280" spans="1:11">
      <c r="A280" s="34" t="s">
        <v>4655</v>
      </c>
      <c r="B280" s="34">
        <v>2014</v>
      </c>
      <c r="C280" s="34">
        <v>71</v>
      </c>
      <c r="D280" s="323" t="s">
        <v>4648</v>
      </c>
      <c r="E280" s="95">
        <f t="shared" si="15"/>
        <v>84</v>
      </c>
      <c r="F280" s="95">
        <f t="shared" si="16"/>
        <v>110</v>
      </c>
      <c r="G280" s="95">
        <f>'gráficos x semana I nivel'!C182</f>
        <v>1</v>
      </c>
      <c r="H280" s="95">
        <f t="shared" si="14"/>
        <v>58</v>
      </c>
      <c r="I280" s="98">
        <f t="shared" si="2"/>
        <v>0.69047619047619047</v>
      </c>
      <c r="J280" s="98">
        <f t="shared" si="3"/>
        <v>0.52727272727272723</v>
      </c>
      <c r="K280" s="34" t="s">
        <v>649</v>
      </c>
    </row>
    <row r="281" spans="1:11">
      <c r="A281" s="34" t="s">
        <v>4655</v>
      </c>
      <c r="B281" s="34">
        <v>2014</v>
      </c>
      <c r="C281" s="34">
        <v>72</v>
      </c>
      <c r="D281" s="323" t="s">
        <v>4648</v>
      </c>
      <c r="E281" s="95">
        <f t="shared" si="15"/>
        <v>84</v>
      </c>
      <c r="F281" s="95">
        <f t="shared" si="16"/>
        <v>110</v>
      </c>
      <c r="G281" s="95">
        <f>'gráficos x semana I nivel'!C183</f>
        <v>0</v>
      </c>
      <c r="H281" s="95">
        <f t="shared" si="14"/>
        <v>58</v>
      </c>
      <c r="I281" s="98">
        <f t="shared" si="2"/>
        <v>0.69047619047619047</v>
      </c>
      <c r="J281" s="98">
        <f t="shared" si="3"/>
        <v>0.52727272727272723</v>
      </c>
      <c r="K281" s="34" t="s">
        <v>649</v>
      </c>
    </row>
    <row r="282" spans="1:11">
      <c r="A282" s="34" t="s">
        <v>4655</v>
      </c>
      <c r="B282" s="34">
        <v>2014</v>
      </c>
      <c r="C282" s="34">
        <v>73</v>
      </c>
      <c r="D282" s="323" t="s">
        <v>4648</v>
      </c>
      <c r="E282" s="95">
        <f t="shared" si="15"/>
        <v>84</v>
      </c>
      <c r="F282" s="95">
        <f t="shared" si="16"/>
        <v>110</v>
      </c>
      <c r="G282" s="95">
        <f>'gráficos x semana I nivel'!C184</f>
        <v>0</v>
      </c>
      <c r="H282" s="95">
        <f t="shared" si="14"/>
        <v>58</v>
      </c>
      <c r="I282" s="98">
        <f t="shared" si="2"/>
        <v>0.69047619047619047</v>
      </c>
      <c r="J282" s="98">
        <f t="shared" si="3"/>
        <v>0.52727272727272723</v>
      </c>
      <c r="K282" s="34" t="s">
        <v>649</v>
      </c>
    </row>
    <row r="283" spans="1:11">
      <c r="A283" s="34" t="s">
        <v>4655</v>
      </c>
      <c r="B283" s="34">
        <v>2014</v>
      </c>
      <c r="C283" s="34">
        <v>74</v>
      </c>
      <c r="D283" s="323" t="s">
        <v>4648</v>
      </c>
      <c r="E283" s="95">
        <f t="shared" si="15"/>
        <v>84</v>
      </c>
      <c r="F283" s="95">
        <f t="shared" si="16"/>
        <v>110</v>
      </c>
      <c r="G283" s="95">
        <f>'gráficos x semana I nivel'!C185</f>
        <v>0</v>
      </c>
      <c r="H283" s="95">
        <f t="shared" si="14"/>
        <v>58</v>
      </c>
      <c r="I283" s="98">
        <f t="shared" si="2"/>
        <v>0.69047619047619047</v>
      </c>
      <c r="J283" s="98">
        <f t="shared" si="3"/>
        <v>0.52727272727272723</v>
      </c>
      <c r="K283" s="34" t="s">
        <v>649</v>
      </c>
    </row>
    <row r="284" spans="1:11">
      <c r="A284" s="34" t="s">
        <v>4655</v>
      </c>
      <c r="B284" s="34">
        <v>2014</v>
      </c>
      <c r="C284" s="34">
        <v>75</v>
      </c>
      <c r="D284" s="323" t="s">
        <v>4648</v>
      </c>
      <c r="E284" s="95">
        <f t="shared" si="15"/>
        <v>84</v>
      </c>
      <c r="F284" s="95">
        <f t="shared" si="16"/>
        <v>110</v>
      </c>
      <c r="G284" s="95">
        <f>'gráficos x semana I nivel'!C186</f>
        <v>0</v>
      </c>
      <c r="H284" s="95">
        <f t="shared" si="14"/>
        <v>58</v>
      </c>
      <c r="I284" s="98">
        <f t="shared" si="2"/>
        <v>0.69047619047619047</v>
      </c>
      <c r="J284" s="98">
        <f t="shared" si="3"/>
        <v>0.52727272727272723</v>
      </c>
      <c r="K284" s="34" t="s">
        <v>649</v>
      </c>
    </row>
    <row r="285" spans="1:11">
      <c r="A285" s="34" t="s">
        <v>4655</v>
      </c>
      <c r="B285" s="34">
        <v>2014</v>
      </c>
      <c r="C285" s="34">
        <v>76</v>
      </c>
      <c r="D285" s="323" t="s">
        <v>4648</v>
      </c>
      <c r="E285" s="95">
        <f t="shared" si="15"/>
        <v>84</v>
      </c>
      <c r="F285" s="95">
        <f t="shared" si="16"/>
        <v>110</v>
      </c>
      <c r="G285" s="95">
        <f>'gráficos x semana I nivel'!C187</f>
        <v>0</v>
      </c>
      <c r="H285" s="95">
        <f t="shared" si="14"/>
        <v>58</v>
      </c>
      <c r="I285" s="98">
        <f t="shared" si="2"/>
        <v>0.69047619047619047</v>
      </c>
      <c r="J285" s="98">
        <f t="shared" si="3"/>
        <v>0.52727272727272723</v>
      </c>
      <c r="K285" s="34" t="s">
        <v>649</v>
      </c>
    </row>
    <row r="286" spans="1:11">
      <c r="A286" s="34" t="s">
        <v>4655</v>
      </c>
      <c r="B286" s="34">
        <v>2014</v>
      </c>
      <c r="C286" s="34">
        <v>77</v>
      </c>
      <c r="D286" s="323" t="s">
        <v>4648</v>
      </c>
      <c r="E286" s="95">
        <f t="shared" si="15"/>
        <v>84</v>
      </c>
      <c r="F286" s="95">
        <f t="shared" si="16"/>
        <v>110</v>
      </c>
      <c r="G286" s="95">
        <f>'gráficos x semana I nivel'!C188</f>
        <v>0</v>
      </c>
      <c r="H286" s="95">
        <f t="shared" si="14"/>
        <v>58</v>
      </c>
      <c r="I286" s="98">
        <f t="shared" si="2"/>
        <v>0.69047619047619047</v>
      </c>
      <c r="J286" s="98">
        <f t="shared" si="3"/>
        <v>0.52727272727272723</v>
      </c>
      <c r="K286" s="34" t="s">
        <v>649</v>
      </c>
    </row>
    <row r="287" spans="1:11">
      <c r="A287" s="34" t="s">
        <v>4655</v>
      </c>
      <c r="B287" s="34">
        <v>2014</v>
      </c>
      <c r="C287" s="34">
        <v>78</v>
      </c>
      <c r="D287" s="323" t="s">
        <v>4648</v>
      </c>
      <c r="E287" s="95">
        <f t="shared" si="15"/>
        <v>84</v>
      </c>
      <c r="F287" s="95">
        <f t="shared" si="16"/>
        <v>110</v>
      </c>
      <c r="G287" s="95">
        <f>'gráficos x semana I nivel'!C189</f>
        <v>0</v>
      </c>
      <c r="H287" s="95">
        <f t="shared" si="14"/>
        <v>58</v>
      </c>
      <c r="I287" s="98">
        <f t="shared" si="2"/>
        <v>0.69047619047619047</v>
      </c>
      <c r="J287" s="98">
        <f t="shared" si="3"/>
        <v>0.52727272727272723</v>
      </c>
      <c r="K287" s="34" t="s">
        <v>649</v>
      </c>
    </row>
    <row r="288" spans="1:11">
      <c r="A288" s="34" t="s">
        <v>4655</v>
      </c>
      <c r="B288" s="34">
        <v>2014</v>
      </c>
      <c r="C288" s="34">
        <v>79</v>
      </c>
      <c r="D288" s="323" t="s">
        <v>4648</v>
      </c>
      <c r="E288" s="95">
        <f t="shared" si="15"/>
        <v>84</v>
      </c>
      <c r="F288" s="95">
        <f t="shared" si="16"/>
        <v>110</v>
      </c>
      <c r="G288" s="95">
        <f>'gráficos x semana I nivel'!C190</f>
        <v>0</v>
      </c>
      <c r="H288" s="95">
        <f t="shared" si="14"/>
        <v>58</v>
      </c>
      <c r="I288" s="98">
        <f t="shared" si="2"/>
        <v>0.69047619047619047</v>
      </c>
      <c r="J288" s="98">
        <f t="shared" si="3"/>
        <v>0.52727272727272723</v>
      </c>
      <c r="K288" s="34" t="s">
        <v>649</v>
      </c>
    </row>
    <row r="289" spans="1:11">
      <c r="A289" s="34" t="s">
        <v>4655</v>
      </c>
      <c r="B289" s="34">
        <v>2014</v>
      </c>
      <c r="C289" s="34">
        <v>80</v>
      </c>
      <c r="D289" s="323" t="s">
        <v>4648</v>
      </c>
      <c r="E289" s="95">
        <f t="shared" si="15"/>
        <v>84</v>
      </c>
      <c r="F289" s="95">
        <f t="shared" si="16"/>
        <v>110</v>
      </c>
      <c r="G289" s="95">
        <f>'gráficos x semana I nivel'!C191</f>
        <v>0</v>
      </c>
      <c r="H289" s="95">
        <f t="shared" si="14"/>
        <v>58</v>
      </c>
      <c r="I289" s="98">
        <f t="shared" si="2"/>
        <v>0.69047619047619047</v>
      </c>
      <c r="J289" s="98">
        <f t="shared" si="3"/>
        <v>0.52727272727272723</v>
      </c>
      <c r="K289" s="34" t="s">
        <v>649</v>
      </c>
    </row>
    <row r="290" spans="1:11">
      <c r="A290" s="34" t="s">
        <v>4655</v>
      </c>
      <c r="B290" s="34">
        <v>2014</v>
      </c>
      <c r="C290" s="34">
        <v>81</v>
      </c>
      <c r="D290" s="323" t="s">
        <v>4648</v>
      </c>
      <c r="E290" s="95">
        <f t="shared" si="15"/>
        <v>84</v>
      </c>
      <c r="F290" s="95">
        <f t="shared" si="16"/>
        <v>110</v>
      </c>
      <c r="G290" s="95">
        <f>'gráficos x semana I nivel'!C192</f>
        <v>0</v>
      </c>
      <c r="H290" s="95">
        <f t="shared" si="14"/>
        <v>58</v>
      </c>
      <c r="I290" s="98">
        <f t="shared" si="2"/>
        <v>0.69047619047619047</v>
      </c>
      <c r="J290" s="98">
        <f t="shared" si="3"/>
        <v>0.52727272727272723</v>
      </c>
      <c r="K290" s="34" t="s">
        <v>649</v>
      </c>
    </row>
    <row r="291" spans="1:11">
      <c r="A291" s="34" t="s">
        <v>4655</v>
      </c>
      <c r="B291" s="34">
        <v>2014</v>
      </c>
      <c r="C291" s="34">
        <v>82</v>
      </c>
      <c r="D291" s="323" t="s">
        <v>4648</v>
      </c>
      <c r="E291" s="95">
        <f t="shared" si="15"/>
        <v>84</v>
      </c>
      <c r="F291" s="95">
        <f t="shared" si="16"/>
        <v>110</v>
      </c>
      <c r="G291" s="95">
        <f>'gráficos x semana I nivel'!C193</f>
        <v>0</v>
      </c>
      <c r="H291" s="95">
        <f t="shared" si="14"/>
        <v>58</v>
      </c>
      <c r="I291" s="98">
        <f t="shared" si="2"/>
        <v>0.69047619047619047</v>
      </c>
      <c r="J291" s="98">
        <f t="shared" si="3"/>
        <v>0.52727272727272723</v>
      </c>
      <c r="K291" s="34" t="s">
        <v>649</v>
      </c>
    </row>
    <row r="292" spans="1:11">
      <c r="A292" s="34" t="s">
        <v>4655</v>
      </c>
      <c r="B292" s="34">
        <v>2014</v>
      </c>
      <c r="C292" s="34">
        <v>83</v>
      </c>
      <c r="D292" s="323" t="s">
        <v>4648</v>
      </c>
      <c r="E292" s="95">
        <f t="shared" si="15"/>
        <v>84</v>
      </c>
      <c r="F292" s="95">
        <f t="shared" si="16"/>
        <v>110</v>
      </c>
      <c r="G292" s="95">
        <f>'gráficos x semana I nivel'!C194</f>
        <v>0</v>
      </c>
      <c r="H292" s="95">
        <f t="shared" si="14"/>
        <v>58</v>
      </c>
      <c r="I292" s="98">
        <f t="shared" si="2"/>
        <v>0.69047619047619047</v>
      </c>
      <c r="J292" s="98">
        <f t="shared" si="3"/>
        <v>0.52727272727272723</v>
      </c>
      <c r="K292" s="34" t="s">
        <v>649</v>
      </c>
    </row>
    <row r="293" spans="1:11">
      <c r="A293" s="34" t="s">
        <v>4655</v>
      </c>
      <c r="B293" s="34">
        <v>2014</v>
      </c>
      <c r="C293" s="34">
        <v>84</v>
      </c>
      <c r="D293" s="323" t="s">
        <v>4648</v>
      </c>
      <c r="E293" s="95">
        <f t="shared" si="15"/>
        <v>84</v>
      </c>
      <c r="F293" s="95">
        <f t="shared" si="16"/>
        <v>110</v>
      </c>
      <c r="G293" s="95">
        <f>'gráficos x semana I nivel'!C195</f>
        <v>0</v>
      </c>
      <c r="H293" s="95">
        <f t="shared" si="14"/>
        <v>58</v>
      </c>
      <c r="I293" s="98">
        <f t="shared" si="2"/>
        <v>0.69047619047619047</v>
      </c>
      <c r="J293" s="98">
        <f t="shared" si="3"/>
        <v>0.52727272727272723</v>
      </c>
      <c r="K293" s="34" t="s">
        <v>649</v>
      </c>
    </row>
    <row r="294" spans="1:11">
      <c r="A294" s="34" t="s">
        <v>4655</v>
      </c>
      <c r="B294" s="34">
        <v>2014</v>
      </c>
      <c r="C294" s="34">
        <v>85</v>
      </c>
      <c r="D294" s="323" t="s">
        <v>4648</v>
      </c>
      <c r="E294" s="95">
        <f t="shared" si="15"/>
        <v>84</v>
      </c>
      <c r="F294" s="95">
        <f t="shared" si="16"/>
        <v>110</v>
      </c>
      <c r="G294" s="95">
        <f>'gráficos x semana I nivel'!C196</f>
        <v>0</v>
      </c>
      <c r="H294" s="95">
        <f t="shared" si="14"/>
        <v>58</v>
      </c>
      <c r="I294" s="98">
        <f t="shared" si="2"/>
        <v>0.69047619047619047</v>
      </c>
      <c r="J294" s="98">
        <f t="shared" si="3"/>
        <v>0.52727272727272723</v>
      </c>
      <c r="K294" s="34" t="s">
        <v>649</v>
      </c>
    </row>
    <row r="295" spans="1:11">
      <c r="A295" s="34" t="s">
        <v>4655</v>
      </c>
      <c r="B295" s="34">
        <v>2014</v>
      </c>
      <c r="C295" s="34">
        <v>86</v>
      </c>
      <c r="D295" s="323" t="s">
        <v>4648</v>
      </c>
      <c r="E295" s="95">
        <f t="shared" si="15"/>
        <v>84</v>
      </c>
      <c r="F295" s="95">
        <f t="shared" si="16"/>
        <v>110</v>
      </c>
      <c r="G295" s="95">
        <f>'gráficos x semana I nivel'!C197</f>
        <v>0</v>
      </c>
      <c r="H295" s="95">
        <f t="shared" si="14"/>
        <v>58</v>
      </c>
      <c r="I295" s="98">
        <f t="shared" si="2"/>
        <v>0.69047619047619047</v>
      </c>
      <c r="J295" s="98">
        <f t="shared" si="3"/>
        <v>0.52727272727272723</v>
      </c>
      <c r="K295" s="34" t="s">
        <v>649</v>
      </c>
    </row>
    <row r="296" spans="1:11">
      <c r="A296" s="34" t="s">
        <v>4655</v>
      </c>
      <c r="B296" s="34">
        <v>2014</v>
      </c>
      <c r="C296" s="34">
        <v>87</v>
      </c>
      <c r="D296" s="323" t="s">
        <v>4648</v>
      </c>
      <c r="E296" s="95">
        <f t="shared" si="15"/>
        <v>84</v>
      </c>
      <c r="F296" s="95">
        <f t="shared" si="16"/>
        <v>110</v>
      </c>
      <c r="G296" s="95">
        <f>'gráficos x semana I nivel'!C198</f>
        <v>0</v>
      </c>
      <c r="H296" s="95">
        <f t="shared" si="14"/>
        <v>58</v>
      </c>
      <c r="I296" s="98">
        <f t="shared" si="2"/>
        <v>0.69047619047619047</v>
      </c>
      <c r="J296" s="98">
        <f t="shared" si="3"/>
        <v>0.52727272727272723</v>
      </c>
      <c r="K296" s="34" t="s">
        <v>649</v>
      </c>
    </row>
    <row r="297" spans="1:11">
      <c r="A297" s="34" t="s">
        <v>4655</v>
      </c>
      <c r="B297" s="34">
        <v>2014</v>
      </c>
      <c r="C297" s="34">
        <v>88</v>
      </c>
      <c r="D297" s="323" t="s">
        <v>4648</v>
      </c>
      <c r="E297" s="95">
        <f t="shared" si="15"/>
        <v>84</v>
      </c>
      <c r="F297" s="95">
        <f t="shared" si="16"/>
        <v>110</v>
      </c>
      <c r="G297" s="95">
        <f>'gráficos x semana I nivel'!C199</f>
        <v>0</v>
      </c>
      <c r="H297" s="95">
        <f t="shared" si="14"/>
        <v>58</v>
      </c>
      <c r="I297" s="98">
        <f t="shared" si="2"/>
        <v>0.69047619047619047</v>
      </c>
      <c r="J297" s="98">
        <f t="shared" si="3"/>
        <v>0.52727272727272723</v>
      </c>
      <c r="K297" s="34" t="s">
        <v>649</v>
      </c>
    </row>
    <row r="298" spans="1:11">
      <c r="A298" s="34" t="s">
        <v>4655</v>
      </c>
      <c r="B298" s="34">
        <v>2014</v>
      </c>
      <c r="C298" s="34">
        <v>89</v>
      </c>
      <c r="D298" s="323" t="s">
        <v>4648</v>
      </c>
      <c r="E298" s="95">
        <f t="shared" si="15"/>
        <v>84</v>
      </c>
      <c r="F298" s="95">
        <f t="shared" si="16"/>
        <v>110</v>
      </c>
      <c r="G298" s="95">
        <f>'gráficos x semana I nivel'!C200</f>
        <v>0</v>
      </c>
      <c r="H298" s="95">
        <f t="shared" si="14"/>
        <v>58</v>
      </c>
      <c r="I298" s="98">
        <f t="shared" si="2"/>
        <v>0.69047619047619047</v>
      </c>
      <c r="J298" s="98">
        <f t="shared" si="3"/>
        <v>0.52727272727272723</v>
      </c>
      <c r="K298" s="34" t="s">
        <v>649</v>
      </c>
    </row>
    <row r="299" spans="1:11">
      <c r="A299" s="34" t="s">
        <v>4655</v>
      </c>
      <c r="B299" s="34">
        <v>2014</v>
      </c>
      <c r="C299" s="34">
        <v>90</v>
      </c>
      <c r="D299" s="323" t="s">
        <v>4648</v>
      </c>
      <c r="E299" s="95">
        <f t="shared" si="15"/>
        <v>84</v>
      </c>
      <c r="F299" s="95">
        <f t="shared" si="16"/>
        <v>110</v>
      </c>
      <c r="G299" s="95">
        <f>'gráficos x semana I nivel'!C201</f>
        <v>0</v>
      </c>
      <c r="H299" s="95">
        <f t="shared" si="14"/>
        <v>58</v>
      </c>
      <c r="I299" s="98">
        <f t="shared" si="2"/>
        <v>0.69047619047619047</v>
      </c>
      <c r="J299" s="98">
        <f t="shared" si="3"/>
        <v>0.52727272727272723</v>
      </c>
      <c r="K299" s="34" t="s">
        <v>649</v>
      </c>
    </row>
    <row r="300" spans="1:11">
      <c r="A300" s="34" t="s">
        <v>4655</v>
      </c>
      <c r="B300" s="34">
        <v>2014</v>
      </c>
      <c r="C300" s="34">
        <v>91</v>
      </c>
      <c r="D300" s="323" t="s">
        <v>4648</v>
      </c>
      <c r="E300" s="95">
        <f t="shared" si="15"/>
        <v>84</v>
      </c>
      <c r="F300" s="95">
        <f t="shared" si="16"/>
        <v>110</v>
      </c>
      <c r="G300" s="95">
        <f>'gráficos x semana I nivel'!C202</f>
        <v>0</v>
      </c>
      <c r="H300" s="95">
        <f t="shared" si="14"/>
        <v>58</v>
      </c>
      <c r="I300" s="98">
        <f t="shared" si="2"/>
        <v>0.69047619047619047</v>
      </c>
      <c r="J300" s="98">
        <f t="shared" si="3"/>
        <v>0.52727272727272723</v>
      </c>
      <c r="K300" s="34" t="s">
        <v>649</v>
      </c>
    </row>
    <row r="301" spans="1:11">
      <c r="A301" s="34" t="s">
        <v>4655</v>
      </c>
      <c r="B301" s="34">
        <v>2014</v>
      </c>
      <c r="C301" s="34">
        <v>92</v>
      </c>
      <c r="D301" s="323" t="s">
        <v>4648</v>
      </c>
      <c r="E301" s="95">
        <f t="shared" si="15"/>
        <v>84</v>
      </c>
      <c r="F301" s="95">
        <f t="shared" si="16"/>
        <v>110</v>
      </c>
      <c r="G301" s="95">
        <f>'gráficos x semana I nivel'!C203</f>
        <v>0</v>
      </c>
      <c r="H301" s="95">
        <f t="shared" si="14"/>
        <v>58</v>
      </c>
      <c r="I301" s="98">
        <f t="shared" si="2"/>
        <v>0.69047619047619047</v>
      </c>
      <c r="J301" s="98">
        <f t="shared" si="3"/>
        <v>0.52727272727272723</v>
      </c>
      <c r="K301" s="34" t="s">
        <v>649</v>
      </c>
    </row>
    <row r="302" spans="1:11">
      <c r="A302" s="34" t="s">
        <v>4655</v>
      </c>
      <c r="B302" s="34">
        <v>2014</v>
      </c>
      <c r="C302" s="34">
        <v>93</v>
      </c>
      <c r="D302" s="323" t="s">
        <v>4648</v>
      </c>
      <c r="E302" s="95">
        <f t="shared" si="15"/>
        <v>84</v>
      </c>
      <c r="F302" s="95">
        <f t="shared" si="16"/>
        <v>110</v>
      </c>
      <c r="G302" s="95">
        <f>'gráficos x semana I nivel'!C204</f>
        <v>0</v>
      </c>
      <c r="H302" s="95">
        <f t="shared" si="14"/>
        <v>58</v>
      </c>
      <c r="I302" s="98">
        <f t="shared" si="2"/>
        <v>0.69047619047619047</v>
      </c>
      <c r="J302" s="98">
        <f t="shared" si="3"/>
        <v>0.52727272727272723</v>
      </c>
      <c r="K302" s="34" t="s">
        <v>649</v>
      </c>
    </row>
    <row r="303" spans="1:11">
      <c r="A303" s="34" t="s">
        <v>4655</v>
      </c>
      <c r="B303" s="34">
        <v>2014</v>
      </c>
      <c r="C303" s="34">
        <v>94</v>
      </c>
      <c r="D303" s="323" t="s">
        <v>4648</v>
      </c>
      <c r="E303" s="95">
        <f t="shared" si="15"/>
        <v>84</v>
      </c>
      <c r="F303" s="95">
        <f t="shared" si="16"/>
        <v>110</v>
      </c>
      <c r="G303" s="95">
        <f>'gráficos x semana I nivel'!C205</f>
        <v>0</v>
      </c>
      <c r="H303" s="95">
        <f t="shared" si="14"/>
        <v>58</v>
      </c>
      <c r="I303" s="98">
        <f t="shared" si="2"/>
        <v>0.69047619047619047</v>
      </c>
      <c r="J303" s="98">
        <f t="shared" si="3"/>
        <v>0.52727272727272723</v>
      </c>
      <c r="K303" s="34" t="s">
        <v>649</v>
      </c>
    </row>
    <row r="304" spans="1:11">
      <c r="A304" s="34" t="s">
        <v>4655</v>
      </c>
      <c r="B304" s="34">
        <v>2014</v>
      </c>
      <c r="C304" s="34">
        <v>95</v>
      </c>
      <c r="D304" s="323" t="s">
        <v>4648</v>
      </c>
      <c r="E304" s="95">
        <f t="shared" si="15"/>
        <v>84</v>
      </c>
      <c r="F304" s="95">
        <f t="shared" si="16"/>
        <v>110</v>
      </c>
      <c r="G304" s="95">
        <f>'gráficos x semana I nivel'!C206</f>
        <v>0</v>
      </c>
      <c r="H304" s="95">
        <f t="shared" si="14"/>
        <v>58</v>
      </c>
      <c r="I304" s="98">
        <f t="shared" si="2"/>
        <v>0.69047619047619047</v>
      </c>
      <c r="J304" s="98">
        <f t="shared" si="3"/>
        <v>0.52727272727272723</v>
      </c>
      <c r="K304" s="34" t="s">
        <v>649</v>
      </c>
    </row>
    <row r="305" spans="1:11">
      <c r="A305" s="34" t="s">
        <v>4655</v>
      </c>
      <c r="B305" s="34">
        <v>2014</v>
      </c>
      <c r="C305" s="34">
        <v>96</v>
      </c>
      <c r="D305" s="323" t="s">
        <v>4648</v>
      </c>
      <c r="E305" s="95">
        <f t="shared" si="15"/>
        <v>84</v>
      </c>
      <c r="F305" s="95">
        <f t="shared" si="16"/>
        <v>110</v>
      </c>
      <c r="G305" s="95">
        <f>'gráficos x semana I nivel'!C207</f>
        <v>0</v>
      </c>
      <c r="H305" s="95">
        <f t="shared" si="14"/>
        <v>58</v>
      </c>
      <c r="I305" s="98">
        <f t="shared" si="2"/>
        <v>0.69047619047619047</v>
      </c>
      <c r="J305" s="98">
        <f t="shared" si="3"/>
        <v>0.52727272727272723</v>
      </c>
      <c r="K305" s="34" t="s">
        <v>649</v>
      </c>
    </row>
    <row r="306" spans="1:11">
      <c r="A306" s="34" t="s">
        <v>4655</v>
      </c>
      <c r="B306" s="34">
        <v>2014</v>
      </c>
      <c r="C306" s="34">
        <v>97</v>
      </c>
      <c r="D306" s="323" t="s">
        <v>4648</v>
      </c>
      <c r="E306" s="95">
        <f t="shared" si="15"/>
        <v>84</v>
      </c>
      <c r="F306" s="95">
        <f t="shared" si="16"/>
        <v>110</v>
      </c>
      <c r="G306" s="95">
        <f>'gráficos x semana I nivel'!C208</f>
        <v>0</v>
      </c>
      <c r="H306" s="95">
        <f t="shared" si="14"/>
        <v>58</v>
      </c>
      <c r="I306" s="98">
        <f t="shared" si="2"/>
        <v>0.69047619047619047</v>
      </c>
      <c r="J306" s="98">
        <f t="shared" si="3"/>
        <v>0.52727272727272723</v>
      </c>
      <c r="K306" s="34" t="s">
        <v>649</v>
      </c>
    </row>
    <row r="307" spans="1:11">
      <c r="A307" s="34" t="s">
        <v>4655</v>
      </c>
      <c r="B307" s="34">
        <v>2014</v>
      </c>
      <c r="C307" s="34">
        <v>98</v>
      </c>
      <c r="D307" s="323" t="s">
        <v>4648</v>
      </c>
      <c r="E307" s="95">
        <f t="shared" si="15"/>
        <v>84</v>
      </c>
      <c r="F307" s="95">
        <f t="shared" si="16"/>
        <v>110</v>
      </c>
      <c r="G307" s="95">
        <f>'gráficos x semana I nivel'!C209</f>
        <v>0</v>
      </c>
      <c r="H307" s="95">
        <f t="shared" si="14"/>
        <v>58</v>
      </c>
      <c r="I307" s="98">
        <f t="shared" si="2"/>
        <v>0.69047619047619047</v>
      </c>
      <c r="J307" s="98">
        <f t="shared" si="3"/>
        <v>0.52727272727272723</v>
      </c>
      <c r="K307" s="34" t="s">
        <v>649</v>
      </c>
    </row>
    <row r="308" spans="1:11">
      <c r="A308" s="34" t="s">
        <v>4655</v>
      </c>
      <c r="B308" s="34">
        <v>2014</v>
      </c>
      <c r="C308" s="34">
        <v>99</v>
      </c>
      <c r="D308" s="323" t="s">
        <v>4648</v>
      </c>
      <c r="E308" s="95">
        <f t="shared" si="15"/>
        <v>84</v>
      </c>
      <c r="F308" s="95">
        <f t="shared" si="16"/>
        <v>110</v>
      </c>
      <c r="G308" s="95">
        <f>'gráficos x semana I nivel'!C210</f>
        <v>0</v>
      </c>
      <c r="H308" s="95">
        <f t="shared" si="14"/>
        <v>58</v>
      </c>
      <c r="I308" s="98">
        <f t="shared" si="2"/>
        <v>0.69047619047619047</v>
      </c>
      <c r="J308" s="98">
        <f t="shared" si="3"/>
        <v>0.52727272727272723</v>
      </c>
      <c r="K308" s="34" t="s">
        <v>649</v>
      </c>
    </row>
    <row r="309" spans="1:11">
      <c r="A309" s="34" t="s">
        <v>4655</v>
      </c>
      <c r="B309" s="34">
        <v>2014</v>
      </c>
      <c r="C309" s="34">
        <v>100</v>
      </c>
      <c r="D309" s="323" t="s">
        <v>4648</v>
      </c>
      <c r="E309" s="95">
        <f t="shared" si="15"/>
        <v>84</v>
      </c>
      <c r="F309" s="95">
        <f t="shared" si="16"/>
        <v>110</v>
      </c>
      <c r="G309" s="95">
        <f>'gráficos x semana I nivel'!C211</f>
        <v>0</v>
      </c>
      <c r="H309" s="95">
        <f t="shared" si="14"/>
        <v>58</v>
      </c>
      <c r="I309" s="98">
        <f t="shared" si="2"/>
        <v>0.69047619047619047</v>
      </c>
      <c r="J309" s="98">
        <f t="shared" si="3"/>
        <v>0.52727272727272723</v>
      </c>
      <c r="K309" s="34" t="s">
        <v>649</v>
      </c>
    </row>
    <row r="310" spans="1:11">
      <c r="A310" s="34" t="s">
        <v>4655</v>
      </c>
      <c r="B310" s="34">
        <v>2014</v>
      </c>
      <c r="C310" s="34">
        <v>101</v>
      </c>
      <c r="D310" s="323" t="s">
        <v>4648</v>
      </c>
      <c r="E310" s="95">
        <f t="shared" si="15"/>
        <v>84</v>
      </c>
      <c r="F310" s="95">
        <f t="shared" si="16"/>
        <v>110</v>
      </c>
      <c r="G310" s="95">
        <f>'gráficos x semana I nivel'!C212</f>
        <v>0</v>
      </c>
      <c r="H310" s="95">
        <f t="shared" si="14"/>
        <v>58</v>
      </c>
      <c r="I310" s="98">
        <f t="shared" si="2"/>
        <v>0.69047619047619047</v>
      </c>
      <c r="J310" s="98">
        <f t="shared" si="3"/>
        <v>0.52727272727272723</v>
      </c>
      <c r="K310" s="34" t="s">
        <v>649</v>
      </c>
    </row>
    <row r="311" spans="1:11">
      <c r="A311" s="34" t="s">
        <v>4655</v>
      </c>
      <c r="B311" s="34">
        <v>2014</v>
      </c>
      <c r="C311" s="34">
        <v>102</v>
      </c>
      <c r="D311" s="323" t="s">
        <v>4648</v>
      </c>
      <c r="E311" s="95">
        <f t="shared" si="15"/>
        <v>84</v>
      </c>
      <c r="F311" s="95">
        <f t="shared" si="16"/>
        <v>110</v>
      </c>
      <c r="G311" s="95">
        <f>'gráficos x semana I nivel'!C213</f>
        <v>0</v>
      </c>
      <c r="H311" s="95">
        <f t="shared" si="14"/>
        <v>58</v>
      </c>
      <c r="I311" s="98">
        <f t="shared" si="2"/>
        <v>0.69047619047619047</v>
      </c>
      <c r="J311" s="98">
        <f t="shared" si="3"/>
        <v>0.52727272727272723</v>
      </c>
      <c r="K311" s="34" t="s">
        <v>649</v>
      </c>
    </row>
    <row r="312" spans="1:11">
      <c r="A312" s="34" t="s">
        <v>4655</v>
      </c>
      <c r="B312" s="34">
        <v>2014</v>
      </c>
      <c r="C312" s="34">
        <v>103</v>
      </c>
      <c r="D312" s="323" t="s">
        <v>4648</v>
      </c>
      <c r="E312" s="95">
        <f t="shared" si="15"/>
        <v>84</v>
      </c>
      <c r="F312" s="95">
        <f t="shared" si="16"/>
        <v>110</v>
      </c>
      <c r="G312" s="95">
        <f>'gráficos x semana I nivel'!C214</f>
        <v>0</v>
      </c>
      <c r="H312" s="95">
        <f t="shared" si="14"/>
        <v>58</v>
      </c>
      <c r="I312" s="98">
        <f t="shared" si="2"/>
        <v>0.69047619047619047</v>
      </c>
      <c r="J312" s="98">
        <f t="shared" si="3"/>
        <v>0.52727272727272723</v>
      </c>
      <c r="K312" s="34" t="s">
        <v>649</v>
      </c>
    </row>
    <row r="313" spans="1:11">
      <c r="A313" s="34" t="s">
        <v>4655</v>
      </c>
      <c r="B313" s="34">
        <v>2014</v>
      </c>
      <c r="C313" s="34">
        <v>104</v>
      </c>
      <c r="D313" s="323" t="s">
        <v>4648</v>
      </c>
      <c r="E313" s="95">
        <f t="shared" si="15"/>
        <v>84</v>
      </c>
      <c r="F313" s="95">
        <f t="shared" si="16"/>
        <v>110</v>
      </c>
      <c r="G313" s="95">
        <f>'gráficos x semana I nivel'!C215</f>
        <v>0</v>
      </c>
      <c r="H313" s="95">
        <f t="shared" si="14"/>
        <v>58</v>
      </c>
      <c r="I313" s="98">
        <f t="shared" si="2"/>
        <v>0.69047619047619047</v>
      </c>
      <c r="J313" s="98">
        <f t="shared" si="3"/>
        <v>0.52727272727272723</v>
      </c>
      <c r="K313" s="34" t="s">
        <v>649</v>
      </c>
    </row>
    <row r="314" spans="1:11">
      <c r="A314" s="34" t="s">
        <v>4655</v>
      </c>
      <c r="B314" s="34">
        <v>2014</v>
      </c>
      <c r="C314" s="34">
        <v>1</v>
      </c>
      <c r="D314" s="34" t="s">
        <v>651</v>
      </c>
      <c r="E314" s="95">
        <f t="shared" si="15"/>
        <v>84</v>
      </c>
      <c r="F314" s="95">
        <f t="shared" si="16"/>
        <v>110</v>
      </c>
      <c r="G314" s="95">
        <f>'gráficos x semana I nivel'!C112+'gráficos x semana I nivel'!D112+'gráficos x semana I nivel'!E112</f>
        <v>27</v>
      </c>
      <c r="H314" s="95">
        <f>G314</f>
        <v>27</v>
      </c>
      <c r="I314" s="98">
        <f t="shared" si="2"/>
        <v>0.32142857142857145</v>
      </c>
      <c r="J314" s="98">
        <f t="shared" si="3"/>
        <v>0.24545454545454545</v>
      </c>
      <c r="K314" s="34" t="s">
        <v>649</v>
      </c>
    </row>
    <row r="315" spans="1:11">
      <c r="A315" s="34" t="s">
        <v>4655</v>
      </c>
      <c r="B315" s="34">
        <v>2014</v>
      </c>
      <c r="C315" s="34">
        <v>2</v>
      </c>
      <c r="D315" s="34" t="s">
        <v>651</v>
      </c>
      <c r="E315" s="95">
        <f t="shared" si="15"/>
        <v>84</v>
      </c>
      <c r="F315" s="95">
        <f t="shared" si="16"/>
        <v>110</v>
      </c>
      <c r="G315" s="95">
        <f>'gráficos x semana I nivel'!C113+'gráficos x semana I nivel'!D113+'gráficos x semana I nivel'!E113</f>
        <v>7</v>
      </c>
      <c r="H315" s="95">
        <f t="shared" ref="H315:H417" si="17">G315+H314</f>
        <v>34</v>
      </c>
      <c r="I315" s="98">
        <f t="shared" si="2"/>
        <v>0.40476190476190477</v>
      </c>
      <c r="J315" s="98">
        <f t="shared" si="3"/>
        <v>0.30909090909090908</v>
      </c>
      <c r="K315" s="34" t="s">
        <v>649</v>
      </c>
    </row>
    <row r="316" spans="1:11">
      <c r="A316" s="34" t="s">
        <v>4655</v>
      </c>
      <c r="B316" s="34">
        <v>2014</v>
      </c>
      <c r="C316" s="34">
        <v>3</v>
      </c>
      <c r="D316" s="34" t="s">
        <v>651</v>
      </c>
      <c r="E316" s="95">
        <f t="shared" si="15"/>
        <v>84</v>
      </c>
      <c r="F316" s="95">
        <f t="shared" si="16"/>
        <v>110</v>
      </c>
      <c r="G316" s="95">
        <f>'gráficos x semana I nivel'!C114+'gráficos x semana I nivel'!D114+'gráficos x semana I nivel'!E114</f>
        <v>3</v>
      </c>
      <c r="H316" s="95">
        <f t="shared" si="17"/>
        <v>37</v>
      </c>
      <c r="I316" s="98">
        <f t="shared" si="2"/>
        <v>0.44047619047619047</v>
      </c>
      <c r="J316" s="98">
        <f t="shared" si="3"/>
        <v>0.33636363636363636</v>
      </c>
      <c r="K316" s="34" t="s">
        <v>649</v>
      </c>
    </row>
    <row r="317" spans="1:11">
      <c r="A317" s="34" t="s">
        <v>4655</v>
      </c>
      <c r="B317" s="34">
        <v>2014</v>
      </c>
      <c r="C317" s="34">
        <v>4</v>
      </c>
      <c r="D317" s="34" t="s">
        <v>651</v>
      </c>
      <c r="E317" s="95">
        <f t="shared" si="15"/>
        <v>84</v>
      </c>
      <c r="F317" s="95">
        <f t="shared" si="16"/>
        <v>110</v>
      </c>
      <c r="G317" s="95">
        <f>'gráficos x semana I nivel'!C115+'gráficos x semana I nivel'!D115+'gráficos x semana I nivel'!E115</f>
        <v>16</v>
      </c>
      <c r="H317" s="95">
        <f t="shared" si="17"/>
        <v>53</v>
      </c>
      <c r="I317" s="98">
        <f t="shared" si="2"/>
        <v>0.63095238095238093</v>
      </c>
      <c r="J317" s="98">
        <f t="shared" si="3"/>
        <v>0.48181818181818181</v>
      </c>
      <c r="K317" s="34" t="s">
        <v>649</v>
      </c>
    </row>
    <row r="318" spans="1:11">
      <c r="A318" s="34" t="s">
        <v>4655</v>
      </c>
      <c r="B318" s="34">
        <v>2014</v>
      </c>
      <c r="C318" s="34">
        <v>5</v>
      </c>
      <c r="D318" s="34" t="s">
        <v>651</v>
      </c>
      <c r="E318" s="95">
        <f t="shared" si="15"/>
        <v>84</v>
      </c>
      <c r="F318" s="95">
        <f t="shared" si="16"/>
        <v>110</v>
      </c>
      <c r="G318" s="95">
        <f>'gráficos x semana I nivel'!C116+'gráficos x semana I nivel'!D116+'gráficos x semana I nivel'!E116</f>
        <v>2</v>
      </c>
      <c r="H318" s="95">
        <f t="shared" si="17"/>
        <v>55</v>
      </c>
      <c r="I318" s="98">
        <f t="shared" si="2"/>
        <v>0.65476190476190477</v>
      </c>
      <c r="J318" s="98">
        <f t="shared" si="3"/>
        <v>0.5</v>
      </c>
      <c r="K318" s="34" t="s">
        <v>649</v>
      </c>
    </row>
    <row r="319" spans="1:11">
      <c r="A319" s="34" t="s">
        <v>4655</v>
      </c>
      <c r="B319" s="34">
        <v>2014</v>
      </c>
      <c r="C319" s="34">
        <v>6</v>
      </c>
      <c r="D319" s="34" t="s">
        <v>651</v>
      </c>
      <c r="E319" s="95">
        <f t="shared" si="15"/>
        <v>84</v>
      </c>
      <c r="F319" s="95">
        <f t="shared" si="16"/>
        <v>110</v>
      </c>
      <c r="G319" s="95">
        <f>'gráficos x semana I nivel'!C117+'gráficos x semana I nivel'!D117+'gráficos x semana I nivel'!E117</f>
        <v>3</v>
      </c>
      <c r="H319" s="95">
        <f t="shared" si="17"/>
        <v>58</v>
      </c>
      <c r="I319" s="98">
        <f t="shared" si="2"/>
        <v>0.69047619047619047</v>
      </c>
      <c r="J319" s="98">
        <f t="shared" si="3"/>
        <v>0.52727272727272723</v>
      </c>
      <c r="K319" s="34" t="s">
        <v>649</v>
      </c>
    </row>
    <row r="320" spans="1:11">
      <c r="A320" s="34" t="s">
        <v>4655</v>
      </c>
      <c r="B320" s="34">
        <v>2014</v>
      </c>
      <c r="C320" s="34">
        <v>7</v>
      </c>
      <c r="D320" s="34" t="s">
        <v>651</v>
      </c>
      <c r="E320" s="95">
        <f t="shared" si="15"/>
        <v>84</v>
      </c>
      <c r="F320" s="95">
        <f t="shared" si="16"/>
        <v>110</v>
      </c>
      <c r="G320" s="95">
        <f>'gráficos x semana I nivel'!C118+'gráficos x semana I nivel'!D118+'gráficos x semana I nivel'!E118</f>
        <v>0</v>
      </c>
      <c r="H320" s="95">
        <f t="shared" si="17"/>
        <v>58</v>
      </c>
      <c r="I320" s="98">
        <f t="shared" si="2"/>
        <v>0.69047619047619047</v>
      </c>
      <c r="J320" s="98">
        <f t="shared" si="3"/>
        <v>0.52727272727272723</v>
      </c>
      <c r="K320" s="34" t="s">
        <v>649</v>
      </c>
    </row>
    <row r="321" spans="1:11">
      <c r="A321" s="34" t="s">
        <v>4655</v>
      </c>
      <c r="B321" s="34">
        <v>2014</v>
      </c>
      <c r="C321" s="34">
        <v>8</v>
      </c>
      <c r="D321" s="34" t="s">
        <v>651</v>
      </c>
      <c r="E321" s="95">
        <f t="shared" si="15"/>
        <v>84</v>
      </c>
      <c r="F321" s="95">
        <f t="shared" si="16"/>
        <v>110</v>
      </c>
      <c r="G321" s="95">
        <f>'gráficos x semana I nivel'!C119+'gráficos x semana I nivel'!D119+'gráficos x semana I nivel'!E119</f>
        <v>0</v>
      </c>
      <c r="H321" s="95">
        <f t="shared" si="17"/>
        <v>58</v>
      </c>
      <c r="I321" s="98">
        <f t="shared" si="2"/>
        <v>0.69047619047619047</v>
      </c>
      <c r="J321" s="98">
        <f t="shared" si="3"/>
        <v>0.52727272727272723</v>
      </c>
      <c r="K321" s="34" t="s">
        <v>649</v>
      </c>
    </row>
    <row r="322" spans="1:11">
      <c r="A322" s="34" t="s">
        <v>4655</v>
      </c>
      <c r="B322" s="34">
        <v>2014</v>
      </c>
      <c r="C322" s="34">
        <v>9</v>
      </c>
      <c r="D322" s="34" t="s">
        <v>651</v>
      </c>
      <c r="E322" s="95">
        <f t="shared" si="15"/>
        <v>84</v>
      </c>
      <c r="F322" s="95">
        <f t="shared" si="16"/>
        <v>110</v>
      </c>
      <c r="G322" s="95">
        <f>'gráficos x semana I nivel'!C120+'gráficos x semana I nivel'!D120+'gráficos x semana I nivel'!E120</f>
        <v>3</v>
      </c>
      <c r="H322" s="95">
        <f t="shared" si="17"/>
        <v>61</v>
      </c>
      <c r="I322" s="98">
        <f t="shared" si="2"/>
        <v>0.72619047619047616</v>
      </c>
      <c r="J322" s="98">
        <f t="shared" si="3"/>
        <v>0.55454545454545456</v>
      </c>
      <c r="K322" s="34" t="s">
        <v>649</v>
      </c>
    </row>
    <row r="323" spans="1:11">
      <c r="A323" s="34" t="s">
        <v>4655</v>
      </c>
      <c r="B323" s="34">
        <v>2014</v>
      </c>
      <c r="C323" s="34">
        <v>10</v>
      </c>
      <c r="D323" s="34" t="s">
        <v>651</v>
      </c>
      <c r="E323" s="95">
        <f t="shared" si="15"/>
        <v>84</v>
      </c>
      <c r="F323" s="95">
        <f t="shared" si="16"/>
        <v>110</v>
      </c>
      <c r="G323" s="95">
        <f>'gráficos x semana I nivel'!C121+'gráficos x semana I nivel'!D121+'gráficos x semana I nivel'!E121</f>
        <v>0</v>
      </c>
      <c r="H323" s="95">
        <f t="shared" si="17"/>
        <v>61</v>
      </c>
      <c r="I323" s="98">
        <f t="shared" si="2"/>
        <v>0.72619047619047616</v>
      </c>
      <c r="J323" s="98">
        <f t="shared" si="3"/>
        <v>0.55454545454545456</v>
      </c>
      <c r="K323" s="34" t="s">
        <v>649</v>
      </c>
    </row>
    <row r="324" spans="1:11">
      <c r="A324" s="34" t="s">
        <v>4655</v>
      </c>
      <c r="B324" s="34">
        <v>2014</v>
      </c>
      <c r="C324" s="34">
        <v>11</v>
      </c>
      <c r="D324" s="34" t="s">
        <v>651</v>
      </c>
      <c r="E324" s="95">
        <f t="shared" si="15"/>
        <v>84</v>
      </c>
      <c r="F324" s="95">
        <f t="shared" si="16"/>
        <v>110</v>
      </c>
      <c r="G324" s="95">
        <f>'gráficos x semana I nivel'!C122+'gráficos x semana I nivel'!D122+'gráficos x semana I nivel'!E122</f>
        <v>0</v>
      </c>
      <c r="H324" s="95">
        <f t="shared" si="17"/>
        <v>61</v>
      </c>
      <c r="I324" s="98">
        <f t="shared" si="2"/>
        <v>0.72619047619047616</v>
      </c>
      <c r="J324" s="98">
        <f t="shared" si="3"/>
        <v>0.55454545454545456</v>
      </c>
      <c r="K324" s="34" t="s">
        <v>649</v>
      </c>
    </row>
    <row r="325" spans="1:11">
      <c r="A325" s="34" t="s">
        <v>4655</v>
      </c>
      <c r="B325" s="34">
        <v>2014</v>
      </c>
      <c r="C325" s="34">
        <v>12</v>
      </c>
      <c r="D325" s="34" t="s">
        <v>651</v>
      </c>
      <c r="E325" s="95">
        <f t="shared" si="15"/>
        <v>84</v>
      </c>
      <c r="F325" s="95">
        <f t="shared" si="16"/>
        <v>110</v>
      </c>
      <c r="G325" s="95">
        <f>'gráficos x semana I nivel'!C123+'gráficos x semana I nivel'!D123+'gráficos x semana I nivel'!E123</f>
        <v>0</v>
      </c>
      <c r="H325" s="95">
        <f t="shared" si="17"/>
        <v>61</v>
      </c>
      <c r="I325" s="98">
        <f t="shared" si="2"/>
        <v>0.72619047619047616</v>
      </c>
      <c r="J325" s="98">
        <f t="shared" si="3"/>
        <v>0.55454545454545456</v>
      </c>
      <c r="K325" s="34" t="s">
        <v>649</v>
      </c>
    </row>
    <row r="326" spans="1:11">
      <c r="A326" s="34" t="s">
        <v>4655</v>
      </c>
      <c r="B326" s="34">
        <v>2014</v>
      </c>
      <c r="C326" s="34">
        <v>13</v>
      </c>
      <c r="D326" s="34" t="s">
        <v>651</v>
      </c>
      <c r="E326" s="95">
        <f t="shared" si="15"/>
        <v>84</v>
      </c>
      <c r="F326" s="95">
        <f t="shared" si="16"/>
        <v>110</v>
      </c>
      <c r="G326" s="95">
        <f>'gráficos x semana I nivel'!C124+'gráficos x semana I nivel'!D124+'gráficos x semana I nivel'!E124</f>
        <v>1</v>
      </c>
      <c r="H326" s="95">
        <f t="shared" si="17"/>
        <v>62</v>
      </c>
      <c r="I326" s="98">
        <f t="shared" si="2"/>
        <v>0.73809523809523814</v>
      </c>
      <c r="J326" s="98">
        <f t="shared" si="3"/>
        <v>0.5636363636363636</v>
      </c>
      <c r="K326" s="34" t="s">
        <v>649</v>
      </c>
    </row>
    <row r="327" spans="1:11">
      <c r="A327" s="34" t="s">
        <v>4655</v>
      </c>
      <c r="B327" s="34">
        <v>2014</v>
      </c>
      <c r="C327" s="34">
        <v>14</v>
      </c>
      <c r="D327" s="34" t="s">
        <v>651</v>
      </c>
      <c r="E327" s="95">
        <f t="shared" si="15"/>
        <v>84</v>
      </c>
      <c r="F327" s="95">
        <f t="shared" si="16"/>
        <v>110</v>
      </c>
      <c r="G327" s="95">
        <f>'gráficos x semana I nivel'!C125+'gráficos x semana I nivel'!D125+'gráficos x semana I nivel'!E125</f>
        <v>0</v>
      </c>
      <c r="H327" s="95">
        <f t="shared" si="17"/>
        <v>62</v>
      </c>
      <c r="I327" s="98">
        <f t="shared" si="2"/>
        <v>0.73809523809523814</v>
      </c>
      <c r="J327" s="98">
        <f t="shared" si="3"/>
        <v>0.5636363636363636</v>
      </c>
      <c r="K327" s="34" t="s">
        <v>649</v>
      </c>
    </row>
    <row r="328" spans="1:11">
      <c r="A328" s="34" t="s">
        <v>4655</v>
      </c>
      <c r="B328" s="34">
        <v>2014</v>
      </c>
      <c r="C328" s="34">
        <v>15</v>
      </c>
      <c r="D328" s="34" t="s">
        <v>651</v>
      </c>
      <c r="E328" s="95">
        <f t="shared" si="15"/>
        <v>84</v>
      </c>
      <c r="F328" s="95">
        <f t="shared" si="16"/>
        <v>110</v>
      </c>
      <c r="G328" s="95">
        <f>'gráficos x semana I nivel'!C126+'gráficos x semana I nivel'!D126+'gráficos x semana I nivel'!E126</f>
        <v>1</v>
      </c>
      <c r="H328" s="95">
        <f t="shared" si="17"/>
        <v>63</v>
      </c>
      <c r="I328" s="98">
        <f t="shared" si="2"/>
        <v>0.75</v>
      </c>
      <c r="J328" s="98">
        <f t="shared" si="3"/>
        <v>0.57272727272727275</v>
      </c>
      <c r="K328" s="34" t="s">
        <v>649</v>
      </c>
    </row>
    <row r="329" spans="1:11">
      <c r="A329" s="34" t="s">
        <v>4655</v>
      </c>
      <c r="B329" s="34">
        <v>2014</v>
      </c>
      <c r="C329" s="34">
        <v>16</v>
      </c>
      <c r="D329" s="34" t="s">
        <v>651</v>
      </c>
      <c r="E329" s="95">
        <f t="shared" si="15"/>
        <v>84</v>
      </c>
      <c r="F329" s="95">
        <f t="shared" si="16"/>
        <v>110</v>
      </c>
      <c r="G329" s="95">
        <f>'gráficos x semana I nivel'!C127+'gráficos x semana I nivel'!D127+'gráficos x semana I nivel'!E127</f>
        <v>6</v>
      </c>
      <c r="H329" s="95">
        <f t="shared" si="17"/>
        <v>69</v>
      </c>
      <c r="I329" s="98">
        <f t="shared" si="2"/>
        <v>0.8214285714285714</v>
      </c>
      <c r="J329" s="98">
        <f t="shared" si="3"/>
        <v>0.62727272727272732</v>
      </c>
      <c r="K329" s="34" t="s">
        <v>649</v>
      </c>
    </row>
    <row r="330" spans="1:11">
      <c r="A330" s="34" t="s">
        <v>4655</v>
      </c>
      <c r="B330" s="34">
        <v>2014</v>
      </c>
      <c r="C330" s="34">
        <v>17</v>
      </c>
      <c r="D330" s="34" t="s">
        <v>651</v>
      </c>
      <c r="E330" s="95">
        <f t="shared" si="15"/>
        <v>84</v>
      </c>
      <c r="F330" s="95">
        <f t="shared" si="16"/>
        <v>110</v>
      </c>
      <c r="G330" s="95">
        <f>'gráficos x semana I nivel'!C128+'gráficos x semana I nivel'!D128+'gráficos x semana I nivel'!E128</f>
        <v>1</v>
      </c>
      <c r="H330" s="95">
        <f t="shared" si="17"/>
        <v>70</v>
      </c>
      <c r="I330" s="98">
        <f t="shared" si="2"/>
        <v>0.83333333333333337</v>
      </c>
      <c r="J330" s="98">
        <f t="shared" si="3"/>
        <v>0.63636363636363635</v>
      </c>
      <c r="K330" s="34" t="s">
        <v>649</v>
      </c>
    </row>
    <row r="331" spans="1:11">
      <c r="A331" s="34" t="s">
        <v>4655</v>
      </c>
      <c r="B331" s="34">
        <v>2014</v>
      </c>
      <c r="C331" s="34">
        <v>18</v>
      </c>
      <c r="D331" s="34" t="s">
        <v>651</v>
      </c>
      <c r="E331" s="95">
        <f t="shared" si="15"/>
        <v>84</v>
      </c>
      <c r="F331" s="95">
        <f t="shared" si="16"/>
        <v>110</v>
      </c>
      <c r="G331" s="95">
        <f>'gráficos x semana I nivel'!C129+'gráficos x semana I nivel'!D129+'gráficos x semana I nivel'!E129</f>
        <v>0</v>
      </c>
      <c r="H331" s="95">
        <f t="shared" si="17"/>
        <v>70</v>
      </c>
      <c r="I331" s="98">
        <f t="shared" si="2"/>
        <v>0.83333333333333337</v>
      </c>
      <c r="J331" s="98">
        <f t="shared" si="3"/>
        <v>0.63636363636363635</v>
      </c>
      <c r="K331" s="34" t="s">
        <v>649</v>
      </c>
    </row>
    <row r="332" spans="1:11">
      <c r="A332" s="34" t="s">
        <v>4655</v>
      </c>
      <c r="B332" s="34">
        <v>2014</v>
      </c>
      <c r="C332" s="34">
        <v>19</v>
      </c>
      <c r="D332" s="34" t="s">
        <v>651</v>
      </c>
      <c r="E332" s="95">
        <f t="shared" si="15"/>
        <v>84</v>
      </c>
      <c r="F332" s="95">
        <f t="shared" si="16"/>
        <v>110</v>
      </c>
      <c r="G332" s="95">
        <f>'gráficos x semana I nivel'!C130+'gráficos x semana I nivel'!D130+'gráficos x semana I nivel'!E130</f>
        <v>0</v>
      </c>
      <c r="H332" s="95">
        <f t="shared" si="17"/>
        <v>70</v>
      </c>
      <c r="I332" s="98">
        <f t="shared" si="2"/>
        <v>0.83333333333333337</v>
      </c>
      <c r="J332" s="98">
        <f t="shared" si="3"/>
        <v>0.63636363636363635</v>
      </c>
      <c r="K332" s="34" t="s">
        <v>649</v>
      </c>
    </row>
    <row r="333" spans="1:11">
      <c r="A333" s="34" t="s">
        <v>4655</v>
      </c>
      <c r="B333" s="34">
        <v>2014</v>
      </c>
      <c r="C333" s="34">
        <v>20</v>
      </c>
      <c r="D333" s="34" t="s">
        <v>651</v>
      </c>
      <c r="E333" s="95">
        <f t="shared" si="15"/>
        <v>84</v>
      </c>
      <c r="F333" s="95">
        <f t="shared" si="16"/>
        <v>110</v>
      </c>
      <c r="G333" s="95">
        <f>'gráficos x semana I nivel'!C131+'gráficos x semana I nivel'!D131+'gráficos x semana I nivel'!E131</f>
        <v>0</v>
      </c>
      <c r="H333" s="95">
        <f t="shared" si="17"/>
        <v>70</v>
      </c>
      <c r="I333" s="98">
        <f t="shared" si="2"/>
        <v>0.83333333333333337</v>
      </c>
      <c r="J333" s="98">
        <f t="shared" si="3"/>
        <v>0.63636363636363635</v>
      </c>
      <c r="K333" s="34" t="s">
        <v>649</v>
      </c>
    </row>
    <row r="334" spans="1:11">
      <c r="A334" s="34" t="s">
        <v>4655</v>
      </c>
      <c r="B334" s="34">
        <v>2014</v>
      </c>
      <c r="C334" s="34">
        <v>21</v>
      </c>
      <c r="D334" s="34" t="s">
        <v>651</v>
      </c>
      <c r="E334" s="95">
        <f t="shared" si="15"/>
        <v>84</v>
      </c>
      <c r="F334" s="95">
        <f t="shared" si="16"/>
        <v>110</v>
      </c>
      <c r="G334" s="95">
        <f>'gráficos x semana I nivel'!C132+'gráficos x semana I nivel'!D132+'gráficos x semana I nivel'!E132</f>
        <v>0</v>
      </c>
      <c r="H334" s="95">
        <f t="shared" si="17"/>
        <v>70</v>
      </c>
      <c r="I334" s="98">
        <f t="shared" si="2"/>
        <v>0.83333333333333337</v>
      </c>
      <c r="J334" s="98">
        <f t="shared" si="3"/>
        <v>0.63636363636363635</v>
      </c>
      <c r="K334" s="34" t="s">
        <v>649</v>
      </c>
    </row>
    <row r="335" spans="1:11">
      <c r="A335" s="34" t="s">
        <v>4655</v>
      </c>
      <c r="B335" s="34">
        <v>2014</v>
      </c>
      <c r="C335" s="34">
        <v>22</v>
      </c>
      <c r="D335" s="34" t="s">
        <v>651</v>
      </c>
      <c r="E335" s="95">
        <f t="shared" si="15"/>
        <v>84</v>
      </c>
      <c r="F335" s="95">
        <f t="shared" si="16"/>
        <v>110</v>
      </c>
      <c r="G335" s="95">
        <f>'gráficos x semana I nivel'!C133+'gráficos x semana I nivel'!D133+'gráficos x semana I nivel'!E133</f>
        <v>0</v>
      </c>
      <c r="H335" s="95">
        <f t="shared" si="17"/>
        <v>70</v>
      </c>
      <c r="I335" s="98">
        <f t="shared" si="2"/>
        <v>0.83333333333333337</v>
      </c>
      <c r="J335" s="98">
        <f t="shared" si="3"/>
        <v>0.63636363636363635</v>
      </c>
      <c r="K335" s="34" t="s">
        <v>649</v>
      </c>
    </row>
    <row r="336" spans="1:11">
      <c r="A336" s="34" t="s">
        <v>4655</v>
      </c>
      <c r="B336" s="34">
        <v>2014</v>
      </c>
      <c r="C336" s="34">
        <v>23</v>
      </c>
      <c r="D336" s="34" t="s">
        <v>651</v>
      </c>
      <c r="E336" s="95">
        <f t="shared" si="15"/>
        <v>84</v>
      </c>
      <c r="F336" s="95">
        <f t="shared" si="16"/>
        <v>110</v>
      </c>
      <c r="G336" s="95">
        <f>'gráficos x semana I nivel'!C134+'gráficos x semana I nivel'!D134+'gráficos x semana I nivel'!E134</f>
        <v>0</v>
      </c>
      <c r="H336" s="95">
        <f t="shared" si="17"/>
        <v>70</v>
      </c>
      <c r="I336" s="98">
        <f t="shared" si="2"/>
        <v>0.83333333333333337</v>
      </c>
      <c r="J336" s="98">
        <f t="shared" si="3"/>
        <v>0.63636363636363635</v>
      </c>
      <c r="K336" s="34" t="s">
        <v>649</v>
      </c>
    </row>
    <row r="337" spans="1:11">
      <c r="A337" s="34" t="s">
        <v>4655</v>
      </c>
      <c r="B337" s="34">
        <v>2014</v>
      </c>
      <c r="C337" s="34">
        <v>24</v>
      </c>
      <c r="D337" s="34" t="s">
        <v>651</v>
      </c>
      <c r="E337" s="95">
        <f t="shared" si="15"/>
        <v>84</v>
      </c>
      <c r="F337" s="95">
        <f t="shared" si="16"/>
        <v>110</v>
      </c>
      <c r="G337" s="95">
        <f>'gráficos x semana I nivel'!C135+'gráficos x semana I nivel'!D135+'gráficos x semana I nivel'!E135</f>
        <v>0</v>
      </c>
      <c r="H337" s="95">
        <f t="shared" si="17"/>
        <v>70</v>
      </c>
      <c r="I337" s="98">
        <f t="shared" si="2"/>
        <v>0.83333333333333337</v>
      </c>
      <c r="J337" s="98">
        <f t="shared" si="3"/>
        <v>0.63636363636363635</v>
      </c>
      <c r="K337" s="34" t="s">
        <v>649</v>
      </c>
    </row>
    <row r="338" spans="1:11">
      <c r="A338" s="34" t="s">
        <v>4655</v>
      </c>
      <c r="B338" s="34">
        <v>2014</v>
      </c>
      <c r="C338" s="34">
        <v>25</v>
      </c>
      <c r="D338" s="34" t="s">
        <v>651</v>
      </c>
      <c r="E338" s="95">
        <f t="shared" ref="E338:E401" si="18">MB2_IN</f>
        <v>84</v>
      </c>
      <c r="F338" s="95">
        <f t="shared" ref="F338:F401" si="19">Cargos_IN_MB2</f>
        <v>110</v>
      </c>
      <c r="G338" s="95">
        <f>'gráficos x semana I nivel'!C136+'gráficos x semana I nivel'!D136+'gráficos x semana I nivel'!E136</f>
        <v>1</v>
      </c>
      <c r="H338" s="95">
        <f t="shared" si="17"/>
        <v>71</v>
      </c>
      <c r="I338" s="98">
        <f t="shared" si="2"/>
        <v>0.84523809523809523</v>
      </c>
      <c r="J338" s="98">
        <f t="shared" si="3"/>
        <v>0.6454545454545455</v>
      </c>
      <c r="K338" s="34" t="s">
        <v>649</v>
      </c>
    </row>
    <row r="339" spans="1:11">
      <c r="A339" s="34" t="s">
        <v>4655</v>
      </c>
      <c r="B339" s="34">
        <v>2014</v>
      </c>
      <c r="C339" s="34">
        <v>26</v>
      </c>
      <c r="D339" s="34" t="s">
        <v>651</v>
      </c>
      <c r="E339" s="95">
        <f t="shared" si="18"/>
        <v>84</v>
      </c>
      <c r="F339" s="95">
        <f t="shared" si="19"/>
        <v>110</v>
      </c>
      <c r="G339" s="95">
        <f>'gráficos x semana I nivel'!C137+'gráficos x semana I nivel'!D137+'gráficos x semana I nivel'!E137</f>
        <v>0</v>
      </c>
      <c r="H339" s="95">
        <f t="shared" si="17"/>
        <v>71</v>
      </c>
      <c r="I339" s="98">
        <f t="shared" si="2"/>
        <v>0.84523809523809523</v>
      </c>
      <c r="J339" s="98">
        <f t="shared" si="3"/>
        <v>0.6454545454545455</v>
      </c>
      <c r="K339" s="34" t="s">
        <v>649</v>
      </c>
    </row>
    <row r="340" spans="1:11">
      <c r="A340" s="34" t="s">
        <v>4655</v>
      </c>
      <c r="B340" s="34">
        <v>2014</v>
      </c>
      <c r="C340" s="34">
        <v>27</v>
      </c>
      <c r="D340" s="34" t="s">
        <v>651</v>
      </c>
      <c r="E340" s="95">
        <f t="shared" si="18"/>
        <v>84</v>
      </c>
      <c r="F340" s="95">
        <f t="shared" si="19"/>
        <v>110</v>
      </c>
      <c r="G340" s="95">
        <f>'gráficos x semana I nivel'!C138+'gráficos x semana I nivel'!D138+'gráficos x semana I nivel'!E138</f>
        <v>0</v>
      </c>
      <c r="H340" s="95">
        <f t="shared" si="17"/>
        <v>71</v>
      </c>
      <c r="I340" s="98">
        <f t="shared" si="2"/>
        <v>0.84523809523809523</v>
      </c>
      <c r="J340" s="98">
        <f t="shared" si="3"/>
        <v>0.6454545454545455</v>
      </c>
      <c r="K340" s="34" t="s">
        <v>649</v>
      </c>
    </row>
    <row r="341" spans="1:11">
      <c r="A341" s="34" t="s">
        <v>4655</v>
      </c>
      <c r="B341" s="34">
        <v>2014</v>
      </c>
      <c r="C341" s="34">
        <v>28</v>
      </c>
      <c r="D341" s="34" t="s">
        <v>651</v>
      </c>
      <c r="E341" s="95">
        <f t="shared" si="18"/>
        <v>84</v>
      </c>
      <c r="F341" s="95">
        <f t="shared" si="19"/>
        <v>110</v>
      </c>
      <c r="G341" s="95">
        <f>'gráficos x semana I nivel'!C139+'gráficos x semana I nivel'!D139+'gráficos x semana I nivel'!E139</f>
        <v>0</v>
      </c>
      <c r="H341" s="95">
        <f t="shared" si="17"/>
        <v>71</v>
      </c>
      <c r="I341" s="98">
        <f t="shared" si="2"/>
        <v>0.84523809523809523</v>
      </c>
      <c r="J341" s="98">
        <f t="shared" si="3"/>
        <v>0.6454545454545455</v>
      </c>
      <c r="K341" s="34" t="s">
        <v>649</v>
      </c>
    </row>
    <row r="342" spans="1:11">
      <c r="A342" s="34" t="s">
        <v>4655</v>
      </c>
      <c r="B342" s="34">
        <v>2014</v>
      </c>
      <c r="C342" s="34">
        <v>29</v>
      </c>
      <c r="D342" s="34" t="s">
        <v>651</v>
      </c>
      <c r="E342" s="95">
        <f t="shared" si="18"/>
        <v>84</v>
      </c>
      <c r="F342" s="95">
        <f t="shared" si="19"/>
        <v>110</v>
      </c>
      <c r="G342" s="95">
        <f>'gráficos x semana I nivel'!C140+'gráficos x semana I nivel'!D140+'gráficos x semana I nivel'!E140</f>
        <v>0</v>
      </c>
      <c r="H342" s="95">
        <f t="shared" si="17"/>
        <v>71</v>
      </c>
      <c r="I342" s="98">
        <f t="shared" si="2"/>
        <v>0.84523809523809523</v>
      </c>
      <c r="J342" s="98">
        <f t="shared" si="3"/>
        <v>0.6454545454545455</v>
      </c>
      <c r="K342" s="34" t="s">
        <v>649</v>
      </c>
    </row>
    <row r="343" spans="1:11">
      <c r="A343" s="34" t="s">
        <v>4655</v>
      </c>
      <c r="B343" s="34">
        <v>2014</v>
      </c>
      <c r="C343" s="34">
        <v>30</v>
      </c>
      <c r="D343" s="34" t="s">
        <v>651</v>
      </c>
      <c r="E343" s="95">
        <f t="shared" si="18"/>
        <v>84</v>
      </c>
      <c r="F343" s="95">
        <f t="shared" si="19"/>
        <v>110</v>
      </c>
      <c r="G343" s="95">
        <f>'gráficos x semana I nivel'!C141+'gráficos x semana I nivel'!D141+'gráficos x semana I nivel'!E141</f>
        <v>0</v>
      </c>
      <c r="H343" s="95">
        <f t="shared" si="17"/>
        <v>71</v>
      </c>
      <c r="I343" s="98">
        <f t="shared" si="2"/>
        <v>0.84523809523809523</v>
      </c>
      <c r="J343" s="98">
        <f t="shared" si="3"/>
        <v>0.6454545454545455</v>
      </c>
      <c r="K343" s="34" t="s">
        <v>649</v>
      </c>
    </row>
    <row r="344" spans="1:11">
      <c r="A344" s="34" t="s">
        <v>4655</v>
      </c>
      <c r="B344" s="34">
        <v>2014</v>
      </c>
      <c r="C344" s="34">
        <v>31</v>
      </c>
      <c r="D344" s="34" t="s">
        <v>651</v>
      </c>
      <c r="E344" s="95">
        <f t="shared" si="18"/>
        <v>84</v>
      </c>
      <c r="F344" s="95">
        <f t="shared" si="19"/>
        <v>110</v>
      </c>
      <c r="G344" s="95">
        <f>'gráficos x semana I nivel'!C142+'gráficos x semana I nivel'!D142+'gráficos x semana I nivel'!E142</f>
        <v>0</v>
      </c>
      <c r="H344" s="95">
        <f t="shared" si="17"/>
        <v>71</v>
      </c>
      <c r="I344" s="98">
        <f t="shared" si="2"/>
        <v>0.84523809523809523</v>
      </c>
      <c r="J344" s="98">
        <f t="shared" si="3"/>
        <v>0.6454545454545455</v>
      </c>
      <c r="K344" s="34" t="s">
        <v>649</v>
      </c>
    </row>
    <row r="345" spans="1:11">
      <c r="A345" s="34" t="s">
        <v>4655</v>
      </c>
      <c r="B345" s="34">
        <v>2014</v>
      </c>
      <c r="C345" s="34">
        <v>32</v>
      </c>
      <c r="D345" s="34" t="s">
        <v>651</v>
      </c>
      <c r="E345" s="95">
        <f t="shared" si="18"/>
        <v>84</v>
      </c>
      <c r="F345" s="95">
        <f t="shared" si="19"/>
        <v>110</v>
      </c>
      <c r="G345" s="95">
        <f>'gráficos x semana I nivel'!C143+'gráficos x semana I nivel'!D143+'gráficos x semana I nivel'!E143</f>
        <v>0</v>
      </c>
      <c r="H345" s="95">
        <f t="shared" si="17"/>
        <v>71</v>
      </c>
      <c r="I345" s="98">
        <f t="shared" si="2"/>
        <v>0.84523809523809523</v>
      </c>
      <c r="J345" s="98">
        <f t="shared" si="3"/>
        <v>0.6454545454545455</v>
      </c>
      <c r="K345" s="34" t="s">
        <v>649</v>
      </c>
    </row>
    <row r="346" spans="1:11">
      <c r="A346" s="34" t="s">
        <v>4655</v>
      </c>
      <c r="B346" s="34">
        <v>2014</v>
      </c>
      <c r="C346" s="34">
        <v>33</v>
      </c>
      <c r="D346" s="34" t="s">
        <v>651</v>
      </c>
      <c r="E346" s="95">
        <f t="shared" si="18"/>
        <v>84</v>
      </c>
      <c r="F346" s="95">
        <f t="shared" si="19"/>
        <v>110</v>
      </c>
      <c r="G346" s="95">
        <f>'gráficos x semana I nivel'!C144+'gráficos x semana I nivel'!D144+'gráficos x semana I nivel'!E144</f>
        <v>0</v>
      </c>
      <c r="H346" s="95">
        <f t="shared" si="17"/>
        <v>71</v>
      </c>
      <c r="I346" s="98">
        <f t="shared" si="2"/>
        <v>0.84523809523809523</v>
      </c>
      <c r="J346" s="98">
        <f t="shared" si="3"/>
        <v>0.6454545454545455</v>
      </c>
      <c r="K346" s="34" t="s">
        <v>649</v>
      </c>
    </row>
    <row r="347" spans="1:11">
      <c r="A347" s="34" t="s">
        <v>4655</v>
      </c>
      <c r="B347" s="34">
        <v>2014</v>
      </c>
      <c r="C347" s="34">
        <v>34</v>
      </c>
      <c r="D347" s="34" t="s">
        <v>651</v>
      </c>
      <c r="E347" s="95">
        <f t="shared" si="18"/>
        <v>84</v>
      </c>
      <c r="F347" s="95">
        <f t="shared" si="19"/>
        <v>110</v>
      </c>
      <c r="G347" s="95">
        <f>'gráficos x semana I nivel'!C145+'gráficos x semana I nivel'!D145+'gráficos x semana I nivel'!E145</f>
        <v>0</v>
      </c>
      <c r="H347" s="95">
        <f t="shared" si="17"/>
        <v>71</v>
      </c>
      <c r="I347" s="98">
        <f t="shared" si="2"/>
        <v>0.84523809523809523</v>
      </c>
      <c r="J347" s="98">
        <f t="shared" si="3"/>
        <v>0.6454545454545455</v>
      </c>
      <c r="K347" s="34" t="s">
        <v>649</v>
      </c>
    </row>
    <row r="348" spans="1:11">
      <c r="A348" s="34" t="s">
        <v>4655</v>
      </c>
      <c r="B348" s="34">
        <v>2014</v>
      </c>
      <c r="C348" s="34">
        <v>35</v>
      </c>
      <c r="D348" s="34" t="s">
        <v>651</v>
      </c>
      <c r="E348" s="95">
        <f t="shared" si="18"/>
        <v>84</v>
      </c>
      <c r="F348" s="95">
        <f t="shared" si="19"/>
        <v>110</v>
      </c>
      <c r="G348" s="95">
        <f>'gráficos x semana I nivel'!C146+'gráficos x semana I nivel'!D146+'gráficos x semana I nivel'!E146</f>
        <v>0</v>
      </c>
      <c r="H348" s="95">
        <f t="shared" si="17"/>
        <v>71</v>
      </c>
      <c r="I348" s="98">
        <f t="shared" si="2"/>
        <v>0.84523809523809523</v>
      </c>
      <c r="J348" s="98">
        <f t="shared" si="3"/>
        <v>0.6454545454545455</v>
      </c>
      <c r="K348" s="34" t="s">
        <v>649</v>
      </c>
    </row>
    <row r="349" spans="1:11">
      <c r="A349" s="34" t="s">
        <v>4655</v>
      </c>
      <c r="B349" s="34">
        <v>2014</v>
      </c>
      <c r="C349" s="34">
        <v>36</v>
      </c>
      <c r="D349" s="34" t="s">
        <v>651</v>
      </c>
      <c r="E349" s="95">
        <f t="shared" si="18"/>
        <v>84</v>
      </c>
      <c r="F349" s="95">
        <f t="shared" si="19"/>
        <v>110</v>
      </c>
      <c r="G349" s="95">
        <f>'gráficos x semana I nivel'!C147+'gráficos x semana I nivel'!D147+'gráficos x semana I nivel'!E147</f>
        <v>1</v>
      </c>
      <c r="H349" s="95">
        <f t="shared" si="17"/>
        <v>72</v>
      </c>
      <c r="I349" s="98">
        <f t="shared" si="2"/>
        <v>0.8571428571428571</v>
      </c>
      <c r="J349" s="98">
        <f t="shared" si="3"/>
        <v>0.65454545454545454</v>
      </c>
      <c r="K349" s="34" t="s">
        <v>649</v>
      </c>
    </row>
    <row r="350" spans="1:11">
      <c r="A350" s="34" t="s">
        <v>4655</v>
      </c>
      <c r="B350" s="34">
        <v>2014</v>
      </c>
      <c r="C350" s="34">
        <v>37</v>
      </c>
      <c r="D350" s="34" t="s">
        <v>651</v>
      </c>
      <c r="E350" s="95">
        <f t="shared" si="18"/>
        <v>84</v>
      </c>
      <c r="F350" s="95">
        <f t="shared" si="19"/>
        <v>110</v>
      </c>
      <c r="G350" s="95">
        <f>'gráficos x semana I nivel'!C148+'gráficos x semana I nivel'!D148+'gráficos x semana I nivel'!E148</f>
        <v>0</v>
      </c>
      <c r="H350" s="95">
        <f t="shared" si="17"/>
        <v>72</v>
      </c>
      <c r="I350" s="98">
        <f t="shared" si="2"/>
        <v>0.8571428571428571</v>
      </c>
      <c r="J350" s="98">
        <f t="shared" si="3"/>
        <v>0.65454545454545454</v>
      </c>
      <c r="K350" s="34" t="s">
        <v>649</v>
      </c>
    </row>
    <row r="351" spans="1:11">
      <c r="A351" s="34" t="s">
        <v>4655</v>
      </c>
      <c r="B351" s="34">
        <v>2014</v>
      </c>
      <c r="C351" s="34">
        <v>38</v>
      </c>
      <c r="D351" s="34" t="s">
        <v>651</v>
      </c>
      <c r="E351" s="95">
        <f t="shared" si="18"/>
        <v>84</v>
      </c>
      <c r="F351" s="95">
        <f t="shared" si="19"/>
        <v>110</v>
      </c>
      <c r="G351" s="95">
        <f>'gráficos x semana I nivel'!C149+'gráficos x semana I nivel'!D149+'gráficos x semana I nivel'!E149</f>
        <v>0</v>
      </c>
      <c r="H351" s="95">
        <f t="shared" si="17"/>
        <v>72</v>
      </c>
      <c r="I351" s="98">
        <f t="shared" si="2"/>
        <v>0.8571428571428571</v>
      </c>
      <c r="J351" s="98">
        <f t="shared" si="3"/>
        <v>0.65454545454545454</v>
      </c>
      <c r="K351" s="34" t="s">
        <v>649</v>
      </c>
    </row>
    <row r="352" spans="1:11">
      <c r="A352" s="34" t="s">
        <v>4655</v>
      </c>
      <c r="B352" s="34">
        <v>2014</v>
      </c>
      <c r="C352" s="34">
        <v>39</v>
      </c>
      <c r="D352" s="34" t="s">
        <v>651</v>
      </c>
      <c r="E352" s="95">
        <f t="shared" si="18"/>
        <v>84</v>
      </c>
      <c r="F352" s="95">
        <f t="shared" si="19"/>
        <v>110</v>
      </c>
      <c r="G352" s="95">
        <f>'gráficos x semana I nivel'!C150+'gráficos x semana I nivel'!D150+'gráficos x semana I nivel'!E150</f>
        <v>0</v>
      </c>
      <c r="H352" s="95">
        <f t="shared" si="17"/>
        <v>72</v>
      </c>
      <c r="I352" s="98">
        <f t="shared" si="2"/>
        <v>0.8571428571428571</v>
      </c>
      <c r="J352" s="98">
        <f t="shared" si="3"/>
        <v>0.65454545454545454</v>
      </c>
      <c r="K352" s="34" t="s">
        <v>649</v>
      </c>
    </row>
    <row r="353" spans="1:11">
      <c r="A353" s="34" t="s">
        <v>4655</v>
      </c>
      <c r="B353" s="34">
        <v>2014</v>
      </c>
      <c r="C353" s="34">
        <v>40</v>
      </c>
      <c r="D353" s="34" t="s">
        <v>651</v>
      </c>
      <c r="E353" s="95">
        <f t="shared" si="18"/>
        <v>84</v>
      </c>
      <c r="F353" s="95">
        <f t="shared" si="19"/>
        <v>110</v>
      </c>
      <c r="G353" s="95">
        <f>'gráficos x semana I nivel'!C151+'gráficos x semana I nivel'!D151+'gráficos x semana I nivel'!E151</f>
        <v>0</v>
      </c>
      <c r="H353" s="95">
        <f t="shared" si="17"/>
        <v>72</v>
      </c>
      <c r="I353" s="98">
        <f t="shared" si="2"/>
        <v>0.8571428571428571</v>
      </c>
      <c r="J353" s="98">
        <f t="shared" si="3"/>
        <v>0.65454545454545454</v>
      </c>
      <c r="K353" s="34" t="s">
        <v>649</v>
      </c>
    </row>
    <row r="354" spans="1:11">
      <c r="A354" s="34" t="s">
        <v>4655</v>
      </c>
      <c r="B354" s="34">
        <v>2014</v>
      </c>
      <c r="C354" s="34">
        <v>41</v>
      </c>
      <c r="D354" s="34" t="s">
        <v>651</v>
      </c>
      <c r="E354" s="95">
        <f t="shared" si="18"/>
        <v>84</v>
      </c>
      <c r="F354" s="95">
        <f t="shared" si="19"/>
        <v>110</v>
      </c>
      <c r="G354" s="95">
        <f>'gráficos x semana I nivel'!C152+'gráficos x semana I nivel'!D152+'gráficos x semana I nivel'!E152</f>
        <v>0</v>
      </c>
      <c r="H354" s="95">
        <f t="shared" si="17"/>
        <v>72</v>
      </c>
      <c r="I354" s="98">
        <f t="shared" si="2"/>
        <v>0.8571428571428571</v>
      </c>
      <c r="J354" s="98">
        <f t="shared" si="3"/>
        <v>0.65454545454545454</v>
      </c>
      <c r="K354" s="34" t="s">
        <v>649</v>
      </c>
    </row>
    <row r="355" spans="1:11">
      <c r="A355" s="34" t="s">
        <v>4655</v>
      </c>
      <c r="B355" s="34">
        <v>2014</v>
      </c>
      <c r="C355" s="34">
        <v>42</v>
      </c>
      <c r="D355" s="34" t="s">
        <v>651</v>
      </c>
      <c r="E355" s="95">
        <f t="shared" si="18"/>
        <v>84</v>
      </c>
      <c r="F355" s="95">
        <f t="shared" si="19"/>
        <v>110</v>
      </c>
      <c r="G355" s="95">
        <f>'gráficos x semana I nivel'!C153+'gráficos x semana I nivel'!D153+'gráficos x semana I nivel'!E153</f>
        <v>0</v>
      </c>
      <c r="H355" s="95">
        <f t="shared" si="17"/>
        <v>72</v>
      </c>
      <c r="I355" s="98">
        <f t="shared" si="2"/>
        <v>0.8571428571428571</v>
      </c>
      <c r="J355" s="98">
        <f t="shared" si="3"/>
        <v>0.65454545454545454</v>
      </c>
      <c r="K355" s="34" t="s">
        <v>649</v>
      </c>
    </row>
    <row r="356" spans="1:11">
      <c r="A356" s="34" t="s">
        <v>4655</v>
      </c>
      <c r="B356" s="34">
        <v>2014</v>
      </c>
      <c r="C356" s="34">
        <v>43</v>
      </c>
      <c r="D356" s="34" t="s">
        <v>651</v>
      </c>
      <c r="E356" s="95">
        <f t="shared" si="18"/>
        <v>84</v>
      </c>
      <c r="F356" s="95">
        <f t="shared" si="19"/>
        <v>110</v>
      </c>
      <c r="G356" s="95">
        <f>'gráficos x semana I nivel'!C154+'gráficos x semana I nivel'!D154+'gráficos x semana I nivel'!E154</f>
        <v>0</v>
      </c>
      <c r="H356" s="95">
        <f t="shared" si="17"/>
        <v>72</v>
      </c>
      <c r="I356" s="98">
        <f t="shared" si="2"/>
        <v>0.8571428571428571</v>
      </c>
      <c r="J356" s="98">
        <f t="shared" si="3"/>
        <v>0.65454545454545454</v>
      </c>
      <c r="K356" s="34" t="s">
        <v>649</v>
      </c>
    </row>
    <row r="357" spans="1:11">
      <c r="A357" s="34" t="s">
        <v>4655</v>
      </c>
      <c r="B357" s="34">
        <v>2014</v>
      </c>
      <c r="C357" s="34">
        <v>44</v>
      </c>
      <c r="D357" s="34" t="s">
        <v>651</v>
      </c>
      <c r="E357" s="95">
        <f t="shared" si="18"/>
        <v>84</v>
      </c>
      <c r="F357" s="95">
        <f t="shared" si="19"/>
        <v>110</v>
      </c>
      <c r="G357" s="95">
        <f>'gráficos x semana I nivel'!C155+'gráficos x semana I nivel'!D155+'gráficos x semana I nivel'!E155</f>
        <v>0</v>
      </c>
      <c r="H357" s="95">
        <f t="shared" si="17"/>
        <v>72</v>
      </c>
      <c r="I357" s="98">
        <f t="shared" si="2"/>
        <v>0.8571428571428571</v>
      </c>
      <c r="J357" s="98">
        <f t="shared" si="3"/>
        <v>0.65454545454545454</v>
      </c>
      <c r="K357" s="34" t="s">
        <v>649</v>
      </c>
    </row>
    <row r="358" spans="1:11">
      <c r="A358" s="34" t="s">
        <v>4655</v>
      </c>
      <c r="B358" s="34">
        <v>2014</v>
      </c>
      <c r="C358" s="34">
        <v>45</v>
      </c>
      <c r="D358" s="34" t="s">
        <v>651</v>
      </c>
      <c r="E358" s="95">
        <f t="shared" si="18"/>
        <v>84</v>
      </c>
      <c r="F358" s="95">
        <f t="shared" si="19"/>
        <v>110</v>
      </c>
      <c r="G358" s="95">
        <f>'gráficos x semana I nivel'!C156+'gráficos x semana I nivel'!D156+'gráficos x semana I nivel'!E156</f>
        <v>0</v>
      </c>
      <c r="H358" s="95">
        <f t="shared" si="17"/>
        <v>72</v>
      </c>
      <c r="I358" s="98">
        <f t="shared" si="2"/>
        <v>0.8571428571428571</v>
      </c>
      <c r="J358" s="98">
        <f t="shared" si="3"/>
        <v>0.65454545454545454</v>
      </c>
      <c r="K358" s="34" t="s">
        <v>649</v>
      </c>
    </row>
    <row r="359" spans="1:11">
      <c r="A359" s="34" t="s">
        <v>4655</v>
      </c>
      <c r="B359" s="34">
        <v>2014</v>
      </c>
      <c r="C359" s="34">
        <v>46</v>
      </c>
      <c r="D359" s="34" t="s">
        <v>651</v>
      </c>
      <c r="E359" s="95">
        <f t="shared" si="18"/>
        <v>84</v>
      </c>
      <c r="F359" s="95">
        <f t="shared" si="19"/>
        <v>110</v>
      </c>
      <c r="G359" s="95">
        <f>'gráficos x semana I nivel'!C157+'gráficos x semana I nivel'!D157+'gráficos x semana I nivel'!E157</f>
        <v>0</v>
      </c>
      <c r="H359" s="95">
        <f t="shared" si="17"/>
        <v>72</v>
      </c>
      <c r="I359" s="98">
        <f t="shared" si="2"/>
        <v>0.8571428571428571</v>
      </c>
      <c r="J359" s="98">
        <f t="shared" si="3"/>
        <v>0.65454545454545454</v>
      </c>
      <c r="K359" s="34" t="s">
        <v>649</v>
      </c>
    </row>
    <row r="360" spans="1:11">
      <c r="A360" s="34" t="s">
        <v>4655</v>
      </c>
      <c r="B360" s="34">
        <v>2014</v>
      </c>
      <c r="C360" s="34">
        <v>47</v>
      </c>
      <c r="D360" s="34" t="s">
        <v>651</v>
      </c>
      <c r="E360" s="95">
        <f t="shared" si="18"/>
        <v>84</v>
      </c>
      <c r="F360" s="95">
        <f t="shared" si="19"/>
        <v>110</v>
      </c>
      <c r="G360" s="95">
        <f>'gráficos x semana I nivel'!C158+'gráficos x semana I nivel'!D158+'gráficos x semana I nivel'!E158</f>
        <v>0</v>
      </c>
      <c r="H360" s="95">
        <f t="shared" si="17"/>
        <v>72</v>
      </c>
      <c r="I360" s="98">
        <f t="shared" si="2"/>
        <v>0.8571428571428571</v>
      </c>
      <c r="J360" s="98">
        <f t="shared" si="3"/>
        <v>0.65454545454545454</v>
      </c>
      <c r="K360" s="34" t="s">
        <v>649</v>
      </c>
    </row>
    <row r="361" spans="1:11">
      <c r="A361" s="34" t="s">
        <v>4655</v>
      </c>
      <c r="B361" s="34">
        <v>2014</v>
      </c>
      <c r="C361" s="34">
        <v>48</v>
      </c>
      <c r="D361" s="34" t="s">
        <v>651</v>
      </c>
      <c r="E361" s="95">
        <f t="shared" si="18"/>
        <v>84</v>
      </c>
      <c r="F361" s="95">
        <f t="shared" si="19"/>
        <v>110</v>
      </c>
      <c r="G361" s="95">
        <f>'gráficos x semana I nivel'!C159+'gráficos x semana I nivel'!D159+'gráficos x semana I nivel'!E159</f>
        <v>0</v>
      </c>
      <c r="H361" s="95">
        <f t="shared" si="17"/>
        <v>72</v>
      </c>
      <c r="I361" s="98">
        <f t="shared" si="2"/>
        <v>0.8571428571428571</v>
      </c>
      <c r="J361" s="98">
        <f t="shared" si="3"/>
        <v>0.65454545454545454</v>
      </c>
      <c r="K361" s="34" t="s">
        <v>649</v>
      </c>
    </row>
    <row r="362" spans="1:11">
      <c r="A362" s="34" t="s">
        <v>4655</v>
      </c>
      <c r="B362" s="34">
        <v>2014</v>
      </c>
      <c r="C362" s="34">
        <v>49</v>
      </c>
      <c r="D362" s="34" t="s">
        <v>651</v>
      </c>
      <c r="E362" s="95">
        <f t="shared" si="18"/>
        <v>84</v>
      </c>
      <c r="F362" s="95">
        <f t="shared" si="19"/>
        <v>110</v>
      </c>
      <c r="G362" s="95">
        <f>'gráficos x semana I nivel'!C160+'gráficos x semana I nivel'!D160+'gráficos x semana I nivel'!E160</f>
        <v>0</v>
      </c>
      <c r="H362" s="95">
        <f t="shared" si="17"/>
        <v>72</v>
      </c>
      <c r="I362" s="98">
        <f t="shared" si="2"/>
        <v>0.8571428571428571</v>
      </c>
      <c r="J362" s="98">
        <f t="shared" si="3"/>
        <v>0.65454545454545454</v>
      </c>
      <c r="K362" s="34" t="s">
        <v>649</v>
      </c>
    </row>
    <row r="363" spans="1:11">
      <c r="A363" s="34" t="s">
        <v>4655</v>
      </c>
      <c r="B363" s="34">
        <v>2014</v>
      </c>
      <c r="C363" s="34">
        <v>50</v>
      </c>
      <c r="D363" s="34" t="s">
        <v>651</v>
      </c>
      <c r="E363" s="95">
        <f t="shared" si="18"/>
        <v>84</v>
      </c>
      <c r="F363" s="95">
        <f t="shared" si="19"/>
        <v>110</v>
      </c>
      <c r="G363" s="95">
        <f>'gráficos x semana I nivel'!C161+'gráficos x semana I nivel'!D161+'gráficos x semana I nivel'!E161</f>
        <v>0</v>
      </c>
      <c r="H363" s="95">
        <f t="shared" si="17"/>
        <v>72</v>
      </c>
      <c r="I363" s="98">
        <f t="shared" si="2"/>
        <v>0.8571428571428571</v>
      </c>
      <c r="J363" s="98">
        <f t="shared" si="3"/>
        <v>0.65454545454545454</v>
      </c>
      <c r="K363" s="34" t="s">
        <v>649</v>
      </c>
    </row>
    <row r="364" spans="1:11">
      <c r="A364" s="34" t="s">
        <v>4655</v>
      </c>
      <c r="B364" s="34">
        <v>2014</v>
      </c>
      <c r="C364" s="34">
        <v>51</v>
      </c>
      <c r="D364" s="34" t="s">
        <v>651</v>
      </c>
      <c r="E364" s="95">
        <f t="shared" si="18"/>
        <v>84</v>
      </c>
      <c r="F364" s="95">
        <f t="shared" si="19"/>
        <v>110</v>
      </c>
      <c r="G364" s="95">
        <f>'gráficos x semana I nivel'!C162+'gráficos x semana I nivel'!D162+'gráficos x semana I nivel'!E162</f>
        <v>0</v>
      </c>
      <c r="H364" s="95">
        <f t="shared" si="17"/>
        <v>72</v>
      </c>
      <c r="I364" s="98">
        <f t="shared" si="2"/>
        <v>0.8571428571428571</v>
      </c>
      <c r="J364" s="98">
        <f t="shared" si="3"/>
        <v>0.65454545454545454</v>
      </c>
      <c r="K364" s="34" t="s">
        <v>649</v>
      </c>
    </row>
    <row r="365" spans="1:11">
      <c r="A365" s="34" t="s">
        <v>4655</v>
      </c>
      <c r="B365" s="34">
        <v>2014</v>
      </c>
      <c r="C365" s="34">
        <v>52</v>
      </c>
      <c r="D365" s="34" t="s">
        <v>651</v>
      </c>
      <c r="E365" s="95">
        <f t="shared" si="18"/>
        <v>84</v>
      </c>
      <c r="F365" s="95">
        <f t="shared" si="19"/>
        <v>110</v>
      </c>
      <c r="G365" s="95">
        <f>'gráficos x semana I nivel'!C163+'gráficos x semana I nivel'!D163+'gráficos x semana I nivel'!E163</f>
        <v>0</v>
      </c>
      <c r="H365" s="95">
        <f t="shared" si="17"/>
        <v>72</v>
      </c>
      <c r="I365" s="98">
        <f t="shared" si="2"/>
        <v>0.8571428571428571</v>
      </c>
      <c r="J365" s="98">
        <f t="shared" si="3"/>
        <v>0.65454545454545454</v>
      </c>
      <c r="K365" s="34" t="s">
        <v>649</v>
      </c>
    </row>
    <row r="366" spans="1:11">
      <c r="A366" s="34" t="s">
        <v>4655</v>
      </c>
      <c r="B366" s="34">
        <v>2014</v>
      </c>
      <c r="C366" s="34">
        <v>53</v>
      </c>
      <c r="D366" s="34" t="s">
        <v>651</v>
      </c>
      <c r="E366" s="95">
        <f t="shared" si="18"/>
        <v>84</v>
      </c>
      <c r="F366" s="95">
        <f t="shared" si="19"/>
        <v>110</v>
      </c>
      <c r="G366" s="95">
        <f>'gráficos x semana I nivel'!C164+'gráficos x semana I nivel'!D164+'gráficos x semana I nivel'!E164</f>
        <v>0</v>
      </c>
      <c r="H366" s="95">
        <f t="shared" si="17"/>
        <v>72</v>
      </c>
      <c r="I366" s="98">
        <f t="shared" si="2"/>
        <v>0.8571428571428571</v>
      </c>
      <c r="J366" s="98">
        <f t="shared" si="3"/>
        <v>0.65454545454545454</v>
      </c>
      <c r="K366" s="34" t="s">
        <v>649</v>
      </c>
    </row>
    <row r="367" spans="1:11">
      <c r="A367" s="34" t="s">
        <v>4655</v>
      </c>
      <c r="B367" s="34">
        <v>2014</v>
      </c>
      <c r="C367" s="34">
        <v>54</v>
      </c>
      <c r="D367" s="34" t="s">
        <v>651</v>
      </c>
      <c r="E367" s="95">
        <f t="shared" si="18"/>
        <v>84</v>
      </c>
      <c r="F367" s="95">
        <f t="shared" si="19"/>
        <v>110</v>
      </c>
      <c r="G367" s="95">
        <f>'gráficos x semana I nivel'!C165+'gráficos x semana I nivel'!D165+'gráficos x semana I nivel'!E165</f>
        <v>0</v>
      </c>
      <c r="H367" s="95">
        <f t="shared" si="17"/>
        <v>72</v>
      </c>
      <c r="I367" s="98">
        <f t="shared" si="2"/>
        <v>0.8571428571428571</v>
      </c>
      <c r="J367" s="98">
        <f t="shared" si="3"/>
        <v>0.65454545454545454</v>
      </c>
      <c r="K367" s="34" t="s">
        <v>649</v>
      </c>
    </row>
    <row r="368" spans="1:11">
      <c r="A368" s="34" t="s">
        <v>4655</v>
      </c>
      <c r="B368" s="34">
        <v>2014</v>
      </c>
      <c r="C368" s="34">
        <v>55</v>
      </c>
      <c r="D368" s="34" t="s">
        <v>651</v>
      </c>
      <c r="E368" s="95">
        <f t="shared" si="18"/>
        <v>84</v>
      </c>
      <c r="F368" s="95">
        <f t="shared" si="19"/>
        <v>110</v>
      </c>
      <c r="G368" s="95">
        <f>'gráficos x semana I nivel'!C166+'gráficos x semana I nivel'!D166+'gráficos x semana I nivel'!E166</f>
        <v>0</v>
      </c>
      <c r="H368" s="95">
        <f t="shared" si="17"/>
        <v>72</v>
      </c>
      <c r="I368" s="98">
        <f t="shared" si="2"/>
        <v>0.8571428571428571</v>
      </c>
      <c r="J368" s="98">
        <f t="shared" si="3"/>
        <v>0.65454545454545454</v>
      </c>
      <c r="K368" s="34" t="s">
        <v>649</v>
      </c>
    </row>
    <row r="369" spans="1:11">
      <c r="A369" s="34" t="s">
        <v>4655</v>
      </c>
      <c r="B369" s="34">
        <v>2014</v>
      </c>
      <c r="C369" s="34">
        <v>56</v>
      </c>
      <c r="D369" s="34" t="s">
        <v>651</v>
      </c>
      <c r="E369" s="95">
        <f t="shared" si="18"/>
        <v>84</v>
      </c>
      <c r="F369" s="95">
        <f t="shared" si="19"/>
        <v>110</v>
      </c>
      <c r="G369" s="95">
        <f>'gráficos x semana I nivel'!C167+'gráficos x semana I nivel'!D167+'gráficos x semana I nivel'!E167</f>
        <v>2</v>
      </c>
      <c r="H369" s="95">
        <f t="shared" si="17"/>
        <v>74</v>
      </c>
      <c r="I369" s="98">
        <f t="shared" si="2"/>
        <v>0.88095238095238093</v>
      </c>
      <c r="J369" s="98">
        <f t="shared" si="3"/>
        <v>0.67272727272727273</v>
      </c>
      <c r="K369" s="34" t="s">
        <v>649</v>
      </c>
    </row>
    <row r="370" spans="1:11">
      <c r="A370" s="34" t="s">
        <v>4655</v>
      </c>
      <c r="B370" s="34">
        <v>2014</v>
      </c>
      <c r="C370" s="34">
        <v>57</v>
      </c>
      <c r="D370" s="34" t="s">
        <v>651</v>
      </c>
      <c r="E370" s="95">
        <f t="shared" si="18"/>
        <v>84</v>
      </c>
      <c r="F370" s="95">
        <f t="shared" si="19"/>
        <v>110</v>
      </c>
      <c r="G370" s="95">
        <f>'gráficos x semana I nivel'!C168+'gráficos x semana I nivel'!D168+'gráficos x semana I nivel'!E168</f>
        <v>0</v>
      </c>
      <c r="H370" s="95">
        <f t="shared" si="17"/>
        <v>74</v>
      </c>
      <c r="I370" s="98">
        <f t="shared" si="2"/>
        <v>0.88095238095238093</v>
      </c>
      <c r="J370" s="98">
        <f t="shared" si="3"/>
        <v>0.67272727272727273</v>
      </c>
      <c r="K370" s="34" t="s">
        <v>649</v>
      </c>
    </row>
    <row r="371" spans="1:11">
      <c r="A371" s="34" t="s">
        <v>4655</v>
      </c>
      <c r="B371" s="34">
        <v>2014</v>
      </c>
      <c r="C371" s="34">
        <v>58</v>
      </c>
      <c r="D371" s="34" t="s">
        <v>651</v>
      </c>
      <c r="E371" s="95">
        <f t="shared" si="18"/>
        <v>84</v>
      </c>
      <c r="F371" s="95">
        <f t="shared" si="19"/>
        <v>110</v>
      </c>
      <c r="G371" s="95">
        <f>'gráficos x semana I nivel'!C169+'gráficos x semana I nivel'!D169+'gráficos x semana I nivel'!E169</f>
        <v>1</v>
      </c>
      <c r="H371" s="95">
        <f t="shared" si="17"/>
        <v>75</v>
      </c>
      <c r="I371" s="98">
        <f t="shared" si="2"/>
        <v>0.8928571428571429</v>
      </c>
      <c r="J371" s="98">
        <f t="shared" si="3"/>
        <v>0.68181818181818177</v>
      </c>
      <c r="K371" s="34" t="s">
        <v>649</v>
      </c>
    </row>
    <row r="372" spans="1:11">
      <c r="A372" s="34" t="s">
        <v>4655</v>
      </c>
      <c r="B372" s="34">
        <v>2014</v>
      </c>
      <c r="C372" s="34">
        <v>59</v>
      </c>
      <c r="D372" s="34" t="s">
        <v>651</v>
      </c>
      <c r="E372" s="95">
        <f t="shared" si="18"/>
        <v>84</v>
      </c>
      <c r="F372" s="95">
        <f t="shared" si="19"/>
        <v>110</v>
      </c>
      <c r="G372" s="95">
        <f>'gráficos x semana I nivel'!C170+'gráficos x semana I nivel'!D170+'gráficos x semana I nivel'!E170</f>
        <v>0</v>
      </c>
      <c r="H372" s="95">
        <f t="shared" si="17"/>
        <v>75</v>
      </c>
      <c r="I372" s="98">
        <f t="shared" si="2"/>
        <v>0.8928571428571429</v>
      </c>
      <c r="J372" s="98">
        <f t="shared" si="3"/>
        <v>0.68181818181818177</v>
      </c>
      <c r="K372" s="34" t="s">
        <v>649</v>
      </c>
    </row>
    <row r="373" spans="1:11">
      <c r="A373" s="34" t="s">
        <v>4655</v>
      </c>
      <c r="B373" s="34">
        <v>2014</v>
      </c>
      <c r="C373" s="34">
        <v>60</v>
      </c>
      <c r="D373" s="34" t="s">
        <v>651</v>
      </c>
      <c r="E373" s="95">
        <f t="shared" si="18"/>
        <v>84</v>
      </c>
      <c r="F373" s="95">
        <f t="shared" si="19"/>
        <v>110</v>
      </c>
      <c r="G373" s="95">
        <f>'gráficos x semana I nivel'!C171+'gráficos x semana I nivel'!D171+'gráficos x semana I nivel'!E171</f>
        <v>0</v>
      </c>
      <c r="H373" s="95">
        <f t="shared" si="17"/>
        <v>75</v>
      </c>
      <c r="I373" s="98">
        <f t="shared" si="2"/>
        <v>0.8928571428571429</v>
      </c>
      <c r="J373" s="98">
        <f t="shared" si="3"/>
        <v>0.68181818181818177</v>
      </c>
      <c r="K373" s="34" t="s">
        <v>649</v>
      </c>
    </row>
    <row r="374" spans="1:11">
      <c r="A374" s="34" t="s">
        <v>4655</v>
      </c>
      <c r="B374" s="34">
        <v>2014</v>
      </c>
      <c r="C374" s="34">
        <v>61</v>
      </c>
      <c r="D374" s="34" t="s">
        <v>651</v>
      </c>
      <c r="E374" s="95">
        <f t="shared" si="18"/>
        <v>84</v>
      </c>
      <c r="F374" s="95">
        <f t="shared" si="19"/>
        <v>110</v>
      </c>
      <c r="G374" s="95">
        <f>'gráficos x semana I nivel'!C172+'gráficos x semana I nivel'!D172+'gráficos x semana I nivel'!E172</f>
        <v>0</v>
      </c>
      <c r="H374" s="95">
        <f t="shared" si="17"/>
        <v>75</v>
      </c>
      <c r="I374" s="98">
        <f t="shared" si="2"/>
        <v>0.8928571428571429</v>
      </c>
      <c r="J374" s="98">
        <f t="shared" si="3"/>
        <v>0.68181818181818177</v>
      </c>
      <c r="K374" s="34" t="s">
        <v>649</v>
      </c>
    </row>
    <row r="375" spans="1:11">
      <c r="A375" s="34" t="s">
        <v>4655</v>
      </c>
      <c r="B375" s="34">
        <v>2014</v>
      </c>
      <c r="C375" s="34">
        <v>62</v>
      </c>
      <c r="D375" s="34" t="s">
        <v>651</v>
      </c>
      <c r="E375" s="95">
        <f t="shared" si="18"/>
        <v>84</v>
      </c>
      <c r="F375" s="95">
        <f t="shared" si="19"/>
        <v>110</v>
      </c>
      <c r="G375" s="95">
        <f>'gráficos x semana I nivel'!C173+'gráficos x semana I nivel'!D173+'gráficos x semana I nivel'!E173</f>
        <v>0</v>
      </c>
      <c r="H375" s="95">
        <f t="shared" si="17"/>
        <v>75</v>
      </c>
      <c r="I375" s="98">
        <f t="shared" si="2"/>
        <v>0.8928571428571429</v>
      </c>
      <c r="J375" s="98">
        <f t="shared" si="3"/>
        <v>0.68181818181818177</v>
      </c>
      <c r="K375" s="34" t="s">
        <v>649</v>
      </c>
    </row>
    <row r="376" spans="1:11">
      <c r="A376" s="34" t="s">
        <v>4655</v>
      </c>
      <c r="B376" s="34">
        <v>2014</v>
      </c>
      <c r="C376" s="34">
        <v>63</v>
      </c>
      <c r="D376" s="34" t="s">
        <v>651</v>
      </c>
      <c r="E376" s="95">
        <f t="shared" si="18"/>
        <v>84</v>
      </c>
      <c r="F376" s="95">
        <f t="shared" si="19"/>
        <v>110</v>
      </c>
      <c r="G376" s="95">
        <f>'gráficos x semana I nivel'!C174+'gráficos x semana I nivel'!D174+'gráficos x semana I nivel'!E174</f>
        <v>0</v>
      </c>
      <c r="H376" s="95">
        <f t="shared" si="17"/>
        <v>75</v>
      </c>
      <c r="I376" s="98">
        <f t="shared" si="2"/>
        <v>0.8928571428571429</v>
      </c>
      <c r="J376" s="98">
        <f t="shared" si="3"/>
        <v>0.68181818181818177</v>
      </c>
      <c r="K376" s="34" t="s">
        <v>649</v>
      </c>
    </row>
    <row r="377" spans="1:11">
      <c r="A377" s="34" t="s">
        <v>4655</v>
      </c>
      <c r="B377" s="34">
        <v>2014</v>
      </c>
      <c r="C377" s="34">
        <v>64</v>
      </c>
      <c r="D377" s="34" t="s">
        <v>651</v>
      </c>
      <c r="E377" s="95">
        <f t="shared" si="18"/>
        <v>84</v>
      </c>
      <c r="F377" s="95">
        <f t="shared" si="19"/>
        <v>110</v>
      </c>
      <c r="G377" s="95">
        <f>'gráficos x semana I nivel'!C175+'gráficos x semana I nivel'!D175+'gráficos x semana I nivel'!E175</f>
        <v>0</v>
      </c>
      <c r="H377" s="95">
        <f t="shared" si="17"/>
        <v>75</v>
      </c>
      <c r="I377" s="98">
        <f t="shared" si="2"/>
        <v>0.8928571428571429</v>
      </c>
      <c r="J377" s="98">
        <f t="shared" si="3"/>
        <v>0.68181818181818177</v>
      </c>
      <c r="K377" s="34" t="s">
        <v>649</v>
      </c>
    </row>
    <row r="378" spans="1:11">
      <c r="A378" s="34" t="s">
        <v>4655</v>
      </c>
      <c r="B378" s="34">
        <v>2014</v>
      </c>
      <c r="C378" s="34">
        <v>65</v>
      </c>
      <c r="D378" s="34" t="s">
        <v>651</v>
      </c>
      <c r="E378" s="95">
        <f t="shared" si="18"/>
        <v>84</v>
      </c>
      <c r="F378" s="95">
        <f t="shared" si="19"/>
        <v>110</v>
      </c>
      <c r="G378" s="95">
        <f>'gráficos x semana I nivel'!C176+'gráficos x semana I nivel'!D176+'gráficos x semana I nivel'!E176</f>
        <v>0</v>
      </c>
      <c r="H378" s="95">
        <f t="shared" si="17"/>
        <v>75</v>
      </c>
      <c r="I378" s="98">
        <f t="shared" si="2"/>
        <v>0.8928571428571429</v>
      </c>
      <c r="J378" s="98">
        <f t="shared" si="3"/>
        <v>0.68181818181818177</v>
      </c>
      <c r="K378" s="34" t="s">
        <v>649</v>
      </c>
    </row>
    <row r="379" spans="1:11">
      <c r="A379" s="34" t="s">
        <v>4655</v>
      </c>
      <c r="B379" s="34">
        <v>2014</v>
      </c>
      <c r="C379" s="34">
        <v>66</v>
      </c>
      <c r="D379" s="34" t="s">
        <v>651</v>
      </c>
      <c r="E379" s="95">
        <f t="shared" si="18"/>
        <v>84</v>
      </c>
      <c r="F379" s="95">
        <f t="shared" si="19"/>
        <v>110</v>
      </c>
      <c r="G379" s="95">
        <f>'gráficos x semana I nivel'!C177+'gráficos x semana I nivel'!D177+'gráficos x semana I nivel'!E177</f>
        <v>0</v>
      </c>
      <c r="H379" s="95">
        <f t="shared" si="17"/>
        <v>75</v>
      </c>
      <c r="I379" s="98">
        <f t="shared" si="2"/>
        <v>0.8928571428571429</v>
      </c>
      <c r="J379" s="98">
        <f t="shared" si="3"/>
        <v>0.68181818181818177</v>
      </c>
      <c r="K379" s="34" t="s">
        <v>649</v>
      </c>
    </row>
    <row r="380" spans="1:11">
      <c r="A380" s="34" t="s">
        <v>4655</v>
      </c>
      <c r="B380" s="34">
        <v>2014</v>
      </c>
      <c r="C380" s="34">
        <v>67</v>
      </c>
      <c r="D380" s="34" t="s">
        <v>651</v>
      </c>
      <c r="E380" s="95">
        <f t="shared" si="18"/>
        <v>84</v>
      </c>
      <c r="F380" s="95">
        <f t="shared" si="19"/>
        <v>110</v>
      </c>
      <c r="G380" s="95">
        <f>'gráficos x semana I nivel'!C178+'gráficos x semana I nivel'!D178+'gráficos x semana I nivel'!E178</f>
        <v>0</v>
      </c>
      <c r="H380" s="95">
        <f t="shared" si="17"/>
        <v>75</v>
      </c>
      <c r="I380" s="98">
        <f t="shared" si="2"/>
        <v>0.8928571428571429</v>
      </c>
      <c r="J380" s="98">
        <f t="shared" si="3"/>
        <v>0.68181818181818177</v>
      </c>
      <c r="K380" s="34" t="s">
        <v>649</v>
      </c>
    </row>
    <row r="381" spans="1:11">
      <c r="A381" s="34" t="s">
        <v>4655</v>
      </c>
      <c r="B381" s="34">
        <v>2014</v>
      </c>
      <c r="C381" s="34">
        <v>68</v>
      </c>
      <c r="D381" s="34" t="s">
        <v>651</v>
      </c>
      <c r="E381" s="95">
        <f t="shared" si="18"/>
        <v>84</v>
      </c>
      <c r="F381" s="95">
        <f t="shared" si="19"/>
        <v>110</v>
      </c>
      <c r="G381" s="95">
        <f>'gráficos x semana I nivel'!C179+'gráficos x semana I nivel'!D179+'gráficos x semana I nivel'!E179</f>
        <v>0</v>
      </c>
      <c r="H381" s="95">
        <f t="shared" si="17"/>
        <v>75</v>
      </c>
      <c r="I381" s="98">
        <f t="shared" si="2"/>
        <v>0.8928571428571429</v>
      </c>
      <c r="J381" s="98">
        <f t="shared" si="3"/>
        <v>0.68181818181818177</v>
      </c>
      <c r="K381" s="34" t="s">
        <v>649</v>
      </c>
    </row>
    <row r="382" spans="1:11">
      <c r="A382" s="34" t="s">
        <v>4655</v>
      </c>
      <c r="B382" s="34">
        <v>2014</v>
      </c>
      <c r="C382" s="34">
        <v>69</v>
      </c>
      <c r="D382" s="34" t="s">
        <v>651</v>
      </c>
      <c r="E382" s="95">
        <f t="shared" si="18"/>
        <v>84</v>
      </c>
      <c r="F382" s="95">
        <f t="shared" si="19"/>
        <v>110</v>
      </c>
      <c r="G382" s="95">
        <f>'gráficos x semana I nivel'!C180+'gráficos x semana I nivel'!D180+'gráficos x semana I nivel'!E180</f>
        <v>0</v>
      </c>
      <c r="H382" s="95">
        <f t="shared" si="17"/>
        <v>75</v>
      </c>
      <c r="I382" s="98">
        <f t="shared" si="2"/>
        <v>0.8928571428571429</v>
      </c>
      <c r="J382" s="98">
        <f t="shared" si="3"/>
        <v>0.68181818181818177</v>
      </c>
      <c r="K382" s="34" t="s">
        <v>649</v>
      </c>
    </row>
    <row r="383" spans="1:11">
      <c r="A383" s="34" t="s">
        <v>4655</v>
      </c>
      <c r="B383" s="34">
        <v>2014</v>
      </c>
      <c r="C383" s="34">
        <v>70</v>
      </c>
      <c r="D383" s="34" t="s">
        <v>651</v>
      </c>
      <c r="E383" s="95">
        <f t="shared" si="18"/>
        <v>84</v>
      </c>
      <c r="F383" s="95">
        <f t="shared" si="19"/>
        <v>110</v>
      </c>
      <c r="G383" s="95">
        <f>'gráficos x semana I nivel'!C181+'gráficos x semana I nivel'!D181+'gráficos x semana I nivel'!E181</f>
        <v>0</v>
      </c>
      <c r="H383" s="95">
        <f t="shared" si="17"/>
        <v>75</v>
      </c>
      <c r="I383" s="98">
        <f t="shared" si="2"/>
        <v>0.8928571428571429</v>
      </c>
      <c r="J383" s="98">
        <f t="shared" si="3"/>
        <v>0.68181818181818177</v>
      </c>
      <c r="K383" s="34" t="s">
        <v>649</v>
      </c>
    </row>
    <row r="384" spans="1:11">
      <c r="A384" s="34" t="s">
        <v>4655</v>
      </c>
      <c r="B384" s="34">
        <v>2014</v>
      </c>
      <c r="C384" s="34">
        <v>71</v>
      </c>
      <c r="D384" s="34" t="s">
        <v>651</v>
      </c>
      <c r="E384" s="95">
        <f t="shared" si="18"/>
        <v>84</v>
      </c>
      <c r="F384" s="95">
        <f t="shared" si="19"/>
        <v>110</v>
      </c>
      <c r="G384" s="95">
        <f>'gráficos x semana I nivel'!C182+'gráficos x semana I nivel'!D182+'gráficos x semana I nivel'!E182</f>
        <v>1</v>
      </c>
      <c r="H384" s="95">
        <f t="shared" si="17"/>
        <v>76</v>
      </c>
      <c r="I384" s="98">
        <f t="shared" si="2"/>
        <v>0.90476190476190477</v>
      </c>
      <c r="J384" s="98">
        <f t="shared" si="3"/>
        <v>0.69090909090909092</v>
      </c>
      <c r="K384" s="34" t="s">
        <v>649</v>
      </c>
    </row>
    <row r="385" spans="1:11">
      <c r="A385" s="34" t="s">
        <v>4655</v>
      </c>
      <c r="B385" s="34">
        <v>2014</v>
      </c>
      <c r="C385" s="34">
        <v>72</v>
      </c>
      <c r="D385" s="34" t="s">
        <v>651</v>
      </c>
      <c r="E385" s="95">
        <f t="shared" si="18"/>
        <v>84</v>
      </c>
      <c r="F385" s="95">
        <f t="shared" si="19"/>
        <v>110</v>
      </c>
      <c r="G385" s="95">
        <f>'gráficos x semana I nivel'!C183+'gráficos x semana I nivel'!D183+'gráficos x semana I nivel'!E183</f>
        <v>0</v>
      </c>
      <c r="H385" s="95">
        <f t="shared" si="17"/>
        <v>76</v>
      </c>
      <c r="I385" s="98">
        <f t="shared" si="2"/>
        <v>0.90476190476190477</v>
      </c>
      <c r="J385" s="98">
        <f t="shared" si="3"/>
        <v>0.69090909090909092</v>
      </c>
      <c r="K385" s="34" t="s">
        <v>649</v>
      </c>
    </row>
    <row r="386" spans="1:11">
      <c r="A386" s="34" t="s">
        <v>4655</v>
      </c>
      <c r="B386" s="34">
        <v>2014</v>
      </c>
      <c r="C386" s="34">
        <v>73</v>
      </c>
      <c r="D386" s="34" t="s">
        <v>651</v>
      </c>
      <c r="E386" s="95">
        <f t="shared" si="18"/>
        <v>84</v>
      </c>
      <c r="F386" s="95">
        <f t="shared" si="19"/>
        <v>110</v>
      </c>
      <c r="G386" s="95">
        <f>'gráficos x semana I nivel'!C184+'gráficos x semana I nivel'!D184+'gráficos x semana I nivel'!E184</f>
        <v>0</v>
      </c>
      <c r="H386" s="95">
        <f t="shared" si="17"/>
        <v>76</v>
      </c>
      <c r="I386" s="98">
        <f t="shared" si="2"/>
        <v>0.90476190476190477</v>
      </c>
      <c r="J386" s="98">
        <f t="shared" si="3"/>
        <v>0.69090909090909092</v>
      </c>
      <c r="K386" s="34" t="s">
        <v>649</v>
      </c>
    </row>
    <row r="387" spans="1:11">
      <c r="A387" s="34" t="s">
        <v>4655</v>
      </c>
      <c r="B387" s="34">
        <v>2014</v>
      </c>
      <c r="C387" s="34">
        <v>74</v>
      </c>
      <c r="D387" s="34" t="s">
        <v>651</v>
      </c>
      <c r="E387" s="95">
        <f t="shared" si="18"/>
        <v>84</v>
      </c>
      <c r="F387" s="95">
        <f t="shared" si="19"/>
        <v>110</v>
      </c>
      <c r="G387" s="95">
        <f>'gráficos x semana I nivel'!C185+'gráficos x semana I nivel'!D185+'gráficos x semana I nivel'!E185</f>
        <v>0</v>
      </c>
      <c r="H387" s="95">
        <f t="shared" si="17"/>
        <v>76</v>
      </c>
      <c r="I387" s="98">
        <f t="shared" si="2"/>
        <v>0.90476190476190477</v>
      </c>
      <c r="J387" s="98">
        <f t="shared" si="3"/>
        <v>0.69090909090909092</v>
      </c>
      <c r="K387" s="34" t="s">
        <v>649</v>
      </c>
    </row>
    <row r="388" spans="1:11">
      <c r="A388" s="34" t="s">
        <v>4655</v>
      </c>
      <c r="B388" s="34">
        <v>2014</v>
      </c>
      <c r="C388" s="34">
        <v>75</v>
      </c>
      <c r="D388" s="34" t="s">
        <v>651</v>
      </c>
      <c r="E388" s="95">
        <f t="shared" si="18"/>
        <v>84</v>
      </c>
      <c r="F388" s="95">
        <f t="shared" si="19"/>
        <v>110</v>
      </c>
      <c r="G388" s="95">
        <f>'gráficos x semana I nivel'!C186+'gráficos x semana I nivel'!D186+'gráficos x semana I nivel'!E186</f>
        <v>0</v>
      </c>
      <c r="H388" s="95">
        <f t="shared" si="17"/>
        <v>76</v>
      </c>
      <c r="I388" s="98">
        <f t="shared" si="2"/>
        <v>0.90476190476190477</v>
      </c>
      <c r="J388" s="98">
        <f t="shared" si="3"/>
        <v>0.69090909090909092</v>
      </c>
      <c r="K388" s="34" t="s">
        <v>649</v>
      </c>
    </row>
    <row r="389" spans="1:11">
      <c r="A389" s="34" t="s">
        <v>4655</v>
      </c>
      <c r="B389" s="34">
        <v>2014</v>
      </c>
      <c r="C389" s="34">
        <v>76</v>
      </c>
      <c r="D389" s="34" t="s">
        <v>651</v>
      </c>
      <c r="E389" s="95">
        <f t="shared" si="18"/>
        <v>84</v>
      </c>
      <c r="F389" s="95">
        <f t="shared" si="19"/>
        <v>110</v>
      </c>
      <c r="G389" s="95">
        <f>'gráficos x semana I nivel'!C187+'gráficos x semana I nivel'!D187+'gráficos x semana I nivel'!E187</f>
        <v>0</v>
      </c>
      <c r="H389" s="95">
        <f t="shared" si="17"/>
        <v>76</v>
      </c>
      <c r="I389" s="98">
        <f t="shared" si="2"/>
        <v>0.90476190476190477</v>
      </c>
      <c r="J389" s="98">
        <f t="shared" si="3"/>
        <v>0.69090909090909092</v>
      </c>
      <c r="K389" s="34" t="s">
        <v>649</v>
      </c>
    </row>
    <row r="390" spans="1:11">
      <c r="A390" s="34" t="s">
        <v>4655</v>
      </c>
      <c r="B390" s="34">
        <v>2014</v>
      </c>
      <c r="C390" s="34">
        <v>77</v>
      </c>
      <c r="D390" s="34" t="s">
        <v>651</v>
      </c>
      <c r="E390" s="95">
        <f t="shared" si="18"/>
        <v>84</v>
      </c>
      <c r="F390" s="95">
        <f t="shared" si="19"/>
        <v>110</v>
      </c>
      <c r="G390" s="95">
        <f>'gráficos x semana I nivel'!C188+'gráficos x semana I nivel'!D188+'gráficos x semana I nivel'!E188</f>
        <v>0</v>
      </c>
      <c r="H390" s="95">
        <f t="shared" si="17"/>
        <v>76</v>
      </c>
      <c r="I390" s="98">
        <f t="shared" si="2"/>
        <v>0.90476190476190477</v>
      </c>
      <c r="J390" s="98">
        <f t="shared" si="3"/>
        <v>0.69090909090909092</v>
      </c>
      <c r="K390" s="34" t="s">
        <v>649</v>
      </c>
    </row>
    <row r="391" spans="1:11">
      <c r="A391" s="34" t="s">
        <v>4655</v>
      </c>
      <c r="B391" s="34">
        <v>2014</v>
      </c>
      <c r="C391" s="34">
        <v>78</v>
      </c>
      <c r="D391" s="34" t="s">
        <v>651</v>
      </c>
      <c r="E391" s="95">
        <f t="shared" si="18"/>
        <v>84</v>
      </c>
      <c r="F391" s="95">
        <f t="shared" si="19"/>
        <v>110</v>
      </c>
      <c r="G391" s="95">
        <f>'gráficos x semana I nivel'!C189+'gráficos x semana I nivel'!D189+'gráficos x semana I nivel'!E189</f>
        <v>0</v>
      </c>
      <c r="H391" s="95">
        <f t="shared" si="17"/>
        <v>76</v>
      </c>
      <c r="I391" s="98">
        <f t="shared" si="2"/>
        <v>0.90476190476190477</v>
      </c>
      <c r="J391" s="98">
        <f t="shared" si="3"/>
        <v>0.69090909090909092</v>
      </c>
      <c r="K391" s="34" t="s">
        <v>649</v>
      </c>
    </row>
    <row r="392" spans="1:11">
      <c r="A392" s="34" t="s">
        <v>4655</v>
      </c>
      <c r="B392" s="34">
        <v>2014</v>
      </c>
      <c r="C392" s="34">
        <v>79</v>
      </c>
      <c r="D392" s="34" t="s">
        <v>651</v>
      </c>
      <c r="E392" s="95">
        <f t="shared" si="18"/>
        <v>84</v>
      </c>
      <c r="F392" s="95">
        <f t="shared" si="19"/>
        <v>110</v>
      </c>
      <c r="G392" s="95">
        <f>'gráficos x semana I nivel'!C190+'gráficos x semana I nivel'!D190+'gráficos x semana I nivel'!E190</f>
        <v>0</v>
      </c>
      <c r="H392" s="95">
        <f t="shared" si="17"/>
        <v>76</v>
      </c>
      <c r="I392" s="98">
        <f t="shared" si="2"/>
        <v>0.90476190476190477</v>
      </c>
      <c r="J392" s="98">
        <f t="shared" si="3"/>
        <v>0.69090909090909092</v>
      </c>
      <c r="K392" s="34" t="s">
        <v>649</v>
      </c>
    </row>
    <row r="393" spans="1:11">
      <c r="A393" s="34" t="s">
        <v>4655</v>
      </c>
      <c r="B393" s="34">
        <v>2014</v>
      </c>
      <c r="C393" s="34">
        <v>80</v>
      </c>
      <c r="D393" s="34" t="s">
        <v>651</v>
      </c>
      <c r="E393" s="95">
        <f t="shared" si="18"/>
        <v>84</v>
      </c>
      <c r="F393" s="95">
        <f t="shared" si="19"/>
        <v>110</v>
      </c>
      <c r="G393" s="95">
        <f>'gráficos x semana I nivel'!C191+'gráficos x semana I nivel'!D191+'gráficos x semana I nivel'!E191</f>
        <v>0</v>
      </c>
      <c r="H393" s="95">
        <f t="shared" si="17"/>
        <v>76</v>
      </c>
      <c r="I393" s="98">
        <f t="shared" si="2"/>
        <v>0.90476190476190477</v>
      </c>
      <c r="J393" s="98">
        <f t="shared" si="3"/>
        <v>0.69090909090909092</v>
      </c>
      <c r="K393" s="34" t="s">
        <v>649</v>
      </c>
    </row>
    <row r="394" spans="1:11">
      <c r="A394" s="34" t="s">
        <v>4655</v>
      </c>
      <c r="B394" s="34">
        <v>2014</v>
      </c>
      <c r="C394" s="34">
        <v>81</v>
      </c>
      <c r="D394" s="34" t="s">
        <v>651</v>
      </c>
      <c r="E394" s="95">
        <f t="shared" si="18"/>
        <v>84</v>
      </c>
      <c r="F394" s="95">
        <f t="shared" si="19"/>
        <v>110</v>
      </c>
      <c r="G394" s="95">
        <f>'gráficos x semana I nivel'!C192+'gráficos x semana I nivel'!D192+'gráficos x semana I nivel'!E192</f>
        <v>0</v>
      </c>
      <c r="H394" s="95">
        <f t="shared" si="17"/>
        <v>76</v>
      </c>
      <c r="I394" s="98">
        <f t="shared" si="2"/>
        <v>0.90476190476190477</v>
      </c>
      <c r="J394" s="98">
        <f t="shared" si="3"/>
        <v>0.69090909090909092</v>
      </c>
      <c r="K394" s="34" t="s">
        <v>649</v>
      </c>
    </row>
    <row r="395" spans="1:11">
      <c r="A395" s="34" t="s">
        <v>4655</v>
      </c>
      <c r="B395" s="34">
        <v>2014</v>
      </c>
      <c r="C395" s="34">
        <v>82</v>
      </c>
      <c r="D395" s="34" t="s">
        <v>651</v>
      </c>
      <c r="E395" s="95">
        <f t="shared" si="18"/>
        <v>84</v>
      </c>
      <c r="F395" s="95">
        <f t="shared" si="19"/>
        <v>110</v>
      </c>
      <c r="G395" s="95">
        <f>'gráficos x semana I nivel'!C193+'gráficos x semana I nivel'!D193+'gráficos x semana I nivel'!E193</f>
        <v>0</v>
      </c>
      <c r="H395" s="95">
        <f t="shared" si="17"/>
        <v>76</v>
      </c>
      <c r="I395" s="98">
        <f t="shared" si="2"/>
        <v>0.90476190476190477</v>
      </c>
      <c r="J395" s="98">
        <f t="shared" si="3"/>
        <v>0.69090909090909092</v>
      </c>
      <c r="K395" s="34" t="s">
        <v>649</v>
      </c>
    </row>
    <row r="396" spans="1:11">
      <c r="A396" s="34" t="s">
        <v>4655</v>
      </c>
      <c r="B396" s="34">
        <v>2014</v>
      </c>
      <c r="C396" s="34">
        <v>83</v>
      </c>
      <c r="D396" s="34" t="s">
        <v>651</v>
      </c>
      <c r="E396" s="95">
        <f t="shared" si="18"/>
        <v>84</v>
      </c>
      <c r="F396" s="95">
        <f t="shared" si="19"/>
        <v>110</v>
      </c>
      <c r="G396" s="95">
        <f>'gráficos x semana I nivel'!C194+'gráficos x semana I nivel'!D194+'gráficos x semana I nivel'!E194</f>
        <v>0</v>
      </c>
      <c r="H396" s="95">
        <f t="shared" si="17"/>
        <v>76</v>
      </c>
      <c r="I396" s="98">
        <f t="shared" si="2"/>
        <v>0.90476190476190477</v>
      </c>
      <c r="J396" s="98">
        <f t="shared" si="3"/>
        <v>0.69090909090909092</v>
      </c>
      <c r="K396" s="34" t="s">
        <v>649</v>
      </c>
    </row>
    <row r="397" spans="1:11">
      <c r="A397" s="34" t="s">
        <v>4655</v>
      </c>
      <c r="B397" s="34">
        <v>2014</v>
      </c>
      <c r="C397" s="34">
        <v>84</v>
      </c>
      <c r="D397" s="34" t="s">
        <v>651</v>
      </c>
      <c r="E397" s="95">
        <f t="shared" si="18"/>
        <v>84</v>
      </c>
      <c r="F397" s="95">
        <f t="shared" si="19"/>
        <v>110</v>
      </c>
      <c r="G397" s="95">
        <f>'gráficos x semana I nivel'!C195+'gráficos x semana I nivel'!D195+'gráficos x semana I nivel'!E195</f>
        <v>0</v>
      </c>
      <c r="H397" s="95">
        <f t="shared" si="17"/>
        <v>76</v>
      </c>
      <c r="I397" s="98">
        <f t="shared" si="2"/>
        <v>0.90476190476190477</v>
      </c>
      <c r="J397" s="98">
        <f t="shared" si="3"/>
        <v>0.69090909090909092</v>
      </c>
      <c r="K397" s="34" t="s">
        <v>649</v>
      </c>
    </row>
    <row r="398" spans="1:11">
      <c r="A398" s="34" t="s">
        <v>4655</v>
      </c>
      <c r="B398" s="34">
        <v>2014</v>
      </c>
      <c r="C398" s="34">
        <v>85</v>
      </c>
      <c r="D398" s="34" t="s">
        <v>651</v>
      </c>
      <c r="E398" s="95">
        <f t="shared" si="18"/>
        <v>84</v>
      </c>
      <c r="F398" s="95">
        <f t="shared" si="19"/>
        <v>110</v>
      </c>
      <c r="G398" s="95">
        <f>'gráficos x semana I nivel'!C196+'gráficos x semana I nivel'!D196+'gráficos x semana I nivel'!E196</f>
        <v>0</v>
      </c>
      <c r="H398" s="95">
        <f t="shared" si="17"/>
        <v>76</v>
      </c>
      <c r="I398" s="98">
        <f t="shared" si="2"/>
        <v>0.90476190476190477</v>
      </c>
      <c r="J398" s="98">
        <f t="shared" si="3"/>
        <v>0.69090909090909092</v>
      </c>
      <c r="K398" s="34" t="s">
        <v>649</v>
      </c>
    </row>
    <row r="399" spans="1:11">
      <c r="A399" s="34" t="s">
        <v>4655</v>
      </c>
      <c r="B399" s="34">
        <v>2014</v>
      </c>
      <c r="C399" s="34">
        <v>86</v>
      </c>
      <c r="D399" s="34" t="s">
        <v>651</v>
      </c>
      <c r="E399" s="95">
        <f t="shared" si="18"/>
        <v>84</v>
      </c>
      <c r="F399" s="95">
        <f t="shared" si="19"/>
        <v>110</v>
      </c>
      <c r="G399" s="95">
        <f>'gráficos x semana I nivel'!C197+'gráficos x semana I nivel'!D197+'gráficos x semana I nivel'!E197</f>
        <v>0</v>
      </c>
      <c r="H399" s="95">
        <f t="shared" si="17"/>
        <v>76</v>
      </c>
      <c r="I399" s="98">
        <f t="shared" si="2"/>
        <v>0.90476190476190477</v>
      </c>
      <c r="J399" s="98">
        <f t="shared" si="3"/>
        <v>0.69090909090909092</v>
      </c>
      <c r="K399" s="34" t="s">
        <v>649</v>
      </c>
    </row>
    <row r="400" spans="1:11">
      <c r="A400" s="34" t="s">
        <v>4655</v>
      </c>
      <c r="B400" s="34">
        <v>2014</v>
      </c>
      <c r="C400" s="34">
        <v>87</v>
      </c>
      <c r="D400" s="34" t="s">
        <v>651</v>
      </c>
      <c r="E400" s="95">
        <f t="shared" si="18"/>
        <v>84</v>
      </c>
      <c r="F400" s="95">
        <f t="shared" si="19"/>
        <v>110</v>
      </c>
      <c r="G400" s="95">
        <f>'gráficos x semana I nivel'!C198+'gráficos x semana I nivel'!D198+'gráficos x semana I nivel'!E198</f>
        <v>0</v>
      </c>
      <c r="H400" s="95">
        <f t="shared" si="17"/>
        <v>76</v>
      </c>
      <c r="I400" s="98">
        <f t="shared" si="2"/>
        <v>0.90476190476190477</v>
      </c>
      <c r="J400" s="98">
        <f t="shared" si="3"/>
        <v>0.69090909090909092</v>
      </c>
      <c r="K400" s="34" t="s">
        <v>649</v>
      </c>
    </row>
    <row r="401" spans="1:11">
      <c r="A401" s="34" t="s">
        <v>4655</v>
      </c>
      <c r="B401" s="34">
        <v>2014</v>
      </c>
      <c r="C401" s="34">
        <v>88</v>
      </c>
      <c r="D401" s="34" t="s">
        <v>651</v>
      </c>
      <c r="E401" s="95">
        <f t="shared" si="18"/>
        <v>84</v>
      </c>
      <c r="F401" s="95">
        <f t="shared" si="19"/>
        <v>110</v>
      </c>
      <c r="G401" s="95">
        <f>'gráficos x semana I nivel'!C199+'gráficos x semana I nivel'!D199+'gráficos x semana I nivel'!E199</f>
        <v>0</v>
      </c>
      <c r="H401" s="95">
        <f t="shared" si="17"/>
        <v>76</v>
      </c>
      <c r="I401" s="98">
        <f t="shared" si="2"/>
        <v>0.90476190476190477</v>
      </c>
      <c r="J401" s="98">
        <f t="shared" si="3"/>
        <v>0.69090909090909092</v>
      </c>
      <c r="K401" s="34" t="s">
        <v>649</v>
      </c>
    </row>
    <row r="402" spans="1:11">
      <c r="A402" s="34" t="s">
        <v>4655</v>
      </c>
      <c r="B402" s="34">
        <v>2014</v>
      </c>
      <c r="C402" s="34">
        <v>89</v>
      </c>
      <c r="D402" s="34" t="s">
        <v>651</v>
      </c>
      <c r="E402" s="95">
        <f t="shared" ref="E402:E417" si="20">MB2_IN</f>
        <v>84</v>
      </c>
      <c r="F402" s="95">
        <f t="shared" ref="F402:F417" si="21">Cargos_IN_MB2</f>
        <v>110</v>
      </c>
      <c r="G402" s="95">
        <f>'gráficos x semana I nivel'!C200+'gráficos x semana I nivel'!D200+'gráficos x semana I nivel'!E200</f>
        <v>0</v>
      </c>
      <c r="H402" s="95">
        <f t="shared" si="17"/>
        <v>76</v>
      </c>
      <c r="I402" s="98">
        <f t="shared" si="2"/>
        <v>0.90476190476190477</v>
      </c>
      <c r="J402" s="98">
        <f t="shared" si="3"/>
        <v>0.69090909090909092</v>
      </c>
      <c r="K402" s="34" t="s">
        <v>649</v>
      </c>
    </row>
    <row r="403" spans="1:11">
      <c r="A403" s="34" t="s">
        <v>4655</v>
      </c>
      <c r="B403" s="34">
        <v>2014</v>
      </c>
      <c r="C403" s="34">
        <v>90</v>
      </c>
      <c r="D403" s="34" t="s">
        <v>651</v>
      </c>
      <c r="E403" s="95">
        <f t="shared" si="20"/>
        <v>84</v>
      </c>
      <c r="F403" s="95">
        <f t="shared" si="21"/>
        <v>110</v>
      </c>
      <c r="G403" s="95">
        <f>'gráficos x semana I nivel'!C201+'gráficos x semana I nivel'!D201+'gráficos x semana I nivel'!E201</f>
        <v>1</v>
      </c>
      <c r="H403" s="95">
        <f t="shared" si="17"/>
        <v>77</v>
      </c>
      <c r="I403" s="98">
        <f t="shared" si="2"/>
        <v>0.91666666666666663</v>
      </c>
      <c r="J403" s="98">
        <f t="shared" si="3"/>
        <v>0.7</v>
      </c>
      <c r="K403" s="34" t="s">
        <v>649</v>
      </c>
    </row>
    <row r="404" spans="1:11">
      <c r="A404" s="34" t="s">
        <v>4655</v>
      </c>
      <c r="B404" s="34">
        <v>2014</v>
      </c>
      <c r="C404" s="34">
        <v>91</v>
      </c>
      <c r="D404" s="34" t="s">
        <v>651</v>
      </c>
      <c r="E404" s="95">
        <f t="shared" si="20"/>
        <v>84</v>
      </c>
      <c r="F404" s="95">
        <f t="shared" si="21"/>
        <v>110</v>
      </c>
      <c r="G404" s="95">
        <f>'gráficos x semana I nivel'!C202+'gráficos x semana I nivel'!D202+'gráficos x semana I nivel'!E202</f>
        <v>0</v>
      </c>
      <c r="H404" s="95">
        <f t="shared" si="17"/>
        <v>77</v>
      </c>
      <c r="I404" s="98">
        <f t="shared" si="2"/>
        <v>0.91666666666666663</v>
      </c>
      <c r="J404" s="98">
        <f t="shared" si="3"/>
        <v>0.7</v>
      </c>
      <c r="K404" s="34" t="s">
        <v>649</v>
      </c>
    </row>
    <row r="405" spans="1:11">
      <c r="A405" s="34" t="s">
        <v>4655</v>
      </c>
      <c r="B405" s="34">
        <v>2014</v>
      </c>
      <c r="C405" s="34">
        <v>92</v>
      </c>
      <c r="D405" s="34" t="s">
        <v>651</v>
      </c>
      <c r="E405" s="95">
        <f t="shared" si="20"/>
        <v>84</v>
      </c>
      <c r="F405" s="95">
        <f t="shared" si="21"/>
        <v>110</v>
      </c>
      <c r="G405" s="95">
        <f>'gráficos x semana I nivel'!C203+'gráficos x semana I nivel'!D203+'gráficos x semana I nivel'!E203</f>
        <v>0</v>
      </c>
      <c r="H405" s="95">
        <f t="shared" si="17"/>
        <v>77</v>
      </c>
      <c r="I405" s="98">
        <f t="shared" si="2"/>
        <v>0.91666666666666663</v>
      </c>
      <c r="J405" s="98">
        <f t="shared" si="3"/>
        <v>0.7</v>
      </c>
      <c r="K405" s="34" t="s">
        <v>649</v>
      </c>
    </row>
    <row r="406" spans="1:11">
      <c r="A406" s="34" t="s">
        <v>4655</v>
      </c>
      <c r="B406" s="34">
        <v>2014</v>
      </c>
      <c r="C406" s="34">
        <v>93</v>
      </c>
      <c r="D406" s="34" t="s">
        <v>651</v>
      </c>
      <c r="E406" s="95">
        <f t="shared" si="20"/>
        <v>84</v>
      </c>
      <c r="F406" s="95">
        <f t="shared" si="21"/>
        <v>110</v>
      </c>
      <c r="G406" s="95">
        <f>'gráficos x semana I nivel'!C204+'gráficos x semana I nivel'!D204+'gráficos x semana I nivel'!E204</f>
        <v>0</v>
      </c>
      <c r="H406" s="95">
        <f t="shared" si="17"/>
        <v>77</v>
      </c>
      <c r="I406" s="98">
        <f t="shared" si="2"/>
        <v>0.91666666666666663</v>
      </c>
      <c r="J406" s="98">
        <f t="shared" si="3"/>
        <v>0.7</v>
      </c>
      <c r="K406" s="34" t="s">
        <v>649</v>
      </c>
    </row>
    <row r="407" spans="1:11">
      <c r="A407" s="34" t="s">
        <v>4655</v>
      </c>
      <c r="B407" s="34">
        <v>2014</v>
      </c>
      <c r="C407" s="34">
        <v>94</v>
      </c>
      <c r="D407" s="34" t="s">
        <v>651</v>
      </c>
      <c r="E407" s="95">
        <f t="shared" si="20"/>
        <v>84</v>
      </c>
      <c r="F407" s="95">
        <f t="shared" si="21"/>
        <v>110</v>
      </c>
      <c r="G407" s="95">
        <f>'gráficos x semana I nivel'!C205+'gráficos x semana I nivel'!D205+'gráficos x semana I nivel'!E205</f>
        <v>0</v>
      </c>
      <c r="H407" s="95">
        <f t="shared" si="17"/>
        <v>77</v>
      </c>
      <c r="I407" s="98">
        <f t="shared" si="2"/>
        <v>0.91666666666666663</v>
      </c>
      <c r="J407" s="98">
        <f t="shared" si="3"/>
        <v>0.7</v>
      </c>
      <c r="K407" s="34" t="s">
        <v>649</v>
      </c>
    </row>
    <row r="408" spans="1:11">
      <c r="A408" s="34" t="s">
        <v>4655</v>
      </c>
      <c r="B408" s="34">
        <v>2014</v>
      </c>
      <c r="C408" s="34">
        <v>95</v>
      </c>
      <c r="D408" s="34" t="s">
        <v>651</v>
      </c>
      <c r="E408" s="95">
        <f t="shared" si="20"/>
        <v>84</v>
      </c>
      <c r="F408" s="95">
        <f t="shared" si="21"/>
        <v>110</v>
      </c>
      <c r="G408" s="95">
        <f>'gráficos x semana I nivel'!C206+'gráficos x semana I nivel'!D206+'gráficos x semana I nivel'!E206</f>
        <v>0</v>
      </c>
      <c r="H408" s="95">
        <f t="shared" si="17"/>
        <v>77</v>
      </c>
      <c r="I408" s="98">
        <f t="shared" si="2"/>
        <v>0.91666666666666663</v>
      </c>
      <c r="J408" s="98">
        <f t="shared" si="3"/>
        <v>0.7</v>
      </c>
      <c r="K408" s="34" t="s">
        <v>649</v>
      </c>
    </row>
    <row r="409" spans="1:11">
      <c r="A409" s="34" t="s">
        <v>4655</v>
      </c>
      <c r="B409" s="34">
        <v>2014</v>
      </c>
      <c r="C409" s="34">
        <v>96</v>
      </c>
      <c r="D409" s="34" t="s">
        <v>651</v>
      </c>
      <c r="E409" s="95">
        <f t="shared" si="20"/>
        <v>84</v>
      </c>
      <c r="F409" s="95">
        <f t="shared" si="21"/>
        <v>110</v>
      </c>
      <c r="G409" s="95">
        <f>'gráficos x semana I nivel'!C207+'gráficos x semana I nivel'!D207+'gráficos x semana I nivel'!E207</f>
        <v>0</v>
      </c>
      <c r="H409" s="95">
        <f t="shared" si="17"/>
        <v>77</v>
      </c>
      <c r="I409" s="98">
        <f t="shared" si="2"/>
        <v>0.91666666666666663</v>
      </c>
      <c r="J409" s="98">
        <f t="shared" si="3"/>
        <v>0.7</v>
      </c>
      <c r="K409" s="34" t="s">
        <v>649</v>
      </c>
    </row>
    <row r="410" spans="1:11">
      <c r="A410" s="34" t="s">
        <v>4655</v>
      </c>
      <c r="B410" s="34">
        <v>2014</v>
      </c>
      <c r="C410" s="34">
        <v>97</v>
      </c>
      <c r="D410" s="34" t="s">
        <v>651</v>
      </c>
      <c r="E410" s="95">
        <f t="shared" si="20"/>
        <v>84</v>
      </c>
      <c r="F410" s="95">
        <f t="shared" si="21"/>
        <v>110</v>
      </c>
      <c r="G410" s="95">
        <f>'gráficos x semana I nivel'!C208+'gráficos x semana I nivel'!D208+'gráficos x semana I nivel'!E208</f>
        <v>0</v>
      </c>
      <c r="H410" s="95">
        <f t="shared" si="17"/>
        <v>77</v>
      </c>
      <c r="I410" s="98">
        <f t="shared" si="2"/>
        <v>0.91666666666666663</v>
      </c>
      <c r="J410" s="98">
        <f t="shared" si="3"/>
        <v>0.7</v>
      </c>
      <c r="K410" s="34" t="s">
        <v>649</v>
      </c>
    </row>
    <row r="411" spans="1:11">
      <c r="A411" s="34" t="s">
        <v>4655</v>
      </c>
      <c r="B411" s="34">
        <v>2014</v>
      </c>
      <c r="C411" s="34">
        <v>98</v>
      </c>
      <c r="D411" s="34" t="s">
        <v>651</v>
      </c>
      <c r="E411" s="95">
        <f t="shared" si="20"/>
        <v>84</v>
      </c>
      <c r="F411" s="95">
        <f t="shared" si="21"/>
        <v>110</v>
      </c>
      <c r="G411" s="95">
        <f>'gráficos x semana I nivel'!C209+'gráficos x semana I nivel'!D209+'gráficos x semana I nivel'!E209</f>
        <v>0</v>
      </c>
      <c r="H411" s="95">
        <f t="shared" si="17"/>
        <v>77</v>
      </c>
      <c r="I411" s="98">
        <f t="shared" si="2"/>
        <v>0.91666666666666663</v>
      </c>
      <c r="J411" s="98">
        <f t="shared" si="3"/>
        <v>0.7</v>
      </c>
      <c r="K411" s="34" t="s">
        <v>649</v>
      </c>
    </row>
    <row r="412" spans="1:11">
      <c r="A412" s="34" t="s">
        <v>4655</v>
      </c>
      <c r="B412" s="34">
        <v>2014</v>
      </c>
      <c r="C412" s="34">
        <v>99</v>
      </c>
      <c r="D412" s="34" t="s">
        <v>651</v>
      </c>
      <c r="E412" s="95">
        <f t="shared" si="20"/>
        <v>84</v>
      </c>
      <c r="F412" s="95">
        <f t="shared" si="21"/>
        <v>110</v>
      </c>
      <c r="G412" s="95">
        <f>'gráficos x semana I nivel'!C210+'gráficos x semana I nivel'!D210+'gráficos x semana I nivel'!E210</f>
        <v>0</v>
      </c>
      <c r="H412" s="95">
        <f t="shared" si="17"/>
        <v>77</v>
      </c>
      <c r="I412" s="98">
        <f t="shared" si="2"/>
        <v>0.91666666666666663</v>
      </c>
      <c r="J412" s="98">
        <f t="shared" si="3"/>
        <v>0.7</v>
      </c>
      <c r="K412" s="34" t="s">
        <v>649</v>
      </c>
    </row>
    <row r="413" spans="1:11">
      <c r="A413" s="34" t="s">
        <v>4655</v>
      </c>
      <c r="B413" s="34">
        <v>2014</v>
      </c>
      <c r="C413" s="34">
        <v>100</v>
      </c>
      <c r="D413" s="34" t="s">
        <v>651</v>
      </c>
      <c r="E413" s="95">
        <f t="shared" si="20"/>
        <v>84</v>
      </c>
      <c r="F413" s="95">
        <f t="shared" si="21"/>
        <v>110</v>
      </c>
      <c r="G413" s="95">
        <f>'gráficos x semana I nivel'!C211+'gráficos x semana I nivel'!D211+'gráficos x semana I nivel'!E211</f>
        <v>0</v>
      </c>
      <c r="H413" s="95">
        <f t="shared" si="17"/>
        <v>77</v>
      </c>
      <c r="I413" s="98">
        <f t="shared" si="2"/>
        <v>0.91666666666666663</v>
      </c>
      <c r="J413" s="98">
        <f t="shared" si="3"/>
        <v>0.7</v>
      </c>
      <c r="K413" s="34" t="s">
        <v>649</v>
      </c>
    </row>
    <row r="414" spans="1:11">
      <c r="A414" s="34" t="s">
        <v>4655</v>
      </c>
      <c r="B414" s="34">
        <v>2014</v>
      </c>
      <c r="C414" s="34">
        <v>101</v>
      </c>
      <c r="D414" s="34" t="s">
        <v>651</v>
      </c>
      <c r="E414" s="95">
        <f t="shared" si="20"/>
        <v>84</v>
      </c>
      <c r="F414" s="95">
        <f t="shared" si="21"/>
        <v>110</v>
      </c>
      <c r="G414" s="95">
        <f>'gráficos x semana I nivel'!C212+'gráficos x semana I nivel'!D212+'gráficos x semana I nivel'!E212</f>
        <v>0</v>
      </c>
      <c r="H414" s="95">
        <f t="shared" si="17"/>
        <v>77</v>
      </c>
      <c r="I414" s="98">
        <f t="shared" si="2"/>
        <v>0.91666666666666663</v>
      </c>
      <c r="J414" s="98">
        <f t="shared" si="3"/>
        <v>0.7</v>
      </c>
      <c r="K414" s="34" t="s">
        <v>649</v>
      </c>
    </row>
    <row r="415" spans="1:11">
      <c r="A415" s="34" t="s">
        <v>4655</v>
      </c>
      <c r="B415" s="34">
        <v>2014</v>
      </c>
      <c r="C415" s="34">
        <v>102</v>
      </c>
      <c r="D415" s="34" t="s">
        <v>651</v>
      </c>
      <c r="E415" s="95">
        <f t="shared" si="20"/>
        <v>84</v>
      </c>
      <c r="F415" s="95">
        <f t="shared" si="21"/>
        <v>110</v>
      </c>
      <c r="G415" s="95">
        <f>'gráficos x semana I nivel'!C213+'gráficos x semana I nivel'!D213+'gráficos x semana I nivel'!E213</f>
        <v>0</v>
      </c>
      <c r="H415" s="95">
        <f t="shared" si="17"/>
        <v>77</v>
      </c>
      <c r="I415" s="98">
        <f t="shared" si="2"/>
        <v>0.91666666666666663</v>
      </c>
      <c r="J415" s="98">
        <f t="shared" si="3"/>
        <v>0.7</v>
      </c>
      <c r="K415" s="34" t="s">
        <v>649</v>
      </c>
    </row>
    <row r="416" spans="1:11">
      <c r="A416" s="34" t="s">
        <v>4655</v>
      </c>
      <c r="B416" s="34">
        <v>2014</v>
      </c>
      <c r="C416" s="34">
        <v>103</v>
      </c>
      <c r="D416" s="34" t="s">
        <v>651</v>
      </c>
      <c r="E416" s="95">
        <f t="shared" si="20"/>
        <v>84</v>
      </c>
      <c r="F416" s="95">
        <f t="shared" si="21"/>
        <v>110</v>
      </c>
      <c r="G416" s="95">
        <f>'gráficos x semana I nivel'!C214+'gráficos x semana I nivel'!D214+'gráficos x semana I nivel'!E214</f>
        <v>0</v>
      </c>
      <c r="H416" s="95">
        <f t="shared" si="17"/>
        <v>77</v>
      </c>
      <c r="I416" s="98">
        <f t="shared" si="2"/>
        <v>0.91666666666666663</v>
      </c>
      <c r="J416" s="98">
        <f t="shared" si="3"/>
        <v>0.7</v>
      </c>
      <c r="K416" s="34" t="s">
        <v>649</v>
      </c>
    </row>
    <row r="417" spans="1:11">
      <c r="A417" s="34" t="s">
        <v>4655</v>
      </c>
      <c r="B417" s="34">
        <v>2014</v>
      </c>
      <c r="C417" s="34">
        <v>104</v>
      </c>
      <c r="D417" s="34" t="s">
        <v>651</v>
      </c>
      <c r="E417" s="95">
        <f t="shared" si="20"/>
        <v>84</v>
      </c>
      <c r="F417" s="95">
        <f t="shared" si="21"/>
        <v>110</v>
      </c>
      <c r="G417" s="95">
        <f>'gráficos x semana I nivel'!C215+'gráficos x semana I nivel'!D215+'gráficos x semana I nivel'!E215</f>
        <v>0</v>
      </c>
      <c r="H417" s="95">
        <f t="shared" si="17"/>
        <v>77</v>
      </c>
      <c r="I417" s="98">
        <f t="shared" si="2"/>
        <v>0.91666666666666663</v>
      </c>
      <c r="J417" s="98">
        <f t="shared" si="3"/>
        <v>0.7</v>
      </c>
      <c r="K417" s="34" t="s">
        <v>649</v>
      </c>
    </row>
    <row r="418" spans="1:11">
      <c r="A418" s="34" t="s">
        <v>4656</v>
      </c>
      <c r="B418" s="34">
        <v>2018</v>
      </c>
      <c r="C418" s="34">
        <v>1</v>
      </c>
      <c r="D418" s="323" t="s">
        <v>4648</v>
      </c>
      <c r="E418" s="95">
        <f t="shared" ref="E418:E481" si="22">SP2_IN</f>
        <v>95</v>
      </c>
      <c r="F418" s="95">
        <f t="shared" ref="F418:F481" si="23">Cargos_IN_SP2</f>
        <v>122</v>
      </c>
      <c r="G418" s="95">
        <f>'gráficos x semana I nivel'!C222</f>
        <v>3</v>
      </c>
      <c r="H418" s="95">
        <f>G418</f>
        <v>3</v>
      </c>
      <c r="I418" s="98">
        <f t="shared" si="2"/>
        <v>3.1578947368421054E-2</v>
      </c>
      <c r="J418" s="98">
        <f t="shared" si="3"/>
        <v>2.4590163934426229E-2</v>
      </c>
      <c r="K418" s="34" t="s">
        <v>649</v>
      </c>
    </row>
    <row r="419" spans="1:11">
      <c r="A419" s="34" t="s">
        <v>4656</v>
      </c>
      <c r="B419" s="34">
        <v>2018</v>
      </c>
      <c r="C419" s="34">
        <v>2</v>
      </c>
      <c r="D419" s="323" t="s">
        <v>4648</v>
      </c>
      <c r="E419" s="95">
        <f t="shared" si="22"/>
        <v>95</v>
      </c>
      <c r="F419" s="95">
        <f t="shared" si="23"/>
        <v>122</v>
      </c>
      <c r="G419" s="95">
        <f>'gráficos x semana I nivel'!C223</f>
        <v>2</v>
      </c>
      <c r="H419" s="95">
        <f t="shared" ref="H419:H521" si="24">H418+G419</f>
        <v>5</v>
      </c>
      <c r="I419" s="98">
        <f t="shared" si="2"/>
        <v>5.2631578947368418E-2</v>
      </c>
      <c r="J419" s="98">
        <f t="shared" si="3"/>
        <v>4.0983606557377046E-2</v>
      </c>
      <c r="K419" s="34" t="s">
        <v>649</v>
      </c>
    </row>
    <row r="420" spans="1:11">
      <c r="A420" s="34" t="s">
        <v>4656</v>
      </c>
      <c r="B420" s="34">
        <v>2018</v>
      </c>
      <c r="C420" s="34">
        <v>3</v>
      </c>
      <c r="D420" s="323" t="s">
        <v>4648</v>
      </c>
      <c r="E420" s="95">
        <f t="shared" si="22"/>
        <v>95</v>
      </c>
      <c r="F420" s="95">
        <f t="shared" si="23"/>
        <v>122</v>
      </c>
      <c r="G420" s="95">
        <f>'gráficos x semana I nivel'!C224</f>
        <v>1</v>
      </c>
      <c r="H420" s="95">
        <f t="shared" si="24"/>
        <v>6</v>
      </c>
      <c r="I420" s="98">
        <f t="shared" si="2"/>
        <v>6.3157894736842107E-2</v>
      </c>
      <c r="J420" s="98">
        <f t="shared" si="3"/>
        <v>4.9180327868852458E-2</v>
      </c>
      <c r="K420" s="34" t="s">
        <v>649</v>
      </c>
    </row>
    <row r="421" spans="1:11">
      <c r="A421" s="34" t="s">
        <v>4656</v>
      </c>
      <c r="B421" s="34">
        <v>2018</v>
      </c>
      <c r="C421" s="34">
        <v>4</v>
      </c>
      <c r="D421" s="323" t="s">
        <v>4648</v>
      </c>
      <c r="E421" s="95">
        <f t="shared" si="22"/>
        <v>95</v>
      </c>
      <c r="F421" s="95">
        <f t="shared" si="23"/>
        <v>122</v>
      </c>
      <c r="G421" s="95">
        <f>'gráficos x semana I nivel'!C225</f>
        <v>11</v>
      </c>
      <c r="H421" s="95">
        <f t="shared" si="24"/>
        <v>17</v>
      </c>
      <c r="I421" s="98">
        <f t="shared" si="2"/>
        <v>0.17894736842105263</v>
      </c>
      <c r="J421" s="98">
        <f t="shared" si="3"/>
        <v>0.13934426229508196</v>
      </c>
      <c r="K421" s="34" t="s">
        <v>649</v>
      </c>
    </row>
    <row r="422" spans="1:11">
      <c r="A422" s="34" t="s">
        <v>4656</v>
      </c>
      <c r="B422" s="34">
        <v>2018</v>
      </c>
      <c r="C422" s="34">
        <v>5</v>
      </c>
      <c r="D422" s="323" t="s">
        <v>4648</v>
      </c>
      <c r="E422" s="95">
        <f t="shared" si="22"/>
        <v>95</v>
      </c>
      <c r="F422" s="95">
        <f t="shared" si="23"/>
        <v>122</v>
      </c>
      <c r="G422" s="95">
        <f>'gráficos x semana I nivel'!C226</f>
        <v>4</v>
      </c>
      <c r="H422" s="95">
        <f t="shared" si="24"/>
        <v>21</v>
      </c>
      <c r="I422" s="98">
        <f t="shared" si="2"/>
        <v>0.22105263157894736</v>
      </c>
      <c r="J422" s="98">
        <f t="shared" si="3"/>
        <v>0.1721311475409836</v>
      </c>
      <c r="K422" s="34" t="s">
        <v>649</v>
      </c>
    </row>
    <row r="423" spans="1:11">
      <c r="A423" s="34" t="s">
        <v>4656</v>
      </c>
      <c r="B423" s="34">
        <v>2018</v>
      </c>
      <c r="C423" s="34">
        <v>6</v>
      </c>
      <c r="D423" s="323" t="s">
        <v>4648</v>
      </c>
      <c r="E423" s="95">
        <f t="shared" si="22"/>
        <v>95</v>
      </c>
      <c r="F423" s="95">
        <f t="shared" si="23"/>
        <v>122</v>
      </c>
      <c r="G423" s="95">
        <f>'gráficos x semana I nivel'!C227</f>
        <v>12</v>
      </c>
      <c r="H423" s="95">
        <f t="shared" si="24"/>
        <v>33</v>
      </c>
      <c r="I423" s="98">
        <f t="shared" si="2"/>
        <v>0.3473684210526316</v>
      </c>
      <c r="J423" s="98">
        <f t="shared" si="3"/>
        <v>0.27049180327868855</v>
      </c>
      <c r="K423" s="34" t="s">
        <v>649</v>
      </c>
    </row>
    <row r="424" spans="1:11">
      <c r="A424" s="34" t="s">
        <v>4656</v>
      </c>
      <c r="B424" s="34">
        <v>2018</v>
      </c>
      <c r="C424" s="34">
        <v>7</v>
      </c>
      <c r="D424" s="323" t="s">
        <v>4648</v>
      </c>
      <c r="E424" s="95">
        <f t="shared" si="22"/>
        <v>95</v>
      </c>
      <c r="F424" s="95">
        <f t="shared" si="23"/>
        <v>122</v>
      </c>
      <c r="G424" s="95">
        <f>'gráficos x semana I nivel'!C228</f>
        <v>0</v>
      </c>
      <c r="H424" s="95">
        <f t="shared" si="24"/>
        <v>33</v>
      </c>
      <c r="I424" s="98">
        <f t="shared" si="2"/>
        <v>0.3473684210526316</v>
      </c>
      <c r="J424" s="98">
        <f t="shared" si="3"/>
        <v>0.27049180327868855</v>
      </c>
      <c r="K424" s="34" t="s">
        <v>649</v>
      </c>
    </row>
    <row r="425" spans="1:11">
      <c r="A425" s="34" t="s">
        <v>4656</v>
      </c>
      <c r="B425" s="34">
        <v>2018</v>
      </c>
      <c r="C425" s="34">
        <v>8</v>
      </c>
      <c r="D425" s="323" t="s">
        <v>4648</v>
      </c>
      <c r="E425" s="95">
        <f t="shared" si="22"/>
        <v>95</v>
      </c>
      <c r="F425" s="95">
        <f t="shared" si="23"/>
        <v>122</v>
      </c>
      <c r="G425" s="95">
        <f>'gráficos x semana I nivel'!C229</f>
        <v>2</v>
      </c>
      <c r="H425" s="95">
        <f t="shared" si="24"/>
        <v>35</v>
      </c>
      <c r="I425" s="98">
        <f t="shared" si="2"/>
        <v>0.36842105263157893</v>
      </c>
      <c r="J425" s="98">
        <f t="shared" si="3"/>
        <v>0.28688524590163933</v>
      </c>
      <c r="K425" s="34" t="s">
        <v>649</v>
      </c>
    </row>
    <row r="426" spans="1:11">
      <c r="A426" s="34" t="s">
        <v>4656</v>
      </c>
      <c r="B426" s="34">
        <v>2018</v>
      </c>
      <c r="C426" s="34">
        <v>9</v>
      </c>
      <c r="D426" s="323" t="s">
        <v>4648</v>
      </c>
      <c r="E426" s="95">
        <f t="shared" si="22"/>
        <v>95</v>
      </c>
      <c r="F426" s="95">
        <f t="shared" si="23"/>
        <v>122</v>
      </c>
      <c r="G426" s="95">
        <f>'gráficos x semana I nivel'!C230</f>
        <v>0</v>
      </c>
      <c r="H426" s="95">
        <f t="shared" si="24"/>
        <v>35</v>
      </c>
      <c r="I426" s="98">
        <f t="shared" si="2"/>
        <v>0.36842105263157893</v>
      </c>
      <c r="J426" s="98">
        <f t="shared" si="3"/>
        <v>0.28688524590163933</v>
      </c>
      <c r="K426" s="34" t="s">
        <v>649</v>
      </c>
    </row>
    <row r="427" spans="1:11">
      <c r="A427" s="34" t="s">
        <v>4656</v>
      </c>
      <c r="B427" s="34">
        <v>2018</v>
      </c>
      <c r="C427" s="34">
        <v>10</v>
      </c>
      <c r="D427" s="323" t="s">
        <v>4648</v>
      </c>
      <c r="E427" s="95">
        <f t="shared" si="22"/>
        <v>95</v>
      </c>
      <c r="F427" s="95">
        <f t="shared" si="23"/>
        <v>122</v>
      </c>
      <c r="G427" s="95">
        <f>'gráficos x semana I nivel'!C231</f>
        <v>0</v>
      </c>
      <c r="H427" s="95">
        <f t="shared" si="24"/>
        <v>35</v>
      </c>
      <c r="I427" s="98">
        <f t="shared" si="2"/>
        <v>0.36842105263157893</v>
      </c>
      <c r="J427" s="98">
        <f t="shared" si="3"/>
        <v>0.28688524590163933</v>
      </c>
      <c r="K427" s="34" t="s">
        <v>649</v>
      </c>
    </row>
    <row r="428" spans="1:11">
      <c r="A428" s="34" t="s">
        <v>4656</v>
      </c>
      <c r="B428" s="34">
        <v>2018</v>
      </c>
      <c r="C428" s="34">
        <v>11</v>
      </c>
      <c r="D428" s="323" t="s">
        <v>4648</v>
      </c>
      <c r="E428" s="95">
        <f t="shared" si="22"/>
        <v>95</v>
      </c>
      <c r="F428" s="95">
        <f t="shared" si="23"/>
        <v>122</v>
      </c>
      <c r="G428" s="95">
        <f>'gráficos x semana I nivel'!C232</f>
        <v>3</v>
      </c>
      <c r="H428" s="95">
        <f t="shared" si="24"/>
        <v>38</v>
      </c>
      <c r="I428" s="98">
        <f t="shared" si="2"/>
        <v>0.4</v>
      </c>
      <c r="J428" s="98">
        <f t="shared" si="3"/>
        <v>0.31147540983606559</v>
      </c>
      <c r="K428" s="34" t="s">
        <v>649</v>
      </c>
    </row>
    <row r="429" spans="1:11">
      <c r="A429" s="34" t="s">
        <v>4656</v>
      </c>
      <c r="B429" s="34">
        <v>2018</v>
      </c>
      <c r="C429" s="34">
        <v>12</v>
      </c>
      <c r="D429" s="323" t="s">
        <v>4648</v>
      </c>
      <c r="E429" s="95">
        <f t="shared" si="22"/>
        <v>95</v>
      </c>
      <c r="F429" s="95">
        <f t="shared" si="23"/>
        <v>122</v>
      </c>
      <c r="G429" s="95">
        <f>'gráficos x semana I nivel'!C233</f>
        <v>7</v>
      </c>
      <c r="H429" s="95">
        <f t="shared" si="24"/>
        <v>45</v>
      </c>
      <c r="I429" s="98">
        <f t="shared" si="2"/>
        <v>0.47368421052631576</v>
      </c>
      <c r="J429" s="98">
        <f t="shared" si="3"/>
        <v>0.36885245901639346</v>
      </c>
      <c r="K429" s="34" t="s">
        <v>649</v>
      </c>
    </row>
    <row r="430" spans="1:11">
      <c r="A430" s="34" t="s">
        <v>4656</v>
      </c>
      <c r="B430" s="34">
        <v>2018</v>
      </c>
      <c r="C430" s="34">
        <v>13</v>
      </c>
      <c r="D430" s="323" t="s">
        <v>4648</v>
      </c>
      <c r="E430" s="95">
        <f t="shared" si="22"/>
        <v>95</v>
      </c>
      <c r="F430" s="95">
        <f t="shared" si="23"/>
        <v>122</v>
      </c>
      <c r="G430" s="95">
        <f>'gráficos x semana I nivel'!C234</f>
        <v>1</v>
      </c>
      <c r="H430" s="95">
        <f t="shared" si="24"/>
        <v>46</v>
      </c>
      <c r="I430" s="98">
        <f t="shared" si="2"/>
        <v>0.48421052631578948</v>
      </c>
      <c r="J430" s="98">
        <f t="shared" si="3"/>
        <v>0.37704918032786883</v>
      </c>
      <c r="K430" s="34" t="s">
        <v>649</v>
      </c>
    </row>
    <row r="431" spans="1:11">
      <c r="A431" s="34" t="s">
        <v>4656</v>
      </c>
      <c r="B431" s="34">
        <v>2018</v>
      </c>
      <c r="C431" s="34">
        <v>14</v>
      </c>
      <c r="D431" s="323" t="s">
        <v>4648</v>
      </c>
      <c r="E431" s="95">
        <f t="shared" si="22"/>
        <v>95</v>
      </c>
      <c r="F431" s="95">
        <f t="shared" si="23"/>
        <v>122</v>
      </c>
      <c r="G431" s="95">
        <f>'gráficos x semana I nivel'!C235</f>
        <v>0</v>
      </c>
      <c r="H431" s="95">
        <f t="shared" si="24"/>
        <v>46</v>
      </c>
      <c r="I431" s="98">
        <f t="shared" si="2"/>
        <v>0.48421052631578948</v>
      </c>
      <c r="J431" s="98">
        <f t="shared" si="3"/>
        <v>0.37704918032786883</v>
      </c>
      <c r="K431" s="34" t="s">
        <v>649</v>
      </c>
    </row>
    <row r="432" spans="1:11">
      <c r="A432" s="34" t="s">
        <v>4656</v>
      </c>
      <c r="B432" s="34">
        <v>2018</v>
      </c>
      <c r="C432" s="34">
        <v>15</v>
      </c>
      <c r="D432" s="323" t="s">
        <v>4648</v>
      </c>
      <c r="E432" s="95">
        <f t="shared" si="22"/>
        <v>95</v>
      </c>
      <c r="F432" s="95">
        <f t="shared" si="23"/>
        <v>122</v>
      </c>
      <c r="G432" s="95">
        <f>'gráficos x semana I nivel'!C236</f>
        <v>0</v>
      </c>
      <c r="H432" s="95">
        <f t="shared" si="24"/>
        <v>46</v>
      </c>
      <c r="I432" s="98">
        <f t="shared" si="2"/>
        <v>0.48421052631578948</v>
      </c>
      <c r="J432" s="98">
        <f t="shared" si="3"/>
        <v>0.37704918032786883</v>
      </c>
      <c r="K432" s="34" t="s">
        <v>649</v>
      </c>
    </row>
    <row r="433" spans="1:11">
      <c r="A433" s="34" t="s">
        <v>4656</v>
      </c>
      <c r="B433" s="34">
        <v>2018</v>
      </c>
      <c r="C433" s="34">
        <v>16</v>
      </c>
      <c r="D433" s="323" t="s">
        <v>4648</v>
      </c>
      <c r="E433" s="95">
        <f t="shared" si="22"/>
        <v>95</v>
      </c>
      <c r="F433" s="95">
        <f t="shared" si="23"/>
        <v>122</v>
      </c>
      <c r="G433" s="95">
        <f>'gráficos x semana I nivel'!C237</f>
        <v>0</v>
      </c>
      <c r="H433" s="95">
        <f t="shared" si="24"/>
        <v>46</v>
      </c>
      <c r="I433" s="98">
        <f t="shared" si="2"/>
        <v>0.48421052631578948</v>
      </c>
      <c r="J433" s="98">
        <f t="shared" si="3"/>
        <v>0.37704918032786883</v>
      </c>
      <c r="K433" s="34" t="s">
        <v>649</v>
      </c>
    </row>
    <row r="434" spans="1:11">
      <c r="A434" s="34" t="s">
        <v>4656</v>
      </c>
      <c r="B434" s="34">
        <v>2018</v>
      </c>
      <c r="C434" s="34">
        <v>17</v>
      </c>
      <c r="D434" s="323" t="s">
        <v>4648</v>
      </c>
      <c r="E434" s="95">
        <f t="shared" si="22"/>
        <v>95</v>
      </c>
      <c r="F434" s="95">
        <f t="shared" si="23"/>
        <v>122</v>
      </c>
      <c r="G434" s="95">
        <f>'gráficos x semana I nivel'!C238</f>
        <v>0</v>
      </c>
      <c r="H434" s="95">
        <f t="shared" si="24"/>
        <v>46</v>
      </c>
      <c r="I434" s="98">
        <f t="shared" si="2"/>
        <v>0.48421052631578948</v>
      </c>
      <c r="J434" s="98">
        <f t="shared" si="3"/>
        <v>0.37704918032786883</v>
      </c>
      <c r="K434" s="34" t="s">
        <v>649</v>
      </c>
    </row>
    <row r="435" spans="1:11">
      <c r="A435" s="34" t="s">
        <v>4656</v>
      </c>
      <c r="B435" s="34">
        <v>2018</v>
      </c>
      <c r="C435" s="34">
        <v>18</v>
      </c>
      <c r="D435" s="323" t="s">
        <v>4648</v>
      </c>
      <c r="E435" s="95">
        <f t="shared" si="22"/>
        <v>95</v>
      </c>
      <c r="F435" s="95">
        <f t="shared" si="23"/>
        <v>122</v>
      </c>
      <c r="G435" s="95">
        <f>'gráficos x semana I nivel'!C239</f>
        <v>0</v>
      </c>
      <c r="H435" s="95">
        <f t="shared" si="24"/>
        <v>46</v>
      </c>
      <c r="I435" s="98">
        <f t="shared" si="2"/>
        <v>0.48421052631578948</v>
      </c>
      <c r="J435" s="98">
        <f t="shared" si="3"/>
        <v>0.37704918032786883</v>
      </c>
      <c r="K435" s="34" t="s">
        <v>649</v>
      </c>
    </row>
    <row r="436" spans="1:11">
      <c r="A436" s="34" t="s">
        <v>4656</v>
      </c>
      <c r="B436" s="34">
        <v>2018</v>
      </c>
      <c r="C436" s="34">
        <v>19</v>
      </c>
      <c r="D436" s="323" t="s">
        <v>4648</v>
      </c>
      <c r="E436" s="95">
        <f t="shared" si="22"/>
        <v>95</v>
      </c>
      <c r="F436" s="95">
        <f t="shared" si="23"/>
        <v>122</v>
      </c>
      <c r="G436" s="95">
        <f>'gráficos x semana I nivel'!C240</f>
        <v>0</v>
      </c>
      <c r="H436" s="95">
        <f t="shared" si="24"/>
        <v>46</v>
      </c>
      <c r="I436" s="98">
        <f t="shared" si="2"/>
        <v>0.48421052631578948</v>
      </c>
      <c r="J436" s="98">
        <f t="shared" si="3"/>
        <v>0.37704918032786883</v>
      </c>
      <c r="K436" s="34" t="s">
        <v>649</v>
      </c>
    </row>
    <row r="437" spans="1:11">
      <c r="A437" s="34" t="s">
        <v>4656</v>
      </c>
      <c r="B437" s="34">
        <v>2018</v>
      </c>
      <c r="C437" s="34">
        <v>20</v>
      </c>
      <c r="D437" s="323" t="s">
        <v>4648</v>
      </c>
      <c r="E437" s="95">
        <f t="shared" si="22"/>
        <v>95</v>
      </c>
      <c r="F437" s="95">
        <f t="shared" si="23"/>
        <v>122</v>
      </c>
      <c r="G437" s="95">
        <f>'gráficos x semana I nivel'!C241</f>
        <v>0</v>
      </c>
      <c r="H437" s="95">
        <f t="shared" si="24"/>
        <v>46</v>
      </c>
      <c r="I437" s="98">
        <f t="shared" si="2"/>
        <v>0.48421052631578948</v>
      </c>
      <c r="J437" s="98">
        <f t="shared" si="3"/>
        <v>0.37704918032786883</v>
      </c>
      <c r="K437" s="34" t="s">
        <v>649</v>
      </c>
    </row>
    <row r="438" spans="1:11">
      <c r="A438" s="34" t="s">
        <v>4656</v>
      </c>
      <c r="B438" s="34">
        <v>2018</v>
      </c>
      <c r="C438" s="34">
        <v>21</v>
      </c>
      <c r="D438" s="323" t="s">
        <v>4648</v>
      </c>
      <c r="E438" s="95">
        <f t="shared" si="22"/>
        <v>95</v>
      </c>
      <c r="F438" s="95">
        <f t="shared" si="23"/>
        <v>122</v>
      </c>
      <c r="G438" s="95">
        <f>'gráficos x semana I nivel'!C242</f>
        <v>0</v>
      </c>
      <c r="H438" s="95">
        <f t="shared" si="24"/>
        <v>46</v>
      </c>
      <c r="I438" s="98">
        <f t="shared" si="2"/>
        <v>0.48421052631578948</v>
      </c>
      <c r="J438" s="98">
        <f t="shared" si="3"/>
        <v>0.37704918032786883</v>
      </c>
      <c r="K438" s="34" t="s">
        <v>649</v>
      </c>
    </row>
    <row r="439" spans="1:11">
      <c r="A439" s="34" t="s">
        <v>4656</v>
      </c>
      <c r="B439" s="34">
        <v>2018</v>
      </c>
      <c r="C439" s="34">
        <v>22</v>
      </c>
      <c r="D439" s="323" t="s">
        <v>4648</v>
      </c>
      <c r="E439" s="95">
        <f t="shared" si="22"/>
        <v>95</v>
      </c>
      <c r="F439" s="95">
        <f t="shared" si="23"/>
        <v>122</v>
      </c>
      <c r="G439" s="95">
        <f>'gráficos x semana I nivel'!C243</f>
        <v>2</v>
      </c>
      <c r="H439" s="95">
        <f t="shared" si="24"/>
        <v>48</v>
      </c>
      <c r="I439" s="98">
        <f t="shared" si="2"/>
        <v>0.50526315789473686</v>
      </c>
      <c r="J439" s="98">
        <f t="shared" si="3"/>
        <v>0.39344262295081966</v>
      </c>
      <c r="K439" s="34" t="s">
        <v>649</v>
      </c>
    </row>
    <row r="440" spans="1:11">
      <c r="A440" s="34" t="s">
        <v>4656</v>
      </c>
      <c r="B440" s="34">
        <v>2018</v>
      </c>
      <c r="C440" s="34">
        <v>23</v>
      </c>
      <c r="D440" s="323" t="s">
        <v>4648</v>
      </c>
      <c r="E440" s="95">
        <f t="shared" si="22"/>
        <v>95</v>
      </c>
      <c r="F440" s="95">
        <f t="shared" si="23"/>
        <v>122</v>
      </c>
      <c r="G440" s="95">
        <f>'gráficos x semana I nivel'!C244</f>
        <v>0</v>
      </c>
      <c r="H440" s="95">
        <f t="shared" si="24"/>
        <v>48</v>
      </c>
      <c r="I440" s="98">
        <f t="shared" si="2"/>
        <v>0.50526315789473686</v>
      </c>
      <c r="J440" s="98">
        <f t="shared" si="3"/>
        <v>0.39344262295081966</v>
      </c>
      <c r="K440" s="34" t="s">
        <v>649</v>
      </c>
    </row>
    <row r="441" spans="1:11">
      <c r="A441" s="34" t="s">
        <v>4656</v>
      </c>
      <c r="B441" s="34">
        <v>2018</v>
      </c>
      <c r="C441" s="34">
        <v>24</v>
      </c>
      <c r="D441" s="323" t="s">
        <v>4648</v>
      </c>
      <c r="E441" s="95">
        <f t="shared" si="22"/>
        <v>95</v>
      </c>
      <c r="F441" s="95">
        <f t="shared" si="23"/>
        <v>122</v>
      </c>
      <c r="G441" s="95">
        <f>'gráficos x semana I nivel'!C245</f>
        <v>0</v>
      </c>
      <c r="H441" s="95">
        <f t="shared" si="24"/>
        <v>48</v>
      </c>
      <c r="I441" s="98">
        <f t="shared" si="2"/>
        <v>0.50526315789473686</v>
      </c>
      <c r="J441" s="98">
        <f t="shared" si="3"/>
        <v>0.39344262295081966</v>
      </c>
      <c r="K441" s="34" t="s">
        <v>649</v>
      </c>
    </row>
    <row r="442" spans="1:11">
      <c r="A442" s="34" t="s">
        <v>4656</v>
      </c>
      <c r="B442" s="34">
        <v>2018</v>
      </c>
      <c r="C442" s="34">
        <v>25</v>
      </c>
      <c r="D442" s="323" t="s">
        <v>4648</v>
      </c>
      <c r="E442" s="95">
        <f t="shared" si="22"/>
        <v>95</v>
      </c>
      <c r="F442" s="95">
        <f t="shared" si="23"/>
        <v>122</v>
      </c>
      <c r="G442" s="95">
        <f>'gráficos x semana I nivel'!C246</f>
        <v>0</v>
      </c>
      <c r="H442" s="95">
        <f t="shared" si="24"/>
        <v>48</v>
      </c>
      <c r="I442" s="98">
        <f t="shared" si="2"/>
        <v>0.50526315789473686</v>
      </c>
      <c r="J442" s="98">
        <f t="shared" si="3"/>
        <v>0.39344262295081966</v>
      </c>
      <c r="K442" s="34" t="s">
        <v>649</v>
      </c>
    </row>
    <row r="443" spans="1:11">
      <c r="A443" s="34" t="s">
        <v>4656</v>
      </c>
      <c r="B443" s="34">
        <v>2018</v>
      </c>
      <c r="C443" s="34">
        <v>26</v>
      </c>
      <c r="D443" s="323" t="s">
        <v>4648</v>
      </c>
      <c r="E443" s="95">
        <f t="shared" si="22"/>
        <v>95</v>
      </c>
      <c r="F443" s="95">
        <f t="shared" si="23"/>
        <v>122</v>
      </c>
      <c r="G443" s="95">
        <f>'gráficos x semana I nivel'!C247</f>
        <v>0</v>
      </c>
      <c r="H443" s="95">
        <f t="shared" si="24"/>
        <v>48</v>
      </c>
      <c r="I443" s="98">
        <f t="shared" si="2"/>
        <v>0.50526315789473686</v>
      </c>
      <c r="J443" s="98">
        <f t="shared" si="3"/>
        <v>0.39344262295081966</v>
      </c>
      <c r="K443" s="34" t="s">
        <v>649</v>
      </c>
    </row>
    <row r="444" spans="1:11">
      <c r="A444" s="34" t="s">
        <v>4656</v>
      </c>
      <c r="B444" s="34">
        <v>2018</v>
      </c>
      <c r="C444" s="34">
        <v>27</v>
      </c>
      <c r="D444" s="323" t="s">
        <v>4648</v>
      </c>
      <c r="E444" s="95">
        <f t="shared" si="22"/>
        <v>95</v>
      </c>
      <c r="F444" s="95">
        <f t="shared" si="23"/>
        <v>122</v>
      </c>
      <c r="G444" s="95">
        <f>'gráficos x semana I nivel'!C248</f>
        <v>0</v>
      </c>
      <c r="H444" s="95">
        <f t="shared" si="24"/>
        <v>48</v>
      </c>
      <c r="I444" s="98">
        <f t="shared" si="2"/>
        <v>0.50526315789473686</v>
      </c>
      <c r="J444" s="98">
        <f t="shared" si="3"/>
        <v>0.39344262295081966</v>
      </c>
      <c r="K444" s="34" t="s">
        <v>649</v>
      </c>
    </row>
    <row r="445" spans="1:11">
      <c r="A445" s="34" t="s">
        <v>4656</v>
      </c>
      <c r="B445" s="34">
        <v>2018</v>
      </c>
      <c r="C445" s="34">
        <v>28</v>
      </c>
      <c r="D445" s="323" t="s">
        <v>4648</v>
      </c>
      <c r="E445" s="95">
        <f t="shared" si="22"/>
        <v>95</v>
      </c>
      <c r="F445" s="95">
        <f t="shared" si="23"/>
        <v>122</v>
      </c>
      <c r="G445" s="95">
        <f>'gráficos x semana I nivel'!C249</f>
        <v>0</v>
      </c>
      <c r="H445" s="95">
        <f t="shared" si="24"/>
        <v>48</v>
      </c>
      <c r="I445" s="98">
        <f t="shared" si="2"/>
        <v>0.50526315789473686</v>
      </c>
      <c r="J445" s="98">
        <f t="shared" si="3"/>
        <v>0.39344262295081966</v>
      </c>
      <c r="K445" s="34" t="s">
        <v>649</v>
      </c>
    </row>
    <row r="446" spans="1:11">
      <c r="A446" s="34" t="s">
        <v>4656</v>
      </c>
      <c r="B446" s="34">
        <v>2018</v>
      </c>
      <c r="C446" s="34">
        <v>29</v>
      </c>
      <c r="D446" s="323" t="s">
        <v>4648</v>
      </c>
      <c r="E446" s="95">
        <f t="shared" si="22"/>
        <v>95</v>
      </c>
      <c r="F446" s="95">
        <f t="shared" si="23"/>
        <v>122</v>
      </c>
      <c r="G446" s="95">
        <f>'gráficos x semana I nivel'!C250</f>
        <v>0</v>
      </c>
      <c r="H446" s="95">
        <f t="shared" si="24"/>
        <v>48</v>
      </c>
      <c r="I446" s="98">
        <f t="shared" si="2"/>
        <v>0.50526315789473686</v>
      </c>
      <c r="J446" s="98">
        <f t="shared" si="3"/>
        <v>0.39344262295081966</v>
      </c>
      <c r="K446" s="34" t="s">
        <v>649</v>
      </c>
    </row>
    <row r="447" spans="1:11">
      <c r="A447" s="34" t="s">
        <v>4656</v>
      </c>
      <c r="B447" s="34">
        <v>2018</v>
      </c>
      <c r="C447" s="34">
        <v>30</v>
      </c>
      <c r="D447" s="323" t="s">
        <v>4648</v>
      </c>
      <c r="E447" s="95">
        <f t="shared" si="22"/>
        <v>95</v>
      </c>
      <c r="F447" s="95">
        <f t="shared" si="23"/>
        <v>122</v>
      </c>
      <c r="G447" s="95">
        <f>'gráficos x semana I nivel'!C251</f>
        <v>0</v>
      </c>
      <c r="H447" s="95">
        <f t="shared" si="24"/>
        <v>48</v>
      </c>
      <c r="I447" s="98">
        <f t="shared" si="2"/>
        <v>0.50526315789473686</v>
      </c>
      <c r="J447" s="98">
        <f t="shared" si="3"/>
        <v>0.39344262295081966</v>
      </c>
      <c r="K447" s="34" t="s">
        <v>649</v>
      </c>
    </row>
    <row r="448" spans="1:11">
      <c r="A448" s="34" t="s">
        <v>4656</v>
      </c>
      <c r="B448" s="34">
        <v>2018</v>
      </c>
      <c r="C448" s="34">
        <v>31</v>
      </c>
      <c r="D448" s="323" t="s">
        <v>4648</v>
      </c>
      <c r="E448" s="95">
        <f t="shared" si="22"/>
        <v>95</v>
      </c>
      <c r="F448" s="95">
        <f t="shared" si="23"/>
        <v>122</v>
      </c>
      <c r="G448" s="95">
        <f>'gráficos x semana I nivel'!C252</f>
        <v>0</v>
      </c>
      <c r="H448" s="95">
        <f t="shared" si="24"/>
        <v>48</v>
      </c>
      <c r="I448" s="98">
        <f t="shared" si="2"/>
        <v>0.50526315789473686</v>
      </c>
      <c r="J448" s="98">
        <f t="shared" si="3"/>
        <v>0.39344262295081966</v>
      </c>
      <c r="K448" s="34" t="s">
        <v>649</v>
      </c>
    </row>
    <row r="449" spans="1:11">
      <c r="A449" s="34" t="s">
        <v>4656</v>
      </c>
      <c r="B449" s="34">
        <v>2018</v>
      </c>
      <c r="C449" s="34">
        <v>32</v>
      </c>
      <c r="D449" s="323" t="s">
        <v>4648</v>
      </c>
      <c r="E449" s="95">
        <f t="shared" si="22"/>
        <v>95</v>
      </c>
      <c r="F449" s="95">
        <f t="shared" si="23"/>
        <v>122</v>
      </c>
      <c r="G449" s="95">
        <f>'gráficos x semana I nivel'!C253</f>
        <v>1</v>
      </c>
      <c r="H449" s="95">
        <f t="shared" si="24"/>
        <v>49</v>
      </c>
      <c r="I449" s="98">
        <f t="shared" si="2"/>
        <v>0.51578947368421058</v>
      </c>
      <c r="J449" s="98">
        <f t="shared" si="3"/>
        <v>0.40163934426229508</v>
      </c>
      <c r="K449" s="34" t="s">
        <v>649</v>
      </c>
    </row>
    <row r="450" spans="1:11">
      <c r="A450" s="34" t="s">
        <v>4656</v>
      </c>
      <c r="B450" s="34">
        <v>2018</v>
      </c>
      <c r="C450" s="34">
        <v>33</v>
      </c>
      <c r="D450" s="323" t="s">
        <v>4648</v>
      </c>
      <c r="E450" s="95">
        <f t="shared" si="22"/>
        <v>95</v>
      </c>
      <c r="F450" s="95">
        <f t="shared" si="23"/>
        <v>122</v>
      </c>
      <c r="G450" s="95">
        <f>'gráficos x semana I nivel'!C254</f>
        <v>0</v>
      </c>
      <c r="H450" s="95">
        <f t="shared" si="24"/>
        <v>49</v>
      </c>
      <c r="I450" s="98">
        <f t="shared" si="2"/>
        <v>0.51578947368421058</v>
      </c>
      <c r="J450" s="98">
        <f t="shared" si="3"/>
        <v>0.40163934426229508</v>
      </c>
      <c r="K450" s="34" t="s">
        <v>649</v>
      </c>
    </row>
    <row r="451" spans="1:11">
      <c r="A451" s="34" t="s">
        <v>4656</v>
      </c>
      <c r="B451" s="34">
        <v>2018</v>
      </c>
      <c r="C451" s="34">
        <v>34</v>
      </c>
      <c r="D451" s="323" t="s">
        <v>4648</v>
      </c>
      <c r="E451" s="95">
        <f t="shared" si="22"/>
        <v>95</v>
      </c>
      <c r="F451" s="95">
        <f t="shared" si="23"/>
        <v>122</v>
      </c>
      <c r="G451" s="95">
        <f>'gráficos x semana I nivel'!C255</f>
        <v>1</v>
      </c>
      <c r="H451" s="95">
        <f t="shared" si="24"/>
        <v>50</v>
      </c>
      <c r="I451" s="98">
        <f t="shared" si="2"/>
        <v>0.52631578947368418</v>
      </c>
      <c r="J451" s="98">
        <f t="shared" si="3"/>
        <v>0.4098360655737705</v>
      </c>
      <c r="K451" s="34" t="s">
        <v>649</v>
      </c>
    </row>
    <row r="452" spans="1:11">
      <c r="A452" s="34" t="s">
        <v>4656</v>
      </c>
      <c r="B452" s="34">
        <v>2018</v>
      </c>
      <c r="C452" s="34">
        <v>35</v>
      </c>
      <c r="D452" s="323" t="s">
        <v>4648</v>
      </c>
      <c r="E452" s="95">
        <f t="shared" si="22"/>
        <v>95</v>
      </c>
      <c r="F452" s="95">
        <f t="shared" si="23"/>
        <v>122</v>
      </c>
      <c r="G452" s="95">
        <f>'gráficos x semana I nivel'!C256</f>
        <v>0</v>
      </c>
      <c r="H452" s="95">
        <f t="shared" si="24"/>
        <v>50</v>
      </c>
      <c r="I452" s="98">
        <f t="shared" si="2"/>
        <v>0.52631578947368418</v>
      </c>
      <c r="J452" s="98">
        <f t="shared" si="3"/>
        <v>0.4098360655737705</v>
      </c>
      <c r="K452" s="34" t="s">
        <v>649</v>
      </c>
    </row>
    <row r="453" spans="1:11">
      <c r="A453" s="34" t="s">
        <v>4656</v>
      </c>
      <c r="B453" s="34">
        <v>2018</v>
      </c>
      <c r="C453" s="34">
        <v>36</v>
      </c>
      <c r="D453" s="323" t="s">
        <v>4648</v>
      </c>
      <c r="E453" s="95">
        <f t="shared" si="22"/>
        <v>95</v>
      </c>
      <c r="F453" s="95">
        <f t="shared" si="23"/>
        <v>122</v>
      </c>
      <c r="G453" s="95">
        <f>'gráficos x semana I nivel'!C257</f>
        <v>0</v>
      </c>
      <c r="H453" s="95">
        <f t="shared" si="24"/>
        <v>50</v>
      </c>
      <c r="I453" s="98">
        <f t="shared" si="2"/>
        <v>0.52631578947368418</v>
      </c>
      <c r="J453" s="98">
        <f t="shared" si="3"/>
        <v>0.4098360655737705</v>
      </c>
      <c r="K453" s="34" t="s">
        <v>649</v>
      </c>
    </row>
    <row r="454" spans="1:11">
      <c r="A454" s="34" t="s">
        <v>4656</v>
      </c>
      <c r="B454" s="34">
        <v>2018</v>
      </c>
      <c r="C454" s="34">
        <v>37</v>
      </c>
      <c r="D454" s="323" t="s">
        <v>4648</v>
      </c>
      <c r="E454" s="95">
        <f t="shared" si="22"/>
        <v>95</v>
      </c>
      <c r="F454" s="95">
        <f t="shared" si="23"/>
        <v>122</v>
      </c>
      <c r="G454" s="95">
        <f>'gráficos x semana I nivel'!C258</f>
        <v>0</v>
      </c>
      <c r="H454" s="95">
        <f t="shared" si="24"/>
        <v>50</v>
      </c>
      <c r="I454" s="98">
        <f t="shared" si="2"/>
        <v>0.52631578947368418</v>
      </c>
      <c r="J454" s="98">
        <f t="shared" si="3"/>
        <v>0.4098360655737705</v>
      </c>
      <c r="K454" s="34" t="s">
        <v>649</v>
      </c>
    </row>
    <row r="455" spans="1:11">
      <c r="A455" s="34" t="s">
        <v>4656</v>
      </c>
      <c r="B455" s="34">
        <v>2018</v>
      </c>
      <c r="C455" s="34">
        <v>38</v>
      </c>
      <c r="D455" s="323" t="s">
        <v>4648</v>
      </c>
      <c r="E455" s="95">
        <f t="shared" si="22"/>
        <v>95</v>
      </c>
      <c r="F455" s="95">
        <f t="shared" si="23"/>
        <v>122</v>
      </c>
      <c r="G455" s="95">
        <f>'gráficos x semana I nivel'!C259</f>
        <v>0</v>
      </c>
      <c r="H455" s="95">
        <f t="shared" si="24"/>
        <v>50</v>
      </c>
      <c r="I455" s="98">
        <f t="shared" si="2"/>
        <v>0.52631578947368418</v>
      </c>
      <c r="J455" s="98">
        <f t="shared" si="3"/>
        <v>0.4098360655737705</v>
      </c>
      <c r="K455" s="34" t="s">
        <v>649</v>
      </c>
    </row>
    <row r="456" spans="1:11">
      <c r="A456" s="34" t="s">
        <v>4656</v>
      </c>
      <c r="B456" s="34">
        <v>2018</v>
      </c>
      <c r="C456" s="34">
        <v>39</v>
      </c>
      <c r="D456" s="323" t="s">
        <v>4648</v>
      </c>
      <c r="E456" s="95">
        <f t="shared" si="22"/>
        <v>95</v>
      </c>
      <c r="F456" s="95">
        <f t="shared" si="23"/>
        <v>122</v>
      </c>
      <c r="G456" s="95">
        <f>'gráficos x semana I nivel'!C260</f>
        <v>0</v>
      </c>
      <c r="H456" s="95">
        <f t="shared" si="24"/>
        <v>50</v>
      </c>
      <c r="I456" s="98">
        <f t="shared" si="2"/>
        <v>0.52631578947368418</v>
      </c>
      <c r="J456" s="98">
        <f t="shared" si="3"/>
        <v>0.4098360655737705</v>
      </c>
      <c r="K456" s="34" t="s">
        <v>649</v>
      </c>
    </row>
    <row r="457" spans="1:11">
      <c r="A457" s="34" t="s">
        <v>4656</v>
      </c>
      <c r="B457" s="34">
        <v>2018</v>
      </c>
      <c r="C457" s="34">
        <v>40</v>
      </c>
      <c r="D457" s="323" t="s">
        <v>4648</v>
      </c>
      <c r="E457" s="95">
        <f t="shared" si="22"/>
        <v>95</v>
      </c>
      <c r="F457" s="95">
        <f t="shared" si="23"/>
        <v>122</v>
      </c>
      <c r="G457" s="95">
        <f>'gráficos x semana I nivel'!C261</f>
        <v>1</v>
      </c>
      <c r="H457" s="95">
        <f t="shared" si="24"/>
        <v>51</v>
      </c>
      <c r="I457" s="98">
        <f t="shared" si="2"/>
        <v>0.5368421052631579</v>
      </c>
      <c r="J457" s="98">
        <f t="shared" si="3"/>
        <v>0.41803278688524592</v>
      </c>
      <c r="K457" s="34" t="s">
        <v>649</v>
      </c>
    </row>
    <row r="458" spans="1:11">
      <c r="A458" s="34" t="s">
        <v>4656</v>
      </c>
      <c r="B458" s="34">
        <v>2018</v>
      </c>
      <c r="C458" s="34">
        <v>41</v>
      </c>
      <c r="D458" s="323" t="s">
        <v>4648</v>
      </c>
      <c r="E458" s="95">
        <f t="shared" si="22"/>
        <v>95</v>
      </c>
      <c r="F458" s="95">
        <f t="shared" si="23"/>
        <v>122</v>
      </c>
      <c r="G458" s="95">
        <f>'gráficos x semana I nivel'!C262</f>
        <v>0</v>
      </c>
      <c r="H458" s="95">
        <f t="shared" si="24"/>
        <v>51</v>
      </c>
      <c r="I458" s="98">
        <f t="shared" si="2"/>
        <v>0.5368421052631579</v>
      </c>
      <c r="J458" s="98">
        <f t="shared" si="3"/>
        <v>0.41803278688524592</v>
      </c>
      <c r="K458" s="34" t="s">
        <v>649</v>
      </c>
    </row>
    <row r="459" spans="1:11">
      <c r="A459" s="34" t="s">
        <v>4656</v>
      </c>
      <c r="B459" s="34">
        <v>2018</v>
      </c>
      <c r="C459" s="34">
        <v>42</v>
      </c>
      <c r="D459" s="323" t="s">
        <v>4648</v>
      </c>
      <c r="E459" s="95">
        <f t="shared" si="22"/>
        <v>95</v>
      </c>
      <c r="F459" s="95">
        <f t="shared" si="23"/>
        <v>122</v>
      </c>
      <c r="G459" s="95">
        <f>'gráficos x semana I nivel'!C263</f>
        <v>0</v>
      </c>
      <c r="H459" s="95">
        <f t="shared" si="24"/>
        <v>51</v>
      </c>
      <c r="I459" s="98">
        <f t="shared" si="2"/>
        <v>0.5368421052631579</v>
      </c>
      <c r="J459" s="98">
        <f t="shared" si="3"/>
        <v>0.41803278688524592</v>
      </c>
      <c r="K459" s="34" t="s">
        <v>649</v>
      </c>
    </row>
    <row r="460" spans="1:11">
      <c r="A460" s="34" t="s">
        <v>4656</v>
      </c>
      <c r="B460" s="34">
        <v>2018</v>
      </c>
      <c r="C460" s="34">
        <v>43</v>
      </c>
      <c r="D460" s="323" t="s">
        <v>4648</v>
      </c>
      <c r="E460" s="95">
        <f t="shared" si="22"/>
        <v>95</v>
      </c>
      <c r="F460" s="95">
        <f t="shared" si="23"/>
        <v>122</v>
      </c>
      <c r="G460" s="95">
        <f>'gráficos x semana I nivel'!C264</f>
        <v>0</v>
      </c>
      <c r="H460" s="95">
        <f t="shared" si="24"/>
        <v>51</v>
      </c>
      <c r="I460" s="98">
        <f t="shared" si="2"/>
        <v>0.5368421052631579</v>
      </c>
      <c r="J460" s="98">
        <f t="shared" si="3"/>
        <v>0.41803278688524592</v>
      </c>
      <c r="K460" s="34" t="s">
        <v>649</v>
      </c>
    </row>
    <row r="461" spans="1:11">
      <c r="A461" s="34" t="s">
        <v>4656</v>
      </c>
      <c r="B461" s="34">
        <v>2018</v>
      </c>
      <c r="C461" s="34">
        <v>44</v>
      </c>
      <c r="D461" s="323" t="s">
        <v>4648</v>
      </c>
      <c r="E461" s="95">
        <f t="shared" si="22"/>
        <v>95</v>
      </c>
      <c r="F461" s="95">
        <f t="shared" si="23"/>
        <v>122</v>
      </c>
      <c r="G461" s="95">
        <f>'gráficos x semana I nivel'!C265</f>
        <v>0</v>
      </c>
      <c r="H461" s="95">
        <f t="shared" si="24"/>
        <v>51</v>
      </c>
      <c r="I461" s="98">
        <f t="shared" si="2"/>
        <v>0.5368421052631579</v>
      </c>
      <c r="J461" s="98">
        <f t="shared" si="3"/>
        <v>0.41803278688524592</v>
      </c>
      <c r="K461" s="34" t="s">
        <v>649</v>
      </c>
    </row>
    <row r="462" spans="1:11">
      <c r="A462" s="34" t="s">
        <v>4656</v>
      </c>
      <c r="B462" s="34">
        <v>2018</v>
      </c>
      <c r="C462" s="34">
        <v>45</v>
      </c>
      <c r="D462" s="323" t="s">
        <v>4648</v>
      </c>
      <c r="E462" s="95">
        <f t="shared" si="22"/>
        <v>95</v>
      </c>
      <c r="F462" s="95">
        <f t="shared" si="23"/>
        <v>122</v>
      </c>
      <c r="G462" s="95">
        <f>'gráficos x semana I nivel'!C266</f>
        <v>0</v>
      </c>
      <c r="H462" s="95">
        <f t="shared" si="24"/>
        <v>51</v>
      </c>
      <c r="I462" s="98">
        <f t="shared" si="2"/>
        <v>0.5368421052631579</v>
      </c>
      <c r="J462" s="98">
        <f t="shared" si="3"/>
        <v>0.41803278688524592</v>
      </c>
      <c r="K462" s="34" t="s">
        <v>649</v>
      </c>
    </row>
    <row r="463" spans="1:11">
      <c r="A463" s="34" t="s">
        <v>4656</v>
      </c>
      <c r="B463" s="34">
        <v>2018</v>
      </c>
      <c r="C463" s="34">
        <v>46</v>
      </c>
      <c r="D463" s="323" t="s">
        <v>4648</v>
      </c>
      <c r="E463" s="95">
        <f t="shared" si="22"/>
        <v>95</v>
      </c>
      <c r="F463" s="95">
        <f t="shared" si="23"/>
        <v>122</v>
      </c>
      <c r="G463" s="95">
        <f>'gráficos x semana I nivel'!C267</f>
        <v>0</v>
      </c>
      <c r="H463" s="95">
        <f t="shared" si="24"/>
        <v>51</v>
      </c>
      <c r="I463" s="98">
        <f t="shared" si="2"/>
        <v>0.5368421052631579</v>
      </c>
      <c r="J463" s="98">
        <f t="shared" si="3"/>
        <v>0.41803278688524592</v>
      </c>
      <c r="K463" s="34" t="s">
        <v>649</v>
      </c>
    </row>
    <row r="464" spans="1:11">
      <c r="A464" s="34" t="s">
        <v>4656</v>
      </c>
      <c r="B464" s="34">
        <v>2018</v>
      </c>
      <c r="C464" s="34">
        <v>47</v>
      </c>
      <c r="D464" s="323" t="s">
        <v>4648</v>
      </c>
      <c r="E464" s="95">
        <f t="shared" si="22"/>
        <v>95</v>
      </c>
      <c r="F464" s="95">
        <f t="shared" si="23"/>
        <v>122</v>
      </c>
      <c r="G464" s="95">
        <f>'gráficos x semana I nivel'!C268</f>
        <v>0</v>
      </c>
      <c r="H464" s="95">
        <f t="shared" si="24"/>
        <v>51</v>
      </c>
      <c r="I464" s="98">
        <f t="shared" si="2"/>
        <v>0.5368421052631579</v>
      </c>
      <c r="J464" s="98">
        <f t="shared" si="3"/>
        <v>0.41803278688524592</v>
      </c>
      <c r="K464" s="34" t="s">
        <v>649</v>
      </c>
    </row>
    <row r="465" spans="1:11">
      <c r="A465" s="34" t="s">
        <v>4656</v>
      </c>
      <c r="B465" s="34">
        <v>2018</v>
      </c>
      <c r="C465" s="34">
        <v>48</v>
      </c>
      <c r="D465" s="323" t="s">
        <v>4648</v>
      </c>
      <c r="E465" s="95">
        <f t="shared" si="22"/>
        <v>95</v>
      </c>
      <c r="F465" s="95">
        <f t="shared" si="23"/>
        <v>122</v>
      </c>
      <c r="G465" s="95">
        <f>'gráficos x semana I nivel'!C269</f>
        <v>0</v>
      </c>
      <c r="H465" s="95">
        <f t="shared" si="24"/>
        <v>51</v>
      </c>
      <c r="I465" s="98">
        <f t="shared" si="2"/>
        <v>0.5368421052631579</v>
      </c>
      <c r="J465" s="98">
        <f t="shared" si="3"/>
        <v>0.41803278688524592</v>
      </c>
      <c r="K465" s="34" t="s">
        <v>649</v>
      </c>
    </row>
    <row r="466" spans="1:11">
      <c r="A466" s="34" t="s">
        <v>4656</v>
      </c>
      <c r="B466" s="34">
        <v>2018</v>
      </c>
      <c r="C466" s="34">
        <v>49</v>
      </c>
      <c r="D466" s="323" t="s">
        <v>4648</v>
      </c>
      <c r="E466" s="95">
        <f t="shared" si="22"/>
        <v>95</v>
      </c>
      <c r="F466" s="95">
        <f t="shared" si="23"/>
        <v>122</v>
      </c>
      <c r="G466" s="95">
        <f>'gráficos x semana I nivel'!C270</f>
        <v>0</v>
      </c>
      <c r="H466" s="95">
        <f t="shared" si="24"/>
        <v>51</v>
      </c>
      <c r="I466" s="98">
        <f t="shared" si="2"/>
        <v>0.5368421052631579</v>
      </c>
      <c r="J466" s="98">
        <f t="shared" si="3"/>
        <v>0.41803278688524592</v>
      </c>
      <c r="K466" s="34" t="s">
        <v>649</v>
      </c>
    </row>
    <row r="467" spans="1:11">
      <c r="A467" s="34" t="s">
        <v>4656</v>
      </c>
      <c r="B467" s="34">
        <v>2018</v>
      </c>
      <c r="C467" s="34">
        <v>50</v>
      </c>
      <c r="D467" s="323" t="s">
        <v>4648</v>
      </c>
      <c r="E467" s="95">
        <f t="shared" si="22"/>
        <v>95</v>
      </c>
      <c r="F467" s="95">
        <f t="shared" si="23"/>
        <v>122</v>
      </c>
      <c r="G467" s="95">
        <f>'gráficos x semana I nivel'!C271</f>
        <v>0</v>
      </c>
      <c r="H467" s="95">
        <f t="shared" si="24"/>
        <v>51</v>
      </c>
      <c r="I467" s="98">
        <f t="shared" si="2"/>
        <v>0.5368421052631579</v>
      </c>
      <c r="J467" s="98">
        <f t="shared" si="3"/>
        <v>0.41803278688524592</v>
      </c>
      <c r="K467" s="34" t="s">
        <v>649</v>
      </c>
    </row>
    <row r="468" spans="1:11">
      <c r="A468" s="34" t="s">
        <v>4656</v>
      </c>
      <c r="B468" s="34">
        <v>2018</v>
      </c>
      <c r="C468" s="34">
        <v>51</v>
      </c>
      <c r="D468" s="323" t="s">
        <v>4648</v>
      </c>
      <c r="E468" s="95">
        <f t="shared" si="22"/>
        <v>95</v>
      </c>
      <c r="F468" s="95">
        <f t="shared" si="23"/>
        <v>122</v>
      </c>
      <c r="G468" s="95">
        <f>'gráficos x semana I nivel'!C272</f>
        <v>1</v>
      </c>
      <c r="H468" s="95">
        <f t="shared" si="24"/>
        <v>52</v>
      </c>
      <c r="I468" s="98">
        <f t="shared" si="2"/>
        <v>0.54736842105263162</v>
      </c>
      <c r="J468" s="98">
        <f t="shared" si="3"/>
        <v>0.42622950819672129</v>
      </c>
      <c r="K468" s="34" t="s">
        <v>649</v>
      </c>
    </row>
    <row r="469" spans="1:11">
      <c r="A469" s="34" t="s">
        <v>4656</v>
      </c>
      <c r="B469" s="34">
        <v>2018</v>
      </c>
      <c r="C469" s="34">
        <v>52</v>
      </c>
      <c r="D469" s="323" t="s">
        <v>4648</v>
      </c>
      <c r="E469" s="95">
        <f t="shared" si="22"/>
        <v>95</v>
      </c>
      <c r="F469" s="95">
        <f t="shared" si="23"/>
        <v>122</v>
      </c>
      <c r="G469" s="95">
        <f>'gráficos x semana I nivel'!C273</f>
        <v>1</v>
      </c>
      <c r="H469" s="95">
        <f t="shared" si="24"/>
        <v>53</v>
      </c>
      <c r="I469" s="98">
        <f t="shared" si="2"/>
        <v>0.55789473684210522</v>
      </c>
      <c r="J469" s="98">
        <f t="shared" si="3"/>
        <v>0.4344262295081967</v>
      </c>
      <c r="K469" s="34" t="s">
        <v>649</v>
      </c>
    </row>
    <row r="470" spans="1:11">
      <c r="A470" s="34" t="s">
        <v>4656</v>
      </c>
      <c r="B470" s="34">
        <v>2018</v>
      </c>
      <c r="C470" s="34">
        <v>53</v>
      </c>
      <c r="D470" s="323" t="s">
        <v>4648</v>
      </c>
      <c r="E470" s="95">
        <f t="shared" si="22"/>
        <v>95</v>
      </c>
      <c r="F470" s="95">
        <f t="shared" si="23"/>
        <v>122</v>
      </c>
      <c r="G470" s="95">
        <f>'gráficos x semana I nivel'!C274</f>
        <v>0</v>
      </c>
      <c r="H470" s="95">
        <f t="shared" si="24"/>
        <v>53</v>
      </c>
      <c r="I470" s="98">
        <f t="shared" si="2"/>
        <v>0.55789473684210522</v>
      </c>
      <c r="J470" s="98">
        <f t="shared" si="3"/>
        <v>0.4344262295081967</v>
      </c>
      <c r="K470" s="34" t="s">
        <v>649</v>
      </c>
    </row>
    <row r="471" spans="1:11">
      <c r="A471" s="34" t="s">
        <v>4656</v>
      </c>
      <c r="B471" s="34">
        <v>2018</v>
      </c>
      <c r="C471" s="34">
        <v>54</v>
      </c>
      <c r="D471" s="323" t="s">
        <v>4648</v>
      </c>
      <c r="E471" s="95">
        <f t="shared" si="22"/>
        <v>95</v>
      </c>
      <c r="F471" s="95">
        <f t="shared" si="23"/>
        <v>122</v>
      </c>
      <c r="G471" s="95">
        <f>'gráficos x semana I nivel'!C275</f>
        <v>0</v>
      </c>
      <c r="H471" s="95">
        <f t="shared" si="24"/>
        <v>53</v>
      </c>
      <c r="I471" s="98">
        <f t="shared" si="2"/>
        <v>0.55789473684210522</v>
      </c>
      <c r="J471" s="98">
        <f t="shared" si="3"/>
        <v>0.4344262295081967</v>
      </c>
      <c r="K471" s="34" t="s">
        <v>649</v>
      </c>
    </row>
    <row r="472" spans="1:11">
      <c r="A472" s="34" t="s">
        <v>4656</v>
      </c>
      <c r="B472" s="34">
        <v>2018</v>
      </c>
      <c r="C472" s="34">
        <v>55</v>
      </c>
      <c r="D472" s="323" t="s">
        <v>4648</v>
      </c>
      <c r="E472" s="95">
        <f t="shared" si="22"/>
        <v>95</v>
      </c>
      <c r="F472" s="95">
        <f t="shared" si="23"/>
        <v>122</v>
      </c>
      <c r="G472" s="95">
        <f>'gráficos x semana I nivel'!C276</f>
        <v>0</v>
      </c>
      <c r="H472" s="95">
        <f t="shared" si="24"/>
        <v>53</v>
      </c>
      <c r="I472" s="98">
        <f t="shared" si="2"/>
        <v>0.55789473684210522</v>
      </c>
      <c r="J472" s="98">
        <f t="shared" si="3"/>
        <v>0.4344262295081967</v>
      </c>
      <c r="K472" s="34" t="s">
        <v>649</v>
      </c>
    </row>
    <row r="473" spans="1:11">
      <c r="A473" s="34" t="s">
        <v>4656</v>
      </c>
      <c r="B473" s="34">
        <v>2018</v>
      </c>
      <c r="C473" s="34">
        <v>56</v>
      </c>
      <c r="D473" s="323" t="s">
        <v>4648</v>
      </c>
      <c r="E473" s="95">
        <f t="shared" si="22"/>
        <v>95</v>
      </c>
      <c r="F473" s="95">
        <f t="shared" si="23"/>
        <v>122</v>
      </c>
      <c r="G473" s="95">
        <f>'gráficos x semana I nivel'!C277</f>
        <v>1</v>
      </c>
      <c r="H473" s="95">
        <f t="shared" si="24"/>
        <v>54</v>
      </c>
      <c r="I473" s="98">
        <f t="shared" si="2"/>
        <v>0.56842105263157894</v>
      </c>
      <c r="J473" s="98">
        <f t="shared" si="3"/>
        <v>0.44262295081967212</v>
      </c>
      <c r="K473" s="34" t="s">
        <v>649</v>
      </c>
    </row>
    <row r="474" spans="1:11">
      <c r="A474" s="34" t="s">
        <v>4656</v>
      </c>
      <c r="B474" s="34">
        <v>2018</v>
      </c>
      <c r="C474" s="34">
        <v>57</v>
      </c>
      <c r="D474" s="323" t="s">
        <v>4648</v>
      </c>
      <c r="E474" s="95">
        <f t="shared" si="22"/>
        <v>95</v>
      </c>
      <c r="F474" s="95">
        <f t="shared" si="23"/>
        <v>122</v>
      </c>
      <c r="G474" s="95">
        <f>'gráficos x semana I nivel'!C278</f>
        <v>0</v>
      </c>
      <c r="H474" s="95">
        <f t="shared" si="24"/>
        <v>54</v>
      </c>
      <c r="I474" s="98">
        <f t="shared" si="2"/>
        <v>0.56842105263157894</v>
      </c>
      <c r="J474" s="98">
        <f t="shared" si="3"/>
        <v>0.44262295081967212</v>
      </c>
      <c r="K474" s="34" t="s">
        <v>649</v>
      </c>
    </row>
    <row r="475" spans="1:11">
      <c r="A475" s="34" t="s">
        <v>4656</v>
      </c>
      <c r="B475" s="34">
        <v>2018</v>
      </c>
      <c r="C475" s="34">
        <v>58</v>
      </c>
      <c r="D475" s="323" t="s">
        <v>4648</v>
      </c>
      <c r="E475" s="95">
        <f t="shared" si="22"/>
        <v>95</v>
      </c>
      <c r="F475" s="95">
        <f t="shared" si="23"/>
        <v>122</v>
      </c>
      <c r="G475" s="95">
        <f>'gráficos x semana I nivel'!C279</f>
        <v>0</v>
      </c>
      <c r="H475" s="95">
        <f t="shared" si="24"/>
        <v>54</v>
      </c>
      <c r="I475" s="98">
        <f t="shared" si="2"/>
        <v>0.56842105263157894</v>
      </c>
      <c r="J475" s="98">
        <f t="shared" si="3"/>
        <v>0.44262295081967212</v>
      </c>
      <c r="K475" s="34" t="s">
        <v>649</v>
      </c>
    </row>
    <row r="476" spans="1:11">
      <c r="A476" s="34" t="s">
        <v>4656</v>
      </c>
      <c r="B476" s="34">
        <v>2018</v>
      </c>
      <c r="C476" s="34">
        <v>59</v>
      </c>
      <c r="D476" s="323" t="s">
        <v>4648</v>
      </c>
      <c r="E476" s="95">
        <f t="shared" si="22"/>
        <v>95</v>
      </c>
      <c r="F476" s="95">
        <f t="shared" si="23"/>
        <v>122</v>
      </c>
      <c r="G476" s="95">
        <f>'gráficos x semana I nivel'!C280</f>
        <v>0</v>
      </c>
      <c r="H476" s="95">
        <f t="shared" si="24"/>
        <v>54</v>
      </c>
      <c r="I476" s="98">
        <f t="shared" si="2"/>
        <v>0.56842105263157894</v>
      </c>
      <c r="J476" s="98">
        <f t="shared" si="3"/>
        <v>0.44262295081967212</v>
      </c>
      <c r="K476" s="34" t="s">
        <v>649</v>
      </c>
    </row>
    <row r="477" spans="1:11">
      <c r="A477" s="34" t="s">
        <v>4656</v>
      </c>
      <c r="B477" s="34">
        <v>2018</v>
      </c>
      <c r="C477" s="34">
        <v>60</v>
      </c>
      <c r="D477" s="323" t="s">
        <v>4648</v>
      </c>
      <c r="E477" s="95">
        <f t="shared" si="22"/>
        <v>95</v>
      </c>
      <c r="F477" s="95">
        <f t="shared" si="23"/>
        <v>122</v>
      </c>
      <c r="G477" s="95">
        <f>'gráficos x semana I nivel'!C281</f>
        <v>0</v>
      </c>
      <c r="H477" s="95">
        <f t="shared" si="24"/>
        <v>54</v>
      </c>
      <c r="I477" s="98">
        <f t="shared" si="2"/>
        <v>0.56842105263157894</v>
      </c>
      <c r="J477" s="98">
        <f t="shared" si="3"/>
        <v>0.44262295081967212</v>
      </c>
      <c r="K477" s="34" t="s">
        <v>649</v>
      </c>
    </row>
    <row r="478" spans="1:11">
      <c r="A478" s="34" t="s">
        <v>4656</v>
      </c>
      <c r="B478" s="34">
        <v>2018</v>
      </c>
      <c r="C478" s="34">
        <v>61</v>
      </c>
      <c r="D478" s="323" t="s">
        <v>4648</v>
      </c>
      <c r="E478" s="95">
        <f t="shared" si="22"/>
        <v>95</v>
      </c>
      <c r="F478" s="95">
        <f t="shared" si="23"/>
        <v>122</v>
      </c>
      <c r="G478" s="95">
        <f>'gráficos x semana I nivel'!C282</f>
        <v>0</v>
      </c>
      <c r="H478" s="95">
        <f t="shared" si="24"/>
        <v>54</v>
      </c>
      <c r="I478" s="98">
        <f t="shared" si="2"/>
        <v>0.56842105263157894</v>
      </c>
      <c r="J478" s="98">
        <f t="shared" si="3"/>
        <v>0.44262295081967212</v>
      </c>
      <c r="K478" s="34" t="s">
        <v>649</v>
      </c>
    </row>
    <row r="479" spans="1:11">
      <c r="A479" s="34" t="s">
        <v>4656</v>
      </c>
      <c r="B479" s="34">
        <v>2018</v>
      </c>
      <c r="C479" s="34">
        <v>62</v>
      </c>
      <c r="D479" s="323" t="s">
        <v>4648</v>
      </c>
      <c r="E479" s="95">
        <f t="shared" si="22"/>
        <v>95</v>
      </c>
      <c r="F479" s="95">
        <f t="shared" si="23"/>
        <v>122</v>
      </c>
      <c r="G479" s="95">
        <f>'gráficos x semana I nivel'!C283</f>
        <v>0</v>
      </c>
      <c r="H479" s="95">
        <f t="shared" si="24"/>
        <v>54</v>
      </c>
      <c r="I479" s="98">
        <f t="shared" si="2"/>
        <v>0.56842105263157894</v>
      </c>
      <c r="J479" s="98">
        <f t="shared" si="3"/>
        <v>0.44262295081967212</v>
      </c>
      <c r="K479" s="34" t="s">
        <v>649</v>
      </c>
    </row>
    <row r="480" spans="1:11">
      <c r="A480" s="34" t="s">
        <v>4656</v>
      </c>
      <c r="B480" s="34">
        <v>2018</v>
      </c>
      <c r="C480" s="34">
        <v>63</v>
      </c>
      <c r="D480" s="323" t="s">
        <v>4648</v>
      </c>
      <c r="E480" s="95">
        <f t="shared" si="22"/>
        <v>95</v>
      </c>
      <c r="F480" s="95">
        <f t="shared" si="23"/>
        <v>122</v>
      </c>
      <c r="G480" s="95">
        <f>'gráficos x semana I nivel'!C284</f>
        <v>0</v>
      </c>
      <c r="H480" s="95">
        <f t="shared" si="24"/>
        <v>54</v>
      </c>
      <c r="I480" s="98">
        <f t="shared" si="2"/>
        <v>0.56842105263157894</v>
      </c>
      <c r="J480" s="98">
        <f t="shared" si="3"/>
        <v>0.44262295081967212</v>
      </c>
      <c r="K480" s="34" t="s">
        <v>649</v>
      </c>
    </row>
    <row r="481" spans="1:11">
      <c r="A481" s="34" t="s">
        <v>4656</v>
      </c>
      <c r="B481" s="34">
        <v>2018</v>
      </c>
      <c r="C481" s="34">
        <v>64</v>
      </c>
      <c r="D481" s="323" t="s">
        <v>4648</v>
      </c>
      <c r="E481" s="95">
        <f t="shared" si="22"/>
        <v>95</v>
      </c>
      <c r="F481" s="95">
        <f t="shared" si="23"/>
        <v>122</v>
      </c>
      <c r="G481" s="95">
        <f>'gráficos x semana I nivel'!C285</f>
        <v>0</v>
      </c>
      <c r="H481" s="95">
        <f t="shared" si="24"/>
        <v>54</v>
      </c>
      <c r="I481" s="98">
        <f t="shared" si="2"/>
        <v>0.56842105263157894</v>
      </c>
      <c r="J481" s="98">
        <f t="shared" si="3"/>
        <v>0.44262295081967212</v>
      </c>
      <c r="K481" s="34" t="s">
        <v>649</v>
      </c>
    </row>
    <row r="482" spans="1:11">
      <c r="A482" s="34" t="s">
        <v>4656</v>
      </c>
      <c r="B482" s="34">
        <v>2018</v>
      </c>
      <c r="C482" s="34">
        <v>65</v>
      </c>
      <c r="D482" s="323" t="s">
        <v>4648</v>
      </c>
      <c r="E482" s="95">
        <f t="shared" ref="E482:E545" si="25">SP2_IN</f>
        <v>95</v>
      </c>
      <c r="F482" s="95">
        <f t="shared" ref="F482:F545" si="26">Cargos_IN_SP2</f>
        <v>122</v>
      </c>
      <c r="G482" s="95">
        <f>'gráficos x semana I nivel'!C286</f>
        <v>0</v>
      </c>
      <c r="H482" s="95">
        <f t="shared" si="24"/>
        <v>54</v>
      </c>
      <c r="I482" s="98">
        <f t="shared" si="2"/>
        <v>0.56842105263157894</v>
      </c>
      <c r="J482" s="98">
        <f t="shared" si="3"/>
        <v>0.44262295081967212</v>
      </c>
      <c r="K482" s="34" t="s">
        <v>649</v>
      </c>
    </row>
    <row r="483" spans="1:11">
      <c r="A483" s="34" t="s">
        <v>4656</v>
      </c>
      <c r="B483" s="34">
        <v>2018</v>
      </c>
      <c r="C483" s="34">
        <v>66</v>
      </c>
      <c r="D483" s="323" t="s">
        <v>4648</v>
      </c>
      <c r="E483" s="95">
        <f t="shared" si="25"/>
        <v>95</v>
      </c>
      <c r="F483" s="95">
        <f t="shared" si="26"/>
        <v>122</v>
      </c>
      <c r="G483" s="95">
        <f>'gráficos x semana I nivel'!C287</f>
        <v>0</v>
      </c>
      <c r="H483" s="95">
        <f t="shared" si="24"/>
        <v>54</v>
      </c>
      <c r="I483" s="98">
        <f t="shared" si="2"/>
        <v>0.56842105263157894</v>
      </c>
      <c r="J483" s="98">
        <f t="shared" si="3"/>
        <v>0.44262295081967212</v>
      </c>
      <c r="K483" s="34" t="s">
        <v>649</v>
      </c>
    </row>
    <row r="484" spans="1:11">
      <c r="A484" s="34" t="s">
        <v>4656</v>
      </c>
      <c r="B484" s="34">
        <v>2018</v>
      </c>
      <c r="C484" s="34">
        <v>67</v>
      </c>
      <c r="D484" s="323" t="s">
        <v>4648</v>
      </c>
      <c r="E484" s="95">
        <f t="shared" si="25"/>
        <v>95</v>
      </c>
      <c r="F484" s="95">
        <f t="shared" si="26"/>
        <v>122</v>
      </c>
      <c r="G484" s="95">
        <f>'gráficos x semana I nivel'!C288</f>
        <v>0</v>
      </c>
      <c r="H484" s="95">
        <f t="shared" si="24"/>
        <v>54</v>
      </c>
      <c r="I484" s="98">
        <f t="shared" si="2"/>
        <v>0.56842105263157894</v>
      </c>
      <c r="J484" s="98">
        <f t="shared" si="3"/>
        <v>0.44262295081967212</v>
      </c>
      <c r="K484" s="34" t="s">
        <v>649</v>
      </c>
    </row>
    <row r="485" spans="1:11">
      <c r="A485" s="34" t="s">
        <v>4656</v>
      </c>
      <c r="B485" s="34">
        <v>2018</v>
      </c>
      <c r="C485" s="34">
        <v>68</v>
      </c>
      <c r="D485" s="323" t="s">
        <v>4648</v>
      </c>
      <c r="E485" s="95">
        <f t="shared" si="25"/>
        <v>95</v>
      </c>
      <c r="F485" s="95">
        <f t="shared" si="26"/>
        <v>122</v>
      </c>
      <c r="G485" s="95">
        <f>'gráficos x semana I nivel'!C289</f>
        <v>0</v>
      </c>
      <c r="H485" s="95">
        <f t="shared" si="24"/>
        <v>54</v>
      </c>
      <c r="I485" s="98">
        <f t="shared" si="2"/>
        <v>0.56842105263157894</v>
      </c>
      <c r="J485" s="98">
        <f t="shared" si="3"/>
        <v>0.44262295081967212</v>
      </c>
      <c r="K485" s="34" t="s">
        <v>649</v>
      </c>
    </row>
    <row r="486" spans="1:11">
      <c r="A486" s="34" t="s">
        <v>4656</v>
      </c>
      <c r="B486" s="34">
        <v>2018</v>
      </c>
      <c r="C486" s="34">
        <v>69</v>
      </c>
      <c r="D486" s="323" t="s">
        <v>4648</v>
      </c>
      <c r="E486" s="95">
        <f t="shared" si="25"/>
        <v>95</v>
      </c>
      <c r="F486" s="95">
        <f t="shared" si="26"/>
        <v>122</v>
      </c>
      <c r="G486" s="95">
        <f>'gráficos x semana I nivel'!C290</f>
        <v>0</v>
      </c>
      <c r="H486" s="95">
        <f t="shared" si="24"/>
        <v>54</v>
      </c>
      <c r="I486" s="98">
        <f t="shared" si="2"/>
        <v>0.56842105263157894</v>
      </c>
      <c r="J486" s="98">
        <f t="shared" si="3"/>
        <v>0.44262295081967212</v>
      </c>
      <c r="K486" s="34" t="s">
        <v>649</v>
      </c>
    </row>
    <row r="487" spans="1:11">
      <c r="A487" s="34" t="s">
        <v>4656</v>
      </c>
      <c r="B487" s="34">
        <v>2018</v>
      </c>
      <c r="C487" s="34">
        <v>70</v>
      </c>
      <c r="D487" s="323" t="s">
        <v>4648</v>
      </c>
      <c r="E487" s="95">
        <f t="shared" si="25"/>
        <v>95</v>
      </c>
      <c r="F487" s="95">
        <f t="shared" si="26"/>
        <v>122</v>
      </c>
      <c r="G487" s="95">
        <f>'gráficos x semana I nivel'!C291</f>
        <v>0</v>
      </c>
      <c r="H487" s="95">
        <f t="shared" si="24"/>
        <v>54</v>
      </c>
      <c r="I487" s="98">
        <f t="shared" si="2"/>
        <v>0.56842105263157894</v>
      </c>
      <c r="J487" s="98">
        <f t="shared" si="3"/>
        <v>0.44262295081967212</v>
      </c>
      <c r="K487" s="34" t="s">
        <v>649</v>
      </c>
    </row>
    <row r="488" spans="1:11">
      <c r="A488" s="34" t="s">
        <v>4656</v>
      </c>
      <c r="B488" s="34">
        <v>2018</v>
      </c>
      <c r="C488" s="34">
        <v>71</v>
      </c>
      <c r="D488" s="323" t="s">
        <v>4648</v>
      </c>
      <c r="E488" s="95">
        <f t="shared" si="25"/>
        <v>95</v>
      </c>
      <c r="F488" s="95">
        <f t="shared" si="26"/>
        <v>122</v>
      </c>
      <c r="G488" s="95">
        <f>'gráficos x semana I nivel'!C292</f>
        <v>0</v>
      </c>
      <c r="H488" s="95">
        <f t="shared" si="24"/>
        <v>54</v>
      </c>
      <c r="I488" s="98">
        <f t="shared" si="2"/>
        <v>0.56842105263157894</v>
      </c>
      <c r="J488" s="98">
        <f t="shared" si="3"/>
        <v>0.44262295081967212</v>
      </c>
      <c r="K488" s="34" t="s">
        <v>649</v>
      </c>
    </row>
    <row r="489" spans="1:11">
      <c r="A489" s="34" t="s">
        <v>4656</v>
      </c>
      <c r="B489" s="34">
        <v>2018</v>
      </c>
      <c r="C489" s="34">
        <v>72</v>
      </c>
      <c r="D489" s="323" t="s">
        <v>4648</v>
      </c>
      <c r="E489" s="95">
        <f t="shared" si="25"/>
        <v>95</v>
      </c>
      <c r="F489" s="95">
        <f t="shared" si="26"/>
        <v>122</v>
      </c>
      <c r="G489" s="95">
        <f>'gráficos x semana I nivel'!C293</f>
        <v>1</v>
      </c>
      <c r="H489" s="95">
        <f t="shared" si="24"/>
        <v>55</v>
      </c>
      <c r="I489" s="98">
        <f t="shared" si="2"/>
        <v>0.57894736842105265</v>
      </c>
      <c r="J489" s="98">
        <f t="shared" si="3"/>
        <v>0.45081967213114754</v>
      </c>
      <c r="K489" s="34" t="s">
        <v>649</v>
      </c>
    </row>
    <row r="490" spans="1:11">
      <c r="A490" s="34" t="s">
        <v>4656</v>
      </c>
      <c r="B490" s="34">
        <v>2018</v>
      </c>
      <c r="C490" s="34">
        <v>73</v>
      </c>
      <c r="D490" s="323" t="s">
        <v>4648</v>
      </c>
      <c r="E490" s="95">
        <f t="shared" si="25"/>
        <v>95</v>
      </c>
      <c r="F490" s="95">
        <f t="shared" si="26"/>
        <v>122</v>
      </c>
      <c r="G490" s="95">
        <f>'gráficos x semana I nivel'!C294</f>
        <v>0</v>
      </c>
      <c r="H490" s="95">
        <f t="shared" si="24"/>
        <v>55</v>
      </c>
      <c r="I490" s="98">
        <f t="shared" si="2"/>
        <v>0.57894736842105265</v>
      </c>
      <c r="J490" s="98">
        <f t="shared" si="3"/>
        <v>0.45081967213114754</v>
      </c>
      <c r="K490" s="34" t="s">
        <v>649</v>
      </c>
    </row>
    <row r="491" spans="1:11">
      <c r="A491" s="34" t="s">
        <v>4656</v>
      </c>
      <c r="B491" s="34">
        <v>2018</v>
      </c>
      <c r="C491" s="34">
        <v>74</v>
      </c>
      <c r="D491" s="323" t="s">
        <v>4648</v>
      </c>
      <c r="E491" s="95">
        <f t="shared" si="25"/>
        <v>95</v>
      </c>
      <c r="F491" s="95">
        <f t="shared" si="26"/>
        <v>122</v>
      </c>
      <c r="G491" s="95">
        <f>'gráficos x semana I nivel'!C295</f>
        <v>0</v>
      </c>
      <c r="H491" s="95">
        <f t="shared" si="24"/>
        <v>55</v>
      </c>
      <c r="I491" s="98">
        <f t="shared" si="2"/>
        <v>0.57894736842105265</v>
      </c>
      <c r="J491" s="98">
        <f t="shared" si="3"/>
        <v>0.45081967213114754</v>
      </c>
      <c r="K491" s="34" t="s">
        <v>649</v>
      </c>
    </row>
    <row r="492" spans="1:11">
      <c r="A492" s="34" t="s">
        <v>4656</v>
      </c>
      <c r="B492" s="34">
        <v>2018</v>
      </c>
      <c r="C492" s="34">
        <v>75</v>
      </c>
      <c r="D492" s="323" t="s">
        <v>4648</v>
      </c>
      <c r="E492" s="95">
        <f t="shared" si="25"/>
        <v>95</v>
      </c>
      <c r="F492" s="95">
        <f t="shared" si="26"/>
        <v>122</v>
      </c>
      <c r="G492" s="95">
        <f>'gráficos x semana I nivel'!C296</f>
        <v>0</v>
      </c>
      <c r="H492" s="95">
        <f t="shared" si="24"/>
        <v>55</v>
      </c>
      <c r="I492" s="98">
        <f t="shared" si="2"/>
        <v>0.57894736842105265</v>
      </c>
      <c r="J492" s="98">
        <f t="shared" si="3"/>
        <v>0.45081967213114754</v>
      </c>
      <c r="K492" s="34" t="s">
        <v>649</v>
      </c>
    </row>
    <row r="493" spans="1:11">
      <c r="A493" s="34" t="s">
        <v>4656</v>
      </c>
      <c r="B493" s="34">
        <v>2018</v>
      </c>
      <c r="C493" s="34">
        <v>76</v>
      </c>
      <c r="D493" s="323" t="s">
        <v>4648</v>
      </c>
      <c r="E493" s="95">
        <f t="shared" si="25"/>
        <v>95</v>
      </c>
      <c r="F493" s="95">
        <f t="shared" si="26"/>
        <v>122</v>
      </c>
      <c r="G493" s="95">
        <f>'gráficos x semana I nivel'!C297</f>
        <v>0</v>
      </c>
      <c r="H493" s="95">
        <f t="shared" si="24"/>
        <v>55</v>
      </c>
      <c r="I493" s="98">
        <f t="shared" si="2"/>
        <v>0.57894736842105265</v>
      </c>
      <c r="J493" s="98">
        <f t="shared" si="3"/>
        <v>0.45081967213114754</v>
      </c>
      <c r="K493" s="34" t="s">
        <v>649</v>
      </c>
    </row>
    <row r="494" spans="1:11">
      <c r="A494" s="34" t="s">
        <v>4656</v>
      </c>
      <c r="B494" s="34">
        <v>2018</v>
      </c>
      <c r="C494" s="34">
        <v>77</v>
      </c>
      <c r="D494" s="323" t="s">
        <v>4648</v>
      </c>
      <c r="E494" s="95">
        <f t="shared" si="25"/>
        <v>95</v>
      </c>
      <c r="F494" s="95">
        <f t="shared" si="26"/>
        <v>122</v>
      </c>
      <c r="G494" s="95">
        <f>'gráficos x semana I nivel'!C298</f>
        <v>0</v>
      </c>
      <c r="H494" s="95">
        <f t="shared" si="24"/>
        <v>55</v>
      </c>
      <c r="I494" s="98">
        <f t="shared" si="2"/>
        <v>0.57894736842105265</v>
      </c>
      <c r="J494" s="98">
        <f t="shared" si="3"/>
        <v>0.45081967213114754</v>
      </c>
      <c r="K494" s="34" t="s">
        <v>649</v>
      </c>
    </row>
    <row r="495" spans="1:11">
      <c r="A495" s="34" t="s">
        <v>4656</v>
      </c>
      <c r="B495" s="34">
        <v>2018</v>
      </c>
      <c r="C495" s="34">
        <v>78</v>
      </c>
      <c r="D495" s="323" t="s">
        <v>4648</v>
      </c>
      <c r="E495" s="95">
        <f t="shared" si="25"/>
        <v>95</v>
      </c>
      <c r="F495" s="95">
        <f t="shared" si="26"/>
        <v>122</v>
      </c>
      <c r="G495" s="95">
        <f>'gráficos x semana I nivel'!C299</f>
        <v>0</v>
      </c>
      <c r="H495" s="95">
        <f t="shared" si="24"/>
        <v>55</v>
      </c>
      <c r="I495" s="98">
        <f t="shared" si="2"/>
        <v>0.57894736842105265</v>
      </c>
      <c r="J495" s="98">
        <f t="shared" si="3"/>
        <v>0.45081967213114754</v>
      </c>
      <c r="K495" s="34" t="s">
        <v>649</v>
      </c>
    </row>
    <row r="496" spans="1:11">
      <c r="A496" s="34" t="s">
        <v>4656</v>
      </c>
      <c r="B496" s="34">
        <v>2018</v>
      </c>
      <c r="C496" s="34">
        <v>79</v>
      </c>
      <c r="D496" s="323" t="s">
        <v>4648</v>
      </c>
      <c r="E496" s="95">
        <f t="shared" si="25"/>
        <v>95</v>
      </c>
      <c r="F496" s="95">
        <f t="shared" si="26"/>
        <v>122</v>
      </c>
      <c r="G496" s="95">
        <f>'gráficos x semana I nivel'!C300</f>
        <v>0</v>
      </c>
      <c r="H496" s="95">
        <f t="shared" si="24"/>
        <v>55</v>
      </c>
      <c r="I496" s="98">
        <f t="shared" si="2"/>
        <v>0.57894736842105265</v>
      </c>
      <c r="J496" s="98">
        <f t="shared" si="3"/>
        <v>0.45081967213114754</v>
      </c>
      <c r="K496" s="34" t="s">
        <v>649</v>
      </c>
    </row>
    <row r="497" spans="1:11">
      <c r="A497" s="34" t="s">
        <v>4656</v>
      </c>
      <c r="B497" s="34">
        <v>2018</v>
      </c>
      <c r="C497" s="34">
        <v>80</v>
      </c>
      <c r="D497" s="323" t="s">
        <v>4648</v>
      </c>
      <c r="E497" s="95">
        <f t="shared" si="25"/>
        <v>95</v>
      </c>
      <c r="F497" s="95">
        <f t="shared" si="26"/>
        <v>122</v>
      </c>
      <c r="G497" s="95">
        <f>'gráficos x semana I nivel'!C301</f>
        <v>0</v>
      </c>
      <c r="H497" s="95">
        <f t="shared" si="24"/>
        <v>55</v>
      </c>
      <c r="I497" s="98">
        <f t="shared" si="2"/>
        <v>0.57894736842105265</v>
      </c>
      <c r="J497" s="98">
        <f t="shared" si="3"/>
        <v>0.45081967213114754</v>
      </c>
      <c r="K497" s="34" t="s">
        <v>649</v>
      </c>
    </row>
    <row r="498" spans="1:11">
      <c r="A498" s="34" t="s">
        <v>4656</v>
      </c>
      <c r="B498" s="34">
        <v>2018</v>
      </c>
      <c r="C498" s="34">
        <v>81</v>
      </c>
      <c r="D498" s="323" t="s">
        <v>4648</v>
      </c>
      <c r="E498" s="95">
        <f t="shared" si="25"/>
        <v>95</v>
      </c>
      <c r="F498" s="95">
        <f t="shared" si="26"/>
        <v>122</v>
      </c>
      <c r="G498" s="95">
        <f>'gráficos x semana I nivel'!C302</f>
        <v>0</v>
      </c>
      <c r="H498" s="95">
        <f t="shared" si="24"/>
        <v>55</v>
      </c>
      <c r="I498" s="98">
        <f t="shared" si="2"/>
        <v>0.57894736842105265</v>
      </c>
      <c r="J498" s="98">
        <f t="shared" si="3"/>
        <v>0.45081967213114754</v>
      </c>
      <c r="K498" s="34" t="s">
        <v>649</v>
      </c>
    </row>
    <row r="499" spans="1:11">
      <c r="A499" s="34" t="s">
        <v>4656</v>
      </c>
      <c r="B499" s="34">
        <v>2018</v>
      </c>
      <c r="C499" s="34">
        <v>82</v>
      </c>
      <c r="D499" s="323" t="s">
        <v>4648</v>
      </c>
      <c r="E499" s="95">
        <f t="shared" si="25"/>
        <v>95</v>
      </c>
      <c r="F499" s="95">
        <f t="shared" si="26"/>
        <v>122</v>
      </c>
      <c r="G499" s="95">
        <f>'gráficos x semana I nivel'!C303</f>
        <v>0</v>
      </c>
      <c r="H499" s="95">
        <f t="shared" si="24"/>
        <v>55</v>
      </c>
      <c r="I499" s="98">
        <f t="shared" si="2"/>
        <v>0.57894736842105265</v>
      </c>
      <c r="J499" s="98">
        <f t="shared" si="3"/>
        <v>0.45081967213114754</v>
      </c>
      <c r="K499" s="34" t="s">
        <v>649</v>
      </c>
    </row>
    <row r="500" spans="1:11">
      <c r="A500" s="34" t="s">
        <v>4656</v>
      </c>
      <c r="B500" s="34">
        <v>2018</v>
      </c>
      <c r="C500" s="34">
        <v>83</v>
      </c>
      <c r="D500" s="323" t="s">
        <v>4648</v>
      </c>
      <c r="E500" s="95">
        <f t="shared" si="25"/>
        <v>95</v>
      </c>
      <c r="F500" s="95">
        <f t="shared" si="26"/>
        <v>122</v>
      </c>
      <c r="G500" s="95">
        <f>'gráficos x semana I nivel'!C304</f>
        <v>0</v>
      </c>
      <c r="H500" s="95">
        <f t="shared" si="24"/>
        <v>55</v>
      </c>
      <c r="I500" s="98">
        <f t="shared" si="2"/>
        <v>0.57894736842105265</v>
      </c>
      <c r="J500" s="98">
        <f t="shared" si="3"/>
        <v>0.45081967213114754</v>
      </c>
      <c r="K500" s="34" t="s">
        <v>649</v>
      </c>
    </row>
    <row r="501" spans="1:11">
      <c r="A501" s="34" t="s">
        <v>4656</v>
      </c>
      <c r="B501" s="34">
        <v>2018</v>
      </c>
      <c r="C501" s="34">
        <v>84</v>
      </c>
      <c r="D501" s="323" t="s">
        <v>4648</v>
      </c>
      <c r="E501" s="95">
        <f t="shared" si="25"/>
        <v>95</v>
      </c>
      <c r="F501" s="95">
        <f t="shared" si="26"/>
        <v>122</v>
      </c>
      <c r="G501" s="95">
        <f>'gráficos x semana I nivel'!C305</f>
        <v>0</v>
      </c>
      <c r="H501" s="95">
        <f t="shared" si="24"/>
        <v>55</v>
      </c>
      <c r="I501" s="98">
        <f t="shared" si="2"/>
        <v>0.57894736842105265</v>
      </c>
      <c r="J501" s="98">
        <f t="shared" si="3"/>
        <v>0.45081967213114754</v>
      </c>
      <c r="K501" s="34" t="s">
        <v>649</v>
      </c>
    </row>
    <row r="502" spans="1:11">
      <c r="A502" s="34" t="s">
        <v>4656</v>
      </c>
      <c r="B502" s="34">
        <v>2018</v>
      </c>
      <c r="C502" s="34">
        <v>85</v>
      </c>
      <c r="D502" s="323" t="s">
        <v>4648</v>
      </c>
      <c r="E502" s="95">
        <f t="shared" si="25"/>
        <v>95</v>
      </c>
      <c r="F502" s="95">
        <f t="shared" si="26"/>
        <v>122</v>
      </c>
      <c r="G502" s="95">
        <f>'gráficos x semana I nivel'!C306</f>
        <v>0</v>
      </c>
      <c r="H502" s="95">
        <f t="shared" si="24"/>
        <v>55</v>
      </c>
      <c r="I502" s="98">
        <f t="shared" si="2"/>
        <v>0.57894736842105265</v>
      </c>
      <c r="J502" s="98">
        <f t="shared" si="3"/>
        <v>0.45081967213114754</v>
      </c>
      <c r="K502" s="34" t="s">
        <v>649</v>
      </c>
    </row>
    <row r="503" spans="1:11">
      <c r="A503" s="34" t="s">
        <v>4656</v>
      </c>
      <c r="B503" s="34">
        <v>2018</v>
      </c>
      <c r="C503" s="34">
        <v>86</v>
      </c>
      <c r="D503" s="323" t="s">
        <v>4648</v>
      </c>
      <c r="E503" s="95">
        <f t="shared" si="25"/>
        <v>95</v>
      </c>
      <c r="F503" s="95">
        <f t="shared" si="26"/>
        <v>122</v>
      </c>
      <c r="G503" s="95">
        <f>'gráficos x semana I nivel'!C307</f>
        <v>0</v>
      </c>
      <c r="H503" s="95">
        <f t="shared" si="24"/>
        <v>55</v>
      </c>
      <c r="I503" s="98">
        <f t="shared" si="2"/>
        <v>0.57894736842105265</v>
      </c>
      <c r="J503" s="98">
        <f t="shared" si="3"/>
        <v>0.45081967213114754</v>
      </c>
      <c r="K503" s="34" t="s">
        <v>649</v>
      </c>
    </row>
    <row r="504" spans="1:11">
      <c r="A504" s="34" t="s">
        <v>4656</v>
      </c>
      <c r="B504" s="34">
        <v>2018</v>
      </c>
      <c r="C504" s="34">
        <v>87</v>
      </c>
      <c r="D504" s="323" t="s">
        <v>4648</v>
      </c>
      <c r="E504" s="95">
        <f t="shared" si="25"/>
        <v>95</v>
      </c>
      <c r="F504" s="95">
        <f t="shared" si="26"/>
        <v>122</v>
      </c>
      <c r="G504" s="95">
        <f>'gráficos x semana I nivel'!C308</f>
        <v>0</v>
      </c>
      <c r="H504" s="95">
        <f t="shared" si="24"/>
        <v>55</v>
      </c>
      <c r="I504" s="98">
        <f t="shared" si="2"/>
        <v>0.57894736842105265</v>
      </c>
      <c r="J504" s="98">
        <f t="shared" si="3"/>
        <v>0.45081967213114754</v>
      </c>
      <c r="K504" s="34" t="s">
        <v>649</v>
      </c>
    </row>
    <row r="505" spans="1:11">
      <c r="A505" s="34" t="s">
        <v>4656</v>
      </c>
      <c r="B505" s="34">
        <v>2018</v>
      </c>
      <c r="C505" s="34">
        <v>88</v>
      </c>
      <c r="D505" s="323" t="s">
        <v>4648</v>
      </c>
      <c r="E505" s="95">
        <f t="shared" si="25"/>
        <v>95</v>
      </c>
      <c r="F505" s="95">
        <f t="shared" si="26"/>
        <v>122</v>
      </c>
      <c r="G505" s="95">
        <f>'gráficos x semana I nivel'!C309</f>
        <v>0</v>
      </c>
      <c r="H505" s="95">
        <f t="shared" si="24"/>
        <v>55</v>
      </c>
      <c r="I505" s="98">
        <f t="shared" si="2"/>
        <v>0.57894736842105265</v>
      </c>
      <c r="J505" s="98">
        <f t="shared" si="3"/>
        <v>0.45081967213114754</v>
      </c>
      <c r="K505" s="34" t="s">
        <v>649</v>
      </c>
    </row>
    <row r="506" spans="1:11">
      <c r="A506" s="34" t="s">
        <v>4656</v>
      </c>
      <c r="B506" s="34">
        <v>2018</v>
      </c>
      <c r="C506" s="34">
        <v>89</v>
      </c>
      <c r="D506" s="323" t="s">
        <v>4648</v>
      </c>
      <c r="E506" s="95">
        <f t="shared" si="25"/>
        <v>95</v>
      </c>
      <c r="F506" s="95">
        <f t="shared" si="26"/>
        <v>122</v>
      </c>
      <c r="G506" s="95">
        <f>'gráficos x semana I nivel'!C310</f>
        <v>0</v>
      </c>
      <c r="H506" s="95">
        <f t="shared" si="24"/>
        <v>55</v>
      </c>
      <c r="I506" s="98">
        <f t="shared" si="2"/>
        <v>0.57894736842105265</v>
      </c>
      <c r="J506" s="98">
        <f t="shared" si="3"/>
        <v>0.45081967213114754</v>
      </c>
      <c r="K506" s="34" t="s">
        <v>649</v>
      </c>
    </row>
    <row r="507" spans="1:11">
      <c r="A507" s="34" t="s">
        <v>4656</v>
      </c>
      <c r="B507" s="34">
        <v>2018</v>
      </c>
      <c r="C507" s="34">
        <v>90</v>
      </c>
      <c r="D507" s="323" t="s">
        <v>4648</v>
      </c>
      <c r="E507" s="95">
        <f t="shared" si="25"/>
        <v>95</v>
      </c>
      <c r="F507" s="95">
        <f t="shared" si="26"/>
        <v>122</v>
      </c>
      <c r="G507" s="95">
        <f>'gráficos x semana I nivel'!C311</f>
        <v>0</v>
      </c>
      <c r="H507" s="95">
        <f t="shared" si="24"/>
        <v>55</v>
      </c>
      <c r="I507" s="98">
        <f t="shared" si="2"/>
        <v>0.57894736842105265</v>
      </c>
      <c r="J507" s="98">
        <f t="shared" si="3"/>
        <v>0.45081967213114754</v>
      </c>
      <c r="K507" s="34" t="s">
        <v>649</v>
      </c>
    </row>
    <row r="508" spans="1:11">
      <c r="A508" s="34" t="s">
        <v>4656</v>
      </c>
      <c r="B508" s="34">
        <v>2018</v>
      </c>
      <c r="C508" s="34">
        <v>91</v>
      </c>
      <c r="D508" s="323" t="s">
        <v>4648</v>
      </c>
      <c r="E508" s="95">
        <f t="shared" si="25"/>
        <v>95</v>
      </c>
      <c r="F508" s="95">
        <f t="shared" si="26"/>
        <v>122</v>
      </c>
      <c r="G508" s="95">
        <f>'gráficos x semana I nivel'!C312</f>
        <v>0</v>
      </c>
      <c r="H508" s="95">
        <f t="shared" si="24"/>
        <v>55</v>
      </c>
      <c r="I508" s="98">
        <f t="shared" si="2"/>
        <v>0.57894736842105265</v>
      </c>
      <c r="J508" s="98">
        <f t="shared" si="3"/>
        <v>0.45081967213114754</v>
      </c>
      <c r="K508" s="34" t="s">
        <v>649</v>
      </c>
    </row>
    <row r="509" spans="1:11">
      <c r="A509" s="34" t="s">
        <v>4656</v>
      </c>
      <c r="B509" s="34">
        <v>2018</v>
      </c>
      <c r="C509" s="34">
        <v>92</v>
      </c>
      <c r="D509" s="323" t="s">
        <v>4648</v>
      </c>
      <c r="E509" s="95">
        <f t="shared" si="25"/>
        <v>95</v>
      </c>
      <c r="F509" s="95">
        <f t="shared" si="26"/>
        <v>122</v>
      </c>
      <c r="G509" s="95">
        <f>'gráficos x semana I nivel'!C313</f>
        <v>0</v>
      </c>
      <c r="H509" s="95">
        <f t="shared" si="24"/>
        <v>55</v>
      </c>
      <c r="I509" s="98">
        <f t="shared" si="2"/>
        <v>0.57894736842105265</v>
      </c>
      <c r="J509" s="98">
        <f t="shared" si="3"/>
        <v>0.45081967213114754</v>
      </c>
      <c r="K509" s="34" t="s">
        <v>649</v>
      </c>
    </row>
    <row r="510" spans="1:11">
      <c r="A510" s="34" t="s">
        <v>4656</v>
      </c>
      <c r="B510" s="34">
        <v>2018</v>
      </c>
      <c r="C510" s="34">
        <v>93</v>
      </c>
      <c r="D510" s="323" t="s">
        <v>4648</v>
      </c>
      <c r="E510" s="95">
        <f t="shared" si="25"/>
        <v>95</v>
      </c>
      <c r="F510" s="95">
        <f t="shared" si="26"/>
        <v>122</v>
      </c>
      <c r="G510" s="95">
        <f>'gráficos x semana I nivel'!C314</f>
        <v>0</v>
      </c>
      <c r="H510" s="95">
        <f t="shared" si="24"/>
        <v>55</v>
      </c>
      <c r="I510" s="98">
        <f t="shared" si="2"/>
        <v>0.57894736842105265</v>
      </c>
      <c r="J510" s="98">
        <f t="shared" si="3"/>
        <v>0.45081967213114754</v>
      </c>
      <c r="K510" s="34" t="s">
        <v>649</v>
      </c>
    </row>
    <row r="511" spans="1:11">
      <c r="A511" s="34" t="s">
        <v>4656</v>
      </c>
      <c r="B511" s="34">
        <v>2018</v>
      </c>
      <c r="C511" s="34">
        <v>94</v>
      </c>
      <c r="D511" s="323" t="s">
        <v>4648</v>
      </c>
      <c r="E511" s="95">
        <f t="shared" si="25"/>
        <v>95</v>
      </c>
      <c r="F511" s="95">
        <f t="shared" si="26"/>
        <v>122</v>
      </c>
      <c r="G511" s="95">
        <f>'gráficos x semana I nivel'!C315</f>
        <v>0</v>
      </c>
      <c r="H511" s="95">
        <f t="shared" si="24"/>
        <v>55</v>
      </c>
      <c r="I511" s="98">
        <f t="shared" si="2"/>
        <v>0.57894736842105265</v>
      </c>
      <c r="J511" s="98">
        <f t="shared" si="3"/>
        <v>0.45081967213114754</v>
      </c>
      <c r="K511" s="34" t="s">
        <v>649</v>
      </c>
    </row>
    <row r="512" spans="1:11">
      <c r="A512" s="34" t="s">
        <v>4656</v>
      </c>
      <c r="B512" s="34">
        <v>2018</v>
      </c>
      <c r="C512" s="34">
        <v>95</v>
      </c>
      <c r="D512" s="323" t="s">
        <v>4648</v>
      </c>
      <c r="E512" s="95">
        <f t="shared" si="25"/>
        <v>95</v>
      </c>
      <c r="F512" s="95">
        <f t="shared" si="26"/>
        <v>122</v>
      </c>
      <c r="G512" s="95">
        <f>'gráficos x semana I nivel'!C316</f>
        <v>0</v>
      </c>
      <c r="H512" s="95">
        <f t="shared" si="24"/>
        <v>55</v>
      </c>
      <c r="I512" s="98">
        <f t="shared" si="2"/>
        <v>0.57894736842105265</v>
      </c>
      <c r="J512" s="98">
        <f t="shared" si="3"/>
        <v>0.45081967213114754</v>
      </c>
      <c r="K512" s="34" t="s">
        <v>649</v>
      </c>
    </row>
    <row r="513" spans="1:11">
      <c r="A513" s="34" t="s">
        <v>4656</v>
      </c>
      <c r="B513" s="34">
        <v>2018</v>
      </c>
      <c r="C513" s="34">
        <v>96</v>
      </c>
      <c r="D513" s="323" t="s">
        <v>4648</v>
      </c>
      <c r="E513" s="95">
        <f t="shared" si="25"/>
        <v>95</v>
      </c>
      <c r="F513" s="95">
        <f t="shared" si="26"/>
        <v>122</v>
      </c>
      <c r="G513" s="95">
        <f>'gráficos x semana I nivel'!C317</f>
        <v>0</v>
      </c>
      <c r="H513" s="95">
        <f t="shared" si="24"/>
        <v>55</v>
      </c>
      <c r="I513" s="98">
        <f t="shared" si="2"/>
        <v>0.57894736842105265</v>
      </c>
      <c r="J513" s="98">
        <f t="shared" si="3"/>
        <v>0.45081967213114754</v>
      </c>
      <c r="K513" s="34" t="s">
        <v>649</v>
      </c>
    </row>
    <row r="514" spans="1:11">
      <c r="A514" s="34" t="s">
        <v>4656</v>
      </c>
      <c r="B514" s="34">
        <v>2018</v>
      </c>
      <c r="C514" s="34">
        <v>97</v>
      </c>
      <c r="D514" s="323" t="s">
        <v>4648</v>
      </c>
      <c r="E514" s="95">
        <f t="shared" si="25"/>
        <v>95</v>
      </c>
      <c r="F514" s="95">
        <f t="shared" si="26"/>
        <v>122</v>
      </c>
      <c r="G514" s="95">
        <f>'gráficos x semana I nivel'!C318</f>
        <v>0</v>
      </c>
      <c r="H514" s="95">
        <f t="shared" si="24"/>
        <v>55</v>
      </c>
      <c r="I514" s="98">
        <f t="shared" si="2"/>
        <v>0.57894736842105265</v>
      </c>
      <c r="J514" s="98">
        <f t="shared" si="3"/>
        <v>0.45081967213114754</v>
      </c>
      <c r="K514" s="34" t="s">
        <v>649</v>
      </c>
    </row>
    <row r="515" spans="1:11">
      <c r="A515" s="34" t="s">
        <v>4656</v>
      </c>
      <c r="B515" s="34">
        <v>2018</v>
      </c>
      <c r="C515" s="34">
        <v>98</v>
      </c>
      <c r="D515" s="323" t="s">
        <v>4648</v>
      </c>
      <c r="E515" s="95">
        <f t="shared" si="25"/>
        <v>95</v>
      </c>
      <c r="F515" s="95">
        <f t="shared" si="26"/>
        <v>122</v>
      </c>
      <c r="G515" s="95">
        <f>'gráficos x semana I nivel'!C319</f>
        <v>0</v>
      </c>
      <c r="H515" s="95">
        <f t="shared" si="24"/>
        <v>55</v>
      </c>
      <c r="I515" s="98">
        <f t="shared" si="2"/>
        <v>0.57894736842105265</v>
      </c>
      <c r="J515" s="98">
        <f t="shared" si="3"/>
        <v>0.45081967213114754</v>
      </c>
      <c r="K515" s="34" t="s">
        <v>649</v>
      </c>
    </row>
    <row r="516" spans="1:11">
      <c r="A516" s="34" t="s">
        <v>4656</v>
      </c>
      <c r="B516" s="34">
        <v>2018</v>
      </c>
      <c r="C516" s="34">
        <v>99</v>
      </c>
      <c r="D516" s="323" t="s">
        <v>4648</v>
      </c>
      <c r="E516" s="95">
        <f t="shared" si="25"/>
        <v>95</v>
      </c>
      <c r="F516" s="95">
        <f t="shared" si="26"/>
        <v>122</v>
      </c>
      <c r="G516" s="95">
        <f>'gráficos x semana I nivel'!C320</f>
        <v>0</v>
      </c>
      <c r="H516" s="95">
        <f t="shared" si="24"/>
        <v>55</v>
      </c>
      <c r="I516" s="98">
        <f t="shared" si="2"/>
        <v>0.57894736842105265</v>
      </c>
      <c r="J516" s="98">
        <f t="shared" si="3"/>
        <v>0.45081967213114754</v>
      </c>
      <c r="K516" s="34" t="s">
        <v>649</v>
      </c>
    </row>
    <row r="517" spans="1:11">
      <c r="A517" s="34" t="s">
        <v>4656</v>
      </c>
      <c r="B517" s="34">
        <v>2018</v>
      </c>
      <c r="C517" s="34">
        <v>100</v>
      </c>
      <c r="D517" s="323" t="s">
        <v>4648</v>
      </c>
      <c r="E517" s="95">
        <f t="shared" si="25"/>
        <v>95</v>
      </c>
      <c r="F517" s="95">
        <f t="shared" si="26"/>
        <v>122</v>
      </c>
      <c r="G517" s="95">
        <f>'gráficos x semana I nivel'!C321</f>
        <v>0</v>
      </c>
      <c r="H517" s="95">
        <f t="shared" si="24"/>
        <v>55</v>
      </c>
      <c r="I517" s="98">
        <f t="shared" si="2"/>
        <v>0.57894736842105265</v>
      </c>
      <c r="J517" s="98">
        <f t="shared" si="3"/>
        <v>0.45081967213114754</v>
      </c>
      <c r="K517" s="34" t="s">
        <v>649</v>
      </c>
    </row>
    <row r="518" spans="1:11">
      <c r="A518" s="34" t="s">
        <v>4656</v>
      </c>
      <c r="B518" s="34">
        <v>2018</v>
      </c>
      <c r="C518" s="34">
        <v>101</v>
      </c>
      <c r="D518" s="323" t="s">
        <v>4648</v>
      </c>
      <c r="E518" s="95">
        <f t="shared" si="25"/>
        <v>95</v>
      </c>
      <c r="F518" s="95">
        <f t="shared" si="26"/>
        <v>122</v>
      </c>
      <c r="G518" s="95">
        <f>'gráficos x semana I nivel'!C322</f>
        <v>0</v>
      </c>
      <c r="H518" s="95">
        <f t="shared" si="24"/>
        <v>55</v>
      </c>
      <c r="I518" s="98">
        <f t="shared" si="2"/>
        <v>0.57894736842105265</v>
      </c>
      <c r="J518" s="98">
        <f t="shared" si="3"/>
        <v>0.45081967213114754</v>
      </c>
      <c r="K518" s="34" t="s">
        <v>649</v>
      </c>
    </row>
    <row r="519" spans="1:11">
      <c r="A519" s="34" t="s">
        <v>4656</v>
      </c>
      <c r="B519" s="34">
        <v>2018</v>
      </c>
      <c r="C519" s="34">
        <v>102</v>
      </c>
      <c r="D519" s="323" t="s">
        <v>4648</v>
      </c>
      <c r="E519" s="95">
        <f t="shared" si="25"/>
        <v>95</v>
      </c>
      <c r="F519" s="95">
        <f t="shared" si="26"/>
        <v>122</v>
      </c>
      <c r="G519" s="95">
        <f>'gráficos x semana I nivel'!C323</f>
        <v>0</v>
      </c>
      <c r="H519" s="95">
        <f t="shared" si="24"/>
        <v>55</v>
      </c>
      <c r="I519" s="98">
        <f t="shared" si="2"/>
        <v>0.57894736842105265</v>
      </c>
      <c r="J519" s="98">
        <f t="shared" si="3"/>
        <v>0.45081967213114754</v>
      </c>
      <c r="K519" s="34" t="s">
        <v>649</v>
      </c>
    </row>
    <row r="520" spans="1:11">
      <c r="A520" s="34" t="s">
        <v>4656</v>
      </c>
      <c r="B520" s="34">
        <v>2018</v>
      </c>
      <c r="C520" s="34">
        <v>103</v>
      </c>
      <c r="D520" s="323" t="s">
        <v>4648</v>
      </c>
      <c r="E520" s="95">
        <f t="shared" si="25"/>
        <v>95</v>
      </c>
      <c r="F520" s="95">
        <f t="shared" si="26"/>
        <v>122</v>
      </c>
      <c r="G520" s="95">
        <f>'gráficos x semana I nivel'!C324</f>
        <v>0</v>
      </c>
      <c r="H520" s="95">
        <f t="shared" si="24"/>
        <v>55</v>
      </c>
      <c r="I520" s="98">
        <f t="shared" si="2"/>
        <v>0.57894736842105265</v>
      </c>
      <c r="J520" s="98">
        <f t="shared" si="3"/>
        <v>0.45081967213114754</v>
      </c>
      <c r="K520" s="34" t="s">
        <v>649</v>
      </c>
    </row>
    <row r="521" spans="1:11">
      <c r="A521" s="34" t="s">
        <v>4656</v>
      </c>
      <c r="B521" s="34">
        <v>2018</v>
      </c>
      <c r="C521" s="34">
        <v>104</v>
      </c>
      <c r="D521" s="323" t="s">
        <v>4648</v>
      </c>
      <c r="E521" s="95">
        <f t="shared" si="25"/>
        <v>95</v>
      </c>
      <c r="F521" s="95">
        <f t="shared" si="26"/>
        <v>122</v>
      </c>
      <c r="G521" s="95">
        <f>'gráficos x semana I nivel'!C325</f>
        <v>0</v>
      </c>
      <c r="H521" s="95">
        <f t="shared" si="24"/>
        <v>55</v>
      </c>
      <c r="I521" s="98">
        <f t="shared" si="2"/>
        <v>0.57894736842105265</v>
      </c>
      <c r="J521" s="98">
        <f t="shared" si="3"/>
        <v>0.45081967213114754</v>
      </c>
      <c r="K521" s="34" t="s">
        <v>649</v>
      </c>
    </row>
    <row r="522" spans="1:11">
      <c r="A522" s="34" t="s">
        <v>4656</v>
      </c>
      <c r="B522" s="34">
        <v>2018</v>
      </c>
      <c r="C522" s="34">
        <v>1</v>
      </c>
      <c r="D522" s="34" t="s">
        <v>651</v>
      </c>
      <c r="E522" s="95">
        <f t="shared" si="25"/>
        <v>95</v>
      </c>
      <c r="F522" s="95">
        <f t="shared" si="26"/>
        <v>122</v>
      </c>
      <c r="G522" s="95">
        <f>'gráficos x semana I nivel'!C222+'gráficos x semana I nivel'!D222+'gráficos x semana I nivel'!E222</f>
        <v>10</v>
      </c>
      <c r="H522" s="95">
        <f>G522</f>
        <v>10</v>
      </c>
      <c r="I522" s="98">
        <f t="shared" si="2"/>
        <v>0.10526315789473684</v>
      </c>
      <c r="J522" s="98">
        <f t="shared" si="3"/>
        <v>8.1967213114754092E-2</v>
      </c>
      <c r="K522" s="34" t="s">
        <v>649</v>
      </c>
    </row>
    <row r="523" spans="1:11">
      <c r="A523" s="34" t="s">
        <v>4656</v>
      </c>
      <c r="B523" s="34">
        <v>2018</v>
      </c>
      <c r="C523" s="34">
        <v>2</v>
      </c>
      <c r="D523" s="34" t="s">
        <v>651</v>
      </c>
      <c r="E523" s="95">
        <f t="shared" si="25"/>
        <v>95</v>
      </c>
      <c r="F523" s="95">
        <f t="shared" si="26"/>
        <v>122</v>
      </c>
      <c r="G523" s="95">
        <f>'gráficos x semana I nivel'!C223+'gráficos x semana I nivel'!D223+'gráficos x semana I nivel'!E223</f>
        <v>2</v>
      </c>
      <c r="H523" s="95">
        <f t="shared" ref="H523:H625" si="27">H522+G523</f>
        <v>12</v>
      </c>
      <c r="I523" s="98">
        <f t="shared" si="2"/>
        <v>0.12631578947368421</v>
      </c>
      <c r="J523" s="98">
        <f t="shared" si="3"/>
        <v>9.8360655737704916E-2</v>
      </c>
      <c r="K523" s="34" t="s">
        <v>649</v>
      </c>
    </row>
    <row r="524" spans="1:11">
      <c r="A524" s="34" t="s">
        <v>4656</v>
      </c>
      <c r="B524" s="34">
        <v>2018</v>
      </c>
      <c r="C524" s="34">
        <v>3</v>
      </c>
      <c r="D524" s="34" t="s">
        <v>651</v>
      </c>
      <c r="E524" s="95">
        <f t="shared" si="25"/>
        <v>95</v>
      </c>
      <c r="F524" s="95">
        <f t="shared" si="26"/>
        <v>122</v>
      </c>
      <c r="G524" s="95">
        <f>'gráficos x semana I nivel'!C224+'gráficos x semana I nivel'!D224+'gráficos x semana I nivel'!E224</f>
        <v>1</v>
      </c>
      <c r="H524" s="95">
        <f t="shared" si="27"/>
        <v>13</v>
      </c>
      <c r="I524" s="98">
        <f t="shared" si="2"/>
        <v>0.1368421052631579</v>
      </c>
      <c r="J524" s="98">
        <f t="shared" si="3"/>
        <v>0.10655737704918032</v>
      </c>
      <c r="K524" s="34" t="s">
        <v>649</v>
      </c>
    </row>
    <row r="525" spans="1:11">
      <c r="A525" s="34" t="s">
        <v>4656</v>
      </c>
      <c r="B525" s="34">
        <v>2018</v>
      </c>
      <c r="C525" s="34">
        <v>4</v>
      </c>
      <c r="D525" s="34" t="s">
        <v>651</v>
      </c>
      <c r="E525" s="95">
        <f t="shared" si="25"/>
        <v>95</v>
      </c>
      <c r="F525" s="95">
        <f t="shared" si="26"/>
        <v>122</v>
      </c>
      <c r="G525" s="95">
        <f>'gráficos x semana I nivel'!C225+'gráficos x semana I nivel'!D225+'gráficos x semana I nivel'!E225</f>
        <v>12</v>
      </c>
      <c r="H525" s="95">
        <f t="shared" si="27"/>
        <v>25</v>
      </c>
      <c r="I525" s="98">
        <f t="shared" si="2"/>
        <v>0.26315789473684209</v>
      </c>
      <c r="J525" s="98">
        <f t="shared" si="3"/>
        <v>0.20491803278688525</v>
      </c>
      <c r="K525" s="34" t="s">
        <v>649</v>
      </c>
    </row>
    <row r="526" spans="1:11">
      <c r="A526" s="34" t="s">
        <v>4656</v>
      </c>
      <c r="B526" s="34">
        <v>2018</v>
      </c>
      <c r="C526" s="34">
        <v>5</v>
      </c>
      <c r="D526" s="34" t="s">
        <v>651</v>
      </c>
      <c r="E526" s="95">
        <f t="shared" si="25"/>
        <v>95</v>
      </c>
      <c r="F526" s="95">
        <f t="shared" si="26"/>
        <v>122</v>
      </c>
      <c r="G526" s="95">
        <f>'gráficos x semana I nivel'!C226+'gráficos x semana I nivel'!D226+'gráficos x semana I nivel'!E226</f>
        <v>4</v>
      </c>
      <c r="H526" s="95">
        <f t="shared" si="27"/>
        <v>29</v>
      </c>
      <c r="I526" s="98">
        <f t="shared" si="2"/>
        <v>0.30526315789473685</v>
      </c>
      <c r="J526" s="98">
        <f t="shared" si="3"/>
        <v>0.23770491803278687</v>
      </c>
      <c r="K526" s="34" t="s">
        <v>649</v>
      </c>
    </row>
    <row r="527" spans="1:11">
      <c r="A527" s="34" t="s">
        <v>4656</v>
      </c>
      <c r="B527" s="34">
        <v>2018</v>
      </c>
      <c r="C527" s="34">
        <v>6</v>
      </c>
      <c r="D527" s="34" t="s">
        <v>651</v>
      </c>
      <c r="E527" s="95">
        <f t="shared" si="25"/>
        <v>95</v>
      </c>
      <c r="F527" s="95">
        <f t="shared" si="26"/>
        <v>122</v>
      </c>
      <c r="G527" s="95">
        <f>'gráficos x semana I nivel'!C227+'gráficos x semana I nivel'!D227+'gráficos x semana I nivel'!E227</f>
        <v>12</v>
      </c>
      <c r="H527" s="95">
        <f t="shared" si="27"/>
        <v>41</v>
      </c>
      <c r="I527" s="98">
        <f t="shared" si="2"/>
        <v>0.43157894736842106</v>
      </c>
      <c r="J527" s="98">
        <f t="shared" si="3"/>
        <v>0.33606557377049179</v>
      </c>
      <c r="K527" s="34" t="s">
        <v>649</v>
      </c>
    </row>
    <row r="528" spans="1:11">
      <c r="A528" s="34" t="s">
        <v>4656</v>
      </c>
      <c r="B528" s="34">
        <v>2018</v>
      </c>
      <c r="C528" s="34">
        <v>7</v>
      </c>
      <c r="D528" s="34" t="s">
        <v>651</v>
      </c>
      <c r="E528" s="95">
        <f t="shared" si="25"/>
        <v>95</v>
      </c>
      <c r="F528" s="95">
        <f t="shared" si="26"/>
        <v>122</v>
      </c>
      <c r="G528" s="95">
        <f>'gráficos x semana I nivel'!C228+'gráficos x semana I nivel'!D228+'gráficos x semana I nivel'!E228</f>
        <v>0</v>
      </c>
      <c r="H528" s="95">
        <f t="shared" si="27"/>
        <v>41</v>
      </c>
      <c r="I528" s="98">
        <f t="shared" si="2"/>
        <v>0.43157894736842106</v>
      </c>
      <c r="J528" s="98">
        <f t="shared" si="3"/>
        <v>0.33606557377049179</v>
      </c>
      <c r="K528" s="34" t="s">
        <v>649</v>
      </c>
    </row>
    <row r="529" spans="1:11">
      <c r="A529" s="34" t="s">
        <v>4656</v>
      </c>
      <c r="B529" s="34">
        <v>2018</v>
      </c>
      <c r="C529" s="34">
        <v>8</v>
      </c>
      <c r="D529" s="34" t="s">
        <v>651</v>
      </c>
      <c r="E529" s="95">
        <f t="shared" si="25"/>
        <v>95</v>
      </c>
      <c r="F529" s="95">
        <f t="shared" si="26"/>
        <v>122</v>
      </c>
      <c r="G529" s="95">
        <f>'gráficos x semana I nivel'!C229+'gráficos x semana I nivel'!D229+'gráficos x semana I nivel'!E229</f>
        <v>3</v>
      </c>
      <c r="H529" s="95">
        <f t="shared" si="27"/>
        <v>44</v>
      </c>
      <c r="I529" s="98">
        <f t="shared" si="2"/>
        <v>0.4631578947368421</v>
      </c>
      <c r="J529" s="98">
        <f t="shared" si="3"/>
        <v>0.36065573770491804</v>
      </c>
      <c r="K529" s="34" t="s">
        <v>649</v>
      </c>
    </row>
    <row r="530" spans="1:11">
      <c r="A530" s="34" t="s">
        <v>4656</v>
      </c>
      <c r="B530" s="34">
        <v>2018</v>
      </c>
      <c r="C530" s="34">
        <v>9</v>
      </c>
      <c r="D530" s="34" t="s">
        <v>651</v>
      </c>
      <c r="E530" s="95">
        <f t="shared" si="25"/>
        <v>95</v>
      </c>
      <c r="F530" s="95">
        <f t="shared" si="26"/>
        <v>122</v>
      </c>
      <c r="G530" s="95">
        <f>'gráficos x semana I nivel'!C230+'gráficos x semana I nivel'!D230+'gráficos x semana I nivel'!E230</f>
        <v>0</v>
      </c>
      <c r="H530" s="95">
        <f t="shared" si="27"/>
        <v>44</v>
      </c>
      <c r="I530" s="98">
        <f t="shared" si="2"/>
        <v>0.4631578947368421</v>
      </c>
      <c r="J530" s="98">
        <f t="shared" si="3"/>
        <v>0.36065573770491804</v>
      </c>
      <c r="K530" s="34" t="s">
        <v>649</v>
      </c>
    </row>
    <row r="531" spans="1:11">
      <c r="A531" s="34" t="s">
        <v>4656</v>
      </c>
      <c r="B531" s="34">
        <v>2018</v>
      </c>
      <c r="C531" s="34">
        <v>10</v>
      </c>
      <c r="D531" s="34" t="s">
        <v>651</v>
      </c>
      <c r="E531" s="95">
        <f t="shared" si="25"/>
        <v>95</v>
      </c>
      <c r="F531" s="95">
        <f t="shared" si="26"/>
        <v>122</v>
      </c>
      <c r="G531" s="95">
        <f>'gráficos x semana I nivel'!C231+'gráficos x semana I nivel'!D231+'gráficos x semana I nivel'!E231</f>
        <v>0</v>
      </c>
      <c r="H531" s="95">
        <f t="shared" si="27"/>
        <v>44</v>
      </c>
      <c r="I531" s="98">
        <f t="shared" si="2"/>
        <v>0.4631578947368421</v>
      </c>
      <c r="J531" s="98">
        <f t="shared" si="3"/>
        <v>0.36065573770491804</v>
      </c>
      <c r="K531" s="34" t="s">
        <v>649</v>
      </c>
    </row>
    <row r="532" spans="1:11">
      <c r="A532" s="34" t="s">
        <v>4656</v>
      </c>
      <c r="B532" s="34">
        <v>2018</v>
      </c>
      <c r="C532" s="34">
        <v>11</v>
      </c>
      <c r="D532" s="34" t="s">
        <v>651</v>
      </c>
      <c r="E532" s="95">
        <f t="shared" si="25"/>
        <v>95</v>
      </c>
      <c r="F532" s="95">
        <f t="shared" si="26"/>
        <v>122</v>
      </c>
      <c r="G532" s="95">
        <f>'gráficos x semana I nivel'!C232+'gráficos x semana I nivel'!D232+'gráficos x semana I nivel'!E232</f>
        <v>3</v>
      </c>
      <c r="H532" s="95">
        <f t="shared" si="27"/>
        <v>47</v>
      </c>
      <c r="I532" s="98">
        <f t="shared" si="2"/>
        <v>0.49473684210526314</v>
      </c>
      <c r="J532" s="98">
        <f t="shared" si="3"/>
        <v>0.38524590163934425</v>
      </c>
      <c r="K532" s="34" t="s">
        <v>649</v>
      </c>
    </row>
    <row r="533" spans="1:11">
      <c r="A533" s="34" t="s">
        <v>4656</v>
      </c>
      <c r="B533" s="34">
        <v>2018</v>
      </c>
      <c r="C533" s="34">
        <v>12</v>
      </c>
      <c r="D533" s="34" t="s">
        <v>651</v>
      </c>
      <c r="E533" s="95">
        <f t="shared" si="25"/>
        <v>95</v>
      </c>
      <c r="F533" s="95">
        <f t="shared" si="26"/>
        <v>122</v>
      </c>
      <c r="G533" s="95">
        <f>'gráficos x semana I nivel'!C233+'gráficos x semana I nivel'!D233+'gráficos x semana I nivel'!E233</f>
        <v>9</v>
      </c>
      <c r="H533" s="95">
        <f t="shared" si="27"/>
        <v>56</v>
      </c>
      <c r="I533" s="98">
        <f t="shared" si="2"/>
        <v>0.58947368421052626</v>
      </c>
      <c r="J533" s="98">
        <f t="shared" si="3"/>
        <v>0.45901639344262296</v>
      </c>
      <c r="K533" s="34" t="s">
        <v>649</v>
      </c>
    </row>
    <row r="534" spans="1:11">
      <c r="A534" s="34" t="s">
        <v>4656</v>
      </c>
      <c r="B534" s="34">
        <v>2018</v>
      </c>
      <c r="C534" s="34">
        <v>13</v>
      </c>
      <c r="D534" s="34" t="s">
        <v>651</v>
      </c>
      <c r="E534" s="95">
        <f t="shared" si="25"/>
        <v>95</v>
      </c>
      <c r="F534" s="95">
        <f t="shared" si="26"/>
        <v>122</v>
      </c>
      <c r="G534" s="95">
        <f>'gráficos x semana I nivel'!C234+'gráficos x semana I nivel'!D234+'gráficos x semana I nivel'!E234</f>
        <v>1</v>
      </c>
      <c r="H534" s="95">
        <f t="shared" si="27"/>
        <v>57</v>
      </c>
      <c r="I534" s="98">
        <f t="shared" si="2"/>
        <v>0.6</v>
      </c>
      <c r="J534" s="98">
        <f t="shared" si="3"/>
        <v>0.46721311475409838</v>
      </c>
      <c r="K534" s="34" t="s">
        <v>649</v>
      </c>
    </row>
    <row r="535" spans="1:11">
      <c r="A535" s="34" t="s">
        <v>4656</v>
      </c>
      <c r="B535" s="34">
        <v>2018</v>
      </c>
      <c r="C535" s="34">
        <v>14</v>
      </c>
      <c r="D535" s="34" t="s">
        <v>651</v>
      </c>
      <c r="E535" s="95">
        <f t="shared" si="25"/>
        <v>95</v>
      </c>
      <c r="F535" s="95">
        <f t="shared" si="26"/>
        <v>122</v>
      </c>
      <c r="G535" s="95">
        <f>'gráficos x semana I nivel'!C235+'gráficos x semana I nivel'!D235+'gráficos x semana I nivel'!E235</f>
        <v>0</v>
      </c>
      <c r="H535" s="95">
        <f t="shared" si="27"/>
        <v>57</v>
      </c>
      <c r="I535" s="98">
        <f t="shared" si="2"/>
        <v>0.6</v>
      </c>
      <c r="J535" s="98">
        <f t="shared" si="3"/>
        <v>0.46721311475409838</v>
      </c>
      <c r="K535" s="34" t="s">
        <v>649</v>
      </c>
    </row>
    <row r="536" spans="1:11">
      <c r="A536" s="34" t="s">
        <v>4656</v>
      </c>
      <c r="B536" s="34">
        <v>2018</v>
      </c>
      <c r="C536" s="34">
        <v>15</v>
      </c>
      <c r="D536" s="34" t="s">
        <v>651</v>
      </c>
      <c r="E536" s="95">
        <f t="shared" si="25"/>
        <v>95</v>
      </c>
      <c r="F536" s="95">
        <f t="shared" si="26"/>
        <v>122</v>
      </c>
      <c r="G536" s="95">
        <f>'gráficos x semana I nivel'!C236+'gráficos x semana I nivel'!D236+'gráficos x semana I nivel'!E236</f>
        <v>0</v>
      </c>
      <c r="H536" s="95">
        <f t="shared" si="27"/>
        <v>57</v>
      </c>
      <c r="I536" s="98">
        <f t="shared" si="2"/>
        <v>0.6</v>
      </c>
      <c r="J536" s="98">
        <f t="shared" si="3"/>
        <v>0.46721311475409838</v>
      </c>
      <c r="K536" s="34" t="s">
        <v>649</v>
      </c>
    </row>
    <row r="537" spans="1:11">
      <c r="A537" s="34" t="s">
        <v>4656</v>
      </c>
      <c r="B537" s="34">
        <v>2018</v>
      </c>
      <c r="C537" s="34">
        <v>16</v>
      </c>
      <c r="D537" s="34" t="s">
        <v>651</v>
      </c>
      <c r="E537" s="95">
        <f t="shared" si="25"/>
        <v>95</v>
      </c>
      <c r="F537" s="95">
        <f t="shared" si="26"/>
        <v>122</v>
      </c>
      <c r="G537" s="95">
        <f>'gráficos x semana I nivel'!C237+'gráficos x semana I nivel'!D237+'gráficos x semana I nivel'!E237</f>
        <v>2</v>
      </c>
      <c r="H537" s="95">
        <f t="shared" si="27"/>
        <v>59</v>
      </c>
      <c r="I537" s="98">
        <f t="shared" si="2"/>
        <v>0.62105263157894741</v>
      </c>
      <c r="J537" s="98">
        <f t="shared" si="3"/>
        <v>0.48360655737704916</v>
      </c>
      <c r="K537" s="34" t="s">
        <v>649</v>
      </c>
    </row>
    <row r="538" spans="1:11">
      <c r="A538" s="34" t="s">
        <v>4656</v>
      </c>
      <c r="B538" s="34">
        <v>2018</v>
      </c>
      <c r="C538" s="34">
        <v>17</v>
      </c>
      <c r="D538" s="34" t="s">
        <v>651</v>
      </c>
      <c r="E538" s="95">
        <f t="shared" si="25"/>
        <v>95</v>
      </c>
      <c r="F538" s="95">
        <f t="shared" si="26"/>
        <v>122</v>
      </c>
      <c r="G538" s="95">
        <f>'gráficos x semana I nivel'!C238+'gráficos x semana I nivel'!D238+'gráficos x semana I nivel'!E238</f>
        <v>0</v>
      </c>
      <c r="H538" s="95">
        <f t="shared" si="27"/>
        <v>59</v>
      </c>
      <c r="I538" s="98">
        <f t="shared" si="2"/>
        <v>0.62105263157894741</v>
      </c>
      <c r="J538" s="98">
        <f t="shared" si="3"/>
        <v>0.48360655737704916</v>
      </c>
      <c r="K538" s="34" t="s">
        <v>649</v>
      </c>
    </row>
    <row r="539" spans="1:11">
      <c r="A539" s="34" t="s">
        <v>4656</v>
      </c>
      <c r="B539" s="34">
        <v>2018</v>
      </c>
      <c r="C539" s="34">
        <v>18</v>
      </c>
      <c r="D539" s="34" t="s">
        <v>651</v>
      </c>
      <c r="E539" s="95">
        <f t="shared" si="25"/>
        <v>95</v>
      </c>
      <c r="F539" s="95">
        <f t="shared" si="26"/>
        <v>122</v>
      </c>
      <c r="G539" s="95">
        <f>'gráficos x semana I nivel'!C239+'gráficos x semana I nivel'!D239+'gráficos x semana I nivel'!E239</f>
        <v>0</v>
      </c>
      <c r="H539" s="95">
        <f t="shared" si="27"/>
        <v>59</v>
      </c>
      <c r="I539" s="98">
        <f t="shared" si="2"/>
        <v>0.62105263157894741</v>
      </c>
      <c r="J539" s="98">
        <f t="shared" si="3"/>
        <v>0.48360655737704916</v>
      </c>
      <c r="K539" s="34" t="s">
        <v>649</v>
      </c>
    </row>
    <row r="540" spans="1:11">
      <c r="A540" s="34" t="s">
        <v>4656</v>
      </c>
      <c r="B540" s="34">
        <v>2018</v>
      </c>
      <c r="C540" s="34">
        <v>19</v>
      </c>
      <c r="D540" s="34" t="s">
        <v>651</v>
      </c>
      <c r="E540" s="95">
        <f t="shared" si="25"/>
        <v>95</v>
      </c>
      <c r="F540" s="95">
        <f t="shared" si="26"/>
        <v>122</v>
      </c>
      <c r="G540" s="95">
        <f>'gráficos x semana I nivel'!C240+'gráficos x semana I nivel'!D240+'gráficos x semana I nivel'!E240</f>
        <v>0</v>
      </c>
      <c r="H540" s="95">
        <f t="shared" si="27"/>
        <v>59</v>
      </c>
      <c r="I540" s="98">
        <f t="shared" si="2"/>
        <v>0.62105263157894741</v>
      </c>
      <c r="J540" s="98">
        <f t="shared" si="3"/>
        <v>0.48360655737704916</v>
      </c>
      <c r="K540" s="34" t="s">
        <v>649</v>
      </c>
    </row>
    <row r="541" spans="1:11">
      <c r="A541" s="34" t="s">
        <v>4656</v>
      </c>
      <c r="B541" s="34">
        <v>2018</v>
      </c>
      <c r="C541" s="34">
        <v>20</v>
      </c>
      <c r="D541" s="34" t="s">
        <v>651</v>
      </c>
      <c r="E541" s="95">
        <f t="shared" si="25"/>
        <v>95</v>
      </c>
      <c r="F541" s="95">
        <f t="shared" si="26"/>
        <v>122</v>
      </c>
      <c r="G541" s="95">
        <f>'gráficos x semana I nivel'!C241+'gráficos x semana I nivel'!D241+'gráficos x semana I nivel'!E241</f>
        <v>0</v>
      </c>
      <c r="H541" s="95">
        <f t="shared" si="27"/>
        <v>59</v>
      </c>
      <c r="I541" s="98">
        <f t="shared" si="2"/>
        <v>0.62105263157894741</v>
      </c>
      <c r="J541" s="98">
        <f t="shared" si="3"/>
        <v>0.48360655737704916</v>
      </c>
      <c r="K541" s="34" t="s">
        <v>649</v>
      </c>
    </row>
    <row r="542" spans="1:11">
      <c r="A542" s="34" t="s">
        <v>4656</v>
      </c>
      <c r="B542" s="34">
        <v>2018</v>
      </c>
      <c r="C542" s="34">
        <v>21</v>
      </c>
      <c r="D542" s="34" t="s">
        <v>651</v>
      </c>
      <c r="E542" s="95">
        <f t="shared" si="25"/>
        <v>95</v>
      </c>
      <c r="F542" s="95">
        <f t="shared" si="26"/>
        <v>122</v>
      </c>
      <c r="G542" s="95">
        <f>'gráficos x semana I nivel'!C242+'gráficos x semana I nivel'!D242+'gráficos x semana I nivel'!E242</f>
        <v>0</v>
      </c>
      <c r="H542" s="95">
        <f t="shared" si="27"/>
        <v>59</v>
      </c>
      <c r="I542" s="98">
        <f t="shared" si="2"/>
        <v>0.62105263157894741</v>
      </c>
      <c r="J542" s="98">
        <f t="shared" si="3"/>
        <v>0.48360655737704916</v>
      </c>
      <c r="K542" s="34" t="s">
        <v>649</v>
      </c>
    </row>
    <row r="543" spans="1:11">
      <c r="A543" s="34" t="s">
        <v>4656</v>
      </c>
      <c r="B543" s="34">
        <v>2018</v>
      </c>
      <c r="C543" s="34">
        <v>22</v>
      </c>
      <c r="D543" s="34" t="s">
        <v>651</v>
      </c>
      <c r="E543" s="95">
        <f t="shared" si="25"/>
        <v>95</v>
      </c>
      <c r="F543" s="95">
        <f t="shared" si="26"/>
        <v>122</v>
      </c>
      <c r="G543" s="95">
        <f>'gráficos x semana I nivel'!C243+'gráficos x semana I nivel'!D243+'gráficos x semana I nivel'!E243</f>
        <v>2</v>
      </c>
      <c r="H543" s="95">
        <f t="shared" si="27"/>
        <v>61</v>
      </c>
      <c r="I543" s="98">
        <f t="shared" si="2"/>
        <v>0.64210526315789473</v>
      </c>
      <c r="J543" s="98">
        <f t="shared" si="3"/>
        <v>0.5</v>
      </c>
      <c r="K543" s="34" t="s">
        <v>649</v>
      </c>
    </row>
    <row r="544" spans="1:11">
      <c r="A544" s="34" t="s">
        <v>4656</v>
      </c>
      <c r="B544" s="34">
        <v>2018</v>
      </c>
      <c r="C544" s="34">
        <v>23</v>
      </c>
      <c r="D544" s="34" t="s">
        <v>651</v>
      </c>
      <c r="E544" s="95">
        <f t="shared" si="25"/>
        <v>95</v>
      </c>
      <c r="F544" s="95">
        <f t="shared" si="26"/>
        <v>122</v>
      </c>
      <c r="G544" s="95">
        <f>'gráficos x semana I nivel'!C244+'gráficos x semana I nivel'!D244+'gráficos x semana I nivel'!E244</f>
        <v>0</v>
      </c>
      <c r="H544" s="95">
        <f t="shared" si="27"/>
        <v>61</v>
      </c>
      <c r="I544" s="98">
        <f t="shared" si="2"/>
        <v>0.64210526315789473</v>
      </c>
      <c r="J544" s="98">
        <f t="shared" si="3"/>
        <v>0.5</v>
      </c>
      <c r="K544" s="34" t="s">
        <v>649</v>
      </c>
    </row>
    <row r="545" spans="1:11">
      <c r="A545" s="34" t="s">
        <v>4656</v>
      </c>
      <c r="B545" s="34">
        <v>2018</v>
      </c>
      <c r="C545" s="34">
        <v>24</v>
      </c>
      <c r="D545" s="34" t="s">
        <v>651</v>
      </c>
      <c r="E545" s="95">
        <f t="shared" si="25"/>
        <v>95</v>
      </c>
      <c r="F545" s="95">
        <f t="shared" si="26"/>
        <v>122</v>
      </c>
      <c r="G545" s="95">
        <f>'gráficos x semana I nivel'!C245+'gráficos x semana I nivel'!D245+'gráficos x semana I nivel'!E245</f>
        <v>0</v>
      </c>
      <c r="H545" s="95">
        <f t="shared" si="27"/>
        <v>61</v>
      </c>
      <c r="I545" s="98">
        <f t="shared" si="2"/>
        <v>0.64210526315789473</v>
      </c>
      <c r="J545" s="98">
        <f t="shared" si="3"/>
        <v>0.5</v>
      </c>
      <c r="K545" s="34" t="s">
        <v>649</v>
      </c>
    </row>
    <row r="546" spans="1:11">
      <c r="A546" s="34" t="s">
        <v>4656</v>
      </c>
      <c r="B546" s="34">
        <v>2018</v>
      </c>
      <c r="C546" s="34">
        <v>25</v>
      </c>
      <c r="D546" s="34" t="s">
        <v>651</v>
      </c>
      <c r="E546" s="95">
        <f t="shared" ref="E546:E609" si="28">SP2_IN</f>
        <v>95</v>
      </c>
      <c r="F546" s="95">
        <f t="shared" ref="F546:F609" si="29">Cargos_IN_SP2</f>
        <v>122</v>
      </c>
      <c r="G546" s="95">
        <f>'gráficos x semana I nivel'!C246+'gráficos x semana I nivel'!D246+'gráficos x semana I nivel'!E246</f>
        <v>0</v>
      </c>
      <c r="H546" s="95">
        <f t="shared" si="27"/>
        <v>61</v>
      </c>
      <c r="I546" s="98">
        <f t="shared" si="2"/>
        <v>0.64210526315789473</v>
      </c>
      <c r="J546" s="98">
        <f t="shared" si="3"/>
        <v>0.5</v>
      </c>
      <c r="K546" s="34" t="s">
        <v>649</v>
      </c>
    </row>
    <row r="547" spans="1:11">
      <c r="A547" s="34" t="s">
        <v>4656</v>
      </c>
      <c r="B547" s="34">
        <v>2018</v>
      </c>
      <c r="C547" s="34">
        <v>26</v>
      </c>
      <c r="D547" s="34" t="s">
        <v>651</v>
      </c>
      <c r="E547" s="95">
        <f t="shared" si="28"/>
        <v>95</v>
      </c>
      <c r="F547" s="95">
        <f t="shared" si="29"/>
        <v>122</v>
      </c>
      <c r="G547" s="95">
        <f>'gráficos x semana I nivel'!C247+'gráficos x semana I nivel'!D247+'gráficos x semana I nivel'!E247</f>
        <v>1</v>
      </c>
      <c r="H547" s="95">
        <f t="shared" si="27"/>
        <v>62</v>
      </c>
      <c r="I547" s="98">
        <f t="shared" si="2"/>
        <v>0.65263157894736845</v>
      </c>
      <c r="J547" s="98">
        <f t="shared" si="3"/>
        <v>0.50819672131147542</v>
      </c>
      <c r="K547" s="34" t="s">
        <v>649</v>
      </c>
    </row>
    <row r="548" spans="1:11">
      <c r="A548" s="34" t="s">
        <v>4656</v>
      </c>
      <c r="B548" s="34">
        <v>2018</v>
      </c>
      <c r="C548" s="34">
        <v>27</v>
      </c>
      <c r="D548" s="34" t="s">
        <v>651</v>
      </c>
      <c r="E548" s="95">
        <f t="shared" si="28"/>
        <v>95</v>
      </c>
      <c r="F548" s="95">
        <f t="shared" si="29"/>
        <v>122</v>
      </c>
      <c r="G548" s="95">
        <f>'gráficos x semana I nivel'!C248+'gráficos x semana I nivel'!D248+'gráficos x semana I nivel'!E248</f>
        <v>0</v>
      </c>
      <c r="H548" s="95">
        <f t="shared" si="27"/>
        <v>62</v>
      </c>
      <c r="I548" s="98">
        <f t="shared" si="2"/>
        <v>0.65263157894736845</v>
      </c>
      <c r="J548" s="98">
        <f t="shared" si="3"/>
        <v>0.50819672131147542</v>
      </c>
      <c r="K548" s="34" t="s">
        <v>649</v>
      </c>
    </row>
    <row r="549" spans="1:11">
      <c r="A549" s="34" t="s">
        <v>4656</v>
      </c>
      <c r="B549" s="34">
        <v>2018</v>
      </c>
      <c r="C549" s="34">
        <v>28</v>
      </c>
      <c r="D549" s="34" t="s">
        <v>651</v>
      </c>
      <c r="E549" s="95">
        <f t="shared" si="28"/>
        <v>95</v>
      </c>
      <c r="F549" s="95">
        <f t="shared" si="29"/>
        <v>122</v>
      </c>
      <c r="G549" s="95">
        <f>'gráficos x semana I nivel'!C249+'gráficos x semana I nivel'!D249+'gráficos x semana I nivel'!E249</f>
        <v>0</v>
      </c>
      <c r="H549" s="95">
        <f t="shared" si="27"/>
        <v>62</v>
      </c>
      <c r="I549" s="98">
        <f t="shared" si="2"/>
        <v>0.65263157894736845</v>
      </c>
      <c r="J549" s="98">
        <f t="shared" si="3"/>
        <v>0.50819672131147542</v>
      </c>
      <c r="K549" s="34" t="s">
        <v>649</v>
      </c>
    </row>
    <row r="550" spans="1:11">
      <c r="A550" s="34" t="s">
        <v>4656</v>
      </c>
      <c r="B550" s="34">
        <v>2018</v>
      </c>
      <c r="C550" s="34">
        <v>29</v>
      </c>
      <c r="D550" s="34" t="s">
        <v>651</v>
      </c>
      <c r="E550" s="95">
        <f t="shared" si="28"/>
        <v>95</v>
      </c>
      <c r="F550" s="95">
        <f t="shared" si="29"/>
        <v>122</v>
      </c>
      <c r="G550" s="95">
        <f>'gráficos x semana I nivel'!C250+'gráficos x semana I nivel'!D250+'gráficos x semana I nivel'!E250</f>
        <v>0</v>
      </c>
      <c r="H550" s="95">
        <f t="shared" si="27"/>
        <v>62</v>
      </c>
      <c r="I550" s="98">
        <f t="shared" si="2"/>
        <v>0.65263157894736845</v>
      </c>
      <c r="J550" s="98">
        <f t="shared" si="3"/>
        <v>0.50819672131147542</v>
      </c>
      <c r="K550" s="34" t="s">
        <v>649</v>
      </c>
    </row>
    <row r="551" spans="1:11">
      <c r="A551" s="34" t="s">
        <v>4656</v>
      </c>
      <c r="B551" s="34">
        <v>2018</v>
      </c>
      <c r="C551" s="34">
        <v>30</v>
      </c>
      <c r="D551" s="34" t="s">
        <v>651</v>
      </c>
      <c r="E551" s="95">
        <f t="shared" si="28"/>
        <v>95</v>
      </c>
      <c r="F551" s="95">
        <f t="shared" si="29"/>
        <v>122</v>
      </c>
      <c r="G551" s="95">
        <f>'gráficos x semana I nivel'!C251+'gráficos x semana I nivel'!D251+'gráficos x semana I nivel'!E251</f>
        <v>1</v>
      </c>
      <c r="H551" s="95">
        <f t="shared" si="27"/>
        <v>63</v>
      </c>
      <c r="I551" s="98">
        <f t="shared" si="2"/>
        <v>0.66315789473684206</v>
      </c>
      <c r="J551" s="98">
        <f t="shared" si="3"/>
        <v>0.51639344262295084</v>
      </c>
      <c r="K551" s="34" t="s">
        <v>649</v>
      </c>
    </row>
    <row r="552" spans="1:11">
      <c r="A552" s="34" t="s">
        <v>4656</v>
      </c>
      <c r="B552" s="34">
        <v>2018</v>
      </c>
      <c r="C552" s="34">
        <v>31</v>
      </c>
      <c r="D552" s="34" t="s">
        <v>651</v>
      </c>
      <c r="E552" s="95">
        <f t="shared" si="28"/>
        <v>95</v>
      </c>
      <c r="F552" s="95">
        <f t="shared" si="29"/>
        <v>122</v>
      </c>
      <c r="G552" s="95">
        <f>'gráficos x semana I nivel'!C252+'gráficos x semana I nivel'!D252+'gráficos x semana I nivel'!E252</f>
        <v>0</v>
      </c>
      <c r="H552" s="95">
        <f t="shared" si="27"/>
        <v>63</v>
      </c>
      <c r="I552" s="98">
        <f t="shared" si="2"/>
        <v>0.66315789473684206</v>
      </c>
      <c r="J552" s="98">
        <f t="shared" si="3"/>
        <v>0.51639344262295084</v>
      </c>
      <c r="K552" s="34" t="s">
        <v>649</v>
      </c>
    </row>
    <row r="553" spans="1:11">
      <c r="A553" s="34" t="s">
        <v>4656</v>
      </c>
      <c r="B553" s="34">
        <v>2018</v>
      </c>
      <c r="C553" s="34">
        <v>32</v>
      </c>
      <c r="D553" s="34" t="s">
        <v>651</v>
      </c>
      <c r="E553" s="95">
        <f t="shared" si="28"/>
        <v>95</v>
      </c>
      <c r="F553" s="95">
        <f t="shared" si="29"/>
        <v>122</v>
      </c>
      <c r="G553" s="95">
        <f>'gráficos x semana I nivel'!C253+'gráficos x semana I nivel'!D253+'gráficos x semana I nivel'!E253</f>
        <v>1</v>
      </c>
      <c r="H553" s="95">
        <f t="shared" si="27"/>
        <v>64</v>
      </c>
      <c r="I553" s="98">
        <f t="shared" si="2"/>
        <v>0.67368421052631577</v>
      </c>
      <c r="J553" s="98">
        <f t="shared" si="3"/>
        <v>0.52459016393442626</v>
      </c>
      <c r="K553" s="34" t="s">
        <v>649</v>
      </c>
    </row>
    <row r="554" spans="1:11">
      <c r="A554" s="34" t="s">
        <v>4656</v>
      </c>
      <c r="B554" s="34">
        <v>2018</v>
      </c>
      <c r="C554" s="34">
        <v>33</v>
      </c>
      <c r="D554" s="34" t="s">
        <v>651</v>
      </c>
      <c r="E554" s="95">
        <f t="shared" si="28"/>
        <v>95</v>
      </c>
      <c r="F554" s="95">
        <f t="shared" si="29"/>
        <v>122</v>
      </c>
      <c r="G554" s="95">
        <f>'gráficos x semana I nivel'!C254+'gráficos x semana I nivel'!D254+'gráficos x semana I nivel'!E254</f>
        <v>0</v>
      </c>
      <c r="H554" s="95">
        <f t="shared" si="27"/>
        <v>64</v>
      </c>
      <c r="I554" s="98">
        <f t="shared" si="2"/>
        <v>0.67368421052631577</v>
      </c>
      <c r="J554" s="98">
        <f t="shared" si="3"/>
        <v>0.52459016393442626</v>
      </c>
      <c r="K554" s="34" t="s">
        <v>649</v>
      </c>
    </row>
    <row r="555" spans="1:11">
      <c r="A555" s="34" t="s">
        <v>4656</v>
      </c>
      <c r="B555" s="34">
        <v>2018</v>
      </c>
      <c r="C555" s="34">
        <v>34</v>
      </c>
      <c r="D555" s="34" t="s">
        <v>651</v>
      </c>
      <c r="E555" s="95">
        <f t="shared" si="28"/>
        <v>95</v>
      </c>
      <c r="F555" s="95">
        <f t="shared" si="29"/>
        <v>122</v>
      </c>
      <c r="G555" s="95">
        <f>'gráficos x semana I nivel'!C255+'gráficos x semana I nivel'!D255+'gráficos x semana I nivel'!E255</f>
        <v>2</v>
      </c>
      <c r="H555" s="95">
        <f t="shared" si="27"/>
        <v>66</v>
      </c>
      <c r="I555" s="98">
        <f t="shared" si="2"/>
        <v>0.69473684210526321</v>
      </c>
      <c r="J555" s="98">
        <f t="shared" si="3"/>
        <v>0.54098360655737709</v>
      </c>
      <c r="K555" s="34" t="s">
        <v>649</v>
      </c>
    </row>
    <row r="556" spans="1:11">
      <c r="A556" s="34" t="s">
        <v>4656</v>
      </c>
      <c r="B556" s="34">
        <v>2018</v>
      </c>
      <c r="C556" s="34">
        <v>35</v>
      </c>
      <c r="D556" s="34" t="s">
        <v>651</v>
      </c>
      <c r="E556" s="95">
        <f t="shared" si="28"/>
        <v>95</v>
      </c>
      <c r="F556" s="95">
        <f t="shared" si="29"/>
        <v>122</v>
      </c>
      <c r="G556" s="95">
        <f>'gráficos x semana I nivel'!C256+'gráficos x semana I nivel'!D256+'gráficos x semana I nivel'!E256</f>
        <v>0</v>
      </c>
      <c r="H556" s="95">
        <f t="shared" si="27"/>
        <v>66</v>
      </c>
      <c r="I556" s="98">
        <f t="shared" si="2"/>
        <v>0.69473684210526321</v>
      </c>
      <c r="J556" s="98">
        <f t="shared" si="3"/>
        <v>0.54098360655737709</v>
      </c>
      <c r="K556" s="34" t="s">
        <v>649</v>
      </c>
    </row>
    <row r="557" spans="1:11">
      <c r="A557" s="34" t="s">
        <v>4656</v>
      </c>
      <c r="B557" s="34">
        <v>2018</v>
      </c>
      <c r="C557" s="34">
        <v>36</v>
      </c>
      <c r="D557" s="34" t="s">
        <v>651</v>
      </c>
      <c r="E557" s="95">
        <f t="shared" si="28"/>
        <v>95</v>
      </c>
      <c r="F557" s="95">
        <f t="shared" si="29"/>
        <v>122</v>
      </c>
      <c r="G557" s="95">
        <f>'gráficos x semana I nivel'!C257+'gráficos x semana I nivel'!D257+'gráficos x semana I nivel'!E257</f>
        <v>0</v>
      </c>
      <c r="H557" s="95">
        <f t="shared" si="27"/>
        <v>66</v>
      </c>
      <c r="I557" s="98">
        <f t="shared" si="2"/>
        <v>0.69473684210526321</v>
      </c>
      <c r="J557" s="98">
        <f t="shared" si="3"/>
        <v>0.54098360655737709</v>
      </c>
      <c r="K557" s="34" t="s">
        <v>649</v>
      </c>
    </row>
    <row r="558" spans="1:11">
      <c r="A558" s="34" t="s">
        <v>4656</v>
      </c>
      <c r="B558" s="34">
        <v>2018</v>
      </c>
      <c r="C558" s="34">
        <v>37</v>
      </c>
      <c r="D558" s="34" t="s">
        <v>651</v>
      </c>
      <c r="E558" s="95">
        <f t="shared" si="28"/>
        <v>95</v>
      </c>
      <c r="F558" s="95">
        <f t="shared" si="29"/>
        <v>122</v>
      </c>
      <c r="G558" s="95">
        <f>'gráficos x semana I nivel'!C258+'gráficos x semana I nivel'!D258+'gráficos x semana I nivel'!E258</f>
        <v>0</v>
      </c>
      <c r="H558" s="95">
        <f t="shared" si="27"/>
        <v>66</v>
      </c>
      <c r="I558" s="98">
        <f t="shared" si="2"/>
        <v>0.69473684210526321</v>
      </c>
      <c r="J558" s="98">
        <f t="shared" si="3"/>
        <v>0.54098360655737709</v>
      </c>
      <c r="K558" s="34" t="s">
        <v>649</v>
      </c>
    </row>
    <row r="559" spans="1:11">
      <c r="A559" s="34" t="s">
        <v>4656</v>
      </c>
      <c r="B559" s="34">
        <v>2018</v>
      </c>
      <c r="C559" s="34">
        <v>38</v>
      </c>
      <c r="D559" s="34" t="s">
        <v>651</v>
      </c>
      <c r="E559" s="95">
        <f t="shared" si="28"/>
        <v>95</v>
      </c>
      <c r="F559" s="95">
        <f t="shared" si="29"/>
        <v>122</v>
      </c>
      <c r="G559" s="95">
        <f>'gráficos x semana I nivel'!C259+'gráficos x semana I nivel'!D259+'gráficos x semana I nivel'!E259</f>
        <v>1</v>
      </c>
      <c r="H559" s="95">
        <f t="shared" si="27"/>
        <v>67</v>
      </c>
      <c r="I559" s="98">
        <f t="shared" si="2"/>
        <v>0.70526315789473681</v>
      </c>
      <c r="J559" s="98">
        <f t="shared" si="3"/>
        <v>0.54918032786885251</v>
      </c>
      <c r="K559" s="34" t="s">
        <v>649</v>
      </c>
    </row>
    <row r="560" spans="1:11">
      <c r="A560" s="34" t="s">
        <v>4656</v>
      </c>
      <c r="B560" s="34">
        <v>2018</v>
      </c>
      <c r="C560" s="34">
        <v>39</v>
      </c>
      <c r="D560" s="34" t="s">
        <v>651</v>
      </c>
      <c r="E560" s="95">
        <f t="shared" si="28"/>
        <v>95</v>
      </c>
      <c r="F560" s="95">
        <f t="shared" si="29"/>
        <v>122</v>
      </c>
      <c r="G560" s="95">
        <f>'gráficos x semana I nivel'!C260+'gráficos x semana I nivel'!D260+'gráficos x semana I nivel'!E260</f>
        <v>0</v>
      </c>
      <c r="H560" s="95">
        <f t="shared" si="27"/>
        <v>67</v>
      </c>
      <c r="I560" s="98">
        <f t="shared" si="2"/>
        <v>0.70526315789473681</v>
      </c>
      <c r="J560" s="98">
        <f t="shared" si="3"/>
        <v>0.54918032786885251</v>
      </c>
      <c r="K560" s="34" t="s">
        <v>649</v>
      </c>
    </row>
    <row r="561" spans="1:11">
      <c r="A561" s="34" t="s">
        <v>4656</v>
      </c>
      <c r="B561" s="34">
        <v>2018</v>
      </c>
      <c r="C561" s="34">
        <v>40</v>
      </c>
      <c r="D561" s="34" t="s">
        <v>651</v>
      </c>
      <c r="E561" s="95">
        <f t="shared" si="28"/>
        <v>95</v>
      </c>
      <c r="F561" s="95">
        <f t="shared" si="29"/>
        <v>122</v>
      </c>
      <c r="G561" s="95">
        <f>'gráficos x semana I nivel'!C261+'gráficos x semana I nivel'!D261+'gráficos x semana I nivel'!E261</f>
        <v>1</v>
      </c>
      <c r="H561" s="95">
        <f t="shared" si="27"/>
        <v>68</v>
      </c>
      <c r="I561" s="98">
        <f t="shared" si="2"/>
        <v>0.71578947368421053</v>
      </c>
      <c r="J561" s="98">
        <f t="shared" si="3"/>
        <v>0.55737704918032782</v>
      </c>
      <c r="K561" s="34" t="s">
        <v>649</v>
      </c>
    </row>
    <row r="562" spans="1:11">
      <c r="A562" s="34" t="s">
        <v>4656</v>
      </c>
      <c r="B562" s="34">
        <v>2018</v>
      </c>
      <c r="C562" s="34">
        <v>41</v>
      </c>
      <c r="D562" s="34" t="s">
        <v>651</v>
      </c>
      <c r="E562" s="95">
        <f t="shared" si="28"/>
        <v>95</v>
      </c>
      <c r="F562" s="95">
        <f t="shared" si="29"/>
        <v>122</v>
      </c>
      <c r="G562" s="95">
        <f>'gráficos x semana I nivel'!C262+'gráficos x semana I nivel'!D262+'gráficos x semana I nivel'!E262</f>
        <v>0</v>
      </c>
      <c r="H562" s="95">
        <f t="shared" si="27"/>
        <v>68</v>
      </c>
      <c r="I562" s="98">
        <f t="shared" si="2"/>
        <v>0.71578947368421053</v>
      </c>
      <c r="J562" s="98">
        <f t="shared" si="3"/>
        <v>0.55737704918032782</v>
      </c>
      <c r="K562" s="34" t="s">
        <v>649</v>
      </c>
    </row>
    <row r="563" spans="1:11">
      <c r="A563" s="34" t="s">
        <v>4656</v>
      </c>
      <c r="B563" s="34">
        <v>2018</v>
      </c>
      <c r="C563" s="34">
        <v>42</v>
      </c>
      <c r="D563" s="34" t="s">
        <v>651</v>
      </c>
      <c r="E563" s="95">
        <f t="shared" si="28"/>
        <v>95</v>
      </c>
      <c r="F563" s="95">
        <f t="shared" si="29"/>
        <v>122</v>
      </c>
      <c r="G563" s="95">
        <f>'gráficos x semana I nivel'!C263+'gráficos x semana I nivel'!D263+'gráficos x semana I nivel'!E263</f>
        <v>0</v>
      </c>
      <c r="H563" s="95">
        <f t="shared" si="27"/>
        <v>68</v>
      </c>
      <c r="I563" s="98">
        <f t="shared" si="2"/>
        <v>0.71578947368421053</v>
      </c>
      <c r="J563" s="98">
        <f t="shared" si="3"/>
        <v>0.55737704918032782</v>
      </c>
      <c r="K563" s="34" t="s">
        <v>649</v>
      </c>
    </row>
    <row r="564" spans="1:11">
      <c r="A564" s="34" t="s">
        <v>4656</v>
      </c>
      <c r="B564" s="34">
        <v>2018</v>
      </c>
      <c r="C564" s="34">
        <v>43</v>
      </c>
      <c r="D564" s="34" t="s">
        <v>651</v>
      </c>
      <c r="E564" s="95">
        <f t="shared" si="28"/>
        <v>95</v>
      </c>
      <c r="F564" s="95">
        <f t="shared" si="29"/>
        <v>122</v>
      </c>
      <c r="G564" s="95">
        <f>'gráficos x semana I nivel'!C264+'gráficos x semana I nivel'!D264+'gráficos x semana I nivel'!E264</f>
        <v>0</v>
      </c>
      <c r="H564" s="95">
        <f t="shared" si="27"/>
        <v>68</v>
      </c>
      <c r="I564" s="98">
        <f t="shared" si="2"/>
        <v>0.71578947368421053</v>
      </c>
      <c r="J564" s="98">
        <f t="shared" si="3"/>
        <v>0.55737704918032782</v>
      </c>
      <c r="K564" s="34" t="s">
        <v>649</v>
      </c>
    </row>
    <row r="565" spans="1:11">
      <c r="A565" s="34" t="s">
        <v>4656</v>
      </c>
      <c r="B565" s="34">
        <v>2018</v>
      </c>
      <c r="C565" s="34">
        <v>44</v>
      </c>
      <c r="D565" s="34" t="s">
        <v>651</v>
      </c>
      <c r="E565" s="95">
        <f t="shared" si="28"/>
        <v>95</v>
      </c>
      <c r="F565" s="95">
        <f t="shared" si="29"/>
        <v>122</v>
      </c>
      <c r="G565" s="95">
        <f>'gráficos x semana I nivel'!C265+'gráficos x semana I nivel'!D265+'gráficos x semana I nivel'!E265</f>
        <v>0</v>
      </c>
      <c r="H565" s="95">
        <f t="shared" si="27"/>
        <v>68</v>
      </c>
      <c r="I565" s="98">
        <f t="shared" si="2"/>
        <v>0.71578947368421053</v>
      </c>
      <c r="J565" s="98">
        <f t="shared" si="3"/>
        <v>0.55737704918032782</v>
      </c>
      <c r="K565" s="34" t="s">
        <v>649</v>
      </c>
    </row>
    <row r="566" spans="1:11">
      <c r="A566" s="34" t="s">
        <v>4656</v>
      </c>
      <c r="B566" s="34">
        <v>2018</v>
      </c>
      <c r="C566" s="34">
        <v>45</v>
      </c>
      <c r="D566" s="34" t="s">
        <v>651</v>
      </c>
      <c r="E566" s="95">
        <f t="shared" si="28"/>
        <v>95</v>
      </c>
      <c r="F566" s="95">
        <f t="shared" si="29"/>
        <v>122</v>
      </c>
      <c r="G566" s="95">
        <f>'gráficos x semana I nivel'!C266+'gráficos x semana I nivel'!D266+'gráficos x semana I nivel'!E266</f>
        <v>0</v>
      </c>
      <c r="H566" s="95">
        <f t="shared" si="27"/>
        <v>68</v>
      </c>
      <c r="I566" s="98">
        <f t="shared" si="2"/>
        <v>0.71578947368421053</v>
      </c>
      <c r="J566" s="98">
        <f t="shared" si="3"/>
        <v>0.55737704918032782</v>
      </c>
      <c r="K566" s="34" t="s">
        <v>649</v>
      </c>
    </row>
    <row r="567" spans="1:11">
      <c r="A567" s="34" t="s">
        <v>4656</v>
      </c>
      <c r="B567" s="34">
        <v>2018</v>
      </c>
      <c r="C567" s="34">
        <v>46</v>
      </c>
      <c r="D567" s="34" t="s">
        <v>651</v>
      </c>
      <c r="E567" s="95">
        <f t="shared" si="28"/>
        <v>95</v>
      </c>
      <c r="F567" s="95">
        <f t="shared" si="29"/>
        <v>122</v>
      </c>
      <c r="G567" s="95">
        <f>'gráficos x semana I nivel'!C267+'gráficos x semana I nivel'!D267+'gráficos x semana I nivel'!E267</f>
        <v>0</v>
      </c>
      <c r="H567" s="95">
        <f t="shared" si="27"/>
        <v>68</v>
      </c>
      <c r="I567" s="98">
        <f t="shared" si="2"/>
        <v>0.71578947368421053</v>
      </c>
      <c r="J567" s="98">
        <f t="shared" si="3"/>
        <v>0.55737704918032782</v>
      </c>
      <c r="K567" s="34" t="s">
        <v>649</v>
      </c>
    </row>
    <row r="568" spans="1:11">
      <c r="A568" s="34" t="s">
        <v>4656</v>
      </c>
      <c r="B568" s="34">
        <v>2018</v>
      </c>
      <c r="C568" s="34">
        <v>47</v>
      </c>
      <c r="D568" s="34" t="s">
        <v>651</v>
      </c>
      <c r="E568" s="95">
        <f t="shared" si="28"/>
        <v>95</v>
      </c>
      <c r="F568" s="95">
        <f t="shared" si="29"/>
        <v>122</v>
      </c>
      <c r="G568" s="95">
        <f>'gráficos x semana I nivel'!C268+'gráficos x semana I nivel'!D268+'gráficos x semana I nivel'!E268</f>
        <v>0</v>
      </c>
      <c r="H568" s="95">
        <f t="shared" si="27"/>
        <v>68</v>
      </c>
      <c r="I568" s="98">
        <f t="shared" si="2"/>
        <v>0.71578947368421053</v>
      </c>
      <c r="J568" s="98">
        <f t="shared" si="3"/>
        <v>0.55737704918032782</v>
      </c>
      <c r="K568" s="34" t="s">
        <v>649</v>
      </c>
    </row>
    <row r="569" spans="1:11">
      <c r="A569" s="34" t="s">
        <v>4656</v>
      </c>
      <c r="B569" s="34">
        <v>2018</v>
      </c>
      <c r="C569" s="34">
        <v>48</v>
      </c>
      <c r="D569" s="34" t="s">
        <v>651</v>
      </c>
      <c r="E569" s="95">
        <f t="shared" si="28"/>
        <v>95</v>
      </c>
      <c r="F569" s="95">
        <f t="shared" si="29"/>
        <v>122</v>
      </c>
      <c r="G569" s="95">
        <f>'gráficos x semana I nivel'!C269+'gráficos x semana I nivel'!D269+'gráficos x semana I nivel'!E269</f>
        <v>0</v>
      </c>
      <c r="H569" s="95">
        <f t="shared" si="27"/>
        <v>68</v>
      </c>
      <c r="I569" s="98">
        <f t="shared" si="2"/>
        <v>0.71578947368421053</v>
      </c>
      <c r="J569" s="98">
        <f t="shared" si="3"/>
        <v>0.55737704918032782</v>
      </c>
      <c r="K569" s="34" t="s">
        <v>649</v>
      </c>
    </row>
    <row r="570" spans="1:11">
      <c r="A570" s="34" t="s">
        <v>4656</v>
      </c>
      <c r="B570" s="34">
        <v>2018</v>
      </c>
      <c r="C570" s="34">
        <v>49</v>
      </c>
      <c r="D570" s="34" t="s">
        <v>651</v>
      </c>
      <c r="E570" s="95">
        <f t="shared" si="28"/>
        <v>95</v>
      </c>
      <c r="F570" s="95">
        <f t="shared" si="29"/>
        <v>122</v>
      </c>
      <c r="G570" s="95">
        <f>'gráficos x semana I nivel'!C270+'gráficos x semana I nivel'!D270+'gráficos x semana I nivel'!E270</f>
        <v>0</v>
      </c>
      <c r="H570" s="95">
        <f t="shared" si="27"/>
        <v>68</v>
      </c>
      <c r="I570" s="98">
        <f t="shared" si="2"/>
        <v>0.71578947368421053</v>
      </c>
      <c r="J570" s="98">
        <f t="shared" si="3"/>
        <v>0.55737704918032782</v>
      </c>
      <c r="K570" s="34" t="s">
        <v>649</v>
      </c>
    </row>
    <row r="571" spans="1:11">
      <c r="A571" s="34" t="s">
        <v>4656</v>
      </c>
      <c r="B571" s="34">
        <v>2018</v>
      </c>
      <c r="C571" s="34">
        <v>50</v>
      </c>
      <c r="D571" s="34" t="s">
        <v>651</v>
      </c>
      <c r="E571" s="95">
        <f t="shared" si="28"/>
        <v>95</v>
      </c>
      <c r="F571" s="95">
        <f t="shared" si="29"/>
        <v>122</v>
      </c>
      <c r="G571" s="95">
        <f>'gráficos x semana I nivel'!C271+'gráficos x semana I nivel'!D271+'gráficos x semana I nivel'!E271</f>
        <v>1</v>
      </c>
      <c r="H571" s="95">
        <f t="shared" si="27"/>
        <v>69</v>
      </c>
      <c r="I571" s="98">
        <f t="shared" si="2"/>
        <v>0.72631578947368425</v>
      </c>
      <c r="J571" s="98">
        <f t="shared" si="3"/>
        <v>0.56557377049180324</v>
      </c>
      <c r="K571" s="34" t="s">
        <v>649</v>
      </c>
    </row>
    <row r="572" spans="1:11">
      <c r="A572" s="34" t="s">
        <v>4656</v>
      </c>
      <c r="B572" s="34">
        <v>2018</v>
      </c>
      <c r="C572" s="34">
        <v>51</v>
      </c>
      <c r="D572" s="34" t="s">
        <v>651</v>
      </c>
      <c r="E572" s="95">
        <f t="shared" si="28"/>
        <v>95</v>
      </c>
      <c r="F572" s="95">
        <f t="shared" si="29"/>
        <v>122</v>
      </c>
      <c r="G572" s="95">
        <f>'gráficos x semana I nivel'!C272+'gráficos x semana I nivel'!D272+'gráficos x semana I nivel'!E272</f>
        <v>1</v>
      </c>
      <c r="H572" s="95">
        <f t="shared" si="27"/>
        <v>70</v>
      </c>
      <c r="I572" s="98">
        <f t="shared" si="2"/>
        <v>0.73684210526315785</v>
      </c>
      <c r="J572" s="98">
        <f t="shared" si="3"/>
        <v>0.57377049180327866</v>
      </c>
      <c r="K572" s="34" t="s">
        <v>649</v>
      </c>
    </row>
    <row r="573" spans="1:11">
      <c r="A573" s="34" t="s">
        <v>4656</v>
      </c>
      <c r="B573" s="34">
        <v>2018</v>
      </c>
      <c r="C573" s="34">
        <v>52</v>
      </c>
      <c r="D573" s="34" t="s">
        <v>651</v>
      </c>
      <c r="E573" s="95">
        <f t="shared" si="28"/>
        <v>95</v>
      </c>
      <c r="F573" s="95">
        <f t="shared" si="29"/>
        <v>122</v>
      </c>
      <c r="G573" s="95">
        <f>'gráficos x semana I nivel'!C273+'gráficos x semana I nivel'!D273+'gráficos x semana I nivel'!E273</f>
        <v>3</v>
      </c>
      <c r="H573" s="95">
        <f t="shared" si="27"/>
        <v>73</v>
      </c>
      <c r="I573" s="98">
        <f t="shared" si="2"/>
        <v>0.76842105263157889</v>
      </c>
      <c r="J573" s="98">
        <f t="shared" si="3"/>
        <v>0.59836065573770492</v>
      </c>
      <c r="K573" s="34" t="s">
        <v>649</v>
      </c>
    </row>
    <row r="574" spans="1:11">
      <c r="A574" s="34" t="s">
        <v>4656</v>
      </c>
      <c r="B574" s="34">
        <v>2018</v>
      </c>
      <c r="C574" s="34">
        <v>53</v>
      </c>
      <c r="D574" s="34" t="s">
        <v>651</v>
      </c>
      <c r="E574" s="95">
        <f t="shared" si="28"/>
        <v>95</v>
      </c>
      <c r="F574" s="95">
        <f t="shared" si="29"/>
        <v>122</v>
      </c>
      <c r="G574" s="95">
        <f>'gráficos x semana I nivel'!C274+'gráficos x semana I nivel'!D274+'gráficos x semana I nivel'!E274</f>
        <v>0</v>
      </c>
      <c r="H574" s="95">
        <f t="shared" si="27"/>
        <v>73</v>
      </c>
      <c r="I574" s="98">
        <f t="shared" si="2"/>
        <v>0.76842105263157889</v>
      </c>
      <c r="J574" s="98">
        <f t="shared" si="3"/>
        <v>0.59836065573770492</v>
      </c>
      <c r="K574" s="34" t="s">
        <v>649</v>
      </c>
    </row>
    <row r="575" spans="1:11">
      <c r="A575" s="34" t="s">
        <v>4656</v>
      </c>
      <c r="B575" s="34">
        <v>2018</v>
      </c>
      <c r="C575" s="34">
        <v>54</v>
      </c>
      <c r="D575" s="34" t="s">
        <v>651</v>
      </c>
      <c r="E575" s="95">
        <f t="shared" si="28"/>
        <v>95</v>
      </c>
      <c r="F575" s="95">
        <f t="shared" si="29"/>
        <v>122</v>
      </c>
      <c r="G575" s="95">
        <f>'gráficos x semana I nivel'!C275+'gráficos x semana I nivel'!D275+'gráficos x semana I nivel'!E275</f>
        <v>0</v>
      </c>
      <c r="H575" s="95">
        <f t="shared" si="27"/>
        <v>73</v>
      </c>
      <c r="I575" s="98">
        <f t="shared" si="2"/>
        <v>0.76842105263157889</v>
      </c>
      <c r="J575" s="98">
        <f t="shared" si="3"/>
        <v>0.59836065573770492</v>
      </c>
      <c r="K575" s="34" t="s">
        <v>649</v>
      </c>
    </row>
    <row r="576" spans="1:11">
      <c r="A576" s="34" t="s">
        <v>4656</v>
      </c>
      <c r="B576" s="34">
        <v>2018</v>
      </c>
      <c r="C576" s="34">
        <v>55</v>
      </c>
      <c r="D576" s="34" t="s">
        <v>651</v>
      </c>
      <c r="E576" s="95">
        <f t="shared" si="28"/>
        <v>95</v>
      </c>
      <c r="F576" s="95">
        <f t="shared" si="29"/>
        <v>122</v>
      </c>
      <c r="G576" s="95">
        <f>'gráficos x semana I nivel'!C276+'gráficos x semana I nivel'!D276+'gráficos x semana I nivel'!E276</f>
        <v>0</v>
      </c>
      <c r="H576" s="95">
        <f t="shared" si="27"/>
        <v>73</v>
      </c>
      <c r="I576" s="98">
        <f t="shared" si="2"/>
        <v>0.76842105263157889</v>
      </c>
      <c r="J576" s="98">
        <f t="shared" si="3"/>
        <v>0.59836065573770492</v>
      </c>
      <c r="K576" s="34" t="s">
        <v>649</v>
      </c>
    </row>
    <row r="577" spans="1:11">
      <c r="A577" s="34" t="s">
        <v>4656</v>
      </c>
      <c r="B577" s="34">
        <v>2018</v>
      </c>
      <c r="C577" s="34">
        <v>56</v>
      </c>
      <c r="D577" s="34" t="s">
        <v>651</v>
      </c>
      <c r="E577" s="95">
        <f t="shared" si="28"/>
        <v>95</v>
      </c>
      <c r="F577" s="95">
        <f t="shared" si="29"/>
        <v>122</v>
      </c>
      <c r="G577" s="95">
        <f>'gráficos x semana I nivel'!C277+'gráficos x semana I nivel'!D277+'gráficos x semana I nivel'!E277</f>
        <v>1</v>
      </c>
      <c r="H577" s="95">
        <f t="shared" si="27"/>
        <v>74</v>
      </c>
      <c r="I577" s="98">
        <f t="shared" si="2"/>
        <v>0.77894736842105261</v>
      </c>
      <c r="J577" s="98">
        <f t="shared" si="3"/>
        <v>0.60655737704918034</v>
      </c>
      <c r="K577" s="34" t="s">
        <v>649</v>
      </c>
    </row>
    <row r="578" spans="1:11">
      <c r="A578" s="34" t="s">
        <v>4656</v>
      </c>
      <c r="B578" s="34">
        <v>2018</v>
      </c>
      <c r="C578" s="34">
        <v>57</v>
      </c>
      <c r="D578" s="34" t="s">
        <v>651</v>
      </c>
      <c r="E578" s="95">
        <f t="shared" si="28"/>
        <v>95</v>
      </c>
      <c r="F578" s="95">
        <f t="shared" si="29"/>
        <v>122</v>
      </c>
      <c r="G578" s="95">
        <f>'gráficos x semana I nivel'!C278+'gráficos x semana I nivel'!D278+'gráficos x semana I nivel'!E278</f>
        <v>0</v>
      </c>
      <c r="H578" s="95">
        <f t="shared" si="27"/>
        <v>74</v>
      </c>
      <c r="I578" s="98">
        <f t="shared" si="2"/>
        <v>0.77894736842105261</v>
      </c>
      <c r="J578" s="98">
        <f t="shared" si="3"/>
        <v>0.60655737704918034</v>
      </c>
      <c r="K578" s="34" t="s">
        <v>649</v>
      </c>
    </row>
    <row r="579" spans="1:11">
      <c r="A579" s="34" t="s">
        <v>4656</v>
      </c>
      <c r="B579" s="34">
        <v>2018</v>
      </c>
      <c r="C579" s="34">
        <v>58</v>
      </c>
      <c r="D579" s="34" t="s">
        <v>651</v>
      </c>
      <c r="E579" s="95">
        <f t="shared" si="28"/>
        <v>95</v>
      </c>
      <c r="F579" s="95">
        <f t="shared" si="29"/>
        <v>122</v>
      </c>
      <c r="G579" s="95">
        <f>'gráficos x semana I nivel'!C279+'gráficos x semana I nivel'!D279+'gráficos x semana I nivel'!E279</f>
        <v>0</v>
      </c>
      <c r="H579" s="95">
        <f t="shared" si="27"/>
        <v>74</v>
      </c>
      <c r="I579" s="98">
        <f t="shared" si="2"/>
        <v>0.77894736842105261</v>
      </c>
      <c r="J579" s="98">
        <f t="shared" si="3"/>
        <v>0.60655737704918034</v>
      </c>
      <c r="K579" s="34" t="s">
        <v>649</v>
      </c>
    </row>
    <row r="580" spans="1:11">
      <c r="A580" s="34" t="s">
        <v>4656</v>
      </c>
      <c r="B580" s="34">
        <v>2018</v>
      </c>
      <c r="C580" s="34">
        <v>59</v>
      </c>
      <c r="D580" s="34" t="s">
        <v>651</v>
      </c>
      <c r="E580" s="95">
        <f t="shared" si="28"/>
        <v>95</v>
      </c>
      <c r="F580" s="95">
        <f t="shared" si="29"/>
        <v>122</v>
      </c>
      <c r="G580" s="95">
        <f>'gráficos x semana I nivel'!C280+'gráficos x semana I nivel'!D280+'gráficos x semana I nivel'!E280</f>
        <v>0</v>
      </c>
      <c r="H580" s="95">
        <f t="shared" si="27"/>
        <v>74</v>
      </c>
      <c r="I580" s="98">
        <f t="shared" si="2"/>
        <v>0.77894736842105261</v>
      </c>
      <c r="J580" s="98">
        <f t="shared" si="3"/>
        <v>0.60655737704918034</v>
      </c>
      <c r="K580" s="34" t="s">
        <v>649</v>
      </c>
    </row>
    <row r="581" spans="1:11">
      <c r="A581" s="34" t="s">
        <v>4656</v>
      </c>
      <c r="B581" s="34">
        <v>2018</v>
      </c>
      <c r="C581" s="34">
        <v>60</v>
      </c>
      <c r="D581" s="34" t="s">
        <v>651</v>
      </c>
      <c r="E581" s="95">
        <f t="shared" si="28"/>
        <v>95</v>
      </c>
      <c r="F581" s="95">
        <f t="shared" si="29"/>
        <v>122</v>
      </c>
      <c r="G581" s="95">
        <f>'gráficos x semana I nivel'!C281+'gráficos x semana I nivel'!D281+'gráficos x semana I nivel'!E281</f>
        <v>1</v>
      </c>
      <c r="H581" s="95">
        <f t="shared" si="27"/>
        <v>75</v>
      </c>
      <c r="I581" s="98">
        <f t="shared" si="2"/>
        <v>0.78947368421052633</v>
      </c>
      <c r="J581" s="98">
        <f t="shared" si="3"/>
        <v>0.61475409836065575</v>
      </c>
      <c r="K581" s="34" t="s">
        <v>649</v>
      </c>
    </row>
    <row r="582" spans="1:11">
      <c r="A582" s="34" t="s">
        <v>4656</v>
      </c>
      <c r="B582" s="34">
        <v>2018</v>
      </c>
      <c r="C582" s="34">
        <v>61</v>
      </c>
      <c r="D582" s="34" t="s">
        <v>651</v>
      </c>
      <c r="E582" s="95">
        <f t="shared" si="28"/>
        <v>95</v>
      </c>
      <c r="F582" s="95">
        <f t="shared" si="29"/>
        <v>122</v>
      </c>
      <c r="G582" s="95">
        <f>'gráficos x semana I nivel'!C282+'gráficos x semana I nivel'!D282+'gráficos x semana I nivel'!E282</f>
        <v>0</v>
      </c>
      <c r="H582" s="95">
        <f t="shared" si="27"/>
        <v>75</v>
      </c>
      <c r="I582" s="98">
        <f t="shared" si="2"/>
        <v>0.78947368421052633</v>
      </c>
      <c r="J582" s="98">
        <f t="shared" si="3"/>
        <v>0.61475409836065575</v>
      </c>
      <c r="K582" s="34" t="s">
        <v>649</v>
      </c>
    </row>
    <row r="583" spans="1:11">
      <c r="A583" s="34" t="s">
        <v>4656</v>
      </c>
      <c r="B583" s="34">
        <v>2018</v>
      </c>
      <c r="C583" s="34">
        <v>62</v>
      </c>
      <c r="D583" s="34" t="s">
        <v>651</v>
      </c>
      <c r="E583" s="95">
        <f t="shared" si="28"/>
        <v>95</v>
      </c>
      <c r="F583" s="95">
        <f t="shared" si="29"/>
        <v>122</v>
      </c>
      <c r="G583" s="95">
        <f>'gráficos x semana I nivel'!C283+'gráficos x semana I nivel'!D283+'gráficos x semana I nivel'!E283</f>
        <v>0</v>
      </c>
      <c r="H583" s="95">
        <f t="shared" si="27"/>
        <v>75</v>
      </c>
      <c r="I583" s="98">
        <f t="shared" si="2"/>
        <v>0.78947368421052633</v>
      </c>
      <c r="J583" s="98">
        <f t="shared" si="3"/>
        <v>0.61475409836065575</v>
      </c>
      <c r="K583" s="34" t="s">
        <v>649</v>
      </c>
    </row>
    <row r="584" spans="1:11">
      <c r="A584" s="34" t="s">
        <v>4656</v>
      </c>
      <c r="B584" s="34">
        <v>2018</v>
      </c>
      <c r="C584" s="34">
        <v>63</v>
      </c>
      <c r="D584" s="34" t="s">
        <v>651</v>
      </c>
      <c r="E584" s="95">
        <f t="shared" si="28"/>
        <v>95</v>
      </c>
      <c r="F584" s="95">
        <f t="shared" si="29"/>
        <v>122</v>
      </c>
      <c r="G584" s="95">
        <f>'gráficos x semana I nivel'!C284+'gráficos x semana I nivel'!D284+'gráficos x semana I nivel'!E284</f>
        <v>0</v>
      </c>
      <c r="H584" s="95">
        <f t="shared" si="27"/>
        <v>75</v>
      </c>
      <c r="I584" s="98">
        <f t="shared" si="2"/>
        <v>0.78947368421052633</v>
      </c>
      <c r="J584" s="98">
        <f t="shared" si="3"/>
        <v>0.61475409836065575</v>
      </c>
      <c r="K584" s="34" t="s">
        <v>649</v>
      </c>
    </row>
    <row r="585" spans="1:11">
      <c r="A585" s="34" t="s">
        <v>4656</v>
      </c>
      <c r="B585" s="34">
        <v>2018</v>
      </c>
      <c r="C585" s="34">
        <v>64</v>
      </c>
      <c r="D585" s="34" t="s">
        <v>651</v>
      </c>
      <c r="E585" s="95">
        <f t="shared" si="28"/>
        <v>95</v>
      </c>
      <c r="F585" s="95">
        <f t="shared" si="29"/>
        <v>122</v>
      </c>
      <c r="G585" s="95">
        <f>'gráficos x semana I nivel'!C285+'gráficos x semana I nivel'!D285+'gráficos x semana I nivel'!E285</f>
        <v>0</v>
      </c>
      <c r="H585" s="95">
        <f t="shared" si="27"/>
        <v>75</v>
      </c>
      <c r="I585" s="98">
        <f t="shared" si="2"/>
        <v>0.78947368421052633</v>
      </c>
      <c r="J585" s="98">
        <f t="shared" si="3"/>
        <v>0.61475409836065575</v>
      </c>
      <c r="K585" s="34" t="s">
        <v>649</v>
      </c>
    </row>
    <row r="586" spans="1:11">
      <c r="A586" s="34" t="s">
        <v>4656</v>
      </c>
      <c r="B586" s="34">
        <v>2018</v>
      </c>
      <c r="C586" s="34">
        <v>65</v>
      </c>
      <c r="D586" s="34" t="s">
        <v>651</v>
      </c>
      <c r="E586" s="95">
        <f t="shared" si="28"/>
        <v>95</v>
      </c>
      <c r="F586" s="95">
        <f t="shared" si="29"/>
        <v>122</v>
      </c>
      <c r="G586" s="95">
        <f>'gráficos x semana I nivel'!C286+'gráficos x semana I nivel'!D286+'gráficos x semana I nivel'!E286</f>
        <v>0</v>
      </c>
      <c r="H586" s="95">
        <f t="shared" si="27"/>
        <v>75</v>
      </c>
      <c r="I586" s="98">
        <f t="shared" si="2"/>
        <v>0.78947368421052633</v>
      </c>
      <c r="J586" s="98">
        <f t="shared" si="3"/>
        <v>0.61475409836065575</v>
      </c>
      <c r="K586" s="34" t="s">
        <v>649</v>
      </c>
    </row>
    <row r="587" spans="1:11">
      <c r="A587" s="34" t="s">
        <v>4656</v>
      </c>
      <c r="B587" s="34">
        <v>2018</v>
      </c>
      <c r="C587" s="34">
        <v>66</v>
      </c>
      <c r="D587" s="34" t="s">
        <v>651</v>
      </c>
      <c r="E587" s="95">
        <f t="shared" si="28"/>
        <v>95</v>
      </c>
      <c r="F587" s="95">
        <f t="shared" si="29"/>
        <v>122</v>
      </c>
      <c r="G587" s="95">
        <f>'gráficos x semana I nivel'!C287+'gráficos x semana I nivel'!D287+'gráficos x semana I nivel'!E287</f>
        <v>0</v>
      </c>
      <c r="H587" s="95">
        <f t="shared" si="27"/>
        <v>75</v>
      </c>
      <c r="I587" s="98">
        <f t="shared" si="2"/>
        <v>0.78947368421052633</v>
      </c>
      <c r="J587" s="98">
        <f t="shared" si="3"/>
        <v>0.61475409836065575</v>
      </c>
      <c r="K587" s="34" t="s">
        <v>649</v>
      </c>
    </row>
    <row r="588" spans="1:11">
      <c r="A588" s="34" t="s">
        <v>4656</v>
      </c>
      <c r="B588" s="34">
        <v>2018</v>
      </c>
      <c r="C588" s="34">
        <v>67</v>
      </c>
      <c r="D588" s="34" t="s">
        <v>651</v>
      </c>
      <c r="E588" s="95">
        <f t="shared" si="28"/>
        <v>95</v>
      </c>
      <c r="F588" s="95">
        <f t="shared" si="29"/>
        <v>122</v>
      </c>
      <c r="G588" s="95">
        <f>'gráficos x semana I nivel'!C288+'gráficos x semana I nivel'!D288+'gráficos x semana I nivel'!E288</f>
        <v>1</v>
      </c>
      <c r="H588" s="95">
        <f t="shared" si="27"/>
        <v>76</v>
      </c>
      <c r="I588" s="98">
        <f t="shared" si="2"/>
        <v>0.8</v>
      </c>
      <c r="J588" s="98">
        <f t="shared" si="3"/>
        <v>0.62295081967213117</v>
      </c>
      <c r="K588" s="34" t="s">
        <v>649</v>
      </c>
    </row>
    <row r="589" spans="1:11">
      <c r="A589" s="34" t="s">
        <v>4656</v>
      </c>
      <c r="B589" s="34">
        <v>2018</v>
      </c>
      <c r="C589" s="34">
        <v>68</v>
      </c>
      <c r="D589" s="34" t="s">
        <v>651</v>
      </c>
      <c r="E589" s="95">
        <f t="shared" si="28"/>
        <v>95</v>
      </c>
      <c r="F589" s="95">
        <f t="shared" si="29"/>
        <v>122</v>
      </c>
      <c r="G589" s="95">
        <f>'gráficos x semana I nivel'!C289+'gráficos x semana I nivel'!D289+'gráficos x semana I nivel'!E289</f>
        <v>0</v>
      </c>
      <c r="H589" s="95">
        <f t="shared" si="27"/>
        <v>76</v>
      </c>
      <c r="I589" s="98">
        <f t="shared" si="2"/>
        <v>0.8</v>
      </c>
      <c r="J589" s="98">
        <f t="shared" si="3"/>
        <v>0.62295081967213117</v>
      </c>
      <c r="K589" s="34" t="s">
        <v>649</v>
      </c>
    </row>
    <row r="590" spans="1:11">
      <c r="A590" s="34" t="s">
        <v>4656</v>
      </c>
      <c r="B590" s="34">
        <v>2018</v>
      </c>
      <c r="C590" s="34">
        <v>69</v>
      </c>
      <c r="D590" s="34" t="s">
        <v>651</v>
      </c>
      <c r="E590" s="95">
        <f t="shared" si="28"/>
        <v>95</v>
      </c>
      <c r="F590" s="95">
        <f t="shared" si="29"/>
        <v>122</v>
      </c>
      <c r="G590" s="95">
        <f>'gráficos x semana I nivel'!C290+'gráficos x semana I nivel'!D290+'gráficos x semana I nivel'!E290</f>
        <v>0</v>
      </c>
      <c r="H590" s="95">
        <f t="shared" si="27"/>
        <v>76</v>
      </c>
      <c r="I590" s="98">
        <f t="shared" si="2"/>
        <v>0.8</v>
      </c>
      <c r="J590" s="98">
        <f t="shared" si="3"/>
        <v>0.62295081967213117</v>
      </c>
      <c r="K590" s="34" t="s">
        <v>649</v>
      </c>
    </row>
    <row r="591" spans="1:11">
      <c r="A591" s="34" t="s">
        <v>4656</v>
      </c>
      <c r="B591" s="34">
        <v>2018</v>
      </c>
      <c r="C591" s="34">
        <v>70</v>
      </c>
      <c r="D591" s="34" t="s">
        <v>651</v>
      </c>
      <c r="E591" s="95">
        <f t="shared" si="28"/>
        <v>95</v>
      </c>
      <c r="F591" s="95">
        <f t="shared" si="29"/>
        <v>122</v>
      </c>
      <c r="G591" s="95">
        <f>'gráficos x semana I nivel'!C291+'gráficos x semana I nivel'!D291+'gráficos x semana I nivel'!E291</f>
        <v>0</v>
      </c>
      <c r="H591" s="95">
        <f t="shared" si="27"/>
        <v>76</v>
      </c>
      <c r="I591" s="98">
        <f t="shared" si="2"/>
        <v>0.8</v>
      </c>
      <c r="J591" s="98">
        <f t="shared" si="3"/>
        <v>0.62295081967213117</v>
      </c>
      <c r="K591" s="34" t="s">
        <v>649</v>
      </c>
    </row>
    <row r="592" spans="1:11">
      <c r="A592" s="34" t="s">
        <v>4656</v>
      </c>
      <c r="B592" s="34">
        <v>2018</v>
      </c>
      <c r="C592" s="34">
        <v>71</v>
      </c>
      <c r="D592" s="34" t="s">
        <v>651</v>
      </c>
      <c r="E592" s="95">
        <f t="shared" si="28"/>
        <v>95</v>
      </c>
      <c r="F592" s="95">
        <f t="shared" si="29"/>
        <v>122</v>
      </c>
      <c r="G592" s="95">
        <f>'gráficos x semana I nivel'!C292+'gráficos x semana I nivel'!D292+'gráficos x semana I nivel'!E292</f>
        <v>0</v>
      </c>
      <c r="H592" s="95">
        <f t="shared" si="27"/>
        <v>76</v>
      </c>
      <c r="I592" s="98">
        <f t="shared" si="2"/>
        <v>0.8</v>
      </c>
      <c r="J592" s="98">
        <f t="shared" si="3"/>
        <v>0.62295081967213117</v>
      </c>
      <c r="K592" s="34" t="s">
        <v>649</v>
      </c>
    </row>
    <row r="593" spans="1:11">
      <c r="A593" s="34" t="s">
        <v>4656</v>
      </c>
      <c r="B593" s="34">
        <v>2018</v>
      </c>
      <c r="C593" s="34">
        <v>72</v>
      </c>
      <c r="D593" s="34" t="s">
        <v>651</v>
      </c>
      <c r="E593" s="95">
        <f t="shared" si="28"/>
        <v>95</v>
      </c>
      <c r="F593" s="95">
        <f t="shared" si="29"/>
        <v>122</v>
      </c>
      <c r="G593" s="95">
        <f>'gráficos x semana I nivel'!C293+'gráficos x semana I nivel'!D293+'gráficos x semana I nivel'!E293</f>
        <v>1</v>
      </c>
      <c r="H593" s="95">
        <f t="shared" si="27"/>
        <v>77</v>
      </c>
      <c r="I593" s="98">
        <f t="shared" si="2"/>
        <v>0.81052631578947365</v>
      </c>
      <c r="J593" s="98">
        <f t="shared" si="3"/>
        <v>0.63114754098360659</v>
      </c>
      <c r="K593" s="34" t="s">
        <v>649</v>
      </c>
    </row>
    <row r="594" spans="1:11">
      <c r="A594" s="34" t="s">
        <v>4656</v>
      </c>
      <c r="B594" s="34">
        <v>2018</v>
      </c>
      <c r="C594" s="34">
        <v>73</v>
      </c>
      <c r="D594" s="34" t="s">
        <v>651</v>
      </c>
      <c r="E594" s="95">
        <f t="shared" si="28"/>
        <v>95</v>
      </c>
      <c r="F594" s="95">
        <f t="shared" si="29"/>
        <v>122</v>
      </c>
      <c r="G594" s="95">
        <f>'gráficos x semana I nivel'!C294+'gráficos x semana I nivel'!D294+'gráficos x semana I nivel'!E294</f>
        <v>0</v>
      </c>
      <c r="H594" s="95">
        <f t="shared" si="27"/>
        <v>77</v>
      </c>
      <c r="I594" s="98">
        <f t="shared" si="2"/>
        <v>0.81052631578947365</v>
      </c>
      <c r="J594" s="98">
        <f t="shared" si="3"/>
        <v>0.63114754098360659</v>
      </c>
      <c r="K594" s="34" t="s">
        <v>649</v>
      </c>
    </row>
    <row r="595" spans="1:11">
      <c r="A595" s="34" t="s">
        <v>4656</v>
      </c>
      <c r="B595" s="34">
        <v>2018</v>
      </c>
      <c r="C595" s="34">
        <v>74</v>
      </c>
      <c r="D595" s="34" t="s">
        <v>651</v>
      </c>
      <c r="E595" s="95">
        <f t="shared" si="28"/>
        <v>95</v>
      </c>
      <c r="F595" s="95">
        <f t="shared" si="29"/>
        <v>122</v>
      </c>
      <c r="G595" s="95">
        <f>'gráficos x semana I nivel'!C295+'gráficos x semana I nivel'!D295+'gráficos x semana I nivel'!E295</f>
        <v>0</v>
      </c>
      <c r="H595" s="95">
        <f t="shared" si="27"/>
        <v>77</v>
      </c>
      <c r="I595" s="98">
        <f t="shared" si="2"/>
        <v>0.81052631578947365</v>
      </c>
      <c r="J595" s="98">
        <f t="shared" si="3"/>
        <v>0.63114754098360659</v>
      </c>
      <c r="K595" s="34" t="s">
        <v>649</v>
      </c>
    </row>
    <row r="596" spans="1:11">
      <c r="A596" s="34" t="s">
        <v>4656</v>
      </c>
      <c r="B596" s="34">
        <v>2018</v>
      </c>
      <c r="C596" s="34">
        <v>75</v>
      </c>
      <c r="D596" s="34" t="s">
        <v>651</v>
      </c>
      <c r="E596" s="95">
        <f t="shared" si="28"/>
        <v>95</v>
      </c>
      <c r="F596" s="95">
        <f t="shared" si="29"/>
        <v>122</v>
      </c>
      <c r="G596" s="95">
        <f>'gráficos x semana I nivel'!C296+'gráficos x semana I nivel'!D296+'gráficos x semana I nivel'!E296</f>
        <v>0</v>
      </c>
      <c r="H596" s="95">
        <f t="shared" si="27"/>
        <v>77</v>
      </c>
      <c r="I596" s="98">
        <f t="shared" si="2"/>
        <v>0.81052631578947365</v>
      </c>
      <c r="J596" s="98">
        <f t="shared" si="3"/>
        <v>0.63114754098360659</v>
      </c>
      <c r="K596" s="34" t="s">
        <v>649</v>
      </c>
    </row>
    <row r="597" spans="1:11">
      <c r="A597" s="34" t="s">
        <v>4656</v>
      </c>
      <c r="B597" s="34">
        <v>2018</v>
      </c>
      <c r="C597" s="34">
        <v>76</v>
      </c>
      <c r="D597" s="34" t="s">
        <v>651</v>
      </c>
      <c r="E597" s="95">
        <f t="shared" si="28"/>
        <v>95</v>
      </c>
      <c r="F597" s="95">
        <f t="shared" si="29"/>
        <v>122</v>
      </c>
      <c r="G597" s="95">
        <f>'gráficos x semana I nivel'!C297+'gráficos x semana I nivel'!D297+'gráficos x semana I nivel'!E297</f>
        <v>0</v>
      </c>
      <c r="H597" s="95">
        <f t="shared" si="27"/>
        <v>77</v>
      </c>
      <c r="I597" s="98">
        <f t="shared" si="2"/>
        <v>0.81052631578947365</v>
      </c>
      <c r="J597" s="98">
        <f t="shared" si="3"/>
        <v>0.63114754098360659</v>
      </c>
      <c r="K597" s="34" t="s">
        <v>649</v>
      </c>
    </row>
    <row r="598" spans="1:11">
      <c r="A598" s="34" t="s">
        <v>4656</v>
      </c>
      <c r="B598" s="34">
        <v>2018</v>
      </c>
      <c r="C598" s="34">
        <v>77</v>
      </c>
      <c r="D598" s="34" t="s">
        <v>651</v>
      </c>
      <c r="E598" s="95">
        <f t="shared" si="28"/>
        <v>95</v>
      </c>
      <c r="F598" s="95">
        <f t="shared" si="29"/>
        <v>122</v>
      </c>
      <c r="G598" s="95">
        <f>'gráficos x semana I nivel'!C298+'gráficos x semana I nivel'!D298+'gráficos x semana I nivel'!E298</f>
        <v>0</v>
      </c>
      <c r="H598" s="95">
        <f t="shared" si="27"/>
        <v>77</v>
      </c>
      <c r="I598" s="98">
        <f t="shared" si="2"/>
        <v>0.81052631578947365</v>
      </c>
      <c r="J598" s="98">
        <f t="shared" si="3"/>
        <v>0.63114754098360659</v>
      </c>
      <c r="K598" s="34" t="s">
        <v>649</v>
      </c>
    </row>
    <row r="599" spans="1:11">
      <c r="A599" s="34" t="s">
        <v>4656</v>
      </c>
      <c r="B599" s="34">
        <v>2018</v>
      </c>
      <c r="C599" s="34">
        <v>78</v>
      </c>
      <c r="D599" s="34" t="s">
        <v>651</v>
      </c>
      <c r="E599" s="95">
        <f t="shared" si="28"/>
        <v>95</v>
      </c>
      <c r="F599" s="95">
        <f t="shared" si="29"/>
        <v>122</v>
      </c>
      <c r="G599" s="95">
        <f>'gráficos x semana I nivel'!C299+'gráficos x semana I nivel'!D299+'gráficos x semana I nivel'!E299</f>
        <v>0</v>
      </c>
      <c r="H599" s="95">
        <f t="shared" si="27"/>
        <v>77</v>
      </c>
      <c r="I599" s="98">
        <f t="shared" si="2"/>
        <v>0.81052631578947365</v>
      </c>
      <c r="J599" s="98">
        <f t="shared" si="3"/>
        <v>0.63114754098360659</v>
      </c>
      <c r="K599" s="34" t="s">
        <v>649</v>
      </c>
    </row>
    <row r="600" spans="1:11">
      <c r="A600" s="34" t="s">
        <v>4656</v>
      </c>
      <c r="B600" s="34">
        <v>2018</v>
      </c>
      <c r="C600" s="34">
        <v>79</v>
      </c>
      <c r="D600" s="34" t="s">
        <v>651</v>
      </c>
      <c r="E600" s="95">
        <f t="shared" si="28"/>
        <v>95</v>
      </c>
      <c r="F600" s="95">
        <f t="shared" si="29"/>
        <v>122</v>
      </c>
      <c r="G600" s="95">
        <f>'gráficos x semana I nivel'!C300+'gráficos x semana I nivel'!D300+'gráficos x semana I nivel'!E300</f>
        <v>0</v>
      </c>
      <c r="H600" s="95">
        <f t="shared" si="27"/>
        <v>77</v>
      </c>
      <c r="I600" s="98">
        <f t="shared" si="2"/>
        <v>0.81052631578947365</v>
      </c>
      <c r="J600" s="98">
        <f t="shared" si="3"/>
        <v>0.63114754098360659</v>
      </c>
      <c r="K600" s="34" t="s">
        <v>649</v>
      </c>
    </row>
    <row r="601" spans="1:11">
      <c r="A601" s="34" t="s">
        <v>4656</v>
      </c>
      <c r="B601" s="34">
        <v>2018</v>
      </c>
      <c r="C601" s="34">
        <v>80</v>
      </c>
      <c r="D601" s="34" t="s">
        <v>651</v>
      </c>
      <c r="E601" s="95">
        <f t="shared" si="28"/>
        <v>95</v>
      </c>
      <c r="F601" s="95">
        <f t="shared" si="29"/>
        <v>122</v>
      </c>
      <c r="G601" s="95">
        <f>'gráficos x semana I nivel'!C301+'gráficos x semana I nivel'!D301+'gráficos x semana I nivel'!E301</f>
        <v>0</v>
      </c>
      <c r="H601" s="95">
        <f t="shared" si="27"/>
        <v>77</v>
      </c>
      <c r="I601" s="98">
        <f t="shared" si="2"/>
        <v>0.81052631578947365</v>
      </c>
      <c r="J601" s="98">
        <f t="shared" si="3"/>
        <v>0.63114754098360659</v>
      </c>
      <c r="K601" s="34" t="s">
        <v>649</v>
      </c>
    </row>
    <row r="602" spans="1:11">
      <c r="A602" s="34" t="s">
        <v>4656</v>
      </c>
      <c r="B602" s="34">
        <v>2018</v>
      </c>
      <c r="C602" s="34">
        <v>81</v>
      </c>
      <c r="D602" s="34" t="s">
        <v>651</v>
      </c>
      <c r="E602" s="95">
        <f t="shared" si="28"/>
        <v>95</v>
      </c>
      <c r="F602" s="95">
        <f t="shared" si="29"/>
        <v>122</v>
      </c>
      <c r="G602" s="95">
        <f>'gráficos x semana I nivel'!C302+'gráficos x semana I nivel'!D302+'gráficos x semana I nivel'!E302</f>
        <v>0</v>
      </c>
      <c r="H602" s="95">
        <f t="shared" si="27"/>
        <v>77</v>
      </c>
      <c r="I602" s="98">
        <f t="shared" si="2"/>
        <v>0.81052631578947365</v>
      </c>
      <c r="J602" s="98">
        <f t="shared" si="3"/>
        <v>0.63114754098360659</v>
      </c>
      <c r="K602" s="34" t="s">
        <v>649</v>
      </c>
    </row>
    <row r="603" spans="1:11">
      <c r="A603" s="34" t="s">
        <v>4656</v>
      </c>
      <c r="B603" s="34">
        <v>2018</v>
      </c>
      <c r="C603" s="34">
        <v>82</v>
      </c>
      <c r="D603" s="34" t="s">
        <v>651</v>
      </c>
      <c r="E603" s="95">
        <f t="shared" si="28"/>
        <v>95</v>
      </c>
      <c r="F603" s="95">
        <f t="shared" si="29"/>
        <v>122</v>
      </c>
      <c r="G603" s="95">
        <f>'gráficos x semana I nivel'!C303+'gráficos x semana I nivel'!D303+'gráficos x semana I nivel'!E303</f>
        <v>0</v>
      </c>
      <c r="H603" s="95">
        <f t="shared" si="27"/>
        <v>77</v>
      </c>
      <c r="I603" s="98">
        <f t="shared" si="2"/>
        <v>0.81052631578947365</v>
      </c>
      <c r="J603" s="98">
        <f t="shared" si="3"/>
        <v>0.63114754098360659</v>
      </c>
      <c r="K603" s="34" t="s">
        <v>649</v>
      </c>
    </row>
    <row r="604" spans="1:11">
      <c r="A604" s="34" t="s">
        <v>4656</v>
      </c>
      <c r="B604" s="34">
        <v>2018</v>
      </c>
      <c r="C604" s="34">
        <v>83</v>
      </c>
      <c r="D604" s="34" t="s">
        <v>651</v>
      </c>
      <c r="E604" s="95">
        <f t="shared" si="28"/>
        <v>95</v>
      </c>
      <c r="F604" s="95">
        <f t="shared" si="29"/>
        <v>122</v>
      </c>
      <c r="G604" s="95">
        <f>'gráficos x semana I nivel'!C304+'gráficos x semana I nivel'!D304+'gráficos x semana I nivel'!E304</f>
        <v>0</v>
      </c>
      <c r="H604" s="95">
        <f t="shared" si="27"/>
        <v>77</v>
      </c>
      <c r="I604" s="98">
        <f t="shared" si="2"/>
        <v>0.81052631578947365</v>
      </c>
      <c r="J604" s="98">
        <f t="shared" si="3"/>
        <v>0.63114754098360659</v>
      </c>
      <c r="K604" s="34" t="s">
        <v>649</v>
      </c>
    </row>
    <row r="605" spans="1:11">
      <c r="A605" s="34" t="s">
        <v>4656</v>
      </c>
      <c r="B605" s="34">
        <v>2018</v>
      </c>
      <c r="C605" s="34">
        <v>84</v>
      </c>
      <c r="D605" s="34" t="s">
        <v>651</v>
      </c>
      <c r="E605" s="95">
        <f t="shared" si="28"/>
        <v>95</v>
      </c>
      <c r="F605" s="95">
        <f t="shared" si="29"/>
        <v>122</v>
      </c>
      <c r="G605" s="95">
        <f>'gráficos x semana I nivel'!C305+'gráficos x semana I nivel'!D305+'gráficos x semana I nivel'!E305</f>
        <v>0</v>
      </c>
      <c r="H605" s="95">
        <f t="shared" si="27"/>
        <v>77</v>
      </c>
      <c r="I605" s="98">
        <f t="shared" si="2"/>
        <v>0.81052631578947365</v>
      </c>
      <c r="J605" s="98">
        <f t="shared" si="3"/>
        <v>0.63114754098360659</v>
      </c>
      <c r="K605" s="34" t="s">
        <v>649</v>
      </c>
    </row>
    <row r="606" spans="1:11">
      <c r="A606" s="34" t="s">
        <v>4656</v>
      </c>
      <c r="B606" s="34">
        <v>2018</v>
      </c>
      <c r="C606" s="34">
        <v>85</v>
      </c>
      <c r="D606" s="34" t="s">
        <v>651</v>
      </c>
      <c r="E606" s="95">
        <f t="shared" si="28"/>
        <v>95</v>
      </c>
      <c r="F606" s="95">
        <f t="shared" si="29"/>
        <v>122</v>
      </c>
      <c r="G606" s="95">
        <f>'gráficos x semana I nivel'!C306+'gráficos x semana I nivel'!D306+'gráficos x semana I nivel'!E306</f>
        <v>0</v>
      </c>
      <c r="H606" s="95">
        <f t="shared" si="27"/>
        <v>77</v>
      </c>
      <c r="I606" s="98">
        <f t="shared" si="2"/>
        <v>0.81052631578947365</v>
      </c>
      <c r="J606" s="98">
        <f t="shared" si="3"/>
        <v>0.63114754098360659</v>
      </c>
      <c r="K606" s="34" t="s">
        <v>649</v>
      </c>
    </row>
    <row r="607" spans="1:11">
      <c r="A607" s="34" t="s">
        <v>4656</v>
      </c>
      <c r="B607" s="34">
        <v>2018</v>
      </c>
      <c r="C607" s="34">
        <v>86</v>
      </c>
      <c r="D607" s="34" t="s">
        <v>651</v>
      </c>
      <c r="E607" s="95">
        <f t="shared" si="28"/>
        <v>95</v>
      </c>
      <c r="F607" s="95">
        <f t="shared" si="29"/>
        <v>122</v>
      </c>
      <c r="G607" s="95">
        <f>'gráficos x semana I nivel'!C307+'gráficos x semana I nivel'!D307+'gráficos x semana I nivel'!E307</f>
        <v>0</v>
      </c>
      <c r="H607" s="95">
        <f t="shared" si="27"/>
        <v>77</v>
      </c>
      <c r="I607" s="98">
        <f t="shared" si="2"/>
        <v>0.81052631578947365</v>
      </c>
      <c r="J607" s="98">
        <f t="shared" si="3"/>
        <v>0.63114754098360659</v>
      </c>
      <c r="K607" s="34" t="s">
        <v>649</v>
      </c>
    </row>
    <row r="608" spans="1:11">
      <c r="A608" s="34" t="s">
        <v>4656</v>
      </c>
      <c r="B608" s="34">
        <v>2018</v>
      </c>
      <c r="C608" s="34">
        <v>87</v>
      </c>
      <c r="D608" s="34" t="s">
        <v>651</v>
      </c>
      <c r="E608" s="95">
        <f t="shared" si="28"/>
        <v>95</v>
      </c>
      <c r="F608" s="95">
        <f t="shared" si="29"/>
        <v>122</v>
      </c>
      <c r="G608" s="95">
        <f>'gráficos x semana I nivel'!C308+'gráficos x semana I nivel'!D308+'gráficos x semana I nivel'!E308</f>
        <v>0</v>
      </c>
      <c r="H608" s="95">
        <f t="shared" si="27"/>
        <v>77</v>
      </c>
      <c r="I608" s="98">
        <f t="shared" si="2"/>
        <v>0.81052631578947365</v>
      </c>
      <c r="J608" s="98">
        <f t="shared" si="3"/>
        <v>0.63114754098360659</v>
      </c>
      <c r="K608" s="34" t="s">
        <v>649</v>
      </c>
    </row>
    <row r="609" spans="1:11">
      <c r="A609" s="34" t="s">
        <v>4656</v>
      </c>
      <c r="B609" s="34">
        <v>2018</v>
      </c>
      <c r="C609" s="34">
        <v>88</v>
      </c>
      <c r="D609" s="34" t="s">
        <v>651</v>
      </c>
      <c r="E609" s="95">
        <f t="shared" si="28"/>
        <v>95</v>
      </c>
      <c r="F609" s="95">
        <f t="shared" si="29"/>
        <v>122</v>
      </c>
      <c r="G609" s="95">
        <f>'gráficos x semana I nivel'!C309+'gráficos x semana I nivel'!D309+'gráficos x semana I nivel'!E309</f>
        <v>0</v>
      </c>
      <c r="H609" s="95">
        <f t="shared" si="27"/>
        <v>77</v>
      </c>
      <c r="I609" s="98">
        <f t="shared" si="2"/>
        <v>0.81052631578947365</v>
      </c>
      <c r="J609" s="98">
        <f t="shared" si="3"/>
        <v>0.63114754098360659</v>
      </c>
      <c r="K609" s="34" t="s">
        <v>649</v>
      </c>
    </row>
    <row r="610" spans="1:11">
      <c r="A610" s="34" t="s">
        <v>4656</v>
      </c>
      <c r="B610" s="34">
        <v>2018</v>
      </c>
      <c r="C610" s="34">
        <v>89</v>
      </c>
      <c r="D610" s="34" t="s">
        <v>651</v>
      </c>
      <c r="E610" s="95">
        <f t="shared" ref="E610:E625" si="30">SP2_IN</f>
        <v>95</v>
      </c>
      <c r="F610" s="95">
        <f t="shared" ref="F610:F625" si="31">Cargos_IN_SP2</f>
        <v>122</v>
      </c>
      <c r="G610" s="95">
        <f>'gráficos x semana I nivel'!C310+'gráficos x semana I nivel'!D310+'gráficos x semana I nivel'!E310</f>
        <v>0</v>
      </c>
      <c r="H610" s="95">
        <f t="shared" si="27"/>
        <v>77</v>
      </c>
      <c r="I610" s="98">
        <f t="shared" si="2"/>
        <v>0.81052631578947365</v>
      </c>
      <c r="J610" s="98">
        <f t="shared" si="3"/>
        <v>0.63114754098360659</v>
      </c>
      <c r="K610" s="34" t="s">
        <v>649</v>
      </c>
    </row>
    <row r="611" spans="1:11">
      <c r="A611" s="34" t="s">
        <v>4656</v>
      </c>
      <c r="B611" s="34">
        <v>2018</v>
      </c>
      <c r="C611" s="34">
        <v>90</v>
      </c>
      <c r="D611" s="34" t="s">
        <v>651</v>
      </c>
      <c r="E611" s="95">
        <f t="shared" si="30"/>
        <v>95</v>
      </c>
      <c r="F611" s="95">
        <f t="shared" si="31"/>
        <v>122</v>
      </c>
      <c r="G611" s="95">
        <f>'gráficos x semana I nivel'!C311+'gráficos x semana I nivel'!D311+'gráficos x semana I nivel'!E311</f>
        <v>0</v>
      </c>
      <c r="H611" s="95">
        <f t="shared" si="27"/>
        <v>77</v>
      </c>
      <c r="I611" s="98">
        <f t="shared" si="2"/>
        <v>0.81052631578947365</v>
      </c>
      <c r="J611" s="98">
        <f t="shared" si="3"/>
        <v>0.63114754098360659</v>
      </c>
      <c r="K611" s="34" t="s">
        <v>649</v>
      </c>
    </row>
    <row r="612" spans="1:11">
      <c r="A612" s="34" t="s">
        <v>4656</v>
      </c>
      <c r="B612" s="34">
        <v>2018</v>
      </c>
      <c r="C612" s="34">
        <v>91</v>
      </c>
      <c r="D612" s="34" t="s">
        <v>651</v>
      </c>
      <c r="E612" s="95">
        <f t="shared" si="30"/>
        <v>95</v>
      </c>
      <c r="F612" s="95">
        <f t="shared" si="31"/>
        <v>122</v>
      </c>
      <c r="G612" s="95">
        <f>'gráficos x semana I nivel'!C312+'gráficos x semana I nivel'!D312+'gráficos x semana I nivel'!E312</f>
        <v>0</v>
      </c>
      <c r="H612" s="95">
        <f t="shared" si="27"/>
        <v>77</v>
      </c>
      <c r="I612" s="98">
        <f t="shared" si="2"/>
        <v>0.81052631578947365</v>
      </c>
      <c r="J612" s="98">
        <f t="shared" si="3"/>
        <v>0.63114754098360659</v>
      </c>
      <c r="K612" s="34" t="s">
        <v>649</v>
      </c>
    </row>
    <row r="613" spans="1:11">
      <c r="A613" s="34" t="s">
        <v>4656</v>
      </c>
      <c r="B613" s="34">
        <v>2018</v>
      </c>
      <c r="C613" s="34">
        <v>92</v>
      </c>
      <c r="D613" s="34" t="s">
        <v>651</v>
      </c>
      <c r="E613" s="95">
        <f t="shared" si="30"/>
        <v>95</v>
      </c>
      <c r="F613" s="95">
        <f t="shared" si="31"/>
        <v>122</v>
      </c>
      <c r="G613" s="95">
        <f>'gráficos x semana I nivel'!C313+'gráficos x semana I nivel'!D313+'gráficos x semana I nivel'!E313</f>
        <v>0</v>
      </c>
      <c r="H613" s="95">
        <f t="shared" si="27"/>
        <v>77</v>
      </c>
      <c r="I613" s="98">
        <f t="shared" si="2"/>
        <v>0.81052631578947365</v>
      </c>
      <c r="J613" s="98">
        <f t="shared" si="3"/>
        <v>0.63114754098360659</v>
      </c>
      <c r="K613" s="34" t="s">
        <v>649</v>
      </c>
    </row>
    <row r="614" spans="1:11">
      <c r="A614" s="34" t="s">
        <v>4656</v>
      </c>
      <c r="B614" s="34">
        <v>2018</v>
      </c>
      <c r="C614" s="34">
        <v>93</v>
      </c>
      <c r="D614" s="34" t="s">
        <v>651</v>
      </c>
      <c r="E614" s="95">
        <f t="shared" si="30"/>
        <v>95</v>
      </c>
      <c r="F614" s="95">
        <f t="shared" si="31"/>
        <v>122</v>
      </c>
      <c r="G614" s="95">
        <f>'gráficos x semana I nivel'!C314+'gráficos x semana I nivel'!D314+'gráficos x semana I nivel'!E314</f>
        <v>0</v>
      </c>
      <c r="H614" s="95">
        <f t="shared" si="27"/>
        <v>77</v>
      </c>
      <c r="I614" s="98">
        <f t="shared" si="2"/>
        <v>0.81052631578947365</v>
      </c>
      <c r="J614" s="98">
        <f t="shared" si="3"/>
        <v>0.63114754098360659</v>
      </c>
      <c r="K614" s="34" t="s">
        <v>649</v>
      </c>
    </row>
    <row r="615" spans="1:11">
      <c r="A615" s="34" t="s">
        <v>4656</v>
      </c>
      <c r="B615" s="34">
        <v>2018</v>
      </c>
      <c r="C615" s="34">
        <v>94</v>
      </c>
      <c r="D615" s="34" t="s">
        <v>651</v>
      </c>
      <c r="E615" s="95">
        <f t="shared" si="30"/>
        <v>95</v>
      </c>
      <c r="F615" s="95">
        <f t="shared" si="31"/>
        <v>122</v>
      </c>
      <c r="G615" s="95">
        <f>'gráficos x semana I nivel'!C315+'gráficos x semana I nivel'!D315+'gráficos x semana I nivel'!E315</f>
        <v>0</v>
      </c>
      <c r="H615" s="95">
        <f t="shared" si="27"/>
        <v>77</v>
      </c>
      <c r="I615" s="98">
        <f t="shared" si="2"/>
        <v>0.81052631578947365</v>
      </c>
      <c r="J615" s="98">
        <f t="shared" si="3"/>
        <v>0.63114754098360659</v>
      </c>
      <c r="K615" s="34" t="s">
        <v>649</v>
      </c>
    </row>
    <row r="616" spans="1:11">
      <c r="A616" s="34" t="s">
        <v>4656</v>
      </c>
      <c r="B616" s="34">
        <v>2018</v>
      </c>
      <c r="C616" s="34">
        <v>95</v>
      </c>
      <c r="D616" s="34" t="s">
        <v>651</v>
      </c>
      <c r="E616" s="95">
        <f t="shared" si="30"/>
        <v>95</v>
      </c>
      <c r="F616" s="95">
        <f t="shared" si="31"/>
        <v>122</v>
      </c>
      <c r="G616" s="95">
        <f>'gráficos x semana I nivel'!C316+'gráficos x semana I nivel'!D316+'gráficos x semana I nivel'!E316</f>
        <v>0</v>
      </c>
      <c r="H616" s="95">
        <f t="shared" si="27"/>
        <v>77</v>
      </c>
      <c r="I616" s="98">
        <f t="shared" si="2"/>
        <v>0.81052631578947365</v>
      </c>
      <c r="J616" s="98">
        <f t="shared" si="3"/>
        <v>0.63114754098360659</v>
      </c>
      <c r="K616" s="34" t="s">
        <v>649</v>
      </c>
    </row>
    <row r="617" spans="1:11">
      <c r="A617" s="34" t="s">
        <v>4656</v>
      </c>
      <c r="B617" s="34">
        <v>2018</v>
      </c>
      <c r="C617" s="34">
        <v>96</v>
      </c>
      <c r="D617" s="34" t="s">
        <v>651</v>
      </c>
      <c r="E617" s="95">
        <f t="shared" si="30"/>
        <v>95</v>
      </c>
      <c r="F617" s="95">
        <f t="shared" si="31"/>
        <v>122</v>
      </c>
      <c r="G617" s="95">
        <f>'gráficos x semana I nivel'!C317+'gráficos x semana I nivel'!D317+'gráficos x semana I nivel'!E317</f>
        <v>0</v>
      </c>
      <c r="H617" s="95">
        <f t="shared" si="27"/>
        <v>77</v>
      </c>
      <c r="I617" s="98">
        <f t="shared" si="2"/>
        <v>0.81052631578947365</v>
      </c>
      <c r="J617" s="98">
        <f t="shared" si="3"/>
        <v>0.63114754098360659</v>
      </c>
      <c r="K617" s="34" t="s">
        <v>649</v>
      </c>
    </row>
    <row r="618" spans="1:11">
      <c r="A618" s="34" t="s">
        <v>4656</v>
      </c>
      <c r="B618" s="34">
        <v>2018</v>
      </c>
      <c r="C618" s="34">
        <v>97</v>
      </c>
      <c r="D618" s="34" t="s">
        <v>651</v>
      </c>
      <c r="E618" s="95">
        <f t="shared" si="30"/>
        <v>95</v>
      </c>
      <c r="F618" s="95">
        <f t="shared" si="31"/>
        <v>122</v>
      </c>
      <c r="G618" s="95">
        <f>'gráficos x semana I nivel'!C318+'gráficos x semana I nivel'!D318+'gráficos x semana I nivel'!E318</f>
        <v>0</v>
      </c>
      <c r="H618" s="95">
        <f t="shared" si="27"/>
        <v>77</v>
      </c>
      <c r="I618" s="98">
        <f t="shared" si="2"/>
        <v>0.81052631578947365</v>
      </c>
      <c r="J618" s="98">
        <f t="shared" si="3"/>
        <v>0.63114754098360659</v>
      </c>
      <c r="K618" s="34" t="s">
        <v>649</v>
      </c>
    </row>
    <row r="619" spans="1:11">
      <c r="A619" s="34" t="s">
        <v>4656</v>
      </c>
      <c r="B619" s="34">
        <v>2018</v>
      </c>
      <c r="C619" s="34">
        <v>98</v>
      </c>
      <c r="D619" s="34" t="s">
        <v>651</v>
      </c>
      <c r="E619" s="95">
        <f t="shared" si="30"/>
        <v>95</v>
      </c>
      <c r="F619" s="95">
        <f t="shared" si="31"/>
        <v>122</v>
      </c>
      <c r="G619" s="95">
        <f>'gráficos x semana I nivel'!C319+'gráficos x semana I nivel'!D319+'gráficos x semana I nivel'!E319</f>
        <v>0</v>
      </c>
      <c r="H619" s="95">
        <f t="shared" si="27"/>
        <v>77</v>
      </c>
      <c r="I619" s="98">
        <f t="shared" si="2"/>
        <v>0.81052631578947365</v>
      </c>
      <c r="J619" s="98">
        <f t="shared" si="3"/>
        <v>0.63114754098360659</v>
      </c>
      <c r="K619" s="34" t="s">
        <v>649</v>
      </c>
    </row>
    <row r="620" spans="1:11">
      <c r="A620" s="34" t="s">
        <v>4656</v>
      </c>
      <c r="B620" s="34">
        <v>2018</v>
      </c>
      <c r="C620" s="34">
        <v>99</v>
      </c>
      <c r="D620" s="34" t="s">
        <v>651</v>
      </c>
      <c r="E620" s="95">
        <f t="shared" si="30"/>
        <v>95</v>
      </c>
      <c r="F620" s="95">
        <f t="shared" si="31"/>
        <v>122</v>
      </c>
      <c r="G620" s="95">
        <f>'gráficos x semana I nivel'!C320+'gráficos x semana I nivel'!D320+'gráficos x semana I nivel'!E320</f>
        <v>0</v>
      </c>
      <c r="H620" s="95">
        <f t="shared" si="27"/>
        <v>77</v>
      </c>
      <c r="I620" s="98">
        <f t="shared" si="2"/>
        <v>0.81052631578947365</v>
      </c>
      <c r="J620" s="98">
        <f t="shared" si="3"/>
        <v>0.63114754098360659</v>
      </c>
      <c r="K620" s="34" t="s">
        <v>649</v>
      </c>
    </row>
    <row r="621" spans="1:11">
      <c r="A621" s="34" t="s">
        <v>4656</v>
      </c>
      <c r="B621" s="34">
        <v>2018</v>
      </c>
      <c r="C621" s="34">
        <v>100</v>
      </c>
      <c r="D621" s="34" t="s">
        <v>651</v>
      </c>
      <c r="E621" s="95">
        <f t="shared" si="30"/>
        <v>95</v>
      </c>
      <c r="F621" s="95">
        <f t="shared" si="31"/>
        <v>122</v>
      </c>
      <c r="G621" s="95">
        <f>'gráficos x semana I nivel'!C321+'gráficos x semana I nivel'!D321+'gráficos x semana I nivel'!E321</f>
        <v>0</v>
      </c>
      <c r="H621" s="95">
        <f t="shared" si="27"/>
        <v>77</v>
      </c>
      <c r="I621" s="98">
        <f t="shared" si="2"/>
        <v>0.81052631578947365</v>
      </c>
      <c r="J621" s="98">
        <f t="shared" si="3"/>
        <v>0.63114754098360659</v>
      </c>
      <c r="K621" s="34" t="s">
        <v>649</v>
      </c>
    </row>
    <row r="622" spans="1:11">
      <c r="A622" s="34" t="s">
        <v>4656</v>
      </c>
      <c r="B622" s="34">
        <v>2018</v>
      </c>
      <c r="C622" s="34">
        <v>101</v>
      </c>
      <c r="D622" s="34" t="s">
        <v>651</v>
      </c>
      <c r="E622" s="95">
        <f t="shared" si="30"/>
        <v>95</v>
      </c>
      <c r="F622" s="95">
        <f t="shared" si="31"/>
        <v>122</v>
      </c>
      <c r="G622" s="95">
        <f>'gráficos x semana I nivel'!C322+'gráficos x semana I nivel'!D322+'gráficos x semana I nivel'!E322</f>
        <v>0</v>
      </c>
      <c r="H622" s="95">
        <f t="shared" si="27"/>
        <v>77</v>
      </c>
      <c r="I622" s="98">
        <f t="shared" si="2"/>
        <v>0.81052631578947365</v>
      </c>
      <c r="J622" s="98">
        <f t="shared" si="3"/>
        <v>0.63114754098360659</v>
      </c>
      <c r="K622" s="34" t="s">
        <v>649</v>
      </c>
    </row>
    <row r="623" spans="1:11">
      <c r="A623" s="34" t="s">
        <v>4656</v>
      </c>
      <c r="B623" s="34">
        <v>2018</v>
      </c>
      <c r="C623" s="34">
        <v>102</v>
      </c>
      <c r="D623" s="34" t="s">
        <v>651</v>
      </c>
      <c r="E623" s="95">
        <f t="shared" si="30"/>
        <v>95</v>
      </c>
      <c r="F623" s="95">
        <f t="shared" si="31"/>
        <v>122</v>
      </c>
      <c r="G623" s="95">
        <f>'gráficos x semana I nivel'!C323+'gráficos x semana I nivel'!D323+'gráficos x semana I nivel'!E323</f>
        <v>0</v>
      </c>
      <c r="H623" s="95">
        <f t="shared" si="27"/>
        <v>77</v>
      </c>
      <c r="I623" s="98">
        <f t="shared" si="2"/>
        <v>0.81052631578947365</v>
      </c>
      <c r="J623" s="98">
        <f t="shared" si="3"/>
        <v>0.63114754098360659</v>
      </c>
      <c r="K623" s="34" t="s">
        <v>649</v>
      </c>
    </row>
    <row r="624" spans="1:11">
      <c r="A624" s="34" t="s">
        <v>4656</v>
      </c>
      <c r="B624" s="34">
        <v>2018</v>
      </c>
      <c r="C624" s="34">
        <v>103</v>
      </c>
      <c r="D624" s="34" t="s">
        <v>651</v>
      </c>
      <c r="E624" s="95">
        <f t="shared" si="30"/>
        <v>95</v>
      </c>
      <c r="F624" s="95">
        <f t="shared" si="31"/>
        <v>122</v>
      </c>
      <c r="G624" s="95">
        <f>'gráficos x semana I nivel'!C324+'gráficos x semana I nivel'!D324+'gráficos x semana I nivel'!E324</f>
        <v>0</v>
      </c>
      <c r="H624" s="95">
        <f t="shared" si="27"/>
        <v>77</v>
      </c>
      <c r="I624" s="98">
        <f t="shared" si="2"/>
        <v>0.81052631578947365</v>
      </c>
      <c r="J624" s="98">
        <f t="shared" si="3"/>
        <v>0.63114754098360659</v>
      </c>
      <c r="K624" s="34" t="s">
        <v>649</v>
      </c>
    </row>
    <row r="625" spans="1:11">
      <c r="A625" s="34" t="s">
        <v>4656</v>
      </c>
      <c r="B625" s="34">
        <v>2018</v>
      </c>
      <c r="C625" s="34">
        <v>104</v>
      </c>
      <c r="D625" s="34" t="s">
        <v>651</v>
      </c>
      <c r="E625" s="95">
        <f t="shared" si="30"/>
        <v>95</v>
      </c>
      <c r="F625" s="95">
        <f t="shared" si="31"/>
        <v>122</v>
      </c>
      <c r="G625" s="95">
        <f>'gráficos x semana I nivel'!C325+'gráficos x semana I nivel'!D325+'gráficos x semana I nivel'!E325</f>
        <v>0</v>
      </c>
      <c r="H625" s="95">
        <f t="shared" si="27"/>
        <v>77</v>
      </c>
      <c r="I625" s="98">
        <f t="shared" si="2"/>
        <v>0.81052631578947365</v>
      </c>
      <c r="J625" s="98">
        <f t="shared" si="3"/>
        <v>0.63114754098360659</v>
      </c>
      <c r="K625" s="34" t="s">
        <v>649</v>
      </c>
    </row>
    <row r="626" spans="1:11">
      <c r="A626" s="34" t="s">
        <v>4670</v>
      </c>
      <c r="B626" s="34">
        <v>2022</v>
      </c>
      <c r="C626" s="34">
        <v>1</v>
      </c>
      <c r="D626" s="323" t="s">
        <v>4648</v>
      </c>
      <c r="E626" s="95">
        <f t="shared" ref="E626:E689" si="32">GB1_IN</f>
        <v>100</v>
      </c>
      <c r="F626" s="95">
        <f t="shared" ref="F626:F689" si="33">Cargos_IN_GB1</f>
        <v>127</v>
      </c>
      <c r="G626" s="95">
        <f>'gráficos x semana I nivel'!C332</f>
        <v>6</v>
      </c>
      <c r="H626" s="95">
        <f>G626</f>
        <v>6</v>
      </c>
      <c r="I626" s="98">
        <f t="shared" si="2"/>
        <v>0.06</v>
      </c>
      <c r="J626" s="98">
        <f t="shared" si="3"/>
        <v>4.7244094488188976E-2</v>
      </c>
      <c r="K626" s="34" t="s">
        <v>649</v>
      </c>
    </row>
    <row r="627" spans="1:11">
      <c r="A627" s="34" t="s">
        <v>4670</v>
      </c>
      <c r="B627" s="34">
        <v>2022</v>
      </c>
      <c r="C627" s="34">
        <v>2</v>
      </c>
      <c r="D627" s="323" t="s">
        <v>4648</v>
      </c>
      <c r="E627" s="95">
        <f t="shared" si="32"/>
        <v>100</v>
      </c>
      <c r="F627" s="95">
        <f t="shared" si="33"/>
        <v>127</v>
      </c>
      <c r="G627" s="95">
        <f>'gráficos x semana I nivel'!C333</f>
        <v>3</v>
      </c>
      <c r="H627" s="95">
        <f t="shared" ref="H627:H729" si="34">G627+H626</f>
        <v>9</v>
      </c>
      <c r="I627" s="98">
        <f t="shared" si="2"/>
        <v>0.09</v>
      </c>
      <c r="J627" s="98">
        <f t="shared" si="3"/>
        <v>7.0866141732283464E-2</v>
      </c>
      <c r="K627" s="34" t="s">
        <v>649</v>
      </c>
    </row>
    <row r="628" spans="1:11">
      <c r="A628" s="34" t="s">
        <v>4670</v>
      </c>
      <c r="B628" s="34">
        <v>2022</v>
      </c>
      <c r="C628" s="34">
        <v>3</v>
      </c>
      <c r="D628" s="323" t="s">
        <v>4648</v>
      </c>
      <c r="E628" s="95">
        <f t="shared" si="32"/>
        <v>100</v>
      </c>
      <c r="F628" s="95">
        <f t="shared" si="33"/>
        <v>127</v>
      </c>
      <c r="G628" s="95">
        <f>'gráficos x semana I nivel'!C334</f>
        <v>22</v>
      </c>
      <c r="H628" s="95">
        <f t="shared" si="34"/>
        <v>31</v>
      </c>
      <c r="I628" s="98">
        <f t="shared" si="2"/>
        <v>0.31</v>
      </c>
      <c r="J628" s="98">
        <f t="shared" si="3"/>
        <v>0.24409448818897639</v>
      </c>
      <c r="K628" s="34" t="s">
        <v>649</v>
      </c>
    </row>
    <row r="629" spans="1:11">
      <c r="A629" s="34" t="s">
        <v>4670</v>
      </c>
      <c r="B629" s="34">
        <v>2022</v>
      </c>
      <c r="C629" s="34">
        <v>4</v>
      </c>
      <c r="D629" s="323" t="s">
        <v>4648</v>
      </c>
      <c r="E629" s="95">
        <f t="shared" si="32"/>
        <v>100</v>
      </c>
      <c r="F629" s="95">
        <f t="shared" si="33"/>
        <v>127</v>
      </c>
      <c r="G629" s="95">
        <f>'gráficos x semana I nivel'!C335</f>
        <v>2</v>
      </c>
      <c r="H629" s="95">
        <f t="shared" si="34"/>
        <v>33</v>
      </c>
      <c r="I629" s="98">
        <f t="shared" si="2"/>
        <v>0.33</v>
      </c>
      <c r="J629" s="98">
        <f t="shared" si="3"/>
        <v>0.25984251968503935</v>
      </c>
      <c r="K629" s="34" t="s">
        <v>649</v>
      </c>
    </row>
    <row r="630" spans="1:11">
      <c r="A630" s="34" t="s">
        <v>4670</v>
      </c>
      <c r="B630" s="34">
        <v>2022</v>
      </c>
      <c r="C630" s="34">
        <v>5</v>
      </c>
      <c r="D630" s="323" t="s">
        <v>4648</v>
      </c>
      <c r="E630" s="95">
        <f t="shared" si="32"/>
        <v>100</v>
      </c>
      <c r="F630" s="95">
        <f t="shared" si="33"/>
        <v>127</v>
      </c>
      <c r="G630" s="95">
        <f>'gráficos x semana I nivel'!C336</f>
        <v>5</v>
      </c>
      <c r="H630" s="95">
        <f t="shared" si="34"/>
        <v>38</v>
      </c>
      <c r="I630" s="98">
        <f t="shared" si="2"/>
        <v>0.38</v>
      </c>
      <c r="J630" s="98">
        <f t="shared" si="3"/>
        <v>0.29921259842519687</v>
      </c>
      <c r="K630" s="34" t="s">
        <v>649</v>
      </c>
    </row>
    <row r="631" spans="1:11">
      <c r="A631" s="34" t="s">
        <v>4670</v>
      </c>
      <c r="B631" s="34">
        <v>2022</v>
      </c>
      <c r="C631" s="34">
        <v>6</v>
      </c>
      <c r="D631" s="323" t="s">
        <v>4648</v>
      </c>
      <c r="E631" s="95">
        <f t="shared" si="32"/>
        <v>100</v>
      </c>
      <c r="F631" s="95">
        <f t="shared" si="33"/>
        <v>127</v>
      </c>
      <c r="G631" s="95">
        <f>'gráficos x semana I nivel'!C337</f>
        <v>4</v>
      </c>
      <c r="H631" s="95">
        <f t="shared" si="34"/>
        <v>42</v>
      </c>
      <c r="I631" s="98">
        <f t="shared" si="2"/>
        <v>0.42</v>
      </c>
      <c r="J631" s="98">
        <f t="shared" si="3"/>
        <v>0.33070866141732286</v>
      </c>
      <c r="K631" s="34" t="s">
        <v>649</v>
      </c>
    </row>
    <row r="632" spans="1:11">
      <c r="A632" s="34" t="s">
        <v>4670</v>
      </c>
      <c r="B632" s="34">
        <v>2022</v>
      </c>
      <c r="C632" s="34">
        <v>7</v>
      </c>
      <c r="D632" s="323" t="s">
        <v>4648</v>
      </c>
      <c r="E632" s="95">
        <f t="shared" si="32"/>
        <v>100</v>
      </c>
      <c r="F632" s="95">
        <f t="shared" si="33"/>
        <v>127</v>
      </c>
      <c r="G632" s="95">
        <f>'gráficos x semana I nivel'!C338</f>
        <v>3</v>
      </c>
      <c r="H632" s="95">
        <f t="shared" si="34"/>
        <v>45</v>
      </c>
      <c r="I632" s="98">
        <f t="shared" si="2"/>
        <v>0.45</v>
      </c>
      <c r="J632" s="98">
        <f t="shared" si="3"/>
        <v>0.3543307086614173</v>
      </c>
      <c r="K632" s="34" t="s">
        <v>649</v>
      </c>
    </row>
    <row r="633" spans="1:11">
      <c r="A633" s="34" t="s">
        <v>4670</v>
      </c>
      <c r="B633" s="34">
        <v>2022</v>
      </c>
      <c r="C633" s="34">
        <v>8</v>
      </c>
      <c r="D633" s="323" t="s">
        <v>4648</v>
      </c>
      <c r="E633" s="95">
        <f t="shared" si="32"/>
        <v>100</v>
      </c>
      <c r="F633" s="95">
        <f t="shared" si="33"/>
        <v>127</v>
      </c>
      <c r="G633" s="95">
        <f>'gráficos x semana I nivel'!C339</f>
        <v>6</v>
      </c>
      <c r="H633" s="95">
        <f t="shared" si="34"/>
        <v>51</v>
      </c>
      <c r="I633" s="98">
        <f t="shared" si="2"/>
        <v>0.51</v>
      </c>
      <c r="J633" s="98">
        <f t="shared" si="3"/>
        <v>0.40157480314960631</v>
      </c>
      <c r="K633" s="34" t="s">
        <v>649</v>
      </c>
    </row>
    <row r="634" spans="1:11">
      <c r="A634" s="34" t="s">
        <v>4670</v>
      </c>
      <c r="B634" s="34">
        <v>2022</v>
      </c>
      <c r="C634" s="34">
        <v>9</v>
      </c>
      <c r="D634" s="323" t="s">
        <v>4648</v>
      </c>
      <c r="E634" s="95">
        <f t="shared" si="32"/>
        <v>100</v>
      </c>
      <c r="F634" s="95">
        <f t="shared" si="33"/>
        <v>127</v>
      </c>
      <c r="G634" s="95">
        <f>'gráficos x semana I nivel'!C340</f>
        <v>3</v>
      </c>
      <c r="H634" s="95">
        <f t="shared" si="34"/>
        <v>54</v>
      </c>
      <c r="I634" s="98">
        <f t="shared" si="2"/>
        <v>0.54</v>
      </c>
      <c r="J634" s="98">
        <f t="shared" si="3"/>
        <v>0.42519685039370081</v>
      </c>
      <c r="K634" s="34" t="s">
        <v>649</v>
      </c>
    </row>
    <row r="635" spans="1:11">
      <c r="A635" s="34" t="s">
        <v>4670</v>
      </c>
      <c r="B635" s="34">
        <v>2022</v>
      </c>
      <c r="C635" s="34">
        <v>10</v>
      </c>
      <c r="D635" s="323" t="s">
        <v>4648</v>
      </c>
      <c r="E635" s="95">
        <f t="shared" si="32"/>
        <v>100</v>
      </c>
      <c r="F635" s="95">
        <f t="shared" si="33"/>
        <v>127</v>
      </c>
      <c r="G635" s="95">
        <f>'gráficos x semana I nivel'!C341</f>
        <v>3</v>
      </c>
      <c r="H635" s="95">
        <f t="shared" si="34"/>
        <v>57</v>
      </c>
      <c r="I635" s="98">
        <f t="shared" si="2"/>
        <v>0.56999999999999995</v>
      </c>
      <c r="J635" s="98">
        <f t="shared" si="3"/>
        <v>0.44881889763779526</v>
      </c>
      <c r="K635" s="34" t="s">
        <v>649</v>
      </c>
    </row>
    <row r="636" spans="1:11">
      <c r="A636" s="34" t="s">
        <v>4670</v>
      </c>
      <c r="B636" s="34">
        <v>2022</v>
      </c>
      <c r="C636" s="34">
        <v>11</v>
      </c>
      <c r="D636" s="323" t="s">
        <v>4648</v>
      </c>
      <c r="E636" s="95">
        <f t="shared" si="32"/>
        <v>100</v>
      </c>
      <c r="F636" s="95">
        <f t="shared" si="33"/>
        <v>127</v>
      </c>
      <c r="G636" s="95">
        <f>'gráficos x semana I nivel'!C342</f>
        <v>1</v>
      </c>
      <c r="H636" s="95">
        <f t="shared" si="34"/>
        <v>58</v>
      </c>
      <c r="I636" s="98">
        <f t="shared" si="2"/>
        <v>0.57999999999999996</v>
      </c>
      <c r="J636" s="98">
        <f t="shared" si="3"/>
        <v>0.45669291338582679</v>
      </c>
      <c r="K636" s="34" t="s">
        <v>649</v>
      </c>
    </row>
    <row r="637" spans="1:11">
      <c r="A637" s="34" t="s">
        <v>4670</v>
      </c>
      <c r="B637" s="34">
        <v>2022</v>
      </c>
      <c r="C637" s="34">
        <v>12</v>
      </c>
      <c r="D637" s="323" t="s">
        <v>4648</v>
      </c>
      <c r="E637" s="95">
        <f t="shared" si="32"/>
        <v>100</v>
      </c>
      <c r="F637" s="95">
        <f t="shared" si="33"/>
        <v>127</v>
      </c>
      <c r="G637" s="95">
        <f>'gráficos x semana I nivel'!C343</f>
        <v>2</v>
      </c>
      <c r="H637" s="95">
        <f t="shared" si="34"/>
        <v>60</v>
      </c>
      <c r="I637" s="98">
        <f t="shared" si="2"/>
        <v>0.6</v>
      </c>
      <c r="J637" s="98">
        <f t="shared" si="3"/>
        <v>0.47244094488188976</v>
      </c>
      <c r="K637" s="34" t="s">
        <v>649</v>
      </c>
    </row>
    <row r="638" spans="1:11">
      <c r="A638" s="34" t="s">
        <v>4670</v>
      </c>
      <c r="B638" s="34">
        <v>2022</v>
      </c>
      <c r="C638" s="34">
        <v>13</v>
      </c>
      <c r="D638" s="323" t="s">
        <v>4648</v>
      </c>
      <c r="E638" s="95">
        <f t="shared" si="32"/>
        <v>100</v>
      </c>
      <c r="F638" s="95">
        <f t="shared" si="33"/>
        <v>127</v>
      </c>
      <c r="G638" s="95">
        <f>'gráficos x semana I nivel'!C344</f>
        <v>0</v>
      </c>
      <c r="H638" s="95">
        <f t="shared" si="34"/>
        <v>60</v>
      </c>
      <c r="I638" s="98">
        <f t="shared" si="2"/>
        <v>0.6</v>
      </c>
      <c r="J638" s="98">
        <f t="shared" si="3"/>
        <v>0.47244094488188976</v>
      </c>
      <c r="K638" s="34" t="s">
        <v>649</v>
      </c>
    </row>
    <row r="639" spans="1:11">
      <c r="A639" s="34" t="s">
        <v>4670</v>
      </c>
      <c r="B639" s="34">
        <v>2022</v>
      </c>
      <c r="C639" s="34">
        <v>14</v>
      </c>
      <c r="D639" s="323" t="s">
        <v>4648</v>
      </c>
      <c r="E639" s="95">
        <f t="shared" si="32"/>
        <v>100</v>
      </c>
      <c r="F639" s="95">
        <f t="shared" si="33"/>
        <v>127</v>
      </c>
      <c r="G639" s="95">
        <f>'gráficos x semana I nivel'!C345</f>
        <v>0</v>
      </c>
      <c r="H639" s="95">
        <f t="shared" si="34"/>
        <v>60</v>
      </c>
      <c r="I639" s="98">
        <f t="shared" si="2"/>
        <v>0.6</v>
      </c>
      <c r="J639" s="98">
        <f t="shared" si="3"/>
        <v>0.47244094488188976</v>
      </c>
      <c r="K639" s="34" t="s">
        <v>649</v>
      </c>
    </row>
    <row r="640" spans="1:11">
      <c r="A640" s="34" t="s">
        <v>4670</v>
      </c>
      <c r="B640" s="34">
        <v>2022</v>
      </c>
      <c r="C640" s="34">
        <v>15</v>
      </c>
      <c r="D640" s="323" t="s">
        <v>4648</v>
      </c>
      <c r="E640" s="95">
        <f t="shared" si="32"/>
        <v>100</v>
      </c>
      <c r="F640" s="95">
        <f t="shared" si="33"/>
        <v>127</v>
      </c>
      <c r="G640" s="95">
        <f>'gráficos x semana I nivel'!C346</f>
        <v>0</v>
      </c>
      <c r="H640" s="95">
        <f t="shared" si="34"/>
        <v>60</v>
      </c>
      <c r="I640" s="98">
        <f t="shared" si="2"/>
        <v>0.6</v>
      </c>
      <c r="J640" s="98">
        <f t="shared" si="3"/>
        <v>0.47244094488188976</v>
      </c>
      <c r="K640" s="34" t="s">
        <v>649</v>
      </c>
    </row>
    <row r="641" spans="1:11">
      <c r="A641" s="34" t="s">
        <v>4670</v>
      </c>
      <c r="B641" s="34">
        <v>2022</v>
      </c>
      <c r="C641" s="34">
        <v>16</v>
      </c>
      <c r="D641" s="323" t="s">
        <v>4648</v>
      </c>
      <c r="E641" s="95">
        <f t="shared" si="32"/>
        <v>100</v>
      </c>
      <c r="F641" s="95">
        <f t="shared" si="33"/>
        <v>127</v>
      </c>
      <c r="G641" s="95">
        <f>'gráficos x semana I nivel'!C347</f>
        <v>2</v>
      </c>
      <c r="H641" s="95">
        <f t="shared" si="34"/>
        <v>62</v>
      </c>
      <c r="I641" s="98">
        <f t="shared" si="2"/>
        <v>0.62</v>
      </c>
      <c r="J641" s="98">
        <f t="shared" si="3"/>
        <v>0.48818897637795278</v>
      </c>
      <c r="K641" s="34" t="s">
        <v>649</v>
      </c>
    </row>
    <row r="642" spans="1:11">
      <c r="A642" s="34" t="s">
        <v>4670</v>
      </c>
      <c r="B642" s="34">
        <v>2022</v>
      </c>
      <c r="C642" s="34">
        <v>17</v>
      </c>
      <c r="D642" s="323" t="s">
        <v>4648</v>
      </c>
      <c r="E642" s="95">
        <f t="shared" si="32"/>
        <v>100</v>
      </c>
      <c r="F642" s="95">
        <f t="shared" si="33"/>
        <v>127</v>
      </c>
      <c r="G642" s="95">
        <f>'gráficos x semana I nivel'!C348</f>
        <v>0</v>
      </c>
      <c r="H642" s="95">
        <f t="shared" si="34"/>
        <v>62</v>
      </c>
      <c r="I642" s="98">
        <f t="shared" si="2"/>
        <v>0.62</v>
      </c>
      <c r="J642" s="98">
        <f t="shared" si="3"/>
        <v>0.48818897637795278</v>
      </c>
      <c r="K642" s="34" t="s">
        <v>649</v>
      </c>
    </row>
    <row r="643" spans="1:11">
      <c r="A643" s="34" t="s">
        <v>4670</v>
      </c>
      <c r="B643" s="34">
        <v>2022</v>
      </c>
      <c r="C643" s="34">
        <v>18</v>
      </c>
      <c r="D643" s="323" t="s">
        <v>4648</v>
      </c>
      <c r="E643" s="95">
        <f t="shared" si="32"/>
        <v>100</v>
      </c>
      <c r="F643" s="95">
        <f t="shared" si="33"/>
        <v>127</v>
      </c>
      <c r="G643" s="95">
        <f>'gráficos x semana I nivel'!C349</f>
        <v>0</v>
      </c>
      <c r="H643" s="95">
        <f t="shared" si="34"/>
        <v>62</v>
      </c>
      <c r="I643" s="98">
        <f t="shared" si="2"/>
        <v>0.62</v>
      </c>
      <c r="J643" s="98">
        <f t="shared" si="3"/>
        <v>0.48818897637795278</v>
      </c>
      <c r="K643" s="34" t="s">
        <v>649</v>
      </c>
    </row>
    <row r="644" spans="1:11">
      <c r="A644" s="34" t="s">
        <v>4670</v>
      </c>
      <c r="B644" s="34">
        <v>2022</v>
      </c>
      <c r="C644" s="34">
        <v>19</v>
      </c>
      <c r="D644" s="323" t="s">
        <v>4648</v>
      </c>
      <c r="E644" s="95">
        <f t="shared" si="32"/>
        <v>100</v>
      </c>
      <c r="F644" s="95">
        <f t="shared" si="33"/>
        <v>127</v>
      </c>
      <c r="G644" s="95">
        <f>'gráficos x semana I nivel'!C350</f>
        <v>0</v>
      </c>
      <c r="H644" s="95">
        <f t="shared" si="34"/>
        <v>62</v>
      </c>
      <c r="I644" s="98">
        <f t="shared" si="2"/>
        <v>0.62</v>
      </c>
      <c r="J644" s="98">
        <f t="shared" si="3"/>
        <v>0.48818897637795278</v>
      </c>
      <c r="K644" s="34" t="s">
        <v>649</v>
      </c>
    </row>
    <row r="645" spans="1:11">
      <c r="A645" s="34" t="s">
        <v>4670</v>
      </c>
      <c r="B645" s="34">
        <v>2022</v>
      </c>
      <c r="C645" s="34">
        <v>20</v>
      </c>
      <c r="D645" s="323" t="s">
        <v>4648</v>
      </c>
      <c r="E645" s="95">
        <f t="shared" si="32"/>
        <v>100</v>
      </c>
      <c r="F645" s="95">
        <f t="shared" si="33"/>
        <v>127</v>
      </c>
      <c r="G645" s="95">
        <f>'gráficos x semana I nivel'!C351</f>
        <v>0</v>
      </c>
      <c r="H645" s="95">
        <f t="shared" si="34"/>
        <v>62</v>
      </c>
      <c r="I645" s="98">
        <f t="shared" si="2"/>
        <v>0.62</v>
      </c>
      <c r="J645" s="98">
        <f t="shared" si="3"/>
        <v>0.48818897637795278</v>
      </c>
      <c r="K645" s="34" t="s">
        <v>649</v>
      </c>
    </row>
    <row r="646" spans="1:11">
      <c r="A646" s="34" t="s">
        <v>4670</v>
      </c>
      <c r="B646" s="34">
        <v>2022</v>
      </c>
      <c r="C646" s="34">
        <v>21</v>
      </c>
      <c r="D646" s="323" t="s">
        <v>4648</v>
      </c>
      <c r="E646" s="95">
        <f t="shared" si="32"/>
        <v>100</v>
      </c>
      <c r="F646" s="95">
        <f t="shared" si="33"/>
        <v>127</v>
      </c>
      <c r="G646" s="95">
        <f>'gráficos x semana I nivel'!C352</f>
        <v>1</v>
      </c>
      <c r="H646" s="95">
        <f t="shared" si="34"/>
        <v>63</v>
      </c>
      <c r="I646" s="98">
        <f t="shared" si="2"/>
        <v>0.63</v>
      </c>
      <c r="J646" s="98">
        <f t="shared" si="3"/>
        <v>0.49606299212598426</v>
      </c>
      <c r="K646" s="34" t="s">
        <v>649</v>
      </c>
    </row>
    <row r="647" spans="1:11">
      <c r="A647" s="34" t="s">
        <v>4670</v>
      </c>
      <c r="B647" s="34">
        <v>2022</v>
      </c>
      <c r="C647" s="34">
        <v>22</v>
      </c>
      <c r="D647" s="323" t="s">
        <v>4648</v>
      </c>
      <c r="E647" s="95">
        <f t="shared" si="32"/>
        <v>100</v>
      </c>
      <c r="F647" s="95">
        <f t="shared" si="33"/>
        <v>127</v>
      </c>
      <c r="G647" s="95">
        <f>'gráficos x semana I nivel'!C353</f>
        <v>0</v>
      </c>
      <c r="H647" s="95">
        <f t="shared" si="34"/>
        <v>63</v>
      </c>
      <c r="I647" s="98">
        <f t="shared" si="2"/>
        <v>0.63</v>
      </c>
      <c r="J647" s="98">
        <f t="shared" si="3"/>
        <v>0.49606299212598426</v>
      </c>
      <c r="K647" s="34" t="s">
        <v>649</v>
      </c>
    </row>
    <row r="648" spans="1:11">
      <c r="A648" s="34" t="s">
        <v>4670</v>
      </c>
      <c r="B648" s="34">
        <v>2022</v>
      </c>
      <c r="C648" s="34">
        <v>23</v>
      </c>
      <c r="D648" s="323" t="s">
        <v>4648</v>
      </c>
      <c r="E648" s="95">
        <f t="shared" si="32"/>
        <v>100</v>
      </c>
      <c r="F648" s="95">
        <f t="shared" si="33"/>
        <v>127</v>
      </c>
      <c r="G648" s="95">
        <f>'gráficos x semana I nivel'!C354</f>
        <v>0</v>
      </c>
      <c r="H648" s="95">
        <f t="shared" si="34"/>
        <v>63</v>
      </c>
      <c r="I648" s="98">
        <f t="shared" si="2"/>
        <v>0.63</v>
      </c>
      <c r="J648" s="98">
        <f t="shared" si="3"/>
        <v>0.49606299212598426</v>
      </c>
      <c r="K648" s="34" t="s">
        <v>649</v>
      </c>
    </row>
    <row r="649" spans="1:11">
      <c r="A649" s="34" t="s">
        <v>4670</v>
      </c>
      <c r="B649" s="34">
        <v>2022</v>
      </c>
      <c r="C649" s="34">
        <v>24</v>
      </c>
      <c r="D649" s="323" t="s">
        <v>4648</v>
      </c>
      <c r="E649" s="95">
        <f t="shared" si="32"/>
        <v>100</v>
      </c>
      <c r="F649" s="95">
        <f t="shared" si="33"/>
        <v>127</v>
      </c>
      <c r="G649" s="95">
        <f>'gráficos x semana I nivel'!C355</f>
        <v>0</v>
      </c>
      <c r="H649" s="95">
        <f t="shared" si="34"/>
        <v>63</v>
      </c>
      <c r="I649" s="98">
        <f t="shared" si="2"/>
        <v>0.63</v>
      </c>
      <c r="J649" s="98">
        <f t="shared" si="3"/>
        <v>0.49606299212598426</v>
      </c>
      <c r="K649" s="34" t="s">
        <v>649</v>
      </c>
    </row>
    <row r="650" spans="1:11">
      <c r="A650" s="34" t="s">
        <v>4670</v>
      </c>
      <c r="B650" s="34">
        <v>2022</v>
      </c>
      <c r="C650" s="34">
        <v>25</v>
      </c>
      <c r="D650" s="323" t="s">
        <v>4648</v>
      </c>
      <c r="E650" s="95">
        <f t="shared" si="32"/>
        <v>100</v>
      </c>
      <c r="F650" s="95">
        <f t="shared" si="33"/>
        <v>127</v>
      </c>
      <c r="G650" s="95">
        <f>'gráficos x semana I nivel'!C356</f>
        <v>0</v>
      </c>
      <c r="H650" s="95">
        <f t="shared" si="34"/>
        <v>63</v>
      </c>
      <c r="I650" s="98">
        <f t="shared" si="2"/>
        <v>0.63</v>
      </c>
      <c r="J650" s="98">
        <f t="shared" si="3"/>
        <v>0.49606299212598426</v>
      </c>
      <c r="K650" s="34" t="s">
        <v>649</v>
      </c>
    </row>
    <row r="651" spans="1:11">
      <c r="A651" s="34" t="s">
        <v>4670</v>
      </c>
      <c r="B651" s="34">
        <v>2022</v>
      </c>
      <c r="C651" s="34">
        <v>26</v>
      </c>
      <c r="D651" s="323" t="s">
        <v>4648</v>
      </c>
      <c r="E651" s="95">
        <f t="shared" si="32"/>
        <v>100</v>
      </c>
      <c r="F651" s="95">
        <f t="shared" si="33"/>
        <v>127</v>
      </c>
      <c r="G651" s="95">
        <f>'gráficos x semana I nivel'!C357</f>
        <v>0</v>
      </c>
      <c r="H651" s="95">
        <f t="shared" si="34"/>
        <v>63</v>
      </c>
      <c r="I651" s="98">
        <f t="shared" si="2"/>
        <v>0.63</v>
      </c>
      <c r="J651" s="98">
        <f t="shared" si="3"/>
        <v>0.49606299212598426</v>
      </c>
      <c r="K651" s="34" t="s">
        <v>649</v>
      </c>
    </row>
    <row r="652" spans="1:11">
      <c r="A652" s="34" t="s">
        <v>4670</v>
      </c>
      <c r="B652" s="34">
        <v>2022</v>
      </c>
      <c r="C652" s="34">
        <v>27</v>
      </c>
      <c r="D652" s="323" t="s">
        <v>4648</v>
      </c>
      <c r="E652" s="95">
        <f t="shared" si="32"/>
        <v>100</v>
      </c>
      <c r="F652" s="95">
        <f t="shared" si="33"/>
        <v>127</v>
      </c>
      <c r="G652" s="95">
        <f>'gráficos x semana I nivel'!C358</f>
        <v>0</v>
      </c>
      <c r="H652" s="95">
        <f t="shared" si="34"/>
        <v>63</v>
      </c>
      <c r="I652" s="98">
        <f t="shared" si="2"/>
        <v>0.63</v>
      </c>
      <c r="J652" s="98">
        <f t="shared" si="3"/>
        <v>0.49606299212598426</v>
      </c>
      <c r="K652" s="34" t="s">
        <v>649</v>
      </c>
    </row>
    <row r="653" spans="1:11">
      <c r="A653" s="34" t="s">
        <v>4670</v>
      </c>
      <c r="B653" s="34">
        <v>2022</v>
      </c>
      <c r="C653" s="34">
        <v>28</v>
      </c>
      <c r="D653" s="323" t="s">
        <v>4648</v>
      </c>
      <c r="E653" s="95">
        <f t="shared" si="32"/>
        <v>100</v>
      </c>
      <c r="F653" s="95">
        <f t="shared" si="33"/>
        <v>127</v>
      </c>
      <c r="G653" s="95">
        <f>'gráficos x semana I nivel'!C359</f>
        <v>0</v>
      </c>
      <c r="H653" s="95">
        <f t="shared" si="34"/>
        <v>63</v>
      </c>
      <c r="I653" s="98">
        <f t="shared" si="2"/>
        <v>0.63</v>
      </c>
      <c r="J653" s="98">
        <f t="shared" si="3"/>
        <v>0.49606299212598426</v>
      </c>
      <c r="K653" s="34" t="s">
        <v>649</v>
      </c>
    </row>
    <row r="654" spans="1:11">
      <c r="A654" s="34" t="s">
        <v>4670</v>
      </c>
      <c r="B654" s="34">
        <v>2022</v>
      </c>
      <c r="C654" s="34">
        <v>29</v>
      </c>
      <c r="D654" s="323" t="s">
        <v>4648</v>
      </c>
      <c r="E654" s="95">
        <f t="shared" si="32"/>
        <v>100</v>
      </c>
      <c r="F654" s="95">
        <f t="shared" si="33"/>
        <v>127</v>
      </c>
      <c r="G654" s="95">
        <f>'gráficos x semana I nivel'!C360</f>
        <v>2</v>
      </c>
      <c r="H654" s="95">
        <f t="shared" si="34"/>
        <v>65</v>
      </c>
      <c r="I654" s="98">
        <f t="shared" si="2"/>
        <v>0.65</v>
      </c>
      <c r="J654" s="98">
        <f t="shared" si="3"/>
        <v>0.51181102362204722</v>
      </c>
      <c r="K654" s="34" t="s">
        <v>649</v>
      </c>
    </row>
    <row r="655" spans="1:11">
      <c r="A655" s="34" t="s">
        <v>4670</v>
      </c>
      <c r="B655" s="34">
        <v>2022</v>
      </c>
      <c r="C655" s="34">
        <v>30</v>
      </c>
      <c r="D655" s="323" t="s">
        <v>4648</v>
      </c>
      <c r="E655" s="95">
        <f t="shared" si="32"/>
        <v>100</v>
      </c>
      <c r="F655" s="95">
        <f t="shared" si="33"/>
        <v>127</v>
      </c>
      <c r="G655" s="95">
        <f>'gráficos x semana I nivel'!C361</f>
        <v>0</v>
      </c>
      <c r="H655" s="95">
        <f t="shared" si="34"/>
        <v>65</v>
      </c>
      <c r="I655" s="98">
        <f t="shared" si="2"/>
        <v>0.65</v>
      </c>
      <c r="J655" s="98">
        <f t="shared" si="3"/>
        <v>0.51181102362204722</v>
      </c>
      <c r="K655" s="34" t="s">
        <v>649</v>
      </c>
    </row>
    <row r="656" spans="1:11">
      <c r="A656" s="34" t="s">
        <v>4670</v>
      </c>
      <c r="B656" s="34">
        <v>2022</v>
      </c>
      <c r="C656" s="34">
        <v>31</v>
      </c>
      <c r="D656" s="323" t="s">
        <v>4648</v>
      </c>
      <c r="E656" s="95">
        <f t="shared" si="32"/>
        <v>100</v>
      </c>
      <c r="F656" s="95">
        <f t="shared" si="33"/>
        <v>127</v>
      </c>
      <c r="G656" s="95">
        <f>'gráficos x semana I nivel'!C362</f>
        <v>0</v>
      </c>
      <c r="H656" s="95">
        <f t="shared" si="34"/>
        <v>65</v>
      </c>
      <c r="I656" s="98">
        <f t="shared" si="2"/>
        <v>0.65</v>
      </c>
      <c r="J656" s="98">
        <f t="shared" si="3"/>
        <v>0.51181102362204722</v>
      </c>
      <c r="K656" s="34" t="s">
        <v>649</v>
      </c>
    </row>
    <row r="657" spans="1:11">
      <c r="A657" s="34" t="s">
        <v>4670</v>
      </c>
      <c r="B657" s="34">
        <v>2022</v>
      </c>
      <c r="C657" s="34">
        <v>32</v>
      </c>
      <c r="D657" s="323" t="s">
        <v>4648</v>
      </c>
      <c r="E657" s="95">
        <f t="shared" si="32"/>
        <v>100</v>
      </c>
      <c r="F657" s="95">
        <f t="shared" si="33"/>
        <v>127</v>
      </c>
      <c r="G657" s="95">
        <f>'gráficos x semana I nivel'!C363</f>
        <v>0</v>
      </c>
      <c r="H657" s="95">
        <f t="shared" si="34"/>
        <v>65</v>
      </c>
      <c r="I657" s="98">
        <f t="shared" si="2"/>
        <v>0.65</v>
      </c>
      <c r="J657" s="98">
        <f t="shared" si="3"/>
        <v>0.51181102362204722</v>
      </c>
      <c r="K657" s="34" t="s">
        <v>649</v>
      </c>
    </row>
    <row r="658" spans="1:11">
      <c r="A658" s="34" t="s">
        <v>4670</v>
      </c>
      <c r="B658" s="34">
        <v>2022</v>
      </c>
      <c r="C658" s="34">
        <v>33</v>
      </c>
      <c r="D658" s="323" t="s">
        <v>4648</v>
      </c>
      <c r="E658" s="95">
        <f t="shared" si="32"/>
        <v>100</v>
      </c>
      <c r="F658" s="95">
        <f t="shared" si="33"/>
        <v>127</v>
      </c>
      <c r="G658" s="95">
        <f>'gráficos x semana I nivel'!C364</f>
        <v>2</v>
      </c>
      <c r="H658" s="95">
        <f t="shared" si="34"/>
        <v>67</v>
      </c>
      <c r="I658" s="98">
        <f t="shared" si="2"/>
        <v>0.67</v>
      </c>
      <c r="J658" s="98">
        <f t="shared" si="3"/>
        <v>0.52755905511811019</v>
      </c>
      <c r="K658" s="34" t="s">
        <v>649</v>
      </c>
    </row>
    <row r="659" spans="1:11">
      <c r="A659" s="34" t="s">
        <v>4670</v>
      </c>
      <c r="B659" s="34">
        <v>2022</v>
      </c>
      <c r="C659" s="34">
        <v>34</v>
      </c>
      <c r="D659" s="323" t="s">
        <v>4648</v>
      </c>
      <c r="E659" s="95">
        <f t="shared" si="32"/>
        <v>100</v>
      </c>
      <c r="F659" s="95">
        <f t="shared" si="33"/>
        <v>127</v>
      </c>
      <c r="G659" s="95">
        <f>'gráficos x semana I nivel'!C365</f>
        <v>0</v>
      </c>
      <c r="H659" s="95">
        <f t="shared" si="34"/>
        <v>67</v>
      </c>
      <c r="I659" s="98">
        <f t="shared" si="2"/>
        <v>0.67</v>
      </c>
      <c r="J659" s="98">
        <f t="shared" si="3"/>
        <v>0.52755905511811019</v>
      </c>
      <c r="K659" s="34" t="s">
        <v>649</v>
      </c>
    </row>
    <row r="660" spans="1:11">
      <c r="A660" s="34" t="s">
        <v>4670</v>
      </c>
      <c r="B660" s="34">
        <v>2022</v>
      </c>
      <c r="C660" s="34">
        <v>35</v>
      </c>
      <c r="D660" s="323" t="s">
        <v>4648</v>
      </c>
      <c r="E660" s="95">
        <f t="shared" si="32"/>
        <v>100</v>
      </c>
      <c r="F660" s="95">
        <f t="shared" si="33"/>
        <v>127</v>
      </c>
      <c r="G660" s="95">
        <f>'gráficos x semana I nivel'!C366</f>
        <v>0</v>
      </c>
      <c r="H660" s="95">
        <f t="shared" si="34"/>
        <v>67</v>
      </c>
      <c r="I660" s="98">
        <f t="shared" si="2"/>
        <v>0.67</v>
      </c>
      <c r="J660" s="98">
        <f t="shared" si="3"/>
        <v>0.52755905511811019</v>
      </c>
      <c r="K660" s="34" t="s">
        <v>649</v>
      </c>
    </row>
    <row r="661" spans="1:11">
      <c r="A661" s="34" t="s">
        <v>4670</v>
      </c>
      <c r="B661" s="34">
        <v>2022</v>
      </c>
      <c r="C661" s="34">
        <v>36</v>
      </c>
      <c r="D661" s="323" t="s">
        <v>4648</v>
      </c>
      <c r="E661" s="95">
        <f t="shared" si="32"/>
        <v>100</v>
      </c>
      <c r="F661" s="95">
        <f t="shared" si="33"/>
        <v>127</v>
      </c>
      <c r="G661" s="95">
        <f>'gráficos x semana I nivel'!C367</f>
        <v>0</v>
      </c>
      <c r="H661" s="95">
        <f t="shared" si="34"/>
        <v>67</v>
      </c>
      <c r="I661" s="98">
        <f t="shared" si="2"/>
        <v>0.67</v>
      </c>
      <c r="J661" s="98">
        <f t="shared" si="3"/>
        <v>0.52755905511811019</v>
      </c>
      <c r="K661" s="34" t="s">
        <v>649</v>
      </c>
    </row>
    <row r="662" spans="1:11">
      <c r="A662" s="34" t="s">
        <v>4670</v>
      </c>
      <c r="B662" s="34">
        <v>2022</v>
      </c>
      <c r="C662" s="34">
        <v>37</v>
      </c>
      <c r="D662" s="323" t="s">
        <v>4648</v>
      </c>
      <c r="E662" s="95">
        <f t="shared" si="32"/>
        <v>100</v>
      </c>
      <c r="F662" s="95">
        <f t="shared" si="33"/>
        <v>127</v>
      </c>
      <c r="G662" s="95">
        <f>'gráficos x semana I nivel'!C368</f>
        <v>0</v>
      </c>
      <c r="H662" s="95">
        <f t="shared" si="34"/>
        <v>67</v>
      </c>
      <c r="I662" s="98">
        <f t="shared" si="2"/>
        <v>0.67</v>
      </c>
      <c r="J662" s="98">
        <f t="shared" si="3"/>
        <v>0.52755905511811019</v>
      </c>
      <c r="K662" s="34" t="s">
        <v>649</v>
      </c>
    </row>
    <row r="663" spans="1:11">
      <c r="A663" s="34" t="s">
        <v>4670</v>
      </c>
      <c r="B663" s="34">
        <v>2022</v>
      </c>
      <c r="C663" s="34">
        <v>38</v>
      </c>
      <c r="D663" s="323" t="s">
        <v>4648</v>
      </c>
      <c r="E663" s="95">
        <f t="shared" si="32"/>
        <v>100</v>
      </c>
      <c r="F663" s="95">
        <f t="shared" si="33"/>
        <v>127</v>
      </c>
      <c r="G663" s="95">
        <f>'gráficos x semana I nivel'!C369</f>
        <v>0</v>
      </c>
      <c r="H663" s="95">
        <f t="shared" si="34"/>
        <v>67</v>
      </c>
      <c r="I663" s="98">
        <f t="shared" si="2"/>
        <v>0.67</v>
      </c>
      <c r="J663" s="98">
        <f t="shared" si="3"/>
        <v>0.52755905511811019</v>
      </c>
      <c r="K663" s="34" t="s">
        <v>649</v>
      </c>
    </row>
    <row r="664" spans="1:11">
      <c r="A664" s="34" t="s">
        <v>4670</v>
      </c>
      <c r="B664" s="34">
        <v>2022</v>
      </c>
      <c r="C664" s="34">
        <v>39</v>
      </c>
      <c r="D664" s="323" t="s">
        <v>4648</v>
      </c>
      <c r="E664" s="95">
        <f t="shared" si="32"/>
        <v>100</v>
      </c>
      <c r="F664" s="95">
        <f t="shared" si="33"/>
        <v>127</v>
      </c>
      <c r="G664" s="95">
        <f>'gráficos x semana I nivel'!C370</f>
        <v>0</v>
      </c>
      <c r="H664" s="95">
        <f t="shared" si="34"/>
        <v>67</v>
      </c>
      <c r="I664" s="98">
        <f t="shared" si="2"/>
        <v>0.67</v>
      </c>
      <c r="J664" s="98">
        <f t="shared" si="3"/>
        <v>0.52755905511811019</v>
      </c>
      <c r="K664" s="34" t="s">
        <v>649</v>
      </c>
    </row>
    <row r="665" spans="1:11">
      <c r="A665" s="34" t="s">
        <v>4670</v>
      </c>
      <c r="B665" s="34">
        <v>2022</v>
      </c>
      <c r="C665" s="34">
        <v>40</v>
      </c>
      <c r="D665" s="323" t="s">
        <v>4648</v>
      </c>
      <c r="E665" s="95">
        <f t="shared" si="32"/>
        <v>100</v>
      </c>
      <c r="F665" s="95">
        <f t="shared" si="33"/>
        <v>127</v>
      </c>
      <c r="G665" s="95">
        <f>'gráficos x semana I nivel'!C371</f>
        <v>0</v>
      </c>
      <c r="H665" s="95">
        <f t="shared" si="34"/>
        <v>67</v>
      </c>
      <c r="I665" s="98">
        <f t="shared" si="2"/>
        <v>0.67</v>
      </c>
      <c r="J665" s="98">
        <f t="shared" si="3"/>
        <v>0.52755905511811019</v>
      </c>
      <c r="K665" s="34" t="s">
        <v>649</v>
      </c>
    </row>
    <row r="666" spans="1:11">
      <c r="A666" s="34" t="s">
        <v>4670</v>
      </c>
      <c r="B666" s="34">
        <v>2022</v>
      </c>
      <c r="C666" s="34">
        <v>41</v>
      </c>
      <c r="D666" s="323" t="s">
        <v>4648</v>
      </c>
      <c r="E666" s="95">
        <f t="shared" si="32"/>
        <v>100</v>
      </c>
      <c r="F666" s="95">
        <f t="shared" si="33"/>
        <v>127</v>
      </c>
      <c r="G666" s="95">
        <f>'gráficos x semana I nivel'!C372</f>
        <v>0</v>
      </c>
      <c r="H666" s="95">
        <f t="shared" si="34"/>
        <v>67</v>
      </c>
      <c r="I666" s="98">
        <f t="shared" si="2"/>
        <v>0.67</v>
      </c>
      <c r="J666" s="98">
        <f t="shared" si="3"/>
        <v>0.52755905511811019</v>
      </c>
      <c r="K666" s="34" t="s">
        <v>649</v>
      </c>
    </row>
    <row r="667" spans="1:11">
      <c r="A667" s="34" t="s">
        <v>4670</v>
      </c>
      <c r="B667" s="34">
        <v>2022</v>
      </c>
      <c r="C667" s="34">
        <v>42</v>
      </c>
      <c r="D667" s="323" t="s">
        <v>4648</v>
      </c>
      <c r="E667" s="95">
        <f t="shared" si="32"/>
        <v>100</v>
      </c>
      <c r="F667" s="95">
        <f t="shared" si="33"/>
        <v>127</v>
      </c>
      <c r="G667" s="95">
        <f>'gráficos x semana I nivel'!C373</f>
        <v>0</v>
      </c>
      <c r="H667" s="95">
        <f t="shared" si="34"/>
        <v>67</v>
      </c>
      <c r="I667" s="98">
        <f t="shared" si="2"/>
        <v>0.67</v>
      </c>
      <c r="J667" s="98">
        <f t="shared" si="3"/>
        <v>0.52755905511811019</v>
      </c>
      <c r="K667" s="34" t="s">
        <v>649</v>
      </c>
    </row>
    <row r="668" spans="1:11">
      <c r="A668" s="34" t="s">
        <v>4670</v>
      </c>
      <c r="B668" s="34">
        <v>2022</v>
      </c>
      <c r="C668" s="34">
        <v>43</v>
      </c>
      <c r="D668" s="323" t="s">
        <v>4648</v>
      </c>
      <c r="E668" s="95">
        <f t="shared" si="32"/>
        <v>100</v>
      </c>
      <c r="F668" s="95">
        <f t="shared" si="33"/>
        <v>127</v>
      </c>
      <c r="G668" s="95">
        <f>'gráficos x semana I nivel'!C374</f>
        <v>0</v>
      </c>
      <c r="H668" s="95">
        <f t="shared" si="34"/>
        <v>67</v>
      </c>
      <c r="I668" s="98">
        <f t="shared" si="2"/>
        <v>0.67</v>
      </c>
      <c r="J668" s="98">
        <f t="shared" si="3"/>
        <v>0.52755905511811019</v>
      </c>
      <c r="K668" s="34" t="s">
        <v>649</v>
      </c>
    </row>
    <row r="669" spans="1:11">
      <c r="A669" s="34" t="s">
        <v>4670</v>
      </c>
      <c r="B669" s="34">
        <v>2022</v>
      </c>
      <c r="C669" s="34">
        <v>44</v>
      </c>
      <c r="D669" s="323" t="s">
        <v>4648</v>
      </c>
      <c r="E669" s="95">
        <f t="shared" si="32"/>
        <v>100</v>
      </c>
      <c r="F669" s="95">
        <f t="shared" si="33"/>
        <v>127</v>
      </c>
      <c r="G669" s="95">
        <f>'gráficos x semana I nivel'!C375</f>
        <v>0</v>
      </c>
      <c r="H669" s="95">
        <f t="shared" si="34"/>
        <v>67</v>
      </c>
      <c r="I669" s="98">
        <f t="shared" si="2"/>
        <v>0.67</v>
      </c>
      <c r="J669" s="98">
        <f t="shared" si="3"/>
        <v>0.52755905511811019</v>
      </c>
      <c r="K669" s="34" t="s">
        <v>649</v>
      </c>
    </row>
    <row r="670" spans="1:11">
      <c r="A670" s="34" t="s">
        <v>4670</v>
      </c>
      <c r="B670" s="34">
        <v>2022</v>
      </c>
      <c r="C670" s="34">
        <v>45</v>
      </c>
      <c r="D670" s="323" t="s">
        <v>4648</v>
      </c>
      <c r="E670" s="95">
        <f t="shared" si="32"/>
        <v>100</v>
      </c>
      <c r="F670" s="95">
        <f t="shared" si="33"/>
        <v>127</v>
      </c>
      <c r="G670" s="95">
        <f>'gráficos x semana I nivel'!C376</f>
        <v>0</v>
      </c>
      <c r="H670" s="95">
        <f t="shared" si="34"/>
        <v>67</v>
      </c>
      <c r="I670" s="98">
        <f t="shared" si="2"/>
        <v>0.67</v>
      </c>
      <c r="J670" s="98">
        <f t="shared" si="3"/>
        <v>0.52755905511811019</v>
      </c>
      <c r="K670" s="34" t="s">
        <v>649</v>
      </c>
    </row>
    <row r="671" spans="1:11">
      <c r="A671" s="34" t="s">
        <v>4670</v>
      </c>
      <c r="B671" s="34">
        <v>2022</v>
      </c>
      <c r="C671" s="34">
        <v>46</v>
      </c>
      <c r="D671" s="323" t="s">
        <v>4648</v>
      </c>
      <c r="E671" s="95">
        <f t="shared" si="32"/>
        <v>100</v>
      </c>
      <c r="F671" s="95">
        <f t="shared" si="33"/>
        <v>127</v>
      </c>
      <c r="G671" s="95">
        <f>'gráficos x semana I nivel'!C377</f>
        <v>0</v>
      </c>
      <c r="H671" s="95">
        <f t="shared" si="34"/>
        <v>67</v>
      </c>
      <c r="I671" s="98">
        <f t="shared" si="2"/>
        <v>0.67</v>
      </c>
      <c r="J671" s="98">
        <f t="shared" si="3"/>
        <v>0.52755905511811019</v>
      </c>
      <c r="K671" s="34" t="s">
        <v>649</v>
      </c>
    </row>
    <row r="672" spans="1:11">
      <c r="A672" s="34" t="s">
        <v>4670</v>
      </c>
      <c r="B672" s="34">
        <v>2022</v>
      </c>
      <c r="C672" s="34">
        <v>47</v>
      </c>
      <c r="D672" s="323" t="s">
        <v>4648</v>
      </c>
      <c r="E672" s="95">
        <f t="shared" si="32"/>
        <v>100</v>
      </c>
      <c r="F672" s="95">
        <f t="shared" si="33"/>
        <v>127</v>
      </c>
      <c r="G672" s="95">
        <f>'gráficos x semana I nivel'!C378</f>
        <v>0</v>
      </c>
      <c r="H672" s="95">
        <f t="shared" si="34"/>
        <v>67</v>
      </c>
      <c r="I672" s="98">
        <f t="shared" si="2"/>
        <v>0.67</v>
      </c>
      <c r="J672" s="98">
        <f t="shared" si="3"/>
        <v>0.52755905511811019</v>
      </c>
      <c r="K672" s="34" t="s">
        <v>649</v>
      </c>
    </row>
    <row r="673" spans="1:11">
      <c r="A673" s="34" t="s">
        <v>4670</v>
      </c>
      <c r="B673" s="34">
        <v>2022</v>
      </c>
      <c r="C673" s="34">
        <v>48</v>
      </c>
      <c r="D673" s="323" t="s">
        <v>4648</v>
      </c>
      <c r="E673" s="95">
        <f t="shared" si="32"/>
        <v>100</v>
      </c>
      <c r="F673" s="95">
        <f t="shared" si="33"/>
        <v>127</v>
      </c>
      <c r="G673" s="95">
        <f>'gráficos x semana I nivel'!C379</f>
        <v>0</v>
      </c>
      <c r="H673" s="95">
        <f t="shared" si="34"/>
        <v>67</v>
      </c>
      <c r="I673" s="98">
        <f t="shared" si="2"/>
        <v>0.67</v>
      </c>
      <c r="J673" s="98">
        <f t="shared" si="3"/>
        <v>0.52755905511811019</v>
      </c>
      <c r="K673" s="34" t="s">
        <v>649</v>
      </c>
    </row>
    <row r="674" spans="1:11">
      <c r="A674" s="34" t="s">
        <v>4670</v>
      </c>
      <c r="B674" s="34">
        <v>2022</v>
      </c>
      <c r="C674" s="34">
        <v>49</v>
      </c>
      <c r="D674" s="323" t="s">
        <v>4648</v>
      </c>
      <c r="E674" s="95">
        <f t="shared" si="32"/>
        <v>100</v>
      </c>
      <c r="F674" s="95">
        <f t="shared" si="33"/>
        <v>127</v>
      </c>
      <c r="G674" s="95">
        <f>'gráficos x semana I nivel'!C380</f>
        <v>0</v>
      </c>
      <c r="H674" s="95">
        <f t="shared" si="34"/>
        <v>67</v>
      </c>
      <c r="I674" s="98">
        <f t="shared" si="2"/>
        <v>0.67</v>
      </c>
      <c r="J674" s="98">
        <f t="shared" si="3"/>
        <v>0.52755905511811019</v>
      </c>
      <c r="K674" s="34" t="s">
        <v>649</v>
      </c>
    </row>
    <row r="675" spans="1:11">
      <c r="A675" s="34" t="s">
        <v>4670</v>
      </c>
      <c r="B675" s="34">
        <v>2022</v>
      </c>
      <c r="C675" s="34">
        <v>50</v>
      </c>
      <c r="D675" s="323" t="s">
        <v>4648</v>
      </c>
      <c r="E675" s="95">
        <f t="shared" si="32"/>
        <v>100</v>
      </c>
      <c r="F675" s="95">
        <f t="shared" si="33"/>
        <v>127</v>
      </c>
      <c r="G675" s="95">
        <f>'gráficos x semana I nivel'!C381</f>
        <v>0</v>
      </c>
      <c r="H675" s="95">
        <f t="shared" si="34"/>
        <v>67</v>
      </c>
      <c r="I675" s="98">
        <f t="shared" si="2"/>
        <v>0.67</v>
      </c>
      <c r="J675" s="98">
        <f t="shared" si="3"/>
        <v>0.52755905511811019</v>
      </c>
      <c r="K675" s="34" t="s">
        <v>649</v>
      </c>
    </row>
    <row r="676" spans="1:11">
      <c r="A676" s="34" t="s">
        <v>4670</v>
      </c>
      <c r="B676" s="34">
        <v>2022</v>
      </c>
      <c r="C676" s="34">
        <v>51</v>
      </c>
      <c r="D676" s="323" t="s">
        <v>4648</v>
      </c>
      <c r="E676" s="95">
        <f t="shared" si="32"/>
        <v>100</v>
      </c>
      <c r="F676" s="95">
        <f t="shared" si="33"/>
        <v>127</v>
      </c>
      <c r="G676" s="95">
        <f>'gráficos x semana I nivel'!C382</f>
        <v>0</v>
      </c>
      <c r="H676" s="95">
        <f t="shared" si="34"/>
        <v>67</v>
      </c>
      <c r="I676" s="98">
        <f t="shared" si="2"/>
        <v>0.67</v>
      </c>
      <c r="J676" s="98">
        <f t="shared" si="3"/>
        <v>0.52755905511811019</v>
      </c>
      <c r="K676" s="34" t="s">
        <v>649</v>
      </c>
    </row>
    <row r="677" spans="1:11">
      <c r="A677" s="34" t="s">
        <v>4670</v>
      </c>
      <c r="B677" s="34">
        <v>2022</v>
      </c>
      <c r="C677" s="34">
        <v>52</v>
      </c>
      <c r="D677" s="323" t="s">
        <v>4648</v>
      </c>
      <c r="E677" s="95">
        <f t="shared" si="32"/>
        <v>100</v>
      </c>
      <c r="F677" s="95">
        <f t="shared" si="33"/>
        <v>127</v>
      </c>
      <c r="G677" s="95">
        <f>'gráficos x semana I nivel'!C383</f>
        <v>0</v>
      </c>
      <c r="H677" s="95">
        <f t="shared" si="34"/>
        <v>67</v>
      </c>
      <c r="I677" s="98">
        <f t="shared" si="2"/>
        <v>0.67</v>
      </c>
      <c r="J677" s="98">
        <f t="shared" si="3"/>
        <v>0.52755905511811019</v>
      </c>
      <c r="K677" s="34" t="s">
        <v>649</v>
      </c>
    </row>
    <row r="678" spans="1:11">
      <c r="A678" s="34" t="s">
        <v>4670</v>
      </c>
      <c r="B678" s="34">
        <v>2022</v>
      </c>
      <c r="C678" s="34">
        <v>53</v>
      </c>
      <c r="D678" s="323" t="s">
        <v>4648</v>
      </c>
      <c r="E678" s="95">
        <f t="shared" si="32"/>
        <v>100</v>
      </c>
      <c r="F678" s="95">
        <f t="shared" si="33"/>
        <v>127</v>
      </c>
      <c r="G678" s="95">
        <f>'gráficos x semana I nivel'!C384</f>
        <v>0</v>
      </c>
      <c r="H678" s="95">
        <f t="shared" si="34"/>
        <v>67</v>
      </c>
      <c r="I678" s="98">
        <f t="shared" si="2"/>
        <v>0.67</v>
      </c>
      <c r="J678" s="98">
        <f t="shared" si="3"/>
        <v>0.52755905511811019</v>
      </c>
      <c r="K678" s="34" t="s">
        <v>649</v>
      </c>
    </row>
    <row r="679" spans="1:11">
      <c r="A679" s="34" t="s">
        <v>4670</v>
      </c>
      <c r="B679" s="34">
        <v>2022</v>
      </c>
      <c r="C679" s="34">
        <v>54</v>
      </c>
      <c r="D679" s="323" t="s">
        <v>4648</v>
      </c>
      <c r="E679" s="95">
        <f t="shared" si="32"/>
        <v>100</v>
      </c>
      <c r="F679" s="95">
        <f t="shared" si="33"/>
        <v>127</v>
      </c>
      <c r="G679" s="95">
        <f>'gráficos x semana I nivel'!C385</f>
        <v>0</v>
      </c>
      <c r="H679" s="95">
        <f t="shared" si="34"/>
        <v>67</v>
      </c>
      <c r="I679" s="98">
        <f t="shared" si="2"/>
        <v>0.67</v>
      </c>
      <c r="J679" s="98">
        <f t="shared" si="3"/>
        <v>0.52755905511811019</v>
      </c>
      <c r="K679" s="34" t="s">
        <v>649</v>
      </c>
    </row>
    <row r="680" spans="1:11">
      <c r="A680" s="34" t="s">
        <v>4670</v>
      </c>
      <c r="B680" s="34">
        <v>2022</v>
      </c>
      <c r="C680" s="34">
        <v>55</v>
      </c>
      <c r="D680" s="323" t="s">
        <v>4648</v>
      </c>
      <c r="E680" s="95">
        <f t="shared" si="32"/>
        <v>100</v>
      </c>
      <c r="F680" s="95">
        <f t="shared" si="33"/>
        <v>127</v>
      </c>
      <c r="G680" s="95">
        <f>'gráficos x semana I nivel'!C386</f>
        <v>1</v>
      </c>
      <c r="H680" s="95">
        <f t="shared" si="34"/>
        <v>68</v>
      </c>
      <c r="I680" s="98">
        <f t="shared" si="2"/>
        <v>0.68</v>
      </c>
      <c r="J680" s="98">
        <f t="shared" si="3"/>
        <v>0.53543307086614178</v>
      </c>
      <c r="K680" s="34" t="s">
        <v>649</v>
      </c>
    </row>
    <row r="681" spans="1:11">
      <c r="A681" s="34" t="s">
        <v>4670</v>
      </c>
      <c r="B681" s="34">
        <v>2022</v>
      </c>
      <c r="C681" s="34">
        <v>56</v>
      </c>
      <c r="D681" s="323" t="s">
        <v>4648</v>
      </c>
      <c r="E681" s="95">
        <f t="shared" si="32"/>
        <v>100</v>
      </c>
      <c r="F681" s="95">
        <f t="shared" si="33"/>
        <v>127</v>
      </c>
      <c r="G681" s="95">
        <f>'gráficos x semana I nivel'!C387</f>
        <v>0</v>
      </c>
      <c r="H681" s="95">
        <f t="shared" si="34"/>
        <v>68</v>
      </c>
      <c r="I681" s="98">
        <f t="shared" si="2"/>
        <v>0.68</v>
      </c>
      <c r="J681" s="98">
        <f t="shared" si="3"/>
        <v>0.53543307086614178</v>
      </c>
      <c r="K681" s="34" t="s">
        <v>649</v>
      </c>
    </row>
    <row r="682" spans="1:11">
      <c r="A682" s="34" t="s">
        <v>4670</v>
      </c>
      <c r="B682" s="34">
        <v>2022</v>
      </c>
      <c r="C682" s="34">
        <v>57</v>
      </c>
      <c r="D682" s="323" t="s">
        <v>4648</v>
      </c>
      <c r="E682" s="95">
        <f t="shared" si="32"/>
        <v>100</v>
      </c>
      <c r="F682" s="95">
        <f t="shared" si="33"/>
        <v>127</v>
      </c>
      <c r="G682" s="95">
        <f>'gráficos x semana I nivel'!C388</f>
        <v>0</v>
      </c>
      <c r="H682" s="95">
        <f t="shared" si="34"/>
        <v>68</v>
      </c>
      <c r="I682" s="98">
        <f t="shared" si="2"/>
        <v>0.68</v>
      </c>
      <c r="J682" s="98">
        <f t="shared" si="3"/>
        <v>0.53543307086614178</v>
      </c>
      <c r="K682" s="34" t="s">
        <v>649</v>
      </c>
    </row>
    <row r="683" spans="1:11">
      <c r="A683" s="34" t="s">
        <v>4670</v>
      </c>
      <c r="B683" s="34">
        <v>2022</v>
      </c>
      <c r="C683" s="34">
        <v>58</v>
      </c>
      <c r="D683" s="323" t="s">
        <v>4648</v>
      </c>
      <c r="E683" s="95">
        <f t="shared" si="32"/>
        <v>100</v>
      </c>
      <c r="F683" s="95">
        <f t="shared" si="33"/>
        <v>127</v>
      </c>
      <c r="G683" s="95">
        <f>'gráficos x semana I nivel'!C389</f>
        <v>0</v>
      </c>
      <c r="H683" s="95">
        <f t="shared" si="34"/>
        <v>68</v>
      </c>
      <c r="I683" s="98">
        <f t="shared" si="2"/>
        <v>0.68</v>
      </c>
      <c r="J683" s="98">
        <f t="shared" si="3"/>
        <v>0.53543307086614178</v>
      </c>
      <c r="K683" s="34" t="s">
        <v>649</v>
      </c>
    </row>
    <row r="684" spans="1:11">
      <c r="A684" s="34" t="s">
        <v>4670</v>
      </c>
      <c r="B684" s="34">
        <v>2022</v>
      </c>
      <c r="C684" s="34">
        <v>59</v>
      </c>
      <c r="D684" s="323" t="s">
        <v>4648</v>
      </c>
      <c r="E684" s="95">
        <f t="shared" si="32"/>
        <v>100</v>
      </c>
      <c r="F684" s="95">
        <f t="shared" si="33"/>
        <v>127</v>
      </c>
      <c r="G684" s="95">
        <f>'gráficos x semana I nivel'!C390</f>
        <v>0</v>
      </c>
      <c r="H684" s="95">
        <f t="shared" si="34"/>
        <v>68</v>
      </c>
      <c r="I684" s="98">
        <f t="shared" si="2"/>
        <v>0.68</v>
      </c>
      <c r="J684" s="98">
        <f t="shared" si="3"/>
        <v>0.53543307086614178</v>
      </c>
      <c r="K684" s="34" t="s">
        <v>649</v>
      </c>
    </row>
    <row r="685" spans="1:11">
      <c r="A685" s="34" t="s">
        <v>4670</v>
      </c>
      <c r="B685" s="34">
        <v>2022</v>
      </c>
      <c r="C685" s="34">
        <v>60</v>
      </c>
      <c r="D685" s="323" t="s">
        <v>4648</v>
      </c>
      <c r="E685" s="95">
        <f t="shared" si="32"/>
        <v>100</v>
      </c>
      <c r="F685" s="95">
        <f t="shared" si="33"/>
        <v>127</v>
      </c>
      <c r="G685" s="95">
        <f>'gráficos x semana I nivel'!C391</f>
        <v>0</v>
      </c>
      <c r="H685" s="95">
        <f t="shared" si="34"/>
        <v>68</v>
      </c>
      <c r="I685" s="98">
        <f t="shared" si="2"/>
        <v>0.68</v>
      </c>
      <c r="J685" s="98">
        <f t="shared" si="3"/>
        <v>0.53543307086614178</v>
      </c>
      <c r="K685" s="34" t="s">
        <v>649</v>
      </c>
    </row>
    <row r="686" spans="1:11">
      <c r="A686" s="34" t="s">
        <v>4670</v>
      </c>
      <c r="B686" s="34">
        <v>2022</v>
      </c>
      <c r="C686" s="34">
        <v>61</v>
      </c>
      <c r="D686" s="323" t="s">
        <v>4648</v>
      </c>
      <c r="E686" s="95">
        <f t="shared" si="32"/>
        <v>100</v>
      </c>
      <c r="F686" s="95">
        <f t="shared" si="33"/>
        <v>127</v>
      </c>
      <c r="G686" s="95">
        <f>'gráficos x semana I nivel'!C392</f>
        <v>0</v>
      </c>
      <c r="H686" s="95">
        <f t="shared" si="34"/>
        <v>68</v>
      </c>
      <c r="I686" s="98">
        <f t="shared" si="2"/>
        <v>0.68</v>
      </c>
      <c r="J686" s="98">
        <f t="shared" si="3"/>
        <v>0.53543307086614178</v>
      </c>
      <c r="K686" s="34" t="s">
        <v>649</v>
      </c>
    </row>
    <row r="687" spans="1:11">
      <c r="A687" s="34" t="s">
        <v>4670</v>
      </c>
      <c r="B687" s="34">
        <v>2022</v>
      </c>
      <c r="C687" s="34">
        <v>62</v>
      </c>
      <c r="D687" s="323" t="s">
        <v>4648</v>
      </c>
      <c r="E687" s="95">
        <f t="shared" si="32"/>
        <v>100</v>
      </c>
      <c r="F687" s="95">
        <f t="shared" si="33"/>
        <v>127</v>
      </c>
      <c r="G687" s="95">
        <f>'gráficos x semana I nivel'!C393</f>
        <v>0</v>
      </c>
      <c r="H687" s="95">
        <f t="shared" si="34"/>
        <v>68</v>
      </c>
      <c r="I687" s="98">
        <f t="shared" si="2"/>
        <v>0.68</v>
      </c>
      <c r="J687" s="98">
        <f t="shared" si="3"/>
        <v>0.53543307086614178</v>
      </c>
      <c r="K687" s="34" t="s">
        <v>649</v>
      </c>
    </row>
    <row r="688" spans="1:11">
      <c r="A688" s="34" t="s">
        <v>4670</v>
      </c>
      <c r="B688" s="34">
        <v>2022</v>
      </c>
      <c r="C688" s="34">
        <v>63</v>
      </c>
      <c r="D688" s="323" t="s">
        <v>4648</v>
      </c>
      <c r="E688" s="95">
        <f t="shared" si="32"/>
        <v>100</v>
      </c>
      <c r="F688" s="95">
        <f t="shared" si="33"/>
        <v>127</v>
      </c>
      <c r="G688" s="95">
        <f>'gráficos x semana I nivel'!C394</f>
        <v>0</v>
      </c>
      <c r="H688" s="95">
        <f t="shared" si="34"/>
        <v>68</v>
      </c>
      <c r="I688" s="98">
        <f t="shared" si="2"/>
        <v>0.68</v>
      </c>
      <c r="J688" s="98">
        <f t="shared" si="3"/>
        <v>0.53543307086614178</v>
      </c>
      <c r="K688" s="34" t="s">
        <v>649</v>
      </c>
    </row>
    <row r="689" spans="1:11">
      <c r="A689" s="34" t="s">
        <v>4670</v>
      </c>
      <c r="B689" s="34">
        <v>2022</v>
      </c>
      <c r="C689" s="34">
        <v>64</v>
      </c>
      <c r="D689" s="323" t="s">
        <v>4648</v>
      </c>
      <c r="E689" s="95">
        <f t="shared" si="32"/>
        <v>100</v>
      </c>
      <c r="F689" s="95">
        <f t="shared" si="33"/>
        <v>127</v>
      </c>
      <c r="G689" s="95">
        <f>'gráficos x semana I nivel'!C395</f>
        <v>0</v>
      </c>
      <c r="H689" s="95">
        <f t="shared" si="34"/>
        <v>68</v>
      </c>
      <c r="I689" s="98">
        <f t="shared" si="2"/>
        <v>0.68</v>
      </c>
      <c r="J689" s="98">
        <f t="shared" si="3"/>
        <v>0.53543307086614178</v>
      </c>
      <c r="K689" s="34" t="s">
        <v>649</v>
      </c>
    </row>
    <row r="690" spans="1:11">
      <c r="A690" s="34" t="s">
        <v>4670</v>
      </c>
      <c r="B690" s="34">
        <v>2022</v>
      </c>
      <c r="C690" s="34">
        <v>65</v>
      </c>
      <c r="D690" s="323" t="s">
        <v>4648</v>
      </c>
      <c r="E690" s="95">
        <f t="shared" ref="E690:E753" si="35">GB1_IN</f>
        <v>100</v>
      </c>
      <c r="F690" s="95">
        <f t="shared" ref="F690:F753" si="36">Cargos_IN_GB1</f>
        <v>127</v>
      </c>
      <c r="G690" s="95">
        <f>'gráficos x semana I nivel'!C396</f>
        <v>0</v>
      </c>
      <c r="H690" s="95">
        <f t="shared" si="34"/>
        <v>68</v>
      </c>
      <c r="I690" s="98">
        <f t="shared" si="2"/>
        <v>0.68</v>
      </c>
      <c r="J690" s="98">
        <f t="shared" si="3"/>
        <v>0.53543307086614178</v>
      </c>
      <c r="K690" s="34" t="s">
        <v>649</v>
      </c>
    </row>
    <row r="691" spans="1:11">
      <c r="A691" s="34" t="s">
        <v>4670</v>
      </c>
      <c r="B691" s="34">
        <v>2022</v>
      </c>
      <c r="C691" s="34">
        <v>66</v>
      </c>
      <c r="D691" s="323" t="s">
        <v>4648</v>
      </c>
      <c r="E691" s="95">
        <f t="shared" si="35"/>
        <v>100</v>
      </c>
      <c r="F691" s="95">
        <f t="shared" si="36"/>
        <v>127</v>
      </c>
      <c r="G691" s="95">
        <f>'gráficos x semana I nivel'!C397</f>
        <v>0</v>
      </c>
      <c r="H691" s="95">
        <f t="shared" si="34"/>
        <v>68</v>
      </c>
      <c r="I691" s="98">
        <f t="shared" si="2"/>
        <v>0.68</v>
      </c>
      <c r="J691" s="98">
        <f t="shared" si="3"/>
        <v>0.53543307086614178</v>
      </c>
      <c r="K691" s="34" t="s">
        <v>649</v>
      </c>
    </row>
    <row r="692" spans="1:11">
      <c r="A692" s="34" t="s">
        <v>4670</v>
      </c>
      <c r="B692" s="34">
        <v>2022</v>
      </c>
      <c r="C692" s="34">
        <v>67</v>
      </c>
      <c r="D692" s="323" t="s">
        <v>4648</v>
      </c>
      <c r="E692" s="95">
        <f t="shared" si="35"/>
        <v>100</v>
      </c>
      <c r="F692" s="95">
        <f t="shared" si="36"/>
        <v>127</v>
      </c>
      <c r="G692" s="95">
        <f>'gráficos x semana I nivel'!C398</f>
        <v>0</v>
      </c>
      <c r="H692" s="95">
        <f t="shared" si="34"/>
        <v>68</v>
      </c>
      <c r="I692" s="98">
        <f t="shared" si="2"/>
        <v>0.68</v>
      </c>
      <c r="J692" s="98">
        <f t="shared" si="3"/>
        <v>0.53543307086614178</v>
      </c>
      <c r="K692" s="34" t="s">
        <v>649</v>
      </c>
    </row>
    <row r="693" spans="1:11">
      <c r="A693" s="34" t="s">
        <v>4670</v>
      </c>
      <c r="B693" s="34">
        <v>2022</v>
      </c>
      <c r="C693" s="34">
        <v>68</v>
      </c>
      <c r="D693" s="323" t="s">
        <v>4648</v>
      </c>
      <c r="E693" s="95">
        <f t="shared" si="35"/>
        <v>100</v>
      </c>
      <c r="F693" s="95">
        <f t="shared" si="36"/>
        <v>127</v>
      </c>
      <c r="G693" s="95">
        <f>'gráficos x semana I nivel'!C399</f>
        <v>0</v>
      </c>
      <c r="H693" s="95">
        <f t="shared" si="34"/>
        <v>68</v>
      </c>
      <c r="I693" s="98">
        <f t="shared" si="2"/>
        <v>0.68</v>
      </c>
      <c r="J693" s="98">
        <f t="shared" si="3"/>
        <v>0.53543307086614178</v>
      </c>
      <c r="K693" s="34" t="s">
        <v>649</v>
      </c>
    </row>
    <row r="694" spans="1:11">
      <c r="A694" s="34" t="s">
        <v>4670</v>
      </c>
      <c r="B694" s="34">
        <v>2022</v>
      </c>
      <c r="C694" s="34">
        <v>69</v>
      </c>
      <c r="D694" s="323" t="s">
        <v>4648</v>
      </c>
      <c r="E694" s="95">
        <f t="shared" si="35"/>
        <v>100</v>
      </c>
      <c r="F694" s="95">
        <f t="shared" si="36"/>
        <v>127</v>
      </c>
      <c r="G694" s="95">
        <f>'gráficos x semana I nivel'!C400</f>
        <v>0</v>
      </c>
      <c r="H694" s="95">
        <f t="shared" si="34"/>
        <v>68</v>
      </c>
      <c r="I694" s="98">
        <f t="shared" si="2"/>
        <v>0.68</v>
      </c>
      <c r="J694" s="98">
        <f t="shared" si="3"/>
        <v>0.53543307086614178</v>
      </c>
      <c r="K694" s="34" t="s">
        <v>649</v>
      </c>
    </row>
    <row r="695" spans="1:11">
      <c r="A695" s="34" t="s">
        <v>4670</v>
      </c>
      <c r="B695" s="34">
        <v>2022</v>
      </c>
      <c r="C695" s="34">
        <v>70</v>
      </c>
      <c r="D695" s="323" t="s">
        <v>4648</v>
      </c>
      <c r="E695" s="95">
        <f t="shared" si="35"/>
        <v>100</v>
      </c>
      <c r="F695" s="95">
        <f t="shared" si="36"/>
        <v>127</v>
      </c>
      <c r="G695" s="95">
        <f>'gráficos x semana I nivel'!C401</f>
        <v>0</v>
      </c>
      <c r="H695" s="95">
        <f t="shared" si="34"/>
        <v>68</v>
      </c>
      <c r="I695" s="98">
        <f t="shared" si="2"/>
        <v>0.68</v>
      </c>
      <c r="J695" s="98">
        <f t="shared" si="3"/>
        <v>0.53543307086614178</v>
      </c>
      <c r="K695" s="34" t="s">
        <v>649</v>
      </c>
    </row>
    <row r="696" spans="1:11">
      <c r="A696" s="34" t="s">
        <v>4670</v>
      </c>
      <c r="B696" s="34">
        <v>2022</v>
      </c>
      <c r="C696" s="34">
        <v>71</v>
      </c>
      <c r="D696" s="323" t="s">
        <v>4648</v>
      </c>
      <c r="E696" s="95">
        <f t="shared" si="35"/>
        <v>100</v>
      </c>
      <c r="F696" s="95">
        <f t="shared" si="36"/>
        <v>127</v>
      </c>
      <c r="G696" s="95">
        <f>'gráficos x semana I nivel'!C402</f>
        <v>0</v>
      </c>
      <c r="H696" s="95">
        <f t="shared" si="34"/>
        <v>68</v>
      </c>
      <c r="I696" s="98">
        <f t="shared" si="2"/>
        <v>0.68</v>
      </c>
      <c r="J696" s="98">
        <f t="shared" si="3"/>
        <v>0.53543307086614178</v>
      </c>
      <c r="K696" s="34" t="s">
        <v>649</v>
      </c>
    </row>
    <row r="697" spans="1:11">
      <c r="A697" s="34" t="s">
        <v>4670</v>
      </c>
      <c r="B697" s="34">
        <v>2022</v>
      </c>
      <c r="C697" s="34">
        <v>72</v>
      </c>
      <c r="D697" s="323" t="s">
        <v>4648</v>
      </c>
      <c r="E697" s="95">
        <f t="shared" si="35"/>
        <v>100</v>
      </c>
      <c r="F697" s="95">
        <f t="shared" si="36"/>
        <v>127</v>
      </c>
      <c r="G697" s="95">
        <f>'gráficos x semana I nivel'!C403</f>
        <v>0</v>
      </c>
      <c r="H697" s="95">
        <f t="shared" si="34"/>
        <v>68</v>
      </c>
      <c r="I697" s="98">
        <f t="shared" si="2"/>
        <v>0.68</v>
      </c>
      <c r="J697" s="98">
        <f t="shared" si="3"/>
        <v>0.53543307086614178</v>
      </c>
      <c r="K697" s="34" t="s">
        <v>649</v>
      </c>
    </row>
    <row r="698" spans="1:11">
      <c r="A698" s="34" t="s">
        <v>4670</v>
      </c>
      <c r="B698" s="34">
        <v>2022</v>
      </c>
      <c r="C698" s="34">
        <v>73</v>
      </c>
      <c r="D698" s="323" t="s">
        <v>4648</v>
      </c>
      <c r="E698" s="95">
        <f t="shared" si="35"/>
        <v>100</v>
      </c>
      <c r="F698" s="95">
        <f t="shared" si="36"/>
        <v>127</v>
      </c>
      <c r="G698" s="95">
        <f>'gráficos x semana I nivel'!C404</f>
        <v>0</v>
      </c>
      <c r="H698" s="95">
        <f t="shared" si="34"/>
        <v>68</v>
      </c>
      <c r="I698" s="98">
        <f t="shared" si="2"/>
        <v>0.68</v>
      </c>
      <c r="J698" s="98">
        <f t="shared" si="3"/>
        <v>0.53543307086614178</v>
      </c>
      <c r="K698" s="34" t="s">
        <v>649</v>
      </c>
    </row>
    <row r="699" spans="1:11">
      <c r="A699" s="34" t="s">
        <v>4670</v>
      </c>
      <c r="B699" s="34">
        <v>2022</v>
      </c>
      <c r="C699" s="34">
        <v>74</v>
      </c>
      <c r="D699" s="323" t="s">
        <v>4648</v>
      </c>
      <c r="E699" s="95">
        <f t="shared" si="35"/>
        <v>100</v>
      </c>
      <c r="F699" s="95">
        <f t="shared" si="36"/>
        <v>127</v>
      </c>
      <c r="G699" s="95">
        <f>'gráficos x semana I nivel'!C405</f>
        <v>0</v>
      </c>
      <c r="H699" s="95">
        <f t="shared" si="34"/>
        <v>68</v>
      </c>
      <c r="I699" s="98">
        <f t="shared" si="2"/>
        <v>0.68</v>
      </c>
      <c r="J699" s="98">
        <f t="shared" si="3"/>
        <v>0.53543307086614178</v>
      </c>
      <c r="K699" s="34" t="s">
        <v>649</v>
      </c>
    </row>
    <row r="700" spans="1:11">
      <c r="A700" s="34" t="s">
        <v>4670</v>
      </c>
      <c r="B700" s="34">
        <v>2022</v>
      </c>
      <c r="C700" s="34">
        <v>75</v>
      </c>
      <c r="D700" s="323" t="s">
        <v>4648</v>
      </c>
      <c r="E700" s="95">
        <f t="shared" si="35"/>
        <v>100</v>
      </c>
      <c r="F700" s="95">
        <f t="shared" si="36"/>
        <v>127</v>
      </c>
      <c r="G700" s="95">
        <f>'gráficos x semana I nivel'!C406</f>
        <v>0</v>
      </c>
      <c r="H700" s="95">
        <f t="shared" si="34"/>
        <v>68</v>
      </c>
      <c r="I700" s="98">
        <f t="shared" si="2"/>
        <v>0.68</v>
      </c>
      <c r="J700" s="98">
        <f t="shared" si="3"/>
        <v>0.53543307086614178</v>
      </c>
      <c r="K700" s="34" t="s">
        <v>649</v>
      </c>
    </row>
    <row r="701" spans="1:11">
      <c r="A701" s="34" t="s">
        <v>4670</v>
      </c>
      <c r="B701" s="34">
        <v>2022</v>
      </c>
      <c r="C701" s="34">
        <v>76</v>
      </c>
      <c r="D701" s="323" t="s">
        <v>4648</v>
      </c>
      <c r="E701" s="95">
        <f t="shared" si="35"/>
        <v>100</v>
      </c>
      <c r="F701" s="95">
        <f t="shared" si="36"/>
        <v>127</v>
      </c>
      <c r="G701" s="95">
        <f>'gráficos x semana I nivel'!C407</f>
        <v>0</v>
      </c>
      <c r="H701" s="95">
        <f t="shared" si="34"/>
        <v>68</v>
      </c>
      <c r="I701" s="98">
        <f t="shared" si="2"/>
        <v>0.68</v>
      </c>
      <c r="J701" s="98">
        <f t="shared" si="3"/>
        <v>0.53543307086614178</v>
      </c>
      <c r="K701" s="34" t="s">
        <v>649</v>
      </c>
    </row>
    <row r="702" spans="1:11">
      <c r="A702" s="34" t="s">
        <v>4670</v>
      </c>
      <c r="B702" s="34">
        <v>2022</v>
      </c>
      <c r="C702" s="34">
        <v>77</v>
      </c>
      <c r="D702" s="323" t="s">
        <v>4648</v>
      </c>
      <c r="E702" s="95">
        <f t="shared" si="35"/>
        <v>100</v>
      </c>
      <c r="F702" s="95">
        <f t="shared" si="36"/>
        <v>127</v>
      </c>
      <c r="G702" s="95">
        <f>'gráficos x semana I nivel'!C408</f>
        <v>0</v>
      </c>
      <c r="H702" s="95">
        <f t="shared" si="34"/>
        <v>68</v>
      </c>
      <c r="I702" s="98">
        <f t="shared" si="2"/>
        <v>0.68</v>
      </c>
      <c r="J702" s="98">
        <f t="shared" si="3"/>
        <v>0.53543307086614178</v>
      </c>
      <c r="K702" s="34" t="s">
        <v>649</v>
      </c>
    </row>
    <row r="703" spans="1:11">
      <c r="A703" s="34" t="s">
        <v>4670</v>
      </c>
      <c r="B703" s="34">
        <v>2022</v>
      </c>
      <c r="C703" s="34">
        <v>78</v>
      </c>
      <c r="D703" s="323" t="s">
        <v>4648</v>
      </c>
      <c r="E703" s="95">
        <f t="shared" si="35"/>
        <v>100</v>
      </c>
      <c r="F703" s="95">
        <f t="shared" si="36"/>
        <v>127</v>
      </c>
      <c r="G703" s="95">
        <f>'gráficos x semana I nivel'!C409</f>
        <v>0</v>
      </c>
      <c r="H703" s="95">
        <f t="shared" si="34"/>
        <v>68</v>
      </c>
      <c r="I703" s="98">
        <f t="shared" si="2"/>
        <v>0.68</v>
      </c>
      <c r="J703" s="98">
        <f t="shared" si="3"/>
        <v>0.53543307086614178</v>
      </c>
      <c r="K703" s="34" t="s">
        <v>649</v>
      </c>
    </row>
    <row r="704" spans="1:11">
      <c r="A704" s="34" t="s">
        <v>4670</v>
      </c>
      <c r="B704" s="34">
        <v>2022</v>
      </c>
      <c r="C704" s="34">
        <v>79</v>
      </c>
      <c r="D704" s="323" t="s">
        <v>4648</v>
      </c>
      <c r="E704" s="95">
        <f t="shared" si="35"/>
        <v>100</v>
      </c>
      <c r="F704" s="95">
        <f t="shared" si="36"/>
        <v>127</v>
      </c>
      <c r="G704" s="95">
        <f>'gráficos x semana I nivel'!C410</f>
        <v>0</v>
      </c>
      <c r="H704" s="95">
        <f t="shared" si="34"/>
        <v>68</v>
      </c>
      <c r="I704" s="98">
        <f t="shared" si="2"/>
        <v>0.68</v>
      </c>
      <c r="J704" s="98">
        <f t="shared" si="3"/>
        <v>0.53543307086614178</v>
      </c>
      <c r="K704" s="34" t="s">
        <v>649</v>
      </c>
    </row>
    <row r="705" spans="1:11">
      <c r="A705" s="34" t="s">
        <v>4670</v>
      </c>
      <c r="B705" s="34">
        <v>2022</v>
      </c>
      <c r="C705" s="34">
        <v>80</v>
      </c>
      <c r="D705" s="323" t="s">
        <v>4648</v>
      </c>
      <c r="E705" s="95">
        <f t="shared" si="35"/>
        <v>100</v>
      </c>
      <c r="F705" s="95">
        <f t="shared" si="36"/>
        <v>127</v>
      </c>
      <c r="G705" s="95">
        <f>'gráficos x semana I nivel'!C411</f>
        <v>0</v>
      </c>
      <c r="H705" s="95">
        <f t="shared" si="34"/>
        <v>68</v>
      </c>
      <c r="I705" s="98">
        <f t="shared" si="2"/>
        <v>0.68</v>
      </c>
      <c r="J705" s="98">
        <f t="shared" si="3"/>
        <v>0.53543307086614178</v>
      </c>
      <c r="K705" s="34" t="s">
        <v>649</v>
      </c>
    </row>
    <row r="706" spans="1:11">
      <c r="A706" s="34" t="s">
        <v>4670</v>
      </c>
      <c r="B706" s="34">
        <v>2022</v>
      </c>
      <c r="C706" s="34">
        <v>81</v>
      </c>
      <c r="D706" s="323" t="s">
        <v>4648</v>
      </c>
      <c r="E706" s="95">
        <f t="shared" si="35"/>
        <v>100</v>
      </c>
      <c r="F706" s="95">
        <f t="shared" si="36"/>
        <v>127</v>
      </c>
      <c r="G706" s="95">
        <f>'gráficos x semana I nivel'!C412</f>
        <v>0</v>
      </c>
      <c r="H706" s="95">
        <f t="shared" si="34"/>
        <v>68</v>
      </c>
      <c r="I706" s="98">
        <f t="shared" si="2"/>
        <v>0.68</v>
      </c>
      <c r="J706" s="98">
        <f t="shared" si="3"/>
        <v>0.53543307086614178</v>
      </c>
      <c r="K706" s="34" t="s">
        <v>649</v>
      </c>
    </row>
    <row r="707" spans="1:11">
      <c r="A707" s="34" t="s">
        <v>4670</v>
      </c>
      <c r="B707" s="34">
        <v>2022</v>
      </c>
      <c r="C707" s="34">
        <v>82</v>
      </c>
      <c r="D707" s="323" t="s">
        <v>4648</v>
      </c>
      <c r="E707" s="95">
        <f t="shared" si="35"/>
        <v>100</v>
      </c>
      <c r="F707" s="95">
        <f t="shared" si="36"/>
        <v>127</v>
      </c>
      <c r="G707" s="95">
        <f>'gráficos x semana I nivel'!C413</f>
        <v>0</v>
      </c>
      <c r="H707" s="95">
        <f t="shared" si="34"/>
        <v>68</v>
      </c>
      <c r="I707" s="98">
        <f t="shared" si="2"/>
        <v>0.68</v>
      </c>
      <c r="J707" s="98">
        <f t="shared" si="3"/>
        <v>0.53543307086614178</v>
      </c>
      <c r="K707" s="34" t="s">
        <v>649</v>
      </c>
    </row>
    <row r="708" spans="1:11">
      <c r="A708" s="34" t="s">
        <v>4670</v>
      </c>
      <c r="B708" s="34">
        <v>2022</v>
      </c>
      <c r="C708" s="34">
        <v>83</v>
      </c>
      <c r="D708" s="323" t="s">
        <v>4648</v>
      </c>
      <c r="E708" s="95">
        <f t="shared" si="35"/>
        <v>100</v>
      </c>
      <c r="F708" s="95">
        <f t="shared" si="36"/>
        <v>127</v>
      </c>
      <c r="G708" s="95">
        <f>'gráficos x semana I nivel'!C414</f>
        <v>0</v>
      </c>
      <c r="H708" s="95">
        <f t="shared" si="34"/>
        <v>68</v>
      </c>
      <c r="I708" s="98">
        <f t="shared" si="2"/>
        <v>0.68</v>
      </c>
      <c r="J708" s="98">
        <f t="shared" si="3"/>
        <v>0.53543307086614178</v>
      </c>
      <c r="K708" s="34" t="s">
        <v>649</v>
      </c>
    </row>
    <row r="709" spans="1:11">
      <c r="A709" s="34" t="s">
        <v>4670</v>
      </c>
      <c r="B709" s="34">
        <v>2022</v>
      </c>
      <c r="C709" s="34">
        <v>84</v>
      </c>
      <c r="D709" s="323" t="s">
        <v>4648</v>
      </c>
      <c r="E709" s="95">
        <f t="shared" si="35"/>
        <v>100</v>
      </c>
      <c r="F709" s="95">
        <f t="shared" si="36"/>
        <v>127</v>
      </c>
      <c r="G709" s="95">
        <f>'gráficos x semana I nivel'!C415</f>
        <v>0</v>
      </c>
      <c r="H709" s="95">
        <f t="shared" si="34"/>
        <v>68</v>
      </c>
      <c r="I709" s="98">
        <f t="shared" si="2"/>
        <v>0.68</v>
      </c>
      <c r="J709" s="98">
        <f t="shared" si="3"/>
        <v>0.53543307086614178</v>
      </c>
      <c r="K709" s="34" t="s">
        <v>649</v>
      </c>
    </row>
    <row r="710" spans="1:11">
      <c r="A710" s="34" t="s">
        <v>4670</v>
      </c>
      <c r="B710" s="34">
        <v>2022</v>
      </c>
      <c r="C710" s="34">
        <v>85</v>
      </c>
      <c r="D710" s="323" t="s">
        <v>4648</v>
      </c>
      <c r="E710" s="95">
        <f t="shared" si="35"/>
        <v>100</v>
      </c>
      <c r="F710" s="95">
        <f t="shared" si="36"/>
        <v>127</v>
      </c>
      <c r="G710" s="95">
        <f>'gráficos x semana I nivel'!C416</f>
        <v>0</v>
      </c>
      <c r="H710" s="95">
        <f t="shared" si="34"/>
        <v>68</v>
      </c>
      <c r="I710" s="98">
        <f t="shared" si="2"/>
        <v>0.68</v>
      </c>
      <c r="J710" s="98">
        <f t="shared" si="3"/>
        <v>0.53543307086614178</v>
      </c>
      <c r="K710" s="34" t="s">
        <v>649</v>
      </c>
    </row>
    <row r="711" spans="1:11">
      <c r="A711" s="34" t="s">
        <v>4670</v>
      </c>
      <c r="B711" s="34">
        <v>2022</v>
      </c>
      <c r="C711" s="34">
        <v>86</v>
      </c>
      <c r="D711" s="323" t="s">
        <v>4648</v>
      </c>
      <c r="E711" s="95">
        <f t="shared" si="35"/>
        <v>100</v>
      </c>
      <c r="F711" s="95">
        <f t="shared" si="36"/>
        <v>127</v>
      </c>
      <c r="G711" s="95">
        <f>'gráficos x semana I nivel'!C417</f>
        <v>0</v>
      </c>
      <c r="H711" s="95">
        <f t="shared" si="34"/>
        <v>68</v>
      </c>
      <c r="I711" s="98">
        <f t="shared" si="2"/>
        <v>0.68</v>
      </c>
      <c r="J711" s="98">
        <f t="shared" si="3"/>
        <v>0.53543307086614178</v>
      </c>
      <c r="K711" s="34" t="s">
        <v>649</v>
      </c>
    </row>
    <row r="712" spans="1:11">
      <c r="A712" s="34" t="s">
        <v>4670</v>
      </c>
      <c r="B712" s="34">
        <v>2022</v>
      </c>
      <c r="C712" s="34">
        <v>87</v>
      </c>
      <c r="D712" s="323" t="s">
        <v>4648</v>
      </c>
      <c r="E712" s="95">
        <f t="shared" si="35"/>
        <v>100</v>
      </c>
      <c r="F712" s="95">
        <f t="shared" si="36"/>
        <v>127</v>
      </c>
      <c r="G712" s="95">
        <f>'gráficos x semana I nivel'!C418</f>
        <v>0</v>
      </c>
      <c r="H712" s="95">
        <f t="shared" si="34"/>
        <v>68</v>
      </c>
      <c r="I712" s="98">
        <f t="shared" si="2"/>
        <v>0.68</v>
      </c>
      <c r="J712" s="98">
        <f t="shared" si="3"/>
        <v>0.53543307086614178</v>
      </c>
      <c r="K712" s="34" t="s">
        <v>649</v>
      </c>
    </row>
    <row r="713" spans="1:11">
      <c r="A713" s="34" t="s">
        <v>4670</v>
      </c>
      <c r="B713" s="34">
        <v>2022</v>
      </c>
      <c r="C713" s="34">
        <v>88</v>
      </c>
      <c r="D713" s="323" t="s">
        <v>4648</v>
      </c>
      <c r="E713" s="95">
        <f t="shared" si="35"/>
        <v>100</v>
      </c>
      <c r="F713" s="95">
        <f t="shared" si="36"/>
        <v>127</v>
      </c>
      <c r="G713" s="95">
        <f>'gráficos x semana I nivel'!C419</f>
        <v>0</v>
      </c>
      <c r="H713" s="95">
        <f t="shared" si="34"/>
        <v>68</v>
      </c>
      <c r="I713" s="98">
        <f t="shared" si="2"/>
        <v>0.68</v>
      </c>
      <c r="J713" s="98">
        <f t="shared" si="3"/>
        <v>0.53543307086614178</v>
      </c>
      <c r="K713" s="34" t="s">
        <v>649</v>
      </c>
    </row>
    <row r="714" spans="1:11">
      <c r="A714" s="34" t="s">
        <v>4670</v>
      </c>
      <c r="B714" s="34">
        <v>2022</v>
      </c>
      <c r="C714" s="34">
        <v>89</v>
      </c>
      <c r="D714" s="323" t="s">
        <v>4648</v>
      </c>
      <c r="E714" s="95">
        <f t="shared" si="35"/>
        <v>100</v>
      </c>
      <c r="F714" s="95">
        <f t="shared" si="36"/>
        <v>127</v>
      </c>
      <c r="G714" s="95">
        <f>'gráficos x semana I nivel'!C420</f>
        <v>0</v>
      </c>
      <c r="H714" s="95">
        <f t="shared" si="34"/>
        <v>68</v>
      </c>
      <c r="I714" s="98">
        <f t="shared" si="2"/>
        <v>0.68</v>
      </c>
      <c r="J714" s="98">
        <f t="shared" si="3"/>
        <v>0.53543307086614178</v>
      </c>
      <c r="K714" s="34" t="s">
        <v>649</v>
      </c>
    </row>
    <row r="715" spans="1:11">
      <c r="A715" s="34" t="s">
        <v>4670</v>
      </c>
      <c r="B715" s="34">
        <v>2022</v>
      </c>
      <c r="C715" s="34">
        <v>90</v>
      </c>
      <c r="D715" s="323" t="s">
        <v>4648</v>
      </c>
      <c r="E715" s="95">
        <f t="shared" si="35"/>
        <v>100</v>
      </c>
      <c r="F715" s="95">
        <f t="shared" si="36"/>
        <v>127</v>
      </c>
      <c r="G715" s="95">
        <f>'gráficos x semana I nivel'!C421</f>
        <v>0</v>
      </c>
      <c r="H715" s="95">
        <f t="shared" si="34"/>
        <v>68</v>
      </c>
      <c r="I715" s="98">
        <f t="shared" si="2"/>
        <v>0.68</v>
      </c>
      <c r="J715" s="98">
        <f t="shared" si="3"/>
        <v>0.53543307086614178</v>
      </c>
      <c r="K715" s="34" t="s">
        <v>649</v>
      </c>
    </row>
    <row r="716" spans="1:11">
      <c r="A716" s="34" t="s">
        <v>4670</v>
      </c>
      <c r="B716" s="34">
        <v>2022</v>
      </c>
      <c r="C716" s="34">
        <v>91</v>
      </c>
      <c r="D716" s="323" t="s">
        <v>4648</v>
      </c>
      <c r="E716" s="95">
        <f t="shared" si="35"/>
        <v>100</v>
      </c>
      <c r="F716" s="95">
        <f t="shared" si="36"/>
        <v>127</v>
      </c>
      <c r="G716" s="95">
        <f>'gráficos x semana I nivel'!C422</f>
        <v>0</v>
      </c>
      <c r="H716" s="95">
        <f t="shared" si="34"/>
        <v>68</v>
      </c>
      <c r="I716" s="98">
        <f t="shared" si="2"/>
        <v>0.68</v>
      </c>
      <c r="J716" s="98">
        <f t="shared" si="3"/>
        <v>0.53543307086614178</v>
      </c>
      <c r="K716" s="34" t="s">
        <v>649</v>
      </c>
    </row>
    <row r="717" spans="1:11">
      <c r="A717" s="34" t="s">
        <v>4670</v>
      </c>
      <c r="B717" s="34">
        <v>2022</v>
      </c>
      <c r="C717" s="34">
        <v>92</v>
      </c>
      <c r="D717" s="323" t="s">
        <v>4648</v>
      </c>
      <c r="E717" s="95">
        <f t="shared" si="35"/>
        <v>100</v>
      </c>
      <c r="F717" s="95">
        <f t="shared" si="36"/>
        <v>127</v>
      </c>
      <c r="G717" s="95">
        <f>'gráficos x semana I nivel'!C423</f>
        <v>0</v>
      </c>
      <c r="H717" s="95">
        <f t="shared" si="34"/>
        <v>68</v>
      </c>
      <c r="I717" s="98">
        <f t="shared" si="2"/>
        <v>0.68</v>
      </c>
      <c r="J717" s="98">
        <f t="shared" si="3"/>
        <v>0.53543307086614178</v>
      </c>
      <c r="K717" s="34" t="s">
        <v>649</v>
      </c>
    </row>
    <row r="718" spans="1:11">
      <c r="A718" s="34" t="s">
        <v>4670</v>
      </c>
      <c r="B718" s="34">
        <v>2022</v>
      </c>
      <c r="C718" s="34">
        <v>93</v>
      </c>
      <c r="D718" s="323" t="s">
        <v>4648</v>
      </c>
      <c r="E718" s="95">
        <f t="shared" si="35"/>
        <v>100</v>
      </c>
      <c r="F718" s="95">
        <f t="shared" si="36"/>
        <v>127</v>
      </c>
      <c r="G718" s="95">
        <f>'gráficos x semana I nivel'!C424</f>
        <v>0</v>
      </c>
      <c r="H718" s="95">
        <f t="shared" si="34"/>
        <v>68</v>
      </c>
      <c r="I718" s="98">
        <f t="shared" si="2"/>
        <v>0.68</v>
      </c>
      <c r="J718" s="98">
        <f t="shared" si="3"/>
        <v>0.53543307086614178</v>
      </c>
      <c r="K718" s="34" t="s">
        <v>649</v>
      </c>
    </row>
    <row r="719" spans="1:11">
      <c r="A719" s="34" t="s">
        <v>4670</v>
      </c>
      <c r="B719" s="34">
        <v>2022</v>
      </c>
      <c r="C719" s="34">
        <v>94</v>
      </c>
      <c r="D719" s="323" t="s">
        <v>4648</v>
      </c>
      <c r="E719" s="95">
        <f t="shared" si="35"/>
        <v>100</v>
      </c>
      <c r="F719" s="95">
        <f t="shared" si="36"/>
        <v>127</v>
      </c>
      <c r="G719" s="95">
        <f>'gráficos x semana I nivel'!C425</f>
        <v>0</v>
      </c>
      <c r="H719" s="95">
        <f t="shared" si="34"/>
        <v>68</v>
      </c>
      <c r="I719" s="98">
        <f t="shared" si="2"/>
        <v>0.68</v>
      </c>
      <c r="J719" s="98">
        <f t="shared" si="3"/>
        <v>0.53543307086614178</v>
      </c>
      <c r="K719" s="34" t="s">
        <v>649</v>
      </c>
    </row>
    <row r="720" spans="1:11">
      <c r="A720" s="34" t="s">
        <v>4670</v>
      </c>
      <c r="B720" s="34">
        <v>2022</v>
      </c>
      <c r="C720" s="34">
        <v>95</v>
      </c>
      <c r="D720" s="323" t="s">
        <v>4648</v>
      </c>
      <c r="E720" s="95">
        <f t="shared" si="35"/>
        <v>100</v>
      </c>
      <c r="F720" s="95">
        <f t="shared" si="36"/>
        <v>127</v>
      </c>
      <c r="G720" s="95">
        <f>'gráficos x semana I nivel'!C426</f>
        <v>0</v>
      </c>
      <c r="H720" s="95">
        <f t="shared" si="34"/>
        <v>68</v>
      </c>
      <c r="I720" s="98">
        <f t="shared" si="2"/>
        <v>0.68</v>
      </c>
      <c r="J720" s="98">
        <f t="shared" si="3"/>
        <v>0.53543307086614178</v>
      </c>
      <c r="K720" s="34" t="s">
        <v>649</v>
      </c>
    </row>
    <row r="721" spans="1:11">
      <c r="A721" s="34" t="s">
        <v>4670</v>
      </c>
      <c r="B721" s="34">
        <v>2022</v>
      </c>
      <c r="C721" s="34">
        <v>96</v>
      </c>
      <c r="D721" s="323" t="s">
        <v>4648</v>
      </c>
      <c r="E721" s="95">
        <f t="shared" si="35"/>
        <v>100</v>
      </c>
      <c r="F721" s="95">
        <f t="shared" si="36"/>
        <v>127</v>
      </c>
      <c r="G721" s="95">
        <f>'gráficos x semana I nivel'!C427</f>
        <v>0</v>
      </c>
      <c r="H721" s="95">
        <f t="shared" si="34"/>
        <v>68</v>
      </c>
      <c r="I721" s="98">
        <f t="shared" si="2"/>
        <v>0.68</v>
      </c>
      <c r="J721" s="98">
        <f t="shared" si="3"/>
        <v>0.53543307086614178</v>
      </c>
      <c r="K721" s="34" t="s">
        <v>649</v>
      </c>
    </row>
    <row r="722" spans="1:11">
      <c r="A722" s="34" t="s">
        <v>4670</v>
      </c>
      <c r="B722" s="34">
        <v>2022</v>
      </c>
      <c r="C722" s="34">
        <v>97</v>
      </c>
      <c r="D722" s="323" t="s">
        <v>4648</v>
      </c>
      <c r="E722" s="95">
        <f t="shared" si="35"/>
        <v>100</v>
      </c>
      <c r="F722" s="95">
        <f t="shared" si="36"/>
        <v>127</v>
      </c>
      <c r="G722" s="95">
        <f>'gráficos x semana I nivel'!C428</f>
        <v>0</v>
      </c>
      <c r="H722" s="95">
        <f t="shared" si="34"/>
        <v>68</v>
      </c>
      <c r="I722" s="98">
        <f t="shared" si="2"/>
        <v>0.68</v>
      </c>
      <c r="J722" s="98">
        <f t="shared" si="3"/>
        <v>0.53543307086614178</v>
      </c>
      <c r="K722" s="34" t="s">
        <v>649</v>
      </c>
    </row>
    <row r="723" spans="1:11">
      <c r="A723" s="34" t="s">
        <v>4670</v>
      </c>
      <c r="B723" s="34">
        <v>2022</v>
      </c>
      <c r="C723" s="34">
        <v>98</v>
      </c>
      <c r="D723" s="323" t="s">
        <v>4648</v>
      </c>
      <c r="E723" s="95">
        <f t="shared" si="35"/>
        <v>100</v>
      </c>
      <c r="F723" s="95">
        <f t="shared" si="36"/>
        <v>127</v>
      </c>
      <c r="G723" s="95">
        <f>'gráficos x semana I nivel'!C429</f>
        <v>0</v>
      </c>
      <c r="H723" s="95">
        <f t="shared" si="34"/>
        <v>68</v>
      </c>
      <c r="I723" s="98">
        <f t="shared" si="2"/>
        <v>0.68</v>
      </c>
      <c r="J723" s="98">
        <f t="shared" si="3"/>
        <v>0.53543307086614178</v>
      </c>
      <c r="K723" s="34" t="s">
        <v>649</v>
      </c>
    </row>
    <row r="724" spans="1:11">
      <c r="A724" s="34" t="s">
        <v>4670</v>
      </c>
      <c r="B724" s="34">
        <v>2022</v>
      </c>
      <c r="C724" s="34">
        <v>99</v>
      </c>
      <c r="D724" s="323" t="s">
        <v>4648</v>
      </c>
      <c r="E724" s="95">
        <f t="shared" si="35"/>
        <v>100</v>
      </c>
      <c r="F724" s="95">
        <f t="shared" si="36"/>
        <v>127</v>
      </c>
      <c r="G724" s="95">
        <f>'gráficos x semana I nivel'!C430</f>
        <v>0</v>
      </c>
      <c r="H724" s="95">
        <f t="shared" si="34"/>
        <v>68</v>
      </c>
      <c r="I724" s="98">
        <f t="shared" si="2"/>
        <v>0.68</v>
      </c>
      <c r="J724" s="98">
        <f t="shared" si="3"/>
        <v>0.53543307086614178</v>
      </c>
      <c r="K724" s="34" t="s">
        <v>649</v>
      </c>
    </row>
    <row r="725" spans="1:11">
      <c r="A725" s="34" t="s">
        <v>4670</v>
      </c>
      <c r="B725" s="34">
        <v>2022</v>
      </c>
      <c r="C725" s="34">
        <v>100</v>
      </c>
      <c r="D725" s="323" t="s">
        <v>4648</v>
      </c>
      <c r="E725" s="95">
        <f t="shared" si="35"/>
        <v>100</v>
      </c>
      <c r="F725" s="95">
        <f t="shared" si="36"/>
        <v>127</v>
      </c>
      <c r="G725" s="95">
        <f>'gráficos x semana I nivel'!C431</f>
        <v>0</v>
      </c>
      <c r="H725" s="95">
        <f t="shared" si="34"/>
        <v>68</v>
      </c>
      <c r="I725" s="98">
        <f t="shared" si="2"/>
        <v>0.68</v>
      </c>
      <c r="J725" s="98">
        <f t="shared" si="3"/>
        <v>0.53543307086614178</v>
      </c>
      <c r="K725" s="34" t="s">
        <v>649</v>
      </c>
    </row>
    <row r="726" spans="1:11">
      <c r="A726" s="34" t="s">
        <v>4670</v>
      </c>
      <c r="B726" s="34">
        <v>2022</v>
      </c>
      <c r="C726" s="34">
        <v>101</v>
      </c>
      <c r="D726" s="323" t="s">
        <v>4648</v>
      </c>
      <c r="E726" s="95">
        <f t="shared" si="35"/>
        <v>100</v>
      </c>
      <c r="F726" s="95">
        <f t="shared" si="36"/>
        <v>127</v>
      </c>
      <c r="G726" s="95">
        <f>'gráficos x semana I nivel'!C432</f>
        <v>0</v>
      </c>
      <c r="H726" s="95">
        <f t="shared" si="34"/>
        <v>68</v>
      </c>
      <c r="I726" s="98">
        <f t="shared" si="2"/>
        <v>0.68</v>
      </c>
      <c r="J726" s="98">
        <f t="shared" si="3"/>
        <v>0.53543307086614178</v>
      </c>
      <c r="K726" s="34" t="s">
        <v>649</v>
      </c>
    </row>
    <row r="727" spans="1:11">
      <c r="A727" s="34" t="s">
        <v>4670</v>
      </c>
      <c r="B727" s="34">
        <v>2022</v>
      </c>
      <c r="C727" s="34">
        <v>102</v>
      </c>
      <c r="D727" s="323" t="s">
        <v>4648</v>
      </c>
      <c r="E727" s="95">
        <f t="shared" si="35"/>
        <v>100</v>
      </c>
      <c r="F727" s="95">
        <f t="shared" si="36"/>
        <v>127</v>
      </c>
      <c r="G727" s="95">
        <f>'gráficos x semana I nivel'!C433</f>
        <v>0</v>
      </c>
      <c r="H727" s="95">
        <f t="shared" si="34"/>
        <v>68</v>
      </c>
      <c r="I727" s="98">
        <f t="shared" si="2"/>
        <v>0.68</v>
      </c>
      <c r="J727" s="98">
        <f t="shared" si="3"/>
        <v>0.53543307086614178</v>
      </c>
      <c r="K727" s="34" t="s">
        <v>649</v>
      </c>
    </row>
    <row r="728" spans="1:11">
      <c r="A728" s="34" t="s">
        <v>4670</v>
      </c>
      <c r="B728" s="34">
        <v>2022</v>
      </c>
      <c r="C728" s="34">
        <v>103</v>
      </c>
      <c r="D728" s="323" t="s">
        <v>4648</v>
      </c>
      <c r="E728" s="95">
        <f t="shared" si="35"/>
        <v>100</v>
      </c>
      <c r="F728" s="95">
        <f t="shared" si="36"/>
        <v>127</v>
      </c>
      <c r="G728" s="95">
        <f>'gráficos x semana I nivel'!C434</f>
        <v>0</v>
      </c>
      <c r="H728" s="95">
        <f t="shared" si="34"/>
        <v>68</v>
      </c>
      <c r="I728" s="98">
        <f t="shared" si="2"/>
        <v>0.68</v>
      </c>
      <c r="J728" s="98">
        <f t="shared" si="3"/>
        <v>0.53543307086614178</v>
      </c>
      <c r="K728" s="34" t="s">
        <v>649</v>
      </c>
    </row>
    <row r="729" spans="1:11">
      <c r="A729" s="34" t="s">
        <v>4670</v>
      </c>
      <c r="B729" s="34">
        <v>2022</v>
      </c>
      <c r="C729" s="34">
        <v>104</v>
      </c>
      <c r="D729" s="323" t="s">
        <v>4648</v>
      </c>
      <c r="E729" s="95">
        <f t="shared" si="35"/>
        <v>100</v>
      </c>
      <c r="F729" s="95">
        <f t="shared" si="36"/>
        <v>127</v>
      </c>
      <c r="G729" s="95">
        <f>'gráficos x semana I nivel'!C435</f>
        <v>0</v>
      </c>
      <c r="H729" s="95">
        <f t="shared" si="34"/>
        <v>68</v>
      </c>
      <c r="I729" s="98">
        <f t="shared" si="2"/>
        <v>0.68</v>
      </c>
      <c r="J729" s="98">
        <f t="shared" si="3"/>
        <v>0.53543307086614178</v>
      </c>
      <c r="K729" s="34" t="s">
        <v>649</v>
      </c>
    </row>
    <row r="730" spans="1:11">
      <c r="A730" s="34" t="s">
        <v>4670</v>
      </c>
      <c r="B730" s="34">
        <v>2022</v>
      </c>
      <c r="C730" s="34">
        <v>1</v>
      </c>
      <c r="D730" s="34" t="s">
        <v>651</v>
      </c>
      <c r="E730" s="95">
        <f t="shared" si="35"/>
        <v>100</v>
      </c>
      <c r="F730" s="95">
        <f t="shared" si="36"/>
        <v>127</v>
      </c>
      <c r="G730" s="95">
        <f>'gráficos x semana I nivel'!C332+'gráficos x semana I nivel'!D332+'gráficos x semana I nivel'!E332</f>
        <v>7</v>
      </c>
      <c r="H730" s="95">
        <f>G730</f>
        <v>7</v>
      </c>
      <c r="I730" s="98">
        <f t="shared" si="2"/>
        <v>7.0000000000000007E-2</v>
      </c>
      <c r="J730" s="98">
        <f t="shared" si="3"/>
        <v>5.5118110236220472E-2</v>
      </c>
      <c r="K730" s="34" t="s">
        <v>649</v>
      </c>
    </row>
    <row r="731" spans="1:11">
      <c r="A731" s="34" t="s">
        <v>4670</v>
      </c>
      <c r="B731" s="34">
        <v>2022</v>
      </c>
      <c r="C731" s="34">
        <v>2</v>
      </c>
      <c r="D731" s="34" t="s">
        <v>651</v>
      </c>
      <c r="E731" s="95">
        <f t="shared" si="35"/>
        <v>100</v>
      </c>
      <c r="F731" s="95">
        <f t="shared" si="36"/>
        <v>127</v>
      </c>
      <c r="G731" s="95">
        <f>'gráficos x semana I nivel'!C333+'gráficos x semana I nivel'!D333+'gráficos x semana I nivel'!E333</f>
        <v>5</v>
      </c>
      <c r="H731" s="95">
        <f t="shared" ref="H731:H833" si="37">G731+H730</f>
        <v>12</v>
      </c>
      <c r="I731" s="98">
        <f t="shared" si="2"/>
        <v>0.12</v>
      </c>
      <c r="J731" s="98">
        <f t="shared" si="3"/>
        <v>9.4488188976377951E-2</v>
      </c>
      <c r="K731" s="34" t="s">
        <v>649</v>
      </c>
    </row>
    <row r="732" spans="1:11">
      <c r="A732" s="34" t="s">
        <v>4670</v>
      </c>
      <c r="B732" s="34">
        <v>2022</v>
      </c>
      <c r="C732" s="34">
        <v>3</v>
      </c>
      <c r="D732" s="34" t="s">
        <v>651</v>
      </c>
      <c r="E732" s="95">
        <f t="shared" si="35"/>
        <v>100</v>
      </c>
      <c r="F732" s="95">
        <f t="shared" si="36"/>
        <v>127</v>
      </c>
      <c r="G732" s="95">
        <f>'gráficos x semana I nivel'!C334+'gráficos x semana I nivel'!D334+'gráficos x semana I nivel'!E334</f>
        <v>23</v>
      </c>
      <c r="H732" s="95">
        <f t="shared" si="37"/>
        <v>35</v>
      </c>
      <c r="I732" s="98">
        <f t="shared" si="2"/>
        <v>0.35</v>
      </c>
      <c r="J732" s="98">
        <f t="shared" si="3"/>
        <v>0.27559055118110237</v>
      </c>
      <c r="K732" s="34" t="s">
        <v>649</v>
      </c>
    </row>
    <row r="733" spans="1:11">
      <c r="A733" s="34" t="s">
        <v>4670</v>
      </c>
      <c r="B733" s="34">
        <v>2022</v>
      </c>
      <c r="C733" s="34">
        <v>4</v>
      </c>
      <c r="D733" s="34" t="s">
        <v>651</v>
      </c>
      <c r="E733" s="95">
        <f t="shared" si="35"/>
        <v>100</v>
      </c>
      <c r="F733" s="95">
        <f t="shared" si="36"/>
        <v>127</v>
      </c>
      <c r="G733" s="95">
        <f>'gráficos x semana I nivel'!C335+'gráficos x semana I nivel'!D335+'gráficos x semana I nivel'!E335</f>
        <v>3</v>
      </c>
      <c r="H733" s="95">
        <f t="shared" si="37"/>
        <v>38</v>
      </c>
      <c r="I733" s="98">
        <f t="shared" si="2"/>
        <v>0.38</v>
      </c>
      <c r="J733" s="98">
        <f t="shared" si="3"/>
        <v>0.29921259842519687</v>
      </c>
      <c r="K733" s="34" t="s">
        <v>649</v>
      </c>
    </row>
    <row r="734" spans="1:11">
      <c r="A734" s="34" t="s">
        <v>4670</v>
      </c>
      <c r="B734" s="34">
        <v>2022</v>
      </c>
      <c r="C734" s="34">
        <v>5</v>
      </c>
      <c r="D734" s="34" t="s">
        <v>651</v>
      </c>
      <c r="E734" s="95">
        <f t="shared" si="35"/>
        <v>100</v>
      </c>
      <c r="F734" s="95">
        <f t="shared" si="36"/>
        <v>127</v>
      </c>
      <c r="G734" s="95">
        <f>'gráficos x semana I nivel'!C336+'gráficos x semana I nivel'!D336+'gráficos x semana I nivel'!E336</f>
        <v>5</v>
      </c>
      <c r="H734" s="95">
        <f t="shared" si="37"/>
        <v>43</v>
      </c>
      <c r="I734" s="98">
        <f t="shared" si="2"/>
        <v>0.43</v>
      </c>
      <c r="J734" s="98">
        <f t="shared" si="3"/>
        <v>0.33858267716535434</v>
      </c>
      <c r="K734" s="34" t="s">
        <v>649</v>
      </c>
    </row>
    <row r="735" spans="1:11">
      <c r="A735" s="34" t="s">
        <v>4670</v>
      </c>
      <c r="B735" s="34">
        <v>2022</v>
      </c>
      <c r="C735" s="34">
        <v>6</v>
      </c>
      <c r="D735" s="34" t="s">
        <v>651</v>
      </c>
      <c r="E735" s="95">
        <f t="shared" si="35"/>
        <v>100</v>
      </c>
      <c r="F735" s="95">
        <f t="shared" si="36"/>
        <v>127</v>
      </c>
      <c r="G735" s="95">
        <f>'gráficos x semana I nivel'!C337+'gráficos x semana I nivel'!D337+'gráficos x semana I nivel'!E337</f>
        <v>4</v>
      </c>
      <c r="H735" s="95">
        <f t="shared" si="37"/>
        <v>47</v>
      </c>
      <c r="I735" s="98">
        <f t="shared" si="2"/>
        <v>0.47</v>
      </c>
      <c r="J735" s="98">
        <f t="shared" si="3"/>
        <v>0.37007874015748032</v>
      </c>
      <c r="K735" s="34" t="s">
        <v>649</v>
      </c>
    </row>
    <row r="736" spans="1:11">
      <c r="A736" s="34" t="s">
        <v>4670</v>
      </c>
      <c r="B736" s="34">
        <v>2022</v>
      </c>
      <c r="C736" s="34">
        <v>7</v>
      </c>
      <c r="D736" s="34" t="s">
        <v>651</v>
      </c>
      <c r="E736" s="95">
        <f t="shared" si="35"/>
        <v>100</v>
      </c>
      <c r="F736" s="95">
        <f t="shared" si="36"/>
        <v>127</v>
      </c>
      <c r="G736" s="95">
        <f>'gráficos x semana I nivel'!C338+'gráficos x semana I nivel'!D338+'gráficos x semana I nivel'!E338</f>
        <v>3</v>
      </c>
      <c r="H736" s="95">
        <f t="shared" si="37"/>
        <v>50</v>
      </c>
      <c r="I736" s="98">
        <f t="shared" si="2"/>
        <v>0.5</v>
      </c>
      <c r="J736" s="98">
        <f t="shared" si="3"/>
        <v>0.39370078740157483</v>
      </c>
      <c r="K736" s="34" t="s">
        <v>649</v>
      </c>
    </row>
    <row r="737" spans="1:11">
      <c r="A737" s="34" t="s">
        <v>4670</v>
      </c>
      <c r="B737" s="34">
        <v>2022</v>
      </c>
      <c r="C737" s="34">
        <v>8</v>
      </c>
      <c r="D737" s="34" t="s">
        <v>651</v>
      </c>
      <c r="E737" s="95">
        <f t="shared" si="35"/>
        <v>100</v>
      </c>
      <c r="F737" s="95">
        <f t="shared" si="36"/>
        <v>127</v>
      </c>
      <c r="G737" s="95">
        <f>'gráficos x semana I nivel'!C339+'gráficos x semana I nivel'!D339+'gráficos x semana I nivel'!E339</f>
        <v>7</v>
      </c>
      <c r="H737" s="95">
        <f t="shared" si="37"/>
        <v>57</v>
      </c>
      <c r="I737" s="98">
        <f t="shared" si="2"/>
        <v>0.56999999999999995</v>
      </c>
      <c r="J737" s="98">
        <f t="shared" si="3"/>
        <v>0.44881889763779526</v>
      </c>
      <c r="K737" s="34" t="s">
        <v>649</v>
      </c>
    </row>
    <row r="738" spans="1:11">
      <c r="A738" s="34" t="s">
        <v>4670</v>
      </c>
      <c r="B738" s="34">
        <v>2022</v>
      </c>
      <c r="C738" s="34">
        <v>9</v>
      </c>
      <c r="D738" s="34" t="s">
        <v>651</v>
      </c>
      <c r="E738" s="95">
        <f t="shared" si="35"/>
        <v>100</v>
      </c>
      <c r="F738" s="95">
        <f t="shared" si="36"/>
        <v>127</v>
      </c>
      <c r="G738" s="95">
        <f>'gráficos x semana I nivel'!C340+'gráficos x semana I nivel'!D340+'gráficos x semana I nivel'!E340</f>
        <v>3</v>
      </c>
      <c r="H738" s="95">
        <f t="shared" si="37"/>
        <v>60</v>
      </c>
      <c r="I738" s="98">
        <f t="shared" si="2"/>
        <v>0.6</v>
      </c>
      <c r="J738" s="98">
        <f t="shared" si="3"/>
        <v>0.47244094488188976</v>
      </c>
      <c r="K738" s="34" t="s">
        <v>649</v>
      </c>
    </row>
    <row r="739" spans="1:11">
      <c r="A739" s="34" t="s">
        <v>4670</v>
      </c>
      <c r="B739" s="34">
        <v>2022</v>
      </c>
      <c r="C739" s="34">
        <v>10</v>
      </c>
      <c r="D739" s="34" t="s">
        <v>651</v>
      </c>
      <c r="E739" s="95">
        <f t="shared" si="35"/>
        <v>100</v>
      </c>
      <c r="F739" s="95">
        <f t="shared" si="36"/>
        <v>127</v>
      </c>
      <c r="G739" s="95">
        <f>'gráficos x semana I nivel'!C341+'gráficos x semana I nivel'!D341+'gráficos x semana I nivel'!E341</f>
        <v>3</v>
      </c>
      <c r="H739" s="95">
        <f t="shared" si="37"/>
        <v>63</v>
      </c>
      <c r="I739" s="98">
        <f t="shared" si="2"/>
        <v>0.63</v>
      </c>
      <c r="J739" s="98">
        <f t="shared" si="3"/>
        <v>0.49606299212598426</v>
      </c>
      <c r="K739" s="34" t="s">
        <v>649</v>
      </c>
    </row>
    <row r="740" spans="1:11">
      <c r="A740" s="34" t="s">
        <v>4670</v>
      </c>
      <c r="B740" s="34">
        <v>2022</v>
      </c>
      <c r="C740" s="34">
        <v>11</v>
      </c>
      <c r="D740" s="34" t="s">
        <v>651</v>
      </c>
      <c r="E740" s="95">
        <f t="shared" si="35"/>
        <v>100</v>
      </c>
      <c r="F740" s="95">
        <f t="shared" si="36"/>
        <v>127</v>
      </c>
      <c r="G740" s="95">
        <f>'gráficos x semana I nivel'!C342+'gráficos x semana I nivel'!D342+'gráficos x semana I nivel'!E342</f>
        <v>1</v>
      </c>
      <c r="H740" s="95">
        <f t="shared" si="37"/>
        <v>64</v>
      </c>
      <c r="I740" s="98">
        <f t="shared" si="2"/>
        <v>0.64</v>
      </c>
      <c r="J740" s="98">
        <f t="shared" si="3"/>
        <v>0.50393700787401574</v>
      </c>
      <c r="K740" s="34" t="s">
        <v>649</v>
      </c>
    </row>
    <row r="741" spans="1:11">
      <c r="A741" s="34" t="s">
        <v>4670</v>
      </c>
      <c r="B741" s="34">
        <v>2022</v>
      </c>
      <c r="C741" s="34">
        <v>12</v>
      </c>
      <c r="D741" s="34" t="s">
        <v>651</v>
      </c>
      <c r="E741" s="95">
        <f t="shared" si="35"/>
        <v>100</v>
      </c>
      <c r="F741" s="95">
        <f t="shared" si="36"/>
        <v>127</v>
      </c>
      <c r="G741" s="95">
        <f>'gráficos x semana I nivel'!C343+'gráficos x semana I nivel'!D343+'gráficos x semana I nivel'!E343</f>
        <v>4</v>
      </c>
      <c r="H741" s="95">
        <f t="shared" si="37"/>
        <v>68</v>
      </c>
      <c r="I741" s="98">
        <f t="shared" si="2"/>
        <v>0.68</v>
      </c>
      <c r="J741" s="98">
        <f t="shared" si="3"/>
        <v>0.53543307086614178</v>
      </c>
      <c r="K741" s="34" t="s">
        <v>649</v>
      </c>
    </row>
    <row r="742" spans="1:11">
      <c r="A742" s="34" t="s">
        <v>4670</v>
      </c>
      <c r="B742" s="34">
        <v>2022</v>
      </c>
      <c r="C742" s="34">
        <v>13</v>
      </c>
      <c r="D742" s="34" t="s">
        <v>651</v>
      </c>
      <c r="E742" s="95">
        <f t="shared" si="35"/>
        <v>100</v>
      </c>
      <c r="F742" s="95">
        <f t="shared" si="36"/>
        <v>127</v>
      </c>
      <c r="G742" s="95">
        <f>'gráficos x semana I nivel'!C344+'gráficos x semana I nivel'!D344+'gráficos x semana I nivel'!E344</f>
        <v>0</v>
      </c>
      <c r="H742" s="95">
        <f t="shared" si="37"/>
        <v>68</v>
      </c>
      <c r="I742" s="98">
        <f t="shared" si="2"/>
        <v>0.68</v>
      </c>
      <c r="J742" s="98">
        <f t="shared" si="3"/>
        <v>0.53543307086614178</v>
      </c>
      <c r="K742" s="34" t="s">
        <v>649</v>
      </c>
    </row>
    <row r="743" spans="1:11">
      <c r="A743" s="34" t="s">
        <v>4670</v>
      </c>
      <c r="B743" s="34">
        <v>2022</v>
      </c>
      <c r="C743" s="34">
        <v>14</v>
      </c>
      <c r="D743" s="34" t="s">
        <v>651</v>
      </c>
      <c r="E743" s="95">
        <f t="shared" si="35"/>
        <v>100</v>
      </c>
      <c r="F743" s="95">
        <f t="shared" si="36"/>
        <v>127</v>
      </c>
      <c r="G743" s="95">
        <f>'gráficos x semana I nivel'!C345+'gráficos x semana I nivel'!D345+'gráficos x semana I nivel'!E345</f>
        <v>0</v>
      </c>
      <c r="H743" s="95">
        <f t="shared" si="37"/>
        <v>68</v>
      </c>
      <c r="I743" s="98">
        <f t="shared" si="2"/>
        <v>0.68</v>
      </c>
      <c r="J743" s="98">
        <f t="shared" si="3"/>
        <v>0.53543307086614178</v>
      </c>
      <c r="K743" s="34" t="s">
        <v>649</v>
      </c>
    </row>
    <row r="744" spans="1:11">
      <c r="A744" s="34" t="s">
        <v>4670</v>
      </c>
      <c r="B744" s="34">
        <v>2022</v>
      </c>
      <c r="C744" s="34">
        <v>15</v>
      </c>
      <c r="D744" s="34" t="s">
        <v>651</v>
      </c>
      <c r="E744" s="95">
        <f t="shared" si="35"/>
        <v>100</v>
      </c>
      <c r="F744" s="95">
        <f t="shared" si="36"/>
        <v>127</v>
      </c>
      <c r="G744" s="95">
        <f>'gráficos x semana I nivel'!C346+'gráficos x semana I nivel'!D346+'gráficos x semana I nivel'!E346</f>
        <v>0</v>
      </c>
      <c r="H744" s="95">
        <f t="shared" si="37"/>
        <v>68</v>
      </c>
      <c r="I744" s="98">
        <f t="shared" si="2"/>
        <v>0.68</v>
      </c>
      <c r="J744" s="98">
        <f t="shared" si="3"/>
        <v>0.53543307086614178</v>
      </c>
      <c r="K744" s="34" t="s">
        <v>649</v>
      </c>
    </row>
    <row r="745" spans="1:11">
      <c r="A745" s="34" t="s">
        <v>4670</v>
      </c>
      <c r="B745" s="34">
        <v>2022</v>
      </c>
      <c r="C745" s="34">
        <v>16</v>
      </c>
      <c r="D745" s="34" t="s">
        <v>651</v>
      </c>
      <c r="E745" s="95">
        <f t="shared" si="35"/>
        <v>100</v>
      </c>
      <c r="F745" s="95">
        <f t="shared" si="36"/>
        <v>127</v>
      </c>
      <c r="G745" s="95">
        <f>'gráficos x semana I nivel'!C347+'gráficos x semana I nivel'!D347+'gráficos x semana I nivel'!E347</f>
        <v>4</v>
      </c>
      <c r="H745" s="95">
        <f t="shared" si="37"/>
        <v>72</v>
      </c>
      <c r="I745" s="98">
        <f t="shared" si="2"/>
        <v>0.72</v>
      </c>
      <c r="J745" s="98">
        <f t="shared" si="3"/>
        <v>0.56692913385826771</v>
      </c>
      <c r="K745" s="34" t="s">
        <v>649</v>
      </c>
    </row>
    <row r="746" spans="1:11">
      <c r="A746" s="34" t="s">
        <v>4670</v>
      </c>
      <c r="B746" s="34">
        <v>2022</v>
      </c>
      <c r="C746" s="34">
        <v>17</v>
      </c>
      <c r="D746" s="34" t="s">
        <v>651</v>
      </c>
      <c r="E746" s="95">
        <f t="shared" si="35"/>
        <v>100</v>
      </c>
      <c r="F746" s="95">
        <f t="shared" si="36"/>
        <v>127</v>
      </c>
      <c r="G746" s="95">
        <f>'gráficos x semana I nivel'!C348+'gráficos x semana I nivel'!D348+'gráficos x semana I nivel'!E348</f>
        <v>0</v>
      </c>
      <c r="H746" s="95">
        <f t="shared" si="37"/>
        <v>72</v>
      </c>
      <c r="I746" s="98">
        <f t="shared" si="2"/>
        <v>0.72</v>
      </c>
      <c r="J746" s="98">
        <f t="shared" si="3"/>
        <v>0.56692913385826771</v>
      </c>
      <c r="K746" s="34" t="s">
        <v>649</v>
      </c>
    </row>
    <row r="747" spans="1:11">
      <c r="A747" s="34" t="s">
        <v>4670</v>
      </c>
      <c r="B747" s="34">
        <v>2022</v>
      </c>
      <c r="C747" s="34">
        <v>18</v>
      </c>
      <c r="D747" s="34" t="s">
        <v>651</v>
      </c>
      <c r="E747" s="95">
        <f t="shared" si="35"/>
        <v>100</v>
      </c>
      <c r="F747" s="95">
        <f t="shared" si="36"/>
        <v>127</v>
      </c>
      <c r="G747" s="95">
        <f>'gráficos x semana I nivel'!C349+'gráficos x semana I nivel'!D349+'gráficos x semana I nivel'!E349</f>
        <v>0</v>
      </c>
      <c r="H747" s="95">
        <f t="shared" si="37"/>
        <v>72</v>
      </c>
      <c r="I747" s="98">
        <f t="shared" si="2"/>
        <v>0.72</v>
      </c>
      <c r="J747" s="98">
        <f t="shared" si="3"/>
        <v>0.56692913385826771</v>
      </c>
      <c r="K747" s="34" t="s">
        <v>649</v>
      </c>
    </row>
    <row r="748" spans="1:11">
      <c r="A748" s="34" t="s">
        <v>4670</v>
      </c>
      <c r="B748" s="34">
        <v>2022</v>
      </c>
      <c r="C748" s="34">
        <v>19</v>
      </c>
      <c r="D748" s="34" t="s">
        <v>651</v>
      </c>
      <c r="E748" s="95">
        <f t="shared" si="35"/>
        <v>100</v>
      </c>
      <c r="F748" s="95">
        <f t="shared" si="36"/>
        <v>127</v>
      </c>
      <c r="G748" s="95">
        <f>'gráficos x semana I nivel'!C350+'gráficos x semana I nivel'!D350+'gráficos x semana I nivel'!E350</f>
        <v>1</v>
      </c>
      <c r="H748" s="95">
        <f t="shared" si="37"/>
        <v>73</v>
      </c>
      <c r="I748" s="98">
        <f t="shared" si="2"/>
        <v>0.73</v>
      </c>
      <c r="J748" s="98">
        <f t="shared" si="3"/>
        <v>0.57480314960629919</v>
      </c>
      <c r="K748" s="34" t="s">
        <v>649</v>
      </c>
    </row>
    <row r="749" spans="1:11">
      <c r="A749" s="34" t="s">
        <v>4670</v>
      </c>
      <c r="B749" s="34">
        <v>2022</v>
      </c>
      <c r="C749" s="34">
        <v>20</v>
      </c>
      <c r="D749" s="34" t="s">
        <v>651</v>
      </c>
      <c r="E749" s="95">
        <f t="shared" si="35"/>
        <v>100</v>
      </c>
      <c r="F749" s="95">
        <f t="shared" si="36"/>
        <v>127</v>
      </c>
      <c r="G749" s="95">
        <f>'gráficos x semana I nivel'!C351+'gráficos x semana I nivel'!D351+'gráficos x semana I nivel'!E351</f>
        <v>0</v>
      </c>
      <c r="H749" s="95">
        <f t="shared" si="37"/>
        <v>73</v>
      </c>
      <c r="I749" s="98">
        <f t="shared" si="2"/>
        <v>0.73</v>
      </c>
      <c r="J749" s="98">
        <f t="shared" si="3"/>
        <v>0.57480314960629919</v>
      </c>
      <c r="K749" s="34" t="s">
        <v>649</v>
      </c>
    </row>
    <row r="750" spans="1:11">
      <c r="A750" s="34" t="s">
        <v>4670</v>
      </c>
      <c r="B750" s="34">
        <v>2022</v>
      </c>
      <c r="C750" s="34">
        <v>21</v>
      </c>
      <c r="D750" s="34" t="s">
        <v>651</v>
      </c>
      <c r="E750" s="95">
        <f t="shared" si="35"/>
        <v>100</v>
      </c>
      <c r="F750" s="95">
        <f t="shared" si="36"/>
        <v>127</v>
      </c>
      <c r="G750" s="95">
        <f>'gráficos x semana I nivel'!C352+'gráficos x semana I nivel'!D352+'gráficos x semana I nivel'!E352</f>
        <v>1</v>
      </c>
      <c r="H750" s="95">
        <f t="shared" si="37"/>
        <v>74</v>
      </c>
      <c r="I750" s="98">
        <f t="shared" si="2"/>
        <v>0.74</v>
      </c>
      <c r="J750" s="98">
        <f t="shared" si="3"/>
        <v>0.58267716535433067</v>
      </c>
      <c r="K750" s="34" t="s">
        <v>649</v>
      </c>
    </row>
    <row r="751" spans="1:11">
      <c r="A751" s="34" t="s">
        <v>4670</v>
      </c>
      <c r="B751" s="34">
        <v>2022</v>
      </c>
      <c r="C751" s="34">
        <v>22</v>
      </c>
      <c r="D751" s="34" t="s">
        <v>651</v>
      </c>
      <c r="E751" s="95">
        <f t="shared" si="35"/>
        <v>100</v>
      </c>
      <c r="F751" s="95">
        <f t="shared" si="36"/>
        <v>127</v>
      </c>
      <c r="G751" s="95">
        <f>'gráficos x semana I nivel'!C353+'gráficos x semana I nivel'!D353+'gráficos x semana I nivel'!E353</f>
        <v>0</v>
      </c>
      <c r="H751" s="95">
        <f t="shared" si="37"/>
        <v>74</v>
      </c>
      <c r="I751" s="98">
        <f t="shared" si="2"/>
        <v>0.74</v>
      </c>
      <c r="J751" s="98">
        <f t="shared" si="3"/>
        <v>0.58267716535433067</v>
      </c>
      <c r="K751" s="34" t="s">
        <v>649</v>
      </c>
    </row>
    <row r="752" spans="1:11">
      <c r="A752" s="34" t="s">
        <v>4670</v>
      </c>
      <c r="B752" s="34">
        <v>2022</v>
      </c>
      <c r="C752" s="34">
        <v>23</v>
      </c>
      <c r="D752" s="34" t="s">
        <v>651</v>
      </c>
      <c r="E752" s="95">
        <f t="shared" si="35"/>
        <v>100</v>
      </c>
      <c r="F752" s="95">
        <f t="shared" si="36"/>
        <v>127</v>
      </c>
      <c r="G752" s="95">
        <f>'gráficos x semana I nivel'!C354+'gráficos x semana I nivel'!D354+'gráficos x semana I nivel'!E354</f>
        <v>0</v>
      </c>
      <c r="H752" s="95">
        <f t="shared" si="37"/>
        <v>74</v>
      </c>
      <c r="I752" s="98">
        <f t="shared" si="2"/>
        <v>0.74</v>
      </c>
      <c r="J752" s="98">
        <f t="shared" si="3"/>
        <v>0.58267716535433067</v>
      </c>
      <c r="K752" s="34" t="s">
        <v>649</v>
      </c>
    </row>
    <row r="753" spans="1:11">
      <c r="A753" s="34" t="s">
        <v>4670</v>
      </c>
      <c r="B753" s="34">
        <v>2022</v>
      </c>
      <c r="C753" s="34">
        <v>24</v>
      </c>
      <c r="D753" s="34" t="s">
        <v>651</v>
      </c>
      <c r="E753" s="95">
        <f t="shared" si="35"/>
        <v>100</v>
      </c>
      <c r="F753" s="95">
        <f t="shared" si="36"/>
        <v>127</v>
      </c>
      <c r="G753" s="95">
        <f>'gráficos x semana I nivel'!C355+'gráficos x semana I nivel'!D355+'gráficos x semana I nivel'!E355</f>
        <v>0</v>
      </c>
      <c r="H753" s="95">
        <f t="shared" si="37"/>
        <v>74</v>
      </c>
      <c r="I753" s="98">
        <f t="shared" si="2"/>
        <v>0.74</v>
      </c>
      <c r="J753" s="98">
        <f t="shared" si="3"/>
        <v>0.58267716535433067</v>
      </c>
      <c r="K753" s="34" t="s">
        <v>649</v>
      </c>
    </row>
    <row r="754" spans="1:11">
      <c r="A754" s="34" t="s">
        <v>4670</v>
      </c>
      <c r="B754" s="34">
        <v>2022</v>
      </c>
      <c r="C754" s="34">
        <v>25</v>
      </c>
      <c r="D754" s="34" t="s">
        <v>651</v>
      </c>
      <c r="E754" s="95">
        <f t="shared" ref="E754:E817" si="38">GB1_IN</f>
        <v>100</v>
      </c>
      <c r="F754" s="95">
        <f t="shared" ref="F754:F817" si="39">Cargos_IN_GB1</f>
        <v>127</v>
      </c>
      <c r="G754" s="95">
        <f>'gráficos x semana I nivel'!C356+'gráficos x semana I nivel'!D356+'gráficos x semana I nivel'!E356</f>
        <v>0</v>
      </c>
      <c r="H754" s="95">
        <f t="shared" si="37"/>
        <v>74</v>
      </c>
      <c r="I754" s="98">
        <f t="shared" si="2"/>
        <v>0.74</v>
      </c>
      <c r="J754" s="98">
        <f t="shared" si="3"/>
        <v>0.58267716535433067</v>
      </c>
      <c r="K754" s="34" t="s">
        <v>649</v>
      </c>
    </row>
    <row r="755" spans="1:11">
      <c r="A755" s="34" t="s">
        <v>4670</v>
      </c>
      <c r="B755" s="34">
        <v>2022</v>
      </c>
      <c r="C755" s="34">
        <v>26</v>
      </c>
      <c r="D755" s="34" t="s">
        <v>651</v>
      </c>
      <c r="E755" s="95">
        <f t="shared" si="38"/>
        <v>100</v>
      </c>
      <c r="F755" s="95">
        <f t="shared" si="39"/>
        <v>127</v>
      </c>
      <c r="G755" s="95">
        <f>'gráficos x semana I nivel'!C357+'gráficos x semana I nivel'!D357+'gráficos x semana I nivel'!E357</f>
        <v>0</v>
      </c>
      <c r="H755" s="95">
        <f t="shared" si="37"/>
        <v>74</v>
      </c>
      <c r="I755" s="98">
        <f t="shared" si="2"/>
        <v>0.74</v>
      </c>
      <c r="J755" s="98">
        <f t="shared" si="3"/>
        <v>0.58267716535433067</v>
      </c>
      <c r="K755" s="34" t="s">
        <v>649</v>
      </c>
    </row>
    <row r="756" spans="1:11">
      <c r="A756" s="34" t="s">
        <v>4670</v>
      </c>
      <c r="B756" s="34">
        <v>2022</v>
      </c>
      <c r="C756" s="34">
        <v>27</v>
      </c>
      <c r="D756" s="34" t="s">
        <v>651</v>
      </c>
      <c r="E756" s="95">
        <f t="shared" si="38"/>
        <v>100</v>
      </c>
      <c r="F756" s="95">
        <f t="shared" si="39"/>
        <v>127</v>
      </c>
      <c r="G756" s="95">
        <f>'gráficos x semana I nivel'!C358+'gráficos x semana I nivel'!D358+'gráficos x semana I nivel'!E358</f>
        <v>0</v>
      </c>
      <c r="H756" s="95">
        <f t="shared" si="37"/>
        <v>74</v>
      </c>
      <c r="I756" s="98">
        <f t="shared" si="2"/>
        <v>0.74</v>
      </c>
      <c r="J756" s="98">
        <f t="shared" si="3"/>
        <v>0.58267716535433067</v>
      </c>
      <c r="K756" s="34" t="s">
        <v>649</v>
      </c>
    </row>
    <row r="757" spans="1:11">
      <c r="A757" s="34" t="s">
        <v>4670</v>
      </c>
      <c r="B757" s="34">
        <v>2022</v>
      </c>
      <c r="C757" s="34">
        <v>28</v>
      </c>
      <c r="D757" s="34" t="s">
        <v>651</v>
      </c>
      <c r="E757" s="95">
        <f t="shared" si="38"/>
        <v>100</v>
      </c>
      <c r="F757" s="95">
        <f t="shared" si="39"/>
        <v>127</v>
      </c>
      <c r="G757" s="95">
        <f>'gráficos x semana I nivel'!C359+'gráficos x semana I nivel'!D359+'gráficos x semana I nivel'!E359</f>
        <v>0</v>
      </c>
      <c r="H757" s="95">
        <f t="shared" si="37"/>
        <v>74</v>
      </c>
      <c r="I757" s="98">
        <f t="shared" si="2"/>
        <v>0.74</v>
      </c>
      <c r="J757" s="98">
        <f t="shared" si="3"/>
        <v>0.58267716535433067</v>
      </c>
      <c r="K757" s="34" t="s">
        <v>649</v>
      </c>
    </row>
    <row r="758" spans="1:11">
      <c r="A758" s="34" t="s">
        <v>4670</v>
      </c>
      <c r="B758" s="34">
        <v>2022</v>
      </c>
      <c r="C758" s="34">
        <v>29</v>
      </c>
      <c r="D758" s="34" t="s">
        <v>651</v>
      </c>
      <c r="E758" s="95">
        <f t="shared" si="38"/>
        <v>100</v>
      </c>
      <c r="F758" s="95">
        <f t="shared" si="39"/>
        <v>127</v>
      </c>
      <c r="G758" s="95">
        <f>'gráficos x semana I nivel'!C360+'gráficos x semana I nivel'!D360+'gráficos x semana I nivel'!E360</f>
        <v>3</v>
      </c>
      <c r="H758" s="95">
        <f t="shared" si="37"/>
        <v>77</v>
      </c>
      <c r="I758" s="98">
        <f t="shared" si="2"/>
        <v>0.77</v>
      </c>
      <c r="J758" s="98">
        <f t="shared" si="3"/>
        <v>0.60629921259842523</v>
      </c>
      <c r="K758" s="34" t="s">
        <v>649</v>
      </c>
    </row>
    <row r="759" spans="1:11">
      <c r="A759" s="34" t="s">
        <v>4670</v>
      </c>
      <c r="B759" s="34">
        <v>2022</v>
      </c>
      <c r="C759" s="34">
        <v>30</v>
      </c>
      <c r="D759" s="34" t="s">
        <v>651</v>
      </c>
      <c r="E759" s="95">
        <f t="shared" si="38"/>
        <v>100</v>
      </c>
      <c r="F759" s="95">
        <f t="shared" si="39"/>
        <v>127</v>
      </c>
      <c r="G759" s="95">
        <f>'gráficos x semana I nivel'!C361+'gráficos x semana I nivel'!D361+'gráficos x semana I nivel'!E361</f>
        <v>1</v>
      </c>
      <c r="H759" s="95">
        <f t="shared" si="37"/>
        <v>78</v>
      </c>
      <c r="I759" s="98">
        <f t="shared" si="2"/>
        <v>0.78</v>
      </c>
      <c r="J759" s="98">
        <f t="shared" si="3"/>
        <v>0.61417322834645671</v>
      </c>
      <c r="K759" s="34" t="s">
        <v>649</v>
      </c>
    </row>
    <row r="760" spans="1:11">
      <c r="A760" s="34" t="s">
        <v>4670</v>
      </c>
      <c r="B760" s="34">
        <v>2022</v>
      </c>
      <c r="C760" s="34">
        <v>31</v>
      </c>
      <c r="D760" s="34" t="s">
        <v>651</v>
      </c>
      <c r="E760" s="95">
        <f t="shared" si="38"/>
        <v>100</v>
      </c>
      <c r="F760" s="95">
        <f t="shared" si="39"/>
        <v>127</v>
      </c>
      <c r="G760" s="95">
        <f>'gráficos x semana I nivel'!C362+'gráficos x semana I nivel'!D362+'gráficos x semana I nivel'!E362</f>
        <v>1</v>
      </c>
      <c r="H760" s="95">
        <f t="shared" si="37"/>
        <v>79</v>
      </c>
      <c r="I760" s="98">
        <f t="shared" si="2"/>
        <v>0.79</v>
      </c>
      <c r="J760" s="98">
        <f t="shared" si="3"/>
        <v>0.62204724409448819</v>
      </c>
      <c r="K760" s="34" t="s">
        <v>649</v>
      </c>
    </row>
    <row r="761" spans="1:11">
      <c r="A761" s="34" t="s">
        <v>4670</v>
      </c>
      <c r="B761" s="34">
        <v>2022</v>
      </c>
      <c r="C761" s="34">
        <v>32</v>
      </c>
      <c r="D761" s="34" t="s">
        <v>651</v>
      </c>
      <c r="E761" s="95">
        <f t="shared" si="38"/>
        <v>100</v>
      </c>
      <c r="F761" s="95">
        <f t="shared" si="39"/>
        <v>127</v>
      </c>
      <c r="G761" s="95">
        <f>'gráficos x semana I nivel'!C363+'gráficos x semana I nivel'!D363+'gráficos x semana I nivel'!E363</f>
        <v>0</v>
      </c>
      <c r="H761" s="95">
        <f t="shared" si="37"/>
        <v>79</v>
      </c>
      <c r="I761" s="98">
        <f t="shared" si="2"/>
        <v>0.79</v>
      </c>
      <c r="J761" s="98">
        <f t="shared" si="3"/>
        <v>0.62204724409448819</v>
      </c>
      <c r="K761" s="34" t="s">
        <v>649</v>
      </c>
    </row>
    <row r="762" spans="1:11">
      <c r="A762" s="34" t="s">
        <v>4670</v>
      </c>
      <c r="B762" s="34">
        <v>2022</v>
      </c>
      <c r="C762" s="34">
        <v>33</v>
      </c>
      <c r="D762" s="34" t="s">
        <v>651</v>
      </c>
      <c r="E762" s="95">
        <f t="shared" si="38"/>
        <v>100</v>
      </c>
      <c r="F762" s="95">
        <f t="shared" si="39"/>
        <v>127</v>
      </c>
      <c r="G762" s="95">
        <f>'gráficos x semana I nivel'!C364+'gráficos x semana I nivel'!D364+'gráficos x semana I nivel'!E364</f>
        <v>2</v>
      </c>
      <c r="H762" s="95">
        <f t="shared" si="37"/>
        <v>81</v>
      </c>
      <c r="I762" s="98">
        <f t="shared" si="2"/>
        <v>0.81</v>
      </c>
      <c r="J762" s="98">
        <f t="shared" si="3"/>
        <v>0.63779527559055116</v>
      </c>
      <c r="K762" s="34" t="s">
        <v>649</v>
      </c>
    </row>
    <row r="763" spans="1:11">
      <c r="A763" s="34" t="s">
        <v>4670</v>
      </c>
      <c r="B763" s="34">
        <v>2022</v>
      </c>
      <c r="C763" s="34">
        <v>34</v>
      </c>
      <c r="D763" s="34" t="s">
        <v>651</v>
      </c>
      <c r="E763" s="95">
        <f t="shared" si="38"/>
        <v>100</v>
      </c>
      <c r="F763" s="95">
        <f t="shared" si="39"/>
        <v>127</v>
      </c>
      <c r="G763" s="95">
        <f>'gráficos x semana I nivel'!C365+'gráficos x semana I nivel'!D365+'gráficos x semana I nivel'!E365</f>
        <v>0</v>
      </c>
      <c r="H763" s="95">
        <f t="shared" si="37"/>
        <v>81</v>
      </c>
      <c r="I763" s="98">
        <f t="shared" si="2"/>
        <v>0.81</v>
      </c>
      <c r="J763" s="98">
        <f t="shared" si="3"/>
        <v>0.63779527559055116</v>
      </c>
      <c r="K763" s="34" t="s">
        <v>649</v>
      </c>
    </row>
    <row r="764" spans="1:11">
      <c r="A764" s="34" t="s">
        <v>4670</v>
      </c>
      <c r="B764" s="34">
        <v>2022</v>
      </c>
      <c r="C764" s="34">
        <v>35</v>
      </c>
      <c r="D764" s="34" t="s">
        <v>651</v>
      </c>
      <c r="E764" s="95">
        <f t="shared" si="38"/>
        <v>100</v>
      </c>
      <c r="F764" s="95">
        <f t="shared" si="39"/>
        <v>127</v>
      </c>
      <c r="G764" s="95">
        <f>'gráficos x semana I nivel'!C366+'gráficos x semana I nivel'!D366+'gráficos x semana I nivel'!E366</f>
        <v>0</v>
      </c>
      <c r="H764" s="95">
        <f t="shared" si="37"/>
        <v>81</v>
      </c>
      <c r="I764" s="98">
        <f t="shared" si="2"/>
        <v>0.81</v>
      </c>
      <c r="J764" s="98">
        <f t="shared" si="3"/>
        <v>0.63779527559055116</v>
      </c>
      <c r="K764" s="34" t="s">
        <v>649</v>
      </c>
    </row>
    <row r="765" spans="1:11">
      <c r="A765" s="34" t="s">
        <v>4670</v>
      </c>
      <c r="B765" s="34">
        <v>2022</v>
      </c>
      <c r="C765" s="34">
        <v>36</v>
      </c>
      <c r="D765" s="34" t="s">
        <v>651</v>
      </c>
      <c r="E765" s="95">
        <f t="shared" si="38"/>
        <v>100</v>
      </c>
      <c r="F765" s="95">
        <f t="shared" si="39"/>
        <v>127</v>
      </c>
      <c r="G765" s="95">
        <f>'gráficos x semana I nivel'!C367+'gráficos x semana I nivel'!D367+'gráficos x semana I nivel'!E367</f>
        <v>0</v>
      </c>
      <c r="H765" s="95">
        <f t="shared" si="37"/>
        <v>81</v>
      </c>
      <c r="I765" s="98">
        <f t="shared" si="2"/>
        <v>0.81</v>
      </c>
      <c r="J765" s="98">
        <f t="shared" si="3"/>
        <v>0.63779527559055116</v>
      </c>
      <c r="K765" s="34" t="s">
        <v>649</v>
      </c>
    </row>
    <row r="766" spans="1:11">
      <c r="A766" s="34" t="s">
        <v>4670</v>
      </c>
      <c r="B766" s="34">
        <v>2022</v>
      </c>
      <c r="C766" s="34">
        <v>37</v>
      </c>
      <c r="D766" s="34" t="s">
        <v>651</v>
      </c>
      <c r="E766" s="95">
        <f t="shared" si="38"/>
        <v>100</v>
      </c>
      <c r="F766" s="95">
        <f t="shared" si="39"/>
        <v>127</v>
      </c>
      <c r="G766" s="95">
        <f>'gráficos x semana I nivel'!C368+'gráficos x semana I nivel'!D368+'gráficos x semana I nivel'!E368</f>
        <v>0</v>
      </c>
      <c r="H766" s="95">
        <f t="shared" si="37"/>
        <v>81</v>
      </c>
      <c r="I766" s="98">
        <f t="shared" si="2"/>
        <v>0.81</v>
      </c>
      <c r="J766" s="98">
        <f t="shared" si="3"/>
        <v>0.63779527559055116</v>
      </c>
      <c r="K766" s="34" t="s">
        <v>649</v>
      </c>
    </row>
    <row r="767" spans="1:11">
      <c r="A767" s="34" t="s">
        <v>4670</v>
      </c>
      <c r="B767" s="34">
        <v>2022</v>
      </c>
      <c r="C767" s="34">
        <v>38</v>
      </c>
      <c r="D767" s="34" t="s">
        <v>651</v>
      </c>
      <c r="E767" s="95">
        <f t="shared" si="38"/>
        <v>100</v>
      </c>
      <c r="F767" s="95">
        <f t="shared" si="39"/>
        <v>127</v>
      </c>
      <c r="G767" s="95">
        <f>'gráficos x semana I nivel'!C369+'gráficos x semana I nivel'!D369+'gráficos x semana I nivel'!E369</f>
        <v>1</v>
      </c>
      <c r="H767" s="95">
        <f t="shared" si="37"/>
        <v>82</v>
      </c>
      <c r="I767" s="98">
        <f t="shared" si="2"/>
        <v>0.82</v>
      </c>
      <c r="J767" s="98">
        <f t="shared" si="3"/>
        <v>0.64566929133858264</v>
      </c>
      <c r="K767" s="34" t="s">
        <v>649</v>
      </c>
    </row>
    <row r="768" spans="1:11">
      <c r="A768" s="34" t="s">
        <v>4670</v>
      </c>
      <c r="B768" s="34">
        <v>2022</v>
      </c>
      <c r="C768" s="34">
        <v>39</v>
      </c>
      <c r="D768" s="34" t="s">
        <v>651</v>
      </c>
      <c r="E768" s="95">
        <f t="shared" si="38"/>
        <v>100</v>
      </c>
      <c r="F768" s="95">
        <f t="shared" si="39"/>
        <v>127</v>
      </c>
      <c r="G768" s="95">
        <f>'gráficos x semana I nivel'!C370+'gráficos x semana I nivel'!D370+'gráficos x semana I nivel'!E370</f>
        <v>1</v>
      </c>
      <c r="H768" s="95">
        <f t="shared" si="37"/>
        <v>83</v>
      </c>
      <c r="I768" s="98">
        <f t="shared" si="2"/>
        <v>0.83</v>
      </c>
      <c r="J768" s="98">
        <f t="shared" si="3"/>
        <v>0.65354330708661412</v>
      </c>
      <c r="K768" s="34" t="s">
        <v>649</v>
      </c>
    </row>
    <row r="769" spans="1:11">
      <c r="A769" s="34" t="s">
        <v>4670</v>
      </c>
      <c r="B769" s="34">
        <v>2022</v>
      </c>
      <c r="C769" s="34">
        <v>40</v>
      </c>
      <c r="D769" s="34" t="s">
        <v>651</v>
      </c>
      <c r="E769" s="95">
        <f t="shared" si="38"/>
        <v>100</v>
      </c>
      <c r="F769" s="95">
        <f t="shared" si="39"/>
        <v>127</v>
      </c>
      <c r="G769" s="95">
        <f>'gráficos x semana I nivel'!C371+'gráficos x semana I nivel'!D371+'gráficos x semana I nivel'!E371</f>
        <v>0</v>
      </c>
      <c r="H769" s="95">
        <f t="shared" si="37"/>
        <v>83</v>
      </c>
      <c r="I769" s="98">
        <f t="shared" si="2"/>
        <v>0.83</v>
      </c>
      <c r="J769" s="98">
        <f t="shared" si="3"/>
        <v>0.65354330708661412</v>
      </c>
      <c r="K769" s="34" t="s">
        <v>649</v>
      </c>
    </row>
    <row r="770" spans="1:11">
      <c r="A770" s="34" t="s">
        <v>4670</v>
      </c>
      <c r="B770" s="34">
        <v>2022</v>
      </c>
      <c r="C770" s="34">
        <v>41</v>
      </c>
      <c r="D770" s="34" t="s">
        <v>651</v>
      </c>
      <c r="E770" s="95">
        <f t="shared" si="38"/>
        <v>100</v>
      </c>
      <c r="F770" s="95">
        <f t="shared" si="39"/>
        <v>127</v>
      </c>
      <c r="G770" s="95">
        <f>'gráficos x semana I nivel'!C372+'gráficos x semana I nivel'!D372+'gráficos x semana I nivel'!E372</f>
        <v>0</v>
      </c>
      <c r="H770" s="95">
        <f t="shared" si="37"/>
        <v>83</v>
      </c>
      <c r="I770" s="98">
        <f t="shared" si="2"/>
        <v>0.83</v>
      </c>
      <c r="J770" s="98">
        <f t="shared" si="3"/>
        <v>0.65354330708661412</v>
      </c>
      <c r="K770" s="34" t="s">
        <v>649</v>
      </c>
    </row>
    <row r="771" spans="1:11">
      <c r="A771" s="34" t="s">
        <v>4670</v>
      </c>
      <c r="B771" s="34">
        <v>2022</v>
      </c>
      <c r="C771" s="34">
        <v>42</v>
      </c>
      <c r="D771" s="34" t="s">
        <v>651</v>
      </c>
      <c r="E771" s="95">
        <f t="shared" si="38"/>
        <v>100</v>
      </c>
      <c r="F771" s="95">
        <f t="shared" si="39"/>
        <v>127</v>
      </c>
      <c r="G771" s="95">
        <f>'gráficos x semana I nivel'!C373+'gráficos x semana I nivel'!D373+'gráficos x semana I nivel'!E373</f>
        <v>0</v>
      </c>
      <c r="H771" s="95">
        <f t="shared" si="37"/>
        <v>83</v>
      </c>
      <c r="I771" s="98">
        <f t="shared" si="2"/>
        <v>0.83</v>
      </c>
      <c r="J771" s="98">
        <f t="shared" si="3"/>
        <v>0.65354330708661412</v>
      </c>
      <c r="K771" s="34" t="s">
        <v>649</v>
      </c>
    </row>
    <row r="772" spans="1:11">
      <c r="A772" s="34" t="s">
        <v>4670</v>
      </c>
      <c r="B772" s="34">
        <v>2022</v>
      </c>
      <c r="C772" s="34">
        <v>43</v>
      </c>
      <c r="D772" s="34" t="s">
        <v>651</v>
      </c>
      <c r="E772" s="95">
        <f t="shared" si="38"/>
        <v>100</v>
      </c>
      <c r="F772" s="95">
        <f t="shared" si="39"/>
        <v>127</v>
      </c>
      <c r="G772" s="95">
        <f>'gráficos x semana I nivel'!C374+'gráficos x semana I nivel'!D374+'gráficos x semana I nivel'!E374</f>
        <v>0</v>
      </c>
      <c r="H772" s="95">
        <f t="shared" si="37"/>
        <v>83</v>
      </c>
      <c r="I772" s="98">
        <f t="shared" si="2"/>
        <v>0.83</v>
      </c>
      <c r="J772" s="98">
        <f t="shared" si="3"/>
        <v>0.65354330708661412</v>
      </c>
      <c r="K772" s="34" t="s">
        <v>649</v>
      </c>
    </row>
    <row r="773" spans="1:11">
      <c r="A773" s="34" t="s">
        <v>4670</v>
      </c>
      <c r="B773" s="34">
        <v>2022</v>
      </c>
      <c r="C773" s="34">
        <v>44</v>
      </c>
      <c r="D773" s="34" t="s">
        <v>651</v>
      </c>
      <c r="E773" s="95">
        <f t="shared" si="38"/>
        <v>100</v>
      </c>
      <c r="F773" s="95">
        <f t="shared" si="39"/>
        <v>127</v>
      </c>
      <c r="G773" s="95">
        <f>'gráficos x semana I nivel'!C375+'gráficos x semana I nivel'!D375+'gráficos x semana I nivel'!E375</f>
        <v>0</v>
      </c>
      <c r="H773" s="95">
        <f t="shared" si="37"/>
        <v>83</v>
      </c>
      <c r="I773" s="98">
        <f t="shared" si="2"/>
        <v>0.83</v>
      </c>
      <c r="J773" s="98">
        <f t="shared" si="3"/>
        <v>0.65354330708661412</v>
      </c>
      <c r="K773" s="34" t="s">
        <v>649</v>
      </c>
    </row>
    <row r="774" spans="1:11">
      <c r="A774" s="34" t="s">
        <v>4670</v>
      </c>
      <c r="B774" s="34">
        <v>2022</v>
      </c>
      <c r="C774" s="34">
        <v>45</v>
      </c>
      <c r="D774" s="34" t="s">
        <v>651</v>
      </c>
      <c r="E774" s="95">
        <f t="shared" si="38"/>
        <v>100</v>
      </c>
      <c r="F774" s="95">
        <f t="shared" si="39"/>
        <v>127</v>
      </c>
      <c r="G774" s="95">
        <f>'gráficos x semana I nivel'!C376+'gráficos x semana I nivel'!D376+'gráficos x semana I nivel'!E376</f>
        <v>0</v>
      </c>
      <c r="H774" s="95">
        <f t="shared" si="37"/>
        <v>83</v>
      </c>
      <c r="I774" s="98">
        <f t="shared" si="2"/>
        <v>0.83</v>
      </c>
      <c r="J774" s="98">
        <f t="shared" si="3"/>
        <v>0.65354330708661412</v>
      </c>
      <c r="K774" s="34" t="s">
        <v>649</v>
      </c>
    </row>
    <row r="775" spans="1:11">
      <c r="A775" s="34" t="s">
        <v>4670</v>
      </c>
      <c r="B775" s="34">
        <v>2022</v>
      </c>
      <c r="C775" s="34">
        <v>46</v>
      </c>
      <c r="D775" s="34" t="s">
        <v>651</v>
      </c>
      <c r="E775" s="95">
        <f t="shared" si="38"/>
        <v>100</v>
      </c>
      <c r="F775" s="95">
        <f t="shared" si="39"/>
        <v>127</v>
      </c>
      <c r="G775" s="95">
        <f>'gráficos x semana I nivel'!C377+'gráficos x semana I nivel'!D377+'gráficos x semana I nivel'!E377</f>
        <v>0</v>
      </c>
      <c r="H775" s="95">
        <f t="shared" si="37"/>
        <v>83</v>
      </c>
      <c r="I775" s="98">
        <f t="shared" si="2"/>
        <v>0.83</v>
      </c>
      <c r="J775" s="98">
        <f t="shared" si="3"/>
        <v>0.65354330708661412</v>
      </c>
      <c r="K775" s="34" t="s">
        <v>649</v>
      </c>
    </row>
    <row r="776" spans="1:11">
      <c r="A776" s="34" t="s">
        <v>4670</v>
      </c>
      <c r="B776" s="34">
        <v>2022</v>
      </c>
      <c r="C776" s="34">
        <v>47</v>
      </c>
      <c r="D776" s="34" t="s">
        <v>651</v>
      </c>
      <c r="E776" s="95">
        <f t="shared" si="38"/>
        <v>100</v>
      </c>
      <c r="F776" s="95">
        <f t="shared" si="39"/>
        <v>127</v>
      </c>
      <c r="G776" s="95">
        <f>'gráficos x semana I nivel'!C378+'gráficos x semana I nivel'!D378+'gráficos x semana I nivel'!E378</f>
        <v>1</v>
      </c>
      <c r="H776" s="95">
        <f t="shared" si="37"/>
        <v>84</v>
      </c>
      <c r="I776" s="98">
        <f t="shared" si="2"/>
        <v>0.84</v>
      </c>
      <c r="J776" s="98">
        <f t="shared" si="3"/>
        <v>0.66141732283464572</v>
      </c>
      <c r="K776" s="34" t="s">
        <v>649</v>
      </c>
    </row>
    <row r="777" spans="1:11">
      <c r="A777" s="34" t="s">
        <v>4670</v>
      </c>
      <c r="B777" s="34">
        <v>2022</v>
      </c>
      <c r="C777" s="34">
        <v>48</v>
      </c>
      <c r="D777" s="34" t="s">
        <v>651</v>
      </c>
      <c r="E777" s="95">
        <f t="shared" si="38"/>
        <v>100</v>
      </c>
      <c r="F777" s="95">
        <f t="shared" si="39"/>
        <v>127</v>
      </c>
      <c r="G777" s="95">
        <f>'gráficos x semana I nivel'!C379+'gráficos x semana I nivel'!D379+'gráficos x semana I nivel'!E379</f>
        <v>0</v>
      </c>
      <c r="H777" s="95">
        <f t="shared" si="37"/>
        <v>84</v>
      </c>
      <c r="I777" s="98">
        <f t="shared" si="2"/>
        <v>0.84</v>
      </c>
      <c r="J777" s="98">
        <f t="shared" si="3"/>
        <v>0.66141732283464572</v>
      </c>
      <c r="K777" s="34" t="s">
        <v>649</v>
      </c>
    </row>
    <row r="778" spans="1:11">
      <c r="A778" s="34" t="s">
        <v>4670</v>
      </c>
      <c r="B778" s="34">
        <v>2022</v>
      </c>
      <c r="C778" s="34">
        <v>49</v>
      </c>
      <c r="D778" s="34" t="s">
        <v>651</v>
      </c>
      <c r="E778" s="95">
        <f t="shared" si="38"/>
        <v>100</v>
      </c>
      <c r="F778" s="95">
        <f t="shared" si="39"/>
        <v>127</v>
      </c>
      <c r="G778" s="95">
        <f>'gráficos x semana I nivel'!C380+'gráficos x semana I nivel'!D380+'gráficos x semana I nivel'!E380</f>
        <v>0</v>
      </c>
      <c r="H778" s="95">
        <f t="shared" si="37"/>
        <v>84</v>
      </c>
      <c r="I778" s="98">
        <f t="shared" si="2"/>
        <v>0.84</v>
      </c>
      <c r="J778" s="98">
        <f t="shared" si="3"/>
        <v>0.66141732283464572</v>
      </c>
      <c r="K778" s="34" t="s">
        <v>649</v>
      </c>
    </row>
    <row r="779" spans="1:11">
      <c r="A779" s="34" t="s">
        <v>4670</v>
      </c>
      <c r="B779" s="34">
        <v>2022</v>
      </c>
      <c r="C779" s="34">
        <v>50</v>
      </c>
      <c r="D779" s="34" t="s">
        <v>651</v>
      </c>
      <c r="E779" s="95">
        <f t="shared" si="38"/>
        <v>100</v>
      </c>
      <c r="F779" s="95">
        <f t="shared" si="39"/>
        <v>127</v>
      </c>
      <c r="G779" s="95">
        <f>'gráficos x semana I nivel'!C381+'gráficos x semana I nivel'!D381+'gráficos x semana I nivel'!E381</f>
        <v>0</v>
      </c>
      <c r="H779" s="95">
        <f t="shared" si="37"/>
        <v>84</v>
      </c>
      <c r="I779" s="98">
        <f t="shared" si="2"/>
        <v>0.84</v>
      </c>
      <c r="J779" s="98">
        <f t="shared" si="3"/>
        <v>0.66141732283464572</v>
      </c>
      <c r="K779" s="34" t="s">
        <v>649</v>
      </c>
    </row>
    <row r="780" spans="1:11">
      <c r="A780" s="34" t="s">
        <v>4670</v>
      </c>
      <c r="B780" s="34">
        <v>2022</v>
      </c>
      <c r="C780" s="34">
        <v>51</v>
      </c>
      <c r="D780" s="34" t="s">
        <v>651</v>
      </c>
      <c r="E780" s="95">
        <f t="shared" si="38"/>
        <v>100</v>
      </c>
      <c r="F780" s="95">
        <f t="shared" si="39"/>
        <v>127</v>
      </c>
      <c r="G780" s="95">
        <f>'gráficos x semana I nivel'!C382+'gráficos x semana I nivel'!D382+'gráficos x semana I nivel'!E382</f>
        <v>0</v>
      </c>
      <c r="H780" s="95">
        <f t="shared" si="37"/>
        <v>84</v>
      </c>
      <c r="I780">
        <f t="shared" si="2"/>
        <v>0.84</v>
      </c>
      <c r="J780" s="98">
        <f t="shared" si="3"/>
        <v>0.66141732283464572</v>
      </c>
      <c r="K780" s="34" t="s">
        <v>649</v>
      </c>
    </row>
    <row r="781" spans="1:11">
      <c r="A781" s="34" t="s">
        <v>4670</v>
      </c>
      <c r="B781" s="34">
        <v>2022</v>
      </c>
      <c r="C781" s="34">
        <v>52</v>
      </c>
      <c r="D781" s="34" t="s">
        <v>651</v>
      </c>
      <c r="E781" s="95">
        <f t="shared" si="38"/>
        <v>100</v>
      </c>
      <c r="F781" s="95">
        <f t="shared" si="39"/>
        <v>127</v>
      </c>
      <c r="G781" s="95">
        <f>'gráficos x semana I nivel'!C383+'gráficos x semana I nivel'!D383+'gráficos x semana I nivel'!E383</f>
        <v>0</v>
      </c>
      <c r="H781" s="95">
        <f t="shared" si="37"/>
        <v>84</v>
      </c>
      <c r="I781">
        <f t="shared" si="2"/>
        <v>0.84</v>
      </c>
      <c r="J781" s="98">
        <f t="shared" si="3"/>
        <v>0.66141732283464572</v>
      </c>
      <c r="K781" s="34" t="s">
        <v>649</v>
      </c>
    </row>
    <row r="782" spans="1:11">
      <c r="A782" s="34" t="s">
        <v>4670</v>
      </c>
      <c r="B782" s="34">
        <v>2022</v>
      </c>
      <c r="C782" s="34">
        <v>53</v>
      </c>
      <c r="D782" s="34" t="s">
        <v>651</v>
      </c>
      <c r="E782" s="95">
        <f t="shared" si="38"/>
        <v>100</v>
      </c>
      <c r="F782" s="95">
        <f t="shared" si="39"/>
        <v>127</v>
      </c>
      <c r="G782" s="95">
        <f>'gráficos x semana I nivel'!C384+'gráficos x semana I nivel'!D384+'gráficos x semana I nivel'!E384</f>
        <v>0</v>
      </c>
      <c r="H782" s="95">
        <f t="shared" si="37"/>
        <v>84</v>
      </c>
      <c r="I782">
        <f t="shared" si="2"/>
        <v>0.84</v>
      </c>
      <c r="J782" s="98">
        <f t="shared" si="3"/>
        <v>0.66141732283464572</v>
      </c>
      <c r="K782" s="34" t="s">
        <v>649</v>
      </c>
    </row>
    <row r="783" spans="1:11">
      <c r="A783" s="34" t="s">
        <v>4670</v>
      </c>
      <c r="B783" s="34">
        <v>2022</v>
      </c>
      <c r="C783" s="34">
        <v>54</v>
      </c>
      <c r="D783" s="34" t="s">
        <v>651</v>
      </c>
      <c r="E783" s="95">
        <f t="shared" si="38"/>
        <v>100</v>
      </c>
      <c r="F783" s="95">
        <f t="shared" si="39"/>
        <v>127</v>
      </c>
      <c r="G783" s="95">
        <f>'gráficos x semana I nivel'!C385+'gráficos x semana I nivel'!D385+'gráficos x semana I nivel'!E385</f>
        <v>0</v>
      </c>
      <c r="H783" s="95">
        <f t="shared" si="37"/>
        <v>84</v>
      </c>
      <c r="I783">
        <f t="shared" si="2"/>
        <v>0.84</v>
      </c>
      <c r="J783" s="98">
        <f t="shared" si="3"/>
        <v>0.66141732283464572</v>
      </c>
      <c r="K783" s="34" t="s">
        <v>649</v>
      </c>
    </row>
    <row r="784" spans="1:11">
      <c r="A784" s="34" t="s">
        <v>4670</v>
      </c>
      <c r="B784" s="34">
        <v>2022</v>
      </c>
      <c r="C784" s="34">
        <v>55</v>
      </c>
      <c r="D784" s="34" t="s">
        <v>651</v>
      </c>
      <c r="E784" s="95">
        <f t="shared" si="38"/>
        <v>100</v>
      </c>
      <c r="F784" s="95">
        <f t="shared" si="39"/>
        <v>127</v>
      </c>
      <c r="G784" s="95">
        <f>'gráficos x semana I nivel'!C386+'gráficos x semana I nivel'!D386+'gráficos x semana I nivel'!E386</f>
        <v>1</v>
      </c>
      <c r="H784" s="95">
        <f t="shared" si="37"/>
        <v>85</v>
      </c>
      <c r="I784">
        <f t="shared" si="2"/>
        <v>0.85</v>
      </c>
      <c r="J784" s="98">
        <f t="shared" si="3"/>
        <v>0.6692913385826772</v>
      </c>
      <c r="K784" s="34" t="s">
        <v>649</v>
      </c>
    </row>
    <row r="785" spans="1:11">
      <c r="A785" s="34" t="s">
        <v>4670</v>
      </c>
      <c r="B785" s="34">
        <v>2022</v>
      </c>
      <c r="C785" s="34">
        <v>56</v>
      </c>
      <c r="D785" s="34" t="s">
        <v>651</v>
      </c>
      <c r="E785" s="95">
        <f t="shared" si="38"/>
        <v>100</v>
      </c>
      <c r="F785" s="95">
        <f t="shared" si="39"/>
        <v>127</v>
      </c>
      <c r="G785" s="95">
        <f>'gráficos x semana I nivel'!C387+'gráficos x semana I nivel'!D387+'gráficos x semana I nivel'!E387</f>
        <v>0</v>
      </c>
      <c r="H785" s="95">
        <f t="shared" si="37"/>
        <v>85</v>
      </c>
      <c r="I785">
        <f t="shared" si="2"/>
        <v>0.85</v>
      </c>
      <c r="J785" s="98">
        <f t="shared" si="3"/>
        <v>0.6692913385826772</v>
      </c>
      <c r="K785" s="34" t="s">
        <v>649</v>
      </c>
    </row>
    <row r="786" spans="1:11">
      <c r="A786" s="34" t="s">
        <v>4670</v>
      </c>
      <c r="B786" s="34">
        <v>2022</v>
      </c>
      <c r="C786" s="34">
        <v>57</v>
      </c>
      <c r="D786" s="34" t="s">
        <v>651</v>
      </c>
      <c r="E786" s="95">
        <f t="shared" si="38"/>
        <v>100</v>
      </c>
      <c r="F786" s="95">
        <f t="shared" si="39"/>
        <v>127</v>
      </c>
      <c r="G786" s="95">
        <f>'gráficos x semana I nivel'!C388+'gráficos x semana I nivel'!D388+'gráficos x semana I nivel'!E388</f>
        <v>0</v>
      </c>
      <c r="H786" s="95">
        <f t="shared" si="37"/>
        <v>85</v>
      </c>
      <c r="I786">
        <f t="shared" si="2"/>
        <v>0.85</v>
      </c>
      <c r="J786" s="98">
        <f t="shared" si="3"/>
        <v>0.6692913385826772</v>
      </c>
      <c r="K786" s="34" t="s">
        <v>649</v>
      </c>
    </row>
    <row r="787" spans="1:11">
      <c r="A787" s="34" t="s">
        <v>4670</v>
      </c>
      <c r="B787" s="34">
        <v>2022</v>
      </c>
      <c r="C787" s="34">
        <v>58</v>
      </c>
      <c r="D787" s="34" t="s">
        <v>651</v>
      </c>
      <c r="E787" s="95">
        <f t="shared" si="38"/>
        <v>100</v>
      </c>
      <c r="F787" s="95">
        <f t="shared" si="39"/>
        <v>127</v>
      </c>
      <c r="G787" s="95">
        <f>'gráficos x semana I nivel'!C389+'gráficos x semana I nivel'!D389+'gráficos x semana I nivel'!E389</f>
        <v>0</v>
      </c>
      <c r="H787" s="95">
        <f t="shared" si="37"/>
        <v>85</v>
      </c>
      <c r="I787">
        <f t="shared" si="2"/>
        <v>0.85</v>
      </c>
      <c r="J787" s="98">
        <f t="shared" si="3"/>
        <v>0.6692913385826772</v>
      </c>
      <c r="K787" s="34" t="s">
        <v>649</v>
      </c>
    </row>
    <row r="788" spans="1:11">
      <c r="A788" s="34" t="s">
        <v>4670</v>
      </c>
      <c r="B788" s="34">
        <v>2022</v>
      </c>
      <c r="C788" s="34">
        <v>59</v>
      </c>
      <c r="D788" s="34" t="s">
        <v>651</v>
      </c>
      <c r="E788" s="95">
        <f t="shared" si="38"/>
        <v>100</v>
      </c>
      <c r="F788" s="95">
        <f t="shared" si="39"/>
        <v>127</v>
      </c>
      <c r="G788" s="95">
        <f>'gráficos x semana I nivel'!C390+'gráficos x semana I nivel'!D390+'gráficos x semana I nivel'!E390</f>
        <v>0</v>
      </c>
      <c r="H788" s="95">
        <f t="shared" si="37"/>
        <v>85</v>
      </c>
      <c r="I788">
        <f t="shared" si="2"/>
        <v>0.85</v>
      </c>
      <c r="J788" s="98">
        <f t="shared" si="3"/>
        <v>0.6692913385826772</v>
      </c>
      <c r="K788" s="34" t="s">
        <v>649</v>
      </c>
    </row>
    <row r="789" spans="1:11">
      <c r="A789" s="34" t="s">
        <v>4670</v>
      </c>
      <c r="B789" s="34">
        <v>2022</v>
      </c>
      <c r="C789" s="34">
        <v>60</v>
      </c>
      <c r="D789" s="34" t="s">
        <v>651</v>
      </c>
      <c r="E789" s="95">
        <f t="shared" si="38"/>
        <v>100</v>
      </c>
      <c r="F789" s="95">
        <f t="shared" si="39"/>
        <v>127</v>
      </c>
      <c r="G789" s="95">
        <f>'gráficos x semana I nivel'!C391+'gráficos x semana I nivel'!D391+'gráficos x semana I nivel'!E391</f>
        <v>2</v>
      </c>
      <c r="H789" s="95">
        <f t="shared" si="37"/>
        <v>87</v>
      </c>
      <c r="I789">
        <f t="shared" si="2"/>
        <v>0.87</v>
      </c>
      <c r="J789" s="98">
        <f t="shared" si="3"/>
        <v>0.68503937007874016</v>
      </c>
      <c r="K789" s="34" t="s">
        <v>649</v>
      </c>
    </row>
    <row r="790" spans="1:11">
      <c r="A790" s="34" t="s">
        <v>4670</v>
      </c>
      <c r="B790" s="34">
        <v>2022</v>
      </c>
      <c r="C790" s="34">
        <v>61</v>
      </c>
      <c r="D790" s="34" t="s">
        <v>651</v>
      </c>
      <c r="E790" s="95">
        <f t="shared" si="38"/>
        <v>100</v>
      </c>
      <c r="F790" s="95">
        <f t="shared" si="39"/>
        <v>127</v>
      </c>
      <c r="G790" s="95">
        <f>'gráficos x semana I nivel'!C392+'gráficos x semana I nivel'!D392+'gráficos x semana I nivel'!E392</f>
        <v>0</v>
      </c>
      <c r="H790" s="95">
        <f t="shared" si="37"/>
        <v>87</v>
      </c>
      <c r="I790">
        <f t="shared" si="2"/>
        <v>0.87</v>
      </c>
      <c r="J790" s="98">
        <f t="shared" si="3"/>
        <v>0.68503937007874016</v>
      </c>
      <c r="K790" s="34" t="s">
        <v>649</v>
      </c>
    </row>
    <row r="791" spans="1:11">
      <c r="A791" s="34" t="s">
        <v>4670</v>
      </c>
      <c r="B791" s="34">
        <v>2022</v>
      </c>
      <c r="C791" s="34">
        <v>62</v>
      </c>
      <c r="D791" s="34" t="s">
        <v>651</v>
      </c>
      <c r="E791" s="95">
        <f t="shared" si="38"/>
        <v>100</v>
      </c>
      <c r="F791" s="95">
        <f t="shared" si="39"/>
        <v>127</v>
      </c>
      <c r="G791" s="95">
        <f>'gráficos x semana I nivel'!C393+'gráficos x semana I nivel'!D393+'gráficos x semana I nivel'!E393</f>
        <v>0</v>
      </c>
      <c r="H791" s="95">
        <f t="shared" si="37"/>
        <v>87</v>
      </c>
      <c r="I791">
        <f t="shared" si="2"/>
        <v>0.87</v>
      </c>
      <c r="J791" s="98">
        <f t="shared" si="3"/>
        <v>0.68503937007874016</v>
      </c>
      <c r="K791" s="34" t="s">
        <v>649</v>
      </c>
    </row>
    <row r="792" spans="1:11">
      <c r="A792" s="34" t="s">
        <v>4670</v>
      </c>
      <c r="B792" s="34">
        <v>2022</v>
      </c>
      <c r="C792" s="34">
        <v>63</v>
      </c>
      <c r="D792" s="34" t="s">
        <v>651</v>
      </c>
      <c r="E792" s="95">
        <f t="shared" si="38"/>
        <v>100</v>
      </c>
      <c r="F792" s="95">
        <f t="shared" si="39"/>
        <v>127</v>
      </c>
      <c r="G792" s="95">
        <f>'gráficos x semana I nivel'!C394+'gráficos x semana I nivel'!D394+'gráficos x semana I nivel'!E394</f>
        <v>0</v>
      </c>
      <c r="H792" s="95">
        <f t="shared" si="37"/>
        <v>87</v>
      </c>
      <c r="I792">
        <f t="shared" si="2"/>
        <v>0.87</v>
      </c>
      <c r="J792" s="98">
        <f t="shared" si="3"/>
        <v>0.68503937007874016</v>
      </c>
      <c r="K792" s="34" t="s">
        <v>649</v>
      </c>
    </row>
    <row r="793" spans="1:11">
      <c r="A793" s="34" t="s">
        <v>4670</v>
      </c>
      <c r="B793" s="34">
        <v>2022</v>
      </c>
      <c r="C793" s="34">
        <v>64</v>
      </c>
      <c r="D793" s="34" t="s">
        <v>651</v>
      </c>
      <c r="E793" s="95">
        <f t="shared" si="38"/>
        <v>100</v>
      </c>
      <c r="F793" s="95">
        <f t="shared" si="39"/>
        <v>127</v>
      </c>
      <c r="G793" s="95">
        <f>'gráficos x semana I nivel'!C395+'gráficos x semana I nivel'!D395+'gráficos x semana I nivel'!E395</f>
        <v>0</v>
      </c>
      <c r="H793" s="95">
        <f t="shared" si="37"/>
        <v>87</v>
      </c>
      <c r="I793">
        <f t="shared" si="2"/>
        <v>0.87</v>
      </c>
      <c r="J793" s="98">
        <f t="shared" si="3"/>
        <v>0.68503937007874016</v>
      </c>
      <c r="K793" s="34" t="s">
        <v>649</v>
      </c>
    </row>
    <row r="794" spans="1:11">
      <c r="A794" s="34" t="s">
        <v>4670</v>
      </c>
      <c r="B794" s="34">
        <v>2022</v>
      </c>
      <c r="C794" s="34">
        <v>65</v>
      </c>
      <c r="D794" s="34" t="s">
        <v>651</v>
      </c>
      <c r="E794" s="95">
        <f t="shared" si="38"/>
        <v>100</v>
      </c>
      <c r="F794" s="95">
        <f t="shared" si="39"/>
        <v>127</v>
      </c>
      <c r="G794" s="95">
        <f>'gráficos x semana I nivel'!C396+'gráficos x semana I nivel'!D396+'gráficos x semana I nivel'!E396</f>
        <v>0</v>
      </c>
      <c r="H794" s="95">
        <f t="shared" si="37"/>
        <v>87</v>
      </c>
      <c r="I794">
        <f t="shared" si="2"/>
        <v>0.87</v>
      </c>
      <c r="J794" s="98">
        <f t="shared" si="3"/>
        <v>0.68503937007874016</v>
      </c>
      <c r="K794" s="34" t="s">
        <v>649</v>
      </c>
    </row>
    <row r="795" spans="1:11">
      <c r="A795" s="34" t="s">
        <v>4670</v>
      </c>
      <c r="B795" s="34">
        <v>2022</v>
      </c>
      <c r="C795" s="34">
        <v>66</v>
      </c>
      <c r="D795" s="34" t="s">
        <v>651</v>
      </c>
      <c r="E795" s="95">
        <f t="shared" si="38"/>
        <v>100</v>
      </c>
      <c r="F795" s="95">
        <f t="shared" si="39"/>
        <v>127</v>
      </c>
      <c r="G795" s="95">
        <f>'gráficos x semana I nivel'!C397+'gráficos x semana I nivel'!D397+'gráficos x semana I nivel'!E397</f>
        <v>0</v>
      </c>
      <c r="H795" s="95">
        <f t="shared" si="37"/>
        <v>87</v>
      </c>
      <c r="I795">
        <f t="shared" si="2"/>
        <v>0.87</v>
      </c>
      <c r="J795" s="98">
        <f t="shared" si="3"/>
        <v>0.68503937007874016</v>
      </c>
      <c r="K795" s="34" t="s">
        <v>649</v>
      </c>
    </row>
    <row r="796" spans="1:11">
      <c r="A796" s="34" t="s">
        <v>4670</v>
      </c>
      <c r="B796" s="34">
        <v>2022</v>
      </c>
      <c r="C796" s="34">
        <v>67</v>
      </c>
      <c r="D796" s="34" t="s">
        <v>651</v>
      </c>
      <c r="E796" s="95">
        <f t="shared" si="38"/>
        <v>100</v>
      </c>
      <c r="F796" s="95">
        <f t="shared" si="39"/>
        <v>127</v>
      </c>
      <c r="G796" s="95">
        <f>'gráficos x semana I nivel'!C398+'gráficos x semana I nivel'!D398+'gráficos x semana I nivel'!E398</f>
        <v>0</v>
      </c>
      <c r="H796" s="95">
        <f t="shared" si="37"/>
        <v>87</v>
      </c>
      <c r="I796">
        <f t="shared" si="2"/>
        <v>0.87</v>
      </c>
      <c r="J796" s="98">
        <f t="shared" si="3"/>
        <v>0.68503937007874016</v>
      </c>
      <c r="K796" s="34" t="s">
        <v>649</v>
      </c>
    </row>
    <row r="797" spans="1:11">
      <c r="A797" s="34" t="s">
        <v>4670</v>
      </c>
      <c r="B797" s="34">
        <v>2022</v>
      </c>
      <c r="C797" s="34">
        <v>68</v>
      </c>
      <c r="D797" s="34" t="s">
        <v>651</v>
      </c>
      <c r="E797" s="95">
        <f t="shared" si="38"/>
        <v>100</v>
      </c>
      <c r="F797" s="95">
        <f t="shared" si="39"/>
        <v>127</v>
      </c>
      <c r="G797" s="95">
        <f>'gráficos x semana I nivel'!C399+'gráficos x semana I nivel'!D399+'gráficos x semana I nivel'!E399</f>
        <v>0</v>
      </c>
      <c r="H797" s="95">
        <f t="shared" si="37"/>
        <v>87</v>
      </c>
      <c r="I797">
        <f t="shared" si="2"/>
        <v>0.87</v>
      </c>
      <c r="J797" s="98">
        <f t="shared" si="3"/>
        <v>0.68503937007874016</v>
      </c>
      <c r="K797" s="34" t="s">
        <v>649</v>
      </c>
    </row>
    <row r="798" spans="1:11">
      <c r="A798" s="34" t="s">
        <v>4670</v>
      </c>
      <c r="B798" s="34">
        <v>2022</v>
      </c>
      <c r="C798" s="34">
        <v>69</v>
      </c>
      <c r="D798" s="34" t="s">
        <v>651</v>
      </c>
      <c r="E798" s="95">
        <f t="shared" si="38"/>
        <v>100</v>
      </c>
      <c r="F798" s="95">
        <f t="shared" si="39"/>
        <v>127</v>
      </c>
      <c r="G798" s="95">
        <f>'gráficos x semana I nivel'!C400+'gráficos x semana I nivel'!D400+'gráficos x semana I nivel'!E400</f>
        <v>0</v>
      </c>
      <c r="H798" s="95">
        <f t="shared" si="37"/>
        <v>87</v>
      </c>
      <c r="I798">
        <f t="shared" si="2"/>
        <v>0.87</v>
      </c>
      <c r="J798" s="98">
        <f t="shared" si="3"/>
        <v>0.68503937007874016</v>
      </c>
      <c r="K798" s="34" t="s">
        <v>649</v>
      </c>
    </row>
    <row r="799" spans="1:11">
      <c r="A799" s="34" t="s">
        <v>4670</v>
      </c>
      <c r="B799" s="34">
        <v>2022</v>
      </c>
      <c r="C799" s="34">
        <v>70</v>
      </c>
      <c r="D799" s="34" t="s">
        <v>651</v>
      </c>
      <c r="E799" s="95">
        <f t="shared" si="38"/>
        <v>100</v>
      </c>
      <c r="F799" s="95">
        <f t="shared" si="39"/>
        <v>127</v>
      </c>
      <c r="G799" s="95">
        <f>'gráficos x semana I nivel'!C401+'gráficos x semana I nivel'!D401+'gráficos x semana I nivel'!E401</f>
        <v>0</v>
      </c>
      <c r="H799" s="95">
        <f t="shared" si="37"/>
        <v>87</v>
      </c>
      <c r="I799">
        <f t="shared" si="2"/>
        <v>0.87</v>
      </c>
      <c r="J799" s="98">
        <f t="shared" si="3"/>
        <v>0.68503937007874016</v>
      </c>
      <c r="K799" s="34" t="s">
        <v>649</v>
      </c>
    </row>
    <row r="800" spans="1:11">
      <c r="A800" s="34" t="s">
        <v>4670</v>
      </c>
      <c r="B800" s="34">
        <v>2022</v>
      </c>
      <c r="C800" s="34">
        <v>71</v>
      </c>
      <c r="D800" s="34" t="s">
        <v>651</v>
      </c>
      <c r="E800" s="95">
        <f t="shared" si="38"/>
        <v>100</v>
      </c>
      <c r="F800" s="95">
        <f t="shared" si="39"/>
        <v>127</v>
      </c>
      <c r="G800" s="95">
        <f>'gráficos x semana I nivel'!C402+'gráficos x semana I nivel'!D402+'gráficos x semana I nivel'!E402</f>
        <v>0</v>
      </c>
      <c r="H800" s="95">
        <f t="shared" si="37"/>
        <v>87</v>
      </c>
      <c r="I800">
        <f t="shared" si="2"/>
        <v>0.87</v>
      </c>
      <c r="J800" s="98">
        <f t="shared" si="3"/>
        <v>0.68503937007874016</v>
      </c>
      <c r="K800" s="34" t="s">
        <v>649</v>
      </c>
    </row>
    <row r="801" spans="1:11">
      <c r="A801" s="34" t="s">
        <v>4670</v>
      </c>
      <c r="B801" s="34">
        <v>2022</v>
      </c>
      <c r="C801" s="34">
        <v>72</v>
      </c>
      <c r="D801" s="34" t="s">
        <v>651</v>
      </c>
      <c r="E801" s="95">
        <f t="shared" si="38"/>
        <v>100</v>
      </c>
      <c r="F801" s="95">
        <f t="shared" si="39"/>
        <v>127</v>
      </c>
      <c r="G801" s="95">
        <f>'gráficos x semana I nivel'!C403+'gráficos x semana I nivel'!D403+'gráficos x semana I nivel'!E403</f>
        <v>0</v>
      </c>
      <c r="H801" s="95">
        <f t="shared" si="37"/>
        <v>87</v>
      </c>
      <c r="I801">
        <f t="shared" si="2"/>
        <v>0.87</v>
      </c>
      <c r="J801" s="98">
        <f t="shared" si="3"/>
        <v>0.68503937007874016</v>
      </c>
      <c r="K801" s="34" t="s">
        <v>649</v>
      </c>
    </row>
    <row r="802" spans="1:11">
      <c r="A802" s="34" t="s">
        <v>4670</v>
      </c>
      <c r="B802" s="34">
        <v>2022</v>
      </c>
      <c r="C802" s="34">
        <v>73</v>
      </c>
      <c r="D802" s="34" t="s">
        <v>651</v>
      </c>
      <c r="E802" s="95">
        <f t="shared" si="38"/>
        <v>100</v>
      </c>
      <c r="F802" s="95">
        <f t="shared" si="39"/>
        <v>127</v>
      </c>
      <c r="G802" s="95">
        <f>'gráficos x semana I nivel'!C404+'gráficos x semana I nivel'!D404+'gráficos x semana I nivel'!E404</f>
        <v>0</v>
      </c>
      <c r="H802" s="95">
        <f t="shared" si="37"/>
        <v>87</v>
      </c>
      <c r="I802">
        <f t="shared" si="2"/>
        <v>0.87</v>
      </c>
      <c r="J802" s="98">
        <f t="shared" si="3"/>
        <v>0.68503937007874016</v>
      </c>
      <c r="K802" s="34" t="s">
        <v>649</v>
      </c>
    </row>
    <row r="803" spans="1:11">
      <c r="A803" s="34" t="s">
        <v>4670</v>
      </c>
      <c r="B803" s="34">
        <v>2022</v>
      </c>
      <c r="C803" s="34">
        <v>74</v>
      </c>
      <c r="D803" s="34" t="s">
        <v>651</v>
      </c>
      <c r="E803" s="95">
        <f t="shared" si="38"/>
        <v>100</v>
      </c>
      <c r="F803" s="95">
        <f t="shared" si="39"/>
        <v>127</v>
      </c>
      <c r="G803" s="95">
        <f>'gráficos x semana I nivel'!C405+'gráficos x semana I nivel'!D405+'gráficos x semana I nivel'!E405</f>
        <v>0</v>
      </c>
      <c r="H803" s="95">
        <f t="shared" si="37"/>
        <v>87</v>
      </c>
      <c r="I803">
        <f t="shared" si="2"/>
        <v>0.87</v>
      </c>
      <c r="J803" s="98">
        <f t="shared" si="3"/>
        <v>0.68503937007874016</v>
      </c>
      <c r="K803" s="34" t="s">
        <v>649</v>
      </c>
    </row>
    <row r="804" spans="1:11">
      <c r="A804" s="34" t="s">
        <v>4670</v>
      </c>
      <c r="B804" s="34">
        <v>2022</v>
      </c>
      <c r="C804" s="34">
        <v>75</v>
      </c>
      <c r="D804" s="34" t="s">
        <v>651</v>
      </c>
      <c r="E804" s="95">
        <f t="shared" si="38"/>
        <v>100</v>
      </c>
      <c r="F804" s="95">
        <f t="shared" si="39"/>
        <v>127</v>
      </c>
      <c r="G804" s="95">
        <f>'gráficos x semana I nivel'!C406+'gráficos x semana I nivel'!D406+'gráficos x semana I nivel'!E406</f>
        <v>0</v>
      </c>
      <c r="H804" s="95">
        <f t="shared" si="37"/>
        <v>87</v>
      </c>
      <c r="I804">
        <f t="shared" si="2"/>
        <v>0.87</v>
      </c>
      <c r="J804" s="98">
        <f t="shared" si="3"/>
        <v>0.68503937007874016</v>
      </c>
      <c r="K804" s="34" t="s">
        <v>649</v>
      </c>
    </row>
    <row r="805" spans="1:11">
      <c r="A805" s="34" t="s">
        <v>4670</v>
      </c>
      <c r="B805" s="34">
        <v>2022</v>
      </c>
      <c r="C805" s="34">
        <v>76</v>
      </c>
      <c r="D805" s="34" t="s">
        <v>651</v>
      </c>
      <c r="E805" s="95">
        <f t="shared" si="38"/>
        <v>100</v>
      </c>
      <c r="F805" s="95">
        <f t="shared" si="39"/>
        <v>127</v>
      </c>
      <c r="G805" s="95">
        <f>'gráficos x semana I nivel'!C407+'gráficos x semana I nivel'!D407+'gráficos x semana I nivel'!E407</f>
        <v>0</v>
      </c>
      <c r="H805" s="95">
        <f t="shared" si="37"/>
        <v>87</v>
      </c>
      <c r="I805">
        <f t="shared" si="2"/>
        <v>0.87</v>
      </c>
      <c r="J805" s="98">
        <f t="shared" si="3"/>
        <v>0.68503937007874016</v>
      </c>
      <c r="K805" s="34" t="s">
        <v>649</v>
      </c>
    </row>
    <row r="806" spans="1:11">
      <c r="A806" s="34" t="s">
        <v>4670</v>
      </c>
      <c r="B806" s="34">
        <v>2022</v>
      </c>
      <c r="C806" s="34">
        <v>77</v>
      </c>
      <c r="D806" s="34" t="s">
        <v>651</v>
      </c>
      <c r="E806" s="95">
        <f t="shared" si="38"/>
        <v>100</v>
      </c>
      <c r="F806" s="95">
        <f t="shared" si="39"/>
        <v>127</v>
      </c>
      <c r="G806" s="95">
        <f>'gráficos x semana I nivel'!C408+'gráficos x semana I nivel'!D408+'gráficos x semana I nivel'!E408</f>
        <v>0</v>
      </c>
      <c r="H806" s="95">
        <f t="shared" si="37"/>
        <v>87</v>
      </c>
      <c r="I806">
        <f t="shared" si="2"/>
        <v>0.87</v>
      </c>
      <c r="J806" s="98">
        <f t="shared" si="3"/>
        <v>0.68503937007874016</v>
      </c>
      <c r="K806" s="34" t="s">
        <v>649</v>
      </c>
    </row>
    <row r="807" spans="1:11">
      <c r="A807" s="34" t="s">
        <v>4670</v>
      </c>
      <c r="B807" s="34">
        <v>2022</v>
      </c>
      <c r="C807" s="34">
        <v>78</v>
      </c>
      <c r="D807" s="34" t="s">
        <v>651</v>
      </c>
      <c r="E807" s="95">
        <f t="shared" si="38"/>
        <v>100</v>
      </c>
      <c r="F807" s="95">
        <f t="shared" si="39"/>
        <v>127</v>
      </c>
      <c r="G807" s="95">
        <f>'gráficos x semana I nivel'!C409+'gráficos x semana I nivel'!D409+'gráficos x semana I nivel'!E409</f>
        <v>0</v>
      </c>
      <c r="H807" s="95">
        <f t="shared" si="37"/>
        <v>87</v>
      </c>
      <c r="I807">
        <f t="shared" si="2"/>
        <v>0.87</v>
      </c>
      <c r="J807" s="98">
        <f t="shared" si="3"/>
        <v>0.68503937007874016</v>
      </c>
      <c r="K807" s="34" t="s">
        <v>649</v>
      </c>
    </row>
    <row r="808" spans="1:11">
      <c r="A808" s="34" t="s">
        <v>4670</v>
      </c>
      <c r="B808" s="34">
        <v>2022</v>
      </c>
      <c r="C808" s="34">
        <v>79</v>
      </c>
      <c r="D808" s="34" t="s">
        <v>651</v>
      </c>
      <c r="E808" s="95">
        <f t="shared" si="38"/>
        <v>100</v>
      </c>
      <c r="F808" s="95">
        <f t="shared" si="39"/>
        <v>127</v>
      </c>
      <c r="G808" s="95">
        <f>'gráficos x semana I nivel'!C410+'gráficos x semana I nivel'!D410+'gráficos x semana I nivel'!E410</f>
        <v>0</v>
      </c>
      <c r="H808" s="95">
        <f t="shared" si="37"/>
        <v>87</v>
      </c>
      <c r="I808">
        <f t="shared" si="2"/>
        <v>0.87</v>
      </c>
      <c r="J808" s="98">
        <f t="shared" si="3"/>
        <v>0.68503937007874016</v>
      </c>
      <c r="K808" s="34" t="s">
        <v>649</v>
      </c>
    </row>
    <row r="809" spans="1:11">
      <c r="A809" s="34" t="s">
        <v>4670</v>
      </c>
      <c r="B809" s="34">
        <v>2022</v>
      </c>
      <c r="C809" s="34">
        <v>80</v>
      </c>
      <c r="D809" s="34" t="s">
        <v>651</v>
      </c>
      <c r="E809" s="95">
        <f t="shared" si="38"/>
        <v>100</v>
      </c>
      <c r="F809" s="95">
        <f t="shared" si="39"/>
        <v>127</v>
      </c>
      <c r="G809" s="95">
        <f>'gráficos x semana I nivel'!C411+'gráficos x semana I nivel'!D411+'gráficos x semana I nivel'!E411</f>
        <v>0</v>
      </c>
      <c r="H809" s="95">
        <f t="shared" si="37"/>
        <v>87</v>
      </c>
      <c r="I809">
        <f t="shared" si="2"/>
        <v>0.87</v>
      </c>
      <c r="J809" s="98">
        <f t="shared" si="3"/>
        <v>0.68503937007874016</v>
      </c>
      <c r="K809" s="34" t="s">
        <v>649</v>
      </c>
    </row>
    <row r="810" spans="1:11">
      <c r="A810" s="34" t="s">
        <v>4670</v>
      </c>
      <c r="B810" s="34">
        <v>2022</v>
      </c>
      <c r="C810" s="34">
        <v>81</v>
      </c>
      <c r="D810" s="34" t="s">
        <v>651</v>
      </c>
      <c r="E810" s="95">
        <f t="shared" si="38"/>
        <v>100</v>
      </c>
      <c r="F810" s="95">
        <f t="shared" si="39"/>
        <v>127</v>
      </c>
      <c r="G810" s="95">
        <f>'gráficos x semana I nivel'!C412+'gráficos x semana I nivel'!D412+'gráficos x semana I nivel'!E412</f>
        <v>0</v>
      </c>
      <c r="H810" s="95">
        <f t="shared" si="37"/>
        <v>87</v>
      </c>
      <c r="I810">
        <f t="shared" si="2"/>
        <v>0.87</v>
      </c>
      <c r="J810" s="98">
        <f t="shared" si="3"/>
        <v>0.68503937007874016</v>
      </c>
      <c r="K810" s="34" t="s">
        <v>649</v>
      </c>
    </row>
    <row r="811" spans="1:11">
      <c r="A811" s="34" t="s">
        <v>4670</v>
      </c>
      <c r="B811" s="34">
        <v>2022</v>
      </c>
      <c r="C811" s="34">
        <v>82</v>
      </c>
      <c r="D811" s="34" t="s">
        <v>651</v>
      </c>
      <c r="E811" s="95">
        <f t="shared" si="38"/>
        <v>100</v>
      </c>
      <c r="F811" s="95">
        <f t="shared" si="39"/>
        <v>127</v>
      </c>
      <c r="G811" s="95">
        <f>'gráficos x semana I nivel'!C413+'gráficos x semana I nivel'!D413+'gráficos x semana I nivel'!E413</f>
        <v>0</v>
      </c>
      <c r="H811" s="95">
        <f t="shared" si="37"/>
        <v>87</v>
      </c>
      <c r="I811">
        <f t="shared" si="2"/>
        <v>0.87</v>
      </c>
      <c r="J811" s="98">
        <f t="shared" si="3"/>
        <v>0.68503937007874016</v>
      </c>
      <c r="K811" s="34" t="s">
        <v>649</v>
      </c>
    </row>
    <row r="812" spans="1:11">
      <c r="A812" s="34" t="s">
        <v>4670</v>
      </c>
      <c r="B812" s="34">
        <v>2022</v>
      </c>
      <c r="C812" s="34">
        <v>83</v>
      </c>
      <c r="D812" s="34" t="s">
        <v>651</v>
      </c>
      <c r="E812" s="95">
        <f t="shared" si="38"/>
        <v>100</v>
      </c>
      <c r="F812" s="95">
        <f t="shared" si="39"/>
        <v>127</v>
      </c>
      <c r="G812" s="95">
        <f>'gráficos x semana I nivel'!C414+'gráficos x semana I nivel'!D414+'gráficos x semana I nivel'!E414</f>
        <v>0</v>
      </c>
      <c r="H812" s="95">
        <f t="shared" si="37"/>
        <v>87</v>
      </c>
      <c r="I812">
        <f t="shared" si="2"/>
        <v>0.87</v>
      </c>
      <c r="J812" s="98">
        <f t="shared" si="3"/>
        <v>0.68503937007874016</v>
      </c>
      <c r="K812" s="34" t="s">
        <v>649</v>
      </c>
    </row>
    <row r="813" spans="1:11">
      <c r="A813" s="34" t="s">
        <v>4670</v>
      </c>
      <c r="B813" s="34">
        <v>2022</v>
      </c>
      <c r="C813" s="34">
        <v>84</v>
      </c>
      <c r="D813" s="34" t="s">
        <v>651</v>
      </c>
      <c r="E813" s="95">
        <f t="shared" si="38"/>
        <v>100</v>
      </c>
      <c r="F813" s="95">
        <f t="shared" si="39"/>
        <v>127</v>
      </c>
      <c r="G813" s="95">
        <f>'gráficos x semana I nivel'!C415+'gráficos x semana I nivel'!D415+'gráficos x semana I nivel'!E415</f>
        <v>0</v>
      </c>
      <c r="H813" s="95">
        <f t="shared" si="37"/>
        <v>87</v>
      </c>
      <c r="I813">
        <f t="shared" si="2"/>
        <v>0.87</v>
      </c>
      <c r="J813" s="98">
        <f t="shared" si="3"/>
        <v>0.68503937007874016</v>
      </c>
      <c r="K813" s="34" t="s">
        <v>649</v>
      </c>
    </row>
    <row r="814" spans="1:11">
      <c r="A814" s="34" t="s">
        <v>4670</v>
      </c>
      <c r="B814" s="34">
        <v>2022</v>
      </c>
      <c r="C814" s="34">
        <v>85</v>
      </c>
      <c r="D814" s="34" t="s">
        <v>651</v>
      </c>
      <c r="E814" s="95">
        <f t="shared" si="38"/>
        <v>100</v>
      </c>
      <c r="F814" s="95">
        <f t="shared" si="39"/>
        <v>127</v>
      </c>
      <c r="G814" s="95">
        <f>'gráficos x semana I nivel'!C416+'gráficos x semana I nivel'!D416+'gráficos x semana I nivel'!E416</f>
        <v>0</v>
      </c>
      <c r="H814" s="95">
        <f t="shared" si="37"/>
        <v>87</v>
      </c>
      <c r="I814">
        <f t="shared" si="2"/>
        <v>0.87</v>
      </c>
      <c r="J814" s="98">
        <f t="shared" si="3"/>
        <v>0.68503937007874016</v>
      </c>
      <c r="K814" s="34" t="s">
        <v>649</v>
      </c>
    </row>
    <row r="815" spans="1:11">
      <c r="A815" s="34" t="s">
        <v>4670</v>
      </c>
      <c r="B815" s="34">
        <v>2022</v>
      </c>
      <c r="C815" s="34">
        <v>86</v>
      </c>
      <c r="D815" s="34" t="s">
        <v>651</v>
      </c>
      <c r="E815" s="95">
        <f t="shared" si="38"/>
        <v>100</v>
      </c>
      <c r="F815" s="95">
        <f t="shared" si="39"/>
        <v>127</v>
      </c>
      <c r="G815" s="95">
        <f>'gráficos x semana I nivel'!C417+'gráficos x semana I nivel'!D417+'gráficos x semana I nivel'!E417</f>
        <v>0</v>
      </c>
      <c r="H815" s="95">
        <f t="shared" si="37"/>
        <v>87</v>
      </c>
      <c r="I815">
        <f t="shared" si="2"/>
        <v>0.87</v>
      </c>
      <c r="J815" s="98">
        <f t="shared" si="3"/>
        <v>0.68503937007874016</v>
      </c>
      <c r="K815" s="34" t="s">
        <v>649</v>
      </c>
    </row>
    <row r="816" spans="1:11">
      <c r="A816" s="34" t="s">
        <v>4670</v>
      </c>
      <c r="B816" s="34">
        <v>2022</v>
      </c>
      <c r="C816" s="34">
        <v>87</v>
      </c>
      <c r="D816" s="34" t="s">
        <v>651</v>
      </c>
      <c r="E816" s="95">
        <f t="shared" si="38"/>
        <v>100</v>
      </c>
      <c r="F816" s="95">
        <f t="shared" si="39"/>
        <v>127</v>
      </c>
      <c r="G816" s="95">
        <f>'gráficos x semana I nivel'!C418+'gráficos x semana I nivel'!D418+'gráficos x semana I nivel'!E418</f>
        <v>0</v>
      </c>
      <c r="H816" s="95">
        <f t="shared" si="37"/>
        <v>87</v>
      </c>
      <c r="I816">
        <f t="shared" si="2"/>
        <v>0.87</v>
      </c>
      <c r="J816" s="98">
        <f t="shared" si="3"/>
        <v>0.68503937007874016</v>
      </c>
      <c r="K816" s="34" t="s">
        <v>649</v>
      </c>
    </row>
    <row r="817" spans="1:11">
      <c r="A817" s="34" t="s">
        <v>4670</v>
      </c>
      <c r="B817" s="34">
        <v>2022</v>
      </c>
      <c r="C817" s="34">
        <v>88</v>
      </c>
      <c r="D817" s="34" t="s">
        <v>651</v>
      </c>
      <c r="E817" s="95">
        <f t="shared" si="38"/>
        <v>100</v>
      </c>
      <c r="F817" s="95">
        <f t="shared" si="39"/>
        <v>127</v>
      </c>
      <c r="G817" s="95">
        <f>'gráficos x semana I nivel'!C419+'gráficos x semana I nivel'!D419+'gráficos x semana I nivel'!E419</f>
        <v>0</v>
      </c>
      <c r="H817" s="95">
        <f t="shared" si="37"/>
        <v>87</v>
      </c>
      <c r="I817">
        <f t="shared" si="2"/>
        <v>0.87</v>
      </c>
      <c r="J817" s="98">
        <f t="shared" si="3"/>
        <v>0.68503937007874016</v>
      </c>
      <c r="K817" s="34" t="s">
        <v>649</v>
      </c>
    </row>
    <row r="818" spans="1:11">
      <c r="A818" s="34" t="s">
        <v>4670</v>
      </c>
      <c r="B818" s="34">
        <v>2022</v>
      </c>
      <c r="C818" s="34">
        <v>89</v>
      </c>
      <c r="D818" s="34" t="s">
        <v>651</v>
      </c>
      <c r="E818" s="95">
        <f t="shared" ref="E818:E833" si="40">GB1_IN</f>
        <v>100</v>
      </c>
      <c r="F818" s="95">
        <f t="shared" ref="F818:F833" si="41">Cargos_IN_GB1</f>
        <v>127</v>
      </c>
      <c r="G818" s="95">
        <f>'gráficos x semana I nivel'!C420+'gráficos x semana I nivel'!D420+'gráficos x semana I nivel'!E420</f>
        <v>0</v>
      </c>
      <c r="H818" s="95">
        <f t="shared" si="37"/>
        <v>87</v>
      </c>
      <c r="I818">
        <f t="shared" si="2"/>
        <v>0.87</v>
      </c>
      <c r="J818" s="98">
        <f t="shared" si="3"/>
        <v>0.68503937007874016</v>
      </c>
      <c r="K818" s="34" t="s">
        <v>649</v>
      </c>
    </row>
    <row r="819" spans="1:11">
      <c r="A819" s="34" t="s">
        <v>4670</v>
      </c>
      <c r="B819" s="34">
        <v>2022</v>
      </c>
      <c r="C819" s="34">
        <v>90</v>
      </c>
      <c r="D819" s="34" t="s">
        <v>651</v>
      </c>
      <c r="E819" s="95">
        <f t="shared" si="40"/>
        <v>100</v>
      </c>
      <c r="F819" s="95">
        <f t="shared" si="41"/>
        <v>127</v>
      </c>
      <c r="G819" s="95">
        <f>'gráficos x semana I nivel'!C421+'gráficos x semana I nivel'!D421+'gráficos x semana I nivel'!E421</f>
        <v>0</v>
      </c>
      <c r="H819" s="95">
        <f t="shared" si="37"/>
        <v>87</v>
      </c>
      <c r="I819">
        <f t="shared" si="2"/>
        <v>0.87</v>
      </c>
      <c r="J819" s="98">
        <f t="shared" si="3"/>
        <v>0.68503937007874016</v>
      </c>
      <c r="K819" s="34" t="s">
        <v>649</v>
      </c>
    </row>
    <row r="820" spans="1:11">
      <c r="A820" s="34" t="s">
        <v>4670</v>
      </c>
      <c r="B820" s="34">
        <v>2022</v>
      </c>
      <c r="C820" s="34">
        <v>91</v>
      </c>
      <c r="D820" s="34" t="s">
        <v>651</v>
      </c>
      <c r="E820" s="95">
        <f t="shared" si="40"/>
        <v>100</v>
      </c>
      <c r="F820" s="95">
        <f t="shared" si="41"/>
        <v>127</v>
      </c>
      <c r="G820" s="95">
        <f>'gráficos x semana I nivel'!C422+'gráficos x semana I nivel'!D422+'gráficos x semana I nivel'!E422</f>
        <v>0</v>
      </c>
      <c r="H820" s="95">
        <f t="shared" si="37"/>
        <v>87</v>
      </c>
      <c r="I820">
        <f t="shared" si="2"/>
        <v>0.87</v>
      </c>
      <c r="J820" s="98">
        <f t="shared" si="3"/>
        <v>0.68503937007874016</v>
      </c>
      <c r="K820" s="34" t="s">
        <v>649</v>
      </c>
    </row>
    <row r="821" spans="1:11">
      <c r="A821" s="34" t="s">
        <v>4670</v>
      </c>
      <c r="B821" s="34">
        <v>2022</v>
      </c>
      <c r="C821" s="34">
        <v>92</v>
      </c>
      <c r="D821" s="34" t="s">
        <v>651</v>
      </c>
      <c r="E821" s="95">
        <f t="shared" si="40"/>
        <v>100</v>
      </c>
      <c r="F821" s="95">
        <f t="shared" si="41"/>
        <v>127</v>
      </c>
      <c r="G821" s="95">
        <f>'gráficos x semana I nivel'!C423+'gráficos x semana I nivel'!D423+'gráficos x semana I nivel'!E423</f>
        <v>0</v>
      </c>
      <c r="H821" s="95">
        <f t="shared" si="37"/>
        <v>87</v>
      </c>
      <c r="I821">
        <f t="shared" si="2"/>
        <v>0.87</v>
      </c>
      <c r="J821" s="98">
        <f t="shared" si="3"/>
        <v>0.68503937007874016</v>
      </c>
      <c r="K821" s="34" t="s">
        <v>649</v>
      </c>
    </row>
    <row r="822" spans="1:11">
      <c r="A822" s="34" t="s">
        <v>4670</v>
      </c>
      <c r="B822" s="34">
        <v>2022</v>
      </c>
      <c r="C822" s="34">
        <v>93</v>
      </c>
      <c r="D822" s="34" t="s">
        <v>651</v>
      </c>
      <c r="E822" s="95">
        <f t="shared" si="40"/>
        <v>100</v>
      </c>
      <c r="F822" s="95">
        <f t="shared" si="41"/>
        <v>127</v>
      </c>
      <c r="G822" s="95">
        <f>'gráficos x semana I nivel'!C424+'gráficos x semana I nivel'!D424+'gráficos x semana I nivel'!E424</f>
        <v>0</v>
      </c>
      <c r="H822" s="95">
        <f t="shared" si="37"/>
        <v>87</v>
      </c>
      <c r="I822">
        <f t="shared" si="2"/>
        <v>0.87</v>
      </c>
      <c r="J822" s="98">
        <f t="shared" si="3"/>
        <v>0.68503937007874016</v>
      </c>
      <c r="K822" s="34" t="s">
        <v>649</v>
      </c>
    </row>
    <row r="823" spans="1:11">
      <c r="A823" s="34" t="s">
        <v>4670</v>
      </c>
      <c r="B823" s="34">
        <v>2022</v>
      </c>
      <c r="C823" s="34">
        <v>94</v>
      </c>
      <c r="D823" s="34" t="s">
        <v>651</v>
      </c>
      <c r="E823" s="95">
        <f t="shared" si="40"/>
        <v>100</v>
      </c>
      <c r="F823" s="95">
        <f t="shared" si="41"/>
        <v>127</v>
      </c>
      <c r="G823" s="95">
        <f>'gráficos x semana I nivel'!C425+'gráficos x semana I nivel'!D425+'gráficos x semana I nivel'!E425</f>
        <v>0</v>
      </c>
      <c r="H823" s="95">
        <f t="shared" si="37"/>
        <v>87</v>
      </c>
      <c r="I823">
        <f t="shared" si="2"/>
        <v>0.87</v>
      </c>
      <c r="J823" s="98">
        <f t="shared" si="3"/>
        <v>0.68503937007874016</v>
      </c>
      <c r="K823" s="34" t="s">
        <v>649</v>
      </c>
    </row>
    <row r="824" spans="1:11">
      <c r="A824" s="34" t="s">
        <v>4670</v>
      </c>
      <c r="B824" s="34">
        <v>2022</v>
      </c>
      <c r="C824" s="34">
        <v>95</v>
      </c>
      <c r="D824" s="34" t="s">
        <v>651</v>
      </c>
      <c r="E824" s="95">
        <f t="shared" si="40"/>
        <v>100</v>
      </c>
      <c r="F824" s="95">
        <f t="shared" si="41"/>
        <v>127</v>
      </c>
      <c r="G824" s="95">
        <f>'gráficos x semana I nivel'!C426+'gráficos x semana I nivel'!D426+'gráficos x semana I nivel'!E426</f>
        <v>0</v>
      </c>
      <c r="H824" s="95">
        <f t="shared" si="37"/>
        <v>87</v>
      </c>
      <c r="I824">
        <f t="shared" si="2"/>
        <v>0.87</v>
      </c>
      <c r="J824" s="98">
        <f t="shared" si="3"/>
        <v>0.68503937007874016</v>
      </c>
      <c r="K824" s="34" t="s">
        <v>649</v>
      </c>
    </row>
    <row r="825" spans="1:11">
      <c r="A825" s="34" t="s">
        <v>4670</v>
      </c>
      <c r="B825" s="34">
        <v>2022</v>
      </c>
      <c r="C825" s="34">
        <v>96</v>
      </c>
      <c r="D825" s="34" t="s">
        <v>651</v>
      </c>
      <c r="E825" s="95">
        <f t="shared" si="40"/>
        <v>100</v>
      </c>
      <c r="F825" s="95">
        <f t="shared" si="41"/>
        <v>127</v>
      </c>
      <c r="G825" s="95">
        <f>'gráficos x semana I nivel'!C427+'gráficos x semana I nivel'!D427+'gráficos x semana I nivel'!E427</f>
        <v>0</v>
      </c>
      <c r="H825" s="95">
        <f t="shared" si="37"/>
        <v>87</v>
      </c>
      <c r="I825">
        <f t="shared" si="2"/>
        <v>0.87</v>
      </c>
      <c r="J825" s="98">
        <f t="shared" si="3"/>
        <v>0.68503937007874016</v>
      </c>
      <c r="K825" s="34" t="s">
        <v>649</v>
      </c>
    </row>
    <row r="826" spans="1:11">
      <c r="A826" s="34" t="s">
        <v>4670</v>
      </c>
      <c r="B826" s="34">
        <v>2022</v>
      </c>
      <c r="C826" s="34">
        <v>97</v>
      </c>
      <c r="D826" s="34" t="s">
        <v>651</v>
      </c>
      <c r="E826" s="95">
        <f t="shared" si="40"/>
        <v>100</v>
      </c>
      <c r="F826" s="95">
        <f t="shared" si="41"/>
        <v>127</v>
      </c>
      <c r="G826" s="95">
        <f>'gráficos x semana I nivel'!C428+'gráficos x semana I nivel'!D428+'gráficos x semana I nivel'!E428</f>
        <v>0</v>
      </c>
      <c r="H826" s="95">
        <f t="shared" si="37"/>
        <v>87</v>
      </c>
      <c r="I826">
        <f t="shared" si="2"/>
        <v>0.87</v>
      </c>
      <c r="J826" s="98">
        <f t="shared" si="3"/>
        <v>0.68503937007874016</v>
      </c>
      <c r="K826" s="34" t="s">
        <v>649</v>
      </c>
    </row>
    <row r="827" spans="1:11">
      <c r="A827" s="34" t="s">
        <v>4670</v>
      </c>
      <c r="B827" s="34">
        <v>2022</v>
      </c>
      <c r="C827" s="34">
        <v>98</v>
      </c>
      <c r="D827" s="34" t="s">
        <v>651</v>
      </c>
      <c r="E827" s="95">
        <f t="shared" si="40"/>
        <v>100</v>
      </c>
      <c r="F827" s="95">
        <f t="shared" si="41"/>
        <v>127</v>
      </c>
      <c r="G827" s="95">
        <f>'gráficos x semana I nivel'!C429+'gráficos x semana I nivel'!D429+'gráficos x semana I nivel'!E429</f>
        <v>0</v>
      </c>
      <c r="H827" s="95">
        <f t="shared" si="37"/>
        <v>87</v>
      </c>
      <c r="I827">
        <f t="shared" si="2"/>
        <v>0.87</v>
      </c>
      <c r="J827" s="98">
        <f t="shared" si="3"/>
        <v>0.68503937007874016</v>
      </c>
      <c r="K827" s="34" t="s">
        <v>649</v>
      </c>
    </row>
    <row r="828" spans="1:11">
      <c r="A828" s="34" t="s">
        <v>4670</v>
      </c>
      <c r="B828" s="34">
        <v>2022</v>
      </c>
      <c r="C828" s="34">
        <v>99</v>
      </c>
      <c r="D828" s="34" t="s">
        <v>651</v>
      </c>
      <c r="E828" s="95">
        <f t="shared" si="40"/>
        <v>100</v>
      </c>
      <c r="F828" s="95">
        <f t="shared" si="41"/>
        <v>127</v>
      </c>
      <c r="G828" s="95">
        <f>'gráficos x semana I nivel'!C430+'gráficos x semana I nivel'!D430+'gráficos x semana I nivel'!E430</f>
        <v>0</v>
      </c>
      <c r="H828" s="95">
        <f t="shared" si="37"/>
        <v>87</v>
      </c>
      <c r="I828">
        <f t="shared" si="2"/>
        <v>0.87</v>
      </c>
      <c r="J828" s="98">
        <f t="shared" si="3"/>
        <v>0.68503937007874016</v>
      </c>
      <c r="K828" s="34" t="s">
        <v>649</v>
      </c>
    </row>
    <row r="829" spans="1:11">
      <c r="A829" s="34" t="s">
        <v>4670</v>
      </c>
      <c r="B829" s="34">
        <v>2022</v>
      </c>
      <c r="C829" s="34">
        <v>100</v>
      </c>
      <c r="D829" s="34" t="s">
        <v>651</v>
      </c>
      <c r="E829" s="95">
        <f t="shared" si="40"/>
        <v>100</v>
      </c>
      <c r="F829" s="95">
        <f t="shared" si="41"/>
        <v>127</v>
      </c>
      <c r="G829" s="95">
        <f>'gráficos x semana I nivel'!C431+'gráficos x semana I nivel'!D431+'gráficos x semana I nivel'!E431</f>
        <v>0</v>
      </c>
      <c r="H829" s="95">
        <f t="shared" si="37"/>
        <v>87</v>
      </c>
      <c r="I829">
        <f t="shared" si="2"/>
        <v>0.87</v>
      </c>
      <c r="J829" s="98">
        <f t="shared" si="3"/>
        <v>0.68503937007874016</v>
      </c>
      <c r="K829" s="34" t="s">
        <v>649</v>
      </c>
    </row>
    <row r="830" spans="1:11">
      <c r="A830" s="34" t="s">
        <v>4670</v>
      </c>
      <c r="B830" s="34">
        <v>2022</v>
      </c>
      <c r="C830" s="34">
        <v>101</v>
      </c>
      <c r="D830" s="34" t="s">
        <v>651</v>
      </c>
      <c r="E830" s="95">
        <f t="shared" si="40"/>
        <v>100</v>
      </c>
      <c r="F830" s="95">
        <f t="shared" si="41"/>
        <v>127</v>
      </c>
      <c r="G830" s="95">
        <f>'gráficos x semana I nivel'!C432+'gráficos x semana I nivel'!D432+'gráficos x semana I nivel'!E432</f>
        <v>0</v>
      </c>
      <c r="H830" s="95">
        <f t="shared" si="37"/>
        <v>87</v>
      </c>
      <c r="I830">
        <f t="shared" si="2"/>
        <v>0.87</v>
      </c>
      <c r="J830" s="98">
        <f t="shared" si="3"/>
        <v>0.68503937007874016</v>
      </c>
      <c r="K830" s="34" t="s">
        <v>649</v>
      </c>
    </row>
    <row r="831" spans="1:11">
      <c r="A831" s="34" t="s">
        <v>4670</v>
      </c>
      <c r="B831" s="34">
        <v>2022</v>
      </c>
      <c r="C831" s="34">
        <v>102</v>
      </c>
      <c r="D831" s="34" t="s">
        <v>651</v>
      </c>
      <c r="E831" s="95">
        <f t="shared" si="40"/>
        <v>100</v>
      </c>
      <c r="F831" s="95">
        <f t="shared" si="41"/>
        <v>127</v>
      </c>
      <c r="G831" s="95">
        <f>'gráficos x semana I nivel'!C433+'gráficos x semana I nivel'!D433+'gráficos x semana I nivel'!E433</f>
        <v>0</v>
      </c>
      <c r="H831" s="95">
        <f t="shared" si="37"/>
        <v>87</v>
      </c>
      <c r="I831">
        <f t="shared" si="2"/>
        <v>0.87</v>
      </c>
      <c r="J831" s="98">
        <f t="shared" si="3"/>
        <v>0.68503937007874016</v>
      </c>
      <c r="K831" s="34" t="s">
        <v>649</v>
      </c>
    </row>
    <row r="832" spans="1:11">
      <c r="A832" s="34" t="s">
        <v>4670</v>
      </c>
      <c r="B832" s="34">
        <v>2022</v>
      </c>
      <c r="C832" s="34">
        <v>103</v>
      </c>
      <c r="D832" s="34" t="s">
        <v>651</v>
      </c>
      <c r="E832" s="95">
        <f t="shared" si="40"/>
        <v>100</v>
      </c>
      <c r="F832" s="95">
        <f t="shared" si="41"/>
        <v>127</v>
      </c>
      <c r="G832" s="95">
        <f>'gráficos x semana I nivel'!C434+'gráficos x semana I nivel'!D434+'gráficos x semana I nivel'!E434</f>
        <v>0</v>
      </c>
      <c r="H832" s="95">
        <f t="shared" si="37"/>
        <v>87</v>
      </c>
      <c r="I832">
        <f t="shared" si="2"/>
        <v>0.87</v>
      </c>
      <c r="J832" s="98">
        <f t="shared" si="3"/>
        <v>0.68503937007874016</v>
      </c>
      <c r="K832" s="34" t="s">
        <v>649</v>
      </c>
    </row>
    <row r="833" spans="1:11">
      <c r="A833" s="34" t="s">
        <v>4670</v>
      </c>
      <c r="B833" s="34">
        <v>2022</v>
      </c>
      <c r="C833" s="34">
        <v>104</v>
      </c>
      <c r="D833" s="34" t="s">
        <v>651</v>
      </c>
      <c r="E833" s="95">
        <f t="shared" si="40"/>
        <v>100</v>
      </c>
      <c r="F833" s="95">
        <f t="shared" si="41"/>
        <v>127</v>
      </c>
      <c r="G833" s="95">
        <f>'gráficos x semana I nivel'!C435+'gráficos x semana I nivel'!D435+'gráficos x semana I nivel'!E435</f>
        <v>0</v>
      </c>
      <c r="H833" s="95">
        <f t="shared" si="37"/>
        <v>87</v>
      </c>
      <c r="I833" s="351">
        <f t="shared" si="2"/>
        <v>0.87</v>
      </c>
      <c r="J833" s="351">
        <f t="shared" si="3"/>
        <v>0.68503937007874016</v>
      </c>
      <c r="K833" s="34" t="s">
        <v>649</v>
      </c>
    </row>
    <row r="834" spans="1:11">
      <c r="A834" s="34" t="s">
        <v>4654</v>
      </c>
      <c r="B834" s="34">
        <v>2010</v>
      </c>
      <c r="C834" s="34">
        <v>1</v>
      </c>
      <c r="D834" s="34" t="s">
        <v>4673</v>
      </c>
      <c r="E834" s="95">
        <f t="shared" ref="E834:E897" si="42">SP1_IN</f>
        <v>72</v>
      </c>
      <c r="F834" s="95">
        <f t="shared" ref="F834:F897" si="43">Cargos_IN_SP1</f>
        <v>105</v>
      </c>
      <c r="G834" s="95">
        <f>'gráficos x semana I nivel'!D3</f>
        <v>1</v>
      </c>
      <c r="H834" s="95">
        <f>G834</f>
        <v>1</v>
      </c>
      <c r="I834" s="351">
        <f t="shared" si="2"/>
        <v>1.3888888888888888E-2</v>
      </c>
      <c r="J834" s="351">
        <f t="shared" si="3"/>
        <v>9.5238095238095247E-3</v>
      </c>
      <c r="K834" s="34" t="s">
        <v>649</v>
      </c>
    </row>
    <row r="835" spans="1:11">
      <c r="A835" s="34" t="s">
        <v>4654</v>
      </c>
      <c r="B835" s="34">
        <v>2010</v>
      </c>
      <c r="C835" s="34">
        <v>2</v>
      </c>
      <c r="D835" s="34" t="s">
        <v>4673</v>
      </c>
      <c r="E835" s="95">
        <f t="shared" si="42"/>
        <v>72</v>
      </c>
      <c r="F835" s="95">
        <f t="shared" si="43"/>
        <v>105</v>
      </c>
      <c r="G835" s="95">
        <f>'gráficos x semana I nivel'!D4</f>
        <v>0</v>
      </c>
      <c r="H835" s="95">
        <f t="shared" ref="H835:H937" si="44">G835+H834</f>
        <v>1</v>
      </c>
      <c r="I835" s="351">
        <f t="shared" si="2"/>
        <v>1.3888888888888888E-2</v>
      </c>
      <c r="J835" s="351">
        <f t="shared" si="3"/>
        <v>9.5238095238095247E-3</v>
      </c>
      <c r="K835" s="34" t="s">
        <v>649</v>
      </c>
    </row>
    <row r="836" spans="1:11">
      <c r="A836" s="34" t="s">
        <v>4654</v>
      </c>
      <c r="B836" s="34">
        <v>2010</v>
      </c>
      <c r="C836" s="34">
        <v>3</v>
      </c>
      <c r="D836" s="34" t="s">
        <v>4673</v>
      </c>
      <c r="E836" s="95">
        <f t="shared" si="42"/>
        <v>72</v>
      </c>
      <c r="F836" s="95">
        <f t="shared" si="43"/>
        <v>105</v>
      </c>
      <c r="G836" s="95">
        <f>'gráficos x semana I nivel'!D5</f>
        <v>1</v>
      </c>
      <c r="H836" s="95">
        <f t="shared" si="44"/>
        <v>2</v>
      </c>
      <c r="I836" s="351">
        <f t="shared" si="2"/>
        <v>2.7777777777777776E-2</v>
      </c>
      <c r="J836" s="351">
        <f t="shared" si="3"/>
        <v>1.9047619047619049E-2</v>
      </c>
      <c r="K836" s="34" t="s">
        <v>649</v>
      </c>
    </row>
    <row r="837" spans="1:11">
      <c r="A837" s="34" t="s">
        <v>4654</v>
      </c>
      <c r="B837" s="34">
        <v>2010</v>
      </c>
      <c r="C837" s="34">
        <v>4</v>
      </c>
      <c r="D837" s="34" t="s">
        <v>4673</v>
      </c>
      <c r="E837" s="95">
        <f t="shared" si="42"/>
        <v>72</v>
      </c>
      <c r="F837" s="95">
        <f t="shared" si="43"/>
        <v>105</v>
      </c>
      <c r="G837" s="95">
        <f>'gráficos x semana I nivel'!D6</f>
        <v>0</v>
      </c>
      <c r="H837" s="95">
        <f t="shared" si="44"/>
        <v>2</v>
      </c>
      <c r="I837" s="351">
        <f t="shared" si="2"/>
        <v>2.7777777777777776E-2</v>
      </c>
      <c r="J837" s="351">
        <f t="shared" si="3"/>
        <v>1.9047619047619049E-2</v>
      </c>
      <c r="K837" s="34" t="s">
        <v>649</v>
      </c>
    </row>
    <row r="838" spans="1:11">
      <c r="A838" s="34" t="s">
        <v>4654</v>
      </c>
      <c r="B838" s="34">
        <v>2010</v>
      </c>
      <c r="C838" s="34">
        <v>5</v>
      </c>
      <c r="D838" s="34" t="s">
        <v>4673</v>
      </c>
      <c r="E838" s="95">
        <f t="shared" si="42"/>
        <v>72</v>
      </c>
      <c r="F838" s="95">
        <f t="shared" si="43"/>
        <v>105</v>
      </c>
      <c r="G838" s="95">
        <f>'gráficos x semana I nivel'!D7</f>
        <v>0</v>
      </c>
      <c r="H838" s="95">
        <f t="shared" si="44"/>
        <v>2</v>
      </c>
      <c r="I838" s="351">
        <f t="shared" si="2"/>
        <v>2.7777777777777776E-2</v>
      </c>
      <c r="J838" s="351">
        <f t="shared" si="3"/>
        <v>1.9047619047619049E-2</v>
      </c>
      <c r="K838" s="34" t="s">
        <v>649</v>
      </c>
    </row>
    <row r="839" spans="1:11">
      <c r="A839" s="34" t="s">
        <v>4654</v>
      </c>
      <c r="B839" s="34">
        <v>2010</v>
      </c>
      <c r="C839" s="34">
        <v>6</v>
      </c>
      <c r="D839" s="34" t="s">
        <v>4673</v>
      </c>
      <c r="E839" s="95">
        <f t="shared" si="42"/>
        <v>72</v>
      </c>
      <c r="F839" s="95">
        <f t="shared" si="43"/>
        <v>105</v>
      </c>
      <c r="G839" s="95">
        <f>'gráficos x semana I nivel'!D8</f>
        <v>0</v>
      </c>
      <c r="H839" s="95">
        <f t="shared" si="44"/>
        <v>2</v>
      </c>
      <c r="I839" s="351">
        <f t="shared" si="2"/>
        <v>2.7777777777777776E-2</v>
      </c>
      <c r="J839" s="351">
        <f t="shared" si="3"/>
        <v>1.9047619047619049E-2</v>
      </c>
      <c r="K839" s="34" t="s">
        <v>649</v>
      </c>
    </row>
    <row r="840" spans="1:11">
      <c r="A840" s="34" t="s">
        <v>4654</v>
      </c>
      <c r="B840" s="34">
        <v>2010</v>
      </c>
      <c r="C840" s="34">
        <v>7</v>
      </c>
      <c r="D840" s="34" t="s">
        <v>4673</v>
      </c>
      <c r="E840" s="95">
        <f t="shared" si="42"/>
        <v>72</v>
      </c>
      <c r="F840" s="95">
        <f t="shared" si="43"/>
        <v>105</v>
      </c>
      <c r="G840" s="95">
        <f>'gráficos x semana I nivel'!D9</f>
        <v>0</v>
      </c>
      <c r="H840" s="95">
        <f t="shared" si="44"/>
        <v>2</v>
      </c>
      <c r="I840" s="351">
        <f t="shared" si="2"/>
        <v>2.7777777777777776E-2</v>
      </c>
      <c r="J840" s="351">
        <f t="shared" si="3"/>
        <v>1.9047619047619049E-2</v>
      </c>
      <c r="K840" s="34" t="s">
        <v>649</v>
      </c>
    </row>
    <row r="841" spans="1:11">
      <c r="A841" s="34" t="s">
        <v>4654</v>
      </c>
      <c r="B841" s="34">
        <v>2010</v>
      </c>
      <c r="C841" s="34">
        <v>8</v>
      </c>
      <c r="D841" s="34" t="s">
        <v>4673</v>
      </c>
      <c r="E841" s="95">
        <f t="shared" si="42"/>
        <v>72</v>
      </c>
      <c r="F841" s="95">
        <f t="shared" si="43"/>
        <v>105</v>
      </c>
      <c r="G841" s="95">
        <f>'gráficos x semana I nivel'!D10</f>
        <v>0</v>
      </c>
      <c r="H841" s="95">
        <f t="shared" si="44"/>
        <v>2</v>
      </c>
      <c r="I841" s="351">
        <f t="shared" si="2"/>
        <v>2.7777777777777776E-2</v>
      </c>
      <c r="J841" s="351">
        <f t="shared" si="3"/>
        <v>1.9047619047619049E-2</v>
      </c>
      <c r="K841" s="34" t="s">
        <v>649</v>
      </c>
    </row>
    <row r="842" spans="1:11">
      <c r="A842" s="34" t="s">
        <v>4654</v>
      </c>
      <c r="B842" s="34">
        <v>2010</v>
      </c>
      <c r="C842" s="34">
        <v>9</v>
      </c>
      <c r="D842" s="34" t="s">
        <v>4673</v>
      </c>
      <c r="E842" s="95">
        <f t="shared" si="42"/>
        <v>72</v>
      </c>
      <c r="F842" s="95">
        <f t="shared" si="43"/>
        <v>105</v>
      </c>
      <c r="G842" s="95">
        <f>'gráficos x semana I nivel'!D11</f>
        <v>0</v>
      </c>
      <c r="H842" s="95">
        <f t="shared" si="44"/>
        <v>2</v>
      </c>
      <c r="I842" s="98">
        <f t="shared" si="2"/>
        <v>2.7777777777777776E-2</v>
      </c>
      <c r="J842" s="98">
        <f t="shared" si="3"/>
        <v>1.9047619047619049E-2</v>
      </c>
      <c r="K842" s="34" t="s">
        <v>649</v>
      </c>
    </row>
    <row r="843" spans="1:11">
      <c r="A843" s="34" t="s">
        <v>4654</v>
      </c>
      <c r="B843" s="34">
        <v>2010</v>
      </c>
      <c r="C843" s="34">
        <v>10</v>
      </c>
      <c r="D843" s="34" t="s">
        <v>4673</v>
      </c>
      <c r="E843" s="95">
        <f t="shared" si="42"/>
        <v>72</v>
      </c>
      <c r="F843" s="95">
        <f t="shared" si="43"/>
        <v>105</v>
      </c>
      <c r="G843" s="95">
        <f>'gráficos x semana I nivel'!D12</f>
        <v>0</v>
      </c>
      <c r="H843" s="95">
        <f t="shared" si="44"/>
        <v>2</v>
      </c>
      <c r="I843" s="351">
        <f t="shared" si="2"/>
        <v>2.7777777777777776E-2</v>
      </c>
      <c r="J843" s="351">
        <f t="shared" si="3"/>
        <v>1.9047619047619049E-2</v>
      </c>
      <c r="K843" s="34" t="s">
        <v>649</v>
      </c>
    </row>
    <row r="844" spans="1:11">
      <c r="A844" s="34" t="s">
        <v>4654</v>
      </c>
      <c r="B844" s="34">
        <v>2010</v>
      </c>
      <c r="C844" s="34">
        <v>11</v>
      </c>
      <c r="D844" s="34" t="s">
        <v>4673</v>
      </c>
      <c r="E844" s="95">
        <f t="shared" si="42"/>
        <v>72</v>
      </c>
      <c r="F844" s="95">
        <f t="shared" si="43"/>
        <v>105</v>
      </c>
      <c r="G844" s="95">
        <f>'gráficos x semana I nivel'!D13</f>
        <v>0</v>
      </c>
      <c r="H844" s="95">
        <f t="shared" si="44"/>
        <v>2</v>
      </c>
      <c r="I844" s="98">
        <f t="shared" si="2"/>
        <v>2.7777777777777776E-2</v>
      </c>
      <c r="J844" s="98">
        <f t="shared" si="3"/>
        <v>1.9047619047619049E-2</v>
      </c>
      <c r="K844" s="34" t="s">
        <v>649</v>
      </c>
    </row>
    <row r="845" spans="1:11">
      <c r="A845" s="34" t="s">
        <v>4654</v>
      </c>
      <c r="B845" s="34">
        <v>2010</v>
      </c>
      <c r="C845" s="34">
        <v>12</v>
      </c>
      <c r="D845" s="34" t="s">
        <v>4673</v>
      </c>
      <c r="E845" s="95">
        <f t="shared" si="42"/>
        <v>72</v>
      </c>
      <c r="F845" s="95">
        <f t="shared" si="43"/>
        <v>105</v>
      </c>
      <c r="G845" s="95">
        <f>'gráficos x semana I nivel'!D14</f>
        <v>0</v>
      </c>
      <c r="H845" s="95">
        <f t="shared" si="44"/>
        <v>2</v>
      </c>
      <c r="I845" s="351">
        <f t="shared" si="2"/>
        <v>2.7777777777777776E-2</v>
      </c>
      <c r="J845" s="351">
        <f t="shared" si="3"/>
        <v>1.9047619047619049E-2</v>
      </c>
      <c r="K845" s="34" t="s">
        <v>649</v>
      </c>
    </row>
    <row r="846" spans="1:11">
      <c r="A846" s="34" t="s">
        <v>4654</v>
      </c>
      <c r="B846" s="34">
        <v>2010</v>
      </c>
      <c r="C846" s="34">
        <v>13</v>
      </c>
      <c r="D846" s="34" t="s">
        <v>4673</v>
      </c>
      <c r="E846" s="95">
        <f t="shared" si="42"/>
        <v>72</v>
      </c>
      <c r="F846" s="95">
        <f t="shared" si="43"/>
        <v>105</v>
      </c>
      <c r="G846" s="95">
        <f>'gráficos x semana I nivel'!D15</f>
        <v>0</v>
      </c>
      <c r="H846" s="95">
        <f t="shared" si="44"/>
        <v>2</v>
      </c>
      <c r="I846" s="351">
        <f t="shared" si="2"/>
        <v>2.7777777777777776E-2</v>
      </c>
      <c r="J846" s="351">
        <f t="shared" si="3"/>
        <v>1.9047619047619049E-2</v>
      </c>
      <c r="K846" s="34" t="s">
        <v>649</v>
      </c>
    </row>
    <row r="847" spans="1:11">
      <c r="A847" s="34" t="s">
        <v>4654</v>
      </c>
      <c r="B847" s="34">
        <v>2010</v>
      </c>
      <c r="C847" s="34">
        <v>14</v>
      </c>
      <c r="D847" s="34" t="s">
        <v>4673</v>
      </c>
      <c r="E847" s="95">
        <f t="shared" si="42"/>
        <v>72</v>
      </c>
      <c r="F847" s="95">
        <f t="shared" si="43"/>
        <v>105</v>
      </c>
      <c r="G847" s="95">
        <f>'gráficos x semana I nivel'!D16</f>
        <v>0</v>
      </c>
      <c r="H847" s="95">
        <f t="shared" si="44"/>
        <v>2</v>
      </c>
      <c r="I847" s="351">
        <f t="shared" si="2"/>
        <v>2.7777777777777776E-2</v>
      </c>
      <c r="J847" s="351">
        <f t="shared" si="3"/>
        <v>1.9047619047619049E-2</v>
      </c>
      <c r="K847" s="34" t="s">
        <v>649</v>
      </c>
    </row>
    <row r="848" spans="1:11">
      <c r="A848" s="34" t="s">
        <v>4654</v>
      </c>
      <c r="B848" s="34">
        <v>2010</v>
      </c>
      <c r="C848" s="34">
        <v>15</v>
      </c>
      <c r="D848" s="34" t="s">
        <v>4673</v>
      </c>
      <c r="E848" s="95">
        <f t="shared" si="42"/>
        <v>72</v>
      </c>
      <c r="F848" s="95">
        <f t="shared" si="43"/>
        <v>105</v>
      </c>
      <c r="G848" s="95">
        <f>'gráficos x semana I nivel'!D17</f>
        <v>0</v>
      </c>
      <c r="H848" s="95">
        <f t="shared" si="44"/>
        <v>2</v>
      </c>
      <c r="I848" s="351">
        <f t="shared" si="2"/>
        <v>2.7777777777777776E-2</v>
      </c>
      <c r="J848" s="351">
        <f t="shared" si="3"/>
        <v>1.9047619047619049E-2</v>
      </c>
      <c r="K848" s="34" t="s">
        <v>649</v>
      </c>
    </row>
    <row r="849" spans="1:11">
      <c r="A849" s="34" t="s">
        <v>4654</v>
      </c>
      <c r="B849" s="34">
        <v>2010</v>
      </c>
      <c r="C849" s="34">
        <v>16</v>
      </c>
      <c r="D849" s="34" t="s">
        <v>4673</v>
      </c>
      <c r="E849" s="95">
        <f t="shared" si="42"/>
        <v>72</v>
      </c>
      <c r="F849" s="95">
        <f t="shared" si="43"/>
        <v>105</v>
      </c>
      <c r="G849" s="95">
        <f>'gráficos x semana I nivel'!D18</f>
        <v>0</v>
      </c>
      <c r="H849" s="95">
        <f t="shared" si="44"/>
        <v>2</v>
      </c>
      <c r="I849" s="351">
        <f t="shared" si="2"/>
        <v>2.7777777777777776E-2</v>
      </c>
      <c r="J849" s="351">
        <f t="shared" si="3"/>
        <v>1.9047619047619049E-2</v>
      </c>
      <c r="K849" s="34" t="s">
        <v>649</v>
      </c>
    </row>
    <row r="850" spans="1:11">
      <c r="A850" s="34" t="s">
        <v>4654</v>
      </c>
      <c r="B850" s="34">
        <v>2010</v>
      </c>
      <c r="C850" s="34">
        <v>17</v>
      </c>
      <c r="D850" s="34" t="s">
        <v>4673</v>
      </c>
      <c r="E850" s="95">
        <f t="shared" si="42"/>
        <v>72</v>
      </c>
      <c r="F850" s="95">
        <f t="shared" si="43"/>
        <v>105</v>
      </c>
      <c r="G850" s="95">
        <f>'gráficos x semana I nivel'!D19</f>
        <v>0</v>
      </c>
      <c r="H850" s="95">
        <f t="shared" si="44"/>
        <v>2</v>
      </c>
      <c r="I850" s="351">
        <f t="shared" si="2"/>
        <v>2.7777777777777776E-2</v>
      </c>
      <c r="J850" s="351">
        <f t="shared" si="3"/>
        <v>1.9047619047619049E-2</v>
      </c>
      <c r="K850" s="34" t="s">
        <v>649</v>
      </c>
    </row>
    <row r="851" spans="1:11">
      <c r="A851" s="34" t="s">
        <v>4654</v>
      </c>
      <c r="B851" s="34">
        <v>2010</v>
      </c>
      <c r="C851" s="34">
        <v>18</v>
      </c>
      <c r="D851" s="34" t="s">
        <v>4673</v>
      </c>
      <c r="E851" s="95">
        <f t="shared" si="42"/>
        <v>72</v>
      </c>
      <c r="F851" s="95">
        <f t="shared" si="43"/>
        <v>105</v>
      </c>
      <c r="G851" s="95">
        <f>'gráficos x semana I nivel'!D20</f>
        <v>0</v>
      </c>
      <c r="H851" s="95">
        <f t="shared" si="44"/>
        <v>2</v>
      </c>
      <c r="I851" s="351">
        <f t="shared" si="2"/>
        <v>2.7777777777777776E-2</v>
      </c>
      <c r="J851" s="351">
        <f t="shared" si="3"/>
        <v>1.9047619047619049E-2</v>
      </c>
      <c r="K851" s="34" t="s">
        <v>649</v>
      </c>
    </row>
    <row r="852" spans="1:11">
      <c r="A852" s="34" t="s">
        <v>4654</v>
      </c>
      <c r="B852" s="34">
        <v>2010</v>
      </c>
      <c r="C852" s="34">
        <v>19</v>
      </c>
      <c r="D852" s="34" t="s">
        <v>4673</v>
      </c>
      <c r="E852" s="95">
        <f t="shared" si="42"/>
        <v>72</v>
      </c>
      <c r="F852" s="95">
        <f t="shared" si="43"/>
        <v>105</v>
      </c>
      <c r="G852" s="95">
        <f>'gráficos x semana I nivel'!D21</f>
        <v>0</v>
      </c>
      <c r="H852" s="95">
        <f t="shared" si="44"/>
        <v>2</v>
      </c>
      <c r="I852" s="351">
        <f t="shared" si="2"/>
        <v>2.7777777777777776E-2</v>
      </c>
      <c r="J852" s="351">
        <f t="shared" si="3"/>
        <v>1.9047619047619049E-2</v>
      </c>
      <c r="K852" s="34" t="s">
        <v>649</v>
      </c>
    </row>
    <row r="853" spans="1:11">
      <c r="A853" s="34" t="s">
        <v>4654</v>
      </c>
      <c r="B853" s="34">
        <v>2010</v>
      </c>
      <c r="C853" s="34">
        <v>20</v>
      </c>
      <c r="D853" s="34" t="s">
        <v>4673</v>
      </c>
      <c r="E853" s="95">
        <f t="shared" si="42"/>
        <v>72</v>
      </c>
      <c r="F853" s="95">
        <f t="shared" si="43"/>
        <v>105</v>
      </c>
      <c r="G853" s="95">
        <f>'gráficos x semana I nivel'!D22</f>
        <v>1</v>
      </c>
      <c r="H853" s="95">
        <f t="shared" si="44"/>
        <v>3</v>
      </c>
      <c r="I853" s="351">
        <f t="shared" si="2"/>
        <v>4.1666666666666664E-2</v>
      </c>
      <c r="J853" s="351">
        <f t="shared" si="3"/>
        <v>2.8571428571428571E-2</v>
      </c>
      <c r="K853" s="34" t="s">
        <v>649</v>
      </c>
    </row>
    <row r="854" spans="1:11">
      <c r="A854" s="34" t="s">
        <v>4654</v>
      </c>
      <c r="B854" s="34">
        <v>2010</v>
      </c>
      <c r="C854" s="34">
        <v>21</v>
      </c>
      <c r="D854" s="34" t="s">
        <v>4673</v>
      </c>
      <c r="E854" s="95">
        <f t="shared" si="42"/>
        <v>72</v>
      </c>
      <c r="F854" s="95">
        <f t="shared" si="43"/>
        <v>105</v>
      </c>
      <c r="G854" s="95">
        <f>'gráficos x semana I nivel'!D23</f>
        <v>0</v>
      </c>
      <c r="H854" s="95">
        <f t="shared" si="44"/>
        <v>3</v>
      </c>
      <c r="I854" s="351">
        <f t="shared" si="2"/>
        <v>4.1666666666666664E-2</v>
      </c>
      <c r="J854" s="351">
        <f t="shared" si="3"/>
        <v>2.8571428571428571E-2</v>
      </c>
      <c r="K854" s="34" t="s">
        <v>649</v>
      </c>
    </row>
    <row r="855" spans="1:11">
      <c r="A855" s="34" t="s">
        <v>4654</v>
      </c>
      <c r="B855" s="34">
        <v>2010</v>
      </c>
      <c r="C855" s="34">
        <v>22</v>
      </c>
      <c r="D855" s="34" t="s">
        <v>4673</v>
      </c>
      <c r="E855" s="95">
        <f t="shared" si="42"/>
        <v>72</v>
      </c>
      <c r="F855" s="95">
        <f t="shared" si="43"/>
        <v>105</v>
      </c>
      <c r="G855" s="95">
        <f>'gráficos x semana I nivel'!D24</f>
        <v>0</v>
      </c>
      <c r="H855" s="95">
        <f t="shared" si="44"/>
        <v>3</v>
      </c>
      <c r="I855" s="351">
        <f t="shared" si="2"/>
        <v>4.1666666666666664E-2</v>
      </c>
      <c r="J855" s="351">
        <f t="shared" si="3"/>
        <v>2.8571428571428571E-2</v>
      </c>
      <c r="K855" s="34" t="s">
        <v>649</v>
      </c>
    </row>
    <row r="856" spans="1:11">
      <c r="A856" s="34" t="s">
        <v>4654</v>
      </c>
      <c r="B856" s="34">
        <v>2010</v>
      </c>
      <c r="C856" s="34">
        <v>23</v>
      </c>
      <c r="D856" s="34" t="s">
        <v>4673</v>
      </c>
      <c r="E856" s="95">
        <f t="shared" si="42"/>
        <v>72</v>
      </c>
      <c r="F856" s="95">
        <f t="shared" si="43"/>
        <v>105</v>
      </c>
      <c r="G856" s="95">
        <f>'gráficos x semana I nivel'!D25</f>
        <v>1</v>
      </c>
      <c r="H856" s="95">
        <f t="shared" si="44"/>
        <v>4</v>
      </c>
      <c r="I856" s="351">
        <f t="shared" si="2"/>
        <v>5.5555555555555552E-2</v>
      </c>
      <c r="J856" s="351">
        <f t="shared" si="3"/>
        <v>3.8095238095238099E-2</v>
      </c>
      <c r="K856" s="34" t="s">
        <v>649</v>
      </c>
    </row>
    <row r="857" spans="1:11">
      <c r="A857" s="34" t="s">
        <v>4654</v>
      </c>
      <c r="B857" s="34">
        <v>2010</v>
      </c>
      <c r="C857" s="34">
        <v>24</v>
      </c>
      <c r="D857" s="34" t="s">
        <v>4673</v>
      </c>
      <c r="E857" s="95">
        <f t="shared" si="42"/>
        <v>72</v>
      </c>
      <c r="F857" s="95">
        <f t="shared" si="43"/>
        <v>105</v>
      </c>
      <c r="G857" s="95">
        <f>'gráficos x semana I nivel'!D26</f>
        <v>0</v>
      </c>
      <c r="H857" s="95">
        <f t="shared" si="44"/>
        <v>4</v>
      </c>
      <c r="I857" s="351">
        <f t="shared" si="2"/>
        <v>5.5555555555555552E-2</v>
      </c>
      <c r="J857" s="351">
        <f t="shared" si="3"/>
        <v>3.8095238095238099E-2</v>
      </c>
      <c r="K857" s="34" t="s">
        <v>649</v>
      </c>
    </row>
    <row r="858" spans="1:11">
      <c r="A858" s="34" t="s">
        <v>4654</v>
      </c>
      <c r="B858" s="34">
        <v>2010</v>
      </c>
      <c r="C858" s="34">
        <v>25</v>
      </c>
      <c r="D858" s="34" t="s">
        <v>4673</v>
      </c>
      <c r="E858" s="95">
        <f t="shared" si="42"/>
        <v>72</v>
      </c>
      <c r="F858" s="95">
        <f t="shared" si="43"/>
        <v>105</v>
      </c>
      <c r="G858" s="95">
        <f>'gráficos x semana I nivel'!D27</f>
        <v>0</v>
      </c>
      <c r="H858" s="95">
        <f t="shared" si="44"/>
        <v>4</v>
      </c>
      <c r="I858" s="351">
        <f t="shared" si="2"/>
        <v>5.5555555555555552E-2</v>
      </c>
      <c r="J858" s="351">
        <f t="shared" si="3"/>
        <v>3.8095238095238099E-2</v>
      </c>
      <c r="K858" s="34" t="s">
        <v>649</v>
      </c>
    </row>
    <row r="859" spans="1:11">
      <c r="A859" s="34" t="s">
        <v>4654</v>
      </c>
      <c r="B859" s="34">
        <v>2010</v>
      </c>
      <c r="C859" s="34">
        <v>26</v>
      </c>
      <c r="D859" s="34" t="s">
        <v>4673</v>
      </c>
      <c r="E859" s="95">
        <f t="shared" si="42"/>
        <v>72</v>
      </c>
      <c r="F859" s="95">
        <f t="shared" si="43"/>
        <v>105</v>
      </c>
      <c r="G859" s="95">
        <f>'gráficos x semana I nivel'!D28</f>
        <v>0</v>
      </c>
      <c r="H859" s="95">
        <f t="shared" si="44"/>
        <v>4</v>
      </c>
      <c r="I859" s="351">
        <f t="shared" si="2"/>
        <v>5.5555555555555552E-2</v>
      </c>
      <c r="J859" s="351">
        <f t="shared" si="3"/>
        <v>3.8095238095238099E-2</v>
      </c>
      <c r="K859" s="34" t="s">
        <v>649</v>
      </c>
    </row>
    <row r="860" spans="1:11">
      <c r="A860" s="34" t="s">
        <v>4654</v>
      </c>
      <c r="B860" s="34">
        <v>2010</v>
      </c>
      <c r="C860" s="34">
        <v>27</v>
      </c>
      <c r="D860" s="34" t="s">
        <v>4673</v>
      </c>
      <c r="E860" s="95">
        <f t="shared" si="42"/>
        <v>72</v>
      </c>
      <c r="F860" s="95">
        <f t="shared" si="43"/>
        <v>105</v>
      </c>
      <c r="G860" s="95">
        <f>'gráficos x semana I nivel'!D29</f>
        <v>0</v>
      </c>
      <c r="H860" s="95">
        <f t="shared" si="44"/>
        <v>4</v>
      </c>
      <c r="I860" s="351">
        <f t="shared" si="2"/>
        <v>5.5555555555555552E-2</v>
      </c>
      <c r="J860" s="351">
        <f t="shared" si="3"/>
        <v>3.8095238095238099E-2</v>
      </c>
      <c r="K860" s="34" t="s">
        <v>649</v>
      </c>
    </row>
    <row r="861" spans="1:11">
      <c r="A861" s="34" t="s">
        <v>4654</v>
      </c>
      <c r="B861" s="34">
        <v>2010</v>
      </c>
      <c r="C861" s="34">
        <v>28</v>
      </c>
      <c r="D861" s="34" t="s">
        <v>4673</v>
      </c>
      <c r="E861" s="95">
        <f t="shared" si="42"/>
        <v>72</v>
      </c>
      <c r="F861" s="95">
        <f t="shared" si="43"/>
        <v>105</v>
      </c>
      <c r="G861" s="95">
        <f>'gráficos x semana I nivel'!D30</f>
        <v>0</v>
      </c>
      <c r="H861" s="95">
        <f t="shared" si="44"/>
        <v>4</v>
      </c>
      <c r="I861" s="351">
        <f t="shared" si="2"/>
        <v>5.5555555555555552E-2</v>
      </c>
      <c r="J861" s="351">
        <f t="shared" si="3"/>
        <v>3.8095238095238099E-2</v>
      </c>
      <c r="K861" s="34" t="s">
        <v>649</v>
      </c>
    </row>
    <row r="862" spans="1:11">
      <c r="A862" s="34" t="s">
        <v>4654</v>
      </c>
      <c r="B862" s="34">
        <v>2010</v>
      </c>
      <c r="C862" s="34">
        <v>29</v>
      </c>
      <c r="D862" s="34" t="s">
        <v>4673</v>
      </c>
      <c r="E862" s="95">
        <f t="shared" si="42"/>
        <v>72</v>
      </c>
      <c r="F862" s="95">
        <f t="shared" si="43"/>
        <v>105</v>
      </c>
      <c r="G862" s="95">
        <f>'gráficos x semana I nivel'!D31</f>
        <v>0</v>
      </c>
      <c r="H862" s="95">
        <f t="shared" si="44"/>
        <v>4</v>
      </c>
      <c r="I862" s="351">
        <f t="shared" si="2"/>
        <v>5.5555555555555552E-2</v>
      </c>
      <c r="J862" s="351">
        <f t="shared" si="3"/>
        <v>3.8095238095238099E-2</v>
      </c>
      <c r="K862" s="34" t="s">
        <v>649</v>
      </c>
    </row>
    <row r="863" spans="1:11">
      <c r="A863" s="34" t="s">
        <v>4654</v>
      </c>
      <c r="B863" s="34">
        <v>2010</v>
      </c>
      <c r="C863" s="34">
        <v>30</v>
      </c>
      <c r="D863" s="34" t="s">
        <v>4673</v>
      </c>
      <c r="E863" s="95">
        <f t="shared" si="42"/>
        <v>72</v>
      </c>
      <c r="F863" s="95">
        <f t="shared" si="43"/>
        <v>105</v>
      </c>
      <c r="G863" s="95">
        <f>'gráficos x semana I nivel'!D32</f>
        <v>0</v>
      </c>
      <c r="H863" s="95">
        <f t="shared" si="44"/>
        <v>4</v>
      </c>
      <c r="I863" s="351">
        <f t="shared" si="2"/>
        <v>5.5555555555555552E-2</v>
      </c>
      <c r="J863" s="351">
        <f t="shared" si="3"/>
        <v>3.8095238095238099E-2</v>
      </c>
      <c r="K863" s="34" t="s">
        <v>649</v>
      </c>
    </row>
    <row r="864" spans="1:11">
      <c r="A864" s="34" t="s">
        <v>4654</v>
      </c>
      <c r="B864" s="34">
        <v>2010</v>
      </c>
      <c r="C864" s="34">
        <v>31</v>
      </c>
      <c r="D864" s="34" t="s">
        <v>4673</v>
      </c>
      <c r="E864" s="95">
        <f t="shared" si="42"/>
        <v>72</v>
      </c>
      <c r="F864" s="95">
        <f t="shared" si="43"/>
        <v>105</v>
      </c>
      <c r="G864" s="95">
        <f>'gráficos x semana I nivel'!D33</f>
        <v>0</v>
      </c>
      <c r="H864" s="95">
        <f t="shared" si="44"/>
        <v>4</v>
      </c>
      <c r="I864" s="351">
        <f t="shared" si="2"/>
        <v>5.5555555555555552E-2</v>
      </c>
      <c r="J864" s="351">
        <f t="shared" si="3"/>
        <v>3.8095238095238099E-2</v>
      </c>
      <c r="K864" s="34" t="s">
        <v>649</v>
      </c>
    </row>
    <row r="865" spans="1:11">
      <c r="A865" s="34" t="s">
        <v>4654</v>
      </c>
      <c r="B865" s="34">
        <v>2010</v>
      </c>
      <c r="C865" s="34">
        <v>32</v>
      </c>
      <c r="D865" s="34" t="s">
        <v>4673</v>
      </c>
      <c r="E865" s="95">
        <f t="shared" si="42"/>
        <v>72</v>
      </c>
      <c r="F865" s="95">
        <f t="shared" si="43"/>
        <v>105</v>
      </c>
      <c r="G865" s="95">
        <f>'gráficos x semana I nivel'!D34</f>
        <v>0</v>
      </c>
      <c r="H865" s="95">
        <f t="shared" si="44"/>
        <v>4</v>
      </c>
      <c r="I865" s="351">
        <f t="shared" si="2"/>
        <v>5.5555555555555552E-2</v>
      </c>
      <c r="J865" s="351">
        <f t="shared" si="3"/>
        <v>3.8095238095238099E-2</v>
      </c>
      <c r="K865" s="34" t="s">
        <v>649</v>
      </c>
    </row>
    <row r="866" spans="1:11">
      <c r="A866" s="34" t="s">
        <v>4654</v>
      </c>
      <c r="B866" s="34">
        <v>2010</v>
      </c>
      <c r="C866" s="34">
        <v>33</v>
      </c>
      <c r="D866" s="34" t="s">
        <v>4673</v>
      </c>
      <c r="E866" s="95">
        <f t="shared" si="42"/>
        <v>72</v>
      </c>
      <c r="F866" s="95">
        <f t="shared" si="43"/>
        <v>105</v>
      </c>
      <c r="G866" s="95">
        <f>'gráficos x semana I nivel'!D35</f>
        <v>0</v>
      </c>
      <c r="H866" s="95">
        <f t="shared" si="44"/>
        <v>4</v>
      </c>
      <c r="I866" s="351">
        <f t="shared" si="2"/>
        <v>5.5555555555555552E-2</v>
      </c>
      <c r="J866" s="351">
        <f t="shared" si="3"/>
        <v>3.8095238095238099E-2</v>
      </c>
      <c r="K866" s="34" t="s">
        <v>649</v>
      </c>
    </row>
    <row r="867" spans="1:11">
      <c r="A867" s="34" t="s">
        <v>4654</v>
      </c>
      <c r="B867" s="34">
        <v>2010</v>
      </c>
      <c r="C867" s="34">
        <v>34</v>
      </c>
      <c r="D867" s="34" t="s">
        <v>4673</v>
      </c>
      <c r="E867" s="95">
        <f t="shared" si="42"/>
        <v>72</v>
      </c>
      <c r="F867" s="95">
        <f t="shared" si="43"/>
        <v>105</v>
      </c>
      <c r="G867" s="95">
        <f>'gráficos x semana I nivel'!D36</f>
        <v>0</v>
      </c>
      <c r="H867" s="95">
        <f t="shared" si="44"/>
        <v>4</v>
      </c>
      <c r="I867" s="351">
        <f t="shared" si="2"/>
        <v>5.5555555555555552E-2</v>
      </c>
      <c r="J867" s="351">
        <f t="shared" si="3"/>
        <v>3.8095238095238099E-2</v>
      </c>
      <c r="K867" s="34" t="s">
        <v>649</v>
      </c>
    </row>
    <row r="868" spans="1:11">
      <c r="A868" s="34" t="s">
        <v>4654</v>
      </c>
      <c r="B868" s="34">
        <v>2010</v>
      </c>
      <c r="C868" s="34">
        <v>35</v>
      </c>
      <c r="D868" s="34" t="s">
        <v>4673</v>
      </c>
      <c r="E868" s="95">
        <f t="shared" si="42"/>
        <v>72</v>
      </c>
      <c r="F868" s="95">
        <f t="shared" si="43"/>
        <v>105</v>
      </c>
      <c r="G868" s="95">
        <f>'gráficos x semana I nivel'!D37</f>
        <v>0</v>
      </c>
      <c r="H868" s="95">
        <f t="shared" si="44"/>
        <v>4</v>
      </c>
      <c r="I868" s="351">
        <f t="shared" si="2"/>
        <v>5.5555555555555552E-2</v>
      </c>
      <c r="J868" s="351">
        <f t="shared" si="3"/>
        <v>3.8095238095238099E-2</v>
      </c>
      <c r="K868" s="34" t="s">
        <v>649</v>
      </c>
    </row>
    <row r="869" spans="1:11">
      <c r="A869" s="34" t="s">
        <v>4654</v>
      </c>
      <c r="B869" s="34">
        <v>2010</v>
      </c>
      <c r="C869" s="34">
        <v>36</v>
      </c>
      <c r="D869" s="34" t="s">
        <v>4673</v>
      </c>
      <c r="E869" s="95">
        <f t="shared" si="42"/>
        <v>72</v>
      </c>
      <c r="F869" s="95">
        <f t="shared" si="43"/>
        <v>105</v>
      </c>
      <c r="G869" s="95">
        <f>'gráficos x semana I nivel'!D38</f>
        <v>0</v>
      </c>
      <c r="H869" s="95">
        <f t="shared" si="44"/>
        <v>4</v>
      </c>
      <c r="I869" s="351">
        <f t="shared" si="2"/>
        <v>5.5555555555555552E-2</v>
      </c>
      <c r="J869" s="351">
        <f t="shared" si="3"/>
        <v>3.8095238095238099E-2</v>
      </c>
      <c r="K869" s="34" t="s">
        <v>649</v>
      </c>
    </row>
    <row r="870" spans="1:11">
      <c r="A870" s="34" t="s">
        <v>4654</v>
      </c>
      <c r="B870" s="34">
        <v>2010</v>
      </c>
      <c r="C870" s="34">
        <v>37</v>
      </c>
      <c r="D870" s="34" t="s">
        <v>4673</v>
      </c>
      <c r="E870" s="95">
        <f t="shared" si="42"/>
        <v>72</v>
      </c>
      <c r="F870" s="95">
        <f t="shared" si="43"/>
        <v>105</v>
      </c>
      <c r="G870" s="95">
        <f>'gráficos x semana I nivel'!D39</f>
        <v>0</v>
      </c>
      <c r="H870" s="95">
        <f t="shared" si="44"/>
        <v>4</v>
      </c>
      <c r="I870" s="351">
        <f t="shared" si="2"/>
        <v>5.5555555555555552E-2</v>
      </c>
      <c r="J870" s="351">
        <f t="shared" si="3"/>
        <v>3.8095238095238099E-2</v>
      </c>
      <c r="K870" s="34" t="s">
        <v>649</v>
      </c>
    </row>
    <row r="871" spans="1:11">
      <c r="A871" s="34" t="s">
        <v>4654</v>
      </c>
      <c r="B871" s="34">
        <v>2010</v>
      </c>
      <c r="C871" s="34">
        <v>38</v>
      </c>
      <c r="D871" s="34" t="s">
        <v>4673</v>
      </c>
      <c r="E871" s="95">
        <f t="shared" si="42"/>
        <v>72</v>
      </c>
      <c r="F871" s="95">
        <f t="shared" si="43"/>
        <v>105</v>
      </c>
      <c r="G871" s="95">
        <f>'gráficos x semana I nivel'!D40</f>
        <v>0</v>
      </c>
      <c r="H871" s="95">
        <f t="shared" si="44"/>
        <v>4</v>
      </c>
      <c r="I871" s="351">
        <f t="shared" si="2"/>
        <v>5.5555555555555552E-2</v>
      </c>
      <c r="J871" s="351">
        <f t="shared" si="3"/>
        <v>3.8095238095238099E-2</v>
      </c>
      <c r="K871" s="34" t="s">
        <v>649</v>
      </c>
    </row>
    <row r="872" spans="1:11">
      <c r="A872" s="34" t="s">
        <v>4654</v>
      </c>
      <c r="B872" s="34">
        <v>2010</v>
      </c>
      <c r="C872" s="34">
        <v>39</v>
      </c>
      <c r="D872" s="34" t="s">
        <v>4673</v>
      </c>
      <c r="E872" s="95">
        <f t="shared" si="42"/>
        <v>72</v>
      </c>
      <c r="F872" s="95">
        <f t="shared" si="43"/>
        <v>105</v>
      </c>
      <c r="G872" s="95">
        <f>'gráficos x semana I nivel'!D41</f>
        <v>0</v>
      </c>
      <c r="H872" s="95">
        <f t="shared" si="44"/>
        <v>4</v>
      </c>
      <c r="I872" s="351">
        <f t="shared" si="2"/>
        <v>5.5555555555555552E-2</v>
      </c>
      <c r="J872" s="351">
        <f t="shared" si="3"/>
        <v>3.8095238095238099E-2</v>
      </c>
      <c r="K872" s="34" t="s">
        <v>649</v>
      </c>
    </row>
    <row r="873" spans="1:11">
      <c r="A873" s="34" t="s">
        <v>4654</v>
      </c>
      <c r="B873" s="34">
        <v>2010</v>
      </c>
      <c r="C873" s="34">
        <v>40</v>
      </c>
      <c r="D873" s="34" t="s">
        <v>4673</v>
      </c>
      <c r="E873" s="95">
        <f t="shared" si="42"/>
        <v>72</v>
      </c>
      <c r="F873" s="95">
        <f t="shared" si="43"/>
        <v>105</v>
      </c>
      <c r="G873" s="95">
        <f>'gráficos x semana I nivel'!D42</f>
        <v>0</v>
      </c>
      <c r="H873" s="95">
        <f t="shared" si="44"/>
        <v>4</v>
      </c>
      <c r="I873" s="351">
        <f t="shared" si="2"/>
        <v>5.5555555555555552E-2</v>
      </c>
      <c r="J873" s="351">
        <f t="shared" si="3"/>
        <v>3.8095238095238099E-2</v>
      </c>
      <c r="K873" s="34" t="s">
        <v>649</v>
      </c>
    </row>
    <row r="874" spans="1:11">
      <c r="A874" s="34" t="s">
        <v>4654</v>
      </c>
      <c r="B874" s="34">
        <v>2010</v>
      </c>
      <c r="C874" s="34">
        <v>41</v>
      </c>
      <c r="D874" s="34" t="s">
        <v>4673</v>
      </c>
      <c r="E874" s="95">
        <f t="shared" si="42"/>
        <v>72</v>
      </c>
      <c r="F874" s="95">
        <f t="shared" si="43"/>
        <v>105</v>
      </c>
      <c r="G874" s="95">
        <f>'gráficos x semana I nivel'!D43</f>
        <v>0</v>
      </c>
      <c r="H874" s="95">
        <f t="shared" si="44"/>
        <v>4</v>
      </c>
      <c r="I874" s="351">
        <f t="shared" si="2"/>
        <v>5.5555555555555552E-2</v>
      </c>
      <c r="J874" s="351">
        <f t="shared" si="3"/>
        <v>3.8095238095238099E-2</v>
      </c>
      <c r="K874" s="34" t="s">
        <v>649</v>
      </c>
    </row>
    <row r="875" spans="1:11">
      <c r="A875" s="34" t="s">
        <v>4654</v>
      </c>
      <c r="B875" s="34">
        <v>2010</v>
      </c>
      <c r="C875" s="34">
        <v>42</v>
      </c>
      <c r="D875" s="34" t="s">
        <v>4673</v>
      </c>
      <c r="E875" s="95">
        <f t="shared" si="42"/>
        <v>72</v>
      </c>
      <c r="F875" s="95">
        <f t="shared" si="43"/>
        <v>105</v>
      </c>
      <c r="G875" s="95">
        <f>'gráficos x semana I nivel'!D44</f>
        <v>0</v>
      </c>
      <c r="H875" s="95">
        <f t="shared" si="44"/>
        <v>4</v>
      </c>
      <c r="I875" s="351">
        <f t="shared" si="2"/>
        <v>5.5555555555555552E-2</v>
      </c>
      <c r="J875" s="351">
        <f t="shared" si="3"/>
        <v>3.8095238095238099E-2</v>
      </c>
      <c r="K875" s="34" t="s">
        <v>649</v>
      </c>
    </row>
    <row r="876" spans="1:11">
      <c r="A876" s="34" t="s">
        <v>4654</v>
      </c>
      <c r="B876" s="34">
        <v>2010</v>
      </c>
      <c r="C876" s="34">
        <v>43</v>
      </c>
      <c r="D876" s="34" t="s">
        <v>4673</v>
      </c>
      <c r="E876" s="95">
        <f t="shared" si="42"/>
        <v>72</v>
      </c>
      <c r="F876" s="95">
        <f t="shared" si="43"/>
        <v>105</v>
      </c>
      <c r="G876" s="95">
        <f>'gráficos x semana I nivel'!D45</f>
        <v>0</v>
      </c>
      <c r="H876" s="95">
        <f t="shared" si="44"/>
        <v>4</v>
      </c>
      <c r="I876" s="351">
        <f t="shared" si="2"/>
        <v>5.5555555555555552E-2</v>
      </c>
      <c r="J876" s="351">
        <f t="shared" si="3"/>
        <v>3.8095238095238099E-2</v>
      </c>
      <c r="K876" s="34" t="s">
        <v>649</v>
      </c>
    </row>
    <row r="877" spans="1:11">
      <c r="A877" s="34" t="s">
        <v>4654</v>
      </c>
      <c r="B877" s="34">
        <v>2010</v>
      </c>
      <c r="C877" s="34">
        <v>44</v>
      </c>
      <c r="D877" s="34" t="s">
        <v>4673</v>
      </c>
      <c r="E877" s="95">
        <f t="shared" si="42"/>
        <v>72</v>
      </c>
      <c r="F877" s="95">
        <f t="shared" si="43"/>
        <v>105</v>
      </c>
      <c r="G877" s="95">
        <f>'gráficos x semana I nivel'!D46</f>
        <v>0</v>
      </c>
      <c r="H877" s="95">
        <f t="shared" si="44"/>
        <v>4</v>
      </c>
      <c r="I877" s="351">
        <f t="shared" si="2"/>
        <v>5.5555555555555552E-2</v>
      </c>
      <c r="J877" s="351">
        <f t="shared" si="3"/>
        <v>3.8095238095238099E-2</v>
      </c>
      <c r="K877" s="34" t="s">
        <v>649</v>
      </c>
    </row>
    <row r="878" spans="1:11">
      <c r="A878" s="34" t="s">
        <v>4654</v>
      </c>
      <c r="B878" s="34">
        <v>2010</v>
      </c>
      <c r="C878" s="34">
        <v>45</v>
      </c>
      <c r="D878" s="34" t="s">
        <v>4673</v>
      </c>
      <c r="E878" s="95">
        <f t="shared" si="42"/>
        <v>72</v>
      </c>
      <c r="F878" s="95">
        <f t="shared" si="43"/>
        <v>105</v>
      </c>
      <c r="G878" s="95">
        <f>'gráficos x semana I nivel'!D47</f>
        <v>0</v>
      </c>
      <c r="H878" s="95">
        <f t="shared" si="44"/>
        <v>4</v>
      </c>
      <c r="I878" s="351">
        <f t="shared" si="2"/>
        <v>5.5555555555555552E-2</v>
      </c>
      <c r="J878" s="351">
        <f t="shared" si="3"/>
        <v>3.8095238095238099E-2</v>
      </c>
      <c r="K878" s="34" t="s">
        <v>649</v>
      </c>
    </row>
    <row r="879" spans="1:11">
      <c r="A879" s="34" t="s">
        <v>4654</v>
      </c>
      <c r="B879" s="34">
        <v>2010</v>
      </c>
      <c r="C879" s="34">
        <v>46</v>
      </c>
      <c r="D879" s="34" t="s">
        <v>4673</v>
      </c>
      <c r="E879" s="95">
        <f t="shared" si="42"/>
        <v>72</v>
      </c>
      <c r="F879" s="95">
        <f t="shared" si="43"/>
        <v>105</v>
      </c>
      <c r="G879" s="95">
        <f>'gráficos x semana I nivel'!D48</f>
        <v>0</v>
      </c>
      <c r="H879" s="95">
        <f t="shared" si="44"/>
        <v>4</v>
      </c>
      <c r="I879" s="351">
        <f t="shared" si="2"/>
        <v>5.5555555555555552E-2</v>
      </c>
      <c r="J879" s="351">
        <f t="shared" si="3"/>
        <v>3.8095238095238099E-2</v>
      </c>
      <c r="K879" s="34" t="s">
        <v>649</v>
      </c>
    </row>
    <row r="880" spans="1:11">
      <c r="A880" s="34" t="s">
        <v>4654</v>
      </c>
      <c r="B880" s="34">
        <v>2010</v>
      </c>
      <c r="C880" s="34">
        <v>47</v>
      </c>
      <c r="D880" s="34" t="s">
        <v>4673</v>
      </c>
      <c r="E880" s="95">
        <f t="shared" si="42"/>
        <v>72</v>
      </c>
      <c r="F880" s="95">
        <f t="shared" si="43"/>
        <v>105</v>
      </c>
      <c r="G880" s="95">
        <f>'gráficos x semana I nivel'!D49</f>
        <v>0</v>
      </c>
      <c r="H880" s="95">
        <f t="shared" si="44"/>
        <v>4</v>
      </c>
      <c r="I880" s="351">
        <f t="shared" si="2"/>
        <v>5.5555555555555552E-2</v>
      </c>
      <c r="J880" s="351">
        <f t="shared" si="3"/>
        <v>3.8095238095238099E-2</v>
      </c>
      <c r="K880" s="34" t="s">
        <v>649</v>
      </c>
    </row>
    <row r="881" spans="1:11">
      <c r="A881" s="34" t="s">
        <v>4654</v>
      </c>
      <c r="B881" s="34">
        <v>2010</v>
      </c>
      <c r="C881" s="34">
        <v>48</v>
      </c>
      <c r="D881" s="34" t="s">
        <v>4673</v>
      </c>
      <c r="E881" s="95">
        <f t="shared" si="42"/>
        <v>72</v>
      </c>
      <c r="F881" s="95">
        <f t="shared" si="43"/>
        <v>105</v>
      </c>
      <c r="G881" s="95">
        <f>'gráficos x semana I nivel'!D50</f>
        <v>0</v>
      </c>
      <c r="H881" s="95">
        <f t="shared" si="44"/>
        <v>4</v>
      </c>
      <c r="I881" s="351">
        <f t="shared" si="2"/>
        <v>5.5555555555555552E-2</v>
      </c>
      <c r="J881" s="351">
        <f t="shared" si="3"/>
        <v>3.8095238095238099E-2</v>
      </c>
      <c r="K881" s="34" t="s">
        <v>649</v>
      </c>
    </row>
    <row r="882" spans="1:11">
      <c r="A882" s="34" t="s">
        <v>4654</v>
      </c>
      <c r="B882" s="34">
        <v>2010</v>
      </c>
      <c r="C882" s="34">
        <v>49</v>
      </c>
      <c r="D882" s="34" t="s">
        <v>4673</v>
      </c>
      <c r="E882" s="95">
        <f t="shared" si="42"/>
        <v>72</v>
      </c>
      <c r="F882" s="95">
        <f t="shared" si="43"/>
        <v>105</v>
      </c>
      <c r="G882" s="95">
        <f>'gráficos x semana I nivel'!D51</f>
        <v>0</v>
      </c>
      <c r="H882" s="95">
        <f t="shared" si="44"/>
        <v>4</v>
      </c>
      <c r="I882" s="351">
        <f t="shared" si="2"/>
        <v>5.5555555555555552E-2</v>
      </c>
      <c r="J882" s="351">
        <f t="shared" si="3"/>
        <v>3.8095238095238099E-2</v>
      </c>
      <c r="K882" s="34" t="s">
        <v>649</v>
      </c>
    </row>
    <row r="883" spans="1:11">
      <c r="A883" s="34" t="s">
        <v>4654</v>
      </c>
      <c r="B883" s="34">
        <v>2010</v>
      </c>
      <c r="C883" s="34">
        <v>50</v>
      </c>
      <c r="D883" s="34" t="s">
        <v>4673</v>
      </c>
      <c r="E883" s="95">
        <f t="shared" si="42"/>
        <v>72</v>
      </c>
      <c r="F883" s="95">
        <f t="shared" si="43"/>
        <v>105</v>
      </c>
      <c r="G883" s="95">
        <f>'gráficos x semana I nivel'!D52</f>
        <v>0</v>
      </c>
      <c r="H883" s="95">
        <f t="shared" si="44"/>
        <v>4</v>
      </c>
      <c r="I883" s="351">
        <f t="shared" si="2"/>
        <v>5.5555555555555552E-2</v>
      </c>
      <c r="J883" s="351">
        <f t="shared" si="3"/>
        <v>3.8095238095238099E-2</v>
      </c>
      <c r="K883" s="34" t="s">
        <v>649</v>
      </c>
    </row>
    <row r="884" spans="1:11">
      <c r="A884" s="34" t="s">
        <v>4654</v>
      </c>
      <c r="B884" s="34">
        <v>2010</v>
      </c>
      <c r="C884" s="34">
        <v>51</v>
      </c>
      <c r="D884" s="34" t="s">
        <v>4673</v>
      </c>
      <c r="E884" s="95">
        <f t="shared" si="42"/>
        <v>72</v>
      </c>
      <c r="F884" s="95">
        <f t="shared" si="43"/>
        <v>105</v>
      </c>
      <c r="G884" s="95">
        <f>'gráficos x semana I nivel'!D53</f>
        <v>0</v>
      </c>
      <c r="H884" s="95">
        <f t="shared" si="44"/>
        <v>4</v>
      </c>
      <c r="I884" s="351">
        <f t="shared" si="2"/>
        <v>5.5555555555555552E-2</v>
      </c>
      <c r="J884" s="351">
        <f t="shared" si="3"/>
        <v>3.8095238095238099E-2</v>
      </c>
      <c r="K884" s="34" t="s">
        <v>649</v>
      </c>
    </row>
    <row r="885" spans="1:11">
      <c r="A885" s="34" t="s">
        <v>4654</v>
      </c>
      <c r="B885" s="34">
        <v>2010</v>
      </c>
      <c r="C885" s="34">
        <v>52</v>
      </c>
      <c r="D885" s="34" t="s">
        <v>4673</v>
      </c>
      <c r="E885" s="95">
        <f t="shared" si="42"/>
        <v>72</v>
      </c>
      <c r="F885" s="95">
        <f t="shared" si="43"/>
        <v>105</v>
      </c>
      <c r="G885" s="95">
        <f>'gráficos x semana I nivel'!D54</f>
        <v>0</v>
      </c>
      <c r="H885" s="95">
        <f t="shared" si="44"/>
        <v>4</v>
      </c>
      <c r="I885" s="351">
        <f t="shared" si="2"/>
        <v>5.5555555555555552E-2</v>
      </c>
      <c r="J885" s="351">
        <f t="shared" si="3"/>
        <v>3.8095238095238099E-2</v>
      </c>
      <c r="K885" s="34" t="s">
        <v>649</v>
      </c>
    </row>
    <row r="886" spans="1:11">
      <c r="A886" s="34" t="s">
        <v>4654</v>
      </c>
      <c r="B886" s="34">
        <v>2010</v>
      </c>
      <c r="C886" s="34">
        <v>53</v>
      </c>
      <c r="D886" s="34" t="s">
        <v>4673</v>
      </c>
      <c r="E886" s="95">
        <f t="shared" si="42"/>
        <v>72</v>
      </c>
      <c r="F886" s="95">
        <f t="shared" si="43"/>
        <v>105</v>
      </c>
      <c r="G886" s="95">
        <f>'gráficos x semana I nivel'!D55</f>
        <v>0</v>
      </c>
      <c r="H886" s="95">
        <f t="shared" si="44"/>
        <v>4</v>
      </c>
      <c r="I886" s="351">
        <f t="shared" si="2"/>
        <v>5.5555555555555552E-2</v>
      </c>
      <c r="J886" s="351">
        <f t="shared" si="3"/>
        <v>3.8095238095238099E-2</v>
      </c>
      <c r="K886" s="34" t="s">
        <v>649</v>
      </c>
    </row>
    <row r="887" spans="1:11">
      <c r="A887" s="34" t="s">
        <v>4654</v>
      </c>
      <c r="B887" s="34">
        <v>2010</v>
      </c>
      <c r="C887" s="34">
        <v>54</v>
      </c>
      <c r="D887" s="34" t="s">
        <v>4673</v>
      </c>
      <c r="E887" s="95">
        <f t="shared" si="42"/>
        <v>72</v>
      </c>
      <c r="F887" s="95">
        <f t="shared" si="43"/>
        <v>105</v>
      </c>
      <c r="G887" s="95">
        <f>'gráficos x semana I nivel'!D56</f>
        <v>0</v>
      </c>
      <c r="H887" s="95">
        <f t="shared" si="44"/>
        <v>4</v>
      </c>
      <c r="I887" s="351">
        <f t="shared" si="2"/>
        <v>5.5555555555555552E-2</v>
      </c>
      <c r="J887" s="351">
        <f t="shared" si="3"/>
        <v>3.8095238095238099E-2</v>
      </c>
      <c r="K887" s="34" t="s">
        <v>649</v>
      </c>
    </row>
    <row r="888" spans="1:11">
      <c r="A888" s="34" t="s">
        <v>4654</v>
      </c>
      <c r="B888" s="34">
        <v>2010</v>
      </c>
      <c r="C888" s="34">
        <v>55</v>
      </c>
      <c r="D888" s="34" t="s">
        <v>4673</v>
      </c>
      <c r="E888" s="95">
        <f t="shared" si="42"/>
        <v>72</v>
      </c>
      <c r="F888" s="95">
        <f t="shared" si="43"/>
        <v>105</v>
      </c>
      <c r="G888" s="95">
        <f>'gráficos x semana I nivel'!D57</f>
        <v>0</v>
      </c>
      <c r="H888" s="95">
        <f t="shared" si="44"/>
        <v>4</v>
      </c>
      <c r="I888" s="351">
        <f t="shared" si="2"/>
        <v>5.5555555555555552E-2</v>
      </c>
      <c r="J888" s="351">
        <f t="shared" si="3"/>
        <v>3.8095238095238099E-2</v>
      </c>
      <c r="K888" s="34" t="s">
        <v>649</v>
      </c>
    </row>
    <row r="889" spans="1:11">
      <c r="A889" s="34" t="s">
        <v>4654</v>
      </c>
      <c r="B889" s="34">
        <v>2010</v>
      </c>
      <c r="C889" s="34">
        <v>56</v>
      </c>
      <c r="D889" s="34" t="s">
        <v>4673</v>
      </c>
      <c r="E889" s="95">
        <f t="shared" si="42"/>
        <v>72</v>
      </c>
      <c r="F889" s="95">
        <f t="shared" si="43"/>
        <v>105</v>
      </c>
      <c r="G889" s="95">
        <f>'gráficos x semana I nivel'!D58</f>
        <v>0</v>
      </c>
      <c r="H889" s="95">
        <f t="shared" si="44"/>
        <v>4</v>
      </c>
      <c r="I889" s="351">
        <f t="shared" si="2"/>
        <v>5.5555555555555552E-2</v>
      </c>
      <c r="J889" s="351">
        <f t="shared" si="3"/>
        <v>3.8095238095238099E-2</v>
      </c>
      <c r="K889" s="34" t="s">
        <v>649</v>
      </c>
    </row>
    <row r="890" spans="1:11">
      <c r="A890" s="34" t="s">
        <v>4654</v>
      </c>
      <c r="B890" s="34">
        <v>2010</v>
      </c>
      <c r="C890" s="34">
        <v>57</v>
      </c>
      <c r="D890" s="34" t="s">
        <v>4673</v>
      </c>
      <c r="E890" s="95">
        <f t="shared" si="42"/>
        <v>72</v>
      </c>
      <c r="F890" s="95">
        <f t="shared" si="43"/>
        <v>105</v>
      </c>
      <c r="G890" s="95">
        <f>'gráficos x semana I nivel'!D59</f>
        <v>0</v>
      </c>
      <c r="H890" s="95">
        <f t="shared" si="44"/>
        <v>4</v>
      </c>
      <c r="I890" s="351">
        <f t="shared" si="2"/>
        <v>5.5555555555555552E-2</v>
      </c>
      <c r="J890" s="351">
        <f t="shared" si="3"/>
        <v>3.8095238095238099E-2</v>
      </c>
      <c r="K890" s="34" t="s">
        <v>649</v>
      </c>
    </row>
    <row r="891" spans="1:11">
      <c r="A891" s="34" t="s">
        <v>4654</v>
      </c>
      <c r="B891" s="34">
        <v>2010</v>
      </c>
      <c r="C891" s="34">
        <v>58</v>
      </c>
      <c r="D891" s="34" t="s">
        <v>4673</v>
      </c>
      <c r="E891" s="95">
        <f t="shared" si="42"/>
        <v>72</v>
      </c>
      <c r="F891" s="95">
        <f t="shared" si="43"/>
        <v>105</v>
      </c>
      <c r="G891" s="95">
        <f>'gráficos x semana I nivel'!D60</f>
        <v>0</v>
      </c>
      <c r="H891" s="95">
        <f t="shared" si="44"/>
        <v>4</v>
      </c>
      <c r="I891" s="351">
        <f t="shared" si="2"/>
        <v>5.5555555555555552E-2</v>
      </c>
      <c r="J891" s="351">
        <f t="shared" si="3"/>
        <v>3.8095238095238099E-2</v>
      </c>
      <c r="K891" s="34" t="s">
        <v>649</v>
      </c>
    </row>
    <row r="892" spans="1:11">
      <c r="A892" s="34" t="s">
        <v>4654</v>
      </c>
      <c r="B892" s="34">
        <v>2010</v>
      </c>
      <c r="C892" s="34">
        <v>59</v>
      </c>
      <c r="D892" s="34" t="s">
        <v>4673</v>
      </c>
      <c r="E892" s="95">
        <f t="shared" si="42"/>
        <v>72</v>
      </c>
      <c r="F892" s="95">
        <f t="shared" si="43"/>
        <v>105</v>
      </c>
      <c r="G892" s="95">
        <f>'gráficos x semana I nivel'!D61</f>
        <v>0</v>
      </c>
      <c r="H892" s="95">
        <f t="shared" si="44"/>
        <v>4</v>
      </c>
      <c r="I892" s="351">
        <f t="shared" si="2"/>
        <v>5.5555555555555552E-2</v>
      </c>
      <c r="J892" s="351">
        <f t="shared" si="3"/>
        <v>3.8095238095238099E-2</v>
      </c>
      <c r="K892" s="34" t="s">
        <v>649</v>
      </c>
    </row>
    <row r="893" spans="1:11">
      <c r="A893" s="34" t="s">
        <v>4654</v>
      </c>
      <c r="B893" s="34">
        <v>2010</v>
      </c>
      <c r="C893" s="34">
        <v>60</v>
      </c>
      <c r="D893" s="34" t="s">
        <v>4673</v>
      </c>
      <c r="E893" s="95">
        <f t="shared" si="42"/>
        <v>72</v>
      </c>
      <c r="F893" s="95">
        <f t="shared" si="43"/>
        <v>105</v>
      </c>
      <c r="G893" s="95">
        <f>'gráficos x semana I nivel'!D62</f>
        <v>0</v>
      </c>
      <c r="H893" s="95">
        <f t="shared" si="44"/>
        <v>4</v>
      </c>
      <c r="I893" s="351">
        <f t="shared" si="2"/>
        <v>5.5555555555555552E-2</v>
      </c>
      <c r="J893" s="351">
        <f t="shared" si="3"/>
        <v>3.8095238095238099E-2</v>
      </c>
      <c r="K893" s="34" t="s">
        <v>649</v>
      </c>
    </row>
    <row r="894" spans="1:11">
      <c r="A894" s="34" t="s">
        <v>4654</v>
      </c>
      <c r="B894" s="34">
        <v>2010</v>
      </c>
      <c r="C894" s="34">
        <v>61</v>
      </c>
      <c r="D894" s="34" t="s">
        <v>4673</v>
      </c>
      <c r="E894" s="95">
        <f t="shared" si="42"/>
        <v>72</v>
      </c>
      <c r="F894" s="95">
        <f t="shared" si="43"/>
        <v>105</v>
      </c>
      <c r="G894" s="95">
        <f>'gráficos x semana I nivel'!D63</f>
        <v>0</v>
      </c>
      <c r="H894" s="95">
        <f t="shared" si="44"/>
        <v>4</v>
      </c>
      <c r="I894" s="351">
        <f t="shared" si="2"/>
        <v>5.5555555555555552E-2</v>
      </c>
      <c r="J894" s="351">
        <f t="shared" si="3"/>
        <v>3.8095238095238099E-2</v>
      </c>
      <c r="K894" s="34" t="s">
        <v>649</v>
      </c>
    </row>
    <row r="895" spans="1:11">
      <c r="A895" s="34" t="s">
        <v>4654</v>
      </c>
      <c r="B895" s="34">
        <v>2010</v>
      </c>
      <c r="C895" s="34">
        <v>62</v>
      </c>
      <c r="D895" s="34" t="s">
        <v>4673</v>
      </c>
      <c r="E895" s="95">
        <f t="shared" si="42"/>
        <v>72</v>
      </c>
      <c r="F895" s="95">
        <f t="shared" si="43"/>
        <v>105</v>
      </c>
      <c r="G895" s="95">
        <f>'gráficos x semana I nivel'!D64</f>
        <v>0</v>
      </c>
      <c r="H895" s="95">
        <f t="shared" si="44"/>
        <v>4</v>
      </c>
      <c r="I895" s="351">
        <f t="shared" si="2"/>
        <v>5.5555555555555552E-2</v>
      </c>
      <c r="J895" s="351">
        <f t="shared" si="3"/>
        <v>3.8095238095238099E-2</v>
      </c>
      <c r="K895" s="34" t="s">
        <v>649</v>
      </c>
    </row>
    <row r="896" spans="1:11">
      <c r="A896" s="34" t="s">
        <v>4654</v>
      </c>
      <c r="B896" s="34">
        <v>2010</v>
      </c>
      <c r="C896" s="34">
        <v>63</v>
      </c>
      <c r="D896" s="34" t="s">
        <v>4673</v>
      </c>
      <c r="E896" s="95">
        <f t="shared" si="42"/>
        <v>72</v>
      </c>
      <c r="F896" s="95">
        <f t="shared" si="43"/>
        <v>105</v>
      </c>
      <c r="G896" s="95">
        <f>'gráficos x semana I nivel'!D65</f>
        <v>0</v>
      </c>
      <c r="H896" s="95">
        <f t="shared" si="44"/>
        <v>4</v>
      </c>
      <c r="I896" s="351">
        <f t="shared" si="2"/>
        <v>5.5555555555555552E-2</v>
      </c>
      <c r="J896" s="351">
        <f t="shared" si="3"/>
        <v>3.8095238095238099E-2</v>
      </c>
      <c r="K896" s="34" t="s">
        <v>649</v>
      </c>
    </row>
    <row r="897" spans="1:11">
      <c r="A897" s="34" t="s">
        <v>4654</v>
      </c>
      <c r="B897" s="34">
        <v>2010</v>
      </c>
      <c r="C897" s="34">
        <v>64</v>
      </c>
      <c r="D897" s="34" t="s">
        <v>4673</v>
      </c>
      <c r="E897" s="95">
        <f t="shared" si="42"/>
        <v>72</v>
      </c>
      <c r="F897" s="95">
        <f t="shared" si="43"/>
        <v>105</v>
      </c>
      <c r="G897" s="95">
        <f>'gráficos x semana I nivel'!D66</f>
        <v>0</v>
      </c>
      <c r="H897" s="95">
        <f t="shared" si="44"/>
        <v>4</v>
      </c>
      <c r="I897" s="351">
        <f t="shared" si="2"/>
        <v>5.5555555555555552E-2</v>
      </c>
      <c r="J897" s="351">
        <f t="shared" si="3"/>
        <v>3.8095238095238099E-2</v>
      </c>
      <c r="K897" s="34" t="s">
        <v>649</v>
      </c>
    </row>
    <row r="898" spans="1:11">
      <c r="A898" s="34" t="s">
        <v>4654</v>
      </c>
      <c r="B898" s="34">
        <v>2010</v>
      </c>
      <c r="C898" s="34">
        <v>65</v>
      </c>
      <c r="D898" s="34" t="s">
        <v>4673</v>
      </c>
      <c r="E898" s="95">
        <f t="shared" ref="E898:E961" si="45">SP1_IN</f>
        <v>72</v>
      </c>
      <c r="F898" s="95">
        <f t="shared" ref="F898:F961" si="46">Cargos_IN_SP1</f>
        <v>105</v>
      </c>
      <c r="G898" s="95">
        <f>'gráficos x semana I nivel'!D67</f>
        <v>0</v>
      </c>
      <c r="H898" s="95">
        <f t="shared" si="44"/>
        <v>4</v>
      </c>
      <c r="I898" s="351">
        <f t="shared" si="2"/>
        <v>5.5555555555555552E-2</v>
      </c>
      <c r="J898" s="351">
        <f t="shared" si="3"/>
        <v>3.8095238095238099E-2</v>
      </c>
      <c r="K898" s="34" t="s">
        <v>649</v>
      </c>
    </row>
    <row r="899" spans="1:11">
      <c r="A899" s="34" t="s">
        <v>4654</v>
      </c>
      <c r="B899" s="34">
        <v>2010</v>
      </c>
      <c r="C899" s="34">
        <v>66</v>
      </c>
      <c r="D899" s="34" t="s">
        <v>4673</v>
      </c>
      <c r="E899" s="95">
        <f t="shared" si="45"/>
        <v>72</v>
      </c>
      <c r="F899" s="95">
        <f t="shared" si="46"/>
        <v>105</v>
      </c>
      <c r="G899" s="95">
        <f>'gráficos x semana I nivel'!D68</f>
        <v>0</v>
      </c>
      <c r="H899" s="95">
        <f t="shared" si="44"/>
        <v>4</v>
      </c>
      <c r="I899" s="351">
        <f t="shared" si="2"/>
        <v>5.5555555555555552E-2</v>
      </c>
      <c r="J899" s="351">
        <f t="shared" si="3"/>
        <v>3.8095238095238099E-2</v>
      </c>
      <c r="K899" s="34" t="s">
        <v>649</v>
      </c>
    </row>
    <row r="900" spans="1:11">
      <c r="A900" s="34" t="s">
        <v>4654</v>
      </c>
      <c r="B900" s="34">
        <v>2010</v>
      </c>
      <c r="C900" s="34">
        <v>67</v>
      </c>
      <c r="D900" s="34" t="s">
        <v>4673</v>
      </c>
      <c r="E900" s="95">
        <f t="shared" si="45"/>
        <v>72</v>
      </c>
      <c r="F900" s="95">
        <f t="shared" si="46"/>
        <v>105</v>
      </c>
      <c r="G900" s="95">
        <f>'gráficos x semana I nivel'!D69</f>
        <v>0</v>
      </c>
      <c r="H900" s="95">
        <f t="shared" si="44"/>
        <v>4</v>
      </c>
      <c r="I900" s="351">
        <f t="shared" si="2"/>
        <v>5.5555555555555552E-2</v>
      </c>
      <c r="J900" s="351">
        <f t="shared" si="3"/>
        <v>3.8095238095238099E-2</v>
      </c>
      <c r="K900" s="34" t="s">
        <v>649</v>
      </c>
    </row>
    <row r="901" spans="1:11">
      <c r="A901" s="34" t="s">
        <v>4654</v>
      </c>
      <c r="B901" s="34">
        <v>2010</v>
      </c>
      <c r="C901" s="34">
        <v>68</v>
      </c>
      <c r="D901" s="34" t="s">
        <v>4673</v>
      </c>
      <c r="E901" s="95">
        <f t="shared" si="45"/>
        <v>72</v>
      </c>
      <c r="F901" s="95">
        <f t="shared" si="46"/>
        <v>105</v>
      </c>
      <c r="G901" s="95">
        <f>'gráficos x semana I nivel'!D70</f>
        <v>0</v>
      </c>
      <c r="H901" s="95">
        <f t="shared" si="44"/>
        <v>4</v>
      </c>
      <c r="I901" s="351">
        <f t="shared" si="2"/>
        <v>5.5555555555555552E-2</v>
      </c>
      <c r="J901" s="351">
        <f t="shared" si="3"/>
        <v>3.8095238095238099E-2</v>
      </c>
      <c r="K901" s="34" t="s">
        <v>649</v>
      </c>
    </row>
    <row r="902" spans="1:11">
      <c r="A902" s="34" t="s">
        <v>4654</v>
      </c>
      <c r="B902" s="34">
        <v>2010</v>
      </c>
      <c r="C902" s="34">
        <v>69</v>
      </c>
      <c r="D902" s="34" t="s">
        <v>4673</v>
      </c>
      <c r="E902" s="95">
        <f t="shared" si="45"/>
        <v>72</v>
      </c>
      <c r="F902" s="95">
        <f t="shared" si="46"/>
        <v>105</v>
      </c>
      <c r="G902" s="95">
        <f>'gráficos x semana I nivel'!D71</f>
        <v>0</v>
      </c>
      <c r="H902" s="95">
        <f t="shared" si="44"/>
        <v>4</v>
      </c>
      <c r="I902" s="351">
        <f t="shared" si="2"/>
        <v>5.5555555555555552E-2</v>
      </c>
      <c r="J902" s="351">
        <f t="shared" si="3"/>
        <v>3.8095238095238099E-2</v>
      </c>
      <c r="K902" s="34" t="s">
        <v>649</v>
      </c>
    </row>
    <row r="903" spans="1:11">
      <c r="A903" s="34" t="s">
        <v>4654</v>
      </c>
      <c r="B903" s="34">
        <v>2010</v>
      </c>
      <c r="C903" s="34">
        <v>70</v>
      </c>
      <c r="D903" s="34" t="s">
        <v>4673</v>
      </c>
      <c r="E903" s="95">
        <f t="shared" si="45"/>
        <v>72</v>
      </c>
      <c r="F903" s="95">
        <f t="shared" si="46"/>
        <v>105</v>
      </c>
      <c r="G903" s="95">
        <f>'gráficos x semana I nivel'!D72</f>
        <v>0</v>
      </c>
      <c r="H903" s="95">
        <f t="shared" si="44"/>
        <v>4</v>
      </c>
      <c r="I903" s="351">
        <f t="shared" si="2"/>
        <v>5.5555555555555552E-2</v>
      </c>
      <c r="J903" s="351">
        <f t="shared" si="3"/>
        <v>3.8095238095238099E-2</v>
      </c>
      <c r="K903" s="34" t="s">
        <v>649</v>
      </c>
    </row>
    <row r="904" spans="1:11">
      <c r="A904" s="34" t="s">
        <v>4654</v>
      </c>
      <c r="B904" s="34">
        <v>2010</v>
      </c>
      <c r="C904" s="34">
        <v>71</v>
      </c>
      <c r="D904" s="34" t="s">
        <v>4673</v>
      </c>
      <c r="E904" s="95">
        <f t="shared" si="45"/>
        <v>72</v>
      </c>
      <c r="F904" s="95">
        <f t="shared" si="46"/>
        <v>105</v>
      </c>
      <c r="G904" s="95">
        <f>'gráficos x semana I nivel'!D73</f>
        <v>0</v>
      </c>
      <c r="H904" s="95">
        <f t="shared" si="44"/>
        <v>4</v>
      </c>
      <c r="I904" s="351">
        <f t="shared" si="2"/>
        <v>5.5555555555555552E-2</v>
      </c>
      <c r="J904" s="351">
        <f t="shared" si="3"/>
        <v>3.8095238095238099E-2</v>
      </c>
      <c r="K904" s="34" t="s">
        <v>649</v>
      </c>
    </row>
    <row r="905" spans="1:11">
      <c r="A905" s="34" t="s">
        <v>4654</v>
      </c>
      <c r="B905" s="34">
        <v>2010</v>
      </c>
      <c r="C905" s="34">
        <v>72</v>
      </c>
      <c r="D905" s="34" t="s">
        <v>4673</v>
      </c>
      <c r="E905" s="95">
        <f t="shared" si="45"/>
        <v>72</v>
      </c>
      <c r="F905" s="95">
        <f t="shared" si="46"/>
        <v>105</v>
      </c>
      <c r="G905" s="95">
        <f>'gráficos x semana I nivel'!D74</f>
        <v>0</v>
      </c>
      <c r="H905" s="95">
        <f t="shared" si="44"/>
        <v>4</v>
      </c>
      <c r="I905" s="351">
        <f t="shared" si="2"/>
        <v>5.5555555555555552E-2</v>
      </c>
      <c r="J905" s="351">
        <f t="shared" si="3"/>
        <v>3.8095238095238099E-2</v>
      </c>
      <c r="K905" s="34" t="s">
        <v>649</v>
      </c>
    </row>
    <row r="906" spans="1:11">
      <c r="A906" s="34" t="s">
        <v>4654</v>
      </c>
      <c r="B906" s="34">
        <v>2010</v>
      </c>
      <c r="C906" s="34">
        <v>73</v>
      </c>
      <c r="D906" s="34" t="s">
        <v>4673</v>
      </c>
      <c r="E906" s="95">
        <f t="shared" si="45"/>
        <v>72</v>
      </c>
      <c r="F906" s="95">
        <f t="shared" si="46"/>
        <v>105</v>
      </c>
      <c r="G906" s="95">
        <f>'gráficos x semana I nivel'!D75</f>
        <v>0</v>
      </c>
      <c r="H906" s="95">
        <f t="shared" si="44"/>
        <v>4</v>
      </c>
      <c r="I906" s="351">
        <f t="shared" si="2"/>
        <v>5.5555555555555552E-2</v>
      </c>
      <c r="J906" s="351">
        <f t="shared" si="3"/>
        <v>3.8095238095238099E-2</v>
      </c>
      <c r="K906" s="34" t="s">
        <v>649</v>
      </c>
    </row>
    <row r="907" spans="1:11">
      <c r="A907" s="34" t="s">
        <v>4654</v>
      </c>
      <c r="B907" s="34">
        <v>2010</v>
      </c>
      <c r="C907" s="34">
        <v>74</v>
      </c>
      <c r="D907" s="34" t="s">
        <v>4673</v>
      </c>
      <c r="E907" s="95">
        <f t="shared" si="45"/>
        <v>72</v>
      </c>
      <c r="F907" s="95">
        <f t="shared" si="46"/>
        <v>105</v>
      </c>
      <c r="G907" s="95">
        <f>'gráficos x semana I nivel'!D76</f>
        <v>0</v>
      </c>
      <c r="H907" s="95">
        <f t="shared" si="44"/>
        <v>4</v>
      </c>
      <c r="I907" s="351">
        <f t="shared" si="2"/>
        <v>5.5555555555555552E-2</v>
      </c>
      <c r="J907" s="351">
        <f t="shared" si="3"/>
        <v>3.8095238095238099E-2</v>
      </c>
      <c r="K907" s="34" t="s">
        <v>649</v>
      </c>
    </row>
    <row r="908" spans="1:11">
      <c r="A908" s="34" t="s">
        <v>4654</v>
      </c>
      <c r="B908" s="34">
        <v>2010</v>
      </c>
      <c r="C908" s="34">
        <v>75</v>
      </c>
      <c r="D908" s="34" t="s">
        <v>4673</v>
      </c>
      <c r="E908" s="95">
        <f t="shared" si="45"/>
        <v>72</v>
      </c>
      <c r="F908" s="95">
        <f t="shared" si="46"/>
        <v>105</v>
      </c>
      <c r="G908" s="95">
        <f>'gráficos x semana I nivel'!D77</f>
        <v>0</v>
      </c>
      <c r="H908" s="95">
        <f t="shared" si="44"/>
        <v>4</v>
      </c>
      <c r="I908" s="351">
        <f t="shared" si="2"/>
        <v>5.5555555555555552E-2</v>
      </c>
      <c r="J908" s="351">
        <f t="shared" si="3"/>
        <v>3.8095238095238099E-2</v>
      </c>
      <c r="K908" s="34" t="s">
        <v>649</v>
      </c>
    </row>
    <row r="909" spans="1:11">
      <c r="A909" s="34" t="s">
        <v>4654</v>
      </c>
      <c r="B909" s="34">
        <v>2010</v>
      </c>
      <c r="C909" s="34">
        <v>76</v>
      </c>
      <c r="D909" s="34" t="s">
        <v>4673</v>
      </c>
      <c r="E909" s="95">
        <f t="shared" si="45"/>
        <v>72</v>
      </c>
      <c r="F909" s="95">
        <f t="shared" si="46"/>
        <v>105</v>
      </c>
      <c r="G909" s="95">
        <f>'gráficos x semana I nivel'!D78</f>
        <v>1</v>
      </c>
      <c r="H909" s="95">
        <f t="shared" si="44"/>
        <v>5</v>
      </c>
      <c r="I909" s="351">
        <f t="shared" si="2"/>
        <v>6.9444444444444448E-2</v>
      </c>
      <c r="J909" s="351">
        <f t="shared" si="3"/>
        <v>4.7619047619047616E-2</v>
      </c>
      <c r="K909" s="34" t="s">
        <v>649</v>
      </c>
    </row>
    <row r="910" spans="1:11">
      <c r="A910" s="34" t="s">
        <v>4654</v>
      </c>
      <c r="B910" s="34">
        <v>2010</v>
      </c>
      <c r="C910" s="34">
        <v>77</v>
      </c>
      <c r="D910" s="34" t="s">
        <v>4673</v>
      </c>
      <c r="E910" s="95">
        <f t="shared" si="45"/>
        <v>72</v>
      </c>
      <c r="F910" s="95">
        <f t="shared" si="46"/>
        <v>105</v>
      </c>
      <c r="G910" s="95">
        <f>'gráficos x semana I nivel'!D79</f>
        <v>0</v>
      </c>
      <c r="H910" s="95">
        <f t="shared" si="44"/>
        <v>5</v>
      </c>
      <c r="I910" s="351">
        <f t="shared" si="2"/>
        <v>6.9444444444444448E-2</v>
      </c>
      <c r="J910" s="351">
        <f t="shared" si="3"/>
        <v>4.7619047619047616E-2</v>
      </c>
      <c r="K910" s="34" t="s">
        <v>649</v>
      </c>
    </row>
    <row r="911" spans="1:11">
      <c r="A911" s="34" t="s">
        <v>4654</v>
      </c>
      <c r="B911" s="34">
        <v>2010</v>
      </c>
      <c r="C911" s="34">
        <v>78</v>
      </c>
      <c r="D911" s="34" t="s">
        <v>4673</v>
      </c>
      <c r="E911" s="95">
        <f t="shared" si="45"/>
        <v>72</v>
      </c>
      <c r="F911" s="95">
        <f t="shared" si="46"/>
        <v>105</v>
      </c>
      <c r="G911" s="95">
        <f>'gráficos x semana I nivel'!D80</f>
        <v>0</v>
      </c>
      <c r="H911" s="95">
        <f t="shared" si="44"/>
        <v>5</v>
      </c>
      <c r="I911" s="351">
        <f t="shared" si="2"/>
        <v>6.9444444444444448E-2</v>
      </c>
      <c r="J911" s="351">
        <f t="shared" si="3"/>
        <v>4.7619047619047616E-2</v>
      </c>
      <c r="K911" s="34" t="s">
        <v>649</v>
      </c>
    </row>
    <row r="912" spans="1:11">
      <c r="A912" s="34" t="s">
        <v>4654</v>
      </c>
      <c r="B912" s="34">
        <v>2010</v>
      </c>
      <c r="C912" s="34">
        <v>79</v>
      </c>
      <c r="D912" s="34" t="s">
        <v>4673</v>
      </c>
      <c r="E912" s="95">
        <f t="shared" si="45"/>
        <v>72</v>
      </c>
      <c r="F912" s="95">
        <f t="shared" si="46"/>
        <v>105</v>
      </c>
      <c r="G912" s="95">
        <f>'gráficos x semana I nivel'!D81</f>
        <v>0</v>
      </c>
      <c r="H912" s="95">
        <f t="shared" si="44"/>
        <v>5</v>
      </c>
      <c r="I912" s="351">
        <f t="shared" si="2"/>
        <v>6.9444444444444448E-2</v>
      </c>
      <c r="J912" s="351">
        <f t="shared" si="3"/>
        <v>4.7619047619047616E-2</v>
      </c>
      <c r="K912" s="34" t="s">
        <v>649</v>
      </c>
    </row>
    <row r="913" spans="1:11">
      <c r="A913" s="34" t="s">
        <v>4654</v>
      </c>
      <c r="B913" s="34">
        <v>2010</v>
      </c>
      <c r="C913" s="34">
        <v>80</v>
      </c>
      <c r="D913" s="34" t="s">
        <v>4673</v>
      </c>
      <c r="E913" s="95">
        <f t="shared" si="45"/>
        <v>72</v>
      </c>
      <c r="F913" s="95">
        <f t="shared" si="46"/>
        <v>105</v>
      </c>
      <c r="G913" s="95">
        <f>'gráficos x semana I nivel'!D82</f>
        <v>0</v>
      </c>
      <c r="H913" s="95">
        <f t="shared" si="44"/>
        <v>5</v>
      </c>
      <c r="I913" s="351">
        <f t="shared" si="2"/>
        <v>6.9444444444444448E-2</v>
      </c>
      <c r="J913" s="351">
        <f t="shared" si="3"/>
        <v>4.7619047619047616E-2</v>
      </c>
      <c r="K913" s="34" t="s">
        <v>649</v>
      </c>
    </row>
    <row r="914" spans="1:11">
      <c r="A914" s="34" t="s">
        <v>4654</v>
      </c>
      <c r="B914" s="34">
        <v>2010</v>
      </c>
      <c r="C914" s="34">
        <v>81</v>
      </c>
      <c r="D914" s="34" t="s">
        <v>4673</v>
      </c>
      <c r="E914" s="95">
        <f t="shared" si="45"/>
        <v>72</v>
      </c>
      <c r="F914" s="95">
        <f t="shared" si="46"/>
        <v>105</v>
      </c>
      <c r="G914" s="95">
        <f>'gráficos x semana I nivel'!D83</f>
        <v>0</v>
      </c>
      <c r="H914" s="95">
        <f t="shared" si="44"/>
        <v>5</v>
      </c>
      <c r="I914" s="351">
        <f t="shared" si="2"/>
        <v>6.9444444444444448E-2</v>
      </c>
      <c r="J914" s="351">
        <f t="shared" si="3"/>
        <v>4.7619047619047616E-2</v>
      </c>
      <c r="K914" s="34" t="s">
        <v>649</v>
      </c>
    </row>
    <row r="915" spans="1:11">
      <c r="A915" s="34" t="s">
        <v>4654</v>
      </c>
      <c r="B915" s="34">
        <v>2010</v>
      </c>
      <c r="C915" s="34">
        <v>82</v>
      </c>
      <c r="D915" s="34" t="s">
        <v>4673</v>
      </c>
      <c r="E915" s="95">
        <f t="shared" si="45"/>
        <v>72</v>
      </c>
      <c r="F915" s="95">
        <f t="shared" si="46"/>
        <v>105</v>
      </c>
      <c r="G915" s="95">
        <f>'gráficos x semana I nivel'!D84</f>
        <v>0</v>
      </c>
      <c r="H915" s="95">
        <f t="shared" si="44"/>
        <v>5</v>
      </c>
      <c r="I915" s="351">
        <f t="shared" si="2"/>
        <v>6.9444444444444448E-2</v>
      </c>
      <c r="J915" s="351">
        <f t="shared" si="3"/>
        <v>4.7619047619047616E-2</v>
      </c>
      <c r="K915" s="34" t="s">
        <v>649</v>
      </c>
    </row>
    <row r="916" spans="1:11">
      <c r="A916" s="34" t="s">
        <v>4654</v>
      </c>
      <c r="B916" s="34">
        <v>2010</v>
      </c>
      <c r="C916" s="34">
        <v>83</v>
      </c>
      <c r="D916" s="34" t="s">
        <v>4673</v>
      </c>
      <c r="E916" s="95">
        <f t="shared" si="45"/>
        <v>72</v>
      </c>
      <c r="F916" s="95">
        <f t="shared" si="46"/>
        <v>105</v>
      </c>
      <c r="G916" s="95">
        <f>'gráficos x semana I nivel'!D85</f>
        <v>0</v>
      </c>
      <c r="H916" s="95">
        <f t="shared" si="44"/>
        <v>5</v>
      </c>
      <c r="I916" s="351">
        <f t="shared" si="2"/>
        <v>6.9444444444444448E-2</v>
      </c>
      <c r="J916" s="351">
        <f t="shared" si="3"/>
        <v>4.7619047619047616E-2</v>
      </c>
      <c r="K916" s="34" t="s">
        <v>649</v>
      </c>
    </row>
    <row r="917" spans="1:11">
      <c r="A917" s="34" t="s">
        <v>4654</v>
      </c>
      <c r="B917" s="34">
        <v>2010</v>
      </c>
      <c r="C917" s="34">
        <v>84</v>
      </c>
      <c r="D917" s="34" t="s">
        <v>4673</v>
      </c>
      <c r="E917" s="95">
        <f t="shared" si="45"/>
        <v>72</v>
      </c>
      <c r="F917" s="95">
        <f t="shared" si="46"/>
        <v>105</v>
      </c>
      <c r="G917" s="95">
        <f>'gráficos x semana I nivel'!D86</f>
        <v>0</v>
      </c>
      <c r="H917" s="95">
        <f t="shared" si="44"/>
        <v>5</v>
      </c>
      <c r="I917" s="351">
        <f t="shared" si="2"/>
        <v>6.9444444444444448E-2</v>
      </c>
      <c r="J917" s="351">
        <f t="shared" si="3"/>
        <v>4.7619047619047616E-2</v>
      </c>
      <c r="K917" s="34" t="s">
        <v>649</v>
      </c>
    </row>
    <row r="918" spans="1:11">
      <c r="A918" s="34" t="s">
        <v>4654</v>
      </c>
      <c r="B918" s="34">
        <v>2010</v>
      </c>
      <c r="C918" s="34">
        <v>85</v>
      </c>
      <c r="D918" s="34" t="s">
        <v>4673</v>
      </c>
      <c r="E918" s="95">
        <f t="shared" si="45"/>
        <v>72</v>
      </c>
      <c r="F918" s="95">
        <f t="shared" si="46"/>
        <v>105</v>
      </c>
      <c r="G918" s="95">
        <f>'gráficos x semana I nivel'!D87</f>
        <v>0</v>
      </c>
      <c r="H918" s="95">
        <f t="shared" si="44"/>
        <v>5</v>
      </c>
      <c r="I918" s="351">
        <f t="shared" si="2"/>
        <v>6.9444444444444448E-2</v>
      </c>
      <c r="J918" s="351">
        <f t="shared" si="3"/>
        <v>4.7619047619047616E-2</v>
      </c>
      <c r="K918" s="34" t="s">
        <v>649</v>
      </c>
    </row>
    <row r="919" spans="1:11">
      <c r="A919" s="34" t="s">
        <v>4654</v>
      </c>
      <c r="B919" s="34">
        <v>2010</v>
      </c>
      <c r="C919" s="34">
        <v>86</v>
      </c>
      <c r="D919" s="34" t="s">
        <v>4673</v>
      </c>
      <c r="E919" s="95">
        <f t="shared" si="45"/>
        <v>72</v>
      </c>
      <c r="F919" s="95">
        <f t="shared" si="46"/>
        <v>105</v>
      </c>
      <c r="G919" s="95">
        <f>'gráficos x semana I nivel'!D88</f>
        <v>0</v>
      </c>
      <c r="H919" s="95">
        <f t="shared" si="44"/>
        <v>5</v>
      </c>
      <c r="I919" s="351">
        <f t="shared" si="2"/>
        <v>6.9444444444444448E-2</v>
      </c>
      <c r="J919" s="351">
        <f t="shared" si="3"/>
        <v>4.7619047619047616E-2</v>
      </c>
      <c r="K919" s="34" t="s">
        <v>649</v>
      </c>
    </row>
    <row r="920" spans="1:11">
      <c r="A920" s="34" t="s">
        <v>4654</v>
      </c>
      <c r="B920" s="34">
        <v>2010</v>
      </c>
      <c r="C920" s="34">
        <v>87</v>
      </c>
      <c r="D920" s="34" t="s">
        <v>4673</v>
      </c>
      <c r="E920" s="95">
        <f t="shared" si="45"/>
        <v>72</v>
      </c>
      <c r="F920" s="95">
        <f t="shared" si="46"/>
        <v>105</v>
      </c>
      <c r="G920" s="95">
        <f>'gráficos x semana I nivel'!D89</f>
        <v>0</v>
      </c>
      <c r="H920" s="95">
        <f t="shared" si="44"/>
        <v>5</v>
      </c>
      <c r="I920" s="351">
        <f t="shared" si="2"/>
        <v>6.9444444444444448E-2</v>
      </c>
      <c r="J920" s="351">
        <f t="shared" si="3"/>
        <v>4.7619047619047616E-2</v>
      </c>
      <c r="K920" s="34" t="s">
        <v>649</v>
      </c>
    </row>
    <row r="921" spans="1:11">
      <c r="A921" s="34" t="s">
        <v>4654</v>
      </c>
      <c r="B921" s="34">
        <v>2010</v>
      </c>
      <c r="C921" s="34">
        <v>88</v>
      </c>
      <c r="D921" s="34" t="s">
        <v>4673</v>
      </c>
      <c r="E921" s="95">
        <f t="shared" si="45"/>
        <v>72</v>
      </c>
      <c r="F921" s="95">
        <f t="shared" si="46"/>
        <v>105</v>
      </c>
      <c r="G921" s="95">
        <f>'gráficos x semana I nivel'!D90</f>
        <v>0</v>
      </c>
      <c r="H921" s="95">
        <f t="shared" si="44"/>
        <v>5</v>
      </c>
      <c r="I921" s="351">
        <f t="shared" si="2"/>
        <v>6.9444444444444448E-2</v>
      </c>
      <c r="J921" s="351">
        <f t="shared" si="3"/>
        <v>4.7619047619047616E-2</v>
      </c>
      <c r="K921" s="34" t="s">
        <v>649</v>
      </c>
    </row>
    <row r="922" spans="1:11">
      <c r="A922" s="34" t="s">
        <v>4654</v>
      </c>
      <c r="B922" s="34">
        <v>2010</v>
      </c>
      <c r="C922" s="34">
        <v>89</v>
      </c>
      <c r="D922" s="34" t="s">
        <v>4673</v>
      </c>
      <c r="E922" s="95">
        <f t="shared" si="45"/>
        <v>72</v>
      </c>
      <c r="F922" s="95">
        <f t="shared" si="46"/>
        <v>105</v>
      </c>
      <c r="G922" s="95">
        <f>'gráficos x semana I nivel'!D91</f>
        <v>0</v>
      </c>
      <c r="H922" s="95">
        <f t="shared" si="44"/>
        <v>5</v>
      </c>
      <c r="I922" s="351">
        <f t="shared" si="2"/>
        <v>6.9444444444444448E-2</v>
      </c>
      <c r="J922" s="351">
        <f t="shared" si="3"/>
        <v>4.7619047619047616E-2</v>
      </c>
      <c r="K922" s="34" t="s">
        <v>649</v>
      </c>
    </row>
    <row r="923" spans="1:11">
      <c r="A923" s="34" t="s">
        <v>4654</v>
      </c>
      <c r="B923" s="34">
        <v>2010</v>
      </c>
      <c r="C923" s="34">
        <v>90</v>
      </c>
      <c r="D923" s="34" t="s">
        <v>4673</v>
      </c>
      <c r="E923" s="95">
        <f t="shared" si="45"/>
        <v>72</v>
      </c>
      <c r="F923" s="95">
        <f t="shared" si="46"/>
        <v>105</v>
      </c>
      <c r="G923" s="95">
        <f>'gráficos x semana I nivel'!D92</f>
        <v>0</v>
      </c>
      <c r="H923" s="95">
        <f t="shared" si="44"/>
        <v>5</v>
      </c>
      <c r="I923" s="351">
        <f t="shared" si="2"/>
        <v>6.9444444444444448E-2</v>
      </c>
      <c r="J923" s="351">
        <f t="shared" si="3"/>
        <v>4.7619047619047616E-2</v>
      </c>
      <c r="K923" s="34" t="s">
        <v>649</v>
      </c>
    </row>
    <row r="924" spans="1:11">
      <c r="A924" s="34" t="s">
        <v>4654</v>
      </c>
      <c r="B924" s="34">
        <v>2010</v>
      </c>
      <c r="C924" s="34">
        <v>91</v>
      </c>
      <c r="D924" s="34" t="s">
        <v>4673</v>
      </c>
      <c r="E924" s="95">
        <f t="shared" si="45"/>
        <v>72</v>
      </c>
      <c r="F924" s="95">
        <f t="shared" si="46"/>
        <v>105</v>
      </c>
      <c r="G924" s="95">
        <f>'gráficos x semana I nivel'!D93</f>
        <v>0</v>
      </c>
      <c r="H924" s="95">
        <f t="shared" si="44"/>
        <v>5</v>
      </c>
      <c r="I924" s="351">
        <f t="shared" si="2"/>
        <v>6.9444444444444448E-2</v>
      </c>
      <c r="J924" s="351">
        <f t="shared" si="3"/>
        <v>4.7619047619047616E-2</v>
      </c>
      <c r="K924" s="34" t="s">
        <v>649</v>
      </c>
    </row>
    <row r="925" spans="1:11">
      <c r="A925" s="34" t="s">
        <v>4654</v>
      </c>
      <c r="B925" s="34">
        <v>2010</v>
      </c>
      <c r="C925" s="34">
        <v>92</v>
      </c>
      <c r="D925" s="34" t="s">
        <v>4673</v>
      </c>
      <c r="E925" s="95">
        <f t="shared" si="45"/>
        <v>72</v>
      </c>
      <c r="F925" s="95">
        <f t="shared" si="46"/>
        <v>105</v>
      </c>
      <c r="G925" s="95">
        <f>'gráficos x semana I nivel'!D94</f>
        <v>0</v>
      </c>
      <c r="H925" s="95">
        <f t="shared" si="44"/>
        <v>5</v>
      </c>
      <c r="I925" s="351">
        <f t="shared" si="2"/>
        <v>6.9444444444444448E-2</v>
      </c>
      <c r="J925" s="351">
        <f t="shared" si="3"/>
        <v>4.7619047619047616E-2</v>
      </c>
      <c r="K925" s="34" t="s">
        <v>649</v>
      </c>
    </row>
    <row r="926" spans="1:11">
      <c r="A926" s="34" t="s">
        <v>4654</v>
      </c>
      <c r="B926" s="34">
        <v>2010</v>
      </c>
      <c r="C926" s="34">
        <v>93</v>
      </c>
      <c r="D926" s="34" t="s">
        <v>4673</v>
      </c>
      <c r="E926" s="95">
        <f t="shared" si="45"/>
        <v>72</v>
      </c>
      <c r="F926" s="95">
        <f t="shared" si="46"/>
        <v>105</v>
      </c>
      <c r="G926" s="95">
        <f>'gráficos x semana I nivel'!D95</f>
        <v>0</v>
      </c>
      <c r="H926" s="95">
        <f t="shared" si="44"/>
        <v>5</v>
      </c>
      <c r="I926" s="351">
        <f t="shared" si="2"/>
        <v>6.9444444444444448E-2</v>
      </c>
      <c r="J926" s="351">
        <f t="shared" si="3"/>
        <v>4.7619047619047616E-2</v>
      </c>
      <c r="K926" s="34" t="s">
        <v>649</v>
      </c>
    </row>
    <row r="927" spans="1:11">
      <c r="A927" s="34" t="s">
        <v>4654</v>
      </c>
      <c r="B927" s="34">
        <v>2010</v>
      </c>
      <c r="C927" s="34">
        <v>94</v>
      </c>
      <c r="D927" s="34" t="s">
        <v>4673</v>
      </c>
      <c r="E927" s="95">
        <f t="shared" si="45"/>
        <v>72</v>
      </c>
      <c r="F927" s="95">
        <f t="shared" si="46"/>
        <v>105</v>
      </c>
      <c r="G927" s="95">
        <f>'gráficos x semana I nivel'!D96</f>
        <v>0</v>
      </c>
      <c r="H927" s="95">
        <f t="shared" si="44"/>
        <v>5</v>
      </c>
      <c r="I927" s="351">
        <f t="shared" si="2"/>
        <v>6.9444444444444448E-2</v>
      </c>
      <c r="J927" s="351">
        <f t="shared" si="3"/>
        <v>4.7619047619047616E-2</v>
      </c>
      <c r="K927" s="34" t="s">
        <v>649</v>
      </c>
    </row>
    <row r="928" spans="1:11">
      <c r="A928" s="34" t="s">
        <v>4654</v>
      </c>
      <c r="B928" s="34">
        <v>2010</v>
      </c>
      <c r="C928" s="34">
        <v>95</v>
      </c>
      <c r="D928" s="34" t="s">
        <v>4673</v>
      </c>
      <c r="E928" s="95">
        <f t="shared" si="45"/>
        <v>72</v>
      </c>
      <c r="F928" s="95">
        <f t="shared" si="46"/>
        <v>105</v>
      </c>
      <c r="G928" s="95">
        <f>'gráficos x semana I nivel'!D97</f>
        <v>0</v>
      </c>
      <c r="H928" s="95">
        <f t="shared" si="44"/>
        <v>5</v>
      </c>
      <c r="I928" s="351">
        <f t="shared" si="2"/>
        <v>6.9444444444444448E-2</v>
      </c>
      <c r="J928" s="351">
        <f t="shared" si="3"/>
        <v>4.7619047619047616E-2</v>
      </c>
      <c r="K928" s="34" t="s">
        <v>649</v>
      </c>
    </row>
    <row r="929" spans="1:11">
      <c r="A929" s="34" t="s">
        <v>4654</v>
      </c>
      <c r="B929" s="34">
        <v>2010</v>
      </c>
      <c r="C929" s="34">
        <v>96</v>
      </c>
      <c r="D929" s="34" t="s">
        <v>4673</v>
      </c>
      <c r="E929" s="95">
        <f t="shared" si="45"/>
        <v>72</v>
      </c>
      <c r="F929" s="95">
        <f t="shared" si="46"/>
        <v>105</v>
      </c>
      <c r="G929" s="95">
        <f>'gráficos x semana I nivel'!D98</f>
        <v>0</v>
      </c>
      <c r="H929" s="95">
        <f t="shared" si="44"/>
        <v>5</v>
      </c>
      <c r="I929" s="351">
        <f t="shared" si="2"/>
        <v>6.9444444444444448E-2</v>
      </c>
      <c r="J929" s="351">
        <f t="shared" si="3"/>
        <v>4.7619047619047616E-2</v>
      </c>
      <c r="K929" s="34" t="s">
        <v>649</v>
      </c>
    </row>
    <row r="930" spans="1:11">
      <c r="A930" s="34" t="s">
        <v>4654</v>
      </c>
      <c r="B930" s="34">
        <v>2010</v>
      </c>
      <c r="C930" s="34">
        <v>97</v>
      </c>
      <c r="D930" s="34" t="s">
        <v>4673</v>
      </c>
      <c r="E930" s="95">
        <f t="shared" si="45"/>
        <v>72</v>
      </c>
      <c r="F930" s="95">
        <f t="shared" si="46"/>
        <v>105</v>
      </c>
      <c r="G930" s="95">
        <f>'gráficos x semana I nivel'!D99</f>
        <v>0</v>
      </c>
      <c r="H930" s="95">
        <f t="shared" si="44"/>
        <v>5</v>
      </c>
      <c r="I930" s="351">
        <f t="shared" si="2"/>
        <v>6.9444444444444448E-2</v>
      </c>
      <c r="J930" s="351">
        <f t="shared" si="3"/>
        <v>4.7619047619047616E-2</v>
      </c>
      <c r="K930" s="34" t="s">
        <v>649</v>
      </c>
    </row>
    <row r="931" spans="1:11">
      <c r="A931" s="34" t="s">
        <v>4654</v>
      </c>
      <c r="B931" s="34">
        <v>2010</v>
      </c>
      <c r="C931" s="34">
        <v>98</v>
      </c>
      <c r="D931" s="34" t="s">
        <v>4673</v>
      </c>
      <c r="E931" s="95">
        <f t="shared" si="45"/>
        <v>72</v>
      </c>
      <c r="F931" s="95">
        <f t="shared" si="46"/>
        <v>105</v>
      </c>
      <c r="G931" s="95">
        <f>'gráficos x semana I nivel'!D100</f>
        <v>0</v>
      </c>
      <c r="H931" s="95">
        <f t="shared" si="44"/>
        <v>5</v>
      </c>
      <c r="I931" s="351">
        <f t="shared" si="2"/>
        <v>6.9444444444444448E-2</v>
      </c>
      <c r="J931" s="351">
        <f t="shared" si="3"/>
        <v>4.7619047619047616E-2</v>
      </c>
      <c r="K931" s="34" t="s">
        <v>649</v>
      </c>
    </row>
    <row r="932" spans="1:11">
      <c r="A932" s="34" t="s">
        <v>4654</v>
      </c>
      <c r="B932" s="34">
        <v>2010</v>
      </c>
      <c r="C932" s="34">
        <v>99</v>
      </c>
      <c r="D932" s="34" t="s">
        <v>4673</v>
      </c>
      <c r="E932" s="95">
        <f t="shared" si="45"/>
        <v>72</v>
      </c>
      <c r="F932" s="95">
        <f t="shared" si="46"/>
        <v>105</v>
      </c>
      <c r="G932" s="95">
        <f>'gráficos x semana I nivel'!D101</f>
        <v>0</v>
      </c>
      <c r="H932" s="95">
        <f t="shared" si="44"/>
        <v>5</v>
      </c>
      <c r="I932" s="351">
        <f t="shared" si="2"/>
        <v>6.9444444444444448E-2</v>
      </c>
      <c r="J932" s="351">
        <f t="shared" si="3"/>
        <v>4.7619047619047616E-2</v>
      </c>
      <c r="K932" s="34" t="s">
        <v>649</v>
      </c>
    </row>
    <row r="933" spans="1:11">
      <c r="A933" s="34" t="s">
        <v>4654</v>
      </c>
      <c r="B933" s="34">
        <v>2010</v>
      </c>
      <c r="C933" s="34">
        <v>100</v>
      </c>
      <c r="D933" s="34" t="s">
        <v>4673</v>
      </c>
      <c r="E933" s="95">
        <f t="shared" si="45"/>
        <v>72</v>
      </c>
      <c r="F933" s="95">
        <f t="shared" si="46"/>
        <v>105</v>
      </c>
      <c r="G933" s="95">
        <f>'gráficos x semana I nivel'!D102</f>
        <v>0</v>
      </c>
      <c r="H933" s="95">
        <f t="shared" si="44"/>
        <v>5</v>
      </c>
      <c r="I933" s="351">
        <f t="shared" si="2"/>
        <v>6.9444444444444448E-2</v>
      </c>
      <c r="J933" s="351">
        <f t="shared" si="3"/>
        <v>4.7619047619047616E-2</v>
      </c>
      <c r="K933" s="34" t="s">
        <v>649</v>
      </c>
    </row>
    <row r="934" spans="1:11">
      <c r="A934" s="34" t="s">
        <v>4654</v>
      </c>
      <c r="B934" s="34">
        <v>2010</v>
      </c>
      <c r="C934" s="34">
        <v>101</v>
      </c>
      <c r="D934" s="34" t="s">
        <v>4673</v>
      </c>
      <c r="E934" s="95">
        <f t="shared" si="45"/>
        <v>72</v>
      </c>
      <c r="F934" s="95">
        <f t="shared" si="46"/>
        <v>105</v>
      </c>
      <c r="G934" s="95">
        <f>'gráficos x semana I nivel'!D103</f>
        <v>0</v>
      </c>
      <c r="H934" s="95">
        <f t="shared" si="44"/>
        <v>5</v>
      </c>
      <c r="I934" s="351">
        <f t="shared" si="2"/>
        <v>6.9444444444444448E-2</v>
      </c>
      <c r="J934" s="351">
        <f t="shared" si="3"/>
        <v>4.7619047619047616E-2</v>
      </c>
      <c r="K934" s="34" t="s">
        <v>649</v>
      </c>
    </row>
    <row r="935" spans="1:11">
      <c r="A935" s="34" t="s">
        <v>4654</v>
      </c>
      <c r="B935" s="34">
        <v>2010</v>
      </c>
      <c r="C935" s="34">
        <v>102</v>
      </c>
      <c r="D935" s="34" t="s">
        <v>4673</v>
      </c>
      <c r="E935" s="95">
        <f t="shared" si="45"/>
        <v>72</v>
      </c>
      <c r="F935" s="95">
        <f t="shared" si="46"/>
        <v>105</v>
      </c>
      <c r="G935" s="95">
        <f>'gráficos x semana I nivel'!D104</f>
        <v>0</v>
      </c>
      <c r="H935" s="95">
        <f t="shared" si="44"/>
        <v>5</v>
      </c>
      <c r="I935" s="351">
        <f t="shared" si="2"/>
        <v>6.9444444444444448E-2</v>
      </c>
      <c r="J935" s="351">
        <f t="shared" si="3"/>
        <v>4.7619047619047616E-2</v>
      </c>
      <c r="K935" s="34" t="s">
        <v>649</v>
      </c>
    </row>
    <row r="936" spans="1:11">
      <c r="A936" s="34" t="s">
        <v>4654</v>
      </c>
      <c r="B936" s="34">
        <v>2010</v>
      </c>
      <c r="C936" s="34">
        <v>103</v>
      </c>
      <c r="D936" s="34" t="s">
        <v>4673</v>
      </c>
      <c r="E936" s="95">
        <f t="shared" si="45"/>
        <v>72</v>
      </c>
      <c r="F936" s="95">
        <f t="shared" si="46"/>
        <v>105</v>
      </c>
      <c r="G936" s="95">
        <f>'gráficos x semana I nivel'!D105</f>
        <v>0</v>
      </c>
      <c r="H936" s="95">
        <f t="shared" si="44"/>
        <v>5</v>
      </c>
      <c r="I936" s="351">
        <f t="shared" si="2"/>
        <v>6.9444444444444448E-2</v>
      </c>
      <c r="J936" s="351">
        <f t="shared" si="3"/>
        <v>4.7619047619047616E-2</v>
      </c>
      <c r="K936" s="34" t="s">
        <v>649</v>
      </c>
    </row>
    <row r="937" spans="1:11">
      <c r="A937" s="34" t="s">
        <v>4654</v>
      </c>
      <c r="B937" s="34">
        <v>2010</v>
      </c>
      <c r="C937" s="34">
        <v>104</v>
      </c>
      <c r="D937" s="34" t="s">
        <v>4673</v>
      </c>
      <c r="E937" s="95">
        <f t="shared" si="45"/>
        <v>72</v>
      </c>
      <c r="F937" s="95">
        <f t="shared" si="46"/>
        <v>105</v>
      </c>
      <c r="G937" s="95">
        <f>'gráficos x semana I nivel'!D106</f>
        <v>0</v>
      </c>
      <c r="H937" s="95">
        <f t="shared" si="44"/>
        <v>5</v>
      </c>
      <c r="I937" s="351">
        <f t="shared" si="2"/>
        <v>6.9444444444444448E-2</v>
      </c>
      <c r="J937" s="351">
        <f t="shared" si="3"/>
        <v>4.7619047619047616E-2</v>
      </c>
      <c r="K937" s="34" t="s">
        <v>649</v>
      </c>
    </row>
    <row r="938" spans="1:11">
      <c r="A938" s="34" t="s">
        <v>4654</v>
      </c>
      <c r="B938" s="34">
        <v>2010</v>
      </c>
      <c r="C938" s="34">
        <v>1</v>
      </c>
      <c r="D938" s="34" t="s">
        <v>4678</v>
      </c>
      <c r="E938" s="95">
        <f t="shared" si="45"/>
        <v>72</v>
      </c>
      <c r="F938" s="95">
        <f t="shared" si="46"/>
        <v>105</v>
      </c>
      <c r="G938" s="95">
        <f>'gráficos x semana I nivel'!E3</f>
        <v>0</v>
      </c>
      <c r="H938" s="95">
        <f>G938</f>
        <v>0</v>
      </c>
      <c r="I938" s="351">
        <f t="shared" si="2"/>
        <v>0</v>
      </c>
      <c r="J938" s="351">
        <f t="shared" si="3"/>
        <v>0</v>
      </c>
      <c r="K938" s="34" t="s">
        <v>649</v>
      </c>
    </row>
    <row r="939" spans="1:11">
      <c r="A939" s="34" t="s">
        <v>4654</v>
      </c>
      <c r="B939" s="34">
        <v>2010</v>
      </c>
      <c r="C939" s="34">
        <v>2</v>
      </c>
      <c r="D939" s="34" t="s">
        <v>4678</v>
      </c>
      <c r="E939" s="95">
        <f t="shared" si="45"/>
        <v>72</v>
      </c>
      <c r="F939" s="95">
        <f t="shared" si="46"/>
        <v>105</v>
      </c>
      <c r="G939" s="95">
        <f>'gráficos x semana I nivel'!E4</f>
        <v>0</v>
      </c>
      <c r="H939" s="95">
        <f t="shared" ref="H939:H1041" si="47">G939+H938</f>
        <v>0</v>
      </c>
      <c r="I939" s="351">
        <f t="shared" si="2"/>
        <v>0</v>
      </c>
      <c r="J939" s="351">
        <f t="shared" si="3"/>
        <v>0</v>
      </c>
      <c r="K939" s="34" t="s">
        <v>649</v>
      </c>
    </row>
    <row r="940" spans="1:11">
      <c r="A940" s="34" t="s">
        <v>4654</v>
      </c>
      <c r="B940" s="34">
        <v>2010</v>
      </c>
      <c r="C940" s="34">
        <v>3</v>
      </c>
      <c r="D940" s="34" t="s">
        <v>4678</v>
      </c>
      <c r="E940" s="95">
        <f t="shared" si="45"/>
        <v>72</v>
      </c>
      <c r="F940" s="95">
        <f t="shared" si="46"/>
        <v>105</v>
      </c>
      <c r="G940" s="95">
        <f>'gráficos x semana I nivel'!E5</f>
        <v>0</v>
      </c>
      <c r="H940" s="95">
        <f t="shared" si="47"/>
        <v>0</v>
      </c>
      <c r="I940" s="351">
        <f t="shared" si="2"/>
        <v>0</v>
      </c>
      <c r="J940" s="351">
        <f t="shared" si="3"/>
        <v>0</v>
      </c>
      <c r="K940" s="34" t="s">
        <v>649</v>
      </c>
    </row>
    <row r="941" spans="1:11">
      <c r="A941" s="34" t="s">
        <v>4654</v>
      </c>
      <c r="B941" s="34">
        <v>2010</v>
      </c>
      <c r="C941" s="34">
        <v>4</v>
      </c>
      <c r="D941" s="34" t="s">
        <v>4678</v>
      </c>
      <c r="E941" s="95">
        <f t="shared" si="45"/>
        <v>72</v>
      </c>
      <c r="F941" s="95">
        <f t="shared" si="46"/>
        <v>105</v>
      </c>
      <c r="G941" s="95">
        <f>'gráficos x semana I nivel'!E6</f>
        <v>0</v>
      </c>
      <c r="H941" s="95">
        <f t="shared" si="47"/>
        <v>0</v>
      </c>
      <c r="I941" s="351">
        <f t="shared" si="2"/>
        <v>0</v>
      </c>
      <c r="J941" s="351">
        <f t="shared" si="3"/>
        <v>0</v>
      </c>
      <c r="K941" s="34" t="s">
        <v>649</v>
      </c>
    </row>
    <row r="942" spans="1:11">
      <c r="A942" s="34" t="s">
        <v>4654</v>
      </c>
      <c r="B942" s="34">
        <v>2010</v>
      </c>
      <c r="C942" s="34">
        <v>5</v>
      </c>
      <c r="D942" s="34" t="s">
        <v>4678</v>
      </c>
      <c r="E942" s="95">
        <f t="shared" si="45"/>
        <v>72</v>
      </c>
      <c r="F942" s="95">
        <f t="shared" si="46"/>
        <v>105</v>
      </c>
      <c r="G942" s="95">
        <f>'gráficos x semana I nivel'!E7</f>
        <v>0</v>
      </c>
      <c r="H942" s="95">
        <f t="shared" si="47"/>
        <v>0</v>
      </c>
      <c r="I942" s="351">
        <f t="shared" si="2"/>
        <v>0</v>
      </c>
      <c r="J942" s="351">
        <f t="shared" si="3"/>
        <v>0</v>
      </c>
      <c r="K942" s="34" t="s">
        <v>649</v>
      </c>
    </row>
    <row r="943" spans="1:11">
      <c r="A943" s="34" t="s">
        <v>4654</v>
      </c>
      <c r="B943" s="34">
        <v>2010</v>
      </c>
      <c r="C943" s="34">
        <v>6</v>
      </c>
      <c r="D943" s="34" t="s">
        <v>4678</v>
      </c>
      <c r="E943" s="95">
        <f t="shared" si="45"/>
        <v>72</v>
      </c>
      <c r="F943" s="95">
        <f t="shared" si="46"/>
        <v>105</v>
      </c>
      <c r="G943" s="95">
        <f>'gráficos x semana I nivel'!E8</f>
        <v>0</v>
      </c>
      <c r="H943" s="95">
        <f t="shared" si="47"/>
        <v>0</v>
      </c>
      <c r="I943" s="351">
        <f t="shared" si="2"/>
        <v>0</v>
      </c>
      <c r="J943" s="351">
        <f t="shared" si="3"/>
        <v>0</v>
      </c>
      <c r="K943" s="34" t="s">
        <v>649</v>
      </c>
    </row>
    <row r="944" spans="1:11">
      <c r="A944" s="34" t="s">
        <v>4654</v>
      </c>
      <c r="B944" s="34">
        <v>2010</v>
      </c>
      <c r="C944" s="34">
        <v>7</v>
      </c>
      <c r="D944" s="34" t="s">
        <v>4678</v>
      </c>
      <c r="E944" s="95">
        <f t="shared" si="45"/>
        <v>72</v>
      </c>
      <c r="F944" s="95">
        <f t="shared" si="46"/>
        <v>105</v>
      </c>
      <c r="G944" s="95">
        <f>'gráficos x semana I nivel'!E9</f>
        <v>0</v>
      </c>
      <c r="H944" s="95">
        <f t="shared" si="47"/>
        <v>0</v>
      </c>
      <c r="I944" s="351">
        <f t="shared" si="2"/>
        <v>0</v>
      </c>
      <c r="J944" s="351">
        <f t="shared" si="3"/>
        <v>0</v>
      </c>
      <c r="K944" s="34" t="s">
        <v>649</v>
      </c>
    </row>
    <row r="945" spans="1:11">
      <c r="A945" s="34" t="s">
        <v>4654</v>
      </c>
      <c r="B945" s="34">
        <v>2010</v>
      </c>
      <c r="C945" s="34">
        <v>8</v>
      </c>
      <c r="D945" s="34" t="s">
        <v>4678</v>
      </c>
      <c r="E945" s="95">
        <f t="shared" si="45"/>
        <v>72</v>
      </c>
      <c r="F945" s="95">
        <f t="shared" si="46"/>
        <v>105</v>
      </c>
      <c r="G945" s="95">
        <f>'gráficos x semana I nivel'!E10</f>
        <v>0</v>
      </c>
      <c r="H945" s="95">
        <f t="shared" si="47"/>
        <v>0</v>
      </c>
      <c r="I945" s="351">
        <f t="shared" si="2"/>
        <v>0</v>
      </c>
      <c r="J945" s="351">
        <f t="shared" si="3"/>
        <v>0</v>
      </c>
      <c r="K945" s="34" t="s">
        <v>649</v>
      </c>
    </row>
    <row r="946" spans="1:11">
      <c r="A946" s="34" t="s">
        <v>4654</v>
      </c>
      <c r="B946" s="34">
        <v>2010</v>
      </c>
      <c r="C946" s="34">
        <v>9</v>
      </c>
      <c r="D946" s="34" t="s">
        <v>4678</v>
      </c>
      <c r="E946" s="95">
        <f t="shared" si="45"/>
        <v>72</v>
      </c>
      <c r="F946" s="95">
        <f t="shared" si="46"/>
        <v>105</v>
      </c>
      <c r="G946" s="95">
        <f>'gráficos x semana I nivel'!E11</f>
        <v>1</v>
      </c>
      <c r="H946" s="95">
        <f t="shared" si="47"/>
        <v>1</v>
      </c>
      <c r="I946" s="351">
        <f t="shared" si="2"/>
        <v>1.3888888888888888E-2</v>
      </c>
      <c r="J946" s="351">
        <f t="shared" si="3"/>
        <v>9.5238095238095247E-3</v>
      </c>
      <c r="K946" s="34" t="s">
        <v>649</v>
      </c>
    </row>
    <row r="947" spans="1:11">
      <c r="A947" s="34" t="s">
        <v>4654</v>
      </c>
      <c r="B947" s="34">
        <v>2010</v>
      </c>
      <c r="C947" s="34">
        <v>10</v>
      </c>
      <c r="D947" s="34" t="s">
        <v>4678</v>
      </c>
      <c r="E947" s="95">
        <f t="shared" si="45"/>
        <v>72</v>
      </c>
      <c r="F947" s="95">
        <f t="shared" si="46"/>
        <v>105</v>
      </c>
      <c r="G947" s="95">
        <f>'gráficos x semana I nivel'!E12</f>
        <v>0</v>
      </c>
      <c r="H947" s="95">
        <f t="shared" si="47"/>
        <v>1</v>
      </c>
      <c r="I947" s="351">
        <f t="shared" si="2"/>
        <v>1.3888888888888888E-2</v>
      </c>
      <c r="J947" s="351">
        <f t="shared" si="3"/>
        <v>9.5238095238095247E-3</v>
      </c>
      <c r="K947" s="34" t="s">
        <v>649</v>
      </c>
    </row>
    <row r="948" spans="1:11">
      <c r="A948" s="34" t="s">
        <v>4654</v>
      </c>
      <c r="B948" s="34">
        <v>2010</v>
      </c>
      <c r="C948" s="34">
        <v>11</v>
      </c>
      <c r="D948" s="34" t="s">
        <v>4678</v>
      </c>
      <c r="E948" s="95">
        <f t="shared" si="45"/>
        <v>72</v>
      </c>
      <c r="F948" s="95">
        <f t="shared" si="46"/>
        <v>105</v>
      </c>
      <c r="G948" s="95">
        <f>'gráficos x semana I nivel'!E13</f>
        <v>0</v>
      </c>
      <c r="H948" s="95">
        <f t="shared" si="47"/>
        <v>1</v>
      </c>
      <c r="I948" s="98">
        <f t="shared" si="2"/>
        <v>1.3888888888888888E-2</v>
      </c>
      <c r="J948" s="98">
        <f t="shared" si="3"/>
        <v>9.5238095238095247E-3</v>
      </c>
      <c r="K948" s="34" t="s">
        <v>649</v>
      </c>
    </row>
    <row r="949" spans="1:11">
      <c r="A949" s="34" t="s">
        <v>4654</v>
      </c>
      <c r="B949" s="34">
        <v>2010</v>
      </c>
      <c r="C949" s="34">
        <v>12</v>
      </c>
      <c r="D949" s="34" t="s">
        <v>4678</v>
      </c>
      <c r="E949" s="95">
        <f t="shared" si="45"/>
        <v>72</v>
      </c>
      <c r="F949" s="95">
        <f t="shared" si="46"/>
        <v>105</v>
      </c>
      <c r="G949" s="95">
        <f>'gráficos x semana I nivel'!E14</f>
        <v>0</v>
      </c>
      <c r="H949" s="95">
        <f t="shared" si="47"/>
        <v>1</v>
      </c>
      <c r="I949" s="351">
        <f t="shared" si="2"/>
        <v>1.3888888888888888E-2</v>
      </c>
      <c r="J949" s="351">
        <f t="shared" si="3"/>
        <v>9.5238095238095247E-3</v>
      </c>
      <c r="K949" s="34" t="s">
        <v>649</v>
      </c>
    </row>
    <row r="950" spans="1:11">
      <c r="A950" s="34" t="s">
        <v>4654</v>
      </c>
      <c r="B950" s="34">
        <v>2010</v>
      </c>
      <c r="C950" s="34">
        <v>13</v>
      </c>
      <c r="D950" s="34" t="s">
        <v>4678</v>
      </c>
      <c r="E950" s="95">
        <f t="shared" si="45"/>
        <v>72</v>
      </c>
      <c r="F950" s="95">
        <f t="shared" si="46"/>
        <v>105</v>
      </c>
      <c r="G950" s="95">
        <f>'gráficos x semana I nivel'!E15</f>
        <v>0</v>
      </c>
      <c r="H950" s="95">
        <f t="shared" si="47"/>
        <v>1</v>
      </c>
      <c r="I950" s="351">
        <f t="shared" si="2"/>
        <v>1.3888888888888888E-2</v>
      </c>
      <c r="J950" s="351">
        <f t="shared" si="3"/>
        <v>9.5238095238095247E-3</v>
      </c>
      <c r="K950" s="34" t="s">
        <v>649</v>
      </c>
    </row>
    <row r="951" spans="1:11">
      <c r="A951" s="34" t="s">
        <v>4654</v>
      </c>
      <c r="B951" s="34">
        <v>2010</v>
      </c>
      <c r="C951" s="34">
        <v>14</v>
      </c>
      <c r="D951" s="34" t="s">
        <v>4678</v>
      </c>
      <c r="E951" s="95">
        <f t="shared" si="45"/>
        <v>72</v>
      </c>
      <c r="F951" s="95">
        <f t="shared" si="46"/>
        <v>105</v>
      </c>
      <c r="G951" s="95">
        <f>'gráficos x semana I nivel'!E16</f>
        <v>0</v>
      </c>
      <c r="H951" s="95">
        <f t="shared" si="47"/>
        <v>1</v>
      </c>
      <c r="I951" s="351">
        <f t="shared" si="2"/>
        <v>1.3888888888888888E-2</v>
      </c>
      <c r="J951" s="351">
        <f t="shared" si="3"/>
        <v>9.5238095238095247E-3</v>
      </c>
      <c r="K951" s="34" t="s">
        <v>649</v>
      </c>
    </row>
    <row r="952" spans="1:11">
      <c r="A952" s="34" t="s">
        <v>4654</v>
      </c>
      <c r="B952" s="34">
        <v>2010</v>
      </c>
      <c r="C952" s="34">
        <v>15</v>
      </c>
      <c r="D952" s="34" t="s">
        <v>4678</v>
      </c>
      <c r="E952" s="95">
        <f t="shared" si="45"/>
        <v>72</v>
      </c>
      <c r="F952" s="95">
        <f t="shared" si="46"/>
        <v>105</v>
      </c>
      <c r="G952" s="95">
        <f>'gráficos x semana I nivel'!E17</f>
        <v>0</v>
      </c>
      <c r="H952" s="95">
        <f t="shared" si="47"/>
        <v>1</v>
      </c>
      <c r="I952" s="351">
        <f t="shared" si="2"/>
        <v>1.3888888888888888E-2</v>
      </c>
      <c r="J952" s="351">
        <f t="shared" si="3"/>
        <v>9.5238095238095247E-3</v>
      </c>
      <c r="K952" s="34" t="s">
        <v>649</v>
      </c>
    </row>
    <row r="953" spans="1:11">
      <c r="A953" s="34" t="s">
        <v>4654</v>
      </c>
      <c r="B953" s="34">
        <v>2010</v>
      </c>
      <c r="C953" s="34">
        <v>16</v>
      </c>
      <c r="D953" s="34" t="s">
        <v>4678</v>
      </c>
      <c r="E953" s="95">
        <f t="shared" si="45"/>
        <v>72</v>
      </c>
      <c r="F953" s="95">
        <f t="shared" si="46"/>
        <v>105</v>
      </c>
      <c r="G953" s="95">
        <f>'gráficos x semana I nivel'!E18</f>
        <v>0</v>
      </c>
      <c r="H953" s="95">
        <f t="shared" si="47"/>
        <v>1</v>
      </c>
      <c r="I953" s="351">
        <f t="shared" si="2"/>
        <v>1.3888888888888888E-2</v>
      </c>
      <c r="J953" s="351">
        <f t="shared" si="3"/>
        <v>9.5238095238095247E-3</v>
      </c>
      <c r="K953" s="34" t="s">
        <v>649</v>
      </c>
    </row>
    <row r="954" spans="1:11">
      <c r="A954" s="34" t="s">
        <v>4654</v>
      </c>
      <c r="B954" s="34">
        <v>2010</v>
      </c>
      <c r="C954" s="34">
        <v>17</v>
      </c>
      <c r="D954" s="34" t="s">
        <v>4678</v>
      </c>
      <c r="E954" s="95">
        <f t="shared" si="45"/>
        <v>72</v>
      </c>
      <c r="F954" s="95">
        <f t="shared" si="46"/>
        <v>105</v>
      </c>
      <c r="G954" s="95">
        <f>'gráficos x semana I nivel'!E19</f>
        <v>0</v>
      </c>
      <c r="H954" s="95">
        <f t="shared" si="47"/>
        <v>1</v>
      </c>
      <c r="I954" s="351">
        <f t="shared" si="2"/>
        <v>1.3888888888888888E-2</v>
      </c>
      <c r="J954" s="351">
        <f t="shared" si="3"/>
        <v>9.5238095238095247E-3</v>
      </c>
      <c r="K954" s="34" t="s">
        <v>649</v>
      </c>
    </row>
    <row r="955" spans="1:11">
      <c r="A955" s="34" t="s">
        <v>4654</v>
      </c>
      <c r="B955" s="34">
        <v>2010</v>
      </c>
      <c r="C955" s="34">
        <v>18</v>
      </c>
      <c r="D955" s="34" t="s">
        <v>4678</v>
      </c>
      <c r="E955" s="95">
        <f t="shared" si="45"/>
        <v>72</v>
      </c>
      <c r="F955" s="95">
        <f t="shared" si="46"/>
        <v>105</v>
      </c>
      <c r="G955" s="95">
        <f>'gráficos x semana I nivel'!E20</f>
        <v>0</v>
      </c>
      <c r="H955" s="95">
        <f t="shared" si="47"/>
        <v>1</v>
      </c>
      <c r="I955" s="351">
        <f t="shared" si="2"/>
        <v>1.3888888888888888E-2</v>
      </c>
      <c r="J955" s="351">
        <f t="shared" si="3"/>
        <v>9.5238095238095247E-3</v>
      </c>
      <c r="K955" s="34" t="s">
        <v>649</v>
      </c>
    </row>
    <row r="956" spans="1:11">
      <c r="A956" s="34" t="s">
        <v>4654</v>
      </c>
      <c r="B956" s="34">
        <v>2010</v>
      </c>
      <c r="C956" s="34">
        <v>19</v>
      </c>
      <c r="D956" s="34" t="s">
        <v>4678</v>
      </c>
      <c r="E956" s="95">
        <f t="shared" si="45"/>
        <v>72</v>
      </c>
      <c r="F956" s="95">
        <f t="shared" si="46"/>
        <v>105</v>
      </c>
      <c r="G956" s="95">
        <f>'gráficos x semana I nivel'!E21</f>
        <v>0</v>
      </c>
      <c r="H956" s="95">
        <f t="shared" si="47"/>
        <v>1</v>
      </c>
      <c r="I956" s="351">
        <f t="shared" si="2"/>
        <v>1.3888888888888888E-2</v>
      </c>
      <c r="J956" s="351">
        <f t="shared" si="3"/>
        <v>9.5238095238095247E-3</v>
      </c>
      <c r="K956" s="34" t="s">
        <v>649</v>
      </c>
    </row>
    <row r="957" spans="1:11">
      <c r="A957" s="34" t="s">
        <v>4654</v>
      </c>
      <c r="B957" s="34">
        <v>2010</v>
      </c>
      <c r="C957" s="34">
        <v>20</v>
      </c>
      <c r="D957" s="34" t="s">
        <v>4678</v>
      </c>
      <c r="E957" s="95">
        <f t="shared" si="45"/>
        <v>72</v>
      </c>
      <c r="F957" s="95">
        <f t="shared" si="46"/>
        <v>105</v>
      </c>
      <c r="G957" s="95">
        <f>'gráficos x semana I nivel'!E22</f>
        <v>0</v>
      </c>
      <c r="H957" s="95">
        <f t="shared" si="47"/>
        <v>1</v>
      </c>
      <c r="I957" s="351">
        <f t="shared" si="2"/>
        <v>1.3888888888888888E-2</v>
      </c>
      <c r="J957" s="351">
        <f t="shared" si="3"/>
        <v>9.5238095238095247E-3</v>
      </c>
      <c r="K957" s="34" t="s">
        <v>649</v>
      </c>
    </row>
    <row r="958" spans="1:11">
      <c r="A958" s="34" t="s">
        <v>4654</v>
      </c>
      <c r="B958" s="34">
        <v>2010</v>
      </c>
      <c r="C958" s="34">
        <v>21</v>
      </c>
      <c r="D958" s="34" t="s">
        <v>4678</v>
      </c>
      <c r="E958" s="95">
        <f t="shared" si="45"/>
        <v>72</v>
      </c>
      <c r="F958" s="95">
        <f t="shared" si="46"/>
        <v>105</v>
      </c>
      <c r="G958" s="95">
        <f>'gráficos x semana I nivel'!E23</f>
        <v>0</v>
      </c>
      <c r="H958" s="95">
        <f t="shared" si="47"/>
        <v>1</v>
      </c>
      <c r="I958" s="351">
        <f t="shared" si="2"/>
        <v>1.3888888888888888E-2</v>
      </c>
      <c r="J958" s="351">
        <f t="shared" si="3"/>
        <v>9.5238095238095247E-3</v>
      </c>
      <c r="K958" s="34" t="s">
        <v>649</v>
      </c>
    </row>
    <row r="959" spans="1:11">
      <c r="A959" s="34" t="s">
        <v>4654</v>
      </c>
      <c r="B959" s="34">
        <v>2010</v>
      </c>
      <c r="C959" s="34">
        <v>22</v>
      </c>
      <c r="D959" s="34" t="s">
        <v>4678</v>
      </c>
      <c r="E959" s="95">
        <f t="shared" si="45"/>
        <v>72</v>
      </c>
      <c r="F959" s="95">
        <f t="shared" si="46"/>
        <v>105</v>
      </c>
      <c r="G959" s="95">
        <f>'gráficos x semana I nivel'!E24</f>
        <v>0</v>
      </c>
      <c r="H959" s="95">
        <f t="shared" si="47"/>
        <v>1</v>
      </c>
      <c r="I959" s="351">
        <f t="shared" si="2"/>
        <v>1.3888888888888888E-2</v>
      </c>
      <c r="J959" s="351">
        <f t="shared" si="3"/>
        <v>9.5238095238095247E-3</v>
      </c>
      <c r="K959" s="34" t="s">
        <v>649</v>
      </c>
    </row>
    <row r="960" spans="1:11">
      <c r="A960" s="34" t="s">
        <v>4654</v>
      </c>
      <c r="B960" s="34">
        <v>2010</v>
      </c>
      <c r="C960" s="34">
        <v>23</v>
      </c>
      <c r="D960" s="34" t="s">
        <v>4678</v>
      </c>
      <c r="E960" s="95">
        <f t="shared" si="45"/>
        <v>72</v>
      </c>
      <c r="F960" s="95">
        <f t="shared" si="46"/>
        <v>105</v>
      </c>
      <c r="G960" s="95">
        <f>'gráficos x semana I nivel'!E25</f>
        <v>0</v>
      </c>
      <c r="H960" s="95">
        <f t="shared" si="47"/>
        <v>1</v>
      </c>
      <c r="I960" s="351">
        <f t="shared" si="2"/>
        <v>1.3888888888888888E-2</v>
      </c>
      <c r="J960" s="351">
        <f t="shared" si="3"/>
        <v>9.5238095238095247E-3</v>
      </c>
      <c r="K960" s="34" t="s">
        <v>649</v>
      </c>
    </row>
    <row r="961" spans="1:11">
      <c r="A961" s="34" t="s">
        <v>4654</v>
      </c>
      <c r="B961" s="34">
        <v>2010</v>
      </c>
      <c r="C961" s="34">
        <v>24</v>
      </c>
      <c r="D961" s="34" t="s">
        <v>4678</v>
      </c>
      <c r="E961" s="95">
        <f t="shared" si="45"/>
        <v>72</v>
      </c>
      <c r="F961" s="95">
        <f t="shared" si="46"/>
        <v>105</v>
      </c>
      <c r="G961" s="95">
        <f>'gráficos x semana I nivel'!E26</f>
        <v>0</v>
      </c>
      <c r="H961" s="95">
        <f t="shared" si="47"/>
        <v>1</v>
      </c>
      <c r="I961" s="351">
        <f t="shared" si="2"/>
        <v>1.3888888888888888E-2</v>
      </c>
      <c r="J961" s="351">
        <f t="shared" si="3"/>
        <v>9.5238095238095247E-3</v>
      </c>
      <c r="K961" s="34" t="s">
        <v>649</v>
      </c>
    </row>
    <row r="962" spans="1:11">
      <c r="A962" s="34" t="s">
        <v>4654</v>
      </c>
      <c r="B962" s="34">
        <v>2010</v>
      </c>
      <c r="C962" s="34">
        <v>25</v>
      </c>
      <c r="D962" s="34" t="s">
        <v>4678</v>
      </c>
      <c r="E962" s="95">
        <f t="shared" ref="E962:E1025" si="48">SP1_IN</f>
        <v>72</v>
      </c>
      <c r="F962" s="95">
        <f t="shared" ref="F962:F1025" si="49">Cargos_IN_SP1</f>
        <v>105</v>
      </c>
      <c r="G962" s="95">
        <f>'gráficos x semana I nivel'!E27</f>
        <v>0</v>
      </c>
      <c r="H962" s="95">
        <f t="shared" si="47"/>
        <v>1</v>
      </c>
      <c r="I962" s="351">
        <f t="shared" si="2"/>
        <v>1.3888888888888888E-2</v>
      </c>
      <c r="J962" s="351">
        <f t="shared" si="3"/>
        <v>9.5238095238095247E-3</v>
      </c>
      <c r="K962" s="34" t="s">
        <v>649</v>
      </c>
    </row>
    <row r="963" spans="1:11">
      <c r="A963" s="34" t="s">
        <v>4654</v>
      </c>
      <c r="B963" s="34">
        <v>2010</v>
      </c>
      <c r="C963" s="34">
        <v>26</v>
      </c>
      <c r="D963" s="34" t="s">
        <v>4678</v>
      </c>
      <c r="E963" s="95">
        <f t="shared" si="48"/>
        <v>72</v>
      </c>
      <c r="F963" s="95">
        <f t="shared" si="49"/>
        <v>105</v>
      </c>
      <c r="G963" s="95">
        <f>'gráficos x semana I nivel'!E28</f>
        <v>0</v>
      </c>
      <c r="H963" s="95">
        <f t="shared" si="47"/>
        <v>1</v>
      </c>
      <c r="I963" s="351">
        <f t="shared" si="2"/>
        <v>1.3888888888888888E-2</v>
      </c>
      <c r="J963" s="351">
        <f t="shared" si="3"/>
        <v>9.5238095238095247E-3</v>
      </c>
      <c r="K963" s="34" t="s">
        <v>649</v>
      </c>
    </row>
    <row r="964" spans="1:11">
      <c r="A964" s="34" t="s">
        <v>4654</v>
      </c>
      <c r="B964" s="34">
        <v>2010</v>
      </c>
      <c r="C964" s="34">
        <v>27</v>
      </c>
      <c r="D964" s="34" t="s">
        <v>4678</v>
      </c>
      <c r="E964" s="95">
        <f t="shared" si="48"/>
        <v>72</v>
      </c>
      <c r="F964" s="95">
        <f t="shared" si="49"/>
        <v>105</v>
      </c>
      <c r="G964" s="95">
        <f>'gráficos x semana I nivel'!E29</f>
        <v>0</v>
      </c>
      <c r="H964" s="95">
        <f t="shared" si="47"/>
        <v>1</v>
      </c>
      <c r="I964" s="351">
        <f t="shared" si="2"/>
        <v>1.3888888888888888E-2</v>
      </c>
      <c r="J964" s="351">
        <f t="shared" si="3"/>
        <v>9.5238095238095247E-3</v>
      </c>
      <c r="K964" s="34" t="s">
        <v>649</v>
      </c>
    </row>
    <row r="965" spans="1:11">
      <c r="A965" s="34" t="s">
        <v>4654</v>
      </c>
      <c r="B965" s="34">
        <v>2010</v>
      </c>
      <c r="C965" s="34">
        <v>28</v>
      </c>
      <c r="D965" s="34" t="s">
        <v>4678</v>
      </c>
      <c r="E965" s="95">
        <f t="shared" si="48"/>
        <v>72</v>
      </c>
      <c r="F965" s="95">
        <f t="shared" si="49"/>
        <v>105</v>
      </c>
      <c r="G965" s="95">
        <f>'gráficos x semana I nivel'!E30</f>
        <v>0</v>
      </c>
      <c r="H965" s="95">
        <f t="shared" si="47"/>
        <v>1</v>
      </c>
      <c r="I965" s="351">
        <f t="shared" si="2"/>
        <v>1.3888888888888888E-2</v>
      </c>
      <c r="J965" s="351">
        <f t="shared" si="3"/>
        <v>9.5238095238095247E-3</v>
      </c>
      <c r="K965" s="34" t="s">
        <v>649</v>
      </c>
    </row>
    <row r="966" spans="1:11">
      <c r="A966" s="34" t="s">
        <v>4654</v>
      </c>
      <c r="B966" s="34">
        <v>2010</v>
      </c>
      <c r="C966" s="34">
        <v>29</v>
      </c>
      <c r="D966" s="34" t="s">
        <v>4678</v>
      </c>
      <c r="E966" s="95">
        <f t="shared" si="48"/>
        <v>72</v>
      </c>
      <c r="F966" s="95">
        <f t="shared" si="49"/>
        <v>105</v>
      </c>
      <c r="G966" s="95">
        <f>'gráficos x semana I nivel'!E31</f>
        <v>0</v>
      </c>
      <c r="H966" s="95">
        <f t="shared" si="47"/>
        <v>1</v>
      </c>
      <c r="I966" s="351">
        <f t="shared" si="2"/>
        <v>1.3888888888888888E-2</v>
      </c>
      <c r="J966" s="351">
        <f t="shared" si="3"/>
        <v>9.5238095238095247E-3</v>
      </c>
      <c r="K966" s="34" t="s">
        <v>649</v>
      </c>
    </row>
    <row r="967" spans="1:11">
      <c r="A967" s="34" t="s">
        <v>4654</v>
      </c>
      <c r="B967" s="34">
        <v>2010</v>
      </c>
      <c r="C967" s="34">
        <v>30</v>
      </c>
      <c r="D967" s="34" t="s">
        <v>4678</v>
      </c>
      <c r="E967" s="95">
        <f t="shared" si="48"/>
        <v>72</v>
      </c>
      <c r="F967" s="95">
        <f t="shared" si="49"/>
        <v>105</v>
      </c>
      <c r="G967" s="95">
        <f>'gráficos x semana I nivel'!E32</f>
        <v>0</v>
      </c>
      <c r="H967" s="95">
        <f t="shared" si="47"/>
        <v>1</v>
      </c>
      <c r="I967" s="351">
        <f t="shared" si="2"/>
        <v>1.3888888888888888E-2</v>
      </c>
      <c r="J967" s="351">
        <f t="shared" si="3"/>
        <v>9.5238095238095247E-3</v>
      </c>
      <c r="K967" s="34" t="s">
        <v>649</v>
      </c>
    </row>
    <row r="968" spans="1:11">
      <c r="A968" s="34" t="s">
        <v>4654</v>
      </c>
      <c r="B968" s="34">
        <v>2010</v>
      </c>
      <c r="C968" s="34">
        <v>31</v>
      </c>
      <c r="D968" s="34" t="s">
        <v>4678</v>
      </c>
      <c r="E968" s="95">
        <f t="shared" si="48"/>
        <v>72</v>
      </c>
      <c r="F968" s="95">
        <f t="shared" si="49"/>
        <v>105</v>
      </c>
      <c r="G968" s="95">
        <f>'gráficos x semana I nivel'!E33</f>
        <v>0</v>
      </c>
      <c r="H968" s="95">
        <f t="shared" si="47"/>
        <v>1</v>
      </c>
      <c r="I968" s="351">
        <f t="shared" si="2"/>
        <v>1.3888888888888888E-2</v>
      </c>
      <c r="J968" s="351">
        <f t="shared" si="3"/>
        <v>9.5238095238095247E-3</v>
      </c>
      <c r="K968" s="34" t="s">
        <v>649</v>
      </c>
    </row>
    <row r="969" spans="1:11">
      <c r="A969" s="34" t="s">
        <v>4654</v>
      </c>
      <c r="B969" s="34">
        <v>2010</v>
      </c>
      <c r="C969" s="34">
        <v>32</v>
      </c>
      <c r="D969" s="34" t="s">
        <v>4678</v>
      </c>
      <c r="E969" s="95">
        <f t="shared" si="48"/>
        <v>72</v>
      </c>
      <c r="F969" s="95">
        <f t="shared" si="49"/>
        <v>105</v>
      </c>
      <c r="G969" s="95">
        <f>'gráficos x semana I nivel'!E34</f>
        <v>0</v>
      </c>
      <c r="H969" s="95">
        <f t="shared" si="47"/>
        <v>1</v>
      </c>
      <c r="I969" s="351">
        <f t="shared" si="2"/>
        <v>1.3888888888888888E-2</v>
      </c>
      <c r="J969" s="351">
        <f t="shared" si="3"/>
        <v>9.5238095238095247E-3</v>
      </c>
      <c r="K969" s="34" t="s">
        <v>649</v>
      </c>
    </row>
    <row r="970" spans="1:11">
      <c r="A970" s="34" t="s">
        <v>4654</v>
      </c>
      <c r="B970" s="34">
        <v>2010</v>
      </c>
      <c r="C970" s="34">
        <v>33</v>
      </c>
      <c r="D970" s="34" t="s">
        <v>4678</v>
      </c>
      <c r="E970" s="95">
        <f t="shared" si="48"/>
        <v>72</v>
      </c>
      <c r="F970" s="95">
        <f t="shared" si="49"/>
        <v>105</v>
      </c>
      <c r="G970" s="95">
        <f>'gráficos x semana I nivel'!E35</f>
        <v>0</v>
      </c>
      <c r="H970" s="95">
        <f t="shared" si="47"/>
        <v>1</v>
      </c>
      <c r="I970" s="351">
        <f t="shared" si="2"/>
        <v>1.3888888888888888E-2</v>
      </c>
      <c r="J970" s="351">
        <f t="shared" si="3"/>
        <v>9.5238095238095247E-3</v>
      </c>
      <c r="K970" s="34" t="s">
        <v>649</v>
      </c>
    </row>
    <row r="971" spans="1:11">
      <c r="A971" s="34" t="s">
        <v>4654</v>
      </c>
      <c r="B971" s="34">
        <v>2010</v>
      </c>
      <c r="C971" s="34">
        <v>34</v>
      </c>
      <c r="D971" s="34" t="s">
        <v>4678</v>
      </c>
      <c r="E971" s="95">
        <f t="shared" si="48"/>
        <v>72</v>
      </c>
      <c r="F971" s="95">
        <f t="shared" si="49"/>
        <v>105</v>
      </c>
      <c r="G971" s="95">
        <f>'gráficos x semana I nivel'!E36</f>
        <v>0</v>
      </c>
      <c r="H971" s="95">
        <f t="shared" si="47"/>
        <v>1</v>
      </c>
      <c r="I971" s="351">
        <f t="shared" si="2"/>
        <v>1.3888888888888888E-2</v>
      </c>
      <c r="J971" s="351">
        <f t="shared" si="3"/>
        <v>9.5238095238095247E-3</v>
      </c>
      <c r="K971" s="34" t="s">
        <v>649</v>
      </c>
    </row>
    <row r="972" spans="1:11">
      <c r="A972" s="34" t="s">
        <v>4654</v>
      </c>
      <c r="B972" s="34">
        <v>2010</v>
      </c>
      <c r="C972" s="34">
        <v>35</v>
      </c>
      <c r="D972" s="34" t="s">
        <v>4678</v>
      </c>
      <c r="E972" s="95">
        <f t="shared" si="48"/>
        <v>72</v>
      </c>
      <c r="F972" s="95">
        <f t="shared" si="49"/>
        <v>105</v>
      </c>
      <c r="G972" s="95">
        <f>'gráficos x semana I nivel'!E37</f>
        <v>0</v>
      </c>
      <c r="H972" s="95">
        <f t="shared" si="47"/>
        <v>1</v>
      </c>
      <c r="I972" s="351">
        <f t="shared" si="2"/>
        <v>1.3888888888888888E-2</v>
      </c>
      <c r="J972" s="351">
        <f t="shared" si="3"/>
        <v>9.5238095238095247E-3</v>
      </c>
      <c r="K972" s="34" t="s">
        <v>649</v>
      </c>
    </row>
    <row r="973" spans="1:11">
      <c r="A973" s="34" t="s">
        <v>4654</v>
      </c>
      <c r="B973" s="34">
        <v>2010</v>
      </c>
      <c r="C973" s="34">
        <v>36</v>
      </c>
      <c r="D973" s="34" t="s">
        <v>4678</v>
      </c>
      <c r="E973" s="95">
        <f t="shared" si="48"/>
        <v>72</v>
      </c>
      <c r="F973" s="95">
        <f t="shared" si="49"/>
        <v>105</v>
      </c>
      <c r="G973" s="95">
        <f>'gráficos x semana I nivel'!E38</f>
        <v>0</v>
      </c>
      <c r="H973" s="95">
        <f t="shared" si="47"/>
        <v>1</v>
      </c>
      <c r="I973" s="351">
        <f t="shared" si="2"/>
        <v>1.3888888888888888E-2</v>
      </c>
      <c r="J973" s="351">
        <f t="shared" si="3"/>
        <v>9.5238095238095247E-3</v>
      </c>
      <c r="K973" s="34" t="s">
        <v>649</v>
      </c>
    </row>
    <row r="974" spans="1:11">
      <c r="A974" s="34" t="s">
        <v>4654</v>
      </c>
      <c r="B974" s="34">
        <v>2010</v>
      </c>
      <c r="C974" s="34">
        <v>37</v>
      </c>
      <c r="D974" s="34" t="s">
        <v>4678</v>
      </c>
      <c r="E974" s="95">
        <f t="shared" si="48"/>
        <v>72</v>
      </c>
      <c r="F974" s="95">
        <f t="shared" si="49"/>
        <v>105</v>
      </c>
      <c r="G974" s="95">
        <f>'gráficos x semana I nivel'!E39</f>
        <v>0</v>
      </c>
      <c r="H974" s="95">
        <f t="shared" si="47"/>
        <v>1</v>
      </c>
      <c r="I974" s="351">
        <f t="shared" si="2"/>
        <v>1.3888888888888888E-2</v>
      </c>
      <c r="J974" s="351">
        <f t="shared" si="3"/>
        <v>9.5238095238095247E-3</v>
      </c>
      <c r="K974" s="34" t="s">
        <v>649</v>
      </c>
    </row>
    <row r="975" spans="1:11">
      <c r="A975" s="34" t="s">
        <v>4654</v>
      </c>
      <c r="B975" s="34">
        <v>2010</v>
      </c>
      <c r="C975" s="34">
        <v>38</v>
      </c>
      <c r="D975" s="34" t="s">
        <v>4678</v>
      </c>
      <c r="E975" s="95">
        <f t="shared" si="48"/>
        <v>72</v>
      </c>
      <c r="F975" s="95">
        <f t="shared" si="49"/>
        <v>105</v>
      </c>
      <c r="G975" s="95">
        <f>'gráficos x semana I nivel'!E40</f>
        <v>0</v>
      </c>
      <c r="H975" s="95">
        <f t="shared" si="47"/>
        <v>1</v>
      </c>
      <c r="I975" s="351">
        <f t="shared" si="2"/>
        <v>1.3888888888888888E-2</v>
      </c>
      <c r="J975" s="351">
        <f t="shared" si="3"/>
        <v>9.5238095238095247E-3</v>
      </c>
      <c r="K975" s="34" t="s">
        <v>649</v>
      </c>
    </row>
    <row r="976" spans="1:11">
      <c r="A976" s="34" t="s">
        <v>4654</v>
      </c>
      <c r="B976" s="34">
        <v>2010</v>
      </c>
      <c r="C976" s="34">
        <v>39</v>
      </c>
      <c r="D976" s="34" t="s">
        <v>4678</v>
      </c>
      <c r="E976" s="95">
        <f t="shared" si="48"/>
        <v>72</v>
      </c>
      <c r="F976" s="95">
        <f t="shared" si="49"/>
        <v>105</v>
      </c>
      <c r="G976" s="95">
        <f>'gráficos x semana I nivel'!E41</f>
        <v>0</v>
      </c>
      <c r="H976" s="95">
        <f t="shared" si="47"/>
        <v>1</v>
      </c>
      <c r="I976" s="351">
        <f t="shared" si="2"/>
        <v>1.3888888888888888E-2</v>
      </c>
      <c r="J976" s="351">
        <f t="shared" si="3"/>
        <v>9.5238095238095247E-3</v>
      </c>
      <c r="K976" s="34" t="s">
        <v>649</v>
      </c>
    </row>
    <row r="977" spans="1:11">
      <c r="A977" s="34" t="s">
        <v>4654</v>
      </c>
      <c r="B977" s="34">
        <v>2010</v>
      </c>
      <c r="C977" s="34">
        <v>40</v>
      </c>
      <c r="D977" s="34" t="s">
        <v>4678</v>
      </c>
      <c r="E977" s="95">
        <f t="shared" si="48"/>
        <v>72</v>
      </c>
      <c r="F977" s="95">
        <f t="shared" si="49"/>
        <v>105</v>
      </c>
      <c r="G977" s="95">
        <f>'gráficos x semana I nivel'!E42</f>
        <v>0</v>
      </c>
      <c r="H977" s="95">
        <f t="shared" si="47"/>
        <v>1</v>
      </c>
      <c r="I977" s="351">
        <f t="shared" si="2"/>
        <v>1.3888888888888888E-2</v>
      </c>
      <c r="J977" s="351">
        <f t="shared" si="3"/>
        <v>9.5238095238095247E-3</v>
      </c>
      <c r="K977" s="34" t="s">
        <v>649</v>
      </c>
    </row>
    <row r="978" spans="1:11">
      <c r="A978" s="34" t="s">
        <v>4654</v>
      </c>
      <c r="B978" s="34">
        <v>2010</v>
      </c>
      <c r="C978" s="34">
        <v>41</v>
      </c>
      <c r="D978" s="34" t="s">
        <v>4678</v>
      </c>
      <c r="E978" s="95">
        <f t="shared" si="48"/>
        <v>72</v>
      </c>
      <c r="F978" s="95">
        <f t="shared" si="49"/>
        <v>105</v>
      </c>
      <c r="G978" s="95">
        <f>'gráficos x semana I nivel'!E43</f>
        <v>0</v>
      </c>
      <c r="H978" s="95">
        <f t="shared" si="47"/>
        <v>1</v>
      </c>
      <c r="I978" s="351">
        <f t="shared" si="2"/>
        <v>1.3888888888888888E-2</v>
      </c>
      <c r="J978" s="351">
        <f t="shared" si="3"/>
        <v>9.5238095238095247E-3</v>
      </c>
      <c r="K978" s="34" t="s">
        <v>649</v>
      </c>
    </row>
    <row r="979" spans="1:11">
      <c r="A979" s="34" t="s">
        <v>4654</v>
      </c>
      <c r="B979" s="34">
        <v>2010</v>
      </c>
      <c r="C979" s="34">
        <v>42</v>
      </c>
      <c r="D979" s="34" t="s">
        <v>4678</v>
      </c>
      <c r="E979" s="95">
        <f t="shared" si="48"/>
        <v>72</v>
      </c>
      <c r="F979" s="95">
        <f t="shared" si="49"/>
        <v>105</v>
      </c>
      <c r="G979" s="95">
        <f>'gráficos x semana I nivel'!E44</f>
        <v>0</v>
      </c>
      <c r="H979" s="95">
        <f t="shared" si="47"/>
        <v>1</v>
      </c>
      <c r="I979" s="351">
        <f t="shared" si="2"/>
        <v>1.3888888888888888E-2</v>
      </c>
      <c r="J979" s="351">
        <f t="shared" si="3"/>
        <v>9.5238095238095247E-3</v>
      </c>
      <c r="K979" s="34" t="s">
        <v>649</v>
      </c>
    </row>
    <row r="980" spans="1:11">
      <c r="A980" s="34" t="s">
        <v>4654</v>
      </c>
      <c r="B980" s="34">
        <v>2010</v>
      </c>
      <c r="C980" s="34">
        <v>43</v>
      </c>
      <c r="D980" s="34" t="s">
        <v>4678</v>
      </c>
      <c r="E980" s="95">
        <f t="shared" si="48"/>
        <v>72</v>
      </c>
      <c r="F980" s="95">
        <f t="shared" si="49"/>
        <v>105</v>
      </c>
      <c r="G980" s="95">
        <f>'gráficos x semana I nivel'!E45</f>
        <v>0</v>
      </c>
      <c r="H980" s="95">
        <f t="shared" si="47"/>
        <v>1</v>
      </c>
      <c r="I980" s="351">
        <f t="shared" si="2"/>
        <v>1.3888888888888888E-2</v>
      </c>
      <c r="J980" s="351">
        <f t="shared" si="3"/>
        <v>9.5238095238095247E-3</v>
      </c>
      <c r="K980" s="34" t="s">
        <v>649</v>
      </c>
    </row>
    <row r="981" spans="1:11">
      <c r="A981" s="34" t="s">
        <v>4654</v>
      </c>
      <c r="B981" s="34">
        <v>2010</v>
      </c>
      <c r="C981" s="34">
        <v>44</v>
      </c>
      <c r="D981" s="34" t="s">
        <v>4678</v>
      </c>
      <c r="E981" s="95">
        <f t="shared" si="48"/>
        <v>72</v>
      </c>
      <c r="F981" s="95">
        <f t="shared" si="49"/>
        <v>105</v>
      </c>
      <c r="G981" s="95">
        <f>'gráficos x semana I nivel'!E46</f>
        <v>0</v>
      </c>
      <c r="H981" s="95">
        <f t="shared" si="47"/>
        <v>1</v>
      </c>
      <c r="I981" s="351">
        <f t="shared" si="2"/>
        <v>1.3888888888888888E-2</v>
      </c>
      <c r="J981" s="351">
        <f t="shared" si="3"/>
        <v>9.5238095238095247E-3</v>
      </c>
      <c r="K981" s="34" t="s">
        <v>649</v>
      </c>
    </row>
    <row r="982" spans="1:11">
      <c r="A982" s="34" t="s">
        <v>4654</v>
      </c>
      <c r="B982" s="34">
        <v>2010</v>
      </c>
      <c r="C982" s="34">
        <v>45</v>
      </c>
      <c r="D982" s="34" t="s">
        <v>4678</v>
      </c>
      <c r="E982" s="95">
        <f t="shared" si="48"/>
        <v>72</v>
      </c>
      <c r="F982" s="95">
        <f t="shared" si="49"/>
        <v>105</v>
      </c>
      <c r="G982" s="95">
        <f>'gráficos x semana I nivel'!E47</f>
        <v>0</v>
      </c>
      <c r="H982" s="95">
        <f t="shared" si="47"/>
        <v>1</v>
      </c>
      <c r="I982" s="351">
        <f t="shared" si="2"/>
        <v>1.3888888888888888E-2</v>
      </c>
      <c r="J982" s="351">
        <f t="shared" si="3"/>
        <v>9.5238095238095247E-3</v>
      </c>
      <c r="K982" s="34" t="s">
        <v>649</v>
      </c>
    </row>
    <row r="983" spans="1:11">
      <c r="A983" s="34" t="s">
        <v>4654</v>
      </c>
      <c r="B983" s="34">
        <v>2010</v>
      </c>
      <c r="C983" s="34">
        <v>46</v>
      </c>
      <c r="D983" s="34" t="s">
        <v>4678</v>
      </c>
      <c r="E983" s="95">
        <f t="shared" si="48"/>
        <v>72</v>
      </c>
      <c r="F983" s="95">
        <f t="shared" si="49"/>
        <v>105</v>
      </c>
      <c r="G983" s="95">
        <f>'gráficos x semana I nivel'!E48</f>
        <v>0</v>
      </c>
      <c r="H983" s="95">
        <f t="shared" si="47"/>
        <v>1</v>
      </c>
      <c r="I983" s="351">
        <f t="shared" si="2"/>
        <v>1.3888888888888888E-2</v>
      </c>
      <c r="J983" s="351">
        <f t="shared" si="3"/>
        <v>9.5238095238095247E-3</v>
      </c>
      <c r="K983" s="34" t="s">
        <v>649</v>
      </c>
    </row>
    <row r="984" spans="1:11">
      <c r="A984" s="34" t="s">
        <v>4654</v>
      </c>
      <c r="B984" s="34">
        <v>2010</v>
      </c>
      <c r="C984" s="34">
        <v>47</v>
      </c>
      <c r="D984" s="34" t="s">
        <v>4678</v>
      </c>
      <c r="E984" s="95">
        <f t="shared" si="48"/>
        <v>72</v>
      </c>
      <c r="F984" s="95">
        <f t="shared" si="49"/>
        <v>105</v>
      </c>
      <c r="G984" s="95">
        <f>'gráficos x semana I nivel'!E49</f>
        <v>0</v>
      </c>
      <c r="H984" s="95">
        <f t="shared" si="47"/>
        <v>1</v>
      </c>
      <c r="I984" s="351">
        <f t="shared" si="2"/>
        <v>1.3888888888888888E-2</v>
      </c>
      <c r="J984" s="351">
        <f t="shared" si="3"/>
        <v>9.5238095238095247E-3</v>
      </c>
      <c r="K984" s="34" t="s">
        <v>649</v>
      </c>
    </row>
    <row r="985" spans="1:11">
      <c r="A985" s="34" t="s">
        <v>4654</v>
      </c>
      <c r="B985" s="34">
        <v>2010</v>
      </c>
      <c r="C985" s="34">
        <v>48</v>
      </c>
      <c r="D985" s="34" t="s">
        <v>4678</v>
      </c>
      <c r="E985" s="95">
        <f t="shared" si="48"/>
        <v>72</v>
      </c>
      <c r="F985" s="95">
        <f t="shared" si="49"/>
        <v>105</v>
      </c>
      <c r="G985" s="95">
        <f>'gráficos x semana I nivel'!E50</f>
        <v>0</v>
      </c>
      <c r="H985" s="95">
        <f t="shared" si="47"/>
        <v>1</v>
      </c>
      <c r="I985" s="351">
        <f t="shared" si="2"/>
        <v>1.3888888888888888E-2</v>
      </c>
      <c r="J985" s="351">
        <f t="shared" si="3"/>
        <v>9.5238095238095247E-3</v>
      </c>
      <c r="K985" s="34" t="s">
        <v>649</v>
      </c>
    </row>
    <row r="986" spans="1:11">
      <c r="A986" s="34" t="s">
        <v>4654</v>
      </c>
      <c r="B986" s="34">
        <v>2010</v>
      </c>
      <c r="C986" s="34">
        <v>49</v>
      </c>
      <c r="D986" s="34" t="s">
        <v>4678</v>
      </c>
      <c r="E986" s="95">
        <f t="shared" si="48"/>
        <v>72</v>
      </c>
      <c r="F986" s="95">
        <f t="shared" si="49"/>
        <v>105</v>
      </c>
      <c r="G986" s="95">
        <f>'gráficos x semana I nivel'!E51</f>
        <v>0</v>
      </c>
      <c r="H986" s="95">
        <f t="shared" si="47"/>
        <v>1</v>
      </c>
      <c r="I986" s="351">
        <f t="shared" si="2"/>
        <v>1.3888888888888888E-2</v>
      </c>
      <c r="J986" s="351">
        <f t="shared" si="3"/>
        <v>9.5238095238095247E-3</v>
      </c>
      <c r="K986" s="34" t="s">
        <v>649</v>
      </c>
    </row>
    <row r="987" spans="1:11">
      <c r="A987" s="34" t="s">
        <v>4654</v>
      </c>
      <c r="B987" s="34">
        <v>2010</v>
      </c>
      <c r="C987" s="34">
        <v>50</v>
      </c>
      <c r="D987" s="34" t="s">
        <v>4678</v>
      </c>
      <c r="E987" s="95">
        <f t="shared" si="48"/>
        <v>72</v>
      </c>
      <c r="F987" s="95">
        <f t="shared" si="49"/>
        <v>105</v>
      </c>
      <c r="G987" s="95">
        <f>'gráficos x semana I nivel'!E52</f>
        <v>0</v>
      </c>
      <c r="H987" s="95">
        <f t="shared" si="47"/>
        <v>1</v>
      </c>
      <c r="I987" s="351">
        <f t="shared" si="2"/>
        <v>1.3888888888888888E-2</v>
      </c>
      <c r="J987" s="351">
        <f t="shared" si="3"/>
        <v>9.5238095238095247E-3</v>
      </c>
      <c r="K987" s="34" t="s">
        <v>649</v>
      </c>
    </row>
    <row r="988" spans="1:11">
      <c r="A988" s="34" t="s">
        <v>4654</v>
      </c>
      <c r="B988" s="34">
        <v>2010</v>
      </c>
      <c r="C988" s="34">
        <v>51</v>
      </c>
      <c r="D988" s="34" t="s">
        <v>4678</v>
      </c>
      <c r="E988" s="95">
        <f t="shared" si="48"/>
        <v>72</v>
      </c>
      <c r="F988" s="95">
        <f t="shared" si="49"/>
        <v>105</v>
      </c>
      <c r="G988" s="95">
        <f>'gráficos x semana I nivel'!E53</f>
        <v>2</v>
      </c>
      <c r="H988" s="95">
        <f t="shared" si="47"/>
        <v>3</v>
      </c>
      <c r="I988" s="351">
        <f t="shared" si="2"/>
        <v>4.1666666666666664E-2</v>
      </c>
      <c r="J988" s="351">
        <f t="shared" si="3"/>
        <v>2.8571428571428571E-2</v>
      </c>
      <c r="K988" s="34" t="s">
        <v>649</v>
      </c>
    </row>
    <row r="989" spans="1:11">
      <c r="A989" s="34" t="s">
        <v>4654</v>
      </c>
      <c r="B989" s="34">
        <v>2010</v>
      </c>
      <c r="C989" s="34">
        <v>52</v>
      </c>
      <c r="D989" s="34" t="s">
        <v>4678</v>
      </c>
      <c r="E989" s="95">
        <f t="shared" si="48"/>
        <v>72</v>
      </c>
      <c r="F989" s="95">
        <f t="shared" si="49"/>
        <v>105</v>
      </c>
      <c r="G989" s="95">
        <f>'gráficos x semana I nivel'!E54</f>
        <v>0</v>
      </c>
      <c r="H989" s="95">
        <f t="shared" si="47"/>
        <v>3</v>
      </c>
      <c r="I989" s="351">
        <f t="shared" si="2"/>
        <v>4.1666666666666664E-2</v>
      </c>
      <c r="J989" s="351">
        <f t="shared" si="3"/>
        <v>2.8571428571428571E-2</v>
      </c>
      <c r="K989" s="34" t="s">
        <v>649</v>
      </c>
    </row>
    <row r="990" spans="1:11">
      <c r="A990" s="34" t="s">
        <v>4654</v>
      </c>
      <c r="B990" s="34">
        <v>2010</v>
      </c>
      <c r="C990" s="34">
        <v>53</v>
      </c>
      <c r="D990" s="34" t="s">
        <v>4678</v>
      </c>
      <c r="E990" s="95">
        <f t="shared" si="48"/>
        <v>72</v>
      </c>
      <c r="F990" s="95">
        <f t="shared" si="49"/>
        <v>105</v>
      </c>
      <c r="G990" s="95">
        <f>'gráficos x semana I nivel'!E55</f>
        <v>0</v>
      </c>
      <c r="H990" s="95">
        <f t="shared" si="47"/>
        <v>3</v>
      </c>
      <c r="I990" s="351">
        <f t="shared" si="2"/>
        <v>4.1666666666666664E-2</v>
      </c>
      <c r="J990" s="351">
        <f t="shared" si="3"/>
        <v>2.8571428571428571E-2</v>
      </c>
      <c r="K990" s="34" t="s">
        <v>649</v>
      </c>
    </row>
    <row r="991" spans="1:11">
      <c r="A991" s="34" t="s">
        <v>4654</v>
      </c>
      <c r="B991" s="34">
        <v>2010</v>
      </c>
      <c r="C991" s="34">
        <v>54</v>
      </c>
      <c r="D991" s="34" t="s">
        <v>4678</v>
      </c>
      <c r="E991" s="95">
        <f t="shared" si="48"/>
        <v>72</v>
      </c>
      <c r="F991" s="95">
        <f t="shared" si="49"/>
        <v>105</v>
      </c>
      <c r="G991" s="95">
        <f>'gráficos x semana I nivel'!E56</f>
        <v>0</v>
      </c>
      <c r="H991" s="95">
        <f t="shared" si="47"/>
        <v>3</v>
      </c>
      <c r="I991" s="351">
        <f t="shared" si="2"/>
        <v>4.1666666666666664E-2</v>
      </c>
      <c r="J991" s="351">
        <f t="shared" si="3"/>
        <v>2.8571428571428571E-2</v>
      </c>
      <c r="K991" s="34" t="s">
        <v>649</v>
      </c>
    </row>
    <row r="992" spans="1:11">
      <c r="A992" s="34" t="s">
        <v>4654</v>
      </c>
      <c r="B992" s="34">
        <v>2010</v>
      </c>
      <c r="C992" s="34">
        <v>55</v>
      </c>
      <c r="D992" s="34" t="s">
        <v>4678</v>
      </c>
      <c r="E992" s="95">
        <f t="shared" si="48"/>
        <v>72</v>
      </c>
      <c r="F992" s="95">
        <f t="shared" si="49"/>
        <v>105</v>
      </c>
      <c r="G992" s="95">
        <f>'gráficos x semana I nivel'!E57</f>
        <v>0</v>
      </c>
      <c r="H992" s="95">
        <f t="shared" si="47"/>
        <v>3</v>
      </c>
      <c r="I992" s="351">
        <f t="shared" si="2"/>
        <v>4.1666666666666664E-2</v>
      </c>
      <c r="J992" s="351">
        <f t="shared" si="3"/>
        <v>2.8571428571428571E-2</v>
      </c>
      <c r="K992" s="34" t="s">
        <v>649</v>
      </c>
    </row>
    <row r="993" spans="1:11">
      <c r="A993" s="34" t="s">
        <v>4654</v>
      </c>
      <c r="B993" s="34">
        <v>2010</v>
      </c>
      <c r="C993" s="34">
        <v>56</v>
      </c>
      <c r="D993" s="34" t="s">
        <v>4678</v>
      </c>
      <c r="E993" s="95">
        <f t="shared" si="48"/>
        <v>72</v>
      </c>
      <c r="F993" s="95">
        <f t="shared" si="49"/>
        <v>105</v>
      </c>
      <c r="G993" s="95">
        <f>'gráficos x semana I nivel'!E58</f>
        <v>0</v>
      </c>
      <c r="H993" s="95">
        <f t="shared" si="47"/>
        <v>3</v>
      </c>
      <c r="I993" s="351">
        <f t="shared" si="2"/>
        <v>4.1666666666666664E-2</v>
      </c>
      <c r="J993" s="351">
        <f t="shared" si="3"/>
        <v>2.8571428571428571E-2</v>
      </c>
      <c r="K993" s="34" t="s">
        <v>649</v>
      </c>
    </row>
    <row r="994" spans="1:11">
      <c r="A994" s="34" t="s">
        <v>4654</v>
      </c>
      <c r="B994" s="34">
        <v>2010</v>
      </c>
      <c r="C994" s="34">
        <v>57</v>
      </c>
      <c r="D994" s="34" t="s">
        <v>4678</v>
      </c>
      <c r="E994" s="95">
        <f t="shared" si="48"/>
        <v>72</v>
      </c>
      <c r="F994" s="95">
        <f t="shared" si="49"/>
        <v>105</v>
      </c>
      <c r="G994" s="95">
        <f>'gráficos x semana I nivel'!E59</f>
        <v>0</v>
      </c>
      <c r="H994" s="95">
        <f t="shared" si="47"/>
        <v>3</v>
      </c>
      <c r="I994" s="351">
        <f t="shared" si="2"/>
        <v>4.1666666666666664E-2</v>
      </c>
      <c r="J994" s="351">
        <f t="shared" si="3"/>
        <v>2.8571428571428571E-2</v>
      </c>
      <c r="K994" s="34" t="s">
        <v>649</v>
      </c>
    </row>
    <row r="995" spans="1:11">
      <c r="A995" s="34" t="s">
        <v>4654</v>
      </c>
      <c r="B995" s="34">
        <v>2010</v>
      </c>
      <c r="C995" s="34">
        <v>58</v>
      </c>
      <c r="D995" s="34" t="s">
        <v>4678</v>
      </c>
      <c r="E995" s="95">
        <f t="shared" si="48"/>
        <v>72</v>
      </c>
      <c r="F995" s="95">
        <f t="shared" si="49"/>
        <v>105</v>
      </c>
      <c r="G995" s="95">
        <f>'gráficos x semana I nivel'!E60</f>
        <v>0</v>
      </c>
      <c r="H995" s="95">
        <f t="shared" si="47"/>
        <v>3</v>
      </c>
      <c r="I995" s="351">
        <f t="shared" si="2"/>
        <v>4.1666666666666664E-2</v>
      </c>
      <c r="J995" s="351">
        <f t="shared" si="3"/>
        <v>2.8571428571428571E-2</v>
      </c>
      <c r="K995" s="34" t="s">
        <v>649</v>
      </c>
    </row>
    <row r="996" spans="1:11">
      <c r="A996" s="34" t="s">
        <v>4654</v>
      </c>
      <c r="B996" s="34">
        <v>2010</v>
      </c>
      <c r="C996" s="34">
        <v>59</v>
      </c>
      <c r="D996" s="34" t="s">
        <v>4678</v>
      </c>
      <c r="E996" s="95">
        <f t="shared" si="48"/>
        <v>72</v>
      </c>
      <c r="F996" s="95">
        <f t="shared" si="49"/>
        <v>105</v>
      </c>
      <c r="G996" s="95">
        <f>'gráficos x semana I nivel'!E61</f>
        <v>0</v>
      </c>
      <c r="H996" s="95">
        <f t="shared" si="47"/>
        <v>3</v>
      </c>
      <c r="I996" s="351">
        <f t="shared" si="2"/>
        <v>4.1666666666666664E-2</v>
      </c>
      <c r="J996" s="351">
        <f t="shared" si="3"/>
        <v>2.8571428571428571E-2</v>
      </c>
      <c r="K996" s="34" t="s">
        <v>649</v>
      </c>
    </row>
    <row r="997" spans="1:11">
      <c r="A997" s="34" t="s">
        <v>4654</v>
      </c>
      <c r="B997" s="34">
        <v>2010</v>
      </c>
      <c r="C997" s="34">
        <v>60</v>
      </c>
      <c r="D997" s="34" t="s">
        <v>4678</v>
      </c>
      <c r="E997" s="95">
        <f t="shared" si="48"/>
        <v>72</v>
      </c>
      <c r="F997" s="95">
        <f t="shared" si="49"/>
        <v>105</v>
      </c>
      <c r="G997" s="95">
        <f>'gráficos x semana I nivel'!E62</f>
        <v>0</v>
      </c>
      <c r="H997" s="95">
        <f t="shared" si="47"/>
        <v>3</v>
      </c>
      <c r="I997" s="351">
        <f t="shared" si="2"/>
        <v>4.1666666666666664E-2</v>
      </c>
      <c r="J997" s="351">
        <f t="shared" si="3"/>
        <v>2.8571428571428571E-2</v>
      </c>
      <c r="K997" s="34" t="s">
        <v>649</v>
      </c>
    </row>
    <row r="998" spans="1:11">
      <c r="A998" s="34" t="s">
        <v>4654</v>
      </c>
      <c r="B998" s="34">
        <v>2010</v>
      </c>
      <c r="C998" s="34">
        <v>61</v>
      </c>
      <c r="D998" s="34" t="s">
        <v>4678</v>
      </c>
      <c r="E998" s="95">
        <f t="shared" si="48"/>
        <v>72</v>
      </c>
      <c r="F998" s="95">
        <f t="shared" si="49"/>
        <v>105</v>
      </c>
      <c r="G998" s="95">
        <f>'gráficos x semana I nivel'!E63</f>
        <v>0</v>
      </c>
      <c r="H998" s="95">
        <f t="shared" si="47"/>
        <v>3</v>
      </c>
      <c r="I998" s="351">
        <f t="shared" si="2"/>
        <v>4.1666666666666664E-2</v>
      </c>
      <c r="J998" s="351">
        <f t="shared" si="3"/>
        <v>2.8571428571428571E-2</v>
      </c>
      <c r="K998" s="34" t="s">
        <v>649</v>
      </c>
    </row>
    <row r="999" spans="1:11">
      <c r="A999" s="34" t="s">
        <v>4654</v>
      </c>
      <c r="B999" s="34">
        <v>2010</v>
      </c>
      <c r="C999" s="34">
        <v>62</v>
      </c>
      <c r="D999" s="34" t="s">
        <v>4678</v>
      </c>
      <c r="E999" s="95">
        <f t="shared" si="48"/>
        <v>72</v>
      </c>
      <c r="F999" s="95">
        <f t="shared" si="49"/>
        <v>105</v>
      </c>
      <c r="G999" s="95">
        <f>'gráficos x semana I nivel'!E64</f>
        <v>0</v>
      </c>
      <c r="H999" s="95">
        <f t="shared" si="47"/>
        <v>3</v>
      </c>
      <c r="I999" s="351">
        <f t="shared" si="2"/>
        <v>4.1666666666666664E-2</v>
      </c>
      <c r="J999" s="351">
        <f t="shared" si="3"/>
        <v>2.8571428571428571E-2</v>
      </c>
      <c r="K999" s="34" t="s">
        <v>649</v>
      </c>
    </row>
    <row r="1000" spans="1:11">
      <c r="A1000" s="34" t="s">
        <v>4654</v>
      </c>
      <c r="B1000" s="34">
        <v>2010</v>
      </c>
      <c r="C1000" s="34">
        <v>63</v>
      </c>
      <c r="D1000" s="34" t="s">
        <v>4678</v>
      </c>
      <c r="E1000" s="95">
        <f t="shared" si="48"/>
        <v>72</v>
      </c>
      <c r="F1000" s="95">
        <f t="shared" si="49"/>
        <v>105</v>
      </c>
      <c r="G1000" s="95">
        <f>'gráficos x semana I nivel'!E65</f>
        <v>0</v>
      </c>
      <c r="H1000" s="95">
        <f t="shared" si="47"/>
        <v>3</v>
      </c>
      <c r="I1000" s="351">
        <f t="shared" si="2"/>
        <v>4.1666666666666664E-2</v>
      </c>
      <c r="J1000" s="351">
        <f t="shared" si="3"/>
        <v>2.8571428571428571E-2</v>
      </c>
      <c r="K1000" s="34" t="s">
        <v>649</v>
      </c>
    </row>
    <row r="1001" spans="1:11">
      <c r="A1001" s="34" t="s">
        <v>4654</v>
      </c>
      <c r="B1001" s="34">
        <v>2010</v>
      </c>
      <c r="C1001" s="34">
        <v>64</v>
      </c>
      <c r="D1001" s="34" t="s">
        <v>4678</v>
      </c>
      <c r="E1001" s="95">
        <f t="shared" si="48"/>
        <v>72</v>
      </c>
      <c r="F1001" s="95">
        <f t="shared" si="49"/>
        <v>105</v>
      </c>
      <c r="G1001" s="95">
        <f>'gráficos x semana I nivel'!E66</f>
        <v>0</v>
      </c>
      <c r="H1001" s="95">
        <f t="shared" si="47"/>
        <v>3</v>
      </c>
      <c r="I1001" s="351">
        <f t="shared" si="2"/>
        <v>4.1666666666666664E-2</v>
      </c>
      <c r="J1001" s="351">
        <f t="shared" si="3"/>
        <v>2.8571428571428571E-2</v>
      </c>
      <c r="K1001" s="34" t="s">
        <v>649</v>
      </c>
    </row>
    <row r="1002" spans="1:11">
      <c r="A1002" s="34" t="s">
        <v>4654</v>
      </c>
      <c r="B1002" s="34">
        <v>2010</v>
      </c>
      <c r="C1002" s="34">
        <v>65</v>
      </c>
      <c r="D1002" s="34" t="s">
        <v>4678</v>
      </c>
      <c r="E1002" s="95">
        <f t="shared" si="48"/>
        <v>72</v>
      </c>
      <c r="F1002" s="95">
        <f t="shared" si="49"/>
        <v>105</v>
      </c>
      <c r="G1002" s="95">
        <f>'gráficos x semana I nivel'!E67</f>
        <v>0</v>
      </c>
      <c r="H1002" s="95">
        <f t="shared" si="47"/>
        <v>3</v>
      </c>
      <c r="I1002" s="351">
        <f t="shared" si="2"/>
        <v>4.1666666666666664E-2</v>
      </c>
      <c r="J1002" s="351">
        <f t="shared" si="3"/>
        <v>2.8571428571428571E-2</v>
      </c>
      <c r="K1002" s="34" t="s">
        <v>649</v>
      </c>
    </row>
    <row r="1003" spans="1:11">
      <c r="A1003" s="34" t="s">
        <v>4654</v>
      </c>
      <c r="B1003" s="34">
        <v>2010</v>
      </c>
      <c r="C1003" s="34">
        <v>66</v>
      </c>
      <c r="D1003" s="34" t="s">
        <v>4678</v>
      </c>
      <c r="E1003" s="95">
        <f t="shared" si="48"/>
        <v>72</v>
      </c>
      <c r="F1003" s="95">
        <f t="shared" si="49"/>
        <v>105</v>
      </c>
      <c r="G1003" s="95">
        <f>'gráficos x semana I nivel'!E68</f>
        <v>0</v>
      </c>
      <c r="H1003" s="95">
        <f t="shared" si="47"/>
        <v>3</v>
      </c>
      <c r="I1003" s="351">
        <f t="shared" si="2"/>
        <v>4.1666666666666664E-2</v>
      </c>
      <c r="J1003" s="351">
        <f t="shared" si="3"/>
        <v>2.8571428571428571E-2</v>
      </c>
      <c r="K1003" s="34" t="s">
        <v>649</v>
      </c>
    </row>
    <row r="1004" spans="1:11">
      <c r="A1004" s="34" t="s">
        <v>4654</v>
      </c>
      <c r="B1004" s="34">
        <v>2010</v>
      </c>
      <c r="C1004" s="34">
        <v>67</v>
      </c>
      <c r="D1004" s="34" t="s">
        <v>4678</v>
      </c>
      <c r="E1004" s="95">
        <f t="shared" si="48"/>
        <v>72</v>
      </c>
      <c r="F1004" s="95">
        <f t="shared" si="49"/>
        <v>105</v>
      </c>
      <c r="G1004" s="95">
        <f>'gráficos x semana I nivel'!E69</f>
        <v>0</v>
      </c>
      <c r="H1004" s="95">
        <f t="shared" si="47"/>
        <v>3</v>
      </c>
      <c r="I1004" s="351">
        <f t="shared" si="2"/>
        <v>4.1666666666666664E-2</v>
      </c>
      <c r="J1004" s="351">
        <f t="shared" si="3"/>
        <v>2.8571428571428571E-2</v>
      </c>
      <c r="K1004" s="34" t="s">
        <v>649</v>
      </c>
    </row>
    <row r="1005" spans="1:11">
      <c r="A1005" s="34" t="s">
        <v>4654</v>
      </c>
      <c r="B1005" s="34">
        <v>2010</v>
      </c>
      <c r="C1005" s="34">
        <v>68</v>
      </c>
      <c r="D1005" s="34" t="s">
        <v>4678</v>
      </c>
      <c r="E1005" s="95">
        <f t="shared" si="48"/>
        <v>72</v>
      </c>
      <c r="F1005" s="95">
        <f t="shared" si="49"/>
        <v>105</v>
      </c>
      <c r="G1005" s="95">
        <f>'gráficos x semana I nivel'!E70</f>
        <v>0</v>
      </c>
      <c r="H1005" s="95">
        <f t="shared" si="47"/>
        <v>3</v>
      </c>
      <c r="I1005" s="351">
        <f t="shared" si="2"/>
        <v>4.1666666666666664E-2</v>
      </c>
      <c r="J1005" s="351">
        <f t="shared" si="3"/>
        <v>2.8571428571428571E-2</v>
      </c>
      <c r="K1005" s="34" t="s">
        <v>649</v>
      </c>
    </row>
    <row r="1006" spans="1:11">
      <c r="A1006" s="34" t="s">
        <v>4654</v>
      </c>
      <c r="B1006" s="34">
        <v>2010</v>
      </c>
      <c r="C1006" s="34">
        <v>69</v>
      </c>
      <c r="D1006" s="34" t="s">
        <v>4678</v>
      </c>
      <c r="E1006" s="95">
        <f t="shared" si="48"/>
        <v>72</v>
      </c>
      <c r="F1006" s="95">
        <f t="shared" si="49"/>
        <v>105</v>
      </c>
      <c r="G1006" s="95">
        <f>'gráficos x semana I nivel'!E71</f>
        <v>0</v>
      </c>
      <c r="H1006" s="95">
        <f t="shared" si="47"/>
        <v>3</v>
      </c>
      <c r="I1006" s="351">
        <f t="shared" si="2"/>
        <v>4.1666666666666664E-2</v>
      </c>
      <c r="J1006" s="351">
        <f t="shared" si="3"/>
        <v>2.8571428571428571E-2</v>
      </c>
      <c r="K1006" s="34" t="s">
        <v>649</v>
      </c>
    </row>
    <row r="1007" spans="1:11">
      <c r="A1007" s="34" t="s">
        <v>4654</v>
      </c>
      <c r="B1007" s="34">
        <v>2010</v>
      </c>
      <c r="C1007" s="34">
        <v>70</v>
      </c>
      <c r="D1007" s="34" t="s">
        <v>4678</v>
      </c>
      <c r="E1007" s="95">
        <f t="shared" si="48"/>
        <v>72</v>
      </c>
      <c r="F1007" s="95">
        <f t="shared" si="49"/>
        <v>105</v>
      </c>
      <c r="G1007" s="95">
        <f>'gráficos x semana I nivel'!E72</f>
        <v>1</v>
      </c>
      <c r="H1007" s="95">
        <f t="shared" si="47"/>
        <v>4</v>
      </c>
      <c r="I1007" s="351">
        <f t="shared" si="2"/>
        <v>5.5555555555555552E-2</v>
      </c>
      <c r="J1007" s="351">
        <f t="shared" si="3"/>
        <v>3.8095238095238099E-2</v>
      </c>
      <c r="K1007" s="34" t="s">
        <v>649</v>
      </c>
    </row>
    <row r="1008" spans="1:11">
      <c r="A1008" s="34" t="s">
        <v>4654</v>
      </c>
      <c r="B1008" s="34">
        <v>2010</v>
      </c>
      <c r="C1008" s="34">
        <v>71</v>
      </c>
      <c r="D1008" s="34" t="s">
        <v>4678</v>
      </c>
      <c r="E1008" s="95">
        <f t="shared" si="48"/>
        <v>72</v>
      </c>
      <c r="F1008" s="95">
        <f t="shared" si="49"/>
        <v>105</v>
      </c>
      <c r="G1008" s="95">
        <f>'gráficos x semana I nivel'!E73</f>
        <v>0</v>
      </c>
      <c r="H1008" s="95">
        <f t="shared" si="47"/>
        <v>4</v>
      </c>
      <c r="I1008" s="351">
        <f t="shared" si="2"/>
        <v>5.5555555555555552E-2</v>
      </c>
      <c r="J1008" s="351">
        <f t="shared" si="3"/>
        <v>3.8095238095238099E-2</v>
      </c>
      <c r="K1008" s="34" t="s">
        <v>649</v>
      </c>
    </row>
    <row r="1009" spans="1:11">
      <c r="A1009" s="34" t="s">
        <v>4654</v>
      </c>
      <c r="B1009" s="34">
        <v>2010</v>
      </c>
      <c r="C1009" s="34">
        <v>72</v>
      </c>
      <c r="D1009" s="34" t="s">
        <v>4678</v>
      </c>
      <c r="E1009" s="95">
        <f t="shared" si="48"/>
        <v>72</v>
      </c>
      <c r="F1009" s="95">
        <f t="shared" si="49"/>
        <v>105</v>
      </c>
      <c r="G1009" s="95">
        <f>'gráficos x semana I nivel'!E74</f>
        <v>0</v>
      </c>
      <c r="H1009" s="95">
        <f t="shared" si="47"/>
        <v>4</v>
      </c>
      <c r="I1009" s="351">
        <f t="shared" si="2"/>
        <v>5.5555555555555552E-2</v>
      </c>
      <c r="J1009" s="351">
        <f t="shared" si="3"/>
        <v>3.8095238095238099E-2</v>
      </c>
      <c r="K1009" s="34" t="s">
        <v>649</v>
      </c>
    </row>
    <row r="1010" spans="1:11">
      <c r="A1010" s="34" t="s">
        <v>4654</v>
      </c>
      <c r="B1010" s="34">
        <v>2010</v>
      </c>
      <c r="C1010" s="34">
        <v>73</v>
      </c>
      <c r="D1010" s="34" t="s">
        <v>4678</v>
      </c>
      <c r="E1010" s="95">
        <f t="shared" si="48"/>
        <v>72</v>
      </c>
      <c r="F1010" s="95">
        <f t="shared" si="49"/>
        <v>105</v>
      </c>
      <c r="G1010" s="95">
        <f>'gráficos x semana I nivel'!E75</f>
        <v>0</v>
      </c>
      <c r="H1010" s="95">
        <f t="shared" si="47"/>
        <v>4</v>
      </c>
      <c r="I1010" s="351">
        <f t="shared" si="2"/>
        <v>5.5555555555555552E-2</v>
      </c>
      <c r="J1010" s="351">
        <f t="shared" si="3"/>
        <v>3.8095238095238099E-2</v>
      </c>
      <c r="K1010" s="34" t="s">
        <v>649</v>
      </c>
    </row>
    <row r="1011" spans="1:11">
      <c r="A1011" s="34" t="s">
        <v>4654</v>
      </c>
      <c r="B1011" s="34">
        <v>2010</v>
      </c>
      <c r="C1011" s="34">
        <v>74</v>
      </c>
      <c r="D1011" s="34" t="s">
        <v>4678</v>
      </c>
      <c r="E1011" s="95">
        <f t="shared" si="48"/>
        <v>72</v>
      </c>
      <c r="F1011" s="95">
        <f t="shared" si="49"/>
        <v>105</v>
      </c>
      <c r="G1011" s="95">
        <f>'gráficos x semana I nivel'!E76</f>
        <v>0</v>
      </c>
      <c r="H1011" s="95">
        <f t="shared" si="47"/>
        <v>4</v>
      </c>
      <c r="I1011" s="351">
        <f t="shared" si="2"/>
        <v>5.5555555555555552E-2</v>
      </c>
      <c r="J1011" s="351">
        <f t="shared" si="3"/>
        <v>3.8095238095238099E-2</v>
      </c>
      <c r="K1011" s="34" t="s">
        <v>649</v>
      </c>
    </row>
    <row r="1012" spans="1:11">
      <c r="A1012" s="34" t="s">
        <v>4654</v>
      </c>
      <c r="B1012" s="34">
        <v>2010</v>
      </c>
      <c r="C1012" s="34">
        <v>75</v>
      </c>
      <c r="D1012" s="34" t="s">
        <v>4678</v>
      </c>
      <c r="E1012" s="95">
        <f t="shared" si="48"/>
        <v>72</v>
      </c>
      <c r="F1012" s="95">
        <f t="shared" si="49"/>
        <v>105</v>
      </c>
      <c r="G1012" s="95">
        <f>'gráficos x semana I nivel'!E77</f>
        <v>0</v>
      </c>
      <c r="H1012" s="95">
        <f t="shared" si="47"/>
        <v>4</v>
      </c>
      <c r="I1012" s="351">
        <f t="shared" si="2"/>
        <v>5.5555555555555552E-2</v>
      </c>
      <c r="J1012" s="351">
        <f t="shared" si="3"/>
        <v>3.8095238095238099E-2</v>
      </c>
      <c r="K1012" s="34" t="s">
        <v>649</v>
      </c>
    </row>
    <row r="1013" spans="1:11">
      <c r="A1013" s="34" t="s">
        <v>4654</v>
      </c>
      <c r="B1013" s="34">
        <v>2010</v>
      </c>
      <c r="C1013" s="34">
        <v>76</v>
      </c>
      <c r="D1013" s="34" t="s">
        <v>4678</v>
      </c>
      <c r="E1013" s="95">
        <f t="shared" si="48"/>
        <v>72</v>
      </c>
      <c r="F1013" s="95">
        <f t="shared" si="49"/>
        <v>105</v>
      </c>
      <c r="G1013" s="95">
        <f>'gráficos x semana I nivel'!E78</f>
        <v>0</v>
      </c>
      <c r="H1013" s="95">
        <f t="shared" si="47"/>
        <v>4</v>
      </c>
      <c r="I1013" s="351">
        <f t="shared" si="2"/>
        <v>5.5555555555555552E-2</v>
      </c>
      <c r="J1013" s="351">
        <f t="shared" si="3"/>
        <v>3.8095238095238099E-2</v>
      </c>
      <c r="K1013" s="34" t="s">
        <v>649</v>
      </c>
    </row>
    <row r="1014" spans="1:11">
      <c r="A1014" s="34" t="s">
        <v>4654</v>
      </c>
      <c r="B1014" s="34">
        <v>2010</v>
      </c>
      <c r="C1014" s="34">
        <v>77</v>
      </c>
      <c r="D1014" s="34" t="s">
        <v>4678</v>
      </c>
      <c r="E1014" s="95">
        <f t="shared" si="48"/>
        <v>72</v>
      </c>
      <c r="F1014" s="95">
        <f t="shared" si="49"/>
        <v>105</v>
      </c>
      <c r="G1014" s="95">
        <f>'gráficos x semana I nivel'!E79</f>
        <v>1</v>
      </c>
      <c r="H1014" s="95">
        <f t="shared" si="47"/>
        <v>5</v>
      </c>
      <c r="I1014" s="351">
        <f t="shared" si="2"/>
        <v>6.9444444444444448E-2</v>
      </c>
      <c r="J1014" s="351">
        <f t="shared" si="3"/>
        <v>4.7619047619047616E-2</v>
      </c>
      <c r="K1014" s="34" t="s">
        <v>649</v>
      </c>
    </row>
    <row r="1015" spans="1:11">
      <c r="A1015" s="34" t="s">
        <v>4654</v>
      </c>
      <c r="B1015" s="34">
        <v>2010</v>
      </c>
      <c r="C1015" s="34">
        <v>78</v>
      </c>
      <c r="D1015" s="34" t="s">
        <v>4678</v>
      </c>
      <c r="E1015" s="95">
        <f t="shared" si="48"/>
        <v>72</v>
      </c>
      <c r="F1015" s="95">
        <f t="shared" si="49"/>
        <v>105</v>
      </c>
      <c r="G1015" s="95">
        <f>'gráficos x semana I nivel'!E80</f>
        <v>0</v>
      </c>
      <c r="H1015" s="95">
        <f t="shared" si="47"/>
        <v>5</v>
      </c>
      <c r="I1015" s="351">
        <f t="shared" si="2"/>
        <v>6.9444444444444448E-2</v>
      </c>
      <c r="J1015" s="351">
        <f t="shared" si="3"/>
        <v>4.7619047619047616E-2</v>
      </c>
      <c r="K1015" s="34" t="s">
        <v>649</v>
      </c>
    </row>
    <row r="1016" spans="1:11">
      <c r="A1016" s="34" t="s">
        <v>4654</v>
      </c>
      <c r="B1016" s="34">
        <v>2010</v>
      </c>
      <c r="C1016" s="34">
        <v>79</v>
      </c>
      <c r="D1016" s="34" t="s">
        <v>4678</v>
      </c>
      <c r="E1016" s="95">
        <f t="shared" si="48"/>
        <v>72</v>
      </c>
      <c r="F1016" s="95">
        <f t="shared" si="49"/>
        <v>105</v>
      </c>
      <c r="G1016" s="95">
        <f>'gráficos x semana I nivel'!E81</f>
        <v>0</v>
      </c>
      <c r="H1016" s="95">
        <f t="shared" si="47"/>
        <v>5</v>
      </c>
      <c r="I1016" s="351">
        <f t="shared" si="2"/>
        <v>6.9444444444444448E-2</v>
      </c>
      <c r="J1016" s="351">
        <f t="shared" si="3"/>
        <v>4.7619047619047616E-2</v>
      </c>
      <c r="K1016" s="34" t="s">
        <v>649</v>
      </c>
    </row>
    <row r="1017" spans="1:11">
      <c r="A1017" s="34" t="s">
        <v>4654</v>
      </c>
      <c r="B1017" s="34">
        <v>2010</v>
      </c>
      <c r="C1017" s="34">
        <v>80</v>
      </c>
      <c r="D1017" s="34" t="s">
        <v>4678</v>
      </c>
      <c r="E1017" s="95">
        <f t="shared" si="48"/>
        <v>72</v>
      </c>
      <c r="F1017" s="95">
        <f t="shared" si="49"/>
        <v>105</v>
      </c>
      <c r="G1017" s="95">
        <f>'gráficos x semana I nivel'!E82</f>
        <v>0</v>
      </c>
      <c r="H1017" s="95">
        <f t="shared" si="47"/>
        <v>5</v>
      </c>
      <c r="I1017" s="351">
        <f t="shared" si="2"/>
        <v>6.9444444444444448E-2</v>
      </c>
      <c r="J1017" s="351">
        <f t="shared" si="3"/>
        <v>4.7619047619047616E-2</v>
      </c>
      <c r="K1017" s="34" t="s">
        <v>649</v>
      </c>
    </row>
    <row r="1018" spans="1:11">
      <c r="A1018" s="34" t="s">
        <v>4654</v>
      </c>
      <c r="B1018" s="34">
        <v>2010</v>
      </c>
      <c r="C1018" s="34">
        <v>81</v>
      </c>
      <c r="D1018" s="34" t="s">
        <v>4678</v>
      </c>
      <c r="E1018" s="95">
        <f t="shared" si="48"/>
        <v>72</v>
      </c>
      <c r="F1018" s="95">
        <f t="shared" si="49"/>
        <v>105</v>
      </c>
      <c r="G1018" s="95">
        <f>'gráficos x semana I nivel'!E83</f>
        <v>0</v>
      </c>
      <c r="H1018" s="95">
        <f t="shared" si="47"/>
        <v>5</v>
      </c>
      <c r="I1018" s="351">
        <f t="shared" si="2"/>
        <v>6.9444444444444448E-2</v>
      </c>
      <c r="J1018" s="351">
        <f t="shared" si="3"/>
        <v>4.7619047619047616E-2</v>
      </c>
      <c r="K1018" s="34" t="s">
        <v>649</v>
      </c>
    </row>
    <row r="1019" spans="1:11">
      <c r="A1019" s="34" t="s">
        <v>4654</v>
      </c>
      <c r="B1019" s="34">
        <v>2010</v>
      </c>
      <c r="C1019" s="34">
        <v>82</v>
      </c>
      <c r="D1019" s="34" t="s">
        <v>4678</v>
      </c>
      <c r="E1019" s="95">
        <f t="shared" si="48"/>
        <v>72</v>
      </c>
      <c r="F1019" s="95">
        <f t="shared" si="49"/>
        <v>105</v>
      </c>
      <c r="G1019" s="95">
        <f>'gráficos x semana I nivel'!E84</f>
        <v>0</v>
      </c>
      <c r="H1019" s="95">
        <f t="shared" si="47"/>
        <v>5</v>
      </c>
      <c r="I1019" s="351">
        <f t="shared" si="2"/>
        <v>6.9444444444444448E-2</v>
      </c>
      <c r="J1019" s="351">
        <f t="shared" si="3"/>
        <v>4.7619047619047616E-2</v>
      </c>
      <c r="K1019" s="34" t="s">
        <v>649</v>
      </c>
    </row>
    <row r="1020" spans="1:11">
      <c r="A1020" s="34" t="s">
        <v>4654</v>
      </c>
      <c r="B1020" s="34">
        <v>2010</v>
      </c>
      <c r="C1020" s="34">
        <v>83</v>
      </c>
      <c r="D1020" s="34" t="s">
        <v>4678</v>
      </c>
      <c r="E1020" s="95">
        <f t="shared" si="48"/>
        <v>72</v>
      </c>
      <c r="F1020" s="95">
        <f t="shared" si="49"/>
        <v>105</v>
      </c>
      <c r="G1020" s="95">
        <f>'gráficos x semana I nivel'!E85</f>
        <v>0</v>
      </c>
      <c r="H1020" s="95">
        <f t="shared" si="47"/>
        <v>5</v>
      </c>
      <c r="I1020" s="351">
        <f t="shared" si="2"/>
        <v>6.9444444444444448E-2</v>
      </c>
      <c r="J1020" s="351">
        <f t="shared" si="3"/>
        <v>4.7619047619047616E-2</v>
      </c>
      <c r="K1020" s="34" t="s">
        <v>649</v>
      </c>
    </row>
    <row r="1021" spans="1:11">
      <c r="A1021" s="34" t="s">
        <v>4654</v>
      </c>
      <c r="B1021" s="34">
        <v>2010</v>
      </c>
      <c r="C1021" s="34">
        <v>84</v>
      </c>
      <c r="D1021" s="34" t="s">
        <v>4678</v>
      </c>
      <c r="E1021" s="95">
        <f t="shared" si="48"/>
        <v>72</v>
      </c>
      <c r="F1021" s="95">
        <f t="shared" si="49"/>
        <v>105</v>
      </c>
      <c r="G1021" s="95">
        <f>'gráficos x semana I nivel'!E86</f>
        <v>0</v>
      </c>
      <c r="H1021" s="95">
        <f t="shared" si="47"/>
        <v>5</v>
      </c>
      <c r="I1021" s="351">
        <f t="shared" si="2"/>
        <v>6.9444444444444448E-2</v>
      </c>
      <c r="J1021" s="351">
        <f t="shared" si="3"/>
        <v>4.7619047619047616E-2</v>
      </c>
      <c r="K1021" s="34" t="s">
        <v>649</v>
      </c>
    </row>
    <row r="1022" spans="1:11">
      <c r="A1022" s="34" t="s">
        <v>4654</v>
      </c>
      <c r="B1022" s="34">
        <v>2010</v>
      </c>
      <c r="C1022" s="34">
        <v>85</v>
      </c>
      <c r="D1022" s="34" t="s">
        <v>4678</v>
      </c>
      <c r="E1022" s="95">
        <f t="shared" si="48"/>
        <v>72</v>
      </c>
      <c r="F1022" s="95">
        <f t="shared" si="49"/>
        <v>105</v>
      </c>
      <c r="G1022" s="95">
        <f>'gráficos x semana I nivel'!E87</f>
        <v>0</v>
      </c>
      <c r="H1022" s="95">
        <f t="shared" si="47"/>
        <v>5</v>
      </c>
      <c r="I1022" s="351">
        <f t="shared" si="2"/>
        <v>6.9444444444444448E-2</v>
      </c>
      <c r="J1022" s="351">
        <f t="shared" si="3"/>
        <v>4.7619047619047616E-2</v>
      </c>
      <c r="K1022" s="34" t="s">
        <v>649</v>
      </c>
    </row>
    <row r="1023" spans="1:11">
      <c r="A1023" s="34" t="s">
        <v>4654</v>
      </c>
      <c r="B1023" s="34">
        <v>2010</v>
      </c>
      <c r="C1023" s="34">
        <v>86</v>
      </c>
      <c r="D1023" s="34" t="s">
        <v>4678</v>
      </c>
      <c r="E1023" s="95">
        <f t="shared" si="48"/>
        <v>72</v>
      </c>
      <c r="F1023" s="95">
        <f t="shared" si="49"/>
        <v>105</v>
      </c>
      <c r="G1023" s="95">
        <f>'gráficos x semana I nivel'!E88</f>
        <v>0</v>
      </c>
      <c r="H1023" s="95">
        <f t="shared" si="47"/>
        <v>5</v>
      </c>
      <c r="I1023" s="351">
        <f t="shared" si="2"/>
        <v>6.9444444444444448E-2</v>
      </c>
      <c r="J1023" s="351">
        <f t="shared" si="3"/>
        <v>4.7619047619047616E-2</v>
      </c>
      <c r="K1023" s="34" t="s">
        <v>649</v>
      </c>
    </row>
    <row r="1024" spans="1:11">
      <c r="A1024" s="34" t="s">
        <v>4654</v>
      </c>
      <c r="B1024" s="34">
        <v>2010</v>
      </c>
      <c r="C1024" s="34">
        <v>87</v>
      </c>
      <c r="D1024" s="34" t="s">
        <v>4678</v>
      </c>
      <c r="E1024" s="95">
        <f t="shared" si="48"/>
        <v>72</v>
      </c>
      <c r="F1024" s="95">
        <f t="shared" si="49"/>
        <v>105</v>
      </c>
      <c r="G1024" s="95">
        <f>'gráficos x semana I nivel'!E89</f>
        <v>0</v>
      </c>
      <c r="H1024" s="95">
        <f t="shared" si="47"/>
        <v>5</v>
      </c>
      <c r="I1024" s="351">
        <f t="shared" si="2"/>
        <v>6.9444444444444448E-2</v>
      </c>
      <c r="J1024" s="351">
        <f t="shared" si="3"/>
        <v>4.7619047619047616E-2</v>
      </c>
      <c r="K1024" s="34" t="s">
        <v>649</v>
      </c>
    </row>
    <row r="1025" spans="1:11">
      <c r="A1025" s="34" t="s">
        <v>4654</v>
      </c>
      <c r="B1025" s="34">
        <v>2010</v>
      </c>
      <c r="C1025" s="34">
        <v>88</v>
      </c>
      <c r="D1025" s="34" t="s">
        <v>4678</v>
      </c>
      <c r="E1025" s="95">
        <f t="shared" si="48"/>
        <v>72</v>
      </c>
      <c r="F1025" s="95">
        <f t="shared" si="49"/>
        <v>105</v>
      </c>
      <c r="G1025" s="95">
        <f>'gráficos x semana I nivel'!E90</f>
        <v>0</v>
      </c>
      <c r="H1025" s="95">
        <f t="shared" si="47"/>
        <v>5</v>
      </c>
      <c r="I1025" s="351">
        <f t="shared" si="2"/>
        <v>6.9444444444444448E-2</v>
      </c>
      <c r="J1025" s="351">
        <f t="shared" si="3"/>
        <v>4.7619047619047616E-2</v>
      </c>
      <c r="K1025" s="34" t="s">
        <v>649</v>
      </c>
    </row>
    <row r="1026" spans="1:11">
      <c r="A1026" s="34" t="s">
        <v>4654</v>
      </c>
      <c r="B1026" s="34">
        <v>2010</v>
      </c>
      <c r="C1026" s="34">
        <v>89</v>
      </c>
      <c r="D1026" s="34" t="s">
        <v>4678</v>
      </c>
      <c r="E1026" s="95">
        <f t="shared" ref="E1026:E1041" si="50">SP1_IN</f>
        <v>72</v>
      </c>
      <c r="F1026" s="95">
        <f t="shared" ref="F1026:F1041" si="51">Cargos_IN_SP1</f>
        <v>105</v>
      </c>
      <c r="G1026" s="95">
        <f>'gráficos x semana I nivel'!E91</f>
        <v>0</v>
      </c>
      <c r="H1026" s="95">
        <f t="shared" si="47"/>
        <v>5</v>
      </c>
      <c r="I1026" s="351">
        <f t="shared" si="2"/>
        <v>6.9444444444444448E-2</v>
      </c>
      <c r="J1026" s="351">
        <f t="shared" si="3"/>
        <v>4.7619047619047616E-2</v>
      </c>
      <c r="K1026" s="34" t="s">
        <v>649</v>
      </c>
    </row>
    <row r="1027" spans="1:11">
      <c r="A1027" s="34" t="s">
        <v>4654</v>
      </c>
      <c r="B1027" s="34">
        <v>2010</v>
      </c>
      <c r="C1027" s="34">
        <v>90</v>
      </c>
      <c r="D1027" s="34" t="s">
        <v>4678</v>
      </c>
      <c r="E1027" s="95">
        <f t="shared" si="50"/>
        <v>72</v>
      </c>
      <c r="F1027" s="95">
        <f t="shared" si="51"/>
        <v>105</v>
      </c>
      <c r="G1027" s="95">
        <f>'gráficos x semana I nivel'!E92</f>
        <v>0</v>
      </c>
      <c r="H1027" s="95">
        <f t="shared" si="47"/>
        <v>5</v>
      </c>
      <c r="I1027" s="351">
        <f t="shared" si="2"/>
        <v>6.9444444444444448E-2</v>
      </c>
      <c r="J1027" s="351">
        <f t="shared" si="3"/>
        <v>4.7619047619047616E-2</v>
      </c>
      <c r="K1027" s="34" t="s">
        <v>649</v>
      </c>
    </row>
    <row r="1028" spans="1:11">
      <c r="A1028" s="34" t="s">
        <v>4654</v>
      </c>
      <c r="B1028" s="34">
        <v>2010</v>
      </c>
      <c r="C1028" s="34">
        <v>91</v>
      </c>
      <c r="D1028" s="34" t="s">
        <v>4678</v>
      </c>
      <c r="E1028" s="95">
        <f t="shared" si="50"/>
        <v>72</v>
      </c>
      <c r="F1028" s="95">
        <f t="shared" si="51"/>
        <v>105</v>
      </c>
      <c r="G1028" s="95">
        <f>'gráficos x semana I nivel'!E93</f>
        <v>0</v>
      </c>
      <c r="H1028" s="95">
        <f t="shared" si="47"/>
        <v>5</v>
      </c>
      <c r="I1028" s="351">
        <f t="shared" si="2"/>
        <v>6.9444444444444448E-2</v>
      </c>
      <c r="J1028" s="351">
        <f t="shared" si="3"/>
        <v>4.7619047619047616E-2</v>
      </c>
      <c r="K1028" s="34" t="s">
        <v>649</v>
      </c>
    </row>
    <row r="1029" spans="1:11">
      <c r="A1029" s="34" t="s">
        <v>4654</v>
      </c>
      <c r="B1029" s="34">
        <v>2010</v>
      </c>
      <c r="C1029" s="34">
        <v>92</v>
      </c>
      <c r="D1029" s="34" t="s">
        <v>4678</v>
      </c>
      <c r="E1029" s="95">
        <f t="shared" si="50"/>
        <v>72</v>
      </c>
      <c r="F1029" s="95">
        <f t="shared" si="51"/>
        <v>105</v>
      </c>
      <c r="G1029" s="95">
        <f>'gráficos x semana I nivel'!E94</f>
        <v>0</v>
      </c>
      <c r="H1029" s="95">
        <f t="shared" si="47"/>
        <v>5</v>
      </c>
      <c r="I1029" s="351">
        <f t="shared" si="2"/>
        <v>6.9444444444444448E-2</v>
      </c>
      <c r="J1029" s="351">
        <f t="shared" si="3"/>
        <v>4.7619047619047616E-2</v>
      </c>
      <c r="K1029" s="34" t="s">
        <v>649</v>
      </c>
    </row>
    <row r="1030" spans="1:11">
      <c r="A1030" s="34" t="s">
        <v>4654</v>
      </c>
      <c r="B1030" s="34">
        <v>2010</v>
      </c>
      <c r="C1030" s="34">
        <v>93</v>
      </c>
      <c r="D1030" s="34" t="s">
        <v>4678</v>
      </c>
      <c r="E1030" s="95">
        <f t="shared" si="50"/>
        <v>72</v>
      </c>
      <c r="F1030" s="95">
        <f t="shared" si="51"/>
        <v>105</v>
      </c>
      <c r="G1030" s="95">
        <f>'gráficos x semana I nivel'!E95</f>
        <v>0</v>
      </c>
      <c r="H1030" s="95">
        <f t="shared" si="47"/>
        <v>5</v>
      </c>
      <c r="I1030" s="351">
        <f t="shared" si="2"/>
        <v>6.9444444444444448E-2</v>
      </c>
      <c r="J1030" s="351">
        <f t="shared" si="3"/>
        <v>4.7619047619047616E-2</v>
      </c>
      <c r="K1030" s="34" t="s">
        <v>649</v>
      </c>
    </row>
    <row r="1031" spans="1:11">
      <c r="A1031" s="34" t="s">
        <v>4654</v>
      </c>
      <c r="B1031" s="34">
        <v>2010</v>
      </c>
      <c r="C1031" s="34">
        <v>94</v>
      </c>
      <c r="D1031" s="34" t="s">
        <v>4678</v>
      </c>
      <c r="E1031" s="95">
        <f t="shared" si="50"/>
        <v>72</v>
      </c>
      <c r="F1031" s="95">
        <f t="shared" si="51"/>
        <v>105</v>
      </c>
      <c r="G1031" s="95">
        <f>'gráficos x semana I nivel'!E96</f>
        <v>0</v>
      </c>
      <c r="H1031" s="95">
        <f t="shared" si="47"/>
        <v>5</v>
      </c>
      <c r="I1031" s="351">
        <f t="shared" si="2"/>
        <v>6.9444444444444448E-2</v>
      </c>
      <c r="J1031" s="351">
        <f t="shared" si="3"/>
        <v>4.7619047619047616E-2</v>
      </c>
      <c r="K1031" s="34" t="s">
        <v>649</v>
      </c>
    </row>
    <row r="1032" spans="1:11">
      <c r="A1032" s="34" t="s">
        <v>4654</v>
      </c>
      <c r="B1032" s="34">
        <v>2010</v>
      </c>
      <c r="C1032" s="34">
        <v>95</v>
      </c>
      <c r="D1032" s="34" t="s">
        <v>4678</v>
      </c>
      <c r="E1032" s="95">
        <f t="shared" si="50"/>
        <v>72</v>
      </c>
      <c r="F1032" s="95">
        <f t="shared" si="51"/>
        <v>105</v>
      </c>
      <c r="G1032" s="95">
        <f>'gráficos x semana I nivel'!E97</f>
        <v>0</v>
      </c>
      <c r="H1032" s="95">
        <f t="shared" si="47"/>
        <v>5</v>
      </c>
      <c r="I1032" s="351">
        <f t="shared" si="2"/>
        <v>6.9444444444444448E-2</v>
      </c>
      <c r="J1032" s="351">
        <f t="shared" si="3"/>
        <v>4.7619047619047616E-2</v>
      </c>
      <c r="K1032" s="34" t="s">
        <v>649</v>
      </c>
    </row>
    <row r="1033" spans="1:11">
      <c r="A1033" s="34" t="s">
        <v>4654</v>
      </c>
      <c r="B1033" s="34">
        <v>2010</v>
      </c>
      <c r="C1033" s="34">
        <v>96</v>
      </c>
      <c r="D1033" s="34" t="s">
        <v>4678</v>
      </c>
      <c r="E1033" s="95">
        <f t="shared" si="50"/>
        <v>72</v>
      </c>
      <c r="F1033" s="95">
        <f t="shared" si="51"/>
        <v>105</v>
      </c>
      <c r="G1033" s="95">
        <f>'gráficos x semana I nivel'!E98</f>
        <v>0</v>
      </c>
      <c r="H1033" s="95">
        <f t="shared" si="47"/>
        <v>5</v>
      </c>
      <c r="I1033" s="351">
        <f t="shared" si="2"/>
        <v>6.9444444444444448E-2</v>
      </c>
      <c r="J1033" s="351">
        <f t="shared" si="3"/>
        <v>4.7619047619047616E-2</v>
      </c>
      <c r="K1033" s="34" t="s">
        <v>649</v>
      </c>
    </row>
    <row r="1034" spans="1:11">
      <c r="A1034" s="34" t="s">
        <v>4654</v>
      </c>
      <c r="B1034" s="34">
        <v>2010</v>
      </c>
      <c r="C1034" s="34">
        <v>97</v>
      </c>
      <c r="D1034" s="34" t="s">
        <v>4678</v>
      </c>
      <c r="E1034" s="95">
        <f t="shared" si="50"/>
        <v>72</v>
      </c>
      <c r="F1034" s="95">
        <f t="shared" si="51"/>
        <v>105</v>
      </c>
      <c r="G1034" s="95">
        <f>'gráficos x semana I nivel'!E99</f>
        <v>0</v>
      </c>
      <c r="H1034" s="95">
        <f t="shared" si="47"/>
        <v>5</v>
      </c>
      <c r="I1034" s="351">
        <f t="shared" si="2"/>
        <v>6.9444444444444448E-2</v>
      </c>
      <c r="J1034" s="351">
        <f t="shared" si="3"/>
        <v>4.7619047619047616E-2</v>
      </c>
      <c r="K1034" s="34" t="s">
        <v>649</v>
      </c>
    </row>
    <row r="1035" spans="1:11">
      <c r="A1035" s="34" t="s">
        <v>4654</v>
      </c>
      <c r="B1035" s="34">
        <v>2010</v>
      </c>
      <c r="C1035" s="34">
        <v>98</v>
      </c>
      <c r="D1035" s="34" t="s">
        <v>4678</v>
      </c>
      <c r="E1035" s="95">
        <f t="shared" si="50"/>
        <v>72</v>
      </c>
      <c r="F1035" s="95">
        <f t="shared" si="51"/>
        <v>105</v>
      </c>
      <c r="G1035" s="95">
        <f>'gráficos x semana I nivel'!E100</f>
        <v>0</v>
      </c>
      <c r="H1035" s="95">
        <f t="shared" si="47"/>
        <v>5</v>
      </c>
      <c r="I1035" s="351">
        <f t="shared" si="2"/>
        <v>6.9444444444444448E-2</v>
      </c>
      <c r="J1035" s="351">
        <f t="shared" si="3"/>
        <v>4.7619047619047616E-2</v>
      </c>
      <c r="K1035" s="34" t="s">
        <v>649</v>
      </c>
    </row>
    <row r="1036" spans="1:11">
      <c r="A1036" s="34" t="s">
        <v>4654</v>
      </c>
      <c r="B1036" s="34">
        <v>2010</v>
      </c>
      <c r="C1036" s="34">
        <v>99</v>
      </c>
      <c r="D1036" s="34" t="s">
        <v>4678</v>
      </c>
      <c r="E1036" s="95">
        <f t="shared" si="50"/>
        <v>72</v>
      </c>
      <c r="F1036" s="95">
        <f t="shared" si="51"/>
        <v>105</v>
      </c>
      <c r="G1036" s="95">
        <f>'gráficos x semana I nivel'!E101</f>
        <v>0</v>
      </c>
      <c r="H1036" s="95">
        <f t="shared" si="47"/>
        <v>5</v>
      </c>
      <c r="I1036" s="351">
        <f t="shared" si="2"/>
        <v>6.9444444444444448E-2</v>
      </c>
      <c r="J1036" s="351">
        <f t="shared" si="3"/>
        <v>4.7619047619047616E-2</v>
      </c>
      <c r="K1036" s="34" t="s">
        <v>649</v>
      </c>
    </row>
    <row r="1037" spans="1:11">
      <c r="A1037" s="34" t="s">
        <v>4654</v>
      </c>
      <c r="B1037" s="34">
        <v>2010</v>
      </c>
      <c r="C1037" s="34">
        <v>100</v>
      </c>
      <c r="D1037" s="34" t="s">
        <v>4678</v>
      </c>
      <c r="E1037" s="95">
        <f t="shared" si="50"/>
        <v>72</v>
      </c>
      <c r="F1037" s="95">
        <f t="shared" si="51"/>
        <v>105</v>
      </c>
      <c r="G1037" s="95">
        <f>'gráficos x semana I nivel'!E102</f>
        <v>0</v>
      </c>
      <c r="H1037" s="95">
        <f t="shared" si="47"/>
        <v>5</v>
      </c>
      <c r="I1037" s="351">
        <f t="shared" si="2"/>
        <v>6.9444444444444448E-2</v>
      </c>
      <c r="J1037" s="351">
        <f t="shared" si="3"/>
        <v>4.7619047619047616E-2</v>
      </c>
      <c r="K1037" s="34" t="s">
        <v>649</v>
      </c>
    </row>
    <row r="1038" spans="1:11">
      <c r="A1038" s="34" t="s">
        <v>4654</v>
      </c>
      <c r="B1038" s="34">
        <v>2010</v>
      </c>
      <c r="C1038" s="34">
        <v>101</v>
      </c>
      <c r="D1038" s="34" t="s">
        <v>4678</v>
      </c>
      <c r="E1038" s="95">
        <f t="shared" si="50"/>
        <v>72</v>
      </c>
      <c r="F1038" s="95">
        <f t="shared" si="51"/>
        <v>105</v>
      </c>
      <c r="G1038" s="95">
        <f>'gráficos x semana I nivel'!E103</f>
        <v>0</v>
      </c>
      <c r="H1038" s="95">
        <f t="shared" si="47"/>
        <v>5</v>
      </c>
      <c r="I1038" s="351">
        <f t="shared" si="2"/>
        <v>6.9444444444444448E-2</v>
      </c>
      <c r="J1038" s="351">
        <f t="shared" si="3"/>
        <v>4.7619047619047616E-2</v>
      </c>
      <c r="K1038" s="34" t="s">
        <v>649</v>
      </c>
    </row>
    <row r="1039" spans="1:11">
      <c r="A1039" s="34" t="s">
        <v>4654</v>
      </c>
      <c r="B1039" s="34">
        <v>2010</v>
      </c>
      <c r="C1039" s="34">
        <v>102</v>
      </c>
      <c r="D1039" s="34" t="s">
        <v>4678</v>
      </c>
      <c r="E1039" s="95">
        <f t="shared" si="50"/>
        <v>72</v>
      </c>
      <c r="F1039" s="95">
        <f t="shared" si="51"/>
        <v>105</v>
      </c>
      <c r="G1039" s="95">
        <f>'gráficos x semana I nivel'!E104</f>
        <v>0</v>
      </c>
      <c r="H1039" s="95">
        <f t="shared" si="47"/>
        <v>5</v>
      </c>
      <c r="I1039" s="351">
        <f t="shared" si="2"/>
        <v>6.9444444444444448E-2</v>
      </c>
      <c r="J1039" s="351">
        <f t="shared" si="3"/>
        <v>4.7619047619047616E-2</v>
      </c>
      <c r="K1039" s="34" t="s">
        <v>649</v>
      </c>
    </row>
    <row r="1040" spans="1:11">
      <c r="A1040" s="34" t="s">
        <v>4654</v>
      </c>
      <c r="B1040" s="34">
        <v>2010</v>
      </c>
      <c r="C1040" s="34">
        <v>103</v>
      </c>
      <c r="D1040" s="34" t="s">
        <v>4678</v>
      </c>
      <c r="E1040" s="95">
        <f t="shared" si="50"/>
        <v>72</v>
      </c>
      <c r="F1040" s="95">
        <f t="shared" si="51"/>
        <v>105</v>
      </c>
      <c r="G1040" s="95">
        <f>'gráficos x semana I nivel'!E105</f>
        <v>0</v>
      </c>
      <c r="H1040" s="95">
        <f t="shared" si="47"/>
        <v>5</v>
      </c>
      <c r="I1040" s="351">
        <f t="shared" si="2"/>
        <v>6.9444444444444448E-2</v>
      </c>
      <c r="J1040" s="351">
        <f t="shared" si="3"/>
        <v>4.7619047619047616E-2</v>
      </c>
      <c r="K1040" s="34" t="s">
        <v>649</v>
      </c>
    </row>
    <row r="1041" spans="1:11">
      <c r="A1041" s="34" t="s">
        <v>4654</v>
      </c>
      <c r="B1041" s="34">
        <v>2010</v>
      </c>
      <c r="C1041" s="34">
        <v>104</v>
      </c>
      <c r="D1041" s="34" t="s">
        <v>4678</v>
      </c>
      <c r="E1041" s="95">
        <f t="shared" si="50"/>
        <v>72</v>
      </c>
      <c r="F1041" s="95">
        <f t="shared" si="51"/>
        <v>105</v>
      </c>
      <c r="G1041" s="95">
        <f>'gráficos x semana I nivel'!E106</f>
        <v>0</v>
      </c>
      <c r="H1041" s="95">
        <f t="shared" si="47"/>
        <v>5</v>
      </c>
      <c r="I1041" s="98">
        <f t="shared" si="2"/>
        <v>6.9444444444444448E-2</v>
      </c>
      <c r="J1041" s="98">
        <f t="shared" si="3"/>
        <v>4.7619047619047616E-2</v>
      </c>
      <c r="K1041" s="34" t="s">
        <v>649</v>
      </c>
    </row>
    <row r="1042" spans="1:11">
      <c r="A1042" s="34" t="s">
        <v>4655</v>
      </c>
      <c r="B1042" s="34">
        <v>2014</v>
      </c>
      <c r="C1042" s="34">
        <v>1</v>
      </c>
      <c r="D1042" s="34" t="s">
        <v>4673</v>
      </c>
      <c r="E1042" s="95">
        <f t="shared" ref="E1042:E1105" si="52">MB2_IN</f>
        <v>84</v>
      </c>
      <c r="F1042" s="95">
        <f t="shared" ref="F1042:F1105" si="53">Cargos_IN_MB2</f>
        <v>110</v>
      </c>
      <c r="G1042" s="95">
        <f>'gráficos x semana I nivel'!D112</f>
        <v>4</v>
      </c>
      <c r="H1042" s="95">
        <f>G1042</f>
        <v>4</v>
      </c>
      <c r="I1042" s="98">
        <f t="shared" si="2"/>
        <v>4.7619047619047616E-2</v>
      </c>
      <c r="J1042" s="98">
        <f t="shared" si="3"/>
        <v>3.6363636363636362E-2</v>
      </c>
      <c r="K1042" s="34" t="s">
        <v>649</v>
      </c>
    </row>
    <row r="1043" spans="1:11">
      <c r="A1043" s="34" t="s">
        <v>4655</v>
      </c>
      <c r="B1043" s="34">
        <v>2014</v>
      </c>
      <c r="C1043" s="34">
        <v>2</v>
      </c>
      <c r="D1043" s="34" t="s">
        <v>4673</v>
      </c>
      <c r="E1043" s="95">
        <f t="shared" si="52"/>
        <v>84</v>
      </c>
      <c r="F1043" s="95">
        <f t="shared" si="53"/>
        <v>110</v>
      </c>
      <c r="G1043" s="95">
        <f>'gráficos x semana I nivel'!D113</f>
        <v>1</v>
      </c>
      <c r="H1043" s="95">
        <f t="shared" ref="H1043:H1145" si="54">G1043+H1042</f>
        <v>5</v>
      </c>
      <c r="I1043" s="98">
        <f t="shared" si="2"/>
        <v>5.9523809523809521E-2</v>
      </c>
      <c r="J1043" s="98">
        <f t="shared" si="3"/>
        <v>4.5454545454545456E-2</v>
      </c>
      <c r="K1043" s="34" t="s">
        <v>649</v>
      </c>
    </row>
    <row r="1044" spans="1:11">
      <c r="A1044" s="34" t="s">
        <v>4655</v>
      </c>
      <c r="B1044" s="34">
        <v>2014</v>
      </c>
      <c r="C1044" s="34">
        <v>3</v>
      </c>
      <c r="D1044" s="34" t="s">
        <v>4673</v>
      </c>
      <c r="E1044" s="95">
        <f t="shared" si="52"/>
        <v>84</v>
      </c>
      <c r="F1044" s="95">
        <f t="shared" si="53"/>
        <v>110</v>
      </c>
      <c r="G1044" s="95">
        <f>'gráficos x semana I nivel'!D114</f>
        <v>2</v>
      </c>
      <c r="H1044" s="95">
        <f t="shared" si="54"/>
        <v>7</v>
      </c>
      <c r="I1044" s="98">
        <f t="shared" si="2"/>
        <v>8.3333333333333329E-2</v>
      </c>
      <c r="J1044" s="98">
        <f t="shared" si="3"/>
        <v>6.363636363636363E-2</v>
      </c>
      <c r="K1044" s="34" t="s">
        <v>649</v>
      </c>
    </row>
    <row r="1045" spans="1:11">
      <c r="A1045" s="34" t="s">
        <v>4655</v>
      </c>
      <c r="B1045" s="34">
        <v>2014</v>
      </c>
      <c r="C1045" s="34">
        <v>4</v>
      </c>
      <c r="D1045" s="34" t="s">
        <v>4673</v>
      </c>
      <c r="E1045" s="95">
        <f t="shared" si="52"/>
        <v>84</v>
      </c>
      <c r="F1045" s="95">
        <f t="shared" si="53"/>
        <v>110</v>
      </c>
      <c r="G1045" s="95">
        <f>'gráficos x semana I nivel'!D115</f>
        <v>1</v>
      </c>
      <c r="H1045" s="95">
        <f t="shared" si="54"/>
        <v>8</v>
      </c>
      <c r="I1045" s="98">
        <f t="shared" si="2"/>
        <v>9.5238095238095233E-2</v>
      </c>
      <c r="J1045" s="98">
        <f t="shared" si="3"/>
        <v>7.2727272727272724E-2</v>
      </c>
      <c r="K1045" s="34" t="s">
        <v>649</v>
      </c>
    </row>
    <row r="1046" spans="1:11">
      <c r="A1046" s="34" t="s">
        <v>4655</v>
      </c>
      <c r="B1046" s="34">
        <v>2014</v>
      </c>
      <c r="C1046" s="34">
        <v>5</v>
      </c>
      <c r="D1046" s="34" t="s">
        <v>4673</v>
      </c>
      <c r="E1046" s="95">
        <f t="shared" si="52"/>
        <v>84</v>
      </c>
      <c r="F1046" s="95">
        <f t="shared" si="53"/>
        <v>110</v>
      </c>
      <c r="G1046" s="95">
        <f>'gráficos x semana I nivel'!D116</f>
        <v>0</v>
      </c>
      <c r="H1046" s="95">
        <f t="shared" si="54"/>
        <v>8</v>
      </c>
      <c r="I1046" s="98">
        <f t="shared" si="2"/>
        <v>9.5238095238095233E-2</v>
      </c>
      <c r="J1046" s="98">
        <f t="shared" si="3"/>
        <v>7.2727272727272724E-2</v>
      </c>
      <c r="K1046" s="34" t="s">
        <v>649</v>
      </c>
    </row>
    <row r="1047" spans="1:11">
      <c r="A1047" s="34" t="s">
        <v>4655</v>
      </c>
      <c r="B1047" s="34">
        <v>2014</v>
      </c>
      <c r="C1047" s="34">
        <v>6</v>
      </c>
      <c r="D1047" s="34" t="s">
        <v>4673</v>
      </c>
      <c r="E1047" s="95">
        <f t="shared" si="52"/>
        <v>84</v>
      </c>
      <c r="F1047" s="95">
        <f t="shared" si="53"/>
        <v>110</v>
      </c>
      <c r="G1047" s="95">
        <f>'gráficos x semana I nivel'!D117</f>
        <v>0</v>
      </c>
      <c r="H1047" s="95">
        <f t="shared" si="54"/>
        <v>8</v>
      </c>
      <c r="I1047" s="98">
        <f t="shared" si="2"/>
        <v>9.5238095238095233E-2</v>
      </c>
      <c r="J1047" s="98">
        <f t="shared" si="3"/>
        <v>7.2727272727272724E-2</v>
      </c>
      <c r="K1047" s="34" t="s">
        <v>649</v>
      </c>
    </row>
    <row r="1048" spans="1:11">
      <c r="A1048" s="34" t="s">
        <v>4655</v>
      </c>
      <c r="B1048" s="34">
        <v>2014</v>
      </c>
      <c r="C1048" s="34">
        <v>7</v>
      </c>
      <c r="D1048" s="34" t="s">
        <v>4673</v>
      </c>
      <c r="E1048" s="95">
        <f t="shared" si="52"/>
        <v>84</v>
      </c>
      <c r="F1048" s="95">
        <f t="shared" si="53"/>
        <v>110</v>
      </c>
      <c r="G1048" s="95">
        <f>'gráficos x semana I nivel'!D118</f>
        <v>0</v>
      </c>
      <c r="H1048" s="95">
        <f t="shared" si="54"/>
        <v>8</v>
      </c>
      <c r="I1048" s="98">
        <f t="shared" si="2"/>
        <v>9.5238095238095233E-2</v>
      </c>
      <c r="J1048" s="98">
        <f t="shared" si="3"/>
        <v>7.2727272727272724E-2</v>
      </c>
      <c r="K1048" s="34" t="s">
        <v>649</v>
      </c>
    </row>
    <row r="1049" spans="1:11">
      <c r="A1049" s="34" t="s">
        <v>4655</v>
      </c>
      <c r="B1049" s="34">
        <v>2014</v>
      </c>
      <c r="C1049" s="34">
        <v>8</v>
      </c>
      <c r="D1049" s="34" t="s">
        <v>4673</v>
      </c>
      <c r="E1049" s="95">
        <f t="shared" si="52"/>
        <v>84</v>
      </c>
      <c r="F1049" s="95">
        <f t="shared" si="53"/>
        <v>110</v>
      </c>
      <c r="G1049" s="95">
        <f>'gráficos x semana I nivel'!D119</f>
        <v>0</v>
      </c>
      <c r="H1049" s="95">
        <f t="shared" si="54"/>
        <v>8</v>
      </c>
      <c r="I1049" s="98">
        <f t="shared" si="2"/>
        <v>9.5238095238095233E-2</v>
      </c>
      <c r="J1049" s="98">
        <f t="shared" si="3"/>
        <v>7.2727272727272724E-2</v>
      </c>
      <c r="K1049" s="34" t="s">
        <v>649</v>
      </c>
    </row>
    <row r="1050" spans="1:11">
      <c r="A1050" s="34" t="s">
        <v>4655</v>
      </c>
      <c r="B1050" s="34">
        <v>2014</v>
      </c>
      <c r="C1050" s="34">
        <v>9</v>
      </c>
      <c r="D1050" s="34" t="s">
        <v>4673</v>
      </c>
      <c r="E1050" s="95">
        <f t="shared" si="52"/>
        <v>84</v>
      </c>
      <c r="F1050" s="95">
        <f t="shared" si="53"/>
        <v>110</v>
      </c>
      <c r="G1050" s="95">
        <f>'gráficos x semana I nivel'!D120</f>
        <v>1</v>
      </c>
      <c r="H1050" s="95">
        <f t="shared" si="54"/>
        <v>9</v>
      </c>
      <c r="I1050" s="98">
        <f t="shared" si="2"/>
        <v>0.10714285714285714</v>
      </c>
      <c r="J1050" s="98">
        <f t="shared" si="3"/>
        <v>8.1818181818181818E-2</v>
      </c>
      <c r="K1050" s="34" t="s">
        <v>649</v>
      </c>
    </row>
    <row r="1051" spans="1:11">
      <c r="A1051" s="34" t="s">
        <v>4655</v>
      </c>
      <c r="B1051" s="34">
        <v>2014</v>
      </c>
      <c r="C1051" s="34">
        <v>10</v>
      </c>
      <c r="D1051" s="34" t="s">
        <v>4673</v>
      </c>
      <c r="E1051" s="95">
        <f t="shared" si="52"/>
        <v>84</v>
      </c>
      <c r="F1051" s="95">
        <f t="shared" si="53"/>
        <v>110</v>
      </c>
      <c r="G1051" s="95">
        <f>'gráficos x semana I nivel'!D121</f>
        <v>0</v>
      </c>
      <c r="H1051" s="95">
        <f t="shared" si="54"/>
        <v>9</v>
      </c>
      <c r="I1051" s="98">
        <f t="shared" si="2"/>
        <v>0.10714285714285714</v>
      </c>
      <c r="J1051" s="98">
        <f t="shared" si="3"/>
        <v>8.1818181818181818E-2</v>
      </c>
      <c r="K1051" s="34" t="s">
        <v>649</v>
      </c>
    </row>
    <row r="1052" spans="1:11">
      <c r="A1052" s="34" t="s">
        <v>4655</v>
      </c>
      <c r="B1052" s="34">
        <v>2014</v>
      </c>
      <c r="C1052" s="34">
        <v>11</v>
      </c>
      <c r="D1052" s="34" t="s">
        <v>4673</v>
      </c>
      <c r="E1052" s="95">
        <f t="shared" si="52"/>
        <v>84</v>
      </c>
      <c r="F1052" s="95">
        <f t="shared" si="53"/>
        <v>110</v>
      </c>
      <c r="G1052" s="95">
        <f>'gráficos x semana I nivel'!D122</f>
        <v>0</v>
      </c>
      <c r="H1052" s="95">
        <f t="shared" si="54"/>
        <v>9</v>
      </c>
      <c r="I1052" s="98">
        <f t="shared" si="2"/>
        <v>0.10714285714285714</v>
      </c>
      <c r="J1052" s="98">
        <f t="shared" si="3"/>
        <v>8.1818181818181818E-2</v>
      </c>
      <c r="K1052" s="34" t="s">
        <v>649</v>
      </c>
    </row>
    <row r="1053" spans="1:11">
      <c r="A1053" s="34" t="s">
        <v>4655</v>
      </c>
      <c r="B1053" s="34">
        <v>2014</v>
      </c>
      <c r="C1053" s="34">
        <v>12</v>
      </c>
      <c r="D1053" s="34" t="s">
        <v>4673</v>
      </c>
      <c r="E1053" s="95">
        <f t="shared" si="52"/>
        <v>84</v>
      </c>
      <c r="F1053" s="95">
        <f t="shared" si="53"/>
        <v>110</v>
      </c>
      <c r="G1053" s="95">
        <f>'gráficos x semana I nivel'!D123</f>
        <v>0</v>
      </c>
      <c r="H1053" s="95">
        <f t="shared" si="54"/>
        <v>9</v>
      </c>
      <c r="I1053" s="98">
        <f t="shared" si="2"/>
        <v>0.10714285714285714</v>
      </c>
      <c r="J1053" s="98">
        <f t="shared" si="3"/>
        <v>8.1818181818181818E-2</v>
      </c>
      <c r="K1053" s="34" t="s">
        <v>649</v>
      </c>
    </row>
    <row r="1054" spans="1:11">
      <c r="A1054" s="34" t="s">
        <v>4655</v>
      </c>
      <c r="B1054" s="34">
        <v>2014</v>
      </c>
      <c r="C1054" s="34">
        <v>13</v>
      </c>
      <c r="D1054" s="34" t="s">
        <v>4673</v>
      </c>
      <c r="E1054" s="95">
        <f t="shared" si="52"/>
        <v>84</v>
      </c>
      <c r="F1054" s="95">
        <f t="shared" si="53"/>
        <v>110</v>
      </c>
      <c r="G1054" s="95">
        <f>'gráficos x semana I nivel'!D124</f>
        <v>0</v>
      </c>
      <c r="H1054" s="95">
        <f t="shared" si="54"/>
        <v>9</v>
      </c>
      <c r="I1054" s="98">
        <f t="shared" si="2"/>
        <v>0.10714285714285714</v>
      </c>
      <c r="J1054" s="98">
        <f t="shared" si="3"/>
        <v>8.1818181818181818E-2</v>
      </c>
      <c r="K1054" s="34" t="s">
        <v>649</v>
      </c>
    </row>
    <row r="1055" spans="1:11">
      <c r="A1055" s="34" t="s">
        <v>4655</v>
      </c>
      <c r="B1055" s="34">
        <v>2014</v>
      </c>
      <c r="C1055" s="34">
        <v>14</v>
      </c>
      <c r="D1055" s="34" t="s">
        <v>4673</v>
      </c>
      <c r="E1055" s="95">
        <f t="shared" si="52"/>
        <v>84</v>
      </c>
      <c r="F1055" s="95">
        <f t="shared" si="53"/>
        <v>110</v>
      </c>
      <c r="G1055" s="95">
        <f>'gráficos x semana I nivel'!D125</f>
        <v>0</v>
      </c>
      <c r="H1055" s="95">
        <f t="shared" si="54"/>
        <v>9</v>
      </c>
      <c r="I1055" s="98">
        <f t="shared" si="2"/>
        <v>0.10714285714285714</v>
      </c>
      <c r="J1055" s="98">
        <f t="shared" si="3"/>
        <v>8.1818181818181818E-2</v>
      </c>
      <c r="K1055" s="34" t="s">
        <v>649</v>
      </c>
    </row>
    <row r="1056" spans="1:11">
      <c r="A1056" s="34" t="s">
        <v>4655</v>
      </c>
      <c r="B1056" s="34">
        <v>2014</v>
      </c>
      <c r="C1056" s="34">
        <v>15</v>
      </c>
      <c r="D1056" s="34" t="s">
        <v>4673</v>
      </c>
      <c r="E1056" s="95">
        <f t="shared" si="52"/>
        <v>84</v>
      </c>
      <c r="F1056" s="95">
        <f t="shared" si="53"/>
        <v>110</v>
      </c>
      <c r="G1056" s="95">
        <f>'gráficos x semana I nivel'!D126</f>
        <v>1</v>
      </c>
      <c r="H1056" s="95">
        <f t="shared" si="54"/>
        <v>10</v>
      </c>
      <c r="I1056" s="98">
        <f t="shared" si="2"/>
        <v>0.11904761904761904</v>
      </c>
      <c r="J1056" s="98">
        <f t="shared" si="3"/>
        <v>9.0909090909090912E-2</v>
      </c>
      <c r="K1056" s="34" t="s">
        <v>649</v>
      </c>
    </row>
    <row r="1057" spans="1:11">
      <c r="A1057" s="34" t="s">
        <v>4655</v>
      </c>
      <c r="B1057" s="34">
        <v>2014</v>
      </c>
      <c r="C1057" s="34">
        <v>16</v>
      </c>
      <c r="D1057" s="34" t="s">
        <v>4673</v>
      </c>
      <c r="E1057" s="95">
        <f t="shared" si="52"/>
        <v>84</v>
      </c>
      <c r="F1057" s="95">
        <f t="shared" si="53"/>
        <v>110</v>
      </c>
      <c r="G1057" s="95">
        <f>'gráficos x semana I nivel'!D127</f>
        <v>5</v>
      </c>
      <c r="H1057" s="95">
        <f t="shared" si="54"/>
        <v>15</v>
      </c>
      <c r="I1057" s="98">
        <f t="shared" si="2"/>
        <v>0.17857142857142858</v>
      </c>
      <c r="J1057" s="98">
        <f t="shared" si="3"/>
        <v>0.13636363636363635</v>
      </c>
      <c r="K1057" s="34" t="s">
        <v>649</v>
      </c>
    </row>
    <row r="1058" spans="1:11">
      <c r="A1058" s="34" t="s">
        <v>4655</v>
      </c>
      <c r="B1058" s="34">
        <v>2014</v>
      </c>
      <c r="C1058" s="34">
        <v>17</v>
      </c>
      <c r="D1058" s="34" t="s">
        <v>4673</v>
      </c>
      <c r="E1058" s="95">
        <f t="shared" si="52"/>
        <v>84</v>
      </c>
      <c r="F1058" s="95">
        <f t="shared" si="53"/>
        <v>110</v>
      </c>
      <c r="G1058" s="95">
        <f>'gráficos x semana I nivel'!D128</f>
        <v>0</v>
      </c>
      <c r="H1058" s="95">
        <f t="shared" si="54"/>
        <v>15</v>
      </c>
      <c r="I1058" s="98">
        <f t="shared" si="2"/>
        <v>0.17857142857142858</v>
      </c>
      <c r="J1058" s="98">
        <f t="shared" si="3"/>
        <v>0.13636363636363635</v>
      </c>
      <c r="K1058" s="34" t="s">
        <v>649</v>
      </c>
    </row>
    <row r="1059" spans="1:11">
      <c r="A1059" s="34" t="s">
        <v>4655</v>
      </c>
      <c r="B1059" s="34">
        <v>2014</v>
      </c>
      <c r="C1059" s="34">
        <v>18</v>
      </c>
      <c r="D1059" s="34" t="s">
        <v>4673</v>
      </c>
      <c r="E1059" s="95">
        <f t="shared" si="52"/>
        <v>84</v>
      </c>
      <c r="F1059" s="95">
        <f t="shared" si="53"/>
        <v>110</v>
      </c>
      <c r="G1059" s="95">
        <f>'gráficos x semana I nivel'!D129</f>
        <v>0</v>
      </c>
      <c r="H1059" s="95">
        <f t="shared" si="54"/>
        <v>15</v>
      </c>
      <c r="I1059" s="98">
        <f t="shared" si="2"/>
        <v>0.17857142857142858</v>
      </c>
      <c r="J1059" s="98">
        <f t="shared" si="3"/>
        <v>0.13636363636363635</v>
      </c>
      <c r="K1059" s="34" t="s">
        <v>649</v>
      </c>
    </row>
    <row r="1060" spans="1:11">
      <c r="A1060" s="34" t="s">
        <v>4655</v>
      </c>
      <c r="B1060" s="34">
        <v>2014</v>
      </c>
      <c r="C1060" s="34">
        <v>19</v>
      </c>
      <c r="D1060" s="34" t="s">
        <v>4673</v>
      </c>
      <c r="E1060" s="95">
        <f t="shared" si="52"/>
        <v>84</v>
      </c>
      <c r="F1060" s="95">
        <f t="shared" si="53"/>
        <v>110</v>
      </c>
      <c r="G1060" s="95">
        <f>'gráficos x semana I nivel'!D130</f>
        <v>0</v>
      </c>
      <c r="H1060" s="95">
        <f t="shared" si="54"/>
        <v>15</v>
      </c>
      <c r="I1060" s="98">
        <f t="shared" si="2"/>
        <v>0.17857142857142858</v>
      </c>
      <c r="J1060" s="98">
        <f t="shared" si="3"/>
        <v>0.13636363636363635</v>
      </c>
      <c r="K1060" s="34" t="s">
        <v>649</v>
      </c>
    </row>
    <row r="1061" spans="1:11">
      <c r="A1061" s="34" t="s">
        <v>4655</v>
      </c>
      <c r="B1061" s="34">
        <v>2014</v>
      </c>
      <c r="C1061" s="34">
        <v>20</v>
      </c>
      <c r="D1061" s="34" t="s">
        <v>4673</v>
      </c>
      <c r="E1061" s="95">
        <f t="shared" si="52"/>
        <v>84</v>
      </c>
      <c r="F1061" s="95">
        <f t="shared" si="53"/>
        <v>110</v>
      </c>
      <c r="G1061" s="95">
        <f>'gráficos x semana I nivel'!D131</f>
        <v>0</v>
      </c>
      <c r="H1061" s="95">
        <f t="shared" si="54"/>
        <v>15</v>
      </c>
      <c r="I1061" s="98">
        <f t="shared" si="2"/>
        <v>0.17857142857142858</v>
      </c>
      <c r="J1061" s="98">
        <f t="shared" si="3"/>
        <v>0.13636363636363635</v>
      </c>
      <c r="K1061" s="34" t="s">
        <v>649</v>
      </c>
    </row>
    <row r="1062" spans="1:11">
      <c r="A1062" s="34" t="s">
        <v>4655</v>
      </c>
      <c r="B1062" s="34">
        <v>2014</v>
      </c>
      <c r="C1062" s="34">
        <v>21</v>
      </c>
      <c r="D1062" s="34" t="s">
        <v>4673</v>
      </c>
      <c r="E1062" s="95">
        <f t="shared" si="52"/>
        <v>84</v>
      </c>
      <c r="F1062" s="95">
        <f t="shared" si="53"/>
        <v>110</v>
      </c>
      <c r="G1062" s="95">
        <f>'gráficos x semana I nivel'!D132</f>
        <v>0</v>
      </c>
      <c r="H1062" s="95">
        <f t="shared" si="54"/>
        <v>15</v>
      </c>
      <c r="I1062" s="98">
        <f t="shared" si="2"/>
        <v>0.17857142857142858</v>
      </c>
      <c r="J1062" s="98">
        <f t="shared" si="3"/>
        <v>0.13636363636363635</v>
      </c>
      <c r="K1062" s="34" t="s">
        <v>649</v>
      </c>
    </row>
    <row r="1063" spans="1:11">
      <c r="A1063" s="34" t="s">
        <v>4655</v>
      </c>
      <c r="B1063" s="34">
        <v>2014</v>
      </c>
      <c r="C1063" s="34">
        <v>22</v>
      </c>
      <c r="D1063" s="34" t="s">
        <v>4673</v>
      </c>
      <c r="E1063" s="95">
        <f t="shared" si="52"/>
        <v>84</v>
      </c>
      <c r="F1063" s="95">
        <f t="shared" si="53"/>
        <v>110</v>
      </c>
      <c r="G1063" s="95">
        <f>'gráficos x semana I nivel'!D133</f>
        <v>0</v>
      </c>
      <c r="H1063" s="95">
        <f t="shared" si="54"/>
        <v>15</v>
      </c>
      <c r="I1063" s="98">
        <f t="shared" si="2"/>
        <v>0.17857142857142858</v>
      </c>
      <c r="J1063" s="98">
        <f t="shared" si="3"/>
        <v>0.13636363636363635</v>
      </c>
      <c r="K1063" s="34" t="s">
        <v>649</v>
      </c>
    </row>
    <row r="1064" spans="1:11">
      <c r="A1064" s="34" t="s">
        <v>4655</v>
      </c>
      <c r="B1064" s="34">
        <v>2014</v>
      </c>
      <c r="C1064" s="34">
        <v>23</v>
      </c>
      <c r="D1064" s="34" t="s">
        <v>4673</v>
      </c>
      <c r="E1064" s="95">
        <f t="shared" si="52"/>
        <v>84</v>
      </c>
      <c r="F1064" s="95">
        <f t="shared" si="53"/>
        <v>110</v>
      </c>
      <c r="G1064" s="95">
        <f>'gráficos x semana I nivel'!D134</f>
        <v>0</v>
      </c>
      <c r="H1064" s="95">
        <f t="shared" si="54"/>
        <v>15</v>
      </c>
      <c r="I1064" s="98">
        <f t="shared" si="2"/>
        <v>0.17857142857142858</v>
      </c>
      <c r="J1064" s="98">
        <f t="shared" si="3"/>
        <v>0.13636363636363635</v>
      </c>
      <c r="K1064" s="34" t="s">
        <v>649</v>
      </c>
    </row>
    <row r="1065" spans="1:11">
      <c r="A1065" s="34" t="s">
        <v>4655</v>
      </c>
      <c r="B1065" s="34">
        <v>2014</v>
      </c>
      <c r="C1065" s="34">
        <v>24</v>
      </c>
      <c r="D1065" s="34" t="s">
        <v>4673</v>
      </c>
      <c r="E1065" s="95">
        <f t="shared" si="52"/>
        <v>84</v>
      </c>
      <c r="F1065" s="95">
        <f t="shared" si="53"/>
        <v>110</v>
      </c>
      <c r="G1065" s="95">
        <f>'gráficos x semana I nivel'!D135</f>
        <v>0</v>
      </c>
      <c r="H1065" s="95">
        <f t="shared" si="54"/>
        <v>15</v>
      </c>
      <c r="I1065" s="98">
        <f t="shared" si="2"/>
        <v>0.17857142857142858</v>
      </c>
      <c r="J1065" s="98">
        <f t="shared" si="3"/>
        <v>0.13636363636363635</v>
      </c>
      <c r="K1065" s="34" t="s">
        <v>649</v>
      </c>
    </row>
    <row r="1066" spans="1:11">
      <c r="A1066" s="34" t="s">
        <v>4655</v>
      </c>
      <c r="B1066" s="34">
        <v>2014</v>
      </c>
      <c r="C1066" s="34">
        <v>25</v>
      </c>
      <c r="D1066" s="34" t="s">
        <v>4673</v>
      </c>
      <c r="E1066" s="95">
        <f t="shared" si="52"/>
        <v>84</v>
      </c>
      <c r="F1066" s="95">
        <f t="shared" si="53"/>
        <v>110</v>
      </c>
      <c r="G1066" s="95">
        <f>'gráficos x semana I nivel'!D136</f>
        <v>0</v>
      </c>
      <c r="H1066" s="95">
        <f t="shared" si="54"/>
        <v>15</v>
      </c>
      <c r="I1066" s="98">
        <f t="shared" si="2"/>
        <v>0.17857142857142858</v>
      </c>
      <c r="J1066" s="98">
        <f t="shared" si="3"/>
        <v>0.13636363636363635</v>
      </c>
      <c r="K1066" s="34" t="s">
        <v>649</v>
      </c>
    </row>
    <row r="1067" spans="1:11">
      <c r="A1067" s="34" t="s">
        <v>4655</v>
      </c>
      <c r="B1067" s="34">
        <v>2014</v>
      </c>
      <c r="C1067" s="34">
        <v>26</v>
      </c>
      <c r="D1067" s="34" t="s">
        <v>4673</v>
      </c>
      <c r="E1067" s="95">
        <f t="shared" si="52"/>
        <v>84</v>
      </c>
      <c r="F1067" s="95">
        <f t="shared" si="53"/>
        <v>110</v>
      </c>
      <c r="G1067" s="95">
        <f>'gráficos x semana I nivel'!D137</f>
        <v>0</v>
      </c>
      <c r="H1067" s="95">
        <f t="shared" si="54"/>
        <v>15</v>
      </c>
      <c r="I1067" s="98">
        <f t="shared" si="2"/>
        <v>0.17857142857142858</v>
      </c>
      <c r="J1067" s="98">
        <f t="shared" si="3"/>
        <v>0.13636363636363635</v>
      </c>
      <c r="K1067" s="34" t="s">
        <v>649</v>
      </c>
    </row>
    <row r="1068" spans="1:11">
      <c r="A1068" s="34" t="s">
        <v>4655</v>
      </c>
      <c r="B1068" s="34">
        <v>2014</v>
      </c>
      <c r="C1068" s="34">
        <v>27</v>
      </c>
      <c r="D1068" s="34" t="s">
        <v>4673</v>
      </c>
      <c r="E1068" s="95">
        <f t="shared" si="52"/>
        <v>84</v>
      </c>
      <c r="F1068" s="95">
        <f t="shared" si="53"/>
        <v>110</v>
      </c>
      <c r="G1068" s="95">
        <f>'gráficos x semana I nivel'!D138</f>
        <v>0</v>
      </c>
      <c r="H1068" s="95">
        <f t="shared" si="54"/>
        <v>15</v>
      </c>
      <c r="I1068" s="98">
        <f t="shared" si="2"/>
        <v>0.17857142857142858</v>
      </c>
      <c r="J1068" s="98">
        <f t="shared" si="3"/>
        <v>0.13636363636363635</v>
      </c>
      <c r="K1068" s="34" t="s">
        <v>649</v>
      </c>
    </row>
    <row r="1069" spans="1:11">
      <c r="A1069" s="34" t="s">
        <v>4655</v>
      </c>
      <c r="B1069" s="34">
        <v>2014</v>
      </c>
      <c r="C1069" s="34">
        <v>28</v>
      </c>
      <c r="D1069" s="34" t="s">
        <v>4673</v>
      </c>
      <c r="E1069" s="95">
        <f t="shared" si="52"/>
        <v>84</v>
      </c>
      <c r="F1069" s="95">
        <f t="shared" si="53"/>
        <v>110</v>
      </c>
      <c r="G1069" s="95">
        <f>'gráficos x semana I nivel'!D139</f>
        <v>0</v>
      </c>
      <c r="H1069" s="95">
        <f t="shared" si="54"/>
        <v>15</v>
      </c>
      <c r="I1069" s="98">
        <f t="shared" si="2"/>
        <v>0.17857142857142858</v>
      </c>
      <c r="J1069" s="98">
        <f t="shared" si="3"/>
        <v>0.13636363636363635</v>
      </c>
      <c r="K1069" s="34" t="s">
        <v>649</v>
      </c>
    </row>
    <row r="1070" spans="1:11">
      <c r="A1070" s="34" t="s">
        <v>4655</v>
      </c>
      <c r="B1070" s="34">
        <v>2014</v>
      </c>
      <c r="C1070" s="34">
        <v>29</v>
      </c>
      <c r="D1070" s="34" t="s">
        <v>4673</v>
      </c>
      <c r="E1070" s="95">
        <f t="shared" si="52"/>
        <v>84</v>
      </c>
      <c r="F1070" s="95">
        <f t="shared" si="53"/>
        <v>110</v>
      </c>
      <c r="G1070" s="95">
        <f>'gráficos x semana I nivel'!D140</f>
        <v>0</v>
      </c>
      <c r="H1070" s="95">
        <f t="shared" si="54"/>
        <v>15</v>
      </c>
      <c r="I1070" s="98">
        <f t="shared" si="2"/>
        <v>0.17857142857142858</v>
      </c>
      <c r="J1070" s="98">
        <f t="shared" si="3"/>
        <v>0.13636363636363635</v>
      </c>
      <c r="K1070" s="34" t="s">
        <v>649</v>
      </c>
    </row>
    <row r="1071" spans="1:11">
      <c r="A1071" s="34" t="s">
        <v>4655</v>
      </c>
      <c r="B1071" s="34">
        <v>2014</v>
      </c>
      <c r="C1071" s="34">
        <v>30</v>
      </c>
      <c r="D1071" s="34" t="s">
        <v>4673</v>
      </c>
      <c r="E1071" s="95">
        <f t="shared" si="52"/>
        <v>84</v>
      </c>
      <c r="F1071" s="95">
        <f t="shared" si="53"/>
        <v>110</v>
      </c>
      <c r="G1071" s="95">
        <f>'gráficos x semana I nivel'!D141</f>
        <v>0</v>
      </c>
      <c r="H1071" s="95">
        <f t="shared" si="54"/>
        <v>15</v>
      </c>
      <c r="I1071" s="98">
        <f t="shared" si="2"/>
        <v>0.17857142857142858</v>
      </c>
      <c r="J1071" s="98">
        <f t="shared" si="3"/>
        <v>0.13636363636363635</v>
      </c>
      <c r="K1071" s="34" t="s">
        <v>649</v>
      </c>
    </row>
    <row r="1072" spans="1:11">
      <c r="A1072" s="34" t="s">
        <v>4655</v>
      </c>
      <c r="B1072" s="34">
        <v>2014</v>
      </c>
      <c r="C1072" s="34">
        <v>31</v>
      </c>
      <c r="D1072" s="34" t="s">
        <v>4673</v>
      </c>
      <c r="E1072" s="95">
        <f t="shared" si="52"/>
        <v>84</v>
      </c>
      <c r="F1072" s="95">
        <f t="shared" si="53"/>
        <v>110</v>
      </c>
      <c r="G1072" s="95">
        <f>'gráficos x semana I nivel'!D142</f>
        <v>0</v>
      </c>
      <c r="H1072" s="95">
        <f t="shared" si="54"/>
        <v>15</v>
      </c>
      <c r="I1072" s="98">
        <f t="shared" si="2"/>
        <v>0.17857142857142858</v>
      </c>
      <c r="J1072" s="98">
        <f t="shared" si="3"/>
        <v>0.13636363636363635</v>
      </c>
      <c r="K1072" s="34" t="s">
        <v>649</v>
      </c>
    </row>
    <row r="1073" spans="1:11">
      <c r="A1073" s="34" t="s">
        <v>4655</v>
      </c>
      <c r="B1073" s="34">
        <v>2014</v>
      </c>
      <c r="C1073" s="34">
        <v>32</v>
      </c>
      <c r="D1073" s="34" t="s">
        <v>4673</v>
      </c>
      <c r="E1073" s="95">
        <f t="shared" si="52"/>
        <v>84</v>
      </c>
      <c r="F1073" s="95">
        <f t="shared" si="53"/>
        <v>110</v>
      </c>
      <c r="G1073" s="95">
        <f>'gráficos x semana I nivel'!D143</f>
        <v>0</v>
      </c>
      <c r="H1073" s="95">
        <f t="shared" si="54"/>
        <v>15</v>
      </c>
      <c r="I1073" s="98">
        <f t="shared" si="2"/>
        <v>0.17857142857142858</v>
      </c>
      <c r="J1073" s="98">
        <f t="shared" si="3"/>
        <v>0.13636363636363635</v>
      </c>
      <c r="K1073" s="34" t="s">
        <v>649</v>
      </c>
    </row>
    <row r="1074" spans="1:11">
      <c r="A1074" s="34" t="s">
        <v>4655</v>
      </c>
      <c r="B1074" s="34">
        <v>2014</v>
      </c>
      <c r="C1074" s="34">
        <v>33</v>
      </c>
      <c r="D1074" s="34" t="s">
        <v>4673</v>
      </c>
      <c r="E1074" s="95">
        <f t="shared" si="52"/>
        <v>84</v>
      </c>
      <c r="F1074" s="95">
        <f t="shared" si="53"/>
        <v>110</v>
      </c>
      <c r="G1074" s="95">
        <f>'gráficos x semana I nivel'!D144</f>
        <v>0</v>
      </c>
      <c r="H1074" s="95">
        <f t="shared" si="54"/>
        <v>15</v>
      </c>
      <c r="I1074" s="98">
        <f t="shared" si="2"/>
        <v>0.17857142857142858</v>
      </c>
      <c r="J1074" s="98">
        <f t="shared" si="3"/>
        <v>0.13636363636363635</v>
      </c>
      <c r="K1074" s="34" t="s">
        <v>649</v>
      </c>
    </row>
    <row r="1075" spans="1:11">
      <c r="A1075" s="34" t="s">
        <v>4655</v>
      </c>
      <c r="B1075" s="34">
        <v>2014</v>
      </c>
      <c r="C1075" s="34">
        <v>34</v>
      </c>
      <c r="D1075" s="34" t="s">
        <v>4673</v>
      </c>
      <c r="E1075" s="95">
        <f t="shared" si="52"/>
        <v>84</v>
      </c>
      <c r="F1075" s="95">
        <f t="shared" si="53"/>
        <v>110</v>
      </c>
      <c r="G1075" s="95">
        <f>'gráficos x semana I nivel'!D145</f>
        <v>0</v>
      </c>
      <c r="H1075" s="95">
        <f t="shared" si="54"/>
        <v>15</v>
      </c>
      <c r="I1075" s="98">
        <f t="shared" si="2"/>
        <v>0.17857142857142858</v>
      </c>
      <c r="J1075" s="98">
        <f t="shared" si="3"/>
        <v>0.13636363636363635</v>
      </c>
      <c r="K1075" s="34" t="s">
        <v>649</v>
      </c>
    </row>
    <row r="1076" spans="1:11">
      <c r="A1076" s="34" t="s">
        <v>4655</v>
      </c>
      <c r="B1076" s="34">
        <v>2014</v>
      </c>
      <c r="C1076" s="34">
        <v>35</v>
      </c>
      <c r="D1076" s="34" t="s">
        <v>4673</v>
      </c>
      <c r="E1076" s="95">
        <f t="shared" si="52"/>
        <v>84</v>
      </c>
      <c r="F1076" s="95">
        <f t="shared" si="53"/>
        <v>110</v>
      </c>
      <c r="G1076" s="95">
        <f>'gráficos x semana I nivel'!D146</f>
        <v>0</v>
      </c>
      <c r="H1076" s="95">
        <f t="shared" si="54"/>
        <v>15</v>
      </c>
      <c r="I1076" s="98">
        <f t="shared" si="2"/>
        <v>0.17857142857142858</v>
      </c>
      <c r="J1076" s="98">
        <f t="shared" si="3"/>
        <v>0.13636363636363635</v>
      </c>
      <c r="K1076" s="34" t="s">
        <v>649</v>
      </c>
    </row>
    <row r="1077" spans="1:11">
      <c r="A1077" s="34" t="s">
        <v>4655</v>
      </c>
      <c r="B1077" s="34">
        <v>2014</v>
      </c>
      <c r="C1077" s="34">
        <v>36</v>
      </c>
      <c r="D1077" s="34" t="s">
        <v>4673</v>
      </c>
      <c r="E1077" s="95">
        <f t="shared" si="52"/>
        <v>84</v>
      </c>
      <c r="F1077" s="95">
        <f t="shared" si="53"/>
        <v>110</v>
      </c>
      <c r="G1077" s="95">
        <f>'gráficos x semana I nivel'!D147</f>
        <v>0</v>
      </c>
      <c r="H1077" s="95">
        <f t="shared" si="54"/>
        <v>15</v>
      </c>
      <c r="I1077" s="98">
        <f t="shared" si="2"/>
        <v>0.17857142857142858</v>
      </c>
      <c r="J1077" s="98">
        <f t="shared" si="3"/>
        <v>0.13636363636363635</v>
      </c>
      <c r="K1077" s="34" t="s">
        <v>649</v>
      </c>
    </row>
    <row r="1078" spans="1:11">
      <c r="A1078" s="34" t="s">
        <v>4655</v>
      </c>
      <c r="B1078" s="34">
        <v>2014</v>
      </c>
      <c r="C1078" s="34">
        <v>37</v>
      </c>
      <c r="D1078" s="34" t="s">
        <v>4673</v>
      </c>
      <c r="E1078" s="95">
        <f t="shared" si="52"/>
        <v>84</v>
      </c>
      <c r="F1078" s="95">
        <f t="shared" si="53"/>
        <v>110</v>
      </c>
      <c r="G1078" s="95">
        <f>'gráficos x semana I nivel'!D148</f>
        <v>0</v>
      </c>
      <c r="H1078" s="95">
        <f t="shared" si="54"/>
        <v>15</v>
      </c>
      <c r="I1078" s="98">
        <f t="shared" si="2"/>
        <v>0.17857142857142858</v>
      </c>
      <c r="J1078" s="98">
        <f t="shared" si="3"/>
        <v>0.13636363636363635</v>
      </c>
      <c r="K1078" s="34" t="s">
        <v>649</v>
      </c>
    </row>
    <row r="1079" spans="1:11">
      <c r="A1079" s="34" t="s">
        <v>4655</v>
      </c>
      <c r="B1079" s="34">
        <v>2014</v>
      </c>
      <c r="C1079" s="34">
        <v>38</v>
      </c>
      <c r="D1079" s="34" t="s">
        <v>4673</v>
      </c>
      <c r="E1079" s="95">
        <f t="shared" si="52"/>
        <v>84</v>
      </c>
      <c r="F1079" s="95">
        <f t="shared" si="53"/>
        <v>110</v>
      </c>
      <c r="G1079" s="95">
        <f>'gráficos x semana I nivel'!D149</f>
        <v>0</v>
      </c>
      <c r="H1079" s="95">
        <f t="shared" si="54"/>
        <v>15</v>
      </c>
      <c r="I1079" s="98">
        <f t="shared" si="2"/>
        <v>0.17857142857142858</v>
      </c>
      <c r="J1079" s="98">
        <f t="shared" si="3"/>
        <v>0.13636363636363635</v>
      </c>
      <c r="K1079" s="34" t="s">
        <v>649</v>
      </c>
    </row>
    <row r="1080" spans="1:11">
      <c r="A1080" s="34" t="s">
        <v>4655</v>
      </c>
      <c r="B1080" s="34">
        <v>2014</v>
      </c>
      <c r="C1080" s="34">
        <v>39</v>
      </c>
      <c r="D1080" s="34" t="s">
        <v>4673</v>
      </c>
      <c r="E1080" s="95">
        <f t="shared" si="52"/>
        <v>84</v>
      </c>
      <c r="F1080" s="95">
        <f t="shared" si="53"/>
        <v>110</v>
      </c>
      <c r="G1080" s="95">
        <f>'gráficos x semana I nivel'!D150</f>
        <v>0</v>
      </c>
      <c r="H1080" s="95">
        <f t="shared" si="54"/>
        <v>15</v>
      </c>
      <c r="I1080" s="98">
        <f t="shared" si="2"/>
        <v>0.17857142857142858</v>
      </c>
      <c r="J1080" s="98">
        <f t="shared" si="3"/>
        <v>0.13636363636363635</v>
      </c>
      <c r="K1080" s="34" t="s">
        <v>649</v>
      </c>
    </row>
    <row r="1081" spans="1:11">
      <c r="A1081" s="34" t="s">
        <v>4655</v>
      </c>
      <c r="B1081" s="34">
        <v>2014</v>
      </c>
      <c r="C1081" s="34">
        <v>40</v>
      </c>
      <c r="D1081" s="34" t="s">
        <v>4673</v>
      </c>
      <c r="E1081" s="95">
        <f t="shared" si="52"/>
        <v>84</v>
      </c>
      <c r="F1081" s="95">
        <f t="shared" si="53"/>
        <v>110</v>
      </c>
      <c r="G1081" s="95">
        <f>'gráficos x semana I nivel'!D151</f>
        <v>0</v>
      </c>
      <c r="H1081" s="95">
        <f t="shared" si="54"/>
        <v>15</v>
      </c>
      <c r="I1081" s="98">
        <f t="shared" si="2"/>
        <v>0.17857142857142858</v>
      </c>
      <c r="J1081" s="98">
        <f t="shared" si="3"/>
        <v>0.13636363636363635</v>
      </c>
      <c r="K1081" s="34" t="s">
        <v>649</v>
      </c>
    </row>
    <row r="1082" spans="1:11">
      <c r="A1082" s="34" t="s">
        <v>4655</v>
      </c>
      <c r="B1082" s="34">
        <v>2014</v>
      </c>
      <c r="C1082" s="34">
        <v>41</v>
      </c>
      <c r="D1082" s="34" t="s">
        <v>4673</v>
      </c>
      <c r="E1082" s="95">
        <f t="shared" si="52"/>
        <v>84</v>
      </c>
      <c r="F1082" s="95">
        <f t="shared" si="53"/>
        <v>110</v>
      </c>
      <c r="G1082" s="95">
        <f>'gráficos x semana I nivel'!D152</f>
        <v>0</v>
      </c>
      <c r="H1082" s="95">
        <f t="shared" si="54"/>
        <v>15</v>
      </c>
      <c r="I1082" s="98">
        <f t="shared" si="2"/>
        <v>0.17857142857142858</v>
      </c>
      <c r="J1082" s="98">
        <f t="shared" si="3"/>
        <v>0.13636363636363635</v>
      </c>
      <c r="K1082" s="34" t="s">
        <v>649</v>
      </c>
    </row>
    <row r="1083" spans="1:11">
      <c r="A1083" s="34" t="s">
        <v>4655</v>
      </c>
      <c r="B1083" s="34">
        <v>2014</v>
      </c>
      <c r="C1083" s="34">
        <v>42</v>
      </c>
      <c r="D1083" s="34" t="s">
        <v>4673</v>
      </c>
      <c r="E1083" s="95">
        <f t="shared" si="52"/>
        <v>84</v>
      </c>
      <c r="F1083" s="95">
        <f t="shared" si="53"/>
        <v>110</v>
      </c>
      <c r="G1083" s="95">
        <f>'gráficos x semana I nivel'!D153</f>
        <v>0</v>
      </c>
      <c r="H1083" s="95">
        <f t="shared" si="54"/>
        <v>15</v>
      </c>
      <c r="I1083" s="98">
        <f t="shared" si="2"/>
        <v>0.17857142857142858</v>
      </c>
      <c r="J1083" s="98">
        <f t="shared" si="3"/>
        <v>0.13636363636363635</v>
      </c>
      <c r="K1083" s="34" t="s">
        <v>649</v>
      </c>
    </row>
    <row r="1084" spans="1:11">
      <c r="A1084" s="34" t="s">
        <v>4655</v>
      </c>
      <c r="B1084" s="34">
        <v>2014</v>
      </c>
      <c r="C1084" s="34">
        <v>43</v>
      </c>
      <c r="D1084" s="34" t="s">
        <v>4673</v>
      </c>
      <c r="E1084" s="95">
        <f t="shared" si="52"/>
        <v>84</v>
      </c>
      <c r="F1084" s="95">
        <f t="shared" si="53"/>
        <v>110</v>
      </c>
      <c r="G1084" s="95">
        <f>'gráficos x semana I nivel'!D154</f>
        <v>0</v>
      </c>
      <c r="H1084" s="95">
        <f t="shared" si="54"/>
        <v>15</v>
      </c>
      <c r="I1084" s="98">
        <f t="shared" si="2"/>
        <v>0.17857142857142858</v>
      </c>
      <c r="J1084" s="98">
        <f t="shared" si="3"/>
        <v>0.13636363636363635</v>
      </c>
      <c r="K1084" s="34" t="s">
        <v>649</v>
      </c>
    </row>
    <row r="1085" spans="1:11">
      <c r="A1085" s="34" t="s">
        <v>4655</v>
      </c>
      <c r="B1085" s="34">
        <v>2014</v>
      </c>
      <c r="C1085" s="34">
        <v>44</v>
      </c>
      <c r="D1085" s="34" t="s">
        <v>4673</v>
      </c>
      <c r="E1085" s="95">
        <f t="shared" si="52"/>
        <v>84</v>
      </c>
      <c r="F1085" s="95">
        <f t="shared" si="53"/>
        <v>110</v>
      </c>
      <c r="G1085" s="95">
        <f>'gráficos x semana I nivel'!D155</f>
        <v>0</v>
      </c>
      <c r="H1085" s="95">
        <f t="shared" si="54"/>
        <v>15</v>
      </c>
      <c r="I1085" s="98">
        <f t="shared" si="2"/>
        <v>0.17857142857142858</v>
      </c>
      <c r="J1085" s="98">
        <f t="shared" si="3"/>
        <v>0.13636363636363635</v>
      </c>
      <c r="K1085" s="34" t="s">
        <v>649</v>
      </c>
    </row>
    <row r="1086" spans="1:11">
      <c r="A1086" s="34" t="s">
        <v>4655</v>
      </c>
      <c r="B1086" s="34">
        <v>2014</v>
      </c>
      <c r="C1086" s="34">
        <v>45</v>
      </c>
      <c r="D1086" s="34" t="s">
        <v>4673</v>
      </c>
      <c r="E1086" s="95">
        <f t="shared" si="52"/>
        <v>84</v>
      </c>
      <c r="F1086" s="95">
        <f t="shared" si="53"/>
        <v>110</v>
      </c>
      <c r="G1086" s="95">
        <f>'gráficos x semana I nivel'!D156</f>
        <v>0</v>
      </c>
      <c r="H1086" s="95">
        <f t="shared" si="54"/>
        <v>15</v>
      </c>
      <c r="I1086" s="98">
        <f t="shared" si="2"/>
        <v>0.17857142857142858</v>
      </c>
      <c r="J1086" s="98">
        <f t="shared" si="3"/>
        <v>0.13636363636363635</v>
      </c>
      <c r="K1086" s="34" t="s">
        <v>649</v>
      </c>
    </row>
    <row r="1087" spans="1:11">
      <c r="A1087" s="34" t="s">
        <v>4655</v>
      </c>
      <c r="B1087" s="34">
        <v>2014</v>
      </c>
      <c r="C1087" s="34">
        <v>46</v>
      </c>
      <c r="D1087" s="34" t="s">
        <v>4673</v>
      </c>
      <c r="E1087" s="95">
        <f t="shared" si="52"/>
        <v>84</v>
      </c>
      <c r="F1087" s="95">
        <f t="shared" si="53"/>
        <v>110</v>
      </c>
      <c r="G1087" s="95">
        <f>'gráficos x semana I nivel'!D157</f>
        <v>0</v>
      </c>
      <c r="H1087" s="95">
        <f t="shared" si="54"/>
        <v>15</v>
      </c>
      <c r="I1087" s="98">
        <f t="shared" si="2"/>
        <v>0.17857142857142858</v>
      </c>
      <c r="J1087" s="98">
        <f t="shared" si="3"/>
        <v>0.13636363636363635</v>
      </c>
      <c r="K1087" s="34" t="s">
        <v>649</v>
      </c>
    </row>
    <row r="1088" spans="1:11">
      <c r="A1088" s="34" t="s">
        <v>4655</v>
      </c>
      <c r="B1088" s="34">
        <v>2014</v>
      </c>
      <c r="C1088" s="34">
        <v>47</v>
      </c>
      <c r="D1088" s="34" t="s">
        <v>4673</v>
      </c>
      <c r="E1088" s="95">
        <f t="shared" si="52"/>
        <v>84</v>
      </c>
      <c r="F1088" s="95">
        <f t="shared" si="53"/>
        <v>110</v>
      </c>
      <c r="G1088" s="95">
        <f>'gráficos x semana I nivel'!D158</f>
        <v>0</v>
      </c>
      <c r="H1088" s="95">
        <f t="shared" si="54"/>
        <v>15</v>
      </c>
      <c r="I1088" s="98">
        <f t="shared" si="2"/>
        <v>0.17857142857142858</v>
      </c>
      <c r="J1088" s="98">
        <f t="shared" si="3"/>
        <v>0.13636363636363635</v>
      </c>
      <c r="K1088" s="34" t="s">
        <v>649</v>
      </c>
    </row>
    <row r="1089" spans="1:11">
      <c r="A1089" s="34" t="s">
        <v>4655</v>
      </c>
      <c r="B1089" s="34">
        <v>2014</v>
      </c>
      <c r="C1089" s="34">
        <v>48</v>
      </c>
      <c r="D1089" s="34" t="s">
        <v>4673</v>
      </c>
      <c r="E1089" s="95">
        <f t="shared" si="52"/>
        <v>84</v>
      </c>
      <c r="F1089" s="95">
        <f t="shared" si="53"/>
        <v>110</v>
      </c>
      <c r="G1089" s="95">
        <f>'gráficos x semana I nivel'!D159</f>
        <v>0</v>
      </c>
      <c r="H1089" s="95">
        <f t="shared" si="54"/>
        <v>15</v>
      </c>
      <c r="I1089" s="98">
        <f t="shared" si="2"/>
        <v>0.17857142857142858</v>
      </c>
      <c r="J1089" s="98">
        <f t="shared" si="3"/>
        <v>0.13636363636363635</v>
      </c>
      <c r="K1089" s="34" t="s">
        <v>649</v>
      </c>
    </row>
    <row r="1090" spans="1:11">
      <c r="A1090" s="34" t="s">
        <v>4655</v>
      </c>
      <c r="B1090" s="34">
        <v>2014</v>
      </c>
      <c r="C1090" s="34">
        <v>49</v>
      </c>
      <c r="D1090" s="34" t="s">
        <v>4673</v>
      </c>
      <c r="E1090" s="95">
        <f t="shared" si="52"/>
        <v>84</v>
      </c>
      <c r="F1090" s="95">
        <f t="shared" si="53"/>
        <v>110</v>
      </c>
      <c r="G1090" s="95">
        <f>'gráficos x semana I nivel'!D160</f>
        <v>0</v>
      </c>
      <c r="H1090" s="95">
        <f t="shared" si="54"/>
        <v>15</v>
      </c>
      <c r="I1090" s="98">
        <f t="shared" si="2"/>
        <v>0.17857142857142858</v>
      </c>
      <c r="J1090" s="98">
        <f t="shared" si="3"/>
        <v>0.13636363636363635</v>
      </c>
      <c r="K1090" s="34" t="s">
        <v>649</v>
      </c>
    </row>
    <row r="1091" spans="1:11">
      <c r="A1091" s="34" t="s">
        <v>4655</v>
      </c>
      <c r="B1091" s="34">
        <v>2014</v>
      </c>
      <c r="C1091" s="34">
        <v>50</v>
      </c>
      <c r="D1091" s="34" t="s">
        <v>4673</v>
      </c>
      <c r="E1091" s="95">
        <f t="shared" si="52"/>
        <v>84</v>
      </c>
      <c r="F1091" s="95">
        <f t="shared" si="53"/>
        <v>110</v>
      </c>
      <c r="G1091" s="95">
        <f>'gráficos x semana I nivel'!D161</f>
        <v>0</v>
      </c>
      <c r="H1091" s="95">
        <f t="shared" si="54"/>
        <v>15</v>
      </c>
      <c r="I1091" s="98">
        <f t="shared" si="2"/>
        <v>0.17857142857142858</v>
      </c>
      <c r="J1091" s="98">
        <f t="shared" si="3"/>
        <v>0.13636363636363635</v>
      </c>
      <c r="K1091" s="34" t="s">
        <v>649</v>
      </c>
    </row>
    <row r="1092" spans="1:11">
      <c r="A1092" s="34" t="s">
        <v>4655</v>
      </c>
      <c r="B1092" s="34">
        <v>2014</v>
      </c>
      <c r="C1092" s="34">
        <v>51</v>
      </c>
      <c r="D1092" s="34" t="s">
        <v>4673</v>
      </c>
      <c r="E1092" s="95">
        <f t="shared" si="52"/>
        <v>84</v>
      </c>
      <c r="F1092" s="95">
        <f t="shared" si="53"/>
        <v>110</v>
      </c>
      <c r="G1092" s="95">
        <f>'gráficos x semana I nivel'!D162</f>
        <v>0</v>
      </c>
      <c r="H1092" s="95">
        <f t="shared" si="54"/>
        <v>15</v>
      </c>
      <c r="I1092" s="98">
        <f t="shared" si="2"/>
        <v>0.17857142857142858</v>
      </c>
      <c r="J1092" s="98">
        <f t="shared" si="3"/>
        <v>0.13636363636363635</v>
      </c>
      <c r="K1092" s="34" t="s">
        <v>649</v>
      </c>
    </row>
    <row r="1093" spans="1:11">
      <c r="A1093" s="34" t="s">
        <v>4655</v>
      </c>
      <c r="B1093" s="34">
        <v>2014</v>
      </c>
      <c r="C1093" s="34">
        <v>52</v>
      </c>
      <c r="D1093" s="34" t="s">
        <v>4673</v>
      </c>
      <c r="E1093" s="95">
        <f t="shared" si="52"/>
        <v>84</v>
      </c>
      <c r="F1093" s="95">
        <f t="shared" si="53"/>
        <v>110</v>
      </c>
      <c r="G1093" s="95">
        <f>'gráficos x semana I nivel'!D163</f>
        <v>0</v>
      </c>
      <c r="H1093" s="95">
        <f t="shared" si="54"/>
        <v>15</v>
      </c>
      <c r="I1093" s="98">
        <f t="shared" si="2"/>
        <v>0.17857142857142858</v>
      </c>
      <c r="J1093" s="98">
        <f t="shared" si="3"/>
        <v>0.13636363636363635</v>
      </c>
      <c r="K1093" s="34" t="s">
        <v>649</v>
      </c>
    </row>
    <row r="1094" spans="1:11">
      <c r="A1094" s="34" t="s">
        <v>4655</v>
      </c>
      <c r="B1094" s="34">
        <v>2014</v>
      </c>
      <c r="C1094" s="34">
        <v>53</v>
      </c>
      <c r="D1094" s="34" t="s">
        <v>4673</v>
      </c>
      <c r="E1094" s="95">
        <f t="shared" si="52"/>
        <v>84</v>
      </c>
      <c r="F1094" s="95">
        <f t="shared" si="53"/>
        <v>110</v>
      </c>
      <c r="G1094" s="95">
        <f>'gráficos x semana I nivel'!D164</f>
        <v>0</v>
      </c>
      <c r="H1094" s="95">
        <f t="shared" si="54"/>
        <v>15</v>
      </c>
      <c r="I1094" s="98">
        <f t="shared" si="2"/>
        <v>0.17857142857142858</v>
      </c>
      <c r="J1094" s="98">
        <f t="shared" si="3"/>
        <v>0.13636363636363635</v>
      </c>
      <c r="K1094" s="34" t="s">
        <v>649</v>
      </c>
    </row>
    <row r="1095" spans="1:11">
      <c r="A1095" s="34" t="s">
        <v>4655</v>
      </c>
      <c r="B1095" s="34">
        <v>2014</v>
      </c>
      <c r="C1095" s="34">
        <v>54</v>
      </c>
      <c r="D1095" s="34" t="s">
        <v>4673</v>
      </c>
      <c r="E1095" s="95">
        <f t="shared" si="52"/>
        <v>84</v>
      </c>
      <c r="F1095" s="95">
        <f t="shared" si="53"/>
        <v>110</v>
      </c>
      <c r="G1095" s="95">
        <f>'gráficos x semana I nivel'!D165</f>
        <v>0</v>
      </c>
      <c r="H1095" s="95">
        <f t="shared" si="54"/>
        <v>15</v>
      </c>
      <c r="I1095" s="98">
        <f t="shared" si="2"/>
        <v>0.17857142857142858</v>
      </c>
      <c r="J1095" s="98">
        <f t="shared" si="3"/>
        <v>0.13636363636363635</v>
      </c>
      <c r="K1095" s="34" t="s">
        <v>649</v>
      </c>
    </row>
    <row r="1096" spans="1:11">
      <c r="A1096" s="34" t="s">
        <v>4655</v>
      </c>
      <c r="B1096" s="34">
        <v>2014</v>
      </c>
      <c r="C1096" s="34">
        <v>55</v>
      </c>
      <c r="D1096" s="34" t="s">
        <v>4673</v>
      </c>
      <c r="E1096" s="95">
        <f t="shared" si="52"/>
        <v>84</v>
      </c>
      <c r="F1096" s="95">
        <f t="shared" si="53"/>
        <v>110</v>
      </c>
      <c r="G1096" s="95">
        <f>'gráficos x semana I nivel'!D166</f>
        <v>0</v>
      </c>
      <c r="H1096" s="95">
        <f t="shared" si="54"/>
        <v>15</v>
      </c>
      <c r="I1096" s="98">
        <f t="shared" si="2"/>
        <v>0.17857142857142858</v>
      </c>
      <c r="J1096" s="98">
        <f t="shared" si="3"/>
        <v>0.13636363636363635</v>
      </c>
      <c r="K1096" s="34" t="s">
        <v>649</v>
      </c>
    </row>
    <row r="1097" spans="1:11">
      <c r="A1097" s="34" t="s">
        <v>4655</v>
      </c>
      <c r="B1097" s="34">
        <v>2014</v>
      </c>
      <c r="C1097" s="34">
        <v>56</v>
      </c>
      <c r="D1097" s="34" t="s">
        <v>4673</v>
      </c>
      <c r="E1097" s="95">
        <f t="shared" si="52"/>
        <v>84</v>
      </c>
      <c r="F1097" s="95">
        <f t="shared" si="53"/>
        <v>110</v>
      </c>
      <c r="G1097" s="95">
        <f>'gráficos x semana I nivel'!D167</f>
        <v>0</v>
      </c>
      <c r="H1097" s="95">
        <f t="shared" si="54"/>
        <v>15</v>
      </c>
      <c r="I1097" s="98">
        <f t="shared" si="2"/>
        <v>0.17857142857142858</v>
      </c>
      <c r="J1097" s="98">
        <f t="shared" si="3"/>
        <v>0.13636363636363635</v>
      </c>
      <c r="K1097" s="34" t="s">
        <v>649</v>
      </c>
    </row>
    <row r="1098" spans="1:11">
      <c r="A1098" s="34" t="s">
        <v>4655</v>
      </c>
      <c r="B1098" s="34">
        <v>2014</v>
      </c>
      <c r="C1098" s="34">
        <v>57</v>
      </c>
      <c r="D1098" s="34" t="s">
        <v>4673</v>
      </c>
      <c r="E1098" s="95">
        <f t="shared" si="52"/>
        <v>84</v>
      </c>
      <c r="F1098" s="95">
        <f t="shared" si="53"/>
        <v>110</v>
      </c>
      <c r="G1098" s="95">
        <f>'gráficos x semana I nivel'!D168</f>
        <v>0</v>
      </c>
      <c r="H1098" s="95">
        <f t="shared" si="54"/>
        <v>15</v>
      </c>
      <c r="I1098" s="98">
        <f t="shared" si="2"/>
        <v>0.17857142857142858</v>
      </c>
      <c r="J1098" s="98">
        <f t="shared" si="3"/>
        <v>0.13636363636363635</v>
      </c>
      <c r="K1098" s="34" t="s">
        <v>649</v>
      </c>
    </row>
    <row r="1099" spans="1:11">
      <c r="A1099" s="34" t="s">
        <v>4655</v>
      </c>
      <c r="B1099" s="34">
        <v>2014</v>
      </c>
      <c r="C1099" s="34">
        <v>58</v>
      </c>
      <c r="D1099" s="34" t="s">
        <v>4673</v>
      </c>
      <c r="E1099" s="95">
        <f t="shared" si="52"/>
        <v>84</v>
      </c>
      <c r="F1099" s="95">
        <f t="shared" si="53"/>
        <v>110</v>
      </c>
      <c r="G1099" s="95">
        <f>'gráficos x semana I nivel'!D169</f>
        <v>0</v>
      </c>
      <c r="H1099" s="95">
        <f t="shared" si="54"/>
        <v>15</v>
      </c>
      <c r="I1099" s="98">
        <f t="shared" si="2"/>
        <v>0.17857142857142858</v>
      </c>
      <c r="J1099" s="98">
        <f t="shared" si="3"/>
        <v>0.13636363636363635</v>
      </c>
      <c r="K1099" s="34" t="s">
        <v>649</v>
      </c>
    </row>
    <row r="1100" spans="1:11">
      <c r="A1100" s="34" t="s">
        <v>4655</v>
      </c>
      <c r="B1100" s="34">
        <v>2014</v>
      </c>
      <c r="C1100" s="34">
        <v>59</v>
      </c>
      <c r="D1100" s="34" t="s">
        <v>4673</v>
      </c>
      <c r="E1100" s="95">
        <f t="shared" si="52"/>
        <v>84</v>
      </c>
      <c r="F1100" s="95">
        <f t="shared" si="53"/>
        <v>110</v>
      </c>
      <c r="G1100" s="95">
        <f>'gráficos x semana I nivel'!D170</f>
        <v>0</v>
      </c>
      <c r="H1100" s="95">
        <f t="shared" si="54"/>
        <v>15</v>
      </c>
      <c r="I1100" s="98">
        <f t="shared" si="2"/>
        <v>0.17857142857142858</v>
      </c>
      <c r="J1100" s="98">
        <f t="shared" si="3"/>
        <v>0.13636363636363635</v>
      </c>
      <c r="K1100" s="34" t="s">
        <v>649</v>
      </c>
    </row>
    <row r="1101" spans="1:11">
      <c r="A1101" s="34" t="s">
        <v>4655</v>
      </c>
      <c r="B1101" s="34">
        <v>2014</v>
      </c>
      <c r="C1101" s="34">
        <v>60</v>
      </c>
      <c r="D1101" s="34" t="s">
        <v>4673</v>
      </c>
      <c r="E1101" s="95">
        <f t="shared" si="52"/>
        <v>84</v>
      </c>
      <c r="F1101" s="95">
        <f t="shared" si="53"/>
        <v>110</v>
      </c>
      <c r="G1101" s="95">
        <f>'gráficos x semana I nivel'!D171</f>
        <v>0</v>
      </c>
      <c r="H1101" s="95">
        <f t="shared" si="54"/>
        <v>15</v>
      </c>
      <c r="I1101" s="98">
        <f t="shared" si="2"/>
        <v>0.17857142857142858</v>
      </c>
      <c r="J1101" s="98">
        <f t="shared" si="3"/>
        <v>0.13636363636363635</v>
      </c>
      <c r="K1101" s="34" t="s">
        <v>649</v>
      </c>
    </row>
    <row r="1102" spans="1:11">
      <c r="A1102" s="34" t="s">
        <v>4655</v>
      </c>
      <c r="B1102" s="34">
        <v>2014</v>
      </c>
      <c r="C1102" s="34">
        <v>61</v>
      </c>
      <c r="D1102" s="34" t="s">
        <v>4673</v>
      </c>
      <c r="E1102" s="95">
        <f t="shared" si="52"/>
        <v>84</v>
      </c>
      <c r="F1102" s="95">
        <f t="shared" si="53"/>
        <v>110</v>
      </c>
      <c r="G1102" s="95">
        <f>'gráficos x semana I nivel'!D172</f>
        <v>0</v>
      </c>
      <c r="H1102" s="95">
        <f t="shared" si="54"/>
        <v>15</v>
      </c>
      <c r="I1102" s="98">
        <f t="shared" si="2"/>
        <v>0.17857142857142858</v>
      </c>
      <c r="J1102" s="98">
        <f t="shared" si="3"/>
        <v>0.13636363636363635</v>
      </c>
      <c r="K1102" s="34" t="s">
        <v>649</v>
      </c>
    </row>
    <row r="1103" spans="1:11">
      <c r="A1103" s="34" t="s">
        <v>4655</v>
      </c>
      <c r="B1103" s="34">
        <v>2014</v>
      </c>
      <c r="C1103" s="34">
        <v>62</v>
      </c>
      <c r="D1103" s="34" t="s">
        <v>4673</v>
      </c>
      <c r="E1103" s="95">
        <f t="shared" si="52"/>
        <v>84</v>
      </c>
      <c r="F1103" s="95">
        <f t="shared" si="53"/>
        <v>110</v>
      </c>
      <c r="G1103" s="95">
        <f>'gráficos x semana I nivel'!D173</f>
        <v>0</v>
      </c>
      <c r="H1103" s="95">
        <f t="shared" si="54"/>
        <v>15</v>
      </c>
      <c r="I1103" s="98">
        <f t="shared" si="2"/>
        <v>0.17857142857142858</v>
      </c>
      <c r="J1103" s="98">
        <f t="shared" si="3"/>
        <v>0.13636363636363635</v>
      </c>
      <c r="K1103" s="34" t="s">
        <v>649</v>
      </c>
    </row>
    <row r="1104" spans="1:11">
      <c r="A1104" s="34" t="s">
        <v>4655</v>
      </c>
      <c r="B1104" s="34">
        <v>2014</v>
      </c>
      <c r="C1104" s="34">
        <v>63</v>
      </c>
      <c r="D1104" s="34" t="s">
        <v>4673</v>
      </c>
      <c r="E1104" s="95">
        <f t="shared" si="52"/>
        <v>84</v>
      </c>
      <c r="F1104" s="95">
        <f t="shared" si="53"/>
        <v>110</v>
      </c>
      <c r="G1104" s="95">
        <f>'gráficos x semana I nivel'!D174</f>
        <v>0</v>
      </c>
      <c r="H1104" s="95">
        <f t="shared" si="54"/>
        <v>15</v>
      </c>
      <c r="I1104" s="98">
        <f t="shared" si="2"/>
        <v>0.17857142857142858</v>
      </c>
      <c r="J1104" s="98">
        <f t="shared" si="3"/>
        <v>0.13636363636363635</v>
      </c>
      <c r="K1104" s="34" t="s">
        <v>649</v>
      </c>
    </row>
    <row r="1105" spans="1:11">
      <c r="A1105" s="34" t="s">
        <v>4655</v>
      </c>
      <c r="B1105" s="34">
        <v>2014</v>
      </c>
      <c r="C1105" s="34">
        <v>64</v>
      </c>
      <c r="D1105" s="34" t="s">
        <v>4673</v>
      </c>
      <c r="E1105" s="95">
        <f t="shared" si="52"/>
        <v>84</v>
      </c>
      <c r="F1105" s="95">
        <f t="shared" si="53"/>
        <v>110</v>
      </c>
      <c r="G1105" s="95">
        <f>'gráficos x semana I nivel'!D175</f>
        <v>0</v>
      </c>
      <c r="H1105" s="95">
        <f t="shared" si="54"/>
        <v>15</v>
      </c>
      <c r="I1105" s="98">
        <f t="shared" si="2"/>
        <v>0.17857142857142858</v>
      </c>
      <c r="J1105" s="98">
        <f t="shared" si="3"/>
        <v>0.13636363636363635</v>
      </c>
      <c r="K1105" s="34" t="s">
        <v>649</v>
      </c>
    </row>
    <row r="1106" spans="1:11">
      <c r="A1106" s="34" t="s">
        <v>4655</v>
      </c>
      <c r="B1106" s="34">
        <v>2014</v>
      </c>
      <c r="C1106" s="34">
        <v>65</v>
      </c>
      <c r="D1106" s="34" t="s">
        <v>4673</v>
      </c>
      <c r="E1106" s="95">
        <f t="shared" ref="E1106:E1169" si="55">MB2_IN</f>
        <v>84</v>
      </c>
      <c r="F1106" s="95">
        <f t="shared" ref="F1106:F1169" si="56">Cargos_IN_MB2</f>
        <v>110</v>
      </c>
      <c r="G1106" s="95">
        <f>'gráficos x semana I nivel'!D176</f>
        <v>0</v>
      </c>
      <c r="H1106" s="95">
        <f t="shared" si="54"/>
        <v>15</v>
      </c>
      <c r="I1106" s="98">
        <f t="shared" si="2"/>
        <v>0.17857142857142858</v>
      </c>
      <c r="J1106" s="98">
        <f t="shared" si="3"/>
        <v>0.13636363636363635</v>
      </c>
      <c r="K1106" s="34" t="s">
        <v>649</v>
      </c>
    </row>
    <row r="1107" spans="1:11">
      <c r="A1107" s="34" t="s">
        <v>4655</v>
      </c>
      <c r="B1107" s="34">
        <v>2014</v>
      </c>
      <c r="C1107" s="34">
        <v>66</v>
      </c>
      <c r="D1107" s="34" t="s">
        <v>4673</v>
      </c>
      <c r="E1107" s="95">
        <f t="shared" si="55"/>
        <v>84</v>
      </c>
      <c r="F1107" s="95">
        <f t="shared" si="56"/>
        <v>110</v>
      </c>
      <c r="G1107" s="95">
        <f>'gráficos x semana I nivel'!D177</f>
        <v>0</v>
      </c>
      <c r="H1107" s="95">
        <f t="shared" si="54"/>
        <v>15</v>
      </c>
      <c r="I1107" s="98">
        <f t="shared" si="2"/>
        <v>0.17857142857142858</v>
      </c>
      <c r="J1107" s="98">
        <f t="shared" si="3"/>
        <v>0.13636363636363635</v>
      </c>
      <c r="K1107" s="34" t="s">
        <v>649</v>
      </c>
    </row>
    <row r="1108" spans="1:11">
      <c r="A1108" s="34" t="s">
        <v>4655</v>
      </c>
      <c r="B1108" s="34">
        <v>2014</v>
      </c>
      <c r="C1108" s="34">
        <v>67</v>
      </c>
      <c r="D1108" s="34" t="s">
        <v>4673</v>
      </c>
      <c r="E1108" s="95">
        <f t="shared" si="55"/>
        <v>84</v>
      </c>
      <c r="F1108" s="95">
        <f t="shared" si="56"/>
        <v>110</v>
      </c>
      <c r="G1108" s="95">
        <f>'gráficos x semana I nivel'!D178</f>
        <v>0</v>
      </c>
      <c r="H1108" s="95">
        <f t="shared" si="54"/>
        <v>15</v>
      </c>
      <c r="I1108" s="98">
        <f t="shared" si="2"/>
        <v>0.17857142857142858</v>
      </c>
      <c r="J1108" s="98">
        <f t="shared" si="3"/>
        <v>0.13636363636363635</v>
      </c>
      <c r="K1108" s="34" t="s">
        <v>649</v>
      </c>
    </row>
    <row r="1109" spans="1:11">
      <c r="A1109" s="34" t="s">
        <v>4655</v>
      </c>
      <c r="B1109" s="34">
        <v>2014</v>
      </c>
      <c r="C1109" s="34">
        <v>68</v>
      </c>
      <c r="D1109" s="34" t="s">
        <v>4673</v>
      </c>
      <c r="E1109" s="95">
        <f t="shared" si="55"/>
        <v>84</v>
      </c>
      <c r="F1109" s="95">
        <f t="shared" si="56"/>
        <v>110</v>
      </c>
      <c r="G1109" s="95">
        <f>'gráficos x semana I nivel'!D179</f>
        <v>0</v>
      </c>
      <c r="H1109" s="95">
        <f t="shared" si="54"/>
        <v>15</v>
      </c>
      <c r="I1109" s="98">
        <f t="shared" si="2"/>
        <v>0.17857142857142858</v>
      </c>
      <c r="J1109" s="98">
        <f t="shared" si="3"/>
        <v>0.13636363636363635</v>
      </c>
      <c r="K1109" s="34" t="s">
        <v>649</v>
      </c>
    </row>
    <row r="1110" spans="1:11">
      <c r="A1110" s="34" t="s">
        <v>4655</v>
      </c>
      <c r="B1110" s="34">
        <v>2014</v>
      </c>
      <c r="C1110" s="34">
        <v>69</v>
      </c>
      <c r="D1110" s="34" t="s">
        <v>4673</v>
      </c>
      <c r="E1110" s="95">
        <f t="shared" si="55"/>
        <v>84</v>
      </c>
      <c r="F1110" s="95">
        <f t="shared" si="56"/>
        <v>110</v>
      </c>
      <c r="G1110" s="95">
        <f>'gráficos x semana I nivel'!D180</f>
        <v>0</v>
      </c>
      <c r="H1110" s="95">
        <f t="shared" si="54"/>
        <v>15</v>
      </c>
      <c r="I1110" s="98">
        <f t="shared" si="2"/>
        <v>0.17857142857142858</v>
      </c>
      <c r="J1110" s="98">
        <f t="shared" si="3"/>
        <v>0.13636363636363635</v>
      </c>
      <c r="K1110" s="34" t="s">
        <v>649</v>
      </c>
    </row>
    <row r="1111" spans="1:11">
      <c r="A1111" s="34" t="s">
        <v>4655</v>
      </c>
      <c r="B1111" s="34">
        <v>2014</v>
      </c>
      <c r="C1111" s="34">
        <v>70</v>
      </c>
      <c r="D1111" s="34" t="s">
        <v>4673</v>
      </c>
      <c r="E1111" s="95">
        <f t="shared" si="55"/>
        <v>84</v>
      </c>
      <c r="F1111" s="95">
        <f t="shared" si="56"/>
        <v>110</v>
      </c>
      <c r="G1111" s="95">
        <f>'gráficos x semana I nivel'!D181</f>
        <v>0</v>
      </c>
      <c r="H1111" s="95">
        <f t="shared" si="54"/>
        <v>15</v>
      </c>
      <c r="I1111" s="98">
        <f t="shared" si="2"/>
        <v>0.17857142857142858</v>
      </c>
      <c r="J1111" s="98">
        <f t="shared" si="3"/>
        <v>0.13636363636363635</v>
      </c>
      <c r="K1111" s="34" t="s">
        <v>649</v>
      </c>
    </row>
    <row r="1112" spans="1:11">
      <c r="A1112" s="34" t="s">
        <v>4655</v>
      </c>
      <c r="B1112" s="34">
        <v>2014</v>
      </c>
      <c r="C1112" s="34">
        <v>71</v>
      </c>
      <c r="D1112" s="34" t="s">
        <v>4673</v>
      </c>
      <c r="E1112" s="95">
        <f t="shared" si="55"/>
        <v>84</v>
      </c>
      <c r="F1112" s="95">
        <f t="shared" si="56"/>
        <v>110</v>
      </c>
      <c r="G1112" s="95">
        <f>'gráficos x semana I nivel'!D182</f>
        <v>0</v>
      </c>
      <c r="H1112" s="95">
        <f t="shared" si="54"/>
        <v>15</v>
      </c>
      <c r="I1112" s="98">
        <f t="shared" si="2"/>
        <v>0.17857142857142858</v>
      </c>
      <c r="J1112" s="98">
        <f t="shared" si="3"/>
        <v>0.13636363636363635</v>
      </c>
      <c r="K1112" s="34" t="s">
        <v>649</v>
      </c>
    </row>
    <row r="1113" spans="1:11">
      <c r="A1113" s="34" t="s">
        <v>4655</v>
      </c>
      <c r="B1113" s="34">
        <v>2014</v>
      </c>
      <c r="C1113" s="34">
        <v>72</v>
      </c>
      <c r="D1113" s="34" t="s">
        <v>4673</v>
      </c>
      <c r="E1113" s="95">
        <f t="shared" si="55"/>
        <v>84</v>
      </c>
      <c r="F1113" s="95">
        <f t="shared" si="56"/>
        <v>110</v>
      </c>
      <c r="G1113" s="95">
        <f>'gráficos x semana I nivel'!D183</f>
        <v>0</v>
      </c>
      <c r="H1113" s="95">
        <f t="shared" si="54"/>
        <v>15</v>
      </c>
      <c r="I1113" s="98">
        <f t="shared" si="2"/>
        <v>0.17857142857142858</v>
      </c>
      <c r="J1113" s="98">
        <f t="shared" si="3"/>
        <v>0.13636363636363635</v>
      </c>
      <c r="K1113" s="34" t="s">
        <v>649</v>
      </c>
    </row>
    <row r="1114" spans="1:11">
      <c r="A1114" s="34" t="s">
        <v>4655</v>
      </c>
      <c r="B1114" s="34">
        <v>2014</v>
      </c>
      <c r="C1114" s="34">
        <v>73</v>
      </c>
      <c r="D1114" s="34" t="s">
        <v>4673</v>
      </c>
      <c r="E1114" s="95">
        <f t="shared" si="55"/>
        <v>84</v>
      </c>
      <c r="F1114" s="95">
        <f t="shared" si="56"/>
        <v>110</v>
      </c>
      <c r="G1114" s="95">
        <f>'gráficos x semana I nivel'!D184</f>
        <v>0</v>
      </c>
      <c r="H1114" s="95">
        <f t="shared" si="54"/>
        <v>15</v>
      </c>
      <c r="I1114" s="98">
        <f t="shared" si="2"/>
        <v>0.17857142857142858</v>
      </c>
      <c r="J1114" s="98">
        <f t="shared" si="3"/>
        <v>0.13636363636363635</v>
      </c>
      <c r="K1114" s="34" t="s">
        <v>649</v>
      </c>
    </row>
    <row r="1115" spans="1:11">
      <c r="A1115" s="34" t="s">
        <v>4655</v>
      </c>
      <c r="B1115" s="34">
        <v>2014</v>
      </c>
      <c r="C1115" s="34">
        <v>74</v>
      </c>
      <c r="D1115" s="34" t="s">
        <v>4673</v>
      </c>
      <c r="E1115" s="95">
        <f t="shared" si="55"/>
        <v>84</v>
      </c>
      <c r="F1115" s="95">
        <f t="shared" si="56"/>
        <v>110</v>
      </c>
      <c r="G1115" s="95">
        <f>'gráficos x semana I nivel'!D185</f>
        <v>0</v>
      </c>
      <c r="H1115" s="95">
        <f t="shared" si="54"/>
        <v>15</v>
      </c>
      <c r="I1115" s="98">
        <f t="shared" si="2"/>
        <v>0.17857142857142858</v>
      </c>
      <c r="J1115" s="98">
        <f t="shared" si="3"/>
        <v>0.13636363636363635</v>
      </c>
      <c r="K1115" s="34" t="s">
        <v>649</v>
      </c>
    </row>
    <row r="1116" spans="1:11">
      <c r="A1116" s="34" t="s">
        <v>4655</v>
      </c>
      <c r="B1116" s="34">
        <v>2014</v>
      </c>
      <c r="C1116" s="34">
        <v>75</v>
      </c>
      <c r="D1116" s="34" t="s">
        <v>4673</v>
      </c>
      <c r="E1116" s="95">
        <f t="shared" si="55"/>
        <v>84</v>
      </c>
      <c r="F1116" s="95">
        <f t="shared" si="56"/>
        <v>110</v>
      </c>
      <c r="G1116" s="95">
        <f>'gráficos x semana I nivel'!D186</f>
        <v>0</v>
      </c>
      <c r="H1116" s="95">
        <f t="shared" si="54"/>
        <v>15</v>
      </c>
      <c r="I1116" s="98">
        <f t="shared" si="2"/>
        <v>0.17857142857142858</v>
      </c>
      <c r="J1116" s="98">
        <f t="shared" si="3"/>
        <v>0.13636363636363635</v>
      </c>
      <c r="K1116" s="34" t="s">
        <v>649</v>
      </c>
    </row>
    <row r="1117" spans="1:11">
      <c r="A1117" s="34" t="s">
        <v>4655</v>
      </c>
      <c r="B1117" s="34">
        <v>2014</v>
      </c>
      <c r="C1117" s="34">
        <v>76</v>
      </c>
      <c r="D1117" s="34" t="s">
        <v>4673</v>
      </c>
      <c r="E1117" s="95">
        <f t="shared" si="55"/>
        <v>84</v>
      </c>
      <c r="F1117" s="95">
        <f t="shared" si="56"/>
        <v>110</v>
      </c>
      <c r="G1117" s="95">
        <f>'gráficos x semana I nivel'!D187</f>
        <v>0</v>
      </c>
      <c r="H1117" s="95">
        <f t="shared" si="54"/>
        <v>15</v>
      </c>
      <c r="I1117" s="98">
        <f t="shared" si="2"/>
        <v>0.17857142857142858</v>
      </c>
      <c r="J1117" s="98">
        <f t="shared" si="3"/>
        <v>0.13636363636363635</v>
      </c>
      <c r="K1117" s="34" t="s">
        <v>649</v>
      </c>
    </row>
    <row r="1118" spans="1:11">
      <c r="A1118" s="34" t="s">
        <v>4655</v>
      </c>
      <c r="B1118" s="34">
        <v>2014</v>
      </c>
      <c r="C1118" s="34">
        <v>77</v>
      </c>
      <c r="D1118" s="34" t="s">
        <v>4673</v>
      </c>
      <c r="E1118" s="95">
        <f t="shared" si="55"/>
        <v>84</v>
      </c>
      <c r="F1118" s="95">
        <f t="shared" si="56"/>
        <v>110</v>
      </c>
      <c r="G1118" s="95">
        <f>'gráficos x semana I nivel'!D188</f>
        <v>0</v>
      </c>
      <c r="H1118" s="95">
        <f t="shared" si="54"/>
        <v>15</v>
      </c>
      <c r="I1118" s="98">
        <f t="shared" si="2"/>
        <v>0.17857142857142858</v>
      </c>
      <c r="J1118" s="98">
        <f t="shared" si="3"/>
        <v>0.13636363636363635</v>
      </c>
      <c r="K1118" s="34" t="s">
        <v>649</v>
      </c>
    </row>
    <row r="1119" spans="1:11">
      <c r="A1119" s="34" t="s">
        <v>4655</v>
      </c>
      <c r="B1119" s="34">
        <v>2014</v>
      </c>
      <c r="C1119" s="34">
        <v>78</v>
      </c>
      <c r="D1119" s="34" t="s">
        <v>4673</v>
      </c>
      <c r="E1119" s="95">
        <f t="shared" si="55"/>
        <v>84</v>
      </c>
      <c r="F1119" s="95">
        <f t="shared" si="56"/>
        <v>110</v>
      </c>
      <c r="G1119" s="95">
        <f>'gráficos x semana I nivel'!D189</f>
        <v>0</v>
      </c>
      <c r="H1119" s="95">
        <f t="shared" si="54"/>
        <v>15</v>
      </c>
      <c r="I1119" s="98">
        <f t="shared" si="2"/>
        <v>0.17857142857142858</v>
      </c>
      <c r="J1119" s="98">
        <f t="shared" si="3"/>
        <v>0.13636363636363635</v>
      </c>
      <c r="K1119" s="34" t="s">
        <v>649</v>
      </c>
    </row>
    <row r="1120" spans="1:11">
      <c r="A1120" s="34" t="s">
        <v>4655</v>
      </c>
      <c r="B1120" s="34">
        <v>2014</v>
      </c>
      <c r="C1120" s="34">
        <v>79</v>
      </c>
      <c r="D1120" s="34" t="s">
        <v>4673</v>
      </c>
      <c r="E1120" s="95">
        <f t="shared" si="55"/>
        <v>84</v>
      </c>
      <c r="F1120" s="95">
        <f t="shared" si="56"/>
        <v>110</v>
      </c>
      <c r="G1120" s="95">
        <f>'gráficos x semana I nivel'!D190</f>
        <v>0</v>
      </c>
      <c r="H1120" s="95">
        <f t="shared" si="54"/>
        <v>15</v>
      </c>
      <c r="I1120" s="98">
        <f t="shared" si="2"/>
        <v>0.17857142857142858</v>
      </c>
      <c r="J1120" s="98">
        <f t="shared" si="3"/>
        <v>0.13636363636363635</v>
      </c>
      <c r="K1120" s="34" t="s">
        <v>649</v>
      </c>
    </row>
    <row r="1121" spans="1:11">
      <c r="A1121" s="34" t="s">
        <v>4655</v>
      </c>
      <c r="B1121" s="34">
        <v>2014</v>
      </c>
      <c r="C1121" s="34">
        <v>80</v>
      </c>
      <c r="D1121" s="34" t="s">
        <v>4673</v>
      </c>
      <c r="E1121" s="95">
        <f t="shared" si="55"/>
        <v>84</v>
      </c>
      <c r="F1121" s="95">
        <f t="shared" si="56"/>
        <v>110</v>
      </c>
      <c r="G1121" s="95">
        <f>'gráficos x semana I nivel'!D191</f>
        <v>0</v>
      </c>
      <c r="H1121" s="95">
        <f t="shared" si="54"/>
        <v>15</v>
      </c>
      <c r="I1121" s="98">
        <f t="shared" si="2"/>
        <v>0.17857142857142858</v>
      </c>
      <c r="J1121" s="98">
        <f t="shared" si="3"/>
        <v>0.13636363636363635</v>
      </c>
      <c r="K1121" s="34" t="s">
        <v>649</v>
      </c>
    </row>
    <row r="1122" spans="1:11">
      <c r="A1122" s="34" t="s">
        <v>4655</v>
      </c>
      <c r="B1122" s="34">
        <v>2014</v>
      </c>
      <c r="C1122" s="34">
        <v>81</v>
      </c>
      <c r="D1122" s="34" t="s">
        <v>4673</v>
      </c>
      <c r="E1122" s="95">
        <f t="shared" si="55"/>
        <v>84</v>
      </c>
      <c r="F1122" s="95">
        <f t="shared" si="56"/>
        <v>110</v>
      </c>
      <c r="G1122" s="95">
        <f>'gráficos x semana I nivel'!D192</f>
        <v>0</v>
      </c>
      <c r="H1122" s="95">
        <f t="shared" si="54"/>
        <v>15</v>
      </c>
      <c r="I1122" s="98">
        <f t="shared" si="2"/>
        <v>0.17857142857142858</v>
      </c>
      <c r="J1122" s="98">
        <f t="shared" si="3"/>
        <v>0.13636363636363635</v>
      </c>
      <c r="K1122" s="34" t="s">
        <v>649</v>
      </c>
    </row>
    <row r="1123" spans="1:11">
      <c r="A1123" s="34" t="s">
        <v>4655</v>
      </c>
      <c r="B1123" s="34">
        <v>2014</v>
      </c>
      <c r="C1123" s="34">
        <v>82</v>
      </c>
      <c r="D1123" s="34" t="s">
        <v>4673</v>
      </c>
      <c r="E1123" s="95">
        <f t="shared" si="55"/>
        <v>84</v>
      </c>
      <c r="F1123" s="95">
        <f t="shared" si="56"/>
        <v>110</v>
      </c>
      <c r="G1123" s="95">
        <f>'gráficos x semana I nivel'!D193</f>
        <v>0</v>
      </c>
      <c r="H1123" s="95">
        <f t="shared" si="54"/>
        <v>15</v>
      </c>
      <c r="I1123" s="98">
        <f t="shared" si="2"/>
        <v>0.17857142857142858</v>
      </c>
      <c r="J1123" s="98">
        <f t="shared" si="3"/>
        <v>0.13636363636363635</v>
      </c>
      <c r="K1123" s="34" t="s">
        <v>649</v>
      </c>
    </row>
    <row r="1124" spans="1:11">
      <c r="A1124" s="34" t="s">
        <v>4655</v>
      </c>
      <c r="B1124" s="34">
        <v>2014</v>
      </c>
      <c r="C1124" s="34">
        <v>83</v>
      </c>
      <c r="D1124" s="34" t="s">
        <v>4673</v>
      </c>
      <c r="E1124" s="95">
        <f t="shared" si="55"/>
        <v>84</v>
      </c>
      <c r="F1124" s="95">
        <f t="shared" si="56"/>
        <v>110</v>
      </c>
      <c r="G1124" s="95">
        <f>'gráficos x semana I nivel'!D194</f>
        <v>0</v>
      </c>
      <c r="H1124" s="95">
        <f t="shared" si="54"/>
        <v>15</v>
      </c>
      <c r="I1124" s="98">
        <f t="shared" si="2"/>
        <v>0.17857142857142858</v>
      </c>
      <c r="J1124" s="98">
        <f t="shared" si="3"/>
        <v>0.13636363636363635</v>
      </c>
      <c r="K1124" s="34" t="s">
        <v>649</v>
      </c>
    </row>
    <row r="1125" spans="1:11">
      <c r="A1125" s="34" t="s">
        <v>4655</v>
      </c>
      <c r="B1125" s="34">
        <v>2014</v>
      </c>
      <c r="C1125" s="34">
        <v>84</v>
      </c>
      <c r="D1125" s="34" t="s">
        <v>4673</v>
      </c>
      <c r="E1125" s="95">
        <f t="shared" si="55"/>
        <v>84</v>
      </c>
      <c r="F1125" s="95">
        <f t="shared" si="56"/>
        <v>110</v>
      </c>
      <c r="G1125" s="95">
        <f>'gráficos x semana I nivel'!D195</f>
        <v>0</v>
      </c>
      <c r="H1125" s="95">
        <f t="shared" si="54"/>
        <v>15</v>
      </c>
      <c r="I1125" s="98">
        <f t="shared" si="2"/>
        <v>0.17857142857142858</v>
      </c>
      <c r="J1125" s="98">
        <f t="shared" si="3"/>
        <v>0.13636363636363635</v>
      </c>
      <c r="K1125" s="34" t="s">
        <v>649</v>
      </c>
    </row>
    <row r="1126" spans="1:11">
      <c r="A1126" s="34" t="s">
        <v>4655</v>
      </c>
      <c r="B1126" s="34">
        <v>2014</v>
      </c>
      <c r="C1126" s="34">
        <v>85</v>
      </c>
      <c r="D1126" s="34" t="s">
        <v>4673</v>
      </c>
      <c r="E1126" s="95">
        <f t="shared" si="55"/>
        <v>84</v>
      </c>
      <c r="F1126" s="95">
        <f t="shared" si="56"/>
        <v>110</v>
      </c>
      <c r="G1126" s="95">
        <f>'gráficos x semana I nivel'!D196</f>
        <v>0</v>
      </c>
      <c r="H1126" s="95">
        <f t="shared" si="54"/>
        <v>15</v>
      </c>
      <c r="I1126" s="98">
        <f t="shared" si="2"/>
        <v>0.17857142857142858</v>
      </c>
      <c r="J1126" s="98">
        <f t="shared" si="3"/>
        <v>0.13636363636363635</v>
      </c>
      <c r="K1126" s="34" t="s">
        <v>649</v>
      </c>
    </row>
    <row r="1127" spans="1:11">
      <c r="A1127" s="34" t="s">
        <v>4655</v>
      </c>
      <c r="B1127" s="34">
        <v>2014</v>
      </c>
      <c r="C1127" s="34">
        <v>86</v>
      </c>
      <c r="D1127" s="34" t="s">
        <v>4673</v>
      </c>
      <c r="E1127" s="95">
        <f t="shared" si="55"/>
        <v>84</v>
      </c>
      <c r="F1127" s="95">
        <f t="shared" si="56"/>
        <v>110</v>
      </c>
      <c r="G1127" s="95">
        <f>'gráficos x semana I nivel'!D197</f>
        <v>0</v>
      </c>
      <c r="H1127" s="95">
        <f t="shared" si="54"/>
        <v>15</v>
      </c>
      <c r="I1127" s="98">
        <f t="shared" si="2"/>
        <v>0.17857142857142858</v>
      </c>
      <c r="J1127" s="98">
        <f t="shared" si="3"/>
        <v>0.13636363636363635</v>
      </c>
      <c r="K1127" s="34" t="s">
        <v>649</v>
      </c>
    </row>
    <row r="1128" spans="1:11">
      <c r="A1128" s="34" t="s">
        <v>4655</v>
      </c>
      <c r="B1128" s="34">
        <v>2014</v>
      </c>
      <c r="C1128" s="34">
        <v>87</v>
      </c>
      <c r="D1128" s="34" t="s">
        <v>4673</v>
      </c>
      <c r="E1128" s="95">
        <f t="shared" si="55"/>
        <v>84</v>
      </c>
      <c r="F1128" s="95">
        <f t="shared" si="56"/>
        <v>110</v>
      </c>
      <c r="G1128" s="95">
        <f>'gráficos x semana I nivel'!D198</f>
        <v>0</v>
      </c>
      <c r="H1128" s="95">
        <f t="shared" si="54"/>
        <v>15</v>
      </c>
      <c r="I1128" s="98">
        <f t="shared" si="2"/>
        <v>0.17857142857142858</v>
      </c>
      <c r="J1128" s="98">
        <f t="shared" si="3"/>
        <v>0.13636363636363635</v>
      </c>
      <c r="K1128" s="34" t="s">
        <v>649</v>
      </c>
    </row>
    <row r="1129" spans="1:11">
      <c r="A1129" s="34" t="s">
        <v>4655</v>
      </c>
      <c r="B1129" s="34">
        <v>2014</v>
      </c>
      <c r="C1129" s="34">
        <v>88</v>
      </c>
      <c r="D1129" s="34" t="s">
        <v>4673</v>
      </c>
      <c r="E1129" s="95">
        <f t="shared" si="55"/>
        <v>84</v>
      </c>
      <c r="F1129" s="95">
        <f t="shared" si="56"/>
        <v>110</v>
      </c>
      <c r="G1129" s="95">
        <f>'gráficos x semana I nivel'!D199</f>
        <v>0</v>
      </c>
      <c r="H1129" s="95">
        <f t="shared" si="54"/>
        <v>15</v>
      </c>
      <c r="I1129" s="98">
        <f t="shared" si="2"/>
        <v>0.17857142857142858</v>
      </c>
      <c r="J1129" s="98">
        <f t="shared" si="3"/>
        <v>0.13636363636363635</v>
      </c>
      <c r="K1129" s="34" t="s">
        <v>649</v>
      </c>
    </row>
    <row r="1130" spans="1:11">
      <c r="A1130" s="34" t="s">
        <v>4655</v>
      </c>
      <c r="B1130" s="34">
        <v>2014</v>
      </c>
      <c r="C1130" s="34">
        <v>89</v>
      </c>
      <c r="D1130" s="34" t="s">
        <v>4673</v>
      </c>
      <c r="E1130" s="95">
        <f t="shared" si="55"/>
        <v>84</v>
      </c>
      <c r="F1130" s="95">
        <f t="shared" si="56"/>
        <v>110</v>
      </c>
      <c r="G1130" s="95">
        <f>'gráficos x semana I nivel'!D200</f>
        <v>0</v>
      </c>
      <c r="H1130" s="95">
        <f t="shared" si="54"/>
        <v>15</v>
      </c>
      <c r="I1130" s="98">
        <f t="shared" si="2"/>
        <v>0.17857142857142858</v>
      </c>
      <c r="J1130" s="98">
        <f t="shared" si="3"/>
        <v>0.13636363636363635</v>
      </c>
      <c r="K1130" s="34" t="s">
        <v>649</v>
      </c>
    </row>
    <row r="1131" spans="1:11">
      <c r="A1131" s="34" t="s">
        <v>4655</v>
      </c>
      <c r="B1131" s="34">
        <v>2014</v>
      </c>
      <c r="C1131" s="34">
        <v>90</v>
      </c>
      <c r="D1131" s="34" t="s">
        <v>4673</v>
      </c>
      <c r="E1131" s="95">
        <f t="shared" si="55"/>
        <v>84</v>
      </c>
      <c r="F1131" s="95">
        <f t="shared" si="56"/>
        <v>110</v>
      </c>
      <c r="G1131" s="95">
        <f>'gráficos x semana I nivel'!D201</f>
        <v>1</v>
      </c>
      <c r="H1131" s="95">
        <f t="shared" si="54"/>
        <v>16</v>
      </c>
      <c r="I1131" s="98">
        <f t="shared" si="2"/>
        <v>0.19047619047619047</v>
      </c>
      <c r="J1131" s="98">
        <f t="shared" si="3"/>
        <v>0.14545454545454545</v>
      </c>
      <c r="K1131" s="34" t="s">
        <v>649</v>
      </c>
    </row>
    <row r="1132" spans="1:11">
      <c r="A1132" s="34" t="s">
        <v>4655</v>
      </c>
      <c r="B1132" s="34">
        <v>2014</v>
      </c>
      <c r="C1132" s="34">
        <v>91</v>
      </c>
      <c r="D1132" s="34" t="s">
        <v>4673</v>
      </c>
      <c r="E1132" s="95">
        <f t="shared" si="55"/>
        <v>84</v>
      </c>
      <c r="F1132" s="95">
        <f t="shared" si="56"/>
        <v>110</v>
      </c>
      <c r="G1132" s="95">
        <f>'gráficos x semana I nivel'!D202</f>
        <v>0</v>
      </c>
      <c r="H1132" s="95">
        <f t="shared" si="54"/>
        <v>16</v>
      </c>
      <c r="I1132" s="98">
        <f t="shared" si="2"/>
        <v>0.19047619047619047</v>
      </c>
      <c r="J1132" s="98">
        <f t="shared" si="3"/>
        <v>0.14545454545454545</v>
      </c>
      <c r="K1132" s="34" t="s">
        <v>649</v>
      </c>
    </row>
    <row r="1133" spans="1:11">
      <c r="A1133" s="34" t="s">
        <v>4655</v>
      </c>
      <c r="B1133" s="34">
        <v>2014</v>
      </c>
      <c r="C1133" s="34">
        <v>92</v>
      </c>
      <c r="D1133" s="34" t="s">
        <v>4673</v>
      </c>
      <c r="E1133" s="95">
        <f t="shared" si="55"/>
        <v>84</v>
      </c>
      <c r="F1133" s="95">
        <f t="shared" si="56"/>
        <v>110</v>
      </c>
      <c r="G1133" s="95">
        <f>'gráficos x semana I nivel'!D203</f>
        <v>0</v>
      </c>
      <c r="H1133" s="95">
        <f t="shared" si="54"/>
        <v>16</v>
      </c>
      <c r="I1133" s="98">
        <f t="shared" si="2"/>
        <v>0.19047619047619047</v>
      </c>
      <c r="J1133" s="98">
        <f t="shared" si="3"/>
        <v>0.14545454545454545</v>
      </c>
      <c r="K1133" s="34" t="s">
        <v>649</v>
      </c>
    </row>
    <row r="1134" spans="1:11">
      <c r="A1134" s="34" t="s">
        <v>4655</v>
      </c>
      <c r="B1134" s="34">
        <v>2014</v>
      </c>
      <c r="C1134" s="34">
        <v>93</v>
      </c>
      <c r="D1134" s="34" t="s">
        <v>4673</v>
      </c>
      <c r="E1134" s="95">
        <f t="shared" si="55"/>
        <v>84</v>
      </c>
      <c r="F1134" s="95">
        <f t="shared" si="56"/>
        <v>110</v>
      </c>
      <c r="G1134" s="95">
        <f>'gráficos x semana I nivel'!D204</f>
        <v>0</v>
      </c>
      <c r="H1134" s="95">
        <f t="shared" si="54"/>
        <v>16</v>
      </c>
      <c r="I1134" s="98">
        <f t="shared" si="2"/>
        <v>0.19047619047619047</v>
      </c>
      <c r="J1134" s="98">
        <f t="shared" si="3"/>
        <v>0.14545454545454545</v>
      </c>
      <c r="K1134" s="34" t="s">
        <v>649</v>
      </c>
    </row>
    <row r="1135" spans="1:11">
      <c r="A1135" s="34" t="s">
        <v>4655</v>
      </c>
      <c r="B1135" s="34">
        <v>2014</v>
      </c>
      <c r="C1135" s="34">
        <v>94</v>
      </c>
      <c r="D1135" s="34" t="s">
        <v>4673</v>
      </c>
      <c r="E1135" s="95">
        <f t="shared" si="55"/>
        <v>84</v>
      </c>
      <c r="F1135" s="95">
        <f t="shared" si="56"/>
        <v>110</v>
      </c>
      <c r="G1135" s="95">
        <f>'gráficos x semana I nivel'!D205</f>
        <v>0</v>
      </c>
      <c r="H1135" s="95">
        <f t="shared" si="54"/>
        <v>16</v>
      </c>
      <c r="I1135" s="98">
        <f t="shared" si="2"/>
        <v>0.19047619047619047</v>
      </c>
      <c r="J1135" s="98">
        <f t="shared" si="3"/>
        <v>0.14545454545454545</v>
      </c>
      <c r="K1135" s="34" t="s">
        <v>649</v>
      </c>
    </row>
    <row r="1136" spans="1:11">
      <c r="A1136" s="34" t="s">
        <v>4655</v>
      </c>
      <c r="B1136" s="34">
        <v>2014</v>
      </c>
      <c r="C1136" s="34">
        <v>95</v>
      </c>
      <c r="D1136" s="34" t="s">
        <v>4673</v>
      </c>
      <c r="E1136" s="95">
        <f t="shared" si="55"/>
        <v>84</v>
      </c>
      <c r="F1136" s="95">
        <f t="shared" si="56"/>
        <v>110</v>
      </c>
      <c r="G1136" s="95">
        <f>'gráficos x semana I nivel'!D206</f>
        <v>0</v>
      </c>
      <c r="H1136" s="95">
        <f t="shared" si="54"/>
        <v>16</v>
      </c>
      <c r="I1136" s="98">
        <f t="shared" si="2"/>
        <v>0.19047619047619047</v>
      </c>
      <c r="J1136" s="98">
        <f t="shared" si="3"/>
        <v>0.14545454545454545</v>
      </c>
      <c r="K1136" s="34" t="s">
        <v>649</v>
      </c>
    </row>
    <row r="1137" spans="1:11">
      <c r="A1137" s="34" t="s">
        <v>4655</v>
      </c>
      <c r="B1137" s="34">
        <v>2014</v>
      </c>
      <c r="C1137" s="34">
        <v>96</v>
      </c>
      <c r="D1137" s="34" t="s">
        <v>4673</v>
      </c>
      <c r="E1137" s="95">
        <f t="shared" si="55"/>
        <v>84</v>
      </c>
      <c r="F1137" s="95">
        <f t="shared" si="56"/>
        <v>110</v>
      </c>
      <c r="G1137" s="95">
        <f>'gráficos x semana I nivel'!D207</f>
        <v>0</v>
      </c>
      <c r="H1137" s="95">
        <f t="shared" si="54"/>
        <v>16</v>
      </c>
      <c r="I1137" s="98">
        <f t="shared" si="2"/>
        <v>0.19047619047619047</v>
      </c>
      <c r="J1137" s="98">
        <f t="shared" si="3"/>
        <v>0.14545454545454545</v>
      </c>
      <c r="K1137" s="34" t="s">
        <v>649</v>
      </c>
    </row>
    <row r="1138" spans="1:11">
      <c r="A1138" s="34" t="s">
        <v>4655</v>
      </c>
      <c r="B1138" s="34">
        <v>2014</v>
      </c>
      <c r="C1138" s="34">
        <v>97</v>
      </c>
      <c r="D1138" s="34" t="s">
        <v>4673</v>
      </c>
      <c r="E1138" s="95">
        <f t="shared" si="55"/>
        <v>84</v>
      </c>
      <c r="F1138" s="95">
        <f t="shared" si="56"/>
        <v>110</v>
      </c>
      <c r="G1138" s="95">
        <f>'gráficos x semana I nivel'!D208</f>
        <v>0</v>
      </c>
      <c r="H1138" s="95">
        <f t="shared" si="54"/>
        <v>16</v>
      </c>
      <c r="I1138" s="98">
        <f t="shared" si="2"/>
        <v>0.19047619047619047</v>
      </c>
      <c r="J1138" s="98">
        <f t="shared" si="3"/>
        <v>0.14545454545454545</v>
      </c>
      <c r="K1138" s="34" t="s">
        <v>649</v>
      </c>
    </row>
    <row r="1139" spans="1:11">
      <c r="A1139" s="34" t="s">
        <v>4655</v>
      </c>
      <c r="B1139" s="34">
        <v>2014</v>
      </c>
      <c r="C1139" s="34">
        <v>98</v>
      </c>
      <c r="D1139" s="34" t="s">
        <v>4673</v>
      </c>
      <c r="E1139" s="95">
        <f t="shared" si="55"/>
        <v>84</v>
      </c>
      <c r="F1139" s="95">
        <f t="shared" si="56"/>
        <v>110</v>
      </c>
      <c r="G1139" s="95">
        <f>'gráficos x semana I nivel'!D209</f>
        <v>0</v>
      </c>
      <c r="H1139" s="95">
        <f t="shared" si="54"/>
        <v>16</v>
      </c>
      <c r="I1139" s="98">
        <f t="shared" si="2"/>
        <v>0.19047619047619047</v>
      </c>
      <c r="J1139" s="98">
        <f t="shared" si="3"/>
        <v>0.14545454545454545</v>
      </c>
      <c r="K1139" s="34" t="s">
        <v>649</v>
      </c>
    </row>
    <row r="1140" spans="1:11">
      <c r="A1140" s="34" t="s">
        <v>4655</v>
      </c>
      <c r="B1140" s="34">
        <v>2014</v>
      </c>
      <c r="C1140" s="34">
        <v>99</v>
      </c>
      <c r="D1140" s="34" t="s">
        <v>4673</v>
      </c>
      <c r="E1140" s="95">
        <f t="shared" si="55"/>
        <v>84</v>
      </c>
      <c r="F1140" s="95">
        <f t="shared" si="56"/>
        <v>110</v>
      </c>
      <c r="G1140" s="95">
        <f>'gráficos x semana I nivel'!D210</f>
        <v>0</v>
      </c>
      <c r="H1140" s="95">
        <f t="shared" si="54"/>
        <v>16</v>
      </c>
      <c r="I1140" s="98">
        <f t="shared" si="2"/>
        <v>0.19047619047619047</v>
      </c>
      <c r="J1140" s="98">
        <f t="shared" si="3"/>
        <v>0.14545454545454545</v>
      </c>
      <c r="K1140" s="34" t="s">
        <v>649</v>
      </c>
    </row>
    <row r="1141" spans="1:11">
      <c r="A1141" s="34" t="s">
        <v>4655</v>
      </c>
      <c r="B1141" s="34">
        <v>2014</v>
      </c>
      <c r="C1141" s="34">
        <v>100</v>
      </c>
      <c r="D1141" s="34" t="s">
        <v>4673</v>
      </c>
      <c r="E1141" s="95">
        <f t="shared" si="55"/>
        <v>84</v>
      </c>
      <c r="F1141" s="95">
        <f t="shared" si="56"/>
        <v>110</v>
      </c>
      <c r="G1141" s="95">
        <f>'gráficos x semana I nivel'!D211</f>
        <v>0</v>
      </c>
      <c r="H1141" s="95">
        <f t="shared" si="54"/>
        <v>16</v>
      </c>
      <c r="I1141" s="98">
        <f t="shared" si="2"/>
        <v>0.19047619047619047</v>
      </c>
      <c r="J1141" s="98">
        <f t="shared" si="3"/>
        <v>0.14545454545454545</v>
      </c>
      <c r="K1141" s="34" t="s">
        <v>649</v>
      </c>
    </row>
    <row r="1142" spans="1:11">
      <c r="A1142" s="34" t="s">
        <v>4655</v>
      </c>
      <c r="B1142" s="34">
        <v>2014</v>
      </c>
      <c r="C1142" s="34">
        <v>101</v>
      </c>
      <c r="D1142" s="34" t="s">
        <v>4673</v>
      </c>
      <c r="E1142" s="95">
        <f t="shared" si="55"/>
        <v>84</v>
      </c>
      <c r="F1142" s="95">
        <f t="shared" si="56"/>
        <v>110</v>
      </c>
      <c r="G1142" s="95">
        <f>'gráficos x semana I nivel'!D212</f>
        <v>0</v>
      </c>
      <c r="H1142" s="95">
        <f t="shared" si="54"/>
        <v>16</v>
      </c>
      <c r="I1142" s="98">
        <f t="shared" si="2"/>
        <v>0.19047619047619047</v>
      </c>
      <c r="J1142" s="98">
        <f t="shared" si="3"/>
        <v>0.14545454545454545</v>
      </c>
      <c r="K1142" s="34" t="s">
        <v>649</v>
      </c>
    </row>
    <row r="1143" spans="1:11">
      <c r="A1143" s="34" t="s">
        <v>4655</v>
      </c>
      <c r="B1143" s="34">
        <v>2014</v>
      </c>
      <c r="C1143" s="34">
        <v>102</v>
      </c>
      <c r="D1143" s="34" t="s">
        <v>4673</v>
      </c>
      <c r="E1143" s="95">
        <f t="shared" si="55"/>
        <v>84</v>
      </c>
      <c r="F1143" s="95">
        <f t="shared" si="56"/>
        <v>110</v>
      </c>
      <c r="G1143" s="95">
        <f>'gráficos x semana I nivel'!D213</f>
        <v>0</v>
      </c>
      <c r="H1143" s="95">
        <f t="shared" si="54"/>
        <v>16</v>
      </c>
      <c r="I1143" s="98">
        <f t="shared" si="2"/>
        <v>0.19047619047619047</v>
      </c>
      <c r="J1143" s="98">
        <f t="shared" si="3"/>
        <v>0.14545454545454545</v>
      </c>
      <c r="K1143" s="34" t="s">
        <v>649</v>
      </c>
    </row>
    <row r="1144" spans="1:11">
      <c r="A1144" s="34" t="s">
        <v>4655</v>
      </c>
      <c r="B1144" s="34">
        <v>2014</v>
      </c>
      <c r="C1144" s="34">
        <v>103</v>
      </c>
      <c r="D1144" s="34" t="s">
        <v>4673</v>
      </c>
      <c r="E1144" s="95">
        <f t="shared" si="55"/>
        <v>84</v>
      </c>
      <c r="F1144" s="95">
        <f t="shared" si="56"/>
        <v>110</v>
      </c>
      <c r="G1144" s="95">
        <f>'gráficos x semana I nivel'!D214</f>
        <v>0</v>
      </c>
      <c r="H1144" s="95">
        <f t="shared" si="54"/>
        <v>16</v>
      </c>
      <c r="I1144" s="98">
        <f t="shared" si="2"/>
        <v>0.19047619047619047</v>
      </c>
      <c r="J1144" s="98">
        <f t="shared" si="3"/>
        <v>0.14545454545454545</v>
      </c>
      <c r="K1144" s="34" t="s">
        <v>649</v>
      </c>
    </row>
    <row r="1145" spans="1:11">
      <c r="A1145" s="34" t="s">
        <v>4655</v>
      </c>
      <c r="B1145" s="34">
        <v>2014</v>
      </c>
      <c r="C1145" s="34">
        <v>104</v>
      </c>
      <c r="D1145" s="34" t="s">
        <v>4673</v>
      </c>
      <c r="E1145" s="95">
        <f t="shared" si="55"/>
        <v>84</v>
      </c>
      <c r="F1145" s="95">
        <f t="shared" si="56"/>
        <v>110</v>
      </c>
      <c r="G1145" s="95">
        <f>'gráficos x semana I nivel'!D215</f>
        <v>0</v>
      </c>
      <c r="H1145" s="95">
        <f t="shared" si="54"/>
        <v>16</v>
      </c>
      <c r="I1145" s="98">
        <f t="shared" si="2"/>
        <v>0.19047619047619047</v>
      </c>
      <c r="J1145" s="98">
        <f t="shared" si="3"/>
        <v>0.14545454545454545</v>
      </c>
      <c r="K1145" s="34" t="s">
        <v>649</v>
      </c>
    </row>
    <row r="1146" spans="1:11">
      <c r="A1146" s="34" t="s">
        <v>4655</v>
      </c>
      <c r="B1146" s="34">
        <v>2014</v>
      </c>
      <c r="C1146" s="34">
        <v>1</v>
      </c>
      <c r="D1146" s="34" t="s">
        <v>4678</v>
      </c>
      <c r="E1146" s="95">
        <f t="shared" si="55"/>
        <v>84</v>
      </c>
      <c r="F1146" s="95">
        <f t="shared" si="56"/>
        <v>110</v>
      </c>
      <c r="G1146" s="95">
        <f>'gráficos x semana I nivel'!E112</f>
        <v>0</v>
      </c>
      <c r="H1146" s="95">
        <f>G1146</f>
        <v>0</v>
      </c>
      <c r="I1146" s="98">
        <f t="shared" si="2"/>
        <v>0</v>
      </c>
      <c r="J1146" s="98">
        <f t="shared" si="3"/>
        <v>0</v>
      </c>
      <c r="K1146" s="34" t="s">
        <v>649</v>
      </c>
    </row>
    <row r="1147" spans="1:11">
      <c r="A1147" s="34" t="s">
        <v>4655</v>
      </c>
      <c r="B1147" s="34">
        <v>2014</v>
      </c>
      <c r="C1147" s="34">
        <v>2</v>
      </c>
      <c r="D1147" s="34" t="s">
        <v>4678</v>
      </c>
      <c r="E1147" s="95">
        <f t="shared" si="55"/>
        <v>84</v>
      </c>
      <c r="F1147" s="95">
        <f t="shared" si="56"/>
        <v>110</v>
      </c>
      <c r="G1147" s="95">
        <f>'gráficos x semana I nivel'!E113</f>
        <v>0</v>
      </c>
      <c r="H1147" s="95">
        <f t="shared" ref="H1147:H1249" si="57">G1147+H1146</f>
        <v>0</v>
      </c>
      <c r="I1147" s="98">
        <f t="shared" si="2"/>
        <v>0</v>
      </c>
      <c r="J1147" s="98">
        <f t="shared" si="3"/>
        <v>0</v>
      </c>
      <c r="K1147" s="34" t="s">
        <v>649</v>
      </c>
    </row>
    <row r="1148" spans="1:11">
      <c r="A1148" s="34" t="s">
        <v>4655</v>
      </c>
      <c r="B1148" s="34">
        <v>2014</v>
      </c>
      <c r="C1148" s="34">
        <v>3</v>
      </c>
      <c r="D1148" s="34" t="s">
        <v>4678</v>
      </c>
      <c r="E1148" s="95">
        <f t="shared" si="55"/>
        <v>84</v>
      </c>
      <c r="F1148" s="95">
        <f t="shared" si="56"/>
        <v>110</v>
      </c>
      <c r="G1148" s="95">
        <f>'gráficos x semana I nivel'!E114</f>
        <v>0</v>
      </c>
      <c r="H1148" s="95">
        <f t="shared" si="57"/>
        <v>0</v>
      </c>
      <c r="I1148" s="98">
        <f t="shared" si="2"/>
        <v>0</v>
      </c>
      <c r="J1148" s="98">
        <f t="shared" si="3"/>
        <v>0</v>
      </c>
      <c r="K1148" s="34" t="s">
        <v>649</v>
      </c>
    </row>
    <row r="1149" spans="1:11">
      <c r="A1149" s="34" t="s">
        <v>4655</v>
      </c>
      <c r="B1149" s="34">
        <v>2014</v>
      </c>
      <c r="C1149" s="34">
        <v>4</v>
      </c>
      <c r="D1149" s="34" t="s">
        <v>4678</v>
      </c>
      <c r="E1149" s="95">
        <f t="shared" si="55"/>
        <v>84</v>
      </c>
      <c r="F1149" s="95">
        <f t="shared" si="56"/>
        <v>110</v>
      </c>
      <c r="G1149" s="95">
        <f>'gráficos x semana I nivel'!E115</f>
        <v>0</v>
      </c>
      <c r="H1149" s="95">
        <f t="shared" si="57"/>
        <v>0</v>
      </c>
      <c r="I1149" s="98">
        <f t="shared" si="2"/>
        <v>0</v>
      </c>
      <c r="J1149" s="98">
        <f t="shared" si="3"/>
        <v>0</v>
      </c>
      <c r="K1149" s="34" t="s">
        <v>649</v>
      </c>
    </row>
    <row r="1150" spans="1:11">
      <c r="A1150" s="34" t="s">
        <v>4655</v>
      </c>
      <c r="B1150" s="34">
        <v>2014</v>
      </c>
      <c r="C1150" s="34">
        <v>5</v>
      </c>
      <c r="D1150" s="34" t="s">
        <v>4678</v>
      </c>
      <c r="E1150" s="95">
        <f t="shared" si="55"/>
        <v>84</v>
      </c>
      <c r="F1150" s="95">
        <f t="shared" si="56"/>
        <v>110</v>
      </c>
      <c r="G1150" s="95">
        <f>'gráficos x semana I nivel'!E116</f>
        <v>0</v>
      </c>
      <c r="H1150" s="95">
        <f t="shared" si="57"/>
        <v>0</v>
      </c>
      <c r="I1150" s="98">
        <f t="shared" si="2"/>
        <v>0</v>
      </c>
      <c r="J1150" s="98">
        <f t="shared" si="3"/>
        <v>0</v>
      </c>
      <c r="K1150" s="34" t="s">
        <v>649</v>
      </c>
    </row>
    <row r="1151" spans="1:11">
      <c r="A1151" s="34" t="s">
        <v>4655</v>
      </c>
      <c r="B1151" s="34">
        <v>2014</v>
      </c>
      <c r="C1151" s="34">
        <v>6</v>
      </c>
      <c r="D1151" s="34" t="s">
        <v>4678</v>
      </c>
      <c r="E1151" s="95">
        <f t="shared" si="55"/>
        <v>84</v>
      </c>
      <c r="F1151" s="95">
        <f t="shared" si="56"/>
        <v>110</v>
      </c>
      <c r="G1151" s="95">
        <f>'gráficos x semana I nivel'!E117</f>
        <v>0</v>
      </c>
      <c r="H1151" s="95">
        <f t="shared" si="57"/>
        <v>0</v>
      </c>
      <c r="I1151" s="98">
        <f t="shared" si="2"/>
        <v>0</v>
      </c>
      <c r="J1151" s="98">
        <f t="shared" si="3"/>
        <v>0</v>
      </c>
      <c r="K1151" s="34" t="s">
        <v>649</v>
      </c>
    </row>
    <row r="1152" spans="1:11">
      <c r="A1152" s="34" t="s">
        <v>4655</v>
      </c>
      <c r="B1152" s="34">
        <v>2014</v>
      </c>
      <c r="C1152" s="34">
        <v>7</v>
      </c>
      <c r="D1152" s="34" t="s">
        <v>4678</v>
      </c>
      <c r="E1152" s="95">
        <f t="shared" si="55"/>
        <v>84</v>
      </c>
      <c r="F1152" s="95">
        <f t="shared" si="56"/>
        <v>110</v>
      </c>
      <c r="G1152" s="95">
        <f>'gráficos x semana I nivel'!E118</f>
        <v>0</v>
      </c>
      <c r="H1152" s="95">
        <f t="shared" si="57"/>
        <v>0</v>
      </c>
      <c r="I1152" s="98">
        <f t="shared" si="2"/>
        <v>0</v>
      </c>
      <c r="J1152" s="98">
        <f t="shared" si="3"/>
        <v>0</v>
      </c>
      <c r="K1152" s="34" t="s">
        <v>649</v>
      </c>
    </row>
    <row r="1153" spans="1:11">
      <c r="A1153" s="34" t="s">
        <v>4655</v>
      </c>
      <c r="B1153" s="34">
        <v>2014</v>
      </c>
      <c r="C1153" s="34">
        <v>8</v>
      </c>
      <c r="D1153" s="34" t="s">
        <v>4678</v>
      </c>
      <c r="E1153" s="95">
        <f t="shared" si="55"/>
        <v>84</v>
      </c>
      <c r="F1153" s="95">
        <f t="shared" si="56"/>
        <v>110</v>
      </c>
      <c r="G1153" s="95">
        <f>'gráficos x semana I nivel'!E119</f>
        <v>0</v>
      </c>
      <c r="H1153" s="95">
        <f t="shared" si="57"/>
        <v>0</v>
      </c>
      <c r="I1153" s="98">
        <f t="shared" si="2"/>
        <v>0</v>
      </c>
      <c r="J1153" s="98">
        <f t="shared" si="3"/>
        <v>0</v>
      </c>
      <c r="K1153" s="34" t="s">
        <v>649</v>
      </c>
    </row>
    <row r="1154" spans="1:11">
      <c r="A1154" s="34" t="s">
        <v>4655</v>
      </c>
      <c r="B1154" s="34">
        <v>2014</v>
      </c>
      <c r="C1154" s="34">
        <v>9</v>
      </c>
      <c r="D1154" s="34" t="s">
        <v>4678</v>
      </c>
      <c r="E1154" s="95">
        <f t="shared" si="55"/>
        <v>84</v>
      </c>
      <c r="F1154" s="95">
        <f t="shared" si="56"/>
        <v>110</v>
      </c>
      <c r="G1154" s="95">
        <f>'gráficos x semana I nivel'!E120</f>
        <v>1</v>
      </c>
      <c r="H1154" s="95">
        <f t="shared" si="57"/>
        <v>1</v>
      </c>
      <c r="I1154" s="98">
        <f t="shared" si="2"/>
        <v>1.1904761904761904E-2</v>
      </c>
      <c r="J1154" s="98">
        <f t="shared" si="3"/>
        <v>9.0909090909090905E-3</v>
      </c>
      <c r="K1154" s="34" t="s">
        <v>649</v>
      </c>
    </row>
    <row r="1155" spans="1:11">
      <c r="A1155" s="34" t="s">
        <v>4655</v>
      </c>
      <c r="B1155" s="34">
        <v>2014</v>
      </c>
      <c r="C1155" s="34">
        <v>10</v>
      </c>
      <c r="D1155" s="34" t="s">
        <v>4678</v>
      </c>
      <c r="E1155" s="95">
        <f t="shared" si="55"/>
        <v>84</v>
      </c>
      <c r="F1155" s="95">
        <f t="shared" si="56"/>
        <v>110</v>
      </c>
      <c r="G1155" s="95">
        <f>'gráficos x semana I nivel'!E121</f>
        <v>0</v>
      </c>
      <c r="H1155" s="95">
        <f t="shared" si="57"/>
        <v>1</v>
      </c>
      <c r="I1155" s="98">
        <f t="shared" si="2"/>
        <v>1.1904761904761904E-2</v>
      </c>
      <c r="J1155" s="98">
        <f t="shared" si="3"/>
        <v>9.0909090909090905E-3</v>
      </c>
      <c r="K1155" s="34" t="s">
        <v>649</v>
      </c>
    </row>
    <row r="1156" spans="1:11">
      <c r="A1156" s="34" t="s">
        <v>4655</v>
      </c>
      <c r="B1156" s="34">
        <v>2014</v>
      </c>
      <c r="C1156" s="34">
        <v>11</v>
      </c>
      <c r="D1156" s="34" t="s">
        <v>4678</v>
      </c>
      <c r="E1156" s="95">
        <f t="shared" si="55"/>
        <v>84</v>
      </c>
      <c r="F1156" s="95">
        <f t="shared" si="56"/>
        <v>110</v>
      </c>
      <c r="G1156" s="95">
        <f>'gráficos x semana I nivel'!E122</f>
        <v>0</v>
      </c>
      <c r="H1156" s="95">
        <f t="shared" si="57"/>
        <v>1</v>
      </c>
      <c r="I1156" s="98">
        <f t="shared" si="2"/>
        <v>1.1904761904761904E-2</v>
      </c>
      <c r="J1156" s="98">
        <f t="shared" si="3"/>
        <v>9.0909090909090905E-3</v>
      </c>
      <c r="K1156" s="34" t="s">
        <v>649</v>
      </c>
    </row>
    <row r="1157" spans="1:11">
      <c r="A1157" s="34" t="s">
        <v>4655</v>
      </c>
      <c r="B1157" s="34">
        <v>2014</v>
      </c>
      <c r="C1157" s="34">
        <v>12</v>
      </c>
      <c r="D1157" s="34" t="s">
        <v>4678</v>
      </c>
      <c r="E1157" s="95">
        <f t="shared" si="55"/>
        <v>84</v>
      </c>
      <c r="F1157" s="95">
        <f t="shared" si="56"/>
        <v>110</v>
      </c>
      <c r="G1157" s="95">
        <f>'gráficos x semana I nivel'!E123</f>
        <v>0</v>
      </c>
      <c r="H1157" s="95">
        <f t="shared" si="57"/>
        <v>1</v>
      </c>
      <c r="I1157" s="98">
        <f t="shared" si="2"/>
        <v>1.1904761904761904E-2</v>
      </c>
      <c r="J1157" s="98">
        <f t="shared" si="3"/>
        <v>9.0909090909090905E-3</v>
      </c>
      <c r="K1157" s="34" t="s">
        <v>649</v>
      </c>
    </row>
    <row r="1158" spans="1:11">
      <c r="A1158" s="34" t="s">
        <v>4655</v>
      </c>
      <c r="B1158" s="34">
        <v>2014</v>
      </c>
      <c r="C1158" s="34">
        <v>13</v>
      </c>
      <c r="D1158" s="34" t="s">
        <v>4678</v>
      </c>
      <c r="E1158" s="95">
        <f t="shared" si="55"/>
        <v>84</v>
      </c>
      <c r="F1158" s="95">
        <f t="shared" si="56"/>
        <v>110</v>
      </c>
      <c r="G1158" s="95">
        <f>'gráficos x semana I nivel'!E124</f>
        <v>0</v>
      </c>
      <c r="H1158" s="95">
        <f t="shared" si="57"/>
        <v>1</v>
      </c>
      <c r="I1158" s="98">
        <f t="shared" si="2"/>
        <v>1.1904761904761904E-2</v>
      </c>
      <c r="J1158" s="98">
        <f t="shared" si="3"/>
        <v>9.0909090909090905E-3</v>
      </c>
      <c r="K1158" s="34" t="s">
        <v>649</v>
      </c>
    </row>
    <row r="1159" spans="1:11">
      <c r="A1159" s="34" t="s">
        <v>4655</v>
      </c>
      <c r="B1159" s="34">
        <v>2014</v>
      </c>
      <c r="C1159" s="34">
        <v>14</v>
      </c>
      <c r="D1159" s="34" t="s">
        <v>4678</v>
      </c>
      <c r="E1159" s="95">
        <f t="shared" si="55"/>
        <v>84</v>
      </c>
      <c r="F1159" s="95">
        <f t="shared" si="56"/>
        <v>110</v>
      </c>
      <c r="G1159" s="95">
        <f>'gráficos x semana I nivel'!E125</f>
        <v>0</v>
      </c>
      <c r="H1159" s="95">
        <f t="shared" si="57"/>
        <v>1</v>
      </c>
      <c r="I1159" s="98">
        <f t="shared" si="2"/>
        <v>1.1904761904761904E-2</v>
      </c>
      <c r="J1159" s="98">
        <f t="shared" si="3"/>
        <v>9.0909090909090905E-3</v>
      </c>
      <c r="K1159" s="34" t="s">
        <v>649</v>
      </c>
    </row>
    <row r="1160" spans="1:11">
      <c r="A1160" s="34" t="s">
        <v>4655</v>
      </c>
      <c r="B1160" s="34">
        <v>2014</v>
      </c>
      <c r="C1160" s="34">
        <v>15</v>
      </c>
      <c r="D1160" s="34" t="s">
        <v>4678</v>
      </c>
      <c r="E1160" s="95">
        <f t="shared" si="55"/>
        <v>84</v>
      </c>
      <c r="F1160" s="95">
        <f t="shared" si="56"/>
        <v>110</v>
      </c>
      <c r="G1160" s="95">
        <f>'gráficos x semana I nivel'!E126</f>
        <v>0</v>
      </c>
      <c r="H1160" s="95">
        <f t="shared" si="57"/>
        <v>1</v>
      </c>
      <c r="I1160" s="98">
        <f t="shared" si="2"/>
        <v>1.1904761904761904E-2</v>
      </c>
      <c r="J1160" s="98">
        <f t="shared" si="3"/>
        <v>9.0909090909090905E-3</v>
      </c>
      <c r="K1160" s="34" t="s">
        <v>649</v>
      </c>
    </row>
    <row r="1161" spans="1:11">
      <c r="A1161" s="34" t="s">
        <v>4655</v>
      </c>
      <c r="B1161" s="34">
        <v>2014</v>
      </c>
      <c r="C1161" s="34">
        <v>16</v>
      </c>
      <c r="D1161" s="34" t="s">
        <v>4678</v>
      </c>
      <c r="E1161" s="95">
        <f t="shared" si="55"/>
        <v>84</v>
      </c>
      <c r="F1161" s="95">
        <f t="shared" si="56"/>
        <v>110</v>
      </c>
      <c r="G1161" s="95">
        <f>'gráficos x semana I nivel'!E127</f>
        <v>0</v>
      </c>
      <c r="H1161" s="95">
        <f t="shared" si="57"/>
        <v>1</v>
      </c>
      <c r="I1161" s="98">
        <f t="shared" si="2"/>
        <v>1.1904761904761904E-2</v>
      </c>
      <c r="J1161" s="98">
        <f t="shared" si="3"/>
        <v>9.0909090909090905E-3</v>
      </c>
      <c r="K1161" s="34" t="s">
        <v>649</v>
      </c>
    </row>
    <row r="1162" spans="1:11">
      <c r="A1162" s="34" t="s">
        <v>4655</v>
      </c>
      <c r="B1162" s="34">
        <v>2014</v>
      </c>
      <c r="C1162" s="34">
        <v>17</v>
      </c>
      <c r="D1162" s="34" t="s">
        <v>4678</v>
      </c>
      <c r="E1162" s="95">
        <f t="shared" si="55"/>
        <v>84</v>
      </c>
      <c r="F1162" s="95">
        <f t="shared" si="56"/>
        <v>110</v>
      </c>
      <c r="G1162" s="95">
        <f>'gráficos x semana I nivel'!E128</f>
        <v>0</v>
      </c>
      <c r="H1162" s="95">
        <f t="shared" si="57"/>
        <v>1</v>
      </c>
      <c r="I1162" s="98">
        <f t="shared" si="2"/>
        <v>1.1904761904761904E-2</v>
      </c>
      <c r="J1162" s="98">
        <f t="shared" si="3"/>
        <v>9.0909090909090905E-3</v>
      </c>
      <c r="K1162" s="34" t="s">
        <v>649</v>
      </c>
    </row>
    <row r="1163" spans="1:11">
      <c r="A1163" s="34" t="s">
        <v>4655</v>
      </c>
      <c r="B1163" s="34">
        <v>2014</v>
      </c>
      <c r="C1163" s="34">
        <v>18</v>
      </c>
      <c r="D1163" s="34" t="s">
        <v>4678</v>
      </c>
      <c r="E1163" s="95">
        <f t="shared" si="55"/>
        <v>84</v>
      </c>
      <c r="F1163" s="95">
        <f t="shared" si="56"/>
        <v>110</v>
      </c>
      <c r="G1163" s="95">
        <f>'gráficos x semana I nivel'!E129</f>
        <v>0</v>
      </c>
      <c r="H1163" s="95">
        <f t="shared" si="57"/>
        <v>1</v>
      </c>
      <c r="I1163" s="98">
        <f t="shared" si="2"/>
        <v>1.1904761904761904E-2</v>
      </c>
      <c r="J1163" s="98">
        <f t="shared" si="3"/>
        <v>9.0909090909090905E-3</v>
      </c>
      <c r="K1163" s="34" t="s">
        <v>649</v>
      </c>
    </row>
    <row r="1164" spans="1:11">
      <c r="A1164" s="34" t="s">
        <v>4655</v>
      </c>
      <c r="B1164" s="34">
        <v>2014</v>
      </c>
      <c r="C1164" s="34">
        <v>19</v>
      </c>
      <c r="D1164" s="34" t="s">
        <v>4678</v>
      </c>
      <c r="E1164" s="95">
        <f t="shared" si="55"/>
        <v>84</v>
      </c>
      <c r="F1164" s="95">
        <f t="shared" si="56"/>
        <v>110</v>
      </c>
      <c r="G1164" s="95">
        <f>'gráficos x semana I nivel'!E130</f>
        <v>0</v>
      </c>
      <c r="H1164" s="95">
        <f t="shared" si="57"/>
        <v>1</v>
      </c>
      <c r="I1164" s="98">
        <f t="shared" si="2"/>
        <v>1.1904761904761904E-2</v>
      </c>
      <c r="J1164" s="98">
        <f t="shared" si="3"/>
        <v>9.0909090909090905E-3</v>
      </c>
      <c r="K1164" s="34" t="s">
        <v>649</v>
      </c>
    </row>
    <row r="1165" spans="1:11">
      <c r="A1165" s="34" t="s">
        <v>4655</v>
      </c>
      <c r="B1165" s="34">
        <v>2014</v>
      </c>
      <c r="C1165" s="34">
        <v>20</v>
      </c>
      <c r="D1165" s="34" t="s">
        <v>4678</v>
      </c>
      <c r="E1165" s="95">
        <f t="shared" si="55"/>
        <v>84</v>
      </c>
      <c r="F1165" s="95">
        <f t="shared" si="56"/>
        <v>110</v>
      </c>
      <c r="G1165" s="95">
        <f>'gráficos x semana I nivel'!E131</f>
        <v>0</v>
      </c>
      <c r="H1165" s="95">
        <f t="shared" si="57"/>
        <v>1</v>
      </c>
      <c r="I1165" s="98">
        <f t="shared" si="2"/>
        <v>1.1904761904761904E-2</v>
      </c>
      <c r="J1165" s="98">
        <f t="shared" si="3"/>
        <v>9.0909090909090905E-3</v>
      </c>
      <c r="K1165" s="34" t="s">
        <v>649</v>
      </c>
    </row>
    <row r="1166" spans="1:11">
      <c r="A1166" s="34" t="s">
        <v>4655</v>
      </c>
      <c r="B1166" s="34">
        <v>2014</v>
      </c>
      <c r="C1166" s="34">
        <v>21</v>
      </c>
      <c r="D1166" s="34" t="s">
        <v>4678</v>
      </c>
      <c r="E1166" s="95">
        <f t="shared" si="55"/>
        <v>84</v>
      </c>
      <c r="F1166" s="95">
        <f t="shared" si="56"/>
        <v>110</v>
      </c>
      <c r="G1166" s="95">
        <f>'gráficos x semana I nivel'!E132</f>
        <v>0</v>
      </c>
      <c r="H1166" s="95">
        <f t="shared" si="57"/>
        <v>1</v>
      </c>
      <c r="I1166" s="98">
        <f t="shared" si="2"/>
        <v>1.1904761904761904E-2</v>
      </c>
      <c r="J1166" s="98">
        <f t="shared" si="3"/>
        <v>9.0909090909090905E-3</v>
      </c>
      <c r="K1166" s="34" t="s">
        <v>649</v>
      </c>
    </row>
    <row r="1167" spans="1:11">
      <c r="A1167" s="34" t="s">
        <v>4655</v>
      </c>
      <c r="B1167" s="34">
        <v>2014</v>
      </c>
      <c r="C1167" s="34">
        <v>22</v>
      </c>
      <c r="D1167" s="34" t="s">
        <v>4678</v>
      </c>
      <c r="E1167" s="95">
        <f t="shared" si="55"/>
        <v>84</v>
      </c>
      <c r="F1167" s="95">
        <f t="shared" si="56"/>
        <v>110</v>
      </c>
      <c r="G1167" s="95">
        <f>'gráficos x semana I nivel'!E133</f>
        <v>0</v>
      </c>
      <c r="H1167" s="95">
        <f t="shared" si="57"/>
        <v>1</v>
      </c>
      <c r="I1167" s="98">
        <f t="shared" si="2"/>
        <v>1.1904761904761904E-2</v>
      </c>
      <c r="J1167" s="98">
        <f t="shared" si="3"/>
        <v>9.0909090909090905E-3</v>
      </c>
      <c r="K1167" s="34" t="s">
        <v>649</v>
      </c>
    </row>
    <row r="1168" spans="1:11">
      <c r="A1168" s="34" t="s">
        <v>4655</v>
      </c>
      <c r="B1168" s="34">
        <v>2014</v>
      </c>
      <c r="C1168" s="34">
        <v>23</v>
      </c>
      <c r="D1168" s="34" t="s">
        <v>4678</v>
      </c>
      <c r="E1168" s="95">
        <f t="shared" si="55"/>
        <v>84</v>
      </c>
      <c r="F1168" s="95">
        <f t="shared" si="56"/>
        <v>110</v>
      </c>
      <c r="G1168" s="95">
        <f>'gráficos x semana I nivel'!E134</f>
        <v>0</v>
      </c>
      <c r="H1168" s="95">
        <f t="shared" si="57"/>
        <v>1</v>
      </c>
      <c r="I1168" s="98">
        <f t="shared" si="2"/>
        <v>1.1904761904761904E-2</v>
      </c>
      <c r="J1168" s="98">
        <f t="shared" si="3"/>
        <v>9.0909090909090905E-3</v>
      </c>
      <c r="K1168" s="34" t="s">
        <v>649</v>
      </c>
    </row>
    <row r="1169" spans="1:11">
      <c r="A1169" s="34" t="s">
        <v>4655</v>
      </c>
      <c r="B1169" s="34">
        <v>2014</v>
      </c>
      <c r="C1169" s="34">
        <v>24</v>
      </c>
      <c r="D1169" s="34" t="s">
        <v>4678</v>
      </c>
      <c r="E1169" s="95">
        <f t="shared" si="55"/>
        <v>84</v>
      </c>
      <c r="F1169" s="95">
        <f t="shared" si="56"/>
        <v>110</v>
      </c>
      <c r="G1169" s="95">
        <f>'gráficos x semana I nivel'!E135</f>
        <v>0</v>
      </c>
      <c r="H1169" s="95">
        <f t="shared" si="57"/>
        <v>1</v>
      </c>
      <c r="I1169" s="98">
        <f t="shared" si="2"/>
        <v>1.1904761904761904E-2</v>
      </c>
      <c r="J1169" s="98">
        <f t="shared" si="3"/>
        <v>9.0909090909090905E-3</v>
      </c>
      <c r="K1169" s="34" t="s">
        <v>649</v>
      </c>
    </row>
    <row r="1170" spans="1:11">
      <c r="A1170" s="34" t="s">
        <v>4655</v>
      </c>
      <c r="B1170" s="34">
        <v>2014</v>
      </c>
      <c r="C1170" s="34">
        <v>25</v>
      </c>
      <c r="D1170" s="34" t="s">
        <v>4678</v>
      </c>
      <c r="E1170" s="95">
        <f t="shared" ref="E1170:E1233" si="58">MB2_IN</f>
        <v>84</v>
      </c>
      <c r="F1170" s="95">
        <f t="shared" ref="F1170:F1233" si="59">Cargos_IN_MB2</f>
        <v>110</v>
      </c>
      <c r="G1170" s="95">
        <f>'gráficos x semana I nivel'!E136</f>
        <v>1</v>
      </c>
      <c r="H1170" s="95">
        <f t="shared" si="57"/>
        <v>2</v>
      </c>
      <c r="I1170" s="98">
        <f t="shared" si="2"/>
        <v>2.3809523809523808E-2</v>
      </c>
      <c r="J1170" s="98">
        <f t="shared" si="3"/>
        <v>1.8181818181818181E-2</v>
      </c>
      <c r="K1170" s="34" t="s">
        <v>649</v>
      </c>
    </row>
    <row r="1171" spans="1:11">
      <c r="A1171" s="34" t="s">
        <v>4655</v>
      </c>
      <c r="B1171" s="34">
        <v>2014</v>
      </c>
      <c r="C1171" s="34">
        <v>26</v>
      </c>
      <c r="D1171" s="34" t="s">
        <v>4678</v>
      </c>
      <c r="E1171" s="95">
        <f t="shared" si="58"/>
        <v>84</v>
      </c>
      <c r="F1171" s="95">
        <f t="shared" si="59"/>
        <v>110</v>
      </c>
      <c r="G1171" s="95">
        <f>'gráficos x semana I nivel'!E137</f>
        <v>0</v>
      </c>
      <c r="H1171" s="95">
        <f t="shared" si="57"/>
        <v>2</v>
      </c>
      <c r="I1171" s="98">
        <f t="shared" si="2"/>
        <v>2.3809523809523808E-2</v>
      </c>
      <c r="J1171" s="98">
        <f t="shared" si="3"/>
        <v>1.8181818181818181E-2</v>
      </c>
      <c r="K1171" s="34" t="s">
        <v>649</v>
      </c>
    </row>
    <row r="1172" spans="1:11">
      <c r="A1172" s="34" t="s">
        <v>4655</v>
      </c>
      <c r="B1172" s="34">
        <v>2014</v>
      </c>
      <c r="C1172" s="34">
        <v>27</v>
      </c>
      <c r="D1172" s="34" t="s">
        <v>4678</v>
      </c>
      <c r="E1172" s="95">
        <f t="shared" si="58"/>
        <v>84</v>
      </c>
      <c r="F1172" s="95">
        <f t="shared" si="59"/>
        <v>110</v>
      </c>
      <c r="G1172" s="95">
        <f>'gráficos x semana I nivel'!E138</f>
        <v>0</v>
      </c>
      <c r="H1172" s="95">
        <f t="shared" si="57"/>
        <v>2</v>
      </c>
      <c r="I1172" s="98">
        <f t="shared" si="2"/>
        <v>2.3809523809523808E-2</v>
      </c>
      <c r="J1172" s="98">
        <f t="shared" si="3"/>
        <v>1.8181818181818181E-2</v>
      </c>
      <c r="K1172" s="34" t="s">
        <v>649</v>
      </c>
    </row>
    <row r="1173" spans="1:11">
      <c r="A1173" s="34" t="s">
        <v>4655</v>
      </c>
      <c r="B1173" s="34">
        <v>2014</v>
      </c>
      <c r="C1173" s="34">
        <v>28</v>
      </c>
      <c r="D1173" s="34" t="s">
        <v>4678</v>
      </c>
      <c r="E1173" s="95">
        <f t="shared" si="58"/>
        <v>84</v>
      </c>
      <c r="F1173" s="95">
        <f t="shared" si="59"/>
        <v>110</v>
      </c>
      <c r="G1173" s="95">
        <f>'gráficos x semana I nivel'!E139</f>
        <v>0</v>
      </c>
      <c r="H1173" s="95">
        <f t="shared" si="57"/>
        <v>2</v>
      </c>
      <c r="I1173" s="98">
        <f t="shared" si="2"/>
        <v>2.3809523809523808E-2</v>
      </c>
      <c r="J1173" s="98">
        <f t="shared" si="3"/>
        <v>1.8181818181818181E-2</v>
      </c>
      <c r="K1173" s="34" t="s">
        <v>649</v>
      </c>
    </row>
    <row r="1174" spans="1:11">
      <c r="A1174" s="34" t="s">
        <v>4655</v>
      </c>
      <c r="B1174" s="34">
        <v>2014</v>
      </c>
      <c r="C1174" s="34">
        <v>29</v>
      </c>
      <c r="D1174" s="34" t="s">
        <v>4678</v>
      </c>
      <c r="E1174" s="95">
        <f t="shared" si="58"/>
        <v>84</v>
      </c>
      <c r="F1174" s="95">
        <f t="shared" si="59"/>
        <v>110</v>
      </c>
      <c r="G1174" s="95">
        <f>'gráficos x semana I nivel'!E140</f>
        <v>0</v>
      </c>
      <c r="H1174" s="95">
        <f t="shared" si="57"/>
        <v>2</v>
      </c>
      <c r="I1174" s="98">
        <f t="shared" si="2"/>
        <v>2.3809523809523808E-2</v>
      </c>
      <c r="J1174" s="98">
        <f t="shared" si="3"/>
        <v>1.8181818181818181E-2</v>
      </c>
      <c r="K1174" s="34" t="s">
        <v>649</v>
      </c>
    </row>
    <row r="1175" spans="1:11">
      <c r="A1175" s="34" t="s">
        <v>4655</v>
      </c>
      <c r="B1175" s="34">
        <v>2014</v>
      </c>
      <c r="C1175" s="34">
        <v>30</v>
      </c>
      <c r="D1175" s="34" t="s">
        <v>4678</v>
      </c>
      <c r="E1175" s="95">
        <f t="shared" si="58"/>
        <v>84</v>
      </c>
      <c r="F1175" s="95">
        <f t="shared" si="59"/>
        <v>110</v>
      </c>
      <c r="G1175" s="95">
        <f>'gráficos x semana I nivel'!E141</f>
        <v>0</v>
      </c>
      <c r="H1175" s="95">
        <f t="shared" si="57"/>
        <v>2</v>
      </c>
      <c r="I1175" s="98">
        <f t="shared" si="2"/>
        <v>2.3809523809523808E-2</v>
      </c>
      <c r="J1175" s="98">
        <f t="shared" si="3"/>
        <v>1.8181818181818181E-2</v>
      </c>
      <c r="K1175" s="34" t="s">
        <v>649</v>
      </c>
    </row>
    <row r="1176" spans="1:11">
      <c r="A1176" s="34" t="s">
        <v>4655</v>
      </c>
      <c r="B1176" s="34">
        <v>2014</v>
      </c>
      <c r="C1176" s="34">
        <v>31</v>
      </c>
      <c r="D1176" s="34" t="s">
        <v>4678</v>
      </c>
      <c r="E1176" s="95">
        <f t="shared" si="58"/>
        <v>84</v>
      </c>
      <c r="F1176" s="95">
        <f t="shared" si="59"/>
        <v>110</v>
      </c>
      <c r="G1176" s="95">
        <f>'gráficos x semana I nivel'!E142</f>
        <v>0</v>
      </c>
      <c r="H1176" s="95">
        <f t="shared" si="57"/>
        <v>2</v>
      </c>
      <c r="I1176" s="98">
        <f t="shared" si="2"/>
        <v>2.3809523809523808E-2</v>
      </c>
      <c r="J1176" s="98">
        <f t="shared" si="3"/>
        <v>1.8181818181818181E-2</v>
      </c>
      <c r="K1176" s="34" t="s">
        <v>649</v>
      </c>
    </row>
    <row r="1177" spans="1:11">
      <c r="A1177" s="34" t="s">
        <v>4655</v>
      </c>
      <c r="B1177" s="34">
        <v>2014</v>
      </c>
      <c r="C1177" s="34">
        <v>32</v>
      </c>
      <c r="D1177" s="34" t="s">
        <v>4678</v>
      </c>
      <c r="E1177" s="95">
        <f t="shared" si="58"/>
        <v>84</v>
      </c>
      <c r="F1177" s="95">
        <f t="shared" si="59"/>
        <v>110</v>
      </c>
      <c r="G1177" s="95">
        <f>'gráficos x semana I nivel'!E143</f>
        <v>0</v>
      </c>
      <c r="H1177" s="95">
        <f t="shared" si="57"/>
        <v>2</v>
      </c>
      <c r="I1177" s="98">
        <f t="shared" si="2"/>
        <v>2.3809523809523808E-2</v>
      </c>
      <c r="J1177" s="98">
        <f t="shared" si="3"/>
        <v>1.8181818181818181E-2</v>
      </c>
      <c r="K1177" s="34" t="s">
        <v>649</v>
      </c>
    </row>
    <row r="1178" spans="1:11">
      <c r="A1178" s="34" t="s">
        <v>4655</v>
      </c>
      <c r="B1178" s="34">
        <v>2014</v>
      </c>
      <c r="C1178" s="34">
        <v>33</v>
      </c>
      <c r="D1178" s="34" t="s">
        <v>4678</v>
      </c>
      <c r="E1178" s="95">
        <f t="shared" si="58"/>
        <v>84</v>
      </c>
      <c r="F1178" s="95">
        <f t="shared" si="59"/>
        <v>110</v>
      </c>
      <c r="G1178" s="95">
        <f>'gráficos x semana I nivel'!E144</f>
        <v>0</v>
      </c>
      <c r="H1178" s="95">
        <f t="shared" si="57"/>
        <v>2</v>
      </c>
      <c r="I1178" s="98">
        <f t="shared" si="2"/>
        <v>2.3809523809523808E-2</v>
      </c>
      <c r="J1178" s="98">
        <f t="shared" si="3"/>
        <v>1.8181818181818181E-2</v>
      </c>
      <c r="K1178" s="34" t="s">
        <v>649</v>
      </c>
    </row>
    <row r="1179" spans="1:11">
      <c r="A1179" s="34" t="s">
        <v>4655</v>
      </c>
      <c r="B1179" s="34">
        <v>2014</v>
      </c>
      <c r="C1179" s="34">
        <v>34</v>
      </c>
      <c r="D1179" s="34" t="s">
        <v>4678</v>
      </c>
      <c r="E1179" s="95">
        <f t="shared" si="58"/>
        <v>84</v>
      </c>
      <c r="F1179" s="95">
        <f t="shared" si="59"/>
        <v>110</v>
      </c>
      <c r="G1179" s="95">
        <f>'gráficos x semana I nivel'!E145</f>
        <v>0</v>
      </c>
      <c r="H1179" s="95">
        <f t="shared" si="57"/>
        <v>2</v>
      </c>
      <c r="I1179" s="98">
        <f t="shared" si="2"/>
        <v>2.3809523809523808E-2</v>
      </c>
      <c r="J1179" s="98">
        <f t="shared" si="3"/>
        <v>1.8181818181818181E-2</v>
      </c>
      <c r="K1179" s="34" t="s">
        <v>649</v>
      </c>
    </row>
    <row r="1180" spans="1:11">
      <c r="A1180" s="34" t="s">
        <v>4655</v>
      </c>
      <c r="B1180" s="34">
        <v>2014</v>
      </c>
      <c r="C1180" s="34">
        <v>35</v>
      </c>
      <c r="D1180" s="34" t="s">
        <v>4678</v>
      </c>
      <c r="E1180" s="95">
        <f t="shared" si="58"/>
        <v>84</v>
      </c>
      <c r="F1180" s="95">
        <f t="shared" si="59"/>
        <v>110</v>
      </c>
      <c r="G1180" s="95">
        <f>'gráficos x semana I nivel'!E146</f>
        <v>0</v>
      </c>
      <c r="H1180" s="95">
        <f t="shared" si="57"/>
        <v>2</v>
      </c>
      <c r="I1180" s="98">
        <f t="shared" si="2"/>
        <v>2.3809523809523808E-2</v>
      </c>
      <c r="J1180" s="98">
        <f t="shared" si="3"/>
        <v>1.8181818181818181E-2</v>
      </c>
      <c r="K1180" s="34" t="s">
        <v>649</v>
      </c>
    </row>
    <row r="1181" spans="1:11">
      <c r="A1181" s="34" t="s">
        <v>4655</v>
      </c>
      <c r="B1181" s="34">
        <v>2014</v>
      </c>
      <c r="C1181" s="34">
        <v>36</v>
      </c>
      <c r="D1181" s="34" t="s">
        <v>4678</v>
      </c>
      <c r="E1181" s="95">
        <f t="shared" si="58"/>
        <v>84</v>
      </c>
      <c r="F1181" s="95">
        <f t="shared" si="59"/>
        <v>110</v>
      </c>
      <c r="G1181" s="95">
        <f>'gráficos x semana I nivel'!E147</f>
        <v>1</v>
      </c>
      <c r="H1181" s="95">
        <f t="shared" si="57"/>
        <v>3</v>
      </c>
      <c r="I1181" s="98">
        <f t="shared" si="2"/>
        <v>3.5714285714285712E-2</v>
      </c>
      <c r="J1181" s="98">
        <f t="shared" si="3"/>
        <v>2.7272727272727271E-2</v>
      </c>
      <c r="K1181" s="34" t="s">
        <v>649</v>
      </c>
    </row>
    <row r="1182" spans="1:11">
      <c r="A1182" s="34" t="s">
        <v>4655</v>
      </c>
      <c r="B1182" s="34">
        <v>2014</v>
      </c>
      <c r="C1182" s="34">
        <v>37</v>
      </c>
      <c r="D1182" s="34" t="s">
        <v>4678</v>
      </c>
      <c r="E1182" s="95">
        <f t="shared" si="58"/>
        <v>84</v>
      </c>
      <c r="F1182" s="95">
        <f t="shared" si="59"/>
        <v>110</v>
      </c>
      <c r="G1182" s="95">
        <f>'gráficos x semana I nivel'!E148</f>
        <v>0</v>
      </c>
      <c r="H1182" s="95">
        <f t="shared" si="57"/>
        <v>3</v>
      </c>
      <c r="I1182" s="98">
        <f t="shared" si="2"/>
        <v>3.5714285714285712E-2</v>
      </c>
      <c r="J1182" s="98">
        <f t="shared" si="3"/>
        <v>2.7272727272727271E-2</v>
      </c>
      <c r="K1182" s="34" t="s">
        <v>649</v>
      </c>
    </row>
    <row r="1183" spans="1:11">
      <c r="A1183" s="34" t="s">
        <v>4655</v>
      </c>
      <c r="B1183" s="34">
        <v>2014</v>
      </c>
      <c r="C1183" s="34">
        <v>38</v>
      </c>
      <c r="D1183" s="34" t="s">
        <v>4678</v>
      </c>
      <c r="E1183" s="95">
        <f t="shared" si="58"/>
        <v>84</v>
      </c>
      <c r="F1183" s="95">
        <f t="shared" si="59"/>
        <v>110</v>
      </c>
      <c r="G1183" s="95">
        <f>'gráficos x semana I nivel'!E149</f>
        <v>0</v>
      </c>
      <c r="H1183" s="95">
        <f t="shared" si="57"/>
        <v>3</v>
      </c>
      <c r="I1183" s="98">
        <f t="shared" si="2"/>
        <v>3.5714285714285712E-2</v>
      </c>
      <c r="J1183" s="98">
        <f t="shared" si="3"/>
        <v>2.7272727272727271E-2</v>
      </c>
      <c r="K1183" s="34" t="s">
        <v>649</v>
      </c>
    </row>
    <row r="1184" spans="1:11">
      <c r="A1184" s="34" t="s">
        <v>4655</v>
      </c>
      <c r="B1184" s="34">
        <v>2014</v>
      </c>
      <c r="C1184" s="34">
        <v>39</v>
      </c>
      <c r="D1184" s="34" t="s">
        <v>4678</v>
      </c>
      <c r="E1184" s="95">
        <f t="shared" si="58"/>
        <v>84</v>
      </c>
      <c r="F1184" s="95">
        <f t="shared" si="59"/>
        <v>110</v>
      </c>
      <c r="G1184" s="95">
        <f>'gráficos x semana I nivel'!E150</f>
        <v>0</v>
      </c>
      <c r="H1184" s="95">
        <f t="shared" si="57"/>
        <v>3</v>
      </c>
      <c r="I1184" s="98">
        <f t="shared" si="2"/>
        <v>3.5714285714285712E-2</v>
      </c>
      <c r="J1184" s="98">
        <f t="shared" si="3"/>
        <v>2.7272727272727271E-2</v>
      </c>
      <c r="K1184" s="34" t="s">
        <v>649</v>
      </c>
    </row>
    <row r="1185" spans="1:11">
      <c r="A1185" s="34" t="s">
        <v>4655</v>
      </c>
      <c r="B1185" s="34">
        <v>2014</v>
      </c>
      <c r="C1185" s="34">
        <v>40</v>
      </c>
      <c r="D1185" s="34" t="s">
        <v>4678</v>
      </c>
      <c r="E1185" s="95">
        <f t="shared" si="58"/>
        <v>84</v>
      </c>
      <c r="F1185" s="95">
        <f t="shared" si="59"/>
        <v>110</v>
      </c>
      <c r="G1185" s="95">
        <f>'gráficos x semana I nivel'!E151</f>
        <v>0</v>
      </c>
      <c r="H1185" s="95">
        <f t="shared" si="57"/>
        <v>3</v>
      </c>
      <c r="I1185" s="98">
        <f t="shared" si="2"/>
        <v>3.5714285714285712E-2</v>
      </c>
      <c r="J1185" s="98">
        <f t="shared" si="3"/>
        <v>2.7272727272727271E-2</v>
      </c>
      <c r="K1185" s="34" t="s">
        <v>649</v>
      </c>
    </row>
    <row r="1186" spans="1:11">
      <c r="A1186" s="34" t="s">
        <v>4655</v>
      </c>
      <c r="B1186" s="34">
        <v>2014</v>
      </c>
      <c r="C1186" s="34">
        <v>41</v>
      </c>
      <c r="D1186" s="34" t="s">
        <v>4678</v>
      </c>
      <c r="E1186" s="95">
        <f t="shared" si="58"/>
        <v>84</v>
      </c>
      <c r="F1186" s="95">
        <f t="shared" si="59"/>
        <v>110</v>
      </c>
      <c r="G1186" s="95">
        <f>'gráficos x semana I nivel'!E152</f>
        <v>0</v>
      </c>
      <c r="H1186" s="95">
        <f t="shared" si="57"/>
        <v>3</v>
      </c>
      <c r="I1186" s="98">
        <f t="shared" si="2"/>
        <v>3.5714285714285712E-2</v>
      </c>
      <c r="J1186" s="98">
        <f t="shared" si="3"/>
        <v>2.7272727272727271E-2</v>
      </c>
      <c r="K1186" s="34" t="s">
        <v>649</v>
      </c>
    </row>
    <row r="1187" spans="1:11">
      <c r="A1187" s="34" t="s">
        <v>4655</v>
      </c>
      <c r="B1187" s="34">
        <v>2014</v>
      </c>
      <c r="C1187" s="34">
        <v>42</v>
      </c>
      <c r="D1187" s="34" t="s">
        <v>4678</v>
      </c>
      <c r="E1187" s="95">
        <f t="shared" si="58"/>
        <v>84</v>
      </c>
      <c r="F1187" s="95">
        <f t="shared" si="59"/>
        <v>110</v>
      </c>
      <c r="G1187" s="95">
        <f>'gráficos x semana I nivel'!E153</f>
        <v>0</v>
      </c>
      <c r="H1187" s="95">
        <f t="shared" si="57"/>
        <v>3</v>
      </c>
      <c r="I1187" s="98">
        <f t="shared" si="2"/>
        <v>3.5714285714285712E-2</v>
      </c>
      <c r="J1187" s="98">
        <f t="shared" si="3"/>
        <v>2.7272727272727271E-2</v>
      </c>
      <c r="K1187" s="34" t="s">
        <v>649</v>
      </c>
    </row>
    <row r="1188" spans="1:11">
      <c r="A1188" s="34" t="s">
        <v>4655</v>
      </c>
      <c r="B1188" s="34">
        <v>2014</v>
      </c>
      <c r="C1188" s="34">
        <v>43</v>
      </c>
      <c r="D1188" s="34" t="s">
        <v>4678</v>
      </c>
      <c r="E1188" s="95">
        <f t="shared" si="58"/>
        <v>84</v>
      </c>
      <c r="F1188" s="95">
        <f t="shared" si="59"/>
        <v>110</v>
      </c>
      <c r="G1188" s="95">
        <f>'gráficos x semana I nivel'!E154</f>
        <v>0</v>
      </c>
      <c r="H1188" s="95">
        <f t="shared" si="57"/>
        <v>3</v>
      </c>
      <c r="I1188" s="98">
        <f t="shared" si="2"/>
        <v>3.5714285714285712E-2</v>
      </c>
      <c r="J1188" s="98">
        <f t="shared" si="3"/>
        <v>2.7272727272727271E-2</v>
      </c>
      <c r="K1188" s="34" t="s">
        <v>649</v>
      </c>
    </row>
    <row r="1189" spans="1:11">
      <c r="A1189" s="34" t="s">
        <v>4655</v>
      </c>
      <c r="B1189" s="34">
        <v>2014</v>
      </c>
      <c r="C1189" s="34">
        <v>44</v>
      </c>
      <c r="D1189" s="34" t="s">
        <v>4678</v>
      </c>
      <c r="E1189" s="95">
        <f t="shared" si="58"/>
        <v>84</v>
      </c>
      <c r="F1189" s="95">
        <f t="shared" si="59"/>
        <v>110</v>
      </c>
      <c r="G1189" s="95">
        <f>'gráficos x semana I nivel'!E155</f>
        <v>0</v>
      </c>
      <c r="H1189" s="95">
        <f t="shared" si="57"/>
        <v>3</v>
      </c>
      <c r="I1189" s="98">
        <f t="shared" si="2"/>
        <v>3.5714285714285712E-2</v>
      </c>
      <c r="J1189" s="98">
        <f t="shared" si="3"/>
        <v>2.7272727272727271E-2</v>
      </c>
      <c r="K1189" s="34" t="s">
        <v>649</v>
      </c>
    </row>
    <row r="1190" spans="1:11">
      <c r="A1190" s="34" t="s">
        <v>4655</v>
      </c>
      <c r="B1190" s="34">
        <v>2014</v>
      </c>
      <c r="C1190" s="34">
        <v>45</v>
      </c>
      <c r="D1190" s="34" t="s">
        <v>4678</v>
      </c>
      <c r="E1190" s="95">
        <f t="shared" si="58"/>
        <v>84</v>
      </c>
      <c r="F1190" s="95">
        <f t="shared" si="59"/>
        <v>110</v>
      </c>
      <c r="G1190" s="95">
        <f>'gráficos x semana I nivel'!E156</f>
        <v>0</v>
      </c>
      <c r="H1190" s="95">
        <f t="shared" si="57"/>
        <v>3</v>
      </c>
      <c r="I1190" s="98">
        <f t="shared" si="2"/>
        <v>3.5714285714285712E-2</v>
      </c>
      <c r="J1190" s="98">
        <f t="shared" si="3"/>
        <v>2.7272727272727271E-2</v>
      </c>
      <c r="K1190" s="34" t="s">
        <v>649</v>
      </c>
    </row>
    <row r="1191" spans="1:11">
      <c r="A1191" s="34" t="s">
        <v>4655</v>
      </c>
      <c r="B1191" s="34">
        <v>2014</v>
      </c>
      <c r="C1191" s="34">
        <v>46</v>
      </c>
      <c r="D1191" s="34" t="s">
        <v>4678</v>
      </c>
      <c r="E1191" s="95">
        <f t="shared" si="58"/>
        <v>84</v>
      </c>
      <c r="F1191" s="95">
        <f t="shared" si="59"/>
        <v>110</v>
      </c>
      <c r="G1191" s="95">
        <f>'gráficos x semana I nivel'!E157</f>
        <v>0</v>
      </c>
      <c r="H1191" s="95">
        <f t="shared" si="57"/>
        <v>3</v>
      </c>
      <c r="I1191" s="98">
        <f t="shared" si="2"/>
        <v>3.5714285714285712E-2</v>
      </c>
      <c r="J1191" s="98">
        <f t="shared" si="3"/>
        <v>2.7272727272727271E-2</v>
      </c>
      <c r="K1191" s="34" t="s">
        <v>649</v>
      </c>
    </row>
    <row r="1192" spans="1:11">
      <c r="A1192" s="34" t="s">
        <v>4655</v>
      </c>
      <c r="B1192" s="34">
        <v>2014</v>
      </c>
      <c r="C1192" s="34">
        <v>47</v>
      </c>
      <c r="D1192" s="34" t="s">
        <v>4678</v>
      </c>
      <c r="E1192" s="95">
        <f t="shared" si="58"/>
        <v>84</v>
      </c>
      <c r="F1192" s="95">
        <f t="shared" si="59"/>
        <v>110</v>
      </c>
      <c r="G1192" s="95">
        <f>'gráficos x semana I nivel'!E158</f>
        <v>0</v>
      </c>
      <c r="H1192" s="95">
        <f t="shared" si="57"/>
        <v>3</v>
      </c>
      <c r="I1192" s="98">
        <f t="shared" si="2"/>
        <v>3.5714285714285712E-2</v>
      </c>
      <c r="J1192" s="98">
        <f t="shared" si="3"/>
        <v>2.7272727272727271E-2</v>
      </c>
      <c r="K1192" s="34" t="s">
        <v>649</v>
      </c>
    </row>
    <row r="1193" spans="1:11">
      <c r="A1193" s="34" t="s">
        <v>4655</v>
      </c>
      <c r="B1193" s="34">
        <v>2014</v>
      </c>
      <c r="C1193" s="34">
        <v>48</v>
      </c>
      <c r="D1193" s="34" t="s">
        <v>4678</v>
      </c>
      <c r="E1193" s="95">
        <f t="shared" si="58"/>
        <v>84</v>
      </c>
      <c r="F1193" s="95">
        <f t="shared" si="59"/>
        <v>110</v>
      </c>
      <c r="G1193" s="95">
        <f>'gráficos x semana I nivel'!E159</f>
        <v>0</v>
      </c>
      <c r="H1193" s="95">
        <f t="shared" si="57"/>
        <v>3</v>
      </c>
      <c r="I1193" s="98">
        <f t="shared" si="2"/>
        <v>3.5714285714285712E-2</v>
      </c>
      <c r="J1193" s="98">
        <f t="shared" si="3"/>
        <v>2.7272727272727271E-2</v>
      </c>
      <c r="K1193" s="34" t="s">
        <v>649</v>
      </c>
    </row>
    <row r="1194" spans="1:11">
      <c r="A1194" s="34" t="s">
        <v>4655</v>
      </c>
      <c r="B1194" s="34">
        <v>2014</v>
      </c>
      <c r="C1194" s="34">
        <v>49</v>
      </c>
      <c r="D1194" s="34" t="s">
        <v>4678</v>
      </c>
      <c r="E1194" s="95">
        <f t="shared" si="58"/>
        <v>84</v>
      </c>
      <c r="F1194" s="95">
        <f t="shared" si="59"/>
        <v>110</v>
      </c>
      <c r="G1194" s="95">
        <f>'gráficos x semana I nivel'!E160</f>
        <v>0</v>
      </c>
      <c r="H1194" s="95">
        <f t="shared" si="57"/>
        <v>3</v>
      </c>
      <c r="I1194" s="98">
        <f t="shared" si="2"/>
        <v>3.5714285714285712E-2</v>
      </c>
      <c r="J1194" s="98">
        <f t="shared" si="3"/>
        <v>2.7272727272727271E-2</v>
      </c>
      <c r="K1194" s="34" t="s">
        <v>649</v>
      </c>
    </row>
    <row r="1195" spans="1:11">
      <c r="A1195" s="34" t="s">
        <v>4655</v>
      </c>
      <c r="B1195" s="34">
        <v>2014</v>
      </c>
      <c r="C1195" s="34">
        <v>50</v>
      </c>
      <c r="D1195" s="34" t="s">
        <v>4678</v>
      </c>
      <c r="E1195" s="95">
        <f t="shared" si="58"/>
        <v>84</v>
      </c>
      <c r="F1195" s="95">
        <f t="shared" si="59"/>
        <v>110</v>
      </c>
      <c r="G1195" s="95">
        <f>'gráficos x semana I nivel'!E161</f>
        <v>0</v>
      </c>
      <c r="H1195" s="95">
        <f t="shared" si="57"/>
        <v>3</v>
      </c>
      <c r="I1195" s="98">
        <f t="shared" si="2"/>
        <v>3.5714285714285712E-2</v>
      </c>
      <c r="J1195" s="98">
        <f t="shared" si="3"/>
        <v>2.7272727272727271E-2</v>
      </c>
      <c r="K1195" s="34" t="s">
        <v>649</v>
      </c>
    </row>
    <row r="1196" spans="1:11">
      <c r="A1196" s="34" t="s">
        <v>4655</v>
      </c>
      <c r="B1196" s="34">
        <v>2014</v>
      </c>
      <c r="C1196" s="34">
        <v>51</v>
      </c>
      <c r="D1196" s="34" t="s">
        <v>4678</v>
      </c>
      <c r="E1196" s="95">
        <f t="shared" si="58"/>
        <v>84</v>
      </c>
      <c r="F1196" s="95">
        <f t="shared" si="59"/>
        <v>110</v>
      </c>
      <c r="G1196" s="95">
        <f>'gráficos x semana I nivel'!E162</f>
        <v>0</v>
      </c>
      <c r="H1196" s="95">
        <f t="shared" si="57"/>
        <v>3</v>
      </c>
      <c r="I1196" s="98">
        <f t="shared" si="2"/>
        <v>3.5714285714285712E-2</v>
      </c>
      <c r="J1196" s="98">
        <f t="shared" si="3"/>
        <v>2.7272727272727271E-2</v>
      </c>
      <c r="K1196" s="34" t="s">
        <v>649</v>
      </c>
    </row>
    <row r="1197" spans="1:11">
      <c r="A1197" s="34" t="s">
        <v>4655</v>
      </c>
      <c r="B1197" s="34">
        <v>2014</v>
      </c>
      <c r="C1197" s="34">
        <v>52</v>
      </c>
      <c r="D1197" s="34" t="s">
        <v>4678</v>
      </c>
      <c r="E1197" s="95">
        <f t="shared" si="58"/>
        <v>84</v>
      </c>
      <c r="F1197" s="95">
        <f t="shared" si="59"/>
        <v>110</v>
      </c>
      <c r="G1197" s="95">
        <f>'gráficos x semana I nivel'!E163</f>
        <v>0</v>
      </c>
      <c r="H1197" s="95">
        <f t="shared" si="57"/>
        <v>3</v>
      </c>
      <c r="I1197" s="98">
        <f t="shared" si="2"/>
        <v>3.5714285714285712E-2</v>
      </c>
      <c r="J1197" s="98">
        <f t="shared" si="3"/>
        <v>2.7272727272727271E-2</v>
      </c>
      <c r="K1197" s="34" t="s">
        <v>649</v>
      </c>
    </row>
    <row r="1198" spans="1:11">
      <c r="A1198" s="34" t="s">
        <v>4655</v>
      </c>
      <c r="B1198" s="34">
        <v>2014</v>
      </c>
      <c r="C1198" s="34">
        <v>53</v>
      </c>
      <c r="D1198" s="34" t="s">
        <v>4678</v>
      </c>
      <c r="E1198" s="95">
        <f t="shared" si="58"/>
        <v>84</v>
      </c>
      <c r="F1198" s="95">
        <f t="shared" si="59"/>
        <v>110</v>
      </c>
      <c r="G1198" s="95">
        <f>'gráficos x semana I nivel'!E164</f>
        <v>0</v>
      </c>
      <c r="H1198" s="95">
        <f t="shared" si="57"/>
        <v>3</v>
      </c>
      <c r="I1198" s="98">
        <f t="shared" si="2"/>
        <v>3.5714285714285712E-2</v>
      </c>
      <c r="J1198" s="98">
        <f t="shared" si="3"/>
        <v>2.7272727272727271E-2</v>
      </c>
      <c r="K1198" s="34" t="s">
        <v>649</v>
      </c>
    </row>
    <row r="1199" spans="1:11">
      <c r="A1199" s="34" t="s">
        <v>4655</v>
      </c>
      <c r="B1199" s="34">
        <v>2014</v>
      </c>
      <c r="C1199" s="34">
        <v>54</v>
      </c>
      <c r="D1199" s="34" t="s">
        <v>4678</v>
      </c>
      <c r="E1199" s="95">
        <f t="shared" si="58"/>
        <v>84</v>
      </c>
      <c r="F1199" s="95">
        <f t="shared" si="59"/>
        <v>110</v>
      </c>
      <c r="G1199" s="95">
        <f>'gráficos x semana I nivel'!E165</f>
        <v>0</v>
      </c>
      <c r="H1199" s="95">
        <f t="shared" si="57"/>
        <v>3</v>
      </c>
      <c r="I1199" s="98">
        <f t="shared" si="2"/>
        <v>3.5714285714285712E-2</v>
      </c>
      <c r="J1199" s="98">
        <f t="shared" si="3"/>
        <v>2.7272727272727271E-2</v>
      </c>
      <c r="K1199" s="34" t="s">
        <v>649</v>
      </c>
    </row>
    <row r="1200" spans="1:11">
      <c r="A1200" s="34" t="s">
        <v>4655</v>
      </c>
      <c r="B1200" s="34">
        <v>2014</v>
      </c>
      <c r="C1200" s="34">
        <v>55</v>
      </c>
      <c r="D1200" s="34" t="s">
        <v>4678</v>
      </c>
      <c r="E1200" s="95">
        <f t="shared" si="58"/>
        <v>84</v>
      </c>
      <c r="F1200" s="95">
        <f t="shared" si="59"/>
        <v>110</v>
      </c>
      <c r="G1200" s="95">
        <f>'gráficos x semana I nivel'!E166</f>
        <v>0</v>
      </c>
      <c r="H1200" s="95">
        <f t="shared" si="57"/>
        <v>3</v>
      </c>
      <c r="I1200" s="98">
        <f t="shared" si="2"/>
        <v>3.5714285714285712E-2</v>
      </c>
      <c r="J1200" s="98">
        <f t="shared" si="3"/>
        <v>2.7272727272727271E-2</v>
      </c>
      <c r="K1200" s="34" t="s">
        <v>649</v>
      </c>
    </row>
    <row r="1201" spans="1:11">
      <c r="A1201" s="34" t="s">
        <v>4655</v>
      </c>
      <c r="B1201" s="34">
        <v>2014</v>
      </c>
      <c r="C1201" s="34">
        <v>56</v>
      </c>
      <c r="D1201" s="34" t="s">
        <v>4678</v>
      </c>
      <c r="E1201" s="95">
        <f t="shared" si="58"/>
        <v>84</v>
      </c>
      <c r="F1201" s="95">
        <f t="shared" si="59"/>
        <v>110</v>
      </c>
      <c r="G1201" s="95">
        <f>'gráficos x semana I nivel'!E167</f>
        <v>0</v>
      </c>
      <c r="H1201" s="95">
        <f t="shared" si="57"/>
        <v>3</v>
      </c>
      <c r="I1201" s="98">
        <f t="shared" si="2"/>
        <v>3.5714285714285712E-2</v>
      </c>
      <c r="J1201" s="98">
        <f t="shared" si="3"/>
        <v>2.7272727272727271E-2</v>
      </c>
      <c r="K1201" s="34" t="s">
        <v>649</v>
      </c>
    </row>
    <row r="1202" spans="1:11">
      <c r="A1202" s="34" t="s">
        <v>4655</v>
      </c>
      <c r="B1202" s="34">
        <v>2014</v>
      </c>
      <c r="C1202" s="34">
        <v>57</v>
      </c>
      <c r="D1202" s="34" t="s">
        <v>4678</v>
      </c>
      <c r="E1202" s="95">
        <f t="shared" si="58"/>
        <v>84</v>
      </c>
      <c r="F1202" s="95">
        <f t="shared" si="59"/>
        <v>110</v>
      </c>
      <c r="G1202" s="95">
        <f>'gráficos x semana I nivel'!E168</f>
        <v>0</v>
      </c>
      <c r="H1202" s="95">
        <f t="shared" si="57"/>
        <v>3</v>
      </c>
      <c r="I1202" s="98">
        <f t="shared" si="2"/>
        <v>3.5714285714285712E-2</v>
      </c>
      <c r="J1202" s="98">
        <f t="shared" si="3"/>
        <v>2.7272727272727271E-2</v>
      </c>
      <c r="K1202" s="34" t="s">
        <v>649</v>
      </c>
    </row>
    <row r="1203" spans="1:11">
      <c r="A1203" s="34" t="s">
        <v>4655</v>
      </c>
      <c r="B1203" s="34">
        <v>2014</v>
      </c>
      <c r="C1203" s="34">
        <v>58</v>
      </c>
      <c r="D1203" s="34" t="s">
        <v>4678</v>
      </c>
      <c r="E1203" s="95">
        <f t="shared" si="58"/>
        <v>84</v>
      </c>
      <c r="F1203" s="95">
        <f t="shared" si="59"/>
        <v>110</v>
      </c>
      <c r="G1203" s="95">
        <f>'gráficos x semana I nivel'!E169</f>
        <v>0</v>
      </c>
      <c r="H1203" s="95">
        <f t="shared" si="57"/>
        <v>3</v>
      </c>
      <c r="I1203" s="98">
        <f t="shared" si="2"/>
        <v>3.5714285714285712E-2</v>
      </c>
      <c r="J1203" s="98">
        <f t="shared" si="3"/>
        <v>2.7272727272727271E-2</v>
      </c>
      <c r="K1203" s="34" t="s">
        <v>649</v>
      </c>
    </row>
    <row r="1204" spans="1:11">
      <c r="A1204" s="34" t="s">
        <v>4655</v>
      </c>
      <c r="B1204" s="34">
        <v>2014</v>
      </c>
      <c r="C1204" s="34">
        <v>59</v>
      </c>
      <c r="D1204" s="34" t="s">
        <v>4678</v>
      </c>
      <c r="E1204" s="95">
        <f t="shared" si="58"/>
        <v>84</v>
      </c>
      <c r="F1204" s="95">
        <f t="shared" si="59"/>
        <v>110</v>
      </c>
      <c r="G1204" s="95">
        <f>'gráficos x semana I nivel'!E170</f>
        <v>0</v>
      </c>
      <c r="H1204" s="95">
        <f t="shared" si="57"/>
        <v>3</v>
      </c>
      <c r="I1204" s="98">
        <f t="shared" si="2"/>
        <v>3.5714285714285712E-2</v>
      </c>
      <c r="J1204" s="98">
        <f t="shared" si="3"/>
        <v>2.7272727272727271E-2</v>
      </c>
      <c r="K1204" s="34" t="s">
        <v>649</v>
      </c>
    </row>
    <row r="1205" spans="1:11">
      <c r="A1205" s="34" t="s">
        <v>4655</v>
      </c>
      <c r="B1205" s="34">
        <v>2014</v>
      </c>
      <c r="C1205" s="34">
        <v>60</v>
      </c>
      <c r="D1205" s="34" t="s">
        <v>4678</v>
      </c>
      <c r="E1205" s="95">
        <f t="shared" si="58"/>
        <v>84</v>
      </c>
      <c r="F1205" s="95">
        <f t="shared" si="59"/>
        <v>110</v>
      </c>
      <c r="G1205" s="95">
        <f>'gráficos x semana I nivel'!E171</f>
        <v>0</v>
      </c>
      <c r="H1205" s="95">
        <f t="shared" si="57"/>
        <v>3</v>
      </c>
      <c r="I1205" s="98">
        <f t="shared" si="2"/>
        <v>3.5714285714285712E-2</v>
      </c>
      <c r="J1205" s="98">
        <f t="shared" si="3"/>
        <v>2.7272727272727271E-2</v>
      </c>
      <c r="K1205" s="34" t="s">
        <v>649</v>
      </c>
    </row>
    <row r="1206" spans="1:11">
      <c r="A1206" s="34" t="s">
        <v>4655</v>
      </c>
      <c r="B1206" s="34">
        <v>2014</v>
      </c>
      <c r="C1206" s="34">
        <v>61</v>
      </c>
      <c r="D1206" s="34" t="s">
        <v>4678</v>
      </c>
      <c r="E1206" s="95">
        <f t="shared" si="58"/>
        <v>84</v>
      </c>
      <c r="F1206" s="95">
        <f t="shared" si="59"/>
        <v>110</v>
      </c>
      <c r="G1206" s="95">
        <f>'gráficos x semana I nivel'!E172</f>
        <v>0</v>
      </c>
      <c r="H1206" s="95">
        <f t="shared" si="57"/>
        <v>3</v>
      </c>
      <c r="I1206" s="98">
        <f t="shared" si="2"/>
        <v>3.5714285714285712E-2</v>
      </c>
      <c r="J1206" s="98">
        <f t="shared" si="3"/>
        <v>2.7272727272727271E-2</v>
      </c>
      <c r="K1206" s="34" t="s">
        <v>649</v>
      </c>
    </row>
    <row r="1207" spans="1:11">
      <c r="A1207" s="34" t="s">
        <v>4655</v>
      </c>
      <c r="B1207" s="34">
        <v>2014</v>
      </c>
      <c r="C1207" s="34">
        <v>62</v>
      </c>
      <c r="D1207" s="34" t="s">
        <v>4678</v>
      </c>
      <c r="E1207" s="95">
        <f t="shared" si="58"/>
        <v>84</v>
      </c>
      <c r="F1207" s="95">
        <f t="shared" si="59"/>
        <v>110</v>
      </c>
      <c r="G1207" s="95">
        <f>'gráficos x semana I nivel'!E173</f>
        <v>0</v>
      </c>
      <c r="H1207" s="95">
        <f t="shared" si="57"/>
        <v>3</v>
      </c>
      <c r="I1207" s="98">
        <f t="shared" si="2"/>
        <v>3.5714285714285712E-2</v>
      </c>
      <c r="J1207" s="98">
        <f t="shared" si="3"/>
        <v>2.7272727272727271E-2</v>
      </c>
      <c r="K1207" s="34" t="s">
        <v>649</v>
      </c>
    </row>
    <row r="1208" spans="1:11">
      <c r="A1208" s="34" t="s">
        <v>4655</v>
      </c>
      <c r="B1208" s="34">
        <v>2014</v>
      </c>
      <c r="C1208" s="34">
        <v>63</v>
      </c>
      <c r="D1208" s="34" t="s">
        <v>4678</v>
      </c>
      <c r="E1208" s="95">
        <f t="shared" si="58"/>
        <v>84</v>
      </c>
      <c r="F1208" s="95">
        <f t="shared" si="59"/>
        <v>110</v>
      </c>
      <c r="G1208" s="95">
        <f>'gráficos x semana I nivel'!E174</f>
        <v>0</v>
      </c>
      <c r="H1208" s="95">
        <f t="shared" si="57"/>
        <v>3</v>
      </c>
      <c r="I1208" s="98">
        <f t="shared" si="2"/>
        <v>3.5714285714285712E-2</v>
      </c>
      <c r="J1208" s="98">
        <f t="shared" si="3"/>
        <v>2.7272727272727271E-2</v>
      </c>
      <c r="K1208" s="34" t="s">
        <v>649</v>
      </c>
    </row>
    <row r="1209" spans="1:11">
      <c r="A1209" s="34" t="s">
        <v>4655</v>
      </c>
      <c r="B1209" s="34">
        <v>2014</v>
      </c>
      <c r="C1209" s="34">
        <v>64</v>
      </c>
      <c r="D1209" s="34" t="s">
        <v>4678</v>
      </c>
      <c r="E1209" s="95">
        <f t="shared" si="58"/>
        <v>84</v>
      </c>
      <c r="F1209" s="95">
        <f t="shared" si="59"/>
        <v>110</v>
      </c>
      <c r="G1209" s="95">
        <f>'gráficos x semana I nivel'!E175</f>
        <v>0</v>
      </c>
      <c r="H1209" s="95">
        <f t="shared" si="57"/>
        <v>3</v>
      </c>
      <c r="I1209" s="98">
        <f t="shared" si="2"/>
        <v>3.5714285714285712E-2</v>
      </c>
      <c r="J1209" s="98">
        <f t="shared" si="3"/>
        <v>2.7272727272727271E-2</v>
      </c>
      <c r="K1209" s="34" t="s">
        <v>649</v>
      </c>
    </row>
    <row r="1210" spans="1:11">
      <c r="A1210" s="34" t="s">
        <v>4655</v>
      </c>
      <c r="B1210" s="34">
        <v>2014</v>
      </c>
      <c r="C1210" s="34">
        <v>65</v>
      </c>
      <c r="D1210" s="34" t="s">
        <v>4678</v>
      </c>
      <c r="E1210" s="95">
        <f t="shared" si="58"/>
        <v>84</v>
      </c>
      <c r="F1210" s="95">
        <f t="shared" si="59"/>
        <v>110</v>
      </c>
      <c r="G1210" s="95">
        <f>'gráficos x semana I nivel'!E176</f>
        <v>0</v>
      </c>
      <c r="H1210" s="95">
        <f t="shared" si="57"/>
        <v>3</v>
      </c>
      <c r="I1210" s="98">
        <f t="shared" si="2"/>
        <v>3.5714285714285712E-2</v>
      </c>
      <c r="J1210" s="98">
        <f t="shared" si="3"/>
        <v>2.7272727272727271E-2</v>
      </c>
      <c r="K1210" s="34" t="s">
        <v>649</v>
      </c>
    </row>
    <row r="1211" spans="1:11">
      <c r="A1211" s="34" t="s">
        <v>4655</v>
      </c>
      <c r="B1211" s="34">
        <v>2014</v>
      </c>
      <c r="C1211" s="34">
        <v>66</v>
      </c>
      <c r="D1211" s="34" t="s">
        <v>4678</v>
      </c>
      <c r="E1211" s="95">
        <f t="shared" si="58"/>
        <v>84</v>
      </c>
      <c r="F1211" s="95">
        <f t="shared" si="59"/>
        <v>110</v>
      </c>
      <c r="G1211" s="95">
        <f>'gráficos x semana I nivel'!E177</f>
        <v>0</v>
      </c>
      <c r="H1211" s="95">
        <f t="shared" si="57"/>
        <v>3</v>
      </c>
      <c r="I1211" s="98">
        <f t="shared" si="2"/>
        <v>3.5714285714285712E-2</v>
      </c>
      <c r="J1211" s="98">
        <f t="shared" si="3"/>
        <v>2.7272727272727271E-2</v>
      </c>
      <c r="K1211" s="34" t="s">
        <v>649</v>
      </c>
    </row>
    <row r="1212" spans="1:11">
      <c r="A1212" s="34" t="s">
        <v>4655</v>
      </c>
      <c r="B1212" s="34">
        <v>2014</v>
      </c>
      <c r="C1212" s="34">
        <v>67</v>
      </c>
      <c r="D1212" s="34" t="s">
        <v>4678</v>
      </c>
      <c r="E1212" s="95">
        <f t="shared" si="58"/>
        <v>84</v>
      </c>
      <c r="F1212" s="95">
        <f t="shared" si="59"/>
        <v>110</v>
      </c>
      <c r="G1212" s="95">
        <f>'gráficos x semana I nivel'!E178</f>
        <v>0</v>
      </c>
      <c r="H1212" s="95">
        <f t="shared" si="57"/>
        <v>3</v>
      </c>
      <c r="I1212" s="98">
        <f t="shared" si="2"/>
        <v>3.5714285714285712E-2</v>
      </c>
      <c r="J1212" s="98">
        <f t="shared" si="3"/>
        <v>2.7272727272727271E-2</v>
      </c>
      <c r="K1212" s="34" t="s">
        <v>649</v>
      </c>
    </row>
    <row r="1213" spans="1:11">
      <c r="A1213" s="34" t="s">
        <v>4655</v>
      </c>
      <c r="B1213" s="34">
        <v>2014</v>
      </c>
      <c r="C1213" s="34">
        <v>68</v>
      </c>
      <c r="D1213" s="34" t="s">
        <v>4678</v>
      </c>
      <c r="E1213" s="95">
        <f t="shared" si="58"/>
        <v>84</v>
      </c>
      <c r="F1213" s="95">
        <f t="shared" si="59"/>
        <v>110</v>
      </c>
      <c r="G1213" s="95">
        <f>'gráficos x semana I nivel'!E179</f>
        <v>0</v>
      </c>
      <c r="H1213" s="95">
        <f t="shared" si="57"/>
        <v>3</v>
      </c>
      <c r="I1213" s="98">
        <f t="shared" si="2"/>
        <v>3.5714285714285712E-2</v>
      </c>
      <c r="J1213" s="98">
        <f t="shared" si="3"/>
        <v>2.7272727272727271E-2</v>
      </c>
      <c r="K1213" s="34" t="s">
        <v>649</v>
      </c>
    </row>
    <row r="1214" spans="1:11">
      <c r="A1214" s="34" t="s">
        <v>4655</v>
      </c>
      <c r="B1214" s="34">
        <v>2014</v>
      </c>
      <c r="C1214" s="34">
        <v>69</v>
      </c>
      <c r="D1214" s="34" t="s">
        <v>4678</v>
      </c>
      <c r="E1214" s="95">
        <f t="shared" si="58"/>
        <v>84</v>
      </c>
      <c r="F1214" s="95">
        <f t="shared" si="59"/>
        <v>110</v>
      </c>
      <c r="G1214" s="95">
        <f>'gráficos x semana I nivel'!E180</f>
        <v>0</v>
      </c>
      <c r="H1214" s="95">
        <f t="shared" si="57"/>
        <v>3</v>
      </c>
      <c r="I1214" s="98">
        <f t="shared" si="2"/>
        <v>3.5714285714285712E-2</v>
      </c>
      <c r="J1214" s="98">
        <f t="shared" si="3"/>
        <v>2.7272727272727271E-2</v>
      </c>
      <c r="K1214" s="34" t="s">
        <v>649</v>
      </c>
    </row>
    <row r="1215" spans="1:11">
      <c r="A1215" s="34" t="s">
        <v>4655</v>
      </c>
      <c r="B1215" s="34">
        <v>2014</v>
      </c>
      <c r="C1215" s="34">
        <v>70</v>
      </c>
      <c r="D1215" s="34" t="s">
        <v>4678</v>
      </c>
      <c r="E1215" s="95">
        <f t="shared" si="58"/>
        <v>84</v>
      </c>
      <c r="F1215" s="95">
        <f t="shared" si="59"/>
        <v>110</v>
      </c>
      <c r="G1215" s="95">
        <f>'gráficos x semana I nivel'!E181</f>
        <v>0</v>
      </c>
      <c r="H1215" s="95">
        <f t="shared" si="57"/>
        <v>3</v>
      </c>
      <c r="I1215" s="98">
        <f t="shared" si="2"/>
        <v>3.5714285714285712E-2</v>
      </c>
      <c r="J1215" s="98">
        <f t="shared" si="3"/>
        <v>2.7272727272727271E-2</v>
      </c>
      <c r="K1215" s="34" t="s">
        <v>649</v>
      </c>
    </row>
    <row r="1216" spans="1:11">
      <c r="A1216" s="34" t="s">
        <v>4655</v>
      </c>
      <c r="B1216" s="34">
        <v>2014</v>
      </c>
      <c r="C1216" s="34">
        <v>71</v>
      </c>
      <c r="D1216" s="34" t="s">
        <v>4678</v>
      </c>
      <c r="E1216" s="95">
        <f t="shared" si="58"/>
        <v>84</v>
      </c>
      <c r="F1216" s="95">
        <f t="shared" si="59"/>
        <v>110</v>
      </c>
      <c r="G1216" s="95">
        <f>'gráficos x semana I nivel'!E182</f>
        <v>0</v>
      </c>
      <c r="H1216" s="95">
        <f t="shared" si="57"/>
        <v>3</v>
      </c>
      <c r="I1216" s="98">
        <f t="shared" si="2"/>
        <v>3.5714285714285712E-2</v>
      </c>
      <c r="J1216" s="98">
        <f t="shared" si="3"/>
        <v>2.7272727272727271E-2</v>
      </c>
      <c r="K1216" s="34" t="s">
        <v>649</v>
      </c>
    </row>
    <row r="1217" spans="1:11">
      <c r="A1217" s="34" t="s">
        <v>4655</v>
      </c>
      <c r="B1217" s="34">
        <v>2014</v>
      </c>
      <c r="C1217" s="34">
        <v>72</v>
      </c>
      <c r="D1217" s="34" t="s">
        <v>4678</v>
      </c>
      <c r="E1217" s="95">
        <f t="shared" si="58"/>
        <v>84</v>
      </c>
      <c r="F1217" s="95">
        <f t="shared" si="59"/>
        <v>110</v>
      </c>
      <c r="G1217" s="95">
        <f>'gráficos x semana I nivel'!E183</f>
        <v>0</v>
      </c>
      <c r="H1217" s="95">
        <f t="shared" si="57"/>
        <v>3</v>
      </c>
      <c r="I1217" s="98">
        <f t="shared" si="2"/>
        <v>3.5714285714285712E-2</v>
      </c>
      <c r="J1217" s="98">
        <f t="shared" si="3"/>
        <v>2.7272727272727271E-2</v>
      </c>
      <c r="K1217" s="34" t="s">
        <v>649</v>
      </c>
    </row>
    <row r="1218" spans="1:11">
      <c r="A1218" s="34" t="s">
        <v>4655</v>
      </c>
      <c r="B1218" s="34">
        <v>2014</v>
      </c>
      <c r="C1218" s="34">
        <v>73</v>
      </c>
      <c r="D1218" s="34" t="s">
        <v>4678</v>
      </c>
      <c r="E1218" s="95">
        <f t="shared" si="58"/>
        <v>84</v>
      </c>
      <c r="F1218" s="95">
        <f t="shared" si="59"/>
        <v>110</v>
      </c>
      <c r="G1218" s="95">
        <f>'gráficos x semana I nivel'!E184</f>
        <v>0</v>
      </c>
      <c r="H1218" s="95">
        <f t="shared" si="57"/>
        <v>3</v>
      </c>
      <c r="I1218" s="98">
        <f t="shared" si="2"/>
        <v>3.5714285714285712E-2</v>
      </c>
      <c r="J1218" s="98">
        <f t="shared" si="3"/>
        <v>2.7272727272727271E-2</v>
      </c>
      <c r="K1218" s="34" t="s">
        <v>649</v>
      </c>
    </row>
    <row r="1219" spans="1:11">
      <c r="A1219" s="34" t="s">
        <v>4655</v>
      </c>
      <c r="B1219" s="34">
        <v>2014</v>
      </c>
      <c r="C1219" s="34">
        <v>74</v>
      </c>
      <c r="D1219" s="34" t="s">
        <v>4678</v>
      </c>
      <c r="E1219" s="95">
        <f t="shared" si="58"/>
        <v>84</v>
      </c>
      <c r="F1219" s="95">
        <f t="shared" si="59"/>
        <v>110</v>
      </c>
      <c r="G1219" s="95">
        <f>'gráficos x semana I nivel'!E185</f>
        <v>0</v>
      </c>
      <c r="H1219" s="95">
        <f t="shared" si="57"/>
        <v>3</v>
      </c>
      <c r="I1219" s="98">
        <f t="shared" si="2"/>
        <v>3.5714285714285712E-2</v>
      </c>
      <c r="J1219" s="98">
        <f t="shared" si="3"/>
        <v>2.7272727272727271E-2</v>
      </c>
      <c r="K1219" s="34" t="s">
        <v>649</v>
      </c>
    </row>
    <row r="1220" spans="1:11">
      <c r="A1220" s="34" t="s">
        <v>4655</v>
      </c>
      <c r="B1220" s="34">
        <v>2014</v>
      </c>
      <c r="C1220" s="34">
        <v>75</v>
      </c>
      <c r="D1220" s="34" t="s">
        <v>4678</v>
      </c>
      <c r="E1220" s="95">
        <f t="shared" si="58"/>
        <v>84</v>
      </c>
      <c r="F1220" s="95">
        <f t="shared" si="59"/>
        <v>110</v>
      </c>
      <c r="G1220" s="95">
        <f>'gráficos x semana I nivel'!E186</f>
        <v>0</v>
      </c>
      <c r="H1220" s="95">
        <f t="shared" si="57"/>
        <v>3</v>
      </c>
      <c r="I1220" s="98">
        <f t="shared" si="2"/>
        <v>3.5714285714285712E-2</v>
      </c>
      <c r="J1220" s="98">
        <f t="shared" si="3"/>
        <v>2.7272727272727271E-2</v>
      </c>
      <c r="K1220" s="34" t="s">
        <v>649</v>
      </c>
    </row>
    <row r="1221" spans="1:11">
      <c r="A1221" s="34" t="s">
        <v>4655</v>
      </c>
      <c r="B1221" s="34">
        <v>2014</v>
      </c>
      <c r="C1221" s="34">
        <v>76</v>
      </c>
      <c r="D1221" s="34" t="s">
        <v>4678</v>
      </c>
      <c r="E1221" s="95">
        <f t="shared" si="58"/>
        <v>84</v>
      </c>
      <c r="F1221" s="95">
        <f t="shared" si="59"/>
        <v>110</v>
      </c>
      <c r="G1221" s="95">
        <f>'gráficos x semana I nivel'!E187</f>
        <v>0</v>
      </c>
      <c r="H1221" s="95">
        <f t="shared" si="57"/>
        <v>3</v>
      </c>
      <c r="I1221" s="98">
        <f t="shared" si="2"/>
        <v>3.5714285714285712E-2</v>
      </c>
      <c r="J1221" s="98">
        <f t="shared" si="3"/>
        <v>2.7272727272727271E-2</v>
      </c>
      <c r="K1221" s="34" t="s">
        <v>649</v>
      </c>
    </row>
    <row r="1222" spans="1:11">
      <c r="A1222" s="34" t="s">
        <v>4655</v>
      </c>
      <c r="B1222" s="34">
        <v>2014</v>
      </c>
      <c r="C1222" s="34">
        <v>77</v>
      </c>
      <c r="D1222" s="34" t="s">
        <v>4678</v>
      </c>
      <c r="E1222" s="95">
        <f t="shared" si="58"/>
        <v>84</v>
      </c>
      <c r="F1222" s="95">
        <f t="shared" si="59"/>
        <v>110</v>
      </c>
      <c r="G1222" s="95">
        <f>'gráficos x semana I nivel'!E188</f>
        <v>0</v>
      </c>
      <c r="H1222" s="95">
        <f t="shared" si="57"/>
        <v>3</v>
      </c>
      <c r="I1222" s="98">
        <f t="shared" si="2"/>
        <v>3.5714285714285712E-2</v>
      </c>
      <c r="J1222" s="98">
        <f t="shared" si="3"/>
        <v>2.7272727272727271E-2</v>
      </c>
      <c r="K1222" s="34" t="s">
        <v>649</v>
      </c>
    </row>
    <row r="1223" spans="1:11">
      <c r="A1223" s="34" t="s">
        <v>4655</v>
      </c>
      <c r="B1223" s="34">
        <v>2014</v>
      </c>
      <c r="C1223" s="34">
        <v>78</v>
      </c>
      <c r="D1223" s="34" t="s">
        <v>4678</v>
      </c>
      <c r="E1223" s="95">
        <f t="shared" si="58"/>
        <v>84</v>
      </c>
      <c r="F1223" s="95">
        <f t="shared" si="59"/>
        <v>110</v>
      </c>
      <c r="G1223" s="95">
        <f>'gráficos x semana I nivel'!E189</f>
        <v>0</v>
      </c>
      <c r="H1223" s="95">
        <f t="shared" si="57"/>
        <v>3</v>
      </c>
      <c r="I1223" s="98">
        <f t="shared" si="2"/>
        <v>3.5714285714285712E-2</v>
      </c>
      <c r="J1223" s="98">
        <f t="shared" si="3"/>
        <v>2.7272727272727271E-2</v>
      </c>
      <c r="K1223" s="34" t="s">
        <v>649</v>
      </c>
    </row>
    <row r="1224" spans="1:11">
      <c r="A1224" s="34" t="s">
        <v>4655</v>
      </c>
      <c r="B1224" s="34">
        <v>2014</v>
      </c>
      <c r="C1224" s="34">
        <v>79</v>
      </c>
      <c r="D1224" s="34" t="s">
        <v>4678</v>
      </c>
      <c r="E1224" s="95">
        <f t="shared" si="58"/>
        <v>84</v>
      </c>
      <c r="F1224" s="95">
        <f t="shared" si="59"/>
        <v>110</v>
      </c>
      <c r="G1224" s="95">
        <f>'gráficos x semana I nivel'!E190</f>
        <v>0</v>
      </c>
      <c r="H1224" s="95">
        <f t="shared" si="57"/>
        <v>3</v>
      </c>
      <c r="I1224" s="98">
        <f t="shared" si="2"/>
        <v>3.5714285714285712E-2</v>
      </c>
      <c r="J1224" s="98">
        <f t="shared" si="3"/>
        <v>2.7272727272727271E-2</v>
      </c>
      <c r="K1224" s="34" t="s">
        <v>649</v>
      </c>
    </row>
    <row r="1225" spans="1:11">
      <c r="A1225" s="34" t="s">
        <v>4655</v>
      </c>
      <c r="B1225" s="34">
        <v>2014</v>
      </c>
      <c r="C1225" s="34">
        <v>80</v>
      </c>
      <c r="D1225" s="34" t="s">
        <v>4678</v>
      </c>
      <c r="E1225" s="95">
        <f t="shared" si="58"/>
        <v>84</v>
      </c>
      <c r="F1225" s="95">
        <f t="shared" si="59"/>
        <v>110</v>
      </c>
      <c r="G1225" s="95">
        <f>'gráficos x semana I nivel'!E191</f>
        <v>0</v>
      </c>
      <c r="H1225" s="95">
        <f t="shared" si="57"/>
        <v>3</v>
      </c>
      <c r="I1225" s="98">
        <f t="shared" si="2"/>
        <v>3.5714285714285712E-2</v>
      </c>
      <c r="J1225" s="98">
        <f t="shared" si="3"/>
        <v>2.7272727272727271E-2</v>
      </c>
      <c r="K1225" s="34" t="s">
        <v>649</v>
      </c>
    </row>
    <row r="1226" spans="1:11">
      <c r="A1226" s="34" t="s">
        <v>4655</v>
      </c>
      <c r="B1226" s="34">
        <v>2014</v>
      </c>
      <c r="C1226" s="34">
        <v>81</v>
      </c>
      <c r="D1226" s="34" t="s">
        <v>4678</v>
      </c>
      <c r="E1226" s="95">
        <f t="shared" si="58"/>
        <v>84</v>
      </c>
      <c r="F1226" s="95">
        <f t="shared" si="59"/>
        <v>110</v>
      </c>
      <c r="G1226" s="95">
        <f>'gráficos x semana I nivel'!E192</f>
        <v>0</v>
      </c>
      <c r="H1226" s="95">
        <f t="shared" si="57"/>
        <v>3</v>
      </c>
      <c r="I1226" s="98">
        <f t="shared" si="2"/>
        <v>3.5714285714285712E-2</v>
      </c>
      <c r="J1226" s="98">
        <f t="shared" si="3"/>
        <v>2.7272727272727271E-2</v>
      </c>
      <c r="K1226" s="34" t="s">
        <v>649</v>
      </c>
    </row>
    <row r="1227" spans="1:11">
      <c r="A1227" s="34" t="s">
        <v>4655</v>
      </c>
      <c r="B1227" s="34">
        <v>2014</v>
      </c>
      <c r="C1227" s="34">
        <v>82</v>
      </c>
      <c r="D1227" s="34" t="s">
        <v>4678</v>
      </c>
      <c r="E1227" s="95">
        <f t="shared" si="58"/>
        <v>84</v>
      </c>
      <c r="F1227" s="95">
        <f t="shared" si="59"/>
        <v>110</v>
      </c>
      <c r="G1227" s="95">
        <f>'gráficos x semana I nivel'!E193</f>
        <v>0</v>
      </c>
      <c r="H1227" s="95">
        <f t="shared" si="57"/>
        <v>3</v>
      </c>
      <c r="I1227" s="98">
        <f t="shared" si="2"/>
        <v>3.5714285714285712E-2</v>
      </c>
      <c r="J1227" s="98">
        <f t="shared" si="3"/>
        <v>2.7272727272727271E-2</v>
      </c>
      <c r="K1227" s="34" t="s">
        <v>649</v>
      </c>
    </row>
    <row r="1228" spans="1:11">
      <c r="A1228" s="34" t="s">
        <v>4655</v>
      </c>
      <c r="B1228" s="34">
        <v>2014</v>
      </c>
      <c r="C1228" s="34">
        <v>83</v>
      </c>
      <c r="D1228" s="34" t="s">
        <v>4678</v>
      </c>
      <c r="E1228" s="95">
        <f t="shared" si="58"/>
        <v>84</v>
      </c>
      <c r="F1228" s="95">
        <f t="shared" si="59"/>
        <v>110</v>
      </c>
      <c r="G1228" s="95">
        <f>'gráficos x semana I nivel'!E194</f>
        <v>0</v>
      </c>
      <c r="H1228" s="95">
        <f t="shared" si="57"/>
        <v>3</v>
      </c>
      <c r="I1228" s="98">
        <f t="shared" si="2"/>
        <v>3.5714285714285712E-2</v>
      </c>
      <c r="J1228" s="98">
        <f t="shared" si="3"/>
        <v>2.7272727272727271E-2</v>
      </c>
      <c r="K1228" s="34" t="s">
        <v>649</v>
      </c>
    </row>
    <row r="1229" spans="1:11">
      <c r="A1229" s="34" t="s">
        <v>4655</v>
      </c>
      <c r="B1229" s="34">
        <v>2014</v>
      </c>
      <c r="C1229" s="34">
        <v>84</v>
      </c>
      <c r="D1229" s="34" t="s">
        <v>4678</v>
      </c>
      <c r="E1229" s="95">
        <f t="shared" si="58"/>
        <v>84</v>
      </c>
      <c r="F1229" s="95">
        <f t="shared" si="59"/>
        <v>110</v>
      </c>
      <c r="G1229" s="95">
        <f>'gráficos x semana I nivel'!E195</f>
        <v>0</v>
      </c>
      <c r="H1229" s="95">
        <f t="shared" si="57"/>
        <v>3</v>
      </c>
      <c r="I1229" s="98">
        <f t="shared" si="2"/>
        <v>3.5714285714285712E-2</v>
      </c>
      <c r="J1229" s="98">
        <f t="shared" si="3"/>
        <v>2.7272727272727271E-2</v>
      </c>
      <c r="K1229" s="34" t="s">
        <v>649</v>
      </c>
    </row>
    <row r="1230" spans="1:11">
      <c r="A1230" s="34" t="s">
        <v>4655</v>
      </c>
      <c r="B1230" s="34">
        <v>2014</v>
      </c>
      <c r="C1230" s="34">
        <v>85</v>
      </c>
      <c r="D1230" s="34" t="s">
        <v>4678</v>
      </c>
      <c r="E1230" s="95">
        <f t="shared" si="58"/>
        <v>84</v>
      </c>
      <c r="F1230" s="95">
        <f t="shared" si="59"/>
        <v>110</v>
      </c>
      <c r="G1230" s="95">
        <f>'gráficos x semana I nivel'!E196</f>
        <v>0</v>
      </c>
      <c r="H1230" s="95">
        <f t="shared" si="57"/>
        <v>3</v>
      </c>
      <c r="I1230" s="98">
        <f t="shared" si="2"/>
        <v>3.5714285714285712E-2</v>
      </c>
      <c r="J1230" s="98">
        <f t="shared" si="3"/>
        <v>2.7272727272727271E-2</v>
      </c>
      <c r="K1230" s="34" t="s">
        <v>649</v>
      </c>
    </row>
    <row r="1231" spans="1:11">
      <c r="A1231" s="34" t="s">
        <v>4655</v>
      </c>
      <c r="B1231" s="34">
        <v>2014</v>
      </c>
      <c r="C1231" s="34">
        <v>86</v>
      </c>
      <c r="D1231" s="34" t="s">
        <v>4678</v>
      </c>
      <c r="E1231" s="95">
        <f t="shared" si="58"/>
        <v>84</v>
      </c>
      <c r="F1231" s="95">
        <f t="shared" si="59"/>
        <v>110</v>
      </c>
      <c r="G1231" s="95">
        <f>'gráficos x semana I nivel'!E197</f>
        <v>0</v>
      </c>
      <c r="H1231" s="95">
        <f t="shared" si="57"/>
        <v>3</v>
      </c>
      <c r="I1231" s="98">
        <f t="shared" si="2"/>
        <v>3.5714285714285712E-2</v>
      </c>
      <c r="J1231" s="98">
        <f t="shared" si="3"/>
        <v>2.7272727272727271E-2</v>
      </c>
      <c r="K1231" s="34" t="s">
        <v>649</v>
      </c>
    </row>
    <row r="1232" spans="1:11">
      <c r="A1232" s="34" t="s">
        <v>4655</v>
      </c>
      <c r="B1232" s="34">
        <v>2014</v>
      </c>
      <c r="C1232" s="34">
        <v>87</v>
      </c>
      <c r="D1232" s="34" t="s">
        <v>4678</v>
      </c>
      <c r="E1232" s="95">
        <f t="shared" si="58"/>
        <v>84</v>
      </c>
      <c r="F1232" s="95">
        <f t="shared" si="59"/>
        <v>110</v>
      </c>
      <c r="G1232" s="95">
        <f>'gráficos x semana I nivel'!E198</f>
        <v>0</v>
      </c>
      <c r="H1232" s="95">
        <f t="shared" si="57"/>
        <v>3</v>
      </c>
      <c r="I1232" s="98">
        <f t="shared" si="2"/>
        <v>3.5714285714285712E-2</v>
      </c>
      <c r="J1232" s="98">
        <f t="shared" si="3"/>
        <v>2.7272727272727271E-2</v>
      </c>
      <c r="K1232" s="34" t="s">
        <v>649</v>
      </c>
    </row>
    <row r="1233" spans="1:11">
      <c r="A1233" s="34" t="s">
        <v>4655</v>
      </c>
      <c r="B1233" s="34">
        <v>2014</v>
      </c>
      <c r="C1233" s="34">
        <v>88</v>
      </c>
      <c r="D1233" s="34" t="s">
        <v>4678</v>
      </c>
      <c r="E1233" s="95">
        <f t="shared" si="58"/>
        <v>84</v>
      </c>
      <c r="F1233" s="95">
        <f t="shared" si="59"/>
        <v>110</v>
      </c>
      <c r="G1233" s="95">
        <f>'gráficos x semana I nivel'!E199</f>
        <v>0</v>
      </c>
      <c r="H1233" s="95">
        <f t="shared" si="57"/>
        <v>3</v>
      </c>
      <c r="I1233" s="98">
        <f t="shared" si="2"/>
        <v>3.5714285714285712E-2</v>
      </c>
      <c r="J1233" s="98">
        <f t="shared" si="3"/>
        <v>2.7272727272727271E-2</v>
      </c>
      <c r="K1233" s="34" t="s">
        <v>649</v>
      </c>
    </row>
    <row r="1234" spans="1:11">
      <c r="A1234" s="34" t="s">
        <v>4655</v>
      </c>
      <c r="B1234" s="34">
        <v>2014</v>
      </c>
      <c r="C1234" s="34">
        <v>89</v>
      </c>
      <c r="D1234" s="34" t="s">
        <v>4678</v>
      </c>
      <c r="E1234" s="95">
        <f t="shared" ref="E1234:E1249" si="60">MB2_IN</f>
        <v>84</v>
      </c>
      <c r="F1234" s="95">
        <f t="shared" ref="F1234:F1249" si="61">Cargos_IN_MB2</f>
        <v>110</v>
      </c>
      <c r="G1234" s="95">
        <f>'gráficos x semana I nivel'!E200</f>
        <v>0</v>
      </c>
      <c r="H1234" s="95">
        <f t="shared" si="57"/>
        <v>3</v>
      </c>
      <c r="I1234" s="98">
        <f t="shared" si="2"/>
        <v>3.5714285714285712E-2</v>
      </c>
      <c r="J1234" s="98">
        <f t="shared" si="3"/>
        <v>2.7272727272727271E-2</v>
      </c>
      <c r="K1234" s="34" t="s">
        <v>649</v>
      </c>
    </row>
    <row r="1235" spans="1:11">
      <c r="A1235" s="34" t="s">
        <v>4655</v>
      </c>
      <c r="B1235" s="34">
        <v>2014</v>
      </c>
      <c r="C1235" s="34">
        <v>90</v>
      </c>
      <c r="D1235" s="34" t="s">
        <v>4678</v>
      </c>
      <c r="E1235" s="95">
        <f t="shared" si="60"/>
        <v>84</v>
      </c>
      <c r="F1235" s="95">
        <f t="shared" si="61"/>
        <v>110</v>
      </c>
      <c r="G1235" s="95">
        <f>'gráficos x semana I nivel'!E201</f>
        <v>0</v>
      </c>
      <c r="H1235" s="95">
        <f t="shared" si="57"/>
        <v>3</v>
      </c>
      <c r="I1235" s="98">
        <f t="shared" si="2"/>
        <v>3.5714285714285712E-2</v>
      </c>
      <c r="J1235" s="98">
        <f t="shared" si="3"/>
        <v>2.7272727272727271E-2</v>
      </c>
      <c r="K1235" s="34" t="s">
        <v>649</v>
      </c>
    </row>
    <row r="1236" spans="1:11">
      <c r="A1236" s="34" t="s">
        <v>4655</v>
      </c>
      <c r="B1236" s="34">
        <v>2014</v>
      </c>
      <c r="C1236" s="34">
        <v>91</v>
      </c>
      <c r="D1236" s="34" t="s">
        <v>4678</v>
      </c>
      <c r="E1236" s="95">
        <f t="shared" si="60"/>
        <v>84</v>
      </c>
      <c r="F1236" s="95">
        <f t="shared" si="61"/>
        <v>110</v>
      </c>
      <c r="G1236" s="95">
        <f>'gráficos x semana I nivel'!E202</f>
        <v>0</v>
      </c>
      <c r="H1236" s="95">
        <f t="shared" si="57"/>
        <v>3</v>
      </c>
      <c r="I1236" s="98">
        <f t="shared" si="2"/>
        <v>3.5714285714285712E-2</v>
      </c>
      <c r="J1236" s="98">
        <f t="shared" si="3"/>
        <v>2.7272727272727271E-2</v>
      </c>
      <c r="K1236" s="34" t="s">
        <v>649</v>
      </c>
    </row>
    <row r="1237" spans="1:11">
      <c r="A1237" s="34" t="s">
        <v>4655</v>
      </c>
      <c r="B1237" s="34">
        <v>2014</v>
      </c>
      <c r="C1237" s="34">
        <v>92</v>
      </c>
      <c r="D1237" s="34" t="s">
        <v>4678</v>
      </c>
      <c r="E1237" s="95">
        <f t="shared" si="60"/>
        <v>84</v>
      </c>
      <c r="F1237" s="95">
        <f t="shared" si="61"/>
        <v>110</v>
      </c>
      <c r="G1237" s="95">
        <f>'gráficos x semana I nivel'!E203</f>
        <v>0</v>
      </c>
      <c r="H1237" s="95">
        <f t="shared" si="57"/>
        <v>3</v>
      </c>
      <c r="I1237" s="98">
        <f t="shared" si="2"/>
        <v>3.5714285714285712E-2</v>
      </c>
      <c r="J1237" s="98">
        <f t="shared" si="3"/>
        <v>2.7272727272727271E-2</v>
      </c>
      <c r="K1237" s="34" t="s">
        <v>649</v>
      </c>
    </row>
    <row r="1238" spans="1:11">
      <c r="A1238" s="34" t="s">
        <v>4655</v>
      </c>
      <c r="B1238" s="34">
        <v>2014</v>
      </c>
      <c r="C1238" s="34">
        <v>93</v>
      </c>
      <c r="D1238" s="34" t="s">
        <v>4678</v>
      </c>
      <c r="E1238" s="95">
        <f t="shared" si="60"/>
        <v>84</v>
      </c>
      <c r="F1238" s="95">
        <f t="shared" si="61"/>
        <v>110</v>
      </c>
      <c r="G1238" s="95">
        <f>'gráficos x semana I nivel'!E204</f>
        <v>0</v>
      </c>
      <c r="H1238" s="95">
        <f t="shared" si="57"/>
        <v>3</v>
      </c>
      <c r="I1238" s="98">
        <f t="shared" si="2"/>
        <v>3.5714285714285712E-2</v>
      </c>
      <c r="J1238" s="98">
        <f t="shared" si="3"/>
        <v>2.7272727272727271E-2</v>
      </c>
      <c r="K1238" s="34" t="s">
        <v>649</v>
      </c>
    </row>
    <row r="1239" spans="1:11">
      <c r="A1239" s="34" t="s">
        <v>4655</v>
      </c>
      <c r="B1239" s="34">
        <v>2014</v>
      </c>
      <c r="C1239" s="34">
        <v>94</v>
      </c>
      <c r="D1239" s="34" t="s">
        <v>4678</v>
      </c>
      <c r="E1239" s="95">
        <f t="shared" si="60"/>
        <v>84</v>
      </c>
      <c r="F1239" s="95">
        <f t="shared" si="61"/>
        <v>110</v>
      </c>
      <c r="G1239" s="95">
        <f>'gráficos x semana I nivel'!E205</f>
        <v>0</v>
      </c>
      <c r="H1239" s="95">
        <f t="shared" si="57"/>
        <v>3</v>
      </c>
      <c r="I1239" s="98">
        <f t="shared" si="2"/>
        <v>3.5714285714285712E-2</v>
      </c>
      <c r="J1239" s="98">
        <f t="shared" si="3"/>
        <v>2.7272727272727271E-2</v>
      </c>
      <c r="K1239" s="34" t="s">
        <v>649</v>
      </c>
    </row>
    <row r="1240" spans="1:11">
      <c r="A1240" s="34" t="s">
        <v>4655</v>
      </c>
      <c r="B1240" s="34">
        <v>2014</v>
      </c>
      <c r="C1240" s="34">
        <v>95</v>
      </c>
      <c r="D1240" s="34" t="s">
        <v>4678</v>
      </c>
      <c r="E1240" s="95">
        <f t="shared" si="60"/>
        <v>84</v>
      </c>
      <c r="F1240" s="95">
        <f t="shared" si="61"/>
        <v>110</v>
      </c>
      <c r="G1240" s="95">
        <f>'gráficos x semana I nivel'!E206</f>
        <v>0</v>
      </c>
      <c r="H1240" s="95">
        <f t="shared" si="57"/>
        <v>3</v>
      </c>
      <c r="I1240" s="98">
        <f t="shared" si="2"/>
        <v>3.5714285714285712E-2</v>
      </c>
      <c r="J1240" s="98">
        <f t="shared" si="3"/>
        <v>2.7272727272727271E-2</v>
      </c>
      <c r="K1240" s="34" t="s">
        <v>649</v>
      </c>
    </row>
    <row r="1241" spans="1:11">
      <c r="A1241" s="34" t="s">
        <v>4655</v>
      </c>
      <c r="B1241" s="34">
        <v>2014</v>
      </c>
      <c r="C1241" s="34">
        <v>96</v>
      </c>
      <c r="D1241" s="34" t="s">
        <v>4678</v>
      </c>
      <c r="E1241" s="95">
        <f t="shared" si="60"/>
        <v>84</v>
      </c>
      <c r="F1241" s="95">
        <f t="shared" si="61"/>
        <v>110</v>
      </c>
      <c r="G1241" s="95">
        <f>'gráficos x semana I nivel'!E207</f>
        <v>0</v>
      </c>
      <c r="H1241" s="95">
        <f t="shared" si="57"/>
        <v>3</v>
      </c>
      <c r="I1241" s="98">
        <f t="shared" si="2"/>
        <v>3.5714285714285712E-2</v>
      </c>
      <c r="J1241" s="98">
        <f t="shared" si="3"/>
        <v>2.7272727272727271E-2</v>
      </c>
      <c r="K1241" s="34" t="s">
        <v>649</v>
      </c>
    </row>
    <row r="1242" spans="1:11">
      <c r="A1242" s="34" t="s">
        <v>4655</v>
      </c>
      <c r="B1242" s="34">
        <v>2014</v>
      </c>
      <c r="C1242" s="34">
        <v>97</v>
      </c>
      <c r="D1242" s="34" t="s">
        <v>4678</v>
      </c>
      <c r="E1242" s="95">
        <f t="shared" si="60"/>
        <v>84</v>
      </c>
      <c r="F1242" s="95">
        <f t="shared" si="61"/>
        <v>110</v>
      </c>
      <c r="G1242" s="95">
        <f>'gráficos x semana I nivel'!E208</f>
        <v>0</v>
      </c>
      <c r="H1242" s="95">
        <f t="shared" si="57"/>
        <v>3</v>
      </c>
      <c r="I1242" s="98">
        <f t="shared" si="2"/>
        <v>3.5714285714285712E-2</v>
      </c>
      <c r="J1242" s="98">
        <f t="shared" si="3"/>
        <v>2.7272727272727271E-2</v>
      </c>
      <c r="K1242" s="34" t="s">
        <v>649</v>
      </c>
    </row>
    <row r="1243" spans="1:11">
      <c r="A1243" s="34" t="s">
        <v>4655</v>
      </c>
      <c r="B1243" s="34">
        <v>2014</v>
      </c>
      <c r="C1243" s="34">
        <v>98</v>
      </c>
      <c r="D1243" s="34" t="s">
        <v>4678</v>
      </c>
      <c r="E1243" s="95">
        <f t="shared" si="60"/>
        <v>84</v>
      </c>
      <c r="F1243" s="95">
        <f t="shared" si="61"/>
        <v>110</v>
      </c>
      <c r="G1243" s="95">
        <f>'gráficos x semana I nivel'!E209</f>
        <v>0</v>
      </c>
      <c r="H1243" s="95">
        <f t="shared" si="57"/>
        <v>3</v>
      </c>
      <c r="I1243" s="98">
        <f t="shared" si="2"/>
        <v>3.5714285714285712E-2</v>
      </c>
      <c r="J1243" s="98">
        <f t="shared" si="3"/>
        <v>2.7272727272727271E-2</v>
      </c>
      <c r="K1243" s="34" t="s">
        <v>649</v>
      </c>
    </row>
    <row r="1244" spans="1:11">
      <c r="A1244" s="34" t="s">
        <v>4655</v>
      </c>
      <c r="B1244" s="34">
        <v>2014</v>
      </c>
      <c r="C1244" s="34">
        <v>99</v>
      </c>
      <c r="D1244" s="34" t="s">
        <v>4678</v>
      </c>
      <c r="E1244" s="95">
        <f t="shared" si="60"/>
        <v>84</v>
      </c>
      <c r="F1244" s="95">
        <f t="shared" si="61"/>
        <v>110</v>
      </c>
      <c r="G1244" s="95">
        <f>'gráficos x semana I nivel'!E210</f>
        <v>0</v>
      </c>
      <c r="H1244" s="95">
        <f t="shared" si="57"/>
        <v>3</v>
      </c>
      <c r="I1244" s="98">
        <f t="shared" si="2"/>
        <v>3.5714285714285712E-2</v>
      </c>
      <c r="J1244" s="98">
        <f t="shared" si="3"/>
        <v>2.7272727272727271E-2</v>
      </c>
      <c r="K1244" s="34" t="s">
        <v>649</v>
      </c>
    </row>
    <row r="1245" spans="1:11">
      <c r="A1245" s="34" t="s">
        <v>4655</v>
      </c>
      <c r="B1245" s="34">
        <v>2014</v>
      </c>
      <c r="C1245" s="34">
        <v>100</v>
      </c>
      <c r="D1245" s="34" t="s">
        <v>4678</v>
      </c>
      <c r="E1245" s="95">
        <f t="shared" si="60"/>
        <v>84</v>
      </c>
      <c r="F1245" s="95">
        <f t="shared" si="61"/>
        <v>110</v>
      </c>
      <c r="G1245" s="95">
        <f>'gráficos x semana I nivel'!E211</f>
        <v>0</v>
      </c>
      <c r="H1245" s="95">
        <f t="shared" si="57"/>
        <v>3</v>
      </c>
      <c r="I1245" s="98">
        <f t="shared" si="2"/>
        <v>3.5714285714285712E-2</v>
      </c>
      <c r="J1245" s="98">
        <f t="shared" si="3"/>
        <v>2.7272727272727271E-2</v>
      </c>
      <c r="K1245" s="34" t="s">
        <v>649</v>
      </c>
    </row>
    <row r="1246" spans="1:11">
      <c r="A1246" s="34" t="s">
        <v>4655</v>
      </c>
      <c r="B1246" s="34">
        <v>2014</v>
      </c>
      <c r="C1246" s="34">
        <v>101</v>
      </c>
      <c r="D1246" s="34" t="s">
        <v>4678</v>
      </c>
      <c r="E1246" s="95">
        <f t="shared" si="60"/>
        <v>84</v>
      </c>
      <c r="F1246" s="95">
        <f t="shared" si="61"/>
        <v>110</v>
      </c>
      <c r="G1246" s="95">
        <f>'gráficos x semana I nivel'!E212</f>
        <v>0</v>
      </c>
      <c r="H1246" s="95">
        <f t="shared" si="57"/>
        <v>3</v>
      </c>
      <c r="I1246" s="98">
        <f t="shared" si="2"/>
        <v>3.5714285714285712E-2</v>
      </c>
      <c r="J1246" s="98">
        <f t="shared" si="3"/>
        <v>2.7272727272727271E-2</v>
      </c>
      <c r="K1246" s="34" t="s">
        <v>649</v>
      </c>
    </row>
    <row r="1247" spans="1:11">
      <c r="A1247" s="34" t="s">
        <v>4655</v>
      </c>
      <c r="B1247" s="34">
        <v>2014</v>
      </c>
      <c r="C1247" s="34">
        <v>102</v>
      </c>
      <c r="D1247" s="34" t="s">
        <v>4678</v>
      </c>
      <c r="E1247" s="95">
        <f t="shared" si="60"/>
        <v>84</v>
      </c>
      <c r="F1247" s="95">
        <f t="shared" si="61"/>
        <v>110</v>
      </c>
      <c r="G1247" s="95">
        <f>'gráficos x semana I nivel'!E213</f>
        <v>0</v>
      </c>
      <c r="H1247" s="95">
        <f t="shared" si="57"/>
        <v>3</v>
      </c>
      <c r="I1247" s="98">
        <f t="shared" si="2"/>
        <v>3.5714285714285712E-2</v>
      </c>
      <c r="J1247" s="98">
        <f t="shared" si="3"/>
        <v>2.7272727272727271E-2</v>
      </c>
      <c r="K1247" s="34" t="s">
        <v>649</v>
      </c>
    </row>
    <row r="1248" spans="1:11">
      <c r="A1248" s="34" t="s">
        <v>4655</v>
      </c>
      <c r="B1248" s="34">
        <v>2014</v>
      </c>
      <c r="C1248" s="34">
        <v>103</v>
      </c>
      <c r="D1248" s="34" t="s">
        <v>4678</v>
      </c>
      <c r="E1248" s="95">
        <f t="shared" si="60"/>
        <v>84</v>
      </c>
      <c r="F1248" s="95">
        <f t="shared" si="61"/>
        <v>110</v>
      </c>
      <c r="G1248" s="95">
        <f>'gráficos x semana I nivel'!E214</f>
        <v>0</v>
      </c>
      <c r="H1248" s="95">
        <f t="shared" si="57"/>
        <v>3</v>
      </c>
      <c r="I1248" s="98">
        <f t="shared" si="2"/>
        <v>3.5714285714285712E-2</v>
      </c>
      <c r="J1248" s="98">
        <f t="shared" si="3"/>
        <v>2.7272727272727271E-2</v>
      </c>
      <c r="K1248" s="34" t="s">
        <v>649</v>
      </c>
    </row>
    <row r="1249" spans="1:11">
      <c r="A1249" s="34" t="s">
        <v>4655</v>
      </c>
      <c r="B1249" s="34">
        <v>2014</v>
      </c>
      <c r="C1249" s="34">
        <v>104</v>
      </c>
      <c r="D1249" s="34" t="s">
        <v>4678</v>
      </c>
      <c r="E1249" s="95">
        <f t="shared" si="60"/>
        <v>84</v>
      </c>
      <c r="F1249" s="95">
        <f t="shared" si="61"/>
        <v>110</v>
      </c>
      <c r="G1249" s="95">
        <f>'gráficos x semana I nivel'!E215</f>
        <v>0</v>
      </c>
      <c r="H1249" s="95">
        <f t="shared" si="57"/>
        <v>3</v>
      </c>
      <c r="I1249" s="351">
        <f t="shared" si="2"/>
        <v>3.5714285714285712E-2</v>
      </c>
      <c r="J1249" s="351">
        <f t="shared" si="3"/>
        <v>2.7272727272727271E-2</v>
      </c>
      <c r="K1249" s="34" t="s">
        <v>649</v>
      </c>
    </row>
    <row r="1250" spans="1:11">
      <c r="A1250" s="34" t="s">
        <v>4656</v>
      </c>
      <c r="B1250" s="34">
        <v>2018</v>
      </c>
      <c r="C1250" s="34">
        <v>1</v>
      </c>
      <c r="D1250" s="34" t="s">
        <v>4673</v>
      </c>
      <c r="E1250" s="95">
        <f t="shared" ref="E1250:E1313" si="62">SP2_IN</f>
        <v>95</v>
      </c>
      <c r="F1250" s="95">
        <f t="shared" ref="F1250:F1313" si="63">Cargos_IN_SP2</f>
        <v>122</v>
      </c>
      <c r="G1250" s="95">
        <f>'gráficos x semana I nivel'!D222</f>
        <v>1</v>
      </c>
      <c r="H1250" s="95">
        <f>G1250</f>
        <v>1</v>
      </c>
      <c r="I1250" s="351">
        <f t="shared" si="2"/>
        <v>1.0526315789473684E-2</v>
      </c>
      <c r="J1250" s="351">
        <f t="shared" si="3"/>
        <v>8.1967213114754103E-3</v>
      </c>
      <c r="K1250" s="34" t="s">
        <v>649</v>
      </c>
    </row>
    <row r="1251" spans="1:11">
      <c r="A1251" s="34" t="s">
        <v>4656</v>
      </c>
      <c r="B1251" s="34">
        <v>2018</v>
      </c>
      <c r="C1251" s="34">
        <v>2</v>
      </c>
      <c r="D1251" s="34" t="s">
        <v>4673</v>
      </c>
      <c r="E1251" s="95">
        <f t="shared" si="62"/>
        <v>95</v>
      </c>
      <c r="F1251" s="95">
        <f t="shared" si="63"/>
        <v>122</v>
      </c>
      <c r="G1251" s="95">
        <f>'gráficos x semana I nivel'!D223</f>
        <v>0</v>
      </c>
      <c r="H1251" s="95">
        <f t="shared" ref="H1251:H1353" si="64">H1250+G1251</f>
        <v>1</v>
      </c>
      <c r="I1251" s="351">
        <f t="shared" si="2"/>
        <v>1.0526315789473684E-2</v>
      </c>
      <c r="J1251" s="351">
        <f t="shared" si="3"/>
        <v>8.1967213114754103E-3</v>
      </c>
      <c r="K1251" s="34" t="s">
        <v>649</v>
      </c>
    </row>
    <row r="1252" spans="1:11">
      <c r="A1252" s="34" t="s">
        <v>4656</v>
      </c>
      <c r="B1252" s="34">
        <v>2018</v>
      </c>
      <c r="C1252" s="34">
        <v>3</v>
      </c>
      <c r="D1252" s="34" t="s">
        <v>4673</v>
      </c>
      <c r="E1252" s="95">
        <f t="shared" si="62"/>
        <v>95</v>
      </c>
      <c r="F1252" s="95">
        <f t="shared" si="63"/>
        <v>122</v>
      </c>
      <c r="G1252" s="95">
        <f>'gráficos x semana I nivel'!D224</f>
        <v>0</v>
      </c>
      <c r="H1252" s="95">
        <f t="shared" si="64"/>
        <v>1</v>
      </c>
      <c r="I1252" s="351">
        <f t="shared" si="2"/>
        <v>1.0526315789473684E-2</v>
      </c>
      <c r="J1252" s="351">
        <f t="shared" si="3"/>
        <v>8.1967213114754103E-3</v>
      </c>
      <c r="K1252" s="34" t="s">
        <v>649</v>
      </c>
    </row>
    <row r="1253" spans="1:11">
      <c r="A1253" s="34" t="s">
        <v>4656</v>
      </c>
      <c r="B1253" s="34">
        <v>2018</v>
      </c>
      <c r="C1253" s="34">
        <v>4</v>
      </c>
      <c r="D1253" s="34" t="s">
        <v>4673</v>
      </c>
      <c r="E1253" s="95">
        <f t="shared" si="62"/>
        <v>95</v>
      </c>
      <c r="F1253" s="95">
        <f t="shared" si="63"/>
        <v>122</v>
      </c>
      <c r="G1253" s="95">
        <f>'gráficos x semana I nivel'!D225</f>
        <v>1</v>
      </c>
      <c r="H1253" s="95">
        <f t="shared" si="64"/>
        <v>2</v>
      </c>
      <c r="I1253" s="351">
        <f t="shared" si="2"/>
        <v>2.1052631578947368E-2</v>
      </c>
      <c r="J1253" s="351">
        <f t="shared" si="3"/>
        <v>1.6393442622950821E-2</v>
      </c>
      <c r="K1253" s="34" t="s">
        <v>649</v>
      </c>
    </row>
    <row r="1254" spans="1:11">
      <c r="A1254" s="34" t="s">
        <v>4656</v>
      </c>
      <c r="B1254" s="34">
        <v>2018</v>
      </c>
      <c r="C1254" s="34">
        <v>5</v>
      </c>
      <c r="D1254" s="34" t="s">
        <v>4673</v>
      </c>
      <c r="E1254" s="95">
        <f t="shared" si="62"/>
        <v>95</v>
      </c>
      <c r="F1254" s="95">
        <f t="shared" si="63"/>
        <v>122</v>
      </c>
      <c r="G1254" s="95">
        <f>'gráficos x semana I nivel'!D226</f>
        <v>0</v>
      </c>
      <c r="H1254" s="95">
        <f t="shared" si="64"/>
        <v>2</v>
      </c>
      <c r="I1254" s="351">
        <f t="shared" si="2"/>
        <v>2.1052631578947368E-2</v>
      </c>
      <c r="J1254" s="351">
        <f t="shared" si="3"/>
        <v>1.6393442622950821E-2</v>
      </c>
      <c r="K1254" s="34" t="s">
        <v>649</v>
      </c>
    </row>
    <row r="1255" spans="1:11">
      <c r="A1255" s="34" t="s">
        <v>4656</v>
      </c>
      <c r="B1255" s="34">
        <v>2018</v>
      </c>
      <c r="C1255" s="34">
        <v>6</v>
      </c>
      <c r="D1255" s="34" t="s">
        <v>4673</v>
      </c>
      <c r="E1255" s="95">
        <f t="shared" si="62"/>
        <v>95</v>
      </c>
      <c r="F1255" s="95">
        <f t="shared" si="63"/>
        <v>122</v>
      </c>
      <c r="G1255" s="95">
        <f>'gráficos x semana I nivel'!D227</f>
        <v>0</v>
      </c>
      <c r="H1255" s="95">
        <f t="shared" si="64"/>
        <v>2</v>
      </c>
      <c r="I1255" s="351">
        <f t="shared" si="2"/>
        <v>2.1052631578947368E-2</v>
      </c>
      <c r="J1255" s="351">
        <f t="shared" si="3"/>
        <v>1.6393442622950821E-2</v>
      </c>
      <c r="K1255" s="34" t="s">
        <v>649</v>
      </c>
    </row>
    <row r="1256" spans="1:11">
      <c r="A1256" s="34" t="s">
        <v>4656</v>
      </c>
      <c r="B1256" s="34">
        <v>2018</v>
      </c>
      <c r="C1256" s="34">
        <v>7</v>
      </c>
      <c r="D1256" s="34" t="s">
        <v>4673</v>
      </c>
      <c r="E1256" s="95">
        <f t="shared" si="62"/>
        <v>95</v>
      </c>
      <c r="F1256" s="95">
        <f t="shared" si="63"/>
        <v>122</v>
      </c>
      <c r="G1256" s="95">
        <f>'gráficos x semana I nivel'!D228</f>
        <v>0</v>
      </c>
      <c r="H1256" s="95">
        <f t="shared" si="64"/>
        <v>2</v>
      </c>
      <c r="I1256" s="351">
        <f t="shared" si="2"/>
        <v>2.1052631578947368E-2</v>
      </c>
      <c r="J1256" s="351">
        <f t="shared" si="3"/>
        <v>1.6393442622950821E-2</v>
      </c>
      <c r="K1256" s="34" t="s">
        <v>649</v>
      </c>
    </row>
    <row r="1257" spans="1:11">
      <c r="A1257" s="34" t="s">
        <v>4656</v>
      </c>
      <c r="B1257" s="34">
        <v>2018</v>
      </c>
      <c r="C1257" s="34">
        <v>8</v>
      </c>
      <c r="D1257" s="34" t="s">
        <v>4673</v>
      </c>
      <c r="E1257" s="95">
        <f t="shared" si="62"/>
        <v>95</v>
      </c>
      <c r="F1257" s="95">
        <f t="shared" si="63"/>
        <v>122</v>
      </c>
      <c r="G1257" s="95">
        <f>'gráficos x semana I nivel'!D229</f>
        <v>1</v>
      </c>
      <c r="H1257" s="95">
        <f t="shared" si="64"/>
        <v>3</v>
      </c>
      <c r="I1257" s="351">
        <f t="shared" si="2"/>
        <v>3.1578947368421054E-2</v>
      </c>
      <c r="J1257" s="351">
        <f t="shared" si="3"/>
        <v>2.4590163934426229E-2</v>
      </c>
      <c r="K1257" s="34" t="s">
        <v>649</v>
      </c>
    </row>
    <row r="1258" spans="1:11">
      <c r="A1258" s="34" t="s">
        <v>4656</v>
      </c>
      <c r="B1258" s="34">
        <v>2018</v>
      </c>
      <c r="C1258" s="34">
        <v>9</v>
      </c>
      <c r="D1258" s="34" t="s">
        <v>4673</v>
      </c>
      <c r="E1258" s="95">
        <f t="shared" si="62"/>
        <v>95</v>
      </c>
      <c r="F1258" s="95">
        <f t="shared" si="63"/>
        <v>122</v>
      </c>
      <c r="G1258" s="95">
        <f>'gráficos x semana I nivel'!D230</f>
        <v>0</v>
      </c>
      <c r="H1258" s="95">
        <f t="shared" si="64"/>
        <v>3</v>
      </c>
      <c r="I1258" s="98">
        <f t="shared" si="2"/>
        <v>3.1578947368421054E-2</v>
      </c>
      <c r="J1258" s="98">
        <f t="shared" si="3"/>
        <v>2.4590163934426229E-2</v>
      </c>
      <c r="K1258" s="34" t="s">
        <v>649</v>
      </c>
    </row>
    <row r="1259" spans="1:11">
      <c r="A1259" s="34" t="s">
        <v>4656</v>
      </c>
      <c r="B1259" s="34">
        <v>2018</v>
      </c>
      <c r="C1259" s="34">
        <v>10</v>
      </c>
      <c r="D1259" s="34" t="s">
        <v>4673</v>
      </c>
      <c r="E1259" s="95">
        <f t="shared" si="62"/>
        <v>95</v>
      </c>
      <c r="F1259" s="95">
        <f t="shared" si="63"/>
        <v>122</v>
      </c>
      <c r="G1259" s="95">
        <f>'gráficos x semana I nivel'!D231</f>
        <v>0</v>
      </c>
      <c r="H1259" s="95">
        <f t="shared" si="64"/>
        <v>3</v>
      </c>
      <c r="I1259" s="351">
        <f t="shared" si="2"/>
        <v>3.1578947368421054E-2</v>
      </c>
      <c r="J1259" s="351">
        <f t="shared" si="3"/>
        <v>2.4590163934426229E-2</v>
      </c>
      <c r="K1259" s="34" t="s">
        <v>649</v>
      </c>
    </row>
    <row r="1260" spans="1:11">
      <c r="A1260" s="34" t="s">
        <v>4656</v>
      </c>
      <c r="B1260" s="34">
        <v>2018</v>
      </c>
      <c r="C1260" s="34">
        <v>11</v>
      </c>
      <c r="D1260" s="34" t="s">
        <v>4673</v>
      </c>
      <c r="E1260" s="95">
        <f t="shared" si="62"/>
        <v>95</v>
      </c>
      <c r="F1260" s="95">
        <f t="shared" si="63"/>
        <v>122</v>
      </c>
      <c r="G1260" s="95">
        <f>'gráficos x semana I nivel'!D232</f>
        <v>0</v>
      </c>
      <c r="H1260" s="95">
        <f t="shared" si="64"/>
        <v>3</v>
      </c>
      <c r="I1260" s="98">
        <f t="shared" si="2"/>
        <v>3.1578947368421054E-2</v>
      </c>
      <c r="J1260" s="98">
        <f t="shared" si="3"/>
        <v>2.4590163934426229E-2</v>
      </c>
      <c r="K1260" s="34" t="s">
        <v>649</v>
      </c>
    </row>
    <row r="1261" spans="1:11">
      <c r="A1261" s="34" t="s">
        <v>4656</v>
      </c>
      <c r="B1261" s="34">
        <v>2018</v>
      </c>
      <c r="C1261" s="34">
        <v>12</v>
      </c>
      <c r="D1261" s="34" t="s">
        <v>4673</v>
      </c>
      <c r="E1261" s="95">
        <f t="shared" si="62"/>
        <v>95</v>
      </c>
      <c r="F1261" s="95">
        <f t="shared" si="63"/>
        <v>122</v>
      </c>
      <c r="G1261" s="95">
        <f>'gráficos x semana I nivel'!D233</f>
        <v>0</v>
      </c>
      <c r="H1261" s="95">
        <f t="shared" si="64"/>
        <v>3</v>
      </c>
      <c r="I1261" s="351">
        <f t="shared" si="2"/>
        <v>3.1578947368421054E-2</v>
      </c>
      <c r="J1261" s="351">
        <f t="shared" si="3"/>
        <v>2.4590163934426229E-2</v>
      </c>
      <c r="K1261" s="34" t="s">
        <v>649</v>
      </c>
    </row>
    <row r="1262" spans="1:11">
      <c r="A1262" s="34" t="s">
        <v>4656</v>
      </c>
      <c r="B1262" s="34">
        <v>2018</v>
      </c>
      <c r="C1262" s="34">
        <v>13</v>
      </c>
      <c r="D1262" s="34" t="s">
        <v>4673</v>
      </c>
      <c r="E1262" s="95">
        <f t="shared" si="62"/>
        <v>95</v>
      </c>
      <c r="F1262" s="95">
        <f t="shared" si="63"/>
        <v>122</v>
      </c>
      <c r="G1262" s="95">
        <f>'gráficos x semana I nivel'!D234</f>
        <v>0</v>
      </c>
      <c r="H1262" s="95">
        <f t="shared" si="64"/>
        <v>3</v>
      </c>
      <c r="I1262" s="351">
        <f t="shared" si="2"/>
        <v>3.1578947368421054E-2</v>
      </c>
      <c r="J1262" s="351">
        <f t="shared" si="3"/>
        <v>2.4590163934426229E-2</v>
      </c>
      <c r="K1262" s="34" t="s">
        <v>649</v>
      </c>
    </row>
    <row r="1263" spans="1:11">
      <c r="A1263" s="34" t="s">
        <v>4656</v>
      </c>
      <c r="B1263" s="34">
        <v>2018</v>
      </c>
      <c r="C1263" s="34">
        <v>14</v>
      </c>
      <c r="D1263" s="34" t="s">
        <v>4673</v>
      </c>
      <c r="E1263" s="95">
        <f t="shared" si="62"/>
        <v>95</v>
      </c>
      <c r="F1263" s="95">
        <f t="shared" si="63"/>
        <v>122</v>
      </c>
      <c r="G1263" s="95">
        <f>'gráficos x semana I nivel'!D235</f>
        <v>0</v>
      </c>
      <c r="H1263" s="95">
        <f t="shared" si="64"/>
        <v>3</v>
      </c>
      <c r="I1263" s="351">
        <f t="shared" si="2"/>
        <v>3.1578947368421054E-2</v>
      </c>
      <c r="J1263" s="351">
        <f t="shared" si="3"/>
        <v>2.4590163934426229E-2</v>
      </c>
      <c r="K1263" s="34" t="s">
        <v>649</v>
      </c>
    </row>
    <row r="1264" spans="1:11">
      <c r="A1264" s="34" t="s">
        <v>4656</v>
      </c>
      <c r="B1264" s="34">
        <v>2018</v>
      </c>
      <c r="C1264" s="34">
        <v>15</v>
      </c>
      <c r="D1264" s="34" t="s">
        <v>4673</v>
      </c>
      <c r="E1264" s="95">
        <f t="shared" si="62"/>
        <v>95</v>
      </c>
      <c r="F1264" s="95">
        <f t="shared" si="63"/>
        <v>122</v>
      </c>
      <c r="G1264" s="95">
        <f>'gráficos x semana I nivel'!D236</f>
        <v>0</v>
      </c>
      <c r="H1264" s="95">
        <f t="shared" si="64"/>
        <v>3</v>
      </c>
      <c r="I1264" s="351">
        <f t="shared" si="2"/>
        <v>3.1578947368421054E-2</v>
      </c>
      <c r="J1264" s="351">
        <f t="shared" si="3"/>
        <v>2.4590163934426229E-2</v>
      </c>
      <c r="K1264" s="34" t="s">
        <v>649</v>
      </c>
    </row>
    <row r="1265" spans="1:11">
      <c r="A1265" s="34" t="s">
        <v>4656</v>
      </c>
      <c r="B1265" s="34">
        <v>2018</v>
      </c>
      <c r="C1265" s="34">
        <v>16</v>
      </c>
      <c r="D1265" s="34" t="s">
        <v>4673</v>
      </c>
      <c r="E1265" s="95">
        <f t="shared" si="62"/>
        <v>95</v>
      </c>
      <c r="F1265" s="95">
        <f t="shared" si="63"/>
        <v>122</v>
      </c>
      <c r="G1265" s="95">
        <f>'gráficos x semana I nivel'!D237</f>
        <v>1</v>
      </c>
      <c r="H1265" s="95">
        <f t="shared" si="64"/>
        <v>4</v>
      </c>
      <c r="I1265" s="351">
        <f t="shared" si="2"/>
        <v>4.2105263157894736E-2</v>
      </c>
      <c r="J1265" s="351">
        <f t="shared" si="3"/>
        <v>3.2786885245901641E-2</v>
      </c>
      <c r="K1265" s="34" t="s">
        <v>649</v>
      </c>
    </row>
    <row r="1266" spans="1:11">
      <c r="A1266" s="34" t="s">
        <v>4656</v>
      </c>
      <c r="B1266" s="34">
        <v>2018</v>
      </c>
      <c r="C1266" s="34">
        <v>17</v>
      </c>
      <c r="D1266" s="34" t="s">
        <v>4673</v>
      </c>
      <c r="E1266" s="95">
        <f t="shared" si="62"/>
        <v>95</v>
      </c>
      <c r="F1266" s="95">
        <f t="shared" si="63"/>
        <v>122</v>
      </c>
      <c r="G1266" s="95">
        <f>'gráficos x semana I nivel'!D238</f>
        <v>0</v>
      </c>
      <c r="H1266" s="95">
        <f t="shared" si="64"/>
        <v>4</v>
      </c>
      <c r="I1266" s="351">
        <f t="shared" si="2"/>
        <v>4.2105263157894736E-2</v>
      </c>
      <c r="J1266" s="351">
        <f t="shared" si="3"/>
        <v>3.2786885245901641E-2</v>
      </c>
      <c r="K1266" s="34" t="s">
        <v>649</v>
      </c>
    </row>
    <row r="1267" spans="1:11">
      <c r="A1267" s="34" t="s">
        <v>4656</v>
      </c>
      <c r="B1267" s="34">
        <v>2018</v>
      </c>
      <c r="C1267" s="34">
        <v>18</v>
      </c>
      <c r="D1267" s="34" t="s">
        <v>4673</v>
      </c>
      <c r="E1267" s="95">
        <f t="shared" si="62"/>
        <v>95</v>
      </c>
      <c r="F1267" s="95">
        <f t="shared" si="63"/>
        <v>122</v>
      </c>
      <c r="G1267" s="95">
        <f>'gráficos x semana I nivel'!D239</f>
        <v>0</v>
      </c>
      <c r="H1267" s="95">
        <f t="shared" si="64"/>
        <v>4</v>
      </c>
      <c r="I1267" s="351">
        <f t="shared" si="2"/>
        <v>4.2105263157894736E-2</v>
      </c>
      <c r="J1267" s="351">
        <f t="shared" si="3"/>
        <v>3.2786885245901641E-2</v>
      </c>
      <c r="K1267" s="34" t="s">
        <v>649</v>
      </c>
    </row>
    <row r="1268" spans="1:11">
      <c r="A1268" s="34" t="s">
        <v>4656</v>
      </c>
      <c r="B1268" s="34">
        <v>2018</v>
      </c>
      <c r="C1268" s="34">
        <v>19</v>
      </c>
      <c r="D1268" s="34" t="s">
        <v>4673</v>
      </c>
      <c r="E1268" s="95">
        <f t="shared" si="62"/>
        <v>95</v>
      </c>
      <c r="F1268" s="95">
        <f t="shared" si="63"/>
        <v>122</v>
      </c>
      <c r="G1268" s="95">
        <f>'gráficos x semana I nivel'!D240</f>
        <v>0</v>
      </c>
      <c r="H1268" s="95">
        <f t="shared" si="64"/>
        <v>4</v>
      </c>
      <c r="I1268" s="351">
        <f t="shared" si="2"/>
        <v>4.2105263157894736E-2</v>
      </c>
      <c r="J1268" s="351">
        <f t="shared" si="3"/>
        <v>3.2786885245901641E-2</v>
      </c>
      <c r="K1268" s="34" t="s">
        <v>649</v>
      </c>
    </row>
    <row r="1269" spans="1:11">
      <c r="A1269" s="34" t="s">
        <v>4656</v>
      </c>
      <c r="B1269" s="34">
        <v>2018</v>
      </c>
      <c r="C1269" s="34">
        <v>20</v>
      </c>
      <c r="D1269" s="34" t="s">
        <v>4673</v>
      </c>
      <c r="E1269" s="95">
        <f t="shared" si="62"/>
        <v>95</v>
      </c>
      <c r="F1269" s="95">
        <f t="shared" si="63"/>
        <v>122</v>
      </c>
      <c r="G1269" s="95">
        <f>'gráficos x semana I nivel'!D241</f>
        <v>0</v>
      </c>
      <c r="H1269" s="95">
        <f t="shared" si="64"/>
        <v>4</v>
      </c>
      <c r="I1269" s="351">
        <f t="shared" si="2"/>
        <v>4.2105263157894736E-2</v>
      </c>
      <c r="J1269" s="351">
        <f t="shared" si="3"/>
        <v>3.2786885245901641E-2</v>
      </c>
      <c r="K1269" s="34" t="s">
        <v>649</v>
      </c>
    </row>
    <row r="1270" spans="1:11">
      <c r="A1270" s="34" t="s">
        <v>4656</v>
      </c>
      <c r="B1270" s="34">
        <v>2018</v>
      </c>
      <c r="C1270" s="34">
        <v>21</v>
      </c>
      <c r="D1270" s="34" t="s">
        <v>4673</v>
      </c>
      <c r="E1270" s="95">
        <f t="shared" si="62"/>
        <v>95</v>
      </c>
      <c r="F1270" s="95">
        <f t="shared" si="63"/>
        <v>122</v>
      </c>
      <c r="G1270" s="95">
        <f>'gráficos x semana I nivel'!D242</f>
        <v>0</v>
      </c>
      <c r="H1270" s="95">
        <f t="shared" si="64"/>
        <v>4</v>
      </c>
      <c r="I1270" s="351">
        <f t="shared" si="2"/>
        <v>4.2105263157894736E-2</v>
      </c>
      <c r="J1270" s="351">
        <f t="shared" si="3"/>
        <v>3.2786885245901641E-2</v>
      </c>
      <c r="K1270" s="34" t="s">
        <v>649</v>
      </c>
    </row>
    <row r="1271" spans="1:11">
      <c r="A1271" s="34" t="s">
        <v>4656</v>
      </c>
      <c r="B1271" s="34">
        <v>2018</v>
      </c>
      <c r="C1271" s="34">
        <v>22</v>
      </c>
      <c r="D1271" s="34" t="s">
        <v>4673</v>
      </c>
      <c r="E1271" s="95">
        <f t="shared" si="62"/>
        <v>95</v>
      </c>
      <c r="F1271" s="95">
        <f t="shared" si="63"/>
        <v>122</v>
      </c>
      <c r="G1271" s="95">
        <f>'gráficos x semana I nivel'!D243</f>
        <v>0</v>
      </c>
      <c r="H1271" s="95">
        <f t="shared" si="64"/>
        <v>4</v>
      </c>
      <c r="I1271" s="351">
        <f t="shared" si="2"/>
        <v>4.2105263157894736E-2</v>
      </c>
      <c r="J1271" s="351">
        <f t="shared" si="3"/>
        <v>3.2786885245901641E-2</v>
      </c>
      <c r="K1271" s="34" t="s">
        <v>649</v>
      </c>
    </row>
    <row r="1272" spans="1:11">
      <c r="A1272" s="34" t="s">
        <v>4656</v>
      </c>
      <c r="B1272" s="34">
        <v>2018</v>
      </c>
      <c r="C1272" s="34">
        <v>23</v>
      </c>
      <c r="D1272" s="34" t="s">
        <v>4673</v>
      </c>
      <c r="E1272" s="95">
        <f t="shared" si="62"/>
        <v>95</v>
      </c>
      <c r="F1272" s="95">
        <f t="shared" si="63"/>
        <v>122</v>
      </c>
      <c r="G1272" s="95">
        <f>'gráficos x semana I nivel'!D244</f>
        <v>0</v>
      </c>
      <c r="H1272" s="95">
        <f t="shared" si="64"/>
        <v>4</v>
      </c>
      <c r="I1272" s="351">
        <f t="shared" si="2"/>
        <v>4.2105263157894736E-2</v>
      </c>
      <c r="J1272" s="351">
        <f t="shared" si="3"/>
        <v>3.2786885245901641E-2</v>
      </c>
      <c r="K1272" s="34" t="s">
        <v>649</v>
      </c>
    </row>
    <row r="1273" spans="1:11">
      <c r="A1273" s="34" t="s">
        <v>4656</v>
      </c>
      <c r="B1273" s="34">
        <v>2018</v>
      </c>
      <c r="C1273" s="34">
        <v>24</v>
      </c>
      <c r="D1273" s="34" t="s">
        <v>4673</v>
      </c>
      <c r="E1273" s="95">
        <f t="shared" si="62"/>
        <v>95</v>
      </c>
      <c r="F1273" s="95">
        <f t="shared" si="63"/>
        <v>122</v>
      </c>
      <c r="G1273" s="95">
        <f>'gráficos x semana I nivel'!D245</f>
        <v>0</v>
      </c>
      <c r="H1273" s="95">
        <f t="shared" si="64"/>
        <v>4</v>
      </c>
      <c r="I1273" s="351">
        <f t="shared" si="2"/>
        <v>4.2105263157894736E-2</v>
      </c>
      <c r="J1273" s="351">
        <f t="shared" si="3"/>
        <v>3.2786885245901641E-2</v>
      </c>
      <c r="K1273" s="34" t="s">
        <v>649</v>
      </c>
    </row>
    <row r="1274" spans="1:11">
      <c r="A1274" s="34" t="s">
        <v>4656</v>
      </c>
      <c r="B1274" s="34">
        <v>2018</v>
      </c>
      <c r="C1274" s="34">
        <v>25</v>
      </c>
      <c r="D1274" s="34" t="s">
        <v>4673</v>
      </c>
      <c r="E1274" s="95">
        <f t="shared" si="62"/>
        <v>95</v>
      </c>
      <c r="F1274" s="95">
        <f t="shared" si="63"/>
        <v>122</v>
      </c>
      <c r="G1274" s="95">
        <f>'gráficos x semana I nivel'!D246</f>
        <v>0</v>
      </c>
      <c r="H1274" s="95">
        <f t="shared" si="64"/>
        <v>4</v>
      </c>
      <c r="I1274" s="351">
        <f t="shared" si="2"/>
        <v>4.2105263157894736E-2</v>
      </c>
      <c r="J1274" s="351">
        <f t="shared" si="3"/>
        <v>3.2786885245901641E-2</v>
      </c>
      <c r="K1274" s="34" t="s">
        <v>649</v>
      </c>
    </row>
    <row r="1275" spans="1:11">
      <c r="A1275" s="34" t="s">
        <v>4656</v>
      </c>
      <c r="B1275" s="34">
        <v>2018</v>
      </c>
      <c r="C1275" s="34">
        <v>26</v>
      </c>
      <c r="D1275" s="34" t="s">
        <v>4673</v>
      </c>
      <c r="E1275" s="95">
        <f t="shared" si="62"/>
        <v>95</v>
      </c>
      <c r="F1275" s="95">
        <f t="shared" si="63"/>
        <v>122</v>
      </c>
      <c r="G1275" s="95">
        <f>'gráficos x semana I nivel'!D247</f>
        <v>0</v>
      </c>
      <c r="H1275" s="95">
        <f t="shared" si="64"/>
        <v>4</v>
      </c>
      <c r="I1275" s="351">
        <f t="shared" si="2"/>
        <v>4.2105263157894736E-2</v>
      </c>
      <c r="J1275" s="351">
        <f t="shared" si="3"/>
        <v>3.2786885245901641E-2</v>
      </c>
      <c r="K1275" s="34" t="s">
        <v>649</v>
      </c>
    </row>
    <row r="1276" spans="1:11">
      <c r="A1276" s="34" t="s">
        <v>4656</v>
      </c>
      <c r="B1276" s="34">
        <v>2018</v>
      </c>
      <c r="C1276" s="34">
        <v>27</v>
      </c>
      <c r="D1276" s="34" t="s">
        <v>4673</v>
      </c>
      <c r="E1276" s="95">
        <f t="shared" si="62"/>
        <v>95</v>
      </c>
      <c r="F1276" s="95">
        <f t="shared" si="63"/>
        <v>122</v>
      </c>
      <c r="G1276" s="95">
        <f>'gráficos x semana I nivel'!D248</f>
        <v>0</v>
      </c>
      <c r="H1276" s="95">
        <f t="shared" si="64"/>
        <v>4</v>
      </c>
      <c r="I1276" s="351">
        <f t="shared" si="2"/>
        <v>4.2105263157894736E-2</v>
      </c>
      <c r="J1276" s="351">
        <f t="shared" si="3"/>
        <v>3.2786885245901641E-2</v>
      </c>
      <c r="K1276" s="34" t="s">
        <v>649</v>
      </c>
    </row>
    <row r="1277" spans="1:11">
      <c r="A1277" s="34" t="s">
        <v>4656</v>
      </c>
      <c r="B1277" s="34">
        <v>2018</v>
      </c>
      <c r="C1277" s="34">
        <v>28</v>
      </c>
      <c r="D1277" s="34" t="s">
        <v>4673</v>
      </c>
      <c r="E1277" s="95">
        <f t="shared" si="62"/>
        <v>95</v>
      </c>
      <c r="F1277" s="95">
        <f t="shared" si="63"/>
        <v>122</v>
      </c>
      <c r="G1277" s="95">
        <f>'gráficos x semana I nivel'!D249</f>
        <v>0</v>
      </c>
      <c r="H1277" s="95">
        <f t="shared" si="64"/>
        <v>4</v>
      </c>
      <c r="I1277" s="351">
        <f t="shared" si="2"/>
        <v>4.2105263157894736E-2</v>
      </c>
      <c r="J1277" s="351">
        <f t="shared" si="3"/>
        <v>3.2786885245901641E-2</v>
      </c>
      <c r="K1277" s="34" t="s">
        <v>649</v>
      </c>
    </row>
    <row r="1278" spans="1:11">
      <c r="A1278" s="34" t="s">
        <v>4656</v>
      </c>
      <c r="B1278" s="34">
        <v>2018</v>
      </c>
      <c r="C1278" s="34">
        <v>29</v>
      </c>
      <c r="D1278" s="34" t="s">
        <v>4673</v>
      </c>
      <c r="E1278" s="95">
        <f t="shared" si="62"/>
        <v>95</v>
      </c>
      <c r="F1278" s="95">
        <f t="shared" si="63"/>
        <v>122</v>
      </c>
      <c r="G1278" s="95">
        <f>'gráficos x semana I nivel'!D250</f>
        <v>0</v>
      </c>
      <c r="H1278" s="95">
        <f t="shared" si="64"/>
        <v>4</v>
      </c>
      <c r="I1278" s="351">
        <f t="shared" si="2"/>
        <v>4.2105263157894736E-2</v>
      </c>
      <c r="J1278" s="351">
        <f t="shared" si="3"/>
        <v>3.2786885245901641E-2</v>
      </c>
      <c r="K1278" s="34" t="s">
        <v>649</v>
      </c>
    </row>
    <row r="1279" spans="1:11">
      <c r="A1279" s="34" t="s">
        <v>4656</v>
      </c>
      <c r="B1279" s="34">
        <v>2018</v>
      </c>
      <c r="C1279" s="34">
        <v>30</v>
      </c>
      <c r="D1279" s="34" t="s">
        <v>4673</v>
      </c>
      <c r="E1279" s="95">
        <f t="shared" si="62"/>
        <v>95</v>
      </c>
      <c r="F1279" s="95">
        <f t="shared" si="63"/>
        <v>122</v>
      </c>
      <c r="G1279" s="95">
        <f>'gráficos x semana I nivel'!D251</f>
        <v>1</v>
      </c>
      <c r="H1279" s="95">
        <f t="shared" si="64"/>
        <v>5</v>
      </c>
      <c r="I1279" s="351">
        <f t="shared" si="2"/>
        <v>5.2631578947368418E-2</v>
      </c>
      <c r="J1279" s="351">
        <f t="shared" si="3"/>
        <v>4.0983606557377046E-2</v>
      </c>
      <c r="K1279" s="34" t="s">
        <v>649</v>
      </c>
    </row>
    <row r="1280" spans="1:11">
      <c r="A1280" s="34" t="s">
        <v>4656</v>
      </c>
      <c r="B1280" s="34">
        <v>2018</v>
      </c>
      <c r="C1280" s="34">
        <v>31</v>
      </c>
      <c r="D1280" s="34" t="s">
        <v>4673</v>
      </c>
      <c r="E1280" s="95">
        <f t="shared" si="62"/>
        <v>95</v>
      </c>
      <c r="F1280" s="95">
        <f t="shared" si="63"/>
        <v>122</v>
      </c>
      <c r="G1280" s="95">
        <f>'gráficos x semana I nivel'!D252</f>
        <v>0</v>
      </c>
      <c r="H1280" s="95">
        <f t="shared" si="64"/>
        <v>5</v>
      </c>
      <c r="I1280" s="351">
        <f t="shared" si="2"/>
        <v>5.2631578947368418E-2</v>
      </c>
      <c r="J1280" s="351">
        <f t="shared" si="3"/>
        <v>4.0983606557377046E-2</v>
      </c>
      <c r="K1280" s="34" t="s">
        <v>649</v>
      </c>
    </row>
    <row r="1281" spans="1:11">
      <c r="A1281" s="34" t="s">
        <v>4656</v>
      </c>
      <c r="B1281" s="34">
        <v>2018</v>
      </c>
      <c r="C1281" s="34">
        <v>32</v>
      </c>
      <c r="D1281" s="34" t="s">
        <v>4673</v>
      </c>
      <c r="E1281" s="95">
        <f t="shared" si="62"/>
        <v>95</v>
      </c>
      <c r="F1281" s="95">
        <f t="shared" si="63"/>
        <v>122</v>
      </c>
      <c r="G1281" s="95">
        <f>'gráficos x semana I nivel'!D253</f>
        <v>0</v>
      </c>
      <c r="H1281" s="95">
        <f t="shared" si="64"/>
        <v>5</v>
      </c>
      <c r="I1281" s="351">
        <f t="shared" si="2"/>
        <v>5.2631578947368418E-2</v>
      </c>
      <c r="J1281" s="351">
        <f t="shared" si="3"/>
        <v>4.0983606557377046E-2</v>
      </c>
      <c r="K1281" s="34" t="s">
        <v>649</v>
      </c>
    </row>
    <row r="1282" spans="1:11">
      <c r="A1282" s="34" t="s">
        <v>4656</v>
      </c>
      <c r="B1282" s="34">
        <v>2018</v>
      </c>
      <c r="C1282" s="34">
        <v>33</v>
      </c>
      <c r="D1282" s="34" t="s">
        <v>4673</v>
      </c>
      <c r="E1282" s="95">
        <f t="shared" si="62"/>
        <v>95</v>
      </c>
      <c r="F1282" s="95">
        <f t="shared" si="63"/>
        <v>122</v>
      </c>
      <c r="G1282" s="95">
        <f>'gráficos x semana I nivel'!D254</f>
        <v>0</v>
      </c>
      <c r="H1282" s="95">
        <f t="shared" si="64"/>
        <v>5</v>
      </c>
      <c r="I1282" s="351">
        <f t="shared" si="2"/>
        <v>5.2631578947368418E-2</v>
      </c>
      <c r="J1282" s="351">
        <f t="shared" si="3"/>
        <v>4.0983606557377046E-2</v>
      </c>
      <c r="K1282" s="34" t="s">
        <v>649</v>
      </c>
    </row>
    <row r="1283" spans="1:11">
      <c r="A1283" s="34" t="s">
        <v>4656</v>
      </c>
      <c r="B1283" s="34">
        <v>2018</v>
      </c>
      <c r="C1283" s="34">
        <v>34</v>
      </c>
      <c r="D1283" s="34" t="s">
        <v>4673</v>
      </c>
      <c r="E1283" s="95">
        <f t="shared" si="62"/>
        <v>95</v>
      </c>
      <c r="F1283" s="95">
        <f t="shared" si="63"/>
        <v>122</v>
      </c>
      <c r="G1283" s="95">
        <f>'gráficos x semana I nivel'!D255</f>
        <v>0</v>
      </c>
      <c r="H1283" s="95">
        <f t="shared" si="64"/>
        <v>5</v>
      </c>
      <c r="I1283" s="351">
        <f t="shared" si="2"/>
        <v>5.2631578947368418E-2</v>
      </c>
      <c r="J1283" s="351">
        <f t="shared" si="3"/>
        <v>4.0983606557377046E-2</v>
      </c>
      <c r="K1283" s="34" t="s">
        <v>649</v>
      </c>
    </row>
    <row r="1284" spans="1:11">
      <c r="A1284" s="34" t="s">
        <v>4656</v>
      </c>
      <c r="B1284" s="34">
        <v>2018</v>
      </c>
      <c r="C1284" s="34">
        <v>35</v>
      </c>
      <c r="D1284" s="34" t="s">
        <v>4673</v>
      </c>
      <c r="E1284" s="95">
        <f t="shared" si="62"/>
        <v>95</v>
      </c>
      <c r="F1284" s="95">
        <f t="shared" si="63"/>
        <v>122</v>
      </c>
      <c r="G1284" s="95">
        <f>'gráficos x semana I nivel'!D256</f>
        <v>0</v>
      </c>
      <c r="H1284" s="95">
        <f t="shared" si="64"/>
        <v>5</v>
      </c>
      <c r="I1284" s="351">
        <f t="shared" si="2"/>
        <v>5.2631578947368418E-2</v>
      </c>
      <c r="J1284" s="351">
        <f t="shared" si="3"/>
        <v>4.0983606557377046E-2</v>
      </c>
      <c r="K1284" s="34" t="s">
        <v>649</v>
      </c>
    </row>
    <row r="1285" spans="1:11">
      <c r="A1285" s="34" t="s">
        <v>4656</v>
      </c>
      <c r="B1285" s="34">
        <v>2018</v>
      </c>
      <c r="C1285" s="34">
        <v>36</v>
      </c>
      <c r="D1285" s="34" t="s">
        <v>4673</v>
      </c>
      <c r="E1285" s="95">
        <f t="shared" si="62"/>
        <v>95</v>
      </c>
      <c r="F1285" s="95">
        <f t="shared" si="63"/>
        <v>122</v>
      </c>
      <c r="G1285" s="95">
        <f>'gráficos x semana I nivel'!D257</f>
        <v>0</v>
      </c>
      <c r="H1285" s="95">
        <f t="shared" si="64"/>
        <v>5</v>
      </c>
      <c r="I1285" s="351">
        <f t="shared" si="2"/>
        <v>5.2631578947368418E-2</v>
      </c>
      <c r="J1285" s="351">
        <f t="shared" si="3"/>
        <v>4.0983606557377046E-2</v>
      </c>
      <c r="K1285" s="34" t="s">
        <v>649</v>
      </c>
    </row>
    <row r="1286" spans="1:11">
      <c r="A1286" s="34" t="s">
        <v>4656</v>
      </c>
      <c r="B1286" s="34">
        <v>2018</v>
      </c>
      <c r="C1286" s="34">
        <v>37</v>
      </c>
      <c r="D1286" s="34" t="s">
        <v>4673</v>
      </c>
      <c r="E1286" s="95">
        <f t="shared" si="62"/>
        <v>95</v>
      </c>
      <c r="F1286" s="95">
        <f t="shared" si="63"/>
        <v>122</v>
      </c>
      <c r="G1286" s="95">
        <f>'gráficos x semana I nivel'!D258</f>
        <v>0</v>
      </c>
      <c r="H1286" s="95">
        <f t="shared" si="64"/>
        <v>5</v>
      </c>
      <c r="I1286" s="351">
        <f t="shared" si="2"/>
        <v>5.2631578947368418E-2</v>
      </c>
      <c r="J1286" s="351">
        <f t="shared" si="3"/>
        <v>4.0983606557377046E-2</v>
      </c>
      <c r="K1286" s="34" t="s">
        <v>649</v>
      </c>
    </row>
    <row r="1287" spans="1:11">
      <c r="A1287" s="34" t="s">
        <v>4656</v>
      </c>
      <c r="B1287" s="34">
        <v>2018</v>
      </c>
      <c r="C1287" s="34">
        <v>38</v>
      </c>
      <c r="D1287" s="34" t="s">
        <v>4673</v>
      </c>
      <c r="E1287" s="95">
        <f t="shared" si="62"/>
        <v>95</v>
      </c>
      <c r="F1287" s="95">
        <f t="shared" si="63"/>
        <v>122</v>
      </c>
      <c r="G1287" s="95">
        <f>'gráficos x semana I nivel'!D259</f>
        <v>1</v>
      </c>
      <c r="H1287" s="95">
        <f t="shared" si="64"/>
        <v>6</v>
      </c>
      <c r="I1287" s="351">
        <f t="shared" si="2"/>
        <v>6.3157894736842107E-2</v>
      </c>
      <c r="J1287" s="351">
        <f t="shared" si="3"/>
        <v>4.9180327868852458E-2</v>
      </c>
      <c r="K1287" s="34" t="s">
        <v>649</v>
      </c>
    </row>
    <row r="1288" spans="1:11">
      <c r="A1288" s="34" t="s">
        <v>4656</v>
      </c>
      <c r="B1288" s="34">
        <v>2018</v>
      </c>
      <c r="C1288" s="34">
        <v>39</v>
      </c>
      <c r="D1288" s="34" t="s">
        <v>4673</v>
      </c>
      <c r="E1288" s="95">
        <f t="shared" si="62"/>
        <v>95</v>
      </c>
      <c r="F1288" s="95">
        <f t="shared" si="63"/>
        <v>122</v>
      </c>
      <c r="G1288" s="95">
        <f>'gráficos x semana I nivel'!D260</f>
        <v>0</v>
      </c>
      <c r="H1288" s="95">
        <f t="shared" si="64"/>
        <v>6</v>
      </c>
      <c r="I1288" s="351">
        <f t="shared" si="2"/>
        <v>6.3157894736842107E-2</v>
      </c>
      <c r="J1288" s="351">
        <f t="shared" si="3"/>
        <v>4.9180327868852458E-2</v>
      </c>
      <c r="K1288" s="34" t="s">
        <v>649</v>
      </c>
    </row>
    <row r="1289" spans="1:11">
      <c r="A1289" s="34" t="s">
        <v>4656</v>
      </c>
      <c r="B1289" s="34">
        <v>2018</v>
      </c>
      <c r="C1289" s="34">
        <v>40</v>
      </c>
      <c r="D1289" s="34" t="s">
        <v>4673</v>
      </c>
      <c r="E1289" s="95">
        <f t="shared" si="62"/>
        <v>95</v>
      </c>
      <c r="F1289" s="95">
        <f t="shared" si="63"/>
        <v>122</v>
      </c>
      <c r="G1289" s="95">
        <f>'gráficos x semana I nivel'!D261</f>
        <v>0</v>
      </c>
      <c r="H1289" s="95">
        <f t="shared" si="64"/>
        <v>6</v>
      </c>
      <c r="I1289" s="351">
        <f t="shared" si="2"/>
        <v>6.3157894736842107E-2</v>
      </c>
      <c r="J1289" s="351">
        <f t="shared" si="3"/>
        <v>4.9180327868852458E-2</v>
      </c>
      <c r="K1289" s="34" t="s">
        <v>649</v>
      </c>
    </row>
    <row r="1290" spans="1:11">
      <c r="A1290" s="34" t="s">
        <v>4656</v>
      </c>
      <c r="B1290" s="34">
        <v>2018</v>
      </c>
      <c r="C1290" s="34">
        <v>41</v>
      </c>
      <c r="D1290" s="34" t="s">
        <v>4673</v>
      </c>
      <c r="E1290" s="95">
        <f t="shared" si="62"/>
        <v>95</v>
      </c>
      <c r="F1290" s="95">
        <f t="shared" si="63"/>
        <v>122</v>
      </c>
      <c r="G1290" s="95">
        <f>'gráficos x semana I nivel'!D262</f>
        <v>0</v>
      </c>
      <c r="H1290" s="95">
        <f t="shared" si="64"/>
        <v>6</v>
      </c>
      <c r="I1290" s="351">
        <f t="shared" si="2"/>
        <v>6.3157894736842107E-2</v>
      </c>
      <c r="J1290" s="351">
        <f t="shared" si="3"/>
        <v>4.9180327868852458E-2</v>
      </c>
      <c r="K1290" s="34" t="s">
        <v>649</v>
      </c>
    </row>
    <row r="1291" spans="1:11">
      <c r="A1291" s="34" t="s">
        <v>4656</v>
      </c>
      <c r="B1291" s="34">
        <v>2018</v>
      </c>
      <c r="C1291" s="34">
        <v>42</v>
      </c>
      <c r="D1291" s="34" t="s">
        <v>4673</v>
      </c>
      <c r="E1291" s="95">
        <f t="shared" si="62"/>
        <v>95</v>
      </c>
      <c r="F1291" s="95">
        <f t="shared" si="63"/>
        <v>122</v>
      </c>
      <c r="G1291" s="95">
        <f>'gráficos x semana I nivel'!D263</f>
        <v>0</v>
      </c>
      <c r="H1291" s="95">
        <f t="shared" si="64"/>
        <v>6</v>
      </c>
      <c r="I1291" s="351">
        <f t="shared" si="2"/>
        <v>6.3157894736842107E-2</v>
      </c>
      <c r="J1291" s="351">
        <f t="shared" si="3"/>
        <v>4.9180327868852458E-2</v>
      </c>
      <c r="K1291" s="34" t="s">
        <v>649</v>
      </c>
    </row>
    <row r="1292" spans="1:11">
      <c r="A1292" s="34" t="s">
        <v>4656</v>
      </c>
      <c r="B1292" s="34">
        <v>2018</v>
      </c>
      <c r="C1292" s="34">
        <v>43</v>
      </c>
      <c r="D1292" s="34" t="s">
        <v>4673</v>
      </c>
      <c r="E1292" s="95">
        <f t="shared" si="62"/>
        <v>95</v>
      </c>
      <c r="F1292" s="95">
        <f t="shared" si="63"/>
        <v>122</v>
      </c>
      <c r="G1292" s="95">
        <f>'gráficos x semana I nivel'!D264</f>
        <v>0</v>
      </c>
      <c r="H1292" s="95">
        <f t="shared" si="64"/>
        <v>6</v>
      </c>
      <c r="I1292" s="351">
        <f t="shared" si="2"/>
        <v>6.3157894736842107E-2</v>
      </c>
      <c r="J1292" s="351">
        <f t="shared" si="3"/>
        <v>4.9180327868852458E-2</v>
      </c>
      <c r="K1292" s="34" t="s">
        <v>649</v>
      </c>
    </row>
    <row r="1293" spans="1:11">
      <c r="A1293" s="34" t="s">
        <v>4656</v>
      </c>
      <c r="B1293" s="34">
        <v>2018</v>
      </c>
      <c r="C1293" s="34">
        <v>44</v>
      </c>
      <c r="D1293" s="34" t="s">
        <v>4673</v>
      </c>
      <c r="E1293" s="95">
        <f t="shared" si="62"/>
        <v>95</v>
      </c>
      <c r="F1293" s="95">
        <f t="shared" si="63"/>
        <v>122</v>
      </c>
      <c r="G1293" s="95">
        <f>'gráficos x semana I nivel'!D265</f>
        <v>0</v>
      </c>
      <c r="H1293" s="95">
        <f t="shared" si="64"/>
        <v>6</v>
      </c>
      <c r="I1293" s="351">
        <f t="shared" si="2"/>
        <v>6.3157894736842107E-2</v>
      </c>
      <c r="J1293" s="351">
        <f t="shared" si="3"/>
        <v>4.9180327868852458E-2</v>
      </c>
      <c r="K1293" s="34" t="s">
        <v>649</v>
      </c>
    </row>
    <row r="1294" spans="1:11">
      <c r="A1294" s="34" t="s">
        <v>4656</v>
      </c>
      <c r="B1294" s="34">
        <v>2018</v>
      </c>
      <c r="C1294" s="34">
        <v>45</v>
      </c>
      <c r="D1294" s="34" t="s">
        <v>4673</v>
      </c>
      <c r="E1294" s="95">
        <f t="shared" si="62"/>
        <v>95</v>
      </c>
      <c r="F1294" s="95">
        <f t="shared" si="63"/>
        <v>122</v>
      </c>
      <c r="G1294" s="95">
        <f>'gráficos x semana I nivel'!D266</f>
        <v>0</v>
      </c>
      <c r="H1294" s="95">
        <f t="shared" si="64"/>
        <v>6</v>
      </c>
      <c r="I1294" s="351">
        <f t="shared" si="2"/>
        <v>6.3157894736842107E-2</v>
      </c>
      <c r="J1294" s="351">
        <f t="shared" si="3"/>
        <v>4.9180327868852458E-2</v>
      </c>
      <c r="K1294" s="34" t="s">
        <v>649</v>
      </c>
    </row>
    <row r="1295" spans="1:11">
      <c r="A1295" s="34" t="s">
        <v>4656</v>
      </c>
      <c r="B1295" s="34">
        <v>2018</v>
      </c>
      <c r="C1295" s="34">
        <v>46</v>
      </c>
      <c r="D1295" s="34" t="s">
        <v>4673</v>
      </c>
      <c r="E1295" s="95">
        <f t="shared" si="62"/>
        <v>95</v>
      </c>
      <c r="F1295" s="95">
        <f t="shared" si="63"/>
        <v>122</v>
      </c>
      <c r="G1295" s="95">
        <f>'gráficos x semana I nivel'!D267</f>
        <v>0</v>
      </c>
      <c r="H1295" s="95">
        <f t="shared" si="64"/>
        <v>6</v>
      </c>
      <c r="I1295" s="351">
        <f t="shared" si="2"/>
        <v>6.3157894736842107E-2</v>
      </c>
      <c r="J1295" s="351">
        <f t="shared" si="3"/>
        <v>4.9180327868852458E-2</v>
      </c>
      <c r="K1295" s="34" t="s">
        <v>649</v>
      </c>
    </row>
    <row r="1296" spans="1:11">
      <c r="A1296" s="34" t="s">
        <v>4656</v>
      </c>
      <c r="B1296" s="34">
        <v>2018</v>
      </c>
      <c r="C1296" s="34">
        <v>47</v>
      </c>
      <c r="D1296" s="34" t="s">
        <v>4673</v>
      </c>
      <c r="E1296" s="95">
        <f t="shared" si="62"/>
        <v>95</v>
      </c>
      <c r="F1296" s="95">
        <f t="shared" si="63"/>
        <v>122</v>
      </c>
      <c r="G1296" s="95">
        <f>'gráficos x semana I nivel'!D268</f>
        <v>0</v>
      </c>
      <c r="H1296" s="95">
        <f t="shared" si="64"/>
        <v>6</v>
      </c>
      <c r="I1296" s="351">
        <f t="shared" si="2"/>
        <v>6.3157894736842107E-2</v>
      </c>
      <c r="J1296" s="351">
        <f t="shared" si="3"/>
        <v>4.9180327868852458E-2</v>
      </c>
      <c r="K1296" s="34" t="s">
        <v>649</v>
      </c>
    </row>
    <row r="1297" spans="1:11">
      <c r="A1297" s="34" t="s">
        <v>4656</v>
      </c>
      <c r="B1297" s="34">
        <v>2018</v>
      </c>
      <c r="C1297" s="34">
        <v>48</v>
      </c>
      <c r="D1297" s="34" t="s">
        <v>4673</v>
      </c>
      <c r="E1297" s="95">
        <f t="shared" si="62"/>
        <v>95</v>
      </c>
      <c r="F1297" s="95">
        <f t="shared" si="63"/>
        <v>122</v>
      </c>
      <c r="G1297" s="95">
        <f>'gráficos x semana I nivel'!D269</f>
        <v>0</v>
      </c>
      <c r="H1297" s="95">
        <f t="shared" si="64"/>
        <v>6</v>
      </c>
      <c r="I1297" s="351">
        <f t="shared" si="2"/>
        <v>6.3157894736842107E-2</v>
      </c>
      <c r="J1297" s="351">
        <f t="shared" si="3"/>
        <v>4.9180327868852458E-2</v>
      </c>
      <c r="K1297" s="34" t="s">
        <v>649</v>
      </c>
    </row>
    <row r="1298" spans="1:11">
      <c r="A1298" s="34" t="s">
        <v>4656</v>
      </c>
      <c r="B1298" s="34">
        <v>2018</v>
      </c>
      <c r="C1298" s="34">
        <v>49</v>
      </c>
      <c r="D1298" s="34" t="s">
        <v>4673</v>
      </c>
      <c r="E1298" s="95">
        <f t="shared" si="62"/>
        <v>95</v>
      </c>
      <c r="F1298" s="95">
        <f t="shared" si="63"/>
        <v>122</v>
      </c>
      <c r="G1298" s="95">
        <f>'gráficos x semana I nivel'!D270</f>
        <v>0</v>
      </c>
      <c r="H1298" s="95">
        <f t="shared" si="64"/>
        <v>6</v>
      </c>
      <c r="I1298" s="351">
        <f t="shared" si="2"/>
        <v>6.3157894736842107E-2</v>
      </c>
      <c r="J1298" s="351">
        <f t="shared" si="3"/>
        <v>4.9180327868852458E-2</v>
      </c>
      <c r="K1298" s="34" t="s">
        <v>649</v>
      </c>
    </row>
    <row r="1299" spans="1:11">
      <c r="A1299" s="34" t="s">
        <v>4656</v>
      </c>
      <c r="B1299" s="34">
        <v>2018</v>
      </c>
      <c r="C1299" s="34">
        <v>50</v>
      </c>
      <c r="D1299" s="34" t="s">
        <v>4673</v>
      </c>
      <c r="E1299" s="95">
        <f t="shared" si="62"/>
        <v>95</v>
      </c>
      <c r="F1299" s="95">
        <f t="shared" si="63"/>
        <v>122</v>
      </c>
      <c r="G1299" s="95">
        <f>'gráficos x semana I nivel'!D271</f>
        <v>0</v>
      </c>
      <c r="H1299" s="95">
        <f t="shared" si="64"/>
        <v>6</v>
      </c>
      <c r="I1299" s="351">
        <f t="shared" si="2"/>
        <v>6.3157894736842107E-2</v>
      </c>
      <c r="J1299" s="351">
        <f t="shared" si="3"/>
        <v>4.9180327868852458E-2</v>
      </c>
      <c r="K1299" s="34" t="s">
        <v>649</v>
      </c>
    </row>
    <row r="1300" spans="1:11">
      <c r="A1300" s="34" t="s">
        <v>4656</v>
      </c>
      <c r="B1300" s="34">
        <v>2018</v>
      </c>
      <c r="C1300" s="34">
        <v>51</v>
      </c>
      <c r="D1300" s="34" t="s">
        <v>4673</v>
      </c>
      <c r="E1300" s="95">
        <f t="shared" si="62"/>
        <v>95</v>
      </c>
      <c r="F1300" s="95">
        <f t="shared" si="63"/>
        <v>122</v>
      </c>
      <c r="G1300" s="95">
        <f>'gráficos x semana I nivel'!D272</f>
        <v>0</v>
      </c>
      <c r="H1300" s="95">
        <f t="shared" si="64"/>
        <v>6</v>
      </c>
      <c r="I1300" s="351">
        <f t="shared" si="2"/>
        <v>6.3157894736842107E-2</v>
      </c>
      <c r="J1300" s="351">
        <f t="shared" si="3"/>
        <v>4.9180327868852458E-2</v>
      </c>
      <c r="K1300" s="34" t="s">
        <v>649</v>
      </c>
    </row>
    <row r="1301" spans="1:11">
      <c r="A1301" s="34" t="s">
        <v>4656</v>
      </c>
      <c r="B1301" s="34">
        <v>2018</v>
      </c>
      <c r="C1301" s="34">
        <v>52</v>
      </c>
      <c r="D1301" s="34" t="s">
        <v>4673</v>
      </c>
      <c r="E1301" s="95">
        <f t="shared" si="62"/>
        <v>95</v>
      </c>
      <c r="F1301" s="95">
        <f t="shared" si="63"/>
        <v>122</v>
      </c>
      <c r="G1301" s="95">
        <f>'gráficos x semana I nivel'!D273</f>
        <v>1</v>
      </c>
      <c r="H1301" s="95">
        <f t="shared" si="64"/>
        <v>7</v>
      </c>
      <c r="I1301" s="351">
        <f t="shared" si="2"/>
        <v>7.3684210526315783E-2</v>
      </c>
      <c r="J1301" s="351">
        <f t="shared" si="3"/>
        <v>5.737704918032787E-2</v>
      </c>
      <c r="K1301" s="34" t="s">
        <v>649</v>
      </c>
    </row>
    <row r="1302" spans="1:11">
      <c r="A1302" s="34" t="s">
        <v>4656</v>
      </c>
      <c r="B1302" s="34">
        <v>2018</v>
      </c>
      <c r="C1302" s="34">
        <v>53</v>
      </c>
      <c r="D1302" s="34" t="s">
        <v>4673</v>
      </c>
      <c r="E1302" s="95">
        <f t="shared" si="62"/>
        <v>95</v>
      </c>
      <c r="F1302" s="95">
        <f t="shared" si="63"/>
        <v>122</v>
      </c>
      <c r="G1302" s="95">
        <f>'gráficos x semana I nivel'!D274</f>
        <v>0</v>
      </c>
      <c r="H1302" s="95">
        <f t="shared" si="64"/>
        <v>7</v>
      </c>
      <c r="I1302" s="351">
        <f t="shared" si="2"/>
        <v>7.3684210526315783E-2</v>
      </c>
      <c r="J1302" s="351">
        <f t="shared" si="3"/>
        <v>5.737704918032787E-2</v>
      </c>
      <c r="K1302" s="34" t="s">
        <v>649</v>
      </c>
    </row>
    <row r="1303" spans="1:11">
      <c r="A1303" s="34" t="s">
        <v>4656</v>
      </c>
      <c r="B1303" s="34">
        <v>2018</v>
      </c>
      <c r="C1303" s="34">
        <v>54</v>
      </c>
      <c r="D1303" s="34" t="s">
        <v>4673</v>
      </c>
      <c r="E1303" s="95">
        <f t="shared" si="62"/>
        <v>95</v>
      </c>
      <c r="F1303" s="95">
        <f t="shared" si="63"/>
        <v>122</v>
      </c>
      <c r="G1303" s="95">
        <f>'gráficos x semana I nivel'!D275</f>
        <v>0</v>
      </c>
      <c r="H1303" s="95">
        <f t="shared" si="64"/>
        <v>7</v>
      </c>
      <c r="I1303" s="351">
        <f t="shared" si="2"/>
        <v>7.3684210526315783E-2</v>
      </c>
      <c r="J1303" s="351">
        <f t="shared" si="3"/>
        <v>5.737704918032787E-2</v>
      </c>
      <c r="K1303" s="34" t="s">
        <v>649</v>
      </c>
    </row>
    <row r="1304" spans="1:11">
      <c r="A1304" s="34" t="s">
        <v>4656</v>
      </c>
      <c r="B1304" s="34">
        <v>2018</v>
      </c>
      <c r="C1304" s="34">
        <v>55</v>
      </c>
      <c r="D1304" s="34" t="s">
        <v>4673</v>
      </c>
      <c r="E1304" s="95">
        <f t="shared" si="62"/>
        <v>95</v>
      </c>
      <c r="F1304" s="95">
        <f t="shared" si="63"/>
        <v>122</v>
      </c>
      <c r="G1304" s="95">
        <f>'gráficos x semana I nivel'!D276</f>
        <v>0</v>
      </c>
      <c r="H1304" s="95">
        <f t="shared" si="64"/>
        <v>7</v>
      </c>
      <c r="I1304" s="351">
        <f t="shared" si="2"/>
        <v>7.3684210526315783E-2</v>
      </c>
      <c r="J1304" s="351">
        <f t="shared" si="3"/>
        <v>5.737704918032787E-2</v>
      </c>
      <c r="K1304" s="34" t="s">
        <v>649</v>
      </c>
    </row>
    <row r="1305" spans="1:11">
      <c r="A1305" s="34" t="s">
        <v>4656</v>
      </c>
      <c r="B1305" s="34">
        <v>2018</v>
      </c>
      <c r="C1305" s="34">
        <v>56</v>
      </c>
      <c r="D1305" s="34" t="s">
        <v>4673</v>
      </c>
      <c r="E1305" s="95">
        <f t="shared" si="62"/>
        <v>95</v>
      </c>
      <c r="F1305" s="95">
        <f t="shared" si="63"/>
        <v>122</v>
      </c>
      <c r="G1305" s="95">
        <f>'gráficos x semana I nivel'!D277</f>
        <v>0</v>
      </c>
      <c r="H1305" s="95">
        <f t="shared" si="64"/>
        <v>7</v>
      </c>
      <c r="I1305" s="351">
        <f t="shared" si="2"/>
        <v>7.3684210526315783E-2</v>
      </c>
      <c r="J1305" s="351">
        <f t="shared" si="3"/>
        <v>5.737704918032787E-2</v>
      </c>
      <c r="K1305" s="34" t="s">
        <v>649</v>
      </c>
    </row>
    <row r="1306" spans="1:11">
      <c r="A1306" s="34" t="s">
        <v>4656</v>
      </c>
      <c r="B1306" s="34">
        <v>2018</v>
      </c>
      <c r="C1306" s="34">
        <v>57</v>
      </c>
      <c r="D1306" s="34" t="s">
        <v>4673</v>
      </c>
      <c r="E1306" s="95">
        <f t="shared" si="62"/>
        <v>95</v>
      </c>
      <c r="F1306" s="95">
        <f t="shared" si="63"/>
        <v>122</v>
      </c>
      <c r="G1306" s="95">
        <f>'gráficos x semana I nivel'!D278</f>
        <v>0</v>
      </c>
      <c r="H1306" s="95">
        <f t="shared" si="64"/>
        <v>7</v>
      </c>
      <c r="I1306" s="351">
        <f t="shared" si="2"/>
        <v>7.3684210526315783E-2</v>
      </c>
      <c r="J1306" s="351">
        <f t="shared" si="3"/>
        <v>5.737704918032787E-2</v>
      </c>
      <c r="K1306" s="34" t="s">
        <v>649</v>
      </c>
    </row>
    <row r="1307" spans="1:11">
      <c r="A1307" s="34" t="s">
        <v>4656</v>
      </c>
      <c r="B1307" s="34">
        <v>2018</v>
      </c>
      <c r="C1307" s="34">
        <v>58</v>
      </c>
      <c r="D1307" s="34" t="s">
        <v>4673</v>
      </c>
      <c r="E1307" s="95">
        <f t="shared" si="62"/>
        <v>95</v>
      </c>
      <c r="F1307" s="95">
        <f t="shared" si="63"/>
        <v>122</v>
      </c>
      <c r="G1307" s="95">
        <f>'gráficos x semana I nivel'!D279</f>
        <v>0</v>
      </c>
      <c r="H1307" s="95">
        <f t="shared" si="64"/>
        <v>7</v>
      </c>
      <c r="I1307" s="351">
        <f t="shared" si="2"/>
        <v>7.3684210526315783E-2</v>
      </c>
      <c r="J1307" s="351">
        <f t="shared" si="3"/>
        <v>5.737704918032787E-2</v>
      </c>
      <c r="K1307" s="34" t="s">
        <v>649</v>
      </c>
    </row>
    <row r="1308" spans="1:11">
      <c r="A1308" s="34" t="s">
        <v>4656</v>
      </c>
      <c r="B1308" s="34">
        <v>2018</v>
      </c>
      <c r="C1308" s="34">
        <v>59</v>
      </c>
      <c r="D1308" s="34" t="s">
        <v>4673</v>
      </c>
      <c r="E1308" s="95">
        <f t="shared" si="62"/>
        <v>95</v>
      </c>
      <c r="F1308" s="95">
        <f t="shared" si="63"/>
        <v>122</v>
      </c>
      <c r="G1308" s="95">
        <f>'gráficos x semana I nivel'!D280</f>
        <v>0</v>
      </c>
      <c r="H1308" s="95">
        <f t="shared" si="64"/>
        <v>7</v>
      </c>
      <c r="I1308" s="351">
        <f t="shared" si="2"/>
        <v>7.3684210526315783E-2</v>
      </c>
      <c r="J1308" s="351">
        <f t="shared" si="3"/>
        <v>5.737704918032787E-2</v>
      </c>
      <c r="K1308" s="34" t="s">
        <v>649</v>
      </c>
    </row>
    <row r="1309" spans="1:11">
      <c r="A1309" s="34" t="s">
        <v>4656</v>
      </c>
      <c r="B1309" s="34">
        <v>2018</v>
      </c>
      <c r="C1309" s="34">
        <v>60</v>
      </c>
      <c r="D1309" s="34" t="s">
        <v>4673</v>
      </c>
      <c r="E1309" s="95">
        <f t="shared" si="62"/>
        <v>95</v>
      </c>
      <c r="F1309" s="95">
        <f t="shared" si="63"/>
        <v>122</v>
      </c>
      <c r="G1309" s="95">
        <f>'gráficos x semana I nivel'!D281</f>
        <v>1</v>
      </c>
      <c r="H1309" s="95">
        <f t="shared" si="64"/>
        <v>8</v>
      </c>
      <c r="I1309" s="351">
        <f t="shared" si="2"/>
        <v>8.4210526315789472E-2</v>
      </c>
      <c r="J1309" s="351">
        <f t="shared" si="3"/>
        <v>6.5573770491803282E-2</v>
      </c>
      <c r="K1309" s="34" t="s">
        <v>649</v>
      </c>
    </row>
    <row r="1310" spans="1:11">
      <c r="A1310" s="34" t="s">
        <v>4656</v>
      </c>
      <c r="B1310" s="34">
        <v>2018</v>
      </c>
      <c r="C1310" s="34">
        <v>61</v>
      </c>
      <c r="D1310" s="34" t="s">
        <v>4673</v>
      </c>
      <c r="E1310" s="95">
        <f t="shared" si="62"/>
        <v>95</v>
      </c>
      <c r="F1310" s="95">
        <f t="shared" si="63"/>
        <v>122</v>
      </c>
      <c r="G1310" s="95">
        <f>'gráficos x semana I nivel'!D282</f>
        <v>0</v>
      </c>
      <c r="H1310" s="95">
        <f t="shared" si="64"/>
        <v>8</v>
      </c>
      <c r="I1310" s="351">
        <f t="shared" si="2"/>
        <v>8.4210526315789472E-2</v>
      </c>
      <c r="J1310" s="351">
        <f t="shared" si="3"/>
        <v>6.5573770491803282E-2</v>
      </c>
      <c r="K1310" s="34" t="s">
        <v>649</v>
      </c>
    </row>
    <row r="1311" spans="1:11">
      <c r="A1311" s="34" t="s">
        <v>4656</v>
      </c>
      <c r="B1311" s="34">
        <v>2018</v>
      </c>
      <c r="C1311" s="34">
        <v>62</v>
      </c>
      <c r="D1311" s="34" t="s">
        <v>4673</v>
      </c>
      <c r="E1311" s="95">
        <f t="shared" si="62"/>
        <v>95</v>
      </c>
      <c r="F1311" s="95">
        <f t="shared" si="63"/>
        <v>122</v>
      </c>
      <c r="G1311" s="95">
        <f>'gráficos x semana I nivel'!D283</f>
        <v>0</v>
      </c>
      <c r="H1311" s="95">
        <f t="shared" si="64"/>
        <v>8</v>
      </c>
      <c r="I1311" s="351">
        <f t="shared" si="2"/>
        <v>8.4210526315789472E-2</v>
      </c>
      <c r="J1311" s="351">
        <f t="shared" si="3"/>
        <v>6.5573770491803282E-2</v>
      </c>
      <c r="K1311" s="34" t="s">
        <v>649</v>
      </c>
    </row>
    <row r="1312" spans="1:11">
      <c r="A1312" s="34" t="s">
        <v>4656</v>
      </c>
      <c r="B1312" s="34">
        <v>2018</v>
      </c>
      <c r="C1312" s="34">
        <v>63</v>
      </c>
      <c r="D1312" s="34" t="s">
        <v>4673</v>
      </c>
      <c r="E1312" s="95">
        <f t="shared" si="62"/>
        <v>95</v>
      </c>
      <c r="F1312" s="95">
        <f t="shared" si="63"/>
        <v>122</v>
      </c>
      <c r="G1312" s="95">
        <f>'gráficos x semana I nivel'!D284</f>
        <v>0</v>
      </c>
      <c r="H1312" s="95">
        <f t="shared" si="64"/>
        <v>8</v>
      </c>
      <c r="I1312" s="351">
        <f t="shared" si="2"/>
        <v>8.4210526315789472E-2</v>
      </c>
      <c r="J1312" s="351">
        <f t="shared" si="3"/>
        <v>6.5573770491803282E-2</v>
      </c>
      <c r="K1312" s="34" t="s">
        <v>649</v>
      </c>
    </row>
    <row r="1313" spans="1:11">
      <c r="A1313" s="34" t="s">
        <v>4656</v>
      </c>
      <c r="B1313" s="34">
        <v>2018</v>
      </c>
      <c r="C1313" s="34">
        <v>64</v>
      </c>
      <c r="D1313" s="34" t="s">
        <v>4673</v>
      </c>
      <c r="E1313" s="95">
        <f t="shared" si="62"/>
        <v>95</v>
      </c>
      <c r="F1313" s="95">
        <f t="shared" si="63"/>
        <v>122</v>
      </c>
      <c r="G1313" s="95">
        <f>'gráficos x semana I nivel'!D285</f>
        <v>0</v>
      </c>
      <c r="H1313" s="95">
        <f t="shared" si="64"/>
        <v>8</v>
      </c>
      <c r="I1313" s="351">
        <f t="shared" si="2"/>
        <v>8.4210526315789472E-2</v>
      </c>
      <c r="J1313" s="351">
        <f t="shared" si="3"/>
        <v>6.5573770491803282E-2</v>
      </c>
      <c r="K1313" s="34" t="s">
        <v>649</v>
      </c>
    </row>
    <row r="1314" spans="1:11">
      <c r="A1314" s="34" t="s">
        <v>4656</v>
      </c>
      <c r="B1314" s="34">
        <v>2018</v>
      </c>
      <c r="C1314" s="34">
        <v>65</v>
      </c>
      <c r="D1314" s="34" t="s">
        <v>4673</v>
      </c>
      <c r="E1314" s="95">
        <f t="shared" ref="E1314:E1377" si="65">SP2_IN</f>
        <v>95</v>
      </c>
      <c r="F1314" s="95">
        <f t="shared" ref="F1314:F1377" si="66">Cargos_IN_SP2</f>
        <v>122</v>
      </c>
      <c r="G1314" s="95">
        <f>'gráficos x semana I nivel'!D286</f>
        <v>0</v>
      </c>
      <c r="H1314" s="95">
        <f t="shared" si="64"/>
        <v>8</v>
      </c>
      <c r="I1314" s="351">
        <f t="shared" si="2"/>
        <v>8.4210526315789472E-2</v>
      </c>
      <c r="J1314" s="351">
        <f t="shared" si="3"/>
        <v>6.5573770491803282E-2</v>
      </c>
      <c r="K1314" s="34" t="s">
        <v>649</v>
      </c>
    </row>
    <row r="1315" spans="1:11">
      <c r="A1315" s="34" t="s">
        <v>4656</v>
      </c>
      <c r="B1315" s="34">
        <v>2018</v>
      </c>
      <c r="C1315" s="34">
        <v>66</v>
      </c>
      <c r="D1315" s="34" t="s">
        <v>4673</v>
      </c>
      <c r="E1315" s="95">
        <f t="shared" si="65"/>
        <v>95</v>
      </c>
      <c r="F1315" s="95">
        <f t="shared" si="66"/>
        <v>122</v>
      </c>
      <c r="G1315" s="95">
        <f>'gráficos x semana I nivel'!D287</f>
        <v>0</v>
      </c>
      <c r="H1315" s="95">
        <f t="shared" si="64"/>
        <v>8</v>
      </c>
      <c r="I1315" s="351">
        <f t="shared" si="2"/>
        <v>8.4210526315789472E-2</v>
      </c>
      <c r="J1315" s="351">
        <f t="shared" si="3"/>
        <v>6.5573770491803282E-2</v>
      </c>
      <c r="K1315" s="34" t="s">
        <v>649</v>
      </c>
    </row>
    <row r="1316" spans="1:11">
      <c r="A1316" s="34" t="s">
        <v>4656</v>
      </c>
      <c r="B1316" s="34">
        <v>2018</v>
      </c>
      <c r="C1316" s="34">
        <v>67</v>
      </c>
      <c r="D1316" s="34" t="s">
        <v>4673</v>
      </c>
      <c r="E1316" s="95">
        <f t="shared" si="65"/>
        <v>95</v>
      </c>
      <c r="F1316" s="95">
        <f t="shared" si="66"/>
        <v>122</v>
      </c>
      <c r="G1316" s="95">
        <f>'gráficos x semana I nivel'!D288</f>
        <v>0</v>
      </c>
      <c r="H1316" s="95">
        <f t="shared" si="64"/>
        <v>8</v>
      </c>
      <c r="I1316" s="351">
        <f t="shared" si="2"/>
        <v>8.4210526315789472E-2</v>
      </c>
      <c r="J1316" s="351">
        <f t="shared" si="3"/>
        <v>6.5573770491803282E-2</v>
      </c>
      <c r="K1316" s="34" t="s">
        <v>649</v>
      </c>
    </row>
    <row r="1317" spans="1:11">
      <c r="A1317" s="34" t="s">
        <v>4656</v>
      </c>
      <c r="B1317" s="34">
        <v>2018</v>
      </c>
      <c r="C1317" s="34">
        <v>68</v>
      </c>
      <c r="D1317" s="34" t="s">
        <v>4673</v>
      </c>
      <c r="E1317" s="95">
        <f t="shared" si="65"/>
        <v>95</v>
      </c>
      <c r="F1317" s="95">
        <f t="shared" si="66"/>
        <v>122</v>
      </c>
      <c r="G1317" s="95">
        <f>'gráficos x semana I nivel'!D289</f>
        <v>0</v>
      </c>
      <c r="H1317" s="95">
        <f t="shared" si="64"/>
        <v>8</v>
      </c>
      <c r="I1317" s="351">
        <f t="shared" si="2"/>
        <v>8.4210526315789472E-2</v>
      </c>
      <c r="J1317" s="351">
        <f t="shared" si="3"/>
        <v>6.5573770491803282E-2</v>
      </c>
      <c r="K1317" s="34" t="s">
        <v>649</v>
      </c>
    </row>
    <row r="1318" spans="1:11">
      <c r="A1318" s="34" t="s">
        <v>4656</v>
      </c>
      <c r="B1318" s="34">
        <v>2018</v>
      </c>
      <c r="C1318" s="34">
        <v>69</v>
      </c>
      <c r="D1318" s="34" t="s">
        <v>4673</v>
      </c>
      <c r="E1318" s="95">
        <f t="shared" si="65"/>
        <v>95</v>
      </c>
      <c r="F1318" s="95">
        <f t="shared" si="66"/>
        <v>122</v>
      </c>
      <c r="G1318" s="95">
        <f>'gráficos x semana I nivel'!D290</f>
        <v>0</v>
      </c>
      <c r="H1318" s="95">
        <f t="shared" si="64"/>
        <v>8</v>
      </c>
      <c r="I1318" s="351">
        <f t="shared" si="2"/>
        <v>8.4210526315789472E-2</v>
      </c>
      <c r="J1318" s="351">
        <f t="shared" si="3"/>
        <v>6.5573770491803282E-2</v>
      </c>
      <c r="K1318" s="34" t="s">
        <v>649</v>
      </c>
    </row>
    <row r="1319" spans="1:11">
      <c r="A1319" s="34" t="s">
        <v>4656</v>
      </c>
      <c r="B1319" s="34">
        <v>2018</v>
      </c>
      <c r="C1319" s="34">
        <v>70</v>
      </c>
      <c r="D1319" s="34" t="s">
        <v>4673</v>
      </c>
      <c r="E1319" s="95">
        <f t="shared" si="65"/>
        <v>95</v>
      </c>
      <c r="F1319" s="95">
        <f t="shared" si="66"/>
        <v>122</v>
      </c>
      <c r="G1319" s="95">
        <f>'gráficos x semana I nivel'!D291</f>
        <v>0</v>
      </c>
      <c r="H1319" s="95">
        <f t="shared" si="64"/>
        <v>8</v>
      </c>
      <c r="I1319" s="351">
        <f t="shared" si="2"/>
        <v>8.4210526315789472E-2</v>
      </c>
      <c r="J1319" s="351">
        <f t="shared" si="3"/>
        <v>6.5573770491803282E-2</v>
      </c>
      <c r="K1319" s="34" t="s">
        <v>649</v>
      </c>
    </row>
    <row r="1320" spans="1:11">
      <c r="A1320" s="34" t="s">
        <v>4656</v>
      </c>
      <c r="B1320" s="34">
        <v>2018</v>
      </c>
      <c r="C1320" s="34">
        <v>71</v>
      </c>
      <c r="D1320" s="34" t="s">
        <v>4673</v>
      </c>
      <c r="E1320" s="95">
        <f t="shared" si="65"/>
        <v>95</v>
      </c>
      <c r="F1320" s="95">
        <f t="shared" si="66"/>
        <v>122</v>
      </c>
      <c r="G1320" s="95">
        <f>'gráficos x semana I nivel'!D292</f>
        <v>0</v>
      </c>
      <c r="H1320" s="95">
        <f t="shared" si="64"/>
        <v>8</v>
      </c>
      <c r="I1320" s="351">
        <f t="shared" si="2"/>
        <v>8.4210526315789472E-2</v>
      </c>
      <c r="J1320" s="351">
        <f t="shared" si="3"/>
        <v>6.5573770491803282E-2</v>
      </c>
      <c r="K1320" s="34" t="s">
        <v>649</v>
      </c>
    </row>
    <row r="1321" spans="1:11">
      <c r="A1321" s="34" t="s">
        <v>4656</v>
      </c>
      <c r="B1321" s="34">
        <v>2018</v>
      </c>
      <c r="C1321" s="34">
        <v>72</v>
      </c>
      <c r="D1321" s="34" t="s">
        <v>4673</v>
      </c>
      <c r="E1321" s="95">
        <f t="shared" si="65"/>
        <v>95</v>
      </c>
      <c r="F1321" s="95">
        <f t="shared" si="66"/>
        <v>122</v>
      </c>
      <c r="G1321" s="95">
        <f>'gráficos x semana I nivel'!D293</f>
        <v>0</v>
      </c>
      <c r="H1321" s="95">
        <f t="shared" si="64"/>
        <v>8</v>
      </c>
      <c r="I1321" s="351">
        <f t="shared" si="2"/>
        <v>8.4210526315789472E-2</v>
      </c>
      <c r="J1321" s="351">
        <f t="shared" si="3"/>
        <v>6.5573770491803282E-2</v>
      </c>
      <c r="K1321" s="34" t="s">
        <v>649</v>
      </c>
    </row>
    <row r="1322" spans="1:11">
      <c r="A1322" s="34" t="s">
        <v>4656</v>
      </c>
      <c r="B1322" s="34">
        <v>2018</v>
      </c>
      <c r="C1322" s="34">
        <v>73</v>
      </c>
      <c r="D1322" s="34" t="s">
        <v>4673</v>
      </c>
      <c r="E1322" s="95">
        <f t="shared" si="65"/>
        <v>95</v>
      </c>
      <c r="F1322" s="95">
        <f t="shared" si="66"/>
        <v>122</v>
      </c>
      <c r="G1322" s="95">
        <f>'gráficos x semana I nivel'!D294</f>
        <v>0</v>
      </c>
      <c r="H1322" s="95">
        <f t="shared" si="64"/>
        <v>8</v>
      </c>
      <c r="I1322" s="351">
        <f t="shared" si="2"/>
        <v>8.4210526315789472E-2</v>
      </c>
      <c r="J1322" s="351">
        <f t="shared" si="3"/>
        <v>6.5573770491803282E-2</v>
      </c>
      <c r="K1322" s="34" t="s">
        <v>649</v>
      </c>
    </row>
    <row r="1323" spans="1:11">
      <c r="A1323" s="34" t="s">
        <v>4656</v>
      </c>
      <c r="B1323" s="34">
        <v>2018</v>
      </c>
      <c r="C1323" s="34">
        <v>74</v>
      </c>
      <c r="D1323" s="34" t="s">
        <v>4673</v>
      </c>
      <c r="E1323" s="95">
        <f t="shared" si="65"/>
        <v>95</v>
      </c>
      <c r="F1323" s="95">
        <f t="shared" si="66"/>
        <v>122</v>
      </c>
      <c r="G1323" s="95">
        <f>'gráficos x semana I nivel'!D295</f>
        <v>0</v>
      </c>
      <c r="H1323" s="95">
        <f t="shared" si="64"/>
        <v>8</v>
      </c>
      <c r="I1323" s="351">
        <f t="shared" si="2"/>
        <v>8.4210526315789472E-2</v>
      </c>
      <c r="J1323" s="351">
        <f t="shared" si="3"/>
        <v>6.5573770491803282E-2</v>
      </c>
      <c r="K1323" s="34" t="s">
        <v>649</v>
      </c>
    </row>
    <row r="1324" spans="1:11">
      <c r="A1324" s="34" t="s">
        <v>4656</v>
      </c>
      <c r="B1324" s="34">
        <v>2018</v>
      </c>
      <c r="C1324" s="34">
        <v>75</v>
      </c>
      <c r="D1324" s="34" t="s">
        <v>4673</v>
      </c>
      <c r="E1324" s="95">
        <f t="shared" si="65"/>
        <v>95</v>
      </c>
      <c r="F1324" s="95">
        <f t="shared" si="66"/>
        <v>122</v>
      </c>
      <c r="G1324" s="95">
        <f>'gráficos x semana I nivel'!D296</f>
        <v>0</v>
      </c>
      <c r="H1324" s="95">
        <f t="shared" si="64"/>
        <v>8</v>
      </c>
      <c r="I1324" s="351">
        <f t="shared" si="2"/>
        <v>8.4210526315789472E-2</v>
      </c>
      <c r="J1324" s="351">
        <f t="shared" si="3"/>
        <v>6.5573770491803282E-2</v>
      </c>
      <c r="K1324" s="34" t="s">
        <v>649</v>
      </c>
    </row>
    <row r="1325" spans="1:11">
      <c r="A1325" s="34" t="s">
        <v>4656</v>
      </c>
      <c r="B1325" s="34">
        <v>2018</v>
      </c>
      <c r="C1325" s="34">
        <v>76</v>
      </c>
      <c r="D1325" s="34" t="s">
        <v>4673</v>
      </c>
      <c r="E1325" s="95">
        <f t="shared" si="65"/>
        <v>95</v>
      </c>
      <c r="F1325" s="95">
        <f t="shared" si="66"/>
        <v>122</v>
      </c>
      <c r="G1325" s="95">
        <f>'gráficos x semana I nivel'!D297</f>
        <v>0</v>
      </c>
      <c r="H1325" s="95">
        <f t="shared" si="64"/>
        <v>8</v>
      </c>
      <c r="I1325" s="351">
        <f t="shared" si="2"/>
        <v>8.4210526315789472E-2</v>
      </c>
      <c r="J1325" s="351">
        <f t="shared" si="3"/>
        <v>6.5573770491803282E-2</v>
      </c>
      <c r="K1325" s="34" t="s">
        <v>649</v>
      </c>
    </row>
    <row r="1326" spans="1:11">
      <c r="A1326" s="34" t="s">
        <v>4656</v>
      </c>
      <c r="B1326" s="34">
        <v>2018</v>
      </c>
      <c r="C1326" s="34">
        <v>77</v>
      </c>
      <c r="D1326" s="34" t="s">
        <v>4673</v>
      </c>
      <c r="E1326" s="95">
        <f t="shared" si="65"/>
        <v>95</v>
      </c>
      <c r="F1326" s="95">
        <f t="shared" si="66"/>
        <v>122</v>
      </c>
      <c r="G1326" s="95">
        <f>'gráficos x semana I nivel'!D298</f>
        <v>0</v>
      </c>
      <c r="H1326" s="95">
        <f t="shared" si="64"/>
        <v>8</v>
      </c>
      <c r="I1326" s="351">
        <f t="shared" si="2"/>
        <v>8.4210526315789472E-2</v>
      </c>
      <c r="J1326" s="351">
        <f t="shared" si="3"/>
        <v>6.5573770491803282E-2</v>
      </c>
      <c r="K1326" s="34" t="s">
        <v>649</v>
      </c>
    </row>
    <row r="1327" spans="1:11">
      <c r="A1327" s="34" t="s">
        <v>4656</v>
      </c>
      <c r="B1327" s="34">
        <v>2018</v>
      </c>
      <c r="C1327" s="34">
        <v>78</v>
      </c>
      <c r="D1327" s="34" t="s">
        <v>4673</v>
      </c>
      <c r="E1327" s="95">
        <f t="shared" si="65"/>
        <v>95</v>
      </c>
      <c r="F1327" s="95">
        <f t="shared" si="66"/>
        <v>122</v>
      </c>
      <c r="G1327" s="95">
        <f>'gráficos x semana I nivel'!D299</f>
        <v>0</v>
      </c>
      <c r="H1327" s="95">
        <f t="shared" si="64"/>
        <v>8</v>
      </c>
      <c r="I1327" s="351">
        <f t="shared" si="2"/>
        <v>8.4210526315789472E-2</v>
      </c>
      <c r="J1327" s="351">
        <f t="shared" si="3"/>
        <v>6.5573770491803282E-2</v>
      </c>
      <c r="K1327" s="34" t="s">
        <v>649</v>
      </c>
    </row>
    <row r="1328" spans="1:11">
      <c r="A1328" s="34" t="s">
        <v>4656</v>
      </c>
      <c r="B1328" s="34">
        <v>2018</v>
      </c>
      <c r="C1328" s="34">
        <v>79</v>
      </c>
      <c r="D1328" s="34" t="s">
        <v>4673</v>
      </c>
      <c r="E1328" s="95">
        <f t="shared" si="65"/>
        <v>95</v>
      </c>
      <c r="F1328" s="95">
        <f t="shared" si="66"/>
        <v>122</v>
      </c>
      <c r="G1328" s="95">
        <f>'gráficos x semana I nivel'!D300</f>
        <v>0</v>
      </c>
      <c r="H1328" s="95">
        <f t="shared" si="64"/>
        <v>8</v>
      </c>
      <c r="I1328" s="351">
        <f t="shared" si="2"/>
        <v>8.4210526315789472E-2</v>
      </c>
      <c r="J1328" s="351">
        <f t="shared" si="3"/>
        <v>6.5573770491803282E-2</v>
      </c>
      <c r="K1328" s="34" t="s">
        <v>649</v>
      </c>
    </row>
    <row r="1329" spans="1:11">
      <c r="A1329" s="34" t="s">
        <v>4656</v>
      </c>
      <c r="B1329" s="34">
        <v>2018</v>
      </c>
      <c r="C1329" s="34">
        <v>80</v>
      </c>
      <c r="D1329" s="34" t="s">
        <v>4673</v>
      </c>
      <c r="E1329" s="95">
        <f t="shared" si="65"/>
        <v>95</v>
      </c>
      <c r="F1329" s="95">
        <f t="shared" si="66"/>
        <v>122</v>
      </c>
      <c r="G1329" s="95">
        <f>'gráficos x semana I nivel'!D301</f>
        <v>0</v>
      </c>
      <c r="H1329" s="95">
        <f t="shared" si="64"/>
        <v>8</v>
      </c>
      <c r="I1329" s="351">
        <f t="shared" si="2"/>
        <v>8.4210526315789472E-2</v>
      </c>
      <c r="J1329" s="351">
        <f t="shared" si="3"/>
        <v>6.5573770491803282E-2</v>
      </c>
      <c r="K1329" s="34" t="s">
        <v>649</v>
      </c>
    </row>
    <row r="1330" spans="1:11">
      <c r="A1330" s="34" t="s">
        <v>4656</v>
      </c>
      <c r="B1330" s="34">
        <v>2018</v>
      </c>
      <c r="C1330" s="34">
        <v>81</v>
      </c>
      <c r="D1330" s="34" t="s">
        <v>4673</v>
      </c>
      <c r="E1330" s="95">
        <f t="shared" si="65"/>
        <v>95</v>
      </c>
      <c r="F1330" s="95">
        <f t="shared" si="66"/>
        <v>122</v>
      </c>
      <c r="G1330" s="95">
        <f>'gráficos x semana I nivel'!D302</f>
        <v>0</v>
      </c>
      <c r="H1330" s="95">
        <f t="shared" si="64"/>
        <v>8</v>
      </c>
      <c r="I1330" s="351">
        <f t="shared" si="2"/>
        <v>8.4210526315789472E-2</v>
      </c>
      <c r="J1330" s="351">
        <f t="shared" si="3"/>
        <v>6.5573770491803282E-2</v>
      </c>
      <c r="K1330" s="34" t="s">
        <v>649</v>
      </c>
    </row>
    <row r="1331" spans="1:11">
      <c r="A1331" s="34" t="s">
        <v>4656</v>
      </c>
      <c r="B1331" s="34">
        <v>2018</v>
      </c>
      <c r="C1331" s="34">
        <v>82</v>
      </c>
      <c r="D1331" s="34" t="s">
        <v>4673</v>
      </c>
      <c r="E1331" s="95">
        <f t="shared" si="65"/>
        <v>95</v>
      </c>
      <c r="F1331" s="95">
        <f t="shared" si="66"/>
        <v>122</v>
      </c>
      <c r="G1331" s="95">
        <f>'gráficos x semana I nivel'!D303</f>
        <v>0</v>
      </c>
      <c r="H1331" s="95">
        <f t="shared" si="64"/>
        <v>8</v>
      </c>
      <c r="I1331" s="351">
        <f t="shared" si="2"/>
        <v>8.4210526315789472E-2</v>
      </c>
      <c r="J1331" s="351">
        <f t="shared" si="3"/>
        <v>6.5573770491803282E-2</v>
      </c>
      <c r="K1331" s="34" t="s">
        <v>649</v>
      </c>
    </row>
    <row r="1332" spans="1:11">
      <c r="A1332" s="34" t="s">
        <v>4656</v>
      </c>
      <c r="B1332" s="34">
        <v>2018</v>
      </c>
      <c r="C1332" s="34">
        <v>83</v>
      </c>
      <c r="D1332" s="34" t="s">
        <v>4673</v>
      </c>
      <c r="E1332" s="95">
        <f t="shared" si="65"/>
        <v>95</v>
      </c>
      <c r="F1332" s="95">
        <f t="shared" si="66"/>
        <v>122</v>
      </c>
      <c r="G1332" s="95">
        <f>'gráficos x semana I nivel'!D304</f>
        <v>0</v>
      </c>
      <c r="H1332" s="95">
        <f t="shared" si="64"/>
        <v>8</v>
      </c>
      <c r="I1332" s="351">
        <f t="shared" si="2"/>
        <v>8.4210526315789472E-2</v>
      </c>
      <c r="J1332" s="351">
        <f t="shared" si="3"/>
        <v>6.5573770491803282E-2</v>
      </c>
      <c r="K1332" s="34" t="s">
        <v>649</v>
      </c>
    </row>
    <row r="1333" spans="1:11">
      <c r="A1333" s="34" t="s">
        <v>4656</v>
      </c>
      <c r="B1333" s="34">
        <v>2018</v>
      </c>
      <c r="C1333" s="34">
        <v>84</v>
      </c>
      <c r="D1333" s="34" t="s">
        <v>4673</v>
      </c>
      <c r="E1333" s="95">
        <f t="shared" si="65"/>
        <v>95</v>
      </c>
      <c r="F1333" s="95">
        <f t="shared" si="66"/>
        <v>122</v>
      </c>
      <c r="G1333" s="95">
        <f>'gráficos x semana I nivel'!D305</f>
        <v>0</v>
      </c>
      <c r="H1333" s="95">
        <f t="shared" si="64"/>
        <v>8</v>
      </c>
      <c r="I1333" s="351">
        <f t="shared" si="2"/>
        <v>8.4210526315789472E-2</v>
      </c>
      <c r="J1333" s="351">
        <f t="shared" si="3"/>
        <v>6.5573770491803282E-2</v>
      </c>
      <c r="K1333" s="34" t="s">
        <v>649</v>
      </c>
    </row>
    <row r="1334" spans="1:11">
      <c r="A1334" s="34" t="s">
        <v>4656</v>
      </c>
      <c r="B1334" s="34">
        <v>2018</v>
      </c>
      <c r="C1334" s="34">
        <v>85</v>
      </c>
      <c r="D1334" s="34" t="s">
        <v>4673</v>
      </c>
      <c r="E1334" s="95">
        <f t="shared" si="65"/>
        <v>95</v>
      </c>
      <c r="F1334" s="95">
        <f t="shared" si="66"/>
        <v>122</v>
      </c>
      <c r="G1334" s="95">
        <f>'gráficos x semana I nivel'!D306</f>
        <v>0</v>
      </c>
      <c r="H1334" s="95">
        <f t="shared" si="64"/>
        <v>8</v>
      </c>
      <c r="I1334" s="351">
        <f t="shared" si="2"/>
        <v>8.4210526315789472E-2</v>
      </c>
      <c r="J1334" s="351">
        <f t="shared" si="3"/>
        <v>6.5573770491803282E-2</v>
      </c>
      <c r="K1334" s="34" t="s">
        <v>649</v>
      </c>
    </row>
    <row r="1335" spans="1:11">
      <c r="A1335" s="34" t="s">
        <v>4656</v>
      </c>
      <c r="B1335" s="34">
        <v>2018</v>
      </c>
      <c r="C1335" s="34">
        <v>86</v>
      </c>
      <c r="D1335" s="34" t="s">
        <v>4673</v>
      </c>
      <c r="E1335" s="95">
        <f t="shared" si="65"/>
        <v>95</v>
      </c>
      <c r="F1335" s="95">
        <f t="shared" si="66"/>
        <v>122</v>
      </c>
      <c r="G1335" s="95">
        <f>'gráficos x semana I nivel'!D307</f>
        <v>0</v>
      </c>
      <c r="H1335" s="95">
        <f t="shared" si="64"/>
        <v>8</v>
      </c>
      <c r="I1335" s="351">
        <f t="shared" si="2"/>
        <v>8.4210526315789472E-2</v>
      </c>
      <c r="J1335" s="351">
        <f t="shared" si="3"/>
        <v>6.5573770491803282E-2</v>
      </c>
      <c r="K1335" s="34" t="s">
        <v>649</v>
      </c>
    </row>
    <row r="1336" spans="1:11">
      <c r="A1336" s="34" t="s">
        <v>4656</v>
      </c>
      <c r="B1336" s="34">
        <v>2018</v>
      </c>
      <c r="C1336" s="34">
        <v>87</v>
      </c>
      <c r="D1336" s="34" t="s">
        <v>4673</v>
      </c>
      <c r="E1336" s="95">
        <f t="shared" si="65"/>
        <v>95</v>
      </c>
      <c r="F1336" s="95">
        <f t="shared" si="66"/>
        <v>122</v>
      </c>
      <c r="G1336" s="95">
        <f>'gráficos x semana I nivel'!D308</f>
        <v>0</v>
      </c>
      <c r="H1336" s="95">
        <f t="shared" si="64"/>
        <v>8</v>
      </c>
      <c r="I1336" s="351">
        <f t="shared" si="2"/>
        <v>8.4210526315789472E-2</v>
      </c>
      <c r="J1336" s="351">
        <f t="shared" si="3"/>
        <v>6.5573770491803282E-2</v>
      </c>
      <c r="K1336" s="34" t="s">
        <v>649</v>
      </c>
    </row>
    <row r="1337" spans="1:11">
      <c r="A1337" s="34" t="s">
        <v>4656</v>
      </c>
      <c r="B1337" s="34">
        <v>2018</v>
      </c>
      <c r="C1337" s="34">
        <v>88</v>
      </c>
      <c r="D1337" s="34" t="s">
        <v>4673</v>
      </c>
      <c r="E1337" s="95">
        <f t="shared" si="65"/>
        <v>95</v>
      </c>
      <c r="F1337" s="95">
        <f t="shared" si="66"/>
        <v>122</v>
      </c>
      <c r="G1337" s="95">
        <f>'gráficos x semana I nivel'!D309</f>
        <v>0</v>
      </c>
      <c r="H1337" s="95">
        <f t="shared" si="64"/>
        <v>8</v>
      </c>
      <c r="I1337" s="351">
        <f t="shared" si="2"/>
        <v>8.4210526315789472E-2</v>
      </c>
      <c r="J1337" s="351">
        <f t="shared" si="3"/>
        <v>6.5573770491803282E-2</v>
      </c>
      <c r="K1337" s="34" t="s">
        <v>649</v>
      </c>
    </row>
    <row r="1338" spans="1:11">
      <c r="A1338" s="34" t="s">
        <v>4656</v>
      </c>
      <c r="B1338" s="34">
        <v>2018</v>
      </c>
      <c r="C1338" s="34">
        <v>89</v>
      </c>
      <c r="D1338" s="34" t="s">
        <v>4673</v>
      </c>
      <c r="E1338" s="95">
        <f t="shared" si="65"/>
        <v>95</v>
      </c>
      <c r="F1338" s="95">
        <f t="shared" si="66"/>
        <v>122</v>
      </c>
      <c r="G1338" s="95">
        <f>'gráficos x semana I nivel'!D310</f>
        <v>0</v>
      </c>
      <c r="H1338" s="95">
        <f t="shared" si="64"/>
        <v>8</v>
      </c>
      <c r="I1338" s="351">
        <f t="shared" si="2"/>
        <v>8.4210526315789472E-2</v>
      </c>
      <c r="J1338" s="351">
        <f t="shared" si="3"/>
        <v>6.5573770491803282E-2</v>
      </c>
      <c r="K1338" s="34" t="s">
        <v>649</v>
      </c>
    </row>
    <row r="1339" spans="1:11">
      <c r="A1339" s="34" t="s">
        <v>4656</v>
      </c>
      <c r="B1339" s="34">
        <v>2018</v>
      </c>
      <c r="C1339" s="34">
        <v>90</v>
      </c>
      <c r="D1339" s="34" t="s">
        <v>4673</v>
      </c>
      <c r="E1339" s="95">
        <f t="shared" si="65"/>
        <v>95</v>
      </c>
      <c r="F1339" s="95">
        <f t="shared" si="66"/>
        <v>122</v>
      </c>
      <c r="G1339" s="95">
        <f>'gráficos x semana I nivel'!D311</f>
        <v>0</v>
      </c>
      <c r="H1339" s="95">
        <f t="shared" si="64"/>
        <v>8</v>
      </c>
      <c r="I1339" s="351">
        <f t="shared" si="2"/>
        <v>8.4210526315789472E-2</v>
      </c>
      <c r="J1339" s="351">
        <f t="shared" si="3"/>
        <v>6.5573770491803282E-2</v>
      </c>
      <c r="K1339" s="34" t="s">
        <v>649</v>
      </c>
    </row>
    <row r="1340" spans="1:11">
      <c r="A1340" s="34" t="s">
        <v>4656</v>
      </c>
      <c r="B1340" s="34">
        <v>2018</v>
      </c>
      <c r="C1340" s="34">
        <v>91</v>
      </c>
      <c r="D1340" s="34" t="s">
        <v>4673</v>
      </c>
      <c r="E1340" s="95">
        <f t="shared" si="65"/>
        <v>95</v>
      </c>
      <c r="F1340" s="95">
        <f t="shared" si="66"/>
        <v>122</v>
      </c>
      <c r="G1340" s="95">
        <f>'gráficos x semana I nivel'!D312</f>
        <v>0</v>
      </c>
      <c r="H1340" s="95">
        <f t="shared" si="64"/>
        <v>8</v>
      </c>
      <c r="I1340" s="351">
        <f t="shared" si="2"/>
        <v>8.4210526315789472E-2</v>
      </c>
      <c r="J1340" s="351">
        <f t="shared" si="3"/>
        <v>6.5573770491803282E-2</v>
      </c>
      <c r="K1340" s="34" t="s">
        <v>649</v>
      </c>
    </row>
    <row r="1341" spans="1:11">
      <c r="A1341" s="34" t="s">
        <v>4656</v>
      </c>
      <c r="B1341" s="34">
        <v>2018</v>
      </c>
      <c r="C1341" s="34">
        <v>92</v>
      </c>
      <c r="D1341" s="34" t="s">
        <v>4673</v>
      </c>
      <c r="E1341" s="95">
        <f t="shared" si="65"/>
        <v>95</v>
      </c>
      <c r="F1341" s="95">
        <f t="shared" si="66"/>
        <v>122</v>
      </c>
      <c r="G1341" s="95">
        <f>'gráficos x semana I nivel'!D313</f>
        <v>0</v>
      </c>
      <c r="H1341" s="95">
        <f t="shared" si="64"/>
        <v>8</v>
      </c>
      <c r="I1341" s="351">
        <f t="shared" si="2"/>
        <v>8.4210526315789472E-2</v>
      </c>
      <c r="J1341" s="351">
        <f t="shared" si="3"/>
        <v>6.5573770491803282E-2</v>
      </c>
      <c r="K1341" s="34" t="s">
        <v>649</v>
      </c>
    </row>
    <row r="1342" spans="1:11">
      <c r="A1342" s="34" t="s">
        <v>4656</v>
      </c>
      <c r="B1342" s="34">
        <v>2018</v>
      </c>
      <c r="C1342" s="34">
        <v>93</v>
      </c>
      <c r="D1342" s="34" t="s">
        <v>4673</v>
      </c>
      <c r="E1342" s="95">
        <f t="shared" si="65"/>
        <v>95</v>
      </c>
      <c r="F1342" s="95">
        <f t="shared" si="66"/>
        <v>122</v>
      </c>
      <c r="G1342" s="95">
        <f>'gráficos x semana I nivel'!D314</f>
        <v>0</v>
      </c>
      <c r="H1342" s="95">
        <f t="shared" si="64"/>
        <v>8</v>
      </c>
      <c r="I1342" s="351">
        <f t="shared" si="2"/>
        <v>8.4210526315789472E-2</v>
      </c>
      <c r="J1342" s="351">
        <f t="shared" si="3"/>
        <v>6.5573770491803282E-2</v>
      </c>
      <c r="K1342" s="34" t="s">
        <v>649</v>
      </c>
    </row>
    <row r="1343" spans="1:11">
      <c r="A1343" s="34" t="s">
        <v>4656</v>
      </c>
      <c r="B1343" s="34">
        <v>2018</v>
      </c>
      <c r="C1343" s="34">
        <v>94</v>
      </c>
      <c r="D1343" s="34" t="s">
        <v>4673</v>
      </c>
      <c r="E1343" s="95">
        <f t="shared" si="65"/>
        <v>95</v>
      </c>
      <c r="F1343" s="95">
        <f t="shared" si="66"/>
        <v>122</v>
      </c>
      <c r="G1343" s="95">
        <f>'gráficos x semana I nivel'!D315</f>
        <v>0</v>
      </c>
      <c r="H1343" s="95">
        <f t="shared" si="64"/>
        <v>8</v>
      </c>
      <c r="I1343" s="351">
        <f t="shared" si="2"/>
        <v>8.4210526315789472E-2</v>
      </c>
      <c r="J1343" s="351">
        <f t="shared" si="3"/>
        <v>6.5573770491803282E-2</v>
      </c>
      <c r="K1343" s="34" t="s">
        <v>649</v>
      </c>
    </row>
    <row r="1344" spans="1:11">
      <c r="A1344" s="34" t="s">
        <v>4656</v>
      </c>
      <c r="B1344" s="34">
        <v>2018</v>
      </c>
      <c r="C1344" s="34">
        <v>95</v>
      </c>
      <c r="D1344" s="34" t="s">
        <v>4673</v>
      </c>
      <c r="E1344" s="95">
        <f t="shared" si="65"/>
        <v>95</v>
      </c>
      <c r="F1344" s="95">
        <f t="shared" si="66"/>
        <v>122</v>
      </c>
      <c r="G1344" s="95">
        <f>'gráficos x semana I nivel'!D316</f>
        <v>0</v>
      </c>
      <c r="H1344" s="95">
        <f t="shared" si="64"/>
        <v>8</v>
      </c>
      <c r="I1344" s="351">
        <f t="shared" si="2"/>
        <v>8.4210526315789472E-2</v>
      </c>
      <c r="J1344" s="351">
        <f t="shared" si="3"/>
        <v>6.5573770491803282E-2</v>
      </c>
      <c r="K1344" s="34" t="s">
        <v>649</v>
      </c>
    </row>
    <row r="1345" spans="1:11">
      <c r="A1345" s="34" t="s">
        <v>4656</v>
      </c>
      <c r="B1345" s="34">
        <v>2018</v>
      </c>
      <c r="C1345" s="34">
        <v>96</v>
      </c>
      <c r="D1345" s="34" t="s">
        <v>4673</v>
      </c>
      <c r="E1345" s="95">
        <f t="shared" si="65"/>
        <v>95</v>
      </c>
      <c r="F1345" s="95">
        <f t="shared" si="66"/>
        <v>122</v>
      </c>
      <c r="G1345" s="95">
        <f>'gráficos x semana I nivel'!D317</f>
        <v>0</v>
      </c>
      <c r="H1345" s="95">
        <f t="shared" si="64"/>
        <v>8</v>
      </c>
      <c r="I1345" s="351">
        <f t="shared" si="2"/>
        <v>8.4210526315789472E-2</v>
      </c>
      <c r="J1345" s="351">
        <f t="shared" si="3"/>
        <v>6.5573770491803282E-2</v>
      </c>
      <c r="K1345" s="34" t="s">
        <v>649</v>
      </c>
    </row>
    <row r="1346" spans="1:11">
      <c r="A1346" s="34" t="s">
        <v>4656</v>
      </c>
      <c r="B1346" s="34">
        <v>2018</v>
      </c>
      <c r="C1346" s="34">
        <v>97</v>
      </c>
      <c r="D1346" s="34" t="s">
        <v>4673</v>
      </c>
      <c r="E1346" s="95">
        <f t="shared" si="65"/>
        <v>95</v>
      </c>
      <c r="F1346" s="95">
        <f t="shared" si="66"/>
        <v>122</v>
      </c>
      <c r="G1346" s="95">
        <f>'gráficos x semana I nivel'!D318</f>
        <v>0</v>
      </c>
      <c r="H1346" s="95">
        <f t="shared" si="64"/>
        <v>8</v>
      </c>
      <c r="I1346" s="351">
        <f t="shared" si="2"/>
        <v>8.4210526315789472E-2</v>
      </c>
      <c r="J1346" s="351">
        <f t="shared" si="3"/>
        <v>6.5573770491803282E-2</v>
      </c>
      <c r="K1346" s="34" t="s">
        <v>649</v>
      </c>
    </row>
    <row r="1347" spans="1:11">
      <c r="A1347" s="34" t="s">
        <v>4656</v>
      </c>
      <c r="B1347" s="34">
        <v>2018</v>
      </c>
      <c r="C1347" s="34">
        <v>98</v>
      </c>
      <c r="D1347" s="34" t="s">
        <v>4673</v>
      </c>
      <c r="E1347" s="95">
        <f t="shared" si="65"/>
        <v>95</v>
      </c>
      <c r="F1347" s="95">
        <f t="shared" si="66"/>
        <v>122</v>
      </c>
      <c r="G1347" s="95">
        <f>'gráficos x semana I nivel'!D319</f>
        <v>0</v>
      </c>
      <c r="H1347" s="95">
        <f t="shared" si="64"/>
        <v>8</v>
      </c>
      <c r="I1347" s="351">
        <f t="shared" si="2"/>
        <v>8.4210526315789472E-2</v>
      </c>
      <c r="J1347" s="351">
        <f t="shared" si="3"/>
        <v>6.5573770491803282E-2</v>
      </c>
      <c r="K1347" s="34" t="s">
        <v>649</v>
      </c>
    </row>
    <row r="1348" spans="1:11">
      <c r="A1348" s="34" t="s">
        <v>4656</v>
      </c>
      <c r="B1348" s="34">
        <v>2018</v>
      </c>
      <c r="C1348" s="34">
        <v>99</v>
      </c>
      <c r="D1348" s="34" t="s">
        <v>4673</v>
      </c>
      <c r="E1348" s="95">
        <f t="shared" si="65"/>
        <v>95</v>
      </c>
      <c r="F1348" s="95">
        <f t="shared" si="66"/>
        <v>122</v>
      </c>
      <c r="G1348" s="95">
        <f>'gráficos x semana I nivel'!D320</f>
        <v>0</v>
      </c>
      <c r="H1348" s="95">
        <f t="shared" si="64"/>
        <v>8</v>
      </c>
      <c r="I1348" s="351">
        <f t="shared" si="2"/>
        <v>8.4210526315789472E-2</v>
      </c>
      <c r="J1348" s="351">
        <f t="shared" si="3"/>
        <v>6.5573770491803282E-2</v>
      </c>
      <c r="K1348" s="34" t="s">
        <v>649</v>
      </c>
    </row>
    <row r="1349" spans="1:11">
      <c r="A1349" s="34" t="s">
        <v>4656</v>
      </c>
      <c r="B1349" s="34">
        <v>2018</v>
      </c>
      <c r="C1349" s="34">
        <v>100</v>
      </c>
      <c r="D1349" s="34" t="s">
        <v>4673</v>
      </c>
      <c r="E1349" s="95">
        <f t="shared" si="65"/>
        <v>95</v>
      </c>
      <c r="F1349" s="95">
        <f t="shared" si="66"/>
        <v>122</v>
      </c>
      <c r="G1349" s="95">
        <f>'gráficos x semana I nivel'!D321</f>
        <v>0</v>
      </c>
      <c r="H1349" s="95">
        <f t="shared" si="64"/>
        <v>8</v>
      </c>
      <c r="I1349" s="351">
        <f t="shared" si="2"/>
        <v>8.4210526315789472E-2</v>
      </c>
      <c r="J1349" s="351">
        <f t="shared" si="3"/>
        <v>6.5573770491803282E-2</v>
      </c>
      <c r="K1349" s="34" t="s">
        <v>649</v>
      </c>
    </row>
    <row r="1350" spans="1:11">
      <c r="A1350" s="34" t="s">
        <v>4656</v>
      </c>
      <c r="B1350" s="34">
        <v>2018</v>
      </c>
      <c r="C1350" s="34">
        <v>101</v>
      </c>
      <c r="D1350" s="34" t="s">
        <v>4673</v>
      </c>
      <c r="E1350" s="95">
        <f t="shared" si="65"/>
        <v>95</v>
      </c>
      <c r="F1350" s="95">
        <f t="shared" si="66"/>
        <v>122</v>
      </c>
      <c r="G1350" s="95">
        <f>'gráficos x semana I nivel'!D322</f>
        <v>0</v>
      </c>
      <c r="H1350" s="95">
        <f t="shared" si="64"/>
        <v>8</v>
      </c>
      <c r="I1350" s="351">
        <f t="shared" si="2"/>
        <v>8.4210526315789472E-2</v>
      </c>
      <c r="J1350" s="351">
        <f t="shared" si="3"/>
        <v>6.5573770491803282E-2</v>
      </c>
      <c r="K1350" s="34" t="s">
        <v>649</v>
      </c>
    </row>
    <row r="1351" spans="1:11">
      <c r="A1351" s="34" t="s">
        <v>4656</v>
      </c>
      <c r="B1351" s="34">
        <v>2018</v>
      </c>
      <c r="C1351" s="34">
        <v>102</v>
      </c>
      <c r="D1351" s="34" t="s">
        <v>4673</v>
      </c>
      <c r="E1351" s="95">
        <f t="shared" si="65"/>
        <v>95</v>
      </c>
      <c r="F1351" s="95">
        <f t="shared" si="66"/>
        <v>122</v>
      </c>
      <c r="G1351" s="95">
        <f>'gráficos x semana I nivel'!D323</f>
        <v>0</v>
      </c>
      <c r="H1351" s="95">
        <f t="shared" si="64"/>
        <v>8</v>
      </c>
      <c r="I1351" s="351">
        <f t="shared" si="2"/>
        <v>8.4210526315789472E-2</v>
      </c>
      <c r="J1351" s="351">
        <f t="shared" si="3"/>
        <v>6.5573770491803282E-2</v>
      </c>
      <c r="K1351" s="34" t="s">
        <v>649</v>
      </c>
    </row>
    <row r="1352" spans="1:11">
      <c r="A1352" s="34" t="s">
        <v>4656</v>
      </c>
      <c r="B1352" s="34">
        <v>2018</v>
      </c>
      <c r="C1352" s="34">
        <v>103</v>
      </c>
      <c r="D1352" s="34" t="s">
        <v>4673</v>
      </c>
      <c r="E1352" s="95">
        <f t="shared" si="65"/>
        <v>95</v>
      </c>
      <c r="F1352" s="95">
        <f t="shared" si="66"/>
        <v>122</v>
      </c>
      <c r="G1352" s="95">
        <f>'gráficos x semana I nivel'!D324</f>
        <v>0</v>
      </c>
      <c r="H1352" s="95">
        <f t="shared" si="64"/>
        <v>8</v>
      </c>
      <c r="I1352" s="351">
        <f t="shared" si="2"/>
        <v>8.4210526315789472E-2</v>
      </c>
      <c r="J1352" s="351">
        <f t="shared" si="3"/>
        <v>6.5573770491803282E-2</v>
      </c>
      <c r="K1352" s="34" t="s">
        <v>649</v>
      </c>
    </row>
    <row r="1353" spans="1:11">
      <c r="A1353" s="34" t="s">
        <v>4656</v>
      </c>
      <c r="B1353" s="34">
        <v>2018</v>
      </c>
      <c r="C1353" s="34">
        <v>104</v>
      </c>
      <c r="D1353" s="34" t="s">
        <v>4673</v>
      </c>
      <c r="E1353" s="95">
        <f t="shared" si="65"/>
        <v>95</v>
      </c>
      <c r="F1353" s="95">
        <f t="shared" si="66"/>
        <v>122</v>
      </c>
      <c r="G1353" s="95">
        <f>'gráficos x semana I nivel'!D325</f>
        <v>0</v>
      </c>
      <c r="H1353" s="95">
        <f t="shared" si="64"/>
        <v>8</v>
      </c>
      <c r="I1353" s="351">
        <f t="shared" si="2"/>
        <v>8.4210526315789472E-2</v>
      </c>
      <c r="J1353" s="351">
        <f t="shared" si="3"/>
        <v>6.5573770491803282E-2</v>
      </c>
      <c r="K1353" s="34" t="s">
        <v>649</v>
      </c>
    </row>
    <row r="1354" spans="1:11">
      <c r="A1354" s="34" t="s">
        <v>4656</v>
      </c>
      <c r="B1354" s="34">
        <v>2018</v>
      </c>
      <c r="C1354" s="34">
        <v>1</v>
      </c>
      <c r="D1354" s="34" t="s">
        <v>4678</v>
      </c>
      <c r="E1354" s="95">
        <f t="shared" si="65"/>
        <v>95</v>
      </c>
      <c r="F1354" s="95">
        <f t="shared" si="66"/>
        <v>122</v>
      </c>
      <c r="G1354" s="95">
        <f>'gráficos x semana I nivel'!E222</f>
        <v>6</v>
      </c>
      <c r="H1354" s="95">
        <f>G1354</f>
        <v>6</v>
      </c>
      <c r="I1354" s="351">
        <f t="shared" si="2"/>
        <v>6.3157894736842107E-2</v>
      </c>
      <c r="J1354" s="351">
        <f t="shared" si="3"/>
        <v>4.9180327868852458E-2</v>
      </c>
      <c r="K1354" s="34" t="s">
        <v>649</v>
      </c>
    </row>
    <row r="1355" spans="1:11">
      <c r="A1355" s="34" t="s">
        <v>4656</v>
      </c>
      <c r="B1355" s="34">
        <v>2018</v>
      </c>
      <c r="C1355" s="34">
        <v>2</v>
      </c>
      <c r="D1355" s="34" t="s">
        <v>4678</v>
      </c>
      <c r="E1355" s="95">
        <f t="shared" si="65"/>
        <v>95</v>
      </c>
      <c r="F1355" s="95">
        <f t="shared" si="66"/>
        <v>122</v>
      </c>
      <c r="G1355" s="95">
        <f>'gráficos x semana I nivel'!E223</f>
        <v>0</v>
      </c>
      <c r="H1355" s="95">
        <f t="shared" ref="H1355:H1457" si="67">H1354+G1355</f>
        <v>6</v>
      </c>
      <c r="I1355" s="351">
        <f t="shared" si="2"/>
        <v>6.3157894736842107E-2</v>
      </c>
      <c r="J1355" s="351">
        <f t="shared" si="3"/>
        <v>4.9180327868852458E-2</v>
      </c>
      <c r="K1355" s="34" t="s">
        <v>649</v>
      </c>
    </row>
    <row r="1356" spans="1:11">
      <c r="A1356" s="34" t="s">
        <v>4656</v>
      </c>
      <c r="B1356" s="34">
        <v>2018</v>
      </c>
      <c r="C1356" s="34">
        <v>3</v>
      </c>
      <c r="D1356" s="34" t="s">
        <v>4678</v>
      </c>
      <c r="E1356" s="95">
        <f t="shared" si="65"/>
        <v>95</v>
      </c>
      <c r="F1356" s="95">
        <f t="shared" si="66"/>
        <v>122</v>
      </c>
      <c r="G1356" s="95">
        <f>'gráficos x semana I nivel'!E224</f>
        <v>0</v>
      </c>
      <c r="H1356" s="95">
        <f t="shared" si="67"/>
        <v>6</v>
      </c>
      <c r="I1356" s="351">
        <f t="shared" si="2"/>
        <v>6.3157894736842107E-2</v>
      </c>
      <c r="J1356" s="351">
        <f t="shared" si="3"/>
        <v>4.9180327868852458E-2</v>
      </c>
      <c r="K1356" s="34" t="s">
        <v>649</v>
      </c>
    </row>
    <row r="1357" spans="1:11">
      <c r="A1357" s="34" t="s">
        <v>4656</v>
      </c>
      <c r="B1357" s="34">
        <v>2018</v>
      </c>
      <c r="C1357" s="34">
        <v>4</v>
      </c>
      <c r="D1357" s="34" t="s">
        <v>4678</v>
      </c>
      <c r="E1357" s="95">
        <f t="shared" si="65"/>
        <v>95</v>
      </c>
      <c r="F1357" s="95">
        <f t="shared" si="66"/>
        <v>122</v>
      </c>
      <c r="G1357" s="95">
        <f>'gráficos x semana I nivel'!E225</f>
        <v>0</v>
      </c>
      <c r="H1357" s="95">
        <f t="shared" si="67"/>
        <v>6</v>
      </c>
      <c r="I1357" s="351">
        <f t="shared" si="2"/>
        <v>6.3157894736842107E-2</v>
      </c>
      <c r="J1357" s="351">
        <f t="shared" si="3"/>
        <v>4.9180327868852458E-2</v>
      </c>
      <c r="K1357" s="34" t="s">
        <v>649</v>
      </c>
    </row>
    <row r="1358" spans="1:11">
      <c r="A1358" s="34" t="s">
        <v>4656</v>
      </c>
      <c r="B1358" s="34">
        <v>2018</v>
      </c>
      <c r="C1358" s="34">
        <v>5</v>
      </c>
      <c r="D1358" s="34" t="s">
        <v>4678</v>
      </c>
      <c r="E1358" s="95">
        <f t="shared" si="65"/>
        <v>95</v>
      </c>
      <c r="F1358" s="95">
        <f t="shared" si="66"/>
        <v>122</v>
      </c>
      <c r="G1358" s="95">
        <f>'gráficos x semana I nivel'!E226</f>
        <v>0</v>
      </c>
      <c r="H1358" s="95">
        <f t="shared" si="67"/>
        <v>6</v>
      </c>
      <c r="I1358" s="351">
        <f t="shared" si="2"/>
        <v>6.3157894736842107E-2</v>
      </c>
      <c r="J1358" s="351">
        <f t="shared" si="3"/>
        <v>4.9180327868852458E-2</v>
      </c>
      <c r="K1358" s="34" t="s">
        <v>649</v>
      </c>
    </row>
    <row r="1359" spans="1:11">
      <c r="A1359" s="34" t="s">
        <v>4656</v>
      </c>
      <c r="B1359" s="34">
        <v>2018</v>
      </c>
      <c r="C1359" s="34">
        <v>6</v>
      </c>
      <c r="D1359" s="34" t="s">
        <v>4678</v>
      </c>
      <c r="E1359" s="95">
        <f t="shared" si="65"/>
        <v>95</v>
      </c>
      <c r="F1359" s="95">
        <f t="shared" si="66"/>
        <v>122</v>
      </c>
      <c r="G1359" s="95">
        <f>'gráficos x semana I nivel'!E227</f>
        <v>0</v>
      </c>
      <c r="H1359" s="95">
        <f t="shared" si="67"/>
        <v>6</v>
      </c>
      <c r="I1359" s="351">
        <f t="shared" si="2"/>
        <v>6.3157894736842107E-2</v>
      </c>
      <c r="J1359" s="351">
        <f t="shared" si="3"/>
        <v>4.9180327868852458E-2</v>
      </c>
      <c r="K1359" s="34" t="s">
        <v>649</v>
      </c>
    </row>
    <row r="1360" spans="1:11">
      <c r="A1360" s="34" t="s">
        <v>4656</v>
      </c>
      <c r="B1360" s="34">
        <v>2018</v>
      </c>
      <c r="C1360" s="34">
        <v>7</v>
      </c>
      <c r="D1360" s="34" t="s">
        <v>4678</v>
      </c>
      <c r="E1360" s="95">
        <f t="shared" si="65"/>
        <v>95</v>
      </c>
      <c r="F1360" s="95">
        <f t="shared" si="66"/>
        <v>122</v>
      </c>
      <c r="G1360" s="95">
        <f>'gráficos x semana I nivel'!E228</f>
        <v>0</v>
      </c>
      <c r="H1360" s="95">
        <f t="shared" si="67"/>
        <v>6</v>
      </c>
      <c r="I1360" s="351">
        <f t="shared" si="2"/>
        <v>6.3157894736842107E-2</v>
      </c>
      <c r="J1360" s="351">
        <f t="shared" si="3"/>
        <v>4.9180327868852458E-2</v>
      </c>
      <c r="K1360" s="34" t="s">
        <v>649</v>
      </c>
    </row>
    <row r="1361" spans="1:11">
      <c r="A1361" s="34" t="s">
        <v>4656</v>
      </c>
      <c r="B1361" s="34">
        <v>2018</v>
      </c>
      <c r="C1361" s="34">
        <v>8</v>
      </c>
      <c r="D1361" s="34" t="s">
        <v>4678</v>
      </c>
      <c r="E1361" s="95">
        <f t="shared" si="65"/>
        <v>95</v>
      </c>
      <c r="F1361" s="95">
        <f t="shared" si="66"/>
        <v>122</v>
      </c>
      <c r="G1361" s="95">
        <f>'gráficos x semana I nivel'!E229</f>
        <v>0</v>
      </c>
      <c r="H1361" s="95">
        <f t="shared" si="67"/>
        <v>6</v>
      </c>
      <c r="I1361" s="351">
        <f t="shared" si="2"/>
        <v>6.3157894736842107E-2</v>
      </c>
      <c r="J1361" s="351">
        <f t="shared" si="3"/>
        <v>4.9180327868852458E-2</v>
      </c>
      <c r="K1361" s="34" t="s">
        <v>649</v>
      </c>
    </row>
    <row r="1362" spans="1:11">
      <c r="A1362" s="34" t="s">
        <v>4656</v>
      </c>
      <c r="B1362" s="34">
        <v>2018</v>
      </c>
      <c r="C1362" s="34">
        <v>9</v>
      </c>
      <c r="D1362" s="34" t="s">
        <v>4678</v>
      </c>
      <c r="E1362" s="95">
        <f t="shared" si="65"/>
        <v>95</v>
      </c>
      <c r="F1362" s="95">
        <f t="shared" si="66"/>
        <v>122</v>
      </c>
      <c r="G1362" s="95">
        <f>'gráficos x semana I nivel'!E230</f>
        <v>0</v>
      </c>
      <c r="H1362" s="95">
        <f t="shared" si="67"/>
        <v>6</v>
      </c>
      <c r="I1362" s="351">
        <f t="shared" si="2"/>
        <v>6.3157894736842107E-2</v>
      </c>
      <c r="J1362" s="351">
        <f t="shared" si="3"/>
        <v>4.9180327868852458E-2</v>
      </c>
      <c r="K1362" s="34" t="s">
        <v>649</v>
      </c>
    </row>
    <row r="1363" spans="1:11">
      <c r="A1363" s="34" t="s">
        <v>4656</v>
      </c>
      <c r="B1363" s="34">
        <v>2018</v>
      </c>
      <c r="C1363" s="34">
        <v>10</v>
      </c>
      <c r="D1363" s="34" t="s">
        <v>4678</v>
      </c>
      <c r="E1363" s="95">
        <f t="shared" si="65"/>
        <v>95</v>
      </c>
      <c r="F1363" s="95">
        <f t="shared" si="66"/>
        <v>122</v>
      </c>
      <c r="G1363" s="95">
        <f>'gráficos x semana I nivel'!E231</f>
        <v>0</v>
      </c>
      <c r="H1363" s="95">
        <f t="shared" si="67"/>
        <v>6</v>
      </c>
      <c r="I1363" s="351">
        <f t="shared" si="2"/>
        <v>6.3157894736842107E-2</v>
      </c>
      <c r="J1363" s="351">
        <f t="shared" si="3"/>
        <v>4.9180327868852458E-2</v>
      </c>
      <c r="K1363" s="34" t="s">
        <v>649</v>
      </c>
    </row>
    <row r="1364" spans="1:11">
      <c r="A1364" s="34" t="s">
        <v>4656</v>
      </c>
      <c r="B1364" s="34">
        <v>2018</v>
      </c>
      <c r="C1364" s="34">
        <v>11</v>
      </c>
      <c r="D1364" s="34" t="s">
        <v>4678</v>
      </c>
      <c r="E1364" s="95">
        <f t="shared" si="65"/>
        <v>95</v>
      </c>
      <c r="F1364" s="95">
        <f t="shared" si="66"/>
        <v>122</v>
      </c>
      <c r="G1364" s="95">
        <f>'gráficos x semana I nivel'!E232</f>
        <v>0</v>
      </c>
      <c r="H1364" s="95">
        <f t="shared" si="67"/>
        <v>6</v>
      </c>
      <c r="I1364" s="98">
        <f t="shared" si="2"/>
        <v>6.3157894736842107E-2</v>
      </c>
      <c r="J1364" s="98">
        <f t="shared" si="3"/>
        <v>4.9180327868852458E-2</v>
      </c>
      <c r="K1364" s="34" t="s">
        <v>649</v>
      </c>
    </row>
    <row r="1365" spans="1:11">
      <c r="A1365" s="34" t="s">
        <v>4656</v>
      </c>
      <c r="B1365" s="34">
        <v>2018</v>
      </c>
      <c r="C1365" s="34">
        <v>12</v>
      </c>
      <c r="D1365" s="34" t="s">
        <v>4678</v>
      </c>
      <c r="E1365" s="95">
        <f t="shared" si="65"/>
        <v>95</v>
      </c>
      <c r="F1365" s="95">
        <f t="shared" si="66"/>
        <v>122</v>
      </c>
      <c r="G1365" s="95">
        <f>'gráficos x semana I nivel'!E233</f>
        <v>2</v>
      </c>
      <c r="H1365" s="95">
        <f t="shared" si="67"/>
        <v>8</v>
      </c>
      <c r="I1365" s="351">
        <f t="shared" si="2"/>
        <v>8.4210526315789472E-2</v>
      </c>
      <c r="J1365" s="351">
        <f t="shared" si="3"/>
        <v>6.5573770491803282E-2</v>
      </c>
      <c r="K1365" s="34" t="s">
        <v>649</v>
      </c>
    </row>
    <row r="1366" spans="1:11">
      <c r="A1366" s="34" t="s">
        <v>4656</v>
      </c>
      <c r="B1366" s="34">
        <v>2018</v>
      </c>
      <c r="C1366" s="34">
        <v>13</v>
      </c>
      <c r="D1366" s="34" t="s">
        <v>4678</v>
      </c>
      <c r="E1366" s="95">
        <f t="shared" si="65"/>
        <v>95</v>
      </c>
      <c r="F1366" s="95">
        <f t="shared" si="66"/>
        <v>122</v>
      </c>
      <c r="G1366" s="95">
        <f>'gráficos x semana I nivel'!E234</f>
        <v>0</v>
      </c>
      <c r="H1366" s="95">
        <f t="shared" si="67"/>
        <v>8</v>
      </c>
      <c r="I1366" s="351">
        <f t="shared" si="2"/>
        <v>8.4210526315789472E-2</v>
      </c>
      <c r="J1366" s="351">
        <f t="shared" si="3"/>
        <v>6.5573770491803282E-2</v>
      </c>
      <c r="K1366" s="34" t="s">
        <v>649</v>
      </c>
    </row>
    <row r="1367" spans="1:11">
      <c r="A1367" s="34" t="s">
        <v>4656</v>
      </c>
      <c r="B1367" s="34">
        <v>2018</v>
      </c>
      <c r="C1367" s="34">
        <v>14</v>
      </c>
      <c r="D1367" s="34" t="s">
        <v>4678</v>
      </c>
      <c r="E1367" s="95">
        <f t="shared" si="65"/>
        <v>95</v>
      </c>
      <c r="F1367" s="95">
        <f t="shared" si="66"/>
        <v>122</v>
      </c>
      <c r="G1367" s="95">
        <f>'gráficos x semana I nivel'!E235</f>
        <v>0</v>
      </c>
      <c r="H1367" s="95">
        <f t="shared" si="67"/>
        <v>8</v>
      </c>
      <c r="I1367" s="351">
        <f t="shared" si="2"/>
        <v>8.4210526315789472E-2</v>
      </c>
      <c r="J1367" s="351">
        <f t="shared" si="3"/>
        <v>6.5573770491803282E-2</v>
      </c>
      <c r="K1367" s="34" t="s">
        <v>649</v>
      </c>
    </row>
    <row r="1368" spans="1:11">
      <c r="A1368" s="34" t="s">
        <v>4656</v>
      </c>
      <c r="B1368" s="34">
        <v>2018</v>
      </c>
      <c r="C1368" s="34">
        <v>15</v>
      </c>
      <c r="D1368" s="34" t="s">
        <v>4678</v>
      </c>
      <c r="E1368" s="95">
        <f t="shared" si="65"/>
        <v>95</v>
      </c>
      <c r="F1368" s="95">
        <f t="shared" si="66"/>
        <v>122</v>
      </c>
      <c r="G1368" s="95">
        <f>'gráficos x semana I nivel'!E236</f>
        <v>0</v>
      </c>
      <c r="H1368" s="95">
        <f t="shared" si="67"/>
        <v>8</v>
      </c>
      <c r="I1368" s="351">
        <f t="shared" si="2"/>
        <v>8.4210526315789472E-2</v>
      </c>
      <c r="J1368" s="351">
        <f t="shared" si="3"/>
        <v>6.5573770491803282E-2</v>
      </c>
      <c r="K1368" s="34" t="s">
        <v>649</v>
      </c>
    </row>
    <row r="1369" spans="1:11">
      <c r="A1369" s="34" t="s">
        <v>4656</v>
      </c>
      <c r="B1369" s="34">
        <v>2018</v>
      </c>
      <c r="C1369" s="34">
        <v>16</v>
      </c>
      <c r="D1369" s="34" t="s">
        <v>4678</v>
      </c>
      <c r="E1369" s="95">
        <f t="shared" si="65"/>
        <v>95</v>
      </c>
      <c r="F1369" s="95">
        <f t="shared" si="66"/>
        <v>122</v>
      </c>
      <c r="G1369" s="95">
        <f>'gráficos x semana I nivel'!E237</f>
        <v>1</v>
      </c>
      <c r="H1369" s="95">
        <f t="shared" si="67"/>
        <v>9</v>
      </c>
      <c r="I1369" s="351">
        <f t="shared" si="2"/>
        <v>9.4736842105263161E-2</v>
      </c>
      <c r="J1369" s="351">
        <f t="shared" si="3"/>
        <v>7.3770491803278687E-2</v>
      </c>
      <c r="K1369" s="34" t="s">
        <v>649</v>
      </c>
    </row>
    <row r="1370" spans="1:11">
      <c r="A1370" s="34" t="s">
        <v>4656</v>
      </c>
      <c r="B1370" s="34">
        <v>2018</v>
      </c>
      <c r="C1370" s="34">
        <v>17</v>
      </c>
      <c r="D1370" s="34" t="s">
        <v>4678</v>
      </c>
      <c r="E1370" s="95">
        <f t="shared" si="65"/>
        <v>95</v>
      </c>
      <c r="F1370" s="95">
        <f t="shared" si="66"/>
        <v>122</v>
      </c>
      <c r="G1370" s="95">
        <f>'gráficos x semana I nivel'!E238</f>
        <v>0</v>
      </c>
      <c r="H1370" s="95">
        <f t="shared" si="67"/>
        <v>9</v>
      </c>
      <c r="I1370" s="351">
        <f t="shared" si="2"/>
        <v>9.4736842105263161E-2</v>
      </c>
      <c r="J1370" s="351">
        <f t="shared" si="3"/>
        <v>7.3770491803278687E-2</v>
      </c>
      <c r="K1370" s="34" t="s">
        <v>649</v>
      </c>
    </row>
    <row r="1371" spans="1:11">
      <c r="A1371" s="34" t="s">
        <v>4656</v>
      </c>
      <c r="B1371" s="34">
        <v>2018</v>
      </c>
      <c r="C1371" s="34">
        <v>18</v>
      </c>
      <c r="D1371" s="34" t="s">
        <v>4678</v>
      </c>
      <c r="E1371" s="95">
        <f t="shared" si="65"/>
        <v>95</v>
      </c>
      <c r="F1371" s="95">
        <f t="shared" si="66"/>
        <v>122</v>
      </c>
      <c r="G1371" s="95">
        <f>'gráficos x semana I nivel'!E239</f>
        <v>0</v>
      </c>
      <c r="H1371" s="95">
        <f t="shared" si="67"/>
        <v>9</v>
      </c>
      <c r="I1371" s="351">
        <f t="shared" si="2"/>
        <v>9.4736842105263161E-2</v>
      </c>
      <c r="J1371" s="351">
        <f t="shared" si="3"/>
        <v>7.3770491803278687E-2</v>
      </c>
      <c r="K1371" s="34" t="s">
        <v>649</v>
      </c>
    </row>
    <row r="1372" spans="1:11">
      <c r="A1372" s="34" t="s">
        <v>4656</v>
      </c>
      <c r="B1372" s="34">
        <v>2018</v>
      </c>
      <c r="C1372" s="34">
        <v>19</v>
      </c>
      <c r="D1372" s="34" t="s">
        <v>4678</v>
      </c>
      <c r="E1372" s="95">
        <f t="shared" si="65"/>
        <v>95</v>
      </c>
      <c r="F1372" s="95">
        <f t="shared" si="66"/>
        <v>122</v>
      </c>
      <c r="G1372" s="95">
        <f>'gráficos x semana I nivel'!E240</f>
        <v>0</v>
      </c>
      <c r="H1372" s="95">
        <f t="shared" si="67"/>
        <v>9</v>
      </c>
      <c r="I1372" s="351">
        <f t="shared" si="2"/>
        <v>9.4736842105263161E-2</v>
      </c>
      <c r="J1372" s="351">
        <f t="shared" si="3"/>
        <v>7.3770491803278687E-2</v>
      </c>
      <c r="K1372" s="34" t="s">
        <v>649</v>
      </c>
    </row>
    <row r="1373" spans="1:11">
      <c r="A1373" s="34" t="s">
        <v>4656</v>
      </c>
      <c r="B1373" s="34">
        <v>2018</v>
      </c>
      <c r="C1373" s="34">
        <v>20</v>
      </c>
      <c r="D1373" s="34" t="s">
        <v>4678</v>
      </c>
      <c r="E1373" s="95">
        <f t="shared" si="65"/>
        <v>95</v>
      </c>
      <c r="F1373" s="95">
        <f t="shared" si="66"/>
        <v>122</v>
      </c>
      <c r="G1373" s="95">
        <f>'gráficos x semana I nivel'!E241</f>
        <v>0</v>
      </c>
      <c r="H1373" s="95">
        <f t="shared" si="67"/>
        <v>9</v>
      </c>
      <c r="I1373" s="351">
        <f t="shared" si="2"/>
        <v>9.4736842105263161E-2</v>
      </c>
      <c r="J1373" s="351">
        <f t="shared" si="3"/>
        <v>7.3770491803278687E-2</v>
      </c>
      <c r="K1373" s="34" t="s">
        <v>649</v>
      </c>
    </row>
    <row r="1374" spans="1:11">
      <c r="A1374" s="34" t="s">
        <v>4656</v>
      </c>
      <c r="B1374" s="34">
        <v>2018</v>
      </c>
      <c r="C1374" s="34">
        <v>21</v>
      </c>
      <c r="D1374" s="34" t="s">
        <v>4678</v>
      </c>
      <c r="E1374" s="95">
        <f t="shared" si="65"/>
        <v>95</v>
      </c>
      <c r="F1374" s="95">
        <f t="shared" si="66"/>
        <v>122</v>
      </c>
      <c r="G1374" s="95">
        <f>'gráficos x semana I nivel'!E242</f>
        <v>0</v>
      </c>
      <c r="H1374" s="95">
        <f t="shared" si="67"/>
        <v>9</v>
      </c>
      <c r="I1374" s="351">
        <f t="shared" si="2"/>
        <v>9.4736842105263161E-2</v>
      </c>
      <c r="J1374" s="351">
        <f t="shared" si="3"/>
        <v>7.3770491803278687E-2</v>
      </c>
      <c r="K1374" s="34" t="s">
        <v>649</v>
      </c>
    </row>
    <row r="1375" spans="1:11">
      <c r="A1375" s="34" t="s">
        <v>4656</v>
      </c>
      <c r="B1375" s="34">
        <v>2018</v>
      </c>
      <c r="C1375" s="34">
        <v>22</v>
      </c>
      <c r="D1375" s="34" t="s">
        <v>4678</v>
      </c>
      <c r="E1375" s="95">
        <f t="shared" si="65"/>
        <v>95</v>
      </c>
      <c r="F1375" s="95">
        <f t="shared" si="66"/>
        <v>122</v>
      </c>
      <c r="G1375" s="95">
        <f>'gráficos x semana I nivel'!E243</f>
        <v>0</v>
      </c>
      <c r="H1375" s="95">
        <f t="shared" si="67"/>
        <v>9</v>
      </c>
      <c r="I1375" s="351">
        <f t="shared" si="2"/>
        <v>9.4736842105263161E-2</v>
      </c>
      <c r="J1375" s="351">
        <f t="shared" si="3"/>
        <v>7.3770491803278687E-2</v>
      </c>
      <c r="K1375" s="34" t="s">
        <v>649</v>
      </c>
    </row>
    <row r="1376" spans="1:11">
      <c r="A1376" s="34" t="s">
        <v>4656</v>
      </c>
      <c r="B1376" s="34">
        <v>2018</v>
      </c>
      <c r="C1376" s="34">
        <v>23</v>
      </c>
      <c r="D1376" s="34" t="s">
        <v>4678</v>
      </c>
      <c r="E1376" s="95">
        <f t="shared" si="65"/>
        <v>95</v>
      </c>
      <c r="F1376" s="95">
        <f t="shared" si="66"/>
        <v>122</v>
      </c>
      <c r="G1376" s="95">
        <f>'gráficos x semana I nivel'!E244</f>
        <v>0</v>
      </c>
      <c r="H1376" s="95">
        <f t="shared" si="67"/>
        <v>9</v>
      </c>
      <c r="I1376" s="351">
        <f t="shared" si="2"/>
        <v>9.4736842105263161E-2</v>
      </c>
      <c r="J1376" s="351">
        <f t="shared" si="3"/>
        <v>7.3770491803278687E-2</v>
      </c>
      <c r="K1376" s="34" t="s">
        <v>649</v>
      </c>
    </row>
    <row r="1377" spans="1:11">
      <c r="A1377" s="34" t="s">
        <v>4656</v>
      </c>
      <c r="B1377" s="34">
        <v>2018</v>
      </c>
      <c r="C1377" s="34">
        <v>24</v>
      </c>
      <c r="D1377" s="34" t="s">
        <v>4678</v>
      </c>
      <c r="E1377" s="95">
        <f t="shared" si="65"/>
        <v>95</v>
      </c>
      <c r="F1377" s="95">
        <f t="shared" si="66"/>
        <v>122</v>
      </c>
      <c r="G1377" s="95">
        <f>'gráficos x semana I nivel'!E245</f>
        <v>0</v>
      </c>
      <c r="H1377" s="95">
        <f t="shared" si="67"/>
        <v>9</v>
      </c>
      <c r="I1377" s="351">
        <f t="shared" si="2"/>
        <v>9.4736842105263161E-2</v>
      </c>
      <c r="J1377" s="351">
        <f t="shared" si="3"/>
        <v>7.3770491803278687E-2</v>
      </c>
      <c r="K1377" s="34" t="s">
        <v>649</v>
      </c>
    </row>
    <row r="1378" spans="1:11">
      <c r="A1378" s="34" t="s">
        <v>4656</v>
      </c>
      <c r="B1378" s="34">
        <v>2018</v>
      </c>
      <c r="C1378" s="34">
        <v>25</v>
      </c>
      <c r="D1378" s="34" t="s">
        <v>4678</v>
      </c>
      <c r="E1378" s="95">
        <f t="shared" ref="E1378:E1441" si="68">SP2_IN</f>
        <v>95</v>
      </c>
      <c r="F1378" s="95">
        <f t="shared" ref="F1378:F1441" si="69">Cargos_IN_SP2</f>
        <v>122</v>
      </c>
      <c r="G1378" s="95">
        <f>'gráficos x semana I nivel'!E246</f>
        <v>0</v>
      </c>
      <c r="H1378" s="95">
        <f t="shared" si="67"/>
        <v>9</v>
      </c>
      <c r="I1378" s="351">
        <f t="shared" si="2"/>
        <v>9.4736842105263161E-2</v>
      </c>
      <c r="J1378" s="351">
        <f t="shared" si="3"/>
        <v>7.3770491803278687E-2</v>
      </c>
      <c r="K1378" s="34" t="s">
        <v>649</v>
      </c>
    </row>
    <row r="1379" spans="1:11">
      <c r="A1379" s="34" t="s">
        <v>4656</v>
      </c>
      <c r="B1379" s="34">
        <v>2018</v>
      </c>
      <c r="C1379" s="34">
        <v>26</v>
      </c>
      <c r="D1379" s="34" t="s">
        <v>4678</v>
      </c>
      <c r="E1379" s="95">
        <f t="shared" si="68"/>
        <v>95</v>
      </c>
      <c r="F1379" s="95">
        <f t="shared" si="69"/>
        <v>122</v>
      </c>
      <c r="G1379" s="95">
        <f>'gráficos x semana I nivel'!E247</f>
        <v>1</v>
      </c>
      <c r="H1379" s="95">
        <f t="shared" si="67"/>
        <v>10</v>
      </c>
      <c r="I1379" s="351">
        <f t="shared" si="2"/>
        <v>0.10526315789473684</v>
      </c>
      <c r="J1379" s="351">
        <f t="shared" si="3"/>
        <v>8.1967213114754092E-2</v>
      </c>
      <c r="K1379" s="34" t="s">
        <v>649</v>
      </c>
    </row>
    <row r="1380" spans="1:11">
      <c r="A1380" s="34" t="s">
        <v>4656</v>
      </c>
      <c r="B1380" s="34">
        <v>2018</v>
      </c>
      <c r="C1380" s="34">
        <v>27</v>
      </c>
      <c r="D1380" s="34" t="s">
        <v>4678</v>
      </c>
      <c r="E1380" s="95">
        <f t="shared" si="68"/>
        <v>95</v>
      </c>
      <c r="F1380" s="95">
        <f t="shared" si="69"/>
        <v>122</v>
      </c>
      <c r="G1380" s="95">
        <f>'gráficos x semana I nivel'!E248</f>
        <v>0</v>
      </c>
      <c r="H1380" s="95">
        <f t="shared" si="67"/>
        <v>10</v>
      </c>
      <c r="I1380" s="351">
        <f t="shared" si="2"/>
        <v>0.10526315789473684</v>
      </c>
      <c r="J1380" s="351">
        <f t="shared" si="3"/>
        <v>8.1967213114754092E-2</v>
      </c>
      <c r="K1380" s="34" t="s">
        <v>649</v>
      </c>
    </row>
    <row r="1381" spans="1:11">
      <c r="A1381" s="34" t="s">
        <v>4656</v>
      </c>
      <c r="B1381" s="34">
        <v>2018</v>
      </c>
      <c r="C1381" s="34">
        <v>28</v>
      </c>
      <c r="D1381" s="34" t="s">
        <v>4678</v>
      </c>
      <c r="E1381" s="95">
        <f t="shared" si="68"/>
        <v>95</v>
      </c>
      <c r="F1381" s="95">
        <f t="shared" si="69"/>
        <v>122</v>
      </c>
      <c r="G1381" s="95">
        <f>'gráficos x semana I nivel'!E249</f>
        <v>0</v>
      </c>
      <c r="H1381" s="95">
        <f t="shared" si="67"/>
        <v>10</v>
      </c>
      <c r="I1381" s="351">
        <f t="shared" si="2"/>
        <v>0.10526315789473684</v>
      </c>
      <c r="J1381" s="351">
        <f t="shared" si="3"/>
        <v>8.1967213114754092E-2</v>
      </c>
      <c r="K1381" s="34" t="s">
        <v>649</v>
      </c>
    </row>
    <row r="1382" spans="1:11">
      <c r="A1382" s="34" t="s">
        <v>4656</v>
      </c>
      <c r="B1382" s="34">
        <v>2018</v>
      </c>
      <c r="C1382" s="34">
        <v>29</v>
      </c>
      <c r="D1382" s="34" t="s">
        <v>4678</v>
      </c>
      <c r="E1382" s="95">
        <f t="shared" si="68"/>
        <v>95</v>
      </c>
      <c r="F1382" s="95">
        <f t="shared" si="69"/>
        <v>122</v>
      </c>
      <c r="G1382" s="95">
        <f>'gráficos x semana I nivel'!E250</f>
        <v>0</v>
      </c>
      <c r="H1382" s="95">
        <f t="shared" si="67"/>
        <v>10</v>
      </c>
      <c r="I1382" s="351">
        <f t="shared" si="2"/>
        <v>0.10526315789473684</v>
      </c>
      <c r="J1382" s="351">
        <f t="shared" si="3"/>
        <v>8.1967213114754092E-2</v>
      </c>
      <c r="K1382" s="34" t="s">
        <v>649</v>
      </c>
    </row>
    <row r="1383" spans="1:11">
      <c r="A1383" s="34" t="s">
        <v>4656</v>
      </c>
      <c r="B1383" s="34">
        <v>2018</v>
      </c>
      <c r="C1383" s="34">
        <v>30</v>
      </c>
      <c r="D1383" s="34" t="s">
        <v>4678</v>
      </c>
      <c r="E1383" s="95">
        <f t="shared" si="68"/>
        <v>95</v>
      </c>
      <c r="F1383" s="95">
        <f t="shared" si="69"/>
        <v>122</v>
      </c>
      <c r="G1383" s="95">
        <f>'gráficos x semana I nivel'!E251</f>
        <v>0</v>
      </c>
      <c r="H1383" s="95">
        <f t="shared" si="67"/>
        <v>10</v>
      </c>
      <c r="I1383" s="351">
        <f t="shared" si="2"/>
        <v>0.10526315789473684</v>
      </c>
      <c r="J1383" s="351">
        <f t="shared" si="3"/>
        <v>8.1967213114754092E-2</v>
      </c>
      <c r="K1383" s="34" t="s">
        <v>649</v>
      </c>
    </row>
    <row r="1384" spans="1:11">
      <c r="A1384" s="34" t="s">
        <v>4656</v>
      </c>
      <c r="B1384" s="34">
        <v>2018</v>
      </c>
      <c r="C1384" s="34">
        <v>31</v>
      </c>
      <c r="D1384" s="34" t="s">
        <v>4678</v>
      </c>
      <c r="E1384" s="95">
        <f t="shared" si="68"/>
        <v>95</v>
      </c>
      <c r="F1384" s="95">
        <f t="shared" si="69"/>
        <v>122</v>
      </c>
      <c r="G1384" s="95">
        <f>'gráficos x semana I nivel'!E252</f>
        <v>0</v>
      </c>
      <c r="H1384" s="95">
        <f t="shared" si="67"/>
        <v>10</v>
      </c>
      <c r="I1384" s="351">
        <f t="shared" si="2"/>
        <v>0.10526315789473684</v>
      </c>
      <c r="J1384" s="351">
        <f t="shared" si="3"/>
        <v>8.1967213114754092E-2</v>
      </c>
      <c r="K1384" s="34" t="s">
        <v>649</v>
      </c>
    </row>
    <row r="1385" spans="1:11">
      <c r="A1385" s="34" t="s">
        <v>4656</v>
      </c>
      <c r="B1385" s="34">
        <v>2018</v>
      </c>
      <c r="C1385" s="34">
        <v>32</v>
      </c>
      <c r="D1385" s="34" t="s">
        <v>4678</v>
      </c>
      <c r="E1385" s="95">
        <f t="shared" si="68"/>
        <v>95</v>
      </c>
      <c r="F1385" s="95">
        <f t="shared" si="69"/>
        <v>122</v>
      </c>
      <c r="G1385" s="95">
        <f>'gráficos x semana I nivel'!E253</f>
        <v>0</v>
      </c>
      <c r="H1385" s="95">
        <f t="shared" si="67"/>
        <v>10</v>
      </c>
      <c r="I1385" s="351">
        <f t="shared" si="2"/>
        <v>0.10526315789473684</v>
      </c>
      <c r="J1385" s="351">
        <f t="shared" si="3"/>
        <v>8.1967213114754092E-2</v>
      </c>
      <c r="K1385" s="34" t="s">
        <v>649</v>
      </c>
    </row>
    <row r="1386" spans="1:11">
      <c r="A1386" s="34" t="s">
        <v>4656</v>
      </c>
      <c r="B1386" s="34">
        <v>2018</v>
      </c>
      <c r="C1386" s="34">
        <v>33</v>
      </c>
      <c r="D1386" s="34" t="s">
        <v>4678</v>
      </c>
      <c r="E1386" s="95">
        <f t="shared" si="68"/>
        <v>95</v>
      </c>
      <c r="F1386" s="95">
        <f t="shared" si="69"/>
        <v>122</v>
      </c>
      <c r="G1386" s="95">
        <f>'gráficos x semana I nivel'!E254</f>
        <v>0</v>
      </c>
      <c r="H1386" s="95">
        <f t="shared" si="67"/>
        <v>10</v>
      </c>
      <c r="I1386" s="351">
        <f t="shared" si="2"/>
        <v>0.10526315789473684</v>
      </c>
      <c r="J1386" s="351">
        <f t="shared" si="3"/>
        <v>8.1967213114754092E-2</v>
      </c>
      <c r="K1386" s="34" t="s">
        <v>649</v>
      </c>
    </row>
    <row r="1387" spans="1:11">
      <c r="A1387" s="34" t="s">
        <v>4656</v>
      </c>
      <c r="B1387" s="34">
        <v>2018</v>
      </c>
      <c r="C1387" s="34">
        <v>34</v>
      </c>
      <c r="D1387" s="34" t="s">
        <v>4678</v>
      </c>
      <c r="E1387" s="95">
        <f t="shared" si="68"/>
        <v>95</v>
      </c>
      <c r="F1387" s="95">
        <f t="shared" si="69"/>
        <v>122</v>
      </c>
      <c r="G1387" s="95">
        <f>'gráficos x semana I nivel'!E255</f>
        <v>1</v>
      </c>
      <c r="H1387" s="95">
        <f t="shared" si="67"/>
        <v>11</v>
      </c>
      <c r="I1387" s="351">
        <f t="shared" si="2"/>
        <v>0.11578947368421053</v>
      </c>
      <c r="J1387" s="351">
        <f t="shared" si="3"/>
        <v>9.0163934426229511E-2</v>
      </c>
      <c r="K1387" s="34" t="s">
        <v>649</v>
      </c>
    </row>
    <row r="1388" spans="1:11">
      <c r="A1388" s="34" t="s">
        <v>4656</v>
      </c>
      <c r="B1388" s="34">
        <v>2018</v>
      </c>
      <c r="C1388" s="34">
        <v>35</v>
      </c>
      <c r="D1388" s="34" t="s">
        <v>4678</v>
      </c>
      <c r="E1388" s="95">
        <f t="shared" si="68"/>
        <v>95</v>
      </c>
      <c r="F1388" s="95">
        <f t="shared" si="69"/>
        <v>122</v>
      </c>
      <c r="G1388" s="95">
        <f>'gráficos x semana I nivel'!E256</f>
        <v>0</v>
      </c>
      <c r="H1388" s="95">
        <f t="shared" si="67"/>
        <v>11</v>
      </c>
      <c r="I1388" s="351">
        <f t="shared" si="2"/>
        <v>0.11578947368421053</v>
      </c>
      <c r="J1388" s="351">
        <f t="shared" si="3"/>
        <v>9.0163934426229511E-2</v>
      </c>
      <c r="K1388" s="34" t="s">
        <v>649</v>
      </c>
    </row>
    <row r="1389" spans="1:11">
      <c r="A1389" s="34" t="s">
        <v>4656</v>
      </c>
      <c r="B1389" s="34">
        <v>2018</v>
      </c>
      <c r="C1389" s="34">
        <v>36</v>
      </c>
      <c r="D1389" s="34" t="s">
        <v>4678</v>
      </c>
      <c r="E1389" s="95">
        <f t="shared" si="68"/>
        <v>95</v>
      </c>
      <c r="F1389" s="95">
        <f t="shared" si="69"/>
        <v>122</v>
      </c>
      <c r="G1389" s="95">
        <f>'gráficos x semana I nivel'!E257</f>
        <v>0</v>
      </c>
      <c r="H1389" s="95">
        <f t="shared" si="67"/>
        <v>11</v>
      </c>
      <c r="I1389" s="351">
        <f t="shared" si="2"/>
        <v>0.11578947368421053</v>
      </c>
      <c r="J1389" s="351">
        <f t="shared" si="3"/>
        <v>9.0163934426229511E-2</v>
      </c>
      <c r="K1389" s="34" t="s">
        <v>649</v>
      </c>
    </row>
    <row r="1390" spans="1:11">
      <c r="A1390" s="34" t="s">
        <v>4656</v>
      </c>
      <c r="B1390" s="34">
        <v>2018</v>
      </c>
      <c r="C1390" s="34">
        <v>37</v>
      </c>
      <c r="D1390" s="34" t="s">
        <v>4678</v>
      </c>
      <c r="E1390" s="95">
        <f t="shared" si="68"/>
        <v>95</v>
      </c>
      <c r="F1390" s="95">
        <f t="shared" si="69"/>
        <v>122</v>
      </c>
      <c r="G1390" s="95">
        <f>'gráficos x semana I nivel'!E258</f>
        <v>0</v>
      </c>
      <c r="H1390" s="95">
        <f t="shared" si="67"/>
        <v>11</v>
      </c>
      <c r="I1390" s="351">
        <f t="shared" si="2"/>
        <v>0.11578947368421053</v>
      </c>
      <c r="J1390" s="351">
        <f t="shared" si="3"/>
        <v>9.0163934426229511E-2</v>
      </c>
      <c r="K1390" s="34" t="s">
        <v>649</v>
      </c>
    </row>
    <row r="1391" spans="1:11">
      <c r="A1391" s="34" t="s">
        <v>4656</v>
      </c>
      <c r="B1391" s="34">
        <v>2018</v>
      </c>
      <c r="C1391" s="34">
        <v>38</v>
      </c>
      <c r="D1391" s="34" t="s">
        <v>4678</v>
      </c>
      <c r="E1391" s="95">
        <f t="shared" si="68"/>
        <v>95</v>
      </c>
      <c r="F1391" s="95">
        <f t="shared" si="69"/>
        <v>122</v>
      </c>
      <c r="G1391" s="95">
        <f>'gráficos x semana I nivel'!E259</f>
        <v>0</v>
      </c>
      <c r="H1391" s="95">
        <f t="shared" si="67"/>
        <v>11</v>
      </c>
      <c r="I1391" s="351">
        <f t="shared" si="2"/>
        <v>0.11578947368421053</v>
      </c>
      <c r="J1391" s="351">
        <f t="shared" si="3"/>
        <v>9.0163934426229511E-2</v>
      </c>
      <c r="K1391" s="34" t="s">
        <v>649</v>
      </c>
    </row>
    <row r="1392" spans="1:11">
      <c r="A1392" s="34" t="s">
        <v>4656</v>
      </c>
      <c r="B1392" s="34">
        <v>2018</v>
      </c>
      <c r="C1392" s="34">
        <v>39</v>
      </c>
      <c r="D1392" s="34" t="s">
        <v>4678</v>
      </c>
      <c r="E1392" s="95">
        <f t="shared" si="68"/>
        <v>95</v>
      </c>
      <c r="F1392" s="95">
        <f t="shared" si="69"/>
        <v>122</v>
      </c>
      <c r="G1392" s="95">
        <f>'gráficos x semana I nivel'!E260</f>
        <v>0</v>
      </c>
      <c r="H1392" s="95">
        <f t="shared" si="67"/>
        <v>11</v>
      </c>
      <c r="I1392" s="351">
        <f t="shared" si="2"/>
        <v>0.11578947368421053</v>
      </c>
      <c r="J1392" s="351">
        <f t="shared" si="3"/>
        <v>9.0163934426229511E-2</v>
      </c>
      <c r="K1392" s="34" t="s">
        <v>649</v>
      </c>
    </row>
    <row r="1393" spans="1:11">
      <c r="A1393" s="34" t="s">
        <v>4656</v>
      </c>
      <c r="B1393" s="34">
        <v>2018</v>
      </c>
      <c r="C1393" s="34">
        <v>40</v>
      </c>
      <c r="D1393" s="34" t="s">
        <v>4678</v>
      </c>
      <c r="E1393" s="95">
        <f t="shared" si="68"/>
        <v>95</v>
      </c>
      <c r="F1393" s="95">
        <f t="shared" si="69"/>
        <v>122</v>
      </c>
      <c r="G1393" s="95">
        <f>'gráficos x semana I nivel'!E261</f>
        <v>0</v>
      </c>
      <c r="H1393" s="95">
        <f t="shared" si="67"/>
        <v>11</v>
      </c>
      <c r="I1393" s="351">
        <f t="shared" si="2"/>
        <v>0.11578947368421053</v>
      </c>
      <c r="J1393" s="351">
        <f t="shared" si="3"/>
        <v>9.0163934426229511E-2</v>
      </c>
      <c r="K1393" s="34" t="s">
        <v>649</v>
      </c>
    </row>
    <row r="1394" spans="1:11">
      <c r="A1394" s="34" t="s">
        <v>4656</v>
      </c>
      <c r="B1394" s="34">
        <v>2018</v>
      </c>
      <c r="C1394" s="34">
        <v>41</v>
      </c>
      <c r="D1394" s="34" t="s">
        <v>4678</v>
      </c>
      <c r="E1394" s="95">
        <f t="shared" si="68"/>
        <v>95</v>
      </c>
      <c r="F1394" s="95">
        <f t="shared" si="69"/>
        <v>122</v>
      </c>
      <c r="G1394" s="95">
        <f>'gráficos x semana I nivel'!E262</f>
        <v>0</v>
      </c>
      <c r="H1394" s="95">
        <f t="shared" si="67"/>
        <v>11</v>
      </c>
      <c r="I1394" s="351">
        <f t="shared" si="2"/>
        <v>0.11578947368421053</v>
      </c>
      <c r="J1394" s="351">
        <f t="shared" si="3"/>
        <v>9.0163934426229511E-2</v>
      </c>
      <c r="K1394" s="34" t="s">
        <v>649</v>
      </c>
    </row>
    <row r="1395" spans="1:11">
      <c r="A1395" s="34" t="s">
        <v>4656</v>
      </c>
      <c r="B1395" s="34">
        <v>2018</v>
      </c>
      <c r="C1395" s="34">
        <v>42</v>
      </c>
      <c r="D1395" s="34" t="s">
        <v>4678</v>
      </c>
      <c r="E1395" s="95">
        <f t="shared" si="68"/>
        <v>95</v>
      </c>
      <c r="F1395" s="95">
        <f t="shared" si="69"/>
        <v>122</v>
      </c>
      <c r="G1395" s="95">
        <f>'gráficos x semana I nivel'!E263</f>
        <v>0</v>
      </c>
      <c r="H1395" s="95">
        <f t="shared" si="67"/>
        <v>11</v>
      </c>
      <c r="I1395" s="351">
        <f t="shared" si="2"/>
        <v>0.11578947368421053</v>
      </c>
      <c r="J1395" s="351">
        <f t="shared" si="3"/>
        <v>9.0163934426229511E-2</v>
      </c>
      <c r="K1395" s="34" t="s">
        <v>649</v>
      </c>
    </row>
    <row r="1396" spans="1:11">
      <c r="A1396" s="34" t="s">
        <v>4656</v>
      </c>
      <c r="B1396" s="34">
        <v>2018</v>
      </c>
      <c r="C1396" s="34">
        <v>43</v>
      </c>
      <c r="D1396" s="34" t="s">
        <v>4678</v>
      </c>
      <c r="E1396" s="95">
        <f t="shared" si="68"/>
        <v>95</v>
      </c>
      <c r="F1396" s="95">
        <f t="shared" si="69"/>
        <v>122</v>
      </c>
      <c r="G1396" s="95">
        <f>'gráficos x semana I nivel'!E264</f>
        <v>0</v>
      </c>
      <c r="H1396" s="95">
        <f t="shared" si="67"/>
        <v>11</v>
      </c>
      <c r="I1396" s="351">
        <f t="shared" si="2"/>
        <v>0.11578947368421053</v>
      </c>
      <c r="J1396" s="351">
        <f t="shared" si="3"/>
        <v>9.0163934426229511E-2</v>
      </c>
      <c r="K1396" s="34" t="s">
        <v>649</v>
      </c>
    </row>
    <row r="1397" spans="1:11">
      <c r="A1397" s="34" t="s">
        <v>4656</v>
      </c>
      <c r="B1397" s="34">
        <v>2018</v>
      </c>
      <c r="C1397" s="34">
        <v>44</v>
      </c>
      <c r="D1397" s="34" t="s">
        <v>4678</v>
      </c>
      <c r="E1397" s="95">
        <f t="shared" si="68"/>
        <v>95</v>
      </c>
      <c r="F1397" s="95">
        <f t="shared" si="69"/>
        <v>122</v>
      </c>
      <c r="G1397" s="95">
        <f>'gráficos x semana I nivel'!E265</f>
        <v>0</v>
      </c>
      <c r="H1397" s="95">
        <f t="shared" si="67"/>
        <v>11</v>
      </c>
      <c r="I1397" s="351">
        <f t="shared" si="2"/>
        <v>0.11578947368421053</v>
      </c>
      <c r="J1397" s="351">
        <f t="shared" si="3"/>
        <v>9.0163934426229511E-2</v>
      </c>
      <c r="K1397" s="34" t="s">
        <v>649</v>
      </c>
    </row>
    <row r="1398" spans="1:11">
      <c r="A1398" s="34" t="s">
        <v>4656</v>
      </c>
      <c r="B1398" s="34">
        <v>2018</v>
      </c>
      <c r="C1398" s="34">
        <v>45</v>
      </c>
      <c r="D1398" s="34" t="s">
        <v>4678</v>
      </c>
      <c r="E1398" s="95">
        <f t="shared" si="68"/>
        <v>95</v>
      </c>
      <c r="F1398" s="95">
        <f t="shared" si="69"/>
        <v>122</v>
      </c>
      <c r="G1398" s="95">
        <f>'gráficos x semana I nivel'!E266</f>
        <v>0</v>
      </c>
      <c r="H1398" s="95">
        <f t="shared" si="67"/>
        <v>11</v>
      </c>
      <c r="I1398" s="351">
        <f t="shared" si="2"/>
        <v>0.11578947368421053</v>
      </c>
      <c r="J1398" s="351">
        <f t="shared" si="3"/>
        <v>9.0163934426229511E-2</v>
      </c>
      <c r="K1398" s="34" t="s">
        <v>649</v>
      </c>
    </row>
    <row r="1399" spans="1:11">
      <c r="A1399" s="34" t="s">
        <v>4656</v>
      </c>
      <c r="B1399" s="34">
        <v>2018</v>
      </c>
      <c r="C1399" s="34">
        <v>46</v>
      </c>
      <c r="D1399" s="34" t="s">
        <v>4678</v>
      </c>
      <c r="E1399" s="95">
        <f t="shared" si="68"/>
        <v>95</v>
      </c>
      <c r="F1399" s="95">
        <f t="shared" si="69"/>
        <v>122</v>
      </c>
      <c r="G1399" s="95">
        <f>'gráficos x semana I nivel'!E267</f>
        <v>0</v>
      </c>
      <c r="H1399" s="95">
        <f t="shared" si="67"/>
        <v>11</v>
      </c>
      <c r="I1399" s="351">
        <f t="shared" si="2"/>
        <v>0.11578947368421053</v>
      </c>
      <c r="J1399" s="351">
        <f t="shared" si="3"/>
        <v>9.0163934426229511E-2</v>
      </c>
      <c r="K1399" s="34" t="s">
        <v>649</v>
      </c>
    </row>
    <row r="1400" spans="1:11">
      <c r="A1400" s="34" t="s">
        <v>4656</v>
      </c>
      <c r="B1400" s="34">
        <v>2018</v>
      </c>
      <c r="C1400" s="34">
        <v>47</v>
      </c>
      <c r="D1400" s="34" t="s">
        <v>4678</v>
      </c>
      <c r="E1400" s="95">
        <f t="shared" si="68"/>
        <v>95</v>
      </c>
      <c r="F1400" s="95">
        <f t="shared" si="69"/>
        <v>122</v>
      </c>
      <c r="G1400" s="95">
        <f>'gráficos x semana I nivel'!E268</f>
        <v>0</v>
      </c>
      <c r="H1400" s="95">
        <f t="shared" si="67"/>
        <v>11</v>
      </c>
      <c r="I1400" s="351">
        <f t="shared" si="2"/>
        <v>0.11578947368421053</v>
      </c>
      <c r="J1400" s="351">
        <f t="shared" si="3"/>
        <v>9.0163934426229511E-2</v>
      </c>
      <c r="K1400" s="34" t="s">
        <v>649</v>
      </c>
    </row>
    <row r="1401" spans="1:11">
      <c r="A1401" s="34" t="s">
        <v>4656</v>
      </c>
      <c r="B1401" s="34">
        <v>2018</v>
      </c>
      <c r="C1401" s="34">
        <v>48</v>
      </c>
      <c r="D1401" s="34" t="s">
        <v>4678</v>
      </c>
      <c r="E1401" s="95">
        <f t="shared" si="68"/>
        <v>95</v>
      </c>
      <c r="F1401" s="95">
        <f t="shared" si="69"/>
        <v>122</v>
      </c>
      <c r="G1401" s="95">
        <f>'gráficos x semana I nivel'!E269</f>
        <v>0</v>
      </c>
      <c r="H1401" s="95">
        <f t="shared" si="67"/>
        <v>11</v>
      </c>
      <c r="I1401" s="351">
        <f t="shared" si="2"/>
        <v>0.11578947368421053</v>
      </c>
      <c r="J1401" s="351">
        <f t="shared" si="3"/>
        <v>9.0163934426229511E-2</v>
      </c>
      <c r="K1401" s="34" t="s">
        <v>649</v>
      </c>
    </row>
    <row r="1402" spans="1:11">
      <c r="A1402" s="34" t="s">
        <v>4656</v>
      </c>
      <c r="B1402" s="34">
        <v>2018</v>
      </c>
      <c r="C1402" s="34">
        <v>49</v>
      </c>
      <c r="D1402" s="34" t="s">
        <v>4678</v>
      </c>
      <c r="E1402" s="95">
        <f t="shared" si="68"/>
        <v>95</v>
      </c>
      <c r="F1402" s="95">
        <f t="shared" si="69"/>
        <v>122</v>
      </c>
      <c r="G1402" s="95">
        <f>'gráficos x semana I nivel'!E270</f>
        <v>0</v>
      </c>
      <c r="H1402" s="95">
        <f t="shared" si="67"/>
        <v>11</v>
      </c>
      <c r="I1402" s="351">
        <f t="shared" si="2"/>
        <v>0.11578947368421053</v>
      </c>
      <c r="J1402" s="351">
        <f t="shared" si="3"/>
        <v>9.0163934426229511E-2</v>
      </c>
      <c r="K1402" s="34" t="s">
        <v>649</v>
      </c>
    </row>
    <row r="1403" spans="1:11">
      <c r="A1403" s="34" t="s">
        <v>4656</v>
      </c>
      <c r="B1403" s="34">
        <v>2018</v>
      </c>
      <c r="C1403" s="34">
        <v>50</v>
      </c>
      <c r="D1403" s="34" t="s">
        <v>4678</v>
      </c>
      <c r="E1403" s="95">
        <f t="shared" si="68"/>
        <v>95</v>
      </c>
      <c r="F1403" s="95">
        <f t="shared" si="69"/>
        <v>122</v>
      </c>
      <c r="G1403" s="95">
        <f>'gráficos x semana I nivel'!E271</f>
        <v>1</v>
      </c>
      <c r="H1403" s="95">
        <f t="shared" si="67"/>
        <v>12</v>
      </c>
      <c r="I1403" s="351">
        <f t="shared" si="2"/>
        <v>0.12631578947368421</v>
      </c>
      <c r="J1403" s="351">
        <f t="shared" si="3"/>
        <v>9.8360655737704916E-2</v>
      </c>
      <c r="K1403" s="34" t="s">
        <v>649</v>
      </c>
    </row>
    <row r="1404" spans="1:11">
      <c r="A1404" s="34" t="s">
        <v>4656</v>
      </c>
      <c r="B1404" s="34">
        <v>2018</v>
      </c>
      <c r="C1404" s="34">
        <v>51</v>
      </c>
      <c r="D1404" s="34" t="s">
        <v>4678</v>
      </c>
      <c r="E1404" s="95">
        <f t="shared" si="68"/>
        <v>95</v>
      </c>
      <c r="F1404" s="95">
        <f t="shared" si="69"/>
        <v>122</v>
      </c>
      <c r="G1404" s="95">
        <f>'gráficos x semana I nivel'!E272</f>
        <v>0</v>
      </c>
      <c r="H1404" s="95">
        <f t="shared" si="67"/>
        <v>12</v>
      </c>
      <c r="I1404" s="351">
        <f t="shared" si="2"/>
        <v>0.12631578947368421</v>
      </c>
      <c r="J1404" s="351">
        <f t="shared" si="3"/>
        <v>9.8360655737704916E-2</v>
      </c>
      <c r="K1404" s="34" t="s">
        <v>649</v>
      </c>
    </row>
    <row r="1405" spans="1:11">
      <c r="A1405" s="34" t="s">
        <v>4656</v>
      </c>
      <c r="B1405" s="34">
        <v>2018</v>
      </c>
      <c r="C1405" s="34">
        <v>52</v>
      </c>
      <c r="D1405" s="34" t="s">
        <v>4678</v>
      </c>
      <c r="E1405" s="95">
        <f t="shared" si="68"/>
        <v>95</v>
      </c>
      <c r="F1405" s="95">
        <f t="shared" si="69"/>
        <v>122</v>
      </c>
      <c r="G1405" s="95">
        <f>'gráficos x semana I nivel'!E273</f>
        <v>1</v>
      </c>
      <c r="H1405" s="95">
        <f t="shared" si="67"/>
        <v>13</v>
      </c>
      <c r="I1405" s="351">
        <f t="shared" si="2"/>
        <v>0.1368421052631579</v>
      </c>
      <c r="J1405" s="351">
        <f t="shared" si="3"/>
        <v>0.10655737704918032</v>
      </c>
      <c r="K1405" s="34" t="s">
        <v>649</v>
      </c>
    </row>
    <row r="1406" spans="1:11">
      <c r="A1406" s="34" t="s">
        <v>4656</v>
      </c>
      <c r="B1406" s="34">
        <v>2018</v>
      </c>
      <c r="C1406" s="34">
        <v>53</v>
      </c>
      <c r="D1406" s="34" t="s">
        <v>4678</v>
      </c>
      <c r="E1406" s="95">
        <f t="shared" si="68"/>
        <v>95</v>
      </c>
      <c r="F1406" s="95">
        <f t="shared" si="69"/>
        <v>122</v>
      </c>
      <c r="G1406" s="95">
        <f>'gráficos x semana I nivel'!E274</f>
        <v>0</v>
      </c>
      <c r="H1406" s="95">
        <f t="shared" si="67"/>
        <v>13</v>
      </c>
      <c r="I1406" s="351">
        <f t="shared" si="2"/>
        <v>0.1368421052631579</v>
      </c>
      <c r="J1406" s="351">
        <f t="shared" si="3"/>
        <v>0.10655737704918032</v>
      </c>
      <c r="K1406" s="34" t="s">
        <v>649</v>
      </c>
    </row>
    <row r="1407" spans="1:11">
      <c r="A1407" s="34" t="s">
        <v>4656</v>
      </c>
      <c r="B1407" s="34">
        <v>2018</v>
      </c>
      <c r="C1407" s="34">
        <v>54</v>
      </c>
      <c r="D1407" s="34" t="s">
        <v>4678</v>
      </c>
      <c r="E1407" s="95">
        <f t="shared" si="68"/>
        <v>95</v>
      </c>
      <c r="F1407" s="95">
        <f t="shared" si="69"/>
        <v>122</v>
      </c>
      <c r="G1407" s="95">
        <f>'gráficos x semana I nivel'!E275</f>
        <v>0</v>
      </c>
      <c r="H1407" s="95">
        <f t="shared" si="67"/>
        <v>13</v>
      </c>
      <c r="I1407" s="351">
        <f t="shared" si="2"/>
        <v>0.1368421052631579</v>
      </c>
      <c r="J1407" s="351">
        <f t="shared" si="3"/>
        <v>0.10655737704918032</v>
      </c>
      <c r="K1407" s="34" t="s">
        <v>649</v>
      </c>
    </row>
    <row r="1408" spans="1:11">
      <c r="A1408" s="34" t="s">
        <v>4656</v>
      </c>
      <c r="B1408" s="34">
        <v>2018</v>
      </c>
      <c r="C1408" s="34">
        <v>55</v>
      </c>
      <c r="D1408" s="34" t="s">
        <v>4678</v>
      </c>
      <c r="E1408" s="95">
        <f t="shared" si="68"/>
        <v>95</v>
      </c>
      <c r="F1408" s="95">
        <f t="shared" si="69"/>
        <v>122</v>
      </c>
      <c r="G1408" s="95">
        <f>'gráficos x semana I nivel'!E276</f>
        <v>0</v>
      </c>
      <c r="H1408" s="95">
        <f t="shared" si="67"/>
        <v>13</v>
      </c>
      <c r="I1408" s="351">
        <f t="shared" si="2"/>
        <v>0.1368421052631579</v>
      </c>
      <c r="J1408" s="351">
        <f t="shared" si="3"/>
        <v>0.10655737704918032</v>
      </c>
      <c r="K1408" s="34" t="s">
        <v>649</v>
      </c>
    </row>
    <row r="1409" spans="1:11">
      <c r="A1409" s="34" t="s">
        <v>4656</v>
      </c>
      <c r="B1409" s="34">
        <v>2018</v>
      </c>
      <c r="C1409" s="34">
        <v>56</v>
      </c>
      <c r="D1409" s="34" t="s">
        <v>4678</v>
      </c>
      <c r="E1409" s="95">
        <f t="shared" si="68"/>
        <v>95</v>
      </c>
      <c r="F1409" s="95">
        <f t="shared" si="69"/>
        <v>122</v>
      </c>
      <c r="G1409" s="95">
        <f>'gráficos x semana I nivel'!E277</f>
        <v>0</v>
      </c>
      <c r="H1409" s="95">
        <f t="shared" si="67"/>
        <v>13</v>
      </c>
      <c r="I1409" s="351">
        <f t="shared" si="2"/>
        <v>0.1368421052631579</v>
      </c>
      <c r="J1409" s="351">
        <f t="shared" si="3"/>
        <v>0.10655737704918032</v>
      </c>
      <c r="K1409" s="34" t="s">
        <v>649</v>
      </c>
    </row>
    <row r="1410" spans="1:11">
      <c r="A1410" s="34" t="s">
        <v>4656</v>
      </c>
      <c r="B1410" s="34">
        <v>2018</v>
      </c>
      <c r="C1410" s="34">
        <v>57</v>
      </c>
      <c r="D1410" s="34" t="s">
        <v>4678</v>
      </c>
      <c r="E1410" s="95">
        <f t="shared" si="68"/>
        <v>95</v>
      </c>
      <c r="F1410" s="95">
        <f t="shared" si="69"/>
        <v>122</v>
      </c>
      <c r="G1410" s="95">
        <f>'gráficos x semana I nivel'!E278</f>
        <v>0</v>
      </c>
      <c r="H1410" s="95">
        <f t="shared" si="67"/>
        <v>13</v>
      </c>
      <c r="I1410" s="351">
        <f t="shared" si="2"/>
        <v>0.1368421052631579</v>
      </c>
      <c r="J1410" s="351">
        <f t="shared" si="3"/>
        <v>0.10655737704918032</v>
      </c>
      <c r="K1410" s="34" t="s">
        <v>649</v>
      </c>
    </row>
    <row r="1411" spans="1:11">
      <c r="A1411" s="34" t="s">
        <v>4656</v>
      </c>
      <c r="B1411" s="34">
        <v>2018</v>
      </c>
      <c r="C1411" s="34">
        <v>58</v>
      </c>
      <c r="D1411" s="34" t="s">
        <v>4678</v>
      </c>
      <c r="E1411" s="95">
        <f t="shared" si="68"/>
        <v>95</v>
      </c>
      <c r="F1411" s="95">
        <f t="shared" si="69"/>
        <v>122</v>
      </c>
      <c r="G1411" s="95">
        <f>'gráficos x semana I nivel'!E279</f>
        <v>0</v>
      </c>
      <c r="H1411" s="95">
        <f t="shared" si="67"/>
        <v>13</v>
      </c>
      <c r="I1411" s="351">
        <f t="shared" si="2"/>
        <v>0.1368421052631579</v>
      </c>
      <c r="J1411" s="351">
        <f t="shared" si="3"/>
        <v>0.10655737704918032</v>
      </c>
      <c r="K1411" s="34" t="s">
        <v>649</v>
      </c>
    </row>
    <row r="1412" spans="1:11">
      <c r="A1412" s="34" t="s">
        <v>4656</v>
      </c>
      <c r="B1412" s="34">
        <v>2018</v>
      </c>
      <c r="C1412" s="34">
        <v>59</v>
      </c>
      <c r="D1412" s="34" t="s">
        <v>4678</v>
      </c>
      <c r="E1412" s="95">
        <f t="shared" si="68"/>
        <v>95</v>
      </c>
      <c r="F1412" s="95">
        <f t="shared" si="69"/>
        <v>122</v>
      </c>
      <c r="G1412" s="95">
        <f>'gráficos x semana I nivel'!E280</f>
        <v>0</v>
      </c>
      <c r="H1412" s="95">
        <f t="shared" si="67"/>
        <v>13</v>
      </c>
      <c r="I1412" s="351">
        <f t="shared" si="2"/>
        <v>0.1368421052631579</v>
      </c>
      <c r="J1412" s="351">
        <f t="shared" si="3"/>
        <v>0.10655737704918032</v>
      </c>
      <c r="K1412" s="34" t="s">
        <v>649</v>
      </c>
    </row>
    <row r="1413" spans="1:11">
      <c r="A1413" s="34" t="s">
        <v>4656</v>
      </c>
      <c r="B1413" s="34">
        <v>2018</v>
      </c>
      <c r="C1413" s="34">
        <v>60</v>
      </c>
      <c r="D1413" s="34" t="s">
        <v>4678</v>
      </c>
      <c r="E1413" s="95">
        <f t="shared" si="68"/>
        <v>95</v>
      </c>
      <c r="F1413" s="95">
        <f t="shared" si="69"/>
        <v>122</v>
      </c>
      <c r="G1413" s="95">
        <f>'gráficos x semana I nivel'!E281</f>
        <v>0</v>
      </c>
      <c r="H1413" s="95">
        <f t="shared" si="67"/>
        <v>13</v>
      </c>
      <c r="I1413" s="351">
        <f t="shared" si="2"/>
        <v>0.1368421052631579</v>
      </c>
      <c r="J1413" s="351">
        <f t="shared" si="3"/>
        <v>0.10655737704918032</v>
      </c>
      <c r="K1413" s="34" t="s">
        <v>649</v>
      </c>
    </row>
    <row r="1414" spans="1:11">
      <c r="A1414" s="34" t="s">
        <v>4656</v>
      </c>
      <c r="B1414" s="34">
        <v>2018</v>
      </c>
      <c r="C1414" s="34">
        <v>61</v>
      </c>
      <c r="D1414" s="34" t="s">
        <v>4678</v>
      </c>
      <c r="E1414" s="95">
        <f t="shared" si="68"/>
        <v>95</v>
      </c>
      <c r="F1414" s="95">
        <f t="shared" si="69"/>
        <v>122</v>
      </c>
      <c r="G1414" s="95">
        <f>'gráficos x semana I nivel'!E282</f>
        <v>0</v>
      </c>
      <c r="H1414" s="95">
        <f t="shared" si="67"/>
        <v>13</v>
      </c>
      <c r="I1414" s="351">
        <f t="shared" si="2"/>
        <v>0.1368421052631579</v>
      </c>
      <c r="J1414" s="351">
        <f t="shared" si="3"/>
        <v>0.10655737704918032</v>
      </c>
      <c r="K1414" s="34" t="s">
        <v>649</v>
      </c>
    </row>
    <row r="1415" spans="1:11">
      <c r="A1415" s="34" t="s">
        <v>4656</v>
      </c>
      <c r="B1415" s="34">
        <v>2018</v>
      </c>
      <c r="C1415" s="34">
        <v>62</v>
      </c>
      <c r="D1415" s="34" t="s">
        <v>4678</v>
      </c>
      <c r="E1415" s="95">
        <f t="shared" si="68"/>
        <v>95</v>
      </c>
      <c r="F1415" s="95">
        <f t="shared" si="69"/>
        <v>122</v>
      </c>
      <c r="G1415" s="95">
        <f>'gráficos x semana I nivel'!E283</f>
        <v>0</v>
      </c>
      <c r="H1415" s="95">
        <f t="shared" si="67"/>
        <v>13</v>
      </c>
      <c r="I1415" s="351">
        <f t="shared" si="2"/>
        <v>0.1368421052631579</v>
      </c>
      <c r="J1415" s="351">
        <f t="shared" si="3"/>
        <v>0.10655737704918032</v>
      </c>
      <c r="K1415" s="34" t="s">
        <v>649</v>
      </c>
    </row>
    <row r="1416" spans="1:11">
      <c r="A1416" s="34" t="s">
        <v>4656</v>
      </c>
      <c r="B1416" s="34">
        <v>2018</v>
      </c>
      <c r="C1416" s="34">
        <v>63</v>
      </c>
      <c r="D1416" s="34" t="s">
        <v>4678</v>
      </c>
      <c r="E1416" s="95">
        <f t="shared" si="68"/>
        <v>95</v>
      </c>
      <c r="F1416" s="95">
        <f t="shared" si="69"/>
        <v>122</v>
      </c>
      <c r="G1416" s="95">
        <f>'gráficos x semana I nivel'!E284</f>
        <v>0</v>
      </c>
      <c r="H1416" s="95">
        <f t="shared" si="67"/>
        <v>13</v>
      </c>
      <c r="I1416" s="351">
        <f t="shared" si="2"/>
        <v>0.1368421052631579</v>
      </c>
      <c r="J1416" s="351">
        <f t="shared" si="3"/>
        <v>0.10655737704918032</v>
      </c>
      <c r="K1416" s="34" t="s">
        <v>649</v>
      </c>
    </row>
    <row r="1417" spans="1:11">
      <c r="A1417" s="34" t="s">
        <v>4656</v>
      </c>
      <c r="B1417" s="34">
        <v>2018</v>
      </c>
      <c r="C1417" s="34">
        <v>64</v>
      </c>
      <c r="D1417" s="34" t="s">
        <v>4678</v>
      </c>
      <c r="E1417" s="95">
        <f t="shared" si="68"/>
        <v>95</v>
      </c>
      <c r="F1417" s="95">
        <f t="shared" si="69"/>
        <v>122</v>
      </c>
      <c r="G1417" s="95">
        <f>'gráficos x semana I nivel'!E285</f>
        <v>0</v>
      </c>
      <c r="H1417" s="95">
        <f t="shared" si="67"/>
        <v>13</v>
      </c>
      <c r="I1417" s="351">
        <f t="shared" si="2"/>
        <v>0.1368421052631579</v>
      </c>
      <c r="J1417" s="351">
        <f t="shared" si="3"/>
        <v>0.10655737704918032</v>
      </c>
      <c r="K1417" s="34" t="s">
        <v>649</v>
      </c>
    </row>
    <row r="1418" spans="1:11">
      <c r="A1418" s="34" t="s">
        <v>4656</v>
      </c>
      <c r="B1418" s="34">
        <v>2018</v>
      </c>
      <c r="C1418" s="34">
        <v>65</v>
      </c>
      <c r="D1418" s="34" t="s">
        <v>4678</v>
      </c>
      <c r="E1418" s="95">
        <f t="shared" si="68"/>
        <v>95</v>
      </c>
      <c r="F1418" s="95">
        <f t="shared" si="69"/>
        <v>122</v>
      </c>
      <c r="G1418" s="95">
        <f>'gráficos x semana I nivel'!E286</f>
        <v>0</v>
      </c>
      <c r="H1418" s="95">
        <f t="shared" si="67"/>
        <v>13</v>
      </c>
      <c r="I1418" s="351">
        <f t="shared" si="2"/>
        <v>0.1368421052631579</v>
      </c>
      <c r="J1418" s="351">
        <f t="shared" si="3"/>
        <v>0.10655737704918032</v>
      </c>
      <c r="K1418" s="34" t="s">
        <v>649</v>
      </c>
    </row>
    <row r="1419" spans="1:11">
      <c r="A1419" s="34" t="s">
        <v>4656</v>
      </c>
      <c r="B1419" s="34">
        <v>2018</v>
      </c>
      <c r="C1419" s="34">
        <v>66</v>
      </c>
      <c r="D1419" s="34" t="s">
        <v>4678</v>
      </c>
      <c r="E1419" s="95">
        <f t="shared" si="68"/>
        <v>95</v>
      </c>
      <c r="F1419" s="95">
        <f t="shared" si="69"/>
        <v>122</v>
      </c>
      <c r="G1419" s="95">
        <f>'gráficos x semana I nivel'!E287</f>
        <v>0</v>
      </c>
      <c r="H1419" s="95">
        <f t="shared" si="67"/>
        <v>13</v>
      </c>
      <c r="I1419" s="351">
        <f t="shared" si="2"/>
        <v>0.1368421052631579</v>
      </c>
      <c r="J1419" s="351">
        <f t="shared" si="3"/>
        <v>0.10655737704918032</v>
      </c>
      <c r="K1419" s="34" t="s">
        <v>649</v>
      </c>
    </row>
    <row r="1420" spans="1:11">
      <c r="A1420" s="34" t="s">
        <v>4656</v>
      </c>
      <c r="B1420" s="34">
        <v>2018</v>
      </c>
      <c r="C1420" s="34">
        <v>67</v>
      </c>
      <c r="D1420" s="34" t="s">
        <v>4678</v>
      </c>
      <c r="E1420" s="95">
        <f t="shared" si="68"/>
        <v>95</v>
      </c>
      <c r="F1420" s="95">
        <f t="shared" si="69"/>
        <v>122</v>
      </c>
      <c r="G1420" s="95">
        <f>'gráficos x semana I nivel'!E288</f>
        <v>1</v>
      </c>
      <c r="H1420" s="95">
        <f t="shared" si="67"/>
        <v>14</v>
      </c>
      <c r="I1420" s="351">
        <f t="shared" si="2"/>
        <v>0.14736842105263157</v>
      </c>
      <c r="J1420" s="351">
        <f t="shared" si="3"/>
        <v>0.11475409836065574</v>
      </c>
      <c r="K1420" s="34" t="s">
        <v>649</v>
      </c>
    </row>
    <row r="1421" spans="1:11">
      <c r="A1421" s="34" t="s">
        <v>4656</v>
      </c>
      <c r="B1421" s="34">
        <v>2018</v>
      </c>
      <c r="C1421" s="34">
        <v>68</v>
      </c>
      <c r="D1421" s="34" t="s">
        <v>4678</v>
      </c>
      <c r="E1421" s="95">
        <f t="shared" si="68"/>
        <v>95</v>
      </c>
      <c r="F1421" s="95">
        <f t="shared" si="69"/>
        <v>122</v>
      </c>
      <c r="G1421" s="95">
        <f>'gráficos x semana I nivel'!E289</f>
        <v>0</v>
      </c>
      <c r="H1421" s="95">
        <f t="shared" si="67"/>
        <v>14</v>
      </c>
      <c r="I1421" s="351">
        <f t="shared" si="2"/>
        <v>0.14736842105263157</v>
      </c>
      <c r="J1421" s="351">
        <f t="shared" si="3"/>
        <v>0.11475409836065574</v>
      </c>
      <c r="K1421" s="34" t="s">
        <v>649</v>
      </c>
    </row>
    <row r="1422" spans="1:11">
      <c r="A1422" s="34" t="s">
        <v>4656</v>
      </c>
      <c r="B1422" s="34">
        <v>2018</v>
      </c>
      <c r="C1422" s="34">
        <v>69</v>
      </c>
      <c r="D1422" s="34" t="s">
        <v>4678</v>
      </c>
      <c r="E1422" s="95">
        <f t="shared" si="68"/>
        <v>95</v>
      </c>
      <c r="F1422" s="95">
        <f t="shared" si="69"/>
        <v>122</v>
      </c>
      <c r="G1422" s="95">
        <f>'gráficos x semana I nivel'!E290</f>
        <v>0</v>
      </c>
      <c r="H1422" s="95">
        <f t="shared" si="67"/>
        <v>14</v>
      </c>
      <c r="I1422" s="351">
        <f t="shared" si="2"/>
        <v>0.14736842105263157</v>
      </c>
      <c r="J1422" s="351">
        <f t="shared" si="3"/>
        <v>0.11475409836065574</v>
      </c>
      <c r="K1422" s="34" t="s">
        <v>649</v>
      </c>
    </row>
    <row r="1423" spans="1:11">
      <c r="A1423" s="34" t="s">
        <v>4656</v>
      </c>
      <c r="B1423" s="34">
        <v>2018</v>
      </c>
      <c r="C1423" s="34">
        <v>70</v>
      </c>
      <c r="D1423" s="34" t="s">
        <v>4678</v>
      </c>
      <c r="E1423" s="95">
        <f t="shared" si="68"/>
        <v>95</v>
      </c>
      <c r="F1423" s="95">
        <f t="shared" si="69"/>
        <v>122</v>
      </c>
      <c r="G1423" s="95">
        <f>'gráficos x semana I nivel'!E291</f>
        <v>0</v>
      </c>
      <c r="H1423" s="95">
        <f t="shared" si="67"/>
        <v>14</v>
      </c>
      <c r="I1423" s="351">
        <f t="shared" si="2"/>
        <v>0.14736842105263157</v>
      </c>
      <c r="J1423" s="351">
        <f t="shared" si="3"/>
        <v>0.11475409836065574</v>
      </c>
      <c r="K1423" s="34" t="s">
        <v>649</v>
      </c>
    </row>
    <row r="1424" spans="1:11">
      <c r="A1424" s="34" t="s">
        <v>4656</v>
      </c>
      <c r="B1424" s="34">
        <v>2018</v>
      </c>
      <c r="C1424" s="34">
        <v>71</v>
      </c>
      <c r="D1424" s="34" t="s">
        <v>4678</v>
      </c>
      <c r="E1424" s="95">
        <f t="shared" si="68"/>
        <v>95</v>
      </c>
      <c r="F1424" s="95">
        <f t="shared" si="69"/>
        <v>122</v>
      </c>
      <c r="G1424" s="95">
        <f>'gráficos x semana I nivel'!E292</f>
        <v>0</v>
      </c>
      <c r="H1424" s="95">
        <f t="shared" si="67"/>
        <v>14</v>
      </c>
      <c r="I1424" s="351">
        <f t="shared" si="2"/>
        <v>0.14736842105263157</v>
      </c>
      <c r="J1424" s="351">
        <f t="shared" si="3"/>
        <v>0.11475409836065574</v>
      </c>
      <c r="K1424" s="34" t="s">
        <v>649</v>
      </c>
    </row>
    <row r="1425" spans="1:11">
      <c r="A1425" s="34" t="s">
        <v>4656</v>
      </c>
      <c r="B1425" s="34">
        <v>2018</v>
      </c>
      <c r="C1425" s="34">
        <v>72</v>
      </c>
      <c r="D1425" s="34" t="s">
        <v>4678</v>
      </c>
      <c r="E1425" s="95">
        <f t="shared" si="68"/>
        <v>95</v>
      </c>
      <c r="F1425" s="95">
        <f t="shared" si="69"/>
        <v>122</v>
      </c>
      <c r="G1425" s="95">
        <f>'gráficos x semana I nivel'!E293</f>
        <v>0</v>
      </c>
      <c r="H1425" s="95">
        <f t="shared" si="67"/>
        <v>14</v>
      </c>
      <c r="I1425" s="351">
        <f t="shared" si="2"/>
        <v>0.14736842105263157</v>
      </c>
      <c r="J1425" s="351">
        <f t="shared" si="3"/>
        <v>0.11475409836065574</v>
      </c>
      <c r="K1425" s="34" t="s">
        <v>649</v>
      </c>
    </row>
    <row r="1426" spans="1:11">
      <c r="A1426" s="34" t="s">
        <v>4656</v>
      </c>
      <c r="B1426" s="34">
        <v>2018</v>
      </c>
      <c r="C1426" s="34">
        <v>73</v>
      </c>
      <c r="D1426" s="34" t="s">
        <v>4678</v>
      </c>
      <c r="E1426" s="95">
        <f t="shared" si="68"/>
        <v>95</v>
      </c>
      <c r="F1426" s="95">
        <f t="shared" si="69"/>
        <v>122</v>
      </c>
      <c r="G1426" s="95">
        <f>'gráficos x semana I nivel'!E294</f>
        <v>0</v>
      </c>
      <c r="H1426" s="95">
        <f t="shared" si="67"/>
        <v>14</v>
      </c>
      <c r="I1426" s="351">
        <f t="shared" si="2"/>
        <v>0.14736842105263157</v>
      </c>
      <c r="J1426" s="351">
        <f t="shared" si="3"/>
        <v>0.11475409836065574</v>
      </c>
      <c r="K1426" s="34" t="s">
        <v>649</v>
      </c>
    </row>
    <row r="1427" spans="1:11">
      <c r="A1427" s="34" t="s">
        <v>4656</v>
      </c>
      <c r="B1427" s="34">
        <v>2018</v>
      </c>
      <c r="C1427" s="34">
        <v>74</v>
      </c>
      <c r="D1427" s="34" t="s">
        <v>4678</v>
      </c>
      <c r="E1427" s="95">
        <f t="shared" si="68"/>
        <v>95</v>
      </c>
      <c r="F1427" s="95">
        <f t="shared" si="69"/>
        <v>122</v>
      </c>
      <c r="G1427" s="95">
        <f>'gráficos x semana I nivel'!E295</f>
        <v>0</v>
      </c>
      <c r="H1427" s="95">
        <f t="shared" si="67"/>
        <v>14</v>
      </c>
      <c r="I1427" s="351">
        <f t="shared" si="2"/>
        <v>0.14736842105263157</v>
      </c>
      <c r="J1427" s="351">
        <f t="shared" si="3"/>
        <v>0.11475409836065574</v>
      </c>
      <c r="K1427" s="34" t="s">
        <v>649</v>
      </c>
    </row>
    <row r="1428" spans="1:11">
      <c r="A1428" s="34" t="s">
        <v>4656</v>
      </c>
      <c r="B1428" s="34">
        <v>2018</v>
      </c>
      <c r="C1428" s="34">
        <v>75</v>
      </c>
      <c r="D1428" s="34" t="s">
        <v>4678</v>
      </c>
      <c r="E1428" s="95">
        <f t="shared" si="68"/>
        <v>95</v>
      </c>
      <c r="F1428" s="95">
        <f t="shared" si="69"/>
        <v>122</v>
      </c>
      <c r="G1428" s="95">
        <f>'gráficos x semana I nivel'!E296</f>
        <v>0</v>
      </c>
      <c r="H1428" s="95">
        <f t="shared" si="67"/>
        <v>14</v>
      </c>
      <c r="I1428" s="351">
        <f t="shared" si="2"/>
        <v>0.14736842105263157</v>
      </c>
      <c r="J1428" s="351">
        <f t="shared" si="3"/>
        <v>0.11475409836065574</v>
      </c>
      <c r="K1428" s="34" t="s">
        <v>649</v>
      </c>
    </row>
    <row r="1429" spans="1:11">
      <c r="A1429" s="34" t="s">
        <v>4656</v>
      </c>
      <c r="B1429" s="34">
        <v>2018</v>
      </c>
      <c r="C1429" s="34">
        <v>76</v>
      </c>
      <c r="D1429" s="34" t="s">
        <v>4678</v>
      </c>
      <c r="E1429" s="95">
        <f t="shared" si="68"/>
        <v>95</v>
      </c>
      <c r="F1429" s="95">
        <f t="shared" si="69"/>
        <v>122</v>
      </c>
      <c r="G1429" s="95">
        <f>'gráficos x semana I nivel'!E297</f>
        <v>0</v>
      </c>
      <c r="H1429" s="95">
        <f t="shared" si="67"/>
        <v>14</v>
      </c>
      <c r="I1429" s="351">
        <f t="shared" si="2"/>
        <v>0.14736842105263157</v>
      </c>
      <c r="J1429" s="351">
        <f t="shared" si="3"/>
        <v>0.11475409836065574</v>
      </c>
      <c r="K1429" s="34" t="s">
        <v>649</v>
      </c>
    </row>
    <row r="1430" spans="1:11">
      <c r="A1430" s="34" t="s">
        <v>4656</v>
      </c>
      <c r="B1430" s="34">
        <v>2018</v>
      </c>
      <c r="C1430" s="34">
        <v>77</v>
      </c>
      <c r="D1430" s="34" t="s">
        <v>4678</v>
      </c>
      <c r="E1430" s="95">
        <f t="shared" si="68"/>
        <v>95</v>
      </c>
      <c r="F1430" s="95">
        <f t="shared" si="69"/>
        <v>122</v>
      </c>
      <c r="G1430" s="95">
        <f>'gráficos x semana I nivel'!E298</f>
        <v>0</v>
      </c>
      <c r="H1430" s="95">
        <f t="shared" si="67"/>
        <v>14</v>
      </c>
      <c r="I1430" s="351">
        <f t="shared" si="2"/>
        <v>0.14736842105263157</v>
      </c>
      <c r="J1430" s="351">
        <f t="shared" si="3"/>
        <v>0.11475409836065574</v>
      </c>
      <c r="K1430" s="34" t="s">
        <v>649</v>
      </c>
    </row>
    <row r="1431" spans="1:11">
      <c r="A1431" s="34" t="s">
        <v>4656</v>
      </c>
      <c r="B1431" s="34">
        <v>2018</v>
      </c>
      <c r="C1431" s="34">
        <v>78</v>
      </c>
      <c r="D1431" s="34" t="s">
        <v>4678</v>
      </c>
      <c r="E1431" s="95">
        <f t="shared" si="68"/>
        <v>95</v>
      </c>
      <c r="F1431" s="95">
        <f t="shared" si="69"/>
        <v>122</v>
      </c>
      <c r="G1431" s="95">
        <f>'gráficos x semana I nivel'!E299</f>
        <v>0</v>
      </c>
      <c r="H1431" s="95">
        <f t="shared" si="67"/>
        <v>14</v>
      </c>
      <c r="I1431" s="351">
        <f t="shared" si="2"/>
        <v>0.14736842105263157</v>
      </c>
      <c r="J1431" s="351">
        <f t="shared" si="3"/>
        <v>0.11475409836065574</v>
      </c>
      <c r="K1431" s="34" t="s">
        <v>649</v>
      </c>
    </row>
    <row r="1432" spans="1:11">
      <c r="A1432" s="34" t="s">
        <v>4656</v>
      </c>
      <c r="B1432" s="34">
        <v>2018</v>
      </c>
      <c r="C1432" s="34">
        <v>79</v>
      </c>
      <c r="D1432" s="34" t="s">
        <v>4678</v>
      </c>
      <c r="E1432" s="95">
        <f t="shared" si="68"/>
        <v>95</v>
      </c>
      <c r="F1432" s="95">
        <f t="shared" si="69"/>
        <v>122</v>
      </c>
      <c r="G1432" s="95">
        <f>'gráficos x semana I nivel'!E300</f>
        <v>0</v>
      </c>
      <c r="H1432" s="95">
        <f t="shared" si="67"/>
        <v>14</v>
      </c>
      <c r="I1432" s="351">
        <f t="shared" si="2"/>
        <v>0.14736842105263157</v>
      </c>
      <c r="J1432" s="351">
        <f t="shared" si="3"/>
        <v>0.11475409836065574</v>
      </c>
      <c r="K1432" s="34" t="s">
        <v>649</v>
      </c>
    </row>
    <row r="1433" spans="1:11">
      <c r="A1433" s="34" t="s">
        <v>4656</v>
      </c>
      <c r="B1433" s="34">
        <v>2018</v>
      </c>
      <c r="C1433" s="34">
        <v>80</v>
      </c>
      <c r="D1433" s="34" t="s">
        <v>4678</v>
      </c>
      <c r="E1433" s="95">
        <f t="shared" si="68"/>
        <v>95</v>
      </c>
      <c r="F1433" s="95">
        <f t="shared" si="69"/>
        <v>122</v>
      </c>
      <c r="G1433" s="95">
        <f>'gráficos x semana I nivel'!E301</f>
        <v>0</v>
      </c>
      <c r="H1433" s="95">
        <f t="shared" si="67"/>
        <v>14</v>
      </c>
      <c r="I1433" s="351">
        <f t="shared" si="2"/>
        <v>0.14736842105263157</v>
      </c>
      <c r="J1433" s="351">
        <f t="shared" si="3"/>
        <v>0.11475409836065574</v>
      </c>
      <c r="K1433" s="34" t="s">
        <v>649</v>
      </c>
    </row>
    <row r="1434" spans="1:11">
      <c r="A1434" s="34" t="s">
        <v>4656</v>
      </c>
      <c r="B1434" s="34">
        <v>2018</v>
      </c>
      <c r="C1434" s="34">
        <v>81</v>
      </c>
      <c r="D1434" s="34" t="s">
        <v>4678</v>
      </c>
      <c r="E1434" s="95">
        <f t="shared" si="68"/>
        <v>95</v>
      </c>
      <c r="F1434" s="95">
        <f t="shared" si="69"/>
        <v>122</v>
      </c>
      <c r="G1434" s="95">
        <f>'gráficos x semana I nivel'!E302</f>
        <v>0</v>
      </c>
      <c r="H1434" s="95">
        <f t="shared" si="67"/>
        <v>14</v>
      </c>
      <c r="I1434" s="351">
        <f t="shared" si="2"/>
        <v>0.14736842105263157</v>
      </c>
      <c r="J1434" s="351">
        <f t="shared" si="3"/>
        <v>0.11475409836065574</v>
      </c>
      <c r="K1434" s="34" t="s">
        <v>649</v>
      </c>
    </row>
    <row r="1435" spans="1:11">
      <c r="A1435" s="34" t="s">
        <v>4656</v>
      </c>
      <c r="B1435" s="34">
        <v>2018</v>
      </c>
      <c r="C1435" s="34">
        <v>82</v>
      </c>
      <c r="D1435" s="34" t="s">
        <v>4678</v>
      </c>
      <c r="E1435" s="95">
        <f t="shared" si="68"/>
        <v>95</v>
      </c>
      <c r="F1435" s="95">
        <f t="shared" si="69"/>
        <v>122</v>
      </c>
      <c r="G1435" s="95">
        <f>'gráficos x semana I nivel'!E303</f>
        <v>0</v>
      </c>
      <c r="H1435" s="95">
        <f t="shared" si="67"/>
        <v>14</v>
      </c>
      <c r="I1435" s="351">
        <f t="shared" si="2"/>
        <v>0.14736842105263157</v>
      </c>
      <c r="J1435" s="351">
        <f t="shared" si="3"/>
        <v>0.11475409836065574</v>
      </c>
      <c r="K1435" s="34" t="s">
        <v>649</v>
      </c>
    </row>
    <row r="1436" spans="1:11">
      <c r="A1436" s="34" t="s">
        <v>4656</v>
      </c>
      <c r="B1436" s="34">
        <v>2018</v>
      </c>
      <c r="C1436" s="34">
        <v>83</v>
      </c>
      <c r="D1436" s="34" t="s">
        <v>4678</v>
      </c>
      <c r="E1436" s="95">
        <f t="shared" si="68"/>
        <v>95</v>
      </c>
      <c r="F1436" s="95">
        <f t="shared" si="69"/>
        <v>122</v>
      </c>
      <c r="G1436" s="95">
        <f>'gráficos x semana I nivel'!E304</f>
        <v>0</v>
      </c>
      <c r="H1436" s="95">
        <f t="shared" si="67"/>
        <v>14</v>
      </c>
      <c r="I1436" s="351">
        <f t="shared" si="2"/>
        <v>0.14736842105263157</v>
      </c>
      <c r="J1436" s="351">
        <f t="shared" si="3"/>
        <v>0.11475409836065574</v>
      </c>
      <c r="K1436" s="34" t="s">
        <v>649</v>
      </c>
    </row>
    <row r="1437" spans="1:11">
      <c r="A1437" s="34" t="s">
        <v>4656</v>
      </c>
      <c r="B1437" s="34">
        <v>2018</v>
      </c>
      <c r="C1437" s="34">
        <v>84</v>
      </c>
      <c r="D1437" s="34" t="s">
        <v>4678</v>
      </c>
      <c r="E1437" s="95">
        <f t="shared" si="68"/>
        <v>95</v>
      </c>
      <c r="F1437" s="95">
        <f t="shared" si="69"/>
        <v>122</v>
      </c>
      <c r="G1437" s="95">
        <f>'gráficos x semana I nivel'!E305</f>
        <v>0</v>
      </c>
      <c r="H1437" s="95">
        <f t="shared" si="67"/>
        <v>14</v>
      </c>
      <c r="I1437" s="351">
        <f t="shared" si="2"/>
        <v>0.14736842105263157</v>
      </c>
      <c r="J1437" s="351">
        <f t="shared" si="3"/>
        <v>0.11475409836065574</v>
      </c>
      <c r="K1437" s="34" t="s">
        <v>649</v>
      </c>
    </row>
    <row r="1438" spans="1:11">
      <c r="A1438" s="34" t="s">
        <v>4656</v>
      </c>
      <c r="B1438" s="34">
        <v>2018</v>
      </c>
      <c r="C1438" s="34">
        <v>85</v>
      </c>
      <c r="D1438" s="34" t="s">
        <v>4678</v>
      </c>
      <c r="E1438" s="95">
        <f t="shared" si="68"/>
        <v>95</v>
      </c>
      <c r="F1438" s="95">
        <f t="shared" si="69"/>
        <v>122</v>
      </c>
      <c r="G1438" s="95">
        <f>'gráficos x semana I nivel'!E306</f>
        <v>0</v>
      </c>
      <c r="H1438" s="95">
        <f t="shared" si="67"/>
        <v>14</v>
      </c>
      <c r="I1438" s="351">
        <f t="shared" si="2"/>
        <v>0.14736842105263157</v>
      </c>
      <c r="J1438" s="351">
        <f t="shared" si="3"/>
        <v>0.11475409836065574</v>
      </c>
      <c r="K1438" s="34" t="s">
        <v>649</v>
      </c>
    </row>
    <row r="1439" spans="1:11">
      <c r="A1439" s="34" t="s">
        <v>4656</v>
      </c>
      <c r="B1439" s="34">
        <v>2018</v>
      </c>
      <c r="C1439" s="34">
        <v>86</v>
      </c>
      <c r="D1439" s="34" t="s">
        <v>4678</v>
      </c>
      <c r="E1439" s="95">
        <f t="shared" si="68"/>
        <v>95</v>
      </c>
      <c r="F1439" s="95">
        <f t="shared" si="69"/>
        <v>122</v>
      </c>
      <c r="G1439" s="95">
        <f>'gráficos x semana I nivel'!E307</f>
        <v>0</v>
      </c>
      <c r="H1439" s="95">
        <f t="shared" si="67"/>
        <v>14</v>
      </c>
      <c r="I1439" s="351">
        <f t="shared" si="2"/>
        <v>0.14736842105263157</v>
      </c>
      <c r="J1439" s="351">
        <f t="shared" si="3"/>
        <v>0.11475409836065574</v>
      </c>
      <c r="K1439" s="34" t="s">
        <v>649</v>
      </c>
    </row>
    <row r="1440" spans="1:11">
      <c r="A1440" s="34" t="s">
        <v>4656</v>
      </c>
      <c r="B1440" s="34">
        <v>2018</v>
      </c>
      <c r="C1440" s="34">
        <v>87</v>
      </c>
      <c r="D1440" s="34" t="s">
        <v>4678</v>
      </c>
      <c r="E1440" s="95">
        <f t="shared" si="68"/>
        <v>95</v>
      </c>
      <c r="F1440" s="95">
        <f t="shared" si="69"/>
        <v>122</v>
      </c>
      <c r="G1440" s="95">
        <f>'gráficos x semana I nivel'!E308</f>
        <v>0</v>
      </c>
      <c r="H1440" s="95">
        <f t="shared" si="67"/>
        <v>14</v>
      </c>
      <c r="I1440" s="351">
        <f t="shared" si="2"/>
        <v>0.14736842105263157</v>
      </c>
      <c r="J1440" s="351">
        <f t="shared" si="3"/>
        <v>0.11475409836065574</v>
      </c>
      <c r="K1440" s="34" t="s">
        <v>649</v>
      </c>
    </row>
    <row r="1441" spans="1:11">
      <c r="A1441" s="34" t="s">
        <v>4656</v>
      </c>
      <c r="B1441" s="34">
        <v>2018</v>
      </c>
      <c r="C1441" s="34">
        <v>88</v>
      </c>
      <c r="D1441" s="34" t="s">
        <v>4678</v>
      </c>
      <c r="E1441" s="95">
        <f t="shared" si="68"/>
        <v>95</v>
      </c>
      <c r="F1441" s="95">
        <f t="shared" si="69"/>
        <v>122</v>
      </c>
      <c r="G1441" s="95">
        <f>'gráficos x semana I nivel'!E309</f>
        <v>0</v>
      </c>
      <c r="H1441" s="95">
        <f t="shared" si="67"/>
        <v>14</v>
      </c>
      <c r="I1441" s="351">
        <f t="shared" si="2"/>
        <v>0.14736842105263157</v>
      </c>
      <c r="J1441" s="351">
        <f t="shared" si="3"/>
        <v>0.11475409836065574</v>
      </c>
      <c r="K1441" s="34" t="s">
        <v>649</v>
      </c>
    </row>
    <row r="1442" spans="1:11">
      <c r="A1442" s="34" t="s">
        <v>4656</v>
      </c>
      <c r="B1442" s="34">
        <v>2018</v>
      </c>
      <c r="C1442" s="34">
        <v>89</v>
      </c>
      <c r="D1442" s="34" t="s">
        <v>4678</v>
      </c>
      <c r="E1442" s="95">
        <f t="shared" ref="E1442:E1457" si="70">SP2_IN</f>
        <v>95</v>
      </c>
      <c r="F1442" s="95">
        <f t="shared" ref="F1442:F1457" si="71">Cargos_IN_SP2</f>
        <v>122</v>
      </c>
      <c r="G1442" s="95">
        <f>'gráficos x semana I nivel'!E310</f>
        <v>0</v>
      </c>
      <c r="H1442" s="95">
        <f t="shared" si="67"/>
        <v>14</v>
      </c>
      <c r="I1442" s="351">
        <f t="shared" si="2"/>
        <v>0.14736842105263157</v>
      </c>
      <c r="J1442" s="351">
        <f t="shared" si="3"/>
        <v>0.11475409836065574</v>
      </c>
      <c r="K1442" s="34" t="s">
        <v>649</v>
      </c>
    </row>
    <row r="1443" spans="1:11">
      <c r="A1443" s="34" t="s">
        <v>4656</v>
      </c>
      <c r="B1443" s="34">
        <v>2018</v>
      </c>
      <c r="C1443" s="34">
        <v>90</v>
      </c>
      <c r="D1443" s="34" t="s">
        <v>4678</v>
      </c>
      <c r="E1443" s="95">
        <f t="shared" si="70"/>
        <v>95</v>
      </c>
      <c r="F1443" s="95">
        <f t="shared" si="71"/>
        <v>122</v>
      </c>
      <c r="G1443" s="95">
        <f>'gráficos x semana I nivel'!E311</f>
        <v>0</v>
      </c>
      <c r="H1443" s="95">
        <f t="shared" si="67"/>
        <v>14</v>
      </c>
      <c r="I1443" s="351">
        <f t="shared" si="2"/>
        <v>0.14736842105263157</v>
      </c>
      <c r="J1443" s="351">
        <f t="shared" si="3"/>
        <v>0.11475409836065574</v>
      </c>
      <c r="K1443" s="34" t="s">
        <v>649</v>
      </c>
    </row>
    <row r="1444" spans="1:11">
      <c r="A1444" s="34" t="s">
        <v>4656</v>
      </c>
      <c r="B1444" s="34">
        <v>2018</v>
      </c>
      <c r="C1444" s="34">
        <v>91</v>
      </c>
      <c r="D1444" s="34" t="s">
        <v>4678</v>
      </c>
      <c r="E1444" s="95">
        <f t="shared" si="70"/>
        <v>95</v>
      </c>
      <c r="F1444" s="95">
        <f t="shared" si="71"/>
        <v>122</v>
      </c>
      <c r="G1444" s="95">
        <f>'gráficos x semana I nivel'!E312</f>
        <v>0</v>
      </c>
      <c r="H1444" s="95">
        <f t="shared" si="67"/>
        <v>14</v>
      </c>
      <c r="I1444" s="351">
        <f t="shared" si="2"/>
        <v>0.14736842105263157</v>
      </c>
      <c r="J1444" s="351">
        <f t="shared" si="3"/>
        <v>0.11475409836065574</v>
      </c>
      <c r="K1444" s="34" t="s">
        <v>649</v>
      </c>
    </row>
    <row r="1445" spans="1:11">
      <c r="A1445" s="34" t="s">
        <v>4656</v>
      </c>
      <c r="B1445" s="34">
        <v>2018</v>
      </c>
      <c r="C1445" s="34">
        <v>92</v>
      </c>
      <c r="D1445" s="34" t="s">
        <v>4678</v>
      </c>
      <c r="E1445" s="95">
        <f t="shared" si="70"/>
        <v>95</v>
      </c>
      <c r="F1445" s="95">
        <f t="shared" si="71"/>
        <v>122</v>
      </c>
      <c r="G1445" s="95">
        <f>'gráficos x semana I nivel'!E313</f>
        <v>0</v>
      </c>
      <c r="H1445" s="95">
        <f t="shared" si="67"/>
        <v>14</v>
      </c>
      <c r="I1445" s="351">
        <f t="shared" si="2"/>
        <v>0.14736842105263157</v>
      </c>
      <c r="J1445" s="351">
        <f t="shared" si="3"/>
        <v>0.11475409836065574</v>
      </c>
      <c r="K1445" s="34" t="s">
        <v>649</v>
      </c>
    </row>
    <row r="1446" spans="1:11">
      <c r="A1446" s="34" t="s">
        <v>4656</v>
      </c>
      <c r="B1446" s="34">
        <v>2018</v>
      </c>
      <c r="C1446" s="34">
        <v>93</v>
      </c>
      <c r="D1446" s="34" t="s">
        <v>4678</v>
      </c>
      <c r="E1446" s="95">
        <f t="shared" si="70"/>
        <v>95</v>
      </c>
      <c r="F1446" s="95">
        <f t="shared" si="71"/>
        <v>122</v>
      </c>
      <c r="G1446" s="95">
        <f>'gráficos x semana I nivel'!E314</f>
        <v>0</v>
      </c>
      <c r="H1446" s="95">
        <f t="shared" si="67"/>
        <v>14</v>
      </c>
      <c r="I1446" s="351">
        <f t="shared" si="2"/>
        <v>0.14736842105263157</v>
      </c>
      <c r="J1446" s="351">
        <f t="shared" si="3"/>
        <v>0.11475409836065574</v>
      </c>
      <c r="K1446" s="34" t="s">
        <v>649</v>
      </c>
    </row>
    <row r="1447" spans="1:11">
      <c r="A1447" s="34" t="s">
        <v>4656</v>
      </c>
      <c r="B1447" s="34">
        <v>2018</v>
      </c>
      <c r="C1447" s="34">
        <v>94</v>
      </c>
      <c r="D1447" s="34" t="s">
        <v>4678</v>
      </c>
      <c r="E1447" s="95">
        <f t="shared" si="70"/>
        <v>95</v>
      </c>
      <c r="F1447" s="95">
        <f t="shared" si="71"/>
        <v>122</v>
      </c>
      <c r="G1447" s="95">
        <f>'gráficos x semana I nivel'!E315</f>
        <v>0</v>
      </c>
      <c r="H1447" s="95">
        <f t="shared" si="67"/>
        <v>14</v>
      </c>
      <c r="I1447" s="351">
        <f t="shared" si="2"/>
        <v>0.14736842105263157</v>
      </c>
      <c r="J1447" s="351">
        <f t="shared" si="3"/>
        <v>0.11475409836065574</v>
      </c>
      <c r="K1447" s="34" t="s">
        <v>649</v>
      </c>
    </row>
    <row r="1448" spans="1:11">
      <c r="A1448" s="34" t="s">
        <v>4656</v>
      </c>
      <c r="B1448" s="34">
        <v>2018</v>
      </c>
      <c r="C1448" s="34">
        <v>95</v>
      </c>
      <c r="D1448" s="34" t="s">
        <v>4678</v>
      </c>
      <c r="E1448" s="95">
        <f t="shared" si="70"/>
        <v>95</v>
      </c>
      <c r="F1448" s="95">
        <f t="shared" si="71"/>
        <v>122</v>
      </c>
      <c r="G1448" s="95">
        <f>'gráficos x semana I nivel'!E316</f>
        <v>0</v>
      </c>
      <c r="H1448" s="95">
        <f t="shared" si="67"/>
        <v>14</v>
      </c>
      <c r="I1448" s="351">
        <f t="shared" si="2"/>
        <v>0.14736842105263157</v>
      </c>
      <c r="J1448" s="351">
        <f t="shared" si="3"/>
        <v>0.11475409836065574</v>
      </c>
      <c r="K1448" s="34" t="s">
        <v>649</v>
      </c>
    </row>
    <row r="1449" spans="1:11">
      <c r="A1449" s="34" t="s">
        <v>4656</v>
      </c>
      <c r="B1449" s="34">
        <v>2018</v>
      </c>
      <c r="C1449" s="34">
        <v>96</v>
      </c>
      <c r="D1449" s="34" t="s">
        <v>4678</v>
      </c>
      <c r="E1449" s="95">
        <f t="shared" si="70"/>
        <v>95</v>
      </c>
      <c r="F1449" s="95">
        <f t="shared" si="71"/>
        <v>122</v>
      </c>
      <c r="G1449" s="95">
        <f>'gráficos x semana I nivel'!E317</f>
        <v>0</v>
      </c>
      <c r="H1449" s="95">
        <f t="shared" si="67"/>
        <v>14</v>
      </c>
      <c r="I1449" s="351">
        <f t="shared" si="2"/>
        <v>0.14736842105263157</v>
      </c>
      <c r="J1449" s="351">
        <f t="shared" si="3"/>
        <v>0.11475409836065574</v>
      </c>
      <c r="K1449" s="34" t="s">
        <v>649</v>
      </c>
    </row>
    <row r="1450" spans="1:11">
      <c r="A1450" s="34" t="s">
        <v>4656</v>
      </c>
      <c r="B1450" s="34">
        <v>2018</v>
      </c>
      <c r="C1450" s="34">
        <v>97</v>
      </c>
      <c r="D1450" s="34" t="s">
        <v>4678</v>
      </c>
      <c r="E1450" s="95">
        <f t="shared" si="70"/>
        <v>95</v>
      </c>
      <c r="F1450" s="95">
        <f t="shared" si="71"/>
        <v>122</v>
      </c>
      <c r="G1450" s="95">
        <f>'gráficos x semana I nivel'!E318</f>
        <v>0</v>
      </c>
      <c r="H1450" s="95">
        <f t="shared" si="67"/>
        <v>14</v>
      </c>
      <c r="I1450" s="351">
        <f t="shared" si="2"/>
        <v>0.14736842105263157</v>
      </c>
      <c r="J1450" s="351">
        <f t="shared" si="3"/>
        <v>0.11475409836065574</v>
      </c>
      <c r="K1450" s="34" t="s">
        <v>649</v>
      </c>
    </row>
    <row r="1451" spans="1:11">
      <c r="A1451" s="34" t="s">
        <v>4656</v>
      </c>
      <c r="B1451" s="34">
        <v>2018</v>
      </c>
      <c r="C1451" s="34">
        <v>98</v>
      </c>
      <c r="D1451" s="34" t="s">
        <v>4678</v>
      </c>
      <c r="E1451" s="95">
        <f t="shared" si="70"/>
        <v>95</v>
      </c>
      <c r="F1451" s="95">
        <f t="shared" si="71"/>
        <v>122</v>
      </c>
      <c r="G1451" s="95">
        <f>'gráficos x semana I nivel'!E319</f>
        <v>0</v>
      </c>
      <c r="H1451" s="95">
        <f t="shared" si="67"/>
        <v>14</v>
      </c>
      <c r="I1451" s="351">
        <f t="shared" si="2"/>
        <v>0.14736842105263157</v>
      </c>
      <c r="J1451" s="351">
        <f t="shared" si="3"/>
        <v>0.11475409836065574</v>
      </c>
      <c r="K1451" s="34" t="s">
        <v>649</v>
      </c>
    </row>
    <row r="1452" spans="1:11">
      <c r="A1452" s="34" t="s">
        <v>4656</v>
      </c>
      <c r="B1452" s="34">
        <v>2018</v>
      </c>
      <c r="C1452" s="34">
        <v>99</v>
      </c>
      <c r="D1452" s="34" t="s">
        <v>4678</v>
      </c>
      <c r="E1452" s="95">
        <f t="shared" si="70"/>
        <v>95</v>
      </c>
      <c r="F1452" s="95">
        <f t="shared" si="71"/>
        <v>122</v>
      </c>
      <c r="G1452" s="95">
        <f>'gráficos x semana I nivel'!E320</f>
        <v>0</v>
      </c>
      <c r="H1452" s="95">
        <f t="shared" si="67"/>
        <v>14</v>
      </c>
      <c r="I1452" s="351">
        <f t="shared" si="2"/>
        <v>0.14736842105263157</v>
      </c>
      <c r="J1452" s="351">
        <f t="shared" si="3"/>
        <v>0.11475409836065574</v>
      </c>
      <c r="K1452" s="34" t="s">
        <v>649</v>
      </c>
    </row>
    <row r="1453" spans="1:11">
      <c r="A1453" s="34" t="s">
        <v>4656</v>
      </c>
      <c r="B1453" s="34">
        <v>2018</v>
      </c>
      <c r="C1453" s="34">
        <v>100</v>
      </c>
      <c r="D1453" s="34" t="s">
        <v>4678</v>
      </c>
      <c r="E1453" s="95">
        <f t="shared" si="70"/>
        <v>95</v>
      </c>
      <c r="F1453" s="95">
        <f t="shared" si="71"/>
        <v>122</v>
      </c>
      <c r="G1453" s="95">
        <f>'gráficos x semana I nivel'!E321</f>
        <v>0</v>
      </c>
      <c r="H1453" s="95">
        <f t="shared" si="67"/>
        <v>14</v>
      </c>
      <c r="I1453" s="351">
        <f t="shared" si="2"/>
        <v>0.14736842105263157</v>
      </c>
      <c r="J1453" s="351">
        <f t="shared" si="3"/>
        <v>0.11475409836065574</v>
      </c>
      <c r="K1453" s="34" t="s">
        <v>649</v>
      </c>
    </row>
    <row r="1454" spans="1:11">
      <c r="A1454" s="34" t="s">
        <v>4656</v>
      </c>
      <c r="B1454" s="34">
        <v>2018</v>
      </c>
      <c r="C1454" s="34">
        <v>101</v>
      </c>
      <c r="D1454" s="34" t="s">
        <v>4678</v>
      </c>
      <c r="E1454" s="95">
        <f t="shared" si="70"/>
        <v>95</v>
      </c>
      <c r="F1454" s="95">
        <f t="shared" si="71"/>
        <v>122</v>
      </c>
      <c r="G1454" s="95">
        <f>'gráficos x semana I nivel'!E322</f>
        <v>0</v>
      </c>
      <c r="H1454" s="95">
        <f t="shared" si="67"/>
        <v>14</v>
      </c>
      <c r="I1454" s="351">
        <f t="shared" si="2"/>
        <v>0.14736842105263157</v>
      </c>
      <c r="J1454" s="351">
        <f t="shared" si="3"/>
        <v>0.11475409836065574</v>
      </c>
      <c r="K1454" s="34" t="s">
        <v>649</v>
      </c>
    </row>
    <row r="1455" spans="1:11">
      <c r="A1455" s="34" t="s">
        <v>4656</v>
      </c>
      <c r="B1455" s="34">
        <v>2018</v>
      </c>
      <c r="C1455" s="34">
        <v>102</v>
      </c>
      <c r="D1455" s="34" t="s">
        <v>4678</v>
      </c>
      <c r="E1455" s="95">
        <f t="shared" si="70"/>
        <v>95</v>
      </c>
      <c r="F1455" s="95">
        <f t="shared" si="71"/>
        <v>122</v>
      </c>
      <c r="G1455" s="95">
        <f>'gráficos x semana I nivel'!E323</f>
        <v>0</v>
      </c>
      <c r="H1455" s="95">
        <f t="shared" si="67"/>
        <v>14</v>
      </c>
      <c r="I1455" s="351">
        <f t="shared" si="2"/>
        <v>0.14736842105263157</v>
      </c>
      <c r="J1455" s="351">
        <f t="shared" si="3"/>
        <v>0.11475409836065574</v>
      </c>
      <c r="K1455" s="34" t="s">
        <v>649</v>
      </c>
    </row>
    <row r="1456" spans="1:11">
      <c r="A1456" s="34" t="s">
        <v>4656</v>
      </c>
      <c r="B1456" s="34">
        <v>2018</v>
      </c>
      <c r="C1456" s="34">
        <v>103</v>
      </c>
      <c r="D1456" s="34" t="s">
        <v>4678</v>
      </c>
      <c r="E1456" s="95">
        <f t="shared" si="70"/>
        <v>95</v>
      </c>
      <c r="F1456" s="95">
        <f t="shared" si="71"/>
        <v>122</v>
      </c>
      <c r="G1456" s="95">
        <f>'gráficos x semana I nivel'!E324</f>
        <v>0</v>
      </c>
      <c r="H1456" s="95">
        <f t="shared" si="67"/>
        <v>14</v>
      </c>
      <c r="I1456" s="351">
        <f t="shared" si="2"/>
        <v>0.14736842105263157</v>
      </c>
      <c r="J1456" s="351">
        <f t="shared" si="3"/>
        <v>0.11475409836065574</v>
      </c>
      <c r="K1456" s="34" t="s">
        <v>649</v>
      </c>
    </row>
    <row r="1457" spans="1:11">
      <c r="A1457" s="34" t="s">
        <v>4656</v>
      </c>
      <c r="B1457" s="34">
        <v>2018</v>
      </c>
      <c r="C1457" s="34">
        <v>104</v>
      </c>
      <c r="D1457" s="34" t="s">
        <v>4678</v>
      </c>
      <c r="E1457" s="95">
        <f t="shared" si="70"/>
        <v>95</v>
      </c>
      <c r="F1457" s="95">
        <f t="shared" si="71"/>
        <v>122</v>
      </c>
      <c r="G1457" s="95">
        <f>'gráficos x semana I nivel'!E325</f>
        <v>0</v>
      </c>
      <c r="H1457" s="95">
        <f t="shared" si="67"/>
        <v>14</v>
      </c>
      <c r="I1457" s="351">
        <f t="shared" si="2"/>
        <v>0.14736842105263157</v>
      </c>
      <c r="J1457" s="351">
        <f t="shared" si="3"/>
        <v>0.11475409836065574</v>
      </c>
      <c r="K1457" s="34" t="s">
        <v>649</v>
      </c>
    </row>
    <row r="1458" spans="1:11">
      <c r="A1458" s="34" t="s">
        <v>4670</v>
      </c>
      <c r="B1458" s="34">
        <v>2022</v>
      </c>
      <c r="C1458" s="34">
        <v>1</v>
      </c>
      <c r="D1458" s="34" t="s">
        <v>4673</v>
      </c>
      <c r="E1458" s="95">
        <f t="shared" ref="E1458:E1521" si="72">GB1_IN</f>
        <v>100</v>
      </c>
      <c r="F1458" s="95">
        <f t="shared" ref="F1458:F1521" si="73">Cargos_IN_GB1</f>
        <v>127</v>
      </c>
      <c r="G1458" s="95">
        <f>'gráficos x semana I nivel'!D332</f>
        <v>1</v>
      </c>
      <c r="H1458" s="95">
        <f>G1458</f>
        <v>1</v>
      </c>
      <c r="I1458" s="351">
        <f t="shared" si="2"/>
        <v>0.01</v>
      </c>
      <c r="J1458" s="351">
        <f t="shared" si="3"/>
        <v>7.874015748031496E-3</v>
      </c>
      <c r="K1458" s="34" t="s">
        <v>649</v>
      </c>
    </row>
    <row r="1459" spans="1:11">
      <c r="A1459" s="34" t="s">
        <v>4670</v>
      </c>
      <c r="B1459" s="34">
        <v>2022</v>
      </c>
      <c r="C1459" s="34">
        <v>2</v>
      </c>
      <c r="D1459" s="34" t="s">
        <v>4673</v>
      </c>
      <c r="E1459" s="95">
        <f t="shared" si="72"/>
        <v>100</v>
      </c>
      <c r="F1459" s="95">
        <f t="shared" si="73"/>
        <v>127</v>
      </c>
      <c r="G1459" s="95">
        <f>'gráficos x semana I nivel'!D333</f>
        <v>2</v>
      </c>
      <c r="H1459" s="95">
        <f t="shared" ref="H1459:H1561" si="74">G1459+H1458</f>
        <v>3</v>
      </c>
      <c r="I1459" s="351">
        <f t="shared" si="2"/>
        <v>0.03</v>
      </c>
      <c r="J1459" s="351">
        <f t="shared" si="3"/>
        <v>2.3622047244094488E-2</v>
      </c>
      <c r="K1459" s="34" t="s">
        <v>649</v>
      </c>
    </row>
    <row r="1460" spans="1:11">
      <c r="A1460" s="34" t="s">
        <v>4670</v>
      </c>
      <c r="B1460" s="34">
        <v>2022</v>
      </c>
      <c r="C1460" s="34">
        <v>3</v>
      </c>
      <c r="D1460" s="34" t="s">
        <v>4673</v>
      </c>
      <c r="E1460" s="95">
        <f t="shared" si="72"/>
        <v>100</v>
      </c>
      <c r="F1460" s="95">
        <f t="shared" si="73"/>
        <v>127</v>
      </c>
      <c r="G1460" s="95">
        <f>'gráficos x semana I nivel'!D334</f>
        <v>1</v>
      </c>
      <c r="H1460" s="95">
        <f t="shared" si="74"/>
        <v>4</v>
      </c>
      <c r="I1460" s="351">
        <f t="shared" si="2"/>
        <v>0.04</v>
      </c>
      <c r="J1460" s="351">
        <f t="shared" si="3"/>
        <v>3.1496062992125984E-2</v>
      </c>
      <c r="K1460" s="34" t="s">
        <v>649</v>
      </c>
    </row>
    <row r="1461" spans="1:11">
      <c r="A1461" s="34" t="s">
        <v>4670</v>
      </c>
      <c r="B1461" s="34">
        <v>2022</v>
      </c>
      <c r="C1461" s="34">
        <v>4</v>
      </c>
      <c r="D1461" s="34" t="s">
        <v>4673</v>
      </c>
      <c r="E1461" s="95">
        <f t="shared" si="72"/>
        <v>100</v>
      </c>
      <c r="F1461" s="95">
        <f t="shared" si="73"/>
        <v>127</v>
      </c>
      <c r="G1461" s="95">
        <f>'gráficos x semana I nivel'!D335</f>
        <v>1</v>
      </c>
      <c r="H1461" s="95">
        <f t="shared" si="74"/>
        <v>5</v>
      </c>
      <c r="I1461" s="351">
        <f t="shared" si="2"/>
        <v>0.05</v>
      </c>
      <c r="J1461" s="351">
        <f t="shared" si="3"/>
        <v>3.937007874015748E-2</v>
      </c>
      <c r="K1461" s="34" t="s">
        <v>649</v>
      </c>
    </row>
    <row r="1462" spans="1:11">
      <c r="A1462" s="34" t="s">
        <v>4670</v>
      </c>
      <c r="B1462" s="34">
        <v>2022</v>
      </c>
      <c r="C1462" s="34">
        <v>5</v>
      </c>
      <c r="D1462" s="34" t="s">
        <v>4673</v>
      </c>
      <c r="E1462" s="95">
        <f t="shared" si="72"/>
        <v>100</v>
      </c>
      <c r="F1462" s="95">
        <f t="shared" si="73"/>
        <v>127</v>
      </c>
      <c r="G1462" s="95">
        <f>'gráficos x semana I nivel'!D336</f>
        <v>0</v>
      </c>
      <c r="H1462" s="95">
        <f t="shared" si="74"/>
        <v>5</v>
      </c>
      <c r="I1462" s="351">
        <f t="shared" si="2"/>
        <v>0.05</v>
      </c>
      <c r="J1462" s="351">
        <f t="shared" si="3"/>
        <v>3.937007874015748E-2</v>
      </c>
      <c r="K1462" s="34" t="s">
        <v>649</v>
      </c>
    </row>
    <row r="1463" spans="1:11">
      <c r="A1463" s="34" t="s">
        <v>4670</v>
      </c>
      <c r="B1463" s="34">
        <v>2022</v>
      </c>
      <c r="C1463" s="34">
        <v>6</v>
      </c>
      <c r="D1463" s="34" t="s">
        <v>4673</v>
      </c>
      <c r="E1463" s="95">
        <f t="shared" si="72"/>
        <v>100</v>
      </c>
      <c r="F1463" s="95">
        <f t="shared" si="73"/>
        <v>127</v>
      </c>
      <c r="G1463" s="95">
        <f>'gráficos x semana I nivel'!D337</f>
        <v>0</v>
      </c>
      <c r="H1463" s="95">
        <f t="shared" si="74"/>
        <v>5</v>
      </c>
      <c r="I1463" s="351">
        <f t="shared" si="2"/>
        <v>0.05</v>
      </c>
      <c r="J1463" s="351">
        <f t="shared" si="3"/>
        <v>3.937007874015748E-2</v>
      </c>
      <c r="K1463" s="34" t="s">
        <v>649</v>
      </c>
    </row>
    <row r="1464" spans="1:11">
      <c r="A1464" s="34" t="s">
        <v>4670</v>
      </c>
      <c r="B1464" s="34">
        <v>2022</v>
      </c>
      <c r="C1464" s="34">
        <v>7</v>
      </c>
      <c r="D1464" s="34" t="s">
        <v>4673</v>
      </c>
      <c r="E1464" s="95">
        <f t="shared" si="72"/>
        <v>100</v>
      </c>
      <c r="F1464" s="95">
        <f t="shared" si="73"/>
        <v>127</v>
      </c>
      <c r="G1464" s="95">
        <f>'gráficos x semana I nivel'!D338</f>
        <v>0</v>
      </c>
      <c r="H1464" s="95">
        <f t="shared" si="74"/>
        <v>5</v>
      </c>
      <c r="I1464" s="351">
        <f t="shared" si="2"/>
        <v>0.05</v>
      </c>
      <c r="J1464" s="351">
        <f t="shared" si="3"/>
        <v>3.937007874015748E-2</v>
      </c>
      <c r="K1464" s="34" t="s">
        <v>649</v>
      </c>
    </row>
    <row r="1465" spans="1:11">
      <c r="A1465" s="34" t="s">
        <v>4670</v>
      </c>
      <c r="B1465" s="34">
        <v>2022</v>
      </c>
      <c r="C1465" s="34">
        <v>8</v>
      </c>
      <c r="D1465" s="34" t="s">
        <v>4673</v>
      </c>
      <c r="E1465" s="95">
        <f t="shared" si="72"/>
        <v>100</v>
      </c>
      <c r="F1465" s="95">
        <f t="shared" si="73"/>
        <v>127</v>
      </c>
      <c r="G1465" s="95">
        <f>'gráficos x semana I nivel'!D339</f>
        <v>1</v>
      </c>
      <c r="H1465" s="95">
        <f t="shared" si="74"/>
        <v>6</v>
      </c>
      <c r="I1465" s="351">
        <f t="shared" si="2"/>
        <v>0.06</v>
      </c>
      <c r="J1465" s="351">
        <f t="shared" si="3"/>
        <v>4.7244094488188976E-2</v>
      </c>
      <c r="K1465" s="34" t="s">
        <v>649</v>
      </c>
    </row>
    <row r="1466" spans="1:11">
      <c r="A1466" s="34" t="s">
        <v>4670</v>
      </c>
      <c r="B1466" s="34">
        <v>2022</v>
      </c>
      <c r="C1466" s="34">
        <v>9</v>
      </c>
      <c r="D1466" s="34" t="s">
        <v>4673</v>
      </c>
      <c r="E1466" s="95">
        <f t="shared" si="72"/>
        <v>100</v>
      </c>
      <c r="F1466" s="95">
        <f t="shared" si="73"/>
        <v>127</v>
      </c>
      <c r="G1466" s="95">
        <f>'gráficos x semana I nivel'!D340</f>
        <v>0</v>
      </c>
      <c r="H1466" s="95">
        <f t="shared" si="74"/>
        <v>6</v>
      </c>
      <c r="I1466" s="98">
        <f t="shared" si="2"/>
        <v>0.06</v>
      </c>
      <c r="J1466" s="98">
        <f t="shared" si="3"/>
        <v>4.7244094488188976E-2</v>
      </c>
      <c r="K1466" s="34" t="s">
        <v>649</v>
      </c>
    </row>
    <row r="1467" spans="1:11">
      <c r="A1467" s="34" t="s">
        <v>4670</v>
      </c>
      <c r="B1467" s="34">
        <v>2022</v>
      </c>
      <c r="C1467" s="34">
        <v>10</v>
      </c>
      <c r="D1467" s="34" t="s">
        <v>4673</v>
      </c>
      <c r="E1467" s="95">
        <f t="shared" si="72"/>
        <v>100</v>
      </c>
      <c r="F1467" s="95">
        <f t="shared" si="73"/>
        <v>127</v>
      </c>
      <c r="G1467" s="95">
        <f>'gráficos x semana I nivel'!D341</f>
        <v>0</v>
      </c>
      <c r="H1467" s="95">
        <f t="shared" si="74"/>
        <v>6</v>
      </c>
      <c r="I1467" s="98">
        <f t="shared" si="2"/>
        <v>0.06</v>
      </c>
      <c r="J1467" s="98">
        <f t="shared" si="3"/>
        <v>4.7244094488188976E-2</v>
      </c>
      <c r="K1467" s="34" t="s">
        <v>649</v>
      </c>
    </row>
    <row r="1468" spans="1:11">
      <c r="A1468" s="34" t="s">
        <v>4670</v>
      </c>
      <c r="B1468" s="34">
        <v>2022</v>
      </c>
      <c r="C1468" s="34">
        <v>11</v>
      </c>
      <c r="D1468" s="34" t="s">
        <v>4673</v>
      </c>
      <c r="E1468" s="95">
        <f t="shared" si="72"/>
        <v>100</v>
      </c>
      <c r="F1468" s="95">
        <f t="shared" si="73"/>
        <v>127</v>
      </c>
      <c r="G1468" s="95">
        <f>'gráficos x semana I nivel'!D342</f>
        <v>0</v>
      </c>
      <c r="H1468" s="95">
        <f t="shared" si="74"/>
        <v>6</v>
      </c>
      <c r="I1468" s="98">
        <f t="shared" si="2"/>
        <v>0.06</v>
      </c>
      <c r="J1468" s="98">
        <f t="shared" si="3"/>
        <v>4.7244094488188976E-2</v>
      </c>
      <c r="K1468" s="34" t="s">
        <v>649</v>
      </c>
    </row>
    <row r="1469" spans="1:11">
      <c r="A1469" s="34" t="s">
        <v>4670</v>
      </c>
      <c r="B1469" s="34">
        <v>2022</v>
      </c>
      <c r="C1469" s="34">
        <v>12</v>
      </c>
      <c r="D1469" s="34" t="s">
        <v>4673</v>
      </c>
      <c r="E1469" s="95">
        <f t="shared" si="72"/>
        <v>100</v>
      </c>
      <c r="F1469" s="95">
        <f t="shared" si="73"/>
        <v>127</v>
      </c>
      <c r="G1469" s="95">
        <f>'gráficos x semana I nivel'!D343</f>
        <v>1</v>
      </c>
      <c r="H1469" s="95">
        <f t="shared" si="74"/>
        <v>7</v>
      </c>
      <c r="I1469" s="351">
        <f t="shared" si="2"/>
        <v>7.0000000000000007E-2</v>
      </c>
      <c r="J1469" s="351">
        <f t="shared" si="3"/>
        <v>5.5118110236220472E-2</v>
      </c>
      <c r="K1469" s="34" t="s">
        <v>649</v>
      </c>
    </row>
    <row r="1470" spans="1:11">
      <c r="A1470" s="34" t="s">
        <v>4670</v>
      </c>
      <c r="B1470" s="34">
        <v>2022</v>
      </c>
      <c r="C1470" s="34">
        <v>13</v>
      </c>
      <c r="D1470" s="34" t="s">
        <v>4673</v>
      </c>
      <c r="E1470" s="95">
        <f t="shared" si="72"/>
        <v>100</v>
      </c>
      <c r="F1470" s="95">
        <f t="shared" si="73"/>
        <v>127</v>
      </c>
      <c r="G1470" s="95">
        <f>'gráficos x semana I nivel'!D344</f>
        <v>0</v>
      </c>
      <c r="H1470" s="95">
        <f t="shared" si="74"/>
        <v>7</v>
      </c>
      <c r="I1470" s="351">
        <f t="shared" si="2"/>
        <v>7.0000000000000007E-2</v>
      </c>
      <c r="J1470" s="351">
        <f t="shared" si="3"/>
        <v>5.5118110236220472E-2</v>
      </c>
      <c r="K1470" s="34" t="s">
        <v>649</v>
      </c>
    </row>
    <row r="1471" spans="1:11">
      <c r="A1471" s="34" t="s">
        <v>4670</v>
      </c>
      <c r="B1471" s="34">
        <v>2022</v>
      </c>
      <c r="C1471" s="34">
        <v>14</v>
      </c>
      <c r="D1471" s="34" t="s">
        <v>4673</v>
      </c>
      <c r="E1471" s="95">
        <f t="shared" si="72"/>
        <v>100</v>
      </c>
      <c r="F1471" s="95">
        <f t="shared" si="73"/>
        <v>127</v>
      </c>
      <c r="G1471" s="95">
        <f>'gráficos x semana I nivel'!D345</f>
        <v>0</v>
      </c>
      <c r="H1471" s="95">
        <f t="shared" si="74"/>
        <v>7</v>
      </c>
      <c r="I1471" s="351">
        <f t="shared" si="2"/>
        <v>7.0000000000000007E-2</v>
      </c>
      <c r="J1471" s="351">
        <f t="shared" si="3"/>
        <v>5.5118110236220472E-2</v>
      </c>
      <c r="K1471" s="34" t="s">
        <v>649</v>
      </c>
    </row>
    <row r="1472" spans="1:11">
      <c r="A1472" s="34" t="s">
        <v>4670</v>
      </c>
      <c r="B1472" s="34">
        <v>2022</v>
      </c>
      <c r="C1472" s="34">
        <v>15</v>
      </c>
      <c r="D1472" s="34" t="s">
        <v>4673</v>
      </c>
      <c r="E1472" s="95">
        <f t="shared" si="72"/>
        <v>100</v>
      </c>
      <c r="F1472" s="95">
        <f t="shared" si="73"/>
        <v>127</v>
      </c>
      <c r="G1472" s="95">
        <f>'gráficos x semana I nivel'!D346</f>
        <v>0</v>
      </c>
      <c r="H1472" s="95">
        <f t="shared" si="74"/>
        <v>7</v>
      </c>
      <c r="I1472" s="351">
        <f t="shared" si="2"/>
        <v>7.0000000000000007E-2</v>
      </c>
      <c r="J1472" s="351">
        <f t="shared" si="3"/>
        <v>5.5118110236220472E-2</v>
      </c>
      <c r="K1472" s="34" t="s">
        <v>649</v>
      </c>
    </row>
    <row r="1473" spans="1:11">
      <c r="A1473" s="34" t="s">
        <v>4670</v>
      </c>
      <c r="B1473" s="34">
        <v>2022</v>
      </c>
      <c r="C1473" s="34">
        <v>16</v>
      </c>
      <c r="D1473" s="34" t="s">
        <v>4673</v>
      </c>
      <c r="E1473" s="95">
        <f t="shared" si="72"/>
        <v>100</v>
      </c>
      <c r="F1473" s="95">
        <f t="shared" si="73"/>
        <v>127</v>
      </c>
      <c r="G1473" s="95">
        <f>'gráficos x semana I nivel'!D347</f>
        <v>1</v>
      </c>
      <c r="H1473" s="95">
        <f t="shared" si="74"/>
        <v>8</v>
      </c>
      <c r="I1473" s="351">
        <f t="shared" si="2"/>
        <v>0.08</v>
      </c>
      <c r="J1473" s="351">
        <f t="shared" si="3"/>
        <v>6.2992125984251968E-2</v>
      </c>
      <c r="K1473" s="34" t="s">
        <v>649</v>
      </c>
    </row>
    <row r="1474" spans="1:11">
      <c r="A1474" s="34" t="s">
        <v>4670</v>
      </c>
      <c r="B1474" s="34">
        <v>2022</v>
      </c>
      <c r="C1474" s="34">
        <v>17</v>
      </c>
      <c r="D1474" s="34" t="s">
        <v>4673</v>
      </c>
      <c r="E1474" s="95">
        <f t="shared" si="72"/>
        <v>100</v>
      </c>
      <c r="F1474" s="95">
        <f t="shared" si="73"/>
        <v>127</v>
      </c>
      <c r="G1474" s="95">
        <f>'gráficos x semana I nivel'!D348</f>
        <v>0</v>
      </c>
      <c r="H1474" s="95">
        <f t="shared" si="74"/>
        <v>8</v>
      </c>
      <c r="I1474" s="351">
        <f t="shared" si="2"/>
        <v>0.08</v>
      </c>
      <c r="J1474" s="351">
        <f t="shared" si="3"/>
        <v>6.2992125984251968E-2</v>
      </c>
      <c r="K1474" s="34" t="s">
        <v>649</v>
      </c>
    </row>
    <row r="1475" spans="1:11">
      <c r="A1475" s="34" t="s">
        <v>4670</v>
      </c>
      <c r="B1475" s="34">
        <v>2022</v>
      </c>
      <c r="C1475" s="34">
        <v>18</v>
      </c>
      <c r="D1475" s="34" t="s">
        <v>4673</v>
      </c>
      <c r="E1475" s="95">
        <f t="shared" si="72"/>
        <v>100</v>
      </c>
      <c r="F1475" s="95">
        <f t="shared" si="73"/>
        <v>127</v>
      </c>
      <c r="G1475" s="95">
        <f>'gráficos x semana I nivel'!D349</f>
        <v>0</v>
      </c>
      <c r="H1475" s="95">
        <f t="shared" si="74"/>
        <v>8</v>
      </c>
      <c r="I1475" s="351">
        <f t="shared" si="2"/>
        <v>0.08</v>
      </c>
      <c r="J1475" s="351">
        <f t="shared" si="3"/>
        <v>6.2992125984251968E-2</v>
      </c>
      <c r="K1475" s="34" t="s">
        <v>649</v>
      </c>
    </row>
    <row r="1476" spans="1:11">
      <c r="A1476" s="34" t="s">
        <v>4670</v>
      </c>
      <c r="B1476" s="34">
        <v>2022</v>
      </c>
      <c r="C1476" s="34">
        <v>19</v>
      </c>
      <c r="D1476" s="34" t="s">
        <v>4673</v>
      </c>
      <c r="E1476" s="95">
        <f t="shared" si="72"/>
        <v>100</v>
      </c>
      <c r="F1476" s="95">
        <f t="shared" si="73"/>
        <v>127</v>
      </c>
      <c r="G1476" s="95">
        <f>'gráficos x semana I nivel'!D350</f>
        <v>1</v>
      </c>
      <c r="H1476" s="95">
        <f t="shared" si="74"/>
        <v>9</v>
      </c>
      <c r="I1476" s="351">
        <f t="shared" si="2"/>
        <v>0.09</v>
      </c>
      <c r="J1476" s="351">
        <f t="shared" si="3"/>
        <v>7.0866141732283464E-2</v>
      </c>
      <c r="K1476" s="34" t="s">
        <v>649</v>
      </c>
    </row>
    <row r="1477" spans="1:11">
      <c r="A1477" s="34" t="s">
        <v>4670</v>
      </c>
      <c r="B1477" s="34">
        <v>2022</v>
      </c>
      <c r="C1477" s="34">
        <v>20</v>
      </c>
      <c r="D1477" s="34" t="s">
        <v>4673</v>
      </c>
      <c r="E1477" s="95">
        <f t="shared" si="72"/>
        <v>100</v>
      </c>
      <c r="F1477" s="95">
        <f t="shared" si="73"/>
        <v>127</v>
      </c>
      <c r="G1477" s="95">
        <f>'gráficos x semana I nivel'!D351</f>
        <v>0</v>
      </c>
      <c r="H1477" s="95">
        <f t="shared" si="74"/>
        <v>9</v>
      </c>
      <c r="I1477" s="351">
        <f t="shared" si="2"/>
        <v>0.09</v>
      </c>
      <c r="J1477" s="351">
        <f t="shared" si="3"/>
        <v>7.0866141732283464E-2</v>
      </c>
      <c r="K1477" s="34" t="s">
        <v>649</v>
      </c>
    </row>
    <row r="1478" spans="1:11">
      <c r="A1478" s="34" t="s">
        <v>4670</v>
      </c>
      <c r="B1478" s="34">
        <v>2022</v>
      </c>
      <c r="C1478" s="34">
        <v>21</v>
      </c>
      <c r="D1478" s="34" t="s">
        <v>4673</v>
      </c>
      <c r="E1478" s="95">
        <f t="shared" si="72"/>
        <v>100</v>
      </c>
      <c r="F1478" s="95">
        <f t="shared" si="73"/>
        <v>127</v>
      </c>
      <c r="G1478" s="95">
        <f>'gráficos x semana I nivel'!D352</f>
        <v>0</v>
      </c>
      <c r="H1478" s="95">
        <f t="shared" si="74"/>
        <v>9</v>
      </c>
      <c r="I1478" s="351">
        <f t="shared" si="2"/>
        <v>0.09</v>
      </c>
      <c r="J1478" s="351">
        <f t="shared" si="3"/>
        <v>7.0866141732283464E-2</v>
      </c>
      <c r="K1478" s="34" t="s">
        <v>649</v>
      </c>
    </row>
    <row r="1479" spans="1:11">
      <c r="A1479" s="34" t="s">
        <v>4670</v>
      </c>
      <c r="B1479" s="34">
        <v>2022</v>
      </c>
      <c r="C1479" s="34">
        <v>22</v>
      </c>
      <c r="D1479" s="34" t="s">
        <v>4673</v>
      </c>
      <c r="E1479" s="95">
        <f t="shared" si="72"/>
        <v>100</v>
      </c>
      <c r="F1479" s="95">
        <f t="shared" si="73"/>
        <v>127</v>
      </c>
      <c r="G1479" s="95">
        <f>'gráficos x semana I nivel'!D353</f>
        <v>0</v>
      </c>
      <c r="H1479" s="95">
        <f t="shared" si="74"/>
        <v>9</v>
      </c>
      <c r="I1479" s="351">
        <f t="shared" si="2"/>
        <v>0.09</v>
      </c>
      <c r="J1479" s="351">
        <f t="shared" si="3"/>
        <v>7.0866141732283464E-2</v>
      </c>
      <c r="K1479" s="34" t="s">
        <v>649</v>
      </c>
    </row>
    <row r="1480" spans="1:11">
      <c r="A1480" s="34" t="s">
        <v>4670</v>
      </c>
      <c r="B1480" s="34">
        <v>2022</v>
      </c>
      <c r="C1480" s="34">
        <v>23</v>
      </c>
      <c r="D1480" s="34" t="s">
        <v>4673</v>
      </c>
      <c r="E1480" s="95">
        <f t="shared" si="72"/>
        <v>100</v>
      </c>
      <c r="F1480" s="95">
        <f t="shared" si="73"/>
        <v>127</v>
      </c>
      <c r="G1480" s="95">
        <f>'gráficos x semana I nivel'!D354</f>
        <v>0</v>
      </c>
      <c r="H1480" s="95">
        <f t="shared" si="74"/>
        <v>9</v>
      </c>
      <c r="I1480" s="351">
        <f t="shared" si="2"/>
        <v>0.09</v>
      </c>
      <c r="J1480" s="351">
        <f t="shared" si="3"/>
        <v>7.0866141732283464E-2</v>
      </c>
      <c r="K1480" s="34" t="s">
        <v>649</v>
      </c>
    </row>
    <row r="1481" spans="1:11">
      <c r="A1481" s="34" t="s">
        <v>4670</v>
      </c>
      <c r="B1481" s="34">
        <v>2022</v>
      </c>
      <c r="C1481" s="34">
        <v>24</v>
      </c>
      <c r="D1481" s="34" t="s">
        <v>4673</v>
      </c>
      <c r="E1481" s="95">
        <f t="shared" si="72"/>
        <v>100</v>
      </c>
      <c r="F1481" s="95">
        <f t="shared" si="73"/>
        <v>127</v>
      </c>
      <c r="G1481" s="95">
        <f>'gráficos x semana I nivel'!D355</f>
        <v>0</v>
      </c>
      <c r="H1481" s="95">
        <f t="shared" si="74"/>
        <v>9</v>
      </c>
      <c r="I1481" s="351">
        <f t="shared" si="2"/>
        <v>0.09</v>
      </c>
      <c r="J1481" s="351">
        <f t="shared" si="3"/>
        <v>7.0866141732283464E-2</v>
      </c>
      <c r="K1481" s="34" t="s">
        <v>649</v>
      </c>
    </row>
    <row r="1482" spans="1:11">
      <c r="A1482" s="34" t="s">
        <v>4670</v>
      </c>
      <c r="B1482" s="34">
        <v>2022</v>
      </c>
      <c r="C1482" s="34">
        <v>25</v>
      </c>
      <c r="D1482" s="34" t="s">
        <v>4673</v>
      </c>
      <c r="E1482" s="95">
        <f t="shared" si="72"/>
        <v>100</v>
      </c>
      <c r="F1482" s="95">
        <f t="shared" si="73"/>
        <v>127</v>
      </c>
      <c r="G1482" s="95">
        <f>'gráficos x semana I nivel'!D356</f>
        <v>0</v>
      </c>
      <c r="H1482" s="95">
        <f t="shared" si="74"/>
        <v>9</v>
      </c>
      <c r="I1482" s="351">
        <f t="shared" si="2"/>
        <v>0.09</v>
      </c>
      <c r="J1482" s="351">
        <f t="shared" si="3"/>
        <v>7.0866141732283464E-2</v>
      </c>
      <c r="K1482" s="34" t="s">
        <v>649</v>
      </c>
    </row>
    <row r="1483" spans="1:11">
      <c r="A1483" s="34" t="s">
        <v>4670</v>
      </c>
      <c r="B1483" s="34">
        <v>2022</v>
      </c>
      <c r="C1483" s="34">
        <v>26</v>
      </c>
      <c r="D1483" s="34" t="s">
        <v>4673</v>
      </c>
      <c r="E1483" s="95">
        <f t="shared" si="72"/>
        <v>100</v>
      </c>
      <c r="F1483" s="95">
        <f t="shared" si="73"/>
        <v>127</v>
      </c>
      <c r="G1483" s="95">
        <f>'gráficos x semana I nivel'!D357</f>
        <v>0</v>
      </c>
      <c r="H1483" s="95">
        <f t="shared" si="74"/>
        <v>9</v>
      </c>
      <c r="I1483" s="351">
        <f t="shared" si="2"/>
        <v>0.09</v>
      </c>
      <c r="J1483" s="351">
        <f t="shared" si="3"/>
        <v>7.0866141732283464E-2</v>
      </c>
      <c r="K1483" s="34" t="s">
        <v>649</v>
      </c>
    </row>
    <row r="1484" spans="1:11">
      <c r="A1484" s="34" t="s">
        <v>4670</v>
      </c>
      <c r="B1484" s="34">
        <v>2022</v>
      </c>
      <c r="C1484" s="34">
        <v>27</v>
      </c>
      <c r="D1484" s="34" t="s">
        <v>4673</v>
      </c>
      <c r="E1484" s="95">
        <f t="shared" si="72"/>
        <v>100</v>
      </c>
      <c r="F1484" s="95">
        <f t="shared" si="73"/>
        <v>127</v>
      </c>
      <c r="G1484" s="95">
        <f>'gráficos x semana I nivel'!D358</f>
        <v>0</v>
      </c>
      <c r="H1484" s="95">
        <f t="shared" si="74"/>
        <v>9</v>
      </c>
      <c r="I1484" s="351">
        <f t="shared" si="2"/>
        <v>0.09</v>
      </c>
      <c r="J1484" s="351">
        <f t="shared" si="3"/>
        <v>7.0866141732283464E-2</v>
      </c>
      <c r="K1484" s="34" t="s">
        <v>649</v>
      </c>
    </row>
    <row r="1485" spans="1:11">
      <c r="A1485" s="34" t="s">
        <v>4670</v>
      </c>
      <c r="B1485" s="34">
        <v>2022</v>
      </c>
      <c r="C1485" s="34">
        <v>28</v>
      </c>
      <c r="D1485" s="34" t="s">
        <v>4673</v>
      </c>
      <c r="E1485" s="95">
        <f t="shared" si="72"/>
        <v>100</v>
      </c>
      <c r="F1485" s="95">
        <f t="shared" si="73"/>
        <v>127</v>
      </c>
      <c r="G1485" s="95">
        <f>'gráficos x semana I nivel'!D359</f>
        <v>0</v>
      </c>
      <c r="H1485" s="95">
        <f t="shared" si="74"/>
        <v>9</v>
      </c>
      <c r="I1485" s="351">
        <f t="shared" si="2"/>
        <v>0.09</v>
      </c>
      <c r="J1485" s="351">
        <f t="shared" si="3"/>
        <v>7.0866141732283464E-2</v>
      </c>
      <c r="K1485" s="34" t="s">
        <v>649</v>
      </c>
    </row>
    <row r="1486" spans="1:11">
      <c r="A1486" s="34" t="s">
        <v>4670</v>
      </c>
      <c r="B1486" s="34">
        <v>2022</v>
      </c>
      <c r="C1486" s="34">
        <v>29</v>
      </c>
      <c r="D1486" s="34" t="s">
        <v>4673</v>
      </c>
      <c r="E1486" s="95">
        <f t="shared" si="72"/>
        <v>100</v>
      </c>
      <c r="F1486" s="95">
        <f t="shared" si="73"/>
        <v>127</v>
      </c>
      <c r="G1486" s="95">
        <f>'gráficos x semana I nivel'!D360</f>
        <v>1</v>
      </c>
      <c r="H1486" s="95">
        <f t="shared" si="74"/>
        <v>10</v>
      </c>
      <c r="I1486" s="351">
        <f t="shared" si="2"/>
        <v>0.1</v>
      </c>
      <c r="J1486" s="351">
        <f t="shared" si="3"/>
        <v>7.874015748031496E-2</v>
      </c>
      <c r="K1486" s="34" t="s">
        <v>649</v>
      </c>
    </row>
    <row r="1487" spans="1:11">
      <c r="A1487" s="34" t="s">
        <v>4670</v>
      </c>
      <c r="B1487" s="34">
        <v>2022</v>
      </c>
      <c r="C1487" s="34">
        <v>30</v>
      </c>
      <c r="D1487" s="34" t="s">
        <v>4673</v>
      </c>
      <c r="E1487" s="95">
        <f t="shared" si="72"/>
        <v>100</v>
      </c>
      <c r="F1487" s="95">
        <f t="shared" si="73"/>
        <v>127</v>
      </c>
      <c r="G1487" s="95">
        <f>'gráficos x semana I nivel'!D361</f>
        <v>0</v>
      </c>
      <c r="H1487" s="95">
        <f t="shared" si="74"/>
        <v>10</v>
      </c>
      <c r="I1487" s="351">
        <f t="shared" si="2"/>
        <v>0.1</v>
      </c>
      <c r="J1487" s="351">
        <f t="shared" si="3"/>
        <v>7.874015748031496E-2</v>
      </c>
      <c r="K1487" s="34" t="s">
        <v>649</v>
      </c>
    </row>
    <row r="1488" spans="1:11">
      <c r="A1488" s="34" t="s">
        <v>4670</v>
      </c>
      <c r="B1488" s="34">
        <v>2022</v>
      </c>
      <c r="C1488" s="34">
        <v>31</v>
      </c>
      <c r="D1488" s="34" t="s">
        <v>4673</v>
      </c>
      <c r="E1488" s="95">
        <f t="shared" si="72"/>
        <v>100</v>
      </c>
      <c r="F1488" s="95">
        <f t="shared" si="73"/>
        <v>127</v>
      </c>
      <c r="G1488" s="95">
        <f>'gráficos x semana I nivel'!D362</f>
        <v>0</v>
      </c>
      <c r="H1488" s="95">
        <f t="shared" si="74"/>
        <v>10</v>
      </c>
      <c r="I1488" s="351">
        <f t="shared" si="2"/>
        <v>0.1</v>
      </c>
      <c r="J1488" s="351">
        <f t="shared" si="3"/>
        <v>7.874015748031496E-2</v>
      </c>
      <c r="K1488" s="34" t="s">
        <v>649</v>
      </c>
    </row>
    <row r="1489" spans="1:11">
      <c r="A1489" s="34" t="s">
        <v>4670</v>
      </c>
      <c r="B1489" s="34">
        <v>2022</v>
      </c>
      <c r="C1489" s="34">
        <v>32</v>
      </c>
      <c r="D1489" s="34" t="s">
        <v>4673</v>
      </c>
      <c r="E1489" s="95">
        <f t="shared" si="72"/>
        <v>100</v>
      </c>
      <c r="F1489" s="95">
        <f t="shared" si="73"/>
        <v>127</v>
      </c>
      <c r="G1489" s="95">
        <f>'gráficos x semana I nivel'!D363</f>
        <v>0</v>
      </c>
      <c r="H1489" s="95">
        <f t="shared" si="74"/>
        <v>10</v>
      </c>
      <c r="I1489" s="351">
        <f t="shared" si="2"/>
        <v>0.1</v>
      </c>
      <c r="J1489" s="351">
        <f t="shared" si="3"/>
        <v>7.874015748031496E-2</v>
      </c>
      <c r="K1489" s="34" t="s">
        <v>649</v>
      </c>
    </row>
    <row r="1490" spans="1:11">
      <c r="A1490" s="34" t="s">
        <v>4670</v>
      </c>
      <c r="B1490" s="34">
        <v>2022</v>
      </c>
      <c r="C1490" s="34">
        <v>33</v>
      </c>
      <c r="D1490" s="34" t="s">
        <v>4673</v>
      </c>
      <c r="E1490" s="95">
        <f t="shared" si="72"/>
        <v>100</v>
      </c>
      <c r="F1490" s="95">
        <f t="shared" si="73"/>
        <v>127</v>
      </c>
      <c r="G1490" s="95">
        <f>'gráficos x semana I nivel'!D364</f>
        <v>0</v>
      </c>
      <c r="H1490" s="95">
        <f t="shared" si="74"/>
        <v>10</v>
      </c>
      <c r="I1490" s="351">
        <f t="shared" si="2"/>
        <v>0.1</v>
      </c>
      <c r="J1490" s="351">
        <f t="shared" si="3"/>
        <v>7.874015748031496E-2</v>
      </c>
      <c r="K1490" s="34" t="s">
        <v>649</v>
      </c>
    </row>
    <row r="1491" spans="1:11">
      <c r="A1491" s="34" t="s">
        <v>4670</v>
      </c>
      <c r="B1491" s="34">
        <v>2022</v>
      </c>
      <c r="C1491" s="34">
        <v>34</v>
      </c>
      <c r="D1491" s="34" t="s">
        <v>4673</v>
      </c>
      <c r="E1491" s="95">
        <f t="shared" si="72"/>
        <v>100</v>
      </c>
      <c r="F1491" s="95">
        <f t="shared" si="73"/>
        <v>127</v>
      </c>
      <c r="G1491" s="95">
        <f>'gráficos x semana I nivel'!D365</f>
        <v>0</v>
      </c>
      <c r="H1491" s="95">
        <f t="shared" si="74"/>
        <v>10</v>
      </c>
      <c r="I1491" s="351">
        <f t="shared" si="2"/>
        <v>0.1</v>
      </c>
      <c r="J1491" s="351">
        <f t="shared" si="3"/>
        <v>7.874015748031496E-2</v>
      </c>
      <c r="K1491" s="34" t="s">
        <v>649</v>
      </c>
    </row>
    <row r="1492" spans="1:11">
      <c r="A1492" s="34" t="s">
        <v>4670</v>
      </c>
      <c r="B1492" s="34">
        <v>2022</v>
      </c>
      <c r="C1492" s="34">
        <v>35</v>
      </c>
      <c r="D1492" s="34" t="s">
        <v>4673</v>
      </c>
      <c r="E1492" s="95">
        <f t="shared" si="72"/>
        <v>100</v>
      </c>
      <c r="F1492" s="95">
        <f t="shared" si="73"/>
        <v>127</v>
      </c>
      <c r="G1492" s="95">
        <f>'gráficos x semana I nivel'!D366</f>
        <v>0</v>
      </c>
      <c r="H1492" s="95">
        <f t="shared" si="74"/>
        <v>10</v>
      </c>
      <c r="I1492" s="351">
        <f t="shared" si="2"/>
        <v>0.1</v>
      </c>
      <c r="J1492" s="351">
        <f t="shared" si="3"/>
        <v>7.874015748031496E-2</v>
      </c>
      <c r="K1492" s="34" t="s">
        <v>649</v>
      </c>
    </row>
    <row r="1493" spans="1:11">
      <c r="A1493" s="34" t="s">
        <v>4670</v>
      </c>
      <c r="B1493" s="34">
        <v>2022</v>
      </c>
      <c r="C1493" s="34">
        <v>36</v>
      </c>
      <c r="D1493" s="34" t="s">
        <v>4673</v>
      </c>
      <c r="E1493" s="95">
        <f t="shared" si="72"/>
        <v>100</v>
      </c>
      <c r="F1493" s="95">
        <f t="shared" si="73"/>
        <v>127</v>
      </c>
      <c r="G1493" s="95">
        <f>'gráficos x semana I nivel'!D367</f>
        <v>0</v>
      </c>
      <c r="H1493" s="95">
        <f t="shared" si="74"/>
        <v>10</v>
      </c>
      <c r="I1493" s="351">
        <f t="shared" si="2"/>
        <v>0.1</v>
      </c>
      <c r="J1493" s="351">
        <f t="shared" si="3"/>
        <v>7.874015748031496E-2</v>
      </c>
      <c r="K1493" s="34" t="s">
        <v>649</v>
      </c>
    </row>
    <row r="1494" spans="1:11">
      <c r="A1494" s="34" t="s">
        <v>4670</v>
      </c>
      <c r="B1494" s="34">
        <v>2022</v>
      </c>
      <c r="C1494" s="34">
        <v>37</v>
      </c>
      <c r="D1494" s="34" t="s">
        <v>4673</v>
      </c>
      <c r="E1494" s="95">
        <f t="shared" si="72"/>
        <v>100</v>
      </c>
      <c r="F1494" s="95">
        <f t="shared" si="73"/>
        <v>127</v>
      </c>
      <c r="G1494" s="95">
        <f>'gráficos x semana I nivel'!D368</f>
        <v>0</v>
      </c>
      <c r="H1494" s="95">
        <f t="shared" si="74"/>
        <v>10</v>
      </c>
      <c r="I1494" s="351">
        <f t="shared" si="2"/>
        <v>0.1</v>
      </c>
      <c r="J1494" s="351">
        <f t="shared" si="3"/>
        <v>7.874015748031496E-2</v>
      </c>
      <c r="K1494" s="34" t="s">
        <v>649</v>
      </c>
    </row>
    <row r="1495" spans="1:11">
      <c r="A1495" s="34" t="s">
        <v>4670</v>
      </c>
      <c r="B1495" s="34">
        <v>2022</v>
      </c>
      <c r="C1495" s="34">
        <v>38</v>
      </c>
      <c r="D1495" s="34" t="s">
        <v>4673</v>
      </c>
      <c r="E1495" s="95">
        <f t="shared" si="72"/>
        <v>100</v>
      </c>
      <c r="F1495" s="95">
        <f t="shared" si="73"/>
        <v>127</v>
      </c>
      <c r="G1495" s="95">
        <f>'gráficos x semana I nivel'!D369</f>
        <v>1</v>
      </c>
      <c r="H1495" s="95">
        <f t="shared" si="74"/>
        <v>11</v>
      </c>
      <c r="I1495" s="351">
        <f t="shared" si="2"/>
        <v>0.11</v>
      </c>
      <c r="J1495" s="351">
        <f t="shared" si="3"/>
        <v>8.6614173228346455E-2</v>
      </c>
      <c r="K1495" s="34" t="s">
        <v>649</v>
      </c>
    </row>
    <row r="1496" spans="1:11">
      <c r="A1496" s="34" t="s">
        <v>4670</v>
      </c>
      <c r="B1496" s="34">
        <v>2022</v>
      </c>
      <c r="C1496" s="34">
        <v>39</v>
      </c>
      <c r="D1496" s="34" t="s">
        <v>4673</v>
      </c>
      <c r="E1496" s="95">
        <f t="shared" si="72"/>
        <v>100</v>
      </c>
      <c r="F1496" s="95">
        <f t="shared" si="73"/>
        <v>127</v>
      </c>
      <c r="G1496" s="95">
        <f>'gráficos x semana I nivel'!D370</f>
        <v>0</v>
      </c>
      <c r="H1496" s="95">
        <f t="shared" si="74"/>
        <v>11</v>
      </c>
      <c r="I1496" s="351">
        <f t="shared" si="2"/>
        <v>0.11</v>
      </c>
      <c r="J1496" s="351">
        <f t="shared" si="3"/>
        <v>8.6614173228346455E-2</v>
      </c>
      <c r="K1496" s="34" t="s">
        <v>649</v>
      </c>
    </row>
    <row r="1497" spans="1:11">
      <c r="A1497" s="34" t="s">
        <v>4670</v>
      </c>
      <c r="B1497" s="34">
        <v>2022</v>
      </c>
      <c r="C1497" s="34">
        <v>40</v>
      </c>
      <c r="D1497" s="34" t="s">
        <v>4673</v>
      </c>
      <c r="E1497" s="95">
        <f t="shared" si="72"/>
        <v>100</v>
      </c>
      <c r="F1497" s="95">
        <f t="shared" si="73"/>
        <v>127</v>
      </c>
      <c r="G1497" s="95">
        <f>'gráficos x semana I nivel'!D371</f>
        <v>0</v>
      </c>
      <c r="H1497" s="95">
        <f t="shared" si="74"/>
        <v>11</v>
      </c>
      <c r="I1497" s="351">
        <f t="shared" si="2"/>
        <v>0.11</v>
      </c>
      <c r="J1497" s="351">
        <f t="shared" si="3"/>
        <v>8.6614173228346455E-2</v>
      </c>
      <c r="K1497" s="34" t="s">
        <v>649</v>
      </c>
    </row>
    <row r="1498" spans="1:11">
      <c r="A1498" s="34" t="s">
        <v>4670</v>
      </c>
      <c r="B1498" s="34">
        <v>2022</v>
      </c>
      <c r="C1498" s="34">
        <v>41</v>
      </c>
      <c r="D1498" s="34" t="s">
        <v>4673</v>
      </c>
      <c r="E1498" s="95">
        <f t="shared" si="72"/>
        <v>100</v>
      </c>
      <c r="F1498" s="95">
        <f t="shared" si="73"/>
        <v>127</v>
      </c>
      <c r="G1498" s="95">
        <f>'gráficos x semana I nivel'!D372</f>
        <v>0</v>
      </c>
      <c r="H1498" s="95">
        <f t="shared" si="74"/>
        <v>11</v>
      </c>
      <c r="I1498" s="351">
        <f t="shared" si="2"/>
        <v>0.11</v>
      </c>
      <c r="J1498" s="351">
        <f t="shared" si="3"/>
        <v>8.6614173228346455E-2</v>
      </c>
      <c r="K1498" s="34" t="s">
        <v>649</v>
      </c>
    </row>
    <row r="1499" spans="1:11">
      <c r="A1499" s="34" t="s">
        <v>4670</v>
      </c>
      <c r="B1499" s="34">
        <v>2022</v>
      </c>
      <c r="C1499" s="34">
        <v>42</v>
      </c>
      <c r="D1499" s="34" t="s">
        <v>4673</v>
      </c>
      <c r="E1499" s="95">
        <f t="shared" si="72"/>
        <v>100</v>
      </c>
      <c r="F1499" s="95">
        <f t="shared" si="73"/>
        <v>127</v>
      </c>
      <c r="G1499" s="95">
        <f>'gráficos x semana I nivel'!D373</f>
        <v>0</v>
      </c>
      <c r="H1499" s="95">
        <f t="shared" si="74"/>
        <v>11</v>
      </c>
      <c r="I1499" s="351">
        <f t="shared" si="2"/>
        <v>0.11</v>
      </c>
      <c r="J1499" s="351">
        <f t="shared" si="3"/>
        <v>8.6614173228346455E-2</v>
      </c>
      <c r="K1499" s="34" t="s">
        <v>649</v>
      </c>
    </row>
    <row r="1500" spans="1:11">
      <c r="A1500" s="34" t="s">
        <v>4670</v>
      </c>
      <c r="B1500" s="34">
        <v>2022</v>
      </c>
      <c r="C1500" s="34">
        <v>43</v>
      </c>
      <c r="D1500" s="34" t="s">
        <v>4673</v>
      </c>
      <c r="E1500" s="95">
        <f t="shared" si="72"/>
        <v>100</v>
      </c>
      <c r="F1500" s="95">
        <f t="shared" si="73"/>
        <v>127</v>
      </c>
      <c r="G1500" s="95">
        <f>'gráficos x semana I nivel'!D374</f>
        <v>0</v>
      </c>
      <c r="H1500" s="95">
        <f t="shared" si="74"/>
        <v>11</v>
      </c>
      <c r="I1500" s="351">
        <f t="shared" si="2"/>
        <v>0.11</v>
      </c>
      <c r="J1500" s="351">
        <f t="shared" si="3"/>
        <v>8.6614173228346455E-2</v>
      </c>
      <c r="K1500" s="34" t="s">
        <v>649</v>
      </c>
    </row>
    <row r="1501" spans="1:11">
      <c r="A1501" s="34" t="s">
        <v>4670</v>
      </c>
      <c r="B1501" s="34">
        <v>2022</v>
      </c>
      <c r="C1501" s="34">
        <v>44</v>
      </c>
      <c r="D1501" s="34" t="s">
        <v>4673</v>
      </c>
      <c r="E1501" s="95">
        <f t="shared" si="72"/>
        <v>100</v>
      </c>
      <c r="F1501" s="95">
        <f t="shared" si="73"/>
        <v>127</v>
      </c>
      <c r="G1501" s="95">
        <f>'gráficos x semana I nivel'!D375</f>
        <v>0</v>
      </c>
      <c r="H1501" s="95">
        <f t="shared" si="74"/>
        <v>11</v>
      </c>
      <c r="I1501" s="351">
        <f t="shared" si="2"/>
        <v>0.11</v>
      </c>
      <c r="J1501" s="351">
        <f t="shared" si="3"/>
        <v>8.6614173228346455E-2</v>
      </c>
      <c r="K1501" s="34" t="s">
        <v>649</v>
      </c>
    </row>
    <row r="1502" spans="1:11">
      <c r="A1502" s="34" t="s">
        <v>4670</v>
      </c>
      <c r="B1502" s="34">
        <v>2022</v>
      </c>
      <c r="C1502" s="34">
        <v>45</v>
      </c>
      <c r="D1502" s="34" t="s">
        <v>4673</v>
      </c>
      <c r="E1502" s="95">
        <f t="shared" si="72"/>
        <v>100</v>
      </c>
      <c r="F1502" s="95">
        <f t="shared" si="73"/>
        <v>127</v>
      </c>
      <c r="G1502" s="95">
        <f>'gráficos x semana I nivel'!D376</f>
        <v>0</v>
      </c>
      <c r="H1502" s="95">
        <f t="shared" si="74"/>
        <v>11</v>
      </c>
      <c r="I1502" s="351">
        <f t="shared" si="2"/>
        <v>0.11</v>
      </c>
      <c r="J1502" s="351">
        <f t="shared" si="3"/>
        <v>8.6614173228346455E-2</v>
      </c>
      <c r="K1502" s="34" t="s">
        <v>649</v>
      </c>
    </row>
    <row r="1503" spans="1:11">
      <c r="A1503" s="34" t="s">
        <v>4670</v>
      </c>
      <c r="B1503" s="34">
        <v>2022</v>
      </c>
      <c r="C1503" s="34">
        <v>46</v>
      </c>
      <c r="D1503" s="34" t="s">
        <v>4673</v>
      </c>
      <c r="E1503" s="95">
        <f t="shared" si="72"/>
        <v>100</v>
      </c>
      <c r="F1503" s="95">
        <f t="shared" si="73"/>
        <v>127</v>
      </c>
      <c r="G1503" s="95">
        <f>'gráficos x semana I nivel'!D377</f>
        <v>0</v>
      </c>
      <c r="H1503" s="95">
        <f t="shared" si="74"/>
        <v>11</v>
      </c>
      <c r="I1503" s="351">
        <f t="shared" si="2"/>
        <v>0.11</v>
      </c>
      <c r="J1503" s="351">
        <f t="shared" si="3"/>
        <v>8.6614173228346455E-2</v>
      </c>
      <c r="K1503" s="34" t="s">
        <v>649</v>
      </c>
    </row>
    <row r="1504" spans="1:11">
      <c r="A1504" s="34" t="s">
        <v>4670</v>
      </c>
      <c r="B1504" s="34">
        <v>2022</v>
      </c>
      <c r="C1504" s="34">
        <v>47</v>
      </c>
      <c r="D1504" s="34" t="s">
        <v>4673</v>
      </c>
      <c r="E1504" s="95">
        <f t="shared" si="72"/>
        <v>100</v>
      </c>
      <c r="F1504" s="95">
        <f t="shared" si="73"/>
        <v>127</v>
      </c>
      <c r="G1504" s="95">
        <f>'gráficos x semana I nivel'!D378</f>
        <v>1</v>
      </c>
      <c r="H1504" s="95">
        <f t="shared" si="74"/>
        <v>12</v>
      </c>
      <c r="I1504" s="351">
        <f t="shared" si="2"/>
        <v>0.12</v>
      </c>
      <c r="J1504" s="351">
        <f t="shared" si="3"/>
        <v>9.4488188976377951E-2</v>
      </c>
      <c r="K1504" s="34" t="s">
        <v>649</v>
      </c>
    </row>
    <row r="1505" spans="1:11">
      <c r="A1505" s="34" t="s">
        <v>4670</v>
      </c>
      <c r="B1505" s="34">
        <v>2022</v>
      </c>
      <c r="C1505" s="34">
        <v>48</v>
      </c>
      <c r="D1505" s="34" t="s">
        <v>4673</v>
      </c>
      <c r="E1505" s="95">
        <f t="shared" si="72"/>
        <v>100</v>
      </c>
      <c r="F1505" s="95">
        <f t="shared" si="73"/>
        <v>127</v>
      </c>
      <c r="G1505" s="95">
        <f>'gráficos x semana I nivel'!D379</f>
        <v>0</v>
      </c>
      <c r="H1505" s="95">
        <f t="shared" si="74"/>
        <v>12</v>
      </c>
      <c r="I1505" s="351">
        <f t="shared" si="2"/>
        <v>0.12</v>
      </c>
      <c r="J1505" s="351">
        <f t="shared" si="3"/>
        <v>9.4488188976377951E-2</v>
      </c>
      <c r="K1505" s="34" t="s">
        <v>649</v>
      </c>
    </row>
    <row r="1506" spans="1:11">
      <c r="A1506" s="34" t="s">
        <v>4670</v>
      </c>
      <c r="B1506" s="34">
        <v>2022</v>
      </c>
      <c r="C1506" s="34">
        <v>49</v>
      </c>
      <c r="D1506" s="34" t="s">
        <v>4673</v>
      </c>
      <c r="E1506" s="95">
        <f t="shared" si="72"/>
        <v>100</v>
      </c>
      <c r="F1506" s="95">
        <f t="shared" si="73"/>
        <v>127</v>
      </c>
      <c r="G1506" s="95">
        <f>'gráficos x semana I nivel'!D380</f>
        <v>0</v>
      </c>
      <c r="H1506" s="95">
        <f t="shared" si="74"/>
        <v>12</v>
      </c>
      <c r="I1506" s="351">
        <f t="shared" si="2"/>
        <v>0.12</v>
      </c>
      <c r="J1506" s="351">
        <f t="shared" si="3"/>
        <v>9.4488188976377951E-2</v>
      </c>
      <c r="K1506" s="34" t="s">
        <v>649</v>
      </c>
    </row>
    <row r="1507" spans="1:11">
      <c r="A1507" s="34" t="s">
        <v>4670</v>
      </c>
      <c r="B1507" s="34">
        <v>2022</v>
      </c>
      <c r="C1507" s="34">
        <v>50</v>
      </c>
      <c r="D1507" s="34" t="s">
        <v>4673</v>
      </c>
      <c r="E1507" s="95">
        <f t="shared" si="72"/>
        <v>100</v>
      </c>
      <c r="F1507" s="95">
        <f t="shared" si="73"/>
        <v>127</v>
      </c>
      <c r="G1507" s="95">
        <f>'gráficos x semana I nivel'!D381</f>
        <v>0</v>
      </c>
      <c r="H1507" s="95">
        <f t="shared" si="74"/>
        <v>12</v>
      </c>
      <c r="I1507" s="351">
        <f t="shared" si="2"/>
        <v>0.12</v>
      </c>
      <c r="J1507" s="351">
        <f t="shared" si="3"/>
        <v>9.4488188976377951E-2</v>
      </c>
      <c r="K1507" s="34" t="s">
        <v>649</v>
      </c>
    </row>
    <row r="1508" spans="1:11">
      <c r="A1508" s="34" t="s">
        <v>4670</v>
      </c>
      <c r="B1508" s="34">
        <v>2022</v>
      </c>
      <c r="C1508" s="34">
        <v>51</v>
      </c>
      <c r="D1508" s="34" t="s">
        <v>4673</v>
      </c>
      <c r="E1508" s="95">
        <f t="shared" si="72"/>
        <v>100</v>
      </c>
      <c r="F1508" s="95">
        <f t="shared" si="73"/>
        <v>127</v>
      </c>
      <c r="G1508" s="95">
        <f>'gráficos x semana I nivel'!D382</f>
        <v>0</v>
      </c>
      <c r="H1508" s="95">
        <f t="shared" si="74"/>
        <v>12</v>
      </c>
      <c r="I1508" s="351">
        <f t="shared" si="2"/>
        <v>0.12</v>
      </c>
      <c r="J1508" s="351">
        <f t="shared" si="3"/>
        <v>9.4488188976377951E-2</v>
      </c>
      <c r="K1508" s="34" t="s">
        <v>649</v>
      </c>
    </row>
    <row r="1509" spans="1:11">
      <c r="A1509" s="34" t="s">
        <v>4670</v>
      </c>
      <c r="B1509" s="34">
        <v>2022</v>
      </c>
      <c r="C1509" s="34">
        <v>52</v>
      </c>
      <c r="D1509" s="34" t="s">
        <v>4673</v>
      </c>
      <c r="E1509" s="95">
        <f t="shared" si="72"/>
        <v>100</v>
      </c>
      <c r="F1509" s="95">
        <f t="shared" si="73"/>
        <v>127</v>
      </c>
      <c r="G1509" s="95">
        <f>'gráficos x semana I nivel'!D383</f>
        <v>0</v>
      </c>
      <c r="H1509" s="95">
        <f t="shared" si="74"/>
        <v>12</v>
      </c>
      <c r="I1509" s="351">
        <f t="shared" si="2"/>
        <v>0.12</v>
      </c>
      <c r="J1509" s="351">
        <f t="shared" si="3"/>
        <v>9.4488188976377951E-2</v>
      </c>
      <c r="K1509" s="34" t="s">
        <v>649</v>
      </c>
    </row>
    <row r="1510" spans="1:11">
      <c r="A1510" s="34" t="s">
        <v>4670</v>
      </c>
      <c r="B1510" s="34">
        <v>2022</v>
      </c>
      <c r="C1510" s="34">
        <v>53</v>
      </c>
      <c r="D1510" s="34" t="s">
        <v>4673</v>
      </c>
      <c r="E1510" s="95">
        <f t="shared" si="72"/>
        <v>100</v>
      </c>
      <c r="F1510" s="95">
        <f t="shared" si="73"/>
        <v>127</v>
      </c>
      <c r="G1510" s="95">
        <f>'gráficos x semana I nivel'!D384</f>
        <v>0</v>
      </c>
      <c r="H1510" s="95">
        <f t="shared" si="74"/>
        <v>12</v>
      </c>
      <c r="I1510" s="351">
        <f t="shared" si="2"/>
        <v>0.12</v>
      </c>
      <c r="J1510" s="351">
        <f t="shared" si="3"/>
        <v>9.4488188976377951E-2</v>
      </c>
      <c r="K1510" s="34" t="s">
        <v>649</v>
      </c>
    </row>
    <row r="1511" spans="1:11">
      <c r="A1511" s="34" t="s">
        <v>4670</v>
      </c>
      <c r="B1511" s="34">
        <v>2022</v>
      </c>
      <c r="C1511" s="34">
        <v>54</v>
      </c>
      <c r="D1511" s="34" t="s">
        <v>4673</v>
      </c>
      <c r="E1511" s="95">
        <f t="shared" si="72"/>
        <v>100</v>
      </c>
      <c r="F1511" s="95">
        <f t="shared" si="73"/>
        <v>127</v>
      </c>
      <c r="G1511" s="95">
        <f>'gráficos x semana I nivel'!D385</f>
        <v>0</v>
      </c>
      <c r="H1511" s="95">
        <f t="shared" si="74"/>
        <v>12</v>
      </c>
      <c r="I1511" s="351">
        <f t="shared" si="2"/>
        <v>0.12</v>
      </c>
      <c r="J1511" s="351">
        <f t="shared" si="3"/>
        <v>9.4488188976377951E-2</v>
      </c>
      <c r="K1511" s="34" t="s">
        <v>649</v>
      </c>
    </row>
    <row r="1512" spans="1:11">
      <c r="A1512" s="34" t="s">
        <v>4670</v>
      </c>
      <c r="B1512" s="34">
        <v>2022</v>
      </c>
      <c r="C1512" s="34">
        <v>55</v>
      </c>
      <c r="D1512" s="34" t="s">
        <v>4673</v>
      </c>
      <c r="E1512" s="95">
        <f t="shared" si="72"/>
        <v>100</v>
      </c>
      <c r="F1512" s="95">
        <f t="shared" si="73"/>
        <v>127</v>
      </c>
      <c r="G1512" s="95">
        <f>'gráficos x semana I nivel'!D386</f>
        <v>0</v>
      </c>
      <c r="H1512" s="95">
        <f t="shared" si="74"/>
        <v>12</v>
      </c>
      <c r="I1512" s="351">
        <f t="shared" si="2"/>
        <v>0.12</v>
      </c>
      <c r="J1512" s="351">
        <f t="shared" si="3"/>
        <v>9.4488188976377951E-2</v>
      </c>
      <c r="K1512" s="34" t="s">
        <v>649</v>
      </c>
    </row>
    <row r="1513" spans="1:11">
      <c r="A1513" s="34" t="s">
        <v>4670</v>
      </c>
      <c r="B1513" s="34">
        <v>2022</v>
      </c>
      <c r="C1513" s="34">
        <v>56</v>
      </c>
      <c r="D1513" s="34" t="s">
        <v>4673</v>
      </c>
      <c r="E1513" s="95">
        <f t="shared" si="72"/>
        <v>100</v>
      </c>
      <c r="F1513" s="95">
        <f t="shared" si="73"/>
        <v>127</v>
      </c>
      <c r="G1513" s="95">
        <f>'gráficos x semana I nivel'!D387</f>
        <v>0</v>
      </c>
      <c r="H1513" s="95">
        <f t="shared" si="74"/>
        <v>12</v>
      </c>
      <c r="I1513" s="351">
        <f t="shared" si="2"/>
        <v>0.12</v>
      </c>
      <c r="J1513" s="351">
        <f t="shared" si="3"/>
        <v>9.4488188976377951E-2</v>
      </c>
      <c r="K1513" s="34" t="s">
        <v>649</v>
      </c>
    </row>
    <row r="1514" spans="1:11">
      <c r="A1514" s="34" t="s">
        <v>4670</v>
      </c>
      <c r="B1514" s="34">
        <v>2022</v>
      </c>
      <c r="C1514" s="34">
        <v>57</v>
      </c>
      <c r="D1514" s="34" t="s">
        <v>4673</v>
      </c>
      <c r="E1514" s="95">
        <f t="shared" si="72"/>
        <v>100</v>
      </c>
      <c r="F1514" s="95">
        <f t="shared" si="73"/>
        <v>127</v>
      </c>
      <c r="G1514" s="95">
        <f>'gráficos x semana I nivel'!D388</f>
        <v>0</v>
      </c>
      <c r="H1514" s="95">
        <f t="shared" si="74"/>
        <v>12</v>
      </c>
      <c r="I1514" s="351">
        <f t="shared" si="2"/>
        <v>0.12</v>
      </c>
      <c r="J1514" s="351">
        <f t="shared" si="3"/>
        <v>9.4488188976377951E-2</v>
      </c>
      <c r="K1514" s="34" t="s">
        <v>649</v>
      </c>
    </row>
    <row r="1515" spans="1:11">
      <c r="A1515" s="34" t="s">
        <v>4670</v>
      </c>
      <c r="B1515" s="34">
        <v>2022</v>
      </c>
      <c r="C1515" s="34">
        <v>58</v>
      </c>
      <c r="D1515" s="34" t="s">
        <v>4673</v>
      </c>
      <c r="E1515" s="95">
        <f t="shared" si="72"/>
        <v>100</v>
      </c>
      <c r="F1515" s="95">
        <f t="shared" si="73"/>
        <v>127</v>
      </c>
      <c r="G1515" s="95">
        <f>'gráficos x semana I nivel'!D389</f>
        <v>0</v>
      </c>
      <c r="H1515" s="95">
        <f t="shared" si="74"/>
        <v>12</v>
      </c>
      <c r="I1515" s="351">
        <f t="shared" si="2"/>
        <v>0.12</v>
      </c>
      <c r="J1515" s="351">
        <f t="shared" si="3"/>
        <v>9.4488188976377951E-2</v>
      </c>
      <c r="K1515" s="34" t="s">
        <v>649</v>
      </c>
    </row>
    <row r="1516" spans="1:11">
      <c r="A1516" s="34" t="s">
        <v>4670</v>
      </c>
      <c r="B1516" s="34">
        <v>2022</v>
      </c>
      <c r="C1516" s="34">
        <v>59</v>
      </c>
      <c r="D1516" s="34" t="s">
        <v>4673</v>
      </c>
      <c r="E1516" s="95">
        <f t="shared" si="72"/>
        <v>100</v>
      </c>
      <c r="F1516" s="95">
        <f t="shared" si="73"/>
        <v>127</v>
      </c>
      <c r="G1516" s="95">
        <f>'gráficos x semana I nivel'!D390</f>
        <v>0</v>
      </c>
      <c r="H1516" s="95">
        <f t="shared" si="74"/>
        <v>12</v>
      </c>
      <c r="I1516" s="351">
        <f t="shared" si="2"/>
        <v>0.12</v>
      </c>
      <c r="J1516" s="351">
        <f t="shared" si="3"/>
        <v>9.4488188976377951E-2</v>
      </c>
      <c r="K1516" s="34" t="s">
        <v>649</v>
      </c>
    </row>
    <row r="1517" spans="1:11">
      <c r="A1517" s="34" t="s">
        <v>4670</v>
      </c>
      <c r="B1517" s="34">
        <v>2022</v>
      </c>
      <c r="C1517" s="34">
        <v>60</v>
      </c>
      <c r="D1517" s="34" t="s">
        <v>4673</v>
      </c>
      <c r="E1517" s="95">
        <f t="shared" si="72"/>
        <v>100</v>
      </c>
      <c r="F1517" s="95">
        <f t="shared" si="73"/>
        <v>127</v>
      </c>
      <c r="G1517" s="95">
        <f>'gráficos x semana I nivel'!D391</f>
        <v>0</v>
      </c>
      <c r="H1517" s="95">
        <f t="shared" si="74"/>
        <v>12</v>
      </c>
      <c r="I1517" s="351">
        <f t="shared" si="2"/>
        <v>0.12</v>
      </c>
      <c r="J1517" s="351">
        <f t="shared" si="3"/>
        <v>9.4488188976377951E-2</v>
      </c>
      <c r="K1517" s="34" t="s">
        <v>649</v>
      </c>
    </row>
    <row r="1518" spans="1:11">
      <c r="A1518" s="34" t="s">
        <v>4670</v>
      </c>
      <c r="B1518" s="34">
        <v>2022</v>
      </c>
      <c r="C1518" s="34">
        <v>61</v>
      </c>
      <c r="D1518" s="34" t="s">
        <v>4673</v>
      </c>
      <c r="E1518" s="95">
        <f t="shared" si="72"/>
        <v>100</v>
      </c>
      <c r="F1518" s="95">
        <f t="shared" si="73"/>
        <v>127</v>
      </c>
      <c r="G1518" s="95">
        <f>'gráficos x semana I nivel'!D392</f>
        <v>0</v>
      </c>
      <c r="H1518" s="95">
        <f t="shared" si="74"/>
        <v>12</v>
      </c>
      <c r="I1518" s="351">
        <f t="shared" si="2"/>
        <v>0.12</v>
      </c>
      <c r="J1518" s="351">
        <f t="shared" si="3"/>
        <v>9.4488188976377951E-2</v>
      </c>
      <c r="K1518" s="34" t="s">
        <v>649</v>
      </c>
    </row>
    <row r="1519" spans="1:11">
      <c r="A1519" s="34" t="s">
        <v>4670</v>
      </c>
      <c r="B1519" s="34">
        <v>2022</v>
      </c>
      <c r="C1519" s="34">
        <v>62</v>
      </c>
      <c r="D1519" s="34" t="s">
        <v>4673</v>
      </c>
      <c r="E1519" s="95">
        <f t="shared" si="72"/>
        <v>100</v>
      </c>
      <c r="F1519" s="95">
        <f t="shared" si="73"/>
        <v>127</v>
      </c>
      <c r="G1519" s="95">
        <f>'gráficos x semana I nivel'!D393</f>
        <v>0</v>
      </c>
      <c r="H1519" s="95">
        <f t="shared" si="74"/>
        <v>12</v>
      </c>
      <c r="I1519" s="351">
        <f t="shared" si="2"/>
        <v>0.12</v>
      </c>
      <c r="J1519" s="351">
        <f t="shared" si="3"/>
        <v>9.4488188976377951E-2</v>
      </c>
      <c r="K1519" s="34" t="s">
        <v>649</v>
      </c>
    </row>
    <row r="1520" spans="1:11">
      <c r="A1520" s="34" t="s">
        <v>4670</v>
      </c>
      <c r="B1520" s="34">
        <v>2022</v>
      </c>
      <c r="C1520" s="34">
        <v>63</v>
      </c>
      <c r="D1520" s="34" t="s">
        <v>4673</v>
      </c>
      <c r="E1520" s="95">
        <f t="shared" si="72"/>
        <v>100</v>
      </c>
      <c r="F1520" s="95">
        <f t="shared" si="73"/>
        <v>127</v>
      </c>
      <c r="G1520" s="95">
        <f>'gráficos x semana I nivel'!D394</f>
        <v>0</v>
      </c>
      <c r="H1520" s="95">
        <f t="shared" si="74"/>
        <v>12</v>
      </c>
      <c r="I1520" s="351">
        <f t="shared" si="2"/>
        <v>0.12</v>
      </c>
      <c r="J1520" s="351">
        <f t="shared" si="3"/>
        <v>9.4488188976377951E-2</v>
      </c>
      <c r="K1520" s="34" t="s">
        <v>649</v>
      </c>
    </row>
    <row r="1521" spans="1:11">
      <c r="A1521" s="34" t="s">
        <v>4670</v>
      </c>
      <c r="B1521" s="34">
        <v>2022</v>
      </c>
      <c r="C1521" s="34">
        <v>64</v>
      </c>
      <c r="D1521" s="34" t="s">
        <v>4673</v>
      </c>
      <c r="E1521" s="95">
        <f t="shared" si="72"/>
        <v>100</v>
      </c>
      <c r="F1521" s="95">
        <f t="shared" si="73"/>
        <v>127</v>
      </c>
      <c r="G1521" s="95">
        <f>'gráficos x semana I nivel'!D395</f>
        <v>0</v>
      </c>
      <c r="H1521" s="95">
        <f t="shared" si="74"/>
        <v>12</v>
      </c>
      <c r="I1521" s="351">
        <f t="shared" si="2"/>
        <v>0.12</v>
      </c>
      <c r="J1521" s="351">
        <f t="shared" si="3"/>
        <v>9.4488188976377951E-2</v>
      </c>
      <c r="K1521" s="34" t="s">
        <v>649</v>
      </c>
    </row>
    <row r="1522" spans="1:11">
      <c r="A1522" s="34" t="s">
        <v>4670</v>
      </c>
      <c r="B1522" s="34">
        <v>2022</v>
      </c>
      <c r="C1522" s="34">
        <v>65</v>
      </c>
      <c r="D1522" s="34" t="s">
        <v>4673</v>
      </c>
      <c r="E1522" s="95">
        <f t="shared" ref="E1522:E1585" si="75">GB1_IN</f>
        <v>100</v>
      </c>
      <c r="F1522" s="95">
        <f t="shared" ref="F1522:F1585" si="76">Cargos_IN_GB1</f>
        <v>127</v>
      </c>
      <c r="G1522" s="95">
        <f>'gráficos x semana I nivel'!D396</f>
        <v>0</v>
      </c>
      <c r="H1522" s="95">
        <f t="shared" si="74"/>
        <v>12</v>
      </c>
      <c r="I1522" s="351">
        <f t="shared" si="2"/>
        <v>0.12</v>
      </c>
      <c r="J1522" s="351">
        <f t="shared" si="3"/>
        <v>9.4488188976377951E-2</v>
      </c>
      <c r="K1522" s="34" t="s">
        <v>649</v>
      </c>
    </row>
    <row r="1523" spans="1:11">
      <c r="A1523" s="34" t="s">
        <v>4670</v>
      </c>
      <c r="B1523" s="34">
        <v>2022</v>
      </c>
      <c r="C1523" s="34">
        <v>66</v>
      </c>
      <c r="D1523" s="34" t="s">
        <v>4673</v>
      </c>
      <c r="E1523" s="95">
        <f t="shared" si="75"/>
        <v>100</v>
      </c>
      <c r="F1523" s="95">
        <f t="shared" si="76"/>
        <v>127</v>
      </c>
      <c r="G1523" s="95">
        <f>'gráficos x semana I nivel'!D397</f>
        <v>0</v>
      </c>
      <c r="H1523" s="95">
        <f t="shared" si="74"/>
        <v>12</v>
      </c>
      <c r="I1523" s="351">
        <f t="shared" si="2"/>
        <v>0.12</v>
      </c>
      <c r="J1523" s="351">
        <f t="shared" si="3"/>
        <v>9.4488188976377951E-2</v>
      </c>
      <c r="K1523" s="34" t="s">
        <v>649</v>
      </c>
    </row>
    <row r="1524" spans="1:11">
      <c r="A1524" s="34" t="s">
        <v>4670</v>
      </c>
      <c r="B1524" s="34">
        <v>2022</v>
      </c>
      <c r="C1524" s="34">
        <v>67</v>
      </c>
      <c r="D1524" s="34" t="s">
        <v>4673</v>
      </c>
      <c r="E1524" s="95">
        <f t="shared" si="75"/>
        <v>100</v>
      </c>
      <c r="F1524" s="95">
        <f t="shared" si="76"/>
        <v>127</v>
      </c>
      <c r="G1524" s="95">
        <f>'gráficos x semana I nivel'!D398</f>
        <v>0</v>
      </c>
      <c r="H1524" s="95">
        <f t="shared" si="74"/>
        <v>12</v>
      </c>
      <c r="I1524" s="351">
        <f t="shared" si="2"/>
        <v>0.12</v>
      </c>
      <c r="J1524" s="351">
        <f t="shared" si="3"/>
        <v>9.4488188976377951E-2</v>
      </c>
      <c r="K1524" s="34" t="s">
        <v>649</v>
      </c>
    </row>
    <row r="1525" spans="1:11">
      <c r="A1525" s="34" t="s">
        <v>4670</v>
      </c>
      <c r="B1525" s="34">
        <v>2022</v>
      </c>
      <c r="C1525" s="34">
        <v>68</v>
      </c>
      <c r="D1525" s="34" t="s">
        <v>4673</v>
      </c>
      <c r="E1525" s="95">
        <f t="shared" si="75"/>
        <v>100</v>
      </c>
      <c r="F1525" s="95">
        <f t="shared" si="76"/>
        <v>127</v>
      </c>
      <c r="G1525" s="95">
        <f>'gráficos x semana I nivel'!D399</f>
        <v>0</v>
      </c>
      <c r="H1525" s="95">
        <f t="shared" si="74"/>
        <v>12</v>
      </c>
      <c r="I1525" s="351">
        <f t="shared" si="2"/>
        <v>0.12</v>
      </c>
      <c r="J1525" s="351">
        <f t="shared" si="3"/>
        <v>9.4488188976377951E-2</v>
      </c>
      <c r="K1525" s="34" t="s">
        <v>649</v>
      </c>
    </row>
    <row r="1526" spans="1:11">
      <c r="A1526" s="34" t="s">
        <v>4670</v>
      </c>
      <c r="B1526" s="34">
        <v>2022</v>
      </c>
      <c r="C1526" s="34">
        <v>69</v>
      </c>
      <c r="D1526" s="34" t="s">
        <v>4673</v>
      </c>
      <c r="E1526" s="95">
        <f t="shared" si="75"/>
        <v>100</v>
      </c>
      <c r="F1526" s="95">
        <f t="shared" si="76"/>
        <v>127</v>
      </c>
      <c r="G1526" s="95">
        <f>'gráficos x semana I nivel'!D400</f>
        <v>0</v>
      </c>
      <c r="H1526" s="95">
        <f t="shared" si="74"/>
        <v>12</v>
      </c>
      <c r="I1526" s="351">
        <f t="shared" si="2"/>
        <v>0.12</v>
      </c>
      <c r="J1526" s="351">
        <f t="shared" si="3"/>
        <v>9.4488188976377951E-2</v>
      </c>
      <c r="K1526" s="34" t="s">
        <v>649</v>
      </c>
    </row>
    <row r="1527" spans="1:11">
      <c r="A1527" s="34" t="s">
        <v>4670</v>
      </c>
      <c r="B1527" s="34">
        <v>2022</v>
      </c>
      <c r="C1527" s="34">
        <v>70</v>
      </c>
      <c r="D1527" s="34" t="s">
        <v>4673</v>
      </c>
      <c r="E1527" s="95">
        <f t="shared" si="75"/>
        <v>100</v>
      </c>
      <c r="F1527" s="95">
        <f t="shared" si="76"/>
        <v>127</v>
      </c>
      <c r="G1527" s="95">
        <f>'gráficos x semana I nivel'!D401</f>
        <v>0</v>
      </c>
      <c r="H1527" s="95">
        <f t="shared" si="74"/>
        <v>12</v>
      </c>
      <c r="I1527" s="351">
        <f t="shared" si="2"/>
        <v>0.12</v>
      </c>
      <c r="J1527" s="351">
        <f t="shared" si="3"/>
        <v>9.4488188976377951E-2</v>
      </c>
      <c r="K1527" s="34" t="s">
        <v>649</v>
      </c>
    </row>
    <row r="1528" spans="1:11">
      <c r="A1528" s="34" t="s">
        <v>4670</v>
      </c>
      <c r="B1528" s="34">
        <v>2022</v>
      </c>
      <c r="C1528" s="34">
        <v>71</v>
      </c>
      <c r="D1528" s="34" t="s">
        <v>4673</v>
      </c>
      <c r="E1528" s="95">
        <f t="shared" si="75"/>
        <v>100</v>
      </c>
      <c r="F1528" s="95">
        <f t="shared" si="76"/>
        <v>127</v>
      </c>
      <c r="G1528" s="95">
        <f>'gráficos x semana I nivel'!D402</f>
        <v>0</v>
      </c>
      <c r="H1528" s="95">
        <f t="shared" si="74"/>
        <v>12</v>
      </c>
      <c r="I1528" s="351">
        <f t="shared" si="2"/>
        <v>0.12</v>
      </c>
      <c r="J1528" s="351">
        <f t="shared" si="3"/>
        <v>9.4488188976377951E-2</v>
      </c>
      <c r="K1528" s="34" t="s">
        <v>649</v>
      </c>
    </row>
    <row r="1529" spans="1:11">
      <c r="A1529" s="34" t="s">
        <v>4670</v>
      </c>
      <c r="B1529" s="34">
        <v>2022</v>
      </c>
      <c r="C1529" s="34">
        <v>72</v>
      </c>
      <c r="D1529" s="34" t="s">
        <v>4673</v>
      </c>
      <c r="E1529" s="95">
        <f t="shared" si="75"/>
        <v>100</v>
      </c>
      <c r="F1529" s="95">
        <f t="shared" si="76"/>
        <v>127</v>
      </c>
      <c r="G1529" s="95">
        <f>'gráficos x semana I nivel'!D403</f>
        <v>0</v>
      </c>
      <c r="H1529" s="95">
        <f t="shared" si="74"/>
        <v>12</v>
      </c>
      <c r="I1529" s="351">
        <f t="shared" si="2"/>
        <v>0.12</v>
      </c>
      <c r="J1529" s="351">
        <f t="shared" si="3"/>
        <v>9.4488188976377951E-2</v>
      </c>
      <c r="K1529" s="34" t="s">
        <v>649</v>
      </c>
    </row>
    <row r="1530" spans="1:11">
      <c r="A1530" s="34" t="s">
        <v>4670</v>
      </c>
      <c r="B1530" s="34">
        <v>2022</v>
      </c>
      <c r="C1530" s="34">
        <v>73</v>
      </c>
      <c r="D1530" s="34" t="s">
        <v>4673</v>
      </c>
      <c r="E1530" s="95">
        <f t="shared" si="75"/>
        <v>100</v>
      </c>
      <c r="F1530" s="95">
        <f t="shared" si="76"/>
        <v>127</v>
      </c>
      <c r="G1530" s="95">
        <f>'gráficos x semana I nivel'!D404</f>
        <v>0</v>
      </c>
      <c r="H1530" s="95">
        <f t="shared" si="74"/>
        <v>12</v>
      </c>
      <c r="I1530" s="351">
        <f t="shared" si="2"/>
        <v>0.12</v>
      </c>
      <c r="J1530" s="351">
        <f t="shared" si="3"/>
        <v>9.4488188976377951E-2</v>
      </c>
      <c r="K1530" s="34" t="s">
        <v>649</v>
      </c>
    </row>
    <row r="1531" spans="1:11">
      <c r="A1531" s="34" t="s">
        <v>4670</v>
      </c>
      <c r="B1531" s="34">
        <v>2022</v>
      </c>
      <c r="C1531" s="34">
        <v>74</v>
      </c>
      <c r="D1531" s="34" t="s">
        <v>4673</v>
      </c>
      <c r="E1531" s="95">
        <f t="shared" si="75"/>
        <v>100</v>
      </c>
      <c r="F1531" s="95">
        <f t="shared" si="76"/>
        <v>127</v>
      </c>
      <c r="G1531" s="95">
        <f>'gráficos x semana I nivel'!D405</f>
        <v>0</v>
      </c>
      <c r="H1531" s="95">
        <f t="shared" si="74"/>
        <v>12</v>
      </c>
      <c r="I1531" s="351">
        <f t="shared" si="2"/>
        <v>0.12</v>
      </c>
      <c r="J1531" s="351">
        <f t="shared" si="3"/>
        <v>9.4488188976377951E-2</v>
      </c>
      <c r="K1531" s="34" t="s">
        <v>649</v>
      </c>
    </row>
    <row r="1532" spans="1:11">
      <c r="A1532" s="34" t="s">
        <v>4670</v>
      </c>
      <c r="B1532" s="34">
        <v>2022</v>
      </c>
      <c r="C1532" s="34">
        <v>75</v>
      </c>
      <c r="D1532" s="34" t="s">
        <v>4673</v>
      </c>
      <c r="E1532" s="95">
        <f t="shared" si="75"/>
        <v>100</v>
      </c>
      <c r="F1532" s="95">
        <f t="shared" si="76"/>
        <v>127</v>
      </c>
      <c r="G1532" s="95">
        <f>'gráficos x semana I nivel'!D406</f>
        <v>0</v>
      </c>
      <c r="H1532" s="95">
        <f t="shared" si="74"/>
        <v>12</v>
      </c>
      <c r="I1532" s="351">
        <f t="shared" si="2"/>
        <v>0.12</v>
      </c>
      <c r="J1532" s="351">
        <f t="shared" si="3"/>
        <v>9.4488188976377951E-2</v>
      </c>
      <c r="K1532" s="34" t="s">
        <v>649</v>
      </c>
    </row>
    <row r="1533" spans="1:11">
      <c r="A1533" s="34" t="s">
        <v>4670</v>
      </c>
      <c r="B1533" s="34">
        <v>2022</v>
      </c>
      <c r="C1533" s="34">
        <v>76</v>
      </c>
      <c r="D1533" s="34" t="s">
        <v>4673</v>
      </c>
      <c r="E1533" s="95">
        <f t="shared" si="75"/>
        <v>100</v>
      </c>
      <c r="F1533" s="95">
        <f t="shared" si="76"/>
        <v>127</v>
      </c>
      <c r="G1533" s="95">
        <f>'gráficos x semana I nivel'!D407</f>
        <v>0</v>
      </c>
      <c r="H1533" s="95">
        <f t="shared" si="74"/>
        <v>12</v>
      </c>
      <c r="I1533" s="351">
        <f t="shared" si="2"/>
        <v>0.12</v>
      </c>
      <c r="J1533" s="351">
        <f t="shared" si="3"/>
        <v>9.4488188976377951E-2</v>
      </c>
      <c r="K1533" s="34" t="s">
        <v>649</v>
      </c>
    </row>
    <row r="1534" spans="1:11">
      <c r="A1534" s="34" t="s">
        <v>4670</v>
      </c>
      <c r="B1534" s="34">
        <v>2022</v>
      </c>
      <c r="C1534" s="34">
        <v>77</v>
      </c>
      <c r="D1534" s="34" t="s">
        <v>4673</v>
      </c>
      <c r="E1534" s="95">
        <f t="shared" si="75"/>
        <v>100</v>
      </c>
      <c r="F1534" s="95">
        <f t="shared" si="76"/>
        <v>127</v>
      </c>
      <c r="G1534" s="95">
        <f>'gráficos x semana I nivel'!D408</f>
        <v>0</v>
      </c>
      <c r="H1534" s="95">
        <f t="shared" si="74"/>
        <v>12</v>
      </c>
      <c r="I1534" s="351">
        <f t="shared" si="2"/>
        <v>0.12</v>
      </c>
      <c r="J1534" s="351">
        <f t="shared" si="3"/>
        <v>9.4488188976377951E-2</v>
      </c>
      <c r="K1534" s="34" t="s">
        <v>649</v>
      </c>
    </row>
    <row r="1535" spans="1:11">
      <c r="A1535" s="34" t="s">
        <v>4670</v>
      </c>
      <c r="B1535" s="34">
        <v>2022</v>
      </c>
      <c r="C1535" s="34">
        <v>78</v>
      </c>
      <c r="D1535" s="34" t="s">
        <v>4673</v>
      </c>
      <c r="E1535" s="95">
        <f t="shared" si="75"/>
        <v>100</v>
      </c>
      <c r="F1535" s="95">
        <f t="shared" si="76"/>
        <v>127</v>
      </c>
      <c r="G1535" s="95">
        <f>'gráficos x semana I nivel'!D409</f>
        <v>0</v>
      </c>
      <c r="H1535" s="95">
        <f t="shared" si="74"/>
        <v>12</v>
      </c>
      <c r="I1535" s="351">
        <f t="shared" si="2"/>
        <v>0.12</v>
      </c>
      <c r="J1535" s="351">
        <f t="shared" si="3"/>
        <v>9.4488188976377951E-2</v>
      </c>
      <c r="K1535" s="34" t="s">
        <v>649</v>
      </c>
    </row>
    <row r="1536" spans="1:11">
      <c r="A1536" s="34" t="s">
        <v>4670</v>
      </c>
      <c r="B1536" s="34">
        <v>2022</v>
      </c>
      <c r="C1536" s="34">
        <v>79</v>
      </c>
      <c r="D1536" s="34" t="s">
        <v>4673</v>
      </c>
      <c r="E1536" s="95">
        <f t="shared" si="75"/>
        <v>100</v>
      </c>
      <c r="F1536" s="95">
        <f t="shared" si="76"/>
        <v>127</v>
      </c>
      <c r="G1536" s="95">
        <f>'gráficos x semana I nivel'!D410</f>
        <v>0</v>
      </c>
      <c r="H1536" s="95">
        <f t="shared" si="74"/>
        <v>12</v>
      </c>
      <c r="I1536" s="351">
        <f t="shared" si="2"/>
        <v>0.12</v>
      </c>
      <c r="J1536" s="351">
        <f t="shared" si="3"/>
        <v>9.4488188976377951E-2</v>
      </c>
      <c r="K1536" s="34" t="s">
        <v>649</v>
      </c>
    </row>
    <row r="1537" spans="1:11">
      <c r="A1537" s="34" t="s">
        <v>4670</v>
      </c>
      <c r="B1537" s="34">
        <v>2022</v>
      </c>
      <c r="C1537" s="34">
        <v>80</v>
      </c>
      <c r="D1537" s="34" t="s">
        <v>4673</v>
      </c>
      <c r="E1537" s="95">
        <f t="shared" si="75"/>
        <v>100</v>
      </c>
      <c r="F1537" s="95">
        <f t="shared" si="76"/>
        <v>127</v>
      </c>
      <c r="G1537" s="95">
        <f>'gráficos x semana I nivel'!D411</f>
        <v>0</v>
      </c>
      <c r="H1537" s="95">
        <f t="shared" si="74"/>
        <v>12</v>
      </c>
      <c r="I1537" s="351">
        <f t="shared" si="2"/>
        <v>0.12</v>
      </c>
      <c r="J1537" s="351">
        <f t="shared" si="3"/>
        <v>9.4488188976377951E-2</v>
      </c>
      <c r="K1537" s="34" t="s">
        <v>649</v>
      </c>
    </row>
    <row r="1538" spans="1:11">
      <c r="A1538" s="34" t="s">
        <v>4670</v>
      </c>
      <c r="B1538" s="34">
        <v>2022</v>
      </c>
      <c r="C1538" s="34">
        <v>81</v>
      </c>
      <c r="D1538" s="34" t="s">
        <v>4673</v>
      </c>
      <c r="E1538" s="95">
        <f t="shared" si="75"/>
        <v>100</v>
      </c>
      <c r="F1538" s="95">
        <f t="shared" si="76"/>
        <v>127</v>
      </c>
      <c r="G1538" s="95">
        <f>'gráficos x semana I nivel'!D412</f>
        <v>0</v>
      </c>
      <c r="H1538" s="95">
        <f t="shared" si="74"/>
        <v>12</v>
      </c>
      <c r="I1538" s="351">
        <f t="shared" si="2"/>
        <v>0.12</v>
      </c>
      <c r="J1538" s="351">
        <f t="shared" si="3"/>
        <v>9.4488188976377951E-2</v>
      </c>
      <c r="K1538" s="34" t="s">
        <v>649</v>
      </c>
    </row>
    <row r="1539" spans="1:11">
      <c r="A1539" s="34" t="s">
        <v>4670</v>
      </c>
      <c r="B1539" s="34">
        <v>2022</v>
      </c>
      <c r="C1539" s="34">
        <v>82</v>
      </c>
      <c r="D1539" s="34" t="s">
        <v>4673</v>
      </c>
      <c r="E1539" s="95">
        <f t="shared" si="75"/>
        <v>100</v>
      </c>
      <c r="F1539" s="95">
        <f t="shared" si="76"/>
        <v>127</v>
      </c>
      <c r="G1539" s="95">
        <f>'gráficos x semana I nivel'!D413</f>
        <v>0</v>
      </c>
      <c r="H1539" s="95">
        <f t="shared" si="74"/>
        <v>12</v>
      </c>
      <c r="I1539" s="351">
        <f t="shared" si="2"/>
        <v>0.12</v>
      </c>
      <c r="J1539" s="351">
        <f t="shared" si="3"/>
        <v>9.4488188976377951E-2</v>
      </c>
      <c r="K1539" s="34" t="s">
        <v>649</v>
      </c>
    </row>
    <row r="1540" spans="1:11">
      <c r="A1540" s="34" t="s">
        <v>4670</v>
      </c>
      <c r="B1540" s="34">
        <v>2022</v>
      </c>
      <c r="C1540" s="34">
        <v>83</v>
      </c>
      <c r="D1540" s="34" t="s">
        <v>4673</v>
      </c>
      <c r="E1540" s="95">
        <f t="shared" si="75"/>
        <v>100</v>
      </c>
      <c r="F1540" s="95">
        <f t="shared" si="76"/>
        <v>127</v>
      </c>
      <c r="G1540" s="95">
        <f>'gráficos x semana I nivel'!D414</f>
        <v>0</v>
      </c>
      <c r="H1540" s="95">
        <f t="shared" si="74"/>
        <v>12</v>
      </c>
      <c r="I1540" s="351">
        <f t="shared" si="2"/>
        <v>0.12</v>
      </c>
      <c r="J1540" s="351">
        <f t="shared" si="3"/>
        <v>9.4488188976377951E-2</v>
      </c>
      <c r="K1540" s="34" t="s">
        <v>649</v>
      </c>
    </row>
    <row r="1541" spans="1:11">
      <c r="A1541" s="34" t="s">
        <v>4670</v>
      </c>
      <c r="B1541" s="34">
        <v>2022</v>
      </c>
      <c r="C1541" s="34">
        <v>84</v>
      </c>
      <c r="D1541" s="34" t="s">
        <v>4673</v>
      </c>
      <c r="E1541" s="95">
        <f t="shared" si="75"/>
        <v>100</v>
      </c>
      <c r="F1541" s="95">
        <f t="shared" si="76"/>
        <v>127</v>
      </c>
      <c r="G1541" s="95">
        <f>'gráficos x semana I nivel'!D415</f>
        <v>0</v>
      </c>
      <c r="H1541" s="95">
        <f t="shared" si="74"/>
        <v>12</v>
      </c>
      <c r="I1541" s="351">
        <f t="shared" si="2"/>
        <v>0.12</v>
      </c>
      <c r="J1541" s="351">
        <f t="shared" si="3"/>
        <v>9.4488188976377951E-2</v>
      </c>
      <c r="K1541" s="34" t="s">
        <v>649</v>
      </c>
    </row>
    <row r="1542" spans="1:11">
      <c r="A1542" s="34" t="s">
        <v>4670</v>
      </c>
      <c r="B1542" s="34">
        <v>2022</v>
      </c>
      <c r="C1542" s="34">
        <v>85</v>
      </c>
      <c r="D1542" s="34" t="s">
        <v>4673</v>
      </c>
      <c r="E1542" s="95">
        <f t="shared" si="75"/>
        <v>100</v>
      </c>
      <c r="F1542" s="95">
        <f t="shared" si="76"/>
        <v>127</v>
      </c>
      <c r="G1542" s="95">
        <f>'gráficos x semana I nivel'!D416</f>
        <v>0</v>
      </c>
      <c r="H1542" s="95">
        <f t="shared" si="74"/>
        <v>12</v>
      </c>
      <c r="I1542" s="351">
        <f t="shared" si="2"/>
        <v>0.12</v>
      </c>
      <c r="J1542" s="351">
        <f t="shared" si="3"/>
        <v>9.4488188976377951E-2</v>
      </c>
      <c r="K1542" s="34" t="s">
        <v>649</v>
      </c>
    </row>
    <row r="1543" spans="1:11">
      <c r="A1543" s="34" t="s">
        <v>4670</v>
      </c>
      <c r="B1543" s="34">
        <v>2022</v>
      </c>
      <c r="C1543" s="34">
        <v>86</v>
      </c>
      <c r="D1543" s="34" t="s">
        <v>4673</v>
      </c>
      <c r="E1543" s="95">
        <f t="shared" si="75"/>
        <v>100</v>
      </c>
      <c r="F1543" s="95">
        <f t="shared" si="76"/>
        <v>127</v>
      </c>
      <c r="G1543" s="95">
        <f>'gráficos x semana I nivel'!D417</f>
        <v>0</v>
      </c>
      <c r="H1543" s="95">
        <f t="shared" si="74"/>
        <v>12</v>
      </c>
      <c r="I1543" s="351">
        <f t="shared" si="2"/>
        <v>0.12</v>
      </c>
      <c r="J1543" s="351">
        <f t="shared" si="3"/>
        <v>9.4488188976377951E-2</v>
      </c>
      <c r="K1543" s="34" t="s">
        <v>649</v>
      </c>
    </row>
    <row r="1544" spans="1:11">
      <c r="A1544" s="34" t="s">
        <v>4670</v>
      </c>
      <c r="B1544" s="34">
        <v>2022</v>
      </c>
      <c r="C1544" s="34">
        <v>87</v>
      </c>
      <c r="D1544" s="34" t="s">
        <v>4673</v>
      </c>
      <c r="E1544" s="95">
        <f t="shared" si="75"/>
        <v>100</v>
      </c>
      <c r="F1544" s="95">
        <f t="shared" si="76"/>
        <v>127</v>
      </c>
      <c r="G1544" s="95">
        <f>'gráficos x semana I nivel'!D418</f>
        <v>0</v>
      </c>
      <c r="H1544" s="95">
        <f t="shared" si="74"/>
        <v>12</v>
      </c>
      <c r="I1544" s="351">
        <f t="shared" si="2"/>
        <v>0.12</v>
      </c>
      <c r="J1544" s="351">
        <f t="shared" si="3"/>
        <v>9.4488188976377951E-2</v>
      </c>
      <c r="K1544" s="34" t="s">
        <v>649</v>
      </c>
    </row>
    <row r="1545" spans="1:11">
      <c r="A1545" s="34" t="s">
        <v>4670</v>
      </c>
      <c r="B1545" s="34">
        <v>2022</v>
      </c>
      <c r="C1545" s="34">
        <v>88</v>
      </c>
      <c r="D1545" s="34" t="s">
        <v>4673</v>
      </c>
      <c r="E1545" s="95">
        <f t="shared" si="75"/>
        <v>100</v>
      </c>
      <c r="F1545" s="95">
        <f t="shared" si="76"/>
        <v>127</v>
      </c>
      <c r="G1545" s="95">
        <f>'gráficos x semana I nivel'!D419</f>
        <v>0</v>
      </c>
      <c r="H1545" s="95">
        <f t="shared" si="74"/>
        <v>12</v>
      </c>
      <c r="I1545" s="351">
        <f t="shared" si="2"/>
        <v>0.12</v>
      </c>
      <c r="J1545" s="351">
        <f t="shared" si="3"/>
        <v>9.4488188976377951E-2</v>
      </c>
      <c r="K1545" s="34" t="s">
        <v>649</v>
      </c>
    </row>
    <row r="1546" spans="1:11">
      <c r="A1546" s="34" t="s">
        <v>4670</v>
      </c>
      <c r="B1546" s="34">
        <v>2022</v>
      </c>
      <c r="C1546" s="34">
        <v>89</v>
      </c>
      <c r="D1546" s="34" t="s">
        <v>4673</v>
      </c>
      <c r="E1546" s="95">
        <f t="shared" si="75"/>
        <v>100</v>
      </c>
      <c r="F1546" s="95">
        <f t="shared" si="76"/>
        <v>127</v>
      </c>
      <c r="G1546" s="95">
        <f>'gráficos x semana I nivel'!D420</f>
        <v>0</v>
      </c>
      <c r="H1546" s="95">
        <f t="shared" si="74"/>
        <v>12</v>
      </c>
      <c r="I1546" s="351">
        <f t="shared" si="2"/>
        <v>0.12</v>
      </c>
      <c r="J1546" s="351">
        <f t="shared" si="3"/>
        <v>9.4488188976377951E-2</v>
      </c>
      <c r="K1546" s="34" t="s">
        <v>649</v>
      </c>
    </row>
    <row r="1547" spans="1:11">
      <c r="A1547" s="34" t="s">
        <v>4670</v>
      </c>
      <c r="B1547" s="34">
        <v>2022</v>
      </c>
      <c r="C1547" s="34">
        <v>90</v>
      </c>
      <c r="D1547" s="34" t="s">
        <v>4673</v>
      </c>
      <c r="E1547" s="95">
        <f t="shared" si="75"/>
        <v>100</v>
      </c>
      <c r="F1547" s="95">
        <f t="shared" si="76"/>
        <v>127</v>
      </c>
      <c r="G1547" s="95">
        <f>'gráficos x semana I nivel'!D421</f>
        <v>0</v>
      </c>
      <c r="H1547" s="95">
        <f t="shared" si="74"/>
        <v>12</v>
      </c>
      <c r="I1547" s="351">
        <f t="shared" si="2"/>
        <v>0.12</v>
      </c>
      <c r="J1547" s="351">
        <f t="shared" si="3"/>
        <v>9.4488188976377951E-2</v>
      </c>
      <c r="K1547" s="34" t="s">
        <v>649</v>
      </c>
    </row>
    <row r="1548" spans="1:11">
      <c r="A1548" s="34" t="s">
        <v>4670</v>
      </c>
      <c r="B1548" s="34">
        <v>2022</v>
      </c>
      <c r="C1548" s="34">
        <v>91</v>
      </c>
      <c r="D1548" s="34" t="s">
        <v>4673</v>
      </c>
      <c r="E1548" s="95">
        <f t="shared" si="75"/>
        <v>100</v>
      </c>
      <c r="F1548" s="95">
        <f t="shared" si="76"/>
        <v>127</v>
      </c>
      <c r="G1548" s="95">
        <f>'gráficos x semana I nivel'!D422</f>
        <v>0</v>
      </c>
      <c r="H1548" s="95">
        <f t="shared" si="74"/>
        <v>12</v>
      </c>
      <c r="I1548" s="351">
        <f t="shared" si="2"/>
        <v>0.12</v>
      </c>
      <c r="J1548" s="351">
        <f t="shared" si="3"/>
        <v>9.4488188976377951E-2</v>
      </c>
      <c r="K1548" s="34" t="s">
        <v>649</v>
      </c>
    </row>
    <row r="1549" spans="1:11">
      <c r="A1549" s="34" t="s">
        <v>4670</v>
      </c>
      <c r="B1549" s="34">
        <v>2022</v>
      </c>
      <c r="C1549" s="34">
        <v>92</v>
      </c>
      <c r="D1549" s="34" t="s">
        <v>4673</v>
      </c>
      <c r="E1549" s="95">
        <f t="shared" si="75"/>
        <v>100</v>
      </c>
      <c r="F1549" s="95">
        <f t="shared" si="76"/>
        <v>127</v>
      </c>
      <c r="G1549" s="95">
        <f>'gráficos x semana I nivel'!D423</f>
        <v>0</v>
      </c>
      <c r="H1549" s="95">
        <f t="shared" si="74"/>
        <v>12</v>
      </c>
      <c r="I1549" s="351">
        <f t="shared" si="2"/>
        <v>0.12</v>
      </c>
      <c r="J1549" s="351">
        <f t="shared" si="3"/>
        <v>9.4488188976377951E-2</v>
      </c>
      <c r="K1549" s="34" t="s">
        <v>649</v>
      </c>
    </row>
    <row r="1550" spans="1:11">
      <c r="A1550" s="34" t="s">
        <v>4670</v>
      </c>
      <c r="B1550" s="34">
        <v>2022</v>
      </c>
      <c r="C1550" s="34">
        <v>93</v>
      </c>
      <c r="D1550" s="34" t="s">
        <v>4673</v>
      </c>
      <c r="E1550" s="95">
        <f t="shared" si="75"/>
        <v>100</v>
      </c>
      <c r="F1550" s="95">
        <f t="shared" si="76"/>
        <v>127</v>
      </c>
      <c r="G1550" s="95">
        <f>'gráficos x semana I nivel'!D424</f>
        <v>0</v>
      </c>
      <c r="H1550" s="95">
        <f t="shared" si="74"/>
        <v>12</v>
      </c>
      <c r="I1550" s="351">
        <f t="shared" si="2"/>
        <v>0.12</v>
      </c>
      <c r="J1550" s="351">
        <f t="shared" si="3"/>
        <v>9.4488188976377951E-2</v>
      </c>
      <c r="K1550" s="34" t="s">
        <v>649</v>
      </c>
    </row>
    <row r="1551" spans="1:11">
      <c r="A1551" s="34" t="s">
        <v>4670</v>
      </c>
      <c r="B1551" s="34">
        <v>2022</v>
      </c>
      <c r="C1551" s="34">
        <v>94</v>
      </c>
      <c r="D1551" s="34" t="s">
        <v>4673</v>
      </c>
      <c r="E1551" s="95">
        <f t="shared" si="75"/>
        <v>100</v>
      </c>
      <c r="F1551" s="95">
        <f t="shared" si="76"/>
        <v>127</v>
      </c>
      <c r="G1551" s="95">
        <f>'gráficos x semana I nivel'!D425</f>
        <v>0</v>
      </c>
      <c r="H1551" s="95">
        <f t="shared" si="74"/>
        <v>12</v>
      </c>
      <c r="I1551" s="351">
        <f t="shared" si="2"/>
        <v>0.12</v>
      </c>
      <c r="J1551" s="351">
        <f t="shared" si="3"/>
        <v>9.4488188976377951E-2</v>
      </c>
      <c r="K1551" s="34" t="s">
        <v>649</v>
      </c>
    </row>
    <row r="1552" spans="1:11">
      <c r="A1552" s="34" t="s">
        <v>4670</v>
      </c>
      <c r="B1552" s="34">
        <v>2022</v>
      </c>
      <c r="C1552" s="34">
        <v>95</v>
      </c>
      <c r="D1552" s="34" t="s">
        <v>4673</v>
      </c>
      <c r="E1552" s="95">
        <f t="shared" si="75"/>
        <v>100</v>
      </c>
      <c r="F1552" s="95">
        <f t="shared" si="76"/>
        <v>127</v>
      </c>
      <c r="G1552" s="95">
        <f>'gráficos x semana I nivel'!D426</f>
        <v>0</v>
      </c>
      <c r="H1552" s="95">
        <f t="shared" si="74"/>
        <v>12</v>
      </c>
      <c r="I1552" s="351">
        <f t="shared" si="2"/>
        <v>0.12</v>
      </c>
      <c r="J1552" s="351">
        <f t="shared" si="3"/>
        <v>9.4488188976377951E-2</v>
      </c>
      <c r="K1552" s="34" t="s">
        <v>649</v>
      </c>
    </row>
    <row r="1553" spans="1:11">
      <c r="A1553" s="34" t="s">
        <v>4670</v>
      </c>
      <c r="B1553" s="34">
        <v>2022</v>
      </c>
      <c r="C1553" s="34">
        <v>96</v>
      </c>
      <c r="D1553" s="34" t="s">
        <v>4673</v>
      </c>
      <c r="E1553" s="95">
        <f t="shared" si="75"/>
        <v>100</v>
      </c>
      <c r="F1553" s="95">
        <f t="shared" si="76"/>
        <v>127</v>
      </c>
      <c r="G1553" s="95">
        <f>'gráficos x semana I nivel'!D427</f>
        <v>0</v>
      </c>
      <c r="H1553" s="95">
        <f t="shared" si="74"/>
        <v>12</v>
      </c>
      <c r="I1553" s="351">
        <f t="shared" si="2"/>
        <v>0.12</v>
      </c>
      <c r="J1553" s="351">
        <f t="shared" si="3"/>
        <v>9.4488188976377951E-2</v>
      </c>
      <c r="K1553" s="34" t="s">
        <v>649</v>
      </c>
    </row>
    <row r="1554" spans="1:11">
      <c r="A1554" s="34" t="s">
        <v>4670</v>
      </c>
      <c r="B1554" s="34">
        <v>2022</v>
      </c>
      <c r="C1554" s="34">
        <v>97</v>
      </c>
      <c r="D1554" s="34" t="s">
        <v>4673</v>
      </c>
      <c r="E1554" s="95">
        <f t="shared" si="75"/>
        <v>100</v>
      </c>
      <c r="F1554" s="95">
        <f t="shared" si="76"/>
        <v>127</v>
      </c>
      <c r="G1554" s="95">
        <f>'gráficos x semana I nivel'!D428</f>
        <v>0</v>
      </c>
      <c r="H1554" s="95">
        <f t="shared" si="74"/>
        <v>12</v>
      </c>
      <c r="I1554" s="351">
        <f t="shared" si="2"/>
        <v>0.12</v>
      </c>
      <c r="J1554" s="351">
        <f t="shared" si="3"/>
        <v>9.4488188976377951E-2</v>
      </c>
      <c r="K1554" s="34" t="s">
        <v>649</v>
      </c>
    </row>
    <row r="1555" spans="1:11">
      <c r="A1555" s="34" t="s">
        <v>4670</v>
      </c>
      <c r="B1555" s="34">
        <v>2022</v>
      </c>
      <c r="C1555" s="34">
        <v>98</v>
      </c>
      <c r="D1555" s="34" t="s">
        <v>4673</v>
      </c>
      <c r="E1555" s="95">
        <f t="shared" si="75"/>
        <v>100</v>
      </c>
      <c r="F1555" s="95">
        <f t="shared" si="76"/>
        <v>127</v>
      </c>
      <c r="G1555" s="95">
        <f>'gráficos x semana I nivel'!D429</f>
        <v>0</v>
      </c>
      <c r="H1555" s="95">
        <f t="shared" si="74"/>
        <v>12</v>
      </c>
      <c r="I1555" s="351">
        <f t="shared" si="2"/>
        <v>0.12</v>
      </c>
      <c r="J1555" s="351">
        <f t="shared" si="3"/>
        <v>9.4488188976377951E-2</v>
      </c>
      <c r="K1555" s="34" t="s">
        <v>649</v>
      </c>
    </row>
    <row r="1556" spans="1:11">
      <c r="A1556" s="34" t="s">
        <v>4670</v>
      </c>
      <c r="B1556" s="34">
        <v>2022</v>
      </c>
      <c r="C1556" s="34">
        <v>99</v>
      </c>
      <c r="D1556" s="34" t="s">
        <v>4673</v>
      </c>
      <c r="E1556" s="95">
        <f t="shared" si="75"/>
        <v>100</v>
      </c>
      <c r="F1556" s="95">
        <f t="shared" si="76"/>
        <v>127</v>
      </c>
      <c r="G1556" s="95">
        <f>'gráficos x semana I nivel'!D430</f>
        <v>0</v>
      </c>
      <c r="H1556" s="95">
        <f t="shared" si="74"/>
        <v>12</v>
      </c>
      <c r="I1556" s="351">
        <f t="shared" si="2"/>
        <v>0.12</v>
      </c>
      <c r="J1556" s="351">
        <f t="shared" si="3"/>
        <v>9.4488188976377951E-2</v>
      </c>
      <c r="K1556" s="34" t="s">
        <v>649</v>
      </c>
    </row>
    <row r="1557" spans="1:11">
      <c r="A1557" s="34" t="s">
        <v>4670</v>
      </c>
      <c r="B1557" s="34">
        <v>2022</v>
      </c>
      <c r="C1557" s="34">
        <v>100</v>
      </c>
      <c r="D1557" s="34" t="s">
        <v>4673</v>
      </c>
      <c r="E1557" s="95">
        <f t="shared" si="75"/>
        <v>100</v>
      </c>
      <c r="F1557" s="95">
        <f t="shared" si="76"/>
        <v>127</v>
      </c>
      <c r="G1557" s="95">
        <f>'gráficos x semana I nivel'!D431</f>
        <v>0</v>
      </c>
      <c r="H1557" s="95">
        <f t="shared" si="74"/>
        <v>12</v>
      </c>
      <c r="I1557" s="351">
        <f t="shared" si="2"/>
        <v>0.12</v>
      </c>
      <c r="J1557" s="351">
        <f t="shared" si="3"/>
        <v>9.4488188976377951E-2</v>
      </c>
      <c r="K1557" s="34" t="s">
        <v>649</v>
      </c>
    </row>
    <row r="1558" spans="1:11">
      <c r="A1558" s="34" t="s">
        <v>4670</v>
      </c>
      <c r="B1558" s="34">
        <v>2022</v>
      </c>
      <c r="C1558" s="34">
        <v>101</v>
      </c>
      <c r="D1558" s="34" t="s">
        <v>4673</v>
      </c>
      <c r="E1558" s="95">
        <f t="shared" si="75"/>
        <v>100</v>
      </c>
      <c r="F1558" s="95">
        <f t="shared" si="76"/>
        <v>127</v>
      </c>
      <c r="G1558" s="95">
        <f>'gráficos x semana I nivel'!D432</f>
        <v>0</v>
      </c>
      <c r="H1558" s="95">
        <f t="shared" si="74"/>
        <v>12</v>
      </c>
      <c r="I1558" s="351">
        <f t="shared" si="2"/>
        <v>0.12</v>
      </c>
      <c r="J1558" s="351">
        <f t="shared" si="3"/>
        <v>9.4488188976377951E-2</v>
      </c>
      <c r="K1558" s="34" t="s">
        <v>649</v>
      </c>
    </row>
    <row r="1559" spans="1:11">
      <c r="A1559" s="34" t="s">
        <v>4670</v>
      </c>
      <c r="B1559" s="34">
        <v>2022</v>
      </c>
      <c r="C1559" s="34">
        <v>102</v>
      </c>
      <c r="D1559" s="34" t="s">
        <v>4673</v>
      </c>
      <c r="E1559" s="95">
        <f t="shared" si="75"/>
        <v>100</v>
      </c>
      <c r="F1559" s="95">
        <f t="shared" si="76"/>
        <v>127</v>
      </c>
      <c r="G1559" s="95">
        <f>'gráficos x semana I nivel'!D433</f>
        <v>0</v>
      </c>
      <c r="H1559" s="95">
        <f t="shared" si="74"/>
        <v>12</v>
      </c>
      <c r="I1559" s="351">
        <f t="shared" si="2"/>
        <v>0.12</v>
      </c>
      <c r="J1559" s="351">
        <f t="shared" si="3"/>
        <v>9.4488188976377951E-2</v>
      </c>
      <c r="K1559" s="34" t="s">
        <v>649</v>
      </c>
    </row>
    <row r="1560" spans="1:11">
      <c r="A1560" s="34" t="s">
        <v>4670</v>
      </c>
      <c r="B1560" s="34">
        <v>2022</v>
      </c>
      <c r="C1560" s="34">
        <v>103</v>
      </c>
      <c r="D1560" s="34" t="s">
        <v>4673</v>
      </c>
      <c r="E1560" s="95">
        <f t="shared" si="75"/>
        <v>100</v>
      </c>
      <c r="F1560" s="95">
        <f t="shared" si="76"/>
        <v>127</v>
      </c>
      <c r="G1560" s="95">
        <f>'gráficos x semana I nivel'!D434</f>
        <v>0</v>
      </c>
      <c r="H1560" s="95">
        <f t="shared" si="74"/>
        <v>12</v>
      </c>
      <c r="I1560" s="351">
        <f t="shared" si="2"/>
        <v>0.12</v>
      </c>
      <c r="J1560" s="351">
        <f t="shared" si="3"/>
        <v>9.4488188976377951E-2</v>
      </c>
      <c r="K1560" s="34" t="s">
        <v>649</v>
      </c>
    </row>
    <row r="1561" spans="1:11">
      <c r="A1561" s="34" t="s">
        <v>4670</v>
      </c>
      <c r="B1561" s="34">
        <v>2022</v>
      </c>
      <c r="C1561" s="34">
        <v>104</v>
      </c>
      <c r="D1561" s="34" t="s">
        <v>4673</v>
      </c>
      <c r="E1561" s="95">
        <f t="shared" si="75"/>
        <v>100</v>
      </c>
      <c r="F1561" s="95">
        <f t="shared" si="76"/>
        <v>127</v>
      </c>
      <c r="G1561" s="95">
        <f>'gráficos x semana I nivel'!D435</f>
        <v>0</v>
      </c>
      <c r="H1561" s="95">
        <f t="shared" si="74"/>
        <v>12</v>
      </c>
      <c r="I1561" s="351">
        <f t="shared" si="2"/>
        <v>0.12</v>
      </c>
      <c r="J1561" s="351">
        <f t="shared" si="3"/>
        <v>9.4488188976377951E-2</v>
      </c>
      <c r="K1561" s="34" t="s">
        <v>649</v>
      </c>
    </row>
    <row r="1562" spans="1:11">
      <c r="A1562" s="34" t="s">
        <v>4670</v>
      </c>
      <c r="B1562" s="34">
        <v>2022</v>
      </c>
      <c r="C1562" s="34">
        <v>1</v>
      </c>
      <c r="D1562" s="34" t="s">
        <v>4678</v>
      </c>
      <c r="E1562" s="95">
        <f t="shared" si="75"/>
        <v>100</v>
      </c>
      <c r="F1562" s="95">
        <f t="shared" si="76"/>
        <v>127</v>
      </c>
      <c r="G1562" s="95">
        <f>'gráficos x semana I nivel'!E332</f>
        <v>0</v>
      </c>
      <c r="H1562" s="95">
        <f>G1562</f>
        <v>0</v>
      </c>
      <c r="I1562" s="351">
        <f t="shared" si="2"/>
        <v>0</v>
      </c>
      <c r="J1562" s="351">
        <f t="shared" si="3"/>
        <v>0</v>
      </c>
      <c r="K1562" s="34" t="s">
        <v>649</v>
      </c>
    </row>
    <row r="1563" spans="1:11">
      <c r="A1563" s="34" t="s">
        <v>4670</v>
      </c>
      <c r="B1563" s="34">
        <v>2022</v>
      </c>
      <c r="C1563" s="34">
        <v>2</v>
      </c>
      <c r="D1563" s="34" t="s">
        <v>4678</v>
      </c>
      <c r="E1563" s="95">
        <f t="shared" si="75"/>
        <v>100</v>
      </c>
      <c r="F1563" s="95">
        <f t="shared" si="76"/>
        <v>127</v>
      </c>
      <c r="G1563" s="95">
        <f>'gráficos x semana I nivel'!E333</f>
        <v>0</v>
      </c>
      <c r="H1563" s="95">
        <f t="shared" ref="H1563:H1665" si="77">G1563+H1562</f>
        <v>0</v>
      </c>
      <c r="I1563" s="351">
        <f t="shared" si="2"/>
        <v>0</v>
      </c>
      <c r="J1563" s="351">
        <f t="shared" si="3"/>
        <v>0</v>
      </c>
      <c r="K1563" s="34" t="s">
        <v>649</v>
      </c>
    </row>
    <row r="1564" spans="1:11">
      <c r="A1564" s="34" t="s">
        <v>4670</v>
      </c>
      <c r="B1564" s="34">
        <v>2022</v>
      </c>
      <c r="C1564" s="34">
        <v>3</v>
      </c>
      <c r="D1564" s="34" t="s">
        <v>4678</v>
      </c>
      <c r="E1564" s="95">
        <f t="shared" si="75"/>
        <v>100</v>
      </c>
      <c r="F1564" s="95">
        <f t="shared" si="76"/>
        <v>127</v>
      </c>
      <c r="G1564" s="95">
        <f>'gráficos x semana I nivel'!E334</f>
        <v>0</v>
      </c>
      <c r="H1564" s="95">
        <f t="shared" si="77"/>
        <v>0</v>
      </c>
      <c r="I1564" s="351">
        <f t="shared" si="2"/>
        <v>0</v>
      </c>
      <c r="J1564" s="351">
        <f t="shared" si="3"/>
        <v>0</v>
      </c>
      <c r="K1564" s="34" t="s">
        <v>649</v>
      </c>
    </row>
    <row r="1565" spans="1:11">
      <c r="A1565" s="34" t="s">
        <v>4670</v>
      </c>
      <c r="B1565" s="34">
        <v>2022</v>
      </c>
      <c r="C1565" s="34">
        <v>4</v>
      </c>
      <c r="D1565" s="34" t="s">
        <v>4678</v>
      </c>
      <c r="E1565" s="95">
        <f t="shared" si="75"/>
        <v>100</v>
      </c>
      <c r="F1565" s="95">
        <f t="shared" si="76"/>
        <v>127</v>
      </c>
      <c r="G1565" s="95">
        <f>'gráficos x semana I nivel'!E335</f>
        <v>0</v>
      </c>
      <c r="H1565" s="95">
        <f t="shared" si="77"/>
        <v>0</v>
      </c>
      <c r="I1565" s="351">
        <f t="shared" si="2"/>
        <v>0</v>
      </c>
      <c r="J1565" s="351">
        <f t="shared" si="3"/>
        <v>0</v>
      </c>
      <c r="K1565" s="34" t="s">
        <v>649</v>
      </c>
    </row>
    <row r="1566" spans="1:11">
      <c r="A1566" s="34" t="s">
        <v>4670</v>
      </c>
      <c r="B1566" s="34">
        <v>2022</v>
      </c>
      <c r="C1566" s="34">
        <v>5</v>
      </c>
      <c r="D1566" s="34" t="s">
        <v>4678</v>
      </c>
      <c r="E1566" s="95">
        <f t="shared" si="75"/>
        <v>100</v>
      </c>
      <c r="F1566" s="95">
        <f t="shared" si="76"/>
        <v>127</v>
      </c>
      <c r="G1566" s="95">
        <f>'gráficos x semana I nivel'!E336</f>
        <v>0</v>
      </c>
      <c r="H1566" s="95">
        <f t="shared" si="77"/>
        <v>0</v>
      </c>
      <c r="I1566" s="351">
        <f t="shared" si="2"/>
        <v>0</v>
      </c>
      <c r="J1566" s="351">
        <f t="shared" si="3"/>
        <v>0</v>
      </c>
      <c r="K1566" s="34" t="s">
        <v>649</v>
      </c>
    </row>
    <row r="1567" spans="1:11">
      <c r="A1567" s="34" t="s">
        <v>4670</v>
      </c>
      <c r="B1567" s="34">
        <v>2022</v>
      </c>
      <c r="C1567" s="34">
        <v>6</v>
      </c>
      <c r="D1567" s="34" t="s">
        <v>4678</v>
      </c>
      <c r="E1567" s="95">
        <f t="shared" si="75"/>
        <v>100</v>
      </c>
      <c r="F1567" s="95">
        <f t="shared" si="76"/>
        <v>127</v>
      </c>
      <c r="G1567" s="95">
        <f>'gráficos x semana I nivel'!E337</f>
        <v>0</v>
      </c>
      <c r="H1567" s="95">
        <f t="shared" si="77"/>
        <v>0</v>
      </c>
      <c r="I1567" s="351">
        <f t="shared" si="2"/>
        <v>0</v>
      </c>
      <c r="J1567" s="351">
        <f t="shared" si="3"/>
        <v>0</v>
      </c>
      <c r="K1567" s="34" t="s">
        <v>649</v>
      </c>
    </row>
    <row r="1568" spans="1:11">
      <c r="A1568" s="34" t="s">
        <v>4670</v>
      </c>
      <c r="B1568" s="34">
        <v>2022</v>
      </c>
      <c r="C1568" s="34">
        <v>7</v>
      </c>
      <c r="D1568" s="34" t="s">
        <v>4678</v>
      </c>
      <c r="E1568" s="95">
        <f t="shared" si="75"/>
        <v>100</v>
      </c>
      <c r="F1568" s="95">
        <f t="shared" si="76"/>
        <v>127</v>
      </c>
      <c r="G1568" s="95">
        <f>'gráficos x semana I nivel'!E338</f>
        <v>0</v>
      </c>
      <c r="H1568" s="95">
        <f t="shared" si="77"/>
        <v>0</v>
      </c>
      <c r="I1568" s="351">
        <f t="shared" si="2"/>
        <v>0</v>
      </c>
      <c r="J1568" s="351">
        <f t="shared" si="3"/>
        <v>0</v>
      </c>
      <c r="K1568" s="34" t="s">
        <v>649</v>
      </c>
    </row>
    <row r="1569" spans="1:11">
      <c r="A1569" s="34" t="s">
        <v>4670</v>
      </c>
      <c r="B1569" s="34">
        <v>2022</v>
      </c>
      <c r="C1569" s="34">
        <v>8</v>
      </c>
      <c r="D1569" s="34" t="s">
        <v>4678</v>
      </c>
      <c r="E1569" s="95">
        <f t="shared" si="75"/>
        <v>100</v>
      </c>
      <c r="F1569" s="95">
        <f t="shared" si="76"/>
        <v>127</v>
      </c>
      <c r="G1569" s="95">
        <f>'gráficos x semana I nivel'!E339</f>
        <v>0</v>
      </c>
      <c r="H1569" s="95">
        <f t="shared" si="77"/>
        <v>0</v>
      </c>
      <c r="I1569" s="351">
        <f t="shared" si="2"/>
        <v>0</v>
      </c>
      <c r="J1569" s="351">
        <f t="shared" si="3"/>
        <v>0</v>
      </c>
      <c r="K1569" s="34" t="s">
        <v>649</v>
      </c>
    </row>
    <row r="1570" spans="1:11">
      <c r="A1570" s="34" t="s">
        <v>4670</v>
      </c>
      <c r="B1570" s="34">
        <v>2022</v>
      </c>
      <c r="C1570" s="34">
        <v>9</v>
      </c>
      <c r="D1570" s="34" t="s">
        <v>4678</v>
      </c>
      <c r="E1570" s="95">
        <f t="shared" si="75"/>
        <v>100</v>
      </c>
      <c r="F1570" s="95">
        <f t="shared" si="76"/>
        <v>127</v>
      </c>
      <c r="G1570" s="95">
        <f>'gráficos x semana I nivel'!E340</f>
        <v>0</v>
      </c>
      <c r="H1570" s="95">
        <f t="shared" si="77"/>
        <v>0</v>
      </c>
      <c r="I1570" s="351">
        <f t="shared" si="2"/>
        <v>0</v>
      </c>
      <c r="J1570" s="351">
        <f t="shared" si="3"/>
        <v>0</v>
      </c>
      <c r="K1570" s="34" t="s">
        <v>649</v>
      </c>
    </row>
    <row r="1571" spans="1:11">
      <c r="A1571" s="34" t="s">
        <v>4670</v>
      </c>
      <c r="B1571" s="34">
        <v>2022</v>
      </c>
      <c r="C1571" s="34">
        <v>10</v>
      </c>
      <c r="D1571" s="34" t="s">
        <v>4678</v>
      </c>
      <c r="E1571" s="95">
        <f t="shared" si="75"/>
        <v>100</v>
      </c>
      <c r="F1571" s="95">
        <f t="shared" si="76"/>
        <v>127</v>
      </c>
      <c r="G1571" s="95">
        <f>'gráficos x semana I nivel'!E341</f>
        <v>0</v>
      </c>
      <c r="H1571" s="95">
        <f t="shared" si="77"/>
        <v>0</v>
      </c>
      <c r="I1571" s="351">
        <f t="shared" si="2"/>
        <v>0</v>
      </c>
      <c r="J1571" s="351">
        <f t="shared" si="3"/>
        <v>0</v>
      </c>
      <c r="K1571" s="34" t="s">
        <v>649</v>
      </c>
    </row>
    <row r="1572" spans="1:11">
      <c r="A1572" s="34" t="s">
        <v>4670</v>
      </c>
      <c r="B1572" s="34">
        <v>2022</v>
      </c>
      <c r="C1572" s="34">
        <v>11</v>
      </c>
      <c r="D1572" s="34" t="s">
        <v>4678</v>
      </c>
      <c r="E1572" s="95">
        <f t="shared" si="75"/>
        <v>100</v>
      </c>
      <c r="F1572" s="95">
        <f t="shared" si="76"/>
        <v>127</v>
      </c>
      <c r="G1572" s="95">
        <f>'gráficos x semana I nivel'!E342</f>
        <v>0</v>
      </c>
      <c r="H1572" s="95">
        <f t="shared" si="77"/>
        <v>0</v>
      </c>
      <c r="I1572" s="98">
        <f t="shared" si="2"/>
        <v>0</v>
      </c>
      <c r="J1572" s="98">
        <f t="shared" si="3"/>
        <v>0</v>
      </c>
      <c r="K1572" s="34" t="s">
        <v>649</v>
      </c>
    </row>
    <row r="1573" spans="1:11">
      <c r="A1573" s="34" t="s">
        <v>4670</v>
      </c>
      <c r="B1573" s="34">
        <v>2022</v>
      </c>
      <c r="C1573" s="34">
        <v>12</v>
      </c>
      <c r="D1573" s="34" t="s">
        <v>4678</v>
      </c>
      <c r="E1573" s="95">
        <f t="shared" si="75"/>
        <v>100</v>
      </c>
      <c r="F1573" s="95">
        <f t="shared" si="76"/>
        <v>127</v>
      </c>
      <c r="G1573" s="95">
        <f>'gráficos x semana I nivel'!E343</f>
        <v>1</v>
      </c>
      <c r="H1573" s="95">
        <f t="shared" si="77"/>
        <v>1</v>
      </c>
      <c r="I1573" s="351">
        <f t="shared" si="2"/>
        <v>0.01</v>
      </c>
      <c r="J1573" s="351">
        <f t="shared" si="3"/>
        <v>7.874015748031496E-3</v>
      </c>
      <c r="K1573" s="34" t="s">
        <v>649</v>
      </c>
    </row>
    <row r="1574" spans="1:11">
      <c r="A1574" s="34" t="s">
        <v>4670</v>
      </c>
      <c r="B1574" s="34">
        <v>2022</v>
      </c>
      <c r="C1574" s="34">
        <v>13</v>
      </c>
      <c r="D1574" s="34" t="s">
        <v>4678</v>
      </c>
      <c r="E1574" s="95">
        <f t="shared" si="75"/>
        <v>100</v>
      </c>
      <c r="F1574" s="95">
        <f t="shared" si="76"/>
        <v>127</v>
      </c>
      <c r="G1574" s="95">
        <f>'gráficos x semana I nivel'!E344</f>
        <v>0</v>
      </c>
      <c r="H1574" s="95">
        <f t="shared" si="77"/>
        <v>1</v>
      </c>
      <c r="I1574" s="351">
        <f t="shared" si="2"/>
        <v>0.01</v>
      </c>
      <c r="J1574" s="351">
        <f t="shared" si="3"/>
        <v>7.874015748031496E-3</v>
      </c>
      <c r="K1574" s="34" t="s">
        <v>649</v>
      </c>
    </row>
    <row r="1575" spans="1:11">
      <c r="A1575" s="34" t="s">
        <v>4670</v>
      </c>
      <c r="B1575" s="34">
        <v>2022</v>
      </c>
      <c r="C1575" s="34">
        <v>14</v>
      </c>
      <c r="D1575" s="34" t="s">
        <v>4678</v>
      </c>
      <c r="E1575" s="95">
        <f t="shared" si="75"/>
        <v>100</v>
      </c>
      <c r="F1575" s="95">
        <f t="shared" si="76"/>
        <v>127</v>
      </c>
      <c r="G1575" s="95">
        <f>'gráficos x semana I nivel'!E345</f>
        <v>0</v>
      </c>
      <c r="H1575" s="95">
        <f t="shared" si="77"/>
        <v>1</v>
      </c>
      <c r="I1575" s="351">
        <f t="shared" si="2"/>
        <v>0.01</v>
      </c>
      <c r="J1575" s="351">
        <f t="shared" si="3"/>
        <v>7.874015748031496E-3</v>
      </c>
      <c r="K1575" s="34" t="s">
        <v>649</v>
      </c>
    </row>
    <row r="1576" spans="1:11">
      <c r="A1576" s="34" t="s">
        <v>4670</v>
      </c>
      <c r="B1576" s="34">
        <v>2022</v>
      </c>
      <c r="C1576" s="34">
        <v>15</v>
      </c>
      <c r="D1576" s="34" t="s">
        <v>4678</v>
      </c>
      <c r="E1576" s="95">
        <f t="shared" si="75"/>
        <v>100</v>
      </c>
      <c r="F1576" s="95">
        <f t="shared" si="76"/>
        <v>127</v>
      </c>
      <c r="G1576" s="95">
        <f>'gráficos x semana I nivel'!E346</f>
        <v>0</v>
      </c>
      <c r="H1576" s="95">
        <f t="shared" si="77"/>
        <v>1</v>
      </c>
      <c r="I1576" s="351">
        <f t="shared" si="2"/>
        <v>0.01</v>
      </c>
      <c r="J1576" s="351">
        <f t="shared" si="3"/>
        <v>7.874015748031496E-3</v>
      </c>
      <c r="K1576" s="34" t="s">
        <v>649</v>
      </c>
    </row>
    <row r="1577" spans="1:11">
      <c r="A1577" s="34" t="s">
        <v>4670</v>
      </c>
      <c r="B1577" s="34">
        <v>2022</v>
      </c>
      <c r="C1577" s="34">
        <v>16</v>
      </c>
      <c r="D1577" s="34" t="s">
        <v>4678</v>
      </c>
      <c r="E1577" s="95">
        <f t="shared" si="75"/>
        <v>100</v>
      </c>
      <c r="F1577" s="95">
        <f t="shared" si="76"/>
        <v>127</v>
      </c>
      <c r="G1577" s="95">
        <f>'gráficos x semana I nivel'!E347</f>
        <v>1</v>
      </c>
      <c r="H1577" s="95">
        <f t="shared" si="77"/>
        <v>2</v>
      </c>
      <c r="I1577" s="351">
        <f t="shared" si="2"/>
        <v>0.02</v>
      </c>
      <c r="J1577" s="351">
        <f t="shared" si="3"/>
        <v>1.5748031496062992E-2</v>
      </c>
      <c r="K1577" s="34" t="s">
        <v>649</v>
      </c>
    </row>
    <row r="1578" spans="1:11">
      <c r="A1578" s="34" t="s">
        <v>4670</v>
      </c>
      <c r="B1578" s="34">
        <v>2022</v>
      </c>
      <c r="C1578" s="34">
        <v>17</v>
      </c>
      <c r="D1578" s="34" t="s">
        <v>4678</v>
      </c>
      <c r="E1578" s="95">
        <f t="shared" si="75"/>
        <v>100</v>
      </c>
      <c r="F1578" s="95">
        <f t="shared" si="76"/>
        <v>127</v>
      </c>
      <c r="G1578" s="95">
        <f>'gráficos x semana I nivel'!E348</f>
        <v>0</v>
      </c>
      <c r="H1578" s="95">
        <f t="shared" si="77"/>
        <v>2</v>
      </c>
      <c r="I1578" s="351">
        <f t="shared" si="2"/>
        <v>0.02</v>
      </c>
      <c r="J1578" s="351">
        <f t="shared" si="3"/>
        <v>1.5748031496062992E-2</v>
      </c>
      <c r="K1578" s="34" t="s">
        <v>649</v>
      </c>
    </row>
    <row r="1579" spans="1:11">
      <c r="A1579" s="34" t="s">
        <v>4670</v>
      </c>
      <c r="B1579" s="34">
        <v>2022</v>
      </c>
      <c r="C1579" s="34">
        <v>18</v>
      </c>
      <c r="D1579" s="34" t="s">
        <v>4678</v>
      </c>
      <c r="E1579" s="95">
        <f t="shared" si="75"/>
        <v>100</v>
      </c>
      <c r="F1579" s="95">
        <f t="shared" si="76"/>
        <v>127</v>
      </c>
      <c r="G1579" s="95">
        <f>'gráficos x semana I nivel'!E349</f>
        <v>0</v>
      </c>
      <c r="H1579" s="95">
        <f t="shared" si="77"/>
        <v>2</v>
      </c>
      <c r="I1579" s="351">
        <f t="shared" si="2"/>
        <v>0.02</v>
      </c>
      <c r="J1579" s="351">
        <f t="shared" si="3"/>
        <v>1.5748031496062992E-2</v>
      </c>
      <c r="K1579" s="34" t="s">
        <v>649</v>
      </c>
    </row>
    <row r="1580" spans="1:11">
      <c r="A1580" s="34" t="s">
        <v>4670</v>
      </c>
      <c r="B1580" s="34">
        <v>2022</v>
      </c>
      <c r="C1580" s="34">
        <v>19</v>
      </c>
      <c r="D1580" s="34" t="s">
        <v>4678</v>
      </c>
      <c r="E1580" s="95">
        <f t="shared" si="75"/>
        <v>100</v>
      </c>
      <c r="F1580" s="95">
        <f t="shared" si="76"/>
        <v>127</v>
      </c>
      <c r="G1580" s="95">
        <f>'gráficos x semana I nivel'!E350</f>
        <v>0</v>
      </c>
      <c r="H1580" s="95">
        <f t="shared" si="77"/>
        <v>2</v>
      </c>
      <c r="I1580" s="351">
        <f t="shared" si="2"/>
        <v>0.02</v>
      </c>
      <c r="J1580" s="351">
        <f t="shared" si="3"/>
        <v>1.5748031496062992E-2</v>
      </c>
      <c r="K1580" s="34" t="s">
        <v>649</v>
      </c>
    </row>
    <row r="1581" spans="1:11">
      <c r="A1581" s="34" t="s">
        <v>4670</v>
      </c>
      <c r="B1581" s="34">
        <v>2022</v>
      </c>
      <c r="C1581" s="34">
        <v>20</v>
      </c>
      <c r="D1581" s="34" t="s">
        <v>4678</v>
      </c>
      <c r="E1581" s="95">
        <f t="shared" si="75"/>
        <v>100</v>
      </c>
      <c r="F1581" s="95">
        <f t="shared" si="76"/>
        <v>127</v>
      </c>
      <c r="G1581" s="95">
        <f>'gráficos x semana I nivel'!E351</f>
        <v>0</v>
      </c>
      <c r="H1581" s="95">
        <f t="shared" si="77"/>
        <v>2</v>
      </c>
      <c r="I1581" s="351">
        <f t="shared" si="2"/>
        <v>0.02</v>
      </c>
      <c r="J1581" s="351">
        <f t="shared" si="3"/>
        <v>1.5748031496062992E-2</v>
      </c>
      <c r="K1581" s="34" t="s">
        <v>649</v>
      </c>
    </row>
    <row r="1582" spans="1:11">
      <c r="A1582" s="34" t="s">
        <v>4670</v>
      </c>
      <c r="B1582" s="34">
        <v>2022</v>
      </c>
      <c r="C1582" s="34">
        <v>21</v>
      </c>
      <c r="D1582" s="34" t="s">
        <v>4678</v>
      </c>
      <c r="E1582" s="95">
        <f t="shared" si="75"/>
        <v>100</v>
      </c>
      <c r="F1582" s="95">
        <f t="shared" si="76"/>
        <v>127</v>
      </c>
      <c r="G1582" s="95">
        <f>'gráficos x semana I nivel'!E352</f>
        <v>0</v>
      </c>
      <c r="H1582" s="95">
        <f t="shared" si="77"/>
        <v>2</v>
      </c>
      <c r="I1582" s="351">
        <f t="shared" si="2"/>
        <v>0.02</v>
      </c>
      <c r="J1582" s="351">
        <f t="shared" si="3"/>
        <v>1.5748031496062992E-2</v>
      </c>
      <c r="K1582" s="34" t="s">
        <v>649</v>
      </c>
    </row>
    <row r="1583" spans="1:11">
      <c r="A1583" s="34" t="s">
        <v>4670</v>
      </c>
      <c r="B1583" s="34">
        <v>2022</v>
      </c>
      <c r="C1583" s="34">
        <v>22</v>
      </c>
      <c r="D1583" s="34" t="s">
        <v>4678</v>
      </c>
      <c r="E1583" s="95">
        <f t="shared" si="75"/>
        <v>100</v>
      </c>
      <c r="F1583" s="95">
        <f t="shared" si="76"/>
        <v>127</v>
      </c>
      <c r="G1583" s="95">
        <f>'gráficos x semana I nivel'!E353</f>
        <v>0</v>
      </c>
      <c r="H1583" s="95">
        <f t="shared" si="77"/>
        <v>2</v>
      </c>
      <c r="I1583" s="351">
        <f t="shared" si="2"/>
        <v>0.02</v>
      </c>
      <c r="J1583" s="351">
        <f t="shared" si="3"/>
        <v>1.5748031496062992E-2</v>
      </c>
      <c r="K1583" s="34" t="s">
        <v>649</v>
      </c>
    </row>
    <row r="1584" spans="1:11">
      <c r="A1584" s="34" t="s">
        <v>4670</v>
      </c>
      <c r="B1584" s="34">
        <v>2022</v>
      </c>
      <c r="C1584" s="34">
        <v>23</v>
      </c>
      <c r="D1584" s="34" t="s">
        <v>4678</v>
      </c>
      <c r="E1584" s="95">
        <f t="shared" si="75"/>
        <v>100</v>
      </c>
      <c r="F1584" s="95">
        <f t="shared" si="76"/>
        <v>127</v>
      </c>
      <c r="G1584" s="95">
        <f>'gráficos x semana I nivel'!E354</f>
        <v>0</v>
      </c>
      <c r="H1584" s="95">
        <f t="shared" si="77"/>
        <v>2</v>
      </c>
      <c r="I1584" s="351">
        <f t="shared" si="2"/>
        <v>0.02</v>
      </c>
      <c r="J1584" s="351">
        <f t="shared" si="3"/>
        <v>1.5748031496062992E-2</v>
      </c>
      <c r="K1584" s="34" t="s">
        <v>649</v>
      </c>
    </row>
    <row r="1585" spans="1:11">
      <c r="A1585" s="34" t="s">
        <v>4670</v>
      </c>
      <c r="B1585" s="34">
        <v>2022</v>
      </c>
      <c r="C1585" s="34">
        <v>24</v>
      </c>
      <c r="D1585" s="34" t="s">
        <v>4678</v>
      </c>
      <c r="E1585" s="95">
        <f t="shared" si="75"/>
        <v>100</v>
      </c>
      <c r="F1585" s="95">
        <f t="shared" si="76"/>
        <v>127</v>
      </c>
      <c r="G1585" s="95">
        <f>'gráficos x semana I nivel'!E355</f>
        <v>0</v>
      </c>
      <c r="H1585" s="95">
        <f t="shared" si="77"/>
        <v>2</v>
      </c>
      <c r="I1585" s="351">
        <f t="shared" si="2"/>
        <v>0.02</v>
      </c>
      <c r="J1585" s="351">
        <f t="shared" si="3"/>
        <v>1.5748031496062992E-2</v>
      </c>
      <c r="K1585" s="34" t="s">
        <v>649</v>
      </c>
    </row>
    <row r="1586" spans="1:11">
      <c r="A1586" s="34" t="s">
        <v>4670</v>
      </c>
      <c r="B1586" s="34">
        <v>2022</v>
      </c>
      <c r="C1586" s="34">
        <v>25</v>
      </c>
      <c r="D1586" s="34" t="s">
        <v>4678</v>
      </c>
      <c r="E1586" s="95">
        <f t="shared" ref="E1586:E1649" si="78">GB1_IN</f>
        <v>100</v>
      </c>
      <c r="F1586" s="95">
        <f t="shared" ref="F1586:F1649" si="79">Cargos_IN_GB1</f>
        <v>127</v>
      </c>
      <c r="G1586" s="95">
        <f>'gráficos x semana I nivel'!E356</f>
        <v>0</v>
      </c>
      <c r="H1586" s="95">
        <f t="shared" si="77"/>
        <v>2</v>
      </c>
      <c r="I1586" s="351">
        <f t="shared" si="2"/>
        <v>0.02</v>
      </c>
      <c r="J1586" s="351">
        <f t="shared" si="3"/>
        <v>1.5748031496062992E-2</v>
      </c>
      <c r="K1586" s="34" t="s">
        <v>649</v>
      </c>
    </row>
    <row r="1587" spans="1:11">
      <c r="A1587" s="34" t="s">
        <v>4670</v>
      </c>
      <c r="B1587" s="34">
        <v>2022</v>
      </c>
      <c r="C1587" s="34">
        <v>26</v>
      </c>
      <c r="D1587" s="34" t="s">
        <v>4678</v>
      </c>
      <c r="E1587" s="95">
        <f t="shared" si="78"/>
        <v>100</v>
      </c>
      <c r="F1587" s="95">
        <f t="shared" si="79"/>
        <v>127</v>
      </c>
      <c r="G1587" s="95">
        <f>'gráficos x semana I nivel'!E357</f>
        <v>0</v>
      </c>
      <c r="H1587" s="95">
        <f t="shared" si="77"/>
        <v>2</v>
      </c>
      <c r="I1587" s="351">
        <f t="shared" si="2"/>
        <v>0.02</v>
      </c>
      <c r="J1587" s="351">
        <f t="shared" si="3"/>
        <v>1.5748031496062992E-2</v>
      </c>
      <c r="K1587" s="34" t="s">
        <v>649</v>
      </c>
    </row>
    <row r="1588" spans="1:11">
      <c r="A1588" s="34" t="s">
        <v>4670</v>
      </c>
      <c r="B1588" s="34">
        <v>2022</v>
      </c>
      <c r="C1588" s="34">
        <v>27</v>
      </c>
      <c r="D1588" s="34" t="s">
        <v>4678</v>
      </c>
      <c r="E1588" s="95">
        <f t="shared" si="78"/>
        <v>100</v>
      </c>
      <c r="F1588" s="95">
        <f t="shared" si="79"/>
        <v>127</v>
      </c>
      <c r="G1588" s="95">
        <f>'gráficos x semana I nivel'!E358</f>
        <v>0</v>
      </c>
      <c r="H1588" s="95">
        <f t="shared" si="77"/>
        <v>2</v>
      </c>
      <c r="I1588" s="351">
        <f t="shared" si="2"/>
        <v>0.02</v>
      </c>
      <c r="J1588" s="351">
        <f t="shared" si="3"/>
        <v>1.5748031496062992E-2</v>
      </c>
      <c r="K1588" s="34" t="s">
        <v>649</v>
      </c>
    </row>
    <row r="1589" spans="1:11">
      <c r="A1589" s="34" t="s">
        <v>4670</v>
      </c>
      <c r="B1589" s="34">
        <v>2022</v>
      </c>
      <c r="C1589" s="34">
        <v>28</v>
      </c>
      <c r="D1589" s="34" t="s">
        <v>4678</v>
      </c>
      <c r="E1589" s="95">
        <f t="shared" si="78"/>
        <v>100</v>
      </c>
      <c r="F1589" s="95">
        <f t="shared" si="79"/>
        <v>127</v>
      </c>
      <c r="G1589" s="95">
        <f>'gráficos x semana I nivel'!E359</f>
        <v>0</v>
      </c>
      <c r="H1589" s="95">
        <f t="shared" si="77"/>
        <v>2</v>
      </c>
      <c r="I1589" s="351">
        <f t="shared" si="2"/>
        <v>0.02</v>
      </c>
      <c r="J1589" s="351">
        <f t="shared" si="3"/>
        <v>1.5748031496062992E-2</v>
      </c>
      <c r="K1589" s="34" t="s">
        <v>649</v>
      </c>
    </row>
    <row r="1590" spans="1:11">
      <c r="A1590" s="34" t="s">
        <v>4670</v>
      </c>
      <c r="B1590" s="34">
        <v>2022</v>
      </c>
      <c r="C1590" s="34">
        <v>29</v>
      </c>
      <c r="D1590" s="34" t="s">
        <v>4678</v>
      </c>
      <c r="E1590" s="95">
        <f t="shared" si="78"/>
        <v>100</v>
      </c>
      <c r="F1590" s="95">
        <f t="shared" si="79"/>
        <v>127</v>
      </c>
      <c r="G1590" s="95">
        <f>'gráficos x semana I nivel'!E360</f>
        <v>0</v>
      </c>
      <c r="H1590" s="95">
        <f t="shared" si="77"/>
        <v>2</v>
      </c>
      <c r="I1590" s="351">
        <f t="shared" si="2"/>
        <v>0.02</v>
      </c>
      <c r="J1590" s="351">
        <f t="shared" si="3"/>
        <v>1.5748031496062992E-2</v>
      </c>
      <c r="K1590" s="34" t="s">
        <v>649</v>
      </c>
    </row>
    <row r="1591" spans="1:11">
      <c r="A1591" s="34" t="s">
        <v>4670</v>
      </c>
      <c r="B1591" s="34">
        <v>2022</v>
      </c>
      <c r="C1591" s="34">
        <v>30</v>
      </c>
      <c r="D1591" s="34" t="s">
        <v>4678</v>
      </c>
      <c r="E1591" s="95">
        <f t="shared" si="78"/>
        <v>100</v>
      </c>
      <c r="F1591" s="95">
        <f t="shared" si="79"/>
        <v>127</v>
      </c>
      <c r="G1591" s="95">
        <f>'gráficos x semana I nivel'!E361</f>
        <v>1</v>
      </c>
      <c r="H1591" s="95">
        <f t="shared" si="77"/>
        <v>3</v>
      </c>
      <c r="I1591" s="351">
        <f t="shared" si="2"/>
        <v>0.03</v>
      </c>
      <c r="J1591" s="351">
        <f t="shared" si="3"/>
        <v>2.3622047244094488E-2</v>
      </c>
      <c r="K1591" s="34" t="s">
        <v>649</v>
      </c>
    </row>
    <row r="1592" spans="1:11">
      <c r="A1592" s="34" t="s">
        <v>4670</v>
      </c>
      <c r="B1592" s="34">
        <v>2022</v>
      </c>
      <c r="C1592" s="34">
        <v>31</v>
      </c>
      <c r="D1592" s="34" t="s">
        <v>4678</v>
      </c>
      <c r="E1592" s="95">
        <f t="shared" si="78"/>
        <v>100</v>
      </c>
      <c r="F1592" s="95">
        <f t="shared" si="79"/>
        <v>127</v>
      </c>
      <c r="G1592" s="95">
        <f>'gráficos x semana I nivel'!E362</f>
        <v>1</v>
      </c>
      <c r="H1592" s="95">
        <f t="shared" si="77"/>
        <v>4</v>
      </c>
      <c r="I1592" s="351">
        <f t="shared" si="2"/>
        <v>0.04</v>
      </c>
      <c r="J1592" s="351">
        <f t="shared" si="3"/>
        <v>3.1496062992125984E-2</v>
      </c>
      <c r="K1592" s="34" t="s">
        <v>649</v>
      </c>
    </row>
    <row r="1593" spans="1:11">
      <c r="A1593" s="34" t="s">
        <v>4670</v>
      </c>
      <c r="B1593" s="34">
        <v>2022</v>
      </c>
      <c r="C1593" s="34">
        <v>32</v>
      </c>
      <c r="D1593" s="34" t="s">
        <v>4678</v>
      </c>
      <c r="E1593" s="95">
        <f t="shared" si="78"/>
        <v>100</v>
      </c>
      <c r="F1593" s="95">
        <f t="shared" si="79"/>
        <v>127</v>
      </c>
      <c r="G1593" s="95">
        <f>'gráficos x semana I nivel'!E363</f>
        <v>0</v>
      </c>
      <c r="H1593" s="95">
        <f t="shared" si="77"/>
        <v>4</v>
      </c>
      <c r="I1593" s="351">
        <f t="shared" si="2"/>
        <v>0.04</v>
      </c>
      <c r="J1593" s="351">
        <f t="shared" si="3"/>
        <v>3.1496062992125984E-2</v>
      </c>
      <c r="K1593" s="34" t="s">
        <v>649</v>
      </c>
    </row>
    <row r="1594" spans="1:11">
      <c r="A1594" s="34" t="s">
        <v>4670</v>
      </c>
      <c r="B1594" s="34">
        <v>2022</v>
      </c>
      <c r="C1594" s="34">
        <v>33</v>
      </c>
      <c r="D1594" s="34" t="s">
        <v>4678</v>
      </c>
      <c r="E1594" s="95">
        <f t="shared" si="78"/>
        <v>100</v>
      </c>
      <c r="F1594" s="95">
        <f t="shared" si="79"/>
        <v>127</v>
      </c>
      <c r="G1594" s="95">
        <f>'gráficos x semana I nivel'!E364</f>
        <v>0</v>
      </c>
      <c r="H1594" s="95">
        <f t="shared" si="77"/>
        <v>4</v>
      </c>
      <c r="I1594" s="351">
        <f t="shared" si="2"/>
        <v>0.04</v>
      </c>
      <c r="J1594" s="351">
        <f t="shared" si="3"/>
        <v>3.1496062992125984E-2</v>
      </c>
      <c r="K1594" s="34" t="s">
        <v>649</v>
      </c>
    </row>
    <row r="1595" spans="1:11">
      <c r="A1595" s="34" t="s">
        <v>4670</v>
      </c>
      <c r="B1595" s="34">
        <v>2022</v>
      </c>
      <c r="C1595" s="34">
        <v>34</v>
      </c>
      <c r="D1595" s="34" t="s">
        <v>4678</v>
      </c>
      <c r="E1595" s="95">
        <f t="shared" si="78"/>
        <v>100</v>
      </c>
      <c r="F1595" s="95">
        <f t="shared" si="79"/>
        <v>127</v>
      </c>
      <c r="G1595" s="95">
        <f>'gráficos x semana I nivel'!E365</f>
        <v>0</v>
      </c>
      <c r="H1595" s="95">
        <f t="shared" si="77"/>
        <v>4</v>
      </c>
      <c r="I1595" s="351">
        <f t="shared" si="2"/>
        <v>0.04</v>
      </c>
      <c r="J1595" s="351">
        <f t="shared" si="3"/>
        <v>3.1496062992125984E-2</v>
      </c>
      <c r="K1595" s="34" t="s">
        <v>649</v>
      </c>
    </row>
    <row r="1596" spans="1:11">
      <c r="A1596" s="34" t="s">
        <v>4670</v>
      </c>
      <c r="B1596" s="34">
        <v>2022</v>
      </c>
      <c r="C1596" s="34">
        <v>35</v>
      </c>
      <c r="D1596" s="34" t="s">
        <v>4678</v>
      </c>
      <c r="E1596" s="95">
        <f t="shared" si="78"/>
        <v>100</v>
      </c>
      <c r="F1596" s="95">
        <f t="shared" si="79"/>
        <v>127</v>
      </c>
      <c r="G1596" s="95">
        <f>'gráficos x semana I nivel'!E366</f>
        <v>0</v>
      </c>
      <c r="H1596" s="95">
        <f t="shared" si="77"/>
        <v>4</v>
      </c>
      <c r="I1596" s="351">
        <f t="shared" si="2"/>
        <v>0.04</v>
      </c>
      <c r="J1596" s="351">
        <f t="shared" si="3"/>
        <v>3.1496062992125984E-2</v>
      </c>
      <c r="K1596" s="34" t="s">
        <v>649</v>
      </c>
    </row>
    <row r="1597" spans="1:11">
      <c r="A1597" s="34" t="s">
        <v>4670</v>
      </c>
      <c r="B1597" s="34">
        <v>2022</v>
      </c>
      <c r="C1597" s="34">
        <v>36</v>
      </c>
      <c r="D1597" s="34" t="s">
        <v>4678</v>
      </c>
      <c r="E1597" s="95">
        <f t="shared" si="78"/>
        <v>100</v>
      </c>
      <c r="F1597" s="95">
        <f t="shared" si="79"/>
        <v>127</v>
      </c>
      <c r="G1597" s="95">
        <f>'gráficos x semana I nivel'!E367</f>
        <v>0</v>
      </c>
      <c r="H1597" s="95">
        <f t="shared" si="77"/>
        <v>4</v>
      </c>
      <c r="I1597" s="351">
        <f t="shared" si="2"/>
        <v>0.04</v>
      </c>
      <c r="J1597" s="351">
        <f t="shared" si="3"/>
        <v>3.1496062992125984E-2</v>
      </c>
      <c r="K1597" s="34" t="s">
        <v>649</v>
      </c>
    </row>
    <row r="1598" spans="1:11">
      <c r="A1598" s="34" t="s">
        <v>4670</v>
      </c>
      <c r="B1598" s="34">
        <v>2022</v>
      </c>
      <c r="C1598" s="34">
        <v>37</v>
      </c>
      <c r="D1598" s="34" t="s">
        <v>4678</v>
      </c>
      <c r="E1598" s="95">
        <f t="shared" si="78"/>
        <v>100</v>
      </c>
      <c r="F1598" s="95">
        <f t="shared" si="79"/>
        <v>127</v>
      </c>
      <c r="G1598" s="95">
        <f>'gráficos x semana I nivel'!E368</f>
        <v>0</v>
      </c>
      <c r="H1598" s="95">
        <f t="shared" si="77"/>
        <v>4</v>
      </c>
      <c r="I1598" s="351">
        <f t="shared" si="2"/>
        <v>0.04</v>
      </c>
      <c r="J1598" s="351">
        <f t="shared" si="3"/>
        <v>3.1496062992125984E-2</v>
      </c>
      <c r="K1598" s="34" t="s">
        <v>649</v>
      </c>
    </row>
    <row r="1599" spans="1:11">
      <c r="A1599" s="34" t="s">
        <v>4670</v>
      </c>
      <c r="B1599" s="34">
        <v>2022</v>
      </c>
      <c r="C1599" s="34">
        <v>38</v>
      </c>
      <c r="D1599" s="34" t="s">
        <v>4678</v>
      </c>
      <c r="E1599" s="95">
        <f t="shared" si="78"/>
        <v>100</v>
      </c>
      <c r="F1599" s="95">
        <f t="shared" si="79"/>
        <v>127</v>
      </c>
      <c r="G1599" s="95">
        <f>'gráficos x semana I nivel'!E369</f>
        <v>0</v>
      </c>
      <c r="H1599" s="95">
        <f t="shared" si="77"/>
        <v>4</v>
      </c>
      <c r="I1599" s="351">
        <f t="shared" si="2"/>
        <v>0.04</v>
      </c>
      <c r="J1599" s="351">
        <f t="shared" si="3"/>
        <v>3.1496062992125984E-2</v>
      </c>
      <c r="K1599" s="34" t="s">
        <v>649</v>
      </c>
    </row>
    <row r="1600" spans="1:11">
      <c r="A1600" s="34" t="s">
        <v>4670</v>
      </c>
      <c r="B1600" s="34">
        <v>2022</v>
      </c>
      <c r="C1600" s="34">
        <v>39</v>
      </c>
      <c r="D1600" s="34" t="s">
        <v>4678</v>
      </c>
      <c r="E1600" s="95">
        <f t="shared" si="78"/>
        <v>100</v>
      </c>
      <c r="F1600" s="95">
        <f t="shared" si="79"/>
        <v>127</v>
      </c>
      <c r="G1600" s="95">
        <f>'gráficos x semana I nivel'!E370</f>
        <v>1</v>
      </c>
      <c r="H1600" s="95">
        <f t="shared" si="77"/>
        <v>5</v>
      </c>
      <c r="I1600" s="351">
        <f t="shared" si="2"/>
        <v>0.05</v>
      </c>
      <c r="J1600" s="351">
        <f t="shared" si="3"/>
        <v>3.937007874015748E-2</v>
      </c>
      <c r="K1600" s="34" t="s">
        <v>649</v>
      </c>
    </row>
    <row r="1601" spans="1:11">
      <c r="A1601" s="34" t="s">
        <v>4670</v>
      </c>
      <c r="B1601" s="34">
        <v>2022</v>
      </c>
      <c r="C1601" s="34">
        <v>40</v>
      </c>
      <c r="D1601" s="34" t="s">
        <v>4678</v>
      </c>
      <c r="E1601" s="95">
        <f t="shared" si="78"/>
        <v>100</v>
      </c>
      <c r="F1601" s="95">
        <f t="shared" si="79"/>
        <v>127</v>
      </c>
      <c r="G1601" s="95">
        <f>'gráficos x semana I nivel'!E371</f>
        <v>0</v>
      </c>
      <c r="H1601" s="95">
        <f t="shared" si="77"/>
        <v>5</v>
      </c>
      <c r="I1601" s="351">
        <f t="shared" si="2"/>
        <v>0.05</v>
      </c>
      <c r="J1601" s="351">
        <f t="shared" si="3"/>
        <v>3.937007874015748E-2</v>
      </c>
      <c r="K1601" s="34" t="s">
        <v>649</v>
      </c>
    </row>
    <row r="1602" spans="1:11">
      <c r="A1602" s="34" t="s">
        <v>4670</v>
      </c>
      <c r="B1602" s="34">
        <v>2022</v>
      </c>
      <c r="C1602" s="34">
        <v>41</v>
      </c>
      <c r="D1602" s="34" t="s">
        <v>4678</v>
      </c>
      <c r="E1602" s="95">
        <f t="shared" si="78"/>
        <v>100</v>
      </c>
      <c r="F1602" s="95">
        <f t="shared" si="79"/>
        <v>127</v>
      </c>
      <c r="G1602" s="95">
        <f>'gráficos x semana I nivel'!E372</f>
        <v>0</v>
      </c>
      <c r="H1602" s="95">
        <f t="shared" si="77"/>
        <v>5</v>
      </c>
      <c r="I1602" s="351">
        <f t="shared" si="2"/>
        <v>0.05</v>
      </c>
      <c r="J1602" s="351">
        <f t="shared" si="3"/>
        <v>3.937007874015748E-2</v>
      </c>
      <c r="K1602" s="34" t="s">
        <v>649</v>
      </c>
    </row>
    <row r="1603" spans="1:11">
      <c r="A1603" s="34" t="s">
        <v>4670</v>
      </c>
      <c r="B1603" s="34">
        <v>2022</v>
      </c>
      <c r="C1603" s="34">
        <v>42</v>
      </c>
      <c r="D1603" s="34" t="s">
        <v>4678</v>
      </c>
      <c r="E1603" s="95">
        <f t="shared" si="78"/>
        <v>100</v>
      </c>
      <c r="F1603" s="95">
        <f t="shared" si="79"/>
        <v>127</v>
      </c>
      <c r="G1603" s="95">
        <f>'gráficos x semana I nivel'!E373</f>
        <v>0</v>
      </c>
      <c r="H1603" s="95">
        <f t="shared" si="77"/>
        <v>5</v>
      </c>
      <c r="I1603" s="351">
        <f t="shared" si="2"/>
        <v>0.05</v>
      </c>
      <c r="J1603" s="351">
        <f t="shared" si="3"/>
        <v>3.937007874015748E-2</v>
      </c>
      <c r="K1603" s="34" t="s">
        <v>649</v>
      </c>
    </row>
    <row r="1604" spans="1:11">
      <c r="A1604" s="34" t="s">
        <v>4670</v>
      </c>
      <c r="B1604" s="34">
        <v>2022</v>
      </c>
      <c r="C1604" s="34">
        <v>43</v>
      </c>
      <c r="D1604" s="34" t="s">
        <v>4678</v>
      </c>
      <c r="E1604" s="95">
        <f t="shared" si="78"/>
        <v>100</v>
      </c>
      <c r="F1604" s="95">
        <f t="shared" si="79"/>
        <v>127</v>
      </c>
      <c r="G1604" s="95">
        <f>'gráficos x semana I nivel'!E374</f>
        <v>0</v>
      </c>
      <c r="H1604" s="95">
        <f t="shared" si="77"/>
        <v>5</v>
      </c>
      <c r="I1604" s="351">
        <f t="shared" si="2"/>
        <v>0.05</v>
      </c>
      <c r="J1604" s="351">
        <f t="shared" si="3"/>
        <v>3.937007874015748E-2</v>
      </c>
      <c r="K1604" s="34" t="s">
        <v>649</v>
      </c>
    </row>
    <row r="1605" spans="1:11">
      <c r="A1605" s="34" t="s">
        <v>4670</v>
      </c>
      <c r="B1605" s="34">
        <v>2022</v>
      </c>
      <c r="C1605" s="34">
        <v>44</v>
      </c>
      <c r="D1605" s="34" t="s">
        <v>4678</v>
      </c>
      <c r="E1605" s="95">
        <f t="shared" si="78"/>
        <v>100</v>
      </c>
      <c r="F1605" s="95">
        <f t="shared" si="79"/>
        <v>127</v>
      </c>
      <c r="G1605" s="95">
        <f>'gráficos x semana I nivel'!E375</f>
        <v>0</v>
      </c>
      <c r="H1605" s="95">
        <f t="shared" si="77"/>
        <v>5</v>
      </c>
      <c r="I1605" s="351">
        <f t="shared" si="2"/>
        <v>0.05</v>
      </c>
      <c r="J1605" s="351">
        <f t="shared" si="3"/>
        <v>3.937007874015748E-2</v>
      </c>
      <c r="K1605" s="34" t="s">
        <v>649</v>
      </c>
    </row>
    <row r="1606" spans="1:11">
      <c r="A1606" s="34" t="s">
        <v>4670</v>
      </c>
      <c r="B1606" s="34">
        <v>2022</v>
      </c>
      <c r="C1606" s="34">
        <v>45</v>
      </c>
      <c r="D1606" s="34" t="s">
        <v>4678</v>
      </c>
      <c r="E1606" s="95">
        <f t="shared" si="78"/>
        <v>100</v>
      </c>
      <c r="F1606" s="95">
        <f t="shared" si="79"/>
        <v>127</v>
      </c>
      <c r="G1606" s="95">
        <f>'gráficos x semana I nivel'!E376</f>
        <v>0</v>
      </c>
      <c r="H1606" s="95">
        <f t="shared" si="77"/>
        <v>5</v>
      </c>
      <c r="I1606" s="351">
        <f t="shared" si="2"/>
        <v>0.05</v>
      </c>
      <c r="J1606" s="351">
        <f t="shared" si="3"/>
        <v>3.937007874015748E-2</v>
      </c>
      <c r="K1606" s="34" t="s">
        <v>649</v>
      </c>
    </row>
    <row r="1607" spans="1:11">
      <c r="A1607" s="34" t="s">
        <v>4670</v>
      </c>
      <c r="B1607" s="34">
        <v>2022</v>
      </c>
      <c r="C1607" s="34">
        <v>46</v>
      </c>
      <c r="D1607" s="34" t="s">
        <v>4678</v>
      </c>
      <c r="E1607" s="95">
        <f t="shared" si="78"/>
        <v>100</v>
      </c>
      <c r="F1607" s="95">
        <f t="shared" si="79"/>
        <v>127</v>
      </c>
      <c r="G1607" s="95">
        <f>'gráficos x semana I nivel'!E377</f>
        <v>0</v>
      </c>
      <c r="H1607" s="95">
        <f t="shared" si="77"/>
        <v>5</v>
      </c>
      <c r="I1607" s="351">
        <f t="shared" si="2"/>
        <v>0.05</v>
      </c>
      <c r="J1607" s="351">
        <f t="shared" si="3"/>
        <v>3.937007874015748E-2</v>
      </c>
      <c r="K1607" s="34" t="s">
        <v>649</v>
      </c>
    </row>
    <row r="1608" spans="1:11">
      <c r="A1608" s="34" t="s">
        <v>4670</v>
      </c>
      <c r="B1608" s="34">
        <v>2022</v>
      </c>
      <c r="C1608" s="34">
        <v>47</v>
      </c>
      <c r="D1608" s="34" t="s">
        <v>4678</v>
      </c>
      <c r="E1608" s="95">
        <f t="shared" si="78"/>
        <v>100</v>
      </c>
      <c r="F1608" s="95">
        <f t="shared" si="79"/>
        <v>127</v>
      </c>
      <c r="G1608" s="95">
        <f>'gráficos x semana I nivel'!E378</f>
        <v>0</v>
      </c>
      <c r="H1608" s="95">
        <f t="shared" si="77"/>
        <v>5</v>
      </c>
      <c r="I1608" s="351">
        <f t="shared" si="2"/>
        <v>0.05</v>
      </c>
      <c r="J1608" s="351">
        <f t="shared" si="3"/>
        <v>3.937007874015748E-2</v>
      </c>
      <c r="K1608" s="34" t="s">
        <v>649</v>
      </c>
    </row>
    <row r="1609" spans="1:11">
      <c r="A1609" s="34" t="s">
        <v>4670</v>
      </c>
      <c r="B1609" s="34">
        <v>2022</v>
      </c>
      <c r="C1609" s="34">
        <v>48</v>
      </c>
      <c r="D1609" s="34" t="s">
        <v>4678</v>
      </c>
      <c r="E1609" s="95">
        <f t="shared" si="78"/>
        <v>100</v>
      </c>
      <c r="F1609" s="95">
        <f t="shared" si="79"/>
        <v>127</v>
      </c>
      <c r="G1609" s="95">
        <f>'gráficos x semana I nivel'!E379</f>
        <v>0</v>
      </c>
      <c r="H1609" s="95">
        <f t="shared" si="77"/>
        <v>5</v>
      </c>
      <c r="I1609" s="351">
        <f t="shared" si="2"/>
        <v>0.05</v>
      </c>
      <c r="J1609" s="351">
        <f t="shared" si="3"/>
        <v>3.937007874015748E-2</v>
      </c>
      <c r="K1609" s="34" t="s">
        <v>649</v>
      </c>
    </row>
    <row r="1610" spans="1:11">
      <c r="A1610" s="34" t="s">
        <v>4670</v>
      </c>
      <c r="B1610" s="34">
        <v>2022</v>
      </c>
      <c r="C1610" s="34">
        <v>49</v>
      </c>
      <c r="D1610" s="34" t="s">
        <v>4678</v>
      </c>
      <c r="E1610" s="95">
        <f t="shared" si="78"/>
        <v>100</v>
      </c>
      <c r="F1610" s="95">
        <f t="shared" si="79"/>
        <v>127</v>
      </c>
      <c r="G1610" s="95">
        <f>'gráficos x semana I nivel'!E380</f>
        <v>0</v>
      </c>
      <c r="H1610" s="95">
        <f t="shared" si="77"/>
        <v>5</v>
      </c>
      <c r="I1610" s="351">
        <f t="shared" si="2"/>
        <v>0.05</v>
      </c>
      <c r="J1610" s="351">
        <f t="shared" si="3"/>
        <v>3.937007874015748E-2</v>
      </c>
      <c r="K1610" s="34" t="s">
        <v>649</v>
      </c>
    </row>
    <row r="1611" spans="1:11">
      <c r="A1611" s="34" t="s">
        <v>4670</v>
      </c>
      <c r="B1611" s="34">
        <v>2022</v>
      </c>
      <c r="C1611" s="34">
        <v>50</v>
      </c>
      <c r="D1611" s="34" t="s">
        <v>4678</v>
      </c>
      <c r="E1611" s="95">
        <f t="shared" si="78"/>
        <v>100</v>
      </c>
      <c r="F1611" s="95">
        <f t="shared" si="79"/>
        <v>127</v>
      </c>
      <c r="G1611" s="95">
        <f>'gráficos x semana I nivel'!E381</f>
        <v>0</v>
      </c>
      <c r="H1611" s="95">
        <f t="shared" si="77"/>
        <v>5</v>
      </c>
      <c r="I1611" s="351">
        <f t="shared" si="2"/>
        <v>0.05</v>
      </c>
      <c r="J1611" s="351">
        <f t="shared" si="3"/>
        <v>3.937007874015748E-2</v>
      </c>
      <c r="K1611" s="34" t="s">
        <v>649</v>
      </c>
    </row>
    <row r="1612" spans="1:11">
      <c r="A1612" s="34" t="s">
        <v>4670</v>
      </c>
      <c r="B1612" s="34">
        <v>2022</v>
      </c>
      <c r="C1612" s="34">
        <v>51</v>
      </c>
      <c r="D1612" s="34" t="s">
        <v>4678</v>
      </c>
      <c r="E1612" s="95">
        <f t="shared" si="78"/>
        <v>100</v>
      </c>
      <c r="F1612" s="95">
        <f t="shared" si="79"/>
        <v>127</v>
      </c>
      <c r="G1612" s="95">
        <f>'gráficos x semana I nivel'!E382</f>
        <v>0</v>
      </c>
      <c r="H1612" s="95">
        <f t="shared" si="77"/>
        <v>5</v>
      </c>
      <c r="I1612" s="351">
        <f t="shared" si="2"/>
        <v>0.05</v>
      </c>
      <c r="J1612" s="351">
        <f t="shared" si="3"/>
        <v>3.937007874015748E-2</v>
      </c>
      <c r="K1612" s="34" t="s">
        <v>649</v>
      </c>
    </row>
    <row r="1613" spans="1:11">
      <c r="A1613" s="34" t="s">
        <v>4670</v>
      </c>
      <c r="B1613" s="34">
        <v>2022</v>
      </c>
      <c r="C1613" s="34">
        <v>52</v>
      </c>
      <c r="D1613" s="34" t="s">
        <v>4678</v>
      </c>
      <c r="E1613" s="95">
        <f t="shared" si="78"/>
        <v>100</v>
      </c>
      <c r="F1613" s="95">
        <f t="shared" si="79"/>
        <v>127</v>
      </c>
      <c r="G1613" s="95">
        <f>'gráficos x semana I nivel'!E383</f>
        <v>0</v>
      </c>
      <c r="H1613" s="95">
        <f t="shared" si="77"/>
        <v>5</v>
      </c>
      <c r="I1613" s="351">
        <f t="shared" si="2"/>
        <v>0.05</v>
      </c>
      <c r="J1613" s="351">
        <f t="shared" si="3"/>
        <v>3.937007874015748E-2</v>
      </c>
      <c r="K1613" s="34" t="s">
        <v>649</v>
      </c>
    </row>
    <row r="1614" spans="1:11">
      <c r="A1614" s="34" t="s">
        <v>4670</v>
      </c>
      <c r="B1614" s="34">
        <v>2022</v>
      </c>
      <c r="C1614" s="34">
        <v>53</v>
      </c>
      <c r="D1614" s="34" t="s">
        <v>4678</v>
      </c>
      <c r="E1614" s="95">
        <f t="shared" si="78"/>
        <v>100</v>
      </c>
      <c r="F1614" s="95">
        <f t="shared" si="79"/>
        <v>127</v>
      </c>
      <c r="G1614" s="95">
        <f>'gráficos x semana I nivel'!E384</f>
        <v>0</v>
      </c>
      <c r="H1614" s="95">
        <f t="shared" si="77"/>
        <v>5</v>
      </c>
      <c r="I1614" s="351">
        <f t="shared" si="2"/>
        <v>0.05</v>
      </c>
      <c r="J1614" s="351">
        <f t="shared" si="3"/>
        <v>3.937007874015748E-2</v>
      </c>
      <c r="K1614" s="34" t="s">
        <v>649</v>
      </c>
    </row>
    <row r="1615" spans="1:11">
      <c r="A1615" s="34" t="s">
        <v>4670</v>
      </c>
      <c r="B1615" s="34">
        <v>2022</v>
      </c>
      <c r="C1615" s="34">
        <v>54</v>
      </c>
      <c r="D1615" s="34" t="s">
        <v>4678</v>
      </c>
      <c r="E1615" s="95">
        <f t="shared" si="78"/>
        <v>100</v>
      </c>
      <c r="F1615" s="95">
        <f t="shared" si="79"/>
        <v>127</v>
      </c>
      <c r="G1615" s="95">
        <f>'gráficos x semana I nivel'!E385</f>
        <v>0</v>
      </c>
      <c r="H1615" s="95">
        <f t="shared" si="77"/>
        <v>5</v>
      </c>
      <c r="I1615" s="351">
        <f t="shared" si="2"/>
        <v>0.05</v>
      </c>
      <c r="J1615" s="351">
        <f t="shared" si="3"/>
        <v>3.937007874015748E-2</v>
      </c>
      <c r="K1615" s="34" t="s">
        <v>649</v>
      </c>
    </row>
    <row r="1616" spans="1:11">
      <c r="A1616" s="34" t="s">
        <v>4670</v>
      </c>
      <c r="B1616" s="34">
        <v>2022</v>
      </c>
      <c r="C1616" s="34">
        <v>55</v>
      </c>
      <c r="D1616" s="34" t="s">
        <v>4678</v>
      </c>
      <c r="E1616" s="95">
        <f t="shared" si="78"/>
        <v>100</v>
      </c>
      <c r="F1616" s="95">
        <f t="shared" si="79"/>
        <v>127</v>
      </c>
      <c r="G1616" s="95">
        <f>'gráficos x semana I nivel'!E386</f>
        <v>0</v>
      </c>
      <c r="H1616" s="95">
        <f t="shared" si="77"/>
        <v>5</v>
      </c>
      <c r="I1616" s="351">
        <f t="shared" si="2"/>
        <v>0.05</v>
      </c>
      <c r="J1616" s="351">
        <f t="shared" si="3"/>
        <v>3.937007874015748E-2</v>
      </c>
      <c r="K1616" s="34" t="s">
        <v>649</v>
      </c>
    </row>
    <row r="1617" spans="1:11">
      <c r="A1617" s="34" t="s">
        <v>4670</v>
      </c>
      <c r="B1617" s="34">
        <v>2022</v>
      </c>
      <c r="C1617" s="34">
        <v>56</v>
      </c>
      <c r="D1617" s="34" t="s">
        <v>4678</v>
      </c>
      <c r="E1617" s="95">
        <f t="shared" si="78"/>
        <v>100</v>
      </c>
      <c r="F1617" s="95">
        <f t="shared" si="79"/>
        <v>127</v>
      </c>
      <c r="G1617" s="95">
        <f>'gráficos x semana I nivel'!E387</f>
        <v>0</v>
      </c>
      <c r="H1617" s="95">
        <f t="shared" si="77"/>
        <v>5</v>
      </c>
      <c r="I1617" s="351">
        <f t="shared" si="2"/>
        <v>0.05</v>
      </c>
      <c r="J1617" s="351">
        <f t="shared" si="3"/>
        <v>3.937007874015748E-2</v>
      </c>
      <c r="K1617" s="34" t="s">
        <v>649</v>
      </c>
    </row>
    <row r="1618" spans="1:11">
      <c r="A1618" s="34" t="s">
        <v>4670</v>
      </c>
      <c r="B1618" s="34">
        <v>2022</v>
      </c>
      <c r="C1618" s="34">
        <v>57</v>
      </c>
      <c r="D1618" s="34" t="s">
        <v>4678</v>
      </c>
      <c r="E1618" s="95">
        <f t="shared" si="78"/>
        <v>100</v>
      </c>
      <c r="F1618" s="95">
        <f t="shared" si="79"/>
        <v>127</v>
      </c>
      <c r="G1618" s="95">
        <f>'gráficos x semana I nivel'!E388</f>
        <v>0</v>
      </c>
      <c r="H1618" s="95">
        <f t="shared" si="77"/>
        <v>5</v>
      </c>
      <c r="I1618" s="351">
        <f t="shared" si="2"/>
        <v>0.05</v>
      </c>
      <c r="J1618" s="351">
        <f t="shared" si="3"/>
        <v>3.937007874015748E-2</v>
      </c>
      <c r="K1618" s="34" t="s">
        <v>649</v>
      </c>
    </row>
    <row r="1619" spans="1:11">
      <c r="A1619" s="34" t="s">
        <v>4670</v>
      </c>
      <c r="B1619" s="34">
        <v>2022</v>
      </c>
      <c r="C1619" s="34">
        <v>58</v>
      </c>
      <c r="D1619" s="34" t="s">
        <v>4678</v>
      </c>
      <c r="E1619" s="95">
        <f t="shared" si="78"/>
        <v>100</v>
      </c>
      <c r="F1619" s="95">
        <f t="shared" si="79"/>
        <v>127</v>
      </c>
      <c r="G1619" s="95">
        <f>'gráficos x semana I nivel'!E389</f>
        <v>0</v>
      </c>
      <c r="H1619" s="95">
        <f t="shared" si="77"/>
        <v>5</v>
      </c>
      <c r="I1619" s="351">
        <f t="shared" si="2"/>
        <v>0.05</v>
      </c>
      <c r="J1619" s="351">
        <f t="shared" si="3"/>
        <v>3.937007874015748E-2</v>
      </c>
      <c r="K1619" s="34" t="s">
        <v>649</v>
      </c>
    </row>
    <row r="1620" spans="1:11">
      <c r="A1620" s="34" t="s">
        <v>4670</v>
      </c>
      <c r="B1620" s="34">
        <v>2022</v>
      </c>
      <c r="C1620" s="34">
        <v>59</v>
      </c>
      <c r="D1620" s="34" t="s">
        <v>4678</v>
      </c>
      <c r="E1620" s="95">
        <f t="shared" si="78"/>
        <v>100</v>
      </c>
      <c r="F1620" s="95">
        <f t="shared" si="79"/>
        <v>127</v>
      </c>
      <c r="G1620" s="95">
        <f>'gráficos x semana I nivel'!E390</f>
        <v>0</v>
      </c>
      <c r="H1620" s="95">
        <f t="shared" si="77"/>
        <v>5</v>
      </c>
      <c r="I1620" s="351">
        <f t="shared" si="2"/>
        <v>0.05</v>
      </c>
      <c r="J1620" s="351">
        <f t="shared" si="3"/>
        <v>3.937007874015748E-2</v>
      </c>
      <c r="K1620" s="34" t="s">
        <v>649</v>
      </c>
    </row>
    <row r="1621" spans="1:11">
      <c r="A1621" s="34" t="s">
        <v>4670</v>
      </c>
      <c r="B1621" s="34">
        <v>2022</v>
      </c>
      <c r="C1621" s="34">
        <v>60</v>
      </c>
      <c r="D1621" s="34" t="s">
        <v>4678</v>
      </c>
      <c r="E1621" s="95">
        <f t="shared" si="78"/>
        <v>100</v>
      </c>
      <c r="F1621" s="95">
        <f t="shared" si="79"/>
        <v>127</v>
      </c>
      <c r="G1621" s="95">
        <f>'gráficos x semana I nivel'!E391</f>
        <v>2</v>
      </c>
      <c r="H1621" s="95">
        <f t="shared" si="77"/>
        <v>7</v>
      </c>
      <c r="I1621" s="351">
        <f t="shared" si="2"/>
        <v>7.0000000000000007E-2</v>
      </c>
      <c r="J1621" s="351">
        <f t="shared" si="3"/>
        <v>5.5118110236220472E-2</v>
      </c>
      <c r="K1621" s="34" t="s">
        <v>649</v>
      </c>
    </row>
    <row r="1622" spans="1:11">
      <c r="A1622" s="34" t="s">
        <v>4670</v>
      </c>
      <c r="B1622" s="34">
        <v>2022</v>
      </c>
      <c r="C1622" s="34">
        <v>61</v>
      </c>
      <c r="D1622" s="34" t="s">
        <v>4678</v>
      </c>
      <c r="E1622" s="95">
        <f t="shared" si="78"/>
        <v>100</v>
      </c>
      <c r="F1622" s="95">
        <f t="shared" si="79"/>
        <v>127</v>
      </c>
      <c r="G1622" s="95">
        <f>'gráficos x semana I nivel'!E392</f>
        <v>0</v>
      </c>
      <c r="H1622" s="95">
        <f t="shared" si="77"/>
        <v>7</v>
      </c>
      <c r="I1622" s="351">
        <f t="shared" si="2"/>
        <v>7.0000000000000007E-2</v>
      </c>
      <c r="J1622" s="351">
        <f t="shared" si="3"/>
        <v>5.5118110236220472E-2</v>
      </c>
      <c r="K1622" s="34" t="s">
        <v>649</v>
      </c>
    </row>
    <row r="1623" spans="1:11">
      <c r="A1623" s="34" t="s">
        <v>4670</v>
      </c>
      <c r="B1623" s="34">
        <v>2022</v>
      </c>
      <c r="C1623" s="34">
        <v>62</v>
      </c>
      <c r="D1623" s="34" t="s">
        <v>4678</v>
      </c>
      <c r="E1623" s="95">
        <f t="shared" si="78"/>
        <v>100</v>
      </c>
      <c r="F1623" s="95">
        <f t="shared" si="79"/>
        <v>127</v>
      </c>
      <c r="G1623" s="95">
        <f>'gráficos x semana I nivel'!E393</f>
        <v>0</v>
      </c>
      <c r="H1623" s="95">
        <f t="shared" si="77"/>
        <v>7</v>
      </c>
      <c r="I1623" s="351">
        <f t="shared" si="2"/>
        <v>7.0000000000000007E-2</v>
      </c>
      <c r="J1623" s="351">
        <f t="shared" si="3"/>
        <v>5.5118110236220472E-2</v>
      </c>
      <c r="K1623" s="34" t="s">
        <v>649</v>
      </c>
    </row>
    <row r="1624" spans="1:11">
      <c r="A1624" s="34" t="s">
        <v>4670</v>
      </c>
      <c r="B1624" s="34">
        <v>2022</v>
      </c>
      <c r="C1624" s="34">
        <v>63</v>
      </c>
      <c r="D1624" s="34" t="s">
        <v>4678</v>
      </c>
      <c r="E1624" s="95">
        <f t="shared" si="78"/>
        <v>100</v>
      </c>
      <c r="F1624" s="95">
        <f t="shared" si="79"/>
        <v>127</v>
      </c>
      <c r="G1624" s="95">
        <f>'gráficos x semana I nivel'!E394</f>
        <v>0</v>
      </c>
      <c r="H1624" s="95">
        <f t="shared" si="77"/>
        <v>7</v>
      </c>
      <c r="I1624" s="351">
        <f t="shared" si="2"/>
        <v>7.0000000000000007E-2</v>
      </c>
      <c r="J1624" s="351">
        <f t="shared" si="3"/>
        <v>5.5118110236220472E-2</v>
      </c>
      <c r="K1624" s="34" t="s">
        <v>649</v>
      </c>
    </row>
    <row r="1625" spans="1:11">
      <c r="A1625" s="34" t="s">
        <v>4670</v>
      </c>
      <c r="B1625" s="34">
        <v>2022</v>
      </c>
      <c r="C1625" s="34">
        <v>64</v>
      </c>
      <c r="D1625" s="34" t="s">
        <v>4678</v>
      </c>
      <c r="E1625" s="95">
        <f t="shared" si="78"/>
        <v>100</v>
      </c>
      <c r="F1625" s="95">
        <f t="shared" si="79"/>
        <v>127</v>
      </c>
      <c r="G1625" s="95">
        <f>'gráficos x semana I nivel'!E395</f>
        <v>0</v>
      </c>
      <c r="H1625" s="95">
        <f t="shared" si="77"/>
        <v>7</v>
      </c>
      <c r="I1625" s="351">
        <f t="shared" si="2"/>
        <v>7.0000000000000007E-2</v>
      </c>
      <c r="J1625" s="351">
        <f t="shared" si="3"/>
        <v>5.5118110236220472E-2</v>
      </c>
      <c r="K1625" s="34" t="s">
        <v>649</v>
      </c>
    </row>
    <row r="1626" spans="1:11">
      <c r="A1626" s="34" t="s">
        <v>4670</v>
      </c>
      <c r="B1626" s="34">
        <v>2022</v>
      </c>
      <c r="C1626" s="34">
        <v>65</v>
      </c>
      <c r="D1626" s="34" t="s">
        <v>4678</v>
      </c>
      <c r="E1626" s="95">
        <f t="shared" si="78"/>
        <v>100</v>
      </c>
      <c r="F1626" s="95">
        <f t="shared" si="79"/>
        <v>127</v>
      </c>
      <c r="G1626" s="95">
        <f>'gráficos x semana I nivel'!E396</f>
        <v>0</v>
      </c>
      <c r="H1626" s="95">
        <f t="shared" si="77"/>
        <v>7</v>
      </c>
      <c r="I1626" s="351">
        <f t="shared" si="2"/>
        <v>7.0000000000000007E-2</v>
      </c>
      <c r="J1626" s="351">
        <f t="shared" si="3"/>
        <v>5.5118110236220472E-2</v>
      </c>
      <c r="K1626" s="34" t="s">
        <v>649</v>
      </c>
    </row>
    <row r="1627" spans="1:11">
      <c r="A1627" s="34" t="s">
        <v>4670</v>
      </c>
      <c r="B1627" s="34">
        <v>2022</v>
      </c>
      <c r="C1627" s="34">
        <v>66</v>
      </c>
      <c r="D1627" s="34" t="s">
        <v>4678</v>
      </c>
      <c r="E1627" s="95">
        <f t="shared" si="78"/>
        <v>100</v>
      </c>
      <c r="F1627" s="95">
        <f t="shared" si="79"/>
        <v>127</v>
      </c>
      <c r="G1627" s="95">
        <f>'gráficos x semana I nivel'!E397</f>
        <v>0</v>
      </c>
      <c r="H1627" s="95">
        <f t="shared" si="77"/>
        <v>7</v>
      </c>
      <c r="I1627" s="351">
        <f t="shared" si="2"/>
        <v>7.0000000000000007E-2</v>
      </c>
      <c r="J1627" s="351">
        <f t="shared" si="3"/>
        <v>5.5118110236220472E-2</v>
      </c>
      <c r="K1627" s="34" t="s">
        <v>649</v>
      </c>
    </row>
    <row r="1628" spans="1:11">
      <c r="A1628" s="34" t="s">
        <v>4670</v>
      </c>
      <c r="B1628" s="34">
        <v>2022</v>
      </c>
      <c r="C1628" s="34">
        <v>67</v>
      </c>
      <c r="D1628" s="34" t="s">
        <v>4678</v>
      </c>
      <c r="E1628" s="95">
        <f t="shared" si="78"/>
        <v>100</v>
      </c>
      <c r="F1628" s="95">
        <f t="shared" si="79"/>
        <v>127</v>
      </c>
      <c r="G1628" s="95">
        <f>'gráficos x semana I nivel'!E398</f>
        <v>0</v>
      </c>
      <c r="H1628" s="95">
        <f t="shared" si="77"/>
        <v>7</v>
      </c>
      <c r="I1628" s="351">
        <f t="shared" si="2"/>
        <v>7.0000000000000007E-2</v>
      </c>
      <c r="J1628" s="351">
        <f t="shared" si="3"/>
        <v>5.5118110236220472E-2</v>
      </c>
      <c r="K1628" s="34" t="s">
        <v>649</v>
      </c>
    </row>
    <row r="1629" spans="1:11">
      <c r="A1629" s="34" t="s">
        <v>4670</v>
      </c>
      <c r="B1629" s="34">
        <v>2022</v>
      </c>
      <c r="C1629" s="34">
        <v>68</v>
      </c>
      <c r="D1629" s="34" t="s">
        <v>4678</v>
      </c>
      <c r="E1629" s="95">
        <f t="shared" si="78"/>
        <v>100</v>
      </c>
      <c r="F1629" s="95">
        <f t="shared" si="79"/>
        <v>127</v>
      </c>
      <c r="G1629" s="95">
        <f>'gráficos x semana I nivel'!E399</f>
        <v>0</v>
      </c>
      <c r="H1629" s="95">
        <f t="shared" si="77"/>
        <v>7</v>
      </c>
      <c r="I1629" s="351">
        <f t="shared" si="2"/>
        <v>7.0000000000000007E-2</v>
      </c>
      <c r="J1629" s="351">
        <f t="shared" si="3"/>
        <v>5.5118110236220472E-2</v>
      </c>
      <c r="K1629" s="34" t="s">
        <v>649</v>
      </c>
    </row>
    <row r="1630" spans="1:11">
      <c r="A1630" s="34" t="s">
        <v>4670</v>
      </c>
      <c r="B1630" s="34">
        <v>2022</v>
      </c>
      <c r="C1630" s="34">
        <v>69</v>
      </c>
      <c r="D1630" s="34" t="s">
        <v>4678</v>
      </c>
      <c r="E1630" s="95">
        <f t="shared" si="78"/>
        <v>100</v>
      </c>
      <c r="F1630" s="95">
        <f t="shared" si="79"/>
        <v>127</v>
      </c>
      <c r="G1630" s="95">
        <f>'gráficos x semana I nivel'!E400</f>
        <v>0</v>
      </c>
      <c r="H1630" s="95">
        <f t="shared" si="77"/>
        <v>7</v>
      </c>
      <c r="I1630" s="351">
        <f t="shared" si="2"/>
        <v>7.0000000000000007E-2</v>
      </c>
      <c r="J1630" s="351">
        <f t="shared" si="3"/>
        <v>5.5118110236220472E-2</v>
      </c>
      <c r="K1630" s="34" t="s">
        <v>649</v>
      </c>
    </row>
    <row r="1631" spans="1:11">
      <c r="A1631" s="34" t="s">
        <v>4670</v>
      </c>
      <c r="B1631" s="34">
        <v>2022</v>
      </c>
      <c r="C1631" s="34">
        <v>70</v>
      </c>
      <c r="D1631" s="34" t="s">
        <v>4678</v>
      </c>
      <c r="E1631" s="95">
        <f t="shared" si="78"/>
        <v>100</v>
      </c>
      <c r="F1631" s="95">
        <f t="shared" si="79"/>
        <v>127</v>
      </c>
      <c r="G1631" s="95">
        <f>'gráficos x semana I nivel'!E401</f>
        <v>0</v>
      </c>
      <c r="H1631" s="95">
        <f t="shared" si="77"/>
        <v>7</v>
      </c>
      <c r="I1631" s="351">
        <f t="shared" si="2"/>
        <v>7.0000000000000007E-2</v>
      </c>
      <c r="J1631" s="351">
        <f t="shared" si="3"/>
        <v>5.5118110236220472E-2</v>
      </c>
      <c r="K1631" s="34" t="s">
        <v>649</v>
      </c>
    </row>
    <row r="1632" spans="1:11">
      <c r="A1632" s="34" t="s">
        <v>4670</v>
      </c>
      <c r="B1632" s="34">
        <v>2022</v>
      </c>
      <c r="C1632" s="34">
        <v>71</v>
      </c>
      <c r="D1632" s="34" t="s">
        <v>4678</v>
      </c>
      <c r="E1632" s="95">
        <f t="shared" si="78"/>
        <v>100</v>
      </c>
      <c r="F1632" s="95">
        <f t="shared" si="79"/>
        <v>127</v>
      </c>
      <c r="G1632" s="95">
        <f>'gráficos x semana I nivel'!E402</f>
        <v>0</v>
      </c>
      <c r="H1632" s="95">
        <f t="shared" si="77"/>
        <v>7</v>
      </c>
      <c r="I1632" s="351">
        <f t="shared" si="2"/>
        <v>7.0000000000000007E-2</v>
      </c>
      <c r="J1632" s="351">
        <f t="shared" si="3"/>
        <v>5.5118110236220472E-2</v>
      </c>
      <c r="K1632" s="34" t="s">
        <v>649</v>
      </c>
    </row>
    <row r="1633" spans="1:11">
      <c r="A1633" s="34" t="s">
        <v>4670</v>
      </c>
      <c r="B1633" s="34">
        <v>2022</v>
      </c>
      <c r="C1633" s="34">
        <v>72</v>
      </c>
      <c r="D1633" s="34" t="s">
        <v>4678</v>
      </c>
      <c r="E1633" s="95">
        <f t="shared" si="78"/>
        <v>100</v>
      </c>
      <c r="F1633" s="95">
        <f t="shared" si="79"/>
        <v>127</v>
      </c>
      <c r="G1633" s="95">
        <f>'gráficos x semana I nivel'!E403</f>
        <v>0</v>
      </c>
      <c r="H1633" s="95">
        <f t="shared" si="77"/>
        <v>7</v>
      </c>
      <c r="I1633" s="351">
        <f t="shared" si="2"/>
        <v>7.0000000000000007E-2</v>
      </c>
      <c r="J1633" s="351">
        <f t="shared" si="3"/>
        <v>5.5118110236220472E-2</v>
      </c>
      <c r="K1633" s="34" t="s">
        <v>649</v>
      </c>
    </row>
    <row r="1634" spans="1:11">
      <c r="A1634" s="34" t="s">
        <v>4670</v>
      </c>
      <c r="B1634" s="34">
        <v>2022</v>
      </c>
      <c r="C1634" s="34">
        <v>73</v>
      </c>
      <c r="D1634" s="34" t="s">
        <v>4678</v>
      </c>
      <c r="E1634" s="95">
        <f t="shared" si="78"/>
        <v>100</v>
      </c>
      <c r="F1634" s="95">
        <f t="shared" si="79"/>
        <v>127</v>
      </c>
      <c r="G1634" s="95">
        <f>'gráficos x semana I nivel'!E404</f>
        <v>0</v>
      </c>
      <c r="H1634" s="95">
        <f t="shared" si="77"/>
        <v>7</v>
      </c>
      <c r="I1634" s="351">
        <f t="shared" si="2"/>
        <v>7.0000000000000007E-2</v>
      </c>
      <c r="J1634" s="351">
        <f t="shared" si="3"/>
        <v>5.5118110236220472E-2</v>
      </c>
      <c r="K1634" s="34" t="s">
        <v>649</v>
      </c>
    </row>
    <row r="1635" spans="1:11">
      <c r="A1635" s="34" t="s">
        <v>4670</v>
      </c>
      <c r="B1635" s="34">
        <v>2022</v>
      </c>
      <c r="C1635" s="34">
        <v>74</v>
      </c>
      <c r="D1635" s="34" t="s">
        <v>4678</v>
      </c>
      <c r="E1635" s="95">
        <f t="shared" si="78"/>
        <v>100</v>
      </c>
      <c r="F1635" s="95">
        <f t="shared" si="79"/>
        <v>127</v>
      </c>
      <c r="G1635" s="95">
        <f>'gráficos x semana I nivel'!E405</f>
        <v>0</v>
      </c>
      <c r="H1635" s="95">
        <f t="shared" si="77"/>
        <v>7</v>
      </c>
      <c r="I1635" s="351">
        <f t="shared" si="2"/>
        <v>7.0000000000000007E-2</v>
      </c>
      <c r="J1635" s="351">
        <f t="shared" si="3"/>
        <v>5.5118110236220472E-2</v>
      </c>
      <c r="K1635" s="34" t="s">
        <v>649</v>
      </c>
    </row>
    <row r="1636" spans="1:11">
      <c r="A1636" s="34" t="s">
        <v>4670</v>
      </c>
      <c r="B1636" s="34">
        <v>2022</v>
      </c>
      <c r="C1636" s="34">
        <v>75</v>
      </c>
      <c r="D1636" s="34" t="s">
        <v>4678</v>
      </c>
      <c r="E1636" s="95">
        <f t="shared" si="78"/>
        <v>100</v>
      </c>
      <c r="F1636" s="95">
        <f t="shared" si="79"/>
        <v>127</v>
      </c>
      <c r="G1636" s="95">
        <f>'gráficos x semana I nivel'!E406</f>
        <v>0</v>
      </c>
      <c r="H1636" s="95">
        <f t="shared" si="77"/>
        <v>7</v>
      </c>
      <c r="I1636" s="351">
        <f t="shared" si="2"/>
        <v>7.0000000000000007E-2</v>
      </c>
      <c r="J1636" s="351">
        <f t="shared" si="3"/>
        <v>5.5118110236220472E-2</v>
      </c>
      <c r="K1636" s="34" t="s">
        <v>649</v>
      </c>
    </row>
    <row r="1637" spans="1:11">
      <c r="A1637" s="34" t="s">
        <v>4670</v>
      </c>
      <c r="B1637" s="34">
        <v>2022</v>
      </c>
      <c r="C1637" s="34">
        <v>76</v>
      </c>
      <c r="D1637" s="34" t="s">
        <v>4678</v>
      </c>
      <c r="E1637" s="95">
        <f t="shared" si="78"/>
        <v>100</v>
      </c>
      <c r="F1637" s="95">
        <f t="shared" si="79"/>
        <v>127</v>
      </c>
      <c r="G1637" s="95">
        <f>'gráficos x semana I nivel'!E407</f>
        <v>0</v>
      </c>
      <c r="H1637" s="95">
        <f t="shared" si="77"/>
        <v>7</v>
      </c>
      <c r="I1637" s="351">
        <f t="shared" si="2"/>
        <v>7.0000000000000007E-2</v>
      </c>
      <c r="J1637" s="351">
        <f t="shared" si="3"/>
        <v>5.5118110236220472E-2</v>
      </c>
      <c r="K1637" s="34" t="s">
        <v>649</v>
      </c>
    </row>
    <row r="1638" spans="1:11">
      <c r="A1638" s="34" t="s">
        <v>4670</v>
      </c>
      <c r="B1638" s="34">
        <v>2022</v>
      </c>
      <c r="C1638" s="34">
        <v>77</v>
      </c>
      <c r="D1638" s="34" t="s">
        <v>4678</v>
      </c>
      <c r="E1638" s="95">
        <f t="shared" si="78"/>
        <v>100</v>
      </c>
      <c r="F1638" s="95">
        <f t="shared" si="79"/>
        <v>127</v>
      </c>
      <c r="G1638" s="95">
        <f>'gráficos x semana I nivel'!E408</f>
        <v>0</v>
      </c>
      <c r="H1638" s="95">
        <f t="shared" si="77"/>
        <v>7</v>
      </c>
      <c r="I1638" s="351">
        <f t="shared" si="2"/>
        <v>7.0000000000000007E-2</v>
      </c>
      <c r="J1638" s="351">
        <f t="shared" si="3"/>
        <v>5.5118110236220472E-2</v>
      </c>
      <c r="K1638" s="34" t="s">
        <v>649</v>
      </c>
    </row>
    <row r="1639" spans="1:11">
      <c r="A1639" s="34" t="s">
        <v>4670</v>
      </c>
      <c r="B1639" s="34">
        <v>2022</v>
      </c>
      <c r="C1639" s="34">
        <v>78</v>
      </c>
      <c r="D1639" s="34" t="s">
        <v>4678</v>
      </c>
      <c r="E1639" s="95">
        <f t="shared" si="78"/>
        <v>100</v>
      </c>
      <c r="F1639" s="95">
        <f t="shared" si="79"/>
        <v>127</v>
      </c>
      <c r="G1639" s="95">
        <f>'gráficos x semana I nivel'!E409</f>
        <v>0</v>
      </c>
      <c r="H1639" s="95">
        <f t="shared" si="77"/>
        <v>7</v>
      </c>
      <c r="I1639" s="351">
        <f t="shared" si="2"/>
        <v>7.0000000000000007E-2</v>
      </c>
      <c r="J1639" s="351">
        <f t="shared" si="3"/>
        <v>5.5118110236220472E-2</v>
      </c>
      <c r="K1639" s="34" t="s">
        <v>649</v>
      </c>
    </row>
    <row r="1640" spans="1:11">
      <c r="A1640" s="34" t="s">
        <v>4670</v>
      </c>
      <c r="B1640" s="34">
        <v>2022</v>
      </c>
      <c r="C1640" s="34">
        <v>79</v>
      </c>
      <c r="D1640" s="34" t="s">
        <v>4678</v>
      </c>
      <c r="E1640" s="95">
        <f t="shared" si="78"/>
        <v>100</v>
      </c>
      <c r="F1640" s="95">
        <f t="shared" si="79"/>
        <v>127</v>
      </c>
      <c r="G1640" s="95">
        <f>'gráficos x semana I nivel'!E410</f>
        <v>0</v>
      </c>
      <c r="H1640" s="95">
        <f t="shared" si="77"/>
        <v>7</v>
      </c>
      <c r="I1640" s="351">
        <f t="shared" si="2"/>
        <v>7.0000000000000007E-2</v>
      </c>
      <c r="J1640" s="351">
        <f t="shared" si="3"/>
        <v>5.5118110236220472E-2</v>
      </c>
      <c r="K1640" s="34" t="s">
        <v>649</v>
      </c>
    </row>
    <row r="1641" spans="1:11">
      <c r="A1641" s="34" t="s">
        <v>4670</v>
      </c>
      <c r="B1641" s="34">
        <v>2022</v>
      </c>
      <c r="C1641" s="34">
        <v>80</v>
      </c>
      <c r="D1641" s="34" t="s">
        <v>4678</v>
      </c>
      <c r="E1641" s="95">
        <f t="shared" si="78"/>
        <v>100</v>
      </c>
      <c r="F1641" s="95">
        <f t="shared" si="79"/>
        <v>127</v>
      </c>
      <c r="G1641" s="95">
        <f>'gráficos x semana I nivel'!E411</f>
        <v>0</v>
      </c>
      <c r="H1641" s="95">
        <f t="shared" si="77"/>
        <v>7</v>
      </c>
      <c r="I1641" s="351">
        <f t="shared" si="2"/>
        <v>7.0000000000000007E-2</v>
      </c>
      <c r="J1641" s="351">
        <f t="shared" si="3"/>
        <v>5.5118110236220472E-2</v>
      </c>
      <c r="K1641" s="34" t="s">
        <v>649</v>
      </c>
    </row>
    <row r="1642" spans="1:11">
      <c r="A1642" s="34" t="s">
        <v>4670</v>
      </c>
      <c r="B1642" s="34">
        <v>2022</v>
      </c>
      <c r="C1642" s="34">
        <v>81</v>
      </c>
      <c r="D1642" s="34" t="s">
        <v>4678</v>
      </c>
      <c r="E1642" s="95">
        <f t="shared" si="78"/>
        <v>100</v>
      </c>
      <c r="F1642" s="95">
        <f t="shared" si="79"/>
        <v>127</v>
      </c>
      <c r="G1642" s="95">
        <f>'gráficos x semana I nivel'!E412</f>
        <v>0</v>
      </c>
      <c r="H1642" s="95">
        <f t="shared" si="77"/>
        <v>7</v>
      </c>
      <c r="I1642" s="351">
        <f t="shared" si="2"/>
        <v>7.0000000000000007E-2</v>
      </c>
      <c r="J1642" s="351">
        <f t="shared" si="3"/>
        <v>5.5118110236220472E-2</v>
      </c>
      <c r="K1642" s="34" t="s">
        <v>649</v>
      </c>
    </row>
    <row r="1643" spans="1:11">
      <c r="A1643" s="34" t="s">
        <v>4670</v>
      </c>
      <c r="B1643" s="34">
        <v>2022</v>
      </c>
      <c r="C1643" s="34">
        <v>82</v>
      </c>
      <c r="D1643" s="34" t="s">
        <v>4678</v>
      </c>
      <c r="E1643" s="95">
        <f t="shared" si="78"/>
        <v>100</v>
      </c>
      <c r="F1643" s="95">
        <f t="shared" si="79"/>
        <v>127</v>
      </c>
      <c r="G1643" s="95">
        <f>'gráficos x semana I nivel'!E413</f>
        <v>0</v>
      </c>
      <c r="H1643" s="95">
        <f t="shared" si="77"/>
        <v>7</v>
      </c>
      <c r="I1643" s="351">
        <f t="shared" si="2"/>
        <v>7.0000000000000007E-2</v>
      </c>
      <c r="J1643" s="351">
        <f t="shared" si="3"/>
        <v>5.5118110236220472E-2</v>
      </c>
      <c r="K1643" s="34" t="s">
        <v>649</v>
      </c>
    </row>
    <row r="1644" spans="1:11">
      <c r="A1644" s="34" t="s">
        <v>4670</v>
      </c>
      <c r="B1644" s="34">
        <v>2022</v>
      </c>
      <c r="C1644" s="34">
        <v>83</v>
      </c>
      <c r="D1644" s="34" t="s">
        <v>4678</v>
      </c>
      <c r="E1644" s="95">
        <f t="shared" si="78"/>
        <v>100</v>
      </c>
      <c r="F1644" s="95">
        <f t="shared" si="79"/>
        <v>127</v>
      </c>
      <c r="G1644" s="95">
        <f>'gráficos x semana I nivel'!E414</f>
        <v>0</v>
      </c>
      <c r="H1644" s="95">
        <f t="shared" si="77"/>
        <v>7</v>
      </c>
      <c r="I1644" s="351">
        <f t="shared" si="2"/>
        <v>7.0000000000000007E-2</v>
      </c>
      <c r="J1644" s="351">
        <f t="shared" si="3"/>
        <v>5.5118110236220472E-2</v>
      </c>
      <c r="K1644" s="34" t="s">
        <v>649</v>
      </c>
    </row>
    <row r="1645" spans="1:11">
      <c r="A1645" s="34" t="s">
        <v>4670</v>
      </c>
      <c r="B1645" s="34">
        <v>2022</v>
      </c>
      <c r="C1645" s="34">
        <v>84</v>
      </c>
      <c r="D1645" s="34" t="s">
        <v>4678</v>
      </c>
      <c r="E1645" s="95">
        <f t="shared" si="78"/>
        <v>100</v>
      </c>
      <c r="F1645" s="95">
        <f t="shared" si="79"/>
        <v>127</v>
      </c>
      <c r="G1645" s="95">
        <f>'gráficos x semana I nivel'!E415</f>
        <v>0</v>
      </c>
      <c r="H1645" s="95">
        <f t="shared" si="77"/>
        <v>7</v>
      </c>
      <c r="I1645" s="351">
        <f t="shared" si="2"/>
        <v>7.0000000000000007E-2</v>
      </c>
      <c r="J1645" s="351">
        <f t="shared" si="3"/>
        <v>5.5118110236220472E-2</v>
      </c>
      <c r="K1645" s="34" t="s">
        <v>649</v>
      </c>
    </row>
    <row r="1646" spans="1:11">
      <c r="A1646" s="34" t="s">
        <v>4670</v>
      </c>
      <c r="B1646" s="34">
        <v>2022</v>
      </c>
      <c r="C1646" s="34">
        <v>85</v>
      </c>
      <c r="D1646" s="34" t="s">
        <v>4678</v>
      </c>
      <c r="E1646" s="95">
        <f t="shared" si="78"/>
        <v>100</v>
      </c>
      <c r="F1646" s="95">
        <f t="shared" si="79"/>
        <v>127</v>
      </c>
      <c r="G1646" s="95">
        <f>'gráficos x semana I nivel'!E416</f>
        <v>0</v>
      </c>
      <c r="H1646" s="95">
        <f t="shared" si="77"/>
        <v>7</v>
      </c>
      <c r="I1646" s="351">
        <f t="shared" si="2"/>
        <v>7.0000000000000007E-2</v>
      </c>
      <c r="J1646" s="351">
        <f t="shared" si="3"/>
        <v>5.5118110236220472E-2</v>
      </c>
      <c r="K1646" s="34" t="s">
        <v>649</v>
      </c>
    </row>
    <row r="1647" spans="1:11">
      <c r="A1647" s="34" t="s">
        <v>4670</v>
      </c>
      <c r="B1647" s="34">
        <v>2022</v>
      </c>
      <c r="C1647" s="34">
        <v>86</v>
      </c>
      <c r="D1647" s="34" t="s">
        <v>4678</v>
      </c>
      <c r="E1647" s="95">
        <f t="shared" si="78"/>
        <v>100</v>
      </c>
      <c r="F1647" s="95">
        <f t="shared" si="79"/>
        <v>127</v>
      </c>
      <c r="G1647" s="95">
        <f>'gráficos x semana I nivel'!E417</f>
        <v>0</v>
      </c>
      <c r="H1647" s="95">
        <f t="shared" si="77"/>
        <v>7</v>
      </c>
      <c r="I1647" s="351">
        <f t="shared" si="2"/>
        <v>7.0000000000000007E-2</v>
      </c>
      <c r="J1647" s="351">
        <f t="shared" si="3"/>
        <v>5.5118110236220472E-2</v>
      </c>
      <c r="K1647" s="34" t="s">
        <v>649</v>
      </c>
    </row>
    <row r="1648" spans="1:11">
      <c r="A1648" s="34" t="s">
        <v>4670</v>
      </c>
      <c r="B1648" s="34">
        <v>2022</v>
      </c>
      <c r="C1648" s="34">
        <v>87</v>
      </c>
      <c r="D1648" s="34" t="s">
        <v>4678</v>
      </c>
      <c r="E1648" s="95">
        <f t="shared" si="78"/>
        <v>100</v>
      </c>
      <c r="F1648" s="95">
        <f t="shared" si="79"/>
        <v>127</v>
      </c>
      <c r="G1648" s="95">
        <f>'gráficos x semana I nivel'!E418</f>
        <v>0</v>
      </c>
      <c r="H1648" s="95">
        <f t="shared" si="77"/>
        <v>7</v>
      </c>
      <c r="I1648" s="351">
        <f t="shared" si="2"/>
        <v>7.0000000000000007E-2</v>
      </c>
      <c r="J1648" s="351">
        <f t="shared" si="3"/>
        <v>5.5118110236220472E-2</v>
      </c>
      <c r="K1648" s="34" t="s">
        <v>649</v>
      </c>
    </row>
    <row r="1649" spans="1:11">
      <c r="A1649" s="34" t="s">
        <v>4670</v>
      </c>
      <c r="B1649" s="34">
        <v>2022</v>
      </c>
      <c r="C1649" s="34">
        <v>88</v>
      </c>
      <c r="D1649" s="34" t="s">
        <v>4678</v>
      </c>
      <c r="E1649" s="95">
        <f t="shared" si="78"/>
        <v>100</v>
      </c>
      <c r="F1649" s="95">
        <f t="shared" si="79"/>
        <v>127</v>
      </c>
      <c r="G1649" s="95">
        <f>'gráficos x semana I nivel'!E419</f>
        <v>0</v>
      </c>
      <c r="H1649" s="95">
        <f t="shared" si="77"/>
        <v>7</v>
      </c>
      <c r="I1649" s="351">
        <f t="shared" si="2"/>
        <v>7.0000000000000007E-2</v>
      </c>
      <c r="J1649" s="351">
        <f t="shared" si="3"/>
        <v>5.5118110236220472E-2</v>
      </c>
      <c r="K1649" s="34" t="s">
        <v>649</v>
      </c>
    </row>
    <row r="1650" spans="1:11">
      <c r="A1650" s="34" t="s">
        <v>4670</v>
      </c>
      <c r="B1650" s="34">
        <v>2022</v>
      </c>
      <c r="C1650" s="34">
        <v>89</v>
      </c>
      <c r="D1650" s="34" t="s">
        <v>4678</v>
      </c>
      <c r="E1650" s="95">
        <f t="shared" ref="E1650:E1665" si="80">GB1_IN</f>
        <v>100</v>
      </c>
      <c r="F1650" s="95">
        <f t="shared" ref="F1650:F1665" si="81">Cargos_IN_GB1</f>
        <v>127</v>
      </c>
      <c r="G1650" s="95">
        <f>'gráficos x semana I nivel'!E420</f>
        <v>0</v>
      </c>
      <c r="H1650" s="95">
        <f t="shared" si="77"/>
        <v>7</v>
      </c>
      <c r="I1650" s="351">
        <f t="shared" si="2"/>
        <v>7.0000000000000007E-2</v>
      </c>
      <c r="J1650" s="351">
        <f t="shared" si="3"/>
        <v>5.5118110236220472E-2</v>
      </c>
      <c r="K1650" s="34" t="s">
        <v>649</v>
      </c>
    </row>
    <row r="1651" spans="1:11">
      <c r="A1651" s="34" t="s">
        <v>4670</v>
      </c>
      <c r="B1651" s="34">
        <v>2022</v>
      </c>
      <c r="C1651" s="34">
        <v>90</v>
      </c>
      <c r="D1651" s="34" t="s">
        <v>4678</v>
      </c>
      <c r="E1651" s="95">
        <f t="shared" si="80"/>
        <v>100</v>
      </c>
      <c r="F1651" s="95">
        <f t="shared" si="81"/>
        <v>127</v>
      </c>
      <c r="G1651" s="95">
        <f>'gráficos x semana I nivel'!E421</f>
        <v>0</v>
      </c>
      <c r="H1651" s="95">
        <f t="shared" si="77"/>
        <v>7</v>
      </c>
      <c r="I1651" s="351">
        <f t="shared" si="2"/>
        <v>7.0000000000000007E-2</v>
      </c>
      <c r="J1651" s="351">
        <f t="shared" si="3"/>
        <v>5.5118110236220472E-2</v>
      </c>
      <c r="K1651" s="34" t="s">
        <v>649</v>
      </c>
    </row>
    <row r="1652" spans="1:11">
      <c r="A1652" s="34" t="s">
        <v>4670</v>
      </c>
      <c r="B1652" s="34">
        <v>2022</v>
      </c>
      <c r="C1652" s="34">
        <v>91</v>
      </c>
      <c r="D1652" s="34" t="s">
        <v>4678</v>
      </c>
      <c r="E1652" s="95">
        <f t="shared" si="80"/>
        <v>100</v>
      </c>
      <c r="F1652" s="95">
        <f t="shared" si="81"/>
        <v>127</v>
      </c>
      <c r="G1652" s="95">
        <f>'gráficos x semana I nivel'!E422</f>
        <v>0</v>
      </c>
      <c r="H1652" s="95">
        <f t="shared" si="77"/>
        <v>7</v>
      </c>
      <c r="I1652" s="351">
        <f t="shared" si="2"/>
        <v>7.0000000000000007E-2</v>
      </c>
      <c r="J1652" s="351">
        <f t="shared" si="3"/>
        <v>5.5118110236220472E-2</v>
      </c>
      <c r="K1652" s="34" t="s">
        <v>649</v>
      </c>
    </row>
    <row r="1653" spans="1:11">
      <c r="A1653" s="34" t="s">
        <v>4670</v>
      </c>
      <c r="B1653" s="34">
        <v>2022</v>
      </c>
      <c r="C1653" s="34">
        <v>92</v>
      </c>
      <c r="D1653" s="34" t="s">
        <v>4678</v>
      </c>
      <c r="E1653" s="95">
        <f t="shared" si="80"/>
        <v>100</v>
      </c>
      <c r="F1653" s="95">
        <f t="shared" si="81"/>
        <v>127</v>
      </c>
      <c r="G1653" s="95">
        <f>'gráficos x semana I nivel'!E423</f>
        <v>0</v>
      </c>
      <c r="H1653" s="95">
        <f t="shared" si="77"/>
        <v>7</v>
      </c>
      <c r="I1653" s="351">
        <f t="shared" si="2"/>
        <v>7.0000000000000007E-2</v>
      </c>
      <c r="J1653" s="351">
        <f t="shared" si="3"/>
        <v>5.5118110236220472E-2</v>
      </c>
      <c r="K1653" s="34" t="s">
        <v>649</v>
      </c>
    </row>
    <row r="1654" spans="1:11">
      <c r="A1654" s="34" t="s">
        <v>4670</v>
      </c>
      <c r="B1654" s="34">
        <v>2022</v>
      </c>
      <c r="C1654" s="34">
        <v>93</v>
      </c>
      <c r="D1654" s="34" t="s">
        <v>4678</v>
      </c>
      <c r="E1654" s="95">
        <f t="shared" si="80"/>
        <v>100</v>
      </c>
      <c r="F1654" s="95">
        <f t="shared" si="81"/>
        <v>127</v>
      </c>
      <c r="G1654" s="95">
        <f>'gráficos x semana I nivel'!E424</f>
        <v>0</v>
      </c>
      <c r="H1654" s="95">
        <f t="shared" si="77"/>
        <v>7</v>
      </c>
      <c r="I1654" s="351">
        <f t="shared" si="2"/>
        <v>7.0000000000000007E-2</v>
      </c>
      <c r="J1654" s="351">
        <f t="shared" si="3"/>
        <v>5.5118110236220472E-2</v>
      </c>
      <c r="K1654" s="34" t="s">
        <v>649</v>
      </c>
    </row>
    <row r="1655" spans="1:11">
      <c r="A1655" s="34" t="s">
        <v>4670</v>
      </c>
      <c r="B1655" s="34">
        <v>2022</v>
      </c>
      <c r="C1655" s="34">
        <v>94</v>
      </c>
      <c r="D1655" s="34" t="s">
        <v>4678</v>
      </c>
      <c r="E1655" s="95">
        <f t="shared" si="80"/>
        <v>100</v>
      </c>
      <c r="F1655" s="95">
        <f t="shared" si="81"/>
        <v>127</v>
      </c>
      <c r="G1655" s="95">
        <f>'gráficos x semana I nivel'!E425</f>
        <v>0</v>
      </c>
      <c r="H1655" s="95">
        <f t="shared" si="77"/>
        <v>7</v>
      </c>
      <c r="I1655" s="351">
        <f t="shared" si="2"/>
        <v>7.0000000000000007E-2</v>
      </c>
      <c r="J1655" s="351">
        <f t="shared" si="3"/>
        <v>5.5118110236220472E-2</v>
      </c>
      <c r="K1655" s="34" t="s">
        <v>649</v>
      </c>
    </row>
    <row r="1656" spans="1:11">
      <c r="A1656" s="34" t="s">
        <v>4670</v>
      </c>
      <c r="B1656" s="34">
        <v>2022</v>
      </c>
      <c r="C1656" s="34">
        <v>95</v>
      </c>
      <c r="D1656" s="34" t="s">
        <v>4678</v>
      </c>
      <c r="E1656" s="95">
        <f t="shared" si="80"/>
        <v>100</v>
      </c>
      <c r="F1656" s="95">
        <f t="shared" si="81"/>
        <v>127</v>
      </c>
      <c r="G1656" s="95">
        <f>'gráficos x semana I nivel'!E426</f>
        <v>0</v>
      </c>
      <c r="H1656" s="95">
        <f t="shared" si="77"/>
        <v>7</v>
      </c>
      <c r="I1656" s="351">
        <f t="shared" si="2"/>
        <v>7.0000000000000007E-2</v>
      </c>
      <c r="J1656" s="351">
        <f t="shared" si="3"/>
        <v>5.5118110236220472E-2</v>
      </c>
      <c r="K1656" s="34" t="s">
        <v>649</v>
      </c>
    </row>
    <row r="1657" spans="1:11">
      <c r="A1657" s="34" t="s">
        <v>4670</v>
      </c>
      <c r="B1657" s="34">
        <v>2022</v>
      </c>
      <c r="C1657" s="34">
        <v>96</v>
      </c>
      <c r="D1657" s="34" t="s">
        <v>4678</v>
      </c>
      <c r="E1657" s="95">
        <f t="shared" si="80"/>
        <v>100</v>
      </c>
      <c r="F1657" s="95">
        <f t="shared" si="81"/>
        <v>127</v>
      </c>
      <c r="G1657" s="95">
        <f>'gráficos x semana I nivel'!E427</f>
        <v>0</v>
      </c>
      <c r="H1657" s="95">
        <f t="shared" si="77"/>
        <v>7</v>
      </c>
      <c r="I1657" s="351">
        <f t="shared" si="2"/>
        <v>7.0000000000000007E-2</v>
      </c>
      <c r="J1657" s="351">
        <f t="shared" si="3"/>
        <v>5.5118110236220472E-2</v>
      </c>
      <c r="K1657" s="34" t="s">
        <v>649</v>
      </c>
    </row>
    <row r="1658" spans="1:11">
      <c r="A1658" s="34" t="s">
        <v>4670</v>
      </c>
      <c r="B1658" s="34">
        <v>2022</v>
      </c>
      <c r="C1658" s="34">
        <v>97</v>
      </c>
      <c r="D1658" s="34" t="s">
        <v>4678</v>
      </c>
      <c r="E1658" s="95">
        <f t="shared" si="80"/>
        <v>100</v>
      </c>
      <c r="F1658" s="95">
        <f t="shared" si="81"/>
        <v>127</v>
      </c>
      <c r="G1658" s="95">
        <f>'gráficos x semana I nivel'!E428</f>
        <v>0</v>
      </c>
      <c r="H1658" s="95">
        <f t="shared" si="77"/>
        <v>7</v>
      </c>
      <c r="I1658" s="351">
        <f t="shared" si="2"/>
        <v>7.0000000000000007E-2</v>
      </c>
      <c r="J1658" s="351">
        <f t="shared" si="3"/>
        <v>5.5118110236220472E-2</v>
      </c>
      <c r="K1658" s="34" t="s">
        <v>649</v>
      </c>
    </row>
    <row r="1659" spans="1:11">
      <c r="A1659" s="34" t="s">
        <v>4670</v>
      </c>
      <c r="B1659" s="34">
        <v>2022</v>
      </c>
      <c r="C1659" s="34">
        <v>98</v>
      </c>
      <c r="D1659" s="34" t="s">
        <v>4678</v>
      </c>
      <c r="E1659" s="95">
        <f t="shared" si="80"/>
        <v>100</v>
      </c>
      <c r="F1659" s="95">
        <f t="shared" si="81"/>
        <v>127</v>
      </c>
      <c r="G1659" s="95">
        <f>'gráficos x semana I nivel'!E429</f>
        <v>0</v>
      </c>
      <c r="H1659" s="95">
        <f t="shared" si="77"/>
        <v>7</v>
      </c>
      <c r="I1659" s="351">
        <f t="shared" si="2"/>
        <v>7.0000000000000007E-2</v>
      </c>
      <c r="J1659" s="351">
        <f t="shared" si="3"/>
        <v>5.5118110236220472E-2</v>
      </c>
      <c r="K1659" s="34" t="s">
        <v>649</v>
      </c>
    </row>
    <row r="1660" spans="1:11">
      <c r="A1660" s="34" t="s">
        <v>4670</v>
      </c>
      <c r="B1660" s="34">
        <v>2022</v>
      </c>
      <c r="C1660" s="34">
        <v>99</v>
      </c>
      <c r="D1660" s="34" t="s">
        <v>4678</v>
      </c>
      <c r="E1660" s="95">
        <f t="shared" si="80"/>
        <v>100</v>
      </c>
      <c r="F1660" s="95">
        <f t="shared" si="81"/>
        <v>127</v>
      </c>
      <c r="G1660" s="95">
        <f>'gráficos x semana I nivel'!E430</f>
        <v>0</v>
      </c>
      <c r="H1660" s="95">
        <f t="shared" si="77"/>
        <v>7</v>
      </c>
      <c r="I1660" s="351">
        <f t="shared" si="2"/>
        <v>7.0000000000000007E-2</v>
      </c>
      <c r="J1660" s="351">
        <f t="shared" si="3"/>
        <v>5.5118110236220472E-2</v>
      </c>
      <c r="K1660" s="34" t="s">
        <v>649</v>
      </c>
    </row>
    <row r="1661" spans="1:11">
      <c r="A1661" s="34" t="s">
        <v>4670</v>
      </c>
      <c r="B1661" s="34">
        <v>2022</v>
      </c>
      <c r="C1661" s="34">
        <v>100</v>
      </c>
      <c r="D1661" s="34" t="s">
        <v>4678</v>
      </c>
      <c r="E1661" s="95">
        <f t="shared" si="80"/>
        <v>100</v>
      </c>
      <c r="F1661" s="95">
        <f t="shared" si="81"/>
        <v>127</v>
      </c>
      <c r="G1661" s="95">
        <f>'gráficos x semana I nivel'!E431</f>
        <v>0</v>
      </c>
      <c r="H1661" s="95">
        <f t="shared" si="77"/>
        <v>7</v>
      </c>
      <c r="I1661" s="351">
        <f t="shared" si="2"/>
        <v>7.0000000000000007E-2</v>
      </c>
      <c r="J1661" s="351">
        <f t="shared" si="3"/>
        <v>5.5118110236220472E-2</v>
      </c>
      <c r="K1661" s="34" t="s">
        <v>649</v>
      </c>
    </row>
    <row r="1662" spans="1:11">
      <c r="A1662" s="34" t="s">
        <v>4670</v>
      </c>
      <c r="B1662" s="34">
        <v>2022</v>
      </c>
      <c r="C1662" s="34">
        <v>101</v>
      </c>
      <c r="D1662" s="34" t="s">
        <v>4678</v>
      </c>
      <c r="E1662" s="95">
        <f t="shared" si="80"/>
        <v>100</v>
      </c>
      <c r="F1662" s="95">
        <f t="shared" si="81"/>
        <v>127</v>
      </c>
      <c r="G1662" s="95">
        <f>'gráficos x semana I nivel'!E432</f>
        <v>0</v>
      </c>
      <c r="H1662" s="95">
        <f t="shared" si="77"/>
        <v>7</v>
      </c>
      <c r="I1662" s="351">
        <f t="shared" si="2"/>
        <v>7.0000000000000007E-2</v>
      </c>
      <c r="J1662" s="351">
        <f t="shared" si="3"/>
        <v>5.5118110236220472E-2</v>
      </c>
      <c r="K1662" s="34" t="s">
        <v>649</v>
      </c>
    </row>
    <row r="1663" spans="1:11">
      <c r="A1663" s="34" t="s">
        <v>4670</v>
      </c>
      <c r="B1663" s="34">
        <v>2022</v>
      </c>
      <c r="C1663" s="34">
        <v>102</v>
      </c>
      <c r="D1663" s="34" t="s">
        <v>4678</v>
      </c>
      <c r="E1663" s="95">
        <f t="shared" si="80"/>
        <v>100</v>
      </c>
      <c r="F1663" s="95">
        <f t="shared" si="81"/>
        <v>127</v>
      </c>
      <c r="G1663" s="95">
        <f>'gráficos x semana I nivel'!E433</f>
        <v>0</v>
      </c>
      <c r="H1663" s="95">
        <f t="shared" si="77"/>
        <v>7</v>
      </c>
      <c r="I1663" s="351">
        <f t="shared" si="2"/>
        <v>7.0000000000000007E-2</v>
      </c>
      <c r="J1663" s="351">
        <f t="shared" si="3"/>
        <v>5.5118110236220472E-2</v>
      </c>
      <c r="K1663" s="34" t="s">
        <v>649</v>
      </c>
    </row>
    <row r="1664" spans="1:11">
      <c r="A1664" s="34" t="s">
        <v>4670</v>
      </c>
      <c r="B1664" s="34">
        <v>2022</v>
      </c>
      <c r="C1664" s="34">
        <v>103</v>
      </c>
      <c r="D1664" s="34" t="s">
        <v>4678</v>
      </c>
      <c r="E1664" s="95">
        <f t="shared" si="80"/>
        <v>100</v>
      </c>
      <c r="F1664" s="95">
        <f t="shared" si="81"/>
        <v>127</v>
      </c>
      <c r="G1664" s="95">
        <f>'gráficos x semana I nivel'!E434</f>
        <v>0</v>
      </c>
      <c r="H1664" s="95">
        <f t="shared" si="77"/>
        <v>7</v>
      </c>
      <c r="I1664" s="351">
        <f t="shared" si="2"/>
        <v>7.0000000000000007E-2</v>
      </c>
      <c r="J1664" s="351">
        <f t="shared" si="3"/>
        <v>5.5118110236220472E-2</v>
      </c>
      <c r="K1664" s="34" t="s">
        <v>649</v>
      </c>
    </row>
    <row r="1665" spans="1:11">
      <c r="A1665" s="34" t="s">
        <v>4670</v>
      </c>
      <c r="B1665" s="34">
        <v>2022</v>
      </c>
      <c r="C1665" s="34">
        <v>104</v>
      </c>
      <c r="D1665" s="34" t="s">
        <v>4678</v>
      </c>
      <c r="E1665" s="95">
        <f t="shared" si="80"/>
        <v>100</v>
      </c>
      <c r="F1665" s="95">
        <f t="shared" si="81"/>
        <v>127</v>
      </c>
      <c r="G1665" s="95">
        <f>'gráficos x semana I nivel'!E435</f>
        <v>0</v>
      </c>
      <c r="H1665" s="95">
        <f t="shared" si="77"/>
        <v>7</v>
      </c>
      <c r="I1665">
        <f t="shared" si="2"/>
        <v>7.0000000000000007E-2</v>
      </c>
      <c r="J1665">
        <f t="shared" si="3"/>
        <v>5.5118110236220472E-2</v>
      </c>
      <c r="K1665" s="34" t="s">
        <v>649</v>
      </c>
    </row>
  </sheetData>
  <customSheetViews>
    <customSheetView guid="{B629CA5F-7954-4021-96E9-F255A7722EDA}" filter="1" showAutoFilter="1">
      <pageMargins left="0.7" right="0.7" top="0.75" bottom="0.75" header="0.3" footer="0.3"/>
      <autoFilter ref="A1:L162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665"/>
  <sheetViews>
    <sheetView workbookViewId="0">
      <selection activeCell="I1" sqref="I1:J1048576"/>
    </sheetView>
  </sheetViews>
  <sheetFormatPr baseColWidth="10" defaultColWidth="12.5703125" defaultRowHeight="15.75" customHeight="1"/>
  <sheetData>
    <row r="1" spans="1:11">
      <c r="A1" s="34" t="s">
        <v>4645</v>
      </c>
      <c r="B1" s="34" t="s">
        <v>4647</v>
      </c>
      <c r="C1" s="34" t="s">
        <v>4671</v>
      </c>
      <c r="D1" s="34" t="s">
        <v>4721</v>
      </c>
      <c r="E1" s="34" t="s">
        <v>4722</v>
      </c>
      <c r="F1" s="34" t="s">
        <v>4723</v>
      </c>
      <c r="G1" s="34" t="s">
        <v>4724</v>
      </c>
      <c r="H1" s="34" t="s">
        <v>4725</v>
      </c>
      <c r="I1" s="368" t="s">
        <v>4726</v>
      </c>
      <c r="J1" s="368" t="s">
        <v>4727</v>
      </c>
      <c r="K1" s="34" t="s">
        <v>4646</v>
      </c>
    </row>
    <row r="2" spans="1:11">
      <c r="A2" s="34" t="s">
        <v>4654</v>
      </c>
      <c r="B2" s="34">
        <v>2010</v>
      </c>
      <c r="C2" s="34">
        <v>1</v>
      </c>
      <c r="D2" s="323" t="s">
        <v>4648</v>
      </c>
      <c r="E2" s="95">
        <f t="shared" ref="E2:E65" si="0">SP1_IIN</f>
        <v>435</v>
      </c>
      <c r="F2" s="95">
        <f t="shared" ref="F2:F65" si="1">Cargos_IIN_SP1</f>
        <v>782</v>
      </c>
      <c r="G2" s="95">
        <f>'gráficos x semana II nivel'!C3</f>
        <v>0</v>
      </c>
      <c r="H2" s="95">
        <f>G2</f>
        <v>0</v>
      </c>
      <c r="I2" s="486">
        <f t="shared" ref="I2:I1665" si="2">H2/E2</f>
        <v>0</v>
      </c>
      <c r="J2" s="486">
        <f t="shared" ref="J2:J1665" si="3">H2/F2</f>
        <v>0</v>
      </c>
      <c r="K2" s="34" t="s">
        <v>650</v>
      </c>
    </row>
    <row r="3" spans="1:11">
      <c r="A3" s="34" t="s">
        <v>4654</v>
      </c>
      <c r="B3" s="34">
        <v>2010</v>
      </c>
      <c r="C3" s="34">
        <v>2</v>
      </c>
      <c r="D3" s="323" t="s">
        <v>4648</v>
      </c>
      <c r="E3" s="95">
        <f t="shared" si="0"/>
        <v>435</v>
      </c>
      <c r="F3" s="95">
        <f t="shared" si="1"/>
        <v>782</v>
      </c>
      <c r="G3" s="95">
        <f>'gráficos x semana II nivel'!C4</f>
        <v>1</v>
      </c>
      <c r="H3" s="95">
        <f t="shared" ref="H3:H105" si="4">G3+H2</f>
        <v>1</v>
      </c>
      <c r="I3" s="486">
        <f t="shared" si="2"/>
        <v>2.2988505747126436E-3</v>
      </c>
      <c r="J3" s="486">
        <f t="shared" si="3"/>
        <v>1.2787723785166241E-3</v>
      </c>
      <c r="K3" s="34" t="s">
        <v>650</v>
      </c>
    </row>
    <row r="4" spans="1:11">
      <c r="A4" s="34" t="s">
        <v>4654</v>
      </c>
      <c r="B4" s="34">
        <v>2010</v>
      </c>
      <c r="C4" s="34">
        <v>3</v>
      </c>
      <c r="D4" s="323" t="s">
        <v>4648</v>
      </c>
      <c r="E4" s="95">
        <f t="shared" si="0"/>
        <v>435</v>
      </c>
      <c r="F4" s="95">
        <f t="shared" si="1"/>
        <v>782</v>
      </c>
      <c r="G4" s="95">
        <f>'gráficos x semana II nivel'!C5</f>
        <v>0</v>
      </c>
      <c r="H4" s="95">
        <f t="shared" si="4"/>
        <v>1</v>
      </c>
      <c r="I4" s="486">
        <f t="shared" si="2"/>
        <v>2.2988505747126436E-3</v>
      </c>
      <c r="J4" s="486">
        <f t="shared" si="3"/>
        <v>1.2787723785166241E-3</v>
      </c>
      <c r="K4" s="34" t="s">
        <v>650</v>
      </c>
    </row>
    <row r="5" spans="1:11">
      <c r="A5" s="34" t="s">
        <v>4654</v>
      </c>
      <c r="B5" s="34">
        <v>2010</v>
      </c>
      <c r="C5" s="34">
        <v>4</v>
      </c>
      <c r="D5" s="323" t="s">
        <v>4648</v>
      </c>
      <c r="E5" s="95">
        <f t="shared" si="0"/>
        <v>435</v>
      </c>
      <c r="F5" s="95">
        <f t="shared" si="1"/>
        <v>782</v>
      </c>
      <c r="G5" s="95">
        <f>'gráficos x semana II nivel'!C6</f>
        <v>3</v>
      </c>
      <c r="H5" s="95">
        <f t="shared" si="4"/>
        <v>4</v>
      </c>
      <c r="I5" s="486">
        <f t="shared" si="2"/>
        <v>9.1954022988505746E-3</v>
      </c>
      <c r="J5" s="486">
        <f t="shared" si="3"/>
        <v>5.1150895140664966E-3</v>
      </c>
      <c r="K5" s="34" t="s">
        <v>650</v>
      </c>
    </row>
    <row r="6" spans="1:11">
      <c r="A6" s="34" t="s">
        <v>4654</v>
      </c>
      <c r="B6" s="34">
        <v>2010</v>
      </c>
      <c r="C6" s="34">
        <v>5</v>
      </c>
      <c r="D6" s="323" t="s">
        <v>4648</v>
      </c>
      <c r="E6" s="95">
        <f t="shared" si="0"/>
        <v>435</v>
      </c>
      <c r="F6" s="95">
        <f t="shared" si="1"/>
        <v>782</v>
      </c>
      <c r="G6" s="95">
        <f>'gráficos x semana II nivel'!C7</f>
        <v>1</v>
      </c>
      <c r="H6" s="95">
        <f t="shared" si="4"/>
        <v>5</v>
      </c>
      <c r="I6" s="486">
        <f t="shared" si="2"/>
        <v>1.1494252873563218E-2</v>
      </c>
      <c r="J6" s="486">
        <f t="shared" si="3"/>
        <v>6.3938618925831201E-3</v>
      </c>
      <c r="K6" s="34" t="s">
        <v>650</v>
      </c>
    </row>
    <row r="7" spans="1:11">
      <c r="A7" s="34" t="s">
        <v>4654</v>
      </c>
      <c r="B7" s="34">
        <v>2010</v>
      </c>
      <c r="C7" s="34">
        <v>6</v>
      </c>
      <c r="D7" s="323" t="s">
        <v>4648</v>
      </c>
      <c r="E7" s="95">
        <f t="shared" si="0"/>
        <v>435</v>
      </c>
      <c r="F7" s="95">
        <f t="shared" si="1"/>
        <v>782</v>
      </c>
      <c r="G7" s="95">
        <f>'gráficos x semana II nivel'!C8</f>
        <v>3</v>
      </c>
      <c r="H7" s="95">
        <f t="shared" si="4"/>
        <v>8</v>
      </c>
      <c r="I7" s="486">
        <f t="shared" si="2"/>
        <v>1.8390804597701149E-2</v>
      </c>
      <c r="J7" s="486">
        <f t="shared" si="3"/>
        <v>1.0230179028132993E-2</v>
      </c>
      <c r="K7" s="34" t="s">
        <v>650</v>
      </c>
    </row>
    <row r="8" spans="1:11">
      <c r="A8" s="34" t="s">
        <v>4654</v>
      </c>
      <c r="B8" s="34">
        <v>2010</v>
      </c>
      <c r="C8" s="34">
        <v>7</v>
      </c>
      <c r="D8" s="323" t="s">
        <v>4648</v>
      </c>
      <c r="E8" s="95">
        <f t="shared" si="0"/>
        <v>435</v>
      </c>
      <c r="F8" s="95">
        <f t="shared" si="1"/>
        <v>782</v>
      </c>
      <c r="G8" s="95">
        <f>'gráficos x semana II nivel'!C9</f>
        <v>0</v>
      </c>
      <c r="H8" s="95">
        <f t="shared" si="4"/>
        <v>8</v>
      </c>
      <c r="I8" s="486">
        <f t="shared" si="2"/>
        <v>1.8390804597701149E-2</v>
      </c>
      <c r="J8" s="486">
        <f t="shared" si="3"/>
        <v>1.0230179028132993E-2</v>
      </c>
      <c r="K8" s="34" t="s">
        <v>650</v>
      </c>
    </row>
    <row r="9" spans="1:11">
      <c r="A9" s="34" t="s">
        <v>4654</v>
      </c>
      <c r="B9" s="34">
        <v>2010</v>
      </c>
      <c r="C9" s="34">
        <v>8</v>
      </c>
      <c r="D9" s="323" t="s">
        <v>4648</v>
      </c>
      <c r="E9" s="95">
        <f t="shared" si="0"/>
        <v>435</v>
      </c>
      <c r="F9" s="95">
        <f t="shared" si="1"/>
        <v>782</v>
      </c>
      <c r="G9" s="95">
        <f>'gráficos x semana II nivel'!C10</f>
        <v>1</v>
      </c>
      <c r="H9" s="95">
        <f t="shared" si="4"/>
        <v>9</v>
      </c>
      <c r="I9" s="486">
        <f t="shared" si="2"/>
        <v>2.0689655172413793E-2</v>
      </c>
      <c r="J9" s="486">
        <f t="shared" si="3"/>
        <v>1.1508951406649617E-2</v>
      </c>
      <c r="K9" s="34" t="s">
        <v>650</v>
      </c>
    </row>
    <row r="10" spans="1:11">
      <c r="A10" s="34" t="s">
        <v>4654</v>
      </c>
      <c r="B10" s="34">
        <v>2010</v>
      </c>
      <c r="C10" s="34">
        <v>9</v>
      </c>
      <c r="D10" s="323" t="s">
        <v>4648</v>
      </c>
      <c r="E10" s="95">
        <f t="shared" si="0"/>
        <v>435</v>
      </c>
      <c r="F10" s="95">
        <f t="shared" si="1"/>
        <v>782</v>
      </c>
      <c r="G10" s="95">
        <f>'gráficos x semana II nivel'!C11</f>
        <v>0</v>
      </c>
      <c r="H10" s="95">
        <f t="shared" si="4"/>
        <v>9</v>
      </c>
      <c r="I10" s="486">
        <f t="shared" si="2"/>
        <v>2.0689655172413793E-2</v>
      </c>
      <c r="J10" s="486">
        <f t="shared" si="3"/>
        <v>1.1508951406649617E-2</v>
      </c>
      <c r="K10" s="34" t="s">
        <v>650</v>
      </c>
    </row>
    <row r="11" spans="1:11">
      <c r="A11" s="34" t="s">
        <v>4654</v>
      </c>
      <c r="B11" s="34">
        <v>2010</v>
      </c>
      <c r="C11" s="34">
        <v>10</v>
      </c>
      <c r="D11" s="323" t="s">
        <v>4648</v>
      </c>
      <c r="E11" s="95">
        <f t="shared" si="0"/>
        <v>435</v>
      </c>
      <c r="F11" s="95">
        <f t="shared" si="1"/>
        <v>782</v>
      </c>
      <c r="G11" s="95">
        <f>'gráficos x semana II nivel'!C12</f>
        <v>4</v>
      </c>
      <c r="H11" s="95">
        <f t="shared" si="4"/>
        <v>13</v>
      </c>
      <c r="I11" s="486">
        <f t="shared" si="2"/>
        <v>2.9885057471264367E-2</v>
      </c>
      <c r="J11" s="486">
        <f t="shared" si="3"/>
        <v>1.6624040920716114E-2</v>
      </c>
      <c r="K11" s="34" t="s">
        <v>650</v>
      </c>
    </row>
    <row r="12" spans="1:11">
      <c r="A12" s="34" t="s">
        <v>4654</v>
      </c>
      <c r="B12" s="34">
        <v>2010</v>
      </c>
      <c r="C12" s="34">
        <v>11</v>
      </c>
      <c r="D12" s="323" t="s">
        <v>4648</v>
      </c>
      <c r="E12" s="95">
        <f t="shared" si="0"/>
        <v>435</v>
      </c>
      <c r="F12" s="95">
        <f t="shared" si="1"/>
        <v>782</v>
      </c>
      <c r="G12" s="95">
        <f>'gráficos x semana II nivel'!C13</f>
        <v>3</v>
      </c>
      <c r="H12" s="95">
        <f t="shared" si="4"/>
        <v>16</v>
      </c>
      <c r="I12" s="486">
        <f t="shared" si="2"/>
        <v>3.6781609195402298E-2</v>
      </c>
      <c r="J12" s="486">
        <f t="shared" si="3"/>
        <v>2.0460358056265986E-2</v>
      </c>
      <c r="K12" s="34" t="s">
        <v>650</v>
      </c>
    </row>
    <row r="13" spans="1:11">
      <c r="A13" s="34" t="s">
        <v>4654</v>
      </c>
      <c r="B13" s="34">
        <v>2010</v>
      </c>
      <c r="C13" s="34">
        <v>12</v>
      </c>
      <c r="D13" s="323" t="s">
        <v>4648</v>
      </c>
      <c r="E13" s="95">
        <f t="shared" si="0"/>
        <v>435</v>
      </c>
      <c r="F13" s="95">
        <f t="shared" si="1"/>
        <v>782</v>
      </c>
      <c r="G13" s="95">
        <f>'gráficos x semana II nivel'!C14</f>
        <v>1</v>
      </c>
      <c r="H13" s="95">
        <f t="shared" si="4"/>
        <v>17</v>
      </c>
      <c r="I13" s="486">
        <f t="shared" si="2"/>
        <v>3.9080459770114942E-2</v>
      </c>
      <c r="J13" s="486">
        <f t="shared" si="3"/>
        <v>2.1739130434782608E-2</v>
      </c>
      <c r="K13" s="34" t="s">
        <v>650</v>
      </c>
    </row>
    <row r="14" spans="1:11">
      <c r="A14" s="34" t="s">
        <v>4654</v>
      </c>
      <c r="B14" s="34">
        <v>2010</v>
      </c>
      <c r="C14" s="34">
        <v>13</v>
      </c>
      <c r="D14" s="323" t="s">
        <v>4648</v>
      </c>
      <c r="E14" s="95">
        <f t="shared" si="0"/>
        <v>435</v>
      </c>
      <c r="F14" s="95">
        <f t="shared" si="1"/>
        <v>782</v>
      </c>
      <c r="G14" s="95">
        <f>'gráficos x semana II nivel'!C15</f>
        <v>4</v>
      </c>
      <c r="H14" s="95">
        <f t="shared" si="4"/>
        <v>21</v>
      </c>
      <c r="I14" s="486">
        <f t="shared" si="2"/>
        <v>4.8275862068965517E-2</v>
      </c>
      <c r="J14" s="486">
        <f t="shared" si="3"/>
        <v>2.6854219948849106E-2</v>
      </c>
      <c r="K14" s="34" t="s">
        <v>650</v>
      </c>
    </row>
    <row r="15" spans="1:11">
      <c r="A15" s="34" t="s">
        <v>4654</v>
      </c>
      <c r="B15" s="34">
        <v>2010</v>
      </c>
      <c r="C15" s="34">
        <v>14</v>
      </c>
      <c r="D15" s="323" t="s">
        <v>4648</v>
      </c>
      <c r="E15" s="95">
        <f t="shared" si="0"/>
        <v>435</v>
      </c>
      <c r="F15" s="95">
        <f t="shared" si="1"/>
        <v>782</v>
      </c>
      <c r="G15" s="95">
        <f>'gráficos x semana II nivel'!C16</f>
        <v>2</v>
      </c>
      <c r="H15" s="95">
        <f t="shared" si="4"/>
        <v>23</v>
      </c>
      <c r="I15" s="486">
        <f t="shared" si="2"/>
        <v>5.2873563218390804E-2</v>
      </c>
      <c r="J15" s="486">
        <f t="shared" si="3"/>
        <v>2.9411764705882353E-2</v>
      </c>
      <c r="K15" s="34" t="s">
        <v>650</v>
      </c>
    </row>
    <row r="16" spans="1:11">
      <c r="A16" s="34" t="s">
        <v>4654</v>
      </c>
      <c r="B16" s="34">
        <v>2010</v>
      </c>
      <c r="C16" s="34">
        <v>15</v>
      </c>
      <c r="D16" s="323" t="s">
        <v>4648</v>
      </c>
      <c r="E16" s="95">
        <f t="shared" si="0"/>
        <v>435</v>
      </c>
      <c r="F16" s="95">
        <f t="shared" si="1"/>
        <v>782</v>
      </c>
      <c r="G16" s="95">
        <f>'gráficos x semana II nivel'!C17</f>
        <v>1</v>
      </c>
      <c r="H16" s="95">
        <f t="shared" si="4"/>
        <v>24</v>
      </c>
      <c r="I16" s="486">
        <f t="shared" si="2"/>
        <v>5.5172413793103448E-2</v>
      </c>
      <c r="J16" s="486">
        <f t="shared" si="3"/>
        <v>3.0690537084398978E-2</v>
      </c>
      <c r="K16" s="34" t="s">
        <v>650</v>
      </c>
    </row>
    <row r="17" spans="1:11">
      <c r="A17" s="34" t="s">
        <v>4654</v>
      </c>
      <c r="B17" s="34">
        <v>2010</v>
      </c>
      <c r="C17" s="34">
        <v>16</v>
      </c>
      <c r="D17" s="323" t="s">
        <v>4648</v>
      </c>
      <c r="E17" s="95">
        <f t="shared" si="0"/>
        <v>435</v>
      </c>
      <c r="F17" s="95">
        <f t="shared" si="1"/>
        <v>782</v>
      </c>
      <c r="G17" s="95">
        <f>'gráficos x semana II nivel'!C18</f>
        <v>2</v>
      </c>
      <c r="H17" s="95">
        <f t="shared" si="4"/>
        <v>26</v>
      </c>
      <c r="I17" s="486">
        <f t="shared" si="2"/>
        <v>5.9770114942528735E-2</v>
      </c>
      <c r="J17" s="486">
        <f t="shared" si="3"/>
        <v>3.3248081841432228E-2</v>
      </c>
      <c r="K17" s="34" t="s">
        <v>650</v>
      </c>
    </row>
    <row r="18" spans="1:11">
      <c r="A18" s="34" t="s">
        <v>4654</v>
      </c>
      <c r="B18" s="34">
        <v>2010</v>
      </c>
      <c r="C18" s="34">
        <v>17</v>
      </c>
      <c r="D18" s="323" t="s">
        <v>4648</v>
      </c>
      <c r="E18" s="95">
        <f t="shared" si="0"/>
        <v>435</v>
      </c>
      <c r="F18" s="95">
        <f t="shared" si="1"/>
        <v>782</v>
      </c>
      <c r="G18" s="95">
        <f>'gráficos x semana II nivel'!C19</f>
        <v>3</v>
      </c>
      <c r="H18" s="95">
        <f t="shared" si="4"/>
        <v>29</v>
      </c>
      <c r="I18" s="486">
        <f t="shared" si="2"/>
        <v>6.6666666666666666E-2</v>
      </c>
      <c r="J18" s="486">
        <f t="shared" si="3"/>
        <v>3.7084398976982097E-2</v>
      </c>
      <c r="K18" s="34" t="s">
        <v>650</v>
      </c>
    </row>
    <row r="19" spans="1:11">
      <c r="A19" s="34" t="s">
        <v>4654</v>
      </c>
      <c r="B19" s="34">
        <v>2010</v>
      </c>
      <c r="C19" s="34">
        <v>18</v>
      </c>
      <c r="D19" s="323" t="s">
        <v>4648</v>
      </c>
      <c r="E19" s="95">
        <f t="shared" si="0"/>
        <v>435</v>
      </c>
      <c r="F19" s="95">
        <f t="shared" si="1"/>
        <v>782</v>
      </c>
      <c r="G19" s="95">
        <f>'gráficos x semana II nivel'!C20</f>
        <v>18</v>
      </c>
      <c r="H19" s="95">
        <f t="shared" si="4"/>
        <v>47</v>
      </c>
      <c r="I19" s="486">
        <f t="shared" si="2"/>
        <v>0.10804597701149425</v>
      </c>
      <c r="J19" s="486">
        <f t="shared" si="3"/>
        <v>6.010230179028133E-2</v>
      </c>
      <c r="K19" s="34" t="s">
        <v>650</v>
      </c>
    </row>
    <row r="20" spans="1:11">
      <c r="A20" s="34" t="s">
        <v>4654</v>
      </c>
      <c r="B20" s="34">
        <v>2010</v>
      </c>
      <c r="C20" s="34">
        <v>19</v>
      </c>
      <c r="D20" s="323" t="s">
        <v>4648</v>
      </c>
      <c r="E20" s="95">
        <f t="shared" si="0"/>
        <v>435</v>
      </c>
      <c r="F20" s="95">
        <f t="shared" si="1"/>
        <v>782</v>
      </c>
      <c r="G20" s="95">
        <f>'gráficos x semana II nivel'!C21</f>
        <v>2</v>
      </c>
      <c r="H20" s="95">
        <f t="shared" si="4"/>
        <v>49</v>
      </c>
      <c r="I20" s="486">
        <f t="shared" si="2"/>
        <v>0.11264367816091954</v>
      </c>
      <c r="J20" s="486">
        <f t="shared" si="3"/>
        <v>6.2659846547314574E-2</v>
      </c>
      <c r="K20" s="34" t="s">
        <v>650</v>
      </c>
    </row>
    <row r="21" spans="1:11">
      <c r="A21" s="34" t="s">
        <v>4654</v>
      </c>
      <c r="B21" s="34">
        <v>2010</v>
      </c>
      <c r="C21" s="34">
        <v>20</v>
      </c>
      <c r="D21" s="323" t="s">
        <v>4648</v>
      </c>
      <c r="E21" s="95">
        <f t="shared" si="0"/>
        <v>435</v>
      </c>
      <c r="F21" s="95">
        <f t="shared" si="1"/>
        <v>782</v>
      </c>
      <c r="G21" s="95">
        <f>'gráficos x semana II nivel'!C22</f>
        <v>4</v>
      </c>
      <c r="H21" s="95">
        <f t="shared" si="4"/>
        <v>53</v>
      </c>
      <c r="I21" s="486">
        <f t="shared" si="2"/>
        <v>0.12183908045977011</v>
      </c>
      <c r="J21" s="486">
        <f t="shared" si="3"/>
        <v>6.7774936061381075E-2</v>
      </c>
      <c r="K21" s="34" t="s">
        <v>650</v>
      </c>
    </row>
    <row r="22" spans="1:11">
      <c r="A22" s="34" t="s">
        <v>4654</v>
      </c>
      <c r="B22" s="34">
        <v>2010</v>
      </c>
      <c r="C22" s="34">
        <v>21</v>
      </c>
      <c r="D22" s="323" t="s">
        <v>4648</v>
      </c>
      <c r="E22" s="95">
        <f t="shared" si="0"/>
        <v>435</v>
      </c>
      <c r="F22" s="95">
        <f t="shared" si="1"/>
        <v>782</v>
      </c>
      <c r="G22" s="95">
        <f>'gráficos x semana II nivel'!C23</f>
        <v>3</v>
      </c>
      <c r="H22" s="95">
        <f t="shared" si="4"/>
        <v>56</v>
      </c>
      <c r="I22" s="486">
        <f t="shared" si="2"/>
        <v>0.12873563218390804</v>
      </c>
      <c r="J22" s="486">
        <f t="shared" si="3"/>
        <v>7.1611253196930943E-2</v>
      </c>
      <c r="K22" s="34" t="s">
        <v>650</v>
      </c>
    </row>
    <row r="23" spans="1:11">
      <c r="A23" s="34" t="s">
        <v>4654</v>
      </c>
      <c r="B23" s="34">
        <v>2010</v>
      </c>
      <c r="C23" s="34">
        <v>22</v>
      </c>
      <c r="D23" s="323" t="s">
        <v>4648</v>
      </c>
      <c r="E23" s="95">
        <f t="shared" si="0"/>
        <v>435</v>
      </c>
      <c r="F23" s="95">
        <f t="shared" si="1"/>
        <v>782</v>
      </c>
      <c r="G23" s="95">
        <f>'gráficos x semana II nivel'!C24</f>
        <v>6</v>
      </c>
      <c r="H23" s="95">
        <f t="shared" si="4"/>
        <v>62</v>
      </c>
      <c r="I23" s="486">
        <f t="shared" si="2"/>
        <v>0.14252873563218391</v>
      </c>
      <c r="J23" s="486">
        <f t="shared" si="3"/>
        <v>7.9283887468030695E-2</v>
      </c>
      <c r="K23" s="34" t="s">
        <v>650</v>
      </c>
    </row>
    <row r="24" spans="1:11">
      <c r="A24" s="34" t="s">
        <v>4654</v>
      </c>
      <c r="B24" s="34">
        <v>2010</v>
      </c>
      <c r="C24" s="34">
        <v>23</v>
      </c>
      <c r="D24" s="323" t="s">
        <v>4648</v>
      </c>
      <c r="E24" s="95">
        <f t="shared" si="0"/>
        <v>435</v>
      </c>
      <c r="F24" s="95">
        <f t="shared" si="1"/>
        <v>782</v>
      </c>
      <c r="G24" s="95">
        <f>'gráficos x semana II nivel'!C25</f>
        <v>2</v>
      </c>
      <c r="H24" s="95">
        <f t="shared" si="4"/>
        <v>64</v>
      </c>
      <c r="I24" s="486">
        <f t="shared" si="2"/>
        <v>0.14712643678160919</v>
      </c>
      <c r="J24" s="486">
        <f t="shared" si="3"/>
        <v>8.1841432225063945E-2</v>
      </c>
      <c r="K24" s="34" t="s">
        <v>650</v>
      </c>
    </row>
    <row r="25" spans="1:11">
      <c r="A25" s="34" t="s">
        <v>4654</v>
      </c>
      <c r="B25" s="34">
        <v>2010</v>
      </c>
      <c r="C25" s="34">
        <v>24</v>
      </c>
      <c r="D25" s="323" t="s">
        <v>4648</v>
      </c>
      <c r="E25" s="95">
        <f t="shared" si="0"/>
        <v>435</v>
      </c>
      <c r="F25" s="95">
        <f t="shared" si="1"/>
        <v>782</v>
      </c>
      <c r="G25" s="95">
        <f>'gráficos x semana II nivel'!C26</f>
        <v>3</v>
      </c>
      <c r="H25" s="95">
        <f t="shared" si="4"/>
        <v>67</v>
      </c>
      <c r="I25" s="486">
        <f t="shared" si="2"/>
        <v>0.15402298850574714</v>
      </c>
      <c r="J25" s="486">
        <f t="shared" si="3"/>
        <v>8.5677749360613814E-2</v>
      </c>
      <c r="K25" s="34" t="s">
        <v>650</v>
      </c>
    </row>
    <row r="26" spans="1:11">
      <c r="A26" s="34" t="s">
        <v>4654</v>
      </c>
      <c r="B26" s="34">
        <v>2010</v>
      </c>
      <c r="C26" s="34">
        <v>25</v>
      </c>
      <c r="D26" s="323" t="s">
        <v>4648</v>
      </c>
      <c r="E26" s="95">
        <f t="shared" si="0"/>
        <v>435</v>
      </c>
      <c r="F26" s="95">
        <f t="shared" si="1"/>
        <v>782</v>
      </c>
      <c r="G26" s="95">
        <f>'gráficos x semana II nivel'!C27</f>
        <v>0</v>
      </c>
      <c r="H26" s="95">
        <f t="shared" si="4"/>
        <v>67</v>
      </c>
      <c r="I26" s="486">
        <f t="shared" si="2"/>
        <v>0.15402298850574714</v>
      </c>
      <c r="J26" s="486">
        <f t="shared" si="3"/>
        <v>8.5677749360613814E-2</v>
      </c>
      <c r="K26" s="34" t="s">
        <v>650</v>
      </c>
    </row>
    <row r="27" spans="1:11">
      <c r="A27" s="34" t="s">
        <v>4654</v>
      </c>
      <c r="B27" s="34">
        <v>2010</v>
      </c>
      <c r="C27" s="34">
        <v>26</v>
      </c>
      <c r="D27" s="323" t="s">
        <v>4648</v>
      </c>
      <c r="E27" s="95">
        <f t="shared" si="0"/>
        <v>435</v>
      </c>
      <c r="F27" s="95">
        <f t="shared" si="1"/>
        <v>782</v>
      </c>
      <c r="G27" s="95">
        <f>'gráficos x semana II nivel'!C28</f>
        <v>1</v>
      </c>
      <c r="H27" s="95">
        <f t="shared" si="4"/>
        <v>68</v>
      </c>
      <c r="I27" s="486">
        <f t="shared" si="2"/>
        <v>0.15632183908045977</v>
      </c>
      <c r="J27" s="486">
        <f t="shared" si="3"/>
        <v>8.6956521739130432E-2</v>
      </c>
      <c r="K27" s="34" t="s">
        <v>650</v>
      </c>
    </row>
    <row r="28" spans="1:11">
      <c r="A28" s="34" t="s">
        <v>4654</v>
      </c>
      <c r="B28" s="34">
        <v>2010</v>
      </c>
      <c r="C28" s="34">
        <v>27</v>
      </c>
      <c r="D28" s="323" t="s">
        <v>4648</v>
      </c>
      <c r="E28" s="95">
        <f t="shared" si="0"/>
        <v>435</v>
      </c>
      <c r="F28" s="95">
        <f t="shared" si="1"/>
        <v>782</v>
      </c>
      <c r="G28" s="95">
        <f>'gráficos x semana II nivel'!C29</f>
        <v>1</v>
      </c>
      <c r="H28" s="95">
        <f t="shared" si="4"/>
        <v>69</v>
      </c>
      <c r="I28" s="486">
        <f t="shared" si="2"/>
        <v>0.15862068965517243</v>
      </c>
      <c r="J28" s="486">
        <f t="shared" si="3"/>
        <v>8.8235294117647065E-2</v>
      </c>
      <c r="K28" s="34" t="s">
        <v>650</v>
      </c>
    </row>
    <row r="29" spans="1:11">
      <c r="A29" s="34" t="s">
        <v>4654</v>
      </c>
      <c r="B29" s="34">
        <v>2010</v>
      </c>
      <c r="C29" s="34">
        <v>28</v>
      </c>
      <c r="D29" s="323" t="s">
        <v>4648</v>
      </c>
      <c r="E29" s="95">
        <f t="shared" si="0"/>
        <v>435</v>
      </c>
      <c r="F29" s="95">
        <f t="shared" si="1"/>
        <v>782</v>
      </c>
      <c r="G29" s="95">
        <f>'gráficos x semana II nivel'!C30</f>
        <v>5</v>
      </c>
      <c r="H29" s="95">
        <f t="shared" si="4"/>
        <v>74</v>
      </c>
      <c r="I29" s="486">
        <f t="shared" si="2"/>
        <v>0.17011494252873563</v>
      </c>
      <c r="J29" s="486">
        <f t="shared" si="3"/>
        <v>9.4629156010230184E-2</v>
      </c>
      <c r="K29" s="34" t="s">
        <v>650</v>
      </c>
    </row>
    <row r="30" spans="1:11">
      <c r="A30" s="34" t="s">
        <v>4654</v>
      </c>
      <c r="B30" s="34">
        <v>2010</v>
      </c>
      <c r="C30" s="34">
        <v>29</v>
      </c>
      <c r="D30" s="323" t="s">
        <v>4648</v>
      </c>
      <c r="E30" s="95">
        <f t="shared" si="0"/>
        <v>435</v>
      </c>
      <c r="F30" s="95">
        <f t="shared" si="1"/>
        <v>782</v>
      </c>
      <c r="G30" s="95">
        <f>'gráficos x semana II nivel'!C31</f>
        <v>3</v>
      </c>
      <c r="H30" s="95">
        <f t="shared" si="4"/>
        <v>77</v>
      </c>
      <c r="I30" s="486">
        <f t="shared" si="2"/>
        <v>0.17701149425287357</v>
      </c>
      <c r="J30" s="486">
        <f t="shared" si="3"/>
        <v>9.8465473145780052E-2</v>
      </c>
      <c r="K30" s="34" t="s">
        <v>650</v>
      </c>
    </row>
    <row r="31" spans="1:11">
      <c r="A31" s="34" t="s">
        <v>4654</v>
      </c>
      <c r="B31" s="34">
        <v>2010</v>
      </c>
      <c r="C31" s="34">
        <v>30</v>
      </c>
      <c r="D31" s="323" t="s">
        <v>4648</v>
      </c>
      <c r="E31" s="95">
        <f t="shared" si="0"/>
        <v>435</v>
      </c>
      <c r="F31" s="95">
        <f t="shared" si="1"/>
        <v>782</v>
      </c>
      <c r="G31" s="95">
        <f>'gráficos x semana II nivel'!C32</f>
        <v>13</v>
      </c>
      <c r="H31" s="95">
        <f t="shared" si="4"/>
        <v>90</v>
      </c>
      <c r="I31" s="486">
        <f t="shared" si="2"/>
        <v>0.20689655172413793</v>
      </c>
      <c r="J31" s="486">
        <f t="shared" si="3"/>
        <v>0.11508951406649616</v>
      </c>
      <c r="K31" s="34" t="s">
        <v>650</v>
      </c>
    </row>
    <row r="32" spans="1:11">
      <c r="A32" s="34" t="s">
        <v>4654</v>
      </c>
      <c r="B32" s="34">
        <v>2010</v>
      </c>
      <c r="C32" s="34">
        <v>31</v>
      </c>
      <c r="D32" s="323" t="s">
        <v>4648</v>
      </c>
      <c r="E32" s="95">
        <f t="shared" si="0"/>
        <v>435</v>
      </c>
      <c r="F32" s="95">
        <f t="shared" si="1"/>
        <v>782</v>
      </c>
      <c r="G32" s="95">
        <f>'gráficos x semana II nivel'!C33</f>
        <v>1</v>
      </c>
      <c r="H32" s="95">
        <f t="shared" si="4"/>
        <v>91</v>
      </c>
      <c r="I32" s="486">
        <f t="shared" si="2"/>
        <v>0.20919540229885059</v>
      </c>
      <c r="J32" s="486">
        <f t="shared" si="3"/>
        <v>0.11636828644501279</v>
      </c>
      <c r="K32" s="34" t="s">
        <v>650</v>
      </c>
    </row>
    <row r="33" spans="1:11">
      <c r="A33" s="34" t="s">
        <v>4654</v>
      </c>
      <c r="B33" s="34">
        <v>2010</v>
      </c>
      <c r="C33" s="34">
        <v>32</v>
      </c>
      <c r="D33" s="323" t="s">
        <v>4648</v>
      </c>
      <c r="E33" s="95">
        <f t="shared" si="0"/>
        <v>435</v>
      </c>
      <c r="F33" s="95">
        <f t="shared" si="1"/>
        <v>782</v>
      </c>
      <c r="G33" s="95">
        <f>'gráficos x semana II nivel'!C34</f>
        <v>2</v>
      </c>
      <c r="H33" s="95">
        <f t="shared" si="4"/>
        <v>93</v>
      </c>
      <c r="I33" s="486">
        <f t="shared" si="2"/>
        <v>0.21379310344827587</v>
      </c>
      <c r="J33" s="486">
        <f t="shared" si="3"/>
        <v>0.11892583120204604</v>
      </c>
      <c r="K33" s="34" t="s">
        <v>650</v>
      </c>
    </row>
    <row r="34" spans="1:11">
      <c r="A34" s="34" t="s">
        <v>4654</v>
      </c>
      <c r="B34" s="34">
        <v>2010</v>
      </c>
      <c r="C34" s="34">
        <v>33</v>
      </c>
      <c r="D34" s="323" t="s">
        <v>4648</v>
      </c>
      <c r="E34" s="95">
        <f t="shared" si="0"/>
        <v>435</v>
      </c>
      <c r="F34" s="95">
        <f t="shared" si="1"/>
        <v>782</v>
      </c>
      <c r="G34" s="95">
        <f>'gráficos x semana II nivel'!C35</f>
        <v>2</v>
      </c>
      <c r="H34" s="95">
        <f t="shared" si="4"/>
        <v>95</v>
      </c>
      <c r="I34" s="486">
        <f t="shared" si="2"/>
        <v>0.21839080459770116</v>
      </c>
      <c r="J34" s="486">
        <f t="shared" si="3"/>
        <v>0.12148337595907928</v>
      </c>
      <c r="K34" s="34" t="s">
        <v>650</v>
      </c>
    </row>
    <row r="35" spans="1:11">
      <c r="A35" s="34" t="s">
        <v>4654</v>
      </c>
      <c r="B35" s="34">
        <v>2010</v>
      </c>
      <c r="C35" s="34">
        <v>34</v>
      </c>
      <c r="D35" s="323" t="s">
        <v>4648</v>
      </c>
      <c r="E35" s="95">
        <f t="shared" si="0"/>
        <v>435</v>
      </c>
      <c r="F35" s="95">
        <f t="shared" si="1"/>
        <v>782</v>
      </c>
      <c r="G35" s="95">
        <f>'gráficos x semana II nivel'!C36</f>
        <v>1</v>
      </c>
      <c r="H35" s="95">
        <f t="shared" si="4"/>
        <v>96</v>
      </c>
      <c r="I35" s="486">
        <f t="shared" si="2"/>
        <v>0.22068965517241379</v>
      </c>
      <c r="J35" s="486">
        <f t="shared" si="3"/>
        <v>0.12276214833759591</v>
      </c>
      <c r="K35" s="34" t="s">
        <v>650</v>
      </c>
    </row>
    <row r="36" spans="1:11">
      <c r="A36" s="34" t="s">
        <v>4654</v>
      </c>
      <c r="B36" s="34">
        <v>2010</v>
      </c>
      <c r="C36" s="34">
        <v>35</v>
      </c>
      <c r="D36" s="323" t="s">
        <v>4648</v>
      </c>
      <c r="E36" s="95">
        <f t="shared" si="0"/>
        <v>435</v>
      </c>
      <c r="F36" s="95">
        <f t="shared" si="1"/>
        <v>782</v>
      </c>
      <c r="G36" s="95">
        <f>'gráficos x semana II nivel'!C37</f>
        <v>2</v>
      </c>
      <c r="H36" s="95">
        <f t="shared" si="4"/>
        <v>98</v>
      </c>
      <c r="I36" s="486">
        <f t="shared" si="2"/>
        <v>0.22528735632183908</v>
      </c>
      <c r="J36" s="486">
        <f t="shared" si="3"/>
        <v>0.12531969309462915</v>
      </c>
      <c r="K36" s="34" t="s">
        <v>650</v>
      </c>
    </row>
    <row r="37" spans="1:11">
      <c r="A37" s="34" t="s">
        <v>4654</v>
      </c>
      <c r="B37" s="34">
        <v>2010</v>
      </c>
      <c r="C37" s="34">
        <v>36</v>
      </c>
      <c r="D37" s="323" t="s">
        <v>4648</v>
      </c>
      <c r="E37" s="95">
        <f t="shared" si="0"/>
        <v>435</v>
      </c>
      <c r="F37" s="95">
        <f t="shared" si="1"/>
        <v>782</v>
      </c>
      <c r="G37" s="95">
        <f>'gráficos x semana II nivel'!C38</f>
        <v>2</v>
      </c>
      <c r="H37" s="95">
        <f t="shared" si="4"/>
        <v>100</v>
      </c>
      <c r="I37" s="486">
        <f t="shared" si="2"/>
        <v>0.22988505747126436</v>
      </c>
      <c r="J37" s="486">
        <f t="shared" si="3"/>
        <v>0.12787723785166241</v>
      </c>
      <c r="K37" s="34" t="s">
        <v>650</v>
      </c>
    </row>
    <row r="38" spans="1:11">
      <c r="A38" s="34" t="s">
        <v>4654</v>
      </c>
      <c r="B38" s="34">
        <v>2010</v>
      </c>
      <c r="C38" s="34">
        <v>37</v>
      </c>
      <c r="D38" s="323" t="s">
        <v>4648</v>
      </c>
      <c r="E38" s="95">
        <f t="shared" si="0"/>
        <v>435</v>
      </c>
      <c r="F38" s="95">
        <f t="shared" si="1"/>
        <v>782</v>
      </c>
      <c r="G38" s="95">
        <f>'gráficos x semana II nivel'!C39</f>
        <v>1</v>
      </c>
      <c r="H38" s="95">
        <f t="shared" si="4"/>
        <v>101</v>
      </c>
      <c r="I38" s="486">
        <f t="shared" si="2"/>
        <v>0.23218390804597702</v>
      </c>
      <c r="J38" s="486">
        <f t="shared" si="3"/>
        <v>0.12915601023017903</v>
      </c>
      <c r="K38" s="34" t="s">
        <v>650</v>
      </c>
    </row>
    <row r="39" spans="1:11">
      <c r="A39" s="34" t="s">
        <v>4654</v>
      </c>
      <c r="B39" s="34">
        <v>2010</v>
      </c>
      <c r="C39" s="34">
        <v>38</v>
      </c>
      <c r="D39" s="323" t="s">
        <v>4648</v>
      </c>
      <c r="E39" s="95">
        <f t="shared" si="0"/>
        <v>435</v>
      </c>
      <c r="F39" s="95">
        <f t="shared" si="1"/>
        <v>782</v>
      </c>
      <c r="G39" s="95">
        <f>'gráficos x semana II nivel'!C40</f>
        <v>0</v>
      </c>
      <c r="H39" s="95">
        <f t="shared" si="4"/>
        <v>101</v>
      </c>
      <c r="I39" s="486">
        <f t="shared" si="2"/>
        <v>0.23218390804597702</v>
      </c>
      <c r="J39" s="486">
        <f t="shared" si="3"/>
        <v>0.12915601023017903</v>
      </c>
      <c r="K39" s="34" t="s">
        <v>650</v>
      </c>
    </row>
    <row r="40" spans="1:11">
      <c r="A40" s="34" t="s">
        <v>4654</v>
      </c>
      <c r="B40" s="34">
        <v>2010</v>
      </c>
      <c r="C40" s="34">
        <v>39</v>
      </c>
      <c r="D40" s="323" t="s">
        <v>4648</v>
      </c>
      <c r="E40" s="95">
        <f t="shared" si="0"/>
        <v>435</v>
      </c>
      <c r="F40" s="95">
        <f t="shared" si="1"/>
        <v>782</v>
      </c>
      <c r="G40" s="95">
        <f>'gráficos x semana II nivel'!C41</f>
        <v>2</v>
      </c>
      <c r="H40" s="95">
        <f t="shared" si="4"/>
        <v>103</v>
      </c>
      <c r="I40" s="486">
        <f t="shared" si="2"/>
        <v>0.23678160919540231</v>
      </c>
      <c r="J40" s="486">
        <f t="shared" si="3"/>
        <v>0.13171355498721227</v>
      </c>
      <c r="K40" s="34" t="s">
        <v>650</v>
      </c>
    </row>
    <row r="41" spans="1:11">
      <c r="A41" s="34" t="s">
        <v>4654</v>
      </c>
      <c r="B41" s="34">
        <v>2010</v>
      </c>
      <c r="C41" s="34">
        <v>40</v>
      </c>
      <c r="D41" s="323" t="s">
        <v>4648</v>
      </c>
      <c r="E41" s="95">
        <f t="shared" si="0"/>
        <v>435</v>
      </c>
      <c r="F41" s="95">
        <f t="shared" si="1"/>
        <v>782</v>
      </c>
      <c r="G41" s="95">
        <f>'gráficos x semana II nivel'!C42</f>
        <v>0</v>
      </c>
      <c r="H41" s="95">
        <f t="shared" si="4"/>
        <v>103</v>
      </c>
      <c r="I41" s="486">
        <f t="shared" si="2"/>
        <v>0.23678160919540231</v>
      </c>
      <c r="J41" s="486">
        <f t="shared" si="3"/>
        <v>0.13171355498721227</v>
      </c>
      <c r="K41" s="34" t="s">
        <v>650</v>
      </c>
    </row>
    <row r="42" spans="1:11">
      <c r="A42" s="34" t="s">
        <v>4654</v>
      </c>
      <c r="B42" s="34">
        <v>2010</v>
      </c>
      <c r="C42" s="34">
        <v>41</v>
      </c>
      <c r="D42" s="323" t="s">
        <v>4648</v>
      </c>
      <c r="E42" s="95">
        <f t="shared" si="0"/>
        <v>435</v>
      </c>
      <c r="F42" s="95">
        <f t="shared" si="1"/>
        <v>782</v>
      </c>
      <c r="G42" s="95">
        <f>'gráficos x semana II nivel'!C43</f>
        <v>0</v>
      </c>
      <c r="H42" s="95">
        <f t="shared" si="4"/>
        <v>103</v>
      </c>
      <c r="I42" s="486">
        <f t="shared" si="2"/>
        <v>0.23678160919540231</v>
      </c>
      <c r="J42" s="486">
        <f t="shared" si="3"/>
        <v>0.13171355498721227</v>
      </c>
      <c r="K42" s="34" t="s">
        <v>650</v>
      </c>
    </row>
    <row r="43" spans="1:11">
      <c r="A43" s="34" t="s">
        <v>4654</v>
      </c>
      <c r="B43" s="34">
        <v>2010</v>
      </c>
      <c r="C43" s="34">
        <v>42</v>
      </c>
      <c r="D43" s="323" t="s">
        <v>4648</v>
      </c>
      <c r="E43" s="95">
        <f t="shared" si="0"/>
        <v>435</v>
      </c>
      <c r="F43" s="95">
        <f t="shared" si="1"/>
        <v>782</v>
      </c>
      <c r="G43" s="95">
        <f>'gráficos x semana II nivel'!C44</f>
        <v>0</v>
      </c>
      <c r="H43" s="95">
        <f t="shared" si="4"/>
        <v>103</v>
      </c>
      <c r="I43" s="486">
        <f t="shared" si="2"/>
        <v>0.23678160919540231</v>
      </c>
      <c r="J43" s="486">
        <f t="shared" si="3"/>
        <v>0.13171355498721227</v>
      </c>
      <c r="K43" s="34" t="s">
        <v>650</v>
      </c>
    </row>
    <row r="44" spans="1:11">
      <c r="A44" s="34" t="s">
        <v>4654</v>
      </c>
      <c r="B44" s="34">
        <v>2010</v>
      </c>
      <c r="C44" s="34">
        <v>43</v>
      </c>
      <c r="D44" s="323" t="s">
        <v>4648</v>
      </c>
      <c r="E44" s="95">
        <f t="shared" si="0"/>
        <v>435</v>
      </c>
      <c r="F44" s="95">
        <f t="shared" si="1"/>
        <v>782</v>
      </c>
      <c r="G44" s="95">
        <f>'gráficos x semana II nivel'!C45</f>
        <v>0</v>
      </c>
      <c r="H44" s="95">
        <f t="shared" si="4"/>
        <v>103</v>
      </c>
      <c r="I44" s="486">
        <f t="shared" si="2"/>
        <v>0.23678160919540231</v>
      </c>
      <c r="J44" s="486">
        <f t="shared" si="3"/>
        <v>0.13171355498721227</v>
      </c>
      <c r="K44" s="34" t="s">
        <v>650</v>
      </c>
    </row>
    <row r="45" spans="1:11">
      <c r="A45" s="34" t="s">
        <v>4654</v>
      </c>
      <c r="B45" s="34">
        <v>2010</v>
      </c>
      <c r="C45" s="34">
        <v>44</v>
      </c>
      <c r="D45" s="323" t="s">
        <v>4648</v>
      </c>
      <c r="E45" s="95">
        <f t="shared" si="0"/>
        <v>435</v>
      </c>
      <c r="F45" s="95">
        <f t="shared" si="1"/>
        <v>782</v>
      </c>
      <c r="G45" s="95">
        <f>'gráficos x semana II nivel'!C46</f>
        <v>2</v>
      </c>
      <c r="H45" s="95">
        <f t="shared" si="4"/>
        <v>105</v>
      </c>
      <c r="I45" s="486">
        <f t="shared" si="2"/>
        <v>0.2413793103448276</v>
      </c>
      <c r="J45" s="486">
        <f t="shared" si="3"/>
        <v>0.13427109974424553</v>
      </c>
      <c r="K45" s="34" t="s">
        <v>650</v>
      </c>
    </row>
    <row r="46" spans="1:11">
      <c r="A46" s="34" t="s">
        <v>4654</v>
      </c>
      <c r="B46" s="34">
        <v>2010</v>
      </c>
      <c r="C46" s="34">
        <v>45</v>
      </c>
      <c r="D46" s="323" t="s">
        <v>4648</v>
      </c>
      <c r="E46" s="95">
        <f t="shared" si="0"/>
        <v>435</v>
      </c>
      <c r="F46" s="95">
        <f t="shared" si="1"/>
        <v>782</v>
      </c>
      <c r="G46" s="95">
        <f>'gráficos x semana II nivel'!C47</f>
        <v>1</v>
      </c>
      <c r="H46" s="95">
        <f t="shared" si="4"/>
        <v>106</v>
      </c>
      <c r="I46" s="486">
        <f t="shared" si="2"/>
        <v>0.24367816091954023</v>
      </c>
      <c r="J46" s="486">
        <f t="shared" si="3"/>
        <v>0.13554987212276215</v>
      </c>
      <c r="K46" s="34" t="s">
        <v>650</v>
      </c>
    </row>
    <row r="47" spans="1:11">
      <c r="A47" s="34" t="s">
        <v>4654</v>
      </c>
      <c r="B47" s="34">
        <v>2010</v>
      </c>
      <c r="C47" s="34">
        <v>46</v>
      </c>
      <c r="D47" s="323" t="s">
        <v>4648</v>
      </c>
      <c r="E47" s="95">
        <f t="shared" si="0"/>
        <v>435</v>
      </c>
      <c r="F47" s="95">
        <f t="shared" si="1"/>
        <v>782</v>
      </c>
      <c r="G47" s="95">
        <f>'gráficos x semana II nivel'!C48</f>
        <v>0</v>
      </c>
      <c r="H47" s="95">
        <f t="shared" si="4"/>
        <v>106</v>
      </c>
      <c r="I47" s="486">
        <f t="shared" si="2"/>
        <v>0.24367816091954023</v>
      </c>
      <c r="J47" s="486">
        <f t="shared" si="3"/>
        <v>0.13554987212276215</v>
      </c>
      <c r="K47" s="34" t="s">
        <v>650</v>
      </c>
    </row>
    <row r="48" spans="1:11">
      <c r="A48" s="34" t="s">
        <v>4654</v>
      </c>
      <c r="B48" s="34">
        <v>2010</v>
      </c>
      <c r="C48" s="34">
        <v>47</v>
      </c>
      <c r="D48" s="323" t="s">
        <v>4648</v>
      </c>
      <c r="E48" s="95">
        <f t="shared" si="0"/>
        <v>435</v>
      </c>
      <c r="F48" s="95">
        <f t="shared" si="1"/>
        <v>782</v>
      </c>
      <c r="G48" s="95">
        <f>'gráficos x semana II nivel'!C49</f>
        <v>2</v>
      </c>
      <c r="H48" s="95">
        <f t="shared" si="4"/>
        <v>108</v>
      </c>
      <c r="I48" s="486">
        <f t="shared" si="2"/>
        <v>0.24827586206896551</v>
      </c>
      <c r="J48" s="486">
        <f t="shared" si="3"/>
        <v>0.13810741687979539</v>
      </c>
      <c r="K48" s="34" t="s">
        <v>650</v>
      </c>
    </row>
    <row r="49" spans="1:11">
      <c r="A49" s="34" t="s">
        <v>4654</v>
      </c>
      <c r="B49" s="34">
        <v>2010</v>
      </c>
      <c r="C49" s="34">
        <v>48</v>
      </c>
      <c r="D49" s="323" t="s">
        <v>4648</v>
      </c>
      <c r="E49" s="95">
        <f t="shared" si="0"/>
        <v>435</v>
      </c>
      <c r="F49" s="95">
        <f t="shared" si="1"/>
        <v>782</v>
      </c>
      <c r="G49" s="95">
        <f>'gráficos x semana II nivel'!C50</f>
        <v>4</v>
      </c>
      <c r="H49" s="95">
        <f t="shared" si="4"/>
        <v>112</v>
      </c>
      <c r="I49" s="486">
        <f t="shared" si="2"/>
        <v>0.25747126436781609</v>
      </c>
      <c r="J49" s="486">
        <f t="shared" si="3"/>
        <v>0.14322250639386189</v>
      </c>
      <c r="K49" s="34" t="s">
        <v>650</v>
      </c>
    </row>
    <row r="50" spans="1:11">
      <c r="A50" s="34" t="s">
        <v>4654</v>
      </c>
      <c r="B50" s="34">
        <v>2010</v>
      </c>
      <c r="C50" s="34">
        <v>49</v>
      </c>
      <c r="D50" s="323" t="s">
        <v>4648</v>
      </c>
      <c r="E50" s="95">
        <f t="shared" si="0"/>
        <v>435</v>
      </c>
      <c r="F50" s="95">
        <f t="shared" si="1"/>
        <v>782</v>
      </c>
      <c r="G50" s="95">
        <f>'gráficos x semana II nivel'!C51</f>
        <v>3</v>
      </c>
      <c r="H50" s="95">
        <f t="shared" si="4"/>
        <v>115</v>
      </c>
      <c r="I50" s="486">
        <f t="shared" si="2"/>
        <v>0.26436781609195403</v>
      </c>
      <c r="J50" s="486">
        <f t="shared" si="3"/>
        <v>0.14705882352941177</v>
      </c>
      <c r="K50" s="34" t="s">
        <v>650</v>
      </c>
    </row>
    <row r="51" spans="1:11">
      <c r="A51" s="34" t="s">
        <v>4654</v>
      </c>
      <c r="B51" s="34">
        <v>2010</v>
      </c>
      <c r="C51" s="34">
        <v>50</v>
      </c>
      <c r="D51" s="323" t="s">
        <v>4648</v>
      </c>
      <c r="E51" s="95">
        <f t="shared" si="0"/>
        <v>435</v>
      </c>
      <c r="F51" s="95">
        <f t="shared" si="1"/>
        <v>782</v>
      </c>
      <c r="G51" s="95">
        <f>'gráficos x semana II nivel'!C52</f>
        <v>3</v>
      </c>
      <c r="H51" s="95">
        <f t="shared" si="4"/>
        <v>118</v>
      </c>
      <c r="I51" s="486">
        <f t="shared" si="2"/>
        <v>0.27126436781609198</v>
      </c>
      <c r="J51" s="486">
        <f t="shared" si="3"/>
        <v>0.15089514066496162</v>
      </c>
      <c r="K51" s="34" t="s">
        <v>650</v>
      </c>
    </row>
    <row r="52" spans="1:11">
      <c r="A52" s="34" t="s">
        <v>4654</v>
      </c>
      <c r="B52" s="34">
        <v>2010</v>
      </c>
      <c r="C52" s="34">
        <v>51</v>
      </c>
      <c r="D52" s="323" t="s">
        <v>4648</v>
      </c>
      <c r="E52" s="95">
        <f t="shared" si="0"/>
        <v>435</v>
      </c>
      <c r="F52" s="95">
        <f t="shared" si="1"/>
        <v>782</v>
      </c>
      <c r="G52" s="95">
        <f>'gráficos x semana II nivel'!C53</f>
        <v>4</v>
      </c>
      <c r="H52" s="95">
        <f t="shared" si="4"/>
        <v>122</v>
      </c>
      <c r="I52" s="486">
        <f t="shared" si="2"/>
        <v>0.28045977011494255</v>
      </c>
      <c r="J52" s="486">
        <f t="shared" si="3"/>
        <v>0.15601023017902813</v>
      </c>
      <c r="K52" s="34" t="s">
        <v>650</v>
      </c>
    </row>
    <row r="53" spans="1:11">
      <c r="A53" s="34" t="s">
        <v>4654</v>
      </c>
      <c r="B53" s="34">
        <v>2010</v>
      </c>
      <c r="C53" s="34">
        <v>52</v>
      </c>
      <c r="D53" s="323" t="s">
        <v>4648</v>
      </c>
      <c r="E53" s="95">
        <f t="shared" si="0"/>
        <v>435</v>
      </c>
      <c r="F53" s="95">
        <f t="shared" si="1"/>
        <v>782</v>
      </c>
      <c r="G53" s="95">
        <f>'gráficos x semana II nivel'!C54</f>
        <v>0</v>
      </c>
      <c r="H53" s="95">
        <f t="shared" si="4"/>
        <v>122</v>
      </c>
      <c r="I53" s="486">
        <f t="shared" si="2"/>
        <v>0.28045977011494255</v>
      </c>
      <c r="J53" s="486">
        <f t="shared" si="3"/>
        <v>0.15601023017902813</v>
      </c>
      <c r="K53" s="34" t="s">
        <v>650</v>
      </c>
    </row>
    <row r="54" spans="1:11">
      <c r="A54" s="34" t="s">
        <v>4654</v>
      </c>
      <c r="B54" s="34">
        <v>2010</v>
      </c>
      <c r="C54" s="34">
        <v>53</v>
      </c>
      <c r="D54" s="323" t="s">
        <v>4648</v>
      </c>
      <c r="E54" s="95">
        <f t="shared" si="0"/>
        <v>435</v>
      </c>
      <c r="F54" s="95">
        <f t="shared" si="1"/>
        <v>782</v>
      </c>
      <c r="G54" s="95">
        <f>'gráficos x semana II nivel'!C55</f>
        <v>0</v>
      </c>
      <c r="H54" s="95">
        <f t="shared" si="4"/>
        <v>122</v>
      </c>
      <c r="I54" s="486">
        <f t="shared" si="2"/>
        <v>0.28045977011494255</v>
      </c>
      <c r="J54" s="486">
        <f t="shared" si="3"/>
        <v>0.15601023017902813</v>
      </c>
      <c r="K54" s="34" t="s">
        <v>650</v>
      </c>
    </row>
    <row r="55" spans="1:11">
      <c r="A55" s="34" t="s">
        <v>4654</v>
      </c>
      <c r="B55" s="34">
        <v>2010</v>
      </c>
      <c r="C55" s="34">
        <v>54</v>
      </c>
      <c r="D55" s="323" t="s">
        <v>4648</v>
      </c>
      <c r="E55" s="95">
        <f t="shared" si="0"/>
        <v>435</v>
      </c>
      <c r="F55" s="95">
        <f t="shared" si="1"/>
        <v>782</v>
      </c>
      <c r="G55" s="95">
        <f>'gráficos x semana II nivel'!C56</f>
        <v>0</v>
      </c>
      <c r="H55" s="95">
        <f t="shared" si="4"/>
        <v>122</v>
      </c>
      <c r="I55" s="486">
        <f t="shared" si="2"/>
        <v>0.28045977011494255</v>
      </c>
      <c r="J55" s="486">
        <f t="shared" si="3"/>
        <v>0.15601023017902813</v>
      </c>
      <c r="K55" s="34" t="s">
        <v>650</v>
      </c>
    </row>
    <row r="56" spans="1:11">
      <c r="A56" s="34" t="s">
        <v>4654</v>
      </c>
      <c r="B56" s="34">
        <v>2010</v>
      </c>
      <c r="C56" s="34">
        <v>55</v>
      </c>
      <c r="D56" s="323" t="s">
        <v>4648</v>
      </c>
      <c r="E56" s="95">
        <f t="shared" si="0"/>
        <v>435</v>
      </c>
      <c r="F56" s="95">
        <f t="shared" si="1"/>
        <v>782</v>
      </c>
      <c r="G56" s="95">
        <f>'gráficos x semana II nivel'!C57</f>
        <v>0</v>
      </c>
      <c r="H56" s="95">
        <f t="shared" si="4"/>
        <v>122</v>
      </c>
      <c r="I56" s="486">
        <f t="shared" si="2"/>
        <v>0.28045977011494255</v>
      </c>
      <c r="J56" s="486">
        <f t="shared" si="3"/>
        <v>0.15601023017902813</v>
      </c>
      <c r="K56" s="34" t="s">
        <v>650</v>
      </c>
    </row>
    <row r="57" spans="1:11">
      <c r="A57" s="34" t="s">
        <v>4654</v>
      </c>
      <c r="B57" s="34">
        <v>2010</v>
      </c>
      <c r="C57" s="34">
        <v>56</v>
      </c>
      <c r="D57" s="323" t="s">
        <v>4648</v>
      </c>
      <c r="E57" s="95">
        <f t="shared" si="0"/>
        <v>435</v>
      </c>
      <c r="F57" s="95">
        <f t="shared" si="1"/>
        <v>782</v>
      </c>
      <c r="G57" s="95">
        <f>'gráficos x semana II nivel'!C58</f>
        <v>5</v>
      </c>
      <c r="H57" s="95">
        <f t="shared" si="4"/>
        <v>127</v>
      </c>
      <c r="I57" s="486">
        <f t="shared" si="2"/>
        <v>0.29195402298850576</v>
      </c>
      <c r="J57" s="486">
        <f t="shared" si="3"/>
        <v>0.16240409207161124</v>
      </c>
      <c r="K57" s="34" t="s">
        <v>650</v>
      </c>
    </row>
    <row r="58" spans="1:11">
      <c r="A58" s="34" t="s">
        <v>4654</v>
      </c>
      <c r="B58" s="34">
        <v>2010</v>
      </c>
      <c r="C58" s="34">
        <v>57</v>
      </c>
      <c r="D58" s="323" t="s">
        <v>4648</v>
      </c>
      <c r="E58" s="95">
        <f t="shared" si="0"/>
        <v>435</v>
      </c>
      <c r="F58" s="95">
        <f t="shared" si="1"/>
        <v>782</v>
      </c>
      <c r="G58" s="95">
        <f>'gráficos x semana II nivel'!C59</f>
        <v>0</v>
      </c>
      <c r="H58" s="95">
        <f t="shared" si="4"/>
        <v>127</v>
      </c>
      <c r="I58" s="486">
        <f t="shared" si="2"/>
        <v>0.29195402298850576</v>
      </c>
      <c r="J58" s="486">
        <f t="shared" si="3"/>
        <v>0.16240409207161124</v>
      </c>
      <c r="K58" s="34" t="s">
        <v>650</v>
      </c>
    </row>
    <row r="59" spans="1:11">
      <c r="A59" s="34" t="s">
        <v>4654</v>
      </c>
      <c r="B59" s="34">
        <v>2010</v>
      </c>
      <c r="C59" s="34">
        <v>58</v>
      </c>
      <c r="D59" s="323" t="s">
        <v>4648</v>
      </c>
      <c r="E59" s="95">
        <f t="shared" si="0"/>
        <v>435</v>
      </c>
      <c r="F59" s="95">
        <f t="shared" si="1"/>
        <v>782</v>
      </c>
      <c r="G59" s="95">
        <f>'gráficos x semana II nivel'!C60</f>
        <v>0</v>
      </c>
      <c r="H59" s="95">
        <f t="shared" si="4"/>
        <v>127</v>
      </c>
      <c r="I59" s="486">
        <f t="shared" si="2"/>
        <v>0.29195402298850576</v>
      </c>
      <c r="J59" s="486">
        <f t="shared" si="3"/>
        <v>0.16240409207161124</v>
      </c>
      <c r="K59" s="34" t="s">
        <v>650</v>
      </c>
    </row>
    <row r="60" spans="1:11">
      <c r="A60" s="34" t="s">
        <v>4654</v>
      </c>
      <c r="B60" s="34">
        <v>2010</v>
      </c>
      <c r="C60" s="34">
        <v>59</v>
      </c>
      <c r="D60" s="323" t="s">
        <v>4648</v>
      </c>
      <c r="E60" s="95">
        <f t="shared" si="0"/>
        <v>435</v>
      </c>
      <c r="F60" s="95">
        <f t="shared" si="1"/>
        <v>782</v>
      </c>
      <c r="G60" s="95">
        <f>'gráficos x semana II nivel'!C61</f>
        <v>2</v>
      </c>
      <c r="H60" s="95">
        <f t="shared" si="4"/>
        <v>129</v>
      </c>
      <c r="I60" s="486">
        <f t="shared" si="2"/>
        <v>0.29655172413793102</v>
      </c>
      <c r="J60" s="486">
        <f t="shared" si="3"/>
        <v>0.16496163682864451</v>
      </c>
      <c r="K60" s="34" t="s">
        <v>650</v>
      </c>
    </row>
    <row r="61" spans="1:11">
      <c r="A61" s="34" t="s">
        <v>4654</v>
      </c>
      <c r="B61" s="34">
        <v>2010</v>
      </c>
      <c r="C61" s="34">
        <v>60</v>
      </c>
      <c r="D61" s="323" t="s">
        <v>4648</v>
      </c>
      <c r="E61" s="95">
        <f t="shared" si="0"/>
        <v>435</v>
      </c>
      <c r="F61" s="95">
        <f t="shared" si="1"/>
        <v>782</v>
      </c>
      <c r="G61" s="95">
        <f>'gráficos x semana II nivel'!C62</f>
        <v>1</v>
      </c>
      <c r="H61" s="95">
        <f t="shared" si="4"/>
        <v>130</v>
      </c>
      <c r="I61" s="486">
        <f t="shared" si="2"/>
        <v>0.2988505747126437</v>
      </c>
      <c r="J61" s="486">
        <f t="shared" si="3"/>
        <v>0.16624040920716113</v>
      </c>
      <c r="K61" s="34" t="s">
        <v>650</v>
      </c>
    </row>
    <row r="62" spans="1:11">
      <c r="A62" s="34" t="s">
        <v>4654</v>
      </c>
      <c r="B62" s="34">
        <v>2010</v>
      </c>
      <c r="C62" s="34">
        <v>61</v>
      </c>
      <c r="D62" s="323" t="s">
        <v>4648</v>
      </c>
      <c r="E62" s="95">
        <f t="shared" si="0"/>
        <v>435</v>
      </c>
      <c r="F62" s="95">
        <f t="shared" si="1"/>
        <v>782</v>
      </c>
      <c r="G62" s="95">
        <f>'gráficos x semana II nivel'!C63</f>
        <v>1</v>
      </c>
      <c r="H62" s="95">
        <f t="shared" si="4"/>
        <v>131</v>
      </c>
      <c r="I62" s="486">
        <f t="shared" si="2"/>
        <v>0.30114942528735633</v>
      </c>
      <c r="J62" s="486">
        <f t="shared" si="3"/>
        <v>0.16751918158567775</v>
      </c>
      <c r="K62" s="34" t="s">
        <v>650</v>
      </c>
    </row>
    <row r="63" spans="1:11">
      <c r="A63" s="34" t="s">
        <v>4654</v>
      </c>
      <c r="B63" s="34">
        <v>2010</v>
      </c>
      <c r="C63" s="34">
        <v>62</v>
      </c>
      <c r="D63" s="323" t="s">
        <v>4648</v>
      </c>
      <c r="E63" s="95">
        <f t="shared" si="0"/>
        <v>435</v>
      </c>
      <c r="F63" s="95">
        <f t="shared" si="1"/>
        <v>782</v>
      </c>
      <c r="G63" s="95">
        <f>'gráficos x semana II nivel'!C64</f>
        <v>3</v>
      </c>
      <c r="H63" s="95">
        <f t="shared" si="4"/>
        <v>134</v>
      </c>
      <c r="I63" s="486">
        <f t="shared" si="2"/>
        <v>0.30804597701149428</v>
      </c>
      <c r="J63" s="486">
        <f t="shared" si="3"/>
        <v>0.17135549872122763</v>
      </c>
      <c r="K63" s="34" t="s">
        <v>650</v>
      </c>
    </row>
    <row r="64" spans="1:11">
      <c r="A64" s="34" t="s">
        <v>4654</v>
      </c>
      <c r="B64" s="34">
        <v>2010</v>
      </c>
      <c r="C64" s="34">
        <v>63</v>
      </c>
      <c r="D64" s="323" t="s">
        <v>4648</v>
      </c>
      <c r="E64" s="95">
        <f t="shared" si="0"/>
        <v>435</v>
      </c>
      <c r="F64" s="95">
        <f t="shared" si="1"/>
        <v>782</v>
      </c>
      <c r="G64" s="95">
        <f>'gráficos x semana II nivel'!C65</f>
        <v>0</v>
      </c>
      <c r="H64" s="95">
        <f t="shared" si="4"/>
        <v>134</v>
      </c>
      <c r="I64" s="486">
        <f t="shared" si="2"/>
        <v>0.30804597701149428</v>
      </c>
      <c r="J64" s="486">
        <f t="shared" si="3"/>
        <v>0.17135549872122763</v>
      </c>
      <c r="K64" s="34" t="s">
        <v>650</v>
      </c>
    </row>
    <row r="65" spans="1:11">
      <c r="A65" s="34" t="s">
        <v>4654</v>
      </c>
      <c r="B65" s="34">
        <v>2010</v>
      </c>
      <c r="C65" s="34">
        <v>64</v>
      </c>
      <c r="D65" s="323" t="s">
        <v>4648</v>
      </c>
      <c r="E65" s="95">
        <f t="shared" si="0"/>
        <v>435</v>
      </c>
      <c r="F65" s="95">
        <f t="shared" si="1"/>
        <v>782</v>
      </c>
      <c r="G65" s="95">
        <f>'gráficos x semana II nivel'!C66</f>
        <v>1</v>
      </c>
      <c r="H65" s="95">
        <f t="shared" si="4"/>
        <v>135</v>
      </c>
      <c r="I65" s="486">
        <f t="shared" si="2"/>
        <v>0.31034482758620691</v>
      </c>
      <c r="J65" s="486">
        <f t="shared" si="3"/>
        <v>0.17263427109974425</v>
      </c>
      <c r="K65" s="34" t="s">
        <v>650</v>
      </c>
    </row>
    <row r="66" spans="1:11">
      <c r="A66" s="34" t="s">
        <v>4654</v>
      </c>
      <c r="B66" s="34">
        <v>2010</v>
      </c>
      <c r="C66" s="34">
        <v>65</v>
      </c>
      <c r="D66" s="323" t="s">
        <v>4648</v>
      </c>
      <c r="E66" s="95">
        <f t="shared" ref="E66:E129" si="5">SP1_IIN</f>
        <v>435</v>
      </c>
      <c r="F66" s="95">
        <f t="shared" ref="F66:F129" si="6">Cargos_IIN_SP1</f>
        <v>782</v>
      </c>
      <c r="G66" s="95">
        <f>'gráficos x semana II nivel'!C67</f>
        <v>0</v>
      </c>
      <c r="H66" s="95">
        <f t="shared" si="4"/>
        <v>135</v>
      </c>
      <c r="I66" s="486">
        <f t="shared" si="2"/>
        <v>0.31034482758620691</v>
      </c>
      <c r="J66" s="486">
        <f t="shared" si="3"/>
        <v>0.17263427109974425</v>
      </c>
      <c r="K66" s="34" t="s">
        <v>650</v>
      </c>
    </row>
    <row r="67" spans="1:11">
      <c r="A67" s="34" t="s">
        <v>4654</v>
      </c>
      <c r="B67" s="34">
        <v>2010</v>
      </c>
      <c r="C67" s="34">
        <v>66</v>
      </c>
      <c r="D67" s="323" t="s">
        <v>4648</v>
      </c>
      <c r="E67" s="95">
        <f t="shared" si="5"/>
        <v>435</v>
      </c>
      <c r="F67" s="95">
        <f t="shared" si="6"/>
        <v>782</v>
      </c>
      <c r="G67" s="95">
        <f>'gráficos x semana II nivel'!C68</f>
        <v>1</v>
      </c>
      <c r="H67" s="95">
        <f t="shared" si="4"/>
        <v>136</v>
      </c>
      <c r="I67" s="486">
        <f t="shared" si="2"/>
        <v>0.31264367816091954</v>
      </c>
      <c r="J67" s="486">
        <f t="shared" si="3"/>
        <v>0.17391304347826086</v>
      </c>
      <c r="K67" s="34" t="s">
        <v>650</v>
      </c>
    </row>
    <row r="68" spans="1:11">
      <c r="A68" s="34" t="s">
        <v>4654</v>
      </c>
      <c r="B68" s="34">
        <v>2010</v>
      </c>
      <c r="C68" s="34">
        <v>67</v>
      </c>
      <c r="D68" s="323" t="s">
        <v>4648</v>
      </c>
      <c r="E68" s="95">
        <f t="shared" si="5"/>
        <v>435</v>
      </c>
      <c r="F68" s="95">
        <f t="shared" si="6"/>
        <v>782</v>
      </c>
      <c r="G68" s="95">
        <f>'gráficos x semana II nivel'!C69</f>
        <v>0</v>
      </c>
      <c r="H68" s="95">
        <f t="shared" si="4"/>
        <v>136</v>
      </c>
      <c r="I68" s="486">
        <f t="shared" si="2"/>
        <v>0.31264367816091954</v>
      </c>
      <c r="J68" s="486">
        <f t="shared" si="3"/>
        <v>0.17391304347826086</v>
      </c>
      <c r="K68" s="34" t="s">
        <v>650</v>
      </c>
    </row>
    <row r="69" spans="1:11">
      <c r="A69" s="34" t="s">
        <v>4654</v>
      </c>
      <c r="B69" s="34">
        <v>2010</v>
      </c>
      <c r="C69" s="34">
        <v>68</v>
      </c>
      <c r="D69" s="323" t="s">
        <v>4648</v>
      </c>
      <c r="E69" s="95">
        <f t="shared" si="5"/>
        <v>435</v>
      </c>
      <c r="F69" s="95">
        <f t="shared" si="6"/>
        <v>782</v>
      </c>
      <c r="G69" s="95">
        <f>'gráficos x semana II nivel'!C70</f>
        <v>0</v>
      </c>
      <c r="H69" s="95">
        <f t="shared" si="4"/>
        <v>136</v>
      </c>
      <c r="I69" s="486">
        <f t="shared" si="2"/>
        <v>0.31264367816091954</v>
      </c>
      <c r="J69" s="486">
        <f t="shared" si="3"/>
        <v>0.17391304347826086</v>
      </c>
      <c r="K69" s="34" t="s">
        <v>650</v>
      </c>
    </row>
    <row r="70" spans="1:11">
      <c r="A70" s="34" t="s">
        <v>4654</v>
      </c>
      <c r="B70" s="34">
        <v>2010</v>
      </c>
      <c r="C70" s="34">
        <v>69</v>
      </c>
      <c r="D70" s="323" t="s">
        <v>4648</v>
      </c>
      <c r="E70" s="95">
        <f t="shared" si="5"/>
        <v>435</v>
      </c>
      <c r="F70" s="95">
        <f t="shared" si="6"/>
        <v>782</v>
      </c>
      <c r="G70" s="95">
        <f>'gráficos x semana II nivel'!C71</f>
        <v>2</v>
      </c>
      <c r="H70" s="95">
        <f t="shared" si="4"/>
        <v>138</v>
      </c>
      <c r="I70" s="486">
        <f t="shared" si="2"/>
        <v>0.31724137931034485</v>
      </c>
      <c r="J70" s="486">
        <f t="shared" si="3"/>
        <v>0.17647058823529413</v>
      </c>
      <c r="K70" s="34" t="s">
        <v>650</v>
      </c>
    </row>
    <row r="71" spans="1:11">
      <c r="A71" s="34" t="s">
        <v>4654</v>
      </c>
      <c r="B71" s="34">
        <v>2010</v>
      </c>
      <c r="C71" s="34">
        <v>70</v>
      </c>
      <c r="D71" s="323" t="s">
        <v>4648</v>
      </c>
      <c r="E71" s="95">
        <f t="shared" si="5"/>
        <v>435</v>
      </c>
      <c r="F71" s="95">
        <f t="shared" si="6"/>
        <v>782</v>
      </c>
      <c r="G71" s="95">
        <f>'gráficos x semana II nivel'!C72</f>
        <v>1</v>
      </c>
      <c r="H71" s="95">
        <f t="shared" si="4"/>
        <v>139</v>
      </c>
      <c r="I71" s="486">
        <f t="shared" si="2"/>
        <v>0.31954022988505748</v>
      </c>
      <c r="J71" s="486">
        <f t="shared" si="3"/>
        <v>0.17774936061381075</v>
      </c>
      <c r="K71" s="34" t="s">
        <v>650</v>
      </c>
    </row>
    <row r="72" spans="1:11">
      <c r="A72" s="34" t="s">
        <v>4654</v>
      </c>
      <c r="B72" s="34">
        <v>2010</v>
      </c>
      <c r="C72" s="34">
        <v>71</v>
      </c>
      <c r="D72" s="323" t="s">
        <v>4648</v>
      </c>
      <c r="E72" s="95">
        <f t="shared" si="5"/>
        <v>435</v>
      </c>
      <c r="F72" s="95">
        <f t="shared" si="6"/>
        <v>782</v>
      </c>
      <c r="G72" s="95">
        <f>'gráficos x semana II nivel'!C73</f>
        <v>1</v>
      </c>
      <c r="H72" s="95">
        <f t="shared" si="4"/>
        <v>140</v>
      </c>
      <c r="I72" s="486">
        <f t="shared" si="2"/>
        <v>0.32183908045977011</v>
      </c>
      <c r="J72" s="486">
        <f t="shared" si="3"/>
        <v>0.17902813299232737</v>
      </c>
      <c r="K72" s="34" t="s">
        <v>650</v>
      </c>
    </row>
    <row r="73" spans="1:11">
      <c r="A73" s="34" t="s">
        <v>4654</v>
      </c>
      <c r="B73" s="34">
        <v>2010</v>
      </c>
      <c r="C73" s="34">
        <v>72</v>
      </c>
      <c r="D73" s="323" t="s">
        <v>4648</v>
      </c>
      <c r="E73" s="95">
        <f t="shared" si="5"/>
        <v>435</v>
      </c>
      <c r="F73" s="95">
        <f t="shared" si="6"/>
        <v>782</v>
      </c>
      <c r="G73" s="95">
        <f>'gráficos x semana II nivel'!C74</f>
        <v>0</v>
      </c>
      <c r="H73" s="95">
        <f t="shared" si="4"/>
        <v>140</v>
      </c>
      <c r="I73" s="486">
        <f t="shared" si="2"/>
        <v>0.32183908045977011</v>
      </c>
      <c r="J73" s="486">
        <f t="shared" si="3"/>
        <v>0.17902813299232737</v>
      </c>
      <c r="K73" s="34" t="s">
        <v>650</v>
      </c>
    </row>
    <row r="74" spans="1:11">
      <c r="A74" s="34" t="s">
        <v>4654</v>
      </c>
      <c r="B74" s="34">
        <v>2010</v>
      </c>
      <c r="C74" s="34">
        <v>73</v>
      </c>
      <c r="D74" s="323" t="s">
        <v>4648</v>
      </c>
      <c r="E74" s="95">
        <f t="shared" si="5"/>
        <v>435</v>
      </c>
      <c r="F74" s="95">
        <f t="shared" si="6"/>
        <v>782</v>
      </c>
      <c r="G74" s="95">
        <f>'gráficos x semana II nivel'!C75</f>
        <v>0</v>
      </c>
      <c r="H74" s="95">
        <f t="shared" si="4"/>
        <v>140</v>
      </c>
      <c r="I74" s="486">
        <f t="shared" si="2"/>
        <v>0.32183908045977011</v>
      </c>
      <c r="J74" s="486">
        <f t="shared" si="3"/>
        <v>0.17902813299232737</v>
      </c>
      <c r="K74" s="34" t="s">
        <v>650</v>
      </c>
    </row>
    <row r="75" spans="1:11">
      <c r="A75" s="34" t="s">
        <v>4654</v>
      </c>
      <c r="B75" s="34">
        <v>2010</v>
      </c>
      <c r="C75" s="34">
        <v>74</v>
      </c>
      <c r="D75" s="323" t="s">
        <v>4648</v>
      </c>
      <c r="E75" s="95">
        <f t="shared" si="5"/>
        <v>435</v>
      </c>
      <c r="F75" s="95">
        <f t="shared" si="6"/>
        <v>782</v>
      </c>
      <c r="G75" s="95">
        <f>'gráficos x semana II nivel'!C76</f>
        <v>3</v>
      </c>
      <c r="H75" s="95">
        <f t="shared" si="4"/>
        <v>143</v>
      </c>
      <c r="I75" s="486">
        <f t="shared" si="2"/>
        <v>0.32873563218390806</v>
      </c>
      <c r="J75" s="486">
        <f t="shared" si="3"/>
        <v>0.18286445012787725</v>
      </c>
      <c r="K75" s="34" t="s">
        <v>650</v>
      </c>
    </row>
    <row r="76" spans="1:11">
      <c r="A76" s="34" t="s">
        <v>4654</v>
      </c>
      <c r="B76" s="34">
        <v>2010</v>
      </c>
      <c r="C76" s="34">
        <v>75</v>
      </c>
      <c r="D76" s="323" t="s">
        <v>4648</v>
      </c>
      <c r="E76" s="95">
        <f t="shared" si="5"/>
        <v>435</v>
      </c>
      <c r="F76" s="95">
        <f t="shared" si="6"/>
        <v>782</v>
      </c>
      <c r="G76" s="95">
        <f>'gráficos x semana II nivel'!C77</f>
        <v>1</v>
      </c>
      <c r="H76" s="95">
        <f t="shared" si="4"/>
        <v>144</v>
      </c>
      <c r="I76" s="486">
        <f t="shared" si="2"/>
        <v>0.33103448275862069</v>
      </c>
      <c r="J76" s="486">
        <f t="shared" si="3"/>
        <v>0.18414322250639387</v>
      </c>
      <c r="K76" s="34" t="s">
        <v>650</v>
      </c>
    </row>
    <row r="77" spans="1:11">
      <c r="A77" s="34" t="s">
        <v>4654</v>
      </c>
      <c r="B77" s="34">
        <v>2010</v>
      </c>
      <c r="C77" s="34">
        <v>76</v>
      </c>
      <c r="D77" s="323" t="s">
        <v>4648</v>
      </c>
      <c r="E77" s="95">
        <f t="shared" si="5"/>
        <v>435</v>
      </c>
      <c r="F77" s="95">
        <f t="shared" si="6"/>
        <v>782</v>
      </c>
      <c r="G77" s="95">
        <f>'gráficos x semana II nivel'!C78</f>
        <v>0</v>
      </c>
      <c r="H77" s="95">
        <f t="shared" si="4"/>
        <v>144</v>
      </c>
      <c r="I77" s="486">
        <f t="shared" si="2"/>
        <v>0.33103448275862069</v>
      </c>
      <c r="J77" s="486">
        <f t="shared" si="3"/>
        <v>0.18414322250639387</v>
      </c>
      <c r="K77" s="34" t="s">
        <v>650</v>
      </c>
    </row>
    <row r="78" spans="1:11">
      <c r="A78" s="34" t="s">
        <v>4654</v>
      </c>
      <c r="B78" s="34">
        <v>2010</v>
      </c>
      <c r="C78" s="34">
        <v>77</v>
      </c>
      <c r="D78" s="323" t="s">
        <v>4648</v>
      </c>
      <c r="E78" s="95">
        <f t="shared" si="5"/>
        <v>435</v>
      </c>
      <c r="F78" s="95">
        <f t="shared" si="6"/>
        <v>782</v>
      </c>
      <c r="G78" s="95">
        <f>'gráficos x semana II nivel'!C79</f>
        <v>1</v>
      </c>
      <c r="H78" s="95">
        <f t="shared" si="4"/>
        <v>145</v>
      </c>
      <c r="I78" s="486">
        <f t="shared" si="2"/>
        <v>0.33333333333333331</v>
      </c>
      <c r="J78" s="486">
        <f t="shared" si="3"/>
        <v>0.18542199488491048</v>
      </c>
      <c r="K78" s="34" t="s">
        <v>650</v>
      </c>
    </row>
    <row r="79" spans="1:11">
      <c r="A79" s="34" t="s">
        <v>4654</v>
      </c>
      <c r="B79" s="34">
        <v>2010</v>
      </c>
      <c r="C79" s="34">
        <v>78</v>
      </c>
      <c r="D79" s="323" t="s">
        <v>4648</v>
      </c>
      <c r="E79" s="95">
        <f t="shared" si="5"/>
        <v>435</v>
      </c>
      <c r="F79" s="95">
        <f t="shared" si="6"/>
        <v>782</v>
      </c>
      <c r="G79" s="95">
        <f>'gráficos x semana II nivel'!C80</f>
        <v>0</v>
      </c>
      <c r="H79" s="95">
        <f t="shared" si="4"/>
        <v>145</v>
      </c>
      <c r="I79" s="486">
        <f t="shared" si="2"/>
        <v>0.33333333333333331</v>
      </c>
      <c r="J79" s="486">
        <f t="shared" si="3"/>
        <v>0.18542199488491048</v>
      </c>
      <c r="K79" s="34" t="s">
        <v>650</v>
      </c>
    </row>
    <row r="80" spans="1:11">
      <c r="A80" s="34" t="s">
        <v>4654</v>
      </c>
      <c r="B80" s="34">
        <v>2010</v>
      </c>
      <c r="C80" s="34">
        <v>79</v>
      </c>
      <c r="D80" s="323" t="s">
        <v>4648</v>
      </c>
      <c r="E80" s="95">
        <f t="shared" si="5"/>
        <v>435</v>
      </c>
      <c r="F80" s="95">
        <f t="shared" si="6"/>
        <v>782</v>
      </c>
      <c r="G80" s="95">
        <f>'gráficos x semana II nivel'!C81</f>
        <v>0</v>
      </c>
      <c r="H80" s="95">
        <f t="shared" si="4"/>
        <v>145</v>
      </c>
      <c r="I80" s="486">
        <f t="shared" si="2"/>
        <v>0.33333333333333331</v>
      </c>
      <c r="J80" s="486">
        <f t="shared" si="3"/>
        <v>0.18542199488491048</v>
      </c>
      <c r="K80" s="34" t="s">
        <v>650</v>
      </c>
    </row>
    <row r="81" spans="1:11">
      <c r="A81" s="34" t="s">
        <v>4654</v>
      </c>
      <c r="B81" s="34">
        <v>2010</v>
      </c>
      <c r="C81" s="34">
        <v>80</v>
      </c>
      <c r="D81" s="323" t="s">
        <v>4648</v>
      </c>
      <c r="E81" s="95">
        <f t="shared" si="5"/>
        <v>435</v>
      </c>
      <c r="F81" s="95">
        <f t="shared" si="6"/>
        <v>782</v>
      </c>
      <c r="G81" s="95">
        <f>'gráficos x semana II nivel'!C82</f>
        <v>1</v>
      </c>
      <c r="H81" s="95">
        <f t="shared" si="4"/>
        <v>146</v>
      </c>
      <c r="I81" s="486">
        <f t="shared" si="2"/>
        <v>0.335632183908046</v>
      </c>
      <c r="J81" s="486">
        <f t="shared" si="3"/>
        <v>0.1867007672634271</v>
      </c>
      <c r="K81" s="34" t="s">
        <v>650</v>
      </c>
    </row>
    <row r="82" spans="1:11">
      <c r="A82" s="34" t="s">
        <v>4654</v>
      </c>
      <c r="B82" s="34">
        <v>2010</v>
      </c>
      <c r="C82" s="34">
        <v>81</v>
      </c>
      <c r="D82" s="323" t="s">
        <v>4648</v>
      </c>
      <c r="E82" s="95">
        <f t="shared" si="5"/>
        <v>435</v>
      </c>
      <c r="F82" s="95">
        <f t="shared" si="6"/>
        <v>782</v>
      </c>
      <c r="G82" s="95">
        <f>'gráficos x semana II nivel'!C83</f>
        <v>0</v>
      </c>
      <c r="H82" s="95">
        <f t="shared" si="4"/>
        <v>146</v>
      </c>
      <c r="I82" s="486">
        <f t="shared" si="2"/>
        <v>0.335632183908046</v>
      </c>
      <c r="J82" s="486">
        <f t="shared" si="3"/>
        <v>0.1867007672634271</v>
      </c>
      <c r="K82" s="34" t="s">
        <v>650</v>
      </c>
    </row>
    <row r="83" spans="1:11">
      <c r="A83" s="34" t="s">
        <v>4654</v>
      </c>
      <c r="B83" s="34">
        <v>2010</v>
      </c>
      <c r="C83" s="34">
        <v>82</v>
      </c>
      <c r="D83" s="323" t="s">
        <v>4648</v>
      </c>
      <c r="E83" s="95">
        <f t="shared" si="5"/>
        <v>435</v>
      </c>
      <c r="F83" s="95">
        <f t="shared" si="6"/>
        <v>782</v>
      </c>
      <c r="G83" s="95">
        <f>'gráficos x semana II nivel'!C84</f>
        <v>2</v>
      </c>
      <c r="H83" s="95">
        <f t="shared" si="4"/>
        <v>148</v>
      </c>
      <c r="I83" s="486">
        <f t="shared" si="2"/>
        <v>0.34022988505747126</v>
      </c>
      <c r="J83" s="486">
        <f t="shared" si="3"/>
        <v>0.18925831202046037</v>
      </c>
      <c r="K83" s="34" t="s">
        <v>650</v>
      </c>
    </row>
    <row r="84" spans="1:11">
      <c r="A84" s="34" t="s">
        <v>4654</v>
      </c>
      <c r="B84" s="34">
        <v>2010</v>
      </c>
      <c r="C84" s="34">
        <v>83</v>
      </c>
      <c r="D84" s="323" t="s">
        <v>4648</v>
      </c>
      <c r="E84" s="95">
        <f t="shared" si="5"/>
        <v>435</v>
      </c>
      <c r="F84" s="95">
        <f t="shared" si="6"/>
        <v>782</v>
      </c>
      <c r="G84" s="95">
        <f>'gráficos x semana II nivel'!C85</f>
        <v>1</v>
      </c>
      <c r="H84" s="95">
        <f t="shared" si="4"/>
        <v>149</v>
      </c>
      <c r="I84" s="486">
        <f t="shared" si="2"/>
        <v>0.34252873563218389</v>
      </c>
      <c r="J84" s="486">
        <f t="shared" si="3"/>
        <v>0.19053708439897699</v>
      </c>
      <c r="K84" s="34" t="s">
        <v>650</v>
      </c>
    </row>
    <row r="85" spans="1:11">
      <c r="A85" s="34" t="s">
        <v>4654</v>
      </c>
      <c r="B85" s="34">
        <v>2010</v>
      </c>
      <c r="C85" s="34">
        <v>84</v>
      </c>
      <c r="D85" s="323" t="s">
        <v>4648</v>
      </c>
      <c r="E85" s="95">
        <f t="shared" si="5"/>
        <v>435</v>
      </c>
      <c r="F85" s="95">
        <f t="shared" si="6"/>
        <v>782</v>
      </c>
      <c r="G85" s="95">
        <f>'gráficos x semana II nivel'!C86</f>
        <v>0</v>
      </c>
      <c r="H85" s="95">
        <f t="shared" si="4"/>
        <v>149</v>
      </c>
      <c r="I85" s="486">
        <f t="shared" si="2"/>
        <v>0.34252873563218389</v>
      </c>
      <c r="J85" s="486">
        <f t="shared" si="3"/>
        <v>0.19053708439897699</v>
      </c>
      <c r="K85" s="34" t="s">
        <v>650</v>
      </c>
    </row>
    <row r="86" spans="1:11">
      <c r="A86" s="34" t="s">
        <v>4654</v>
      </c>
      <c r="B86" s="34">
        <v>2010</v>
      </c>
      <c r="C86" s="34">
        <v>85</v>
      </c>
      <c r="D86" s="323" t="s">
        <v>4648</v>
      </c>
      <c r="E86" s="95">
        <f t="shared" si="5"/>
        <v>435</v>
      </c>
      <c r="F86" s="95">
        <f t="shared" si="6"/>
        <v>782</v>
      </c>
      <c r="G86" s="95">
        <f>'gráficos x semana II nivel'!C87</f>
        <v>2</v>
      </c>
      <c r="H86" s="95">
        <f t="shared" si="4"/>
        <v>151</v>
      </c>
      <c r="I86" s="486">
        <f t="shared" si="2"/>
        <v>0.3471264367816092</v>
      </c>
      <c r="J86" s="486">
        <f t="shared" si="3"/>
        <v>0.19309462915601022</v>
      </c>
      <c r="K86" s="34" t="s">
        <v>650</v>
      </c>
    </row>
    <row r="87" spans="1:11">
      <c r="A87" s="34" t="s">
        <v>4654</v>
      </c>
      <c r="B87" s="34">
        <v>2010</v>
      </c>
      <c r="C87" s="34">
        <v>86</v>
      </c>
      <c r="D87" s="323" t="s">
        <v>4648</v>
      </c>
      <c r="E87" s="95">
        <f t="shared" si="5"/>
        <v>435</v>
      </c>
      <c r="F87" s="95">
        <f t="shared" si="6"/>
        <v>782</v>
      </c>
      <c r="G87" s="95">
        <f>'gráficos x semana II nivel'!C88</f>
        <v>2</v>
      </c>
      <c r="H87" s="95">
        <f t="shared" si="4"/>
        <v>153</v>
      </c>
      <c r="I87" s="486">
        <f t="shared" si="2"/>
        <v>0.35172413793103446</v>
      </c>
      <c r="J87" s="486">
        <f t="shared" si="3"/>
        <v>0.19565217391304349</v>
      </c>
      <c r="K87" s="34" t="s">
        <v>650</v>
      </c>
    </row>
    <row r="88" spans="1:11">
      <c r="A88" s="34" t="s">
        <v>4654</v>
      </c>
      <c r="B88" s="34">
        <v>2010</v>
      </c>
      <c r="C88" s="34">
        <v>87</v>
      </c>
      <c r="D88" s="323" t="s">
        <v>4648</v>
      </c>
      <c r="E88" s="95">
        <f t="shared" si="5"/>
        <v>435</v>
      </c>
      <c r="F88" s="95">
        <f t="shared" si="6"/>
        <v>782</v>
      </c>
      <c r="G88" s="95">
        <f>'gráficos x semana II nivel'!C89</f>
        <v>1</v>
      </c>
      <c r="H88" s="95">
        <f t="shared" si="4"/>
        <v>154</v>
      </c>
      <c r="I88" s="486">
        <f t="shared" si="2"/>
        <v>0.35402298850574715</v>
      </c>
      <c r="J88" s="486">
        <f t="shared" si="3"/>
        <v>0.1969309462915601</v>
      </c>
      <c r="K88" s="34" t="s">
        <v>650</v>
      </c>
    </row>
    <row r="89" spans="1:11">
      <c r="A89" s="34" t="s">
        <v>4654</v>
      </c>
      <c r="B89" s="34">
        <v>2010</v>
      </c>
      <c r="C89" s="34">
        <v>88</v>
      </c>
      <c r="D89" s="323" t="s">
        <v>4648</v>
      </c>
      <c r="E89" s="95">
        <f t="shared" si="5"/>
        <v>435</v>
      </c>
      <c r="F89" s="95">
        <f t="shared" si="6"/>
        <v>782</v>
      </c>
      <c r="G89" s="95">
        <f>'gráficos x semana II nivel'!C90</f>
        <v>0</v>
      </c>
      <c r="H89" s="95">
        <f t="shared" si="4"/>
        <v>154</v>
      </c>
      <c r="I89" s="486">
        <f t="shared" si="2"/>
        <v>0.35402298850574715</v>
      </c>
      <c r="J89" s="486">
        <f t="shared" si="3"/>
        <v>0.1969309462915601</v>
      </c>
      <c r="K89" s="34" t="s">
        <v>650</v>
      </c>
    </row>
    <row r="90" spans="1:11">
      <c r="A90" s="34" t="s">
        <v>4654</v>
      </c>
      <c r="B90" s="34">
        <v>2010</v>
      </c>
      <c r="C90" s="34">
        <v>89</v>
      </c>
      <c r="D90" s="323" t="s">
        <v>4648</v>
      </c>
      <c r="E90" s="95">
        <f t="shared" si="5"/>
        <v>435</v>
      </c>
      <c r="F90" s="95">
        <f t="shared" si="6"/>
        <v>782</v>
      </c>
      <c r="G90" s="95">
        <f>'gráficos x semana II nivel'!C91</f>
        <v>0</v>
      </c>
      <c r="H90" s="95">
        <f t="shared" si="4"/>
        <v>154</v>
      </c>
      <c r="I90" s="486">
        <f t="shared" si="2"/>
        <v>0.35402298850574715</v>
      </c>
      <c r="J90" s="486">
        <f t="shared" si="3"/>
        <v>0.1969309462915601</v>
      </c>
      <c r="K90" s="34" t="s">
        <v>650</v>
      </c>
    </row>
    <row r="91" spans="1:11">
      <c r="A91" s="34" t="s">
        <v>4654</v>
      </c>
      <c r="B91" s="34">
        <v>2010</v>
      </c>
      <c r="C91" s="34">
        <v>90</v>
      </c>
      <c r="D91" s="323" t="s">
        <v>4648</v>
      </c>
      <c r="E91" s="95">
        <f t="shared" si="5"/>
        <v>435</v>
      </c>
      <c r="F91" s="95">
        <f t="shared" si="6"/>
        <v>782</v>
      </c>
      <c r="G91" s="95">
        <f>'gráficos x semana II nivel'!C92</f>
        <v>1</v>
      </c>
      <c r="H91" s="95">
        <f t="shared" si="4"/>
        <v>155</v>
      </c>
      <c r="I91" s="486">
        <f t="shared" si="2"/>
        <v>0.35632183908045978</v>
      </c>
      <c r="J91" s="486">
        <f t="shared" si="3"/>
        <v>0.19820971867007672</v>
      </c>
      <c r="K91" s="34" t="s">
        <v>650</v>
      </c>
    </row>
    <row r="92" spans="1:11">
      <c r="A92" s="34" t="s">
        <v>4654</v>
      </c>
      <c r="B92" s="34">
        <v>2010</v>
      </c>
      <c r="C92" s="34">
        <v>91</v>
      </c>
      <c r="D92" s="323" t="s">
        <v>4648</v>
      </c>
      <c r="E92" s="95">
        <f t="shared" si="5"/>
        <v>435</v>
      </c>
      <c r="F92" s="95">
        <f t="shared" si="6"/>
        <v>782</v>
      </c>
      <c r="G92" s="95">
        <f>'gráficos x semana II nivel'!C93</f>
        <v>0</v>
      </c>
      <c r="H92" s="95">
        <f t="shared" si="4"/>
        <v>155</v>
      </c>
      <c r="I92" s="486">
        <f t="shared" si="2"/>
        <v>0.35632183908045978</v>
      </c>
      <c r="J92" s="486">
        <f t="shared" si="3"/>
        <v>0.19820971867007672</v>
      </c>
      <c r="K92" s="34" t="s">
        <v>650</v>
      </c>
    </row>
    <row r="93" spans="1:11">
      <c r="A93" s="34" t="s">
        <v>4654</v>
      </c>
      <c r="B93" s="34">
        <v>2010</v>
      </c>
      <c r="C93" s="34">
        <v>92</v>
      </c>
      <c r="D93" s="323" t="s">
        <v>4648</v>
      </c>
      <c r="E93" s="95">
        <f t="shared" si="5"/>
        <v>435</v>
      </c>
      <c r="F93" s="95">
        <f t="shared" si="6"/>
        <v>782</v>
      </c>
      <c r="G93" s="95">
        <f>'gráficos x semana II nivel'!C94</f>
        <v>0</v>
      </c>
      <c r="H93" s="95">
        <f t="shared" si="4"/>
        <v>155</v>
      </c>
      <c r="I93" s="486">
        <f t="shared" si="2"/>
        <v>0.35632183908045978</v>
      </c>
      <c r="J93" s="486">
        <f t="shared" si="3"/>
        <v>0.19820971867007672</v>
      </c>
      <c r="K93" s="34" t="s">
        <v>650</v>
      </c>
    </row>
    <row r="94" spans="1:11">
      <c r="A94" s="34" t="s">
        <v>4654</v>
      </c>
      <c r="B94" s="34">
        <v>2010</v>
      </c>
      <c r="C94" s="34">
        <v>93</v>
      </c>
      <c r="D94" s="323" t="s">
        <v>4648</v>
      </c>
      <c r="E94" s="95">
        <f t="shared" si="5"/>
        <v>435</v>
      </c>
      <c r="F94" s="95">
        <f t="shared" si="6"/>
        <v>782</v>
      </c>
      <c r="G94" s="95">
        <f>'gráficos x semana II nivel'!C95</f>
        <v>0</v>
      </c>
      <c r="H94" s="95">
        <f t="shared" si="4"/>
        <v>155</v>
      </c>
      <c r="I94" s="486">
        <f t="shared" si="2"/>
        <v>0.35632183908045978</v>
      </c>
      <c r="J94" s="486">
        <f t="shared" si="3"/>
        <v>0.19820971867007672</v>
      </c>
      <c r="K94" s="34" t="s">
        <v>650</v>
      </c>
    </row>
    <row r="95" spans="1:11">
      <c r="A95" s="34" t="s">
        <v>4654</v>
      </c>
      <c r="B95" s="34">
        <v>2010</v>
      </c>
      <c r="C95" s="34">
        <v>94</v>
      </c>
      <c r="D95" s="323" t="s">
        <v>4648</v>
      </c>
      <c r="E95" s="95">
        <f t="shared" si="5"/>
        <v>435</v>
      </c>
      <c r="F95" s="95">
        <f t="shared" si="6"/>
        <v>782</v>
      </c>
      <c r="G95" s="95">
        <f>'gráficos x semana II nivel'!C96</f>
        <v>0</v>
      </c>
      <c r="H95" s="95">
        <f t="shared" si="4"/>
        <v>155</v>
      </c>
      <c r="I95" s="486">
        <f t="shared" si="2"/>
        <v>0.35632183908045978</v>
      </c>
      <c r="J95" s="486">
        <f t="shared" si="3"/>
        <v>0.19820971867007672</v>
      </c>
      <c r="K95" s="34" t="s">
        <v>650</v>
      </c>
    </row>
    <row r="96" spans="1:11">
      <c r="A96" s="34" t="s">
        <v>4654</v>
      </c>
      <c r="B96" s="34">
        <v>2010</v>
      </c>
      <c r="C96" s="34">
        <v>95</v>
      </c>
      <c r="D96" s="323" t="s">
        <v>4648</v>
      </c>
      <c r="E96" s="95">
        <f t="shared" si="5"/>
        <v>435</v>
      </c>
      <c r="F96" s="95">
        <f t="shared" si="6"/>
        <v>782</v>
      </c>
      <c r="G96" s="95">
        <f>'gráficos x semana II nivel'!C97</f>
        <v>0</v>
      </c>
      <c r="H96" s="95">
        <f t="shared" si="4"/>
        <v>155</v>
      </c>
      <c r="I96" s="486">
        <f t="shared" si="2"/>
        <v>0.35632183908045978</v>
      </c>
      <c r="J96" s="486">
        <f t="shared" si="3"/>
        <v>0.19820971867007672</v>
      </c>
      <c r="K96" s="34" t="s">
        <v>650</v>
      </c>
    </row>
    <row r="97" spans="1:11">
      <c r="A97" s="34" t="s">
        <v>4654</v>
      </c>
      <c r="B97" s="34">
        <v>2010</v>
      </c>
      <c r="C97" s="34">
        <v>96</v>
      </c>
      <c r="D97" s="323" t="s">
        <v>4648</v>
      </c>
      <c r="E97" s="95">
        <f t="shared" si="5"/>
        <v>435</v>
      </c>
      <c r="F97" s="95">
        <f t="shared" si="6"/>
        <v>782</v>
      </c>
      <c r="G97" s="95">
        <f>'gráficos x semana II nivel'!C98</f>
        <v>0</v>
      </c>
      <c r="H97" s="95">
        <f t="shared" si="4"/>
        <v>155</v>
      </c>
      <c r="I97" s="486">
        <f t="shared" si="2"/>
        <v>0.35632183908045978</v>
      </c>
      <c r="J97" s="486">
        <f t="shared" si="3"/>
        <v>0.19820971867007672</v>
      </c>
      <c r="K97" s="34" t="s">
        <v>650</v>
      </c>
    </row>
    <row r="98" spans="1:11">
      <c r="A98" s="34" t="s">
        <v>4654</v>
      </c>
      <c r="B98" s="34">
        <v>2010</v>
      </c>
      <c r="C98" s="34">
        <v>97</v>
      </c>
      <c r="D98" s="323" t="s">
        <v>4648</v>
      </c>
      <c r="E98" s="95">
        <f t="shared" si="5"/>
        <v>435</v>
      </c>
      <c r="F98" s="95">
        <f t="shared" si="6"/>
        <v>782</v>
      </c>
      <c r="G98" s="95">
        <f>'gráficos x semana II nivel'!C99</f>
        <v>0</v>
      </c>
      <c r="H98" s="95">
        <f t="shared" si="4"/>
        <v>155</v>
      </c>
      <c r="I98" s="486">
        <f t="shared" si="2"/>
        <v>0.35632183908045978</v>
      </c>
      <c r="J98" s="486">
        <f t="shared" si="3"/>
        <v>0.19820971867007672</v>
      </c>
      <c r="K98" s="34" t="s">
        <v>650</v>
      </c>
    </row>
    <row r="99" spans="1:11">
      <c r="A99" s="34" t="s">
        <v>4654</v>
      </c>
      <c r="B99" s="34">
        <v>2010</v>
      </c>
      <c r="C99" s="34">
        <v>98</v>
      </c>
      <c r="D99" s="323" t="s">
        <v>4648</v>
      </c>
      <c r="E99" s="95">
        <f t="shared" si="5"/>
        <v>435</v>
      </c>
      <c r="F99" s="95">
        <f t="shared" si="6"/>
        <v>782</v>
      </c>
      <c r="G99" s="95">
        <f>'gráficos x semana II nivel'!C100</f>
        <v>0</v>
      </c>
      <c r="H99" s="95">
        <f t="shared" si="4"/>
        <v>155</v>
      </c>
      <c r="I99" s="486">
        <f t="shared" si="2"/>
        <v>0.35632183908045978</v>
      </c>
      <c r="J99" s="486">
        <f t="shared" si="3"/>
        <v>0.19820971867007672</v>
      </c>
      <c r="K99" s="34" t="s">
        <v>650</v>
      </c>
    </row>
    <row r="100" spans="1:11">
      <c r="A100" s="34" t="s">
        <v>4654</v>
      </c>
      <c r="B100" s="34">
        <v>2010</v>
      </c>
      <c r="C100" s="34">
        <v>99</v>
      </c>
      <c r="D100" s="323" t="s">
        <v>4648</v>
      </c>
      <c r="E100" s="95">
        <f t="shared" si="5"/>
        <v>435</v>
      </c>
      <c r="F100" s="95">
        <f t="shared" si="6"/>
        <v>782</v>
      </c>
      <c r="G100" s="95">
        <f>'gráficos x semana II nivel'!C101</f>
        <v>0</v>
      </c>
      <c r="H100" s="95">
        <f t="shared" si="4"/>
        <v>155</v>
      </c>
      <c r="I100" s="486">
        <f t="shared" si="2"/>
        <v>0.35632183908045978</v>
      </c>
      <c r="J100" s="486">
        <f t="shared" si="3"/>
        <v>0.19820971867007672</v>
      </c>
      <c r="K100" s="34" t="s">
        <v>650</v>
      </c>
    </row>
    <row r="101" spans="1:11">
      <c r="A101" s="34" t="s">
        <v>4654</v>
      </c>
      <c r="B101" s="34">
        <v>2010</v>
      </c>
      <c r="C101" s="34">
        <v>100</v>
      </c>
      <c r="D101" s="323" t="s">
        <v>4648</v>
      </c>
      <c r="E101" s="95">
        <f t="shared" si="5"/>
        <v>435</v>
      </c>
      <c r="F101" s="95">
        <f t="shared" si="6"/>
        <v>782</v>
      </c>
      <c r="G101" s="95">
        <f>'gráficos x semana II nivel'!C102</f>
        <v>0</v>
      </c>
      <c r="H101" s="95">
        <f t="shared" si="4"/>
        <v>155</v>
      </c>
      <c r="I101" s="486">
        <f t="shared" si="2"/>
        <v>0.35632183908045978</v>
      </c>
      <c r="J101" s="486">
        <f t="shared" si="3"/>
        <v>0.19820971867007672</v>
      </c>
      <c r="K101" s="34" t="s">
        <v>650</v>
      </c>
    </row>
    <row r="102" spans="1:11">
      <c r="A102" s="34" t="s">
        <v>4654</v>
      </c>
      <c r="B102" s="34">
        <v>2010</v>
      </c>
      <c r="C102" s="34">
        <v>101</v>
      </c>
      <c r="D102" s="323" t="s">
        <v>4648</v>
      </c>
      <c r="E102" s="95">
        <f t="shared" si="5"/>
        <v>435</v>
      </c>
      <c r="F102" s="95">
        <f t="shared" si="6"/>
        <v>782</v>
      </c>
      <c r="G102" s="95">
        <f>'gráficos x semana II nivel'!C103</f>
        <v>0</v>
      </c>
      <c r="H102" s="95">
        <f t="shared" si="4"/>
        <v>155</v>
      </c>
      <c r="I102" s="486">
        <f t="shared" si="2"/>
        <v>0.35632183908045978</v>
      </c>
      <c r="J102" s="486">
        <f t="shared" si="3"/>
        <v>0.19820971867007672</v>
      </c>
      <c r="K102" s="34" t="s">
        <v>650</v>
      </c>
    </row>
    <row r="103" spans="1:11">
      <c r="A103" s="34" t="s">
        <v>4654</v>
      </c>
      <c r="B103" s="34">
        <v>2010</v>
      </c>
      <c r="C103" s="34">
        <v>102</v>
      </c>
      <c r="D103" s="323" t="s">
        <v>4648</v>
      </c>
      <c r="E103" s="95">
        <f t="shared" si="5"/>
        <v>435</v>
      </c>
      <c r="F103" s="95">
        <f t="shared" si="6"/>
        <v>782</v>
      </c>
      <c r="G103" s="95">
        <f>'gráficos x semana II nivel'!C104</f>
        <v>0</v>
      </c>
      <c r="H103" s="95">
        <f t="shared" si="4"/>
        <v>155</v>
      </c>
      <c r="I103" s="486">
        <f t="shared" si="2"/>
        <v>0.35632183908045978</v>
      </c>
      <c r="J103" s="486">
        <f t="shared" si="3"/>
        <v>0.19820971867007672</v>
      </c>
      <c r="K103" s="34" t="s">
        <v>650</v>
      </c>
    </row>
    <row r="104" spans="1:11">
      <c r="A104" s="34" t="s">
        <v>4654</v>
      </c>
      <c r="B104" s="34">
        <v>2010</v>
      </c>
      <c r="C104" s="34">
        <v>103</v>
      </c>
      <c r="D104" s="323" t="s">
        <v>4648</v>
      </c>
      <c r="E104" s="95">
        <f t="shared" si="5"/>
        <v>435</v>
      </c>
      <c r="F104" s="95">
        <f t="shared" si="6"/>
        <v>782</v>
      </c>
      <c r="G104" s="95">
        <f>'gráficos x semana II nivel'!C105</f>
        <v>0</v>
      </c>
      <c r="H104" s="95">
        <f t="shared" si="4"/>
        <v>155</v>
      </c>
      <c r="I104" s="486">
        <f t="shared" si="2"/>
        <v>0.35632183908045978</v>
      </c>
      <c r="J104" s="486">
        <f t="shared" si="3"/>
        <v>0.19820971867007672</v>
      </c>
      <c r="K104" s="34" t="s">
        <v>650</v>
      </c>
    </row>
    <row r="105" spans="1:11">
      <c r="A105" s="34" t="s">
        <v>4654</v>
      </c>
      <c r="B105" s="34">
        <v>2010</v>
      </c>
      <c r="C105" s="34">
        <v>104</v>
      </c>
      <c r="D105" s="323" t="s">
        <v>4648</v>
      </c>
      <c r="E105" s="95">
        <f t="shared" si="5"/>
        <v>435</v>
      </c>
      <c r="F105" s="95">
        <f t="shared" si="6"/>
        <v>782</v>
      </c>
      <c r="G105" s="95">
        <f>'gráficos x semana II nivel'!C106</f>
        <v>0</v>
      </c>
      <c r="H105" s="95">
        <f t="shared" si="4"/>
        <v>155</v>
      </c>
      <c r="I105" s="486">
        <f t="shared" si="2"/>
        <v>0.35632183908045978</v>
      </c>
      <c r="J105" s="486">
        <f t="shared" si="3"/>
        <v>0.19820971867007672</v>
      </c>
      <c r="K105" s="34" t="s">
        <v>650</v>
      </c>
    </row>
    <row r="106" spans="1:11">
      <c r="A106" s="34" t="s">
        <v>4654</v>
      </c>
      <c r="B106" s="34">
        <v>2010</v>
      </c>
      <c r="C106" s="34">
        <v>1</v>
      </c>
      <c r="D106" s="34" t="s">
        <v>651</v>
      </c>
      <c r="E106" s="95">
        <f t="shared" si="5"/>
        <v>435</v>
      </c>
      <c r="F106" s="95">
        <f t="shared" si="6"/>
        <v>782</v>
      </c>
      <c r="G106" s="95">
        <f>'gráficos x semana II nivel'!C3+'gráficos x semana II nivel'!D3+'gráficos x semana II nivel'!E3</f>
        <v>0</v>
      </c>
      <c r="H106" s="95">
        <f>G106</f>
        <v>0</v>
      </c>
      <c r="I106" s="486">
        <f t="shared" si="2"/>
        <v>0</v>
      </c>
      <c r="J106" s="486">
        <f t="shared" si="3"/>
        <v>0</v>
      </c>
      <c r="K106" s="34" t="s">
        <v>650</v>
      </c>
    </row>
    <row r="107" spans="1:11">
      <c r="A107" s="34" t="s">
        <v>4654</v>
      </c>
      <c r="B107" s="34">
        <v>2010</v>
      </c>
      <c r="C107" s="34">
        <v>2</v>
      </c>
      <c r="D107" s="34" t="s">
        <v>651</v>
      </c>
      <c r="E107" s="95">
        <f t="shared" si="5"/>
        <v>435</v>
      </c>
      <c r="F107" s="95">
        <f t="shared" si="6"/>
        <v>782</v>
      </c>
      <c r="G107" s="95">
        <f>'gráficos x semana II nivel'!C4+'gráficos x semana II nivel'!D4+'gráficos x semana II nivel'!E4</f>
        <v>1</v>
      </c>
      <c r="H107" s="95">
        <f t="shared" ref="H107:H209" si="7">G107+H106</f>
        <v>1</v>
      </c>
      <c r="I107" s="486">
        <f t="shared" si="2"/>
        <v>2.2988505747126436E-3</v>
      </c>
      <c r="J107" s="486">
        <f t="shared" si="3"/>
        <v>1.2787723785166241E-3</v>
      </c>
      <c r="K107" s="34" t="s">
        <v>650</v>
      </c>
    </row>
    <row r="108" spans="1:11">
      <c r="A108" s="34" t="s">
        <v>4654</v>
      </c>
      <c r="B108" s="34">
        <v>2010</v>
      </c>
      <c r="C108" s="34">
        <v>3</v>
      </c>
      <c r="D108" s="34" t="s">
        <v>651</v>
      </c>
      <c r="E108" s="95">
        <f t="shared" si="5"/>
        <v>435</v>
      </c>
      <c r="F108" s="95">
        <f t="shared" si="6"/>
        <v>782</v>
      </c>
      <c r="G108" s="95">
        <f>'gráficos x semana II nivel'!C5+'gráficos x semana II nivel'!D5+'gráficos x semana II nivel'!E5</f>
        <v>0</v>
      </c>
      <c r="H108" s="95">
        <f t="shared" si="7"/>
        <v>1</v>
      </c>
      <c r="I108" s="486">
        <f t="shared" si="2"/>
        <v>2.2988505747126436E-3</v>
      </c>
      <c r="J108" s="486">
        <f t="shared" si="3"/>
        <v>1.2787723785166241E-3</v>
      </c>
      <c r="K108" s="34" t="s">
        <v>650</v>
      </c>
    </row>
    <row r="109" spans="1:11">
      <c r="A109" s="34" t="s">
        <v>4654</v>
      </c>
      <c r="B109" s="34">
        <v>2010</v>
      </c>
      <c r="C109" s="34">
        <v>4</v>
      </c>
      <c r="D109" s="34" t="s">
        <v>651</v>
      </c>
      <c r="E109" s="95">
        <f t="shared" si="5"/>
        <v>435</v>
      </c>
      <c r="F109" s="95">
        <f t="shared" si="6"/>
        <v>782</v>
      </c>
      <c r="G109" s="95">
        <f>'gráficos x semana II nivel'!C6+'gráficos x semana II nivel'!D6+'gráficos x semana II nivel'!E6</f>
        <v>6</v>
      </c>
      <c r="H109" s="95">
        <f t="shared" si="7"/>
        <v>7</v>
      </c>
      <c r="I109" s="486">
        <f t="shared" si="2"/>
        <v>1.6091954022988506E-2</v>
      </c>
      <c r="J109" s="486">
        <f t="shared" si="3"/>
        <v>8.9514066496163679E-3</v>
      </c>
      <c r="K109" s="34" t="s">
        <v>650</v>
      </c>
    </row>
    <row r="110" spans="1:11">
      <c r="A110" s="34" t="s">
        <v>4654</v>
      </c>
      <c r="B110" s="34">
        <v>2010</v>
      </c>
      <c r="C110" s="34">
        <v>5</v>
      </c>
      <c r="D110" s="34" t="s">
        <v>651</v>
      </c>
      <c r="E110" s="95">
        <f t="shared" si="5"/>
        <v>435</v>
      </c>
      <c r="F110" s="95">
        <f t="shared" si="6"/>
        <v>782</v>
      </c>
      <c r="G110" s="95">
        <f>'gráficos x semana II nivel'!C7+'gráficos x semana II nivel'!D7+'gráficos x semana II nivel'!E7</f>
        <v>1</v>
      </c>
      <c r="H110" s="95">
        <f t="shared" si="7"/>
        <v>8</v>
      </c>
      <c r="I110" s="486">
        <f t="shared" si="2"/>
        <v>1.8390804597701149E-2</v>
      </c>
      <c r="J110" s="486">
        <f t="shared" si="3"/>
        <v>1.0230179028132993E-2</v>
      </c>
      <c r="K110" s="34" t="s">
        <v>650</v>
      </c>
    </row>
    <row r="111" spans="1:11">
      <c r="A111" s="34" t="s">
        <v>4654</v>
      </c>
      <c r="B111" s="34">
        <v>2010</v>
      </c>
      <c r="C111" s="34">
        <v>6</v>
      </c>
      <c r="D111" s="34" t="s">
        <v>651</v>
      </c>
      <c r="E111" s="95">
        <f t="shared" si="5"/>
        <v>435</v>
      </c>
      <c r="F111" s="95">
        <f t="shared" si="6"/>
        <v>782</v>
      </c>
      <c r="G111" s="95">
        <f>'gráficos x semana II nivel'!C8+'gráficos x semana II nivel'!D8+'gráficos x semana II nivel'!E8</f>
        <v>4</v>
      </c>
      <c r="H111" s="95">
        <f t="shared" si="7"/>
        <v>12</v>
      </c>
      <c r="I111" s="486">
        <f t="shared" si="2"/>
        <v>2.7586206896551724E-2</v>
      </c>
      <c r="J111" s="486">
        <f t="shared" si="3"/>
        <v>1.5345268542199489E-2</v>
      </c>
      <c r="K111" s="34" t="s">
        <v>650</v>
      </c>
    </row>
    <row r="112" spans="1:11">
      <c r="A112" s="34" t="s">
        <v>4654</v>
      </c>
      <c r="B112" s="34">
        <v>2010</v>
      </c>
      <c r="C112" s="34">
        <v>7</v>
      </c>
      <c r="D112" s="34" t="s">
        <v>651</v>
      </c>
      <c r="E112" s="95">
        <f t="shared" si="5"/>
        <v>435</v>
      </c>
      <c r="F112" s="95">
        <f t="shared" si="6"/>
        <v>782</v>
      </c>
      <c r="G112" s="95">
        <f>'gráficos x semana II nivel'!C9+'gráficos x semana II nivel'!D9+'gráficos x semana II nivel'!E9</f>
        <v>1</v>
      </c>
      <c r="H112" s="95">
        <f t="shared" si="7"/>
        <v>13</v>
      </c>
      <c r="I112" s="486">
        <f t="shared" si="2"/>
        <v>2.9885057471264367E-2</v>
      </c>
      <c r="J112" s="486">
        <f t="shared" si="3"/>
        <v>1.6624040920716114E-2</v>
      </c>
      <c r="K112" s="34" t="s">
        <v>650</v>
      </c>
    </row>
    <row r="113" spans="1:11">
      <c r="A113" s="34" t="s">
        <v>4654</v>
      </c>
      <c r="B113" s="34">
        <v>2010</v>
      </c>
      <c r="C113" s="34">
        <v>8</v>
      </c>
      <c r="D113" s="34" t="s">
        <v>651</v>
      </c>
      <c r="E113" s="95">
        <f t="shared" si="5"/>
        <v>435</v>
      </c>
      <c r="F113" s="95">
        <f t="shared" si="6"/>
        <v>782</v>
      </c>
      <c r="G113" s="95">
        <f>'gráficos x semana II nivel'!C10+'gráficos x semana II nivel'!D10+'gráficos x semana II nivel'!E10</f>
        <v>2</v>
      </c>
      <c r="H113" s="95">
        <f t="shared" si="7"/>
        <v>15</v>
      </c>
      <c r="I113" s="486">
        <f t="shared" si="2"/>
        <v>3.4482758620689655E-2</v>
      </c>
      <c r="J113" s="486">
        <f t="shared" si="3"/>
        <v>1.9181585677749361E-2</v>
      </c>
      <c r="K113" s="34" t="s">
        <v>650</v>
      </c>
    </row>
    <row r="114" spans="1:11">
      <c r="A114" s="34" t="s">
        <v>4654</v>
      </c>
      <c r="B114" s="34">
        <v>2010</v>
      </c>
      <c r="C114" s="34">
        <v>9</v>
      </c>
      <c r="D114" s="34" t="s">
        <v>651</v>
      </c>
      <c r="E114" s="95">
        <f t="shared" si="5"/>
        <v>435</v>
      </c>
      <c r="F114" s="95">
        <f t="shared" si="6"/>
        <v>782</v>
      </c>
      <c r="G114" s="95">
        <f>'gráficos x semana II nivel'!C11+'gráficos x semana II nivel'!D11+'gráficos x semana II nivel'!E11</f>
        <v>1</v>
      </c>
      <c r="H114" s="95">
        <f t="shared" si="7"/>
        <v>16</v>
      </c>
      <c r="I114" s="486">
        <f t="shared" si="2"/>
        <v>3.6781609195402298E-2</v>
      </c>
      <c r="J114" s="486">
        <f t="shared" si="3"/>
        <v>2.0460358056265986E-2</v>
      </c>
      <c r="K114" s="34" t="s">
        <v>650</v>
      </c>
    </row>
    <row r="115" spans="1:11">
      <c r="A115" s="34" t="s">
        <v>4654</v>
      </c>
      <c r="B115" s="34">
        <v>2010</v>
      </c>
      <c r="C115" s="34">
        <v>10</v>
      </c>
      <c r="D115" s="34" t="s">
        <v>651</v>
      </c>
      <c r="E115" s="95">
        <f t="shared" si="5"/>
        <v>435</v>
      </c>
      <c r="F115" s="95">
        <f t="shared" si="6"/>
        <v>782</v>
      </c>
      <c r="G115" s="95">
        <f>'gráficos x semana II nivel'!C12+'gráficos x semana II nivel'!D12+'gráficos x semana II nivel'!E12</f>
        <v>4</v>
      </c>
      <c r="H115" s="95">
        <f t="shared" si="7"/>
        <v>20</v>
      </c>
      <c r="I115" s="486">
        <f t="shared" si="2"/>
        <v>4.5977011494252873E-2</v>
      </c>
      <c r="J115" s="486">
        <f t="shared" si="3"/>
        <v>2.557544757033248E-2</v>
      </c>
      <c r="K115" s="34" t="s">
        <v>650</v>
      </c>
    </row>
    <row r="116" spans="1:11">
      <c r="A116" s="34" t="s">
        <v>4654</v>
      </c>
      <c r="B116" s="34">
        <v>2010</v>
      </c>
      <c r="C116" s="34">
        <v>11</v>
      </c>
      <c r="D116" s="34" t="s">
        <v>651</v>
      </c>
      <c r="E116" s="95">
        <f t="shared" si="5"/>
        <v>435</v>
      </c>
      <c r="F116" s="95">
        <f t="shared" si="6"/>
        <v>782</v>
      </c>
      <c r="G116" s="95">
        <f>'gráficos x semana II nivel'!C13+'gráficos x semana II nivel'!D13+'gráficos x semana II nivel'!E13</f>
        <v>3</v>
      </c>
      <c r="H116" s="95">
        <f t="shared" si="7"/>
        <v>23</v>
      </c>
      <c r="I116" s="486">
        <f t="shared" si="2"/>
        <v>5.2873563218390804E-2</v>
      </c>
      <c r="J116" s="486">
        <f t="shared" si="3"/>
        <v>2.9411764705882353E-2</v>
      </c>
      <c r="K116" s="34" t="s">
        <v>650</v>
      </c>
    </row>
    <row r="117" spans="1:11">
      <c r="A117" s="34" t="s">
        <v>4654</v>
      </c>
      <c r="B117" s="34">
        <v>2010</v>
      </c>
      <c r="C117" s="34">
        <v>12</v>
      </c>
      <c r="D117" s="34" t="s">
        <v>651</v>
      </c>
      <c r="E117" s="95">
        <f t="shared" si="5"/>
        <v>435</v>
      </c>
      <c r="F117" s="95">
        <f t="shared" si="6"/>
        <v>782</v>
      </c>
      <c r="G117" s="95">
        <f>'gráficos x semana II nivel'!C14+'gráficos x semana II nivel'!D14+'gráficos x semana II nivel'!E14</f>
        <v>1</v>
      </c>
      <c r="H117" s="95">
        <f t="shared" si="7"/>
        <v>24</v>
      </c>
      <c r="I117" s="486">
        <f t="shared" si="2"/>
        <v>5.5172413793103448E-2</v>
      </c>
      <c r="J117" s="486">
        <f t="shared" si="3"/>
        <v>3.0690537084398978E-2</v>
      </c>
      <c r="K117" s="34" t="s">
        <v>650</v>
      </c>
    </row>
    <row r="118" spans="1:11">
      <c r="A118" s="34" t="s">
        <v>4654</v>
      </c>
      <c r="B118" s="34">
        <v>2010</v>
      </c>
      <c r="C118" s="34">
        <v>13</v>
      </c>
      <c r="D118" s="34" t="s">
        <v>651</v>
      </c>
      <c r="E118" s="95">
        <f t="shared" si="5"/>
        <v>435</v>
      </c>
      <c r="F118" s="95">
        <f t="shared" si="6"/>
        <v>782</v>
      </c>
      <c r="G118" s="95">
        <f>'gráficos x semana II nivel'!C15+'gráficos x semana II nivel'!D15+'gráficos x semana II nivel'!E15</f>
        <v>6</v>
      </c>
      <c r="H118" s="95">
        <f t="shared" si="7"/>
        <v>30</v>
      </c>
      <c r="I118" s="486">
        <f t="shared" si="2"/>
        <v>6.8965517241379309E-2</v>
      </c>
      <c r="J118" s="486">
        <f t="shared" si="3"/>
        <v>3.8363171355498722E-2</v>
      </c>
      <c r="K118" s="34" t="s">
        <v>650</v>
      </c>
    </row>
    <row r="119" spans="1:11">
      <c r="A119" s="34" t="s">
        <v>4654</v>
      </c>
      <c r="B119" s="34">
        <v>2010</v>
      </c>
      <c r="C119" s="34">
        <v>14</v>
      </c>
      <c r="D119" s="34" t="s">
        <v>651</v>
      </c>
      <c r="E119" s="95">
        <f t="shared" si="5"/>
        <v>435</v>
      </c>
      <c r="F119" s="95">
        <f t="shared" si="6"/>
        <v>782</v>
      </c>
      <c r="G119" s="95">
        <f>'gráficos x semana II nivel'!C16+'gráficos x semana II nivel'!D16+'gráficos x semana II nivel'!E16</f>
        <v>2</v>
      </c>
      <c r="H119" s="95">
        <f t="shared" si="7"/>
        <v>32</v>
      </c>
      <c r="I119" s="486">
        <f t="shared" si="2"/>
        <v>7.3563218390804597E-2</v>
      </c>
      <c r="J119" s="486">
        <f t="shared" si="3"/>
        <v>4.0920716112531973E-2</v>
      </c>
      <c r="K119" s="34" t="s">
        <v>650</v>
      </c>
    </row>
    <row r="120" spans="1:11">
      <c r="A120" s="34" t="s">
        <v>4654</v>
      </c>
      <c r="B120" s="34">
        <v>2010</v>
      </c>
      <c r="C120" s="34">
        <v>15</v>
      </c>
      <c r="D120" s="34" t="s">
        <v>651</v>
      </c>
      <c r="E120" s="95">
        <f t="shared" si="5"/>
        <v>435</v>
      </c>
      <c r="F120" s="95">
        <f t="shared" si="6"/>
        <v>782</v>
      </c>
      <c r="G120" s="95">
        <f>'gráficos x semana II nivel'!C17+'gráficos x semana II nivel'!D17+'gráficos x semana II nivel'!E17</f>
        <v>1</v>
      </c>
      <c r="H120" s="95">
        <f t="shared" si="7"/>
        <v>33</v>
      </c>
      <c r="I120" s="486">
        <f t="shared" si="2"/>
        <v>7.586206896551724E-2</v>
      </c>
      <c r="J120" s="486">
        <f t="shared" si="3"/>
        <v>4.2199488491048591E-2</v>
      </c>
      <c r="K120" s="34" t="s">
        <v>650</v>
      </c>
    </row>
    <row r="121" spans="1:11">
      <c r="A121" s="34" t="s">
        <v>4654</v>
      </c>
      <c r="B121" s="34">
        <v>2010</v>
      </c>
      <c r="C121" s="34">
        <v>16</v>
      </c>
      <c r="D121" s="34" t="s">
        <v>651</v>
      </c>
      <c r="E121" s="95">
        <f t="shared" si="5"/>
        <v>435</v>
      </c>
      <c r="F121" s="95">
        <f t="shared" si="6"/>
        <v>782</v>
      </c>
      <c r="G121" s="95">
        <f>'gráficos x semana II nivel'!C18+'gráficos x semana II nivel'!D18+'gráficos x semana II nivel'!E18</f>
        <v>2</v>
      </c>
      <c r="H121" s="95">
        <f t="shared" si="7"/>
        <v>35</v>
      </c>
      <c r="I121" s="486">
        <f t="shared" si="2"/>
        <v>8.0459770114942528E-2</v>
      </c>
      <c r="J121" s="486">
        <f t="shared" si="3"/>
        <v>4.4757033248081841E-2</v>
      </c>
      <c r="K121" s="34" t="s">
        <v>650</v>
      </c>
    </row>
    <row r="122" spans="1:11">
      <c r="A122" s="34" t="s">
        <v>4654</v>
      </c>
      <c r="B122" s="34">
        <v>2010</v>
      </c>
      <c r="C122" s="34">
        <v>17</v>
      </c>
      <c r="D122" s="34" t="s">
        <v>651</v>
      </c>
      <c r="E122" s="95">
        <f t="shared" si="5"/>
        <v>435</v>
      </c>
      <c r="F122" s="95">
        <f t="shared" si="6"/>
        <v>782</v>
      </c>
      <c r="G122" s="95">
        <f>'gráficos x semana II nivel'!C19+'gráficos x semana II nivel'!D19+'gráficos x semana II nivel'!E19</f>
        <v>6</v>
      </c>
      <c r="H122" s="95">
        <f t="shared" si="7"/>
        <v>41</v>
      </c>
      <c r="I122" s="486">
        <f t="shared" si="2"/>
        <v>9.4252873563218389E-2</v>
      </c>
      <c r="J122" s="486">
        <f t="shared" si="3"/>
        <v>5.2429667519181586E-2</v>
      </c>
      <c r="K122" s="34" t="s">
        <v>650</v>
      </c>
    </row>
    <row r="123" spans="1:11">
      <c r="A123" s="34" t="s">
        <v>4654</v>
      </c>
      <c r="B123" s="34">
        <v>2010</v>
      </c>
      <c r="C123" s="34">
        <v>18</v>
      </c>
      <c r="D123" s="34" t="s">
        <v>651</v>
      </c>
      <c r="E123" s="95">
        <f t="shared" si="5"/>
        <v>435</v>
      </c>
      <c r="F123" s="95">
        <f t="shared" si="6"/>
        <v>782</v>
      </c>
      <c r="G123" s="95">
        <f>'gráficos x semana II nivel'!C20+'gráficos x semana II nivel'!D20+'gráficos x semana II nivel'!E20</f>
        <v>18</v>
      </c>
      <c r="H123" s="95">
        <f t="shared" si="7"/>
        <v>59</v>
      </c>
      <c r="I123" s="486">
        <f t="shared" si="2"/>
        <v>0.13563218390804599</v>
      </c>
      <c r="J123" s="486">
        <f t="shared" si="3"/>
        <v>7.5447570332480812E-2</v>
      </c>
      <c r="K123" s="34" t="s">
        <v>650</v>
      </c>
    </row>
    <row r="124" spans="1:11">
      <c r="A124" s="34" t="s">
        <v>4654</v>
      </c>
      <c r="B124" s="34">
        <v>2010</v>
      </c>
      <c r="C124" s="34">
        <v>19</v>
      </c>
      <c r="D124" s="34" t="s">
        <v>651</v>
      </c>
      <c r="E124" s="95">
        <f t="shared" si="5"/>
        <v>435</v>
      </c>
      <c r="F124" s="95">
        <f t="shared" si="6"/>
        <v>782</v>
      </c>
      <c r="G124" s="95">
        <f>'gráficos x semana II nivel'!C21+'gráficos x semana II nivel'!D21+'gráficos x semana II nivel'!E21</f>
        <v>4</v>
      </c>
      <c r="H124" s="95">
        <f t="shared" si="7"/>
        <v>63</v>
      </c>
      <c r="I124" s="486">
        <f t="shared" si="2"/>
        <v>0.14482758620689656</v>
      </c>
      <c r="J124" s="486">
        <f t="shared" si="3"/>
        <v>8.0562659846547313E-2</v>
      </c>
      <c r="K124" s="34" t="s">
        <v>650</v>
      </c>
    </row>
    <row r="125" spans="1:11">
      <c r="A125" s="34" t="s">
        <v>4654</v>
      </c>
      <c r="B125" s="34">
        <v>2010</v>
      </c>
      <c r="C125" s="34">
        <v>20</v>
      </c>
      <c r="D125" s="34" t="s">
        <v>651</v>
      </c>
      <c r="E125" s="95">
        <f t="shared" si="5"/>
        <v>435</v>
      </c>
      <c r="F125" s="95">
        <f t="shared" si="6"/>
        <v>782</v>
      </c>
      <c r="G125" s="95">
        <f>'gráficos x semana II nivel'!C22+'gráficos x semana II nivel'!D22+'gráficos x semana II nivel'!E22</f>
        <v>7</v>
      </c>
      <c r="H125" s="95">
        <f t="shared" si="7"/>
        <v>70</v>
      </c>
      <c r="I125" s="486">
        <f t="shared" si="2"/>
        <v>0.16091954022988506</v>
      </c>
      <c r="J125" s="486">
        <f t="shared" si="3"/>
        <v>8.9514066496163683E-2</v>
      </c>
      <c r="K125" s="34" t="s">
        <v>650</v>
      </c>
    </row>
    <row r="126" spans="1:11">
      <c r="A126" s="34" t="s">
        <v>4654</v>
      </c>
      <c r="B126" s="34">
        <v>2010</v>
      </c>
      <c r="C126" s="34">
        <v>21</v>
      </c>
      <c r="D126" s="34" t="s">
        <v>651</v>
      </c>
      <c r="E126" s="95">
        <f t="shared" si="5"/>
        <v>435</v>
      </c>
      <c r="F126" s="95">
        <f t="shared" si="6"/>
        <v>782</v>
      </c>
      <c r="G126" s="95">
        <f>'gráficos x semana II nivel'!C23+'gráficos x semana II nivel'!D23+'gráficos x semana II nivel'!E23</f>
        <v>4</v>
      </c>
      <c r="H126" s="95">
        <f t="shared" si="7"/>
        <v>74</v>
      </c>
      <c r="I126" s="486">
        <f t="shared" si="2"/>
        <v>0.17011494252873563</v>
      </c>
      <c r="J126" s="486">
        <f t="shared" si="3"/>
        <v>9.4629156010230184E-2</v>
      </c>
      <c r="K126" s="34" t="s">
        <v>650</v>
      </c>
    </row>
    <row r="127" spans="1:11">
      <c r="A127" s="34" t="s">
        <v>4654</v>
      </c>
      <c r="B127" s="34">
        <v>2010</v>
      </c>
      <c r="C127" s="34">
        <v>22</v>
      </c>
      <c r="D127" s="34" t="s">
        <v>651</v>
      </c>
      <c r="E127" s="95">
        <f t="shared" si="5"/>
        <v>435</v>
      </c>
      <c r="F127" s="95">
        <f t="shared" si="6"/>
        <v>782</v>
      </c>
      <c r="G127" s="95">
        <f>'gráficos x semana II nivel'!C24+'gráficos x semana II nivel'!D24+'gráficos x semana II nivel'!E24</f>
        <v>7</v>
      </c>
      <c r="H127" s="95">
        <f t="shared" si="7"/>
        <v>81</v>
      </c>
      <c r="I127" s="486">
        <f t="shared" si="2"/>
        <v>0.18620689655172415</v>
      </c>
      <c r="J127" s="486">
        <f t="shared" si="3"/>
        <v>0.10358056265984655</v>
      </c>
      <c r="K127" s="34" t="s">
        <v>650</v>
      </c>
    </row>
    <row r="128" spans="1:11">
      <c r="A128" s="34" t="s">
        <v>4654</v>
      </c>
      <c r="B128" s="34">
        <v>2010</v>
      </c>
      <c r="C128" s="34">
        <v>23</v>
      </c>
      <c r="D128" s="34" t="s">
        <v>651</v>
      </c>
      <c r="E128" s="95">
        <f t="shared" si="5"/>
        <v>435</v>
      </c>
      <c r="F128" s="95">
        <f t="shared" si="6"/>
        <v>782</v>
      </c>
      <c r="G128" s="95">
        <f>'gráficos x semana II nivel'!C25+'gráficos x semana II nivel'!D25+'gráficos x semana II nivel'!E25</f>
        <v>4</v>
      </c>
      <c r="H128" s="95">
        <f t="shared" si="7"/>
        <v>85</v>
      </c>
      <c r="I128" s="486">
        <f t="shared" si="2"/>
        <v>0.19540229885057472</v>
      </c>
      <c r="J128" s="486">
        <f t="shared" si="3"/>
        <v>0.10869565217391304</v>
      </c>
      <c r="K128" s="34" t="s">
        <v>650</v>
      </c>
    </row>
    <row r="129" spans="1:11">
      <c r="A129" s="34" t="s">
        <v>4654</v>
      </c>
      <c r="B129" s="34">
        <v>2010</v>
      </c>
      <c r="C129" s="34">
        <v>24</v>
      </c>
      <c r="D129" s="34" t="s">
        <v>651</v>
      </c>
      <c r="E129" s="95">
        <f t="shared" si="5"/>
        <v>435</v>
      </c>
      <c r="F129" s="95">
        <f t="shared" si="6"/>
        <v>782</v>
      </c>
      <c r="G129" s="95">
        <f>'gráficos x semana II nivel'!C26+'gráficos x semana II nivel'!D26+'gráficos x semana II nivel'!E26</f>
        <v>3</v>
      </c>
      <c r="H129" s="95">
        <f t="shared" si="7"/>
        <v>88</v>
      </c>
      <c r="I129" s="486">
        <f t="shared" si="2"/>
        <v>0.20229885057471264</v>
      </c>
      <c r="J129" s="486">
        <f t="shared" si="3"/>
        <v>0.11253196930946291</v>
      </c>
      <c r="K129" s="34" t="s">
        <v>650</v>
      </c>
    </row>
    <row r="130" spans="1:11">
      <c r="A130" s="34" t="s">
        <v>4654</v>
      </c>
      <c r="B130" s="34">
        <v>2010</v>
      </c>
      <c r="C130" s="34">
        <v>25</v>
      </c>
      <c r="D130" s="34" t="s">
        <v>651</v>
      </c>
      <c r="E130" s="95">
        <f t="shared" ref="E130:E193" si="8">SP1_IIN</f>
        <v>435</v>
      </c>
      <c r="F130" s="95">
        <f t="shared" ref="F130:F193" si="9">Cargos_IIN_SP1</f>
        <v>782</v>
      </c>
      <c r="G130" s="95">
        <f>'gráficos x semana II nivel'!C27+'gráficos x semana II nivel'!D27+'gráficos x semana II nivel'!E27</f>
        <v>1</v>
      </c>
      <c r="H130" s="95">
        <f t="shared" si="7"/>
        <v>89</v>
      </c>
      <c r="I130" s="486">
        <f t="shared" si="2"/>
        <v>0.2045977011494253</v>
      </c>
      <c r="J130" s="486">
        <f t="shared" si="3"/>
        <v>0.11381074168797954</v>
      </c>
      <c r="K130" s="34" t="s">
        <v>650</v>
      </c>
    </row>
    <row r="131" spans="1:11">
      <c r="A131" s="34" t="s">
        <v>4654</v>
      </c>
      <c r="B131" s="34">
        <v>2010</v>
      </c>
      <c r="C131" s="34">
        <v>26</v>
      </c>
      <c r="D131" s="34" t="s">
        <v>651</v>
      </c>
      <c r="E131" s="95">
        <f t="shared" si="8"/>
        <v>435</v>
      </c>
      <c r="F131" s="95">
        <f t="shared" si="9"/>
        <v>782</v>
      </c>
      <c r="G131" s="95">
        <f>'gráficos x semana II nivel'!C28+'gráficos x semana II nivel'!D28+'gráficos x semana II nivel'!E28</f>
        <v>4</v>
      </c>
      <c r="H131" s="95">
        <f t="shared" si="7"/>
        <v>93</v>
      </c>
      <c r="I131" s="486">
        <f t="shared" si="2"/>
        <v>0.21379310344827587</v>
      </c>
      <c r="J131" s="486">
        <f t="shared" si="3"/>
        <v>0.11892583120204604</v>
      </c>
      <c r="K131" s="34" t="s">
        <v>650</v>
      </c>
    </row>
    <row r="132" spans="1:11">
      <c r="A132" s="34" t="s">
        <v>4654</v>
      </c>
      <c r="B132" s="34">
        <v>2010</v>
      </c>
      <c r="C132" s="34">
        <v>27</v>
      </c>
      <c r="D132" s="34" t="s">
        <v>651</v>
      </c>
      <c r="E132" s="95">
        <f t="shared" si="8"/>
        <v>435</v>
      </c>
      <c r="F132" s="95">
        <f t="shared" si="9"/>
        <v>782</v>
      </c>
      <c r="G132" s="95">
        <f>'gráficos x semana II nivel'!C29+'gráficos x semana II nivel'!D29+'gráficos x semana II nivel'!E29</f>
        <v>2</v>
      </c>
      <c r="H132" s="95">
        <f t="shared" si="7"/>
        <v>95</v>
      </c>
      <c r="I132" s="486">
        <f t="shared" si="2"/>
        <v>0.21839080459770116</v>
      </c>
      <c r="J132" s="486">
        <f t="shared" si="3"/>
        <v>0.12148337595907928</v>
      </c>
      <c r="K132" s="34" t="s">
        <v>650</v>
      </c>
    </row>
    <row r="133" spans="1:11">
      <c r="A133" s="34" t="s">
        <v>4654</v>
      </c>
      <c r="B133" s="34">
        <v>2010</v>
      </c>
      <c r="C133" s="34">
        <v>28</v>
      </c>
      <c r="D133" s="34" t="s">
        <v>651</v>
      </c>
      <c r="E133" s="95">
        <f t="shared" si="8"/>
        <v>435</v>
      </c>
      <c r="F133" s="95">
        <f t="shared" si="9"/>
        <v>782</v>
      </c>
      <c r="G133" s="95">
        <f>'gráficos x semana II nivel'!C30+'gráficos x semana II nivel'!D30+'gráficos x semana II nivel'!E30</f>
        <v>5</v>
      </c>
      <c r="H133" s="95">
        <f t="shared" si="7"/>
        <v>100</v>
      </c>
      <c r="I133" s="486">
        <f t="shared" si="2"/>
        <v>0.22988505747126436</v>
      </c>
      <c r="J133" s="486">
        <f t="shared" si="3"/>
        <v>0.12787723785166241</v>
      </c>
      <c r="K133" s="34" t="s">
        <v>650</v>
      </c>
    </row>
    <row r="134" spans="1:11">
      <c r="A134" s="34" t="s">
        <v>4654</v>
      </c>
      <c r="B134" s="34">
        <v>2010</v>
      </c>
      <c r="C134" s="34">
        <v>29</v>
      </c>
      <c r="D134" s="34" t="s">
        <v>651</v>
      </c>
      <c r="E134" s="95">
        <f t="shared" si="8"/>
        <v>435</v>
      </c>
      <c r="F134" s="95">
        <f t="shared" si="9"/>
        <v>782</v>
      </c>
      <c r="G134" s="95">
        <f>'gráficos x semana II nivel'!C31+'gráficos x semana II nivel'!D31+'gráficos x semana II nivel'!E31</f>
        <v>5</v>
      </c>
      <c r="H134" s="95">
        <f t="shared" si="7"/>
        <v>105</v>
      </c>
      <c r="I134" s="486">
        <f t="shared" si="2"/>
        <v>0.2413793103448276</v>
      </c>
      <c r="J134" s="486">
        <f t="shared" si="3"/>
        <v>0.13427109974424553</v>
      </c>
      <c r="K134" s="34" t="s">
        <v>650</v>
      </c>
    </row>
    <row r="135" spans="1:11">
      <c r="A135" s="34" t="s">
        <v>4654</v>
      </c>
      <c r="B135" s="34">
        <v>2010</v>
      </c>
      <c r="C135" s="34">
        <v>30</v>
      </c>
      <c r="D135" s="34" t="s">
        <v>651</v>
      </c>
      <c r="E135" s="95">
        <f t="shared" si="8"/>
        <v>435</v>
      </c>
      <c r="F135" s="95">
        <f t="shared" si="9"/>
        <v>782</v>
      </c>
      <c r="G135" s="95">
        <f>'gráficos x semana II nivel'!C32+'gráficos x semana II nivel'!D32+'gráficos x semana II nivel'!E32</f>
        <v>15</v>
      </c>
      <c r="H135" s="95">
        <f t="shared" si="7"/>
        <v>120</v>
      </c>
      <c r="I135" s="486">
        <f t="shared" si="2"/>
        <v>0.27586206896551724</v>
      </c>
      <c r="J135" s="486">
        <f t="shared" si="3"/>
        <v>0.15345268542199489</v>
      </c>
      <c r="K135" s="34" t="s">
        <v>650</v>
      </c>
    </row>
    <row r="136" spans="1:11">
      <c r="A136" s="34" t="s">
        <v>4654</v>
      </c>
      <c r="B136" s="34">
        <v>2010</v>
      </c>
      <c r="C136" s="34">
        <v>31</v>
      </c>
      <c r="D136" s="34" t="s">
        <v>651</v>
      </c>
      <c r="E136" s="95">
        <f t="shared" si="8"/>
        <v>435</v>
      </c>
      <c r="F136" s="95">
        <f t="shared" si="9"/>
        <v>782</v>
      </c>
      <c r="G136" s="95">
        <f>'gráficos x semana II nivel'!C33+'gráficos x semana II nivel'!D33+'gráficos x semana II nivel'!E33</f>
        <v>3</v>
      </c>
      <c r="H136" s="95">
        <f t="shared" si="7"/>
        <v>123</v>
      </c>
      <c r="I136" s="486">
        <f t="shared" si="2"/>
        <v>0.28275862068965518</v>
      </c>
      <c r="J136" s="486">
        <f t="shared" si="3"/>
        <v>0.15728900255754474</v>
      </c>
      <c r="K136" s="34" t="s">
        <v>650</v>
      </c>
    </row>
    <row r="137" spans="1:11">
      <c r="A137" s="34" t="s">
        <v>4654</v>
      </c>
      <c r="B137" s="34">
        <v>2010</v>
      </c>
      <c r="C137" s="34">
        <v>32</v>
      </c>
      <c r="D137" s="34" t="s">
        <v>651</v>
      </c>
      <c r="E137" s="95">
        <f t="shared" si="8"/>
        <v>435</v>
      </c>
      <c r="F137" s="95">
        <f t="shared" si="9"/>
        <v>782</v>
      </c>
      <c r="G137" s="95">
        <f>'gráficos x semana II nivel'!C34+'gráficos x semana II nivel'!D34+'gráficos x semana II nivel'!E34</f>
        <v>2</v>
      </c>
      <c r="H137" s="95">
        <f t="shared" si="7"/>
        <v>125</v>
      </c>
      <c r="I137" s="486">
        <f t="shared" si="2"/>
        <v>0.28735632183908044</v>
      </c>
      <c r="J137" s="486">
        <f t="shared" si="3"/>
        <v>0.15984654731457801</v>
      </c>
      <c r="K137" s="34" t="s">
        <v>650</v>
      </c>
    </row>
    <row r="138" spans="1:11">
      <c r="A138" s="34" t="s">
        <v>4654</v>
      </c>
      <c r="B138" s="34">
        <v>2010</v>
      </c>
      <c r="C138" s="34">
        <v>33</v>
      </c>
      <c r="D138" s="34" t="s">
        <v>651</v>
      </c>
      <c r="E138" s="95">
        <f t="shared" si="8"/>
        <v>435</v>
      </c>
      <c r="F138" s="95">
        <f t="shared" si="9"/>
        <v>782</v>
      </c>
      <c r="G138" s="95">
        <f>'gráficos x semana II nivel'!C35+'gráficos x semana II nivel'!D35+'gráficos x semana II nivel'!E35</f>
        <v>6</v>
      </c>
      <c r="H138" s="95">
        <f t="shared" si="7"/>
        <v>131</v>
      </c>
      <c r="I138" s="486">
        <f t="shared" si="2"/>
        <v>0.30114942528735633</v>
      </c>
      <c r="J138" s="486">
        <f t="shared" si="3"/>
        <v>0.16751918158567775</v>
      </c>
      <c r="K138" s="34" t="s">
        <v>650</v>
      </c>
    </row>
    <row r="139" spans="1:11">
      <c r="A139" s="34" t="s">
        <v>4654</v>
      </c>
      <c r="B139" s="34">
        <v>2010</v>
      </c>
      <c r="C139" s="34">
        <v>34</v>
      </c>
      <c r="D139" s="34" t="s">
        <v>651</v>
      </c>
      <c r="E139" s="95">
        <f t="shared" si="8"/>
        <v>435</v>
      </c>
      <c r="F139" s="95">
        <f t="shared" si="9"/>
        <v>782</v>
      </c>
      <c r="G139" s="95">
        <f>'gráficos x semana II nivel'!C36+'gráficos x semana II nivel'!D36+'gráficos x semana II nivel'!E36</f>
        <v>1</v>
      </c>
      <c r="H139" s="95">
        <f t="shared" si="7"/>
        <v>132</v>
      </c>
      <c r="I139" s="486">
        <f t="shared" si="2"/>
        <v>0.30344827586206896</v>
      </c>
      <c r="J139" s="486">
        <f t="shared" si="3"/>
        <v>0.16879795396419436</v>
      </c>
      <c r="K139" s="34" t="s">
        <v>650</v>
      </c>
    </row>
    <row r="140" spans="1:11">
      <c r="A140" s="34" t="s">
        <v>4654</v>
      </c>
      <c r="B140" s="34">
        <v>2010</v>
      </c>
      <c r="C140" s="34">
        <v>35</v>
      </c>
      <c r="D140" s="34" t="s">
        <v>651</v>
      </c>
      <c r="E140" s="95">
        <f t="shared" si="8"/>
        <v>435</v>
      </c>
      <c r="F140" s="95">
        <f t="shared" si="9"/>
        <v>782</v>
      </c>
      <c r="G140" s="95">
        <f>'gráficos x semana II nivel'!C37+'gráficos x semana II nivel'!D37+'gráficos x semana II nivel'!E37</f>
        <v>5</v>
      </c>
      <c r="H140" s="95">
        <f t="shared" si="7"/>
        <v>137</v>
      </c>
      <c r="I140" s="486">
        <f t="shared" si="2"/>
        <v>0.31494252873563217</v>
      </c>
      <c r="J140" s="486">
        <f t="shared" si="3"/>
        <v>0.17519181585677748</v>
      </c>
      <c r="K140" s="34" t="s">
        <v>650</v>
      </c>
    </row>
    <row r="141" spans="1:11">
      <c r="A141" s="34" t="s">
        <v>4654</v>
      </c>
      <c r="B141" s="34">
        <v>2010</v>
      </c>
      <c r="C141" s="34">
        <v>36</v>
      </c>
      <c r="D141" s="34" t="s">
        <v>651</v>
      </c>
      <c r="E141" s="95">
        <f t="shared" si="8"/>
        <v>435</v>
      </c>
      <c r="F141" s="95">
        <f t="shared" si="9"/>
        <v>782</v>
      </c>
      <c r="G141" s="95">
        <f>'gráficos x semana II nivel'!C38+'gráficos x semana II nivel'!D38+'gráficos x semana II nivel'!E38</f>
        <v>4</v>
      </c>
      <c r="H141" s="95">
        <f t="shared" si="7"/>
        <v>141</v>
      </c>
      <c r="I141" s="486">
        <f t="shared" si="2"/>
        <v>0.32413793103448274</v>
      </c>
      <c r="J141" s="486">
        <f t="shared" si="3"/>
        <v>0.18030690537084398</v>
      </c>
      <c r="K141" s="34" t="s">
        <v>650</v>
      </c>
    </row>
    <row r="142" spans="1:11">
      <c r="A142" s="34" t="s">
        <v>4654</v>
      </c>
      <c r="B142" s="34">
        <v>2010</v>
      </c>
      <c r="C142" s="34">
        <v>37</v>
      </c>
      <c r="D142" s="34" t="s">
        <v>651</v>
      </c>
      <c r="E142" s="95">
        <f t="shared" si="8"/>
        <v>435</v>
      </c>
      <c r="F142" s="95">
        <f t="shared" si="9"/>
        <v>782</v>
      </c>
      <c r="G142" s="95">
        <f>'gráficos x semana II nivel'!C39+'gráficos x semana II nivel'!D39+'gráficos x semana II nivel'!E39</f>
        <v>2</v>
      </c>
      <c r="H142" s="95">
        <f t="shared" si="7"/>
        <v>143</v>
      </c>
      <c r="I142" s="486">
        <f t="shared" si="2"/>
        <v>0.32873563218390806</v>
      </c>
      <c r="J142" s="486">
        <f t="shared" si="3"/>
        <v>0.18286445012787725</v>
      </c>
      <c r="K142" s="34" t="s">
        <v>650</v>
      </c>
    </row>
    <row r="143" spans="1:11">
      <c r="A143" s="34" t="s">
        <v>4654</v>
      </c>
      <c r="B143" s="34">
        <v>2010</v>
      </c>
      <c r="C143" s="34">
        <v>38</v>
      </c>
      <c r="D143" s="34" t="s">
        <v>651</v>
      </c>
      <c r="E143" s="95">
        <f t="shared" si="8"/>
        <v>435</v>
      </c>
      <c r="F143" s="95">
        <f t="shared" si="9"/>
        <v>782</v>
      </c>
      <c r="G143" s="95">
        <f>'gráficos x semana II nivel'!C40+'gráficos x semana II nivel'!D40+'gráficos x semana II nivel'!E40</f>
        <v>1</v>
      </c>
      <c r="H143" s="95">
        <f t="shared" si="7"/>
        <v>144</v>
      </c>
      <c r="I143" s="486">
        <f t="shared" si="2"/>
        <v>0.33103448275862069</v>
      </c>
      <c r="J143" s="486">
        <f t="shared" si="3"/>
        <v>0.18414322250639387</v>
      </c>
      <c r="K143" s="34" t="s">
        <v>650</v>
      </c>
    </row>
    <row r="144" spans="1:11">
      <c r="A144" s="34" t="s">
        <v>4654</v>
      </c>
      <c r="B144" s="34">
        <v>2010</v>
      </c>
      <c r="C144" s="34">
        <v>39</v>
      </c>
      <c r="D144" s="34" t="s">
        <v>651</v>
      </c>
      <c r="E144" s="95">
        <f t="shared" si="8"/>
        <v>435</v>
      </c>
      <c r="F144" s="95">
        <f t="shared" si="9"/>
        <v>782</v>
      </c>
      <c r="G144" s="95">
        <f>'gráficos x semana II nivel'!C41+'gráficos x semana II nivel'!D41+'gráficos x semana II nivel'!E41</f>
        <v>2</v>
      </c>
      <c r="H144" s="95">
        <f t="shared" si="7"/>
        <v>146</v>
      </c>
      <c r="I144" s="486">
        <f t="shared" si="2"/>
        <v>0.335632183908046</v>
      </c>
      <c r="J144" s="486">
        <f t="shared" si="3"/>
        <v>0.1867007672634271</v>
      </c>
      <c r="K144" s="34" t="s">
        <v>650</v>
      </c>
    </row>
    <row r="145" spans="1:11">
      <c r="A145" s="34" t="s">
        <v>4654</v>
      </c>
      <c r="B145" s="34">
        <v>2010</v>
      </c>
      <c r="C145" s="34">
        <v>40</v>
      </c>
      <c r="D145" s="34" t="s">
        <v>651</v>
      </c>
      <c r="E145" s="95">
        <f t="shared" si="8"/>
        <v>435</v>
      </c>
      <c r="F145" s="95">
        <f t="shared" si="9"/>
        <v>782</v>
      </c>
      <c r="G145" s="95">
        <f>'gráficos x semana II nivel'!C42+'gráficos x semana II nivel'!D42+'gráficos x semana II nivel'!E42</f>
        <v>2</v>
      </c>
      <c r="H145" s="95">
        <f t="shared" si="7"/>
        <v>148</v>
      </c>
      <c r="I145" s="486">
        <f t="shared" si="2"/>
        <v>0.34022988505747126</v>
      </c>
      <c r="J145" s="486">
        <f t="shared" si="3"/>
        <v>0.18925831202046037</v>
      </c>
      <c r="K145" s="34" t="s">
        <v>650</v>
      </c>
    </row>
    <row r="146" spans="1:11">
      <c r="A146" s="34" t="s">
        <v>4654</v>
      </c>
      <c r="B146" s="34">
        <v>2010</v>
      </c>
      <c r="C146" s="34">
        <v>41</v>
      </c>
      <c r="D146" s="34" t="s">
        <v>651</v>
      </c>
      <c r="E146" s="95">
        <f t="shared" si="8"/>
        <v>435</v>
      </c>
      <c r="F146" s="95">
        <f t="shared" si="9"/>
        <v>782</v>
      </c>
      <c r="G146" s="95">
        <f>'gráficos x semana II nivel'!C43+'gráficos x semana II nivel'!D43+'gráficos x semana II nivel'!E43</f>
        <v>1</v>
      </c>
      <c r="H146" s="95">
        <f t="shared" si="7"/>
        <v>149</v>
      </c>
      <c r="I146" s="486">
        <f t="shared" si="2"/>
        <v>0.34252873563218389</v>
      </c>
      <c r="J146" s="486">
        <f t="shared" si="3"/>
        <v>0.19053708439897699</v>
      </c>
      <c r="K146" s="34" t="s">
        <v>650</v>
      </c>
    </row>
    <row r="147" spans="1:11">
      <c r="A147" s="34" t="s">
        <v>4654</v>
      </c>
      <c r="B147" s="34">
        <v>2010</v>
      </c>
      <c r="C147" s="34">
        <v>42</v>
      </c>
      <c r="D147" s="34" t="s">
        <v>651</v>
      </c>
      <c r="E147" s="95">
        <f t="shared" si="8"/>
        <v>435</v>
      </c>
      <c r="F147" s="95">
        <f t="shared" si="9"/>
        <v>782</v>
      </c>
      <c r="G147" s="95">
        <f>'gráficos x semana II nivel'!C44+'gráficos x semana II nivel'!D44+'gráficos x semana II nivel'!E44</f>
        <v>0</v>
      </c>
      <c r="H147" s="95">
        <f t="shared" si="7"/>
        <v>149</v>
      </c>
      <c r="I147" s="486">
        <f t="shared" si="2"/>
        <v>0.34252873563218389</v>
      </c>
      <c r="J147" s="486">
        <f t="shared" si="3"/>
        <v>0.19053708439897699</v>
      </c>
      <c r="K147" s="34" t="s">
        <v>650</v>
      </c>
    </row>
    <row r="148" spans="1:11">
      <c r="A148" s="34" t="s">
        <v>4654</v>
      </c>
      <c r="B148" s="34">
        <v>2010</v>
      </c>
      <c r="C148" s="34">
        <v>43</v>
      </c>
      <c r="D148" s="34" t="s">
        <v>651</v>
      </c>
      <c r="E148" s="95">
        <f t="shared" si="8"/>
        <v>435</v>
      </c>
      <c r="F148" s="95">
        <f t="shared" si="9"/>
        <v>782</v>
      </c>
      <c r="G148" s="95">
        <f>'gráficos x semana II nivel'!C45+'gráficos x semana II nivel'!D45+'gráficos x semana II nivel'!E45</f>
        <v>0</v>
      </c>
      <c r="H148" s="95">
        <f t="shared" si="7"/>
        <v>149</v>
      </c>
      <c r="I148" s="486">
        <f t="shared" si="2"/>
        <v>0.34252873563218389</v>
      </c>
      <c r="J148" s="486">
        <f t="shared" si="3"/>
        <v>0.19053708439897699</v>
      </c>
      <c r="K148" s="34" t="s">
        <v>650</v>
      </c>
    </row>
    <row r="149" spans="1:11">
      <c r="A149" s="34" t="s">
        <v>4654</v>
      </c>
      <c r="B149" s="34">
        <v>2010</v>
      </c>
      <c r="C149" s="34">
        <v>44</v>
      </c>
      <c r="D149" s="34" t="s">
        <v>651</v>
      </c>
      <c r="E149" s="95">
        <f t="shared" si="8"/>
        <v>435</v>
      </c>
      <c r="F149" s="95">
        <f t="shared" si="9"/>
        <v>782</v>
      </c>
      <c r="G149" s="95">
        <f>'gráficos x semana II nivel'!C46+'gráficos x semana II nivel'!D46+'gráficos x semana II nivel'!E46</f>
        <v>2</v>
      </c>
      <c r="H149" s="95">
        <f t="shared" si="7"/>
        <v>151</v>
      </c>
      <c r="I149" s="486">
        <f t="shared" si="2"/>
        <v>0.3471264367816092</v>
      </c>
      <c r="J149" s="486">
        <f t="shared" si="3"/>
        <v>0.19309462915601022</v>
      </c>
      <c r="K149" s="34" t="s">
        <v>650</v>
      </c>
    </row>
    <row r="150" spans="1:11">
      <c r="A150" s="34" t="s">
        <v>4654</v>
      </c>
      <c r="B150" s="34">
        <v>2010</v>
      </c>
      <c r="C150" s="34">
        <v>45</v>
      </c>
      <c r="D150" s="34" t="s">
        <v>651</v>
      </c>
      <c r="E150" s="95">
        <f t="shared" si="8"/>
        <v>435</v>
      </c>
      <c r="F150" s="95">
        <f t="shared" si="9"/>
        <v>782</v>
      </c>
      <c r="G150" s="95">
        <f>'gráficos x semana II nivel'!C47+'gráficos x semana II nivel'!D47+'gráficos x semana II nivel'!E47</f>
        <v>1</v>
      </c>
      <c r="H150" s="95">
        <f t="shared" si="7"/>
        <v>152</v>
      </c>
      <c r="I150" s="486">
        <f t="shared" si="2"/>
        <v>0.34942528735632183</v>
      </c>
      <c r="J150" s="486">
        <f t="shared" si="3"/>
        <v>0.19437340153452684</v>
      </c>
      <c r="K150" s="34" t="s">
        <v>650</v>
      </c>
    </row>
    <row r="151" spans="1:11">
      <c r="A151" s="34" t="s">
        <v>4654</v>
      </c>
      <c r="B151" s="34">
        <v>2010</v>
      </c>
      <c r="C151" s="34">
        <v>46</v>
      </c>
      <c r="D151" s="34" t="s">
        <v>651</v>
      </c>
      <c r="E151" s="95">
        <f t="shared" si="8"/>
        <v>435</v>
      </c>
      <c r="F151" s="95">
        <f t="shared" si="9"/>
        <v>782</v>
      </c>
      <c r="G151" s="95">
        <f>'gráficos x semana II nivel'!C48+'gráficos x semana II nivel'!D48+'gráficos x semana II nivel'!E48</f>
        <v>0</v>
      </c>
      <c r="H151" s="95">
        <f t="shared" si="7"/>
        <v>152</v>
      </c>
      <c r="I151" s="486">
        <f t="shared" si="2"/>
        <v>0.34942528735632183</v>
      </c>
      <c r="J151" s="486">
        <f t="shared" si="3"/>
        <v>0.19437340153452684</v>
      </c>
      <c r="K151" s="34" t="s">
        <v>650</v>
      </c>
    </row>
    <row r="152" spans="1:11">
      <c r="A152" s="34" t="s">
        <v>4654</v>
      </c>
      <c r="B152" s="34">
        <v>2010</v>
      </c>
      <c r="C152" s="34">
        <v>47</v>
      </c>
      <c r="D152" s="34" t="s">
        <v>651</v>
      </c>
      <c r="E152" s="95">
        <f t="shared" si="8"/>
        <v>435</v>
      </c>
      <c r="F152" s="95">
        <f t="shared" si="9"/>
        <v>782</v>
      </c>
      <c r="G152" s="95">
        <f>'gráficos x semana II nivel'!C49+'gráficos x semana II nivel'!D49+'gráficos x semana II nivel'!E49</f>
        <v>2</v>
      </c>
      <c r="H152" s="95">
        <f t="shared" si="7"/>
        <v>154</v>
      </c>
      <c r="I152" s="486">
        <f t="shared" si="2"/>
        <v>0.35402298850574715</v>
      </c>
      <c r="J152" s="486">
        <f t="shared" si="3"/>
        <v>0.1969309462915601</v>
      </c>
      <c r="K152" s="34" t="s">
        <v>650</v>
      </c>
    </row>
    <row r="153" spans="1:11">
      <c r="A153" s="34" t="s">
        <v>4654</v>
      </c>
      <c r="B153" s="34">
        <v>2010</v>
      </c>
      <c r="C153" s="34">
        <v>48</v>
      </c>
      <c r="D153" s="34" t="s">
        <v>651</v>
      </c>
      <c r="E153" s="95">
        <f t="shared" si="8"/>
        <v>435</v>
      </c>
      <c r="F153" s="95">
        <f t="shared" si="9"/>
        <v>782</v>
      </c>
      <c r="G153" s="95">
        <f>'gráficos x semana II nivel'!C50+'gráficos x semana II nivel'!D50+'gráficos x semana II nivel'!E50</f>
        <v>4</v>
      </c>
      <c r="H153" s="95">
        <f t="shared" si="7"/>
        <v>158</v>
      </c>
      <c r="I153" s="486">
        <f t="shared" si="2"/>
        <v>0.36321839080459772</v>
      </c>
      <c r="J153" s="486">
        <f t="shared" si="3"/>
        <v>0.20204603580562661</v>
      </c>
      <c r="K153" s="34" t="s">
        <v>650</v>
      </c>
    </row>
    <row r="154" spans="1:11">
      <c r="A154" s="34" t="s">
        <v>4654</v>
      </c>
      <c r="B154" s="34">
        <v>2010</v>
      </c>
      <c r="C154" s="34">
        <v>49</v>
      </c>
      <c r="D154" s="34" t="s">
        <v>651</v>
      </c>
      <c r="E154" s="95">
        <f t="shared" si="8"/>
        <v>435</v>
      </c>
      <c r="F154" s="95">
        <f t="shared" si="9"/>
        <v>782</v>
      </c>
      <c r="G154" s="95">
        <f>'gráficos x semana II nivel'!C51+'gráficos x semana II nivel'!D51+'gráficos x semana II nivel'!E51</f>
        <v>4</v>
      </c>
      <c r="H154" s="95">
        <f t="shared" si="7"/>
        <v>162</v>
      </c>
      <c r="I154" s="486">
        <f t="shared" si="2"/>
        <v>0.3724137931034483</v>
      </c>
      <c r="J154" s="486">
        <f t="shared" si="3"/>
        <v>0.20716112531969311</v>
      </c>
      <c r="K154" s="34" t="s">
        <v>650</v>
      </c>
    </row>
    <row r="155" spans="1:11">
      <c r="A155" s="34" t="s">
        <v>4654</v>
      </c>
      <c r="B155" s="34">
        <v>2010</v>
      </c>
      <c r="C155" s="34">
        <v>50</v>
      </c>
      <c r="D155" s="34" t="s">
        <v>651</v>
      </c>
      <c r="E155" s="95">
        <f t="shared" si="8"/>
        <v>435</v>
      </c>
      <c r="F155" s="95">
        <f t="shared" si="9"/>
        <v>782</v>
      </c>
      <c r="G155" s="95">
        <f>'gráficos x semana II nivel'!C52+'gráficos x semana II nivel'!D52+'gráficos x semana II nivel'!E52</f>
        <v>5</v>
      </c>
      <c r="H155" s="95">
        <f t="shared" si="7"/>
        <v>167</v>
      </c>
      <c r="I155" s="486">
        <f t="shared" si="2"/>
        <v>0.3839080459770115</v>
      </c>
      <c r="J155" s="486">
        <f t="shared" si="3"/>
        <v>0.21355498721227623</v>
      </c>
      <c r="K155" s="34" t="s">
        <v>650</v>
      </c>
    </row>
    <row r="156" spans="1:11">
      <c r="A156" s="34" t="s">
        <v>4654</v>
      </c>
      <c r="B156" s="34">
        <v>2010</v>
      </c>
      <c r="C156" s="34">
        <v>51</v>
      </c>
      <c r="D156" s="34" t="s">
        <v>651</v>
      </c>
      <c r="E156" s="95">
        <f t="shared" si="8"/>
        <v>435</v>
      </c>
      <c r="F156" s="95">
        <f t="shared" si="9"/>
        <v>782</v>
      </c>
      <c r="G156" s="95">
        <f>'gráficos x semana II nivel'!C53+'gráficos x semana II nivel'!D53+'gráficos x semana II nivel'!E53</f>
        <v>4</v>
      </c>
      <c r="H156" s="95">
        <f t="shared" si="7"/>
        <v>171</v>
      </c>
      <c r="I156" s="486">
        <f t="shared" si="2"/>
        <v>0.39310344827586208</v>
      </c>
      <c r="J156" s="486">
        <f t="shared" si="3"/>
        <v>0.2186700767263427</v>
      </c>
      <c r="K156" s="34" t="s">
        <v>650</v>
      </c>
    </row>
    <row r="157" spans="1:11">
      <c r="A157" s="34" t="s">
        <v>4654</v>
      </c>
      <c r="B157" s="34">
        <v>2010</v>
      </c>
      <c r="C157" s="34">
        <v>52</v>
      </c>
      <c r="D157" s="34" t="s">
        <v>651</v>
      </c>
      <c r="E157" s="95">
        <f t="shared" si="8"/>
        <v>435</v>
      </c>
      <c r="F157" s="95">
        <f t="shared" si="9"/>
        <v>782</v>
      </c>
      <c r="G157" s="95">
        <f>'gráficos x semana II nivel'!C54+'gráficos x semana II nivel'!D54+'gráficos x semana II nivel'!E54</f>
        <v>0</v>
      </c>
      <c r="H157" s="95">
        <f t="shared" si="7"/>
        <v>171</v>
      </c>
      <c r="I157" s="486">
        <f t="shared" si="2"/>
        <v>0.39310344827586208</v>
      </c>
      <c r="J157" s="486">
        <f t="shared" si="3"/>
        <v>0.2186700767263427</v>
      </c>
      <c r="K157" s="34" t="s">
        <v>650</v>
      </c>
    </row>
    <row r="158" spans="1:11">
      <c r="A158" s="34" t="s">
        <v>4654</v>
      </c>
      <c r="B158" s="34">
        <v>2010</v>
      </c>
      <c r="C158" s="34">
        <v>53</v>
      </c>
      <c r="D158" s="34" t="s">
        <v>651</v>
      </c>
      <c r="E158" s="95">
        <f t="shared" si="8"/>
        <v>435</v>
      </c>
      <c r="F158" s="95">
        <f t="shared" si="9"/>
        <v>782</v>
      </c>
      <c r="G158" s="95">
        <f>'gráficos x semana II nivel'!C55+'gráficos x semana II nivel'!D55+'gráficos x semana II nivel'!E55</f>
        <v>0</v>
      </c>
      <c r="H158" s="95">
        <f t="shared" si="7"/>
        <v>171</v>
      </c>
      <c r="I158" s="486">
        <f t="shared" si="2"/>
        <v>0.39310344827586208</v>
      </c>
      <c r="J158" s="486">
        <f t="shared" si="3"/>
        <v>0.2186700767263427</v>
      </c>
      <c r="K158" s="34" t="s">
        <v>650</v>
      </c>
    </row>
    <row r="159" spans="1:11">
      <c r="A159" s="34" t="s">
        <v>4654</v>
      </c>
      <c r="B159" s="34">
        <v>2010</v>
      </c>
      <c r="C159" s="34">
        <v>54</v>
      </c>
      <c r="D159" s="34" t="s">
        <v>651</v>
      </c>
      <c r="E159" s="95">
        <f t="shared" si="8"/>
        <v>435</v>
      </c>
      <c r="F159" s="95">
        <f t="shared" si="9"/>
        <v>782</v>
      </c>
      <c r="G159" s="95">
        <f>'gráficos x semana II nivel'!C56+'gráficos x semana II nivel'!D56+'gráficos x semana II nivel'!E56</f>
        <v>0</v>
      </c>
      <c r="H159" s="95">
        <f t="shared" si="7"/>
        <v>171</v>
      </c>
      <c r="I159" s="486">
        <f t="shared" si="2"/>
        <v>0.39310344827586208</v>
      </c>
      <c r="J159" s="486">
        <f t="shared" si="3"/>
        <v>0.2186700767263427</v>
      </c>
      <c r="K159" s="34" t="s">
        <v>650</v>
      </c>
    </row>
    <row r="160" spans="1:11">
      <c r="A160" s="34" t="s">
        <v>4654</v>
      </c>
      <c r="B160" s="34">
        <v>2010</v>
      </c>
      <c r="C160" s="34">
        <v>55</v>
      </c>
      <c r="D160" s="34" t="s">
        <v>651</v>
      </c>
      <c r="E160" s="95">
        <f t="shared" si="8"/>
        <v>435</v>
      </c>
      <c r="F160" s="95">
        <f t="shared" si="9"/>
        <v>782</v>
      </c>
      <c r="G160" s="95">
        <f>'gráficos x semana II nivel'!C57+'gráficos x semana II nivel'!D57+'gráficos x semana II nivel'!E57</f>
        <v>0</v>
      </c>
      <c r="H160" s="95">
        <f t="shared" si="7"/>
        <v>171</v>
      </c>
      <c r="I160" s="486">
        <f t="shared" si="2"/>
        <v>0.39310344827586208</v>
      </c>
      <c r="J160" s="486">
        <f t="shared" si="3"/>
        <v>0.2186700767263427</v>
      </c>
      <c r="K160" s="34" t="s">
        <v>650</v>
      </c>
    </row>
    <row r="161" spans="1:11">
      <c r="A161" s="34" t="s">
        <v>4654</v>
      </c>
      <c r="B161" s="34">
        <v>2010</v>
      </c>
      <c r="C161" s="34">
        <v>56</v>
      </c>
      <c r="D161" s="34" t="s">
        <v>651</v>
      </c>
      <c r="E161" s="95">
        <f t="shared" si="8"/>
        <v>435</v>
      </c>
      <c r="F161" s="95">
        <f t="shared" si="9"/>
        <v>782</v>
      </c>
      <c r="G161" s="95">
        <f>'gráficos x semana II nivel'!C58+'gráficos x semana II nivel'!D58+'gráficos x semana II nivel'!E58</f>
        <v>10</v>
      </c>
      <c r="H161" s="95">
        <f t="shared" si="7"/>
        <v>181</v>
      </c>
      <c r="I161" s="486">
        <f t="shared" si="2"/>
        <v>0.41609195402298849</v>
      </c>
      <c r="J161" s="486">
        <f t="shared" si="3"/>
        <v>0.23145780051150894</v>
      </c>
      <c r="K161" s="34" t="s">
        <v>650</v>
      </c>
    </row>
    <row r="162" spans="1:11">
      <c r="A162" s="34" t="s">
        <v>4654</v>
      </c>
      <c r="B162" s="34">
        <v>2010</v>
      </c>
      <c r="C162" s="34">
        <v>57</v>
      </c>
      <c r="D162" s="34" t="s">
        <v>651</v>
      </c>
      <c r="E162" s="95">
        <f t="shared" si="8"/>
        <v>435</v>
      </c>
      <c r="F162" s="95">
        <f t="shared" si="9"/>
        <v>782</v>
      </c>
      <c r="G162" s="95">
        <f>'gráficos x semana II nivel'!C59+'gráficos x semana II nivel'!D59+'gráficos x semana II nivel'!E59</f>
        <v>0</v>
      </c>
      <c r="H162" s="95">
        <f t="shared" si="7"/>
        <v>181</v>
      </c>
      <c r="I162" s="486">
        <f t="shared" si="2"/>
        <v>0.41609195402298849</v>
      </c>
      <c r="J162" s="486">
        <f t="shared" si="3"/>
        <v>0.23145780051150894</v>
      </c>
      <c r="K162" s="34" t="s">
        <v>650</v>
      </c>
    </row>
    <row r="163" spans="1:11">
      <c r="A163" s="34" t="s">
        <v>4654</v>
      </c>
      <c r="B163" s="34">
        <v>2010</v>
      </c>
      <c r="C163" s="34">
        <v>58</v>
      </c>
      <c r="D163" s="34" t="s">
        <v>651</v>
      </c>
      <c r="E163" s="95">
        <f t="shared" si="8"/>
        <v>435</v>
      </c>
      <c r="F163" s="95">
        <f t="shared" si="9"/>
        <v>782</v>
      </c>
      <c r="G163" s="95">
        <f>'gráficos x semana II nivel'!C60+'gráficos x semana II nivel'!D60+'gráficos x semana II nivel'!E60</f>
        <v>0</v>
      </c>
      <c r="H163" s="95">
        <f t="shared" si="7"/>
        <v>181</v>
      </c>
      <c r="I163" s="486">
        <f t="shared" si="2"/>
        <v>0.41609195402298849</v>
      </c>
      <c r="J163" s="486">
        <f t="shared" si="3"/>
        <v>0.23145780051150894</v>
      </c>
      <c r="K163" s="34" t="s">
        <v>650</v>
      </c>
    </row>
    <row r="164" spans="1:11">
      <c r="A164" s="34" t="s">
        <v>4654</v>
      </c>
      <c r="B164" s="34">
        <v>2010</v>
      </c>
      <c r="C164" s="34">
        <v>59</v>
      </c>
      <c r="D164" s="34" t="s">
        <v>651</v>
      </c>
      <c r="E164" s="95">
        <f t="shared" si="8"/>
        <v>435</v>
      </c>
      <c r="F164" s="95">
        <f t="shared" si="9"/>
        <v>782</v>
      </c>
      <c r="G164" s="95">
        <f>'gráficos x semana II nivel'!C61+'gráficos x semana II nivel'!D61+'gráficos x semana II nivel'!E61</f>
        <v>2</v>
      </c>
      <c r="H164" s="95">
        <f t="shared" si="7"/>
        <v>183</v>
      </c>
      <c r="I164" s="486">
        <f t="shared" si="2"/>
        <v>0.4206896551724138</v>
      </c>
      <c r="J164" s="486">
        <f t="shared" si="3"/>
        <v>0.2340153452685422</v>
      </c>
      <c r="K164" s="34" t="s">
        <v>650</v>
      </c>
    </row>
    <row r="165" spans="1:11">
      <c r="A165" s="34" t="s">
        <v>4654</v>
      </c>
      <c r="B165" s="34">
        <v>2010</v>
      </c>
      <c r="C165" s="34">
        <v>60</v>
      </c>
      <c r="D165" s="34" t="s">
        <v>651</v>
      </c>
      <c r="E165" s="95">
        <f t="shared" si="8"/>
        <v>435</v>
      </c>
      <c r="F165" s="95">
        <f t="shared" si="9"/>
        <v>782</v>
      </c>
      <c r="G165" s="95">
        <f>'gráficos x semana II nivel'!C62+'gráficos x semana II nivel'!D62+'gráficos x semana II nivel'!E62</f>
        <v>1</v>
      </c>
      <c r="H165" s="95">
        <f t="shared" si="7"/>
        <v>184</v>
      </c>
      <c r="I165" s="486">
        <f t="shared" si="2"/>
        <v>0.42298850574712643</v>
      </c>
      <c r="J165" s="486">
        <f t="shared" si="3"/>
        <v>0.23529411764705882</v>
      </c>
      <c r="K165" s="34" t="s">
        <v>650</v>
      </c>
    </row>
    <row r="166" spans="1:11">
      <c r="A166" s="34" t="s">
        <v>4654</v>
      </c>
      <c r="B166" s="34">
        <v>2010</v>
      </c>
      <c r="C166" s="34">
        <v>61</v>
      </c>
      <c r="D166" s="34" t="s">
        <v>651</v>
      </c>
      <c r="E166" s="95">
        <f t="shared" si="8"/>
        <v>435</v>
      </c>
      <c r="F166" s="95">
        <f t="shared" si="9"/>
        <v>782</v>
      </c>
      <c r="G166" s="95">
        <f>'gráficos x semana II nivel'!C63+'gráficos x semana II nivel'!D63+'gráficos x semana II nivel'!E63</f>
        <v>1</v>
      </c>
      <c r="H166" s="95">
        <f t="shared" si="7"/>
        <v>185</v>
      </c>
      <c r="I166" s="486">
        <f t="shared" si="2"/>
        <v>0.42528735632183906</v>
      </c>
      <c r="J166" s="486">
        <f t="shared" si="3"/>
        <v>0.23657289002557544</v>
      </c>
      <c r="K166" s="34" t="s">
        <v>650</v>
      </c>
    </row>
    <row r="167" spans="1:11">
      <c r="A167" s="34" t="s">
        <v>4654</v>
      </c>
      <c r="B167" s="34">
        <v>2010</v>
      </c>
      <c r="C167" s="34">
        <v>62</v>
      </c>
      <c r="D167" s="34" t="s">
        <v>651</v>
      </c>
      <c r="E167" s="95">
        <f t="shared" si="8"/>
        <v>435</v>
      </c>
      <c r="F167" s="95">
        <f t="shared" si="9"/>
        <v>782</v>
      </c>
      <c r="G167" s="95">
        <f>'gráficos x semana II nivel'!C64+'gráficos x semana II nivel'!D64+'gráficos x semana II nivel'!E64</f>
        <v>3</v>
      </c>
      <c r="H167" s="95">
        <f t="shared" si="7"/>
        <v>188</v>
      </c>
      <c r="I167" s="486">
        <f t="shared" si="2"/>
        <v>0.43218390804597701</v>
      </c>
      <c r="J167" s="486">
        <f t="shared" si="3"/>
        <v>0.24040920716112532</v>
      </c>
      <c r="K167" s="34" t="s">
        <v>650</v>
      </c>
    </row>
    <row r="168" spans="1:11">
      <c r="A168" s="34" t="s">
        <v>4654</v>
      </c>
      <c r="B168" s="34">
        <v>2010</v>
      </c>
      <c r="C168" s="34">
        <v>63</v>
      </c>
      <c r="D168" s="34" t="s">
        <v>651</v>
      </c>
      <c r="E168" s="95">
        <f t="shared" si="8"/>
        <v>435</v>
      </c>
      <c r="F168" s="95">
        <f t="shared" si="9"/>
        <v>782</v>
      </c>
      <c r="G168" s="95">
        <f>'gráficos x semana II nivel'!C65+'gráficos x semana II nivel'!D65+'gráficos x semana II nivel'!E65</f>
        <v>1</v>
      </c>
      <c r="H168" s="95">
        <f t="shared" si="7"/>
        <v>189</v>
      </c>
      <c r="I168" s="486">
        <f t="shared" si="2"/>
        <v>0.43448275862068964</v>
      </c>
      <c r="J168" s="486">
        <f t="shared" si="3"/>
        <v>0.24168797953964194</v>
      </c>
      <c r="K168" s="34" t="s">
        <v>650</v>
      </c>
    </row>
    <row r="169" spans="1:11">
      <c r="A169" s="34" t="s">
        <v>4654</v>
      </c>
      <c r="B169" s="34">
        <v>2010</v>
      </c>
      <c r="C169" s="34">
        <v>64</v>
      </c>
      <c r="D169" s="34" t="s">
        <v>651</v>
      </c>
      <c r="E169" s="95">
        <f t="shared" si="8"/>
        <v>435</v>
      </c>
      <c r="F169" s="95">
        <f t="shared" si="9"/>
        <v>782</v>
      </c>
      <c r="G169" s="95">
        <f>'gráficos x semana II nivel'!C66+'gráficos x semana II nivel'!D66+'gráficos x semana II nivel'!E66</f>
        <v>2</v>
      </c>
      <c r="H169" s="95">
        <f t="shared" si="7"/>
        <v>191</v>
      </c>
      <c r="I169" s="486">
        <f t="shared" si="2"/>
        <v>0.43908045977011495</v>
      </c>
      <c r="J169" s="486">
        <f t="shared" si="3"/>
        <v>0.2442455242966752</v>
      </c>
      <c r="K169" s="34" t="s">
        <v>650</v>
      </c>
    </row>
    <row r="170" spans="1:11">
      <c r="A170" s="34" t="s">
        <v>4654</v>
      </c>
      <c r="B170" s="34">
        <v>2010</v>
      </c>
      <c r="C170" s="34">
        <v>65</v>
      </c>
      <c r="D170" s="34" t="s">
        <v>651</v>
      </c>
      <c r="E170" s="95">
        <f t="shared" si="8"/>
        <v>435</v>
      </c>
      <c r="F170" s="95">
        <f t="shared" si="9"/>
        <v>782</v>
      </c>
      <c r="G170" s="95">
        <f>'gráficos x semana II nivel'!C67+'gráficos x semana II nivel'!D67+'gráficos x semana II nivel'!E67</f>
        <v>0</v>
      </c>
      <c r="H170" s="95">
        <f t="shared" si="7"/>
        <v>191</v>
      </c>
      <c r="I170" s="486">
        <f t="shared" si="2"/>
        <v>0.43908045977011495</v>
      </c>
      <c r="J170" s="486">
        <f t="shared" si="3"/>
        <v>0.2442455242966752</v>
      </c>
      <c r="K170" s="34" t="s">
        <v>650</v>
      </c>
    </row>
    <row r="171" spans="1:11">
      <c r="A171" s="34" t="s">
        <v>4654</v>
      </c>
      <c r="B171" s="34">
        <v>2010</v>
      </c>
      <c r="C171" s="34">
        <v>66</v>
      </c>
      <c r="D171" s="34" t="s">
        <v>651</v>
      </c>
      <c r="E171" s="95">
        <f t="shared" si="8"/>
        <v>435</v>
      </c>
      <c r="F171" s="95">
        <f t="shared" si="9"/>
        <v>782</v>
      </c>
      <c r="G171" s="95">
        <f>'gráficos x semana II nivel'!C68+'gráficos x semana II nivel'!D68+'gráficos x semana II nivel'!E68</f>
        <v>2</v>
      </c>
      <c r="H171" s="95">
        <f t="shared" si="7"/>
        <v>193</v>
      </c>
      <c r="I171" s="486">
        <f t="shared" si="2"/>
        <v>0.44367816091954021</v>
      </c>
      <c r="J171" s="486">
        <f t="shared" si="3"/>
        <v>0.24680306905370844</v>
      </c>
      <c r="K171" s="34" t="s">
        <v>650</v>
      </c>
    </row>
    <row r="172" spans="1:11">
      <c r="A172" s="34" t="s">
        <v>4654</v>
      </c>
      <c r="B172" s="34">
        <v>2010</v>
      </c>
      <c r="C172" s="34">
        <v>67</v>
      </c>
      <c r="D172" s="34" t="s">
        <v>651</v>
      </c>
      <c r="E172" s="95">
        <f t="shared" si="8"/>
        <v>435</v>
      </c>
      <c r="F172" s="95">
        <f t="shared" si="9"/>
        <v>782</v>
      </c>
      <c r="G172" s="95">
        <f>'gráficos x semana II nivel'!C69+'gráficos x semana II nivel'!D69+'gráficos x semana II nivel'!E69</f>
        <v>0</v>
      </c>
      <c r="H172" s="95">
        <f t="shared" si="7"/>
        <v>193</v>
      </c>
      <c r="I172" s="486">
        <f t="shared" si="2"/>
        <v>0.44367816091954021</v>
      </c>
      <c r="J172" s="486">
        <f t="shared" si="3"/>
        <v>0.24680306905370844</v>
      </c>
      <c r="K172" s="34" t="s">
        <v>650</v>
      </c>
    </row>
    <row r="173" spans="1:11">
      <c r="A173" s="34" t="s">
        <v>4654</v>
      </c>
      <c r="B173" s="34">
        <v>2010</v>
      </c>
      <c r="C173" s="34">
        <v>68</v>
      </c>
      <c r="D173" s="34" t="s">
        <v>651</v>
      </c>
      <c r="E173" s="95">
        <f t="shared" si="8"/>
        <v>435</v>
      </c>
      <c r="F173" s="95">
        <f t="shared" si="9"/>
        <v>782</v>
      </c>
      <c r="G173" s="95">
        <f>'gráficos x semana II nivel'!C70+'gráficos x semana II nivel'!D70+'gráficos x semana II nivel'!E70</f>
        <v>0</v>
      </c>
      <c r="H173" s="95">
        <f t="shared" si="7"/>
        <v>193</v>
      </c>
      <c r="I173" s="486">
        <f t="shared" si="2"/>
        <v>0.44367816091954021</v>
      </c>
      <c r="J173" s="486">
        <f t="shared" si="3"/>
        <v>0.24680306905370844</v>
      </c>
      <c r="K173" s="34" t="s">
        <v>650</v>
      </c>
    </row>
    <row r="174" spans="1:11">
      <c r="A174" s="34" t="s">
        <v>4654</v>
      </c>
      <c r="B174" s="34">
        <v>2010</v>
      </c>
      <c r="C174" s="34">
        <v>69</v>
      </c>
      <c r="D174" s="34" t="s">
        <v>651</v>
      </c>
      <c r="E174" s="95">
        <f t="shared" si="8"/>
        <v>435</v>
      </c>
      <c r="F174" s="95">
        <f t="shared" si="9"/>
        <v>782</v>
      </c>
      <c r="G174" s="95">
        <f>'gráficos x semana II nivel'!C71+'gráficos x semana II nivel'!D71+'gráficos x semana II nivel'!E71</f>
        <v>8</v>
      </c>
      <c r="H174" s="95">
        <f t="shared" si="7"/>
        <v>201</v>
      </c>
      <c r="I174" s="486">
        <f t="shared" si="2"/>
        <v>0.46206896551724136</v>
      </c>
      <c r="J174" s="486">
        <f t="shared" si="3"/>
        <v>0.25703324808184141</v>
      </c>
      <c r="K174" s="34" t="s">
        <v>650</v>
      </c>
    </row>
    <row r="175" spans="1:11">
      <c r="A175" s="34" t="s">
        <v>4654</v>
      </c>
      <c r="B175" s="34">
        <v>2010</v>
      </c>
      <c r="C175" s="34">
        <v>70</v>
      </c>
      <c r="D175" s="34" t="s">
        <v>651</v>
      </c>
      <c r="E175" s="95">
        <f t="shared" si="8"/>
        <v>435</v>
      </c>
      <c r="F175" s="95">
        <f t="shared" si="9"/>
        <v>782</v>
      </c>
      <c r="G175" s="95">
        <f>'gráficos x semana II nivel'!C72+'gráficos x semana II nivel'!D72+'gráficos x semana II nivel'!E72</f>
        <v>3</v>
      </c>
      <c r="H175" s="95">
        <f t="shared" si="7"/>
        <v>204</v>
      </c>
      <c r="I175" s="486">
        <f t="shared" si="2"/>
        <v>0.4689655172413793</v>
      </c>
      <c r="J175" s="486">
        <f t="shared" si="3"/>
        <v>0.2608695652173913</v>
      </c>
      <c r="K175" s="34" t="s">
        <v>650</v>
      </c>
    </row>
    <row r="176" spans="1:11">
      <c r="A176" s="34" t="s">
        <v>4654</v>
      </c>
      <c r="B176" s="34">
        <v>2010</v>
      </c>
      <c r="C176" s="34">
        <v>71</v>
      </c>
      <c r="D176" s="34" t="s">
        <v>651</v>
      </c>
      <c r="E176" s="95">
        <f t="shared" si="8"/>
        <v>435</v>
      </c>
      <c r="F176" s="95">
        <f t="shared" si="9"/>
        <v>782</v>
      </c>
      <c r="G176" s="95">
        <f>'gráficos x semana II nivel'!C73+'gráficos x semana II nivel'!D73+'gráficos x semana II nivel'!E73</f>
        <v>3</v>
      </c>
      <c r="H176" s="95">
        <f t="shared" si="7"/>
        <v>207</v>
      </c>
      <c r="I176" s="486">
        <f t="shared" si="2"/>
        <v>0.47586206896551725</v>
      </c>
      <c r="J176" s="486">
        <f t="shared" si="3"/>
        <v>0.26470588235294118</v>
      </c>
      <c r="K176" s="34" t="s">
        <v>650</v>
      </c>
    </row>
    <row r="177" spans="1:11">
      <c r="A177" s="34" t="s">
        <v>4654</v>
      </c>
      <c r="B177" s="34">
        <v>2010</v>
      </c>
      <c r="C177" s="34">
        <v>72</v>
      </c>
      <c r="D177" s="34" t="s">
        <v>651</v>
      </c>
      <c r="E177" s="95">
        <f t="shared" si="8"/>
        <v>435</v>
      </c>
      <c r="F177" s="95">
        <f t="shared" si="9"/>
        <v>782</v>
      </c>
      <c r="G177" s="95">
        <f>'gráficos x semana II nivel'!C74+'gráficos x semana II nivel'!D74+'gráficos x semana II nivel'!E74</f>
        <v>1</v>
      </c>
      <c r="H177" s="95">
        <f t="shared" si="7"/>
        <v>208</v>
      </c>
      <c r="I177" s="486">
        <f t="shared" si="2"/>
        <v>0.47816091954022988</v>
      </c>
      <c r="J177" s="486">
        <f t="shared" si="3"/>
        <v>0.26598465473145783</v>
      </c>
      <c r="K177" s="34" t="s">
        <v>650</v>
      </c>
    </row>
    <row r="178" spans="1:11">
      <c r="A178" s="34" t="s">
        <v>4654</v>
      </c>
      <c r="B178" s="34">
        <v>2010</v>
      </c>
      <c r="C178" s="34">
        <v>73</v>
      </c>
      <c r="D178" s="34" t="s">
        <v>651</v>
      </c>
      <c r="E178" s="95">
        <f t="shared" si="8"/>
        <v>435</v>
      </c>
      <c r="F178" s="95">
        <f t="shared" si="9"/>
        <v>782</v>
      </c>
      <c r="G178" s="95">
        <f>'gráficos x semana II nivel'!C75+'gráficos x semana II nivel'!D75+'gráficos x semana II nivel'!E75</f>
        <v>0</v>
      </c>
      <c r="H178" s="95">
        <f t="shared" si="7"/>
        <v>208</v>
      </c>
      <c r="I178" s="486">
        <f t="shared" si="2"/>
        <v>0.47816091954022988</v>
      </c>
      <c r="J178" s="486">
        <f t="shared" si="3"/>
        <v>0.26598465473145783</v>
      </c>
      <c r="K178" s="34" t="s">
        <v>650</v>
      </c>
    </row>
    <row r="179" spans="1:11">
      <c r="A179" s="34" t="s">
        <v>4654</v>
      </c>
      <c r="B179" s="34">
        <v>2010</v>
      </c>
      <c r="C179" s="34">
        <v>74</v>
      </c>
      <c r="D179" s="34" t="s">
        <v>651</v>
      </c>
      <c r="E179" s="95">
        <f t="shared" si="8"/>
        <v>435</v>
      </c>
      <c r="F179" s="95">
        <f t="shared" si="9"/>
        <v>782</v>
      </c>
      <c r="G179" s="95">
        <f>'gráficos x semana II nivel'!C76+'gráficos x semana II nivel'!D76+'gráficos x semana II nivel'!E76</f>
        <v>5</v>
      </c>
      <c r="H179" s="95">
        <f t="shared" si="7"/>
        <v>213</v>
      </c>
      <c r="I179" s="486">
        <f t="shared" si="2"/>
        <v>0.48965517241379308</v>
      </c>
      <c r="J179" s="486">
        <f t="shared" si="3"/>
        <v>0.27237851662404094</v>
      </c>
      <c r="K179" s="34" t="s">
        <v>650</v>
      </c>
    </row>
    <row r="180" spans="1:11">
      <c r="A180" s="34" t="s">
        <v>4654</v>
      </c>
      <c r="B180" s="34">
        <v>2010</v>
      </c>
      <c r="C180" s="34">
        <v>75</v>
      </c>
      <c r="D180" s="34" t="s">
        <v>651</v>
      </c>
      <c r="E180" s="95">
        <f t="shared" si="8"/>
        <v>435</v>
      </c>
      <c r="F180" s="95">
        <f t="shared" si="9"/>
        <v>782</v>
      </c>
      <c r="G180" s="95">
        <f>'gráficos x semana II nivel'!C77+'gráficos x semana II nivel'!D77+'gráficos x semana II nivel'!E77</f>
        <v>2</v>
      </c>
      <c r="H180" s="95">
        <f t="shared" si="7"/>
        <v>215</v>
      </c>
      <c r="I180" s="486">
        <f t="shared" si="2"/>
        <v>0.4942528735632184</v>
      </c>
      <c r="J180" s="486">
        <f t="shared" si="3"/>
        <v>0.27493606138107418</v>
      </c>
      <c r="K180" s="34" t="s">
        <v>650</v>
      </c>
    </row>
    <row r="181" spans="1:11">
      <c r="A181" s="34" t="s">
        <v>4654</v>
      </c>
      <c r="B181" s="34">
        <v>2010</v>
      </c>
      <c r="C181" s="34">
        <v>76</v>
      </c>
      <c r="D181" s="34" t="s">
        <v>651</v>
      </c>
      <c r="E181" s="95">
        <f t="shared" si="8"/>
        <v>435</v>
      </c>
      <c r="F181" s="95">
        <f t="shared" si="9"/>
        <v>782</v>
      </c>
      <c r="G181" s="95">
        <f>'gráficos x semana II nivel'!C78+'gráficos x semana II nivel'!D78+'gráficos x semana II nivel'!E78</f>
        <v>0</v>
      </c>
      <c r="H181" s="95">
        <f t="shared" si="7"/>
        <v>215</v>
      </c>
      <c r="I181" s="486">
        <f t="shared" si="2"/>
        <v>0.4942528735632184</v>
      </c>
      <c r="J181" s="486">
        <f t="shared" si="3"/>
        <v>0.27493606138107418</v>
      </c>
      <c r="K181" s="34" t="s">
        <v>650</v>
      </c>
    </row>
    <row r="182" spans="1:11">
      <c r="A182" s="34" t="s">
        <v>4654</v>
      </c>
      <c r="B182" s="34">
        <v>2010</v>
      </c>
      <c r="C182" s="34">
        <v>77</v>
      </c>
      <c r="D182" s="34" t="s">
        <v>651</v>
      </c>
      <c r="E182" s="95">
        <f t="shared" si="8"/>
        <v>435</v>
      </c>
      <c r="F182" s="95">
        <f t="shared" si="9"/>
        <v>782</v>
      </c>
      <c r="G182" s="95">
        <f>'gráficos x semana II nivel'!C79+'gráficos x semana II nivel'!D79+'gráficos x semana II nivel'!E79</f>
        <v>1</v>
      </c>
      <c r="H182" s="95">
        <f t="shared" si="7"/>
        <v>216</v>
      </c>
      <c r="I182" s="486">
        <f t="shared" si="2"/>
        <v>0.49655172413793103</v>
      </c>
      <c r="J182" s="486">
        <f t="shared" si="3"/>
        <v>0.27621483375959077</v>
      </c>
      <c r="K182" s="34" t="s">
        <v>650</v>
      </c>
    </row>
    <row r="183" spans="1:11">
      <c r="A183" s="34" t="s">
        <v>4654</v>
      </c>
      <c r="B183" s="34">
        <v>2010</v>
      </c>
      <c r="C183" s="34">
        <v>78</v>
      </c>
      <c r="D183" s="34" t="s">
        <v>651</v>
      </c>
      <c r="E183" s="95">
        <f t="shared" si="8"/>
        <v>435</v>
      </c>
      <c r="F183" s="95">
        <f t="shared" si="9"/>
        <v>782</v>
      </c>
      <c r="G183" s="95">
        <f>'gráficos x semana II nivel'!C80+'gráficos x semana II nivel'!D80+'gráficos x semana II nivel'!E80</f>
        <v>1</v>
      </c>
      <c r="H183" s="95">
        <f t="shared" si="7"/>
        <v>217</v>
      </c>
      <c r="I183" s="486">
        <f t="shared" si="2"/>
        <v>0.49885057471264366</v>
      </c>
      <c r="J183" s="486">
        <f t="shared" si="3"/>
        <v>0.27749360613810742</v>
      </c>
      <c r="K183" s="34" t="s">
        <v>650</v>
      </c>
    </row>
    <row r="184" spans="1:11">
      <c r="A184" s="34" t="s">
        <v>4654</v>
      </c>
      <c r="B184" s="34">
        <v>2010</v>
      </c>
      <c r="C184" s="34">
        <v>79</v>
      </c>
      <c r="D184" s="34" t="s">
        <v>651</v>
      </c>
      <c r="E184" s="95">
        <f t="shared" si="8"/>
        <v>435</v>
      </c>
      <c r="F184" s="95">
        <f t="shared" si="9"/>
        <v>782</v>
      </c>
      <c r="G184" s="95">
        <f>'gráficos x semana II nivel'!C81+'gráficos x semana II nivel'!D81+'gráficos x semana II nivel'!E81</f>
        <v>0</v>
      </c>
      <c r="H184" s="95">
        <f t="shared" si="7"/>
        <v>217</v>
      </c>
      <c r="I184" s="486">
        <f t="shared" si="2"/>
        <v>0.49885057471264366</v>
      </c>
      <c r="J184" s="486">
        <f t="shared" si="3"/>
        <v>0.27749360613810742</v>
      </c>
      <c r="K184" s="34" t="s">
        <v>650</v>
      </c>
    </row>
    <row r="185" spans="1:11">
      <c r="A185" s="34" t="s">
        <v>4654</v>
      </c>
      <c r="B185" s="34">
        <v>2010</v>
      </c>
      <c r="C185" s="34">
        <v>80</v>
      </c>
      <c r="D185" s="34" t="s">
        <v>651</v>
      </c>
      <c r="E185" s="95">
        <f t="shared" si="8"/>
        <v>435</v>
      </c>
      <c r="F185" s="95">
        <f t="shared" si="9"/>
        <v>782</v>
      </c>
      <c r="G185" s="95">
        <f>'gráficos x semana II nivel'!C82+'gráficos x semana II nivel'!D82+'gráficos x semana II nivel'!E82</f>
        <v>2</v>
      </c>
      <c r="H185" s="95">
        <f t="shared" si="7"/>
        <v>219</v>
      </c>
      <c r="I185" s="486">
        <f t="shared" si="2"/>
        <v>0.50344827586206897</v>
      </c>
      <c r="J185" s="486">
        <f t="shared" si="3"/>
        <v>0.28005115089514065</v>
      </c>
      <c r="K185" s="34" t="s">
        <v>650</v>
      </c>
    </row>
    <row r="186" spans="1:11">
      <c r="A186" s="34" t="s">
        <v>4654</v>
      </c>
      <c r="B186" s="34">
        <v>2010</v>
      </c>
      <c r="C186" s="34">
        <v>81</v>
      </c>
      <c r="D186" s="34" t="s">
        <v>651</v>
      </c>
      <c r="E186" s="95">
        <f t="shared" si="8"/>
        <v>435</v>
      </c>
      <c r="F186" s="95">
        <f t="shared" si="9"/>
        <v>782</v>
      </c>
      <c r="G186" s="95">
        <f>'gráficos x semana II nivel'!C83+'gráficos x semana II nivel'!D83+'gráficos x semana II nivel'!E83</f>
        <v>0</v>
      </c>
      <c r="H186" s="95">
        <f t="shared" si="7"/>
        <v>219</v>
      </c>
      <c r="I186" s="486">
        <f t="shared" si="2"/>
        <v>0.50344827586206897</v>
      </c>
      <c r="J186" s="486">
        <f t="shared" si="3"/>
        <v>0.28005115089514065</v>
      </c>
      <c r="K186" s="34" t="s">
        <v>650</v>
      </c>
    </row>
    <row r="187" spans="1:11">
      <c r="A187" s="34" t="s">
        <v>4654</v>
      </c>
      <c r="B187" s="34">
        <v>2010</v>
      </c>
      <c r="C187" s="34">
        <v>82</v>
      </c>
      <c r="D187" s="34" t="s">
        <v>651</v>
      </c>
      <c r="E187" s="95">
        <f t="shared" si="8"/>
        <v>435</v>
      </c>
      <c r="F187" s="95">
        <f t="shared" si="9"/>
        <v>782</v>
      </c>
      <c r="G187" s="95">
        <f>'gráficos x semana II nivel'!C84+'gráficos x semana II nivel'!D84+'gráficos x semana II nivel'!E84</f>
        <v>5</v>
      </c>
      <c r="H187" s="95">
        <f t="shared" si="7"/>
        <v>224</v>
      </c>
      <c r="I187" s="486">
        <f t="shared" si="2"/>
        <v>0.51494252873563218</v>
      </c>
      <c r="J187" s="486">
        <f t="shared" si="3"/>
        <v>0.28644501278772377</v>
      </c>
      <c r="K187" s="34" t="s">
        <v>650</v>
      </c>
    </row>
    <row r="188" spans="1:11">
      <c r="A188" s="34" t="s">
        <v>4654</v>
      </c>
      <c r="B188" s="34">
        <v>2010</v>
      </c>
      <c r="C188" s="34">
        <v>83</v>
      </c>
      <c r="D188" s="34" t="s">
        <v>651</v>
      </c>
      <c r="E188" s="95">
        <f t="shared" si="8"/>
        <v>435</v>
      </c>
      <c r="F188" s="95">
        <f t="shared" si="9"/>
        <v>782</v>
      </c>
      <c r="G188" s="95">
        <f>'gráficos x semana II nivel'!C85+'gráficos x semana II nivel'!D85+'gráficos x semana II nivel'!E85</f>
        <v>2</v>
      </c>
      <c r="H188" s="95">
        <f t="shared" si="7"/>
        <v>226</v>
      </c>
      <c r="I188" s="486">
        <f t="shared" si="2"/>
        <v>0.51954022988505744</v>
      </c>
      <c r="J188" s="486">
        <f t="shared" si="3"/>
        <v>0.28900255754475701</v>
      </c>
      <c r="K188" s="34" t="s">
        <v>650</v>
      </c>
    </row>
    <row r="189" spans="1:11">
      <c r="A189" s="34" t="s">
        <v>4654</v>
      </c>
      <c r="B189" s="34">
        <v>2010</v>
      </c>
      <c r="C189" s="34">
        <v>84</v>
      </c>
      <c r="D189" s="34" t="s">
        <v>651</v>
      </c>
      <c r="E189" s="95">
        <f t="shared" si="8"/>
        <v>435</v>
      </c>
      <c r="F189" s="95">
        <f t="shared" si="9"/>
        <v>782</v>
      </c>
      <c r="G189" s="95">
        <f>'gráficos x semana II nivel'!C86+'gráficos x semana II nivel'!D86+'gráficos x semana II nivel'!E86</f>
        <v>0</v>
      </c>
      <c r="H189" s="95">
        <f t="shared" si="7"/>
        <v>226</v>
      </c>
      <c r="I189" s="486">
        <f t="shared" si="2"/>
        <v>0.51954022988505744</v>
      </c>
      <c r="J189" s="486">
        <f t="shared" si="3"/>
        <v>0.28900255754475701</v>
      </c>
      <c r="K189" s="34" t="s">
        <v>650</v>
      </c>
    </row>
    <row r="190" spans="1:11">
      <c r="A190" s="34" t="s">
        <v>4654</v>
      </c>
      <c r="B190" s="34">
        <v>2010</v>
      </c>
      <c r="C190" s="34">
        <v>85</v>
      </c>
      <c r="D190" s="34" t="s">
        <v>651</v>
      </c>
      <c r="E190" s="95">
        <f t="shared" si="8"/>
        <v>435</v>
      </c>
      <c r="F190" s="95">
        <f t="shared" si="9"/>
        <v>782</v>
      </c>
      <c r="G190" s="95">
        <f>'gráficos x semana II nivel'!C87+'gráficos x semana II nivel'!D87+'gráficos x semana II nivel'!E87</f>
        <v>2</v>
      </c>
      <c r="H190" s="95">
        <f t="shared" si="7"/>
        <v>228</v>
      </c>
      <c r="I190" s="486">
        <f t="shared" si="2"/>
        <v>0.52413793103448281</v>
      </c>
      <c r="J190" s="486">
        <f t="shared" si="3"/>
        <v>0.2915601023017903</v>
      </c>
      <c r="K190" s="34" t="s">
        <v>650</v>
      </c>
    </row>
    <row r="191" spans="1:11">
      <c r="A191" s="34" t="s">
        <v>4654</v>
      </c>
      <c r="B191" s="34">
        <v>2010</v>
      </c>
      <c r="C191" s="34">
        <v>86</v>
      </c>
      <c r="D191" s="34" t="s">
        <v>651</v>
      </c>
      <c r="E191" s="95">
        <f t="shared" si="8"/>
        <v>435</v>
      </c>
      <c r="F191" s="95">
        <f t="shared" si="9"/>
        <v>782</v>
      </c>
      <c r="G191" s="95">
        <f>'gráficos x semana II nivel'!C88+'gráficos x semana II nivel'!D88+'gráficos x semana II nivel'!E88</f>
        <v>3</v>
      </c>
      <c r="H191" s="95">
        <f t="shared" si="7"/>
        <v>231</v>
      </c>
      <c r="I191" s="486">
        <f t="shared" si="2"/>
        <v>0.53103448275862064</v>
      </c>
      <c r="J191" s="486">
        <f t="shared" si="3"/>
        <v>0.29539641943734013</v>
      </c>
      <c r="K191" s="34" t="s">
        <v>650</v>
      </c>
    </row>
    <row r="192" spans="1:11">
      <c r="A192" s="34" t="s">
        <v>4654</v>
      </c>
      <c r="B192" s="34">
        <v>2010</v>
      </c>
      <c r="C192" s="34">
        <v>87</v>
      </c>
      <c r="D192" s="34" t="s">
        <v>651</v>
      </c>
      <c r="E192" s="95">
        <f t="shared" si="8"/>
        <v>435</v>
      </c>
      <c r="F192" s="95">
        <f t="shared" si="9"/>
        <v>782</v>
      </c>
      <c r="G192" s="95">
        <f>'gráficos x semana II nivel'!C89+'gráficos x semana II nivel'!D89+'gráficos x semana II nivel'!E89</f>
        <v>2</v>
      </c>
      <c r="H192" s="95">
        <f t="shared" si="7"/>
        <v>233</v>
      </c>
      <c r="I192" s="486">
        <f t="shared" si="2"/>
        <v>0.53563218390804601</v>
      </c>
      <c r="J192" s="486">
        <f t="shared" si="3"/>
        <v>0.29795396419437342</v>
      </c>
      <c r="K192" s="34" t="s">
        <v>650</v>
      </c>
    </row>
    <row r="193" spans="1:11">
      <c r="A193" s="34" t="s">
        <v>4654</v>
      </c>
      <c r="B193" s="34">
        <v>2010</v>
      </c>
      <c r="C193" s="34">
        <v>88</v>
      </c>
      <c r="D193" s="34" t="s">
        <v>651</v>
      </c>
      <c r="E193" s="95">
        <f t="shared" si="8"/>
        <v>435</v>
      </c>
      <c r="F193" s="95">
        <f t="shared" si="9"/>
        <v>782</v>
      </c>
      <c r="G193" s="95">
        <f>'gráficos x semana II nivel'!C90+'gráficos x semana II nivel'!D90+'gráficos x semana II nivel'!E90</f>
        <v>1</v>
      </c>
      <c r="H193" s="95">
        <f t="shared" si="7"/>
        <v>234</v>
      </c>
      <c r="I193" s="486">
        <f t="shared" si="2"/>
        <v>0.53793103448275859</v>
      </c>
      <c r="J193" s="486">
        <f t="shared" si="3"/>
        <v>0.29923273657289001</v>
      </c>
      <c r="K193" s="34" t="s">
        <v>650</v>
      </c>
    </row>
    <row r="194" spans="1:11">
      <c r="A194" s="34" t="s">
        <v>4654</v>
      </c>
      <c r="B194" s="34">
        <v>2010</v>
      </c>
      <c r="C194" s="34">
        <v>89</v>
      </c>
      <c r="D194" s="34" t="s">
        <v>651</v>
      </c>
      <c r="E194" s="95">
        <f t="shared" ref="E194:E209" si="10">SP1_IIN</f>
        <v>435</v>
      </c>
      <c r="F194" s="95">
        <f t="shared" ref="F194:F209" si="11">Cargos_IIN_SP1</f>
        <v>782</v>
      </c>
      <c r="G194" s="95">
        <f>'gráficos x semana II nivel'!C91+'gráficos x semana II nivel'!D91+'gráficos x semana II nivel'!E91</f>
        <v>1</v>
      </c>
      <c r="H194" s="95">
        <f t="shared" si="7"/>
        <v>235</v>
      </c>
      <c r="I194" s="486">
        <f t="shared" si="2"/>
        <v>0.54022988505747127</v>
      </c>
      <c r="J194" s="486">
        <f t="shared" si="3"/>
        <v>0.30051150895140666</v>
      </c>
      <c r="K194" s="34" t="s">
        <v>650</v>
      </c>
    </row>
    <row r="195" spans="1:11">
      <c r="A195" s="34" t="s">
        <v>4654</v>
      </c>
      <c r="B195" s="34">
        <v>2010</v>
      </c>
      <c r="C195" s="34">
        <v>90</v>
      </c>
      <c r="D195" s="34" t="s">
        <v>651</v>
      </c>
      <c r="E195" s="95">
        <f t="shared" si="10"/>
        <v>435</v>
      </c>
      <c r="F195" s="95">
        <f t="shared" si="11"/>
        <v>782</v>
      </c>
      <c r="G195" s="95">
        <f>'gráficos x semana II nivel'!C92+'gráficos x semana II nivel'!D92+'gráficos x semana II nivel'!E92</f>
        <v>1</v>
      </c>
      <c r="H195" s="95">
        <f t="shared" si="7"/>
        <v>236</v>
      </c>
      <c r="I195" s="486">
        <f t="shared" si="2"/>
        <v>0.54252873563218396</v>
      </c>
      <c r="J195" s="486">
        <f t="shared" si="3"/>
        <v>0.30179028132992325</v>
      </c>
      <c r="K195" s="34" t="s">
        <v>650</v>
      </c>
    </row>
    <row r="196" spans="1:11">
      <c r="A196" s="34" t="s">
        <v>4654</v>
      </c>
      <c r="B196" s="34">
        <v>2010</v>
      </c>
      <c r="C196" s="34">
        <v>91</v>
      </c>
      <c r="D196" s="34" t="s">
        <v>651</v>
      </c>
      <c r="E196" s="95">
        <f t="shared" si="10"/>
        <v>435</v>
      </c>
      <c r="F196" s="95">
        <f t="shared" si="11"/>
        <v>782</v>
      </c>
      <c r="G196" s="95">
        <f>'gráficos x semana II nivel'!C93+'gráficos x semana II nivel'!D93+'gráficos x semana II nivel'!E93</f>
        <v>0</v>
      </c>
      <c r="H196" s="95">
        <f t="shared" si="7"/>
        <v>236</v>
      </c>
      <c r="I196" s="486">
        <f t="shared" si="2"/>
        <v>0.54252873563218396</v>
      </c>
      <c r="J196" s="486">
        <f t="shared" si="3"/>
        <v>0.30179028132992325</v>
      </c>
      <c r="K196" s="34" t="s">
        <v>650</v>
      </c>
    </row>
    <row r="197" spans="1:11">
      <c r="A197" s="34" t="s">
        <v>4654</v>
      </c>
      <c r="B197" s="34">
        <v>2010</v>
      </c>
      <c r="C197" s="34">
        <v>92</v>
      </c>
      <c r="D197" s="34" t="s">
        <v>651</v>
      </c>
      <c r="E197" s="95">
        <f t="shared" si="10"/>
        <v>435</v>
      </c>
      <c r="F197" s="95">
        <f t="shared" si="11"/>
        <v>782</v>
      </c>
      <c r="G197" s="95">
        <f>'gráficos x semana II nivel'!C94+'gráficos x semana II nivel'!D94+'gráficos x semana II nivel'!E94</f>
        <v>0</v>
      </c>
      <c r="H197" s="95">
        <f t="shared" si="7"/>
        <v>236</v>
      </c>
      <c r="I197" s="486">
        <f t="shared" si="2"/>
        <v>0.54252873563218396</v>
      </c>
      <c r="J197" s="486">
        <f t="shared" si="3"/>
        <v>0.30179028132992325</v>
      </c>
      <c r="K197" s="34" t="s">
        <v>650</v>
      </c>
    </row>
    <row r="198" spans="1:11">
      <c r="A198" s="34" t="s">
        <v>4654</v>
      </c>
      <c r="B198" s="34">
        <v>2010</v>
      </c>
      <c r="C198" s="34">
        <v>93</v>
      </c>
      <c r="D198" s="34" t="s">
        <v>651</v>
      </c>
      <c r="E198" s="95">
        <f t="shared" si="10"/>
        <v>435</v>
      </c>
      <c r="F198" s="95">
        <f t="shared" si="11"/>
        <v>782</v>
      </c>
      <c r="G198" s="95">
        <f>'gráficos x semana II nivel'!C95+'gráficos x semana II nivel'!D95+'gráficos x semana II nivel'!E95</f>
        <v>0</v>
      </c>
      <c r="H198" s="95">
        <f t="shared" si="7"/>
        <v>236</v>
      </c>
      <c r="I198" s="486">
        <f t="shared" si="2"/>
        <v>0.54252873563218396</v>
      </c>
      <c r="J198" s="486">
        <f t="shared" si="3"/>
        <v>0.30179028132992325</v>
      </c>
      <c r="K198" s="34" t="s">
        <v>650</v>
      </c>
    </row>
    <row r="199" spans="1:11">
      <c r="A199" s="34" t="s">
        <v>4654</v>
      </c>
      <c r="B199" s="34">
        <v>2010</v>
      </c>
      <c r="C199" s="34">
        <v>94</v>
      </c>
      <c r="D199" s="34" t="s">
        <v>651</v>
      </c>
      <c r="E199" s="95">
        <f t="shared" si="10"/>
        <v>435</v>
      </c>
      <c r="F199" s="95">
        <f t="shared" si="11"/>
        <v>782</v>
      </c>
      <c r="G199" s="95">
        <f>'gráficos x semana II nivel'!C96+'gráficos x semana II nivel'!D96+'gráficos x semana II nivel'!E96</f>
        <v>0</v>
      </c>
      <c r="H199" s="95">
        <f t="shared" si="7"/>
        <v>236</v>
      </c>
      <c r="I199" s="486">
        <f t="shared" si="2"/>
        <v>0.54252873563218396</v>
      </c>
      <c r="J199" s="486">
        <f t="shared" si="3"/>
        <v>0.30179028132992325</v>
      </c>
      <c r="K199" s="34" t="s">
        <v>650</v>
      </c>
    </row>
    <row r="200" spans="1:11">
      <c r="A200" s="34" t="s">
        <v>4654</v>
      </c>
      <c r="B200" s="34">
        <v>2010</v>
      </c>
      <c r="C200" s="34">
        <v>95</v>
      </c>
      <c r="D200" s="34" t="s">
        <v>651</v>
      </c>
      <c r="E200" s="95">
        <f t="shared" si="10"/>
        <v>435</v>
      </c>
      <c r="F200" s="95">
        <f t="shared" si="11"/>
        <v>782</v>
      </c>
      <c r="G200" s="95">
        <f>'gráficos x semana II nivel'!C97+'gráficos x semana II nivel'!D97+'gráficos x semana II nivel'!E97</f>
        <v>0</v>
      </c>
      <c r="H200" s="95">
        <f t="shared" si="7"/>
        <v>236</v>
      </c>
      <c r="I200" s="486">
        <f t="shared" si="2"/>
        <v>0.54252873563218396</v>
      </c>
      <c r="J200" s="486">
        <f t="shared" si="3"/>
        <v>0.30179028132992325</v>
      </c>
      <c r="K200" s="34" t="s">
        <v>650</v>
      </c>
    </row>
    <row r="201" spans="1:11">
      <c r="A201" s="34" t="s">
        <v>4654</v>
      </c>
      <c r="B201" s="34">
        <v>2010</v>
      </c>
      <c r="C201" s="34">
        <v>96</v>
      </c>
      <c r="D201" s="34" t="s">
        <v>651</v>
      </c>
      <c r="E201" s="95">
        <f t="shared" si="10"/>
        <v>435</v>
      </c>
      <c r="F201" s="95">
        <f t="shared" si="11"/>
        <v>782</v>
      </c>
      <c r="G201" s="95">
        <f>'gráficos x semana II nivel'!C98+'gráficos x semana II nivel'!D98+'gráficos x semana II nivel'!E98</f>
        <v>0</v>
      </c>
      <c r="H201" s="95">
        <f t="shared" si="7"/>
        <v>236</v>
      </c>
      <c r="I201" s="486">
        <f t="shared" si="2"/>
        <v>0.54252873563218396</v>
      </c>
      <c r="J201" s="486">
        <f t="shared" si="3"/>
        <v>0.30179028132992325</v>
      </c>
      <c r="K201" s="34" t="s">
        <v>650</v>
      </c>
    </row>
    <row r="202" spans="1:11">
      <c r="A202" s="34" t="s">
        <v>4654</v>
      </c>
      <c r="B202" s="34">
        <v>2010</v>
      </c>
      <c r="C202" s="34">
        <v>97</v>
      </c>
      <c r="D202" s="34" t="s">
        <v>651</v>
      </c>
      <c r="E202" s="95">
        <f t="shared" si="10"/>
        <v>435</v>
      </c>
      <c r="F202" s="95">
        <f t="shared" si="11"/>
        <v>782</v>
      </c>
      <c r="G202" s="95">
        <f>'gráficos x semana II nivel'!C99+'gráficos x semana II nivel'!D99+'gráficos x semana II nivel'!E99</f>
        <v>0</v>
      </c>
      <c r="H202" s="95">
        <f t="shared" si="7"/>
        <v>236</v>
      </c>
      <c r="I202" s="486">
        <f t="shared" si="2"/>
        <v>0.54252873563218396</v>
      </c>
      <c r="J202" s="486">
        <f t="shared" si="3"/>
        <v>0.30179028132992325</v>
      </c>
      <c r="K202" s="34" t="s">
        <v>650</v>
      </c>
    </row>
    <row r="203" spans="1:11">
      <c r="A203" s="34" t="s">
        <v>4654</v>
      </c>
      <c r="B203" s="34">
        <v>2010</v>
      </c>
      <c r="C203" s="34">
        <v>98</v>
      </c>
      <c r="D203" s="34" t="s">
        <v>651</v>
      </c>
      <c r="E203" s="95">
        <f t="shared" si="10"/>
        <v>435</v>
      </c>
      <c r="F203" s="95">
        <f t="shared" si="11"/>
        <v>782</v>
      </c>
      <c r="G203" s="95">
        <f>'gráficos x semana II nivel'!C100+'gráficos x semana II nivel'!D100+'gráficos x semana II nivel'!E100</f>
        <v>0</v>
      </c>
      <c r="H203" s="95">
        <f t="shared" si="7"/>
        <v>236</v>
      </c>
      <c r="I203" s="486">
        <f t="shared" si="2"/>
        <v>0.54252873563218396</v>
      </c>
      <c r="J203" s="486">
        <f t="shared" si="3"/>
        <v>0.30179028132992325</v>
      </c>
      <c r="K203" s="34" t="s">
        <v>650</v>
      </c>
    </row>
    <row r="204" spans="1:11">
      <c r="A204" s="34" t="s">
        <v>4654</v>
      </c>
      <c r="B204" s="34">
        <v>2010</v>
      </c>
      <c r="C204" s="34">
        <v>99</v>
      </c>
      <c r="D204" s="34" t="s">
        <v>651</v>
      </c>
      <c r="E204" s="95">
        <f t="shared" si="10"/>
        <v>435</v>
      </c>
      <c r="F204" s="95">
        <f t="shared" si="11"/>
        <v>782</v>
      </c>
      <c r="G204" s="95">
        <f>'gráficos x semana II nivel'!C101+'gráficos x semana II nivel'!D101+'gráficos x semana II nivel'!E101</f>
        <v>0</v>
      </c>
      <c r="H204" s="95">
        <f t="shared" si="7"/>
        <v>236</v>
      </c>
      <c r="I204" s="486">
        <f t="shared" si="2"/>
        <v>0.54252873563218396</v>
      </c>
      <c r="J204" s="486">
        <f t="shared" si="3"/>
        <v>0.30179028132992325</v>
      </c>
      <c r="K204" s="34" t="s">
        <v>650</v>
      </c>
    </row>
    <row r="205" spans="1:11">
      <c r="A205" s="34" t="s">
        <v>4654</v>
      </c>
      <c r="B205" s="34">
        <v>2010</v>
      </c>
      <c r="C205" s="34">
        <v>100</v>
      </c>
      <c r="D205" s="34" t="s">
        <v>651</v>
      </c>
      <c r="E205" s="95">
        <f t="shared" si="10"/>
        <v>435</v>
      </c>
      <c r="F205" s="95">
        <f t="shared" si="11"/>
        <v>782</v>
      </c>
      <c r="G205" s="95">
        <f>'gráficos x semana II nivel'!C102+'gráficos x semana II nivel'!D102+'gráficos x semana II nivel'!E102</f>
        <v>0</v>
      </c>
      <c r="H205" s="95">
        <f t="shared" si="7"/>
        <v>236</v>
      </c>
      <c r="I205" s="486">
        <f t="shared" si="2"/>
        <v>0.54252873563218396</v>
      </c>
      <c r="J205" s="486">
        <f t="shared" si="3"/>
        <v>0.30179028132992325</v>
      </c>
      <c r="K205" s="34" t="s">
        <v>650</v>
      </c>
    </row>
    <row r="206" spans="1:11">
      <c r="A206" s="34" t="s">
        <v>4654</v>
      </c>
      <c r="B206" s="34">
        <v>2010</v>
      </c>
      <c r="C206" s="34">
        <v>101</v>
      </c>
      <c r="D206" s="34" t="s">
        <v>651</v>
      </c>
      <c r="E206" s="95">
        <f t="shared" si="10"/>
        <v>435</v>
      </c>
      <c r="F206" s="95">
        <f t="shared" si="11"/>
        <v>782</v>
      </c>
      <c r="G206" s="95">
        <f>'gráficos x semana II nivel'!C103+'gráficos x semana II nivel'!D103+'gráficos x semana II nivel'!E103</f>
        <v>0</v>
      </c>
      <c r="H206" s="95">
        <f t="shared" si="7"/>
        <v>236</v>
      </c>
      <c r="I206" s="486">
        <f t="shared" si="2"/>
        <v>0.54252873563218396</v>
      </c>
      <c r="J206" s="486">
        <f t="shared" si="3"/>
        <v>0.30179028132992325</v>
      </c>
      <c r="K206" s="34" t="s">
        <v>650</v>
      </c>
    </row>
    <row r="207" spans="1:11">
      <c r="A207" s="34" t="s">
        <v>4654</v>
      </c>
      <c r="B207" s="34">
        <v>2010</v>
      </c>
      <c r="C207" s="34">
        <v>102</v>
      </c>
      <c r="D207" s="34" t="s">
        <v>651</v>
      </c>
      <c r="E207" s="95">
        <f t="shared" si="10"/>
        <v>435</v>
      </c>
      <c r="F207" s="95">
        <f t="shared" si="11"/>
        <v>782</v>
      </c>
      <c r="G207" s="95">
        <f>'gráficos x semana II nivel'!C104+'gráficos x semana II nivel'!D104+'gráficos x semana II nivel'!E104</f>
        <v>0</v>
      </c>
      <c r="H207" s="95">
        <f t="shared" si="7"/>
        <v>236</v>
      </c>
      <c r="I207" s="486">
        <f t="shared" si="2"/>
        <v>0.54252873563218396</v>
      </c>
      <c r="J207" s="486">
        <f t="shared" si="3"/>
        <v>0.30179028132992325</v>
      </c>
      <c r="K207" s="34" t="s">
        <v>650</v>
      </c>
    </row>
    <row r="208" spans="1:11">
      <c r="A208" s="34" t="s">
        <v>4654</v>
      </c>
      <c r="B208" s="34">
        <v>2010</v>
      </c>
      <c r="C208" s="34">
        <v>103</v>
      </c>
      <c r="D208" s="34" t="s">
        <v>651</v>
      </c>
      <c r="E208" s="95">
        <f t="shared" si="10"/>
        <v>435</v>
      </c>
      <c r="F208" s="95">
        <f t="shared" si="11"/>
        <v>782</v>
      </c>
      <c r="G208" s="95">
        <f>'gráficos x semana II nivel'!C105+'gráficos x semana II nivel'!D105+'gráficos x semana II nivel'!E105</f>
        <v>0</v>
      </c>
      <c r="H208" s="95">
        <f t="shared" si="7"/>
        <v>236</v>
      </c>
      <c r="I208" s="486">
        <f t="shared" si="2"/>
        <v>0.54252873563218396</v>
      </c>
      <c r="J208" s="486">
        <f t="shared" si="3"/>
        <v>0.30179028132992325</v>
      </c>
      <c r="K208" s="34" t="s">
        <v>650</v>
      </c>
    </row>
    <row r="209" spans="1:11">
      <c r="A209" s="34" t="s">
        <v>4654</v>
      </c>
      <c r="B209" s="34">
        <v>2010</v>
      </c>
      <c r="C209" s="34">
        <v>104</v>
      </c>
      <c r="D209" s="34" t="s">
        <v>651</v>
      </c>
      <c r="E209" s="95">
        <f t="shared" si="10"/>
        <v>435</v>
      </c>
      <c r="F209" s="95">
        <f t="shared" si="11"/>
        <v>782</v>
      </c>
      <c r="G209" s="95">
        <f>'gráficos x semana II nivel'!C106+'gráficos x semana II nivel'!D106+'gráficos x semana II nivel'!E106</f>
        <v>0</v>
      </c>
      <c r="H209" s="95">
        <f t="shared" si="7"/>
        <v>236</v>
      </c>
      <c r="I209" s="486">
        <f t="shared" si="2"/>
        <v>0.54252873563218396</v>
      </c>
      <c r="J209" s="486">
        <f t="shared" si="3"/>
        <v>0.30179028132992325</v>
      </c>
      <c r="K209" s="34" t="s">
        <v>650</v>
      </c>
    </row>
    <row r="210" spans="1:11">
      <c r="A210" s="34" t="s">
        <v>4655</v>
      </c>
      <c r="B210" s="34">
        <v>2014</v>
      </c>
      <c r="C210" s="34">
        <v>1</v>
      </c>
      <c r="D210" s="323" t="s">
        <v>4648</v>
      </c>
      <c r="E210" s="95">
        <f t="shared" ref="E210:E273" si="12">MB2_IIN</f>
        <v>587</v>
      </c>
      <c r="F210" s="95">
        <f t="shared" ref="F210:F273" si="13">Cargos_IIN_MB2</f>
        <v>839</v>
      </c>
      <c r="G210" s="95">
        <f>'gráficos x semana II nivel'!C110</f>
        <v>2</v>
      </c>
      <c r="H210" s="95">
        <f>G210</f>
        <v>2</v>
      </c>
      <c r="I210" s="486">
        <f t="shared" si="2"/>
        <v>3.4071550255536627E-3</v>
      </c>
      <c r="J210" s="486">
        <f t="shared" si="3"/>
        <v>2.3837902264600714E-3</v>
      </c>
      <c r="K210" s="34" t="s">
        <v>650</v>
      </c>
    </row>
    <row r="211" spans="1:11">
      <c r="A211" s="34" t="s">
        <v>4655</v>
      </c>
      <c r="B211" s="34">
        <v>2014</v>
      </c>
      <c r="C211" s="34">
        <v>2</v>
      </c>
      <c r="D211" s="323" t="s">
        <v>4648</v>
      </c>
      <c r="E211" s="95">
        <f t="shared" si="12"/>
        <v>587</v>
      </c>
      <c r="F211" s="95">
        <f t="shared" si="13"/>
        <v>839</v>
      </c>
      <c r="G211" s="95">
        <f>'gráficos x semana II nivel'!C111</f>
        <v>16</v>
      </c>
      <c r="H211" s="95">
        <f t="shared" ref="H211:H313" si="14">G211+H210</f>
        <v>18</v>
      </c>
      <c r="I211" s="486">
        <f t="shared" si="2"/>
        <v>3.0664395229982964E-2</v>
      </c>
      <c r="J211" s="486">
        <f t="shared" si="3"/>
        <v>2.1454112038140644E-2</v>
      </c>
      <c r="K211" s="34" t="s">
        <v>650</v>
      </c>
    </row>
    <row r="212" spans="1:11">
      <c r="A212" s="34" t="s">
        <v>4655</v>
      </c>
      <c r="B212" s="34">
        <v>2014</v>
      </c>
      <c r="C212" s="34">
        <v>3</v>
      </c>
      <c r="D212" s="323" t="s">
        <v>4648</v>
      </c>
      <c r="E212" s="95">
        <f t="shared" si="12"/>
        <v>587</v>
      </c>
      <c r="F212" s="95">
        <f t="shared" si="13"/>
        <v>839</v>
      </c>
      <c r="G212" s="95">
        <f>'gráficos x semana II nivel'!C112</f>
        <v>23</v>
      </c>
      <c r="H212" s="95">
        <f t="shared" si="14"/>
        <v>41</v>
      </c>
      <c r="I212" s="486">
        <f t="shared" si="2"/>
        <v>6.9846678023850084E-2</v>
      </c>
      <c r="J212" s="486">
        <f t="shared" si="3"/>
        <v>4.8867699642431463E-2</v>
      </c>
      <c r="K212" s="34" t="s">
        <v>650</v>
      </c>
    </row>
    <row r="213" spans="1:11">
      <c r="A213" s="34" t="s">
        <v>4655</v>
      </c>
      <c r="B213" s="34">
        <v>2014</v>
      </c>
      <c r="C213" s="34">
        <v>4</v>
      </c>
      <c r="D213" s="323" t="s">
        <v>4648</v>
      </c>
      <c r="E213" s="95">
        <f t="shared" si="12"/>
        <v>587</v>
      </c>
      <c r="F213" s="95">
        <f t="shared" si="13"/>
        <v>839</v>
      </c>
      <c r="G213" s="95">
        <f>'gráficos x semana II nivel'!C113</f>
        <v>53</v>
      </c>
      <c r="H213" s="95">
        <f t="shared" si="14"/>
        <v>94</v>
      </c>
      <c r="I213" s="486">
        <f t="shared" si="2"/>
        <v>0.16013628620102216</v>
      </c>
      <c r="J213" s="486">
        <f t="shared" si="3"/>
        <v>0.11203814064362336</v>
      </c>
      <c r="K213" s="34" t="s">
        <v>650</v>
      </c>
    </row>
    <row r="214" spans="1:11">
      <c r="A214" s="34" t="s">
        <v>4655</v>
      </c>
      <c r="B214" s="34">
        <v>2014</v>
      </c>
      <c r="C214" s="34">
        <v>5</v>
      </c>
      <c r="D214" s="323" t="s">
        <v>4648</v>
      </c>
      <c r="E214" s="95">
        <f t="shared" si="12"/>
        <v>587</v>
      </c>
      <c r="F214" s="95">
        <f t="shared" si="13"/>
        <v>839</v>
      </c>
      <c r="G214" s="95">
        <f>'gráficos x semana II nivel'!C114</f>
        <v>14</v>
      </c>
      <c r="H214" s="95">
        <f t="shared" si="14"/>
        <v>108</v>
      </c>
      <c r="I214" s="486">
        <f t="shared" si="2"/>
        <v>0.18398637137989779</v>
      </c>
      <c r="J214" s="486">
        <f t="shared" si="3"/>
        <v>0.12872467222884387</v>
      </c>
      <c r="K214" s="34" t="s">
        <v>650</v>
      </c>
    </row>
    <row r="215" spans="1:11">
      <c r="A215" s="34" t="s">
        <v>4655</v>
      </c>
      <c r="B215" s="34">
        <v>2014</v>
      </c>
      <c r="C215" s="34">
        <v>6</v>
      </c>
      <c r="D215" s="323" t="s">
        <v>4648</v>
      </c>
      <c r="E215" s="95">
        <f t="shared" si="12"/>
        <v>587</v>
      </c>
      <c r="F215" s="95">
        <f t="shared" si="13"/>
        <v>839</v>
      </c>
      <c r="G215" s="95">
        <f>'gráficos x semana II nivel'!C115</f>
        <v>17</v>
      </c>
      <c r="H215" s="95">
        <f t="shared" si="14"/>
        <v>125</v>
      </c>
      <c r="I215" s="486">
        <f t="shared" si="2"/>
        <v>0.21294718909710392</v>
      </c>
      <c r="J215" s="486">
        <f t="shared" si="3"/>
        <v>0.14898688915375446</v>
      </c>
      <c r="K215" s="34" t="s">
        <v>650</v>
      </c>
    </row>
    <row r="216" spans="1:11">
      <c r="A216" s="34" t="s">
        <v>4655</v>
      </c>
      <c r="B216" s="34">
        <v>2014</v>
      </c>
      <c r="C216" s="34">
        <v>7</v>
      </c>
      <c r="D216" s="323" t="s">
        <v>4648</v>
      </c>
      <c r="E216" s="95">
        <f t="shared" si="12"/>
        <v>587</v>
      </c>
      <c r="F216" s="95">
        <f t="shared" si="13"/>
        <v>839</v>
      </c>
      <c r="G216" s="95">
        <f>'gráficos x semana II nivel'!C116</f>
        <v>25</v>
      </c>
      <c r="H216" s="95">
        <f t="shared" si="14"/>
        <v>150</v>
      </c>
      <c r="I216" s="486">
        <f t="shared" si="2"/>
        <v>0.25553662691652468</v>
      </c>
      <c r="J216" s="486">
        <f t="shared" si="3"/>
        <v>0.17878426698450536</v>
      </c>
      <c r="K216" s="34" t="s">
        <v>650</v>
      </c>
    </row>
    <row r="217" spans="1:11">
      <c r="A217" s="34" t="s">
        <v>4655</v>
      </c>
      <c r="B217" s="34">
        <v>2014</v>
      </c>
      <c r="C217" s="34">
        <v>8</v>
      </c>
      <c r="D217" s="323" t="s">
        <v>4648</v>
      </c>
      <c r="E217" s="95">
        <f t="shared" si="12"/>
        <v>587</v>
      </c>
      <c r="F217" s="95">
        <f t="shared" si="13"/>
        <v>839</v>
      </c>
      <c r="G217" s="95">
        <f>'gráficos x semana II nivel'!C117</f>
        <v>50</v>
      </c>
      <c r="H217" s="95">
        <f t="shared" si="14"/>
        <v>200</v>
      </c>
      <c r="I217" s="486">
        <f t="shared" si="2"/>
        <v>0.34071550255536626</v>
      </c>
      <c r="J217" s="486">
        <f t="shared" si="3"/>
        <v>0.23837902264600716</v>
      </c>
      <c r="K217" s="34" t="s">
        <v>650</v>
      </c>
    </row>
    <row r="218" spans="1:11">
      <c r="A218" s="34" t="s">
        <v>4655</v>
      </c>
      <c r="B218" s="34">
        <v>2014</v>
      </c>
      <c r="C218" s="34">
        <v>9</v>
      </c>
      <c r="D218" s="323" t="s">
        <v>4648</v>
      </c>
      <c r="E218" s="95">
        <f t="shared" si="12"/>
        <v>587</v>
      </c>
      <c r="F218" s="95">
        <f t="shared" si="13"/>
        <v>839</v>
      </c>
      <c r="G218" s="95">
        <f>'gráficos x semana II nivel'!C118</f>
        <v>8</v>
      </c>
      <c r="H218" s="95">
        <f t="shared" si="14"/>
        <v>208</v>
      </c>
      <c r="I218" s="486">
        <f t="shared" si="2"/>
        <v>0.35434412265758092</v>
      </c>
      <c r="J218" s="486">
        <f t="shared" si="3"/>
        <v>0.24791418355184744</v>
      </c>
      <c r="K218" s="34" t="s">
        <v>650</v>
      </c>
    </row>
    <row r="219" spans="1:11">
      <c r="A219" s="34" t="s">
        <v>4655</v>
      </c>
      <c r="B219" s="34">
        <v>2014</v>
      </c>
      <c r="C219" s="34">
        <v>10</v>
      </c>
      <c r="D219" s="323" t="s">
        <v>4648</v>
      </c>
      <c r="E219" s="95">
        <f t="shared" si="12"/>
        <v>587</v>
      </c>
      <c r="F219" s="95">
        <f t="shared" si="13"/>
        <v>839</v>
      </c>
      <c r="G219" s="95">
        <f>'gráficos x semana II nivel'!C119</f>
        <v>12</v>
      </c>
      <c r="H219" s="95">
        <f t="shared" si="14"/>
        <v>220</v>
      </c>
      <c r="I219" s="486">
        <f t="shared" si="2"/>
        <v>0.37478705281090291</v>
      </c>
      <c r="J219" s="486">
        <f t="shared" si="3"/>
        <v>0.26221692491060788</v>
      </c>
      <c r="K219" s="34" t="s">
        <v>650</v>
      </c>
    </row>
    <row r="220" spans="1:11">
      <c r="A220" s="34" t="s">
        <v>4655</v>
      </c>
      <c r="B220" s="34">
        <v>2014</v>
      </c>
      <c r="C220" s="34">
        <v>11</v>
      </c>
      <c r="D220" s="323" t="s">
        <v>4648</v>
      </c>
      <c r="E220" s="95">
        <f t="shared" si="12"/>
        <v>587</v>
      </c>
      <c r="F220" s="95">
        <f t="shared" si="13"/>
        <v>839</v>
      </c>
      <c r="G220" s="95">
        <f>'gráficos x semana II nivel'!C120</f>
        <v>10</v>
      </c>
      <c r="H220" s="95">
        <f t="shared" si="14"/>
        <v>230</v>
      </c>
      <c r="I220" s="486">
        <f t="shared" si="2"/>
        <v>0.39182282793867124</v>
      </c>
      <c r="J220" s="486">
        <f t="shared" si="3"/>
        <v>0.27413587604290823</v>
      </c>
      <c r="K220" s="34" t="s">
        <v>650</v>
      </c>
    </row>
    <row r="221" spans="1:11">
      <c r="A221" s="34" t="s">
        <v>4655</v>
      </c>
      <c r="B221" s="34">
        <v>2014</v>
      </c>
      <c r="C221" s="34">
        <v>12</v>
      </c>
      <c r="D221" s="323" t="s">
        <v>4648</v>
      </c>
      <c r="E221" s="95">
        <f t="shared" si="12"/>
        <v>587</v>
      </c>
      <c r="F221" s="95">
        <f t="shared" si="13"/>
        <v>839</v>
      </c>
      <c r="G221" s="95">
        <f>'gráficos x semana II nivel'!C121</f>
        <v>5</v>
      </c>
      <c r="H221" s="95">
        <f t="shared" si="14"/>
        <v>235</v>
      </c>
      <c r="I221" s="486">
        <f t="shared" si="2"/>
        <v>0.40034071550255534</v>
      </c>
      <c r="J221" s="486">
        <f t="shared" si="3"/>
        <v>0.28009535160905841</v>
      </c>
      <c r="K221" s="34" t="s">
        <v>650</v>
      </c>
    </row>
    <row r="222" spans="1:11">
      <c r="A222" s="34" t="s">
        <v>4655</v>
      </c>
      <c r="B222" s="34">
        <v>2014</v>
      </c>
      <c r="C222" s="34">
        <v>13</v>
      </c>
      <c r="D222" s="323" t="s">
        <v>4648</v>
      </c>
      <c r="E222" s="95">
        <f t="shared" si="12"/>
        <v>587</v>
      </c>
      <c r="F222" s="95">
        <f t="shared" si="13"/>
        <v>839</v>
      </c>
      <c r="G222" s="95">
        <f>'gráficos x semana II nivel'!C122</f>
        <v>8</v>
      </c>
      <c r="H222" s="95">
        <f t="shared" si="14"/>
        <v>243</v>
      </c>
      <c r="I222" s="486">
        <f t="shared" si="2"/>
        <v>0.41396933560477001</v>
      </c>
      <c r="J222" s="486">
        <f t="shared" si="3"/>
        <v>0.28963051251489869</v>
      </c>
      <c r="K222" s="34" t="s">
        <v>650</v>
      </c>
    </row>
    <row r="223" spans="1:11">
      <c r="A223" s="34" t="s">
        <v>4655</v>
      </c>
      <c r="B223" s="34">
        <v>2014</v>
      </c>
      <c r="C223" s="34">
        <v>14</v>
      </c>
      <c r="D223" s="323" t="s">
        <v>4648</v>
      </c>
      <c r="E223" s="95">
        <f t="shared" si="12"/>
        <v>587</v>
      </c>
      <c r="F223" s="95">
        <f t="shared" si="13"/>
        <v>839</v>
      </c>
      <c r="G223" s="95">
        <f>'gráficos x semana II nivel'!C123</f>
        <v>6</v>
      </c>
      <c r="H223" s="95">
        <f t="shared" si="14"/>
        <v>249</v>
      </c>
      <c r="I223" s="486">
        <f t="shared" si="2"/>
        <v>0.424190800681431</v>
      </c>
      <c r="J223" s="486">
        <f t="shared" si="3"/>
        <v>0.29678188319427889</v>
      </c>
      <c r="K223" s="34" t="s">
        <v>650</v>
      </c>
    </row>
    <row r="224" spans="1:11">
      <c r="A224" s="34" t="s">
        <v>4655</v>
      </c>
      <c r="B224" s="34">
        <v>2014</v>
      </c>
      <c r="C224" s="34">
        <v>15</v>
      </c>
      <c r="D224" s="323" t="s">
        <v>4648</v>
      </c>
      <c r="E224" s="95">
        <f t="shared" si="12"/>
        <v>587</v>
      </c>
      <c r="F224" s="95">
        <f t="shared" si="13"/>
        <v>839</v>
      </c>
      <c r="G224" s="95">
        <f>'gráficos x semana II nivel'!C124</f>
        <v>4</v>
      </c>
      <c r="H224" s="95">
        <f t="shared" si="14"/>
        <v>253</v>
      </c>
      <c r="I224" s="486">
        <f t="shared" si="2"/>
        <v>0.43100511073253833</v>
      </c>
      <c r="J224" s="486">
        <f t="shared" si="3"/>
        <v>0.30154946364719903</v>
      </c>
      <c r="K224" s="34" t="s">
        <v>650</v>
      </c>
    </row>
    <row r="225" spans="1:11">
      <c r="A225" s="34" t="s">
        <v>4655</v>
      </c>
      <c r="B225" s="34">
        <v>2014</v>
      </c>
      <c r="C225" s="34">
        <v>16</v>
      </c>
      <c r="D225" s="323" t="s">
        <v>4648</v>
      </c>
      <c r="E225" s="95">
        <f t="shared" si="12"/>
        <v>587</v>
      </c>
      <c r="F225" s="95">
        <f t="shared" si="13"/>
        <v>839</v>
      </c>
      <c r="G225" s="95">
        <f>'gráficos x semana II nivel'!C125</f>
        <v>0</v>
      </c>
      <c r="H225" s="95">
        <f t="shared" si="14"/>
        <v>253</v>
      </c>
      <c r="I225" s="486">
        <f t="shared" si="2"/>
        <v>0.43100511073253833</v>
      </c>
      <c r="J225" s="486">
        <f t="shared" si="3"/>
        <v>0.30154946364719903</v>
      </c>
      <c r="K225" s="34" t="s">
        <v>650</v>
      </c>
    </row>
    <row r="226" spans="1:11">
      <c r="A226" s="34" t="s">
        <v>4655</v>
      </c>
      <c r="B226" s="34">
        <v>2014</v>
      </c>
      <c r="C226" s="34">
        <v>17</v>
      </c>
      <c r="D226" s="323" t="s">
        <v>4648</v>
      </c>
      <c r="E226" s="95">
        <f t="shared" si="12"/>
        <v>587</v>
      </c>
      <c r="F226" s="95">
        <f t="shared" si="13"/>
        <v>839</v>
      </c>
      <c r="G226" s="95">
        <f>'gráficos x semana II nivel'!C126</f>
        <v>2</v>
      </c>
      <c r="H226" s="95">
        <f t="shared" si="14"/>
        <v>255</v>
      </c>
      <c r="I226" s="486">
        <f t="shared" si="2"/>
        <v>0.434412265758092</v>
      </c>
      <c r="J226" s="486">
        <f t="shared" si="3"/>
        <v>0.3039332538736591</v>
      </c>
      <c r="K226" s="34" t="s">
        <v>650</v>
      </c>
    </row>
    <row r="227" spans="1:11">
      <c r="A227" s="34" t="s">
        <v>4655</v>
      </c>
      <c r="B227" s="34">
        <v>2014</v>
      </c>
      <c r="C227" s="34">
        <v>18</v>
      </c>
      <c r="D227" s="323" t="s">
        <v>4648</v>
      </c>
      <c r="E227" s="95">
        <f t="shared" si="12"/>
        <v>587</v>
      </c>
      <c r="F227" s="95">
        <f t="shared" si="13"/>
        <v>839</v>
      </c>
      <c r="G227" s="95">
        <f>'gráficos x semana II nivel'!C127</f>
        <v>2</v>
      </c>
      <c r="H227" s="95">
        <f t="shared" si="14"/>
        <v>257</v>
      </c>
      <c r="I227" s="486">
        <f t="shared" si="2"/>
        <v>0.43781942078364566</v>
      </c>
      <c r="J227" s="486">
        <f t="shared" si="3"/>
        <v>0.30631704410011917</v>
      </c>
      <c r="K227" s="34" t="s">
        <v>650</v>
      </c>
    </row>
    <row r="228" spans="1:11">
      <c r="A228" s="34" t="s">
        <v>4655</v>
      </c>
      <c r="B228" s="34">
        <v>2014</v>
      </c>
      <c r="C228" s="34">
        <v>19</v>
      </c>
      <c r="D228" s="323" t="s">
        <v>4648</v>
      </c>
      <c r="E228" s="95">
        <f t="shared" si="12"/>
        <v>587</v>
      </c>
      <c r="F228" s="95">
        <f t="shared" si="13"/>
        <v>839</v>
      </c>
      <c r="G228" s="95">
        <f>'gráficos x semana II nivel'!C128</f>
        <v>3</v>
      </c>
      <c r="H228" s="95">
        <f t="shared" si="14"/>
        <v>260</v>
      </c>
      <c r="I228" s="486">
        <f t="shared" si="2"/>
        <v>0.44293015332197616</v>
      </c>
      <c r="J228" s="486">
        <f t="shared" si="3"/>
        <v>0.30989272943980928</v>
      </c>
      <c r="K228" s="34" t="s">
        <v>650</v>
      </c>
    </row>
    <row r="229" spans="1:11">
      <c r="A229" s="34" t="s">
        <v>4655</v>
      </c>
      <c r="B229" s="34">
        <v>2014</v>
      </c>
      <c r="C229" s="34">
        <v>20</v>
      </c>
      <c r="D229" s="323" t="s">
        <v>4648</v>
      </c>
      <c r="E229" s="95">
        <f t="shared" si="12"/>
        <v>587</v>
      </c>
      <c r="F229" s="95">
        <f t="shared" si="13"/>
        <v>839</v>
      </c>
      <c r="G229" s="95">
        <f>'gráficos x semana II nivel'!C129</f>
        <v>0</v>
      </c>
      <c r="H229" s="95">
        <f t="shared" si="14"/>
        <v>260</v>
      </c>
      <c r="I229" s="486">
        <f t="shared" si="2"/>
        <v>0.44293015332197616</v>
      </c>
      <c r="J229" s="486">
        <f t="shared" si="3"/>
        <v>0.30989272943980928</v>
      </c>
      <c r="K229" s="34" t="s">
        <v>650</v>
      </c>
    </row>
    <row r="230" spans="1:11">
      <c r="A230" s="34" t="s">
        <v>4655</v>
      </c>
      <c r="B230" s="34">
        <v>2014</v>
      </c>
      <c r="C230" s="34">
        <v>21</v>
      </c>
      <c r="D230" s="323" t="s">
        <v>4648</v>
      </c>
      <c r="E230" s="95">
        <f t="shared" si="12"/>
        <v>587</v>
      </c>
      <c r="F230" s="95">
        <f t="shared" si="13"/>
        <v>839</v>
      </c>
      <c r="G230" s="95">
        <f>'gráficos x semana II nivel'!C130</f>
        <v>4</v>
      </c>
      <c r="H230" s="95">
        <f t="shared" si="14"/>
        <v>264</v>
      </c>
      <c r="I230" s="486">
        <f t="shared" si="2"/>
        <v>0.44974446337308349</v>
      </c>
      <c r="J230" s="486">
        <f t="shared" si="3"/>
        <v>0.31466030989272942</v>
      </c>
      <c r="K230" s="34" t="s">
        <v>650</v>
      </c>
    </row>
    <row r="231" spans="1:11">
      <c r="A231" s="34" t="s">
        <v>4655</v>
      </c>
      <c r="B231" s="34">
        <v>2014</v>
      </c>
      <c r="C231" s="34">
        <v>22</v>
      </c>
      <c r="D231" s="323" t="s">
        <v>4648</v>
      </c>
      <c r="E231" s="95">
        <f t="shared" si="12"/>
        <v>587</v>
      </c>
      <c r="F231" s="95">
        <f t="shared" si="13"/>
        <v>839</v>
      </c>
      <c r="G231" s="95">
        <f>'gráficos x semana II nivel'!C131</f>
        <v>1</v>
      </c>
      <c r="H231" s="95">
        <f t="shared" si="14"/>
        <v>265</v>
      </c>
      <c r="I231" s="486">
        <f t="shared" si="2"/>
        <v>0.45144804088586032</v>
      </c>
      <c r="J231" s="486">
        <f t="shared" si="3"/>
        <v>0.31585220500595945</v>
      </c>
      <c r="K231" s="34" t="s">
        <v>650</v>
      </c>
    </row>
    <row r="232" spans="1:11">
      <c r="A232" s="34" t="s">
        <v>4655</v>
      </c>
      <c r="B232" s="34">
        <v>2014</v>
      </c>
      <c r="C232" s="34">
        <v>23</v>
      </c>
      <c r="D232" s="323" t="s">
        <v>4648</v>
      </c>
      <c r="E232" s="95">
        <f t="shared" si="12"/>
        <v>587</v>
      </c>
      <c r="F232" s="95">
        <f t="shared" si="13"/>
        <v>839</v>
      </c>
      <c r="G232" s="95">
        <f>'gráficos x semana II nivel'!C132</f>
        <v>3</v>
      </c>
      <c r="H232" s="95">
        <f t="shared" si="14"/>
        <v>268</v>
      </c>
      <c r="I232" s="486">
        <f t="shared" si="2"/>
        <v>0.45655877342419082</v>
      </c>
      <c r="J232" s="486">
        <f t="shared" si="3"/>
        <v>0.31942789034564956</v>
      </c>
      <c r="K232" s="34" t="s">
        <v>650</v>
      </c>
    </row>
    <row r="233" spans="1:11">
      <c r="A233" s="34" t="s">
        <v>4655</v>
      </c>
      <c r="B233" s="34">
        <v>2014</v>
      </c>
      <c r="C233" s="34">
        <v>24</v>
      </c>
      <c r="D233" s="323" t="s">
        <v>4648</v>
      </c>
      <c r="E233" s="95">
        <f t="shared" si="12"/>
        <v>587</v>
      </c>
      <c r="F233" s="95">
        <f t="shared" si="13"/>
        <v>839</v>
      </c>
      <c r="G233" s="95">
        <f>'gráficos x semana II nivel'!C133</f>
        <v>0</v>
      </c>
      <c r="H233" s="95">
        <f t="shared" si="14"/>
        <v>268</v>
      </c>
      <c r="I233" s="486">
        <f t="shared" si="2"/>
        <v>0.45655877342419082</v>
      </c>
      <c r="J233" s="486">
        <f t="shared" si="3"/>
        <v>0.31942789034564956</v>
      </c>
      <c r="K233" s="34" t="s">
        <v>650</v>
      </c>
    </row>
    <row r="234" spans="1:11">
      <c r="A234" s="34" t="s">
        <v>4655</v>
      </c>
      <c r="B234" s="34">
        <v>2014</v>
      </c>
      <c r="C234" s="34">
        <v>25</v>
      </c>
      <c r="D234" s="323" t="s">
        <v>4648</v>
      </c>
      <c r="E234" s="95">
        <f t="shared" si="12"/>
        <v>587</v>
      </c>
      <c r="F234" s="95">
        <f t="shared" si="13"/>
        <v>839</v>
      </c>
      <c r="G234" s="95">
        <f>'gráficos x semana II nivel'!C134</f>
        <v>0</v>
      </c>
      <c r="H234" s="95">
        <f t="shared" si="14"/>
        <v>268</v>
      </c>
      <c r="I234" s="486">
        <f t="shared" si="2"/>
        <v>0.45655877342419082</v>
      </c>
      <c r="J234" s="486">
        <f t="shared" si="3"/>
        <v>0.31942789034564956</v>
      </c>
      <c r="K234" s="34" t="s">
        <v>650</v>
      </c>
    </row>
    <row r="235" spans="1:11">
      <c r="A235" s="34" t="s">
        <v>4655</v>
      </c>
      <c r="B235" s="34">
        <v>2014</v>
      </c>
      <c r="C235" s="34">
        <v>26</v>
      </c>
      <c r="D235" s="323" t="s">
        <v>4648</v>
      </c>
      <c r="E235" s="95">
        <f t="shared" si="12"/>
        <v>587</v>
      </c>
      <c r="F235" s="95">
        <f t="shared" si="13"/>
        <v>839</v>
      </c>
      <c r="G235" s="95">
        <f>'gráficos x semana II nivel'!C135</f>
        <v>0</v>
      </c>
      <c r="H235" s="95">
        <f t="shared" si="14"/>
        <v>268</v>
      </c>
      <c r="I235" s="486">
        <f t="shared" si="2"/>
        <v>0.45655877342419082</v>
      </c>
      <c r="J235" s="486">
        <f t="shared" si="3"/>
        <v>0.31942789034564956</v>
      </c>
      <c r="K235" s="34" t="s">
        <v>650</v>
      </c>
    </row>
    <row r="236" spans="1:11">
      <c r="A236" s="34" t="s">
        <v>4655</v>
      </c>
      <c r="B236" s="34">
        <v>2014</v>
      </c>
      <c r="C236" s="34">
        <v>27</v>
      </c>
      <c r="D236" s="323" t="s">
        <v>4648</v>
      </c>
      <c r="E236" s="95">
        <f t="shared" si="12"/>
        <v>587</v>
      </c>
      <c r="F236" s="95">
        <f t="shared" si="13"/>
        <v>839</v>
      </c>
      <c r="G236" s="95">
        <f>'gráficos x semana II nivel'!C136</f>
        <v>0</v>
      </c>
      <c r="H236" s="95">
        <f t="shared" si="14"/>
        <v>268</v>
      </c>
      <c r="I236" s="486">
        <f t="shared" si="2"/>
        <v>0.45655877342419082</v>
      </c>
      <c r="J236" s="486">
        <f t="shared" si="3"/>
        <v>0.31942789034564956</v>
      </c>
      <c r="K236" s="34" t="s">
        <v>650</v>
      </c>
    </row>
    <row r="237" spans="1:11">
      <c r="A237" s="34" t="s">
        <v>4655</v>
      </c>
      <c r="B237" s="34">
        <v>2014</v>
      </c>
      <c r="C237" s="34">
        <v>28</v>
      </c>
      <c r="D237" s="323" t="s">
        <v>4648</v>
      </c>
      <c r="E237" s="95">
        <f t="shared" si="12"/>
        <v>587</v>
      </c>
      <c r="F237" s="95">
        <f t="shared" si="13"/>
        <v>839</v>
      </c>
      <c r="G237" s="95">
        <f>'gráficos x semana II nivel'!C137</f>
        <v>0</v>
      </c>
      <c r="H237" s="95">
        <f t="shared" si="14"/>
        <v>268</v>
      </c>
      <c r="I237" s="486">
        <f t="shared" si="2"/>
        <v>0.45655877342419082</v>
      </c>
      <c r="J237" s="486">
        <f t="shared" si="3"/>
        <v>0.31942789034564956</v>
      </c>
      <c r="K237" s="34" t="s">
        <v>650</v>
      </c>
    </row>
    <row r="238" spans="1:11">
      <c r="A238" s="34" t="s">
        <v>4655</v>
      </c>
      <c r="B238" s="34">
        <v>2014</v>
      </c>
      <c r="C238" s="34">
        <v>29</v>
      </c>
      <c r="D238" s="323" t="s">
        <v>4648</v>
      </c>
      <c r="E238" s="95">
        <f t="shared" si="12"/>
        <v>587</v>
      </c>
      <c r="F238" s="95">
        <f t="shared" si="13"/>
        <v>839</v>
      </c>
      <c r="G238" s="95">
        <f>'gráficos x semana II nivel'!C138</f>
        <v>0</v>
      </c>
      <c r="H238" s="95">
        <f t="shared" si="14"/>
        <v>268</v>
      </c>
      <c r="I238" s="486">
        <f t="shared" si="2"/>
        <v>0.45655877342419082</v>
      </c>
      <c r="J238" s="486">
        <f t="shared" si="3"/>
        <v>0.31942789034564956</v>
      </c>
      <c r="K238" s="34" t="s">
        <v>650</v>
      </c>
    </row>
    <row r="239" spans="1:11">
      <c r="A239" s="34" t="s">
        <v>4655</v>
      </c>
      <c r="B239" s="34">
        <v>2014</v>
      </c>
      <c r="C239" s="34">
        <v>30</v>
      </c>
      <c r="D239" s="323" t="s">
        <v>4648</v>
      </c>
      <c r="E239" s="95">
        <f t="shared" si="12"/>
        <v>587</v>
      </c>
      <c r="F239" s="95">
        <f t="shared" si="13"/>
        <v>839</v>
      </c>
      <c r="G239" s="95">
        <f>'gráficos x semana II nivel'!C139</f>
        <v>1</v>
      </c>
      <c r="H239" s="95">
        <f t="shared" si="14"/>
        <v>269</v>
      </c>
      <c r="I239" s="486">
        <f t="shared" si="2"/>
        <v>0.45826235093696766</v>
      </c>
      <c r="J239" s="486">
        <f t="shared" si="3"/>
        <v>0.32061978545887959</v>
      </c>
      <c r="K239" s="34" t="s">
        <v>650</v>
      </c>
    </row>
    <row r="240" spans="1:11">
      <c r="A240" s="34" t="s">
        <v>4655</v>
      </c>
      <c r="B240" s="34">
        <v>2014</v>
      </c>
      <c r="C240" s="34">
        <v>31</v>
      </c>
      <c r="D240" s="323" t="s">
        <v>4648</v>
      </c>
      <c r="E240" s="95">
        <f t="shared" si="12"/>
        <v>587</v>
      </c>
      <c r="F240" s="95">
        <f t="shared" si="13"/>
        <v>839</v>
      </c>
      <c r="G240" s="95">
        <f>'gráficos x semana II nivel'!C140</f>
        <v>0</v>
      </c>
      <c r="H240" s="95">
        <f t="shared" si="14"/>
        <v>269</v>
      </c>
      <c r="I240" s="486">
        <f t="shared" si="2"/>
        <v>0.45826235093696766</v>
      </c>
      <c r="J240" s="486">
        <f t="shared" si="3"/>
        <v>0.32061978545887959</v>
      </c>
      <c r="K240" s="34" t="s">
        <v>650</v>
      </c>
    </row>
    <row r="241" spans="1:11">
      <c r="A241" s="34" t="s">
        <v>4655</v>
      </c>
      <c r="B241" s="34">
        <v>2014</v>
      </c>
      <c r="C241" s="34">
        <v>32</v>
      </c>
      <c r="D241" s="323" t="s">
        <v>4648</v>
      </c>
      <c r="E241" s="95">
        <f t="shared" si="12"/>
        <v>587</v>
      </c>
      <c r="F241" s="95">
        <f t="shared" si="13"/>
        <v>839</v>
      </c>
      <c r="G241" s="95">
        <f>'gráficos x semana II nivel'!C141</f>
        <v>0</v>
      </c>
      <c r="H241" s="95">
        <f t="shared" si="14"/>
        <v>269</v>
      </c>
      <c r="I241" s="486">
        <f t="shared" si="2"/>
        <v>0.45826235093696766</v>
      </c>
      <c r="J241" s="486">
        <f t="shared" si="3"/>
        <v>0.32061978545887959</v>
      </c>
      <c r="K241" s="34" t="s">
        <v>650</v>
      </c>
    </row>
    <row r="242" spans="1:11">
      <c r="A242" s="34" t="s">
        <v>4655</v>
      </c>
      <c r="B242" s="34">
        <v>2014</v>
      </c>
      <c r="C242" s="34">
        <v>33</v>
      </c>
      <c r="D242" s="323" t="s">
        <v>4648</v>
      </c>
      <c r="E242" s="95">
        <f t="shared" si="12"/>
        <v>587</v>
      </c>
      <c r="F242" s="95">
        <f t="shared" si="13"/>
        <v>839</v>
      </c>
      <c r="G242" s="95">
        <f>'gráficos x semana II nivel'!C142</f>
        <v>0</v>
      </c>
      <c r="H242" s="95">
        <f t="shared" si="14"/>
        <v>269</v>
      </c>
      <c r="I242" s="486">
        <f t="shared" si="2"/>
        <v>0.45826235093696766</v>
      </c>
      <c r="J242" s="486">
        <f t="shared" si="3"/>
        <v>0.32061978545887959</v>
      </c>
      <c r="K242" s="34" t="s">
        <v>650</v>
      </c>
    </row>
    <row r="243" spans="1:11">
      <c r="A243" s="34" t="s">
        <v>4655</v>
      </c>
      <c r="B243" s="34">
        <v>2014</v>
      </c>
      <c r="C243" s="34">
        <v>34</v>
      </c>
      <c r="D243" s="323" t="s">
        <v>4648</v>
      </c>
      <c r="E243" s="95">
        <f t="shared" si="12"/>
        <v>587</v>
      </c>
      <c r="F243" s="95">
        <f t="shared" si="13"/>
        <v>839</v>
      </c>
      <c r="G243" s="95">
        <f>'gráficos x semana II nivel'!C143</f>
        <v>2</v>
      </c>
      <c r="H243" s="95">
        <f t="shared" si="14"/>
        <v>271</v>
      </c>
      <c r="I243" s="486">
        <f t="shared" si="2"/>
        <v>0.46166950596252132</v>
      </c>
      <c r="J243" s="486">
        <f t="shared" si="3"/>
        <v>0.32300357568533972</v>
      </c>
      <c r="K243" s="34" t="s">
        <v>650</v>
      </c>
    </row>
    <row r="244" spans="1:11">
      <c r="A244" s="34" t="s">
        <v>4655</v>
      </c>
      <c r="B244" s="34">
        <v>2014</v>
      </c>
      <c r="C244" s="34">
        <v>35</v>
      </c>
      <c r="D244" s="323" t="s">
        <v>4648</v>
      </c>
      <c r="E244" s="95">
        <f t="shared" si="12"/>
        <v>587</v>
      </c>
      <c r="F244" s="95">
        <f t="shared" si="13"/>
        <v>839</v>
      </c>
      <c r="G244" s="95">
        <f>'gráficos x semana II nivel'!C144</f>
        <v>0</v>
      </c>
      <c r="H244" s="95">
        <f t="shared" si="14"/>
        <v>271</v>
      </c>
      <c r="I244" s="486">
        <f t="shared" si="2"/>
        <v>0.46166950596252132</v>
      </c>
      <c r="J244" s="486">
        <f t="shared" si="3"/>
        <v>0.32300357568533972</v>
      </c>
      <c r="K244" s="34" t="s">
        <v>650</v>
      </c>
    </row>
    <row r="245" spans="1:11">
      <c r="A245" s="34" t="s">
        <v>4655</v>
      </c>
      <c r="B245" s="34">
        <v>2014</v>
      </c>
      <c r="C245" s="34">
        <v>36</v>
      </c>
      <c r="D245" s="323" t="s">
        <v>4648</v>
      </c>
      <c r="E245" s="95">
        <f t="shared" si="12"/>
        <v>587</v>
      </c>
      <c r="F245" s="95">
        <f t="shared" si="13"/>
        <v>839</v>
      </c>
      <c r="G245" s="95">
        <f>'gráficos x semana II nivel'!C145</f>
        <v>1</v>
      </c>
      <c r="H245" s="95">
        <f t="shared" si="14"/>
        <v>272</v>
      </c>
      <c r="I245" s="486">
        <f t="shared" si="2"/>
        <v>0.46337308347529815</v>
      </c>
      <c r="J245" s="486">
        <f t="shared" si="3"/>
        <v>0.32419547079856975</v>
      </c>
      <c r="K245" s="34" t="s">
        <v>650</v>
      </c>
    </row>
    <row r="246" spans="1:11">
      <c r="A246" s="34" t="s">
        <v>4655</v>
      </c>
      <c r="B246" s="34">
        <v>2014</v>
      </c>
      <c r="C246" s="34">
        <v>37</v>
      </c>
      <c r="D246" s="323" t="s">
        <v>4648</v>
      </c>
      <c r="E246" s="95">
        <f t="shared" si="12"/>
        <v>587</v>
      </c>
      <c r="F246" s="95">
        <f t="shared" si="13"/>
        <v>839</v>
      </c>
      <c r="G246" s="95">
        <f>'gráficos x semana II nivel'!C146</f>
        <v>0</v>
      </c>
      <c r="H246" s="95">
        <f t="shared" si="14"/>
        <v>272</v>
      </c>
      <c r="I246" s="486">
        <f t="shared" si="2"/>
        <v>0.46337308347529815</v>
      </c>
      <c r="J246" s="486">
        <f t="shared" si="3"/>
        <v>0.32419547079856975</v>
      </c>
      <c r="K246" s="34" t="s">
        <v>650</v>
      </c>
    </row>
    <row r="247" spans="1:11">
      <c r="A247" s="34" t="s">
        <v>4655</v>
      </c>
      <c r="B247" s="34">
        <v>2014</v>
      </c>
      <c r="C247" s="34">
        <v>38</v>
      </c>
      <c r="D247" s="323" t="s">
        <v>4648</v>
      </c>
      <c r="E247" s="95">
        <f t="shared" si="12"/>
        <v>587</v>
      </c>
      <c r="F247" s="95">
        <f t="shared" si="13"/>
        <v>839</v>
      </c>
      <c r="G247" s="95">
        <f>'gráficos x semana II nivel'!C147</f>
        <v>0</v>
      </c>
      <c r="H247" s="95">
        <f t="shared" si="14"/>
        <v>272</v>
      </c>
      <c r="I247" s="486">
        <f t="shared" si="2"/>
        <v>0.46337308347529815</v>
      </c>
      <c r="J247" s="486">
        <f t="shared" si="3"/>
        <v>0.32419547079856975</v>
      </c>
      <c r="K247" s="34" t="s">
        <v>650</v>
      </c>
    </row>
    <row r="248" spans="1:11">
      <c r="A248" s="34" t="s">
        <v>4655</v>
      </c>
      <c r="B248" s="34">
        <v>2014</v>
      </c>
      <c r="C248" s="34">
        <v>39</v>
      </c>
      <c r="D248" s="323" t="s">
        <v>4648</v>
      </c>
      <c r="E248" s="95">
        <f t="shared" si="12"/>
        <v>587</v>
      </c>
      <c r="F248" s="95">
        <f t="shared" si="13"/>
        <v>839</v>
      </c>
      <c r="G248" s="95">
        <f>'gráficos x semana II nivel'!C148</f>
        <v>0</v>
      </c>
      <c r="H248" s="95">
        <f t="shared" si="14"/>
        <v>272</v>
      </c>
      <c r="I248" s="486">
        <f t="shared" si="2"/>
        <v>0.46337308347529815</v>
      </c>
      <c r="J248" s="486">
        <f t="shared" si="3"/>
        <v>0.32419547079856975</v>
      </c>
      <c r="K248" s="34" t="s">
        <v>650</v>
      </c>
    </row>
    <row r="249" spans="1:11">
      <c r="A249" s="34" t="s">
        <v>4655</v>
      </c>
      <c r="B249" s="34">
        <v>2014</v>
      </c>
      <c r="C249" s="34">
        <v>40</v>
      </c>
      <c r="D249" s="323" t="s">
        <v>4648</v>
      </c>
      <c r="E249" s="95">
        <f t="shared" si="12"/>
        <v>587</v>
      </c>
      <c r="F249" s="95">
        <f t="shared" si="13"/>
        <v>839</v>
      </c>
      <c r="G249" s="95">
        <f>'gráficos x semana II nivel'!C149</f>
        <v>0</v>
      </c>
      <c r="H249" s="95">
        <f t="shared" si="14"/>
        <v>272</v>
      </c>
      <c r="I249" s="486">
        <f t="shared" si="2"/>
        <v>0.46337308347529815</v>
      </c>
      <c r="J249" s="486">
        <f t="shared" si="3"/>
        <v>0.32419547079856975</v>
      </c>
      <c r="K249" s="34" t="s">
        <v>650</v>
      </c>
    </row>
    <row r="250" spans="1:11">
      <c r="A250" s="34" t="s">
        <v>4655</v>
      </c>
      <c r="B250" s="34">
        <v>2014</v>
      </c>
      <c r="C250" s="34">
        <v>41</v>
      </c>
      <c r="D250" s="323" t="s">
        <v>4648</v>
      </c>
      <c r="E250" s="95">
        <f t="shared" si="12"/>
        <v>587</v>
      </c>
      <c r="F250" s="95">
        <f t="shared" si="13"/>
        <v>839</v>
      </c>
      <c r="G250" s="95">
        <f>'gráficos x semana II nivel'!C150</f>
        <v>0</v>
      </c>
      <c r="H250" s="95">
        <f t="shared" si="14"/>
        <v>272</v>
      </c>
      <c r="I250" s="486">
        <f t="shared" si="2"/>
        <v>0.46337308347529815</v>
      </c>
      <c r="J250" s="486">
        <f t="shared" si="3"/>
        <v>0.32419547079856975</v>
      </c>
      <c r="K250" s="34" t="s">
        <v>650</v>
      </c>
    </row>
    <row r="251" spans="1:11">
      <c r="A251" s="34" t="s">
        <v>4655</v>
      </c>
      <c r="B251" s="34">
        <v>2014</v>
      </c>
      <c r="C251" s="34">
        <v>42</v>
      </c>
      <c r="D251" s="323" t="s">
        <v>4648</v>
      </c>
      <c r="E251" s="95">
        <f t="shared" si="12"/>
        <v>587</v>
      </c>
      <c r="F251" s="95">
        <f t="shared" si="13"/>
        <v>839</v>
      </c>
      <c r="G251" s="95">
        <f>'gráficos x semana II nivel'!C151</f>
        <v>0</v>
      </c>
      <c r="H251" s="95">
        <f t="shared" si="14"/>
        <v>272</v>
      </c>
      <c r="I251" s="486">
        <f t="shared" si="2"/>
        <v>0.46337308347529815</v>
      </c>
      <c r="J251" s="486">
        <f t="shared" si="3"/>
        <v>0.32419547079856975</v>
      </c>
      <c r="K251" s="34" t="s">
        <v>650</v>
      </c>
    </row>
    <row r="252" spans="1:11">
      <c r="A252" s="34" t="s">
        <v>4655</v>
      </c>
      <c r="B252" s="34">
        <v>2014</v>
      </c>
      <c r="C252" s="34">
        <v>43</v>
      </c>
      <c r="D252" s="323" t="s">
        <v>4648</v>
      </c>
      <c r="E252" s="95">
        <f t="shared" si="12"/>
        <v>587</v>
      </c>
      <c r="F252" s="95">
        <f t="shared" si="13"/>
        <v>839</v>
      </c>
      <c r="G252" s="95">
        <f>'gráficos x semana II nivel'!C152</f>
        <v>0</v>
      </c>
      <c r="H252" s="95">
        <f t="shared" si="14"/>
        <v>272</v>
      </c>
      <c r="I252" s="486">
        <f t="shared" si="2"/>
        <v>0.46337308347529815</v>
      </c>
      <c r="J252" s="486">
        <f t="shared" si="3"/>
        <v>0.32419547079856975</v>
      </c>
      <c r="K252" s="34" t="s">
        <v>650</v>
      </c>
    </row>
    <row r="253" spans="1:11">
      <c r="A253" s="34" t="s">
        <v>4655</v>
      </c>
      <c r="B253" s="34">
        <v>2014</v>
      </c>
      <c r="C253" s="34">
        <v>44</v>
      </c>
      <c r="D253" s="323" t="s">
        <v>4648</v>
      </c>
      <c r="E253" s="95">
        <f t="shared" si="12"/>
        <v>587</v>
      </c>
      <c r="F253" s="95">
        <f t="shared" si="13"/>
        <v>839</v>
      </c>
      <c r="G253" s="95">
        <f>'gráficos x semana II nivel'!C153</f>
        <v>0</v>
      </c>
      <c r="H253" s="95">
        <f t="shared" si="14"/>
        <v>272</v>
      </c>
      <c r="I253" s="486">
        <f t="shared" si="2"/>
        <v>0.46337308347529815</v>
      </c>
      <c r="J253" s="486">
        <f t="shared" si="3"/>
        <v>0.32419547079856975</v>
      </c>
      <c r="K253" s="34" t="s">
        <v>650</v>
      </c>
    </row>
    <row r="254" spans="1:11">
      <c r="A254" s="34" t="s">
        <v>4655</v>
      </c>
      <c r="B254" s="34">
        <v>2014</v>
      </c>
      <c r="C254" s="34">
        <v>45</v>
      </c>
      <c r="D254" s="323" t="s">
        <v>4648</v>
      </c>
      <c r="E254" s="95">
        <f t="shared" si="12"/>
        <v>587</v>
      </c>
      <c r="F254" s="95">
        <f t="shared" si="13"/>
        <v>839</v>
      </c>
      <c r="G254" s="95">
        <f>'gráficos x semana II nivel'!C154</f>
        <v>0</v>
      </c>
      <c r="H254" s="95">
        <f t="shared" si="14"/>
        <v>272</v>
      </c>
      <c r="I254" s="486">
        <f t="shared" si="2"/>
        <v>0.46337308347529815</v>
      </c>
      <c r="J254" s="486">
        <f t="shared" si="3"/>
        <v>0.32419547079856975</v>
      </c>
      <c r="K254" s="34" t="s">
        <v>650</v>
      </c>
    </row>
    <row r="255" spans="1:11">
      <c r="A255" s="34" t="s">
        <v>4655</v>
      </c>
      <c r="B255" s="34">
        <v>2014</v>
      </c>
      <c r="C255" s="34">
        <v>46</v>
      </c>
      <c r="D255" s="323" t="s">
        <v>4648</v>
      </c>
      <c r="E255" s="95">
        <f t="shared" si="12"/>
        <v>587</v>
      </c>
      <c r="F255" s="95">
        <f t="shared" si="13"/>
        <v>839</v>
      </c>
      <c r="G255" s="95">
        <f>'gráficos x semana II nivel'!C155</f>
        <v>0</v>
      </c>
      <c r="H255" s="95">
        <f t="shared" si="14"/>
        <v>272</v>
      </c>
      <c r="I255" s="486">
        <f t="shared" si="2"/>
        <v>0.46337308347529815</v>
      </c>
      <c r="J255" s="486">
        <f t="shared" si="3"/>
        <v>0.32419547079856975</v>
      </c>
      <c r="K255" s="34" t="s">
        <v>650</v>
      </c>
    </row>
    <row r="256" spans="1:11">
      <c r="A256" s="34" t="s">
        <v>4655</v>
      </c>
      <c r="B256" s="34">
        <v>2014</v>
      </c>
      <c r="C256" s="34">
        <v>47</v>
      </c>
      <c r="D256" s="323" t="s">
        <v>4648</v>
      </c>
      <c r="E256" s="95">
        <f t="shared" si="12"/>
        <v>587</v>
      </c>
      <c r="F256" s="95">
        <f t="shared" si="13"/>
        <v>839</v>
      </c>
      <c r="G256" s="95">
        <f>'gráficos x semana II nivel'!C156</f>
        <v>0</v>
      </c>
      <c r="H256" s="95">
        <f t="shared" si="14"/>
        <v>272</v>
      </c>
      <c r="I256" s="486">
        <f t="shared" si="2"/>
        <v>0.46337308347529815</v>
      </c>
      <c r="J256" s="486">
        <f t="shared" si="3"/>
        <v>0.32419547079856975</v>
      </c>
      <c r="K256" s="34" t="s">
        <v>650</v>
      </c>
    </row>
    <row r="257" spans="1:11">
      <c r="A257" s="34" t="s">
        <v>4655</v>
      </c>
      <c r="B257" s="34">
        <v>2014</v>
      </c>
      <c r="C257" s="34">
        <v>48</v>
      </c>
      <c r="D257" s="323" t="s">
        <v>4648</v>
      </c>
      <c r="E257" s="95">
        <f t="shared" si="12"/>
        <v>587</v>
      </c>
      <c r="F257" s="95">
        <f t="shared" si="13"/>
        <v>839</v>
      </c>
      <c r="G257" s="95">
        <f>'gráficos x semana II nivel'!C157</f>
        <v>1</v>
      </c>
      <c r="H257" s="95">
        <f t="shared" si="14"/>
        <v>273</v>
      </c>
      <c r="I257" s="486">
        <f t="shared" si="2"/>
        <v>0.46507666098807493</v>
      </c>
      <c r="J257" s="486">
        <f t="shared" si="3"/>
        <v>0.32538736591179979</v>
      </c>
      <c r="K257" s="34" t="s">
        <v>650</v>
      </c>
    </row>
    <row r="258" spans="1:11">
      <c r="A258" s="34" t="s">
        <v>4655</v>
      </c>
      <c r="B258" s="34">
        <v>2014</v>
      </c>
      <c r="C258" s="34">
        <v>49</v>
      </c>
      <c r="D258" s="323" t="s">
        <v>4648</v>
      </c>
      <c r="E258" s="95">
        <f t="shared" si="12"/>
        <v>587</v>
      </c>
      <c r="F258" s="95">
        <f t="shared" si="13"/>
        <v>839</v>
      </c>
      <c r="G258" s="95">
        <f>'gráficos x semana II nivel'!C158</f>
        <v>0</v>
      </c>
      <c r="H258" s="95">
        <f t="shared" si="14"/>
        <v>273</v>
      </c>
      <c r="I258" s="486">
        <f t="shared" si="2"/>
        <v>0.46507666098807493</v>
      </c>
      <c r="J258" s="486">
        <f t="shared" si="3"/>
        <v>0.32538736591179979</v>
      </c>
      <c r="K258" s="34" t="s">
        <v>650</v>
      </c>
    </row>
    <row r="259" spans="1:11">
      <c r="A259" s="34" t="s">
        <v>4655</v>
      </c>
      <c r="B259" s="34">
        <v>2014</v>
      </c>
      <c r="C259" s="34">
        <v>50</v>
      </c>
      <c r="D259" s="323" t="s">
        <v>4648</v>
      </c>
      <c r="E259" s="95">
        <f t="shared" si="12"/>
        <v>587</v>
      </c>
      <c r="F259" s="95">
        <f t="shared" si="13"/>
        <v>839</v>
      </c>
      <c r="G259" s="95">
        <f>'gráficos x semana II nivel'!C159</f>
        <v>0</v>
      </c>
      <c r="H259" s="95">
        <f t="shared" si="14"/>
        <v>273</v>
      </c>
      <c r="I259" s="486">
        <f t="shared" si="2"/>
        <v>0.46507666098807493</v>
      </c>
      <c r="J259" s="486">
        <f t="shared" si="3"/>
        <v>0.32538736591179979</v>
      </c>
      <c r="K259" s="34" t="s">
        <v>650</v>
      </c>
    </row>
    <row r="260" spans="1:11">
      <c r="A260" s="34" t="s">
        <v>4655</v>
      </c>
      <c r="B260" s="34">
        <v>2014</v>
      </c>
      <c r="C260" s="34">
        <v>51</v>
      </c>
      <c r="D260" s="323" t="s">
        <v>4648</v>
      </c>
      <c r="E260" s="95">
        <f t="shared" si="12"/>
        <v>587</v>
      </c>
      <c r="F260" s="95">
        <f t="shared" si="13"/>
        <v>839</v>
      </c>
      <c r="G260" s="95">
        <f>'gráficos x semana II nivel'!C160</f>
        <v>0</v>
      </c>
      <c r="H260" s="95">
        <f t="shared" si="14"/>
        <v>273</v>
      </c>
      <c r="I260" s="98">
        <f t="shared" si="2"/>
        <v>0.46507666098807493</v>
      </c>
      <c r="J260" s="98">
        <f t="shared" si="3"/>
        <v>0.32538736591179979</v>
      </c>
      <c r="K260" s="34" t="s">
        <v>650</v>
      </c>
    </row>
    <row r="261" spans="1:11">
      <c r="A261" s="34" t="s">
        <v>4655</v>
      </c>
      <c r="B261" s="34">
        <v>2014</v>
      </c>
      <c r="C261" s="34">
        <v>52</v>
      </c>
      <c r="D261" s="323" t="s">
        <v>4648</v>
      </c>
      <c r="E261" s="95">
        <f t="shared" si="12"/>
        <v>587</v>
      </c>
      <c r="F261" s="95">
        <f t="shared" si="13"/>
        <v>839</v>
      </c>
      <c r="G261" s="95">
        <f>'gráficos x semana II nivel'!C161</f>
        <v>1</v>
      </c>
      <c r="H261" s="95">
        <f t="shared" si="14"/>
        <v>274</v>
      </c>
      <c r="I261" s="98">
        <f t="shared" si="2"/>
        <v>0.46678023850085176</v>
      </c>
      <c r="J261" s="98">
        <f t="shared" si="3"/>
        <v>0.32657926102502982</v>
      </c>
      <c r="K261" s="34" t="s">
        <v>650</v>
      </c>
    </row>
    <row r="262" spans="1:11">
      <c r="A262" s="34" t="s">
        <v>4655</v>
      </c>
      <c r="B262" s="34">
        <v>2014</v>
      </c>
      <c r="C262" s="34">
        <v>53</v>
      </c>
      <c r="D262" s="323" t="s">
        <v>4648</v>
      </c>
      <c r="E262" s="95">
        <f t="shared" si="12"/>
        <v>587</v>
      </c>
      <c r="F262" s="95">
        <f t="shared" si="13"/>
        <v>839</v>
      </c>
      <c r="G262" s="95">
        <f>'gráficos x semana II nivel'!C162</f>
        <v>0</v>
      </c>
      <c r="H262" s="95">
        <f t="shared" si="14"/>
        <v>274</v>
      </c>
      <c r="I262" s="98">
        <f t="shared" si="2"/>
        <v>0.46678023850085176</v>
      </c>
      <c r="J262" s="98">
        <f t="shared" si="3"/>
        <v>0.32657926102502982</v>
      </c>
      <c r="K262" s="34" t="s">
        <v>650</v>
      </c>
    </row>
    <row r="263" spans="1:11">
      <c r="A263" s="34" t="s">
        <v>4655</v>
      </c>
      <c r="B263" s="34">
        <v>2014</v>
      </c>
      <c r="C263" s="34">
        <v>54</v>
      </c>
      <c r="D263" s="323" t="s">
        <v>4648</v>
      </c>
      <c r="E263" s="95">
        <f t="shared" si="12"/>
        <v>587</v>
      </c>
      <c r="F263" s="95">
        <f t="shared" si="13"/>
        <v>839</v>
      </c>
      <c r="G263" s="95">
        <f>'gráficos x semana II nivel'!C163</f>
        <v>0</v>
      </c>
      <c r="H263" s="95">
        <f t="shared" si="14"/>
        <v>274</v>
      </c>
      <c r="I263" s="98">
        <f t="shared" si="2"/>
        <v>0.46678023850085176</v>
      </c>
      <c r="J263" s="98">
        <f t="shared" si="3"/>
        <v>0.32657926102502982</v>
      </c>
      <c r="K263" s="34" t="s">
        <v>650</v>
      </c>
    </row>
    <row r="264" spans="1:11">
      <c r="A264" s="34" t="s">
        <v>4655</v>
      </c>
      <c r="B264" s="34">
        <v>2014</v>
      </c>
      <c r="C264" s="34">
        <v>55</v>
      </c>
      <c r="D264" s="323" t="s">
        <v>4648</v>
      </c>
      <c r="E264" s="95">
        <f t="shared" si="12"/>
        <v>587</v>
      </c>
      <c r="F264" s="95">
        <f t="shared" si="13"/>
        <v>839</v>
      </c>
      <c r="G264" s="95">
        <f>'gráficos x semana II nivel'!C164</f>
        <v>0</v>
      </c>
      <c r="H264" s="95">
        <f t="shared" si="14"/>
        <v>274</v>
      </c>
      <c r="I264" s="98">
        <f t="shared" si="2"/>
        <v>0.46678023850085176</v>
      </c>
      <c r="J264" s="98">
        <f t="shared" si="3"/>
        <v>0.32657926102502982</v>
      </c>
      <c r="K264" s="34" t="s">
        <v>650</v>
      </c>
    </row>
    <row r="265" spans="1:11">
      <c r="A265" s="34" t="s">
        <v>4655</v>
      </c>
      <c r="B265" s="34">
        <v>2014</v>
      </c>
      <c r="C265" s="34">
        <v>56</v>
      </c>
      <c r="D265" s="323" t="s">
        <v>4648</v>
      </c>
      <c r="E265" s="95">
        <f t="shared" si="12"/>
        <v>587</v>
      </c>
      <c r="F265" s="95">
        <f t="shared" si="13"/>
        <v>839</v>
      </c>
      <c r="G265" s="95">
        <f>'gráficos x semana II nivel'!C165</f>
        <v>2</v>
      </c>
      <c r="H265" s="95">
        <f t="shared" si="14"/>
        <v>276</v>
      </c>
      <c r="I265" s="98">
        <f t="shared" si="2"/>
        <v>0.47018739352640543</v>
      </c>
      <c r="J265" s="98">
        <f t="shared" si="3"/>
        <v>0.32896305125148989</v>
      </c>
      <c r="K265" s="34" t="s">
        <v>650</v>
      </c>
    </row>
    <row r="266" spans="1:11">
      <c r="A266" s="34" t="s">
        <v>4655</v>
      </c>
      <c r="B266" s="34">
        <v>2014</v>
      </c>
      <c r="C266" s="34">
        <v>57</v>
      </c>
      <c r="D266" s="323" t="s">
        <v>4648</v>
      </c>
      <c r="E266" s="95">
        <f t="shared" si="12"/>
        <v>587</v>
      </c>
      <c r="F266" s="95">
        <f t="shared" si="13"/>
        <v>839</v>
      </c>
      <c r="G266" s="95">
        <f>'gráficos x semana II nivel'!C166</f>
        <v>0</v>
      </c>
      <c r="H266" s="95">
        <f t="shared" si="14"/>
        <v>276</v>
      </c>
      <c r="I266" s="98">
        <f t="shared" si="2"/>
        <v>0.47018739352640543</v>
      </c>
      <c r="J266" s="98">
        <f t="shared" si="3"/>
        <v>0.32896305125148989</v>
      </c>
      <c r="K266" s="34" t="s">
        <v>650</v>
      </c>
    </row>
    <row r="267" spans="1:11">
      <c r="A267" s="34" t="s">
        <v>4655</v>
      </c>
      <c r="B267" s="34">
        <v>2014</v>
      </c>
      <c r="C267" s="34">
        <v>58</v>
      </c>
      <c r="D267" s="323" t="s">
        <v>4648</v>
      </c>
      <c r="E267" s="95">
        <f t="shared" si="12"/>
        <v>587</v>
      </c>
      <c r="F267" s="95">
        <f t="shared" si="13"/>
        <v>839</v>
      </c>
      <c r="G267" s="95">
        <f>'gráficos x semana II nivel'!C167</f>
        <v>2</v>
      </c>
      <c r="H267" s="95">
        <f t="shared" si="14"/>
        <v>278</v>
      </c>
      <c r="I267" s="98">
        <f t="shared" si="2"/>
        <v>0.47359454855195909</v>
      </c>
      <c r="J267" s="98">
        <f t="shared" si="3"/>
        <v>0.33134684147794996</v>
      </c>
      <c r="K267" s="34" t="s">
        <v>650</v>
      </c>
    </row>
    <row r="268" spans="1:11">
      <c r="A268" s="34" t="s">
        <v>4655</v>
      </c>
      <c r="B268" s="34">
        <v>2014</v>
      </c>
      <c r="C268" s="34">
        <v>59</v>
      </c>
      <c r="D268" s="323" t="s">
        <v>4648</v>
      </c>
      <c r="E268" s="95">
        <f t="shared" si="12"/>
        <v>587</v>
      </c>
      <c r="F268" s="95">
        <f t="shared" si="13"/>
        <v>839</v>
      </c>
      <c r="G268" s="95">
        <f>'gráficos x semana II nivel'!C168</f>
        <v>1</v>
      </c>
      <c r="H268" s="95">
        <f t="shared" si="14"/>
        <v>279</v>
      </c>
      <c r="I268" s="98">
        <f t="shared" si="2"/>
        <v>0.47529812606473593</v>
      </c>
      <c r="J268" s="98">
        <f t="shared" si="3"/>
        <v>0.33253873659118</v>
      </c>
      <c r="K268" s="34" t="s">
        <v>650</v>
      </c>
    </row>
    <row r="269" spans="1:11">
      <c r="A269" s="34" t="s">
        <v>4655</v>
      </c>
      <c r="B269" s="34">
        <v>2014</v>
      </c>
      <c r="C269" s="34">
        <v>60</v>
      </c>
      <c r="D269" s="323" t="s">
        <v>4648</v>
      </c>
      <c r="E269" s="95">
        <f t="shared" si="12"/>
        <v>587</v>
      </c>
      <c r="F269" s="95">
        <f t="shared" si="13"/>
        <v>839</v>
      </c>
      <c r="G269" s="95">
        <f>'gráficos x semana II nivel'!C169</f>
        <v>2</v>
      </c>
      <c r="H269" s="95">
        <f t="shared" si="14"/>
        <v>281</v>
      </c>
      <c r="I269" s="98">
        <f t="shared" si="2"/>
        <v>0.47870528109028959</v>
      </c>
      <c r="J269" s="98">
        <f t="shared" si="3"/>
        <v>0.33492252681764006</v>
      </c>
      <c r="K269" s="34" t="s">
        <v>650</v>
      </c>
    </row>
    <row r="270" spans="1:11">
      <c r="A270" s="34" t="s">
        <v>4655</v>
      </c>
      <c r="B270" s="34">
        <v>2014</v>
      </c>
      <c r="C270" s="34">
        <v>61</v>
      </c>
      <c r="D270" s="323" t="s">
        <v>4648</v>
      </c>
      <c r="E270" s="95">
        <f t="shared" si="12"/>
        <v>587</v>
      </c>
      <c r="F270" s="95">
        <f t="shared" si="13"/>
        <v>839</v>
      </c>
      <c r="G270" s="95">
        <f>'gráficos x semana II nivel'!C170</f>
        <v>0</v>
      </c>
      <c r="H270" s="95">
        <f t="shared" si="14"/>
        <v>281</v>
      </c>
      <c r="I270" s="98">
        <f t="shared" si="2"/>
        <v>0.47870528109028959</v>
      </c>
      <c r="J270" s="98">
        <f t="shared" si="3"/>
        <v>0.33492252681764006</v>
      </c>
      <c r="K270" s="34" t="s">
        <v>650</v>
      </c>
    </row>
    <row r="271" spans="1:11">
      <c r="A271" s="34" t="s">
        <v>4655</v>
      </c>
      <c r="B271" s="34">
        <v>2014</v>
      </c>
      <c r="C271" s="34">
        <v>62</v>
      </c>
      <c r="D271" s="323" t="s">
        <v>4648</v>
      </c>
      <c r="E271" s="95">
        <f t="shared" si="12"/>
        <v>587</v>
      </c>
      <c r="F271" s="95">
        <f t="shared" si="13"/>
        <v>839</v>
      </c>
      <c r="G271" s="95">
        <f>'gráficos x semana II nivel'!C171</f>
        <v>0</v>
      </c>
      <c r="H271" s="95">
        <f t="shared" si="14"/>
        <v>281</v>
      </c>
      <c r="I271" s="98">
        <f t="shared" si="2"/>
        <v>0.47870528109028959</v>
      </c>
      <c r="J271" s="98">
        <f t="shared" si="3"/>
        <v>0.33492252681764006</v>
      </c>
      <c r="K271" s="34" t="s">
        <v>650</v>
      </c>
    </row>
    <row r="272" spans="1:11">
      <c r="A272" s="34" t="s">
        <v>4655</v>
      </c>
      <c r="B272" s="34">
        <v>2014</v>
      </c>
      <c r="C272" s="34">
        <v>63</v>
      </c>
      <c r="D272" s="323" t="s">
        <v>4648</v>
      </c>
      <c r="E272" s="95">
        <f t="shared" si="12"/>
        <v>587</v>
      </c>
      <c r="F272" s="95">
        <f t="shared" si="13"/>
        <v>839</v>
      </c>
      <c r="G272" s="95">
        <f>'gráficos x semana II nivel'!C172</f>
        <v>0</v>
      </c>
      <c r="H272" s="95">
        <f t="shared" si="14"/>
        <v>281</v>
      </c>
      <c r="I272" s="98">
        <f t="shared" si="2"/>
        <v>0.47870528109028959</v>
      </c>
      <c r="J272" s="98">
        <f t="shared" si="3"/>
        <v>0.33492252681764006</v>
      </c>
      <c r="K272" s="34" t="s">
        <v>650</v>
      </c>
    </row>
    <row r="273" spans="1:11">
      <c r="A273" s="34" t="s">
        <v>4655</v>
      </c>
      <c r="B273" s="34">
        <v>2014</v>
      </c>
      <c r="C273" s="34">
        <v>64</v>
      </c>
      <c r="D273" s="323" t="s">
        <v>4648</v>
      </c>
      <c r="E273" s="95">
        <f t="shared" si="12"/>
        <v>587</v>
      </c>
      <c r="F273" s="95">
        <f t="shared" si="13"/>
        <v>839</v>
      </c>
      <c r="G273" s="95">
        <f>'gráficos x semana II nivel'!C173</f>
        <v>0</v>
      </c>
      <c r="H273" s="95">
        <f t="shared" si="14"/>
        <v>281</v>
      </c>
      <c r="I273" s="98">
        <f t="shared" si="2"/>
        <v>0.47870528109028959</v>
      </c>
      <c r="J273" s="98">
        <f t="shared" si="3"/>
        <v>0.33492252681764006</v>
      </c>
      <c r="K273" s="34" t="s">
        <v>650</v>
      </c>
    </row>
    <row r="274" spans="1:11">
      <c r="A274" s="34" t="s">
        <v>4655</v>
      </c>
      <c r="B274" s="34">
        <v>2014</v>
      </c>
      <c r="C274" s="34">
        <v>65</v>
      </c>
      <c r="D274" s="323" t="s">
        <v>4648</v>
      </c>
      <c r="E274" s="95">
        <f t="shared" ref="E274:E337" si="15">MB2_IIN</f>
        <v>587</v>
      </c>
      <c r="F274" s="95">
        <f t="shared" ref="F274:F337" si="16">Cargos_IIN_MB2</f>
        <v>839</v>
      </c>
      <c r="G274" s="95">
        <f>'gráficos x semana II nivel'!C174</f>
        <v>0</v>
      </c>
      <c r="H274" s="95">
        <f t="shared" si="14"/>
        <v>281</v>
      </c>
      <c r="I274" s="98">
        <f t="shared" si="2"/>
        <v>0.47870528109028959</v>
      </c>
      <c r="J274" s="98">
        <f t="shared" si="3"/>
        <v>0.33492252681764006</v>
      </c>
      <c r="K274" s="34" t="s">
        <v>650</v>
      </c>
    </row>
    <row r="275" spans="1:11">
      <c r="A275" s="34" t="s">
        <v>4655</v>
      </c>
      <c r="B275" s="34">
        <v>2014</v>
      </c>
      <c r="C275" s="34">
        <v>66</v>
      </c>
      <c r="D275" s="323" t="s">
        <v>4648</v>
      </c>
      <c r="E275" s="95">
        <f t="shared" si="15"/>
        <v>587</v>
      </c>
      <c r="F275" s="95">
        <f t="shared" si="16"/>
        <v>839</v>
      </c>
      <c r="G275" s="95">
        <f>'gráficos x semana II nivel'!C175</f>
        <v>0</v>
      </c>
      <c r="H275" s="95">
        <f t="shared" si="14"/>
        <v>281</v>
      </c>
      <c r="I275" s="98">
        <f t="shared" si="2"/>
        <v>0.47870528109028959</v>
      </c>
      <c r="J275" s="98">
        <f t="shared" si="3"/>
        <v>0.33492252681764006</v>
      </c>
      <c r="K275" s="34" t="s">
        <v>650</v>
      </c>
    </row>
    <row r="276" spans="1:11">
      <c r="A276" s="34" t="s">
        <v>4655</v>
      </c>
      <c r="B276" s="34">
        <v>2014</v>
      </c>
      <c r="C276" s="34">
        <v>67</v>
      </c>
      <c r="D276" s="323" t="s">
        <v>4648</v>
      </c>
      <c r="E276" s="95">
        <f t="shared" si="15"/>
        <v>587</v>
      </c>
      <c r="F276" s="95">
        <f t="shared" si="16"/>
        <v>839</v>
      </c>
      <c r="G276" s="95">
        <f>'gráficos x semana II nivel'!C176</f>
        <v>0</v>
      </c>
      <c r="H276" s="95">
        <f t="shared" si="14"/>
        <v>281</v>
      </c>
      <c r="I276" s="98">
        <f t="shared" si="2"/>
        <v>0.47870528109028959</v>
      </c>
      <c r="J276" s="98">
        <f t="shared" si="3"/>
        <v>0.33492252681764006</v>
      </c>
      <c r="K276" s="34" t="s">
        <v>650</v>
      </c>
    </row>
    <row r="277" spans="1:11">
      <c r="A277" s="34" t="s">
        <v>4655</v>
      </c>
      <c r="B277" s="34">
        <v>2014</v>
      </c>
      <c r="C277" s="34">
        <v>68</v>
      </c>
      <c r="D277" s="323" t="s">
        <v>4648</v>
      </c>
      <c r="E277" s="95">
        <f t="shared" si="15"/>
        <v>587</v>
      </c>
      <c r="F277" s="95">
        <f t="shared" si="16"/>
        <v>839</v>
      </c>
      <c r="G277" s="95">
        <f>'gráficos x semana II nivel'!C177</f>
        <v>1</v>
      </c>
      <c r="H277" s="95">
        <f t="shared" si="14"/>
        <v>282</v>
      </c>
      <c r="I277" s="98">
        <f t="shared" si="2"/>
        <v>0.48040885860306642</v>
      </c>
      <c r="J277" s="98">
        <f t="shared" si="3"/>
        <v>0.3361144219308701</v>
      </c>
      <c r="K277" s="34" t="s">
        <v>650</v>
      </c>
    </row>
    <row r="278" spans="1:11">
      <c r="A278" s="34" t="s">
        <v>4655</v>
      </c>
      <c r="B278" s="34">
        <v>2014</v>
      </c>
      <c r="C278" s="34">
        <v>69</v>
      </c>
      <c r="D278" s="323" t="s">
        <v>4648</v>
      </c>
      <c r="E278" s="95">
        <f t="shared" si="15"/>
        <v>587</v>
      </c>
      <c r="F278" s="95">
        <f t="shared" si="16"/>
        <v>839</v>
      </c>
      <c r="G278" s="95">
        <f>'gráficos x semana II nivel'!C178</f>
        <v>3</v>
      </c>
      <c r="H278" s="95">
        <f t="shared" si="14"/>
        <v>285</v>
      </c>
      <c r="I278" s="98">
        <f t="shared" si="2"/>
        <v>0.48551959114139692</v>
      </c>
      <c r="J278" s="98">
        <f t="shared" si="3"/>
        <v>0.3396901072705602</v>
      </c>
      <c r="K278" s="34" t="s">
        <v>650</v>
      </c>
    </row>
    <row r="279" spans="1:11">
      <c r="A279" s="34" t="s">
        <v>4655</v>
      </c>
      <c r="B279" s="34">
        <v>2014</v>
      </c>
      <c r="C279" s="34">
        <v>70</v>
      </c>
      <c r="D279" s="323" t="s">
        <v>4648</v>
      </c>
      <c r="E279" s="95">
        <f t="shared" si="15"/>
        <v>587</v>
      </c>
      <c r="F279" s="95">
        <f t="shared" si="16"/>
        <v>839</v>
      </c>
      <c r="G279" s="95">
        <f>'gráficos x semana II nivel'!C179</f>
        <v>0</v>
      </c>
      <c r="H279" s="95">
        <f t="shared" si="14"/>
        <v>285</v>
      </c>
      <c r="I279" s="98">
        <f t="shared" si="2"/>
        <v>0.48551959114139692</v>
      </c>
      <c r="J279" s="98">
        <f t="shared" si="3"/>
        <v>0.3396901072705602</v>
      </c>
      <c r="K279" s="34" t="s">
        <v>650</v>
      </c>
    </row>
    <row r="280" spans="1:11">
      <c r="A280" s="34" t="s">
        <v>4655</v>
      </c>
      <c r="B280" s="34">
        <v>2014</v>
      </c>
      <c r="C280" s="34">
        <v>71</v>
      </c>
      <c r="D280" s="323" t="s">
        <v>4648</v>
      </c>
      <c r="E280" s="95">
        <f t="shared" si="15"/>
        <v>587</v>
      </c>
      <c r="F280" s="95">
        <f t="shared" si="16"/>
        <v>839</v>
      </c>
      <c r="G280" s="95">
        <f>'gráficos x semana II nivel'!C180</f>
        <v>0</v>
      </c>
      <c r="H280" s="95">
        <f t="shared" si="14"/>
        <v>285</v>
      </c>
      <c r="I280" s="98">
        <f t="shared" si="2"/>
        <v>0.48551959114139692</v>
      </c>
      <c r="J280" s="98">
        <f t="shared" si="3"/>
        <v>0.3396901072705602</v>
      </c>
      <c r="K280" s="34" t="s">
        <v>650</v>
      </c>
    </row>
    <row r="281" spans="1:11">
      <c r="A281" s="34" t="s">
        <v>4655</v>
      </c>
      <c r="B281" s="34">
        <v>2014</v>
      </c>
      <c r="C281" s="34">
        <v>72</v>
      </c>
      <c r="D281" s="323" t="s">
        <v>4648</v>
      </c>
      <c r="E281" s="95">
        <f t="shared" si="15"/>
        <v>587</v>
      </c>
      <c r="F281" s="95">
        <f t="shared" si="16"/>
        <v>839</v>
      </c>
      <c r="G281" s="95">
        <f>'gráficos x semana II nivel'!C181</f>
        <v>0</v>
      </c>
      <c r="H281" s="95">
        <f t="shared" si="14"/>
        <v>285</v>
      </c>
      <c r="I281" s="98">
        <f t="shared" si="2"/>
        <v>0.48551959114139692</v>
      </c>
      <c r="J281" s="98">
        <f t="shared" si="3"/>
        <v>0.3396901072705602</v>
      </c>
      <c r="K281" s="34" t="s">
        <v>650</v>
      </c>
    </row>
    <row r="282" spans="1:11">
      <c r="A282" s="34" t="s">
        <v>4655</v>
      </c>
      <c r="B282" s="34">
        <v>2014</v>
      </c>
      <c r="C282" s="34">
        <v>73</v>
      </c>
      <c r="D282" s="323" t="s">
        <v>4648</v>
      </c>
      <c r="E282" s="95">
        <f t="shared" si="15"/>
        <v>587</v>
      </c>
      <c r="F282" s="95">
        <f t="shared" si="16"/>
        <v>839</v>
      </c>
      <c r="G282" s="95">
        <f>'gráficos x semana II nivel'!C182</f>
        <v>0</v>
      </c>
      <c r="H282" s="95">
        <f t="shared" si="14"/>
        <v>285</v>
      </c>
      <c r="I282" s="98">
        <f t="shared" si="2"/>
        <v>0.48551959114139692</v>
      </c>
      <c r="J282" s="98">
        <f t="shared" si="3"/>
        <v>0.3396901072705602</v>
      </c>
      <c r="K282" s="34" t="s">
        <v>650</v>
      </c>
    </row>
    <row r="283" spans="1:11">
      <c r="A283" s="34" t="s">
        <v>4655</v>
      </c>
      <c r="B283" s="34">
        <v>2014</v>
      </c>
      <c r="C283" s="34">
        <v>74</v>
      </c>
      <c r="D283" s="323" t="s">
        <v>4648</v>
      </c>
      <c r="E283" s="95">
        <f t="shared" si="15"/>
        <v>587</v>
      </c>
      <c r="F283" s="95">
        <f t="shared" si="16"/>
        <v>839</v>
      </c>
      <c r="G283" s="95">
        <f>'gráficos x semana II nivel'!C183</f>
        <v>1</v>
      </c>
      <c r="H283" s="95">
        <f t="shared" si="14"/>
        <v>286</v>
      </c>
      <c r="I283" s="98">
        <f t="shared" si="2"/>
        <v>0.48722316865417375</v>
      </c>
      <c r="J283" s="98">
        <f t="shared" si="3"/>
        <v>0.34088200238379024</v>
      </c>
      <c r="K283" s="34" t="s">
        <v>650</v>
      </c>
    </row>
    <row r="284" spans="1:11">
      <c r="A284" s="34" t="s">
        <v>4655</v>
      </c>
      <c r="B284" s="34">
        <v>2014</v>
      </c>
      <c r="C284" s="34">
        <v>75</v>
      </c>
      <c r="D284" s="323" t="s">
        <v>4648</v>
      </c>
      <c r="E284" s="95">
        <f t="shared" si="15"/>
        <v>587</v>
      </c>
      <c r="F284" s="95">
        <f t="shared" si="16"/>
        <v>839</v>
      </c>
      <c r="G284" s="95">
        <f>'gráficos x semana II nivel'!C184</f>
        <v>0</v>
      </c>
      <c r="H284" s="95">
        <f t="shared" si="14"/>
        <v>286</v>
      </c>
      <c r="I284" s="98">
        <f t="shared" si="2"/>
        <v>0.48722316865417375</v>
      </c>
      <c r="J284" s="98">
        <f t="shared" si="3"/>
        <v>0.34088200238379024</v>
      </c>
      <c r="K284" s="34" t="s">
        <v>650</v>
      </c>
    </row>
    <row r="285" spans="1:11">
      <c r="A285" s="34" t="s">
        <v>4655</v>
      </c>
      <c r="B285" s="34">
        <v>2014</v>
      </c>
      <c r="C285" s="34">
        <v>76</v>
      </c>
      <c r="D285" s="323" t="s">
        <v>4648</v>
      </c>
      <c r="E285" s="95">
        <f t="shared" si="15"/>
        <v>587</v>
      </c>
      <c r="F285" s="95">
        <f t="shared" si="16"/>
        <v>839</v>
      </c>
      <c r="G285" s="95">
        <f>'gráficos x semana II nivel'!C185</f>
        <v>1</v>
      </c>
      <c r="H285" s="95">
        <f t="shared" si="14"/>
        <v>287</v>
      </c>
      <c r="I285" s="98">
        <f t="shared" si="2"/>
        <v>0.48892674616695059</v>
      </c>
      <c r="J285" s="98">
        <f t="shared" si="3"/>
        <v>0.34207389749702027</v>
      </c>
      <c r="K285" s="34" t="s">
        <v>650</v>
      </c>
    </row>
    <row r="286" spans="1:11">
      <c r="A286" s="34" t="s">
        <v>4655</v>
      </c>
      <c r="B286" s="34">
        <v>2014</v>
      </c>
      <c r="C286" s="34">
        <v>77</v>
      </c>
      <c r="D286" s="323" t="s">
        <v>4648</v>
      </c>
      <c r="E286" s="95">
        <f t="shared" si="15"/>
        <v>587</v>
      </c>
      <c r="F286" s="95">
        <f t="shared" si="16"/>
        <v>839</v>
      </c>
      <c r="G286" s="95">
        <f>'gráficos x semana II nivel'!C186</f>
        <v>0</v>
      </c>
      <c r="H286" s="95">
        <f t="shared" si="14"/>
        <v>287</v>
      </c>
      <c r="I286" s="98">
        <f t="shared" si="2"/>
        <v>0.48892674616695059</v>
      </c>
      <c r="J286" s="98">
        <f t="shared" si="3"/>
        <v>0.34207389749702027</v>
      </c>
      <c r="K286" s="34" t="s">
        <v>650</v>
      </c>
    </row>
    <row r="287" spans="1:11">
      <c r="A287" s="34" t="s">
        <v>4655</v>
      </c>
      <c r="B287" s="34">
        <v>2014</v>
      </c>
      <c r="C287" s="34">
        <v>78</v>
      </c>
      <c r="D287" s="323" t="s">
        <v>4648</v>
      </c>
      <c r="E287" s="95">
        <f t="shared" si="15"/>
        <v>587</v>
      </c>
      <c r="F287" s="95">
        <f t="shared" si="16"/>
        <v>839</v>
      </c>
      <c r="G287" s="95">
        <f>'gráficos x semana II nivel'!C187</f>
        <v>0</v>
      </c>
      <c r="H287" s="95">
        <f t="shared" si="14"/>
        <v>287</v>
      </c>
      <c r="I287" s="98">
        <f t="shared" si="2"/>
        <v>0.48892674616695059</v>
      </c>
      <c r="J287" s="98">
        <f t="shared" si="3"/>
        <v>0.34207389749702027</v>
      </c>
      <c r="K287" s="34" t="s">
        <v>650</v>
      </c>
    </row>
    <row r="288" spans="1:11">
      <c r="A288" s="34" t="s">
        <v>4655</v>
      </c>
      <c r="B288" s="34">
        <v>2014</v>
      </c>
      <c r="C288" s="34">
        <v>79</v>
      </c>
      <c r="D288" s="323" t="s">
        <v>4648</v>
      </c>
      <c r="E288" s="95">
        <f t="shared" si="15"/>
        <v>587</v>
      </c>
      <c r="F288" s="95">
        <f t="shared" si="16"/>
        <v>839</v>
      </c>
      <c r="G288" s="95">
        <f>'gráficos x semana II nivel'!C188</f>
        <v>0</v>
      </c>
      <c r="H288" s="95">
        <f t="shared" si="14"/>
        <v>287</v>
      </c>
      <c r="I288" s="98">
        <f t="shared" si="2"/>
        <v>0.48892674616695059</v>
      </c>
      <c r="J288" s="98">
        <f t="shared" si="3"/>
        <v>0.34207389749702027</v>
      </c>
      <c r="K288" s="34" t="s">
        <v>650</v>
      </c>
    </row>
    <row r="289" spans="1:11">
      <c r="A289" s="34" t="s">
        <v>4655</v>
      </c>
      <c r="B289" s="34">
        <v>2014</v>
      </c>
      <c r="C289" s="34">
        <v>80</v>
      </c>
      <c r="D289" s="323" t="s">
        <v>4648</v>
      </c>
      <c r="E289" s="95">
        <f t="shared" si="15"/>
        <v>587</v>
      </c>
      <c r="F289" s="95">
        <f t="shared" si="16"/>
        <v>839</v>
      </c>
      <c r="G289" s="95">
        <f>'gráficos x semana II nivel'!C189</f>
        <v>1</v>
      </c>
      <c r="H289" s="95">
        <f t="shared" si="14"/>
        <v>288</v>
      </c>
      <c r="I289" s="98">
        <f t="shared" si="2"/>
        <v>0.49063032367972742</v>
      </c>
      <c r="J289" s="98">
        <f t="shared" si="3"/>
        <v>0.34326579261025031</v>
      </c>
      <c r="K289" s="34" t="s">
        <v>650</v>
      </c>
    </row>
    <row r="290" spans="1:11">
      <c r="A290" s="34" t="s">
        <v>4655</v>
      </c>
      <c r="B290" s="34">
        <v>2014</v>
      </c>
      <c r="C290" s="34">
        <v>81</v>
      </c>
      <c r="D290" s="323" t="s">
        <v>4648</v>
      </c>
      <c r="E290" s="95">
        <f t="shared" si="15"/>
        <v>587</v>
      </c>
      <c r="F290" s="95">
        <f t="shared" si="16"/>
        <v>839</v>
      </c>
      <c r="G290" s="95">
        <f>'gráficos x semana II nivel'!C190</f>
        <v>0</v>
      </c>
      <c r="H290" s="95">
        <f t="shared" si="14"/>
        <v>288</v>
      </c>
      <c r="I290" s="98">
        <f t="shared" si="2"/>
        <v>0.49063032367972742</v>
      </c>
      <c r="J290" s="98">
        <f t="shared" si="3"/>
        <v>0.34326579261025031</v>
      </c>
      <c r="K290" s="34" t="s">
        <v>650</v>
      </c>
    </row>
    <row r="291" spans="1:11">
      <c r="A291" s="34" t="s">
        <v>4655</v>
      </c>
      <c r="B291" s="34">
        <v>2014</v>
      </c>
      <c r="C291" s="34">
        <v>82</v>
      </c>
      <c r="D291" s="323" t="s">
        <v>4648</v>
      </c>
      <c r="E291" s="95">
        <f t="shared" si="15"/>
        <v>587</v>
      </c>
      <c r="F291" s="95">
        <f t="shared" si="16"/>
        <v>839</v>
      </c>
      <c r="G291" s="95">
        <f>'gráficos x semana II nivel'!C191</f>
        <v>1</v>
      </c>
      <c r="H291" s="95">
        <f t="shared" si="14"/>
        <v>289</v>
      </c>
      <c r="I291" s="98">
        <f t="shared" si="2"/>
        <v>0.49233390119250425</v>
      </c>
      <c r="J291" s="98">
        <f t="shared" si="3"/>
        <v>0.34445768772348034</v>
      </c>
      <c r="K291" s="34" t="s">
        <v>650</v>
      </c>
    </row>
    <row r="292" spans="1:11">
      <c r="A292" s="34" t="s">
        <v>4655</v>
      </c>
      <c r="B292" s="34">
        <v>2014</v>
      </c>
      <c r="C292" s="34">
        <v>83</v>
      </c>
      <c r="D292" s="323" t="s">
        <v>4648</v>
      </c>
      <c r="E292" s="95">
        <f t="shared" si="15"/>
        <v>587</v>
      </c>
      <c r="F292" s="95">
        <f t="shared" si="16"/>
        <v>839</v>
      </c>
      <c r="G292" s="95">
        <f>'gráficos x semana II nivel'!C192</f>
        <v>0</v>
      </c>
      <c r="H292" s="95">
        <f t="shared" si="14"/>
        <v>289</v>
      </c>
      <c r="I292" s="98">
        <f t="shared" si="2"/>
        <v>0.49233390119250425</v>
      </c>
      <c r="J292" s="98">
        <f t="shared" si="3"/>
        <v>0.34445768772348034</v>
      </c>
      <c r="K292" s="34" t="s">
        <v>650</v>
      </c>
    </row>
    <row r="293" spans="1:11">
      <c r="A293" s="34" t="s">
        <v>4655</v>
      </c>
      <c r="B293" s="34">
        <v>2014</v>
      </c>
      <c r="C293" s="34">
        <v>84</v>
      </c>
      <c r="D293" s="323" t="s">
        <v>4648</v>
      </c>
      <c r="E293" s="95">
        <f t="shared" si="15"/>
        <v>587</v>
      </c>
      <c r="F293" s="95">
        <f t="shared" si="16"/>
        <v>839</v>
      </c>
      <c r="G293" s="95">
        <f>'gráficos x semana II nivel'!C193</f>
        <v>0</v>
      </c>
      <c r="H293" s="95">
        <f t="shared" si="14"/>
        <v>289</v>
      </c>
      <c r="I293" s="98">
        <f t="shared" si="2"/>
        <v>0.49233390119250425</v>
      </c>
      <c r="J293" s="98">
        <f t="shared" si="3"/>
        <v>0.34445768772348034</v>
      </c>
      <c r="K293" s="34" t="s">
        <v>650</v>
      </c>
    </row>
    <row r="294" spans="1:11">
      <c r="A294" s="34" t="s">
        <v>4655</v>
      </c>
      <c r="B294" s="34">
        <v>2014</v>
      </c>
      <c r="C294" s="34">
        <v>85</v>
      </c>
      <c r="D294" s="323" t="s">
        <v>4648</v>
      </c>
      <c r="E294" s="95">
        <f t="shared" si="15"/>
        <v>587</v>
      </c>
      <c r="F294" s="95">
        <f t="shared" si="16"/>
        <v>839</v>
      </c>
      <c r="G294" s="95">
        <f>'gráficos x semana II nivel'!C194</f>
        <v>0</v>
      </c>
      <c r="H294" s="95">
        <f t="shared" si="14"/>
        <v>289</v>
      </c>
      <c r="I294" s="98">
        <f t="shared" si="2"/>
        <v>0.49233390119250425</v>
      </c>
      <c r="J294" s="98">
        <f t="shared" si="3"/>
        <v>0.34445768772348034</v>
      </c>
      <c r="K294" s="34" t="s">
        <v>650</v>
      </c>
    </row>
    <row r="295" spans="1:11">
      <c r="A295" s="34" t="s">
        <v>4655</v>
      </c>
      <c r="B295" s="34">
        <v>2014</v>
      </c>
      <c r="C295" s="34">
        <v>86</v>
      </c>
      <c r="D295" s="323" t="s">
        <v>4648</v>
      </c>
      <c r="E295" s="95">
        <f t="shared" si="15"/>
        <v>587</v>
      </c>
      <c r="F295" s="95">
        <f t="shared" si="16"/>
        <v>839</v>
      </c>
      <c r="G295" s="95">
        <f>'gráficos x semana II nivel'!C195</f>
        <v>0</v>
      </c>
      <c r="H295" s="95">
        <f t="shared" si="14"/>
        <v>289</v>
      </c>
      <c r="I295" s="98">
        <f t="shared" si="2"/>
        <v>0.49233390119250425</v>
      </c>
      <c r="J295" s="98">
        <f t="shared" si="3"/>
        <v>0.34445768772348034</v>
      </c>
      <c r="K295" s="34" t="s">
        <v>650</v>
      </c>
    </row>
    <row r="296" spans="1:11">
      <c r="A296" s="34" t="s">
        <v>4655</v>
      </c>
      <c r="B296" s="34">
        <v>2014</v>
      </c>
      <c r="C296" s="34">
        <v>87</v>
      </c>
      <c r="D296" s="323" t="s">
        <v>4648</v>
      </c>
      <c r="E296" s="95">
        <f t="shared" si="15"/>
        <v>587</v>
      </c>
      <c r="F296" s="95">
        <f t="shared" si="16"/>
        <v>839</v>
      </c>
      <c r="G296" s="95">
        <f>'gráficos x semana II nivel'!C196</f>
        <v>1</v>
      </c>
      <c r="H296" s="95">
        <f t="shared" si="14"/>
        <v>290</v>
      </c>
      <c r="I296" s="98">
        <f t="shared" si="2"/>
        <v>0.49403747870528109</v>
      </c>
      <c r="J296" s="98">
        <f t="shared" si="3"/>
        <v>0.34564958283671038</v>
      </c>
      <c r="K296" s="34" t="s">
        <v>650</v>
      </c>
    </row>
    <row r="297" spans="1:11">
      <c r="A297" s="34" t="s">
        <v>4655</v>
      </c>
      <c r="B297" s="34">
        <v>2014</v>
      </c>
      <c r="C297" s="34">
        <v>88</v>
      </c>
      <c r="D297" s="323" t="s">
        <v>4648</v>
      </c>
      <c r="E297" s="95">
        <f t="shared" si="15"/>
        <v>587</v>
      </c>
      <c r="F297" s="95">
        <f t="shared" si="16"/>
        <v>839</v>
      </c>
      <c r="G297" s="95">
        <f>'gráficos x semana II nivel'!C197</f>
        <v>2</v>
      </c>
      <c r="H297" s="95">
        <f t="shared" si="14"/>
        <v>292</v>
      </c>
      <c r="I297" s="98">
        <f t="shared" si="2"/>
        <v>0.49744463373083475</v>
      </c>
      <c r="J297" s="98">
        <f t="shared" si="3"/>
        <v>0.34803337306317045</v>
      </c>
      <c r="K297" s="34" t="s">
        <v>650</v>
      </c>
    </row>
    <row r="298" spans="1:11">
      <c r="A298" s="34" t="s">
        <v>4655</v>
      </c>
      <c r="B298" s="34">
        <v>2014</v>
      </c>
      <c r="C298" s="34">
        <v>89</v>
      </c>
      <c r="D298" s="323" t="s">
        <v>4648</v>
      </c>
      <c r="E298" s="95">
        <f t="shared" si="15"/>
        <v>587</v>
      </c>
      <c r="F298" s="95">
        <f t="shared" si="16"/>
        <v>839</v>
      </c>
      <c r="G298" s="95">
        <f>'gráficos x semana II nivel'!C198</f>
        <v>0</v>
      </c>
      <c r="H298" s="95">
        <f t="shared" si="14"/>
        <v>292</v>
      </c>
      <c r="I298" s="98">
        <f t="shared" si="2"/>
        <v>0.49744463373083475</v>
      </c>
      <c r="J298" s="98">
        <f t="shared" si="3"/>
        <v>0.34803337306317045</v>
      </c>
      <c r="K298" s="34" t="s">
        <v>650</v>
      </c>
    </row>
    <row r="299" spans="1:11">
      <c r="A299" s="34" t="s">
        <v>4655</v>
      </c>
      <c r="B299" s="34">
        <v>2014</v>
      </c>
      <c r="C299" s="34">
        <v>90</v>
      </c>
      <c r="D299" s="323" t="s">
        <v>4648</v>
      </c>
      <c r="E299" s="95">
        <f t="shared" si="15"/>
        <v>587</v>
      </c>
      <c r="F299" s="95">
        <f t="shared" si="16"/>
        <v>839</v>
      </c>
      <c r="G299" s="95">
        <f>'gráficos x semana II nivel'!C199</f>
        <v>0</v>
      </c>
      <c r="H299" s="95">
        <f t="shared" si="14"/>
        <v>292</v>
      </c>
      <c r="I299" s="98">
        <f t="shared" si="2"/>
        <v>0.49744463373083475</v>
      </c>
      <c r="J299" s="98">
        <f t="shared" si="3"/>
        <v>0.34803337306317045</v>
      </c>
      <c r="K299" s="34" t="s">
        <v>650</v>
      </c>
    </row>
    <row r="300" spans="1:11">
      <c r="A300" s="34" t="s">
        <v>4655</v>
      </c>
      <c r="B300" s="34">
        <v>2014</v>
      </c>
      <c r="C300" s="34">
        <v>91</v>
      </c>
      <c r="D300" s="323" t="s">
        <v>4648</v>
      </c>
      <c r="E300" s="95">
        <f t="shared" si="15"/>
        <v>587</v>
      </c>
      <c r="F300" s="95">
        <f t="shared" si="16"/>
        <v>839</v>
      </c>
      <c r="G300" s="95">
        <f>'gráficos x semana II nivel'!C200</f>
        <v>2</v>
      </c>
      <c r="H300" s="95">
        <f t="shared" si="14"/>
        <v>294</v>
      </c>
      <c r="I300" s="98">
        <f t="shared" si="2"/>
        <v>0.50085178875638836</v>
      </c>
      <c r="J300" s="98">
        <f t="shared" si="3"/>
        <v>0.35041716328963052</v>
      </c>
      <c r="K300" s="34" t="s">
        <v>650</v>
      </c>
    </row>
    <row r="301" spans="1:11">
      <c r="A301" s="34" t="s">
        <v>4655</v>
      </c>
      <c r="B301" s="34">
        <v>2014</v>
      </c>
      <c r="C301" s="34">
        <v>92</v>
      </c>
      <c r="D301" s="323" t="s">
        <v>4648</v>
      </c>
      <c r="E301" s="95">
        <f t="shared" si="15"/>
        <v>587</v>
      </c>
      <c r="F301" s="95">
        <f t="shared" si="16"/>
        <v>839</v>
      </c>
      <c r="G301" s="95">
        <f>'gráficos x semana II nivel'!C201</f>
        <v>0</v>
      </c>
      <c r="H301" s="95">
        <f t="shared" si="14"/>
        <v>294</v>
      </c>
      <c r="I301" s="98">
        <f t="shared" si="2"/>
        <v>0.50085178875638836</v>
      </c>
      <c r="J301" s="98">
        <f t="shared" si="3"/>
        <v>0.35041716328963052</v>
      </c>
      <c r="K301" s="34" t="s">
        <v>650</v>
      </c>
    </row>
    <row r="302" spans="1:11">
      <c r="A302" s="34" t="s">
        <v>4655</v>
      </c>
      <c r="B302" s="34">
        <v>2014</v>
      </c>
      <c r="C302" s="34">
        <v>93</v>
      </c>
      <c r="D302" s="323" t="s">
        <v>4648</v>
      </c>
      <c r="E302" s="95">
        <f t="shared" si="15"/>
        <v>587</v>
      </c>
      <c r="F302" s="95">
        <f t="shared" si="16"/>
        <v>839</v>
      </c>
      <c r="G302" s="95">
        <f>'gráficos x semana II nivel'!C202</f>
        <v>0</v>
      </c>
      <c r="H302" s="95">
        <f t="shared" si="14"/>
        <v>294</v>
      </c>
      <c r="I302" s="98">
        <f t="shared" si="2"/>
        <v>0.50085178875638836</v>
      </c>
      <c r="J302" s="98">
        <f t="shared" si="3"/>
        <v>0.35041716328963052</v>
      </c>
      <c r="K302" s="34" t="s">
        <v>650</v>
      </c>
    </row>
    <row r="303" spans="1:11">
      <c r="A303" s="34" t="s">
        <v>4655</v>
      </c>
      <c r="B303" s="34">
        <v>2014</v>
      </c>
      <c r="C303" s="34">
        <v>94</v>
      </c>
      <c r="D303" s="323" t="s">
        <v>4648</v>
      </c>
      <c r="E303" s="95">
        <f t="shared" si="15"/>
        <v>587</v>
      </c>
      <c r="F303" s="95">
        <f t="shared" si="16"/>
        <v>839</v>
      </c>
      <c r="G303" s="95">
        <f>'gráficos x semana II nivel'!C203</f>
        <v>0</v>
      </c>
      <c r="H303" s="95">
        <f t="shared" si="14"/>
        <v>294</v>
      </c>
      <c r="I303" s="98">
        <f t="shared" si="2"/>
        <v>0.50085178875638836</v>
      </c>
      <c r="J303" s="98">
        <f t="shared" si="3"/>
        <v>0.35041716328963052</v>
      </c>
      <c r="K303" s="34" t="s">
        <v>650</v>
      </c>
    </row>
    <row r="304" spans="1:11">
      <c r="A304" s="34" t="s">
        <v>4655</v>
      </c>
      <c r="B304" s="34">
        <v>2014</v>
      </c>
      <c r="C304" s="34">
        <v>95</v>
      </c>
      <c r="D304" s="323" t="s">
        <v>4648</v>
      </c>
      <c r="E304" s="95">
        <f t="shared" si="15"/>
        <v>587</v>
      </c>
      <c r="F304" s="95">
        <f t="shared" si="16"/>
        <v>839</v>
      </c>
      <c r="G304" s="95">
        <f>'gráficos x semana II nivel'!C204</f>
        <v>0</v>
      </c>
      <c r="H304" s="95">
        <f t="shared" si="14"/>
        <v>294</v>
      </c>
      <c r="I304" s="98">
        <f t="shared" si="2"/>
        <v>0.50085178875638836</v>
      </c>
      <c r="J304" s="98">
        <f t="shared" si="3"/>
        <v>0.35041716328963052</v>
      </c>
      <c r="K304" s="34" t="s">
        <v>650</v>
      </c>
    </row>
    <row r="305" spans="1:11">
      <c r="A305" s="34" t="s">
        <v>4655</v>
      </c>
      <c r="B305" s="34">
        <v>2014</v>
      </c>
      <c r="C305" s="34">
        <v>96</v>
      </c>
      <c r="D305" s="323" t="s">
        <v>4648</v>
      </c>
      <c r="E305" s="95">
        <f t="shared" si="15"/>
        <v>587</v>
      </c>
      <c r="F305" s="95">
        <f t="shared" si="16"/>
        <v>839</v>
      </c>
      <c r="G305" s="95">
        <f>'gráficos x semana II nivel'!C205</f>
        <v>0</v>
      </c>
      <c r="H305" s="95">
        <f t="shared" si="14"/>
        <v>294</v>
      </c>
      <c r="I305" s="98">
        <f t="shared" si="2"/>
        <v>0.50085178875638836</v>
      </c>
      <c r="J305" s="98">
        <f t="shared" si="3"/>
        <v>0.35041716328963052</v>
      </c>
      <c r="K305" s="34" t="s">
        <v>650</v>
      </c>
    </row>
    <row r="306" spans="1:11">
      <c r="A306" s="34" t="s">
        <v>4655</v>
      </c>
      <c r="B306" s="34">
        <v>2014</v>
      </c>
      <c r="C306" s="34">
        <v>97</v>
      </c>
      <c r="D306" s="323" t="s">
        <v>4648</v>
      </c>
      <c r="E306" s="95">
        <f t="shared" si="15"/>
        <v>587</v>
      </c>
      <c r="F306" s="95">
        <f t="shared" si="16"/>
        <v>839</v>
      </c>
      <c r="G306" s="95">
        <f>'gráficos x semana II nivel'!C206</f>
        <v>0</v>
      </c>
      <c r="H306" s="95">
        <f t="shared" si="14"/>
        <v>294</v>
      </c>
      <c r="I306" s="98">
        <f t="shared" si="2"/>
        <v>0.50085178875638836</v>
      </c>
      <c r="J306" s="98">
        <f t="shared" si="3"/>
        <v>0.35041716328963052</v>
      </c>
      <c r="K306" s="34" t="s">
        <v>650</v>
      </c>
    </row>
    <row r="307" spans="1:11">
      <c r="A307" s="34" t="s">
        <v>4655</v>
      </c>
      <c r="B307" s="34">
        <v>2014</v>
      </c>
      <c r="C307" s="34">
        <v>98</v>
      </c>
      <c r="D307" s="323" t="s">
        <v>4648</v>
      </c>
      <c r="E307" s="95">
        <f t="shared" si="15"/>
        <v>587</v>
      </c>
      <c r="F307" s="95">
        <f t="shared" si="16"/>
        <v>839</v>
      </c>
      <c r="G307" s="95">
        <f>'gráficos x semana II nivel'!C207</f>
        <v>0</v>
      </c>
      <c r="H307" s="95">
        <f t="shared" si="14"/>
        <v>294</v>
      </c>
      <c r="I307" s="98">
        <f t="shared" si="2"/>
        <v>0.50085178875638836</v>
      </c>
      <c r="J307" s="98">
        <f t="shared" si="3"/>
        <v>0.35041716328963052</v>
      </c>
      <c r="K307" s="34" t="s">
        <v>650</v>
      </c>
    </row>
    <row r="308" spans="1:11">
      <c r="A308" s="34" t="s">
        <v>4655</v>
      </c>
      <c r="B308" s="34">
        <v>2014</v>
      </c>
      <c r="C308" s="34">
        <v>99</v>
      </c>
      <c r="D308" s="323" t="s">
        <v>4648</v>
      </c>
      <c r="E308" s="95">
        <f t="shared" si="15"/>
        <v>587</v>
      </c>
      <c r="F308" s="95">
        <f t="shared" si="16"/>
        <v>839</v>
      </c>
      <c r="G308" s="95">
        <f>'gráficos x semana II nivel'!C208</f>
        <v>0</v>
      </c>
      <c r="H308" s="95">
        <f t="shared" si="14"/>
        <v>294</v>
      </c>
      <c r="I308" s="98">
        <f t="shared" si="2"/>
        <v>0.50085178875638836</v>
      </c>
      <c r="J308" s="98">
        <f t="shared" si="3"/>
        <v>0.35041716328963052</v>
      </c>
      <c r="K308" s="34" t="s">
        <v>650</v>
      </c>
    </row>
    <row r="309" spans="1:11">
      <c r="A309" s="34" t="s">
        <v>4655</v>
      </c>
      <c r="B309" s="34">
        <v>2014</v>
      </c>
      <c r="C309" s="34">
        <v>100</v>
      </c>
      <c r="D309" s="323" t="s">
        <v>4648</v>
      </c>
      <c r="E309" s="95">
        <f t="shared" si="15"/>
        <v>587</v>
      </c>
      <c r="F309" s="95">
        <f t="shared" si="16"/>
        <v>839</v>
      </c>
      <c r="G309" s="95">
        <f>'gráficos x semana II nivel'!C209</f>
        <v>0</v>
      </c>
      <c r="H309" s="95">
        <f t="shared" si="14"/>
        <v>294</v>
      </c>
      <c r="I309" s="98">
        <f t="shared" si="2"/>
        <v>0.50085178875638836</v>
      </c>
      <c r="J309" s="98">
        <f t="shared" si="3"/>
        <v>0.35041716328963052</v>
      </c>
      <c r="K309" s="34" t="s">
        <v>650</v>
      </c>
    </row>
    <row r="310" spans="1:11">
      <c r="A310" s="34" t="s">
        <v>4655</v>
      </c>
      <c r="B310" s="34">
        <v>2014</v>
      </c>
      <c r="C310" s="34">
        <v>101</v>
      </c>
      <c r="D310" s="323" t="s">
        <v>4648</v>
      </c>
      <c r="E310" s="95">
        <f t="shared" si="15"/>
        <v>587</v>
      </c>
      <c r="F310" s="95">
        <f t="shared" si="16"/>
        <v>839</v>
      </c>
      <c r="G310" s="95">
        <f>'gráficos x semana II nivel'!C210</f>
        <v>0</v>
      </c>
      <c r="H310" s="95">
        <f t="shared" si="14"/>
        <v>294</v>
      </c>
      <c r="I310" s="98">
        <f t="shared" si="2"/>
        <v>0.50085178875638836</v>
      </c>
      <c r="J310" s="98">
        <f t="shared" si="3"/>
        <v>0.35041716328963052</v>
      </c>
      <c r="K310" s="34" t="s">
        <v>650</v>
      </c>
    </row>
    <row r="311" spans="1:11">
      <c r="A311" s="34" t="s">
        <v>4655</v>
      </c>
      <c r="B311" s="34">
        <v>2014</v>
      </c>
      <c r="C311" s="34">
        <v>102</v>
      </c>
      <c r="D311" s="323" t="s">
        <v>4648</v>
      </c>
      <c r="E311" s="95">
        <f t="shared" si="15"/>
        <v>587</v>
      </c>
      <c r="F311" s="95">
        <f t="shared" si="16"/>
        <v>839</v>
      </c>
      <c r="G311" s="95">
        <f>'gráficos x semana II nivel'!C211</f>
        <v>0</v>
      </c>
      <c r="H311" s="95">
        <f t="shared" si="14"/>
        <v>294</v>
      </c>
      <c r="I311" s="98">
        <f t="shared" si="2"/>
        <v>0.50085178875638836</v>
      </c>
      <c r="J311" s="98">
        <f t="shared" si="3"/>
        <v>0.35041716328963052</v>
      </c>
      <c r="K311" s="34" t="s">
        <v>650</v>
      </c>
    </row>
    <row r="312" spans="1:11">
      <c r="A312" s="34" t="s">
        <v>4655</v>
      </c>
      <c r="B312" s="34">
        <v>2014</v>
      </c>
      <c r="C312" s="34">
        <v>103</v>
      </c>
      <c r="D312" s="323" t="s">
        <v>4648</v>
      </c>
      <c r="E312" s="95">
        <f t="shared" si="15"/>
        <v>587</v>
      </c>
      <c r="F312" s="95">
        <f t="shared" si="16"/>
        <v>839</v>
      </c>
      <c r="G312" s="95">
        <f>'gráficos x semana II nivel'!C212</f>
        <v>0</v>
      </c>
      <c r="H312" s="95">
        <f t="shared" si="14"/>
        <v>294</v>
      </c>
      <c r="I312" s="98">
        <f t="shared" si="2"/>
        <v>0.50085178875638836</v>
      </c>
      <c r="J312" s="98">
        <f t="shared" si="3"/>
        <v>0.35041716328963052</v>
      </c>
      <c r="K312" s="34" t="s">
        <v>650</v>
      </c>
    </row>
    <row r="313" spans="1:11">
      <c r="A313" s="34" t="s">
        <v>4655</v>
      </c>
      <c r="B313" s="34">
        <v>2014</v>
      </c>
      <c r="C313" s="34">
        <v>104</v>
      </c>
      <c r="D313" s="323" t="s">
        <v>4648</v>
      </c>
      <c r="E313" s="95">
        <f t="shared" si="15"/>
        <v>587</v>
      </c>
      <c r="F313" s="95">
        <f t="shared" si="16"/>
        <v>839</v>
      </c>
      <c r="G313" s="95">
        <f>'gráficos x semana II nivel'!C213</f>
        <v>0</v>
      </c>
      <c r="H313" s="95">
        <f t="shared" si="14"/>
        <v>294</v>
      </c>
      <c r="I313" s="98">
        <f t="shared" si="2"/>
        <v>0.50085178875638836</v>
      </c>
      <c r="J313" s="98">
        <f t="shared" si="3"/>
        <v>0.35041716328963052</v>
      </c>
      <c r="K313" s="34" t="s">
        <v>650</v>
      </c>
    </row>
    <row r="314" spans="1:11">
      <c r="A314" s="34" t="s">
        <v>4655</v>
      </c>
      <c r="B314" s="34">
        <v>2014</v>
      </c>
      <c r="C314" s="34">
        <v>1</v>
      </c>
      <c r="D314" s="34" t="s">
        <v>651</v>
      </c>
      <c r="E314" s="95">
        <f t="shared" si="15"/>
        <v>587</v>
      </c>
      <c r="F314" s="95">
        <f t="shared" si="16"/>
        <v>839</v>
      </c>
      <c r="G314" s="95">
        <f>'gráficos x semana II nivel'!C110+'gráficos x semana II nivel'!D110+'gráficos x semana II nivel'!E110</f>
        <v>3</v>
      </c>
      <c r="H314" s="95">
        <f>G314</f>
        <v>3</v>
      </c>
      <c r="I314" s="98">
        <f t="shared" si="2"/>
        <v>5.1107325383304937E-3</v>
      </c>
      <c r="J314" s="98">
        <f t="shared" si="3"/>
        <v>3.5756853396901071E-3</v>
      </c>
      <c r="K314" s="34" t="s">
        <v>650</v>
      </c>
    </row>
    <row r="315" spans="1:11">
      <c r="A315" s="34" t="s">
        <v>4655</v>
      </c>
      <c r="B315" s="34">
        <v>2014</v>
      </c>
      <c r="C315" s="34">
        <v>2</v>
      </c>
      <c r="D315" s="34" t="s">
        <v>651</v>
      </c>
      <c r="E315" s="95">
        <f t="shared" si="15"/>
        <v>587</v>
      </c>
      <c r="F315" s="95">
        <f t="shared" si="16"/>
        <v>839</v>
      </c>
      <c r="G315" s="95">
        <f>'gráficos x semana II nivel'!C111+'gráficos x semana II nivel'!D111+'gráficos x semana II nivel'!E111</f>
        <v>20</v>
      </c>
      <c r="H315" s="95">
        <f t="shared" ref="H315:H417" si="17">G315+H314</f>
        <v>23</v>
      </c>
      <c r="I315" s="98">
        <f t="shared" si="2"/>
        <v>3.9182282793867124E-2</v>
      </c>
      <c r="J315" s="98">
        <f t="shared" si="3"/>
        <v>2.7413587604290822E-2</v>
      </c>
      <c r="K315" s="34" t="s">
        <v>650</v>
      </c>
    </row>
    <row r="316" spans="1:11">
      <c r="A316" s="34" t="s">
        <v>4655</v>
      </c>
      <c r="B316" s="34">
        <v>2014</v>
      </c>
      <c r="C316" s="34">
        <v>3</v>
      </c>
      <c r="D316" s="34" t="s">
        <v>651</v>
      </c>
      <c r="E316" s="95">
        <f t="shared" si="15"/>
        <v>587</v>
      </c>
      <c r="F316" s="95">
        <f t="shared" si="16"/>
        <v>839</v>
      </c>
      <c r="G316" s="95">
        <f>'gráficos x semana II nivel'!C112+'gráficos x semana II nivel'!D112+'gráficos x semana II nivel'!E112</f>
        <v>23</v>
      </c>
      <c r="H316" s="95">
        <f t="shared" si="17"/>
        <v>46</v>
      </c>
      <c r="I316" s="98">
        <f t="shared" si="2"/>
        <v>7.8364565587734247E-2</v>
      </c>
      <c r="J316" s="98">
        <f t="shared" si="3"/>
        <v>5.4827175208581644E-2</v>
      </c>
      <c r="K316" s="34" t="s">
        <v>650</v>
      </c>
    </row>
    <row r="317" spans="1:11">
      <c r="A317" s="34" t="s">
        <v>4655</v>
      </c>
      <c r="B317" s="34">
        <v>2014</v>
      </c>
      <c r="C317" s="34">
        <v>4</v>
      </c>
      <c r="D317" s="34" t="s">
        <v>651</v>
      </c>
      <c r="E317" s="95">
        <f t="shared" si="15"/>
        <v>587</v>
      </c>
      <c r="F317" s="95">
        <f t="shared" si="16"/>
        <v>839</v>
      </c>
      <c r="G317" s="95">
        <f>'gráficos x semana II nivel'!C113+'gráficos x semana II nivel'!D113+'gráficos x semana II nivel'!E113</f>
        <v>66</v>
      </c>
      <c r="H317" s="95">
        <f t="shared" si="17"/>
        <v>112</v>
      </c>
      <c r="I317" s="98">
        <f t="shared" si="2"/>
        <v>0.19080068143100512</v>
      </c>
      <c r="J317" s="98">
        <f t="shared" si="3"/>
        <v>0.13349225268176401</v>
      </c>
      <c r="K317" s="34" t="s">
        <v>650</v>
      </c>
    </row>
    <row r="318" spans="1:11">
      <c r="A318" s="34" t="s">
        <v>4655</v>
      </c>
      <c r="B318" s="34">
        <v>2014</v>
      </c>
      <c r="C318" s="34">
        <v>5</v>
      </c>
      <c r="D318" s="34" t="s">
        <v>651</v>
      </c>
      <c r="E318" s="95">
        <f t="shared" si="15"/>
        <v>587</v>
      </c>
      <c r="F318" s="95">
        <f t="shared" si="16"/>
        <v>839</v>
      </c>
      <c r="G318" s="95">
        <f>'gráficos x semana II nivel'!C114+'gráficos x semana II nivel'!D114+'gráficos x semana II nivel'!E114</f>
        <v>14</v>
      </c>
      <c r="H318" s="95">
        <f t="shared" si="17"/>
        <v>126</v>
      </c>
      <c r="I318" s="98">
        <f t="shared" si="2"/>
        <v>0.21465076660988075</v>
      </c>
      <c r="J318" s="98">
        <f t="shared" si="3"/>
        <v>0.1501787842669845</v>
      </c>
      <c r="K318" s="34" t="s">
        <v>650</v>
      </c>
    </row>
    <row r="319" spans="1:11">
      <c r="A319" s="34" t="s">
        <v>4655</v>
      </c>
      <c r="B319" s="34">
        <v>2014</v>
      </c>
      <c r="C319" s="34">
        <v>6</v>
      </c>
      <c r="D319" s="34" t="s">
        <v>651</v>
      </c>
      <c r="E319" s="95">
        <f t="shared" si="15"/>
        <v>587</v>
      </c>
      <c r="F319" s="95">
        <f t="shared" si="16"/>
        <v>839</v>
      </c>
      <c r="G319" s="95">
        <f>'gráficos x semana II nivel'!C115+'gráficos x semana II nivel'!D115+'gráficos x semana II nivel'!E115</f>
        <v>20</v>
      </c>
      <c r="H319" s="95">
        <f t="shared" si="17"/>
        <v>146</v>
      </c>
      <c r="I319" s="98">
        <f t="shared" si="2"/>
        <v>0.24872231686541738</v>
      </c>
      <c r="J319" s="98">
        <f t="shared" si="3"/>
        <v>0.17401668653158522</v>
      </c>
      <c r="K319" s="34" t="s">
        <v>650</v>
      </c>
    </row>
    <row r="320" spans="1:11">
      <c r="A320" s="34" t="s">
        <v>4655</v>
      </c>
      <c r="B320" s="34">
        <v>2014</v>
      </c>
      <c r="C320" s="34">
        <v>7</v>
      </c>
      <c r="D320" s="34" t="s">
        <v>651</v>
      </c>
      <c r="E320" s="95">
        <f t="shared" si="15"/>
        <v>587</v>
      </c>
      <c r="F320" s="95">
        <f t="shared" si="16"/>
        <v>839</v>
      </c>
      <c r="G320" s="95">
        <f>'gráficos x semana II nivel'!C116+'gráficos x semana II nivel'!D116+'gráficos x semana II nivel'!E116</f>
        <v>27</v>
      </c>
      <c r="H320" s="95">
        <f t="shared" si="17"/>
        <v>173</v>
      </c>
      <c r="I320" s="98">
        <f t="shared" si="2"/>
        <v>0.29471890971039183</v>
      </c>
      <c r="J320" s="98">
        <f t="shared" si="3"/>
        <v>0.20619785458879619</v>
      </c>
      <c r="K320" s="34" t="s">
        <v>650</v>
      </c>
    </row>
    <row r="321" spans="1:11">
      <c r="A321" s="34" t="s">
        <v>4655</v>
      </c>
      <c r="B321" s="34">
        <v>2014</v>
      </c>
      <c r="C321" s="34">
        <v>8</v>
      </c>
      <c r="D321" s="34" t="s">
        <v>651</v>
      </c>
      <c r="E321" s="95">
        <f t="shared" si="15"/>
        <v>587</v>
      </c>
      <c r="F321" s="95">
        <f t="shared" si="16"/>
        <v>839</v>
      </c>
      <c r="G321" s="95">
        <f>'gráficos x semana II nivel'!C117+'gráficos x semana II nivel'!D117+'gráficos x semana II nivel'!E117</f>
        <v>53</v>
      </c>
      <c r="H321" s="95">
        <f t="shared" si="17"/>
        <v>226</v>
      </c>
      <c r="I321" s="98">
        <f t="shared" si="2"/>
        <v>0.38500851788756391</v>
      </c>
      <c r="J321" s="98">
        <f t="shared" si="3"/>
        <v>0.26936829558998809</v>
      </c>
      <c r="K321" s="34" t="s">
        <v>650</v>
      </c>
    </row>
    <row r="322" spans="1:11">
      <c r="A322" s="34" t="s">
        <v>4655</v>
      </c>
      <c r="B322" s="34">
        <v>2014</v>
      </c>
      <c r="C322" s="34">
        <v>9</v>
      </c>
      <c r="D322" s="34" t="s">
        <v>651</v>
      </c>
      <c r="E322" s="95">
        <f t="shared" si="15"/>
        <v>587</v>
      </c>
      <c r="F322" s="95">
        <f t="shared" si="16"/>
        <v>839</v>
      </c>
      <c r="G322" s="95">
        <f>'gráficos x semana II nivel'!C118+'gráficos x semana II nivel'!D118+'gráficos x semana II nivel'!E118</f>
        <v>8</v>
      </c>
      <c r="H322" s="95">
        <f t="shared" si="17"/>
        <v>234</v>
      </c>
      <c r="I322" s="98">
        <f t="shared" si="2"/>
        <v>0.39863713798977851</v>
      </c>
      <c r="J322" s="98">
        <f t="shared" si="3"/>
        <v>0.27890345649582837</v>
      </c>
      <c r="K322" s="34" t="s">
        <v>650</v>
      </c>
    </row>
    <row r="323" spans="1:11">
      <c r="A323" s="34" t="s">
        <v>4655</v>
      </c>
      <c r="B323" s="34">
        <v>2014</v>
      </c>
      <c r="C323" s="34">
        <v>10</v>
      </c>
      <c r="D323" s="34" t="s">
        <v>651</v>
      </c>
      <c r="E323" s="95">
        <f t="shared" si="15"/>
        <v>587</v>
      </c>
      <c r="F323" s="95">
        <f t="shared" si="16"/>
        <v>839</v>
      </c>
      <c r="G323" s="95">
        <f>'gráficos x semana II nivel'!C119+'gráficos x semana II nivel'!D119+'gráficos x semana II nivel'!E119</f>
        <v>14</v>
      </c>
      <c r="H323" s="95">
        <f t="shared" si="17"/>
        <v>248</v>
      </c>
      <c r="I323" s="98">
        <f t="shared" si="2"/>
        <v>0.42248722316865417</v>
      </c>
      <c r="J323" s="98">
        <f t="shared" si="3"/>
        <v>0.29558998808104886</v>
      </c>
      <c r="K323" s="34" t="s">
        <v>650</v>
      </c>
    </row>
    <row r="324" spans="1:11">
      <c r="A324" s="34" t="s">
        <v>4655</v>
      </c>
      <c r="B324" s="34">
        <v>2014</v>
      </c>
      <c r="C324" s="34">
        <v>11</v>
      </c>
      <c r="D324" s="34" t="s">
        <v>651</v>
      </c>
      <c r="E324" s="95">
        <f t="shared" si="15"/>
        <v>587</v>
      </c>
      <c r="F324" s="95">
        <f t="shared" si="16"/>
        <v>839</v>
      </c>
      <c r="G324" s="95">
        <f>'gráficos x semana II nivel'!C120+'gráficos x semana II nivel'!D120+'gráficos x semana II nivel'!E120</f>
        <v>11</v>
      </c>
      <c r="H324" s="95">
        <f t="shared" si="17"/>
        <v>259</v>
      </c>
      <c r="I324" s="98">
        <f t="shared" si="2"/>
        <v>0.44122657580919933</v>
      </c>
      <c r="J324" s="98">
        <f t="shared" si="3"/>
        <v>0.30870083432657924</v>
      </c>
      <c r="K324" s="34" t="s">
        <v>650</v>
      </c>
    </row>
    <row r="325" spans="1:11">
      <c r="A325" s="34" t="s">
        <v>4655</v>
      </c>
      <c r="B325" s="34">
        <v>2014</v>
      </c>
      <c r="C325" s="34">
        <v>12</v>
      </c>
      <c r="D325" s="34" t="s">
        <v>651</v>
      </c>
      <c r="E325" s="95">
        <f t="shared" si="15"/>
        <v>587</v>
      </c>
      <c r="F325" s="95">
        <f t="shared" si="16"/>
        <v>839</v>
      </c>
      <c r="G325" s="95">
        <f>'gráficos x semana II nivel'!C121+'gráficos x semana II nivel'!D121+'gráficos x semana II nivel'!E121</f>
        <v>7</v>
      </c>
      <c r="H325" s="95">
        <f t="shared" si="17"/>
        <v>266</v>
      </c>
      <c r="I325" s="98">
        <f t="shared" si="2"/>
        <v>0.45315161839863716</v>
      </c>
      <c r="J325" s="98">
        <f t="shared" si="3"/>
        <v>0.31704410011918949</v>
      </c>
      <c r="K325" s="34" t="s">
        <v>650</v>
      </c>
    </row>
    <row r="326" spans="1:11">
      <c r="A326" s="34" t="s">
        <v>4655</v>
      </c>
      <c r="B326" s="34">
        <v>2014</v>
      </c>
      <c r="C326" s="34">
        <v>13</v>
      </c>
      <c r="D326" s="34" t="s">
        <v>651</v>
      </c>
      <c r="E326" s="95">
        <f t="shared" si="15"/>
        <v>587</v>
      </c>
      <c r="F326" s="95">
        <f t="shared" si="16"/>
        <v>839</v>
      </c>
      <c r="G326" s="95">
        <f>'gráficos x semana II nivel'!C122+'gráficos x semana II nivel'!D122+'gráficos x semana II nivel'!E122</f>
        <v>12</v>
      </c>
      <c r="H326" s="95">
        <f t="shared" si="17"/>
        <v>278</v>
      </c>
      <c r="I326" s="98">
        <f t="shared" si="2"/>
        <v>0.47359454855195909</v>
      </c>
      <c r="J326" s="98">
        <f t="shared" si="3"/>
        <v>0.33134684147794996</v>
      </c>
      <c r="K326" s="34" t="s">
        <v>650</v>
      </c>
    </row>
    <row r="327" spans="1:11">
      <c r="A327" s="34" t="s">
        <v>4655</v>
      </c>
      <c r="B327" s="34">
        <v>2014</v>
      </c>
      <c r="C327" s="34">
        <v>14</v>
      </c>
      <c r="D327" s="34" t="s">
        <v>651</v>
      </c>
      <c r="E327" s="95">
        <f t="shared" si="15"/>
        <v>587</v>
      </c>
      <c r="F327" s="95">
        <f t="shared" si="16"/>
        <v>839</v>
      </c>
      <c r="G327" s="95">
        <f>'gráficos x semana II nivel'!C123+'gráficos x semana II nivel'!D123+'gráficos x semana II nivel'!E123</f>
        <v>8</v>
      </c>
      <c r="H327" s="95">
        <f t="shared" si="17"/>
        <v>286</v>
      </c>
      <c r="I327" s="98">
        <f t="shared" si="2"/>
        <v>0.48722316865417375</v>
      </c>
      <c r="J327" s="98">
        <f t="shared" si="3"/>
        <v>0.34088200238379024</v>
      </c>
      <c r="K327" s="34" t="s">
        <v>650</v>
      </c>
    </row>
    <row r="328" spans="1:11">
      <c r="A328" s="34" t="s">
        <v>4655</v>
      </c>
      <c r="B328" s="34">
        <v>2014</v>
      </c>
      <c r="C328" s="34">
        <v>15</v>
      </c>
      <c r="D328" s="34" t="s">
        <v>651</v>
      </c>
      <c r="E328" s="95">
        <f t="shared" si="15"/>
        <v>587</v>
      </c>
      <c r="F328" s="95">
        <f t="shared" si="16"/>
        <v>839</v>
      </c>
      <c r="G328" s="95">
        <f>'gráficos x semana II nivel'!C124+'gráficos x semana II nivel'!D124+'gráficos x semana II nivel'!E124</f>
        <v>6</v>
      </c>
      <c r="H328" s="95">
        <f t="shared" si="17"/>
        <v>292</v>
      </c>
      <c r="I328" s="98">
        <f t="shared" si="2"/>
        <v>0.49744463373083475</v>
      </c>
      <c r="J328" s="98">
        <f t="shared" si="3"/>
        <v>0.34803337306317045</v>
      </c>
      <c r="K328" s="34" t="s">
        <v>650</v>
      </c>
    </row>
    <row r="329" spans="1:11">
      <c r="A329" s="34" t="s">
        <v>4655</v>
      </c>
      <c r="B329" s="34">
        <v>2014</v>
      </c>
      <c r="C329" s="34">
        <v>16</v>
      </c>
      <c r="D329" s="34" t="s">
        <v>651</v>
      </c>
      <c r="E329" s="95">
        <f t="shared" si="15"/>
        <v>587</v>
      </c>
      <c r="F329" s="95">
        <f t="shared" si="16"/>
        <v>839</v>
      </c>
      <c r="G329" s="95">
        <f>'gráficos x semana II nivel'!C125+'gráficos x semana II nivel'!D125+'gráficos x semana II nivel'!E125</f>
        <v>1</v>
      </c>
      <c r="H329" s="95">
        <f t="shared" si="17"/>
        <v>293</v>
      </c>
      <c r="I329" s="98">
        <f t="shared" si="2"/>
        <v>0.49914821124361158</v>
      </c>
      <c r="J329" s="98">
        <f t="shared" si="3"/>
        <v>0.34922526817640048</v>
      </c>
      <c r="K329" s="34" t="s">
        <v>650</v>
      </c>
    </row>
    <row r="330" spans="1:11">
      <c r="A330" s="34" t="s">
        <v>4655</v>
      </c>
      <c r="B330" s="34">
        <v>2014</v>
      </c>
      <c r="C330" s="34">
        <v>17</v>
      </c>
      <c r="D330" s="34" t="s">
        <v>651</v>
      </c>
      <c r="E330" s="95">
        <f t="shared" si="15"/>
        <v>587</v>
      </c>
      <c r="F330" s="95">
        <f t="shared" si="16"/>
        <v>839</v>
      </c>
      <c r="G330" s="95">
        <f>'gráficos x semana II nivel'!C126+'gráficos x semana II nivel'!D126+'gráficos x semana II nivel'!E126</f>
        <v>7</v>
      </c>
      <c r="H330" s="95">
        <f t="shared" si="17"/>
        <v>300</v>
      </c>
      <c r="I330" s="98">
        <f t="shared" si="2"/>
        <v>0.51107325383304936</v>
      </c>
      <c r="J330" s="98">
        <f t="shared" si="3"/>
        <v>0.35756853396901073</v>
      </c>
      <c r="K330" s="34" t="s">
        <v>650</v>
      </c>
    </row>
    <row r="331" spans="1:11">
      <c r="A331" s="34" t="s">
        <v>4655</v>
      </c>
      <c r="B331" s="34">
        <v>2014</v>
      </c>
      <c r="C331" s="34">
        <v>18</v>
      </c>
      <c r="D331" s="34" t="s">
        <v>651</v>
      </c>
      <c r="E331" s="95">
        <f t="shared" si="15"/>
        <v>587</v>
      </c>
      <c r="F331" s="95">
        <f t="shared" si="16"/>
        <v>839</v>
      </c>
      <c r="G331" s="95">
        <f>'gráficos x semana II nivel'!C127+'gráficos x semana II nivel'!D127+'gráficos x semana II nivel'!E127</f>
        <v>3</v>
      </c>
      <c r="H331" s="95">
        <f t="shared" si="17"/>
        <v>303</v>
      </c>
      <c r="I331" s="98">
        <f t="shared" si="2"/>
        <v>0.51618398637137985</v>
      </c>
      <c r="J331" s="98">
        <f t="shared" si="3"/>
        <v>0.36114421930870083</v>
      </c>
      <c r="K331" s="34" t="s">
        <v>650</v>
      </c>
    </row>
    <row r="332" spans="1:11">
      <c r="A332" s="34" t="s">
        <v>4655</v>
      </c>
      <c r="B332" s="34">
        <v>2014</v>
      </c>
      <c r="C332" s="34">
        <v>19</v>
      </c>
      <c r="D332" s="34" t="s">
        <v>651</v>
      </c>
      <c r="E332" s="95">
        <f t="shared" si="15"/>
        <v>587</v>
      </c>
      <c r="F332" s="95">
        <f t="shared" si="16"/>
        <v>839</v>
      </c>
      <c r="G332" s="95">
        <f>'gráficos x semana II nivel'!C128+'gráficos x semana II nivel'!D128+'gráficos x semana II nivel'!E128</f>
        <v>3</v>
      </c>
      <c r="H332" s="95">
        <f t="shared" si="17"/>
        <v>306</v>
      </c>
      <c r="I332" s="98">
        <f t="shared" si="2"/>
        <v>0.52129471890971035</v>
      </c>
      <c r="J332" s="98">
        <f t="shared" si="3"/>
        <v>0.36471990464839094</v>
      </c>
      <c r="K332" s="34" t="s">
        <v>650</v>
      </c>
    </row>
    <row r="333" spans="1:11">
      <c r="A333" s="34" t="s">
        <v>4655</v>
      </c>
      <c r="B333" s="34">
        <v>2014</v>
      </c>
      <c r="C333" s="34">
        <v>20</v>
      </c>
      <c r="D333" s="34" t="s">
        <v>651</v>
      </c>
      <c r="E333" s="95">
        <f t="shared" si="15"/>
        <v>587</v>
      </c>
      <c r="F333" s="95">
        <f t="shared" si="16"/>
        <v>839</v>
      </c>
      <c r="G333" s="95">
        <f>'gráficos x semana II nivel'!C129+'gráficos x semana II nivel'!D129+'gráficos x semana II nivel'!E129</f>
        <v>1</v>
      </c>
      <c r="H333" s="95">
        <f t="shared" si="17"/>
        <v>307</v>
      </c>
      <c r="I333" s="98">
        <f t="shared" si="2"/>
        <v>0.52299829642248719</v>
      </c>
      <c r="J333" s="98">
        <f t="shared" si="3"/>
        <v>0.36591179976162097</v>
      </c>
      <c r="K333" s="34" t="s">
        <v>650</v>
      </c>
    </row>
    <row r="334" spans="1:11">
      <c r="A334" s="34" t="s">
        <v>4655</v>
      </c>
      <c r="B334" s="34">
        <v>2014</v>
      </c>
      <c r="C334" s="34">
        <v>21</v>
      </c>
      <c r="D334" s="34" t="s">
        <v>651</v>
      </c>
      <c r="E334" s="95">
        <f t="shared" si="15"/>
        <v>587</v>
      </c>
      <c r="F334" s="95">
        <f t="shared" si="16"/>
        <v>839</v>
      </c>
      <c r="G334" s="95">
        <f>'gráficos x semana II nivel'!C130+'gráficos x semana II nivel'!D130+'gráficos x semana II nivel'!E130</f>
        <v>4</v>
      </c>
      <c r="H334" s="95">
        <f t="shared" si="17"/>
        <v>311</v>
      </c>
      <c r="I334" s="98">
        <f t="shared" si="2"/>
        <v>0.52981260647359452</v>
      </c>
      <c r="J334" s="98">
        <f t="shared" si="3"/>
        <v>0.37067938021454111</v>
      </c>
      <c r="K334" s="34" t="s">
        <v>650</v>
      </c>
    </row>
    <row r="335" spans="1:11">
      <c r="A335" s="34" t="s">
        <v>4655</v>
      </c>
      <c r="B335" s="34">
        <v>2014</v>
      </c>
      <c r="C335" s="34">
        <v>22</v>
      </c>
      <c r="D335" s="34" t="s">
        <v>651</v>
      </c>
      <c r="E335" s="95">
        <f t="shared" si="15"/>
        <v>587</v>
      </c>
      <c r="F335" s="95">
        <f t="shared" si="16"/>
        <v>839</v>
      </c>
      <c r="G335" s="95">
        <f>'gráficos x semana II nivel'!C131+'gráficos x semana II nivel'!D131+'gráficos x semana II nivel'!E131</f>
        <v>2</v>
      </c>
      <c r="H335" s="95">
        <f t="shared" si="17"/>
        <v>313</v>
      </c>
      <c r="I335" s="98">
        <f t="shared" si="2"/>
        <v>0.53321976149914818</v>
      </c>
      <c r="J335" s="98">
        <f t="shared" si="3"/>
        <v>0.37306317044100118</v>
      </c>
      <c r="K335" s="34" t="s">
        <v>650</v>
      </c>
    </row>
    <row r="336" spans="1:11">
      <c r="A336" s="34" t="s">
        <v>4655</v>
      </c>
      <c r="B336" s="34">
        <v>2014</v>
      </c>
      <c r="C336" s="34">
        <v>23</v>
      </c>
      <c r="D336" s="34" t="s">
        <v>651</v>
      </c>
      <c r="E336" s="95">
        <f t="shared" si="15"/>
        <v>587</v>
      </c>
      <c r="F336" s="95">
        <f t="shared" si="16"/>
        <v>839</v>
      </c>
      <c r="G336" s="95">
        <f>'gráficos x semana II nivel'!C132+'gráficos x semana II nivel'!D132+'gráficos x semana II nivel'!E132</f>
        <v>5</v>
      </c>
      <c r="H336" s="95">
        <f t="shared" si="17"/>
        <v>318</v>
      </c>
      <c r="I336" s="98">
        <f t="shared" si="2"/>
        <v>0.54173764906303234</v>
      </c>
      <c r="J336" s="98">
        <f t="shared" si="3"/>
        <v>0.37902264600715135</v>
      </c>
      <c r="K336" s="34" t="s">
        <v>650</v>
      </c>
    </row>
    <row r="337" spans="1:11">
      <c r="A337" s="34" t="s">
        <v>4655</v>
      </c>
      <c r="B337" s="34">
        <v>2014</v>
      </c>
      <c r="C337" s="34">
        <v>24</v>
      </c>
      <c r="D337" s="34" t="s">
        <v>651</v>
      </c>
      <c r="E337" s="95">
        <f t="shared" si="15"/>
        <v>587</v>
      </c>
      <c r="F337" s="95">
        <f t="shared" si="16"/>
        <v>839</v>
      </c>
      <c r="G337" s="95">
        <f>'gráficos x semana II nivel'!C133+'gráficos x semana II nivel'!D133+'gráficos x semana II nivel'!E133</f>
        <v>1</v>
      </c>
      <c r="H337" s="95">
        <f t="shared" si="17"/>
        <v>319</v>
      </c>
      <c r="I337" s="98">
        <f t="shared" si="2"/>
        <v>0.54344122657580918</v>
      </c>
      <c r="J337" s="98">
        <f t="shared" si="3"/>
        <v>0.38021454112038139</v>
      </c>
      <c r="K337" s="34" t="s">
        <v>650</v>
      </c>
    </row>
    <row r="338" spans="1:11">
      <c r="A338" s="34" t="s">
        <v>4655</v>
      </c>
      <c r="B338" s="34">
        <v>2014</v>
      </c>
      <c r="C338" s="34">
        <v>25</v>
      </c>
      <c r="D338" s="34" t="s">
        <v>651</v>
      </c>
      <c r="E338" s="95">
        <f t="shared" ref="E338:E401" si="18">MB2_IIN</f>
        <v>587</v>
      </c>
      <c r="F338" s="95">
        <f t="shared" ref="F338:F401" si="19">Cargos_IIN_MB2</f>
        <v>839</v>
      </c>
      <c r="G338" s="95">
        <f>'gráficos x semana II nivel'!C134+'gráficos x semana II nivel'!D134+'gráficos x semana II nivel'!E134</f>
        <v>0</v>
      </c>
      <c r="H338" s="95">
        <f t="shared" si="17"/>
        <v>319</v>
      </c>
      <c r="I338" s="98">
        <f t="shared" si="2"/>
        <v>0.54344122657580918</v>
      </c>
      <c r="J338" s="98">
        <f t="shared" si="3"/>
        <v>0.38021454112038139</v>
      </c>
      <c r="K338" s="34" t="s">
        <v>650</v>
      </c>
    </row>
    <row r="339" spans="1:11">
      <c r="A339" s="34" t="s">
        <v>4655</v>
      </c>
      <c r="B339" s="34">
        <v>2014</v>
      </c>
      <c r="C339" s="34">
        <v>26</v>
      </c>
      <c r="D339" s="34" t="s">
        <v>651</v>
      </c>
      <c r="E339" s="95">
        <f t="shared" si="18"/>
        <v>587</v>
      </c>
      <c r="F339" s="95">
        <f t="shared" si="19"/>
        <v>839</v>
      </c>
      <c r="G339" s="95">
        <f>'gráficos x semana II nivel'!C135+'gráficos x semana II nivel'!D135+'gráficos x semana II nivel'!E135</f>
        <v>2</v>
      </c>
      <c r="H339" s="95">
        <f t="shared" si="17"/>
        <v>321</v>
      </c>
      <c r="I339" s="98">
        <f t="shared" si="2"/>
        <v>0.54684838160136284</v>
      </c>
      <c r="J339" s="98">
        <f t="shared" si="3"/>
        <v>0.38259833134684146</v>
      </c>
      <c r="K339" s="34" t="s">
        <v>650</v>
      </c>
    </row>
    <row r="340" spans="1:11">
      <c r="A340" s="34" t="s">
        <v>4655</v>
      </c>
      <c r="B340" s="34">
        <v>2014</v>
      </c>
      <c r="C340" s="34">
        <v>27</v>
      </c>
      <c r="D340" s="34" t="s">
        <v>651</v>
      </c>
      <c r="E340" s="95">
        <f t="shared" si="18"/>
        <v>587</v>
      </c>
      <c r="F340" s="95">
        <f t="shared" si="19"/>
        <v>839</v>
      </c>
      <c r="G340" s="95">
        <f>'gráficos x semana II nivel'!C136+'gráficos x semana II nivel'!D136+'gráficos x semana II nivel'!E136</f>
        <v>0</v>
      </c>
      <c r="H340" s="95">
        <f t="shared" si="17"/>
        <v>321</v>
      </c>
      <c r="I340" s="98">
        <f t="shared" si="2"/>
        <v>0.54684838160136284</v>
      </c>
      <c r="J340" s="98">
        <f t="shared" si="3"/>
        <v>0.38259833134684146</v>
      </c>
      <c r="K340" s="34" t="s">
        <v>650</v>
      </c>
    </row>
    <row r="341" spans="1:11">
      <c r="A341" s="34" t="s">
        <v>4655</v>
      </c>
      <c r="B341" s="34">
        <v>2014</v>
      </c>
      <c r="C341" s="34">
        <v>28</v>
      </c>
      <c r="D341" s="34" t="s">
        <v>651</v>
      </c>
      <c r="E341" s="95">
        <f t="shared" si="18"/>
        <v>587</v>
      </c>
      <c r="F341" s="95">
        <f t="shared" si="19"/>
        <v>839</v>
      </c>
      <c r="G341" s="95">
        <f>'gráficos x semana II nivel'!C137+'gráficos x semana II nivel'!D137+'gráficos x semana II nivel'!E137</f>
        <v>0</v>
      </c>
      <c r="H341" s="95">
        <f t="shared" si="17"/>
        <v>321</v>
      </c>
      <c r="I341" s="98">
        <f t="shared" si="2"/>
        <v>0.54684838160136284</v>
      </c>
      <c r="J341" s="98">
        <f t="shared" si="3"/>
        <v>0.38259833134684146</v>
      </c>
      <c r="K341" s="34" t="s">
        <v>650</v>
      </c>
    </row>
    <row r="342" spans="1:11">
      <c r="A342" s="34" t="s">
        <v>4655</v>
      </c>
      <c r="B342" s="34">
        <v>2014</v>
      </c>
      <c r="C342" s="34">
        <v>29</v>
      </c>
      <c r="D342" s="34" t="s">
        <v>651</v>
      </c>
      <c r="E342" s="95">
        <f t="shared" si="18"/>
        <v>587</v>
      </c>
      <c r="F342" s="95">
        <f t="shared" si="19"/>
        <v>839</v>
      </c>
      <c r="G342" s="95">
        <f>'gráficos x semana II nivel'!C138+'gráficos x semana II nivel'!D138+'gráficos x semana II nivel'!E138</f>
        <v>0</v>
      </c>
      <c r="H342" s="95">
        <f t="shared" si="17"/>
        <v>321</v>
      </c>
      <c r="I342" s="98">
        <f t="shared" si="2"/>
        <v>0.54684838160136284</v>
      </c>
      <c r="J342" s="98">
        <f t="shared" si="3"/>
        <v>0.38259833134684146</v>
      </c>
      <c r="K342" s="34" t="s">
        <v>650</v>
      </c>
    </row>
    <row r="343" spans="1:11">
      <c r="A343" s="34" t="s">
        <v>4655</v>
      </c>
      <c r="B343" s="34">
        <v>2014</v>
      </c>
      <c r="C343" s="34">
        <v>30</v>
      </c>
      <c r="D343" s="34" t="s">
        <v>651</v>
      </c>
      <c r="E343" s="95">
        <f t="shared" si="18"/>
        <v>587</v>
      </c>
      <c r="F343" s="95">
        <f t="shared" si="19"/>
        <v>839</v>
      </c>
      <c r="G343" s="95">
        <f>'gráficos x semana II nivel'!C139+'gráficos x semana II nivel'!D139+'gráficos x semana II nivel'!E139</f>
        <v>2</v>
      </c>
      <c r="H343" s="95">
        <f t="shared" si="17"/>
        <v>323</v>
      </c>
      <c r="I343" s="98">
        <f t="shared" si="2"/>
        <v>0.55025553662691651</v>
      </c>
      <c r="J343" s="98">
        <f t="shared" si="3"/>
        <v>0.38498212157330153</v>
      </c>
      <c r="K343" s="34" t="s">
        <v>650</v>
      </c>
    </row>
    <row r="344" spans="1:11">
      <c r="A344" s="34" t="s">
        <v>4655</v>
      </c>
      <c r="B344" s="34">
        <v>2014</v>
      </c>
      <c r="C344" s="34">
        <v>31</v>
      </c>
      <c r="D344" s="34" t="s">
        <v>651</v>
      </c>
      <c r="E344" s="95">
        <f t="shared" si="18"/>
        <v>587</v>
      </c>
      <c r="F344" s="95">
        <f t="shared" si="19"/>
        <v>839</v>
      </c>
      <c r="G344" s="95">
        <f>'gráficos x semana II nivel'!C140+'gráficos x semana II nivel'!D140+'gráficos x semana II nivel'!E140</f>
        <v>0</v>
      </c>
      <c r="H344" s="95">
        <f t="shared" si="17"/>
        <v>323</v>
      </c>
      <c r="I344" s="98">
        <f t="shared" si="2"/>
        <v>0.55025553662691651</v>
      </c>
      <c r="J344" s="98">
        <f t="shared" si="3"/>
        <v>0.38498212157330153</v>
      </c>
      <c r="K344" s="34" t="s">
        <v>650</v>
      </c>
    </row>
    <row r="345" spans="1:11">
      <c r="A345" s="34" t="s">
        <v>4655</v>
      </c>
      <c r="B345" s="34">
        <v>2014</v>
      </c>
      <c r="C345" s="34">
        <v>32</v>
      </c>
      <c r="D345" s="34" t="s">
        <v>651</v>
      </c>
      <c r="E345" s="95">
        <f t="shared" si="18"/>
        <v>587</v>
      </c>
      <c r="F345" s="95">
        <f t="shared" si="19"/>
        <v>839</v>
      </c>
      <c r="G345" s="95">
        <f>'gráficos x semana II nivel'!C141+'gráficos x semana II nivel'!D141+'gráficos x semana II nivel'!E141</f>
        <v>0</v>
      </c>
      <c r="H345" s="95">
        <f t="shared" si="17"/>
        <v>323</v>
      </c>
      <c r="I345" s="98">
        <f t="shared" si="2"/>
        <v>0.55025553662691651</v>
      </c>
      <c r="J345" s="98">
        <f t="shared" si="3"/>
        <v>0.38498212157330153</v>
      </c>
      <c r="K345" s="34" t="s">
        <v>650</v>
      </c>
    </row>
    <row r="346" spans="1:11">
      <c r="A346" s="34" t="s">
        <v>4655</v>
      </c>
      <c r="B346" s="34">
        <v>2014</v>
      </c>
      <c r="C346" s="34">
        <v>33</v>
      </c>
      <c r="D346" s="34" t="s">
        <v>651</v>
      </c>
      <c r="E346" s="95">
        <f t="shared" si="18"/>
        <v>587</v>
      </c>
      <c r="F346" s="95">
        <f t="shared" si="19"/>
        <v>839</v>
      </c>
      <c r="G346" s="95">
        <f>'gráficos x semana II nivel'!C142+'gráficos x semana II nivel'!D142+'gráficos x semana II nivel'!E142</f>
        <v>0</v>
      </c>
      <c r="H346" s="95">
        <f t="shared" si="17"/>
        <v>323</v>
      </c>
      <c r="I346" s="98">
        <f t="shared" si="2"/>
        <v>0.55025553662691651</v>
      </c>
      <c r="J346" s="98">
        <f t="shared" si="3"/>
        <v>0.38498212157330153</v>
      </c>
      <c r="K346" s="34" t="s">
        <v>650</v>
      </c>
    </row>
    <row r="347" spans="1:11">
      <c r="A347" s="34" t="s">
        <v>4655</v>
      </c>
      <c r="B347" s="34">
        <v>2014</v>
      </c>
      <c r="C347" s="34">
        <v>34</v>
      </c>
      <c r="D347" s="34" t="s">
        <v>651</v>
      </c>
      <c r="E347" s="95">
        <f t="shared" si="18"/>
        <v>587</v>
      </c>
      <c r="F347" s="95">
        <f t="shared" si="19"/>
        <v>839</v>
      </c>
      <c r="G347" s="95">
        <f>'gráficos x semana II nivel'!C143+'gráficos x semana II nivel'!D143+'gráficos x semana II nivel'!E143</f>
        <v>4</v>
      </c>
      <c r="H347" s="95">
        <f t="shared" si="17"/>
        <v>327</v>
      </c>
      <c r="I347" s="98">
        <f t="shared" si="2"/>
        <v>0.55706984667802384</v>
      </c>
      <c r="J347" s="98">
        <f t="shared" si="3"/>
        <v>0.38974970202622167</v>
      </c>
      <c r="K347" s="34" t="s">
        <v>650</v>
      </c>
    </row>
    <row r="348" spans="1:11">
      <c r="A348" s="34" t="s">
        <v>4655</v>
      </c>
      <c r="B348" s="34">
        <v>2014</v>
      </c>
      <c r="C348" s="34">
        <v>35</v>
      </c>
      <c r="D348" s="34" t="s">
        <v>651</v>
      </c>
      <c r="E348" s="95">
        <f t="shared" si="18"/>
        <v>587</v>
      </c>
      <c r="F348" s="95">
        <f t="shared" si="19"/>
        <v>839</v>
      </c>
      <c r="G348" s="95">
        <f>'gráficos x semana II nivel'!C144+'gráficos x semana II nivel'!D144+'gráficos x semana II nivel'!E144</f>
        <v>4</v>
      </c>
      <c r="H348" s="95">
        <f t="shared" si="17"/>
        <v>331</v>
      </c>
      <c r="I348" s="98">
        <f t="shared" si="2"/>
        <v>0.56388415672913117</v>
      </c>
      <c r="J348" s="98">
        <f t="shared" si="3"/>
        <v>0.39451728247914186</v>
      </c>
      <c r="K348" s="34" t="s">
        <v>650</v>
      </c>
    </row>
    <row r="349" spans="1:11">
      <c r="A349" s="34" t="s">
        <v>4655</v>
      </c>
      <c r="B349" s="34">
        <v>2014</v>
      </c>
      <c r="C349" s="34">
        <v>36</v>
      </c>
      <c r="D349" s="34" t="s">
        <v>651</v>
      </c>
      <c r="E349" s="95">
        <f t="shared" si="18"/>
        <v>587</v>
      </c>
      <c r="F349" s="95">
        <f t="shared" si="19"/>
        <v>839</v>
      </c>
      <c r="G349" s="95">
        <f>'gráficos x semana II nivel'!C145+'gráficos x semana II nivel'!D145+'gráficos x semana II nivel'!E145</f>
        <v>2</v>
      </c>
      <c r="H349" s="95">
        <f t="shared" si="17"/>
        <v>333</v>
      </c>
      <c r="I349" s="98">
        <f t="shared" si="2"/>
        <v>0.56729131175468483</v>
      </c>
      <c r="J349" s="98">
        <f t="shared" si="3"/>
        <v>0.39690107270560193</v>
      </c>
      <c r="K349" s="34" t="s">
        <v>650</v>
      </c>
    </row>
    <row r="350" spans="1:11">
      <c r="A350" s="34" t="s">
        <v>4655</v>
      </c>
      <c r="B350" s="34">
        <v>2014</v>
      </c>
      <c r="C350" s="34">
        <v>37</v>
      </c>
      <c r="D350" s="34" t="s">
        <v>651</v>
      </c>
      <c r="E350" s="95">
        <f t="shared" si="18"/>
        <v>587</v>
      </c>
      <c r="F350" s="95">
        <f t="shared" si="19"/>
        <v>839</v>
      </c>
      <c r="G350" s="95">
        <f>'gráficos x semana II nivel'!C146+'gráficos x semana II nivel'!D146+'gráficos x semana II nivel'!E146</f>
        <v>1</v>
      </c>
      <c r="H350" s="95">
        <f t="shared" si="17"/>
        <v>334</v>
      </c>
      <c r="I350" s="98">
        <f t="shared" si="2"/>
        <v>0.56899488926746167</v>
      </c>
      <c r="J350" s="98">
        <f t="shared" si="3"/>
        <v>0.39809296781883197</v>
      </c>
      <c r="K350" s="34" t="s">
        <v>650</v>
      </c>
    </row>
    <row r="351" spans="1:11">
      <c r="A351" s="34" t="s">
        <v>4655</v>
      </c>
      <c r="B351" s="34">
        <v>2014</v>
      </c>
      <c r="C351" s="34">
        <v>38</v>
      </c>
      <c r="D351" s="34" t="s">
        <v>651</v>
      </c>
      <c r="E351" s="95">
        <f t="shared" si="18"/>
        <v>587</v>
      </c>
      <c r="F351" s="95">
        <f t="shared" si="19"/>
        <v>839</v>
      </c>
      <c r="G351" s="95">
        <f>'gráficos x semana II nivel'!C147+'gráficos x semana II nivel'!D147+'gráficos x semana II nivel'!E147</f>
        <v>0</v>
      </c>
      <c r="H351" s="95">
        <f t="shared" si="17"/>
        <v>334</v>
      </c>
      <c r="I351" s="98">
        <f t="shared" si="2"/>
        <v>0.56899488926746167</v>
      </c>
      <c r="J351" s="98">
        <f t="shared" si="3"/>
        <v>0.39809296781883197</v>
      </c>
      <c r="K351" s="34" t="s">
        <v>650</v>
      </c>
    </row>
    <row r="352" spans="1:11">
      <c r="A352" s="34" t="s">
        <v>4655</v>
      </c>
      <c r="B352" s="34">
        <v>2014</v>
      </c>
      <c r="C352" s="34">
        <v>39</v>
      </c>
      <c r="D352" s="34" t="s">
        <v>651</v>
      </c>
      <c r="E352" s="95">
        <f t="shared" si="18"/>
        <v>587</v>
      </c>
      <c r="F352" s="95">
        <f t="shared" si="19"/>
        <v>839</v>
      </c>
      <c r="G352" s="95">
        <f>'gráficos x semana II nivel'!C148+'gráficos x semana II nivel'!D148+'gráficos x semana II nivel'!E148</f>
        <v>1</v>
      </c>
      <c r="H352" s="95">
        <f t="shared" si="17"/>
        <v>335</v>
      </c>
      <c r="I352" s="98">
        <f t="shared" si="2"/>
        <v>0.5706984667802385</v>
      </c>
      <c r="J352" s="98">
        <f t="shared" si="3"/>
        <v>0.399284862932062</v>
      </c>
      <c r="K352" s="34" t="s">
        <v>650</v>
      </c>
    </row>
    <row r="353" spans="1:11">
      <c r="A353" s="34" t="s">
        <v>4655</v>
      </c>
      <c r="B353" s="34">
        <v>2014</v>
      </c>
      <c r="C353" s="34">
        <v>40</v>
      </c>
      <c r="D353" s="34" t="s">
        <v>651</v>
      </c>
      <c r="E353" s="95">
        <f t="shared" si="18"/>
        <v>587</v>
      </c>
      <c r="F353" s="95">
        <f t="shared" si="19"/>
        <v>839</v>
      </c>
      <c r="G353" s="95">
        <f>'gráficos x semana II nivel'!C149+'gráficos x semana II nivel'!D149+'gráficos x semana II nivel'!E149</f>
        <v>0</v>
      </c>
      <c r="H353" s="95">
        <f t="shared" si="17"/>
        <v>335</v>
      </c>
      <c r="I353" s="98">
        <f t="shared" si="2"/>
        <v>0.5706984667802385</v>
      </c>
      <c r="J353" s="98">
        <f t="shared" si="3"/>
        <v>0.399284862932062</v>
      </c>
      <c r="K353" s="34" t="s">
        <v>650</v>
      </c>
    </row>
    <row r="354" spans="1:11">
      <c r="A354" s="34" t="s">
        <v>4655</v>
      </c>
      <c r="B354" s="34">
        <v>2014</v>
      </c>
      <c r="C354" s="34">
        <v>41</v>
      </c>
      <c r="D354" s="34" t="s">
        <v>651</v>
      </c>
      <c r="E354" s="95">
        <f t="shared" si="18"/>
        <v>587</v>
      </c>
      <c r="F354" s="95">
        <f t="shared" si="19"/>
        <v>839</v>
      </c>
      <c r="G354" s="95">
        <f>'gráficos x semana II nivel'!C150+'gráficos x semana II nivel'!D150+'gráficos x semana II nivel'!E150</f>
        <v>0</v>
      </c>
      <c r="H354" s="95">
        <f t="shared" si="17"/>
        <v>335</v>
      </c>
      <c r="I354" s="98">
        <f t="shared" si="2"/>
        <v>0.5706984667802385</v>
      </c>
      <c r="J354" s="98">
        <f t="shared" si="3"/>
        <v>0.399284862932062</v>
      </c>
      <c r="K354" s="34" t="s">
        <v>650</v>
      </c>
    </row>
    <row r="355" spans="1:11">
      <c r="A355" s="34" t="s">
        <v>4655</v>
      </c>
      <c r="B355" s="34">
        <v>2014</v>
      </c>
      <c r="C355" s="34">
        <v>42</v>
      </c>
      <c r="D355" s="34" t="s">
        <v>651</v>
      </c>
      <c r="E355" s="95">
        <f t="shared" si="18"/>
        <v>587</v>
      </c>
      <c r="F355" s="95">
        <f t="shared" si="19"/>
        <v>839</v>
      </c>
      <c r="G355" s="95">
        <f>'gráficos x semana II nivel'!C151+'gráficos x semana II nivel'!D151+'gráficos x semana II nivel'!E151</f>
        <v>1</v>
      </c>
      <c r="H355" s="95">
        <f t="shared" si="17"/>
        <v>336</v>
      </c>
      <c r="I355" s="98">
        <f t="shared" si="2"/>
        <v>0.57240204429301533</v>
      </c>
      <c r="J355" s="98">
        <f t="shared" si="3"/>
        <v>0.40047675804529204</v>
      </c>
      <c r="K355" s="34" t="s">
        <v>650</v>
      </c>
    </row>
    <row r="356" spans="1:11">
      <c r="A356" s="34" t="s">
        <v>4655</v>
      </c>
      <c r="B356" s="34">
        <v>2014</v>
      </c>
      <c r="C356" s="34">
        <v>43</v>
      </c>
      <c r="D356" s="34" t="s">
        <v>651</v>
      </c>
      <c r="E356" s="95">
        <f t="shared" si="18"/>
        <v>587</v>
      </c>
      <c r="F356" s="95">
        <f t="shared" si="19"/>
        <v>839</v>
      </c>
      <c r="G356" s="95">
        <f>'gráficos x semana II nivel'!C152+'gráficos x semana II nivel'!D152+'gráficos x semana II nivel'!E152</f>
        <v>1</v>
      </c>
      <c r="H356" s="95">
        <f t="shared" si="17"/>
        <v>337</v>
      </c>
      <c r="I356" s="98">
        <f t="shared" si="2"/>
        <v>0.57410562180579217</v>
      </c>
      <c r="J356" s="98">
        <f t="shared" si="3"/>
        <v>0.40166865315852207</v>
      </c>
      <c r="K356" s="34" t="s">
        <v>650</v>
      </c>
    </row>
    <row r="357" spans="1:11">
      <c r="A357" s="34" t="s">
        <v>4655</v>
      </c>
      <c r="B357" s="34">
        <v>2014</v>
      </c>
      <c r="C357" s="34">
        <v>44</v>
      </c>
      <c r="D357" s="34" t="s">
        <v>651</v>
      </c>
      <c r="E357" s="95">
        <f t="shared" si="18"/>
        <v>587</v>
      </c>
      <c r="F357" s="95">
        <f t="shared" si="19"/>
        <v>839</v>
      </c>
      <c r="G357" s="95">
        <f>'gráficos x semana II nivel'!C153+'gráficos x semana II nivel'!D153+'gráficos x semana II nivel'!E153</f>
        <v>0</v>
      </c>
      <c r="H357" s="95">
        <f t="shared" si="17"/>
        <v>337</v>
      </c>
      <c r="I357" s="98">
        <f t="shared" si="2"/>
        <v>0.57410562180579217</v>
      </c>
      <c r="J357" s="98">
        <f t="shared" si="3"/>
        <v>0.40166865315852207</v>
      </c>
      <c r="K357" s="34" t="s">
        <v>650</v>
      </c>
    </row>
    <row r="358" spans="1:11">
      <c r="A358" s="34" t="s">
        <v>4655</v>
      </c>
      <c r="B358" s="34">
        <v>2014</v>
      </c>
      <c r="C358" s="34">
        <v>45</v>
      </c>
      <c r="D358" s="34" t="s">
        <v>651</v>
      </c>
      <c r="E358" s="95">
        <f t="shared" si="18"/>
        <v>587</v>
      </c>
      <c r="F358" s="95">
        <f t="shared" si="19"/>
        <v>839</v>
      </c>
      <c r="G358" s="95">
        <f>'gráficos x semana II nivel'!C154+'gráficos x semana II nivel'!D154+'gráficos x semana II nivel'!E154</f>
        <v>0</v>
      </c>
      <c r="H358" s="95">
        <f t="shared" si="17"/>
        <v>337</v>
      </c>
      <c r="I358" s="98">
        <f t="shared" si="2"/>
        <v>0.57410562180579217</v>
      </c>
      <c r="J358" s="98">
        <f t="shared" si="3"/>
        <v>0.40166865315852207</v>
      </c>
      <c r="K358" s="34" t="s">
        <v>650</v>
      </c>
    </row>
    <row r="359" spans="1:11">
      <c r="A359" s="34" t="s">
        <v>4655</v>
      </c>
      <c r="B359" s="34">
        <v>2014</v>
      </c>
      <c r="C359" s="34">
        <v>46</v>
      </c>
      <c r="D359" s="34" t="s">
        <v>651</v>
      </c>
      <c r="E359" s="95">
        <f t="shared" si="18"/>
        <v>587</v>
      </c>
      <c r="F359" s="95">
        <f t="shared" si="19"/>
        <v>839</v>
      </c>
      <c r="G359" s="95">
        <f>'gráficos x semana II nivel'!C155+'gráficos x semana II nivel'!D155+'gráficos x semana II nivel'!E155</f>
        <v>0</v>
      </c>
      <c r="H359" s="95">
        <f t="shared" si="17"/>
        <v>337</v>
      </c>
      <c r="I359" s="98">
        <f t="shared" si="2"/>
        <v>0.57410562180579217</v>
      </c>
      <c r="J359" s="98">
        <f t="shared" si="3"/>
        <v>0.40166865315852207</v>
      </c>
      <c r="K359" s="34" t="s">
        <v>650</v>
      </c>
    </row>
    <row r="360" spans="1:11">
      <c r="A360" s="34" t="s">
        <v>4655</v>
      </c>
      <c r="B360" s="34">
        <v>2014</v>
      </c>
      <c r="C360" s="34">
        <v>47</v>
      </c>
      <c r="D360" s="34" t="s">
        <v>651</v>
      </c>
      <c r="E360" s="95">
        <f t="shared" si="18"/>
        <v>587</v>
      </c>
      <c r="F360" s="95">
        <f t="shared" si="19"/>
        <v>839</v>
      </c>
      <c r="G360" s="95">
        <f>'gráficos x semana II nivel'!C156+'gráficos x semana II nivel'!D156+'gráficos x semana II nivel'!E156</f>
        <v>1</v>
      </c>
      <c r="H360" s="95">
        <f t="shared" si="17"/>
        <v>338</v>
      </c>
      <c r="I360" s="98">
        <f t="shared" si="2"/>
        <v>0.575809199318569</v>
      </c>
      <c r="J360" s="98">
        <f t="shared" si="3"/>
        <v>0.40286054827175211</v>
      </c>
      <c r="K360" s="34" t="s">
        <v>650</v>
      </c>
    </row>
    <row r="361" spans="1:11">
      <c r="A361" s="34" t="s">
        <v>4655</v>
      </c>
      <c r="B361" s="34">
        <v>2014</v>
      </c>
      <c r="C361" s="34">
        <v>48</v>
      </c>
      <c r="D361" s="34" t="s">
        <v>651</v>
      </c>
      <c r="E361" s="95">
        <f t="shared" si="18"/>
        <v>587</v>
      </c>
      <c r="F361" s="95">
        <f t="shared" si="19"/>
        <v>839</v>
      </c>
      <c r="G361" s="95">
        <f>'gráficos x semana II nivel'!C157+'gráficos x semana II nivel'!D157+'gráficos x semana II nivel'!E157</f>
        <v>2</v>
      </c>
      <c r="H361" s="95">
        <f t="shared" si="17"/>
        <v>340</v>
      </c>
      <c r="I361" s="98">
        <f t="shared" si="2"/>
        <v>0.57921635434412266</v>
      </c>
      <c r="J361" s="98">
        <f t="shared" si="3"/>
        <v>0.40524433849821218</v>
      </c>
      <c r="K361" s="34" t="s">
        <v>650</v>
      </c>
    </row>
    <row r="362" spans="1:11">
      <c r="A362" s="34" t="s">
        <v>4655</v>
      </c>
      <c r="B362" s="34">
        <v>2014</v>
      </c>
      <c r="C362" s="34">
        <v>49</v>
      </c>
      <c r="D362" s="34" t="s">
        <v>651</v>
      </c>
      <c r="E362" s="95">
        <f t="shared" si="18"/>
        <v>587</v>
      </c>
      <c r="F362" s="95">
        <f t="shared" si="19"/>
        <v>839</v>
      </c>
      <c r="G362" s="95">
        <f>'gráficos x semana II nivel'!C158+'gráficos x semana II nivel'!D158+'gráficos x semana II nivel'!E158</f>
        <v>0</v>
      </c>
      <c r="H362" s="95">
        <f t="shared" si="17"/>
        <v>340</v>
      </c>
      <c r="I362" s="98">
        <f t="shared" si="2"/>
        <v>0.57921635434412266</v>
      </c>
      <c r="J362" s="98">
        <f t="shared" si="3"/>
        <v>0.40524433849821218</v>
      </c>
      <c r="K362" s="34" t="s">
        <v>650</v>
      </c>
    </row>
    <row r="363" spans="1:11">
      <c r="A363" s="34" t="s">
        <v>4655</v>
      </c>
      <c r="B363" s="34">
        <v>2014</v>
      </c>
      <c r="C363" s="34">
        <v>50</v>
      </c>
      <c r="D363" s="34" t="s">
        <v>651</v>
      </c>
      <c r="E363" s="95">
        <f t="shared" si="18"/>
        <v>587</v>
      </c>
      <c r="F363" s="95">
        <f t="shared" si="19"/>
        <v>839</v>
      </c>
      <c r="G363" s="95">
        <f>'gráficos x semana II nivel'!C159+'gráficos x semana II nivel'!D159+'gráficos x semana II nivel'!E159</f>
        <v>0</v>
      </c>
      <c r="H363" s="95">
        <f t="shared" si="17"/>
        <v>340</v>
      </c>
      <c r="I363" s="98">
        <f t="shared" si="2"/>
        <v>0.57921635434412266</v>
      </c>
      <c r="J363" s="98">
        <f t="shared" si="3"/>
        <v>0.40524433849821218</v>
      </c>
      <c r="K363" s="34" t="s">
        <v>650</v>
      </c>
    </row>
    <row r="364" spans="1:11">
      <c r="A364" s="34" t="s">
        <v>4655</v>
      </c>
      <c r="B364" s="34">
        <v>2014</v>
      </c>
      <c r="C364" s="34">
        <v>51</v>
      </c>
      <c r="D364" s="34" t="s">
        <v>651</v>
      </c>
      <c r="E364" s="95">
        <f t="shared" si="18"/>
        <v>587</v>
      </c>
      <c r="F364" s="95">
        <f t="shared" si="19"/>
        <v>839</v>
      </c>
      <c r="G364" s="95">
        <f>'gráficos x semana II nivel'!C160+'gráficos x semana II nivel'!D160+'gráficos x semana II nivel'!E160</f>
        <v>2</v>
      </c>
      <c r="H364" s="95">
        <f t="shared" si="17"/>
        <v>342</v>
      </c>
      <c r="I364" s="98">
        <f t="shared" si="2"/>
        <v>0.58262350936967633</v>
      </c>
      <c r="J364" s="98">
        <f t="shared" si="3"/>
        <v>0.40762812872467225</v>
      </c>
      <c r="K364" s="34" t="s">
        <v>650</v>
      </c>
    </row>
    <row r="365" spans="1:11">
      <c r="A365" s="34" t="s">
        <v>4655</v>
      </c>
      <c r="B365" s="34">
        <v>2014</v>
      </c>
      <c r="C365" s="34">
        <v>52</v>
      </c>
      <c r="D365" s="34" t="s">
        <v>651</v>
      </c>
      <c r="E365" s="95">
        <f t="shared" si="18"/>
        <v>587</v>
      </c>
      <c r="F365" s="95">
        <f t="shared" si="19"/>
        <v>839</v>
      </c>
      <c r="G365" s="95">
        <f>'gráficos x semana II nivel'!C161+'gráficos x semana II nivel'!D161+'gráficos x semana II nivel'!E161</f>
        <v>2</v>
      </c>
      <c r="H365" s="95">
        <f t="shared" si="17"/>
        <v>344</v>
      </c>
      <c r="I365" s="98">
        <f t="shared" si="2"/>
        <v>0.58603066439522999</v>
      </c>
      <c r="J365" s="98">
        <f t="shared" si="3"/>
        <v>0.41001191895113231</v>
      </c>
      <c r="K365" s="34" t="s">
        <v>650</v>
      </c>
    </row>
    <row r="366" spans="1:11">
      <c r="A366" s="34" t="s">
        <v>4655</v>
      </c>
      <c r="B366" s="34">
        <v>2014</v>
      </c>
      <c r="C366" s="34">
        <v>53</v>
      </c>
      <c r="D366" s="34" t="s">
        <v>651</v>
      </c>
      <c r="E366" s="95">
        <f t="shared" si="18"/>
        <v>587</v>
      </c>
      <c r="F366" s="95">
        <f t="shared" si="19"/>
        <v>839</v>
      </c>
      <c r="G366" s="95">
        <f>'gráficos x semana II nivel'!C162+'gráficos x semana II nivel'!D162+'gráficos x semana II nivel'!E162</f>
        <v>1</v>
      </c>
      <c r="H366" s="95">
        <f t="shared" si="17"/>
        <v>345</v>
      </c>
      <c r="I366" s="98">
        <f t="shared" si="2"/>
        <v>0.58773424190800683</v>
      </c>
      <c r="J366" s="98">
        <f t="shared" si="3"/>
        <v>0.41120381406436235</v>
      </c>
      <c r="K366" s="34" t="s">
        <v>650</v>
      </c>
    </row>
    <row r="367" spans="1:11">
      <c r="A367" s="34" t="s">
        <v>4655</v>
      </c>
      <c r="B367" s="34">
        <v>2014</v>
      </c>
      <c r="C367" s="34">
        <v>54</v>
      </c>
      <c r="D367" s="34" t="s">
        <v>651</v>
      </c>
      <c r="E367" s="95">
        <f t="shared" si="18"/>
        <v>587</v>
      </c>
      <c r="F367" s="95">
        <f t="shared" si="19"/>
        <v>839</v>
      </c>
      <c r="G367" s="95">
        <f>'gráficos x semana II nivel'!C163+'gráficos x semana II nivel'!D163+'gráficos x semana II nivel'!E163</f>
        <v>1</v>
      </c>
      <c r="H367" s="95">
        <f t="shared" si="17"/>
        <v>346</v>
      </c>
      <c r="I367" s="98">
        <f t="shared" si="2"/>
        <v>0.58943781942078366</v>
      </c>
      <c r="J367" s="98">
        <f t="shared" si="3"/>
        <v>0.41239570917759238</v>
      </c>
      <c r="K367" s="34" t="s">
        <v>650</v>
      </c>
    </row>
    <row r="368" spans="1:11">
      <c r="A368" s="34" t="s">
        <v>4655</v>
      </c>
      <c r="B368" s="34">
        <v>2014</v>
      </c>
      <c r="C368" s="34">
        <v>55</v>
      </c>
      <c r="D368" s="34" t="s">
        <v>651</v>
      </c>
      <c r="E368" s="95">
        <f t="shared" si="18"/>
        <v>587</v>
      </c>
      <c r="F368" s="95">
        <f t="shared" si="19"/>
        <v>839</v>
      </c>
      <c r="G368" s="95">
        <f>'gráficos x semana II nivel'!C164+'gráficos x semana II nivel'!D164+'gráficos x semana II nivel'!E164</f>
        <v>0</v>
      </c>
      <c r="H368" s="95">
        <f t="shared" si="17"/>
        <v>346</v>
      </c>
      <c r="I368" s="98">
        <f t="shared" si="2"/>
        <v>0.58943781942078366</v>
      </c>
      <c r="J368" s="98">
        <f t="shared" si="3"/>
        <v>0.41239570917759238</v>
      </c>
      <c r="K368" s="34" t="s">
        <v>650</v>
      </c>
    </row>
    <row r="369" spans="1:11">
      <c r="A369" s="34" t="s">
        <v>4655</v>
      </c>
      <c r="B369" s="34">
        <v>2014</v>
      </c>
      <c r="C369" s="34">
        <v>56</v>
      </c>
      <c r="D369" s="34" t="s">
        <v>651</v>
      </c>
      <c r="E369" s="95">
        <f t="shared" si="18"/>
        <v>587</v>
      </c>
      <c r="F369" s="95">
        <f t="shared" si="19"/>
        <v>839</v>
      </c>
      <c r="G369" s="95">
        <f>'gráficos x semana II nivel'!C165+'gráficos x semana II nivel'!D165+'gráficos x semana II nivel'!E165</f>
        <v>9</v>
      </c>
      <c r="H369" s="95">
        <f t="shared" si="17"/>
        <v>355</v>
      </c>
      <c r="I369" s="98">
        <f t="shared" si="2"/>
        <v>0.60477001703577515</v>
      </c>
      <c r="J369" s="98">
        <f t="shared" si="3"/>
        <v>0.4231227651966627</v>
      </c>
      <c r="K369" s="34" t="s">
        <v>650</v>
      </c>
    </row>
    <row r="370" spans="1:11">
      <c r="A370" s="34" t="s">
        <v>4655</v>
      </c>
      <c r="B370" s="34">
        <v>2014</v>
      </c>
      <c r="C370" s="34">
        <v>57</v>
      </c>
      <c r="D370" s="34" t="s">
        <v>651</v>
      </c>
      <c r="E370" s="95">
        <f t="shared" si="18"/>
        <v>587</v>
      </c>
      <c r="F370" s="95">
        <f t="shared" si="19"/>
        <v>839</v>
      </c>
      <c r="G370" s="95">
        <f>'gráficos x semana II nivel'!C166+'gráficos x semana II nivel'!D166+'gráficos x semana II nivel'!E166</f>
        <v>0</v>
      </c>
      <c r="H370" s="95">
        <f t="shared" si="17"/>
        <v>355</v>
      </c>
      <c r="I370" s="98">
        <f t="shared" si="2"/>
        <v>0.60477001703577515</v>
      </c>
      <c r="J370" s="98">
        <f t="shared" si="3"/>
        <v>0.4231227651966627</v>
      </c>
      <c r="K370" s="34" t="s">
        <v>650</v>
      </c>
    </row>
    <row r="371" spans="1:11">
      <c r="A371" s="34" t="s">
        <v>4655</v>
      </c>
      <c r="B371" s="34">
        <v>2014</v>
      </c>
      <c r="C371" s="34">
        <v>58</v>
      </c>
      <c r="D371" s="34" t="s">
        <v>651</v>
      </c>
      <c r="E371" s="95">
        <f t="shared" si="18"/>
        <v>587</v>
      </c>
      <c r="F371" s="95">
        <f t="shared" si="19"/>
        <v>839</v>
      </c>
      <c r="G371" s="95">
        <f>'gráficos x semana II nivel'!C167+'gráficos x semana II nivel'!D167+'gráficos x semana II nivel'!E167</f>
        <v>3</v>
      </c>
      <c r="H371" s="95">
        <f t="shared" si="17"/>
        <v>358</v>
      </c>
      <c r="I371" s="98">
        <f t="shared" si="2"/>
        <v>0.60988074957410565</v>
      </c>
      <c r="J371" s="98">
        <f t="shared" si="3"/>
        <v>0.4266984505363528</v>
      </c>
      <c r="K371" s="34" t="s">
        <v>650</v>
      </c>
    </row>
    <row r="372" spans="1:11">
      <c r="A372" s="34" t="s">
        <v>4655</v>
      </c>
      <c r="B372" s="34">
        <v>2014</v>
      </c>
      <c r="C372" s="34">
        <v>59</v>
      </c>
      <c r="D372" s="34" t="s">
        <v>651</v>
      </c>
      <c r="E372" s="95">
        <f t="shared" si="18"/>
        <v>587</v>
      </c>
      <c r="F372" s="95">
        <f t="shared" si="19"/>
        <v>839</v>
      </c>
      <c r="G372" s="95">
        <f>'gráficos x semana II nivel'!C168+'gráficos x semana II nivel'!D168+'gráficos x semana II nivel'!E168</f>
        <v>1</v>
      </c>
      <c r="H372" s="95">
        <f t="shared" si="17"/>
        <v>359</v>
      </c>
      <c r="I372" s="98">
        <f t="shared" si="2"/>
        <v>0.61158432708688248</v>
      </c>
      <c r="J372" s="98">
        <f t="shared" si="3"/>
        <v>0.42789034564958284</v>
      </c>
      <c r="K372" s="34" t="s">
        <v>650</v>
      </c>
    </row>
    <row r="373" spans="1:11">
      <c r="A373" s="34" t="s">
        <v>4655</v>
      </c>
      <c r="B373" s="34">
        <v>2014</v>
      </c>
      <c r="C373" s="34">
        <v>60</v>
      </c>
      <c r="D373" s="34" t="s">
        <v>651</v>
      </c>
      <c r="E373" s="95">
        <f t="shared" si="18"/>
        <v>587</v>
      </c>
      <c r="F373" s="95">
        <f t="shared" si="19"/>
        <v>839</v>
      </c>
      <c r="G373" s="95">
        <f>'gráficos x semana II nivel'!C169+'gráficos x semana II nivel'!D169+'gráficos x semana II nivel'!E169</f>
        <v>2</v>
      </c>
      <c r="H373" s="95">
        <f t="shared" si="17"/>
        <v>361</v>
      </c>
      <c r="I373" s="98">
        <f t="shared" si="2"/>
        <v>0.61499148211243615</v>
      </c>
      <c r="J373" s="98">
        <f t="shared" si="3"/>
        <v>0.43027413587604291</v>
      </c>
      <c r="K373" s="34" t="s">
        <v>650</v>
      </c>
    </row>
    <row r="374" spans="1:11">
      <c r="A374" s="34" t="s">
        <v>4655</v>
      </c>
      <c r="B374" s="34">
        <v>2014</v>
      </c>
      <c r="C374" s="34">
        <v>61</v>
      </c>
      <c r="D374" s="34" t="s">
        <v>651</v>
      </c>
      <c r="E374" s="95">
        <f t="shared" si="18"/>
        <v>587</v>
      </c>
      <c r="F374" s="95">
        <f t="shared" si="19"/>
        <v>839</v>
      </c>
      <c r="G374" s="95">
        <f>'gráficos x semana II nivel'!C170+'gráficos x semana II nivel'!D170+'gráficos x semana II nivel'!E170</f>
        <v>0</v>
      </c>
      <c r="H374" s="95">
        <f t="shared" si="17"/>
        <v>361</v>
      </c>
      <c r="I374" s="98">
        <f t="shared" si="2"/>
        <v>0.61499148211243615</v>
      </c>
      <c r="J374" s="98">
        <f t="shared" si="3"/>
        <v>0.43027413587604291</v>
      </c>
      <c r="K374" s="34" t="s">
        <v>650</v>
      </c>
    </row>
    <row r="375" spans="1:11">
      <c r="A375" s="34" t="s">
        <v>4655</v>
      </c>
      <c r="B375" s="34">
        <v>2014</v>
      </c>
      <c r="C375" s="34">
        <v>62</v>
      </c>
      <c r="D375" s="34" t="s">
        <v>651</v>
      </c>
      <c r="E375" s="95">
        <f t="shared" si="18"/>
        <v>587</v>
      </c>
      <c r="F375" s="95">
        <f t="shared" si="19"/>
        <v>839</v>
      </c>
      <c r="G375" s="95">
        <f>'gráficos x semana II nivel'!C171+'gráficos x semana II nivel'!D171+'gráficos x semana II nivel'!E171</f>
        <v>0</v>
      </c>
      <c r="H375" s="95">
        <f t="shared" si="17"/>
        <v>361</v>
      </c>
      <c r="I375" s="98">
        <f t="shared" si="2"/>
        <v>0.61499148211243615</v>
      </c>
      <c r="J375" s="98">
        <f t="shared" si="3"/>
        <v>0.43027413587604291</v>
      </c>
      <c r="K375" s="34" t="s">
        <v>650</v>
      </c>
    </row>
    <row r="376" spans="1:11">
      <c r="A376" s="34" t="s">
        <v>4655</v>
      </c>
      <c r="B376" s="34">
        <v>2014</v>
      </c>
      <c r="C376" s="34">
        <v>63</v>
      </c>
      <c r="D376" s="34" t="s">
        <v>651</v>
      </c>
      <c r="E376" s="95">
        <f t="shared" si="18"/>
        <v>587</v>
      </c>
      <c r="F376" s="95">
        <f t="shared" si="19"/>
        <v>839</v>
      </c>
      <c r="G376" s="95">
        <f>'gráficos x semana II nivel'!C172+'gráficos x semana II nivel'!D172+'gráficos x semana II nivel'!E172</f>
        <v>0</v>
      </c>
      <c r="H376" s="95">
        <f t="shared" si="17"/>
        <v>361</v>
      </c>
      <c r="I376" s="98">
        <f t="shared" si="2"/>
        <v>0.61499148211243615</v>
      </c>
      <c r="J376" s="98">
        <f t="shared" si="3"/>
        <v>0.43027413587604291</v>
      </c>
      <c r="K376" s="34" t="s">
        <v>650</v>
      </c>
    </row>
    <row r="377" spans="1:11">
      <c r="A377" s="34" t="s">
        <v>4655</v>
      </c>
      <c r="B377" s="34">
        <v>2014</v>
      </c>
      <c r="C377" s="34">
        <v>64</v>
      </c>
      <c r="D377" s="34" t="s">
        <v>651</v>
      </c>
      <c r="E377" s="95">
        <f t="shared" si="18"/>
        <v>587</v>
      </c>
      <c r="F377" s="95">
        <f t="shared" si="19"/>
        <v>839</v>
      </c>
      <c r="G377" s="95">
        <f>'gráficos x semana II nivel'!C173+'gráficos x semana II nivel'!D173+'gráficos x semana II nivel'!E173</f>
        <v>1</v>
      </c>
      <c r="H377" s="95">
        <f t="shared" si="17"/>
        <v>362</v>
      </c>
      <c r="I377" s="98">
        <f t="shared" si="2"/>
        <v>0.61669505962521298</v>
      </c>
      <c r="J377" s="98">
        <f t="shared" si="3"/>
        <v>0.43146603098927294</v>
      </c>
      <c r="K377" s="34" t="s">
        <v>650</v>
      </c>
    </row>
    <row r="378" spans="1:11">
      <c r="A378" s="34" t="s">
        <v>4655</v>
      </c>
      <c r="B378" s="34">
        <v>2014</v>
      </c>
      <c r="C378" s="34">
        <v>65</v>
      </c>
      <c r="D378" s="34" t="s">
        <v>651</v>
      </c>
      <c r="E378" s="95">
        <f t="shared" si="18"/>
        <v>587</v>
      </c>
      <c r="F378" s="95">
        <f t="shared" si="19"/>
        <v>839</v>
      </c>
      <c r="G378" s="95">
        <f>'gráficos x semana II nivel'!C174+'gráficos x semana II nivel'!D174+'gráficos x semana II nivel'!E174</f>
        <v>1</v>
      </c>
      <c r="H378" s="95">
        <f t="shared" si="17"/>
        <v>363</v>
      </c>
      <c r="I378" s="98">
        <f t="shared" si="2"/>
        <v>0.61839863713798982</v>
      </c>
      <c r="J378" s="98">
        <f t="shared" si="3"/>
        <v>0.43265792610250298</v>
      </c>
      <c r="K378" s="34" t="s">
        <v>650</v>
      </c>
    </row>
    <row r="379" spans="1:11">
      <c r="A379" s="34" t="s">
        <v>4655</v>
      </c>
      <c r="B379" s="34">
        <v>2014</v>
      </c>
      <c r="C379" s="34">
        <v>66</v>
      </c>
      <c r="D379" s="34" t="s">
        <v>651</v>
      </c>
      <c r="E379" s="95">
        <f t="shared" si="18"/>
        <v>587</v>
      </c>
      <c r="F379" s="95">
        <f t="shared" si="19"/>
        <v>839</v>
      </c>
      <c r="G379" s="95">
        <f>'gráficos x semana II nivel'!C175+'gráficos x semana II nivel'!D175+'gráficos x semana II nivel'!E175</f>
        <v>0</v>
      </c>
      <c r="H379" s="95">
        <f t="shared" si="17"/>
        <v>363</v>
      </c>
      <c r="I379" s="98">
        <f t="shared" si="2"/>
        <v>0.61839863713798982</v>
      </c>
      <c r="J379" s="98">
        <f t="shared" si="3"/>
        <v>0.43265792610250298</v>
      </c>
      <c r="K379" s="34" t="s">
        <v>650</v>
      </c>
    </row>
    <row r="380" spans="1:11">
      <c r="A380" s="34" t="s">
        <v>4655</v>
      </c>
      <c r="B380" s="34">
        <v>2014</v>
      </c>
      <c r="C380" s="34">
        <v>67</v>
      </c>
      <c r="D380" s="34" t="s">
        <v>651</v>
      </c>
      <c r="E380" s="95">
        <f t="shared" si="18"/>
        <v>587</v>
      </c>
      <c r="F380" s="95">
        <f t="shared" si="19"/>
        <v>839</v>
      </c>
      <c r="G380" s="95">
        <f>'gráficos x semana II nivel'!C176+'gráficos x semana II nivel'!D176+'gráficos x semana II nivel'!E176</f>
        <v>0</v>
      </c>
      <c r="H380" s="95">
        <f t="shared" si="17"/>
        <v>363</v>
      </c>
      <c r="I380" s="98">
        <f t="shared" si="2"/>
        <v>0.61839863713798982</v>
      </c>
      <c r="J380" s="98">
        <f t="shared" si="3"/>
        <v>0.43265792610250298</v>
      </c>
      <c r="K380" s="34" t="s">
        <v>650</v>
      </c>
    </row>
    <row r="381" spans="1:11">
      <c r="A381" s="34" t="s">
        <v>4655</v>
      </c>
      <c r="B381" s="34">
        <v>2014</v>
      </c>
      <c r="C381" s="34">
        <v>68</v>
      </c>
      <c r="D381" s="34" t="s">
        <v>651</v>
      </c>
      <c r="E381" s="95">
        <f t="shared" si="18"/>
        <v>587</v>
      </c>
      <c r="F381" s="95">
        <f t="shared" si="19"/>
        <v>839</v>
      </c>
      <c r="G381" s="95">
        <f>'gráficos x semana II nivel'!C177+'gráficos x semana II nivel'!D177+'gráficos x semana II nivel'!E177</f>
        <v>1</v>
      </c>
      <c r="H381" s="95">
        <f t="shared" si="17"/>
        <v>364</v>
      </c>
      <c r="I381" s="98">
        <f t="shared" si="2"/>
        <v>0.62010221465076665</v>
      </c>
      <c r="J381" s="98">
        <f t="shared" si="3"/>
        <v>0.43384982121573301</v>
      </c>
      <c r="K381" s="34" t="s">
        <v>650</v>
      </c>
    </row>
    <row r="382" spans="1:11">
      <c r="A382" s="34" t="s">
        <v>4655</v>
      </c>
      <c r="B382" s="34">
        <v>2014</v>
      </c>
      <c r="C382" s="34">
        <v>69</v>
      </c>
      <c r="D382" s="34" t="s">
        <v>651</v>
      </c>
      <c r="E382" s="95">
        <f t="shared" si="18"/>
        <v>587</v>
      </c>
      <c r="F382" s="95">
        <f t="shared" si="19"/>
        <v>839</v>
      </c>
      <c r="G382" s="95">
        <f>'gráficos x semana II nivel'!C178+'gráficos x semana II nivel'!D178+'gráficos x semana II nivel'!E178</f>
        <v>3</v>
      </c>
      <c r="H382" s="95">
        <f t="shared" si="17"/>
        <v>367</v>
      </c>
      <c r="I382" s="98">
        <f t="shared" si="2"/>
        <v>0.62521294718909715</v>
      </c>
      <c r="J382" s="98">
        <f t="shared" si="3"/>
        <v>0.43742550655542312</v>
      </c>
      <c r="K382" s="34" t="s">
        <v>650</v>
      </c>
    </row>
    <row r="383" spans="1:11">
      <c r="A383" s="34" t="s">
        <v>4655</v>
      </c>
      <c r="B383" s="34">
        <v>2014</v>
      </c>
      <c r="C383" s="34">
        <v>70</v>
      </c>
      <c r="D383" s="34" t="s">
        <v>651</v>
      </c>
      <c r="E383" s="95">
        <f t="shared" si="18"/>
        <v>587</v>
      </c>
      <c r="F383" s="95">
        <f t="shared" si="19"/>
        <v>839</v>
      </c>
      <c r="G383" s="95">
        <f>'gráficos x semana II nivel'!C179+'gráficos x semana II nivel'!D179+'gráficos x semana II nivel'!E179</f>
        <v>0</v>
      </c>
      <c r="H383" s="95">
        <f t="shared" si="17"/>
        <v>367</v>
      </c>
      <c r="I383" s="98">
        <f t="shared" si="2"/>
        <v>0.62521294718909715</v>
      </c>
      <c r="J383" s="98">
        <f t="shared" si="3"/>
        <v>0.43742550655542312</v>
      </c>
      <c r="K383" s="34" t="s">
        <v>650</v>
      </c>
    </row>
    <row r="384" spans="1:11">
      <c r="A384" s="34" t="s">
        <v>4655</v>
      </c>
      <c r="B384" s="34">
        <v>2014</v>
      </c>
      <c r="C384" s="34">
        <v>71</v>
      </c>
      <c r="D384" s="34" t="s">
        <v>651</v>
      </c>
      <c r="E384" s="95">
        <f t="shared" si="18"/>
        <v>587</v>
      </c>
      <c r="F384" s="95">
        <f t="shared" si="19"/>
        <v>839</v>
      </c>
      <c r="G384" s="95">
        <f>'gráficos x semana II nivel'!C180+'gráficos x semana II nivel'!D180+'gráficos x semana II nivel'!E180</f>
        <v>1</v>
      </c>
      <c r="H384" s="95">
        <f t="shared" si="17"/>
        <v>368</v>
      </c>
      <c r="I384" s="98">
        <f t="shared" si="2"/>
        <v>0.62691652470187398</v>
      </c>
      <c r="J384" s="98">
        <f t="shared" si="3"/>
        <v>0.43861740166865315</v>
      </c>
      <c r="K384" s="34" t="s">
        <v>650</v>
      </c>
    </row>
    <row r="385" spans="1:11">
      <c r="A385" s="34" t="s">
        <v>4655</v>
      </c>
      <c r="B385" s="34">
        <v>2014</v>
      </c>
      <c r="C385" s="34">
        <v>72</v>
      </c>
      <c r="D385" s="34" t="s">
        <v>651</v>
      </c>
      <c r="E385" s="95">
        <f t="shared" si="18"/>
        <v>587</v>
      </c>
      <c r="F385" s="95">
        <f t="shared" si="19"/>
        <v>839</v>
      </c>
      <c r="G385" s="95">
        <f>'gráficos x semana II nivel'!C181+'gráficos x semana II nivel'!D181+'gráficos x semana II nivel'!E181</f>
        <v>0</v>
      </c>
      <c r="H385" s="95">
        <f t="shared" si="17"/>
        <v>368</v>
      </c>
      <c r="I385" s="98">
        <f t="shared" si="2"/>
        <v>0.62691652470187398</v>
      </c>
      <c r="J385" s="98">
        <f t="shared" si="3"/>
        <v>0.43861740166865315</v>
      </c>
      <c r="K385" s="34" t="s">
        <v>650</v>
      </c>
    </row>
    <row r="386" spans="1:11">
      <c r="A386" s="34" t="s">
        <v>4655</v>
      </c>
      <c r="B386" s="34">
        <v>2014</v>
      </c>
      <c r="C386" s="34">
        <v>73</v>
      </c>
      <c r="D386" s="34" t="s">
        <v>651</v>
      </c>
      <c r="E386" s="95">
        <f t="shared" si="18"/>
        <v>587</v>
      </c>
      <c r="F386" s="95">
        <f t="shared" si="19"/>
        <v>839</v>
      </c>
      <c r="G386" s="95">
        <f>'gráficos x semana II nivel'!C182+'gráficos x semana II nivel'!D182+'gráficos x semana II nivel'!E182</f>
        <v>0</v>
      </c>
      <c r="H386" s="95">
        <f t="shared" si="17"/>
        <v>368</v>
      </c>
      <c r="I386" s="98">
        <f t="shared" si="2"/>
        <v>0.62691652470187398</v>
      </c>
      <c r="J386" s="98">
        <f t="shared" si="3"/>
        <v>0.43861740166865315</v>
      </c>
      <c r="K386" s="34" t="s">
        <v>650</v>
      </c>
    </row>
    <row r="387" spans="1:11">
      <c r="A387" s="34" t="s">
        <v>4655</v>
      </c>
      <c r="B387" s="34">
        <v>2014</v>
      </c>
      <c r="C387" s="34">
        <v>74</v>
      </c>
      <c r="D387" s="34" t="s">
        <v>651</v>
      </c>
      <c r="E387" s="95">
        <f t="shared" si="18"/>
        <v>587</v>
      </c>
      <c r="F387" s="95">
        <f t="shared" si="19"/>
        <v>839</v>
      </c>
      <c r="G387" s="95">
        <f>'gráficos x semana II nivel'!C183+'gráficos x semana II nivel'!D183+'gráficos x semana II nivel'!E183</f>
        <v>1</v>
      </c>
      <c r="H387" s="95">
        <f t="shared" si="17"/>
        <v>369</v>
      </c>
      <c r="I387" s="98">
        <f t="shared" si="2"/>
        <v>0.62862010221465081</v>
      </c>
      <c r="J387" s="98">
        <f t="shared" si="3"/>
        <v>0.43980929678188319</v>
      </c>
      <c r="K387" s="34" t="s">
        <v>650</v>
      </c>
    </row>
    <row r="388" spans="1:11">
      <c r="A388" s="34" t="s">
        <v>4655</v>
      </c>
      <c r="B388" s="34">
        <v>2014</v>
      </c>
      <c r="C388" s="34">
        <v>75</v>
      </c>
      <c r="D388" s="34" t="s">
        <v>651</v>
      </c>
      <c r="E388" s="95">
        <f t="shared" si="18"/>
        <v>587</v>
      </c>
      <c r="F388" s="95">
        <f t="shared" si="19"/>
        <v>839</v>
      </c>
      <c r="G388" s="95">
        <f>'gráficos x semana II nivel'!C184+'gráficos x semana II nivel'!D184+'gráficos x semana II nivel'!E184</f>
        <v>1</v>
      </c>
      <c r="H388" s="95">
        <f t="shared" si="17"/>
        <v>370</v>
      </c>
      <c r="I388" s="98">
        <f t="shared" si="2"/>
        <v>0.63032367972742764</v>
      </c>
      <c r="J388" s="98">
        <f t="shared" si="3"/>
        <v>0.44100119189511322</v>
      </c>
      <c r="K388" s="34" t="s">
        <v>650</v>
      </c>
    </row>
    <row r="389" spans="1:11">
      <c r="A389" s="34" t="s">
        <v>4655</v>
      </c>
      <c r="B389" s="34">
        <v>2014</v>
      </c>
      <c r="C389" s="34">
        <v>76</v>
      </c>
      <c r="D389" s="34" t="s">
        <v>651</v>
      </c>
      <c r="E389" s="95">
        <f t="shared" si="18"/>
        <v>587</v>
      </c>
      <c r="F389" s="95">
        <f t="shared" si="19"/>
        <v>839</v>
      </c>
      <c r="G389" s="95">
        <f>'gráficos x semana II nivel'!C185+'gráficos x semana II nivel'!D185+'gráficos x semana II nivel'!E185</f>
        <v>1</v>
      </c>
      <c r="H389" s="95">
        <f t="shared" si="17"/>
        <v>371</v>
      </c>
      <c r="I389" s="98">
        <f t="shared" si="2"/>
        <v>0.63202725724020448</v>
      </c>
      <c r="J389" s="98">
        <f t="shared" si="3"/>
        <v>0.44219308700834326</v>
      </c>
      <c r="K389" s="34" t="s">
        <v>650</v>
      </c>
    </row>
    <row r="390" spans="1:11">
      <c r="A390" s="34" t="s">
        <v>4655</v>
      </c>
      <c r="B390" s="34">
        <v>2014</v>
      </c>
      <c r="C390" s="34">
        <v>77</v>
      </c>
      <c r="D390" s="34" t="s">
        <v>651</v>
      </c>
      <c r="E390" s="95">
        <f t="shared" si="18"/>
        <v>587</v>
      </c>
      <c r="F390" s="95">
        <f t="shared" si="19"/>
        <v>839</v>
      </c>
      <c r="G390" s="95">
        <f>'gráficos x semana II nivel'!C186+'gráficos x semana II nivel'!D186+'gráficos x semana II nivel'!E186</f>
        <v>0</v>
      </c>
      <c r="H390" s="95">
        <f t="shared" si="17"/>
        <v>371</v>
      </c>
      <c r="I390" s="98">
        <f t="shared" si="2"/>
        <v>0.63202725724020448</v>
      </c>
      <c r="J390" s="98">
        <f t="shared" si="3"/>
        <v>0.44219308700834326</v>
      </c>
      <c r="K390" s="34" t="s">
        <v>650</v>
      </c>
    </row>
    <row r="391" spans="1:11">
      <c r="A391" s="34" t="s">
        <v>4655</v>
      </c>
      <c r="B391" s="34">
        <v>2014</v>
      </c>
      <c r="C391" s="34">
        <v>78</v>
      </c>
      <c r="D391" s="34" t="s">
        <v>651</v>
      </c>
      <c r="E391" s="95">
        <f t="shared" si="18"/>
        <v>587</v>
      </c>
      <c r="F391" s="95">
        <f t="shared" si="19"/>
        <v>839</v>
      </c>
      <c r="G391" s="95">
        <f>'gráficos x semana II nivel'!C187+'gráficos x semana II nivel'!D187+'gráficos x semana II nivel'!E187</f>
        <v>0</v>
      </c>
      <c r="H391" s="95">
        <f t="shared" si="17"/>
        <v>371</v>
      </c>
      <c r="I391" s="98">
        <f t="shared" si="2"/>
        <v>0.63202725724020448</v>
      </c>
      <c r="J391" s="98">
        <f t="shared" si="3"/>
        <v>0.44219308700834326</v>
      </c>
      <c r="K391" s="34" t="s">
        <v>650</v>
      </c>
    </row>
    <row r="392" spans="1:11">
      <c r="A392" s="34" t="s">
        <v>4655</v>
      </c>
      <c r="B392" s="34">
        <v>2014</v>
      </c>
      <c r="C392" s="34">
        <v>79</v>
      </c>
      <c r="D392" s="34" t="s">
        <v>651</v>
      </c>
      <c r="E392" s="95">
        <f t="shared" si="18"/>
        <v>587</v>
      </c>
      <c r="F392" s="95">
        <f t="shared" si="19"/>
        <v>839</v>
      </c>
      <c r="G392" s="95">
        <f>'gráficos x semana II nivel'!C188+'gráficos x semana II nivel'!D188+'gráficos x semana II nivel'!E188</f>
        <v>0</v>
      </c>
      <c r="H392" s="95">
        <f t="shared" si="17"/>
        <v>371</v>
      </c>
      <c r="I392" s="98">
        <f t="shared" si="2"/>
        <v>0.63202725724020448</v>
      </c>
      <c r="J392" s="98">
        <f t="shared" si="3"/>
        <v>0.44219308700834326</v>
      </c>
      <c r="K392" s="34" t="s">
        <v>650</v>
      </c>
    </row>
    <row r="393" spans="1:11">
      <c r="A393" s="34" t="s">
        <v>4655</v>
      </c>
      <c r="B393" s="34">
        <v>2014</v>
      </c>
      <c r="C393" s="34">
        <v>80</v>
      </c>
      <c r="D393" s="34" t="s">
        <v>651</v>
      </c>
      <c r="E393" s="95">
        <f t="shared" si="18"/>
        <v>587</v>
      </c>
      <c r="F393" s="95">
        <f t="shared" si="19"/>
        <v>839</v>
      </c>
      <c r="G393" s="95">
        <f>'gráficos x semana II nivel'!C189+'gráficos x semana II nivel'!D189+'gráficos x semana II nivel'!E189</f>
        <v>1</v>
      </c>
      <c r="H393" s="95">
        <f t="shared" si="17"/>
        <v>372</v>
      </c>
      <c r="I393" s="98">
        <f t="shared" si="2"/>
        <v>0.63373083475298131</v>
      </c>
      <c r="J393" s="98">
        <f t="shared" si="3"/>
        <v>0.44338498212157329</v>
      </c>
      <c r="K393" s="34" t="s">
        <v>650</v>
      </c>
    </row>
    <row r="394" spans="1:11">
      <c r="A394" s="34" t="s">
        <v>4655</v>
      </c>
      <c r="B394" s="34">
        <v>2014</v>
      </c>
      <c r="C394" s="34">
        <v>81</v>
      </c>
      <c r="D394" s="34" t="s">
        <v>651</v>
      </c>
      <c r="E394" s="95">
        <f t="shared" si="18"/>
        <v>587</v>
      </c>
      <c r="F394" s="95">
        <f t="shared" si="19"/>
        <v>839</v>
      </c>
      <c r="G394" s="95">
        <f>'gráficos x semana II nivel'!C190+'gráficos x semana II nivel'!D190+'gráficos x semana II nivel'!E190</f>
        <v>0</v>
      </c>
      <c r="H394" s="95">
        <f t="shared" si="17"/>
        <v>372</v>
      </c>
      <c r="I394" s="98">
        <f t="shared" si="2"/>
        <v>0.63373083475298131</v>
      </c>
      <c r="J394" s="98">
        <f t="shared" si="3"/>
        <v>0.44338498212157329</v>
      </c>
      <c r="K394" s="34" t="s">
        <v>650</v>
      </c>
    </row>
    <row r="395" spans="1:11">
      <c r="A395" s="34" t="s">
        <v>4655</v>
      </c>
      <c r="B395" s="34">
        <v>2014</v>
      </c>
      <c r="C395" s="34">
        <v>82</v>
      </c>
      <c r="D395" s="34" t="s">
        <v>651</v>
      </c>
      <c r="E395" s="95">
        <f t="shared" si="18"/>
        <v>587</v>
      </c>
      <c r="F395" s="95">
        <f t="shared" si="19"/>
        <v>839</v>
      </c>
      <c r="G395" s="95">
        <f>'gráficos x semana II nivel'!C191+'gráficos x semana II nivel'!D191+'gráficos x semana II nivel'!E191</f>
        <v>2</v>
      </c>
      <c r="H395" s="95">
        <f t="shared" si="17"/>
        <v>374</v>
      </c>
      <c r="I395" s="98">
        <f t="shared" si="2"/>
        <v>0.63713798977853497</v>
      </c>
      <c r="J395" s="98">
        <f t="shared" si="3"/>
        <v>0.44576877234803336</v>
      </c>
      <c r="K395" s="34" t="s">
        <v>650</v>
      </c>
    </row>
    <row r="396" spans="1:11">
      <c r="A396" s="34" t="s">
        <v>4655</v>
      </c>
      <c r="B396" s="34">
        <v>2014</v>
      </c>
      <c r="C396" s="34">
        <v>83</v>
      </c>
      <c r="D396" s="34" t="s">
        <v>651</v>
      </c>
      <c r="E396" s="95">
        <f t="shared" si="18"/>
        <v>587</v>
      </c>
      <c r="F396" s="95">
        <f t="shared" si="19"/>
        <v>839</v>
      </c>
      <c r="G396" s="95">
        <f>'gráficos x semana II nivel'!C192+'gráficos x semana II nivel'!D192+'gráficos x semana II nivel'!E192</f>
        <v>0</v>
      </c>
      <c r="H396" s="95">
        <f t="shared" si="17"/>
        <v>374</v>
      </c>
      <c r="I396" s="98">
        <f t="shared" si="2"/>
        <v>0.63713798977853497</v>
      </c>
      <c r="J396" s="98">
        <f t="shared" si="3"/>
        <v>0.44576877234803336</v>
      </c>
      <c r="K396" s="34" t="s">
        <v>650</v>
      </c>
    </row>
    <row r="397" spans="1:11">
      <c r="A397" s="34" t="s">
        <v>4655</v>
      </c>
      <c r="B397" s="34">
        <v>2014</v>
      </c>
      <c r="C397" s="34">
        <v>84</v>
      </c>
      <c r="D397" s="34" t="s">
        <v>651</v>
      </c>
      <c r="E397" s="95">
        <f t="shared" si="18"/>
        <v>587</v>
      </c>
      <c r="F397" s="95">
        <f t="shared" si="19"/>
        <v>839</v>
      </c>
      <c r="G397" s="95">
        <f>'gráficos x semana II nivel'!C193+'gráficos x semana II nivel'!D193+'gráficos x semana II nivel'!E193</f>
        <v>0</v>
      </c>
      <c r="H397" s="95">
        <f t="shared" si="17"/>
        <v>374</v>
      </c>
      <c r="I397" s="98">
        <f t="shared" si="2"/>
        <v>0.63713798977853497</v>
      </c>
      <c r="J397" s="98">
        <f t="shared" si="3"/>
        <v>0.44576877234803336</v>
      </c>
      <c r="K397" s="34" t="s">
        <v>650</v>
      </c>
    </row>
    <row r="398" spans="1:11">
      <c r="A398" s="34" t="s">
        <v>4655</v>
      </c>
      <c r="B398" s="34">
        <v>2014</v>
      </c>
      <c r="C398" s="34">
        <v>85</v>
      </c>
      <c r="D398" s="34" t="s">
        <v>651</v>
      </c>
      <c r="E398" s="95">
        <f t="shared" si="18"/>
        <v>587</v>
      </c>
      <c r="F398" s="95">
        <f t="shared" si="19"/>
        <v>839</v>
      </c>
      <c r="G398" s="95">
        <f>'gráficos x semana II nivel'!C194+'gráficos x semana II nivel'!D194+'gráficos x semana II nivel'!E194</f>
        <v>0</v>
      </c>
      <c r="H398" s="95">
        <f t="shared" si="17"/>
        <v>374</v>
      </c>
      <c r="I398" s="98">
        <f t="shared" si="2"/>
        <v>0.63713798977853497</v>
      </c>
      <c r="J398" s="98">
        <f t="shared" si="3"/>
        <v>0.44576877234803336</v>
      </c>
      <c r="K398" s="34" t="s">
        <v>650</v>
      </c>
    </row>
    <row r="399" spans="1:11">
      <c r="A399" s="34" t="s">
        <v>4655</v>
      </c>
      <c r="B399" s="34">
        <v>2014</v>
      </c>
      <c r="C399" s="34">
        <v>86</v>
      </c>
      <c r="D399" s="34" t="s">
        <v>651</v>
      </c>
      <c r="E399" s="95">
        <f t="shared" si="18"/>
        <v>587</v>
      </c>
      <c r="F399" s="95">
        <f t="shared" si="19"/>
        <v>839</v>
      </c>
      <c r="G399" s="95">
        <f>'gráficos x semana II nivel'!C195+'gráficos x semana II nivel'!D195+'gráficos x semana II nivel'!E195</f>
        <v>0</v>
      </c>
      <c r="H399" s="95">
        <f t="shared" si="17"/>
        <v>374</v>
      </c>
      <c r="I399" s="98">
        <f t="shared" si="2"/>
        <v>0.63713798977853497</v>
      </c>
      <c r="J399" s="98">
        <f t="shared" si="3"/>
        <v>0.44576877234803336</v>
      </c>
      <c r="K399" s="34" t="s">
        <v>650</v>
      </c>
    </row>
    <row r="400" spans="1:11">
      <c r="A400" s="34" t="s">
        <v>4655</v>
      </c>
      <c r="B400" s="34">
        <v>2014</v>
      </c>
      <c r="C400" s="34">
        <v>87</v>
      </c>
      <c r="D400" s="34" t="s">
        <v>651</v>
      </c>
      <c r="E400" s="95">
        <f t="shared" si="18"/>
        <v>587</v>
      </c>
      <c r="F400" s="95">
        <f t="shared" si="19"/>
        <v>839</v>
      </c>
      <c r="G400" s="95">
        <f>'gráficos x semana II nivel'!C196+'gráficos x semana II nivel'!D196+'gráficos x semana II nivel'!E196</f>
        <v>1</v>
      </c>
      <c r="H400" s="95">
        <f t="shared" si="17"/>
        <v>375</v>
      </c>
      <c r="I400" s="98">
        <f t="shared" si="2"/>
        <v>0.63884156729131181</v>
      </c>
      <c r="J400" s="98">
        <f t="shared" si="3"/>
        <v>0.44696066746126339</v>
      </c>
      <c r="K400" s="34" t="s">
        <v>650</v>
      </c>
    </row>
    <row r="401" spans="1:11">
      <c r="A401" s="34" t="s">
        <v>4655</v>
      </c>
      <c r="B401" s="34">
        <v>2014</v>
      </c>
      <c r="C401" s="34">
        <v>88</v>
      </c>
      <c r="D401" s="34" t="s">
        <v>651</v>
      </c>
      <c r="E401" s="95">
        <f t="shared" si="18"/>
        <v>587</v>
      </c>
      <c r="F401" s="95">
        <f t="shared" si="19"/>
        <v>839</v>
      </c>
      <c r="G401" s="95">
        <f>'gráficos x semana II nivel'!C197+'gráficos x semana II nivel'!D197+'gráficos x semana II nivel'!E197</f>
        <v>3</v>
      </c>
      <c r="H401" s="95">
        <f t="shared" si="17"/>
        <v>378</v>
      </c>
      <c r="I401" s="98">
        <f t="shared" si="2"/>
        <v>0.64395229982964219</v>
      </c>
      <c r="J401" s="98">
        <f t="shared" si="3"/>
        <v>0.4505363528009535</v>
      </c>
      <c r="K401" s="34" t="s">
        <v>650</v>
      </c>
    </row>
    <row r="402" spans="1:11">
      <c r="A402" s="34" t="s">
        <v>4655</v>
      </c>
      <c r="B402" s="34">
        <v>2014</v>
      </c>
      <c r="C402" s="34">
        <v>89</v>
      </c>
      <c r="D402" s="34" t="s">
        <v>651</v>
      </c>
      <c r="E402" s="95">
        <f t="shared" ref="E402:E417" si="20">MB2_IIN</f>
        <v>587</v>
      </c>
      <c r="F402" s="95">
        <f t="shared" ref="F402:F417" si="21">Cargos_IIN_MB2</f>
        <v>839</v>
      </c>
      <c r="G402" s="95">
        <f>'gráficos x semana II nivel'!C198+'gráficos x semana II nivel'!D198+'gráficos x semana II nivel'!E198</f>
        <v>0</v>
      </c>
      <c r="H402" s="95">
        <f t="shared" si="17"/>
        <v>378</v>
      </c>
      <c r="I402" s="98">
        <f t="shared" si="2"/>
        <v>0.64395229982964219</v>
      </c>
      <c r="J402" s="98">
        <f t="shared" si="3"/>
        <v>0.4505363528009535</v>
      </c>
      <c r="K402" s="34" t="s">
        <v>650</v>
      </c>
    </row>
    <row r="403" spans="1:11">
      <c r="A403" s="34" t="s">
        <v>4655</v>
      </c>
      <c r="B403" s="34">
        <v>2014</v>
      </c>
      <c r="C403" s="34">
        <v>90</v>
      </c>
      <c r="D403" s="34" t="s">
        <v>651</v>
      </c>
      <c r="E403" s="95">
        <f t="shared" si="20"/>
        <v>587</v>
      </c>
      <c r="F403" s="95">
        <f t="shared" si="21"/>
        <v>839</v>
      </c>
      <c r="G403" s="95">
        <f>'gráficos x semana II nivel'!C199+'gráficos x semana II nivel'!D199+'gráficos x semana II nivel'!E199</f>
        <v>1</v>
      </c>
      <c r="H403" s="95">
        <f t="shared" si="17"/>
        <v>379</v>
      </c>
      <c r="I403" s="98">
        <f t="shared" si="2"/>
        <v>0.64565587734241903</v>
      </c>
      <c r="J403" s="98">
        <f t="shared" si="3"/>
        <v>0.45172824791418353</v>
      </c>
      <c r="K403" s="34" t="s">
        <v>650</v>
      </c>
    </row>
    <row r="404" spans="1:11">
      <c r="A404" s="34" t="s">
        <v>4655</v>
      </c>
      <c r="B404" s="34">
        <v>2014</v>
      </c>
      <c r="C404" s="34">
        <v>91</v>
      </c>
      <c r="D404" s="34" t="s">
        <v>651</v>
      </c>
      <c r="E404" s="95">
        <f t="shared" si="20"/>
        <v>587</v>
      </c>
      <c r="F404" s="95">
        <f t="shared" si="21"/>
        <v>839</v>
      </c>
      <c r="G404" s="95">
        <f>'gráficos x semana II nivel'!C200+'gráficos x semana II nivel'!D200+'gráficos x semana II nivel'!E200</f>
        <v>4</v>
      </c>
      <c r="H404" s="95">
        <f t="shared" si="17"/>
        <v>383</v>
      </c>
      <c r="I404" s="98">
        <f t="shared" si="2"/>
        <v>0.65247018739352636</v>
      </c>
      <c r="J404" s="98">
        <f t="shared" si="3"/>
        <v>0.45649582836710367</v>
      </c>
      <c r="K404" s="34" t="s">
        <v>650</v>
      </c>
    </row>
    <row r="405" spans="1:11">
      <c r="A405" s="34" t="s">
        <v>4655</v>
      </c>
      <c r="B405" s="34">
        <v>2014</v>
      </c>
      <c r="C405" s="34">
        <v>92</v>
      </c>
      <c r="D405" s="34" t="s">
        <v>651</v>
      </c>
      <c r="E405" s="95">
        <f t="shared" si="20"/>
        <v>587</v>
      </c>
      <c r="F405" s="95">
        <f t="shared" si="21"/>
        <v>839</v>
      </c>
      <c r="G405" s="95">
        <f>'gráficos x semana II nivel'!C201+'gráficos x semana II nivel'!D201+'gráficos x semana II nivel'!E201</f>
        <v>0</v>
      </c>
      <c r="H405" s="95">
        <f t="shared" si="17"/>
        <v>383</v>
      </c>
      <c r="I405" s="98">
        <f t="shared" si="2"/>
        <v>0.65247018739352636</v>
      </c>
      <c r="J405" s="98">
        <f t="shared" si="3"/>
        <v>0.45649582836710367</v>
      </c>
      <c r="K405" s="34" t="s">
        <v>650</v>
      </c>
    </row>
    <row r="406" spans="1:11">
      <c r="A406" s="34" t="s">
        <v>4655</v>
      </c>
      <c r="B406" s="34">
        <v>2014</v>
      </c>
      <c r="C406" s="34">
        <v>93</v>
      </c>
      <c r="D406" s="34" t="s">
        <v>651</v>
      </c>
      <c r="E406" s="95">
        <f t="shared" si="20"/>
        <v>587</v>
      </c>
      <c r="F406" s="95">
        <f t="shared" si="21"/>
        <v>839</v>
      </c>
      <c r="G406" s="95">
        <f>'gráficos x semana II nivel'!C202+'gráficos x semana II nivel'!D202+'gráficos x semana II nivel'!E202</f>
        <v>1</v>
      </c>
      <c r="H406" s="95">
        <f t="shared" si="17"/>
        <v>384</v>
      </c>
      <c r="I406" s="98">
        <f t="shared" si="2"/>
        <v>0.65417376490630319</v>
      </c>
      <c r="J406" s="98">
        <f t="shared" si="3"/>
        <v>0.45768772348033371</v>
      </c>
      <c r="K406" s="34" t="s">
        <v>650</v>
      </c>
    </row>
    <row r="407" spans="1:11">
      <c r="A407" s="34" t="s">
        <v>4655</v>
      </c>
      <c r="B407" s="34">
        <v>2014</v>
      </c>
      <c r="C407" s="34">
        <v>94</v>
      </c>
      <c r="D407" s="34" t="s">
        <v>651</v>
      </c>
      <c r="E407" s="95">
        <f t="shared" si="20"/>
        <v>587</v>
      </c>
      <c r="F407" s="95">
        <f t="shared" si="21"/>
        <v>839</v>
      </c>
      <c r="G407" s="95">
        <f>'gráficos x semana II nivel'!C203+'gráficos x semana II nivel'!D203+'gráficos x semana II nivel'!E203</f>
        <v>0</v>
      </c>
      <c r="H407" s="95">
        <f t="shared" si="17"/>
        <v>384</v>
      </c>
      <c r="I407" s="98">
        <f t="shared" si="2"/>
        <v>0.65417376490630319</v>
      </c>
      <c r="J407" s="98">
        <f t="shared" si="3"/>
        <v>0.45768772348033371</v>
      </c>
      <c r="K407" s="34" t="s">
        <v>650</v>
      </c>
    </row>
    <row r="408" spans="1:11">
      <c r="A408" s="34" t="s">
        <v>4655</v>
      </c>
      <c r="B408" s="34">
        <v>2014</v>
      </c>
      <c r="C408" s="34">
        <v>95</v>
      </c>
      <c r="D408" s="34" t="s">
        <v>651</v>
      </c>
      <c r="E408" s="95">
        <f t="shared" si="20"/>
        <v>587</v>
      </c>
      <c r="F408" s="95">
        <f t="shared" si="21"/>
        <v>839</v>
      </c>
      <c r="G408" s="95">
        <f>'gráficos x semana II nivel'!C204+'gráficos x semana II nivel'!D204+'gráficos x semana II nivel'!E204</f>
        <v>0</v>
      </c>
      <c r="H408" s="95">
        <f t="shared" si="17"/>
        <v>384</v>
      </c>
      <c r="I408" s="98">
        <f t="shared" si="2"/>
        <v>0.65417376490630319</v>
      </c>
      <c r="J408" s="98">
        <f t="shared" si="3"/>
        <v>0.45768772348033371</v>
      </c>
      <c r="K408" s="34" t="s">
        <v>650</v>
      </c>
    </row>
    <row r="409" spans="1:11">
      <c r="A409" s="34" t="s">
        <v>4655</v>
      </c>
      <c r="B409" s="34">
        <v>2014</v>
      </c>
      <c r="C409" s="34">
        <v>96</v>
      </c>
      <c r="D409" s="34" t="s">
        <v>651</v>
      </c>
      <c r="E409" s="95">
        <f t="shared" si="20"/>
        <v>587</v>
      </c>
      <c r="F409" s="95">
        <f t="shared" si="21"/>
        <v>839</v>
      </c>
      <c r="G409" s="95">
        <f>'gráficos x semana II nivel'!C205+'gráficos x semana II nivel'!D205+'gráficos x semana II nivel'!E205</f>
        <v>0</v>
      </c>
      <c r="H409" s="95">
        <f t="shared" si="17"/>
        <v>384</v>
      </c>
      <c r="I409" s="98">
        <f t="shared" si="2"/>
        <v>0.65417376490630319</v>
      </c>
      <c r="J409" s="98">
        <f t="shared" si="3"/>
        <v>0.45768772348033371</v>
      </c>
      <c r="K409" s="34" t="s">
        <v>650</v>
      </c>
    </row>
    <row r="410" spans="1:11">
      <c r="A410" s="34" t="s">
        <v>4655</v>
      </c>
      <c r="B410" s="34">
        <v>2014</v>
      </c>
      <c r="C410" s="34">
        <v>97</v>
      </c>
      <c r="D410" s="34" t="s">
        <v>651</v>
      </c>
      <c r="E410" s="95">
        <f t="shared" si="20"/>
        <v>587</v>
      </c>
      <c r="F410" s="95">
        <f t="shared" si="21"/>
        <v>839</v>
      </c>
      <c r="G410" s="95">
        <f>'gráficos x semana II nivel'!C206+'gráficos x semana II nivel'!D206+'gráficos x semana II nivel'!E206</f>
        <v>0</v>
      </c>
      <c r="H410" s="95">
        <f t="shared" si="17"/>
        <v>384</v>
      </c>
      <c r="I410" s="98">
        <f t="shared" si="2"/>
        <v>0.65417376490630319</v>
      </c>
      <c r="J410" s="98">
        <f t="shared" si="3"/>
        <v>0.45768772348033371</v>
      </c>
      <c r="K410" s="34" t="s">
        <v>650</v>
      </c>
    </row>
    <row r="411" spans="1:11">
      <c r="A411" s="34" t="s">
        <v>4655</v>
      </c>
      <c r="B411" s="34">
        <v>2014</v>
      </c>
      <c r="C411" s="34">
        <v>98</v>
      </c>
      <c r="D411" s="34" t="s">
        <v>651</v>
      </c>
      <c r="E411" s="95">
        <f t="shared" si="20"/>
        <v>587</v>
      </c>
      <c r="F411" s="95">
        <f t="shared" si="21"/>
        <v>839</v>
      </c>
      <c r="G411" s="95">
        <f>'gráficos x semana II nivel'!C207+'gráficos x semana II nivel'!D207+'gráficos x semana II nivel'!E207</f>
        <v>0</v>
      </c>
      <c r="H411" s="95">
        <f t="shared" si="17"/>
        <v>384</v>
      </c>
      <c r="I411" s="98">
        <f t="shared" si="2"/>
        <v>0.65417376490630319</v>
      </c>
      <c r="J411" s="98">
        <f t="shared" si="3"/>
        <v>0.45768772348033371</v>
      </c>
      <c r="K411" s="34" t="s">
        <v>650</v>
      </c>
    </row>
    <row r="412" spans="1:11">
      <c r="A412" s="34" t="s">
        <v>4655</v>
      </c>
      <c r="B412" s="34">
        <v>2014</v>
      </c>
      <c r="C412" s="34">
        <v>99</v>
      </c>
      <c r="D412" s="34" t="s">
        <v>651</v>
      </c>
      <c r="E412" s="95">
        <f t="shared" si="20"/>
        <v>587</v>
      </c>
      <c r="F412" s="95">
        <f t="shared" si="21"/>
        <v>839</v>
      </c>
      <c r="G412" s="95">
        <f>'gráficos x semana II nivel'!C208+'gráficos x semana II nivel'!D208+'gráficos x semana II nivel'!E208</f>
        <v>0</v>
      </c>
      <c r="H412" s="95">
        <f t="shared" si="17"/>
        <v>384</v>
      </c>
      <c r="I412" s="98">
        <f t="shared" si="2"/>
        <v>0.65417376490630319</v>
      </c>
      <c r="J412" s="98">
        <f t="shared" si="3"/>
        <v>0.45768772348033371</v>
      </c>
      <c r="K412" s="34" t="s">
        <v>650</v>
      </c>
    </row>
    <row r="413" spans="1:11">
      <c r="A413" s="34" t="s">
        <v>4655</v>
      </c>
      <c r="B413" s="34">
        <v>2014</v>
      </c>
      <c r="C413" s="34">
        <v>100</v>
      </c>
      <c r="D413" s="34" t="s">
        <v>651</v>
      </c>
      <c r="E413" s="95">
        <f t="shared" si="20"/>
        <v>587</v>
      </c>
      <c r="F413" s="95">
        <f t="shared" si="21"/>
        <v>839</v>
      </c>
      <c r="G413" s="95">
        <f>'gráficos x semana II nivel'!C209+'gráficos x semana II nivel'!D209+'gráficos x semana II nivel'!E209</f>
        <v>0</v>
      </c>
      <c r="H413" s="95">
        <f t="shared" si="17"/>
        <v>384</v>
      </c>
      <c r="I413" s="98">
        <f t="shared" si="2"/>
        <v>0.65417376490630319</v>
      </c>
      <c r="J413" s="98">
        <f t="shared" si="3"/>
        <v>0.45768772348033371</v>
      </c>
      <c r="K413" s="34" t="s">
        <v>650</v>
      </c>
    </row>
    <row r="414" spans="1:11">
      <c r="A414" s="34" t="s">
        <v>4655</v>
      </c>
      <c r="B414" s="34">
        <v>2014</v>
      </c>
      <c r="C414" s="34">
        <v>101</v>
      </c>
      <c r="D414" s="34" t="s">
        <v>651</v>
      </c>
      <c r="E414" s="95">
        <f t="shared" si="20"/>
        <v>587</v>
      </c>
      <c r="F414" s="95">
        <f t="shared" si="21"/>
        <v>839</v>
      </c>
      <c r="G414" s="95">
        <f>'gráficos x semana II nivel'!C210+'gráficos x semana II nivel'!D210+'gráficos x semana II nivel'!E210</f>
        <v>0</v>
      </c>
      <c r="H414" s="95">
        <f t="shared" si="17"/>
        <v>384</v>
      </c>
      <c r="I414" s="98">
        <f t="shared" si="2"/>
        <v>0.65417376490630319</v>
      </c>
      <c r="J414" s="98">
        <f t="shared" si="3"/>
        <v>0.45768772348033371</v>
      </c>
      <c r="K414" s="34" t="s">
        <v>650</v>
      </c>
    </row>
    <row r="415" spans="1:11">
      <c r="A415" s="34" t="s">
        <v>4655</v>
      </c>
      <c r="B415" s="34">
        <v>2014</v>
      </c>
      <c r="C415" s="34">
        <v>102</v>
      </c>
      <c r="D415" s="34" t="s">
        <v>651</v>
      </c>
      <c r="E415" s="95">
        <f t="shared" si="20"/>
        <v>587</v>
      </c>
      <c r="F415" s="95">
        <f t="shared" si="21"/>
        <v>839</v>
      </c>
      <c r="G415" s="95">
        <f>'gráficos x semana II nivel'!C211+'gráficos x semana II nivel'!D211+'gráficos x semana II nivel'!E211</f>
        <v>0</v>
      </c>
      <c r="H415" s="95">
        <f t="shared" si="17"/>
        <v>384</v>
      </c>
      <c r="I415" s="98">
        <f t="shared" si="2"/>
        <v>0.65417376490630319</v>
      </c>
      <c r="J415" s="98">
        <f t="shared" si="3"/>
        <v>0.45768772348033371</v>
      </c>
      <c r="K415" s="34" t="s">
        <v>650</v>
      </c>
    </row>
    <row r="416" spans="1:11">
      <c r="A416" s="34" t="s">
        <v>4655</v>
      </c>
      <c r="B416" s="34">
        <v>2014</v>
      </c>
      <c r="C416" s="34">
        <v>103</v>
      </c>
      <c r="D416" s="34" t="s">
        <v>651</v>
      </c>
      <c r="E416" s="95">
        <f t="shared" si="20"/>
        <v>587</v>
      </c>
      <c r="F416" s="95">
        <f t="shared" si="21"/>
        <v>839</v>
      </c>
      <c r="G416" s="95">
        <f>'gráficos x semana II nivel'!C212+'gráficos x semana II nivel'!D212+'gráficos x semana II nivel'!E212</f>
        <v>0</v>
      </c>
      <c r="H416" s="95">
        <f t="shared" si="17"/>
        <v>384</v>
      </c>
      <c r="I416" s="98">
        <f t="shared" si="2"/>
        <v>0.65417376490630319</v>
      </c>
      <c r="J416" s="98">
        <f t="shared" si="3"/>
        <v>0.45768772348033371</v>
      </c>
      <c r="K416" s="34" t="s">
        <v>650</v>
      </c>
    </row>
    <row r="417" spans="1:11">
      <c r="A417" s="34" t="s">
        <v>4655</v>
      </c>
      <c r="B417" s="34">
        <v>2014</v>
      </c>
      <c r="C417" s="34">
        <v>104</v>
      </c>
      <c r="D417" s="34" t="s">
        <v>651</v>
      </c>
      <c r="E417" s="95">
        <f t="shared" si="20"/>
        <v>587</v>
      </c>
      <c r="F417" s="95">
        <f t="shared" si="21"/>
        <v>839</v>
      </c>
      <c r="G417" s="95">
        <f>'gráficos x semana II nivel'!C213+'gráficos x semana II nivel'!D213+'gráficos x semana II nivel'!E213</f>
        <v>0</v>
      </c>
      <c r="H417" s="95">
        <f t="shared" si="17"/>
        <v>384</v>
      </c>
      <c r="I417" s="98">
        <f t="shared" si="2"/>
        <v>0.65417376490630319</v>
      </c>
      <c r="J417" s="98">
        <f t="shared" si="3"/>
        <v>0.45768772348033371</v>
      </c>
      <c r="K417" s="34" t="s">
        <v>650</v>
      </c>
    </row>
    <row r="418" spans="1:11">
      <c r="A418" s="34" t="s">
        <v>4656</v>
      </c>
      <c r="B418" s="34">
        <v>2018</v>
      </c>
      <c r="C418" s="34">
        <v>1</v>
      </c>
      <c r="D418" s="323" t="s">
        <v>4648</v>
      </c>
      <c r="E418" s="95">
        <f t="shared" ref="E418:E481" si="22">SP2_IIN</f>
        <v>698</v>
      </c>
      <c r="F418" s="95">
        <f t="shared" ref="F418:F481" si="23">Cargos_IIN_SP2</f>
        <v>1043</v>
      </c>
      <c r="G418" s="95">
        <f>'gráficos x semana II nivel'!C220</f>
        <v>1</v>
      </c>
      <c r="H418" s="95">
        <f>G418</f>
        <v>1</v>
      </c>
      <c r="I418" s="98">
        <f t="shared" si="2"/>
        <v>1.4326647564469914E-3</v>
      </c>
      <c r="J418" s="98">
        <f t="shared" si="3"/>
        <v>9.5877277085330771E-4</v>
      </c>
      <c r="K418" s="34" t="s">
        <v>650</v>
      </c>
    </row>
    <row r="419" spans="1:11">
      <c r="A419" s="34" t="s">
        <v>4656</v>
      </c>
      <c r="B419" s="34">
        <v>2018</v>
      </c>
      <c r="C419" s="34">
        <v>2</v>
      </c>
      <c r="D419" s="323" t="s">
        <v>4648</v>
      </c>
      <c r="E419" s="95">
        <f t="shared" si="22"/>
        <v>698</v>
      </c>
      <c r="F419" s="95">
        <f t="shared" si="23"/>
        <v>1043</v>
      </c>
      <c r="G419" s="95">
        <f>'gráficos x semana II nivel'!C221</f>
        <v>6</v>
      </c>
      <c r="H419" s="95">
        <f t="shared" ref="H419:H521" si="24">H418+G419</f>
        <v>7</v>
      </c>
      <c r="I419" s="98">
        <f t="shared" si="2"/>
        <v>1.0028653295128941E-2</v>
      </c>
      <c r="J419" s="98">
        <f t="shared" si="3"/>
        <v>6.7114093959731542E-3</v>
      </c>
      <c r="K419" s="34" t="s">
        <v>650</v>
      </c>
    </row>
    <row r="420" spans="1:11">
      <c r="A420" s="34" t="s">
        <v>4656</v>
      </c>
      <c r="B420" s="34">
        <v>2018</v>
      </c>
      <c r="C420" s="34">
        <v>3</v>
      </c>
      <c r="D420" s="323" t="s">
        <v>4648</v>
      </c>
      <c r="E420" s="95">
        <f t="shared" si="22"/>
        <v>698</v>
      </c>
      <c r="F420" s="95">
        <f t="shared" si="23"/>
        <v>1043</v>
      </c>
      <c r="G420" s="95">
        <f>'gráficos x semana II nivel'!C222</f>
        <v>0</v>
      </c>
      <c r="H420" s="95">
        <f t="shared" si="24"/>
        <v>7</v>
      </c>
      <c r="I420" s="98">
        <f t="shared" si="2"/>
        <v>1.0028653295128941E-2</v>
      </c>
      <c r="J420" s="98">
        <f t="shared" si="3"/>
        <v>6.7114093959731542E-3</v>
      </c>
      <c r="K420" s="34" t="s">
        <v>650</v>
      </c>
    </row>
    <row r="421" spans="1:11">
      <c r="A421" s="34" t="s">
        <v>4656</v>
      </c>
      <c r="B421" s="34">
        <v>2018</v>
      </c>
      <c r="C421" s="34">
        <v>4</v>
      </c>
      <c r="D421" s="323" t="s">
        <v>4648</v>
      </c>
      <c r="E421" s="95">
        <f t="shared" si="22"/>
        <v>698</v>
      </c>
      <c r="F421" s="95">
        <f t="shared" si="23"/>
        <v>1043</v>
      </c>
      <c r="G421" s="95">
        <f>'gráficos x semana II nivel'!C223</f>
        <v>3</v>
      </c>
      <c r="H421" s="95">
        <f t="shared" si="24"/>
        <v>10</v>
      </c>
      <c r="I421" s="98">
        <f t="shared" si="2"/>
        <v>1.4326647564469915E-2</v>
      </c>
      <c r="J421" s="98">
        <f t="shared" si="3"/>
        <v>9.5877277085330784E-3</v>
      </c>
      <c r="K421" s="34" t="s">
        <v>650</v>
      </c>
    </row>
    <row r="422" spans="1:11">
      <c r="A422" s="34" t="s">
        <v>4656</v>
      </c>
      <c r="B422" s="34">
        <v>2018</v>
      </c>
      <c r="C422" s="34">
        <v>5</v>
      </c>
      <c r="D422" s="323" t="s">
        <v>4648</v>
      </c>
      <c r="E422" s="95">
        <f t="shared" si="22"/>
        <v>698</v>
      </c>
      <c r="F422" s="95">
        <f t="shared" si="23"/>
        <v>1043</v>
      </c>
      <c r="G422" s="95">
        <f>'gráficos x semana II nivel'!C224</f>
        <v>8</v>
      </c>
      <c r="H422" s="95">
        <f t="shared" si="24"/>
        <v>18</v>
      </c>
      <c r="I422" s="98">
        <f t="shared" si="2"/>
        <v>2.5787965616045846E-2</v>
      </c>
      <c r="J422" s="98">
        <f t="shared" si="3"/>
        <v>1.725790987535954E-2</v>
      </c>
      <c r="K422" s="34" t="s">
        <v>650</v>
      </c>
    </row>
    <row r="423" spans="1:11">
      <c r="A423" s="34" t="s">
        <v>4656</v>
      </c>
      <c r="B423" s="34">
        <v>2018</v>
      </c>
      <c r="C423" s="34">
        <v>6</v>
      </c>
      <c r="D423" s="323" t="s">
        <v>4648</v>
      </c>
      <c r="E423" s="95">
        <f t="shared" si="22"/>
        <v>698</v>
      </c>
      <c r="F423" s="95">
        <f t="shared" si="23"/>
        <v>1043</v>
      </c>
      <c r="G423" s="95">
        <f>'gráficos x semana II nivel'!C225</f>
        <v>14</v>
      </c>
      <c r="H423" s="95">
        <f t="shared" si="24"/>
        <v>32</v>
      </c>
      <c r="I423" s="98">
        <f t="shared" si="2"/>
        <v>4.5845272206303724E-2</v>
      </c>
      <c r="J423" s="98">
        <f t="shared" si="3"/>
        <v>3.0680728667305847E-2</v>
      </c>
      <c r="K423" s="34" t="s">
        <v>650</v>
      </c>
    </row>
    <row r="424" spans="1:11">
      <c r="A424" s="34" t="s">
        <v>4656</v>
      </c>
      <c r="B424" s="34">
        <v>2018</v>
      </c>
      <c r="C424" s="34">
        <v>7</v>
      </c>
      <c r="D424" s="323" t="s">
        <v>4648</v>
      </c>
      <c r="E424" s="95">
        <f t="shared" si="22"/>
        <v>698</v>
      </c>
      <c r="F424" s="95">
        <f t="shared" si="23"/>
        <v>1043</v>
      </c>
      <c r="G424" s="95">
        <f>'gráficos x semana II nivel'!C226</f>
        <v>17</v>
      </c>
      <c r="H424" s="95">
        <f t="shared" si="24"/>
        <v>49</v>
      </c>
      <c r="I424" s="98">
        <f t="shared" si="2"/>
        <v>7.0200573065902577E-2</v>
      </c>
      <c r="J424" s="98">
        <f t="shared" si="3"/>
        <v>4.6979865771812082E-2</v>
      </c>
      <c r="K424" s="34" t="s">
        <v>650</v>
      </c>
    </row>
    <row r="425" spans="1:11">
      <c r="A425" s="34" t="s">
        <v>4656</v>
      </c>
      <c r="B425" s="34">
        <v>2018</v>
      </c>
      <c r="C425" s="34">
        <v>8</v>
      </c>
      <c r="D425" s="323" t="s">
        <v>4648</v>
      </c>
      <c r="E425" s="95">
        <f t="shared" si="22"/>
        <v>698</v>
      </c>
      <c r="F425" s="95">
        <f t="shared" si="23"/>
        <v>1043</v>
      </c>
      <c r="G425" s="95">
        <f>'gráficos x semana II nivel'!C227</f>
        <v>20</v>
      </c>
      <c r="H425" s="95">
        <f t="shared" si="24"/>
        <v>69</v>
      </c>
      <c r="I425" s="98">
        <f t="shared" si="2"/>
        <v>9.8853868194842404E-2</v>
      </c>
      <c r="J425" s="98">
        <f t="shared" si="3"/>
        <v>6.6155321188878236E-2</v>
      </c>
      <c r="K425" s="34" t="s">
        <v>650</v>
      </c>
    </row>
    <row r="426" spans="1:11">
      <c r="A426" s="34" t="s">
        <v>4656</v>
      </c>
      <c r="B426" s="34">
        <v>2018</v>
      </c>
      <c r="C426" s="34">
        <v>9</v>
      </c>
      <c r="D426" s="323" t="s">
        <v>4648</v>
      </c>
      <c r="E426" s="95">
        <f t="shared" si="22"/>
        <v>698</v>
      </c>
      <c r="F426" s="95">
        <f t="shared" si="23"/>
        <v>1043</v>
      </c>
      <c r="G426" s="95">
        <f>'gráficos x semana II nivel'!C228</f>
        <v>2</v>
      </c>
      <c r="H426" s="95">
        <f t="shared" si="24"/>
        <v>71</v>
      </c>
      <c r="I426" s="98">
        <f t="shared" si="2"/>
        <v>0.10171919770773639</v>
      </c>
      <c r="J426" s="98">
        <f t="shared" si="3"/>
        <v>6.8072866730584852E-2</v>
      </c>
      <c r="K426" s="34" t="s">
        <v>650</v>
      </c>
    </row>
    <row r="427" spans="1:11">
      <c r="A427" s="34" t="s">
        <v>4656</v>
      </c>
      <c r="B427" s="34">
        <v>2018</v>
      </c>
      <c r="C427" s="34">
        <v>10</v>
      </c>
      <c r="D427" s="323" t="s">
        <v>4648</v>
      </c>
      <c r="E427" s="95">
        <f t="shared" si="22"/>
        <v>698</v>
      </c>
      <c r="F427" s="95">
        <f t="shared" si="23"/>
        <v>1043</v>
      </c>
      <c r="G427" s="95">
        <f>'gráficos x semana II nivel'!C229</f>
        <v>5</v>
      </c>
      <c r="H427" s="95">
        <f t="shared" si="24"/>
        <v>76</v>
      </c>
      <c r="I427" s="98">
        <f t="shared" si="2"/>
        <v>0.10888252148997135</v>
      </c>
      <c r="J427" s="98">
        <f t="shared" si="3"/>
        <v>7.2866730584851394E-2</v>
      </c>
      <c r="K427" s="34" t="s">
        <v>650</v>
      </c>
    </row>
    <row r="428" spans="1:11">
      <c r="A428" s="34" t="s">
        <v>4656</v>
      </c>
      <c r="B428" s="34">
        <v>2018</v>
      </c>
      <c r="C428" s="34">
        <v>11</v>
      </c>
      <c r="D428" s="323" t="s">
        <v>4648</v>
      </c>
      <c r="E428" s="95">
        <f t="shared" si="22"/>
        <v>698</v>
      </c>
      <c r="F428" s="95">
        <f t="shared" si="23"/>
        <v>1043</v>
      </c>
      <c r="G428" s="95">
        <f>'gráficos x semana II nivel'!C230</f>
        <v>3</v>
      </c>
      <c r="H428" s="95">
        <f t="shared" si="24"/>
        <v>79</v>
      </c>
      <c r="I428" s="98">
        <f t="shared" si="2"/>
        <v>0.11318051575931232</v>
      </c>
      <c r="J428" s="98">
        <f t="shared" si="3"/>
        <v>7.5743048897411319E-2</v>
      </c>
      <c r="K428" s="34" t="s">
        <v>650</v>
      </c>
    </row>
    <row r="429" spans="1:11">
      <c r="A429" s="34" t="s">
        <v>4656</v>
      </c>
      <c r="B429" s="34">
        <v>2018</v>
      </c>
      <c r="C429" s="34">
        <v>12</v>
      </c>
      <c r="D429" s="323" t="s">
        <v>4648</v>
      </c>
      <c r="E429" s="95">
        <f t="shared" si="22"/>
        <v>698</v>
      </c>
      <c r="F429" s="95">
        <f t="shared" si="23"/>
        <v>1043</v>
      </c>
      <c r="G429" s="95">
        <f>'gráficos x semana II nivel'!C231</f>
        <v>9</v>
      </c>
      <c r="H429" s="95">
        <f t="shared" si="24"/>
        <v>88</v>
      </c>
      <c r="I429" s="98">
        <f t="shared" si="2"/>
        <v>0.12607449856733524</v>
      </c>
      <c r="J429" s="98">
        <f t="shared" si="3"/>
        <v>8.4372003835091081E-2</v>
      </c>
      <c r="K429" s="34" t="s">
        <v>650</v>
      </c>
    </row>
    <row r="430" spans="1:11">
      <c r="A430" s="34" t="s">
        <v>4656</v>
      </c>
      <c r="B430" s="34">
        <v>2018</v>
      </c>
      <c r="C430" s="34">
        <v>13</v>
      </c>
      <c r="D430" s="323" t="s">
        <v>4648</v>
      </c>
      <c r="E430" s="95">
        <f t="shared" si="22"/>
        <v>698</v>
      </c>
      <c r="F430" s="95">
        <f t="shared" si="23"/>
        <v>1043</v>
      </c>
      <c r="G430" s="95">
        <f>'gráficos x semana II nivel'!C232</f>
        <v>7</v>
      </c>
      <c r="H430" s="95">
        <f t="shared" si="24"/>
        <v>95</v>
      </c>
      <c r="I430" s="98">
        <f t="shared" si="2"/>
        <v>0.13610315186246419</v>
      </c>
      <c r="J430" s="98">
        <f t="shared" si="3"/>
        <v>9.1083413231064239E-2</v>
      </c>
      <c r="K430" s="34" t="s">
        <v>650</v>
      </c>
    </row>
    <row r="431" spans="1:11">
      <c r="A431" s="34" t="s">
        <v>4656</v>
      </c>
      <c r="B431" s="34">
        <v>2018</v>
      </c>
      <c r="C431" s="34">
        <v>14</v>
      </c>
      <c r="D431" s="323" t="s">
        <v>4648</v>
      </c>
      <c r="E431" s="95">
        <f t="shared" si="22"/>
        <v>698</v>
      </c>
      <c r="F431" s="95">
        <f t="shared" si="23"/>
        <v>1043</v>
      </c>
      <c r="G431" s="95">
        <f>'gráficos x semana II nivel'!C233</f>
        <v>9</v>
      </c>
      <c r="H431" s="95">
        <f t="shared" si="24"/>
        <v>104</v>
      </c>
      <c r="I431" s="98">
        <f t="shared" si="2"/>
        <v>0.14899713467048711</v>
      </c>
      <c r="J431" s="98">
        <f t="shared" si="3"/>
        <v>9.9712368168744014E-2</v>
      </c>
      <c r="K431" s="34" t="s">
        <v>650</v>
      </c>
    </row>
    <row r="432" spans="1:11">
      <c r="A432" s="34" t="s">
        <v>4656</v>
      </c>
      <c r="B432" s="34">
        <v>2018</v>
      </c>
      <c r="C432" s="34">
        <v>15</v>
      </c>
      <c r="D432" s="323" t="s">
        <v>4648</v>
      </c>
      <c r="E432" s="95">
        <f t="shared" si="22"/>
        <v>698</v>
      </c>
      <c r="F432" s="95">
        <f t="shared" si="23"/>
        <v>1043</v>
      </c>
      <c r="G432" s="95">
        <f>'gráficos x semana II nivel'!C234</f>
        <v>3</v>
      </c>
      <c r="H432" s="95">
        <f t="shared" si="24"/>
        <v>107</v>
      </c>
      <c r="I432" s="98">
        <f t="shared" si="2"/>
        <v>0.15329512893982808</v>
      </c>
      <c r="J432" s="98">
        <f t="shared" si="3"/>
        <v>0.10258868648130393</v>
      </c>
      <c r="K432" s="34" t="s">
        <v>650</v>
      </c>
    </row>
    <row r="433" spans="1:11">
      <c r="A433" s="34" t="s">
        <v>4656</v>
      </c>
      <c r="B433" s="34">
        <v>2018</v>
      </c>
      <c r="C433" s="34">
        <v>16</v>
      </c>
      <c r="D433" s="323" t="s">
        <v>4648</v>
      </c>
      <c r="E433" s="95">
        <f t="shared" si="22"/>
        <v>698</v>
      </c>
      <c r="F433" s="95">
        <f t="shared" si="23"/>
        <v>1043</v>
      </c>
      <c r="G433" s="95">
        <f>'gráficos x semana II nivel'!C235</f>
        <v>0</v>
      </c>
      <c r="H433" s="95">
        <f t="shared" si="24"/>
        <v>107</v>
      </c>
      <c r="I433" s="98">
        <f t="shared" si="2"/>
        <v>0.15329512893982808</v>
      </c>
      <c r="J433" s="98">
        <f t="shared" si="3"/>
        <v>0.10258868648130393</v>
      </c>
      <c r="K433" s="34" t="s">
        <v>650</v>
      </c>
    </row>
    <row r="434" spans="1:11">
      <c r="A434" s="34" t="s">
        <v>4656</v>
      </c>
      <c r="B434" s="34">
        <v>2018</v>
      </c>
      <c r="C434" s="34">
        <v>17</v>
      </c>
      <c r="D434" s="323" t="s">
        <v>4648</v>
      </c>
      <c r="E434" s="95">
        <f t="shared" si="22"/>
        <v>698</v>
      </c>
      <c r="F434" s="95">
        <f t="shared" si="23"/>
        <v>1043</v>
      </c>
      <c r="G434" s="95">
        <f>'gráficos x semana II nivel'!C236</f>
        <v>7</v>
      </c>
      <c r="H434" s="95">
        <f t="shared" si="24"/>
        <v>114</v>
      </c>
      <c r="I434" s="98">
        <f t="shared" si="2"/>
        <v>0.16332378223495703</v>
      </c>
      <c r="J434" s="98">
        <f t="shared" si="3"/>
        <v>0.10930009587727708</v>
      </c>
      <c r="K434" s="34" t="s">
        <v>650</v>
      </c>
    </row>
    <row r="435" spans="1:11">
      <c r="A435" s="34" t="s">
        <v>4656</v>
      </c>
      <c r="B435" s="34">
        <v>2018</v>
      </c>
      <c r="C435" s="34">
        <v>18</v>
      </c>
      <c r="D435" s="323" t="s">
        <v>4648</v>
      </c>
      <c r="E435" s="95">
        <f t="shared" si="22"/>
        <v>698</v>
      </c>
      <c r="F435" s="95">
        <f t="shared" si="23"/>
        <v>1043</v>
      </c>
      <c r="G435" s="95">
        <f>'gráficos x semana II nivel'!C237</f>
        <v>0</v>
      </c>
      <c r="H435" s="95">
        <f t="shared" si="24"/>
        <v>114</v>
      </c>
      <c r="I435" s="98">
        <f t="shared" si="2"/>
        <v>0.16332378223495703</v>
      </c>
      <c r="J435" s="98">
        <f t="shared" si="3"/>
        <v>0.10930009587727708</v>
      </c>
      <c r="K435" s="34" t="s">
        <v>650</v>
      </c>
    </row>
    <row r="436" spans="1:11">
      <c r="A436" s="34" t="s">
        <v>4656</v>
      </c>
      <c r="B436" s="34">
        <v>2018</v>
      </c>
      <c r="C436" s="34">
        <v>19</v>
      </c>
      <c r="D436" s="323" t="s">
        <v>4648</v>
      </c>
      <c r="E436" s="95">
        <f t="shared" si="22"/>
        <v>698</v>
      </c>
      <c r="F436" s="95">
        <f t="shared" si="23"/>
        <v>1043</v>
      </c>
      <c r="G436" s="95">
        <f>'gráficos x semana II nivel'!C238</f>
        <v>1</v>
      </c>
      <c r="H436" s="95">
        <f t="shared" si="24"/>
        <v>115</v>
      </c>
      <c r="I436" s="98">
        <f t="shared" si="2"/>
        <v>0.16475644699140402</v>
      </c>
      <c r="J436" s="98">
        <f t="shared" si="3"/>
        <v>0.11025886864813039</v>
      </c>
      <c r="K436" s="34" t="s">
        <v>650</v>
      </c>
    </row>
    <row r="437" spans="1:11">
      <c r="A437" s="34" t="s">
        <v>4656</v>
      </c>
      <c r="B437" s="34">
        <v>2018</v>
      </c>
      <c r="C437" s="34">
        <v>20</v>
      </c>
      <c r="D437" s="323" t="s">
        <v>4648</v>
      </c>
      <c r="E437" s="95">
        <f t="shared" si="22"/>
        <v>698</v>
      </c>
      <c r="F437" s="95">
        <f t="shared" si="23"/>
        <v>1043</v>
      </c>
      <c r="G437" s="95">
        <f>'gráficos x semana II nivel'!C239</f>
        <v>1</v>
      </c>
      <c r="H437" s="95">
        <f t="shared" si="24"/>
        <v>116</v>
      </c>
      <c r="I437" s="98">
        <f t="shared" si="2"/>
        <v>0.166189111747851</v>
      </c>
      <c r="J437" s="98">
        <f t="shared" si="3"/>
        <v>0.1112176414189837</v>
      </c>
      <c r="K437" s="34" t="s">
        <v>650</v>
      </c>
    </row>
    <row r="438" spans="1:11">
      <c r="A438" s="34" t="s">
        <v>4656</v>
      </c>
      <c r="B438" s="34">
        <v>2018</v>
      </c>
      <c r="C438" s="34">
        <v>21</v>
      </c>
      <c r="D438" s="323" t="s">
        <v>4648</v>
      </c>
      <c r="E438" s="95">
        <f t="shared" si="22"/>
        <v>698</v>
      </c>
      <c r="F438" s="95">
        <f t="shared" si="23"/>
        <v>1043</v>
      </c>
      <c r="G438" s="95">
        <f>'gráficos x semana II nivel'!C240</f>
        <v>3</v>
      </c>
      <c r="H438" s="95">
        <f t="shared" si="24"/>
        <v>119</v>
      </c>
      <c r="I438" s="98">
        <f t="shared" si="2"/>
        <v>0.17048710601719197</v>
      </c>
      <c r="J438" s="98">
        <f t="shared" si="3"/>
        <v>0.11409395973154363</v>
      </c>
      <c r="K438" s="34" t="s">
        <v>650</v>
      </c>
    </row>
    <row r="439" spans="1:11">
      <c r="A439" s="34" t="s">
        <v>4656</v>
      </c>
      <c r="B439" s="34">
        <v>2018</v>
      </c>
      <c r="C439" s="34">
        <v>22</v>
      </c>
      <c r="D439" s="323" t="s">
        <v>4648</v>
      </c>
      <c r="E439" s="95">
        <f t="shared" si="22"/>
        <v>698</v>
      </c>
      <c r="F439" s="95">
        <f t="shared" si="23"/>
        <v>1043</v>
      </c>
      <c r="G439" s="95">
        <f>'gráficos x semana II nivel'!C241</f>
        <v>4</v>
      </c>
      <c r="H439" s="95">
        <f t="shared" si="24"/>
        <v>123</v>
      </c>
      <c r="I439" s="98">
        <f t="shared" si="2"/>
        <v>0.17621776504297995</v>
      </c>
      <c r="J439" s="98">
        <f t="shared" si="3"/>
        <v>0.11792905081495686</v>
      </c>
      <c r="K439" s="34" t="s">
        <v>650</v>
      </c>
    </row>
    <row r="440" spans="1:11">
      <c r="A440" s="34" t="s">
        <v>4656</v>
      </c>
      <c r="B440" s="34">
        <v>2018</v>
      </c>
      <c r="C440" s="34">
        <v>23</v>
      </c>
      <c r="D440" s="323" t="s">
        <v>4648</v>
      </c>
      <c r="E440" s="95">
        <f t="shared" si="22"/>
        <v>698</v>
      </c>
      <c r="F440" s="95">
        <f t="shared" si="23"/>
        <v>1043</v>
      </c>
      <c r="G440" s="95">
        <f>'gráficos x semana II nivel'!C242</f>
        <v>5</v>
      </c>
      <c r="H440" s="95">
        <f t="shared" si="24"/>
        <v>128</v>
      </c>
      <c r="I440" s="98">
        <f t="shared" si="2"/>
        <v>0.18338108882521489</v>
      </c>
      <c r="J440" s="98">
        <f t="shared" si="3"/>
        <v>0.12272291466922339</v>
      </c>
      <c r="K440" s="34" t="s">
        <v>650</v>
      </c>
    </row>
    <row r="441" spans="1:11">
      <c r="A441" s="34" t="s">
        <v>4656</v>
      </c>
      <c r="B441" s="34">
        <v>2018</v>
      </c>
      <c r="C441" s="34">
        <v>24</v>
      </c>
      <c r="D441" s="323" t="s">
        <v>4648</v>
      </c>
      <c r="E441" s="95">
        <f t="shared" si="22"/>
        <v>698</v>
      </c>
      <c r="F441" s="95">
        <f t="shared" si="23"/>
        <v>1043</v>
      </c>
      <c r="G441" s="95">
        <f>'gráficos x semana II nivel'!C243</f>
        <v>2</v>
      </c>
      <c r="H441" s="95">
        <f t="shared" si="24"/>
        <v>130</v>
      </c>
      <c r="I441" s="98">
        <f t="shared" si="2"/>
        <v>0.18624641833810887</v>
      </c>
      <c r="J441" s="98">
        <f t="shared" si="3"/>
        <v>0.12464046021093</v>
      </c>
      <c r="K441" s="34" t="s">
        <v>650</v>
      </c>
    </row>
    <row r="442" spans="1:11">
      <c r="A442" s="34" t="s">
        <v>4656</v>
      </c>
      <c r="B442" s="34">
        <v>2018</v>
      </c>
      <c r="C442" s="34">
        <v>25</v>
      </c>
      <c r="D442" s="323" t="s">
        <v>4648</v>
      </c>
      <c r="E442" s="95">
        <f t="shared" si="22"/>
        <v>698</v>
      </c>
      <c r="F442" s="95">
        <f t="shared" si="23"/>
        <v>1043</v>
      </c>
      <c r="G442" s="95">
        <f>'gráficos x semana II nivel'!C244</f>
        <v>3</v>
      </c>
      <c r="H442" s="95">
        <f t="shared" si="24"/>
        <v>133</v>
      </c>
      <c r="I442" s="98">
        <f t="shared" si="2"/>
        <v>0.19054441260744986</v>
      </c>
      <c r="J442" s="98">
        <f t="shared" si="3"/>
        <v>0.12751677852348994</v>
      </c>
      <c r="K442" s="34" t="s">
        <v>650</v>
      </c>
    </row>
    <row r="443" spans="1:11">
      <c r="A443" s="34" t="s">
        <v>4656</v>
      </c>
      <c r="B443" s="34">
        <v>2018</v>
      </c>
      <c r="C443" s="34">
        <v>26</v>
      </c>
      <c r="D443" s="323" t="s">
        <v>4648</v>
      </c>
      <c r="E443" s="95">
        <f t="shared" si="22"/>
        <v>698</v>
      </c>
      <c r="F443" s="95">
        <f t="shared" si="23"/>
        <v>1043</v>
      </c>
      <c r="G443" s="95">
        <f>'gráficos x semana II nivel'!C245</f>
        <v>3</v>
      </c>
      <c r="H443" s="95">
        <f t="shared" si="24"/>
        <v>136</v>
      </c>
      <c r="I443" s="98">
        <f t="shared" si="2"/>
        <v>0.19484240687679083</v>
      </c>
      <c r="J443" s="98">
        <f t="shared" si="3"/>
        <v>0.13039309683604985</v>
      </c>
      <c r="K443" s="34" t="s">
        <v>650</v>
      </c>
    </row>
    <row r="444" spans="1:11">
      <c r="A444" s="34" t="s">
        <v>4656</v>
      </c>
      <c r="B444" s="34">
        <v>2018</v>
      </c>
      <c r="C444" s="34">
        <v>27</v>
      </c>
      <c r="D444" s="323" t="s">
        <v>4648</v>
      </c>
      <c r="E444" s="95">
        <f t="shared" si="22"/>
        <v>698</v>
      </c>
      <c r="F444" s="95">
        <f t="shared" si="23"/>
        <v>1043</v>
      </c>
      <c r="G444" s="95">
        <f>'gráficos x semana II nivel'!C246</f>
        <v>7</v>
      </c>
      <c r="H444" s="95">
        <f t="shared" si="24"/>
        <v>143</v>
      </c>
      <c r="I444" s="98">
        <f t="shared" si="2"/>
        <v>0.20487106017191978</v>
      </c>
      <c r="J444" s="98">
        <f t="shared" si="3"/>
        <v>0.137104506232023</v>
      </c>
      <c r="K444" s="34" t="s">
        <v>650</v>
      </c>
    </row>
    <row r="445" spans="1:11">
      <c r="A445" s="34" t="s">
        <v>4656</v>
      </c>
      <c r="B445" s="34">
        <v>2018</v>
      </c>
      <c r="C445" s="34">
        <v>28</v>
      </c>
      <c r="D445" s="323" t="s">
        <v>4648</v>
      </c>
      <c r="E445" s="95">
        <f t="shared" si="22"/>
        <v>698</v>
      </c>
      <c r="F445" s="95">
        <f t="shared" si="23"/>
        <v>1043</v>
      </c>
      <c r="G445" s="95">
        <f>'gráficos x semana II nivel'!C247</f>
        <v>2</v>
      </c>
      <c r="H445" s="95">
        <f t="shared" si="24"/>
        <v>145</v>
      </c>
      <c r="I445" s="98">
        <f t="shared" si="2"/>
        <v>0.20773638968481375</v>
      </c>
      <c r="J445" s="98">
        <f t="shared" si="3"/>
        <v>0.13902205177372962</v>
      </c>
      <c r="K445" s="34" t="s">
        <v>650</v>
      </c>
    </row>
    <row r="446" spans="1:11">
      <c r="A446" s="34" t="s">
        <v>4656</v>
      </c>
      <c r="B446" s="34">
        <v>2018</v>
      </c>
      <c r="C446" s="34">
        <v>29</v>
      </c>
      <c r="D446" s="323" t="s">
        <v>4648</v>
      </c>
      <c r="E446" s="95">
        <f t="shared" si="22"/>
        <v>698</v>
      </c>
      <c r="F446" s="95">
        <f t="shared" si="23"/>
        <v>1043</v>
      </c>
      <c r="G446" s="95">
        <f>'gráficos x semana II nivel'!C248</f>
        <v>0</v>
      </c>
      <c r="H446" s="95">
        <f t="shared" si="24"/>
        <v>145</v>
      </c>
      <c r="I446" s="98">
        <f t="shared" si="2"/>
        <v>0.20773638968481375</v>
      </c>
      <c r="J446" s="98">
        <f t="shared" si="3"/>
        <v>0.13902205177372962</v>
      </c>
      <c r="K446" s="34" t="s">
        <v>650</v>
      </c>
    </row>
    <row r="447" spans="1:11">
      <c r="A447" s="34" t="s">
        <v>4656</v>
      </c>
      <c r="B447" s="34">
        <v>2018</v>
      </c>
      <c r="C447" s="34">
        <v>30</v>
      </c>
      <c r="D447" s="323" t="s">
        <v>4648</v>
      </c>
      <c r="E447" s="95">
        <f t="shared" si="22"/>
        <v>698</v>
      </c>
      <c r="F447" s="95">
        <f t="shared" si="23"/>
        <v>1043</v>
      </c>
      <c r="G447" s="95">
        <f>'gráficos x semana II nivel'!C249</f>
        <v>8</v>
      </c>
      <c r="H447" s="95">
        <f t="shared" si="24"/>
        <v>153</v>
      </c>
      <c r="I447" s="98">
        <f t="shared" si="2"/>
        <v>0.21919770773638969</v>
      </c>
      <c r="J447" s="98">
        <f t="shared" si="3"/>
        <v>0.14669223394055608</v>
      </c>
      <c r="K447" s="34" t="s">
        <v>650</v>
      </c>
    </row>
    <row r="448" spans="1:11">
      <c r="A448" s="34" t="s">
        <v>4656</v>
      </c>
      <c r="B448" s="34">
        <v>2018</v>
      </c>
      <c r="C448" s="34">
        <v>31</v>
      </c>
      <c r="D448" s="323" t="s">
        <v>4648</v>
      </c>
      <c r="E448" s="95">
        <f t="shared" si="22"/>
        <v>698</v>
      </c>
      <c r="F448" s="95">
        <f t="shared" si="23"/>
        <v>1043</v>
      </c>
      <c r="G448" s="95">
        <f>'gráficos x semana II nivel'!C250</f>
        <v>1</v>
      </c>
      <c r="H448" s="95">
        <f t="shared" si="24"/>
        <v>154</v>
      </c>
      <c r="I448" s="98">
        <f t="shared" si="2"/>
        <v>0.22063037249283668</v>
      </c>
      <c r="J448" s="98">
        <f t="shared" si="3"/>
        <v>0.1476510067114094</v>
      </c>
      <c r="K448" s="34" t="s">
        <v>650</v>
      </c>
    </row>
    <row r="449" spans="1:11">
      <c r="A449" s="34" t="s">
        <v>4656</v>
      </c>
      <c r="B449" s="34">
        <v>2018</v>
      </c>
      <c r="C449" s="34">
        <v>32</v>
      </c>
      <c r="D449" s="323" t="s">
        <v>4648</v>
      </c>
      <c r="E449" s="95">
        <f t="shared" si="22"/>
        <v>698</v>
      </c>
      <c r="F449" s="95">
        <f t="shared" si="23"/>
        <v>1043</v>
      </c>
      <c r="G449" s="95">
        <f>'gráficos x semana II nivel'!C251</f>
        <v>1</v>
      </c>
      <c r="H449" s="95">
        <f t="shared" si="24"/>
        <v>155</v>
      </c>
      <c r="I449" s="98">
        <f t="shared" si="2"/>
        <v>0.22206303724928367</v>
      </c>
      <c r="J449" s="98">
        <f t="shared" si="3"/>
        <v>0.1486097794822627</v>
      </c>
      <c r="K449" s="34" t="s">
        <v>650</v>
      </c>
    </row>
    <row r="450" spans="1:11">
      <c r="A450" s="34" t="s">
        <v>4656</v>
      </c>
      <c r="B450" s="34">
        <v>2018</v>
      </c>
      <c r="C450" s="34">
        <v>33</v>
      </c>
      <c r="D450" s="323" t="s">
        <v>4648</v>
      </c>
      <c r="E450" s="95">
        <f t="shared" si="22"/>
        <v>698</v>
      </c>
      <c r="F450" s="95">
        <f t="shared" si="23"/>
        <v>1043</v>
      </c>
      <c r="G450" s="95">
        <f>'gráficos x semana II nivel'!C252</f>
        <v>2</v>
      </c>
      <c r="H450" s="95">
        <f t="shared" si="24"/>
        <v>157</v>
      </c>
      <c r="I450" s="98">
        <f t="shared" si="2"/>
        <v>0.22492836676217765</v>
      </c>
      <c r="J450" s="98">
        <f t="shared" si="3"/>
        <v>0.15052732502396932</v>
      </c>
      <c r="K450" s="34" t="s">
        <v>650</v>
      </c>
    </row>
    <row r="451" spans="1:11">
      <c r="A451" s="34" t="s">
        <v>4656</v>
      </c>
      <c r="B451" s="34">
        <v>2018</v>
      </c>
      <c r="C451" s="34">
        <v>34</v>
      </c>
      <c r="D451" s="323" t="s">
        <v>4648</v>
      </c>
      <c r="E451" s="95">
        <f t="shared" si="22"/>
        <v>698</v>
      </c>
      <c r="F451" s="95">
        <f t="shared" si="23"/>
        <v>1043</v>
      </c>
      <c r="G451" s="95">
        <f>'gráficos x semana II nivel'!C253</f>
        <v>3</v>
      </c>
      <c r="H451" s="95">
        <f t="shared" si="24"/>
        <v>160</v>
      </c>
      <c r="I451" s="98">
        <f t="shared" si="2"/>
        <v>0.22922636103151864</v>
      </c>
      <c r="J451" s="98">
        <f t="shared" si="3"/>
        <v>0.15340364333652926</v>
      </c>
      <c r="K451" s="34" t="s">
        <v>650</v>
      </c>
    </row>
    <row r="452" spans="1:11">
      <c r="A452" s="34" t="s">
        <v>4656</v>
      </c>
      <c r="B452" s="34">
        <v>2018</v>
      </c>
      <c r="C452" s="34">
        <v>35</v>
      </c>
      <c r="D452" s="323" t="s">
        <v>4648</v>
      </c>
      <c r="E452" s="95">
        <f t="shared" si="22"/>
        <v>698</v>
      </c>
      <c r="F452" s="95">
        <f t="shared" si="23"/>
        <v>1043</v>
      </c>
      <c r="G452" s="95">
        <f>'gráficos x semana II nivel'!C254</f>
        <v>1</v>
      </c>
      <c r="H452" s="95">
        <f t="shared" si="24"/>
        <v>161</v>
      </c>
      <c r="I452" s="98">
        <f t="shared" si="2"/>
        <v>0.23065902578796563</v>
      </c>
      <c r="J452" s="98">
        <f t="shared" si="3"/>
        <v>0.15436241610738255</v>
      </c>
      <c r="K452" s="34" t="s">
        <v>650</v>
      </c>
    </row>
    <row r="453" spans="1:11">
      <c r="A453" s="34" t="s">
        <v>4656</v>
      </c>
      <c r="B453" s="34">
        <v>2018</v>
      </c>
      <c r="C453" s="34">
        <v>36</v>
      </c>
      <c r="D453" s="323" t="s">
        <v>4648</v>
      </c>
      <c r="E453" s="95">
        <f t="shared" si="22"/>
        <v>698</v>
      </c>
      <c r="F453" s="95">
        <f t="shared" si="23"/>
        <v>1043</v>
      </c>
      <c r="G453" s="95">
        <f>'gráficos x semana II nivel'!C255</f>
        <v>1</v>
      </c>
      <c r="H453" s="95">
        <f t="shared" si="24"/>
        <v>162</v>
      </c>
      <c r="I453" s="98">
        <f t="shared" si="2"/>
        <v>0.23209169054441262</v>
      </c>
      <c r="J453" s="98">
        <f t="shared" si="3"/>
        <v>0.15532118887823587</v>
      </c>
      <c r="K453" s="34" t="s">
        <v>650</v>
      </c>
    </row>
    <row r="454" spans="1:11">
      <c r="A454" s="34" t="s">
        <v>4656</v>
      </c>
      <c r="B454" s="34">
        <v>2018</v>
      </c>
      <c r="C454" s="34">
        <v>37</v>
      </c>
      <c r="D454" s="323" t="s">
        <v>4648</v>
      </c>
      <c r="E454" s="95">
        <f t="shared" si="22"/>
        <v>698</v>
      </c>
      <c r="F454" s="95">
        <f t="shared" si="23"/>
        <v>1043</v>
      </c>
      <c r="G454" s="95">
        <f>'gráficos x semana II nivel'!C256</f>
        <v>0</v>
      </c>
      <c r="H454" s="95">
        <f t="shared" si="24"/>
        <v>162</v>
      </c>
      <c r="I454" s="98">
        <f t="shared" si="2"/>
        <v>0.23209169054441262</v>
      </c>
      <c r="J454" s="98">
        <f t="shared" si="3"/>
        <v>0.15532118887823587</v>
      </c>
      <c r="K454" s="34" t="s">
        <v>650</v>
      </c>
    </row>
    <row r="455" spans="1:11">
      <c r="A455" s="34" t="s">
        <v>4656</v>
      </c>
      <c r="B455" s="34">
        <v>2018</v>
      </c>
      <c r="C455" s="34">
        <v>38</v>
      </c>
      <c r="D455" s="323" t="s">
        <v>4648</v>
      </c>
      <c r="E455" s="95">
        <f t="shared" si="22"/>
        <v>698</v>
      </c>
      <c r="F455" s="95">
        <f t="shared" si="23"/>
        <v>1043</v>
      </c>
      <c r="G455" s="95">
        <f>'gráficos x semana II nivel'!C257</f>
        <v>3</v>
      </c>
      <c r="H455" s="95">
        <f t="shared" si="24"/>
        <v>165</v>
      </c>
      <c r="I455" s="98">
        <f t="shared" si="2"/>
        <v>0.23638968481375358</v>
      </c>
      <c r="J455" s="98">
        <f t="shared" si="3"/>
        <v>0.15819750719079578</v>
      </c>
      <c r="K455" s="34" t="s">
        <v>650</v>
      </c>
    </row>
    <row r="456" spans="1:11">
      <c r="A456" s="34" t="s">
        <v>4656</v>
      </c>
      <c r="B456" s="34">
        <v>2018</v>
      </c>
      <c r="C456" s="34">
        <v>39</v>
      </c>
      <c r="D456" s="323" t="s">
        <v>4648</v>
      </c>
      <c r="E456" s="95">
        <f t="shared" si="22"/>
        <v>698</v>
      </c>
      <c r="F456" s="95">
        <f t="shared" si="23"/>
        <v>1043</v>
      </c>
      <c r="G456" s="95">
        <f>'gráficos x semana II nivel'!C258</f>
        <v>3</v>
      </c>
      <c r="H456" s="95">
        <f t="shared" si="24"/>
        <v>168</v>
      </c>
      <c r="I456" s="98">
        <f t="shared" si="2"/>
        <v>0.24068767908309455</v>
      </c>
      <c r="J456" s="98">
        <f t="shared" si="3"/>
        <v>0.16107382550335569</v>
      </c>
      <c r="K456" s="34" t="s">
        <v>650</v>
      </c>
    </row>
    <row r="457" spans="1:11">
      <c r="A457" s="34" t="s">
        <v>4656</v>
      </c>
      <c r="B457" s="34">
        <v>2018</v>
      </c>
      <c r="C457" s="34">
        <v>40</v>
      </c>
      <c r="D457" s="323" t="s">
        <v>4648</v>
      </c>
      <c r="E457" s="95">
        <f t="shared" si="22"/>
        <v>698</v>
      </c>
      <c r="F457" s="95">
        <f t="shared" si="23"/>
        <v>1043</v>
      </c>
      <c r="G457" s="95">
        <f>'gráficos x semana II nivel'!C259</f>
        <v>4</v>
      </c>
      <c r="H457" s="95">
        <f t="shared" si="24"/>
        <v>172</v>
      </c>
      <c r="I457" s="98">
        <f t="shared" si="2"/>
        <v>0.24641833810888253</v>
      </c>
      <c r="J457" s="98">
        <f t="shared" si="3"/>
        <v>0.16490891658676893</v>
      </c>
      <c r="K457" s="34" t="s">
        <v>650</v>
      </c>
    </row>
    <row r="458" spans="1:11">
      <c r="A458" s="34" t="s">
        <v>4656</v>
      </c>
      <c r="B458" s="34">
        <v>2018</v>
      </c>
      <c r="C458" s="34">
        <v>41</v>
      </c>
      <c r="D458" s="323" t="s">
        <v>4648</v>
      </c>
      <c r="E458" s="95">
        <f t="shared" si="22"/>
        <v>698</v>
      </c>
      <c r="F458" s="95">
        <f t="shared" si="23"/>
        <v>1043</v>
      </c>
      <c r="G458" s="95">
        <f>'gráficos x semana II nivel'!C260</f>
        <v>1</v>
      </c>
      <c r="H458" s="95">
        <f t="shared" si="24"/>
        <v>173</v>
      </c>
      <c r="I458" s="98">
        <f t="shared" si="2"/>
        <v>0.24785100286532952</v>
      </c>
      <c r="J458" s="98">
        <f t="shared" si="3"/>
        <v>0.16586768935762225</v>
      </c>
      <c r="K458" s="34" t="s">
        <v>650</v>
      </c>
    </row>
    <row r="459" spans="1:11">
      <c r="A459" s="34" t="s">
        <v>4656</v>
      </c>
      <c r="B459" s="34">
        <v>2018</v>
      </c>
      <c r="C459" s="34">
        <v>42</v>
      </c>
      <c r="D459" s="323" t="s">
        <v>4648</v>
      </c>
      <c r="E459" s="95">
        <f t="shared" si="22"/>
        <v>698</v>
      </c>
      <c r="F459" s="95">
        <f t="shared" si="23"/>
        <v>1043</v>
      </c>
      <c r="G459" s="95">
        <f>'gráficos x semana II nivel'!C261</f>
        <v>1</v>
      </c>
      <c r="H459" s="95">
        <f t="shared" si="24"/>
        <v>174</v>
      </c>
      <c r="I459" s="98">
        <f t="shared" si="2"/>
        <v>0.24928366762177651</v>
      </c>
      <c r="J459" s="98">
        <f t="shared" si="3"/>
        <v>0.16682646212847554</v>
      </c>
      <c r="K459" s="34" t="s">
        <v>650</v>
      </c>
    </row>
    <row r="460" spans="1:11">
      <c r="A460" s="34" t="s">
        <v>4656</v>
      </c>
      <c r="B460" s="34">
        <v>2018</v>
      </c>
      <c r="C460" s="34">
        <v>43</v>
      </c>
      <c r="D460" s="323" t="s">
        <v>4648</v>
      </c>
      <c r="E460" s="95">
        <f t="shared" si="22"/>
        <v>698</v>
      </c>
      <c r="F460" s="95">
        <f t="shared" si="23"/>
        <v>1043</v>
      </c>
      <c r="G460" s="95">
        <f>'gráficos x semana II nivel'!C262</f>
        <v>6</v>
      </c>
      <c r="H460" s="95">
        <f t="shared" si="24"/>
        <v>180</v>
      </c>
      <c r="I460" s="98">
        <f t="shared" si="2"/>
        <v>0.25787965616045844</v>
      </c>
      <c r="J460" s="98">
        <f t="shared" si="3"/>
        <v>0.17257909875359539</v>
      </c>
      <c r="K460" s="34" t="s">
        <v>650</v>
      </c>
    </row>
    <row r="461" spans="1:11">
      <c r="A461" s="34" t="s">
        <v>4656</v>
      </c>
      <c r="B461" s="34">
        <v>2018</v>
      </c>
      <c r="C461" s="34">
        <v>44</v>
      </c>
      <c r="D461" s="323" t="s">
        <v>4648</v>
      </c>
      <c r="E461" s="95">
        <f t="shared" si="22"/>
        <v>698</v>
      </c>
      <c r="F461" s="95">
        <f t="shared" si="23"/>
        <v>1043</v>
      </c>
      <c r="G461" s="95">
        <f>'gráficos x semana II nivel'!C263</f>
        <v>0</v>
      </c>
      <c r="H461" s="95">
        <f t="shared" si="24"/>
        <v>180</v>
      </c>
      <c r="I461" s="98">
        <f t="shared" si="2"/>
        <v>0.25787965616045844</v>
      </c>
      <c r="J461" s="98">
        <f t="shared" si="3"/>
        <v>0.17257909875359539</v>
      </c>
      <c r="K461" s="34" t="s">
        <v>650</v>
      </c>
    </row>
    <row r="462" spans="1:11">
      <c r="A462" s="34" t="s">
        <v>4656</v>
      </c>
      <c r="B462" s="34">
        <v>2018</v>
      </c>
      <c r="C462" s="34">
        <v>45</v>
      </c>
      <c r="D462" s="323" t="s">
        <v>4648</v>
      </c>
      <c r="E462" s="95">
        <f t="shared" si="22"/>
        <v>698</v>
      </c>
      <c r="F462" s="95">
        <f t="shared" si="23"/>
        <v>1043</v>
      </c>
      <c r="G462" s="95">
        <f>'gráficos x semana II nivel'!C264</f>
        <v>0</v>
      </c>
      <c r="H462" s="95">
        <f t="shared" si="24"/>
        <v>180</v>
      </c>
      <c r="I462" s="98">
        <f t="shared" si="2"/>
        <v>0.25787965616045844</v>
      </c>
      <c r="J462" s="98">
        <f t="shared" si="3"/>
        <v>0.17257909875359539</v>
      </c>
      <c r="K462" s="34" t="s">
        <v>650</v>
      </c>
    </row>
    <row r="463" spans="1:11">
      <c r="A463" s="34" t="s">
        <v>4656</v>
      </c>
      <c r="B463" s="34">
        <v>2018</v>
      </c>
      <c r="C463" s="34">
        <v>46</v>
      </c>
      <c r="D463" s="323" t="s">
        <v>4648</v>
      </c>
      <c r="E463" s="95">
        <f t="shared" si="22"/>
        <v>698</v>
      </c>
      <c r="F463" s="95">
        <f t="shared" si="23"/>
        <v>1043</v>
      </c>
      <c r="G463" s="95">
        <f>'gráficos x semana II nivel'!C265</f>
        <v>1</v>
      </c>
      <c r="H463" s="95">
        <f t="shared" si="24"/>
        <v>181</v>
      </c>
      <c r="I463" s="98">
        <f t="shared" si="2"/>
        <v>0.25931232091690543</v>
      </c>
      <c r="J463" s="98">
        <f t="shared" si="3"/>
        <v>0.17353787152444872</v>
      </c>
      <c r="K463" s="34" t="s">
        <v>650</v>
      </c>
    </row>
    <row r="464" spans="1:11">
      <c r="A464" s="34" t="s">
        <v>4656</v>
      </c>
      <c r="B464" s="34">
        <v>2018</v>
      </c>
      <c r="C464" s="34">
        <v>47</v>
      </c>
      <c r="D464" s="323" t="s">
        <v>4648</v>
      </c>
      <c r="E464" s="95">
        <f t="shared" si="22"/>
        <v>698</v>
      </c>
      <c r="F464" s="95">
        <f t="shared" si="23"/>
        <v>1043</v>
      </c>
      <c r="G464" s="95">
        <f>'gráficos x semana II nivel'!C266</f>
        <v>0</v>
      </c>
      <c r="H464" s="95">
        <f t="shared" si="24"/>
        <v>181</v>
      </c>
      <c r="I464" s="98">
        <f t="shared" si="2"/>
        <v>0.25931232091690543</v>
      </c>
      <c r="J464" s="98">
        <f t="shared" si="3"/>
        <v>0.17353787152444872</v>
      </c>
      <c r="K464" s="34" t="s">
        <v>650</v>
      </c>
    </row>
    <row r="465" spans="1:11">
      <c r="A465" s="34" t="s">
        <v>4656</v>
      </c>
      <c r="B465" s="34">
        <v>2018</v>
      </c>
      <c r="C465" s="34">
        <v>48</v>
      </c>
      <c r="D465" s="323" t="s">
        <v>4648</v>
      </c>
      <c r="E465" s="95">
        <f t="shared" si="22"/>
        <v>698</v>
      </c>
      <c r="F465" s="95">
        <f t="shared" si="23"/>
        <v>1043</v>
      </c>
      <c r="G465" s="95">
        <f>'gráficos x semana II nivel'!C267</f>
        <v>1</v>
      </c>
      <c r="H465" s="95">
        <f t="shared" si="24"/>
        <v>182</v>
      </c>
      <c r="I465" s="98">
        <f t="shared" si="2"/>
        <v>0.26074498567335241</v>
      </c>
      <c r="J465" s="98">
        <f t="shared" si="3"/>
        <v>0.17449664429530201</v>
      </c>
      <c r="K465" s="34" t="s">
        <v>650</v>
      </c>
    </row>
    <row r="466" spans="1:11">
      <c r="A466" s="34" t="s">
        <v>4656</v>
      </c>
      <c r="B466" s="34">
        <v>2018</v>
      </c>
      <c r="C466" s="34">
        <v>49</v>
      </c>
      <c r="D466" s="323" t="s">
        <v>4648</v>
      </c>
      <c r="E466" s="95">
        <f t="shared" si="22"/>
        <v>698</v>
      </c>
      <c r="F466" s="95">
        <f t="shared" si="23"/>
        <v>1043</v>
      </c>
      <c r="G466" s="95">
        <f>'gráficos x semana II nivel'!C268</f>
        <v>0</v>
      </c>
      <c r="H466" s="95">
        <f t="shared" si="24"/>
        <v>182</v>
      </c>
      <c r="I466" s="98">
        <f t="shared" si="2"/>
        <v>0.26074498567335241</v>
      </c>
      <c r="J466" s="98">
        <f t="shared" si="3"/>
        <v>0.17449664429530201</v>
      </c>
      <c r="K466" s="34" t="s">
        <v>650</v>
      </c>
    </row>
    <row r="467" spans="1:11">
      <c r="A467" s="34" t="s">
        <v>4656</v>
      </c>
      <c r="B467" s="34">
        <v>2018</v>
      </c>
      <c r="C467" s="34">
        <v>50</v>
      </c>
      <c r="D467" s="323" t="s">
        <v>4648</v>
      </c>
      <c r="E467" s="95">
        <f t="shared" si="22"/>
        <v>698</v>
      </c>
      <c r="F467" s="95">
        <f t="shared" si="23"/>
        <v>1043</v>
      </c>
      <c r="G467" s="95">
        <f>'gráficos x semana II nivel'!C269</f>
        <v>1</v>
      </c>
      <c r="H467" s="95">
        <f t="shared" si="24"/>
        <v>183</v>
      </c>
      <c r="I467" s="98">
        <f t="shared" si="2"/>
        <v>0.2621776504297994</v>
      </c>
      <c r="J467" s="98">
        <f t="shared" si="3"/>
        <v>0.17545541706615533</v>
      </c>
      <c r="K467" s="34" t="s">
        <v>650</v>
      </c>
    </row>
    <row r="468" spans="1:11">
      <c r="A468" s="34" t="s">
        <v>4656</v>
      </c>
      <c r="B468" s="34">
        <v>2018</v>
      </c>
      <c r="C468" s="34">
        <v>51</v>
      </c>
      <c r="D468" s="323" t="s">
        <v>4648</v>
      </c>
      <c r="E468" s="95">
        <f t="shared" si="22"/>
        <v>698</v>
      </c>
      <c r="F468" s="95">
        <f t="shared" si="23"/>
        <v>1043</v>
      </c>
      <c r="G468" s="95">
        <f>'gráficos x semana II nivel'!C270</f>
        <v>7</v>
      </c>
      <c r="H468" s="95">
        <f t="shared" si="24"/>
        <v>190</v>
      </c>
      <c r="I468" s="98">
        <f t="shared" si="2"/>
        <v>0.27220630372492838</v>
      </c>
      <c r="J468" s="98">
        <f t="shared" si="3"/>
        <v>0.18216682646212848</v>
      </c>
      <c r="K468" s="34" t="s">
        <v>650</v>
      </c>
    </row>
    <row r="469" spans="1:11">
      <c r="A469" s="34" t="s">
        <v>4656</v>
      </c>
      <c r="B469" s="34">
        <v>2018</v>
      </c>
      <c r="C469" s="34">
        <v>52</v>
      </c>
      <c r="D469" s="323" t="s">
        <v>4648</v>
      </c>
      <c r="E469" s="95">
        <f t="shared" si="22"/>
        <v>698</v>
      </c>
      <c r="F469" s="95">
        <f t="shared" si="23"/>
        <v>1043</v>
      </c>
      <c r="G469" s="95">
        <f>'gráficos x semana II nivel'!C271</f>
        <v>7</v>
      </c>
      <c r="H469" s="95">
        <f t="shared" si="24"/>
        <v>197</v>
      </c>
      <c r="I469" s="98">
        <f t="shared" si="2"/>
        <v>0.2822349570200573</v>
      </c>
      <c r="J469" s="98">
        <f t="shared" si="3"/>
        <v>0.18887823585810162</v>
      </c>
      <c r="K469" s="34" t="s">
        <v>650</v>
      </c>
    </row>
    <row r="470" spans="1:11">
      <c r="A470" s="34" t="s">
        <v>4656</v>
      </c>
      <c r="B470" s="34">
        <v>2018</v>
      </c>
      <c r="C470" s="34">
        <v>53</v>
      </c>
      <c r="D470" s="323" t="s">
        <v>4648</v>
      </c>
      <c r="E470" s="95">
        <f t="shared" si="22"/>
        <v>698</v>
      </c>
      <c r="F470" s="95">
        <f t="shared" si="23"/>
        <v>1043</v>
      </c>
      <c r="G470" s="95">
        <f>'gráficos x semana II nivel'!C272</f>
        <v>1</v>
      </c>
      <c r="H470" s="95">
        <f t="shared" si="24"/>
        <v>198</v>
      </c>
      <c r="I470" s="98">
        <f t="shared" si="2"/>
        <v>0.28366762177650429</v>
      </c>
      <c r="J470" s="98">
        <f t="shared" si="3"/>
        <v>0.18983700862895495</v>
      </c>
      <c r="K470" s="34" t="s">
        <v>650</v>
      </c>
    </row>
    <row r="471" spans="1:11">
      <c r="A471" s="34" t="s">
        <v>4656</v>
      </c>
      <c r="B471" s="34">
        <v>2018</v>
      </c>
      <c r="C471" s="34">
        <v>54</v>
      </c>
      <c r="D471" s="323" t="s">
        <v>4648</v>
      </c>
      <c r="E471" s="95">
        <f t="shared" si="22"/>
        <v>698</v>
      </c>
      <c r="F471" s="95">
        <f t="shared" si="23"/>
        <v>1043</v>
      </c>
      <c r="G471" s="95">
        <f>'gráficos x semana II nivel'!C273</f>
        <v>2</v>
      </c>
      <c r="H471" s="95">
        <f t="shared" si="24"/>
        <v>200</v>
      </c>
      <c r="I471" s="98">
        <f t="shared" si="2"/>
        <v>0.28653295128939826</v>
      </c>
      <c r="J471" s="98">
        <f t="shared" si="3"/>
        <v>0.19175455417066156</v>
      </c>
      <c r="K471" s="34" t="s">
        <v>650</v>
      </c>
    </row>
    <row r="472" spans="1:11">
      <c r="A472" s="34" t="s">
        <v>4656</v>
      </c>
      <c r="B472" s="34">
        <v>2018</v>
      </c>
      <c r="C472" s="34">
        <v>55</v>
      </c>
      <c r="D472" s="323" t="s">
        <v>4648</v>
      </c>
      <c r="E472" s="95">
        <f t="shared" si="22"/>
        <v>698</v>
      </c>
      <c r="F472" s="95">
        <f t="shared" si="23"/>
        <v>1043</v>
      </c>
      <c r="G472" s="95">
        <f>'gráficos x semana II nivel'!C274</f>
        <v>2</v>
      </c>
      <c r="H472" s="95">
        <f t="shared" si="24"/>
        <v>202</v>
      </c>
      <c r="I472" s="98">
        <f t="shared" si="2"/>
        <v>0.28939828080229224</v>
      </c>
      <c r="J472" s="98">
        <f t="shared" si="3"/>
        <v>0.19367209971236818</v>
      </c>
      <c r="K472" s="34" t="s">
        <v>650</v>
      </c>
    </row>
    <row r="473" spans="1:11">
      <c r="A473" s="34" t="s">
        <v>4656</v>
      </c>
      <c r="B473" s="34">
        <v>2018</v>
      </c>
      <c r="C473" s="34">
        <v>56</v>
      </c>
      <c r="D473" s="323" t="s">
        <v>4648</v>
      </c>
      <c r="E473" s="95">
        <f t="shared" si="22"/>
        <v>698</v>
      </c>
      <c r="F473" s="95">
        <f t="shared" si="23"/>
        <v>1043</v>
      </c>
      <c r="G473" s="95">
        <f>'gráficos x semana II nivel'!C275</f>
        <v>10</v>
      </c>
      <c r="H473" s="95">
        <f t="shared" si="24"/>
        <v>212</v>
      </c>
      <c r="I473" s="98">
        <f t="shared" si="2"/>
        <v>0.30372492836676218</v>
      </c>
      <c r="J473" s="98">
        <f t="shared" si="3"/>
        <v>0.20325982742090123</v>
      </c>
      <c r="K473" s="34" t="s">
        <v>650</v>
      </c>
    </row>
    <row r="474" spans="1:11">
      <c r="A474" s="34" t="s">
        <v>4656</v>
      </c>
      <c r="B474" s="34">
        <v>2018</v>
      </c>
      <c r="C474" s="34">
        <v>57</v>
      </c>
      <c r="D474" s="323" t="s">
        <v>4648</v>
      </c>
      <c r="E474" s="95">
        <f t="shared" si="22"/>
        <v>698</v>
      </c>
      <c r="F474" s="95">
        <f t="shared" si="23"/>
        <v>1043</v>
      </c>
      <c r="G474" s="95">
        <f>'gráficos x semana II nivel'!C276</f>
        <v>3</v>
      </c>
      <c r="H474" s="95">
        <f t="shared" si="24"/>
        <v>215</v>
      </c>
      <c r="I474" s="98">
        <f t="shared" si="2"/>
        <v>0.30802292263610315</v>
      </c>
      <c r="J474" s="98">
        <f t="shared" si="3"/>
        <v>0.20613614573346117</v>
      </c>
      <c r="K474" s="34" t="s">
        <v>650</v>
      </c>
    </row>
    <row r="475" spans="1:11">
      <c r="A475" s="34" t="s">
        <v>4656</v>
      </c>
      <c r="B475" s="34">
        <v>2018</v>
      </c>
      <c r="C475" s="34">
        <v>58</v>
      </c>
      <c r="D475" s="323" t="s">
        <v>4648</v>
      </c>
      <c r="E475" s="95">
        <f t="shared" si="22"/>
        <v>698</v>
      </c>
      <c r="F475" s="95">
        <f t="shared" si="23"/>
        <v>1043</v>
      </c>
      <c r="G475" s="95">
        <f>'gráficos x semana II nivel'!C277</f>
        <v>1</v>
      </c>
      <c r="H475" s="95">
        <f t="shared" si="24"/>
        <v>216</v>
      </c>
      <c r="I475" s="98">
        <f t="shared" si="2"/>
        <v>0.30945558739255014</v>
      </c>
      <c r="J475" s="98">
        <f t="shared" si="3"/>
        <v>0.20709491850431447</v>
      </c>
      <c r="K475" s="34" t="s">
        <v>650</v>
      </c>
    </row>
    <row r="476" spans="1:11">
      <c r="A476" s="34" t="s">
        <v>4656</v>
      </c>
      <c r="B476" s="34">
        <v>2018</v>
      </c>
      <c r="C476" s="34">
        <v>59</v>
      </c>
      <c r="D476" s="323" t="s">
        <v>4648</v>
      </c>
      <c r="E476" s="95">
        <f t="shared" si="22"/>
        <v>698</v>
      </c>
      <c r="F476" s="95">
        <f t="shared" si="23"/>
        <v>1043</v>
      </c>
      <c r="G476" s="95">
        <f>'gráficos x semana II nivel'!C278</f>
        <v>3</v>
      </c>
      <c r="H476" s="95">
        <f t="shared" si="24"/>
        <v>219</v>
      </c>
      <c r="I476" s="98">
        <f t="shared" si="2"/>
        <v>0.3137535816618911</v>
      </c>
      <c r="J476" s="98">
        <f t="shared" si="3"/>
        <v>0.20997123681687441</v>
      </c>
      <c r="K476" s="34" t="s">
        <v>650</v>
      </c>
    </row>
    <row r="477" spans="1:11">
      <c r="A477" s="34" t="s">
        <v>4656</v>
      </c>
      <c r="B477" s="34">
        <v>2018</v>
      </c>
      <c r="C477" s="34">
        <v>60</v>
      </c>
      <c r="D477" s="323" t="s">
        <v>4648</v>
      </c>
      <c r="E477" s="95">
        <f t="shared" si="22"/>
        <v>698</v>
      </c>
      <c r="F477" s="95">
        <f t="shared" si="23"/>
        <v>1043</v>
      </c>
      <c r="G477" s="95">
        <f>'gráficos x semana II nivel'!C279</f>
        <v>3</v>
      </c>
      <c r="H477" s="95">
        <f t="shared" si="24"/>
        <v>222</v>
      </c>
      <c r="I477" s="98">
        <f t="shared" si="2"/>
        <v>0.31805157593123207</v>
      </c>
      <c r="J477" s="98">
        <f t="shared" si="3"/>
        <v>0.21284755512943432</v>
      </c>
      <c r="K477" s="34" t="s">
        <v>650</v>
      </c>
    </row>
    <row r="478" spans="1:11">
      <c r="A478" s="34" t="s">
        <v>4656</v>
      </c>
      <c r="B478" s="34">
        <v>2018</v>
      </c>
      <c r="C478" s="34">
        <v>61</v>
      </c>
      <c r="D478" s="323" t="s">
        <v>4648</v>
      </c>
      <c r="E478" s="95">
        <f t="shared" si="22"/>
        <v>698</v>
      </c>
      <c r="F478" s="95">
        <f t="shared" si="23"/>
        <v>1043</v>
      </c>
      <c r="G478" s="95">
        <f>'gráficos x semana II nivel'!C280</f>
        <v>0</v>
      </c>
      <c r="H478" s="95">
        <f t="shared" si="24"/>
        <v>222</v>
      </c>
      <c r="I478" s="98">
        <f t="shared" si="2"/>
        <v>0.31805157593123207</v>
      </c>
      <c r="J478" s="98">
        <f t="shared" si="3"/>
        <v>0.21284755512943432</v>
      </c>
      <c r="K478" s="34" t="s">
        <v>650</v>
      </c>
    </row>
    <row r="479" spans="1:11">
      <c r="A479" s="34" t="s">
        <v>4656</v>
      </c>
      <c r="B479" s="34">
        <v>2018</v>
      </c>
      <c r="C479" s="34">
        <v>62</v>
      </c>
      <c r="D479" s="323" t="s">
        <v>4648</v>
      </c>
      <c r="E479" s="95">
        <f t="shared" si="22"/>
        <v>698</v>
      </c>
      <c r="F479" s="95">
        <f t="shared" si="23"/>
        <v>1043</v>
      </c>
      <c r="G479" s="95">
        <f>'gráficos x semana II nivel'!C281</f>
        <v>1</v>
      </c>
      <c r="H479" s="95">
        <f t="shared" si="24"/>
        <v>223</v>
      </c>
      <c r="I479" s="98">
        <f t="shared" si="2"/>
        <v>0.31948424068767911</v>
      </c>
      <c r="J479" s="98">
        <f t="shared" si="3"/>
        <v>0.21380632790028764</v>
      </c>
      <c r="K479" s="34" t="s">
        <v>650</v>
      </c>
    </row>
    <row r="480" spans="1:11">
      <c r="A480" s="34" t="s">
        <v>4656</v>
      </c>
      <c r="B480" s="34">
        <v>2018</v>
      </c>
      <c r="C480" s="34">
        <v>63</v>
      </c>
      <c r="D480" s="323" t="s">
        <v>4648</v>
      </c>
      <c r="E480" s="95">
        <f t="shared" si="22"/>
        <v>698</v>
      </c>
      <c r="F480" s="95">
        <f t="shared" si="23"/>
        <v>1043</v>
      </c>
      <c r="G480" s="95">
        <f>'gráficos x semana II nivel'!C282</f>
        <v>0</v>
      </c>
      <c r="H480" s="95">
        <f t="shared" si="24"/>
        <v>223</v>
      </c>
      <c r="I480" s="98">
        <f t="shared" si="2"/>
        <v>0.31948424068767911</v>
      </c>
      <c r="J480" s="98">
        <f t="shared" si="3"/>
        <v>0.21380632790028764</v>
      </c>
      <c r="K480" s="34" t="s">
        <v>650</v>
      </c>
    </row>
    <row r="481" spans="1:11">
      <c r="A481" s="34" t="s">
        <v>4656</v>
      </c>
      <c r="B481" s="34">
        <v>2018</v>
      </c>
      <c r="C481" s="34">
        <v>64</v>
      </c>
      <c r="D481" s="323" t="s">
        <v>4648</v>
      </c>
      <c r="E481" s="95">
        <f t="shared" si="22"/>
        <v>698</v>
      </c>
      <c r="F481" s="95">
        <f t="shared" si="23"/>
        <v>1043</v>
      </c>
      <c r="G481" s="95">
        <f>'gráficos x semana II nivel'!C283</f>
        <v>0</v>
      </c>
      <c r="H481" s="95">
        <f t="shared" si="24"/>
        <v>223</v>
      </c>
      <c r="I481" s="98">
        <f t="shared" si="2"/>
        <v>0.31948424068767911</v>
      </c>
      <c r="J481" s="98">
        <f t="shared" si="3"/>
        <v>0.21380632790028764</v>
      </c>
      <c r="K481" s="34" t="s">
        <v>650</v>
      </c>
    </row>
    <row r="482" spans="1:11">
      <c r="A482" s="34" t="s">
        <v>4656</v>
      </c>
      <c r="B482" s="34">
        <v>2018</v>
      </c>
      <c r="C482" s="34">
        <v>65</v>
      </c>
      <c r="D482" s="323" t="s">
        <v>4648</v>
      </c>
      <c r="E482" s="95">
        <f t="shared" ref="E482:E545" si="25">SP2_IIN</f>
        <v>698</v>
      </c>
      <c r="F482" s="95">
        <f t="shared" ref="F482:F545" si="26">Cargos_IIN_SP2</f>
        <v>1043</v>
      </c>
      <c r="G482" s="95">
        <f>'gráficos x semana II nivel'!C284</f>
        <v>1</v>
      </c>
      <c r="H482" s="95">
        <f t="shared" si="24"/>
        <v>224</v>
      </c>
      <c r="I482" s="98">
        <f t="shared" si="2"/>
        <v>0.3209169054441261</v>
      </c>
      <c r="J482" s="98">
        <f t="shared" si="3"/>
        <v>0.21476510067114093</v>
      </c>
      <c r="K482" s="34" t="s">
        <v>650</v>
      </c>
    </row>
    <row r="483" spans="1:11">
      <c r="A483" s="34" t="s">
        <v>4656</v>
      </c>
      <c r="B483" s="34">
        <v>2018</v>
      </c>
      <c r="C483" s="34">
        <v>66</v>
      </c>
      <c r="D483" s="323" t="s">
        <v>4648</v>
      </c>
      <c r="E483" s="95">
        <f t="shared" si="25"/>
        <v>698</v>
      </c>
      <c r="F483" s="95">
        <f t="shared" si="26"/>
        <v>1043</v>
      </c>
      <c r="G483" s="95">
        <f>'gráficos x semana II nivel'!C285</f>
        <v>0</v>
      </c>
      <c r="H483" s="95">
        <f t="shared" si="24"/>
        <v>224</v>
      </c>
      <c r="I483" s="98">
        <f t="shared" si="2"/>
        <v>0.3209169054441261</v>
      </c>
      <c r="J483" s="98">
        <f t="shared" si="3"/>
        <v>0.21476510067114093</v>
      </c>
      <c r="K483" s="34" t="s">
        <v>650</v>
      </c>
    </row>
    <row r="484" spans="1:11">
      <c r="A484" s="34" t="s">
        <v>4656</v>
      </c>
      <c r="B484" s="34">
        <v>2018</v>
      </c>
      <c r="C484" s="34">
        <v>67</v>
      </c>
      <c r="D484" s="323" t="s">
        <v>4648</v>
      </c>
      <c r="E484" s="95">
        <f t="shared" si="25"/>
        <v>698</v>
      </c>
      <c r="F484" s="95">
        <f t="shared" si="26"/>
        <v>1043</v>
      </c>
      <c r="G484" s="95">
        <f>'gráficos x semana II nivel'!C286</f>
        <v>0</v>
      </c>
      <c r="H484" s="95">
        <f t="shared" si="24"/>
        <v>224</v>
      </c>
      <c r="I484" s="98">
        <f t="shared" si="2"/>
        <v>0.3209169054441261</v>
      </c>
      <c r="J484" s="98">
        <f t="shared" si="3"/>
        <v>0.21476510067114093</v>
      </c>
      <c r="K484" s="34" t="s">
        <v>650</v>
      </c>
    </row>
    <row r="485" spans="1:11">
      <c r="A485" s="34" t="s">
        <v>4656</v>
      </c>
      <c r="B485" s="34">
        <v>2018</v>
      </c>
      <c r="C485" s="34">
        <v>68</v>
      </c>
      <c r="D485" s="323" t="s">
        <v>4648</v>
      </c>
      <c r="E485" s="95">
        <f t="shared" si="25"/>
        <v>698</v>
      </c>
      <c r="F485" s="95">
        <f t="shared" si="26"/>
        <v>1043</v>
      </c>
      <c r="G485" s="95">
        <f>'gráficos x semana II nivel'!C287</f>
        <v>0</v>
      </c>
      <c r="H485" s="95">
        <f t="shared" si="24"/>
        <v>224</v>
      </c>
      <c r="I485" s="98">
        <f t="shared" si="2"/>
        <v>0.3209169054441261</v>
      </c>
      <c r="J485" s="98">
        <f t="shared" si="3"/>
        <v>0.21476510067114093</v>
      </c>
      <c r="K485" s="34" t="s">
        <v>650</v>
      </c>
    </row>
    <row r="486" spans="1:11">
      <c r="A486" s="34" t="s">
        <v>4656</v>
      </c>
      <c r="B486" s="34">
        <v>2018</v>
      </c>
      <c r="C486" s="34">
        <v>69</v>
      </c>
      <c r="D486" s="323" t="s">
        <v>4648</v>
      </c>
      <c r="E486" s="95">
        <f t="shared" si="25"/>
        <v>698</v>
      </c>
      <c r="F486" s="95">
        <f t="shared" si="26"/>
        <v>1043</v>
      </c>
      <c r="G486" s="95">
        <f>'gráficos x semana II nivel'!C288</f>
        <v>3</v>
      </c>
      <c r="H486" s="95">
        <f t="shared" si="24"/>
        <v>227</v>
      </c>
      <c r="I486" s="98">
        <f t="shared" si="2"/>
        <v>0.32521489971346706</v>
      </c>
      <c r="J486" s="98">
        <f t="shared" si="3"/>
        <v>0.21764141898370087</v>
      </c>
      <c r="K486" s="34" t="s">
        <v>650</v>
      </c>
    </row>
    <row r="487" spans="1:11">
      <c r="A487" s="34" t="s">
        <v>4656</v>
      </c>
      <c r="B487" s="34">
        <v>2018</v>
      </c>
      <c r="C487" s="34">
        <v>70</v>
      </c>
      <c r="D487" s="323" t="s">
        <v>4648</v>
      </c>
      <c r="E487" s="95">
        <f t="shared" si="25"/>
        <v>698</v>
      </c>
      <c r="F487" s="95">
        <f t="shared" si="26"/>
        <v>1043</v>
      </c>
      <c r="G487" s="95">
        <f>'gráficos x semana II nivel'!C289</f>
        <v>1</v>
      </c>
      <c r="H487" s="95">
        <f t="shared" si="24"/>
        <v>228</v>
      </c>
      <c r="I487" s="98">
        <f t="shared" si="2"/>
        <v>0.32664756446991405</v>
      </c>
      <c r="J487" s="98">
        <f t="shared" si="3"/>
        <v>0.21860019175455417</v>
      </c>
      <c r="K487" s="34" t="s">
        <v>650</v>
      </c>
    </row>
    <row r="488" spans="1:11">
      <c r="A488" s="34" t="s">
        <v>4656</v>
      </c>
      <c r="B488" s="34">
        <v>2018</v>
      </c>
      <c r="C488" s="34">
        <v>71</v>
      </c>
      <c r="D488" s="323" t="s">
        <v>4648</v>
      </c>
      <c r="E488" s="95">
        <f t="shared" si="25"/>
        <v>698</v>
      </c>
      <c r="F488" s="95">
        <f t="shared" si="26"/>
        <v>1043</v>
      </c>
      <c r="G488" s="95">
        <f>'gráficos x semana II nivel'!C290</f>
        <v>1</v>
      </c>
      <c r="H488" s="95">
        <f t="shared" si="24"/>
        <v>229</v>
      </c>
      <c r="I488" s="98">
        <f t="shared" si="2"/>
        <v>0.32808022922636104</v>
      </c>
      <c r="J488" s="98">
        <f t="shared" si="3"/>
        <v>0.21955896452540749</v>
      </c>
      <c r="K488" s="34" t="s">
        <v>650</v>
      </c>
    </row>
    <row r="489" spans="1:11">
      <c r="A489" s="34" t="s">
        <v>4656</v>
      </c>
      <c r="B489" s="34">
        <v>2018</v>
      </c>
      <c r="C489" s="34">
        <v>72</v>
      </c>
      <c r="D489" s="323" t="s">
        <v>4648</v>
      </c>
      <c r="E489" s="95">
        <f t="shared" si="25"/>
        <v>698</v>
      </c>
      <c r="F489" s="95">
        <f t="shared" si="26"/>
        <v>1043</v>
      </c>
      <c r="G489" s="95">
        <f>'gráficos x semana II nivel'!C291</f>
        <v>0</v>
      </c>
      <c r="H489" s="95">
        <f t="shared" si="24"/>
        <v>229</v>
      </c>
      <c r="I489" s="98">
        <f t="shared" si="2"/>
        <v>0.32808022922636104</v>
      </c>
      <c r="J489" s="98">
        <f t="shared" si="3"/>
        <v>0.21955896452540749</v>
      </c>
      <c r="K489" s="34" t="s">
        <v>650</v>
      </c>
    </row>
    <row r="490" spans="1:11">
      <c r="A490" s="34" t="s">
        <v>4656</v>
      </c>
      <c r="B490" s="34">
        <v>2018</v>
      </c>
      <c r="C490" s="34">
        <v>73</v>
      </c>
      <c r="D490" s="323" t="s">
        <v>4648</v>
      </c>
      <c r="E490" s="95">
        <f t="shared" si="25"/>
        <v>698</v>
      </c>
      <c r="F490" s="95">
        <f t="shared" si="26"/>
        <v>1043</v>
      </c>
      <c r="G490" s="95">
        <f>'gráficos x semana II nivel'!C292</f>
        <v>3</v>
      </c>
      <c r="H490" s="95">
        <f t="shared" si="24"/>
        <v>232</v>
      </c>
      <c r="I490" s="98">
        <f t="shared" si="2"/>
        <v>0.33237822349570201</v>
      </c>
      <c r="J490" s="98">
        <f t="shared" si="3"/>
        <v>0.2224352828379674</v>
      </c>
      <c r="K490" s="34" t="s">
        <v>650</v>
      </c>
    </row>
    <row r="491" spans="1:11">
      <c r="A491" s="34" t="s">
        <v>4656</v>
      </c>
      <c r="B491" s="34">
        <v>2018</v>
      </c>
      <c r="C491" s="34">
        <v>74</v>
      </c>
      <c r="D491" s="323" t="s">
        <v>4648</v>
      </c>
      <c r="E491" s="95">
        <f t="shared" si="25"/>
        <v>698</v>
      </c>
      <c r="F491" s="95">
        <f t="shared" si="26"/>
        <v>1043</v>
      </c>
      <c r="G491" s="95">
        <f>'gráficos x semana II nivel'!C293</f>
        <v>0</v>
      </c>
      <c r="H491" s="95">
        <f t="shared" si="24"/>
        <v>232</v>
      </c>
      <c r="I491" s="98">
        <f t="shared" si="2"/>
        <v>0.33237822349570201</v>
      </c>
      <c r="J491" s="98">
        <f t="shared" si="3"/>
        <v>0.2224352828379674</v>
      </c>
      <c r="K491" s="34" t="s">
        <v>650</v>
      </c>
    </row>
    <row r="492" spans="1:11">
      <c r="A492" s="34" t="s">
        <v>4656</v>
      </c>
      <c r="B492" s="34">
        <v>2018</v>
      </c>
      <c r="C492" s="34">
        <v>75</v>
      </c>
      <c r="D492" s="323" t="s">
        <v>4648</v>
      </c>
      <c r="E492" s="95">
        <f t="shared" si="25"/>
        <v>698</v>
      </c>
      <c r="F492" s="95">
        <f t="shared" si="26"/>
        <v>1043</v>
      </c>
      <c r="G492" s="95">
        <f>'gráficos x semana II nivel'!C294</f>
        <v>0</v>
      </c>
      <c r="H492" s="95">
        <f t="shared" si="24"/>
        <v>232</v>
      </c>
      <c r="I492" s="98">
        <f t="shared" si="2"/>
        <v>0.33237822349570201</v>
      </c>
      <c r="J492" s="98">
        <f t="shared" si="3"/>
        <v>0.2224352828379674</v>
      </c>
      <c r="K492" s="34" t="s">
        <v>650</v>
      </c>
    </row>
    <row r="493" spans="1:11">
      <c r="A493" s="34" t="s">
        <v>4656</v>
      </c>
      <c r="B493" s="34">
        <v>2018</v>
      </c>
      <c r="C493" s="34">
        <v>76</v>
      </c>
      <c r="D493" s="323" t="s">
        <v>4648</v>
      </c>
      <c r="E493" s="95">
        <f t="shared" si="25"/>
        <v>698</v>
      </c>
      <c r="F493" s="95">
        <f t="shared" si="26"/>
        <v>1043</v>
      </c>
      <c r="G493" s="95">
        <f>'gráficos x semana II nivel'!C295</f>
        <v>0</v>
      </c>
      <c r="H493" s="95">
        <f t="shared" si="24"/>
        <v>232</v>
      </c>
      <c r="I493" s="98">
        <f t="shared" si="2"/>
        <v>0.33237822349570201</v>
      </c>
      <c r="J493" s="98">
        <f t="shared" si="3"/>
        <v>0.2224352828379674</v>
      </c>
      <c r="K493" s="34" t="s">
        <v>650</v>
      </c>
    </row>
    <row r="494" spans="1:11">
      <c r="A494" s="34" t="s">
        <v>4656</v>
      </c>
      <c r="B494" s="34">
        <v>2018</v>
      </c>
      <c r="C494" s="34">
        <v>77</v>
      </c>
      <c r="D494" s="323" t="s">
        <v>4648</v>
      </c>
      <c r="E494" s="95">
        <f t="shared" si="25"/>
        <v>698</v>
      </c>
      <c r="F494" s="95">
        <f t="shared" si="26"/>
        <v>1043</v>
      </c>
      <c r="G494" s="95">
        <f>'gráficos x semana II nivel'!C296</f>
        <v>1</v>
      </c>
      <c r="H494" s="95">
        <f t="shared" si="24"/>
        <v>233</v>
      </c>
      <c r="I494" s="98">
        <f t="shared" si="2"/>
        <v>0.333810888252149</v>
      </c>
      <c r="J494" s="98">
        <f t="shared" si="3"/>
        <v>0.2233940556088207</v>
      </c>
      <c r="K494" s="34" t="s">
        <v>650</v>
      </c>
    </row>
    <row r="495" spans="1:11">
      <c r="A495" s="34" t="s">
        <v>4656</v>
      </c>
      <c r="B495" s="34">
        <v>2018</v>
      </c>
      <c r="C495" s="34">
        <v>78</v>
      </c>
      <c r="D495" s="323" t="s">
        <v>4648</v>
      </c>
      <c r="E495" s="95">
        <f t="shared" si="25"/>
        <v>698</v>
      </c>
      <c r="F495" s="95">
        <f t="shared" si="26"/>
        <v>1043</v>
      </c>
      <c r="G495" s="95">
        <f>'gráficos x semana II nivel'!C297</f>
        <v>0</v>
      </c>
      <c r="H495" s="95">
        <f t="shared" si="24"/>
        <v>233</v>
      </c>
      <c r="I495" s="98">
        <f t="shared" si="2"/>
        <v>0.333810888252149</v>
      </c>
      <c r="J495" s="98">
        <f t="shared" si="3"/>
        <v>0.2233940556088207</v>
      </c>
      <c r="K495" s="34" t="s">
        <v>650</v>
      </c>
    </row>
    <row r="496" spans="1:11">
      <c r="A496" s="34" t="s">
        <v>4656</v>
      </c>
      <c r="B496" s="34">
        <v>2018</v>
      </c>
      <c r="C496" s="34">
        <v>79</v>
      </c>
      <c r="D496" s="323" t="s">
        <v>4648</v>
      </c>
      <c r="E496" s="95">
        <f t="shared" si="25"/>
        <v>698</v>
      </c>
      <c r="F496" s="95">
        <f t="shared" si="26"/>
        <v>1043</v>
      </c>
      <c r="G496" s="95">
        <f>'gráficos x semana II nivel'!C298</f>
        <v>0</v>
      </c>
      <c r="H496" s="95">
        <f t="shared" si="24"/>
        <v>233</v>
      </c>
      <c r="I496" s="98">
        <f t="shared" si="2"/>
        <v>0.333810888252149</v>
      </c>
      <c r="J496" s="98">
        <f t="shared" si="3"/>
        <v>0.2233940556088207</v>
      </c>
      <c r="K496" s="34" t="s">
        <v>650</v>
      </c>
    </row>
    <row r="497" spans="1:11">
      <c r="A497" s="34" t="s">
        <v>4656</v>
      </c>
      <c r="B497" s="34">
        <v>2018</v>
      </c>
      <c r="C497" s="34">
        <v>80</v>
      </c>
      <c r="D497" s="323" t="s">
        <v>4648</v>
      </c>
      <c r="E497" s="95">
        <f t="shared" si="25"/>
        <v>698</v>
      </c>
      <c r="F497" s="95">
        <f t="shared" si="26"/>
        <v>1043</v>
      </c>
      <c r="G497" s="95">
        <f>'gráficos x semana II nivel'!C299</f>
        <v>0</v>
      </c>
      <c r="H497" s="95">
        <f t="shared" si="24"/>
        <v>233</v>
      </c>
      <c r="I497" s="98">
        <f t="shared" si="2"/>
        <v>0.333810888252149</v>
      </c>
      <c r="J497" s="98">
        <f t="shared" si="3"/>
        <v>0.2233940556088207</v>
      </c>
      <c r="K497" s="34" t="s">
        <v>650</v>
      </c>
    </row>
    <row r="498" spans="1:11">
      <c r="A498" s="34" t="s">
        <v>4656</v>
      </c>
      <c r="B498" s="34">
        <v>2018</v>
      </c>
      <c r="C498" s="34">
        <v>81</v>
      </c>
      <c r="D498" s="323" t="s">
        <v>4648</v>
      </c>
      <c r="E498" s="95">
        <f t="shared" si="25"/>
        <v>698</v>
      </c>
      <c r="F498" s="95">
        <f t="shared" si="26"/>
        <v>1043</v>
      </c>
      <c r="G498" s="95">
        <f>'gráficos x semana II nivel'!C300</f>
        <v>0</v>
      </c>
      <c r="H498" s="95">
        <f t="shared" si="24"/>
        <v>233</v>
      </c>
      <c r="I498" s="98">
        <f t="shared" si="2"/>
        <v>0.333810888252149</v>
      </c>
      <c r="J498" s="98">
        <f t="shared" si="3"/>
        <v>0.2233940556088207</v>
      </c>
      <c r="K498" s="34" t="s">
        <v>650</v>
      </c>
    </row>
    <row r="499" spans="1:11">
      <c r="A499" s="34" t="s">
        <v>4656</v>
      </c>
      <c r="B499" s="34">
        <v>2018</v>
      </c>
      <c r="C499" s="34">
        <v>82</v>
      </c>
      <c r="D499" s="323" t="s">
        <v>4648</v>
      </c>
      <c r="E499" s="95">
        <f t="shared" si="25"/>
        <v>698</v>
      </c>
      <c r="F499" s="95">
        <f t="shared" si="26"/>
        <v>1043</v>
      </c>
      <c r="G499" s="95">
        <f>'gráficos x semana II nivel'!C301</f>
        <v>0</v>
      </c>
      <c r="H499" s="95">
        <f t="shared" si="24"/>
        <v>233</v>
      </c>
      <c r="I499" s="98">
        <f t="shared" si="2"/>
        <v>0.333810888252149</v>
      </c>
      <c r="J499" s="98">
        <f t="shared" si="3"/>
        <v>0.2233940556088207</v>
      </c>
      <c r="K499" s="34" t="s">
        <v>650</v>
      </c>
    </row>
    <row r="500" spans="1:11">
      <c r="A500" s="34" t="s">
        <v>4656</v>
      </c>
      <c r="B500" s="34">
        <v>2018</v>
      </c>
      <c r="C500" s="34">
        <v>83</v>
      </c>
      <c r="D500" s="323" t="s">
        <v>4648</v>
      </c>
      <c r="E500" s="95">
        <f t="shared" si="25"/>
        <v>698</v>
      </c>
      <c r="F500" s="95">
        <f t="shared" si="26"/>
        <v>1043</v>
      </c>
      <c r="G500" s="95">
        <f>'gráficos x semana II nivel'!C302</f>
        <v>0</v>
      </c>
      <c r="H500" s="95">
        <f t="shared" si="24"/>
        <v>233</v>
      </c>
      <c r="I500" s="98">
        <f t="shared" si="2"/>
        <v>0.333810888252149</v>
      </c>
      <c r="J500" s="98">
        <f t="shared" si="3"/>
        <v>0.2233940556088207</v>
      </c>
      <c r="K500" s="34" t="s">
        <v>650</v>
      </c>
    </row>
    <row r="501" spans="1:11">
      <c r="A501" s="34" t="s">
        <v>4656</v>
      </c>
      <c r="B501" s="34">
        <v>2018</v>
      </c>
      <c r="C501" s="34">
        <v>84</v>
      </c>
      <c r="D501" s="323" t="s">
        <v>4648</v>
      </c>
      <c r="E501" s="95">
        <f t="shared" si="25"/>
        <v>698</v>
      </c>
      <c r="F501" s="95">
        <f t="shared" si="26"/>
        <v>1043</v>
      </c>
      <c r="G501" s="95">
        <f>'gráficos x semana II nivel'!C303</f>
        <v>3</v>
      </c>
      <c r="H501" s="95">
        <f t="shared" si="24"/>
        <v>236</v>
      </c>
      <c r="I501" s="98">
        <f t="shared" si="2"/>
        <v>0.33810888252148996</v>
      </c>
      <c r="J501" s="98">
        <f t="shared" si="3"/>
        <v>0.22627037392138064</v>
      </c>
      <c r="K501" s="34" t="s">
        <v>650</v>
      </c>
    </row>
    <row r="502" spans="1:11">
      <c r="A502" s="34" t="s">
        <v>4656</v>
      </c>
      <c r="B502" s="34">
        <v>2018</v>
      </c>
      <c r="C502" s="34">
        <v>85</v>
      </c>
      <c r="D502" s="323" t="s">
        <v>4648</v>
      </c>
      <c r="E502" s="95">
        <f t="shared" si="25"/>
        <v>698</v>
      </c>
      <c r="F502" s="95">
        <f t="shared" si="26"/>
        <v>1043</v>
      </c>
      <c r="G502" s="95">
        <f>'gráficos x semana II nivel'!C304</f>
        <v>0</v>
      </c>
      <c r="H502" s="95">
        <f t="shared" si="24"/>
        <v>236</v>
      </c>
      <c r="I502" s="98">
        <f t="shared" si="2"/>
        <v>0.33810888252148996</v>
      </c>
      <c r="J502" s="98">
        <f t="shared" si="3"/>
        <v>0.22627037392138064</v>
      </c>
      <c r="K502" s="34" t="s">
        <v>650</v>
      </c>
    </row>
    <row r="503" spans="1:11">
      <c r="A503" s="34" t="s">
        <v>4656</v>
      </c>
      <c r="B503" s="34">
        <v>2018</v>
      </c>
      <c r="C503" s="34">
        <v>86</v>
      </c>
      <c r="D503" s="323" t="s">
        <v>4648</v>
      </c>
      <c r="E503" s="95">
        <f t="shared" si="25"/>
        <v>698</v>
      </c>
      <c r="F503" s="95">
        <f t="shared" si="26"/>
        <v>1043</v>
      </c>
      <c r="G503" s="95">
        <f>'gráficos x semana II nivel'!C305</f>
        <v>0</v>
      </c>
      <c r="H503" s="95">
        <f t="shared" si="24"/>
        <v>236</v>
      </c>
      <c r="I503" s="98">
        <f t="shared" si="2"/>
        <v>0.33810888252148996</v>
      </c>
      <c r="J503" s="98">
        <f t="shared" si="3"/>
        <v>0.22627037392138064</v>
      </c>
      <c r="K503" s="34" t="s">
        <v>650</v>
      </c>
    </row>
    <row r="504" spans="1:11">
      <c r="A504" s="34" t="s">
        <v>4656</v>
      </c>
      <c r="B504" s="34">
        <v>2018</v>
      </c>
      <c r="C504" s="34">
        <v>87</v>
      </c>
      <c r="D504" s="323" t="s">
        <v>4648</v>
      </c>
      <c r="E504" s="95">
        <f t="shared" si="25"/>
        <v>698</v>
      </c>
      <c r="F504" s="95">
        <f t="shared" si="26"/>
        <v>1043</v>
      </c>
      <c r="G504" s="95">
        <f>'gráficos x semana II nivel'!C306</f>
        <v>1</v>
      </c>
      <c r="H504" s="95">
        <f t="shared" si="24"/>
        <v>237</v>
      </c>
      <c r="I504" s="98">
        <f t="shared" si="2"/>
        <v>0.33954154727793695</v>
      </c>
      <c r="J504" s="98">
        <f t="shared" si="3"/>
        <v>0.22722914669223393</v>
      </c>
      <c r="K504" s="34" t="s">
        <v>650</v>
      </c>
    </row>
    <row r="505" spans="1:11">
      <c r="A505" s="34" t="s">
        <v>4656</v>
      </c>
      <c r="B505" s="34">
        <v>2018</v>
      </c>
      <c r="C505" s="34">
        <v>88</v>
      </c>
      <c r="D505" s="323" t="s">
        <v>4648</v>
      </c>
      <c r="E505" s="95">
        <f t="shared" si="25"/>
        <v>698</v>
      </c>
      <c r="F505" s="95">
        <f t="shared" si="26"/>
        <v>1043</v>
      </c>
      <c r="G505" s="95">
        <f>'gráficos x semana II nivel'!C307</f>
        <v>0</v>
      </c>
      <c r="H505" s="95">
        <f t="shared" si="24"/>
        <v>237</v>
      </c>
      <c r="I505" s="98">
        <f t="shared" si="2"/>
        <v>0.33954154727793695</v>
      </c>
      <c r="J505" s="98">
        <f t="shared" si="3"/>
        <v>0.22722914669223393</v>
      </c>
      <c r="K505" s="34" t="s">
        <v>650</v>
      </c>
    </row>
    <row r="506" spans="1:11">
      <c r="A506" s="34" t="s">
        <v>4656</v>
      </c>
      <c r="B506" s="34">
        <v>2018</v>
      </c>
      <c r="C506" s="34">
        <v>89</v>
      </c>
      <c r="D506" s="323" t="s">
        <v>4648</v>
      </c>
      <c r="E506" s="95">
        <f t="shared" si="25"/>
        <v>698</v>
      </c>
      <c r="F506" s="95">
        <f t="shared" si="26"/>
        <v>1043</v>
      </c>
      <c r="G506" s="95">
        <f>'gráficos x semana II nivel'!C308</f>
        <v>1</v>
      </c>
      <c r="H506" s="95">
        <f t="shared" si="24"/>
        <v>238</v>
      </c>
      <c r="I506" s="98">
        <f t="shared" si="2"/>
        <v>0.34097421203438394</v>
      </c>
      <c r="J506" s="98">
        <f t="shared" si="3"/>
        <v>0.22818791946308725</v>
      </c>
      <c r="K506" s="34" t="s">
        <v>650</v>
      </c>
    </row>
    <row r="507" spans="1:11">
      <c r="A507" s="34" t="s">
        <v>4656</v>
      </c>
      <c r="B507" s="34">
        <v>2018</v>
      </c>
      <c r="C507" s="34">
        <v>90</v>
      </c>
      <c r="D507" s="323" t="s">
        <v>4648</v>
      </c>
      <c r="E507" s="95">
        <f t="shared" si="25"/>
        <v>698</v>
      </c>
      <c r="F507" s="95">
        <f t="shared" si="26"/>
        <v>1043</v>
      </c>
      <c r="G507" s="95">
        <f>'gráficos x semana II nivel'!C309</f>
        <v>1</v>
      </c>
      <c r="H507" s="95">
        <f t="shared" si="24"/>
        <v>239</v>
      </c>
      <c r="I507" s="98">
        <f t="shared" si="2"/>
        <v>0.34240687679083093</v>
      </c>
      <c r="J507" s="98">
        <f t="shared" si="3"/>
        <v>0.22914669223394055</v>
      </c>
      <c r="K507" s="34" t="s">
        <v>650</v>
      </c>
    </row>
    <row r="508" spans="1:11">
      <c r="A508" s="34" t="s">
        <v>4656</v>
      </c>
      <c r="B508" s="34">
        <v>2018</v>
      </c>
      <c r="C508" s="34">
        <v>91</v>
      </c>
      <c r="D508" s="323" t="s">
        <v>4648</v>
      </c>
      <c r="E508" s="95">
        <f t="shared" si="25"/>
        <v>698</v>
      </c>
      <c r="F508" s="95">
        <f t="shared" si="26"/>
        <v>1043</v>
      </c>
      <c r="G508" s="95">
        <f>'gráficos x semana II nivel'!C310</f>
        <v>0</v>
      </c>
      <c r="H508" s="95">
        <f t="shared" si="24"/>
        <v>239</v>
      </c>
      <c r="I508" s="98">
        <f t="shared" si="2"/>
        <v>0.34240687679083093</v>
      </c>
      <c r="J508" s="98">
        <f t="shared" si="3"/>
        <v>0.22914669223394055</v>
      </c>
      <c r="K508" s="34" t="s">
        <v>650</v>
      </c>
    </row>
    <row r="509" spans="1:11">
      <c r="A509" s="34" t="s">
        <v>4656</v>
      </c>
      <c r="B509" s="34">
        <v>2018</v>
      </c>
      <c r="C509" s="34">
        <v>92</v>
      </c>
      <c r="D509" s="323" t="s">
        <v>4648</v>
      </c>
      <c r="E509" s="95">
        <f t="shared" si="25"/>
        <v>698</v>
      </c>
      <c r="F509" s="95">
        <f t="shared" si="26"/>
        <v>1043</v>
      </c>
      <c r="G509" s="95">
        <f>'gráficos x semana II nivel'!C311</f>
        <v>1</v>
      </c>
      <c r="H509" s="95">
        <f t="shared" si="24"/>
        <v>240</v>
      </c>
      <c r="I509" s="98">
        <f t="shared" si="2"/>
        <v>0.34383954154727792</v>
      </c>
      <c r="J509" s="98">
        <f t="shared" si="3"/>
        <v>0.23010546500479387</v>
      </c>
      <c r="K509" s="34" t="s">
        <v>650</v>
      </c>
    </row>
    <row r="510" spans="1:11">
      <c r="A510" s="34" t="s">
        <v>4656</v>
      </c>
      <c r="B510" s="34">
        <v>2018</v>
      </c>
      <c r="C510" s="34">
        <v>93</v>
      </c>
      <c r="D510" s="323" t="s">
        <v>4648</v>
      </c>
      <c r="E510" s="95">
        <f t="shared" si="25"/>
        <v>698</v>
      </c>
      <c r="F510" s="95">
        <f t="shared" si="26"/>
        <v>1043</v>
      </c>
      <c r="G510" s="95">
        <f>'gráficos x semana II nivel'!C312</f>
        <v>1</v>
      </c>
      <c r="H510" s="95">
        <f t="shared" si="24"/>
        <v>241</v>
      </c>
      <c r="I510" s="98">
        <f t="shared" si="2"/>
        <v>0.3452722063037249</v>
      </c>
      <c r="J510" s="98">
        <f t="shared" si="3"/>
        <v>0.23106423777564716</v>
      </c>
      <c r="K510" s="34" t="s">
        <v>650</v>
      </c>
    </row>
    <row r="511" spans="1:11">
      <c r="A511" s="34" t="s">
        <v>4656</v>
      </c>
      <c r="B511" s="34">
        <v>2018</v>
      </c>
      <c r="C511" s="34">
        <v>94</v>
      </c>
      <c r="D511" s="323" t="s">
        <v>4648</v>
      </c>
      <c r="E511" s="95">
        <f t="shared" si="25"/>
        <v>698</v>
      </c>
      <c r="F511" s="95">
        <f t="shared" si="26"/>
        <v>1043</v>
      </c>
      <c r="G511" s="95">
        <f>'gráficos x semana II nivel'!C313</f>
        <v>0</v>
      </c>
      <c r="H511" s="95">
        <f t="shared" si="24"/>
        <v>241</v>
      </c>
      <c r="I511" s="98">
        <f t="shared" si="2"/>
        <v>0.3452722063037249</v>
      </c>
      <c r="J511" s="98">
        <f t="shared" si="3"/>
        <v>0.23106423777564716</v>
      </c>
      <c r="K511" s="34" t="s">
        <v>650</v>
      </c>
    </row>
    <row r="512" spans="1:11">
      <c r="A512" s="34" t="s">
        <v>4656</v>
      </c>
      <c r="B512" s="34">
        <v>2018</v>
      </c>
      <c r="C512" s="34">
        <v>95</v>
      </c>
      <c r="D512" s="323" t="s">
        <v>4648</v>
      </c>
      <c r="E512" s="95">
        <f t="shared" si="25"/>
        <v>698</v>
      </c>
      <c r="F512" s="95">
        <f t="shared" si="26"/>
        <v>1043</v>
      </c>
      <c r="G512" s="95">
        <f>'gráficos x semana II nivel'!C314</f>
        <v>0</v>
      </c>
      <c r="H512" s="95">
        <f t="shared" si="24"/>
        <v>241</v>
      </c>
      <c r="I512" s="98">
        <f t="shared" si="2"/>
        <v>0.3452722063037249</v>
      </c>
      <c r="J512" s="98">
        <f t="shared" si="3"/>
        <v>0.23106423777564716</v>
      </c>
      <c r="K512" s="34" t="s">
        <v>650</v>
      </c>
    </row>
    <row r="513" spans="1:11">
      <c r="A513" s="34" t="s">
        <v>4656</v>
      </c>
      <c r="B513" s="34">
        <v>2018</v>
      </c>
      <c r="C513" s="34">
        <v>96</v>
      </c>
      <c r="D513" s="323" t="s">
        <v>4648</v>
      </c>
      <c r="E513" s="95">
        <f t="shared" si="25"/>
        <v>698</v>
      </c>
      <c r="F513" s="95">
        <f t="shared" si="26"/>
        <v>1043</v>
      </c>
      <c r="G513" s="95">
        <f>'gráficos x semana II nivel'!C315</f>
        <v>0</v>
      </c>
      <c r="H513" s="95">
        <f t="shared" si="24"/>
        <v>241</v>
      </c>
      <c r="I513" s="98">
        <f t="shared" si="2"/>
        <v>0.3452722063037249</v>
      </c>
      <c r="J513" s="98">
        <f t="shared" si="3"/>
        <v>0.23106423777564716</v>
      </c>
      <c r="K513" s="34" t="s">
        <v>650</v>
      </c>
    </row>
    <row r="514" spans="1:11">
      <c r="A514" s="34" t="s">
        <v>4656</v>
      </c>
      <c r="B514" s="34">
        <v>2018</v>
      </c>
      <c r="C514" s="34">
        <v>97</v>
      </c>
      <c r="D514" s="323" t="s">
        <v>4648</v>
      </c>
      <c r="E514" s="95">
        <f t="shared" si="25"/>
        <v>698</v>
      </c>
      <c r="F514" s="95">
        <f t="shared" si="26"/>
        <v>1043</v>
      </c>
      <c r="G514" s="95">
        <f>'gráficos x semana II nivel'!C316</f>
        <v>0</v>
      </c>
      <c r="H514" s="95">
        <f t="shared" si="24"/>
        <v>241</v>
      </c>
      <c r="I514" s="98">
        <f t="shared" si="2"/>
        <v>0.3452722063037249</v>
      </c>
      <c r="J514" s="98">
        <f t="shared" si="3"/>
        <v>0.23106423777564716</v>
      </c>
      <c r="K514" s="34" t="s">
        <v>650</v>
      </c>
    </row>
    <row r="515" spans="1:11">
      <c r="A515" s="34" t="s">
        <v>4656</v>
      </c>
      <c r="B515" s="34">
        <v>2018</v>
      </c>
      <c r="C515" s="34">
        <v>98</v>
      </c>
      <c r="D515" s="323" t="s">
        <v>4648</v>
      </c>
      <c r="E515" s="95">
        <f t="shared" si="25"/>
        <v>698</v>
      </c>
      <c r="F515" s="95">
        <f t="shared" si="26"/>
        <v>1043</v>
      </c>
      <c r="G515" s="95">
        <f>'gráficos x semana II nivel'!C317</f>
        <v>0</v>
      </c>
      <c r="H515" s="95">
        <f t="shared" si="24"/>
        <v>241</v>
      </c>
      <c r="I515" s="98">
        <f t="shared" si="2"/>
        <v>0.3452722063037249</v>
      </c>
      <c r="J515" s="98">
        <f t="shared" si="3"/>
        <v>0.23106423777564716</v>
      </c>
      <c r="K515" s="34" t="s">
        <v>650</v>
      </c>
    </row>
    <row r="516" spans="1:11">
      <c r="A516" s="34" t="s">
        <v>4656</v>
      </c>
      <c r="B516" s="34">
        <v>2018</v>
      </c>
      <c r="C516" s="34">
        <v>99</v>
      </c>
      <c r="D516" s="323" t="s">
        <v>4648</v>
      </c>
      <c r="E516" s="95">
        <f t="shared" si="25"/>
        <v>698</v>
      </c>
      <c r="F516" s="95">
        <f t="shared" si="26"/>
        <v>1043</v>
      </c>
      <c r="G516" s="95">
        <f>'gráficos x semana II nivel'!C318</f>
        <v>0</v>
      </c>
      <c r="H516" s="95">
        <f t="shared" si="24"/>
        <v>241</v>
      </c>
      <c r="I516" s="98">
        <f t="shared" si="2"/>
        <v>0.3452722063037249</v>
      </c>
      <c r="J516" s="98">
        <f t="shared" si="3"/>
        <v>0.23106423777564716</v>
      </c>
      <c r="K516" s="34" t="s">
        <v>650</v>
      </c>
    </row>
    <row r="517" spans="1:11">
      <c r="A517" s="34" t="s">
        <v>4656</v>
      </c>
      <c r="B517" s="34">
        <v>2018</v>
      </c>
      <c r="C517" s="34">
        <v>100</v>
      </c>
      <c r="D517" s="323" t="s">
        <v>4648</v>
      </c>
      <c r="E517" s="95">
        <f t="shared" si="25"/>
        <v>698</v>
      </c>
      <c r="F517" s="95">
        <f t="shared" si="26"/>
        <v>1043</v>
      </c>
      <c r="G517" s="95">
        <f>'gráficos x semana II nivel'!C319</f>
        <v>0</v>
      </c>
      <c r="H517" s="95">
        <f t="shared" si="24"/>
        <v>241</v>
      </c>
      <c r="I517" s="98">
        <f t="shared" si="2"/>
        <v>0.3452722063037249</v>
      </c>
      <c r="J517" s="98">
        <f t="shared" si="3"/>
        <v>0.23106423777564716</v>
      </c>
      <c r="K517" s="34" t="s">
        <v>650</v>
      </c>
    </row>
    <row r="518" spans="1:11">
      <c r="A518" s="34" t="s">
        <v>4656</v>
      </c>
      <c r="B518" s="34">
        <v>2018</v>
      </c>
      <c r="C518" s="34">
        <v>101</v>
      </c>
      <c r="D518" s="323" t="s">
        <v>4648</v>
      </c>
      <c r="E518" s="95">
        <f t="shared" si="25"/>
        <v>698</v>
      </c>
      <c r="F518" s="95">
        <f t="shared" si="26"/>
        <v>1043</v>
      </c>
      <c r="G518" s="95">
        <f>'gráficos x semana II nivel'!C320</f>
        <v>0</v>
      </c>
      <c r="H518" s="95">
        <f t="shared" si="24"/>
        <v>241</v>
      </c>
      <c r="I518" s="98">
        <f t="shared" si="2"/>
        <v>0.3452722063037249</v>
      </c>
      <c r="J518" s="98">
        <f t="shared" si="3"/>
        <v>0.23106423777564716</v>
      </c>
      <c r="K518" s="34" t="s">
        <v>650</v>
      </c>
    </row>
    <row r="519" spans="1:11">
      <c r="A519" s="34" t="s">
        <v>4656</v>
      </c>
      <c r="B519" s="34">
        <v>2018</v>
      </c>
      <c r="C519" s="34">
        <v>102</v>
      </c>
      <c r="D519" s="323" t="s">
        <v>4648</v>
      </c>
      <c r="E519" s="95">
        <f t="shared" si="25"/>
        <v>698</v>
      </c>
      <c r="F519" s="95">
        <f t="shared" si="26"/>
        <v>1043</v>
      </c>
      <c r="G519" s="95">
        <f>'gráficos x semana II nivel'!C321</f>
        <v>0</v>
      </c>
      <c r="H519" s="95">
        <f t="shared" si="24"/>
        <v>241</v>
      </c>
      <c r="I519" s="98">
        <f t="shared" si="2"/>
        <v>0.3452722063037249</v>
      </c>
      <c r="J519" s="98">
        <f t="shared" si="3"/>
        <v>0.23106423777564716</v>
      </c>
      <c r="K519" s="34" t="s">
        <v>650</v>
      </c>
    </row>
    <row r="520" spans="1:11">
      <c r="A520" s="34" t="s">
        <v>4656</v>
      </c>
      <c r="B520" s="34">
        <v>2018</v>
      </c>
      <c r="C520" s="34">
        <v>103</v>
      </c>
      <c r="D520" s="323" t="s">
        <v>4648</v>
      </c>
      <c r="E520" s="95">
        <f t="shared" si="25"/>
        <v>698</v>
      </c>
      <c r="F520" s="95">
        <f t="shared" si="26"/>
        <v>1043</v>
      </c>
      <c r="G520" s="95">
        <f>'gráficos x semana II nivel'!C322</f>
        <v>0</v>
      </c>
      <c r="H520" s="95">
        <f t="shared" si="24"/>
        <v>241</v>
      </c>
      <c r="I520" s="98">
        <f t="shared" si="2"/>
        <v>0.3452722063037249</v>
      </c>
      <c r="J520" s="98">
        <f t="shared" si="3"/>
        <v>0.23106423777564716</v>
      </c>
      <c r="K520" s="34" t="s">
        <v>650</v>
      </c>
    </row>
    <row r="521" spans="1:11">
      <c r="A521" s="34" t="s">
        <v>4656</v>
      </c>
      <c r="B521" s="34">
        <v>2018</v>
      </c>
      <c r="C521" s="34">
        <v>104</v>
      </c>
      <c r="D521" s="323" t="s">
        <v>4648</v>
      </c>
      <c r="E521" s="95">
        <f t="shared" si="25"/>
        <v>698</v>
      </c>
      <c r="F521" s="95">
        <f t="shared" si="26"/>
        <v>1043</v>
      </c>
      <c r="G521" s="95">
        <f>'gráficos x semana II nivel'!C323</f>
        <v>0</v>
      </c>
      <c r="H521" s="95">
        <f t="shared" si="24"/>
        <v>241</v>
      </c>
      <c r="I521" s="98">
        <f t="shared" si="2"/>
        <v>0.3452722063037249</v>
      </c>
      <c r="J521" s="98">
        <f t="shared" si="3"/>
        <v>0.23106423777564716</v>
      </c>
      <c r="K521" s="34" t="s">
        <v>650</v>
      </c>
    </row>
    <row r="522" spans="1:11">
      <c r="A522" s="34" t="s">
        <v>4656</v>
      </c>
      <c r="B522" s="34">
        <v>2018</v>
      </c>
      <c r="C522" s="34">
        <v>1</v>
      </c>
      <c r="D522" s="34" t="s">
        <v>651</v>
      </c>
      <c r="E522" s="95">
        <f t="shared" si="25"/>
        <v>698</v>
      </c>
      <c r="F522" s="95">
        <f t="shared" si="26"/>
        <v>1043</v>
      </c>
      <c r="G522" s="95">
        <f>'gráficos x semana II nivel'!C220+'gráficos x semana II nivel'!D220+'gráficos x semana II nivel'!E220</f>
        <v>4</v>
      </c>
      <c r="H522" s="95">
        <f>G522</f>
        <v>4</v>
      </c>
      <c r="I522" s="98">
        <f t="shared" si="2"/>
        <v>5.7306590257879654E-3</v>
      </c>
      <c r="J522" s="98">
        <f t="shared" si="3"/>
        <v>3.8350910834132309E-3</v>
      </c>
      <c r="K522" s="34" t="s">
        <v>650</v>
      </c>
    </row>
    <row r="523" spans="1:11">
      <c r="A523" s="34" t="s">
        <v>4656</v>
      </c>
      <c r="B523" s="34">
        <v>2018</v>
      </c>
      <c r="C523" s="34">
        <v>2</v>
      </c>
      <c r="D523" s="34" t="s">
        <v>651</v>
      </c>
      <c r="E523" s="95">
        <f t="shared" si="25"/>
        <v>698</v>
      </c>
      <c r="F523" s="95">
        <f t="shared" si="26"/>
        <v>1043</v>
      </c>
      <c r="G523" s="95">
        <f>'gráficos x semana II nivel'!C221+'gráficos x semana II nivel'!D221+'gráficos x semana II nivel'!E221</f>
        <v>6</v>
      </c>
      <c r="H523" s="95">
        <f t="shared" ref="H523:H625" si="27">H522+G523</f>
        <v>10</v>
      </c>
      <c r="I523" s="98">
        <f t="shared" si="2"/>
        <v>1.4326647564469915E-2</v>
      </c>
      <c r="J523" s="98">
        <f t="shared" si="3"/>
        <v>9.5877277085330784E-3</v>
      </c>
      <c r="K523" s="34" t="s">
        <v>650</v>
      </c>
    </row>
    <row r="524" spans="1:11">
      <c r="A524" s="34" t="s">
        <v>4656</v>
      </c>
      <c r="B524" s="34">
        <v>2018</v>
      </c>
      <c r="C524" s="34">
        <v>3</v>
      </c>
      <c r="D524" s="34" t="s">
        <v>651</v>
      </c>
      <c r="E524" s="95">
        <f t="shared" si="25"/>
        <v>698</v>
      </c>
      <c r="F524" s="95">
        <f t="shared" si="26"/>
        <v>1043</v>
      </c>
      <c r="G524" s="95">
        <f>'gráficos x semana II nivel'!C222+'gráficos x semana II nivel'!D222+'gráficos x semana II nivel'!E222</f>
        <v>3</v>
      </c>
      <c r="H524" s="95">
        <f t="shared" si="27"/>
        <v>13</v>
      </c>
      <c r="I524" s="98">
        <f t="shared" si="2"/>
        <v>1.8624641833810889E-2</v>
      </c>
      <c r="J524" s="98">
        <f t="shared" si="3"/>
        <v>1.2464046021093002E-2</v>
      </c>
      <c r="K524" s="34" t="s">
        <v>650</v>
      </c>
    </row>
    <row r="525" spans="1:11">
      <c r="A525" s="34" t="s">
        <v>4656</v>
      </c>
      <c r="B525" s="34">
        <v>2018</v>
      </c>
      <c r="C525" s="34">
        <v>4</v>
      </c>
      <c r="D525" s="34" t="s">
        <v>651</v>
      </c>
      <c r="E525" s="95">
        <f t="shared" si="25"/>
        <v>698</v>
      </c>
      <c r="F525" s="95">
        <f t="shared" si="26"/>
        <v>1043</v>
      </c>
      <c r="G525" s="95">
        <f>'gráficos x semana II nivel'!C223+'gráficos x semana II nivel'!D223+'gráficos x semana II nivel'!E223</f>
        <v>7</v>
      </c>
      <c r="H525" s="95">
        <f t="shared" si="27"/>
        <v>20</v>
      </c>
      <c r="I525" s="98">
        <f t="shared" si="2"/>
        <v>2.865329512893983E-2</v>
      </c>
      <c r="J525" s="98">
        <f t="shared" si="3"/>
        <v>1.9175455417066157E-2</v>
      </c>
      <c r="K525" s="34" t="s">
        <v>650</v>
      </c>
    </row>
    <row r="526" spans="1:11">
      <c r="A526" s="34" t="s">
        <v>4656</v>
      </c>
      <c r="B526" s="34">
        <v>2018</v>
      </c>
      <c r="C526" s="34">
        <v>5</v>
      </c>
      <c r="D526" s="34" t="s">
        <v>651</v>
      </c>
      <c r="E526" s="95">
        <f t="shared" si="25"/>
        <v>698</v>
      </c>
      <c r="F526" s="95">
        <f t="shared" si="26"/>
        <v>1043</v>
      </c>
      <c r="G526" s="95">
        <f>'gráficos x semana II nivel'!C224+'gráficos x semana II nivel'!D224+'gráficos x semana II nivel'!E224</f>
        <v>11</v>
      </c>
      <c r="H526" s="95">
        <f t="shared" si="27"/>
        <v>31</v>
      </c>
      <c r="I526" s="98">
        <f t="shared" si="2"/>
        <v>4.4412607449856735E-2</v>
      </c>
      <c r="J526" s="98">
        <f t="shared" si="3"/>
        <v>2.9721955896452542E-2</v>
      </c>
      <c r="K526" s="34" t="s">
        <v>650</v>
      </c>
    </row>
    <row r="527" spans="1:11">
      <c r="A527" s="34" t="s">
        <v>4656</v>
      </c>
      <c r="B527" s="34">
        <v>2018</v>
      </c>
      <c r="C527" s="34">
        <v>6</v>
      </c>
      <c r="D527" s="34" t="s">
        <v>651</v>
      </c>
      <c r="E527" s="95">
        <f t="shared" si="25"/>
        <v>698</v>
      </c>
      <c r="F527" s="95">
        <f t="shared" si="26"/>
        <v>1043</v>
      </c>
      <c r="G527" s="95">
        <f>'gráficos x semana II nivel'!C225+'gráficos x semana II nivel'!D225+'gráficos x semana II nivel'!E225</f>
        <v>18</v>
      </c>
      <c r="H527" s="95">
        <f t="shared" si="27"/>
        <v>49</v>
      </c>
      <c r="I527" s="98">
        <f t="shared" si="2"/>
        <v>7.0200573065902577E-2</v>
      </c>
      <c r="J527" s="98">
        <f t="shared" si="3"/>
        <v>4.6979865771812082E-2</v>
      </c>
      <c r="K527" s="34" t="s">
        <v>650</v>
      </c>
    </row>
    <row r="528" spans="1:11">
      <c r="A528" s="34" t="s">
        <v>4656</v>
      </c>
      <c r="B528" s="34">
        <v>2018</v>
      </c>
      <c r="C528" s="34">
        <v>7</v>
      </c>
      <c r="D528" s="34" t="s">
        <v>651</v>
      </c>
      <c r="E528" s="95">
        <f t="shared" si="25"/>
        <v>698</v>
      </c>
      <c r="F528" s="95">
        <f t="shared" si="26"/>
        <v>1043</v>
      </c>
      <c r="G528" s="95">
        <f>'gráficos x semana II nivel'!C226+'gráficos x semana II nivel'!D226+'gráficos x semana II nivel'!E226</f>
        <v>18</v>
      </c>
      <c r="H528" s="95">
        <f t="shared" si="27"/>
        <v>67</v>
      </c>
      <c r="I528" s="98">
        <f t="shared" si="2"/>
        <v>9.5988538681948427E-2</v>
      </c>
      <c r="J528" s="98">
        <f t="shared" si="3"/>
        <v>6.4237775647171619E-2</v>
      </c>
      <c r="K528" s="34" t="s">
        <v>650</v>
      </c>
    </row>
    <row r="529" spans="1:11">
      <c r="A529" s="34" t="s">
        <v>4656</v>
      </c>
      <c r="B529" s="34">
        <v>2018</v>
      </c>
      <c r="C529" s="34">
        <v>8</v>
      </c>
      <c r="D529" s="34" t="s">
        <v>651</v>
      </c>
      <c r="E529" s="95">
        <f t="shared" si="25"/>
        <v>698</v>
      </c>
      <c r="F529" s="95">
        <f t="shared" si="26"/>
        <v>1043</v>
      </c>
      <c r="G529" s="95">
        <f>'gráficos x semana II nivel'!C227+'gráficos x semana II nivel'!D227+'gráficos x semana II nivel'!E227</f>
        <v>29</v>
      </c>
      <c r="H529" s="95">
        <f t="shared" si="27"/>
        <v>96</v>
      </c>
      <c r="I529" s="98">
        <f t="shared" si="2"/>
        <v>0.13753581661891118</v>
      </c>
      <c r="J529" s="98">
        <f t="shared" si="3"/>
        <v>9.2042186001917548E-2</v>
      </c>
      <c r="K529" s="34" t="s">
        <v>650</v>
      </c>
    </row>
    <row r="530" spans="1:11">
      <c r="A530" s="34" t="s">
        <v>4656</v>
      </c>
      <c r="B530" s="34">
        <v>2018</v>
      </c>
      <c r="C530" s="34">
        <v>9</v>
      </c>
      <c r="D530" s="34" t="s">
        <v>651</v>
      </c>
      <c r="E530" s="95">
        <f t="shared" si="25"/>
        <v>698</v>
      </c>
      <c r="F530" s="95">
        <f t="shared" si="26"/>
        <v>1043</v>
      </c>
      <c r="G530" s="95">
        <f>'gráficos x semana II nivel'!C228+'gráficos x semana II nivel'!D228+'gráficos x semana II nivel'!E228</f>
        <v>5</v>
      </c>
      <c r="H530" s="95">
        <f t="shared" si="27"/>
        <v>101</v>
      </c>
      <c r="I530" s="98">
        <f t="shared" si="2"/>
        <v>0.14469914040114612</v>
      </c>
      <c r="J530" s="98">
        <f t="shared" si="3"/>
        <v>9.6836049856184089E-2</v>
      </c>
      <c r="K530" s="34" t="s">
        <v>650</v>
      </c>
    </row>
    <row r="531" spans="1:11">
      <c r="A531" s="34" t="s">
        <v>4656</v>
      </c>
      <c r="B531" s="34">
        <v>2018</v>
      </c>
      <c r="C531" s="34">
        <v>10</v>
      </c>
      <c r="D531" s="34" t="s">
        <v>651</v>
      </c>
      <c r="E531" s="95">
        <f t="shared" si="25"/>
        <v>698</v>
      </c>
      <c r="F531" s="95">
        <f t="shared" si="26"/>
        <v>1043</v>
      </c>
      <c r="G531" s="95">
        <f>'gráficos x semana II nivel'!C229+'gráficos x semana II nivel'!D229+'gráficos x semana II nivel'!E229</f>
        <v>9</v>
      </c>
      <c r="H531" s="95">
        <f t="shared" si="27"/>
        <v>110</v>
      </c>
      <c r="I531" s="98">
        <f t="shared" si="2"/>
        <v>0.15759312320916904</v>
      </c>
      <c r="J531" s="98">
        <f t="shared" si="3"/>
        <v>0.10546500479386385</v>
      </c>
      <c r="K531" s="34" t="s">
        <v>650</v>
      </c>
    </row>
    <row r="532" spans="1:11">
      <c r="A532" s="34" t="s">
        <v>4656</v>
      </c>
      <c r="B532" s="34">
        <v>2018</v>
      </c>
      <c r="C532" s="34">
        <v>11</v>
      </c>
      <c r="D532" s="34" t="s">
        <v>651</v>
      </c>
      <c r="E532" s="95">
        <f t="shared" si="25"/>
        <v>698</v>
      </c>
      <c r="F532" s="95">
        <f t="shared" si="26"/>
        <v>1043</v>
      </c>
      <c r="G532" s="95">
        <f>'gráficos x semana II nivel'!C230+'gráficos x semana II nivel'!D230+'gráficos x semana II nivel'!E230</f>
        <v>8</v>
      </c>
      <c r="H532" s="95">
        <f t="shared" si="27"/>
        <v>118</v>
      </c>
      <c r="I532" s="98">
        <f t="shared" si="2"/>
        <v>0.16905444126074498</v>
      </c>
      <c r="J532" s="98">
        <f t="shared" si="3"/>
        <v>0.11313518696069032</v>
      </c>
      <c r="K532" s="34" t="s">
        <v>650</v>
      </c>
    </row>
    <row r="533" spans="1:11">
      <c r="A533" s="34" t="s">
        <v>4656</v>
      </c>
      <c r="B533" s="34">
        <v>2018</v>
      </c>
      <c r="C533" s="34">
        <v>12</v>
      </c>
      <c r="D533" s="34" t="s">
        <v>651</v>
      </c>
      <c r="E533" s="95">
        <f t="shared" si="25"/>
        <v>698</v>
      </c>
      <c r="F533" s="95">
        <f t="shared" si="26"/>
        <v>1043</v>
      </c>
      <c r="G533" s="95">
        <f>'gráficos x semana II nivel'!C231+'gráficos x semana II nivel'!D231+'gráficos x semana II nivel'!E231</f>
        <v>17</v>
      </c>
      <c r="H533" s="95">
        <f t="shared" si="27"/>
        <v>135</v>
      </c>
      <c r="I533" s="98">
        <f t="shared" si="2"/>
        <v>0.19340974212034384</v>
      </c>
      <c r="J533" s="98">
        <f t="shared" si="3"/>
        <v>0.12943432406519656</v>
      </c>
      <c r="K533" s="34" t="s">
        <v>650</v>
      </c>
    </row>
    <row r="534" spans="1:11">
      <c r="A534" s="34" t="s">
        <v>4656</v>
      </c>
      <c r="B534" s="34">
        <v>2018</v>
      </c>
      <c r="C534" s="34">
        <v>13</v>
      </c>
      <c r="D534" s="34" t="s">
        <v>651</v>
      </c>
      <c r="E534" s="95">
        <f t="shared" si="25"/>
        <v>698</v>
      </c>
      <c r="F534" s="95">
        <f t="shared" si="26"/>
        <v>1043</v>
      </c>
      <c r="G534" s="95">
        <f>'gráficos x semana II nivel'!C232+'gráficos x semana II nivel'!D232+'gráficos x semana II nivel'!E232</f>
        <v>8</v>
      </c>
      <c r="H534" s="95">
        <f t="shared" si="27"/>
        <v>143</v>
      </c>
      <c r="I534" s="98">
        <f t="shared" si="2"/>
        <v>0.20487106017191978</v>
      </c>
      <c r="J534" s="98">
        <f t="shared" si="3"/>
        <v>0.137104506232023</v>
      </c>
      <c r="K534" s="34" t="s">
        <v>650</v>
      </c>
    </row>
    <row r="535" spans="1:11">
      <c r="A535" s="34" t="s">
        <v>4656</v>
      </c>
      <c r="B535" s="34">
        <v>2018</v>
      </c>
      <c r="C535" s="34">
        <v>14</v>
      </c>
      <c r="D535" s="34" t="s">
        <v>651</v>
      </c>
      <c r="E535" s="95">
        <f t="shared" si="25"/>
        <v>698</v>
      </c>
      <c r="F535" s="95">
        <f t="shared" si="26"/>
        <v>1043</v>
      </c>
      <c r="G535" s="95">
        <f>'gráficos x semana II nivel'!C233+'gráficos x semana II nivel'!D233+'gráficos x semana II nivel'!E233</f>
        <v>13</v>
      </c>
      <c r="H535" s="95">
        <f t="shared" si="27"/>
        <v>156</v>
      </c>
      <c r="I535" s="98">
        <f t="shared" si="2"/>
        <v>0.22349570200573066</v>
      </c>
      <c r="J535" s="98">
        <f t="shared" si="3"/>
        <v>0.14956855225311602</v>
      </c>
      <c r="K535" s="34" t="s">
        <v>650</v>
      </c>
    </row>
    <row r="536" spans="1:11">
      <c r="A536" s="34" t="s">
        <v>4656</v>
      </c>
      <c r="B536" s="34">
        <v>2018</v>
      </c>
      <c r="C536" s="34">
        <v>15</v>
      </c>
      <c r="D536" s="34" t="s">
        <v>651</v>
      </c>
      <c r="E536" s="95">
        <f t="shared" si="25"/>
        <v>698</v>
      </c>
      <c r="F536" s="95">
        <f t="shared" si="26"/>
        <v>1043</v>
      </c>
      <c r="G536" s="95">
        <f>'gráficos x semana II nivel'!C234+'gráficos x semana II nivel'!D234+'gráficos x semana II nivel'!E234</f>
        <v>6</v>
      </c>
      <c r="H536" s="95">
        <f t="shared" si="27"/>
        <v>162</v>
      </c>
      <c r="I536" s="98">
        <f t="shared" si="2"/>
        <v>0.23209169054441262</v>
      </c>
      <c r="J536" s="98">
        <f t="shared" si="3"/>
        <v>0.15532118887823587</v>
      </c>
      <c r="K536" s="34" t="s">
        <v>650</v>
      </c>
    </row>
    <row r="537" spans="1:11">
      <c r="A537" s="34" t="s">
        <v>4656</v>
      </c>
      <c r="B537" s="34">
        <v>2018</v>
      </c>
      <c r="C537" s="34">
        <v>16</v>
      </c>
      <c r="D537" s="34" t="s">
        <v>651</v>
      </c>
      <c r="E537" s="95">
        <f t="shared" si="25"/>
        <v>698</v>
      </c>
      <c r="F537" s="95">
        <f t="shared" si="26"/>
        <v>1043</v>
      </c>
      <c r="G537" s="95">
        <f>'gráficos x semana II nivel'!C235+'gráficos x semana II nivel'!D235+'gráficos x semana II nivel'!E235</f>
        <v>1</v>
      </c>
      <c r="H537" s="95">
        <f t="shared" si="27"/>
        <v>163</v>
      </c>
      <c r="I537" s="98">
        <f t="shared" si="2"/>
        <v>0.2335243553008596</v>
      </c>
      <c r="J537" s="98">
        <f t="shared" si="3"/>
        <v>0.15627996164908917</v>
      </c>
      <c r="K537" s="34" t="s">
        <v>650</v>
      </c>
    </row>
    <row r="538" spans="1:11">
      <c r="A538" s="34" t="s">
        <v>4656</v>
      </c>
      <c r="B538" s="34">
        <v>2018</v>
      </c>
      <c r="C538" s="34">
        <v>17</v>
      </c>
      <c r="D538" s="34" t="s">
        <v>651</v>
      </c>
      <c r="E538" s="95">
        <f t="shared" si="25"/>
        <v>698</v>
      </c>
      <c r="F538" s="95">
        <f t="shared" si="26"/>
        <v>1043</v>
      </c>
      <c r="G538" s="95">
        <f>'gráficos x semana II nivel'!C236+'gráficos x semana II nivel'!D236+'gráficos x semana II nivel'!E236</f>
        <v>14</v>
      </c>
      <c r="H538" s="95">
        <f t="shared" si="27"/>
        <v>177</v>
      </c>
      <c r="I538" s="98">
        <f t="shared" si="2"/>
        <v>0.25358166189111747</v>
      </c>
      <c r="J538" s="98">
        <f t="shared" si="3"/>
        <v>0.16970278044103548</v>
      </c>
      <c r="K538" s="34" t="s">
        <v>650</v>
      </c>
    </row>
    <row r="539" spans="1:11">
      <c r="A539" s="34" t="s">
        <v>4656</v>
      </c>
      <c r="B539" s="34">
        <v>2018</v>
      </c>
      <c r="C539" s="34">
        <v>18</v>
      </c>
      <c r="D539" s="34" t="s">
        <v>651</v>
      </c>
      <c r="E539" s="95">
        <f t="shared" si="25"/>
        <v>698</v>
      </c>
      <c r="F539" s="95">
        <f t="shared" si="26"/>
        <v>1043</v>
      </c>
      <c r="G539" s="95">
        <f>'gráficos x semana II nivel'!C237+'gráficos x semana II nivel'!D237+'gráficos x semana II nivel'!E237</f>
        <v>3</v>
      </c>
      <c r="H539" s="95">
        <f t="shared" si="27"/>
        <v>180</v>
      </c>
      <c r="I539" s="98">
        <f t="shared" si="2"/>
        <v>0.25787965616045844</v>
      </c>
      <c r="J539" s="98">
        <f t="shared" si="3"/>
        <v>0.17257909875359539</v>
      </c>
      <c r="K539" s="34" t="s">
        <v>650</v>
      </c>
    </row>
    <row r="540" spans="1:11">
      <c r="A540" s="34" t="s">
        <v>4656</v>
      </c>
      <c r="B540" s="34">
        <v>2018</v>
      </c>
      <c r="C540" s="34">
        <v>19</v>
      </c>
      <c r="D540" s="34" t="s">
        <v>651</v>
      </c>
      <c r="E540" s="95">
        <f t="shared" si="25"/>
        <v>698</v>
      </c>
      <c r="F540" s="95">
        <f t="shared" si="26"/>
        <v>1043</v>
      </c>
      <c r="G540" s="95">
        <f>'gráficos x semana II nivel'!C238+'gráficos x semana II nivel'!D238+'gráficos x semana II nivel'!E238</f>
        <v>5</v>
      </c>
      <c r="H540" s="95">
        <f t="shared" si="27"/>
        <v>185</v>
      </c>
      <c r="I540" s="98">
        <f t="shared" si="2"/>
        <v>0.26504297994269344</v>
      </c>
      <c r="J540" s="98">
        <f t="shared" si="3"/>
        <v>0.17737296260786195</v>
      </c>
      <c r="K540" s="34" t="s">
        <v>650</v>
      </c>
    </row>
    <row r="541" spans="1:11">
      <c r="A541" s="34" t="s">
        <v>4656</v>
      </c>
      <c r="B541" s="34">
        <v>2018</v>
      </c>
      <c r="C541" s="34">
        <v>20</v>
      </c>
      <c r="D541" s="34" t="s">
        <v>651</v>
      </c>
      <c r="E541" s="95">
        <f t="shared" si="25"/>
        <v>698</v>
      </c>
      <c r="F541" s="95">
        <f t="shared" si="26"/>
        <v>1043</v>
      </c>
      <c r="G541" s="95">
        <f>'gráficos x semana II nivel'!C239+'gráficos x semana II nivel'!D239+'gráficos x semana II nivel'!E239</f>
        <v>3</v>
      </c>
      <c r="H541" s="95">
        <f t="shared" si="27"/>
        <v>188</v>
      </c>
      <c r="I541" s="98">
        <f t="shared" si="2"/>
        <v>0.2693409742120344</v>
      </c>
      <c r="J541" s="98">
        <f t="shared" si="3"/>
        <v>0.18024928092042186</v>
      </c>
      <c r="K541" s="34" t="s">
        <v>650</v>
      </c>
    </row>
    <row r="542" spans="1:11">
      <c r="A542" s="34" t="s">
        <v>4656</v>
      </c>
      <c r="B542" s="34">
        <v>2018</v>
      </c>
      <c r="C542" s="34">
        <v>21</v>
      </c>
      <c r="D542" s="34" t="s">
        <v>651</v>
      </c>
      <c r="E542" s="95">
        <f t="shared" si="25"/>
        <v>698</v>
      </c>
      <c r="F542" s="95">
        <f t="shared" si="26"/>
        <v>1043</v>
      </c>
      <c r="G542" s="95">
        <f>'gráficos x semana II nivel'!C240+'gráficos x semana II nivel'!D240+'gráficos x semana II nivel'!E240</f>
        <v>10</v>
      </c>
      <c r="H542" s="95">
        <f t="shared" si="27"/>
        <v>198</v>
      </c>
      <c r="I542" s="98">
        <f t="shared" si="2"/>
        <v>0.28366762177650429</v>
      </c>
      <c r="J542" s="98">
        <f t="shared" si="3"/>
        <v>0.18983700862895495</v>
      </c>
      <c r="K542" s="34" t="s">
        <v>650</v>
      </c>
    </row>
    <row r="543" spans="1:11">
      <c r="A543" s="34" t="s">
        <v>4656</v>
      </c>
      <c r="B543" s="34">
        <v>2018</v>
      </c>
      <c r="C543" s="34">
        <v>22</v>
      </c>
      <c r="D543" s="34" t="s">
        <v>651</v>
      </c>
      <c r="E543" s="95">
        <f t="shared" si="25"/>
        <v>698</v>
      </c>
      <c r="F543" s="95">
        <f t="shared" si="26"/>
        <v>1043</v>
      </c>
      <c r="G543" s="95">
        <f>'gráficos x semana II nivel'!C241+'gráficos x semana II nivel'!D241+'gráficos x semana II nivel'!E241</f>
        <v>4</v>
      </c>
      <c r="H543" s="95">
        <f t="shared" si="27"/>
        <v>202</v>
      </c>
      <c r="I543" s="98">
        <f t="shared" si="2"/>
        <v>0.28939828080229224</v>
      </c>
      <c r="J543" s="98">
        <f t="shared" si="3"/>
        <v>0.19367209971236818</v>
      </c>
      <c r="K543" s="34" t="s">
        <v>650</v>
      </c>
    </row>
    <row r="544" spans="1:11">
      <c r="A544" s="34" t="s">
        <v>4656</v>
      </c>
      <c r="B544" s="34">
        <v>2018</v>
      </c>
      <c r="C544" s="34">
        <v>23</v>
      </c>
      <c r="D544" s="34" t="s">
        <v>651</v>
      </c>
      <c r="E544" s="95">
        <f t="shared" si="25"/>
        <v>698</v>
      </c>
      <c r="F544" s="95">
        <f t="shared" si="26"/>
        <v>1043</v>
      </c>
      <c r="G544" s="95">
        <f>'gráficos x semana II nivel'!C242+'gráficos x semana II nivel'!D242+'gráficos x semana II nivel'!E242</f>
        <v>5</v>
      </c>
      <c r="H544" s="95">
        <f t="shared" si="27"/>
        <v>207</v>
      </c>
      <c r="I544" s="98">
        <f t="shared" si="2"/>
        <v>0.29656160458452724</v>
      </c>
      <c r="J544" s="98">
        <f t="shared" si="3"/>
        <v>0.19846596356663471</v>
      </c>
      <c r="K544" s="34" t="s">
        <v>650</v>
      </c>
    </row>
    <row r="545" spans="1:11">
      <c r="A545" s="34" t="s">
        <v>4656</v>
      </c>
      <c r="B545" s="34">
        <v>2018</v>
      </c>
      <c r="C545" s="34">
        <v>24</v>
      </c>
      <c r="D545" s="34" t="s">
        <v>651</v>
      </c>
      <c r="E545" s="95">
        <f t="shared" si="25"/>
        <v>698</v>
      </c>
      <c r="F545" s="95">
        <f t="shared" si="26"/>
        <v>1043</v>
      </c>
      <c r="G545" s="95">
        <f>'gráficos x semana II nivel'!C243+'gráficos x semana II nivel'!D243+'gráficos x semana II nivel'!E243</f>
        <v>4</v>
      </c>
      <c r="H545" s="95">
        <f t="shared" si="27"/>
        <v>211</v>
      </c>
      <c r="I545" s="98">
        <f t="shared" si="2"/>
        <v>0.30229226361031519</v>
      </c>
      <c r="J545" s="98">
        <f t="shared" si="3"/>
        <v>0.20230105465004794</v>
      </c>
      <c r="K545" s="34" t="s">
        <v>650</v>
      </c>
    </row>
    <row r="546" spans="1:11">
      <c r="A546" s="34" t="s">
        <v>4656</v>
      </c>
      <c r="B546" s="34">
        <v>2018</v>
      </c>
      <c r="C546" s="34">
        <v>25</v>
      </c>
      <c r="D546" s="34" t="s">
        <v>651</v>
      </c>
      <c r="E546" s="95">
        <f t="shared" ref="E546:E609" si="28">SP2_IIN</f>
        <v>698</v>
      </c>
      <c r="F546" s="95">
        <f t="shared" ref="F546:F609" si="29">Cargos_IIN_SP2</f>
        <v>1043</v>
      </c>
      <c r="G546" s="95">
        <f>'gráficos x semana II nivel'!C244+'gráficos x semana II nivel'!D244+'gráficos x semana II nivel'!E244</f>
        <v>15</v>
      </c>
      <c r="H546" s="95">
        <f t="shared" si="27"/>
        <v>226</v>
      </c>
      <c r="I546" s="98">
        <f t="shared" si="2"/>
        <v>0.32378223495702008</v>
      </c>
      <c r="J546" s="98">
        <f t="shared" si="3"/>
        <v>0.21668264621284755</v>
      </c>
      <c r="K546" s="34" t="s">
        <v>650</v>
      </c>
    </row>
    <row r="547" spans="1:11">
      <c r="A547" s="34" t="s">
        <v>4656</v>
      </c>
      <c r="B547" s="34">
        <v>2018</v>
      </c>
      <c r="C547" s="34">
        <v>26</v>
      </c>
      <c r="D547" s="34" t="s">
        <v>651</v>
      </c>
      <c r="E547" s="95">
        <f t="shared" si="28"/>
        <v>698</v>
      </c>
      <c r="F547" s="95">
        <f t="shared" si="29"/>
        <v>1043</v>
      </c>
      <c r="G547" s="95">
        <f>'gráficos x semana II nivel'!C245+'gráficos x semana II nivel'!D245+'gráficos x semana II nivel'!E245</f>
        <v>4</v>
      </c>
      <c r="H547" s="95">
        <f t="shared" si="27"/>
        <v>230</v>
      </c>
      <c r="I547" s="98">
        <f t="shared" si="2"/>
        <v>0.32951289398280803</v>
      </c>
      <c r="J547" s="98">
        <f t="shared" si="3"/>
        <v>0.22051773729626079</v>
      </c>
      <c r="K547" s="34" t="s">
        <v>650</v>
      </c>
    </row>
    <row r="548" spans="1:11">
      <c r="A548" s="34" t="s">
        <v>4656</v>
      </c>
      <c r="B548" s="34">
        <v>2018</v>
      </c>
      <c r="C548" s="34">
        <v>27</v>
      </c>
      <c r="D548" s="34" t="s">
        <v>651</v>
      </c>
      <c r="E548" s="95">
        <f t="shared" si="28"/>
        <v>698</v>
      </c>
      <c r="F548" s="95">
        <f t="shared" si="29"/>
        <v>1043</v>
      </c>
      <c r="G548" s="95">
        <f>'gráficos x semana II nivel'!C246+'gráficos x semana II nivel'!D246+'gráficos x semana II nivel'!E246</f>
        <v>10</v>
      </c>
      <c r="H548" s="95">
        <f t="shared" si="27"/>
        <v>240</v>
      </c>
      <c r="I548" s="98">
        <f t="shared" si="2"/>
        <v>0.34383954154727792</v>
      </c>
      <c r="J548" s="98">
        <f t="shared" si="3"/>
        <v>0.23010546500479387</v>
      </c>
      <c r="K548" s="34" t="s">
        <v>650</v>
      </c>
    </row>
    <row r="549" spans="1:11">
      <c r="A549" s="34" t="s">
        <v>4656</v>
      </c>
      <c r="B549" s="34">
        <v>2018</v>
      </c>
      <c r="C549" s="34">
        <v>28</v>
      </c>
      <c r="D549" s="34" t="s">
        <v>651</v>
      </c>
      <c r="E549" s="95">
        <f t="shared" si="28"/>
        <v>698</v>
      </c>
      <c r="F549" s="95">
        <f t="shared" si="29"/>
        <v>1043</v>
      </c>
      <c r="G549" s="95">
        <f>'gráficos x semana II nivel'!C247+'gráficos x semana II nivel'!D247+'gráficos x semana II nivel'!E247</f>
        <v>4</v>
      </c>
      <c r="H549" s="95">
        <f t="shared" si="27"/>
        <v>244</v>
      </c>
      <c r="I549" s="98">
        <f t="shared" si="2"/>
        <v>0.34957020057306593</v>
      </c>
      <c r="J549" s="98">
        <f t="shared" si="3"/>
        <v>0.2339405560882071</v>
      </c>
      <c r="K549" s="34" t="s">
        <v>650</v>
      </c>
    </row>
    <row r="550" spans="1:11">
      <c r="A550" s="34" t="s">
        <v>4656</v>
      </c>
      <c r="B550" s="34">
        <v>2018</v>
      </c>
      <c r="C550" s="34">
        <v>29</v>
      </c>
      <c r="D550" s="34" t="s">
        <v>651</v>
      </c>
      <c r="E550" s="95">
        <f t="shared" si="28"/>
        <v>698</v>
      </c>
      <c r="F550" s="95">
        <f t="shared" si="29"/>
        <v>1043</v>
      </c>
      <c r="G550" s="95">
        <f>'gráficos x semana II nivel'!C248+'gráficos x semana II nivel'!D248+'gráficos x semana II nivel'!E248</f>
        <v>1</v>
      </c>
      <c r="H550" s="95">
        <f t="shared" si="27"/>
        <v>245</v>
      </c>
      <c r="I550" s="98">
        <f t="shared" si="2"/>
        <v>0.35100286532951291</v>
      </c>
      <c r="J550" s="98">
        <f t="shared" si="3"/>
        <v>0.2348993288590604</v>
      </c>
      <c r="K550" s="34" t="s">
        <v>650</v>
      </c>
    </row>
    <row r="551" spans="1:11">
      <c r="A551" s="34" t="s">
        <v>4656</v>
      </c>
      <c r="B551" s="34">
        <v>2018</v>
      </c>
      <c r="C551" s="34">
        <v>30</v>
      </c>
      <c r="D551" s="34" t="s">
        <v>651</v>
      </c>
      <c r="E551" s="95">
        <f t="shared" si="28"/>
        <v>698</v>
      </c>
      <c r="F551" s="95">
        <f t="shared" si="29"/>
        <v>1043</v>
      </c>
      <c r="G551" s="95">
        <f>'gráficos x semana II nivel'!C249+'gráficos x semana II nivel'!D249+'gráficos x semana II nivel'!E249</f>
        <v>15</v>
      </c>
      <c r="H551" s="95">
        <f t="shared" si="27"/>
        <v>260</v>
      </c>
      <c r="I551" s="98">
        <f t="shared" si="2"/>
        <v>0.37249283667621774</v>
      </c>
      <c r="J551" s="98">
        <f t="shared" si="3"/>
        <v>0.24928092042186001</v>
      </c>
      <c r="K551" s="34" t="s">
        <v>650</v>
      </c>
    </row>
    <row r="552" spans="1:11">
      <c r="A552" s="34" t="s">
        <v>4656</v>
      </c>
      <c r="B552" s="34">
        <v>2018</v>
      </c>
      <c r="C552" s="34">
        <v>31</v>
      </c>
      <c r="D552" s="34" t="s">
        <v>651</v>
      </c>
      <c r="E552" s="95">
        <f t="shared" si="28"/>
        <v>698</v>
      </c>
      <c r="F552" s="95">
        <f t="shared" si="29"/>
        <v>1043</v>
      </c>
      <c r="G552" s="95">
        <f>'gráficos x semana II nivel'!C250+'gráficos x semana II nivel'!D250+'gráficos x semana II nivel'!E250</f>
        <v>4</v>
      </c>
      <c r="H552" s="95">
        <f t="shared" si="27"/>
        <v>264</v>
      </c>
      <c r="I552" s="98">
        <f t="shared" si="2"/>
        <v>0.37822349570200575</v>
      </c>
      <c r="J552" s="98">
        <f t="shared" si="3"/>
        <v>0.25311601150527324</v>
      </c>
      <c r="K552" s="34" t="s">
        <v>650</v>
      </c>
    </row>
    <row r="553" spans="1:11">
      <c r="A553" s="34" t="s">
        <v>4656</v>
      </c>
      <c r="B553" s="34">
        <v>2018</v>
      </c>
      <c r="C553" s="34">
        <v>32</v>
      </c>
      <c r="D553" s="34" t="s">
        <v>651</v>
      </c>
      <c r="E553" s="95">
        <f t="shared" si="28"/>
        <v>698</v>
      </c>
      <c r="F553" s="95">
        <f t="shared" si="29"/>
        <v>1043</v>
      </c>
      <c r="G553" s="95">
        <f>'gráficos x semana II nivel'!C251+'gráficos x semana II nivel'!D251+'gráficos x semana II nivel'!E251</f>
        <v>6</v>
      </c>
      <c r="H553" s="95">
        <f t="shared" si="27"/>
        <v>270</v>
      </c>
      <c r="I553" s="98">
        <f t="shared" si="2"/>
        <v>0.38681948424068768</v>
      </c>
      <c r="J553" s="98">
        <f t="shared" si="3"/>
        <v>0.25886864813039312</v>
      </c>
      <c r="K553" s="34" t="s">
        <v>650</v>
      </c>
    </row>
    <row r="554" spans="1:11">
      <c r="A554" s="34" t="s">
        <v>4656</v>
      </c>
      <c r="B554" s="34">
        <v>2018</v>
      </c>
      <c r="C554" s="34">
        <v>33</v>
      </c>
      <c r="D554" s="34" t="s">
        <v>651</v>
      </c>
      <c r="E554" s="95">
        <f t="shared" si="28"/>
        <v>698</v>
      </c>
      <c r="F554" s="95">
        <f t="shared" si="29"/>
        <v>1043</v>
      </c>
      <c r="G554" s="95">
        <f>'gráficos x semana II nivel'!C252+'gráficos x semana II nivel'!D252+'gráficos x semana II nivel'!E252</f>
        <v>3</v>
      </c>
      <c r="H554" s="95">
        <f t="shared" si="27"/>
        <v>273</v>
      </c>
      <c r="I554" s="98">
        <f t="shared" si="2"/>
        <v>0.39111747851002865</v>
      </c>
      <c r="J554" s="98">
        <f t="shared" si="3"/>
        <v>0.26174496644295303</v>
      </c>
      <c r="K554" s="34" t="s">
        <v>650</v>
      </c>
    </row>
    <row r="555" spans="1:11">
      <c r="A555" s="34" t="s">
        <v>4656</v>
      </c>
      <c r="B555" s="34">
        <v>2018</v>
      </c>
      <c r="C555" s="34">
        <v>34</v>
      </c>
      <c r="D555" s="34" t="s">
        <v>651</v>
      </c>
      <c r="E555" s="95">
        <f t="shared" si="28"/>
        <v>698</v>
      </c>
      <c r="F555" s="95">
        <f t="shared" si="29"/>
        <v>1043</v>
      </c>
      <c r="G555" s="95">
        <f>'gráficos x semana II nivel'!C253+'gráficos x semana II nivel'!D253+'gráficos x semana II nivel'!E253</f>
        <v>11</v>
      </c>
      <c r="H555" s="95">
        <f t="shared" si="27"/>
        <v>284</v>
      </c>
      <c r="I555" s="98">
        <f t="shared" si="2"/>
        <v>0.40687679083094558</v>
      </c>
      <c r="J555" s="98">
        <f t="shared" si="3"/>
        <v>0.27229146692233941</v>
      </c>
      <c r="K555" s="34" t="s">
        <v>650</v>
      </c>
    </row>
    <row r="556" spans="1:11">
      <c r="A556" s="34" t="s">
        <v>4656</v>
      </c>
      <c r="B556" s="34">
        <v>2018</v>
      </c>
      <c r="C556" s="34">
        <v>35</v>
      </c>
      <c r="D556" s="34" t="s">
        <v>651</v>
      </c>
      <c r="E556" s="95">
        <f t="shared" si="28"/>
        <v>698</v>
      </c>
      <c r="F556" s="95">
        <f t="shared" si="29"/>
        <v>1043</v>
      </c>
      <c r="G556" s="95">
        <f>'gráficos x semana II nivel'!C254+'gráficos x semana II nivel'!D254+'gráficos x semana II nivel'!E254</f>
        <v>2</v>
      </c>
      <c r="H556" s="95">
        <f t="shared" si="27"/>
        <v>286</v>
      </c>
      <c r="I556" s="98">
        <f t="shared" si="2"/>
        <v>0.40974212034383956</v>
      </c>
      <c r="J556" s="98">
        <f t="shared" si="3"/>
        <v>0.274209012464046</v>
      </c>
      <c r="K556" s="34" t="s">
        <v>650</v>
      </c>
    </row>
    <row r="557" spans="1:11">
      <c r="A557" s="34" t="s">
        <v>4656</v>
      </c>
      <c r="B557" s="34">
        <v>2018</v>
      </c>
      <c r="C557" s="34">
        <v>36</v>
      </c>
      <c r="D557" s="34" t="s">
        <v>651</v>
      </c>
      <c r="E557" s="95">
        <f t="shared" si="28"/>
        <v>698</v>
      </c>
      <c r="F557" s="95">
        <f t="shared" si="29"/>
        <v>1043</v>
      </c>
      <c r="G557" s="95">
        <f>'gráficos x semana II nivel'!C255+'gráficos x semana II nivel'!D255+'gráficos x semana II nivel'!E255</f>
        <v>3</v>
      </c>
      <c r="H557" s="95">
        <f t="shared" si="27"/>
        <v>289</v>
      </c>
      <c r="I557" s="98">
        <f t="shared" si="2"/>
        <v>0.41404011461318052</v>
      </c>
      <c r="J557" s="98">
        <f t="shared" si="3"/>
        <v>0.27708533077660596</v>
      </c>
      <c r="K557" s="34" t="s">
        <v>650</v>
      </c>
    </row>
    <row r="558" spans="1:11">
      <c r="A558" s="34" t="s">
        <v>4656</v>
      </c>
      <c r="B558" s="34">
        <v>2018</v>
      </c>
      <c r="C558" s="34">
        <v>37</v>
      </c>
      <c r="D558" s="34" t="s">
        <v>651</v>
      </c>
      <c r="E558" s="95">
        <f t="shared" si="28"/>
        <v>698</v>
      </c>
      <c r="F558" s="95">
        <f t="shared" si="29"/>
        <v>1043</v>
      </c>
      <c r="G558" s="95">
        <f>'gráficos x semana II nivel'!C256+'gráficos x semana II nivel'!D256+'gráficos x semana II nivel'!E256</f>
        <v>1</v>
      </c>
      <c r="H558" s="95">
        <f t="shared" si="27"/>
        <v>290</v>
      </c>
      <c r="I558" s="98">
        <f t="shared" si="2"/>
        <v>0.41547277936962751</v>
      </c>
      <c r="J558" s="98">
        <f t="shared" si="3"/>
        <v>0.27804410354745923</v>
      </c>
      <c r="K558" s="34" t="s">
        <v>650</v>
      </c>
    </row>
    <row r="559" spans="1:11">
      <c r="A559" s="34" t="s">
        <v>4656</v>
      </c>
      <c r="B559" s="34">
        <v>2018</v>
      </c>
      <c r="C559" s="34">
        <v>38</v>
      </c>
      <c r="D559" s="34" t="s">
        <v>651</v>
      </c>
      <c r="E559" s="95">
        <f t="shared" si="28"/>
        <v>698</v>
      </c>
      <c r="F559" s="95">
        <f t="shared" si="29"/>
        <v>1043</v>
      </c>
      <c r="G559" s="95">
        <f>'gráficos x semana II nivel'!C257+'gráficos x semana II nivel'!D257+'gráficos x semana II nivel'!E257</f>
        <v>5</v>
      </c>
      <c r="H559" s="95">
        <f t="shared" si="27"/>
        <v>295</v>
      </c>
      <c r="I559" s="98">
        <f t="shared" si="2"/>
        <v>0.42263610315186245</v>
      </c>
      <c r="J559" s="98">
        <f t="shared" si="3"/>
        <v>0.28283796740172579</v>
      </c>
      <c r="K559" s="34" t="s">
        <v>650</v>
      </c>
    </row>
    <row r="560" spans="1:11">
      <c r="A560" s="34" t="s">
        <v>4656</v>
      </c>
      <c r="B560" s="34">
        <v>2018</v>
      </c>
      <c r="C560" s="34">
        <v>39</v>
      </c>
      <c r="D560" s="34" t="s">
        <v>651</v>
      </c>
      <c r="E560" s="95">
        <f t="shared" si="28"/>
        <v>698</v>
      </c>
      <c r="F560" s="95">
        <f t="shared" si="29"/>
        <v>1043</v>
      </c>
      <c r="G560" s="95">
        <f>'gráficos x semana II nivel'!C258+'gráficos x semana II nivel'!D258+'gráficos x semana II nivel'!E258</f>
        <v>4</v>
      </c>
      <c r="H560" s="95">
        <f t="shared" si="27"/>
        <v>299</v>
      </c>
      <c r="I560" s="98">
        <f t="shared" si="2"/>
        <v>0.42836676217765041</v>
      </c>
      <c r="J560" s="98">
        <f t="shared" si="3"/>
        <v>0.28667305848513902</v>
      </c>
      <c r="K560" s="34" t="s">
        <v>650</v>
      </c>
    </row>
    <row r="561" spans="1:11">
      <c r="A561" s="34" t="s">
        <v>4656</v>
      </c>
      <c r="B561" s="34">
        <v>2018</v>
      </c>
      <c r="C561" s="34">
        <v>40</v>
      </c>
      <c r="D561" s="34" t="s">
        <v>651</v>
      </c>
      <c r="E561" s="95">
        <f t="shared" si="28"/>
        <v>698</v>
      </c>
      <c r="F561" s="95">
        <f t="shared" si="29"/>
        <v>1043</v>
      </c>
      <c r="G561" s="95">
        <f>'gráficos x semana II nivel'!C259+'gráficos x semana II nivel'!D259+'gráficos x semana II nivel'!E259</f>
        <v>4</v>
      </c>
      <c r="H561" s="95">
        <f t="shared" si="27"/>
        <v>303</v>
      </c>
      <c r="I561" s="98">
        <f t="shared" si="2"/>
        <v>0.43409742120343842</v>
      </c>
      <c r="J561" s="98">
        <f t="shared" si="3"/>
        <v>0.29050814956855225</v>
      </c>
      <c r="K561" s="34" t="s">
        <v>650</v>
      </c>
    </row>
    <row r="562" spans="1:11">
      <c r="A562" s="34" t="s">
        <v>4656</v>
      </c>
      <c r="B562" s="34">
        <v>2018</v>
      </c>
      <c r="C562" s="34">
        <v>41</v>
      </c>
      <c r="D562" s="34" t="s">
        <v>651</v>
      </c>
      <c r="E562" s="95">
        <f t="shared" si="28"/>
        <v>698</v>
      </c>
      <c r="F562" s="95">
        <f t="shared" si="29"/>
        <v>1043</v>
      </c>
      <c r="G562" s="95">
        <f>'gráficos x semana II nivel'!C260+'gráficos x semana II nivel'!D260+'gráficos x semana II nivel'!E260</f>
        <v>2</v>
      </c>
      <c r="H562" s="95">
        <f t="shared" si="27"/>
        <v>305</v>
      </c>
      <c r="I562" s="98">
        <f t="shared" si="2"/>
        <v>0.43696275071633239</v>
      </c>
      <c r="J562" s="98">
        <f t="shared" si="3"/>
        <v>0.29242569511025884</v>
      </c>
      <c r="K562" s="34" t="s">
        <v>650</v>
      </c>
    </row>
    <row r="563" spans="1:11">
      <c r="A563" s="34" t="s">
        <v>4656</v>
      </c>
      <c r="B563" s="34">
        <v>2018</v>
      </c>
      <c r="C563" s="34">
        <v>42</v>
      </c>
      <c r="D563" s="34" t="s">
        <v>651</v>
      </c>
      <c r="E563" s="95">
        <f t="shared" si="28"/>
        <v>698</v>
      </c>
      <c r="F563" s="95">
        <f t="shared" si="29"/>
        <v>1043</v>
      </c>
      <c r="G563" s="95">
        <f>'gráficos x semana II nivel'!C261+'gráficos x semana II nivel'!D261+'gráficos x semana II nivel'!E261</f>
        <v>2</v>
      </c>
      <c r="H563" s="95">
        <f t="shared" si="27"/>
        <v>307</v>
      </c>
      <c r="I563" s="98">
        <f t="shared" si="2"/>
        <v>0.43982808022922637</v>
      </c>
      <c r="J563" s="98">
        <f t="shared" si="3"/>
        <v>0.29434324065196549</v>
      </c>
      <c r="K563" s="34" t="s">
        <v>650</v>
      </c>
    </row>
    <row r="564" spans="1:11">
      <c r="A564" s="34" t="s">
        <v>4656</v>
      </c>
      <c r="B564" s="34">
        <v>2018</v>
      </c>
      <c r="C564" s="34">
        <v>43</v>
      </c>
      <c r="D564" s="34" t="s">
        <v>651</v>
      </c>
      <c r="E564" s="95">
        <f t="shared" si="28"/>
        <v>698</v>
      </c>
      <c r="F564" s="95">
        <f t="shared" si="29"/>
        <v>1043</v>
      </c>
      <c r="G564" s="95">
        <f>'gráficos x semana II nivel'!C262+'gráficos x semana II nivel'!D262+'gráficos x semana II nivel'!E262</f>
        <v>9</v>
      </c>
      <c r="H564" s="95">
        <f t="shared" si="27"/>
        <v>316</v>
      </c>
      <c r="I564" s="98">
        <f t="shared" si="2"/>
        <v>0.45272206303724927</v>
      </c>
      <c r="J564" s="98">
        <f t="shared" si="3"/>
        <v>0.30297219558964528</v>
      </c>
      <c r="K564" s="34" t="s">
        <v>650</v>
      </c>
    </row>
    <row r="565" spans="1:11">
      <c r="A565" s="34" t="s">
        <v>4656</v>
      </c>
      <c r="B565" s="34">
        <v>2018</v>
      </c>
      <c r="C565" s="34">
        <v>44</v>
      </c>
      <c r="D565" s="34" t="s">
        <v>651</v>
      </c>
      <c r="E565" s="95">
        <f t="shared" si="28"/>
        <v>698</v>
      </c>
      <c r="F565" s="95">
        <f t="shared" si="29"/>
        <v>1043</v>
      </c>
      <c r="G565" s="95">
        <f>'gráficos x semana II nivel'!C263+'gráficos x semana II nivel'!D263+'gráficos x semana II nivel'!E263</f>
        <v>1</v>
      </c>
      <c r="H565" s="95">
        <f t="shared" si="27"/>
        <v>317</v>
      </c>
      <c r="I565" s="98">
        <f t="shared" si="2"/>
        <v>0.45415472779369626</v>
      </c>
      <c r="J565" s="98">
        <f t="shared" si="3"/>
        <v>0.30393096836049854</v>
      </c>
      <c r="K565" s="34" t="s">
        <v>650</v>
      </c>
    </row>
    <row r="566" spans="1:11">
      <c r="A566" s="34" t="s">
        <v>4656</v>
      </c>
      <c r="B566" s="34">
        <v>2018</v>
      </c>
      <c r="C566" s="34">
        <v>45</v>
      </c>
      <c r="D566" s="34" t="s">
        <v>651</v>
      </c>
      <c r="E566" s="95">
        <f t="shared" si="28"/>
        <v>698</v>
      </c>
      <c r="F566" s="95">
        <f t="shared" si="29"/>
        <v>1043</v>
      </c>
      <c r="G566" s="95">
        <f>'gráficos x semana II nivel'!C264+'gráficos x semana II nivel'!D264+'gráficos x semana II nivel'!E264</f>
        <v>2</v>
      </c>
      <c r="H566" s="95">
        <f t="shared" si="27"/>
        <v>319</v>
      </c>
      <c r="I566" s="98">
        <f t="shared" si="2"/>
        <v>0.45702005730659023</v>
      </c>
      <c r="J566" s="98">
        <f t="shared" si="3"/>
        <v>0.30584851390220519</v>
      </c>
      <c r="K566" s="34" t="s">
        <v>650</v>
      </c>
    </row>
    <row r="567" spans="1:11">
      <c r="A567" s="34" t="s">
        <v>4656</v>
      </c>
      <c r="B567" s="34">
        <v>2018</v>
      </c>
      <c r="C567" s="34">
        <v>46</v>
      </c>
      <c r="D567" s="34" t="s">
        <v>651</v>
      </c>
      <c r="E567" s="95">
        <f t="shared" si="28"/>
        <v>698</v>
      </c>
      <c r="F567" s="95">
        <f t="shared" si="29"/>
        <v>1043</v>
      </c>
      <c r="G567" s="95">
        <f>'gráficos x semana II nivel'!C265+'gráficos x semana II nivel'!D265+'gráficos x semana II nivel'!E265</f>
        <v>2</v>
      </c>
      <c r="H567" s="95">
        <f t="shared" si="27"/>
        <v>321</v>
      </c>
      <c r="I567" s="98">
        <f t="shared" si="2"/>
        <v>0.45988538681948427</v>
      </c>
      <c r="J567" s="98">
        <f t="shared" si="3"/>
        <v>0.30776605944391178</v>
      </c>
      <c r="K567" s="34" t="s">
        <v>650</v>
      </c>
    </row>
    <row r="568" spans="1:11">
      <c r="A568" s="34" t="s">
        <v>4656</v>
      </c>
      <c r="B568" s="34">
        <v>2018</v>
      </c>
      <c r="C568" s="34">
        <v>47</v>
      </c>
      <c r="D568" s="34" t="s">
        <v>651</v>
      </c>
      <c r="E568" s="95">
        <f t="shared" si="28"/>
        <v>698</v>
      </c>
      <c r="F568" s="95">
        <f t="shared" si="29"/>
        <v>1043</v>
      </c>
      <c r="G568" s="95">
        <f>'gráficos x semana II nivel'!C266+'gráficos x semana II nivel'!D266+'gráficos x semana II nivel'!E266</f>
        <v>4</v>
      </c>
      <c r="H568" s="95">
        <f t="shared" si="27"/>
        <v>325</v>
      </c>
      <c r="I568" s="98">
        <f t="shared" si="2"/>
        <v>0.46561604584527222</v>
      </c>
      <c r="J568" s="98">
        <f t="shared" si="3"/>
        <v>0.31160115052732501</v>
      </c>
      <c r="K568" s="34" t="s">
        <v>650</v>
      </c>
    </row>
    <row r="569" spans="1:11">
      <c r="A569" s="34" t="s">
        <v>4656</v>
      </c>
      <c r="B569" s="34">
        <v>2018</v>
      </c>
      <c r="C569" s="34">
        <v>48</v>
      </c>
      <c r="D569" s="34" t="s">
        <v>651</v>
      </c>
      <c r="E569" s="95">
        <f t="shared" si="28"/>
        <v>698</v>
      </c>
      <c r="F569" s="95">
        <f t="shared" si="29"/>
        <v>1043</v>
      </c>
      <c r="G569" s="95">
        <f>'gráficos x semana II nivel'!C267+'gráficos x semana II nivel'!D267+'gráficos x semana II nivel'!E267</f>
        <v>3</v>
      </c>
      <c r="H569" s="95">
        <f t="shared" si="27"/>
        <v>328</v>
      </c>
      <c r="I569" s="98">
        <f t="shared" si="2"/>
        <v>0.46991404011461319</v>
      </c>
      <c r="J569" s="98">
        <f t="shared" si="3"/>
        <v>0.31447746883988492</v>
      </c>
      <c r="K569" s="34" t="s">
        <v>650</v>
      </c>
    </row>
    <row r="570" spans="1:11">
      <c r="A570" s="34" t="s">
        <v>4656</v>
      </c>
      <c r="B570" s="34">
        <v>2018</v>
      </c>
      <c r="C570" s="34">
        <v>49</v>
      </c>
      <c r="D570" s="34" t="s">
        <v>651</v>
      </c>
      <c r="E570" s="95">
        <f t="shared" si="28"/>
        <v>698</v>
      </c>
      <c r="F570" s="95">
        <f t="shared" si="29"/>
        <v>1043</v>
      </c>
      <c r="G570" s="95">
        <f>'gráficos x semana II nivel'!C268+'gráficos x semana II nivel'!D268+'gráficos x semana II nivel'!E268</f>
        <v>1</v>
      </c>
      <c r="H570" s="95">
        <f t="shared" si="27"/>
        <v>329</v>
      </c>
      <c r="I570" s="98">
        <f t="shared" si="2"/>
        <v>0.47134670487106017</v>
      </c>
      <c r="J570" s="98">
        <f t="shared" si="3"/>
        <v>0.31543624161073824</v>
      </c>
      <c r="K570" s="34" t="s">
        <v>650</v>
      </c>
    </row>
    <row r="571" spans="1:11">
      <c r="A571" s="34" t="s">
        <v>4656</v>
      </c>
      <c r="B571" s="34">
        <v>2018</v>
      </c>
      <c r="C571" s="34">
        <v>50</v>
      </c>
      <c r="D571" s="34" t="s">
        <v>651</v>
      </c>
      <c r="E571" s="95">
        <f t="shared" si="28"/>
        <v>698</v>
      </c>
      <c r="F571" s="95">
        <f t="shared" si="29"/>
        <v>1043</v>
      </c>
      <c r="G571" s="95">
        <f>'gráficos x semana II nivel'!C269+'gráficos x semana II nivel'!D269+'gráficos x semana II nivel'!E269</f>
        <v>2</v>
      </c>
      <c r="H571" s="95">
        <f t="shared" si="27"/>
        <v>331</v>
      </c>
      <c r="I571" s="98">
        <f t="shared" si="2"/>
        <v>0.47421203438395415</v>
      </c>
      <c r="J571" s="98">
        <f t="shared" si="3"/>
        <v>0.31735378715244489</v>
      </c>
      <c r="K571" s="34" t="s">
        <v>650</v>
      </c>
    </row>
    <row r="572" spans="1:11">
      <c r="A572" s="34" t="s">
        <v>4656</v>
      </c>
      <c r="B572" s="34">
        <v>2018</v>
      </c>
      <c r="C572" s="34">
        <v>51</v>
      </c>
      <c r="D572" s="34" t="s">
        <v>651</v>
      </c>
      <c r="E572" s="95">
        <f t="shared" si="28"/>
        <v>698</v>
      </c>
      <c r="F572" s="95">
        <f t="shared" si="29"/>
        <v>1043</v>
      </c>
      <c r="G572" s="95">
        <f>'gráficos x semana II nivel'!C270+'gráficos x semana II nivel'!D270+'gráficos x semana II nivel'!E270</f>
        <v>10</v>
      </c>
      <c r="H572" s="95">
        <f t="shared" si="27"/>
        <v>341</v>
      </c>
      <c r="I572" s="98">
        <f t="shared" si="2"/>
        <v>0.48853868194842409</v>
      </c>
      <c r="J572" s="98">
        <f t="shared" si="3"/>
        <v>0.32694151486097794</v>
      </c>
      <c r="K572" s="34" t="s">
        <v>650</v>
      </c>
    </row>
    <row r="573" spans="1:11">
      <c r="A573" s="34" t="s">
        <v>4656</v>
      </c>
      <c r="B573" s="34">
        <v>2018</v>
      </c>
      <c r="C573" s="34">
        <v>52</v>
      </c>
      <c r="D573" s="34" t="s">
        <v>651</v>
      </c>
      <c r="E573" s="95">
        <f t="shared" si="28"/>
        <v>698</v>
      </c>
      <c r="F573" s="95">
        <f t="shared" si="29"/>
        <v>1043</v>
      </c>
      <c r="G573" s="95">
        <f>'gráficos x semana II nivel'!C271+'gráficos x semana II nivel'!D271+'gráficos x semana II nivel'!E271</f>
        <v>16</v>
      </c>
      <c r="H573" s="95">
        <f t="shared" si="27"/>
        <v>357</v>
      </c>
      <c r="I573" s="98">
        <f t="shared" si="2"/>
        <v>0.51146131805157591</v>
      </c>
      <c r="J573" s="98">
        <f t="shared" si="3"/>
        <v>0.34228187919463088</v>
      </c>
      <c r="K573" s="34" t="s">
        <v>650</v>
      </c>
    </row>
    <row r="574" spans="1:11">
      <c r="A574" s="34" t="s">
        <v>4656</v>
      </c>
      <c r="B574" s="34">
        <v>2018</v>
      </c>
      <c r="C574" s="34">
        <v>53</v>
      </c>
      <c r="D574" s="34" t="s">
        <v>651</v>
      </c>
      <c r="E574" s="95">
        <f t="shared" si="28"/>
        <v>698</v>
      </c>
      <c r="F574" s="95">
        <f t="shared" si="29"/>
        <v>1043</v>
      </c>
      <c r="G574" s="95">
        <f>'gráficos x semana II nivel'!C272+'gráficos x semana II nivel'!D272+'gráficos x semana II nivel'!E272</f>
        <v>1</v>
      </c>
      <c r="H574" s="95">
        <f t="shared" si="27"/>
        <v>358</v>
      </c>
      <c r="I574" s="98">
        <f t="shared" si="2"/>
        <v>0.5128939828080229</v>
      </c>
      <c r="J574" s="98">
        <f t="shared" si="3"/>
        <v>0.3432406519654842</v>
      </c>
      <c r="K574" s="34" t="s">
        <v>650</v>
      </c>
    </row>
    <row r="575" spans="1:11">
      <c r="A575" s="34" t="s">
        <v>4656</v>
      </c>
      <c r="B575" s="34">
        <v>2018</v>
      </c>
      <c r="C575" s="34">
        <v>54</v>
      </c>
      <c r="D575" s="34" t="s">
        <v>651</v>
      </c>
      <c r="E575" s="95">
        <f t="shared" si="28"/>
        <v>698</v>
      </c>
      <c r="F575" s="95">
        <f t="shared" si="29"/>
        <v>1043</v>
      </c>
      <c r="G575" s="95">
        <f>'gráficos x semana II nivel'!C273+'gráficos x semana II nivel'!D273+'gráficos x semana II nivel'!E273</f>
        <v>3</v>
      </c>
      <c r="H575" s="95">
        <f t="shared" si="27"/>
        <v>361</v>
      </c>
      <c r="I575" s="98">
        <f t="shared" si="2"/>
        <v>0.51719197707736386</v>
      </c>
      <c r="J575" s="98">
        <f t="shared" si="3"/>
        <v>0.34611697027804411</v>
      </c>
      <c r="K575" s="34" t="s">
        <v>650</v>
      </c>
    </row>
    <row r="576" spans="1:11">
      <c r="A576" s="34" t="s">
        <v>4656</v>
      </c>
      <c r="B576" s="34">
        <v>2018</v>
      </c>
      <c r="C576" s="34">
        <v>55</v>
      </c>
      <c r="D576" s="34" t="s">
        <v>651</v>
      </c>
      <c r="E576" s="95">
        <f t="shared" si="28"/>
        <v>698</v>
      </c>
      <c r="F576" s="95">
        <f t="shared" si="29"/>
        <v>1043</v>
      </c>
      <c r="G576" s="95">
        <f>'gráficos x semana II nivel'!C274+'gráficos x semana II nivel'!D274+'gráficos x semana II nivel'!E274</f>
        <v>2</v>
      </c>
      <c r="H576" s="95">
        <f t="shared" si="27"/>
        <v>363</v>
      </c>
      <c r="I576" s="98">
        <f t="shared" si="2"/>
        <v>0.52005730659025784</v>
      </c>
      <c r="J576" s="98">
        <f t="shared" si="3"/>
        <v>0.3480345158197507</v>
      </c>
      <c r="K576" s="34" t="s">
        <v>650</v>
      </c>
    </row>
    <row r="577" spans="1:11">
      <c r="A577" s="34" t="s">
        <v>4656</v>
      </c>
      <c r="B577" s="34">
        <v>2018</v>
      </c>
      <c r="C577" s="34">
        <v>56</v>
      </c>
      <c r="D577" s="34" t="s">
        <v>651</v>
      </c>
      <c r="E577" s="95">
        <f t="shared" si="28"/>
        <v>698</v>
      </c>
      <c r="F577" s="95">
        <f t="shared" si="29"/>
        <v>1043</v>
      </c>
      <c r="G577" s="95">
        <f>'gráficos x semana II nivel'!C275+'gráficos x semana II nivel'!D275+'gráficos x semana II nivel'!E275</f>
        <v>11</v>
      </c>
      <c r="H577" s="95">
        <f t="shared" si="27"/>
        <v>374</v>
      </c>
      <c r="I577" s="98">
        <f t="shared" si="2"/>
        <v>0.53581661891117482</v>
      </c>
      <c r="J577" s="98">
        <f t="shared" si="3"/>
        <v>0.35858101629913708</v>
      </c>
      <c r="K577" s="34" t="s">
        <v>650</v>
      </c>
    </row>
    <row r="578" spans="1:11">
      <c r="A578" s="34" t="s">
        <v>4656</v>
      </c>
      <c r="B578" s="34">
        <v>2018</v>
      </c>
      <c r="C578" s="34">
        <v>57</v>
      </c>
      <c r="D578" s="34" t="s">
        <v>651</v>
      </c>
      <c r="E578" s="95">
        <f t="shared" si="28"/>
        <v>698</v>
      </c>
      <c r="F578" s="95">
        <f t="shared" si="29"/>
        <v>1043</v>
      </c>
      <c r="G578" s="95">
        <f>'gráficos x semana II nivel'!C276+'gráficos x semana II nivel'!D276+'gráficos x semana II nivel'!E276</f>
        <v>3</v>
      </c>
      <c r="H578" s="95">
        <f t="shared" si="27"/>
        <v>377</v>
      </c>
      <c r="I578" s="98">
        <f t="shared" si="2"/>
        <v>0.54011461318051579</v>
      </c>
      <c r="J578" s="98">
        <f t="shared" si="3"/>
        <v>0.36145733461169705</v>
      </c>
      <c r="K578" s="34" t="s">
        <v>650</v>
      </c>
    </row>
    <row r="579" spans="1:11">
      <c r="A579" s="34" t="s">
        <v>4656</v>
      </c>
      <c r="B579" s="34">
        <v>2018</v>
      </c>
      <c r="C579" s="34">
        <v>58</v>
      </c>
      <c r="D579" s="34" t="s">
        <v>651</v>
      </c>
      <c r="E579" s="95">
        <f t="shared" si="28"/>
        <v>698</v>
      </c>
      <c r="F579" s="95">
        <f t="shared" si="29"/>
        <v>1043</v>
      </c>
      <c r="G579" s="95">
        <f>'gráficos x semana II nivel'!C277+'gráficos x semana II nivel'!D277+'gráficos x semana II nivel'!E277</f>
        <v>1</v>
      </c>
      <c r="H579" s="95">
        <f t="shared" si="27"/>
        <v>378</v>
      </c>
      <c r="I579" s="98">
        <f t="shared" si="2"/>
        <v>0.54154727793696278</v>
      </c>
      <c r="J579" s="98">
        <f t="shared" si="3"/>
        <v>0.36241610738255031</v>
      </c>
      <c r="K579" s="34" t="s">
        <v>650</v>
      </c>
    </row>
    <row r="580" spans="1:11">
      <c r="A580" s="34" t="s">
        <v>4656</v>
      </c>
      <c r="B580" s="34">
        <v>2018</v>
      </c>
      <c r="C580" s="34">
        <v>59</v>
      </c>
      <c r="D580" s="34" t="s">
        <v>651</v>
      </c>
      <c r="E580" s="95">
        <f t="shared" si="28"/>
        <v>698</v>
      </c>
      <c r="F580" s="95">
        <f t="shared" si="29"/>
        <v>1043</v>
      </c>
      <c r="G580" s="95">
        <f>'gráficos x semana II nivel'!C278+'gráficos x semana II nivel'!D278+'gráficos x semana II nivel'!E278</f>
        <v>3</v>
      </c>
      <c r="H580" s="95">
        <f t="shared" si="27"/>
        <v>381</v>
      </c>
      <c r="I580" s="98">
        <f t="shared" si="2"/>
        <v>0.54584527220630374</v>
      </c>
      <c r="J580" s="98">
        <f t="shared" si="3"/>
        <v>0.36529242569511028</v>
      </c>
      <c r="K580" s="34" t="s">
        <v>650</v>
      </c>
    </row>
    <row r="581" spans="1:11">
      <c r="A581" s="34" t="s">
        <v>4656</v>
      </c>
      <c r="B581" s="34">
        <v>2018</v>
      </c>
      <c r="C581" s="34">
        <v>60</v>
      </c>
      <c r="D581" s="34" t="s">
        <v>651</v>
      </c>
      <c r="E581" s="95">
        <f t="shared" si="28"/>
        <v>698</v>
      </c>
      <c r="F581" s="95">
        <f t="shared" si="29"/>
        <v>1043</v>
      </c>
      <c r="G581" s="95">
        <f>'gráficos x semana II nivel'!C279+'gráficos x semana II nivel'!D279+'gráficos x semana II nivel'!E279</f>
        <v>3</v>
      </c>
      <c r="H581" s="95">
        <f t="shared" si="27"/>
        <v>384</v>
      </c>
      <c r="I581" s="98">
        <f t="shared" si="2"/>
        <v>0.55014326647564471</v>
      </c>
      <c r="J581" s="98">
        <f t="shared" si="3"/>
        <v>0.36816874400767019</v>
      </c>
      <c r="K581" s="34" t="s">
        <v>650</v>
      </c>
    </row>
    <row r="582" spans="1:11">
      <c r="A582" s="34" t="s">
        <v>4656</v>
      </c>
      <c r="B582" s="34">
        <v>2018</v>
      </c>
      <c r="C582" s="34">
        <v>61</v>
      </c>
      <c r="D582" s="34" t="s">
        <v>651</v>
      </c>
      <c r="E582" s="95">
        <f t="shared" si="28"/>
        <v>698</v>
      </c>
      <c r="F582" s="95">
        <f t="shared" si="29"/>
        <v>1043</v>
      </c>
      <c r="G582" s="95">
        <f>'gráficos x semana II nivel'!C280+'gráficos x semana II nivel'!D280+'gráficos x semana II nivel'!E280</f>
        <v>0</v>
      </c>
      <c r="H582" s="95">
        <f t="shared" si="27"/>
        <v>384</v>
      </c>
      <c r="I582" s="98">
        <f t="shared" si="2"/>
        <v>0.55014326647564471</v>
      </c>
      <c r="J582" s="98">
        <f t="shared" si="3"/>
        <v>0.36816874400767019</v>
      </c>
      <c r="K582" s="34" t="s">
        <v>650</v>
      </c>
    </row>
    <row r="583" spans="1:11">
      <c r="A583" s="34" t="s">
        <v>4656</v>
      </c>
      <c r="B583" s="34">
        <v>2018</v>
      </c>
      <c r="C583" s="34">
        <v>62</v>
      </c>
      <c r="D583" s="34" t="s">
        <v>651</v>
      </c>
      <c r="E583" s="95">
        <f t="shared" si="28"/>
        <v>698</v>
      </c>
      <c r="F583" s="95">
        <f t="shared" si="29"/>
        <v>1043</v>
      </c>
      <c r="G583" s="95">
        <f>'gráficos x semana II nivel'!C281+'gráficos x semana II nivel'!D281+'gráficos x semana II nivel'!E281</f>
        <v>1</v>
      </c>
      <c r="H583" s="95">
        <f t="shared" si="27"/>
        <v>385</v>
      </c>
      <c r="I583" s="98">
        <f t="shared" si="2"/>
        <v>0.5515759312320917</v>
      </c>
      <c r="J583" s="98">
        <f t="shared" si="3"/>
        <v>0.36912751677852351</v>
      </c>
      <c r="K583" s="34" t="s">
        <v>650</v>
      </c>
    </row>
    <row r="584" spans="1:11">
      <c r="A584" s="34" t="s">
        <v>4656</v>
      </c>
      <c r="B584" s="34">
        <v>2018</v>
      </c>
      <c r="C584" s="34">
        <v>63</v>
      </c>
      <c r="D584" s="34" t="s">
        <v>651</v>
      </c>
      <c r="E584" s="95">
        <f t="shared" si="28"/>
        <v>698</v>
      </c>
      <c r="F584" s="95">
        <f t="shared" si="29"/>
        <v>1043</v>
      </c>
      <c r="G584" s="95">
        <f>'gráficos x semana II nivel'!C282+'gráficos x semana II nivel'!D282+'gráficos x semana II nivel'!E282</f>
        <v>0</v>
      </c>
      <c r="H584" s="95">
        <f t="shared" si="27"/>
        <v>385</v>
      </c>
      <c r="I584" s="98">
        <f t="shared" si="2"/>
        <v>0.5515759312320917</v>
      </c>
      <c r="J584" s="98">
        <f t="shared" si="3"/>
        <v>0.36912751677852351</v>
      </c>
      <c r="K584" s="34" t="s">
        <v>650</v>
      </c>
    </row>
    <row r="585" spans="1:11">
      <c r="A585" s="34" t="s">
        <v>4656</v>
      </c>
      <c r="B585" s="34">
        <v>2018</v>
      </c>
      <c r="C585" s="34">
        <v>64</v>
      </c>
      <c r="D585" s="34" t="s">
        <v>651</v>
      </c>
      <c r="E585" s="95">
        <f t="shared" si="28"/>
        <v>698</v>
      </c>
      <c r="F585" s="95">
        <f t="shared" si="29"/>
        <v>1043</v>
      </c>
      <c r="G585" s="95">
        <f>'gráficos x semana II nivel'!C283+'gráficos x semana II nivel'!D283+'gráficos x semana II nivel'!E283</f>
        <v>0</v>
      </c>
      <c r="H585" s="95">
        <f t="shared" si="27"/>
        <v>385</v>
      </c>
      <c r="I585" s="98">
        <f t="shared" si="2"/>
        <v>0.5515759312320917</v>
      </c>
      <c r="J585" s="98">
        <f t="shared" si="3"/>
        <v>0.36912751677852351</v>
      </c>
      <c r="K585" s="34" t="s">
        <v>650</v>
      </c>
    </row>
    <row r="586" spans="1:11">
      <c r="A586" s="34" t="s">
        <v>4656</v>
      </c>
      <c r="B586" s="34">
        <v>2018</v>
      </c>
      <c r="C586" s="34">
        <v>65</v>
      </c>
      <c r="D586" s="34" t="s">
        <v>651</v>
      </c>
      <c r="E586" s="95">
        <f t="shared" si="28"/>
        <v>698</v>
      </c>
      <c r="F586" s="95">
        <f t="shared" si="29"/>
        <v>1043</v>
      </c>
      <c r="G586" s="95">
        <f>'gráficos x semana II nivel'!C284+'gráficos x semana II nivel'!D284+'gráficos x semana II nivel'!E284</f>
        <v>1</v>
      </c>
      <c r="H586" s="95">
        <f t="shared" si="27"/>
        <v>386</v>
      </c>
      <c r="I586" s="98">
        <f t="shared" si="2"/>
        <v>0.55300859598853869</v>
      </c>
      <c r="J586" s="98">
        <f t="shared" si="3"/>
        <v>0.37008628954937678</v>
      </c>
      <c r="K586" s="34" t="s">
        <v>650</v>
      </c>
    </row>
    <row r="587" spans="1:11">
      <c r="A587" s="34" t="s">
        <v>4656</v>
      </c>
      <c r="B587" s="34">
        <v>2018</v>
      </c>
      <c r="C587" s="34">
        <v>66</v>
      </c>
      <c r="D587" s="34" t="s">
        <v>651</v>
      </c>
      <c r="E587" s="95">
        <f t="shared" si="28"/>
        <v>698</v>
      </c>
      <c r="F587" s="95">
        <f t="shared" si="29"/>
        <v>1043</v>
      </c>
      <c r="G587" s="95">
        <f>'gráficos x semana II nivel'!C285+'gráficos x semana II nivel'!D285+'gráficos x semana II nivel'!E285</f>
        <v>0</v>
      </c>
      <c r="H587" s="95">
        <f t="shared" si="27"/>
        <v>386</v>
      </c>
      <c r="I587" s="98">
        <f t="shared" si="2"/>
        <v>0.55300859598853869</v>
      </c>
      <c r="J587" s="98">
        <f t="shared" si="3"/>
        <v>0.37008628954937678</v>
      </c>
      <c r="K587" s="34" t="s">
        <v>650</v>
      </c>
    </row>
    <row r="588" spans="1:11">
      <c r="A588" s="34" t="s">
        <v>4656</v>
      </c>
      <c r="B588" s="34">
        <v>2018</v>
      </c>
      <c r="C588" s="34">
        <v>67</v>
      </c>
      <c r="D588" s="34" t="s">
        <v>651</v>
      </c>
      <c r="E588" s="95">
        <f t="shared" si="28"/>
        <v>698</v>
      </c>
      <c r="F588" s="95">
        <f t="shared" si="29"/>
        <v>1043</v>
      </c>
      <c r="G588" s="95">
        <f>'gráficos x semana II nivel'!C286+'gráficos x semana II nivel'!D286+'gráficos x semana II nivel'!E286</f>
        <v>0</v>
      </c>
      <c r="H588" s="95">
        <f t="shared" si="27"/>
        <v>386</v>
      </c>
      <c r="I588" s="98">
        <f t="shared" si="2"/>
        <v>0.55300859598853869</v>
      </c>
      <c r="J588" s="98">
        <f t="shared" si="3"/>
        <v>0.37008628954937678</v>
      </c>
      <c r="K588" s="34" t="s">
        <v>650</v>
      </c>
    </row>
    <row r="589" spans="1:11">
      <c r="A589" s="34" t="s">
        <v>4656</v>
      </c>
      <c r="B589" s="34">
        <v>2018</v>
      </c>
      <c r="C589" s="34">
        <v>68</v>
      </c>
      <c r="D589" s="34" t="s">
        <v>651</v>
      </c>
      <c r="E589" s="95">
        <f t="shared" si="28"/>
        <v>698</v>
      </c>
      <c r="F589" s="95">
        <f t="shared" si="29"/>
        <v>1043</v>
      </c>
      <c r="G589" s="95">
        <f>'gráficos x semana II nivel'!C287+'gráficos x semana II nivel'!D287+'gráficos x semana II nivel'!E287</f>
        <v>0</v>
      </c>
      <c r="H589" s="95">
        <f t="shared" si="27"/>
        <v>386</v>
      </c>
      <c r="I589" s="98">
        <f t="shared" si="2"/>
        <v>0.55300859598853869</v>
      </c>
      <c r="J589" s="98">
        <f t="shared" si="3"/>
        <v>0.37008628954937678</v>
      </c>
      <c r="K589" s="34" t="s">
        <v>650</v>
      </c>
    </row>
    <row r="590" spans="1:11">
      <c r="A590" s="34" t="s">
        <v>4656</v>
      </c>
      <c r="B590" s="34">
        <v>2018</v>
      </c>
      <c r="C590" s="34">
        <v>69</v>
      </c>
      <c r="D590" s="34" t="s">
        <v>651</v>
      </c>
      <c r="E590" s="95">
        <f t="shared" si="28"/>
        <v>698</v>
      </c>
      <c r="F590" s="95">
        <f t="shared" si="29"/>
        <v>1043</v>
      </c>
      <c r="G590" s="95">
        <f>'gráficos x semana II nivel'!C288+'gráficos x semana II nivel'!D288+'gráficos x semana II nivel'!E288</f>
        <v>5</v>
      </c>
      <c r="H590" s="95">
        <f t="shared" si="27"/>
        <v>391</v>
      </c>
      <c r="I590" s="98">
        <f t="shared" si="2"/>
        <v>0.56017191977077363</v>
      </c>
      <c r="J590" s="98">
        <f t="shared" si="3"/>
        <v>0.37488015340364333</v>
      </c>
      <c r="K590" s="34" t="s">
        <v>650</v>
      </c>
    </row>
    <row r="591" spans="1:11">
      <c r="A591" s="34" t="s">
        <v>4656</v>
      </c>
      <c r="B591" s="34">
        <v>2018</v>
      </c>
      <c r="C591" s="34">
        <v>70</v>
      </c>
      <c r="D591" s="34" t="s">
        <v>651</v>
      </c>
      <c r="E591" s="95">
        <f t="shared" si="28"/>
        <v>698</v>
      </c>
      <c r="F591" s="95">
        <f t="shared" si="29"/>
        <v>1043</v>
      </c>
      <c r="G591" s="95">
        <f>'gráficos x semana II nivel'!C289+'gráficos x semana II nivel'!D289+'gráficos x semana II nivel'!E289</f>
        <v>1</v>
      </c>
      <c r="H591" s="95">
        <f t="shared" si="27"/>
        <v>392</v>
      </c>
      <c r="I591" s="98">
        <f t="shared" si="2"/>
        <v>0.56160458452722062</v>
      </c>
      <c r="J591" s="98">
        <f t="shared" si="3"/>
        <v>0.37583892617449666</v>
      </c>
      <c r="K591" s="34" t="s">
        <v>650</v>
      </c>
    </row>
    <row r="592" spans="1:11">
      <c r="A592" s="34" t="s">
        <v>4656</v>
      </c>
      <c r="B592" s="34">
        <v>2018</v>
      </c>
      <c r="C592" s="34">
        <v>71</v>
      </c>
      <c r="D592" s="34" t="s">
        <v>651</v>
      </c>
      <c r="E592" s="95">
        <f t="shared" si="28"/>
        <v>698</v>
      </c>
      <c r="F592" s="95">
        <f t="shared" si="29"/>
        <v>1043</v>
      </c>
      <c r="G592" s="95">
        <f>'gráficos x semana II nivel'!C290+'gráficos x semana II nivel'!D290+'gráficos x semana II nivel'!E290</f>
        <v>1</v>
      </c>
      <c r="H592" s="95">
        <f t="shared" si="27"/>
        <v>393</v>
      </c>
      <c r="I592" s="98">
        <f t="shared" si="2"/>
        <v>0.56303724928366761</v>
      </c>
      <c r="J592" s="98">
        <f t="shared" si="3"/>
        <v>0.37679769894534998</v>
      </c>
      <c r="K592" s="34" t="s">
        <v>650</v>
      </c>
    </row>
    <row r="593" spans="1:11">
      <c r="A593" s="34" t="s">
        <v>4656</v>
      </c>
      <c r="B593" s="34">
        <v>2018</v>
      </c>
      <c r="C593" s="34">
        <v>72</v>
      </c>
      <c r="D593" s="34" t="s">
        <v>651</v>
      </c>
      <c r="E593" s="95">
        <f t="shared" si="28"/>
        <v>698</v>
      </c>
      <c r="F593" s="95">
        <f t="shared" si="29"/>
        <v>1043</v>
      </c>
      <c r="G593" s="95">
        <f>'gráficos x semana II nivel'!C291+'gráficos x semana II nivel'!D291+'gráficos x semana II nivel'!E291</f>
        <v>0</v>
      </c>
      <c r="H593" s="95">
        <f t="shared" si="27"/>
        <v>393</v>
      </c>
      <c r="I593" s="98">
        <f t="shared" si="2"/>
        <v>0.56303724928366761</v>
      </c>
      <c r="J593" s="98">
        <f t="shared" si="3"/>
        <v>0.37679769894534998</v>
      </c>
      <c r="K593" s="34" t="s">
        <v>650</v>
      </c>
    </row>
    <row r="594" spans="1:11">
      <c r="A594" s="34" t="s">
        <v>4656</v>
      </c>
      <c r="B594" s="34">
        <v>2018</v>
      </c>
      <c r="C594" s="34">
        <v>73</v>
      </c>
      <c r="D594" s="34" t="s">
        <v>651</v>
      </c>
      <c r="E594" s="95">
        <f t="shared" si="28"/>
        <v>698</v>
      </c>
      <c r="F594" s="95">
        <f t="shared" si="29"/>
        <v>1043</v>
      </c>
      <c r="G594" s="95">
        <f>'gráficos x semana II nivel'!C292+'gráficos x semana II nivel'!D292+'gráficos x semana II nivel'!E292</f>
        <v>3</v>
      </c>
      <c r="H594" s="95">
        <f t="shared" si="27"/>
        <v>396</v>
      </c>
      <c r="I594" s="98">
        <f t="shared" si="2"/>
        <v>0.56733524355300857</v>
      </c>
      <c r="J594" s="98">
        <f t="shared" si="3"/>
        <v>0.37967401725790989</v>
      </c>
      <c r="K594" s="34" t="s">
        <v>650</v>
      </c>
    </row>
    <row r="595" spans="1:11">
      <c r="A595" s="34" t="s">
        <v>4656</v>
      </c>
      <c r="B595" s="34">
        <v>2018</v>
      </c>
      <c r="C595" s="34">
        <v>74</v>
      </c>
      <c r="D595" s="34" t="s">
        <v>651</v>
      </c>
      <c r="E595" s="95">
        <f t="shared" si="28"/>
        <v>698</v>
      </c>
      <c r="F595" s="95">
        <f t="shared" si="29"/>
        <v>1043</v>
      </c>
      <c r="G595" s="95">
        <f>'gráficos x semana II nivel'!C293+'gráficos x semana II nivel'!D293+'gráficos x semana II nivel'!E293</f>
        <v>0</v>
      </c>
      <c r="H595" s="95">
        <f t="shared" si="27"/>
        <v>396</v>
      </c>
      <c r="I595" s="98">
        <f t="shared" si="2"/>
        <v>0.56733524355300857</v>
      </c>
      <c r="J595" s="98">
        <f t="shared" si="3"/>
        <v>0.37967401725790989</v>
      </c>
      <c r="K595" s="34" t="s">
        <v>650</v>
      </c>
    </row>
    <row r="596" spans="1:11">
      <c r="A596" s="34" t="s">
        <v>4656</v>
      </c>
      <c r="B596" s="34">
        <v>2018</v>
      </c>
      <c r="C596" s="34">
        <v>75</v>
      </c>
      <c r="D596" s="34" t="s">
        <v>651</v>
      </c>
      <c r="E596" s="95">
        <f t="shared" si="28"/>
        <v>698</v>
      </c>
      <c r="F596" s="95">
        <f t="shared" si="29"/>
        <v>1043</v>
      </c>
      <c r="G596" s="95">
        <f>'gráficos x semana II nivel'!C294+'gráficos x semana II nivel'!D294+'gráficos x semana II nivel'!E294</f>
        <v>0</v>
      </c>
      <c r="H596" s="95">
        <f t="shared" si="27"/>
        <v>396</v>
      </c>
      <c r="I596" s="98">
        <f t="shared" si="2"/>
        <v>0.56733524355300857</v>
      </c>
      <c r="J596" s="98">
        <f t="shared" si="3"/>
        <v>0.37967401725790989</v>
      </c>
      <c r="K596" s="34" t="s">
        <v>650</v>
      </c>
    </row>
    <row r="597" spans="1:11">
      <c r="A597" s="34" t="s">
        <v>4656</v>
      </c>
      <c r="B597" s="34">
        <v>2018</v>
      </c>
      <c r="C597" s="34">
        <v>76</v>
      </c>
      <c r="D597" s="34" t="s">
        <v>651</v>
      </c>
      <c r="E597" s="95">
        <f t="shared" si="28"/>
        <v>698</v>
      </c>
      <c r="F597" s="95">
        <f t="shared" si="29"/>
        <v>1043</v>
      </c>
      <c r="G597" s="95">
        <f>'gráficos x semana II nivel'!C295+'gráficos x semana II nivel'!D295+'gráficos x semana II nivel'!E295</f>
        <v>0</v>
      </c>
      <c r="H597" s="95">
        <f t="shared" si="27"/>
        <v>396</v>
      </c>
      <c r="I597" s="98">
        <f t="shared" si="2"/>
        <v>0.56733524355300857</v>
      </c>
      <c r="J597" s="98">
        <f t="shared" si="3"/>
        <v>0.37967401725790989</v>
      </c>
      <c r="K597" s="34" t="s">
        <v>650</v>
      </c>
    </row>
    <row r="598" spans="1:11">
      <c r="A598" s="34" t="s">
        <v>4656</v>
      </c>
      <c r="B598" s="34">
        <v>2018</v>
      </c>
      <c r="C598" s="34">
        <v>77</v>
      </c>
      <c r="D598" s="34" t="s">
        <v>651</v>
      </c>
      <c r="E598" s="95">
        <f t="shared" si="28"/>
        <v>698</v>
      </c>
      <c r="F598" s="95">
        <f t="shared" si="29"/>
        <v>1043</v>
      </c>
      <c r="G598" s="95">
        <f>'gráficos x semana II nivel'!C296+'gráficos x semana II nivel'!D296+'gráficos x semana II nivel'!E296</f>
        <v>1</v>
      </c>
      <c r="H598" s="95">
        <f t="shared" si="27"/>
        <v>397</v>
      </c>
      <c r="I598" s="98">
        <f t="shared" si="2"/>
        <v>0.56876790830945556</v>
      </c>
      <c r="J598" s="98">
        <f t="shared" si="3"/>
        <v>0.38063279002876316</v>
      </c>
      <c r="K598" s="34" t="s">
        <v>650</v>
      </c>
    </row>
    <row r="599" spans="1:11">
      <c r="A599" s="34" t="s">
        <v>4656</v>
      </c>
      <c r="B599" s="34">
        <v>2018</v>
      </c>
      <c r="C599" s="34">
        <v>78</v>
      </c>
      <c r="D599" s="34" t="s">
        <v>651</v>
      </c>
      <c r="E599" s="95">
        <f t="shared" si="28"/>
        <v>698</v>
      </c>
      <c r="F599" s="95">
        <f t="shared" si="29"/>
        <v>1043</v>
      </c>
      <c r="G599" s="95">
        <f>'gráficos x semana II nivel'!C297+'gráficos x semana II nivel'!D297+'gráficos x semana II nivel'!E297</f>
        <v>1</v>
      </c>
      <c r="H599" s="95">
        <f t="shared" si="27"/>
        <v>398</v>
      </c>
      <c r="I599" s="98">
        <f t="shared" si="2"/>
        <v>0.57020057306590255</v>
      </c>
      <c r="J599" s="98">
        <f t="shared" si="3"/>
        <v>0.38159156279961648</v>
      </c>
      <c r="K599" s="34" t="s">
        <v>650</v>
      </c>
    </row>
    <row r="600" spans="1:11">
      <c r="A600" s="34" t="s">
        <v>4656</v>
      </c>
      <c r="B600" s="34">
        <v>2018</v>
      </c>
      <c r="C600" s="34">
        <v>79</v>
      </c>
      <c r="D600" s="34" t="s">
        <v>651</v>
      </c>
      <c r="E600" s="95">
        <f t="shared" si="28"/>
        <v>698</v>
      </c>
      <c r="F600" s="95">
        <f t="shared" si="29"/>
        <v>1043</v>
      </c>
      <c r="G600" s="95">
        <f>'gráficos x semana II nivel'!C298+'gráficos x semana II nivel'!D298+'gráficos x semana II nivel'!E298</f>
        <v>0</v>
      </c>
      <c r="H600" s="95">
        <f t="shared" si="27"/>
        <v>398</v>
      </c>
      <c r="I600" s="98">
        <f t="shared" si="2"/>
        <v>0.57020057306590255</v>
      </c>
      <c r="J600" s="98">
        <f t="shared" si="3"/>
        <v>0.38159156279961648</v>
      </c>
      <c r="K600" s="34" t="s">
        <v>650</v>
      </c>
    </row>
    <row r="601" spans="1:11">
      <c r="A601" s="34" t="s">
        <v>4656</v>
      </c>
      <c r="B601" s="34">
        <v>2018</v>
      </c>
      <c r="C601" s="34">
        <v>80</v>
      </c>
      <c r="D601" s="34" t="s">
        <v>651</v>
      </c>
      <c r="E601" s="95">
        <f t="shared" si="28"/>
        <v>698</v>
      </c>
      <c r="F601" s="95">
        <f t="shared" si="29"/>
        <v>1043</v>
      </c>
      <c r="G601" s="95">
        <f>'gráficos x semana II nivel'!C299+'gráficos x semana II nivel'!D299+'gráficos x semana II nivel'!E299</f>
        <v>0</v>
      </c>
      <c r="H601" s="95">
        <f t="shared" si="27"/>
        <v>398</v>
      </c>
      <c r="I601" s="98">
        <f t="shared" si="2"/>
        <v>0.57020057306590255</v>
      </c>
      <c r="J601" s="98">
        <f t="shared" si="3"/>
        <v>0.38159156279961648</v>
      </c>
      <c r="K601" s="34" t="s">
        <v>650</v>
      </c>
    </row>
    <row r="602" spans="1:11">
      <c r="A602" s="34" t="s">
        <v>4656</v>
      </c>
      <c r="B602" s="34">
        <v>2018</v>
      </c>
      <c r="C602" s="34">
        <v>81</v>
      </c>
      <c r="D602" s="34" t="s">
        <v>651</v>
      </c>
      <c r="E602" s="95">
        <f t="shared" si="28"/>
        <v>698</v>
      </c>
      <c r="F602" s="95">
        <f t="shared" si="29"/>
        <v>1043</v>
      </c>
      <c r="G602" s="95">
        <f>'gráficos x semana II nivel'!C300+'gráficos x semana II nivel'!D300+'gráficos x semana II nivel'!E300</f>
        <v>1</v>
      </c>
      <c r="H602" s="95">
        <f t="shared" si="27"/>
        <v>399</v>
      </c>
      <c r="I602" s="98">
        <f t="shared" si="2"/>
        <v>0.57163323782234954</v>
      </c>
      <c r="J602" s="98">
        <f t="shared" si="3"/>
        <v>0.3825503355704698</v>
      </c>
      <c r="K602" s="34" t="s">
        <v>650</v>
      </c>
    </row>
    <row r="603" spans="1:11">
      <c r="A603" s="34" t="s">
        <v>4656</v>
      </c>
      <c r="B603" s="34">
        <v>2018</v>
      </c>
      <c r="C603" s="34">
        <v>82</v>
      </c>
      <c r="D603" s="34" t="s">
        <v>651</v>
      </c>
      <c r="E603" s="95">
        <f t="shared" si="28"/>
        <v>698</v>
      </c>
      <c r="F603" s="95">
        <f t="shared" si="29"/>
        <v>1043</v>
      </c>
      <c r="G603" s="95">
        <f>'gráficos x semana II nivel'!C301+'gráficos x semana II nivel'!D301+'gráficos x semana II nivel'!E301</f>
        <v>2</v>
      </c>
      <c r="H603" s="95">
        <f t="shared" si="27"/>
        <v>401</v>
      </c>
      <c r="I603" s="98">
        <f t="shared" si="2"/>
        <v>0.57449856733524352</v>
      </c>
      <c r="J603" s="98">
        <f t="shared" si="3"/>
        <v>0.38446788111217639</v>
      </c>
      <c r="K603" s="34" t="s">
        <v>650</v>
      </c>
    </row>
    <row r="604" spans="1:11">
      <c r="A604" s="34" t="s">
        <v>4656</v>
      </c>
      <c r="B604" s="34">
        <v>2018</v>
      </c>
      <c r="C604" s="34">
        <v>83</v>
      </c>
      <c r="D604" s="34" t="s">
        <v>651</v>
      </c>
      <c r="E604" s="95">
        <f t="shared" si="28"/>
        <v>698</v>
      </c>
      <c r="F604" s="95">
        <f t="shared" si="29"/>
        <v>1043</v>
      </c>
      <c r="G604" s="95">
        <f>'gráficos x semana II nivel'!C302+'gráficos x semana II nivel'!D302+'gráficos x semana II nivel'!E302</f>
        <v>0</v>
      </c>
      <c r="H604" s="95">
        <f t="shared" si="27"/>
        <v>401</v>
      </c>
      <c r="I604" s="98">
        <f t="shared" si="2"/>
        <v>0.57449856733524352</v>
      </c>
      <c r="J604" s="98">
        <f t="shared" si="3"/>
        <v>0.38446788111217639</v>
      </c>
      <c r="K604" s="34" t="s">
        <v>650</v>
      </c>
    </row>
    <row r="605" spans="1:11">
      <c r="A605" s="34" t="s">
        <v>4656</v>
      </c>
      <c r="B605" s="34">
        <v>2018</v>
      </c>
      <c r="C605" s="34">
        <v>84</v>
      </c>
      <c r="D605" s="34" t="s">
        <v>651</v>
      </c>
      <c r="E605" s="95">
        <f t="shared" si="28"/>
        <v>698</v>
      </c>
      <c r="F605" s="95">
        <f t="shared" si="29"/>
        <v>1043</v>
      </c>
      <c r="G605" s="95">
        <f>'gráficos x semana II nivel'!C303+'gráficos x semana II nivel'!D303+'gráficos x semana II nivel'!E303</f>
        <v>3</v>
      </c>
      <c r="H605" s="95">
        <f t="shared" si="27"/>
        <v>404</v>
      </c>
      <c r="I605" s="98">
        <f t="shared" si="2"/>
        <v>0.57879656160458448</v>
      </c>
      <c r="J605" s="98">
        <f t="shared" si="3"/>
        <v>0.38734419942473636</v>
      </c>
      <c r="K605" s="34" t="s">
        <v>650</v>
      </c>
    </row>
    <row r="606" spans="1:11">
      <c r="A606" s="34" t="s">
        <v>4656</v>
      </c>
      <c r="B606" s="34">
        <v>2018</v>
      </c>
      <c r="C606" s="34">
        <v>85</v>
      </c>
      <c r="D606" s="34" t="s">
        <v>651</v>
      </c>
      <c r="E606" s="95">
        <f t="shared" si="28"/>
        <v>698</v>
      </c>
      <c r="F606" s="95">
        <f t="shared" si="29"/>
        <v>1043</v>
      </c>
      <c r="G606" s="95">
        <f>'gráficos x semana II nivel'!C304+'gráficos x semana II nivel'!D304+'gráficos x semana II nivel'!E304</f>
        <v>0</v>
      </c>
      <c r="H606" s="95">
        <f t="shared" si="27"/>
        <v>404</v>
      </c>
      <c r="I606" s="98">
        <f t="shared" si="2"/>
        <v>0.57879656160458448</v>
      </c>
      <c r="J606" s="98">
        <f t="shared" si="3"/>
        <v>0.38734419942473636</v>
      </c>
      <c r="K606" s="34" t="s">
        <v>650</v>
      </c>
    </row>
    <row r="607" spans="1:11">
      <c r="A607" s="34" t="s">
        <v>4656</v>
      </c>
      <c r="B607" s="34">
        <v>2018</v>
      </c>
      <c r="C607" s="34">
        <v>86</v>
      </c>
      <c r="D607" s="34" t="s">
        <v>651</v>
      </c>
      <c r="E607" s="95">
        <f t="shared" si="28"/>
        <v>698</v>
      </c>
      <c r="F607" s="95">
        <f t="shared" si="29"/>
        <v>1043</v>
      </c>
      <c r="G607" s="95">
        <f>'gráficos x semana II nivel'!C305+'gráficos x semana II nivel'!D305+'gráficos x semana II nivel'!E305</f>
        <v>0</v>
      </c>
      <c r="H607" s="95">
        <f t="shared" si="27"/>
        <v>404</v>
      </c>
      <c r="I607" s="98">
        <f t="shared" si="2"/>
        <v>0.57879656160458448</v>
      </c>
      <c r="J607" s="98">
        <f t="shared" si="3"/>
        <v>0.38734419942473636</v>
      </c>
      <c r="K607" s="34" t="s">
        <v>650</v>
      </c>
    </row>
    <row r="608" spans="1:11">
      <c r="A608" s="34" t="s">
        <v>4656</v>
      </c>
      <c r="B608" s="34">
        <v>2018</v>
      </c>
      <c r="C608" s="34">
        <v>87</v>
      </c>
      <c r="D608" s="34" t="s">
        <v>651</v>
      </c>
      <c r="E608" s="95">
        <f t="shared" si="28"/>
        <v>698</v>
      </c>
      <c r="F608" s="95">
        <f t="shared" si="29"/>
        <v>1043</v>
      </c>
      <c r="G608" s="95">
        <f>'gráficos x semana II nivel'!C306+'gráficos x semana II nivel'!D306+'gráficos x semana II nivel'!E306</f>
        <v>1</v>
      </c>
      <c r="H608" s="95">
        <f t="shared" si="27"/>
        <v>405</v>
      </c>
      <c r="I608" s="98">
        <f t="shared" si="2"/>
        <v>0.58022922636103147</v>
      </c>
      <c r="J608" s="98">
        <f t="shared" si="3"/>
        <v>0.38830297219558962</v>
      </c>
      <c r="K608" s="34" t="s">
        <v>650</v>
      </c>
    </row>
    <row r="609" spans="1:11">
      <c r="A609" s="34" t="s">
        <v>4656</v>
      </c>
      <c r="B609" s="34">
        <v>2018</v>
      </c>
      <c r="C609" s="34">
        <v>88</v>
      </c>
      <c r="D609" s="34" t="s">
        <v>651</v>
      </c>
      <c r="E609" s="95">
        <f t="shared" si="28"/>
        <v>698</v>
      </c>
      <c r="F609" s="95">
        <f t="shared" si="29"/>
        <v>1043</v>
      </c>
      <c r="G609" s="95">
        <f>'gráficos x semana II nivel'!C307+'gráficos x semana II nivel'!D307+'gráficos x semana II nivel'!E307</f>
        <v>0</v>
      </c>
      <c r="H609" s="95">
        <f t="shared" si="27"/>
        <v>405</v>
      </c>
      <c r="I609" s="98">
        <f t="shared" si="2"/>
        <v>0.58022922636103147</v>
      </c>
      <c r="J609" s="98">
        <f t="shared" si="3"/>
        <v>0.38830297219558962</v>
      </c>
      <c r="K609" s="34" t="s">
        <v>650</v>
      </c>
    </row>
    <row r="610" spans="1:11">
      <c r="A610" s="34" t="s">
        <v>4656</v>
      </c>
      <c r="B610" s="34">
        <v>2018</v>
      </c>
      <c r="C610" s="34">
        <v>89</v>
      </c>
      <c r="D610" s="34" t="s">
        <v>651</v>
      </c>
      <c r="E610" s="95">
        <f t="shared" ref="E610:E625" si="30">SP2_IIN</f>
        <v>698</v>
      </c>
      <c r="F610" s="95">
        <f t="shared" ref="F610:F625" si="31">Cargos_IIN_SP2</f>
        <v>1043</v>
      </c>
      <c r="G610" s="95">
        <f>'gráficos x semana II nivel'!C308+'gráficos x semana II nivel'!D308+'gráficos x semana II nivel'!E308</f>
        <v>1</v>
      </c>
      <c r="H610" s="95">
        <f t="shared" si="27"/>
        <v>406</v>
      </c>
      <c r="I610" s="98">
        <f t="shared" si="2"/>
        <v>0.58166189111747846</v>
      </c>
      <c r="J610" s="98">
        <f t="shared" si="3"/>
        <v>0.38926174496644295</v>
      </c>
      <c r="K610" s="34" t="s">
        <v>650</v>
      </c>
    </row>
    <row r="611" spans="1:11">
      <c r="A611" s="34" t="s">
        <v>4656</v>
      </c>
      <c r="B611" s="34">
        <v>2018</v>
      </c>
      <c r="C611" s="34">
        <v>90</v>
      </c>
      <c r="D611" s="34" t="s">
        <v>651</v>
      </c>
      <c r="E611" s="95">
        <f t="shared" si="30"/>
        <v>698</v>
      </c>
      <c r="F611" s="95">
        <f t="shared" si="31"/>
        <v>1043</v>
      </c>
      <c r="G611" s="95">
        <f>'gráficos x semana II nivel'!C309+'gráficos x semana II nivel'!D309+'gráficos x semana II nivel'!E309</f>
        <v>1</v>
      </c>
      <c r="H611" s="95">
        <f t="shared" si="27"/>
        <v>407</v>
      </c>
      <c r="I611" s="98">
        <f t="shared" si="2"/>
        <v>0.58309455587392545</v>
      </c>
      <c r="J611" s="98">
        <f t="shared" si="3"/>
        <v>0.39022051773729627</v>
      </c>
      <c r="K611" s="34" t="s">
        <v>650</v>
      </c>
    </row>
    <row r="612" spans="1:11">
      <c r="A612" s="34" t="s">
        <v>4656</v>
      </c>
      <c r="B612" s="34">
        <v>2018</v>
      </c>
      <c r="C612" s="34">
        <v>91</v>
      </c>
      <c r="D612" s="34" t="s">
        <v>651</v>
      </c>
      <c r="E612" s="95">
        <f t="shared" si="30"/>
        <v>698</v>
      </c>
      <c r="F612" s="95">
        <f t="shared" si="31"/>
        <v>1043</v>
      </c>
      <c r="G612" s="95">
        <f>'gráficos x semana II nivel'!C310+'gráficos x semana II nivel'!D310+'gráficos x semana II nivel'!E310</f>
        <v>2</v>
      </c>
      <c r="H612" s="95">
        <f t="shared" si="27"/>
        <v>409</v>
      </c>
      <c r="I612" s="98">
        <f t="shared" si="2"/>
        <v>0.58595988538681953</v>
      </c>
      <c r="J612" s="98">
        <f t="shared" si="3"/>
        <v>0.39213806327900286</v>
      </c>
      <c r="K612" s="34" t="s">
        <v>650</v>
      </c>
    </row>
    <row r="613" spans="1:11">
      <c r="A613" s="34" t="s">
        <v>4656</v>
      </c>
      <c r="B613" s="34">
        <v>2018</v>
      </c>
      <c r="C613" s="34">
        <v>92</v>
      </c>
      <c r="D613" s="34" t="s">
        <v>651</v>
      </c>
      <c r="E613" s="95">
        <f t="shared" si="30"/>
        <v>698</v>
      </c>
      <c r="F613" s="95">
        <f t="shared" si="31"/>
        <v>1043</v>
      </c>
      <c r="G613" s="95">
        <f>'gráficos x semana II nivel'!C311+'gráficos x semana II nivel'!D311+'gráficos x semana II nivel'!E311</f>
        <v>1</v>
      </c>
      <c r="H613" s="95">
        <f t="shared" si="27"/>
        <v>410</v>
      </c>
      <c r="I613" s="98">
        <f t="shared" si="2"/>
        <v>0.58739255014326652</v>
      </c>
      <c r="J613" s="98">
        <f t="shared" si="3"/>
        <v>0.39309683604985618</v>
      </c>
      <c r="K613" s="34" t="s">
        <v>650</v>
      </c>
    </row>
    <row r="614" spans="1:11">
      <c r="A614" s="34" t="s">
        <v>4656</v>
      </c>
      <c r="B614" s="34">
        <v>2018</v>
      </c>
      <c r="C614" s="34">
        <v>93</v>
      </c>
      <c r="D614" s="34" t="s">
        <v>651</v>
      </c>
      <c r="E614" s="95">
        <f t="shared" si="30"/>
        <v>698</v>
      </c>
      <c r="F614" s="95">
        <f t="shared" si="31"/>
        <v>1043</v>
      </c>
      <c r="G614" s="95">
        <f>'gráficos x semana II nivel'!C312+'gráficos x semana II nivel'!D312+'gráficos x semana II nivel'!E312</f>
        <v>1</v>
      </c>
      <c r="H614" s="95">
        <f t="shared" si="27"/>
        <v>411</v>
      </c>
      <c r="I614" s="98">
        <f t="shared" si="2"/>
        <v>0.58882521489971351</v>
      </c>
      <c r="J614" s="98">
        <f t="shared" si="3"/>
        <v>0.3940556088207095</v>
      </c>
      <c r="K614" s="34" t="s">
        <v>650</v>
      </c>
    </row>
    <row r="615" spans="1:11">
      <c r="A615" s="34" t="s">
        <v>4656</v>
      </c>
      <c r="B615" s="34">
        <v>2018</v>
      </c>
      <c r="C615" s="34">
        <v>94</v>
      </c>
      <c r="D615" s="34" t="s">
        <v>651</v>
      </c>
      <c r="E615" s="95">
        <f t="shared" si="30"/>
        <v>698</v>
      </c>
      <c r="F615" s="95">
        <f t="shared" si="31"/>
        <v>1043</v>
      </c>
      <c r="G615" s="95">
        <f>'gráficos x semana II nivel'!C313+'gráficos x semana II nivel'!D313+'gráficos x semana II nivel'!E313</f>
        <v>0</v>
      </c>
      <c r="H615" s="95">
        <f t="shared" si="27"/>
        <v>411</v>
      </c>
      <c r="I615" s="98">
        <f t="shared" si="2"/>
        <v>0.58882521489971351</v>
      </c>
      <c r="J615" s="98">
        <f t="shared" si="3"/>
        <v>0.3940556088207095</v>
      </c>
      <c r="K615" s="34" t="s">
        <v>650</v>
      </c>
    </row>
    <row r="616" spans="1:11">
      <c r="A616" s="34" t="s">
        <v>4656</v>
      </c>
      <c r="B616" s="34">
        <v>2018</v>
      </c>
      <c r="C616" s="34">
        <v>95</v>
      </c>
      <c r="D616" s="34" t="s">
        <v>651</v>
      </c>
      <c r="E616" s="95">
        <f t="shared" si="30"/>
        <v>698</v>
      </c>
      <c r="F616" s="95">
        <f t="shared" si="31"/>
        <v>1043</v>
      </c>
      <c r="G616" s="95">
        <f>'gráficos x semana II nivel'!C314+'gráficos x semana II nivel'!D314+'gráficos x semana II nivel'!E314</f>
        <v>0</v>
      </c>
      <c r="H616" s="95">
        <f t="shared" si="27"/>
        <v>411</v>
      </c>
      <c r="I616" s="98">
        <f t="shared" si="2"/>
        <v>0.58882521489971351</v>
      </c>
      <c r="J616" s="98">
        <f t="shared" si="3"/>
        <v>0.3940556088207095</v>
      </c>
      <c r="K616" s="34" t="s">
        <v>650</v>
      </c>
    </row>
    <row r="617" spans="1:11">
      <c r="A617" s="34" t="s">
        <v>4656</v>
      </c>
      <c r="B617" s="34">
        <v>2018</v>
      </c>
      <c r="C617" s="34">
        <v>96</v>
      </c>
      <c r="D617" s="34" t="s">
        <v>651</v>
      </c>
      <c r="E617" s="95">
        <f t="shared" si="30"/>
        <v>698</v>
      </c>
      <c r="F617" s="95">
        <f t="shared" si="31"/>
        <v>1043</v>
      </c>
      <c r="G617" s="95">
        <f>'gráficos x semana II nivel'!C315+'gráficos x semana II nivel'!D315+'gráficos x semana II nivel'!E315</f>
        <v>0</v>
      </c>
      <c r="H617" s="95">
        <f t="shared" si="27"/>
        <v>411</v>
      </c>
      <c r="I617" s="98">
        <f t="shared" si="2"/>
        <v>0.58882521489971351</v>
      </c>
      <c r="J617" s="98">
        <f t="shared" si="3"/>
        <v>0.3940556088207095</v>
      </c>
      <c r="K617" s="34" t="s">
        <v>650</v>
      </c>
    </row>
    <row r="618" spans="1:11">
      <c r="A618" s="34" t="s">
        <v>4656</v>
      </c>
      <c r="B618" s="34">
        <v>2018</v>
      </c>
      <c r="C618" s="34">
        <v>97</v>
      </c>
      <c r="D618" s="34" t="s">
        <v>651</v>
      </c>
      <c r="E618" s="95">
        <f t="shared" si="30"/>
        <v>698</v>
      </c>
      <c r="F618" s="95">
        <f t="shared" si="31"/>
        <v>1043</v>
      </c>
      <c r="G618" s="95">
        <f>'gráficos x semana II nivel'!C316+'gráficos x semana II nivel'!D316+'gráficos x semana II nivel'!E316</f>
        <v>0</v>
      </c>
      <c r="H618" s="95">
        <f t="shared" si="27"/>
        <v>411</v>
      </c>
      <c r="I618" s="98">
        <f t="shared" si="2"/>
        <v>0.58882521489971351</v>
      </c>
      <c r="J618" s="98">
        <f t="shared" si="3"/>
        <v>0.3940556088207095</v>
      </c>
      <c r="K618" s="34" t="s">
        <v>650</v>
      </c>
    </row>
    <row r="619" spans="1:11">
      <c r="A619" s="34" t="s">
        <v>4656</v>
      </c>
      <c r="B619" s="34">
        <v>2018</v>
      </c>
      <c r="C619" s="34">
        <v>98</v>
      </c>
      <c r="D619" s="34" t="s">
        <v>651</v>
      </c>
      <c r="E619" s="95">
        <f t="shared" si="30"/>
        <v>698</v>
      </c>
      <c r="F619" s="95">
        <f t="shared" si="31"/>
        <v>1043</v>
      </c>
      <c r="G619" s="95">
        <f>'gráficos x semana II nivel'!C317+'gráficos x semana II nivel'!D317+'gráficos x semana II nivel'!E317</f>
        <v>0</v>
      </c>
      <c r="H619" s="95">
        <f t="shared" si="27"/>
        <v>411</v>
      </c>
      <c r="I619" s="98">
        <f t="shared" si="2"/>
        <v>0.58882521489971351</v>
      </c>
      <c r="J619" s="98">
        <f t="shared" si="3"/>
        <v>0.3940556088207095</v>
      </c>
      <c r="K619" s="34" t="s">
        <v>650</v>
      </c>
    </row>
    <row r="620" spans="1:11">
      <c r="A620" s="34" t="s">
        <v>4656</v>
      </c>
      <c r="B620" s="34">
        <v>2018</v>
      </c>
      <c r="C620" s="34">
        <v>99</v>
      </c>
      <c r="D620" s="34" t="s">
        <v>651</v>
      </c>
      <c r="E620" s="95">
        <f t="shared" si="30"/>
        <v>698</v>
      </c>
      <c r="F620" s="95">
        <f t="shared" si="31"/>
        <v>1043</v>
      </c>
      <c r="G620" s="95">
        <f>'gráficos x semana II nivel'!C318+'gráficos x semana II nivel'!D318+'gráficos x semana II nivel'!E318</f>
        <v>0</v>
      </c>
      <c r="H620" s="95">
        <f t="shared" si="27"/>
        <v>411</v>
      </c>
      <c r="I620" s="98">
        <f t="shared" si="2"/>
        <v>0.58882521489971351</v>
      </c>
      <c r="J620" s="98">
        <f t="shared" si="3"/>
        <v>0.3940556088207095</v>
      </c>
      <c r="K620" s="34" t="s">
        <v>650</v>
      </c>
    </row>
    <row r="621" spans="1:11">
      <c r="A621" s="34" t="s">
        <v>4656</v>
      </c>
      <c r="B621" s="34">
        <v>2018</v>
      </c>
      <c r="C621" s="34">
        <v>100</v>
      </c>
      <c r="D621" s="34" t="s">
        <v>651</v>
      </c>
      <c r="E621" s="95">
        <f t="shared" si="30"/>
        <v>698</v>
      </c>
      <c r="F621" s="95">
        <f t="shared" si="31"/>
        <v>1043</v>
      </c>
      <c r="G621" s="95">
        <f>'gráficos x semana II nivel'!C319+'gráficos x semana II nivel'!D319+'gráficos x semana II nivel'!E319</f>
        <v>0</v>
      </c>
      <c r="H621" s="95">
        <f t="shared" si="27"/>
        <v>411</v>
      </c>
      <c r="I621" s="98">
        <f t="shared" si="2"/>
        <v>0.58882521489971351</v>
      </c>
      <c r="J621" s="98">
        <f t="shared" si="3"/>
        <v>0.3940556088207095</v>
      </c>
      <c r="K621" s="34" t="s">
        <v>650</v>
      </c>
    </row>
    <row r="622" spans="1:11">
      <c r="A622" s="34" t="s">
        <v>4656</v>
      </c>
      <c r="B622" s="34">
        <v>2018</v>
      </c>
      <c r="C622" s="34">
        <v>101</v>
      </c>
      <c r="D622" s="34" t="s">
        <v>651</v>
      </c>
      <c r="E622" s="95">
        <f t="shared" si="30"/>
        <v>698</v>
      </c>
      <c r="F622" s="95">
        <f t="shared" si="31"/>
        <v>1043</v>
      </c>
      <c r="G622" s="95">
        <f>'gráficos x semana II nivel'!C320+'gráficos x semana II nivel'!D320+'gráficos x semana II nivel'!E320</f>
        <v>0</v>
      </c>
      <c r="H622" s="95">
        <f t="shared" si="27"/>
        <v>411</v>
      </c>
      <c r="I622" s="98">
        <f t="shared" si="2"/>
        <v>0.58882521489971351</v>
      </c>
      <c r="J622" s="98">
        <f t="shared" si="3"/>
        <v>0.3940556088207095</v>
      </c>
      <c r="K622" s="34" t="s">
        <v>650</v>
      </c>
    </row>
    <row r="623" spans="1:11">
      <c r="A623" s="34" t="s">
        <v>4656</v>
      </c>
      <c r="B623" s="34">
        <v>2018</v>
      </c>
      <c r="C623" s="34">
        <v>102</v>
      </c>
      <c r="D623" s="34" t="s">
        <v>651</v>
      </c>
      <c r="E623" s="95">
        <f t="shared" si="30"/>
        <v>698</v>
      </c>
      <c r="F623" s="95">
        <f t="shared" si="31"/>
        <v>1043</v>
      </c>
      <c r="G623" s="95">
        <f>'gráficos x semana II nivel'!C321+'gráficos x semana II nivel'!D321+'gráficos x semana II nivel'!E321</f>
        <v>0</v>
      </c>
      <c r="H623" s="95">
        <f t="shared" si="27"/>
        <v>411</v>
      </c>
      <c r="I623" s="98">
        <f t="shared" si="2"/>
        <v>0.58882521489971351</v>
      </c>
      <c r="J623" s="98">
        <f t="shared" si="3"/>
        <v>0.3940556088207095</v>
      </c>
      <c r="K623" s="34" t="s">
        <v>650</v>
      </c>
    </row>
    <row r="624" spans="1:11">
      <c r="A624" s="34" t="s">
        <v>4656</v>
      </c>
      <c r="B624" s="34">
        <v>2018</v>
      </c>
      <c r="C624" s="34">
        <v>103</v>
      </c>
      <c r="D624" s="34" t="s">
        <v>651</v>
      </c>
      <c r="E624" s="95">
        <f t="shared" si="30"/>
        <v>698</v>
      </c>
      <c r="F624" s="95">
        <f t="shared" si="31"/>
        <v>1043</v>
      </c>
      <c r="G624" s="95">
        <f>'gráficos x semana II nivel'!C322+'gráficos x semana II nivel'!D322+'gráficos x semana II nivel'!E322</f>
        <v>0</v>
      </c>
      <c r="H624" s="95">
        <f t="shared" si="27"/>
        <v>411</v>
      </c>
      <c r="I624" s="98">
        <f t="shared" si="2"/>
        <v>0.58882521489971351</v>
      </c>
      <c r="J624" s="98">
        <f t="shared" si="3"/>
        <v>0.3940556088207095</v>
      </c>
      <c r="K624" s="34" t="s">
        <v>650</v>
      </c>
    </row>
    <row r="625" spans="1:11">
      <c r="A625" s="34" t="s">
        <v>4656</v>
      </c>
      <c r="B625" s="34">
        <v>2018</v>
      </c>
      <c r="C625" s="34">
        <v>104</v>
      </c>
      <c r="D625" s="34" t="s">
        <v>651</v>
      </c>
      <c r="E625" s="95">
        <f t="shared" si="30"/>
        <v>698</v>
      </c>
      <c r="F625" s="95">
        <f t="shared" si="31"/>
        <v>1043</v>
      </c>
      <c r="G625" s="95">
        <f>'gráficos x semana II nivel'!C323+'gráficos x semana II nivel'!D323+'gráficos x semana II nivel'!E323</f>
        <v>0</v>
      </c>
      <c r="H625" s="95">
        <f t="shared" si="27"/>
        <v>411</v>
      </c>
      <c r="I625" s="98">
        <f t="shared" si="2"/>
        <v>0.58882521489971351</v>
      </c>
      <c r="J625" s="98">
        <f t="shared" si="3"/>
        <v>0.3940556088207095</v>
      </c>
      <c r="K625" s="34" t="s">
        <v>650</v>
      </c>
    </row>
    <row r="626" spans="1:11">
      <c r="A626" s="34" t="s">
        <v>4670</v>
      </c>
      <c r="B626" s="34">
        <v>2022</v>
      </c>
      <c r="C626" s="34">
        <v>1</v>
      </c>
      <c r="D626" s="323" t="s">
        <v>4648</v>
      </c>
      <c r="E626" s="95">
        <f t="shared" ref="E626:E689" si="32">GB1_IIN</f>
        <v>858</v>
      </c>
      <c r="F626" s="95">
        <f t="shared" ref="F626:F689" si="33">Cargos_IIN_GB1</f>
        <v>1175</v>
      </c>
      <c r="G626" s="95">
        <f>'gráficos x semana II nivel'!C330</f>
        <v>3</v>
      </c>
      <c r="H626" s="95">
        <f>G626</f>
        <v>3</v>
      </c>
      <c r="I626" s="98">
        <f t="shared" si="2"/>
        <v>3.4965034965034965E-3</v>
      </c>
      <c r="J626" s="98">
        <f t="shared" si="3"/>
        <v>2.553191489361702E-3</v>
      </c>
      <c r="K626" s="34" t="s">
        <v>650</v>
      </c>
    </row>
    <row r="627" spans="1:11">
      <c r="A627" s="34" t="s">
        <v>4670</v>
      </c>
      <c r="B627" s="34">
        <v>2022</v>
      </c>
      <c r="C627" s="34">
        <v>2</v>
      </c>
      <c r="D627" s="323" t="s">
        <v>4648</v>
      </c>
      <c r="E627" s="95">
        <f t="shared" si="32"/>
        <v>858</v>
      </c>
      <c r="F627" s="95">
        <f t="shared" si="33"/>
        <v>1175</v>
      </c>
      <c r="G627" s="95">
        <f>'gráficos x semana II nivel'!C331</f>
        <v>0</v>
      </c>
      <c r="H627" s="95">
        <f t="shared" ref="H627:H729" si="34">G627+H626</f>
        <v>3</v>
      </c>
      <c r="I627" s="98">
        <f t="shared" si="2"/>
        <v>3.4965034965034965E-3</v>
      </c>
      <c r="J627" s="98">
        <f t="shared" si="3"/>
        <v>2.553191489361702E-3</v>
      </c>
      <c r="K627" s="34" t="s">
        <v>650</v>
      </c>
    </row>
    <row r="628" spans="1:11">
      <c r="A628" s="34" t="s">
        <v>4670</v>
      </c>
      <c r="B628" s="34">
        <v>2022</v>
      </c>
      <c r="C628" s="34">
        <v>3</v>
      </c>
      <c r="D628" s="323" t="s">
        <v>4648</v>
      </c>
      <c r="E628" s="95">
        <f t="shared" si="32"/>
        <v>858</v>
      </c>
      <c r="F628" s="95">
        <f t="shared" si="33"/>
        <v>1175</v>
      </c>
      <c r="G628" s="95">
        <f>'gráficos x semana II nivel'!C332</f>
        <v>2</v>
      </c>
      <c r="H628" s="95">
        <f t="shared" si="34"/>
        <v>5</v>
      </c>
      <c r="I628" s="98">
        <f t="shared" si="2"/>
        <v>5.8275058275058279E-3</v>
      </c>
      <c r="J628" s="98">
        <f t="shared" si="3"/>
        <v>4.2553191489361703E-3</v>
      </c>
      <c r="K628" s="34" t="s">
        <v>650</v>
      </c>
    </row>
    <row r="629" spans="1:11">
      <c r="A629" s="34" t="s">
        <v>4670</v>
      </c>
      <c r="B629" s="34">
        <v>2022</v>
      </c>
      <c r="C629" s="34">
        <v>4</v>
      </c>
      <c r="D629" s="323" t="s">
        <v>4648</v>
      </c>
      <c r="E629" s="95">
        <f t="shared" si="32"/>
        <v>858</v>
      </c>
      <c r="F629" s="95">
        <f t="shared" si="33"/>
        <v>1175</v>
      </c>
      <c r="G629" s="95">
        <f>'gráficos x semana II nivel'!C333</f>
        <v>0</v>
      </c>
      <c r="H629" s="95">
        <f t="shared" si="34"/>
        <v>5</v>
      </c>
      <c r="I629" s="98">
        <f t="shared" si="2"/>
        <v>5.8275058275058279E-3</v>
      </c>
      <c r="J629" s="98">
        <f t="shared" si="3"/>
        <v>4.2553191489361703E-3</v>
      </c>
      <c r="K629" s="34" t="s">
        <v>650</v>
      </c>
    </row>
    <row r="630" spans="1:11">
      <c r="A630" s="34" t="s">
        <v>4670</v>
      </c>
      <c r="B630" s="34">
        <v>2022</v>
      </c>
      <c r="C630" s="34">
        <v>5</v>
      </c>
      <c r="D630" s="323" t="s">
        <v>4648</v>
      </c>
      <c r="E630" s="95">
        <f t="shared" si="32"/>
        <v>858</v>
      </c>
      <c r="F630" s="95">
        <f t="shared" si="33"/>
        <v>1175</v>
      </c>
      <c r="G630" s="95">
        <f>'gráficos x semana II nivel'!C334</f>
        <v>0</v>
      </c>
      <c r="H630" s="95">
        <f t="shared" si="34"/>
        <v>5</v>
      </c>
      <c r="I630" s="98">
        <f t="shared" si="2"/>
        <v>5.8275058275058279E-3</v>
      </c>
      <c r="J630" s="98">
        <f t="shared" si="3"/>
        <v>4.2553191489361703E-3</v>
      </c>
      <c r="K630" s="34" t="s">
        <v>650</v>
      </c>
    </row>
    <row r="631" spans="1:11">
      <c r="A631" s="34" t="s">
        <v>4670</v>
      </c>
      <c r="B631" s="34">
        <v>2022</v>
      </c>
      <c r="C631" s="34">
        <v>6</v>
      </c>
      <c r="D631" s="323" t="s">
        <v>4648</v>
      </c>
      <c r="E631" s="95">
        <f t="shared" si="32"/>
        <v>858</v>
      </c>
      <c r="F631" s="95">
        <f t="shared" si="33"/>
        <v>1175</v>
      </c>
      <c r="G631" s="95">
        <f>'gráficos x semana II nivel'!C335</f>
        <v>6</v>
      </c>
      <c r="H631" s="95">
        <f t="shared" si="34"/>
        <v>11</v>
      </c>
      <c r="I631" s="98">
        <f t="shared" si="2"/>
        <v>1.282051282051282E-2</v>
      </c>
      <c r="J631" s="98">
        <f t="shared" si="3"/>
        <v>9.3617021276595751E-3</v>
      </c>
      <c r="K631" s="34" t="s">
        <v>650</v>
      </c>
    </row>
    <row r="632" spans="1:11">
      <c r="A632" s="34" t="s">
        <v>4670</v>
      </c>
      <c r="B632" s="34">
        <v>2022</v>
      </c>
      <c r="C632" s="34">
        <v>7</v>
      </c>
      <c r="D632" s="323" t="s">
        <v>4648</v>
      </c>
      <c r="E632" s="95">
        <f t="shared" si="32"/>
        <v>858</v>
      </c>
      <c r="F632" s="95">
        <f t="shared" si="33"/>
        <v>1175</v>
      </c>
      <c r="G632" s="95">
        <f>'gráficos x semana II nivel'!C336</f>
        <v>6</v>
      </c>
      <c r="H632" s="95">
        <f t="shared" si="34"/>
        <v>17</v>
      </c>
      <c r="I632" s="98">
        <f t="shared" si="2"/>
        <v>1.9813519813519812E-2</v>
      </c>
      <c r="J632" s="98">
        <f t="shared" si="3"/>
        <v>1.4468085106382979E-2</v>
      </c>
      <c r="K632" s="34" t="s">
        <v>650</v>
      </c>
    </row>
    <row r="633" spans="1:11">
      <c r="A633" s="34" t="s">
        <v>4670</v>
      </c>
      <c r="B633" s="34">
        <v>2022</v>
      </c>
      <c r="C633" s="34">
        <v>8</v>
      </c>
      <c r="D633" s="323" t="s">
        <v>4648</v>
      </c>
      <c r="E633" s="95">
        <f t="shared" si="32"/>
        <v>858</v>
      </c>
      <c r="F633" s="95">
        <f t="shared" si="33"/>
        <v>1175</v>
      </c>
      <c r="G633" s="95">
        <f>'gráficos x semana II nivel'!C337</f>
        <v>23</v>
      </c>
      <c r="H633" s="95">
        <f t="shared" si="34"/>
        <v>40</v>
      </c>
      <c r="I633" s="98">
        <f t="shared" si="2"/>
        <v>4.6620046620046623E-2</v>
      </c>
      <c r="J633" s="98">
        <f t="shared" si="3"/>
        <v>3.4042553191489362E-2</v>
      </c>
      <c r="K633" s="34" t="s">
        <v>650</v>
      </c>
    </row>
    <row r="634" spans="1:11">
      <c r="A634" s="34" t="s">
        <v>4670</v>
      </c>
      <c r="B634" s="34">
        <v>2022</v>
      </c>
      <c r="C634" s="34">
        <v>9</v>
      </c>
      <c r="D634" s="323" t="s">
        <v>4648</v>
      </c>
      <c r="E634" s="95">
        <f t="shared" si="32"/>
        <v>858</v>
      </c>
      <c r="F634" s="95">
        <f t="shared" si="33"/>
        <v>1175</v>
      </c>
      <c r="G634" s="95">
        <f>'gráficos x semana II nivel'!C338</f>
        <v>9</v>
      </c>
      <c r="H634" s="95">
        <f t="shared" si="34"/>
        <v>49</v>
      </c>
      <c r="I634" s="98">
        <f t="shared" si="2"/>
        <v>5.7109557109557112E-2</v>
      </c>
      <c r="J634" s="98">
        <f t="shared" si="3"/>
        <v>4.170212765957447E-2</v>
      </c>
      <c r="K634" s="34" t="s">
        <v>650</v>
      </c>
    </row>
    <row r="635" spans="1:11">
      <c r="A635" s="34" t="s">
        <v>4670</v>
      </c>
      <c r="B635" s="34">
        <v>2022</v>
      </c>
      <c r="C635" s="34">
        <v>10</v>
      </c>
      <c r="D635" s="323" t="s">
        <v>4648</v>
      </c>
      <c r="E635" s="95">
        <f t="shared" si="32"/>
        <v>858</v>
      </c>
      <c r="F635" s="95">
        <f t="shared" si="33"/>
        <v>1175</v>
      </c>
      <c r="G635" s="95">
        <f>'gráficos x semana II nivel'!C339</f>
        <v>6</v>
      </c>
      <c r="H635" s="95">
        <f t="shared" si="34"/>
        <v>55</v>
      </c>
      <c r="I635" s="98">
        <f t="shared" si="2"/>
        <v>6.4102564102564097E-2</v>
      </c>
      <c r="J635" s="98">
        <f t="shared" si="3"/>
        <v>4.6808510638297871E-2</v>
      </c>
      <c r="K635" s="34" t="s">
        <v>650</v>
      </c>
    </row>
    <row r="636" spans="1:11">
      <c r="A636" s="34" t="s">
        <v>4670</v>
      </c>
      <c r="B636" s="34">
        <v>2022</v>
      </c>
      <c r="C636" s="34">
        <v>11</v>
      </c>
      <c r="D636" s="323" t="s">
        <v>4648</v>
      </c>
      <c r="E636" s="95">
        <f t="shared" si="32"/>
        <v>858</v>
      </c>
      <c r="F636" s="95">
        <f t="shared" si="33"/>
        <v>1175</v>
      </c>
      <c r="G636" s="95">
        <f>'gráficos x semana II nivel'!C340</f>
        <v>6</v>
      </c>
      <c r="H636" s="95">
        <f t="shared" si="34"/>
        <v>61</v>
      </c>
      <c r="I636" s="98">
        <f t="shared" si="2"/>
        <v>7.1095571095571089E-2</v>
      </c>
      <c r="J636" s="98">
        <f t="shared" si="3"/>
        <v>5.1914893617021278E-2</v>
      </c>
      <c r="K636" s="34" t="s">
        <v>650</v>
      </c>
    </row>
    <row r="637" spans="1:11">
      <c r="A637" s="34" t="s">
        <v>4670</v>
      </c>
      <c r="B637" s="34">
        <v>2022</v>
      </c>
      <c r="C637" s="34">
        <v>12</v>
      </c>
      <c r="D637" s="323" t="s">
        <v>4648</v>
      </c>
      <c r="E637" s="95">
        <f t="shared" si="32"/>
        <v>858</v>
      </c>
      <c r="F637" s="95">
        <f t="shared" si="33"/>
        <v>1175</v>
      </c>
      <c r="G637" s="95">
        <f>'gráficos x semana II nivel'!C341</f>
        <v>8</v>
      </c>
      <c r="H637" s="95">
        <f t="shared" si="34"/>
        <v>69</v>
      </c>
      <c r="I637" s="98">
        <f t="shared" si="2"/>
        <v>8.0419580419580416E-2</v>
      </c>
      <c r="J637" s="98">
        <f t="shared" si="3"/>
        <v>5.8723404255319148E-2</v>
      </c>
      <c r="K637" s="34" t="s">
        <v>650</v>
      </c>
    </row>
    <row r="638" spans="1:11">
      <c r="A638" s="34" t="s">
        <v>4670</v>
      </c>
      <c r="B638" s="34">
        <v>2022</v>
      </c>
      <c r="C638" s="34">
        <v>13</v>
      </c>
      <c r="D638" s="323" t="s">
        <v>4648</v>
      </c>
      <c r="E638" s="95">
        <f t="shared" si="32"/>
        <v>858</v>
      </c>
      <c r="F638" s="95">
        <f t="shared" si="33"/>
        <v>1175</v>
      </c>
      <c r="G638" s="95">
        <f>'gráficos x semana II nivel'!C342</f>
        <v>7</v>
      </c>
      <c r="H638" s="95">
        <f t="shared" si="34"/>
        <v>76</v>
      </c>
      <c r="I638" s="98">
        <f t="shared" si="2"/>
        <v>8.8578088578088576E-2</v>
      </c>
      <c r="J638" s="98">
        <f t="shared" si="3"/>
        <v>6.4680851063829786E-2</v>
      </c>
      <c r="K638" s="34" t="s">
        <v>650</v>
      </c>
    </row>
    <row r="639" spans="1:11">
      <c r="A639" s="34" t="s">
        <v>4670</v>
      </c>
      <c r="B639" s="34">
        <v>2022</v>
      </c>
      <c r="C639" s="34">
        <v>14</v>
      </c>
      <c r="D639" s="323" t="s">
        <v>4648</v>
      </c>
      <c r="E639" s="95">
        <f t="shared" si="32"/>
        <v>858</v>
      </c>
      <c r="F639" s="95">
        <f t="shared" si="33"/>
        <v>1175</v>
      </c>
      <c r="G639" s="95">
        <f>'gráficos x semana II nivel'!C343</f>
        <v>8</v>
      </c>
      <c r="H639" s="95">
        <f t="shared" si="34"/>
        <v>84</v>
      </c>
      <c r="I639" s="98">
        <f t="shared" si="2"/>
        <v>9.7902097902097904E-2</v>
      </c>
      <c r="J639" s="98">
        <f t="shared" si="3"/>
        <v>7.1489361702127663E-2</v>
      </c>
      <c r="K639" s="34" t="s">
        <v>650</v>
      </c>
    </row>
    <row r="640" spans="1:11">
      <c r="A640" s="34" t="s">
        <v>4670</v>
      </c>
      <c r="B640" s="34">
        <v>2022</v>
      </c>
      <c r="C640" s="34">
        <v>15</v>
      </c>
      <c r="D640" s="323" t="s">
        <v>4648</v>
      </c>
      <c r="E640" s="95">
        <f t="shared" si="32"/>
        <v>858</v>
      </c>
      <c r="F640" s="95">
        <f t="shared" si="33"/>
        <v>1175</v>
      </c>
      <c r="G640" s="95">
        <f>'gráficos x semana II nivel'!C344</f>
        <v>6</v>
      </c>
      <c r="H640" s="95">
        <f t="shared" si="34"/>
        <v>90</v>
      </c>
      <c r="I640" s="98">
        <f t="shared" si="2"/>
        <v>0.1048951048951049</v>
      </c>
      <c r="J640" s="98">
        <f t="shared" si="3"/>
        <v>7.6595744680851063E-2</v>
      </c>
      <c r="K640" s="34" t="s">
        <v>650</v>
      </c>
    </row>
    <row r="641" spans="1:11">
      <c r="A641" s="34" t="s">
        <v>4670</v>
      </c>
      <c r="B641" s="34">
        <v>2022</v>
      </c>
      <c r="C641" s="34">
        <v>16</v>
      </c>
      <c r="D641" s="323" t="s">
        <v>4648</v>
      </c>
      <c r="E641" s="95">
        <f t="shared" si="32"/>
        <v>858</v>
      </c>
      <c r="F641" s="95">
        <f t="shared" si="33"/>
        <v>1175</v>
      </c>
      <c r="G641" s="95">
        <f>'gráficos x semana II nivel'!C345</f>
        <v>6</v>
      </c>
      <c r="H641" s="95">
        <f t="shared" si="34"/>
        <v>96</v>
      </c>
      <c r="I641" s="98">
        <f t="shared" si="2"/>
        <v>0.11188811188811189</v>
      </c>
      <c r="J641" s="98">
        <f t="shared" si="3"/>
        <v>8.1702127659574464E-2</v>
      </c>
      <c r="K641" s="34" t="s">
        <v>650</v>
      </c>
    </row>
    <row r="642" spans="1:11">
      <c r="A642" s="34" t="s">
        <v>4670</v>
      </c>
      <c r="B642" s="34">
        <v>2022</v>
      </c>
      <c r="C642" s="34">
        <v>17</v>
      </c>
      <c r="D642" s="323" t="s">
        <v>4648</v>
      </c>
      <c r="E642" s="95">
        <f t="shared" si="32"/>
        <v>858</v>
      </c>
      <c r="F642" s="95">
        <f t="shared" si="33"/>
        <v>1175</v>
      </c>
      <c r="G642" s="95">
        <f>'gráficos x semana II nivel'!C346</f>
        <v>5</v>
      </c>
      <c r="H642" s="95">
        <f t="shared" si="34"/>
        <v>101</v>
      </c>
      <c r="I642" s="98">
        <f t="shared" si="2"/>
        <v>0.11771561771561771</v>
      </c>
      <c r="J642" s="98">
        <f t="shared" si="3"/>
        <v>8.595744680851064E-2</v>
      </c>
      <c r="K642" s="34" t="s">
        <v>650</v>
      </c>
    </row>
    <row r="643" spans="1:11">
      <c r="A643" s="34" t="s">
        <v>4670</v>
      </c>
      <c r="B643" s="34">
        <v>2022</v>
      </c>
      <c r="C643" s="34">
        <v>18</v>
      </c>
      <c r="D643" s="323" t="s">
        <v>4648</v>
      </c>
      <c r="E643" s="95">
        <f t="shared" si="32"/>
        <v>858</v>
      </c>
      <c r="F643" s="95">
        <f t="shared" si="33"/>
        <v>1175</v>
      </c>
      <c r="G643" s="95">
        <f>'gráficos x semana II nivel'!C347</f>
        <v>2</v>
      </c>
      <c r="H643" s="95">
        <f t="shared" si="34"/>
        <v>103</v>
      </c>
      <c r="I643" s="98">
        <f t="shared" si="2"/>
        <v>0.12004662004662005</v>
      </c>
      <c r="J643" s="98">
        <f t="shared" si="3"/>
        <v>8.7659574468085102E-2</v>
      </c>
      <c r="K643" s="34" t="s">
        <v>650</v>
      </c>
    </row>
    <row r="644" spans="1:11">
      <c r="A644" s="34" t="s">
        <v>4670</v>
      </c>
      <c r="B644" s="34">
        <v>2022</v>
      </c>
      <c r="C644" s="34">
        <v>19</v>
      </c>
      <c r="D644" s="323" t="s">
        <v>4648</v>
      </c>
      <c r="E644" s="95">
        <f t="shared" si="32"/>
        <v>858</v>
      </c>
      <c r="F644" s="95">
        <f t="shared" si="33"/>
        <v>1175</v>
      </c>
      <c r="G644" s="95">
        <f>'gráficos x semana II nivel'!C348</f>
        <v>3</v>
      </c>
      <c r="H644" s="95">
        <f t="shared" si="34"/>
        <v>106</v>
      </c>
      <c r="I644" s="98">
        <f t="shared" si="2"/>
        <v>0.12354312354312354</v>
      </c>
      <c r="J644" s="98">
        <f t="shared" si="3"/>
        <v>9.0212765957446803E-2</v>
      </c>
      <c r="K644" s="34" t="s">
        <v>650</v>
      </c>
    </row>
    <row r="645" spans="1:11">
      <c r="A645" s="34" t="s">
        <v>4670</v>
      </c>
      <c r="B645" s="34">
        <v>2022</v>
      </c>
      <c r="C645" s="34">
        <v>20</v>
      </c>
      <c r="D645" s="323" t="s">
        <v>4648</v>
      </c>
      <c r="E645" s="95">
        <f t="shared" si="32"/>
        <v>858</v>
      </c>
      <c r="F645" s="95">
        <f t="shared" si="33"/>
        <v>1175</v>
      </c>
      <c r="G645" s="95">
        <f>'gráficos x semana II nivel'!C349</f>
        <v>0</v>
      </c>
      <c r="H645" s="95">
        <f t="shared" si="34"/>
        <v>106</v>
      </c>
      <c r="I645" s="98">
        <f t="shared" si="2"/>
        <v>0.12354312354312354</v>
      </c>
      <c r="J645" s="98">
        <f t="shared" si="3"/>
        <v>9.0212765957446803E-2</v>
      </c>
      <c r="K645" s="34" t="s">
        <v>650</v>
      </c>
    </row>
    <row r="646" spans="1:11">
      <c r="A646" s="34" t="s">
        <v>4670</v>
      </c>
      <c r="B646" s="34">
        <v>2022</v>
      </c>
      <c r="C646" s="34">
        <v>21</v>
      </c>
      <c r="D646" s="323" t="s">
        <v>4648</v>
      </c>
      <c r="E646" s="95">
        <f t="shared" si="32"/>
        <v>858</v>
      </c>
      <c r="F646" s="95">
        <f t="shared" si="33"/>
        <v>1175</v>
      </c>
      <c r="G646" s="95">
        <f>'gráficos x semana II nivel'!C350</f>
        <v>8</v>
      </c>
      <c r="H646" s="95">
        <f t="shared" si="34"/>
        <v>114</v>
      </c>
      <c r="I646" s="98">
        <f t="shared" si="2"/>
        <v>0.13286713286713286</v>
      </c>
      <c r="J646" s="98">
        <f t="shared" si="3"/>
        <v>9.7021276595744679E-2</v>
      </c>
      <c r="K646" s="34" t="s">
        <v>650</v>
      </c>
    </row>
    <row r="647" spans="1:11">
      <c r="A647" s="34" t="s">
        <v>4670</v>
      </c>
      <c r="B647" s="34">
        <v>2022</v>
      </c>
      <c r="C647" s="34">
        <v>22</v>
      </c>
      <c r="D647" s="323" t="s">
        <v>4648</v>
      </c>
      <c r="E647" s="95">
        <f t="shared" si="32"/>
        <v>858</v>
      </c>
      <c r="F647" s="95">
        <f t="shared" si="33"/>
        <v>1175</v>
      </c>
      <c r="G647" s="95">
        <f>'gráficos x semana II nivel'!C351</f>
        <v>4</v>
      </c>
      <c r="H647" s="95">
        <f t="shared" si="34"/>
        <v>118</v>
      </c>
      <c r="I647" s="98">
        <f t="shared" si="2"/>
        <v>0.13752913752913754</v>
      </c>
      <c r="J647" s="98">
        <f t="shared" si="3"/>
        <v>0.10042553191489362</v>
      </c>
      <c r="K647" s="34" t="s">
        <v>650</v>
      </c>
    </row>
    <row r="648" spans="1:11">
      <c r="A648" s="34" t="s">
        <v>4670</v>
      </c>
      <c r="B648" s="34">
        <v>2022</v>
      </c>
      <c r="C648" s="34">
        <v>23</v>
      </c>
      <c r="D648" s="323" t="s">
        <v>4648</v>
      </c>
      <c r="E648" s="95">
        <f t="shared" si="32"/>
        <v>858</v>
      </c>
      <c r="F648" s="95">
        <f t="shared" si="33"/>
        <v>1175</v>
      </c>
      <c r="G648" s="95">
        <f>'gráficos x semana II nivel'!C352</f>
        <v>1</v>
      </c>
      <c r="H648" s="95">
        <f t="shared" si="34"/>
        <v>119</v>
      </c>
      <c r="I648" s="98">
        <f t="shared" si="2"/>
        <v>0.13869463869463869</v>
      </c>
      <c r="J648" s="98">
        <f t="shared" si="3"/>
        <v>0.10127659574468086</v>
      </c>
      <c r="K648" s="34" t="s">
        <v>650</v>
      </c>
    </row>
    <row r="649" spans="1:11">
      <c r="A649" s="34" t="s">
        <v>4670</v>
      </c>
      <c r="B649" s="34">
        <v>2022</v>
      </c>
      <c r="C649" s="34">
        <v>24</v>
      </c>
      <c r="D649" s="323" t="s">
        <v>4648</v>
      </c>
      <c r="E649" s="95">
        <f t="shared" si="32"/>
        <v>858</v>
      </c>
      <c r="F649" s="95">
        <f t="shared" si="33"/>
        <v>1175</v>
      </c>
      <c r="G649" s="95">
        <f>'gráficos x semana II nivel'!C353</f>
        <v>2</v>
      </c>
      <c r="H649" s="95">
        <f t="shared" si="34"/>
        <v>121</v>
      </c>
      <c r="I649" s="98">
        <f t="shared" si="2"/>
        <v>0.14102564102564102</v>
      </c>
      <c r="J649" s="98">
        <f t="shared" si="3"/>
        <v>0.10297872340425532</v>
      </c>
      <c r="K649" s="34" t="s">
        <v>650</v>
      </c>
    </row>
    <row r="650" spans="1:11">
      <c r="A650" s="34" t="s">
        <v>4670</v>
      </c>
      <c r="B650" s="34">
        <v>2022</v>
      </c>
      <c r="C650" s="34">
        <v>25</v>
      </c>
      <c r="D650" s="323" t="s">
        <v>4648</v>
      </c>
      <c r="E650" s="95">
        <f t="shared" si="32"/>
        <v>858</v>
      </c>
      <c r="F650" s="95">
        <f t="shared" si="33"/>
        <v>1175</v>
      </c>
      <c r="G650" s="95">
        <f>'gráficos x semana II nivel'!C354</f>
        <v>1</v>
      </c>
      <c r="H650" s="95">
        <f t="shared" si="34"/>
        <v>122</v>
      </c>
      <c r="I650" s="98">
        <f t="shared" si="2"/>
        <v>0.14219114219114218</v>
      </c>
      <c r="J650" s="98">
        <f t="shared" si="3"/>
        <v>0.10382978723404256</v>
      </c>
      <c r="K650" s="34" t="s">
        <v>650</v>
      </c>
    </row>
    <row r="651" spans="1:11">
      <c r="A651" s="34" t="s">
        <v>4670</v>
      </c>
      <c r="B651" s="34">
        <v>2022</v>
      </c>
      <c r="C651" s="34">
        <v>26</v>
      </c>
      <c r="D651" s="323" t="s">
        <v>4648</v>
      </c>
      <c r="E651" s="95">
        <f t="shared" si="32"/>
        <v>858</v>
      </c>
      <c r="F651" s="95">
        <f t="shared" si="33"/>
        <v>1175</v>
      </c>
      <c r="G651" s="95">
        <f>'gráficos x semana II nivel'!C355</f>
        <v>1</v>
      </c>
      <c r="H651" s="95">
        <f t="shared" si="34"/>
        <v>123</v>
      </c>
      <c r="I651" s="98">
        <f t="shared" si="2"/>
        <v>0.14335664335664336</v>
      </c>
      <c r="J651" s="98">
        <f t="shared" si="3"/>
        <v>0.10468085106382979</v>
      </c>
      <c r="K651" s="34" t="s">
        <v>650</v>
      </c>
    </row>
    <row r="652" spans="1:11">
      <c r="A652" s="34" t="s">
        <v>4670</v>
      </c>
      <c r="B652" s="34">
        <v>2022</v>
      </c>
      <c r="C652" s="34">
        <v>27</v>
      </c>
      <c r="D652" s="323" t="s">
        <v>4648</v>
      </c>
      <c r="E652" s="95">
        <f t="shared" si="32"/>
        <v>858</v>
      </c>
      <c r="F652" s="95">
        <f t="shared" si="33"/>
        <v>1175</v>
      </c>
      <c r="G652" s="95">
        <f>'gráficos x semana II nivel'!C356</f>
        <v>3</v>
      </c>
      <c r="H652" s="95">
        <f t="shared" si="34"/>
        <v>126</v>
      </c>
      <c r="I652" s="98">
        <f t="shared" si="2"/>
        <v>0.14685314685314685</v>
      </c>
      <c r="J652" s="98">
        <f t="shared" si="3"/>
        <v>0.10723404255319149</v>
      </c>
      <c r="K652" s="34" t="s">
        <v>650</v>
      </c>
    </row>
    <row r="653" spans="1:11">
      <c r="A653" s="34" t="s">
        <v>4670</v>
      </c>
      <c r="B653" s="34">
        <v>2022</v>
      </c>
      <c r="C653" s="34">
        <v>28</v>
      </c>
      <c r="D653" s="323" t="s">
        <v>4648</v>
      </c>
      <c r="E653" s="95">
        <f t="shared" si="32"/>
        <v>858</v>
      </c>
      <c r="F653" s="95">
        <f t="shared" si="33"/>
        <v>1175</v>
      </c>
      <c r="G653" s="95">
        <f>'gráficos x semana II nivel'!C357</f>
        <v>2</v>
      </c>
      <c r="H653" s="95">
        <f t="shared" si="34"/>
        <v>128</v>
      </c>
      <c r="I653" s="98">
        <f t="shared" si="2"/>
        <v>0.14918414918414918</v>
      </c>
      <c r="J653" s="98">
        <f t="shared" si="3"/>
        <v>0.10893617021276596</v>
      </c>
      <c r="K653" s="34" t="s">
        <v>650</v>
      </c>
    </row>
    <row r="654" spans="1:11">
      <c r="A654" s="34" t="s">
        <v>4670</v>
      </c>
      <c r="B654" s="34">
        <v>2022</v>
      </c>
      <c r="C654" s="34">
        <v>29</v>
      </c>
      <c r="D654" s="323" t="s">
        <v>4648</v>
      </c>
      <c r="E654" s="95">
        <f t="shared" si="32"/>
        <v>858</v>
      </c>
      <c r="F654" s="95">
        <f t="shared" si="33"/>
        <v>1175</v>
      </c>
      <c r="G654" s="95">
        <f>'gráficos x semana II nivel'!C358</f>
        <v>5</v>
      </c>
      <c r="H654" s="95">
        <f t="shared" si="34"/>
        <v>133</v>
      </c>
      <c r="I654" s="98">
        <f t="shared" si="2"/>
        <v>0.15501165501165501</v>
      </c>
      <c r="J654" s="98">
        <f t="shared" si="3"/>
        <v>0.11319148936170213</v>
      </c>
      <c r="K654" s="34" t="s">
        <v>650</v>
      </c>
    </row>
    <row r="655" spans="1:11">
      <c r="A655" s="34" t="s">
        <v>4670</v>
      </c>
      <c r="B655" s="34">
        <v>2022</v>
      </c>
      <c r="C655" s="34">
        <v>30</v>
      </c>
      <c r="D655" s="323" t="s">
        <v>4648</v>
      </c>
      <c r="E655" s="95">
        <f t="shared" si="32"/>
        <v>858</v>
      </c>
      <c r="F655" s="95">
        <f t="shared" si="33"/>
        <v>1175</v>
      </c>
      <c r="G655" s="95">
        <f>'gráficos x semana II nivel'!C359</f>
        <v>3</v>
      </c>
      <c r="H655" s="95">
        <f t="shared" si="34"/>
        <v>136</v>
      </c>
      <c r="I655" s="98">
        <f t="shared" si="2"/>
        <v>0.1585081585081585</v>
      </c>
      <c r="J655" s="98">
        <f t="shared" si="3"/>
        <v>0.11574468085106383</v>
      </c>
      <c r="K655" s="34" t="s">
        <v>650</v>
      </c>
    </row>
    <row r="656" spans="1:11">
      <c r="A656" s="34" t="s">
        <v>4670</v>
      </c>
      <c r="B656" s="34">
        <v>2022</v>
      </c>
      <c r="C656" s="34">
        <v>31</v>
      </c>
      <c r="D656" s="323" t="s">
        <v>4648</v>
      </c>
      <c r="E656" s="95">
        <f t="shared" si="32"/>
        <v>858</v>
      </c>
      <c r="F656" s="95">
        <f t="shared" si="33"/>
        <v>1175</v>
      </c>
      <c r="G656" s="95">
        <f>'gráficos x semana II nivel'!C360</f>
        <v>1</v>
      </c>
      <c r="H656" s="95">
        <f t="shared" si="34"/>
        <v>137</v>
      </c>
      <c r="I656" s="98">
        <f t="shared" si="2"/>
        <v>0.15967365967365968</v>
      </c>
      <c r="J656" s="98">
        <f t="shared" si="3"/>
        <v>0.11659574468085106</v>
      </c>
      <c r="K656" s="34" t="s">
        <v>650</v>
      </c>
    </row>
    <row r="657" spans="1:11">
      <c r="A657" s="34" t="s">
        <v>4670</v>
      </c>
      <c r="B657" s="34">
        <v>2022</v>
      </c>
      <c r="C657" s="34">
        <v>32</v>
      </c>
      <c r="D657" s="323" t="s">
        <v>4648</v>
      </c>
      <c r="E657" s="95">
        <f t="shared" si="32"/>
        <v>858</v>
      </c>
      <c r="F657" s="95">
        <f t="shared" si="33"/>
        <v>1175</v>
      </c>
      <c r="G657" s="95">
        <f>'gráficos x semana II nivel'!C361</f>
        <v>10</v>
      </c>
      <c r="H657" s="95">
        <f t="shared" si="34"/>
        <v>147</v>
      </c>
      <c r="I657" s="98">
        <f t="shared" si="2"/>
        <v>0.17132867132867133</v>
      </c>
      <c r="J657" s="98">
        <f t="shared" si="3"/>
        <v>0.1251063829787234</v>
      </c>
      <c r="K657" s="34" t="s">
        <v>650</v>
      </c>
    </row>
    <row r="658" spans="1:11">
      <c r="A658" s="34" t="s">
        <v>4670</v>
      </c>
      <c r="B658" s="34">
        <v>2022</v>
      </c>
      <c r="C658" s="34">
        <v>33</v>
      </c>
      <c r="D658" s="323" t="s">
        <v>4648</v>
      </c>
      <c r="E658" s="95">
        <f t="shared" si="32"/>
        <v>858</v>
      </c>
      <c r="F658" s="95">
        <f t="shared" si="33"/>
        <v>1175</v>
      </c>
      <c r="G658" s="95">
        <f>'gráficos x semana II nivel'!C362</f>
        <v>4</v>
      </c>
      <c r="H658" s="95">
        <f t="shared" si="34"/>
        <v>151</v>
      </c>
      <c r="I658" s="98">
        <f t="shared" si="2"/>
        <v>0.175990675990676</v>
      </c>
      <c r="J658" s="98">
        <f t="shared" si="3"/>
        <v>0.12851063829787235</v>
      </c>
      <c r="K658" s="34" t="s">
        <v>650</v>
      </c>
    </row>
    <row r="659" spans="1:11">
      <c r="A659" s="34" t="s">
        <v>4670</v>
      </c>
      <c r="B659" s="34">
        <v>2022</v>
      </c>
      <c r="C659" s="34">
        <v>34</v>
      </c>
      <c r="D659" s="323" t="s">
        <v>4648</v>
      </c>
      <c r="E659" s="95">
        <f t="shared" si="32"/>
        <v>858</v>
      </c>
      <c r="F659" s="95">
        <f t="shared" si="33"/>
        <v>1175</v>
      </c>
      <c r="G659" s="95">
        <f>'gráficos x semana II nivel'!C363</f>
        <v>6</v>
      </c>
      <c r="H659" s="95">
        <f t="shared" si="34"/>
        <v>157</v>
      </c>
      <c r="I659" s="98">
        <f t="shared" si="2"/>
        <v>0.18298368298368298</v>
      </c>
      <c r="J659" s="98">
        <f t="shared" si="3"/>
        <v>0.13361702127659575</v>
      </c>
      <c r="K659" s="34" t="s">
        <v>650</v>
      </c>
    </row>
    <row r="660" spans="1:11">
      <c r="A660" s="34" t="s">
        <v>4670</v>
      </c>
      <c r="B660" s="34">
        <v>2022</v>
      </c>
      <c r="C660" s="34">
        <v>35</v>
      </c>
      <c r="D660" s="323" t="s">
        <v>4648</v>
      </c>
      <c r="E660" s="95">
        <f t="shared" si="32"/>
        <v>858</v>
      </c>
      <c r="F660" s="95">
        <f t="shared" si="33"/>
        <v>1175</v>
      </c>
      <c r="G660" s="95">
        <f>'gráficos x semana II nivel'!C364</f>
        <v>5</v>
      </c>
      <c r="H660" s="95">
        <f t="shared" si="34"/>
        <v>162</v>
      </c>
      <c r="I660" s="98">
        <f t="shared" si="2"/>
        <v>0.1888111888111888</v>
      </c>
      <c r="J660" s="98">
        <f t="shared" si="3"/>
        <v>0.13787234042553193</v>
      </c>
      <c r="K660" s="34" t="s">
        <v>650</v>
      </c>
    </row>
    <row r="661" spans="1:11">
      <c r="A661" s="34" t="s">
        <v>4670</v>
      </c>
      <c r="B661" s="34">
        <v>2022</v>
      </c>
      <c r="C661" s="34">
        <v>36</v>
      </c>
      <c r="D661" s="323" t="s">
        <v>4648</v>
      </c>
      <c r="E661" s="95">
        <f t="shared" si="32"/>
        <v>858</v>
      </c>
      <c r="F661" s="95">
        <f t="shared" si="33"/>
        <v>1175</v>
      </c>
      <c r="G661" s="95">
        <f>'gráficos x semana II nivel'!C365</f>
        <v>3</v>
      </c>
      <c r="H661" s="95">
        <f t="shared" si="34"/>
        <v>165</v>
      </c>
      <c r="I661" s="98">
        <f t="shared" si="2"/>
        <v>0.19230769230769232</v>
      </c>
      <c r="J661" s="98">
        <f t="shared" si="3"/>
        <v>0.14042553191489363</v>
      </c>
      <c r="K661" s="34" t="s">
        <v>650</v>
      </c>
    </row>
    <row r="662" spans="1:11">
      <c r="A662" s="34" t="s">
        <v>4670</v>
      </c>
      <c r="B662" s="34">
        <v>2022</v>
      </c>
      <c r="C662" s="34">
        <v>37</v>
      </c>
      <c r="D662" s="323" t="s">
        <v>4648</v>
      </c>
      <c r="E662" s="95">
        <f t="shared" si="32"/>
        <v>858</v>
      </c>
      <c r="F662" s="95">
        <f t="shared" si="33"/>
        <v>1175</v>
      </c>
      <c r="G662" s="95">
        <f>'gráficos x semana II nivel'!C366</f>
        <v>5</v>
      </c>
      <c r="H662" s="95">
        <f t="shared" si="34"/>
        <v>170</v>
      </c>
      <c r="I662" s="98">
        <f t="shared" si="2"/>
        <v>0.19813519813519814</v>
      </c>
      <c r="J662" s="98">
        <f t="shared" si="3"/>
        <v>0.14468085106382977</v>
      </c>
      <c r="K662" s="34" t="s">
        <v>650</v>
      </c>
    </row>
    <row r="663" spans="1:11">
      <c r="A663" s="34" t="s">
        <v>4670</v>
      </c>
      <c r="B663" s="34">
        <v>2022</v>
      </c>
      <c r="C663" s="34">
        <v>38</v>
      </c>
      <c r="D663" s="323" t="s">
        <v>4648</v>
      </c>
      <c r="E663" s="95">
        <f t="shared" si="32"/>
        <v>858</v>
      </c>
      <c r="F663" s="95">
        <f t="shared" si="33"/>
        <v>1175</v>
      </c>
      <c r="G663" s="95">
        <f>'gráficos x semana II nivel'!C367</f>
        <v>6</v>
      </c>
      <c r="H663" s="95">
        <f t="shared" si="34"/>
        <v>176</v>
      </c>
      <c r="I663" s="98">
        <f t="shared" si="2"/>
        <v>0.20512820512820512</v>
      </c>
      <c r="J663" s="98">
        <f t="shared" si="3"/>
        <v>0.1497872340425532</v>
      </c>
      <c r="K663" s="34" t="s">
        <v>650</v>
      </c>
    </row>
    <row r="664" spans="1:11">
      <c r="A664" s="34" t="s">
        <v>4670</v>
      </c>
      <c r="B664" s="34">
        <v>2022</v>
      </c>
      <c r="C664" s="34">
        <v>39</v>
      </c>
      <c r="D664" s="323" t="s">
        <v>4648</v>
      </c>
      <c r="E664" s="95">
        <f t="shared" si="32"/>
        <v>858</v>
      </c>
      <c r="F664" s="95">
        <f t="shared" si="33"/>
        <v>1175</v>
      </c>
      <c r="G664" s="95">
        <f>'gráficos x semana II nivel'!C368</f>
        <v>3</v>
      </c>
      <c r="H664" s="95">
        <f t="shared" si="34"/>
        <v>179</v>
      </c>
      <c r="I664" s="98">
        <f t="shared" si="2"/>
        <v>0.20862470862470864</v>
      </c>
      <c r="J664" s="98">
        <f t="shared" si="3"/>
        <v>0.1523404255319149</v>
      </c>
      <c r="K664" s="34" t="s">
        <v>650</v>
      </c>
    </row>
    <row r="665" spans="1:11">
      <c r="A665" s="34" t="s">
        <v>4670</v>
      </c>
      <c r="B665" s="34">
        <v>2022</v>
      </c>
      <c r="C665" s="34">
        <v>40</v>
      </c>
      <c r="D665" s="323" t="s">
        <v>4648</v>
      </c>
      <c r="E665" s="95">
        <f t="shared" si="32"/>
        <v>858</v>
      </c>
      <c r="F665" s="95">
        <f t="shared" si="33"/>
        <v>1175</v>
      </c>
      <c r="G665" s="95">
        <f>'gráficos x semana II nivel'!C369</f>
        <v>1</v>
      </c>
      <c r="H665" s="95">
        <f t="shared" si="34"/>
        <v>180</v>
      </c>
      <c r="I665" s="98">
        <f t="shared" si="2"/>
        <v>0.20979020979020979</v>
      </c>
      <c r="J665" s="98">
        <f t="shared" si="3"/>
        <v>0.15319148936170213</v>
      </c>
      <c r="K665" s="34" t="s">
        <v>650</v>
      </c>
    </row>
    <row r="666" spans="1:11">
      <c r="A666" s="34" t="s">
        <v>4670</v>
      </c>
      <c r="B666" s="34">
        <v>2022</v>
      </c>
      <c r="C666" s="34">
        <v>41</v>
      </c>
      <c r="D666" s="323" t="s">
        <v>4648</v>
      </c>
      <c r="E666" s="95">
        <f t="shared" si="32"/>
        <v>858</v>
      </c>
      <c r="F666" s="95">
        <f t="shared" si="33"/>
        <v>1175</v>
      </c>
      <c r="G666" s="95">
        <f>'gráficos x semana II nivel'!C370</f>
        <v>1</v>
      </c>
      <c r="H666" s="95">
        <f t="shared" si="34"/>
        <v>181</v>
      </c>
      <c r="I666" s="98">
        <f t="shared" si="2"/>
        <v>0.21095571095571095</v>
      </c>
      <c r="J666" s="98">
        <f t="shared" si="3"/>
        <v>0.15404255319148935</v>
      </c>
      <c r="K666" s="34" t="s">
        <v>650</v>
      </c>
    </row>
    <row r="667" spans="1:11">
      <c r="A667" s="34" t="s">
        <v>4670</v>
      </c>
      <c r="B667" s="34">
        <v>2022</v>
      </c>
      <c r="C667" s="34">
        <v>42</v>
      </c>
      <c r="D667" s="323" t="s">
        <v>4648</v>
      </c>
      <c r="E667" s="95">
        <f t="shared" si="32"/>
        <v>858</v>
      </c>
      <c r="F667" s="95">
        <f t="shared" si="33"/>
        <v>1175</v>
      </c>
      <c r="G667" s="95">
        <f>'gráficos x semana II nivel'!C371</f>
        <v>2</v>
      </c>
      <c r="H667" s="95">
        <f t="shared" si="34"/>
        <v>183</v>
      </c>
      <c r="I667" s="98">
        <f t="shared" si="2"/>
        <v>0.21328671328671328</v>
      </c>
      <c r="J667" s="98">
        <f t="shared" si="3"/>
        <v>0.15574468085106383</v>
      </c>
      <c r="K667" s="34" t="s">
        <v>650</v>
      </c>
    </row>
    <row r="668" spans="1:11">
      <c r="A668" s="34" t="s">
        <v>4670</v>
      </c>
      <c r="B668" s="34">
        <v>2022</v>
      </c>
      <c r="C668" s="34">
        <v>43</v>
      </c>
      <c r="D668" s="323" t="s">
        <v>4648</v>
      </c>
      <c r="E668" s="95">
        <f t="shared" si="32"/>
        <v>858</v>
      </c>
      <c r="F668" s="95">
        <f t="shared" si="33"/>
        <v>1175</v>
      </c>
      <c r="G668" s="95">
        <f>'gráficos x semana II nivel'!C372</f>
        <v>7</v>
      </c>
      <c r="H668" s="95">
        <f t="shared" si="34"/>
        <v>190</v>
      </c>
      <c r="I668" s="98">
        <f t="shared" si="2"/>
        <v>0.22144522144522144</v>
      </c>
      <c r="J668" s="98">
        <f t="shared" si="3"/>
        <v>0.16170212765957448</v>
      </c>
      <c r="K668" s="34" t="s">
        <v>650</v>
      </c>
    </row>
    <row r="669" spans="1:11">
      <c r="A669" s="34" t="s">
        <v>4670</v>
      </c>
      <c r="B669" s="34">
        <v>2022</v>
      </c>
      <c r="C669" s="34">
        <v>44</v>
      </c>
      <c r="D669" s="323" t="s">
        <v>4648</v>
      </c>
      <c r="E669" s="95">
        <f t="shared" si="32"/>
        <v>858</v>
      </c>
      <c r="F669" s="95">
        <f t="shared" si="33"/>
        <v>1175</v>
      </c>
      <c r="G669" s="95">
        <f>'gráficos x semana II nivel'!C373</f>
        <v>0</v>
      </c>
      <c r="H669" s="95">
        <f t="shared" si="34"/>
        <v>190</v>
      </c>
      <c r="I669" s="98">
        <f t="shared" si="2"/>
        <v>0.22144522144522144</v>
      </c>
      <c r="J669" s="98">
        <f t="shared" si="3"/>
        <v>0.16170212765957448</v>
      </c>
      <c r="K669" s="34" t="s">
        <v>650</v>
      </c>
    </row>
    <row r="670" spans="1:11">
      <c r="A670" s="34" t="s">
        <v>4670</v>
      </c>
      <c r="B670" s="34">
        <v>2022</v>
      </c>
      <c r="C670" s="34">
        <v>45</v>
      </c>
      <c r="D670" s="323" t="s">
        <v>4648</v>
      </c>
      <c r="E670" s="95">
        <f t="shared" si="32"/>
        <v>858</v>
      </c>
      <c r="F670" s="95">
        <f t="shared" si="33"/>
        <v>1175</v>
      </c>
      <c r="G670" s="95">
        <f>'gráficos x semana II nivel'!C374</f>
        <v>0</v>
      </c>
      <c r="H670" s="95">
        <f t="shared" si="34"/>
        <v>190</v>
      </c>
      <c r="I670" s="98">
        <f t="shared" si="2"/>
        <v>0.22144522144522144</v>
      </c>
      <c r="J670" s="98">
        <f t="shared" si="3"/>
        <v>0.16170212765957448</v>
      </c>
      <c r="K670" s="34" t="s">
        <v>650</v>
      </c>
    </row>
    <row r="671" spans="1:11">
      <c r="A671" s="34" t="s">
        <v>4670</v>
      </c>
      <c r="B671" s="34">
        <v>2022</v>
      </c>
      <c r="C671" s="34">
        <v>46</v>
      </c>
      <c r="D671" s="323" t="s">
        <v>4648</v>
      </c>
      <c r="E671" s="95">
        <f t="shared" si="32"/>
        <v>858</v>
      </c>
      <c r="F671" s="95">
        <f t="shared" si="33"/>
        <v>1175</v>
      </c>
      <c r="G671" s="95">
        <f>'gráficos x semana II nivel'!C375</f>
        <v>2</v>
      </c>
      <c r="H671" s="95">
        <f t="shared" si="34"/>
        <v>192</v>
      </c>
      <c r="I671" s="98">
        <f t="shared" si="2"/>
        <v>0.22377622377622378</v>
      </c>
      <c r="J671" s="98">
        <f t="shared" si="3"/>
        <v>0.16340425531914893</v>
      </c>
      <c r="K671" s="34" t="s">
        <v>650</v>
      </c>
    </row>
    <row r="672" spans="1:11">
      <c r="A672" s="34" t="s">
        <v>4670</v>
      </c>
      <c r="B672" s="34">
        <v>2022</v>
      </c>
      <c r="C672" s="34">
        <v>47</v>
      </c>
      <c r="D672" s="323" t="s">
        <v>4648</v>
      </c>
      <c r="E672" s="95">
        <f t="shared" si="32"/>
        <v>858</v>
      </c>
      <c r="F672" s="95">
        <f t="shared" si="33"/>
        <v>1175</v>
      </c>
      <c r="G672" s="95">
        <f>'gráficos x semana II nivel'!C376</f>
        <v>2</v>
      </c>
      <c r="H672" s="95">
        <f t="shared" si="34"/>
        <v>194</v>
      </c>
      <c r="I672" s="98">
        <f t="shared" si="2"/>
        <v>0.22610722610722611</v>
      </c>
      <c r="J672" s="98">
        <f t="shared" si="3"/>
        <v>0.1651063829787234</v>
      </c>
      <c r="K672" s="34" t="s">
        <v>650</v>
      </c>
    </row>
    <row r="673" spans="1:11">
      <c r="A673" s="34" t="s">
        <v>4670</v>
      </c>
      <c r="B673" s="34">
        <v>2022</v>
      </c>
      <c r="C673" s="34">
        <v>48</v>
      </c>
      <c r="D673" s="323" t="s">
        <v>4648</v>
      </c>
      <c r="E673" s="95">
        <f t="shared" si="32"/>
        <v>858</v>
      </c>
      <c r="F673" s="95">
        <f t="shared" si="33"/>
        <v>1175</v>
      </c>
      <c r="G673" s="95">
        <f>'gráficos x semana II nivel'!C377</f>
        <v>3</v>
      </c>
      <c r="H673" s="95">
        <f t="shared" si="34"/>
        <v>197</v>
      </c>
      <c r="I673" s="98">
        <f t="shared" si="2"/>
        <v>0.2296037296037296</v>
      </c>
      <c r="J673" s="98">
        <f t="shared" si="3"/>
        <v>0.1676595744680851</v>
      </c>
      <c r="K673" s="34" t="s">
        <v>650</v>
      </c>
    </row>
    <row r="674" spans="1:11">
      <c r="A674" s="34" t="s">
        <v>4670</v>
      </c>
      <c r="B674" s="34">
        <v>2022</v>
      </c>
      <c r="C674" s="34">
        <v>49</v>
      </c>
      <c r="D674" s="323" t="s">
        <v>4648</v>
      </c>
      <c r="E674" s="95">
        <f t="shared" si="32"/>
        <v>858</v>
      </c>
      <c r="F674" s="95">
        <f t="shared" si="33"/>
        <v>1175</v>
      </c>
      <c r="G674" s="95">
        <f>'gráficos x semana II nivel'!C378</f>
        <v>2</v>
      </c>
      <c r="H674" s="95">
        <f t="shared" si="34"/>
        <v>199</v>
      </c>
      <c r="I674" s="98">
        <f t="shared" si="2"/>
        <v>0.23193473193473194</v>
      </c>
      <c r="J674" s="98">
        <f t="shared" si="3"/>
        <v>0.16936170212765958</v>
      </c>
      <c r="K674" s="34" t="s">
        <v>650</v>
      </c>
    </row>
    <row r="675" spans="1:11">
      <c r="A675" s="34" t="s">
        <v>4670</v>
      </c>
      <c r="B675" s="34">
        <v>2022</v>
      </c>
      <c r="C675" s="34">
        <v>50</v>
      </c>
      <c r="D675" s="323" t="s">
        <v>4648</v>
      </c>
      <c r="E675" s="95">
        <f t="shared" si="32"/>
        <v>858</v>
      </c>
      <c r="F675" s="95">
        <f t="shared" si="33"/>
        <v>1175</v>
      </c>
      <c r="G675" s="95">
        <f>'gráficos x semana II nivel'!C379</f>
        <v>0</v>
      </c>
      <c r="H675" s="95">
        <f t="shared" si="34"/>
        <v>199</v>
      </c>
      <c r="I675" s="98">
        <f t="shared" si="2"/>
        <v>0.23193473193473194</v>
      </c>
      <c r="J675" s="98">
        <f t="shared" si="3"/>
        <v>0.16936170212765958</v>
      </c>
      <c r="K675" s="34" t="s">
        <v>650</v>
      </c>
    </row>
    <row r="676" spans="1:11">
      <c r="A676" s="34" t="s">
        <v>4670</v>
      </c>
      <c r="B676" s="34">
        <v>2022</v>
      </c>
      <c r="C676" s="34">
        <v>51</v>
      </c>
      <c r="D676" s="323" t="s">
        <v>4648</v>
      </c>
      <c r="E676" s="95">
        <f t="shared" si="32"/>
        <v>858</v>
      </c>
      <c r="F676" s="95">
        <f t="shared" si="33"/>
        <v>1175</v>
      </c>
      <c r="G676" s="95">
        <f>'gráficos x semana II nivel'!C380</f>
        <v>5</v>
      </c>
      <c r="H676" s="95">
        <f t="shared" si="34"/>
        <v>204</v>
      </c>
      <c r="I676" s="98">
        <f t="shared" si="2"/>
        <v>0.23776223776223776</v>
      </c>
      <c r="J676" s="98">
        <f t="shared" si="3"/>
        <v>0.17361702127659576</v>
      </c>
      <c r="K676" s="34" t="s">
        <v>650</v>
      </c>
    </row>
    <row r="677" spans="1:11">
      <c r="A677" s="34" t="s">
        <v>4670</v>
      </c>
      <c r="B677" s="34">
        <v>2022</v>
      </c>
      <c r="C677" s="34">
        <v>52</v>
      </c>
      <c r="D677" s="323" t="s">
        <v>4648</v>
      </c>
      <c r="E677" s="95">
        <f t="shared" si="32"/>
        <v>858</v>
      </c>
      <c r="F677" s="95">
        <f t="shared" si="33"/>
        <v>1175</v>
      </c>
      <c r="G677" s="95">
        <f>'gráficos x semana II nivel'!C381</f>
        <v>2</v>
      </c>
      <c r="H677" s="95">
        <f t="shared" si="34"/>
        <v>206</v>
      </c>
      <c r="I677" s="98">
        <f t="shared" si="2"/>
        <v>0.2400932400932401</v>
      </c>
      <c r="J677" s="98">
        <f t="shared" si="3"/>
        <v>0.1753191489361702</v>
      </c>
      <c r="K677" s="34" t="s">
        <v>650</v>
      </c>
    </row>
    <row r="678" spans="1:11">
      <c r="A678" s="34" t="s">
        <v>4670</v>
      </c>
      <c r="B678" s="34">
        <v>2022</v>
      </c>
      <c r="C678" s="34">
        <v>53</v>
      </c>
      <c r="D678" s="323" t="s">
        <v>4648</v>
      </c>
      <c r="E678" s="95">
        <f t="shared" si="32"/>
        <v>858</v>
      </c>
      <c r="F678" s="95">
        <f t="shared" si="33"/>
        <v>1175</v>
      </c>
      <c r="G678" s="95">
        <f>'gráficos x semana II nivel'!C382</f>
        <v>1</v>
      </c>
      <c r="H678" s="95">
        <f t="shared" si="34"/>
        <v>207</v>
      </c>
      <c r="I678" s="98">
        <f t="shared" si="2"/>
        <v>0.24125874125874125</v>
      </c>
      <c r="J678" s="98">
        <f t="shared" si="3"/>
        <v>0.17617021276595746</v>
      </c>
      <c r="K678" s="34" t="s">
        <v>650</v>
      </c>
    </row>
    <row r="679" spans="1:11">
      <c r="A679" s="34" t="s">
        <v>4670</v>
      </c>
      <c r="B679" s="34">
        <v>2022</v>
      </c>
      <c r="C679" s="34">
        <v>54</v>
      </c>
      <c r="D679" s="323" t="s">
        <v>4648</v>
      </c>
      <c r="E679" s="95">
        <f t="shared" si="32"/>
        <v>858</v>
      </c>
      <c r="F679" s="95">
        <f t="shared" si="33"/>
        <v>1175</v>
      </c>
      <c r="G679" s="95">
        <f>'gráficos x semana II nivel'!C383</f>
        <v>0</v>
      </c>
      <c r="H679" s="95">
        <f t="shared" si="34"/>
        <v>207</v>
      </c>
      <c r="I679" s="98">
        <f t="shared" si="2"/>
        <v>0.24125874125874125</v>
      </c>
      <c r="J679" s="98">
        <f t="shared" si="3"/>
        <v>0.17617021276595746</v>
      </c>
      <c r="K679" s="34" t="s">
        <v>650</v>
      </c>
    </row>
    <row r="680" spans="1:11">
      <c r="A680" s="34" t="s">
        <v>4670</v>
      </c>
      <c r="B680" s="34">
        <v>2022</v>
      </c>
      <c r="C680" s="34">
        <v>55</v>
      </c>
      <c r="D680" s="323" t="s">
        <v>4648</v>
      </c>
      <c r="E680" s="95">
        <f t="shared" si="32"/>
        <v>858</v>
      </c>
      <c r="F680" s="95">
        <f t="shared" si="33"/>
        <v>1175</v>
      </c>
      <c r="G680" s="95">
        <f>'gráficos x semana II nivel'!C384</f>
        <v>6</v>
      </c>
      <c r="H680" s="95">
        <f t="shared" si="34"/>
        <v>213</v>
      </c>
      <c r="I680" s="98">
        <f t="shared" si="2"/>
        <v>0.24825174825174826</v>
      </c>
      <c r="J680" s="98">
        <f t="shared" si="3"/>
        <v>0.18127659574468086</v>
      </c>
      <c r="K680" s="34" t="s">
        <v>650</v>
      </c>
    </row>
    <row r="681" spans="1:11">
      <c r="A681" s="34" t="s">
        <v>4670</v>
      </c>
      <c r="B681" s="34">
        <v>2022</v>
      </c>
      <c r="C681" s="34">
        <v>56</v>
      </c>
      <c r="D681" s="323" t="s">
        <v>4648</v>
      </c>
      <c r="E681" s="95">
        <f t="shared" si="32"/>
        <v>858</v>
      </c>
      <c r="F681" s="95">
        <f t="shared" si="33"/>
        <v>1175</v>
      </c>
      <c r="G681" s="95">
        <f>'gráficos x semana II nivel'!C385</f>
        <v>1</v>
      </c>
      <c r="H681" s="95">
        <f t="shared" si="34"/>
        <v>214</v>
      </c>
      <c r="I681" s="98">
        <f t="shared" si="2"/>
        <v>0.24941724941724941</v>
      </c>
      <c r="J681" s="98">
        <f t="shared" si="3"/>
        <v>0.18212765957446808</v>
      </c>
      <c r="K681" s="34" t="s">
        <v>650</v>
      </c>
    </row>
    <row r="682" spans="1:11">
      <c r="A682" s="34" t="s">
        <v>4670</v>
      </c>
      <c r="B682" s="34">
        <v>2022</v>
      </c>
      <c r="C682" s="34">
        <v>57</v>
      </c>
      <c r="D682" s="323" t="s">
        <v>4648</v>
      </c>
      <c r="E682" s="95">
        <f t="shared" si="32"/>
        <v>858</v>
      </c>
      <c r="F682" s="95">
        <f t="shared" si="33"/>
        <v>1175</v>
      </c>
      <c r="G682" s="95">
        <f>'gráficos x semana II nivel'!C386</f>
        <v>0</v>
      </c>
      <c r="H682" s="95">
        <f t="shared" si="34"/>
        <v>214</v>
      </c>
      <c r="I682" s="98">
        <f t="shared" si="2"/>
        <v>0.24941724941724941</v>
      </c>
      <c r="J682" s="98">
        <f t="shared" si="3"/>
        <v>0.18212765957446808</v>
      </c>
      <c r="K682" s="34" t="s">
        <v>650</v>
      </c>
    </row>
    <row r="683" spans="1:11">
      <c r="A683" s="34" t="s">
        <v>4670</v>
      </c>
      <c r="B683" s="34">
        <v>2022</v>
      </c>
      <c r="C683" s="34">
        <v>58</v>
      </c>
      <c r="D683" s="323" t="s">
        <v>4648</v>
      </c>
      <c r="E683" s="95">
        <f t="shared" si="32"/>
        <v>858</v>
      </c>
      <c r="F683" s="95">
        <f t="shared" si="33"/>
        <v>1175</v>
      </c>
      <c r="G683" s="95">
        <f>'gráficos x semana II nivel'!C387</f>
        <v>0</v>
      </c>
      <c r="H683" s="95">
        <f t="shared" si="34"/>
        <v>214</v>
      </c>
      <c r="I683" s="98">
        <f t="shared" si="2"/>
        <v>0.24941724941724941</v>
      </c>
      <c r="J683" s="98">
        <f t="shared" si="3"/>
        <v>0.18212765957446808</v>
      </c>
      <c r="K683" s="34" t="s">
        <v>650</v>
      </c>
    </row>
    <row r="684" spans="1:11">
      <c r="A684" s="34" t="s">
        <v>4670</v>
      </c>
      <c r="B684" s="34">
        <v>2022</v>
      </c>
      <c r="C684" s="34">
        <v>59</v>
      </c>
      <c r="D684" s="323" t="s">
        <v>4648</v>
      </c>
      <c r="E684" s="95">
        <f t="shared" si="32"/>
        <v>858</v>
      </c>
      <c r="F684" s="95">
        <f t="shared" si="33"/>
        <v>1175</v>
      </c>
      <c r="G684" s="95">
        <f>'gráficos x semana II nivel'!C388</f>
        <v>1</v>
      </c>
      <c r="H684" s="95">
        <f t="shared" si="34"/>
        <v>215</v>
      </c>
      <c r="I684" s="98">
        <f t="shared" si="2"/>
        <v>0.25058275058275059</v>
      </c>
      <c r="J684" s="98">
        <f t="shared" si="3"/>
        <v>0.18297872340425531</v>
      </c>
      <c r="K684" s="34" t="s">
        <v>650</v>
      </c>
    </row>
    <row r="685" spans="1:11">
      <c r="A685" s="34" t="s">
        <v>4670</v>
      </c>
      <c r="B685" s="34">
        <v>2022</v>
      </c>
      <c r="C685" s="34">
        <v>60</v>
      </c>
      <c r="D685" s="323" t="s">
        <v>4648</v>
      </c>
      <c r="E685" s="95">
        <f t="shared" si="32"/>
        <v>858</v>
      </c>
      <c r="F685" s="95">
        <f t="shared" si="33"/>
        <v>1175</v>
      </c>
      <c r="G685" s="95">
        <f>'gráficos x semana II nivel'!C389</f>
        <v>1</v>
      </c>
      <c r="H685" s="95">
        <f t="shared" si="34"/>
        <v>216</v>
      </c>
      <c r="I685" s="98">
        <f t="shared" si="2"/>
        <v>0.25174825174825177</v>
      </c>
      <c r="J685" s="98">
        <f t="shared" si="3"/>
        <v>0.18382978723404256</v>
      </c>
      <c r="K685" s="34" t="s">
        <v>650</v>
      </c>
    </row>
    <row r="686" spans="1:11">
      <c r="A686" s="34" t="s">
        <v>4670</v>
      </c>
      <c r="B686" s="34">
        <v>2022</v>
      </c>
      <c r="C686" s="34">
        <v>61</v>
      </c>
      <c r="D686" s="323" t="s">
        <v>4648</v>
      </c>
      <c r="E686" s="95">
        <f t="shared" si="32"/>
        <v>858</v>
      </c>
      <c r="F686" s="95">
        <f t="shared" si="33"/>
        <v>1175</v>
      </c>
      <c r="G686" s="95">
        <f>'gráficos x semana II nivel'!C390</f>
        <v>0</v>
      </c>
      <c r="H686" s="95">
        <f t="shared" si="34"/>
        <v>216</v>
      </c>
      <c r="I686" s="98">
        <f t="shared" si="2"/>
        <v>0.25174825174825177</v>
      </c>
      <c r="J686" s="98">
        <f t="shared" si="3"/>
        <v>0.18382978723404256</v>
      </c>
      <c r="K686" s="34" t="s">
        <v>650</v>
      </c>
    </row>
    <row r="687" spans="1:11">
      <c r="A687" s="34" t="s">
        <v>4670</v>
      </c>
      <c r="B687" s="34">
        <v>2022</v>
      </c>
      <c r="C687" s="34">
        <v>62</v>
      </c>
      <c r="D687" s="323" t="s">
        <v>4648</v>
      </c>
      <c r="E687" s="95">
        <f t="shared" si="32"/>
        <v>858</v>
      </c>
      <c r="F687" s="95">
        <f t="shared" si="33"/>
        <v>1175</v>
      </c>
      <c r="G687" s="95">
        <f>'gráficos x semana II nivel'!C391</f>
        <v>1</v>
      </c>
      <c r="H687" s="95">
        <f t="shared" si="34"/>
        <v>217</v>
      </c>
      <c r="I687" s="98">
        <f t="shared" si="2"/>
        <v>0.2529137529137529</v>
      </c>
      <c r="J687" s="98">
        <f t="shared" si="3"/>
        <v>0.18468085106382978</v>
      </c>
      <c r="K687" s="34" t="s">
        <v>650</v>
      </c>
    </row>
    <row r="688" spans="1:11">
      <c r="A688" s="34" t="s">
        <v>4670</v>
      </c>
      <c r="B688" s="34">
        <v>2022</v>
      </c>
      <c r="C688" s="34">
        <v>63</v>
      </c>
      <c r="D688" s="323" t="s">
        <v>4648</v>
      </c>
      <c r="E688" s="95">
        <f t="shared" si="32"/>
        <v>858</v>
      </c>
      <c r="F688" s="95">
        <f t="shared" si="33"/>
        <v>1175</v>
      </c>
      <c r="G688" s="95">
        <f>'gráficos x semana II nivel'!C392</f>
        <v>0</v>
      </c>
      <c r="H688" s="95">
        <f t="shared" si="34"/>
        <v>217</v>
      </c>
      <c r="I688" s="98">
        <f t="shared" si="2"/>
        <v>0.2529137529137529</v>
      </c>
      <c r="J688" s="98">
        <f t="shared" si="3"/>
        <v>0.18468085106382978</v>
      </c>
      <c r="K688" s="34" t="s">
        <v>650</v>
      </c>
    </row>
    <row r="689" spans="1:11">
      <c r="A689" s="34" t="s">
        <v>4670</v>
      </c>
      <c r="B689" s="34">
        <v>2022</v>
      </c>
      <c r="C689" s="34">
        <v>64</v>
      </c>
      <c r="D689" s="323" t="s">
        <v>4648</v>
      </c>
      <c r="E689" s="95">
        <f t="shared" si="32"/>
        <v>858</v>
      </c>
      <c r="F689" s="95">
        <f t="shared" si="33"/>
        <v>1175</v>
      </c>
      <c r="G689" s="95">
        <f>'gráficos x semana II nivel'!C393</f>
        <v>1</v>
      </c>
      <c r="H689" s="95">
        <f t="shared" si="34"/>
        <v>218</v>
      </c>
      <c r="I689" s="98">
        <f t="shared" si="2"/>
        <v>0.25407925407925408</v>
      </c>
      <c r="J689" s="98">
        <f t="shared" si="3"/>
        <v>0.18553191489361703</v>
      </c>
      <c r="K689" s="34" t="s">
        <v>650</v>
      </c>
    </row>
    <row r="690" spans="1:11">
      <c r="A690" s="34" t="s">
        <v>4670</v>
      </c>
      <c r="B690" s="34">
        <v>2022</v>
      </c>
      <c r="C690" s="34">
        <v>65</v>
      </c>
      <c r="D690" s="323" t="s">
        <v>4648</v>
      </c>
      <c r="E690" s="95">
        <f t="shared" ref="E690:E753" si="35">GB1_IIN</f>
        <v>858</v>
      </c>
      <c r="F690" s="95">
        <f t="shared" ref="F690:F753" si="36">Cargos_IIN_GB1</f>
        <v>1175</v>
      </c>
      <c r="G690" s="95">
        <f>'gráficos x semana II nivel'!C394</f>
        <v>2</v>
      </c>
      <c r="H690" s="95">
        <f t="shared" si="34"/>
        <v>220</v>
      </c>
      <c r="I690" s="98">
        <f t="shared" si="2"/>
        <v>0.25641025641025639</v>
      </c>
      <c r="J690" s="98">
        <f t="shared" si="3"/>
        <v>0.18723404255319148</v>
      </c>
      <c r="K690" s="34" t="s">
        <v>650</v>
      </c>
    </row>
    <row r="691" spans="1:11">
      <c r="A691" s="34" t="s">
        <v>4670</v>
      </c>
      <c r="B691" s="34">
        <v>2022</v>
      </c>
      <c r="C691" s="34">
        <v>66</v>
      </c>
      <c r="D691" s="323" t="s">
        <v>4648</v>
      </c>
      <c r="E691" s="95">
        <f t="shared" si="35"/>
        <v>858</v>
      </c>
      <c r="F691" s="95">
        <f t="shared" si="36"/>
        <v>1175</v>
      </c>
      <c r="G691" s="95">
        <f>'gráficos x semana II nivel'!C395</f>
        <v>1</v>
      </c>
      <c r="H691" s="95">
        <f t="shared" si="34"/>
        <v>221</v>
      </c>
      <c r="I691" s="98">
        <f t="shared" si="2"/>
        <v>0.25757575757575757</v>
      </c>
      <c r="J691" s="98">
        <f t="shared" si="3"/>
        <v>0.18808510638297873</v>
      </c>
      <c r="K691" s="34" t="s">
        <v>650</v>
      </c>
    </row>
    <row r="692" spans="1:11">
      <c r="A692" s="34" t="s">
        <v>4670</v>
      </c>
      <c r="B692" s="34">
        <v>2022</v>
      </c>
      <c r="C692" s="34">
        <v>67</v>
      </c>
      <c r="D692" s="323" t="s">
        <v>4648</v>
      </c>
      <c r="E692" s="95">
        <f t="shared" si="35"/>
        <v>858</v>
      </c>
      <c r="F692" s="95">
        <f t="shared" si="36"/>
        <v>1175</v>
      </c>
      <c r="G692" s="95">
        <f>'gráficos x semana II nivel'!C396</f>
        <v>0</v>
      </c>
      <c r="H692" s="95">
        <f t="shared" si="34"/>
        <v>221</v>
      </c>
      <c r="I692" s="98">
        <f t="shared" si="2"/>
        <v>0.25757575757575757</v>
      </c>
      <c r="J692" s="98">
        <f t="shared" si="3"/>
        <v>0.18808510638297873</v>
      </c>
      <c r="K692" s="34" t="s">
        <v>650</v>
      </c>
    </row>
    <row r="693" spans="1:11">
      <c r="A693" s="34" t="s">
        <v>4670</v>
      </c>
      <c r="B693" s="34">
        <v>2022</v>
      </c>
      <c r="C693" s="34">
        <v>68</v>
      </c>
      <c r="D693" s="323" t="s">
        <v>4648</v>
      </c>
      <c r="E693" s="95">
        <f t="shared" si="35"/>
        <v>858</v>
      </c>
      <c r="F693" s="95">
        <f t="shared" si="36"/>
        <v>1175</v>
      </c>
      <c r="G693" s="95">
        <f>'gráficos x semana II nivel'!C397</f>
        <v>3</v>
      </c>
      <c r="H693" s="95">
        <f t="shared" si="34"/>
        <v>224</v>
      </c>
      <c r="I693" s="98">
        <f t="shared" si="2"/>
        <v>0.26107226107226106</v>
      </c>
      <c r="J693" s="98">
        <f t="shared" si="3"/>
        <v>0.19063829787234043</v>
      </c>
      <c r="K693" s="34" t="s">
        <v>650</v>
      </c>
    </row>
    <row r="694" spans="1:11">
      <c r="A694" s="34" t="s">
        <v>4670</v>
      </c>
      <c r="B694" s="34">
        <v>2022</v>
      </c>
      <c r="C694" s="34">
        <v>69</v>
      </c>
      <c r="D694" s="323" t="s">
        <v>4648</v>
      </c>
      <c r="E694" s="95">
        <f t="shared" si="35"/>
        <v>858</v>
      </c>
      <c r="F694" s="95">
        <f t="shared" si="36"/>
        <v>1175</v>
      </c>
      <c r="G694" s="95">
        <f>'gráficos x semana II nivel'!C398</f>
        <v>1</v>
      </c>
      <c r="H694" s="95">
        <f t="shared" si="34"/>
        <v>225</v>
      </c>
      <c r="I694" s="98">
        <f t="shared" si="2"/>
        <v>0.26223776223776224</v>
      </c>
      <c r="J694" s="98">
        <f t="shared" si="3"/>
        <v>0.19148936170212766</v>
      </c>
      <c r="K694" s="34" t="s">
        <v>650</v>
      </c>
    </row>
    <row r="695" spans="1:11">
      <c r="A695" s="34" t="s">
        <v>4670</v>
      </c>
      <c r="B695" s="34">
        <v>2022</v>
      </c>
      <c r="C695" s="34">
        <v>70</v>
      </c>
      <c r="D695" s="323" t="s">
        <v>4648</v>
      </c>
      <c r="E695" s="95">
        <f t="shared" si="35"/>
        <v>858</v>
      </c>
      <c r="F695" s="95">
        <f t="shared" si="36"/>
        <v>1175</v>
      </c>
      <c r="G695" s="95">
        <f>'gráficos x semana II nivel'!C399</f>
        <v>0</v>
      </c>
      <c r="H695" s="95">
        <f t="shared" si="34"/>
        <v>225</v>
      </c>
      <c r="I695" s="98">
        <f t="shared" si="2"/>
        <v>0.26223776223776224</v>
      </c>
      <c r="J695" s="98">
        <f t="shared" si="3"/>
        <v>0.19148936170212766</v>
      </c>
      <c r="K695" s="34" t="s">
        <v>650</v>
      </c>
    </row>
    <row r="696" spans="1:11">
      <c r="A696" s="34" t="s">
        <v>4670</v>
      </c>
      <c r="B696" s="34">
        <v>2022</v>
      </c>
      <c r="C696" s="34">
        <v>71</v>
      </c>
      <c r="D696" s="323" t="s">
        <v>4648</v>
      </c>
      <c r="E696" s="95">
        <f t="shared" si="35"/>
        <v>858</v>
      </c>
      <c r="F696" s="95">
        <f t="shared" si="36"/>
        <v>1175</v>
      </c>
      <c r="G696" s="95">
        <f>'gráficos x semana II nivel'!C400</f>
        <v>4</v>
      </c>
      <c r="H696" s="95">
        <f t="shared" si="34"/>
        <v>229</v>
      </c>
      <c r="I696" s="98">
        <f t="shared" si="2"/>
        <v>0.26689976689976691</v>
      </c>
      <c r="J696" s="98">
        <f t="shared" si="3"/>
        <v>0.19489361702127658</v>
      </c>
      <c r="K696" s="34" t="s">
        <v>650</v>
      </c>
    </row>
    <row r="697" spans="1:11">
      <c r="A697" s="34" t="s">
        <v>4670</v>
      </c>
      <c r="B697" s="34">
        <v>2022</v>
      </c>
      <c r="C697" s="34">
        <v>72</v>
      </c>
      <c r="D697" s="323" t="s">
        <v>4648</v>
      </c>
      <c r="E697" s="95">
        <f t="shared" si="35"/>
        <v>858</v>
      </c>
      <c r="F697" s="95">
        <f t="shared" si="36"/>
        <v>1175</v>
      </c>
      <c r="G697" s="95">
        <f>'gráficos x semana II nivel'!C401</f>
        <v>1</v>
      </c>
      <c r="H697" s="95">
        <f t="shared" si="34"/>
        <v>230</v>
      </c>
      <c r="I697" s="98">
        <f t="shared" si="2"/>
        <v>0.26806526806526809</v>
      </c>
      <c r="J697" s="98">
        <f t="shared" si="3"/>
        <v>0.19574468085106383</v>
      </c>
      <c r="K697" s="34" t="s">
        <v>650</v>
      </c>
    </row>
    <row r="698" spans="1:11">
      <c r="A698" s="34" t="s">
        <v>4670</v>
      </c>
      <c r="B698" s="34">
        <v>2022</v>
      </c>
      <c r="C698" s="34">
        <v>73</v>
      </c>
      <c r="D698" s="323" t="s">
        <v>4648</v>
      </c>
      <c r="E698" s="95">
        <f t="shared" si="35"/>
        <v>858</v>
      </c>
      <c r="F698" s="95">
        <f t="shared" si="36"/>
        <v>1175</v>
      </c>
      <c r="G698" s="95">
        <f>'gráficos x semana II nivel'!C402</f>
        <v>5</v>
      </c>
      <c r="H698" s="95">
        <f t="shared" si="34"/>
        <v>235</v>
      </c>
      <c r="I698" s="98">
        <f t="shared" si="2"/>
        <v>0.27389277389277389</v>
      </c>
      <c r="J698" s="98">
        <f t="shared" si="3"/>
        <v>0.2</v>
      </c>
      <c r="K698" s="34" t="s">
        <v>650</v>
      </c>
    </row>
    <row r="699" spans="1:11">
      <c r="A699" s="34" t="s">
        <v>4670</v>
      </c>
      <c r="B699" s="34">
        <v>2022</v>
      </c>
      <c r="C699" s="34">
        <v>74</v>
      </c>
      <c r="D699" s="323" t="s">
        <v>4648</v>
      </c>
      <c r="E699" s="95">
        <f t="shared" si="35"/>
        <v>858</v>
      </c>
      <c r="F699" s="95">
        <f t="shared" si="36"/>
        <v>1175</v>
      </c>
      <c r="G699" s="95">
        <f>'gráficos x semana II nivel'!C403</f>
        <v>1</v>
      </c>
      <c r="H699" s="95">
        <f t="shared" si="34"/>
        <v>236</v>
      </c>
      <c r="I699" s="98">
        <f t="shared" si="2"/>
        <v>0.27505827505827507</v>
      </c>
      <c r="J699" s="98">
        <f t="shared" si="3"/>
        <v>0.20085106382978724</v>
      </c>
      <c r="K699" s="34" t="s">
        <v>650</v>
      </c>
    </row>
    <row r="700" spans="1:11">
      <c r="A700" s="34" t="s">
        <v>4670</v>
      </c>
      <c r="B700" s="34">
        <v>2022</v>
      </c>
      <c r="C700" s="34">
        <v>75</v>
      </c>
      <c r="D700" s="323" t="s">
        <v>4648</v>
      </c>
      <c r="E700" s="95">
        <f t="shared" si="35"/>
        <v>858</v>
      </c>
      <c r="F700" s="95">
        <f t="shared" si="36"/>
        <v>1175</v>
      </c>
      <c r="G700" s="95">
        <f>'gráficos x semana II nivel'!C404</f>
        <v>0</v>
      </c>
      <c r="H700" s="95">
        <f t="shared" si="34"/>
        <v>236</v>
      </c>
      <c r="I700" s="98">
        <f t="shared" si="2"/>
        <v>0.27505827505827507</v>
      </c>
      <c r="J700" s="98">
        <f t="shared" si="3"/>
        <v>0.20085106382978724</v>
      </c>
      <c r="K700" s="34" t="s">
        <v>650</v>
      </c>
    </row>
    <row r="701" spans="1:11">
      <c r="A701" s="34" t="s">
        <v>4670</v>
      </c>
      <c r="B701" s="34">
        <v>2022</v>
      </c>
      <c r="C701" s="34">
        <v>76</v>
      </c>
      <c r="D701" s="323" t="s">
        <v>4648</v>
      </c>
      <c r="E701" s="95">
        <f t="shared" si="35"/>
        <v>858</v>
      </c>
      <c r="F701" s="95">
        <f t="shared" si="36"/>
        <v>1175</v>
      </c>
      <c r="G701" s="95">
        <f>'gráficos x semana II nivel'!C405</f>
        <v>2</v>
      </c>
      <c r="H701" s="95">
        <f t="shared" si="34"/>
        <v>238</v>
      </c>
      <c r="I701" s="98">
        <f t="shared" si="2"/>
        <v>0.27738927738927738</v>
      </c>
      <c r="J701" s="98">
        <f t="shared" si="3"/>
        <v>0.20255319148936171</v>
      </c>
      <c r="K701" s="34" t="s">
        <v>650</v>
      </c>
    </row>
    <row r="702" spans="1:11">
      <c r="A702" s="34" t="s">
        <v>4670</v>
      </c>
      <c r="B702" s="34">
        <v>2022</v>
      </c>
      <c r="C702" s="34">
        <v>77</v>
      </c>
      <c r="D702" s="323" t="s">
        <v>4648</v>
      </c>
      <c r="E702" s="95">
        <f t="shared" si="35"/>
        <v>858</v>
      </c>
      <c r="F702" s="95">
        <f t="shared" si="36"/>
        <v>1175</v>
      </c>
      <c r="G702" s="95">
        <f>'gráficos x semana II nivel'!C406</f>
        <v>1</v>
      </c>
      <c r="H702" s="95">
        <f t="shared" si="34"/>
        <v>239</v>
      </c>
      <c r="I702" s="98">
        <f t="shared" si="2"/>
        <v>0.27855477855477856</v>
      </c>
      <c r="J702" s="98">
        <f t="shared" si="3"/>
        <v>0.20340425531914894</v>
      </c>
      <c r="K702" s="34" t="s">
        <v>650</v>
      </c>
    </row>
    <row r="703" spans="1:11">
      <c r="A703" s="34" t="s">
        <v>4670</v>
      </c>
      <c r="B703" s="34">
        <v>2022</v>
      </c>
      <c r="C703" s="34">
        <v>78</v>
      </c>
      <c r="D703" s="323" t="s">
        <v>4648</v>
      </c>
      <c r="E703" s="95">
        <f t="shared" si="35"/>
        <v>858</v>
      </c>
      <c r="F703" s="95">
        <f t="shared" si="36"/>
        <v>1175</v>
      </c>
      <c r="G703" s="95">
        <f>'gráficos x semana II nivel'!C407</f>
        <v>2</v>
      </c>
      <c r="H703" s="95">
        <f t="shared" si="34"/>
        <v>241</v>
      </c>
      <c r="I703" s="98">
        <f t="shared" si="2"/>
        <v>0.28088578088578087</v>
      </c>
      <c r="J703" s="98">
        <f t="shared" si="3"/>
        <v>0.20510638297872341</v>
      </c>
      <c r="K703" s="34" t="s">
        <v>650</v>
      </c>
    </row>
    <row r="704" spans="1:11">
      <c r="A704" s="34" t="s">
        <v>4670</v>
      </c>
      <c r="B704" s="34">
        <v>2022</v>
      </c>
      <c r="C704" s="34">
        <v>79</v>
      </c>
      <c r="D704" s="323" t="s">
        <v>4648</v>
      </c>
      <c r="E704" s="95">
        <f t="shared" si="35"/>
        <v>858</v>
      </c>
      <c r="F704" s="95">
        <f t="shared" si="36"/>
        <v>1175</v>
      </c>
      <c r="G704" s="95">
        <f>'gráficos x semana II nivel'!C408</f>
        <v>0</v>
      </c>
      <c r="H704" s="95">
        <f t="shared" si="34"/>
        <v>241</v>
      </c>
      <c r="I704" s="98">
        <f t="shared" si="2"/>
        <v>0.28088578088578087</v>
      </c>
      <c r="J704" s="98">
        <f t="shared" si="3"/>
        <v>0.20510638297872341</v>
      </c>
      <c r="K704" s="34" t="s">
        <v>650</v>
      </c>
    </row>
    <row r="705" spans="1:11">
      <c r="A705" s="34" t="s">
        <v>4670</v>
      </c>
      <c r="B705" s="34">
        <v>2022</v>
      </c>
      <c r="C705" s="34">
        <v>80</v>
      </c>
      <c r="D705" s="323" t="s">
        <v>4648</v>
      </c>
      <c r="E705" s="95">
        <f t="shared" si="35"/>
        <v>858</v>
      </c>
      <c r="F705" s="95">
        <f t="shared" si="36"/>
        <v>1175</v>
      </c>
      <c r="G705" s="95">
        <f>'gráficos x semana II nivel'!C409</f>
        <v>0</v>
      </c>
      <c r="H705" s="95">
        <f t="shared" si="34"/>
        <v>241</v>
      </c>
      <c r="I705" s="98">
        <f t="shared" si="2"/>
        <v>0.28088578088578087</v>
      </c>
      <c r="J705" s="98">
        <f t="shared" si="3"/>
        <v>0.20510638297872341</v>
      </c>
      <c r="K705" s="34" t="s">
        <v>650</v>
      </c>
    </row>
    <row r="706" spans="1:11">
      <c r="A706" s="34" t="s">
        <v>4670</v>
      </c>
      <c r="B706" s="34">
        <v>2022</v>
      </c>
      <c r="C706" s="34">
        <v>81</v>
      </c>
      <c r="D706" s="323" t="s">
        <v>4648</v>
      </c>
      <c r="E706" s="95">
        <f t="shared" si="35"/>
        <v>858</v>
      </c>
      <c r="F706" s="95">
        <f t="shared" si="36"/>
        <v>1175</v>
      </c>
      <c r="G706" s="95">
        <f>'gráficos x semana II nivel'!C410</f>
        <v>2</v>
      </c>
      <c r="H706" s="95">
        <f t="shared" si="34"/>
        <v>243</v>
      </c>
      <c r="I706" s="98">
        <f t="shared" si="2"/>
        <v>0.28321678321678323</v>
      </c>
      <c r="J706" s="98">
        <f t="shared" si="3"/>
        <v>0.20680851063829786</v>
      </c>
      <c r="K706" s="34" t="s">
        <v>650</v>
      </c>
    </row>
    <row r="707" spans="1:11">
      <c r="A707" s="34" t="s">
        <v>4670</v>
      </c>
      <c r="B707" s="34">
        <v>2022</v>
      </c>
      <c r="C707" s="34">
        <v>82</v>
      </c>
      <c r="D707" s="323" t="s">
        <v>4648</v>
      </c>
      <c r="E707" s="95">
        <f t="shared" si="35"/>
        <v>858</v>
      </c>
      <c r="F707" s="95">
        <f t="shared" si="36"/>
        <v>1175</v>
      </c>
      <c r="G707" s="95">
        <f>'gráficos x semana II nivel'!C411</f>
        <v>7</v>
      </c>
      <c r="H707" s="95">
        <f t="shared" si="34"/>
        <v>250</v>
      </c>
      <c r="I707" s="98">
        <f t="shared" si="2"/>
        <v>0.29137529137529139</v>
      </c>
      <c r="J707" s="98">
        <f t="shared" si="3"/>
        <v>0.21276595744680851</v>
      </c>
      <c r="K707" s="34" t="s">
        <v>650</v>
      </c>
    </row>
    <row r="708" spans="1:11">
      <c r="A708" s="34" t="s">
        <v>4670</v>
      </c>
      <c r="B708" s="34">
        <v>2022</v>
      </c>
      <c r="C708" s="34">
        <v>83</v>
      </c>
      <c r="D708" s="323" t="s">
        <v>4648</v>
      </c>
      <c r="E708" s="95">
        <f t="shared" si="35"/>
        <v>858</v>
      </c>
      <c r="F708" s="95">
        <f t="shared" si="36"/>
        <v>1175</v>
      </c>
      <c r="G708" s="95">
        <f>'gráficos x semana II nivel'!C412</f>
        <v>1</v>
      </c>
      <c r="H708" s="95">
        <f t="shared" si="34"/>
        <v>251</v>
      </c>
      <c r="I708" s="98">
        <f t="shared" si="2"/>
        <v>0.29254079254079252</v>
      </c>
      <c r="J708" s="98">
        <f t="shared" si="3"/>
        <v>0.21361702127659574</v>
      </c>
      <c r="K708" s="34" t="s">
        <v>650</v>
      </c>
    </row>
    <row r="709" spans="1:11">
      <c r="A709" s="34" t="s">
        <v>4670</v>
      </c>
      <c r="B709" s="34">
        <v>2022</v>
      </c>
      <c r="C709" s="34">
        <v>84</v>
      </c>
      <c r="D709" s="323" t="s">
        <v>4648</v>
      </c>
      <c r="E709" s="95">
        <f t="shared" si="35"/>
        <v>858</v>
      </c>
      <c r="F709" s="95">
        <f t="shared" si="36"/>
        <v>1175</v>
      </c>
      <c r="G709" s="95">
        <f>'gráficos x semana II nivel'!C413</f>
        <v>2</v>
      </c>
      <c r="H709" s="95">
        <f t="shared" si="34"/>
        <v>253</v>
      </c>
      <c r="I709" s="98">
        <f t="shared" si="2"/>
        <v>0.29487179487179488</v>
      </c>
      <c r="J709" s="98">
        <f t="shared" si="3"/>
        <v>0.21531914893617021</v>
      </c>
      <c r="K709" s="34" t="s">
        <v>650</v>
      </c>
    </row>
    <row r="710" spans="1:11">
      <c r="A710" s="34" t="s">
        <v>4670</v>
      </c>
      <c r="B710" s="34">
        <v>2022</v>
      </c>
      <c r="C710" s="34">
        <v>85</v>
      </c>
      <c r="D710" s="323" t="s">
        <v>4648</v>
      </c>
      <c r="E710" s="95">
        <f t="shared" si="35"/>
        <v>858</v>
      </c>
      <c r="F710" s="95">
        <f t="shared" si="36"/>
        <v>1175</v>
      </c>
      <c r="G710" s="95">
        <f>'gráficos x semana II nivel'!C414</f>
        <v>0</v>
      </c>
      <c r="H710" s="95">
        <f t="shared" si="34"/>
        <v>253</v>
      </c>
      <c r="I710" s="98">
        <f t="shared" si="2"/>
        <v>0.29487179487179488</v>
      </c>
      <c r="J710" s="98">
        <f t="shared" si="3"/>
        <v>0.21531914893617021</v>
      </c>
      <c r="K710" s="34" t="s">
        <v>650</v>
      </c>
    </row>
    <row r="711" spans="1:11">
      <c r="A711" s="34" t="s">
        <v>4670</v>
      </c>
      <c r="B711" s="34">
        <v>2022</v>
      </c>
      <c r="C711" s="34">
        <v>86</v>
      </c>
      <c r="D711" s="323" t="s">
        <v>4648</v>
      </c>
      <c r="E711" s="95">
        <f t="shared" si="35"/>
        <v>858</v>
      </c>
      <c r="F711" s="95">
        <f t="shared" si="36"/>
        <v>1175</v>
      </c>
      <c r="G711" s="95">
        <f>'gráficos x semana II nivel'!C415</f>
        <v>4</v>
      </c>
      <c r="H711" s="95">
        <f t="shared" si="34"/>
        <v>257</v>
      </c>
      <c r="I711" s="98">
        <f t="shared" si="2"/>
        <v>0.29953379953379955</v>
      </c>
      <c r="J711" s="98">
        <f t="shared" si="3"/>
        <v>0.21872340425531914</v>
      </c>
      <c r="K711" s="34" t="s">
        <v>650</v>
      </c>
    </row>
    <row r="712" spans="1:11">
      <c r="A712" s="34" t="s">
        <v>4670</v>
      </c>
      <c r="B712" s="34">
        <v>2022</v>
      </c>
      <c r="C712" s="34">
        <v>87</v>
      </c>
      <c r="D712" s="323" t="s">
        <v>4648</v>
      </c>
      <c r="E712" s="95">
        <f t="shared" si="35"/>
        <v>858</v>
      </c>
      <c r="F712" s="95">
        <f t="shared" si="36"/>
        <v>1175</v>
      </c>
      <c r="G712" s="95">
        <f>'gráficos x semana II nivel'!C416</f>
        <v>1</v>
      </c>
      <c r="H712" s="95">
        <f t="shared" si="34"/>
        <v>258</v>
      </c>
      <c r="I712" s="98">
        <f t="shared" si="2"/>
        <v>0.30069930069930068</v>
      </c>
      <c r="J712" s="98">
        <f t="shared" si="3"/>
        <v>0.21957446808510639</v>
      </c>
      <c r="K712" s="34" t="s">
        <v>650</v>
      </c>
    </row>
    <row r="713" spans="1:11">
      <c r="A713" s="34" t="s">
        <v>4670</v>
      </c>
      <c r="B713" s="34">
        <v>2022</v>
      </c>
      <c r="C713" s="34">
        <v>88</v>
      </c>
      <c r="D713" s="323" t="s">
        <v>4648</v>
      </c>
      <c r="E713" s="95">
        <f t="shared" si="35"/>
        <v>858</v>
      </c>
      <c r="F713" s="95">
        <f t="shared" si="36"/>
        <v>1175</v>
      </c>
      <c r="G713" s="95">
        <f>'gráficos x semana II nivel'!C417</f>
        <v>0</v>
      </c>
      <c r="H713" s="95">
        <f t="shared" si="34"/>
        <v>258</v>
      </c>
      <c r="I713" s="98">
        <f t="shared" si="2"/>
        <v>0.30069930069930068</v>
      </c>
      <c r="J713" s="98">
        <f t="shared" si="3"/>
        <v>0.21957446808510639</v>
      </c>
      <c r="K713" s="34" t="s">
        <v>650</v>
      </c>
    </row>
    <row r="714" spans="1:11">
      <c r="A714" s="34" t="s">
        <v>4670</v>
      </c>
      <c r="B714" s="34">
        <v>2022</v>
      </c>
      <c r="C714" s="34">
        <v>89</v>
      </c>
      <c r="D714" s="323" t="s">
        <v>4648</v>
      </c>
      <c r="E714" s="95">
        <f t="shared" si="35"/>
        <v>858</v>
      </c>
      <c r="F714" s="95">
        <f t="shared" si="36"/>
        <v>1175</v>
      </c>
      <c r="G714" s="95">
        <f>'gráficos x semana II nivel'!C418</f>
        <v>1</v>
      </c>
      <c r="H714" s="95">
        <f t="shared" si="34"/>
        <v>259</v>
      </c>
      <c r="I714" s="98">
        <f t="shared" si="2"/>
        <v>0.30186480186480186</v>
      </c>
      <c r="J714" s="98">
        <f t="shared" si="3"/>
        <v>0.22042553191489361</v>
      </c>
      <c r="K714" s="34" t="s">
        <v>650</v>
      </c>
    </row>
    <row r="715" spans="1:11">
      <c r="A715" s="34" t="s">
        <v>4670</v>
      </c>
      <c r="B715" s="34">
        <v>2022</v>
      </c>
      <c r="C715" s="34">
        <v>90</v>
      </c>
      <c r="D715" s="323" t="s">
        <v>4648</v>
      </c>
      <c r="E715" s="95">
        <f t="shared" si="35"/>
        <v>858</v>
      </c>
      <c r="F715" s="95">
        <f t="shared" si="36"/>
        <v>1175</v>
      </c>
      <c r="G715" s="95">
        <f>'gráficos x semana II nivel'!C419</f>
        <v>1</v>
      </c>
      <c r="H715" s="95">
        <f t="shared" si="34"/>
        <v>260</v>
      </c>
      <c r="I715" s="98">
        <f t="shared" si="2"/>
        <v>0.30303030303030304</v>
      </c>
      <c r="J715" s="98">
        <f t="shared" si="3"/>
        <v>0.22127659574468084</v>
      </c>
      <c r="K715" s="34" t="s">
        <v>650</v>
      </c>
    </row>
    <row r="716" spans="1:11">
      <c r="A716" s="34" t="s">
        <v>4670</v>
      </c>
      <c r="B716" s="34">
        <v>2022</v>
      </c>
      <c r="C716" s="34">
        <v>91</v>
      </c>
      <c r="D716" s="323" t="s">
        <v>4648</v>
      </c>
      <c r="E716" s="95">
        <f t="shared" si="35"/>
        <v>858</v>
      </c>
      <c r="F716" s="95">
        <f t="shared" si="36"/>
        <v>1175</v>
      </c>
      <c r="G716" s="95">
        <f>'gráficos x semana II nivel'!C420</f>
        <v>1</v>
      </c>
      <c r="H716" s="95">
        <f t="shared" si="34"/>
        <v>261</v>
      </c>
      <c r="I716" s="98">
        <f t="shared" si="2"/>
        <v>0.30419580419580422</v>
      </c>
      <c r="J716" s="98">
        <f t="shared" si="3"/>
        <v>0.22212765957446809</v>
      </c>
      <c r="K716" s="34" t="s">
        <v>650</v>
      </c>
    </row>
    <row r="717" spans="1:11">
      <c r="A717" s="34" t="s">
        <v>4670</v>
      </c>
      <c r="B717" s="34">
        <v>2022</v>
      </c>
      <c r="C717" s="34">
        <v>92</v>
      </c>
      <c r="D717" s="323" t="s">
        <v>4648</v>
      </c>
      <c r="E717" s="95">
        <f t="shared" si="35"/>
        <v>858</v>
      </c>
      <c r="F717" s="95">
        <f t="shared" si="36"/>
        <v>1175</v>
      </c>
      <c r="G717" s="95">
        <f>'gráficos x semana II nivel'!C421</f>
        <v>0</v>
      </c>
      <c r="H717" s="95">
        <f t="shared" si="34"/>
        <v>261</v>
      </c>
      <c r="I717" s="98">
        <f t="shared" si="2"/>
        <v>0.30419580419580422</v>
      </c>
      <c r="J717" s="98">
        <f t="shared" si="3"/>
        <v>0.22212765957446809</v>
      </c>
      <c r="K717" s="34" t="s">
        <v>650</v>
      </c>
    </row>
    <row r="718" spans="1:11">
      <c r="A718" s="34" t="s">
        <v>4670</v>
      </c>
      <c r="B718" s="34">
        <v>2022</v>
      </c>
      <c r="C718" s="34">
        <v>93</v>
      </c>
      <c r="D718" s="323" t="s">
        <v>4648</v>
      </c>
      <c r="E718" s="95">
        <f t="shared" si="35"/>
        <v>858</v>
      </c>
      <c r="F718" s="95">
        <f t="shared" si="36"/>
        <v>1175</v>
      </c>
      <c r="G718" s="95">
        <f>'gráficos x semana II nivel'!C422</f>
        <v>1</v>
      </c>
      <c r="H718" s="95">
        <f t="shared" si="34"/>
        <v>262</v>
      </c>
      <c r="I718" s="98">
        <f t="shared" si="2"/>
        <v>0.30536130536130535</v>
      </c>
      <c r="J718" s="98">
        <f t="shared" si="3"/>
        <v>0.22297872340425531</v>
      </c>
      <c r="K718" s="34" t="s">
        <v>650</v>
      </c>
    </row>
    <row r="719" spans="1:11">
      <c r="A719" s="34" t="s">
        <v>4670</v>
      </c>
      <c r="B719" s="34">
        <v>2022</v>
      </c>
      <c r="C719" s="34">
        <v>94</v>
      </c>
      <c r="D719" s="323" t="s">
        <v>4648</v>
      </c>
      <c r="E719" s="95">
        <f t="shared" si="35"/>
        <v>858</v>
      </c>
      <c r="F719" s="95">
        <f t="shared" si="36"/>
        <v>1175</v>
      </c>
      <c r="G719" s="95">
        <f>'gráficos x semana II nivel'!C423</f>
        <v>0</v>
      </c>
      <c r="H719" s="95">
        <f t="shared" si="34"/>
        <v>262</v>
      </c>
      <c r="I719" s="98">
        <f t="shared" si="2"/>
        <v>0.30536130536130535</v>
      </c>
      <c r="J719" s="98">
        <f t="shared" si="3"/>
        <v>0.22297872340425531</v>
      </c>
      <c r="K719" s="34" t="s">
        <v>650</v>
      </c>
    </row>
    <row r="720" spans="1:11">
      <c r="A720" s="34" t="s">
        <v>4670</v>
      </c>
      <c r="B720" s="34">
        <v>2022</v>
      </c>
      <c r="C720" s="34">
        <v>95</v>
      </c>
      <c r="D720" s="323" t="s">
        <v>4648</v>
      </c>
      <c r="E720" s="95">
        <f t="shared" si="35"/>
        <v>858</v>
      </c>
      <c r="F720" s="95">
        <f t="shared" si="36"/>
        <v>1175</v>
      </c>
      <c r="G720" s="95">
        <f>'gráficos x semana II nivel'!C424</f>
        <v>0</v>
      </c>
      <c r="H720" s="95">
        <f t="shared" si="34"/>
        <v>262</v>
      </c>
      <c r="I720" s="98">
        <f t="shared" si="2"/>
        <v>0.30536130536130535</v>
      </c>
      <c r="J720" s="98">
        <f t="shared" si="3"/>
        <v>0.22297872340425531</v>
      </c>
      <c r="K720" s="34" t="s">
        <v>650</v>
      </c>
    </row>
    <row r="721" spans="1:11">
      <c r="A721" s="34" t="s">
        <v>4670</v>
      </c>
      <c r="B721" s="34">
        <v>2022</v>
      </c>
      <c r="C721" s="34">
        <v>96</v>
      </c>
      <c r="D721" s="323" t="s">
        <v>4648</v>
      </c>
      <c r="E721" s="95">
        <f t="shared" si="35"/>
        <v>858</v>
      </c>
      <c r="F721" s="95">
        <f t="shared" si="36"/>
        <v>1175</v>
      </c>
      <c r="G721" s="95">
        <f>'gráficos x semana II nivel'!C425</f>
        <v>0</v>
      </c>
      <c r="H721" s="95">
        <f t="shared" si="34"/>
        <v>262</v>
      </c>
      <c r="I721" s="98">
        <f t="shared" si="2"/>
        <v>0.30536130536130535</v>
      </c>
      <c r="J721" s="98">
        <f t="shared" si="3"/>
        <v>0.22297872340425531</v>
      </c>
      <c r="K721" s="34" t="s">
        <v>650</v>
      </c>
    </row>
    <row r="722" spans="1:11">
      <c r="A722" s="34" t="s">
        <v>4670</v>
      </c>
      <c r="B722" s="34">
        <v>2022</v>
      </c>
      <c r="C722" s="34">
        <v>97</v>
      </c>
      <c r="D722" s="323" t="s">
        <v>4648</v>
      </c>
      <c r="E722" s="95">
        <f t="shared" si="35"/>
        <v>858</v>
      </c>
      <c r="F722" s="95">
        <f t="shared" si="36"/>
        <v>1175</v>
      </c>
      <c r="G722" s="95">
        <f>'gráficos x semana II nivel'!C426</f>
        <v>0</v>
      </c>
      <c r="H722" s="95">
        <f t="shared" si="34"/>
        <v>262</v>
      </c>
      <c r="I722" s="98">
        <f t="shared" si="2"/>
        <v>0.30536130536130535</v>
      </c>
      <c r="J722" s="98">
        <f t="shared" si="3"/>
        <v>0.22297872340425531</v>
      </c>
      <c r="K722" s="34" t="s">
        <v>650</v>
      </c>
    </row>
    <row r="723" spans="1:11">
      <c r="A723" s="34" t="s">
        <v>4670</v>
      </c>
      <c r="B723" s="34">
        <v>2022</v>
      </c>
      <c r="C723" s="34">
        <v>98</v>
      </c>
      <c r="D723" s="323" t="s">
        <v>4648</v>
      </c>
      <c r="E723" s="95">
        <f t="shared" si="35"/>
        <v>858</v>
      </c>
      <c r="F723" s="95">
        <f t="shared" si="36"/>
        <v>1175</v>
      </c>
      <c r="G723" s="95">
        <f>'gráficos x semana II nivel'!C427</f>
        <v>0</v>
      </c>
      <c r="H723" s="95">
        <f t="shared" si="34"/>
        <v>262</v>
      </c>
      <c r="I723" s="98">
        <f t="shared" si="2"/>
        <v>0.30536130536130535</v>
      </c>
      <c r="J723" s="98">
        <f t="shared" si="3"/>
        <v>0.22297872340425531</v>
      </c>
      <c r="K723" s="34" t="s">
        <v>650</v>
      </c>
    </row>
    <row r="724" spans="1:11">
      <c r="A724" s="34" t="s">
        <v>4670</v>
      </c>
      <c r="B724" s="34">
        <v>2022</v>
      </c>
      <c r="C724" s="34">
        <v>99</v>
      </c>
      <c r="D724" s="323" t="s">
        <v>4648</v>
      </c>
      <c r="E724" s="95">
        <f t="shared" si="35"/>
        <v>858</v>
      </c>
      <c r="F724" s="95">
        <f t="shared" si="36"/>
        <v>1175</v>
      </c>
      <c r="G724" s="95">
        <f>'gráficos x semana II nivel'!C428</f>
        <v>0</v>
      </c>
      <c r="H724" s="95">
        <f t="shared" si="34"/>
        <v>262</v>
      </c>
      <c r="I724" s="98">
        <f t="shared" si="2"/>
        <v>0.30536130536130535</v>
      </c>
      <c r="J724" s="98">
        <f t="shared" si="3"/>
        <v>0.22297872340425531</v>
      </c>
      <c r="K724" s="34" t="s">
        <v>650</v>
      </c>
    </row>
    <row r="725" spans="1:11">
      <c r="A725" s="34" t="s">
        <v>4670</v>
      </c>
      <c r="B725" s="34">
        <v>2022</v>
      </c>
      <c r="C725" s="34">
        <v>100</v>
      </c>
      <c r="D725" s="323" t="s">
        <v>4648</v>
      </c>
      <c r="E725" s="95">
        <f t="shared" si="35"/>
        <v>858</v>
      </c>
      <c r="F725" s="95">
        <f t="shared" si="36"/>
        <v>1175</v>
      </c>
      <c r="G725" s="95">
        <f>'gráficos x semana II nivel'!C429</f>
        <v>0</v>
      </c>
      <c r="H725" s="95">
        <f t="shared" si="34"/>
        <v>262</v>
      </c>
      <c r="I725" s="98">
        <f t="shared" si="2"/>
        <v>0.30536130536130535</v>
      </c>
      <c r="J725" s="98">
        <f t="shared" si="3"/>
        <v>0.22297872340425531</v>
      </c>
      <c r="K725" s="34" t="s">
        <v>650</v>
      </c>
    </row>
    <row r="726" spans="1:11">
      <c r="A726" s="34" t="s">
        <v>4670</v>
      </c>
      <c r="B726" s="34">
        <v>2022</v>
      </c>
      <c r="C726" s="34">
        <v>101</v>
      </c>
      <c r="D726" s="323" t="s">
        <v>4648</v>
      </c>
      <c r="E726" s="95">
        <f t="shared" si="35"/>
        <v>858</v>
      </c>
      <c r="F726" s="95">
        <f t="shared" si="36"/>
        <v>1175</v>
      </c>
      <c r="G726" s="95">
        <f>'gráficos x semana II nivel'!C430</f>
        <v>0</v>
      </c>
      <c r="H726" s="95">
        <f t="shared" si="34"/>
        <v>262</v>
      </c>
      <c r="I726" s="98">
        <f t="shared" si="2"/>
        <v>0.30536130536130535</v>
      </c>
      <c r="J726" s="98">
        <f t="shared" si="3"/>
        <v>0.22297872340425531</v>
      </c>
      <c r="K726" s="34" t="s">
        <v>650</v>
      </c>
    </row>
    <row r="727" spans="1:11">
      <c r="A727" s="34" t="s">
        <v>4670</v>
      </c>
      <c r="B727" s="34">
        <v>2022</v>
      </c>
      <c r="C727" s="34">
        <v>102</v>
      </c>
      <c r="D727" s="323" t="s">
        <v>4648</v>
      </c>
      <c r="E727" s="95">
        <f t="shared" si="35"/>
        <v>858</v>
      </c>
      <c r="F727" s="95">
        <f t="shared" si="36"/>
        <v>1175</v>
      </c>
      <c r="G727" s="95">
        <f>'gráficos x semana II nivel'!C431</f>
        <v>0</v>
      </c>
      <c r="H727" s="95">
        <f t="shared" si="34"/>
        <v>262</v>
      </c>
      <c r="I727" s="98">
        <f t="shared" si="2"/>
        <v>0.30536130536130535</v>
      </c>
      <c r="J727" s="98">
        <f t="shared" si="3"/>
        <v>0.22297872340425531</v>
      </c>
      <c r="K727" s="34" t="s">
        <v>650</v>
      </c>
    </row>
    <row r="728" spans="1:11">
      <c r="A728" s="34" t="s">
        <v>4670</v>
      </c>
      <c r="B728" s="34">
        <v>2022</v>
      </c>
      <c r="C728" s="34">
        <v>103</v>
      </c>
      <c r="D728" s="323" t="s">
        <v>4648</v>
      </c>
      <c r="E728" s="95">
        <f t="shared" si="35"/>
        <v>858</v>
      </c>
      <c r="F728" s="95">
        <f t="shared" si="36"/>
        <v>1175</v>
      </c>
      <c r="G728" s="95">
        <f>'gráficos x semana II nivel'!C432</f>
        <v>0</v>
      </c>
      <c r="H728" s="95">
        <f t="shared" si="34"/>
        <v>262</v>
      </c>
      <c r="I728" s="98">
        <f t="shared" si="2"/>
        <v>0.30536130536130535</v>
      </c>
      <c r="J728" s="98">
        <f t="shared" si="3"/>
        <v>0.22297872340425531</v>
      </c>
      <c r="K728" s="34" t="s">
        <v>650</v>
      </c>
    </row>
    <row r="729" spans="1:11">
      <c r="A729" s="34" t="s">
        <v>4670</v>
      </c>
      <c r="B729" s="34">
        <v>2022</v>
      </c>
      <c r="C729" s="34">
        <v>104</v>
      </c>
      <c r="D729" s="323" t="s">
        <v>4648</v>
      </c>
      <c r="E729" s="95">
        <f t="shared" si="35"/>
        <v>858</v>
      </c>
      <c r="F729" s="95">
        <f t="shared" si="36"/>
        <v>1175</v>
      </c>
      <c r="G729" s="95">
        <f>'gráficos x semana II nivel'!C433</f>
        <v>0</v>
      </c>
      <c r="H729" s="95">
        <f t="shared" si="34"/>
        <v>262</v>
      </c>
      <c r="I729" s="98">
        <f t="shared" si="2"/>
        <v>0.30536130536130535</v>
      </c>
      <c r="J729" s="98">
        <f t="shared" si="3"/>
        <v>0.22297872340425531</v>
      </c>
      <c r="K729" s="34" t="s">
        <v>650</v>
      </c>
    </row>
    <row r="730" spans="1:11">
      <c r="A730" s="34" t="s">
        <v>4670</v>
      </c>
      <c r="B730" s="34">
        <v>2022</v>
      </c>
      <c r="C730" s="34">
        <v>1</v>
      </c>
      <c r="D730" s="34" t="s">
        <v>651</v>
      </c>
      <c r="E730" s="95">
        <f t="shared" si="35"/>
        <v>858</v>
      </c>
      <c r="F730" s="95">
        <f t="shared" si="36"/>
        <v>1175</v>
      </c>
      <c r="G730" s="95">
        <f>'gráficos x semana II nivel'!C330+'gráficos x semana II nivel'!D330+'gráficos x semana II nivel'!E330</f>
        <v>5</v>
      </c>
      <c r="H730" s="95">
        <f>G730</f>
        <v>5</v>
      </c>
      <c r="I730" s="98">
        <f t="shared" si="2"/>
        <v>5.8275058275058279E-3</v>
      </c>
      <c r="J730" s="98">
        <f t="shared" si="3"/>
        <v>4.2553191489361703E-3</v>
      </c>
      <c r="K730" s="34" t="s">
        <v>650</v>
      </c>
    </row>
    <row r="731" spans="1:11">
      <c r="A731" s="34" t="s">
        <v>4670</v>
      </c>
      <c r="B731" s="34">
        <v>2022</v>
      </c>
      <c r="C731" s="34">
        <v>2</v>
      </c>
      <c r="D731" s="34" t="s">
        <v>651</v>
      </c>
      <c r="E731" s="95">
        <f t="shared" si="35"/>
        <v>858</v>
      </c>
      <c r="F731" s="95">
        <f t="shared" si="36"/>
        <v>1175</v>
      </c>
      <c r="G731" s="95">
        <f>'gráficos x semana II nivel'!C331+'gráficos x semana II nivel'!D331+'gráficos x semana II nivel'!E331</f>
        <v>0</v>
      </c>
      <c r="H731" s="95">
        <f t="shared" ref="H731:H833" si="37">G731+H730</f>
        <v>5</v>
      </c>
      <c r="I731" s="98">
        <f t="shared" si="2"/>
        <v>5.8275058275058279E-3</v>
      </c>
      <c r="J731" s="98">
        <f t="shared" si="3"/>
        <v>4.2553191489361703E-3</v>
      </c>
      <c r="K731" s="34" t="s">
        <v>650</v>
      </c>
    </row>
    <row r="732" spans="1:11">
      <c r="A732" s="34" t="s">
        <v>4670</v>
      </c>
      <c r="B732" s="34">
        <v>2022</v>
      </c>
      <c r="C732" s="34">
        <v>3</v>
      </c>
      <c r="D732" s="34" t="s">
        <v>651</v>
      </c>
      <c r="E732" s="95">
        <f t="shared" si="35"/>
        <v>858</v>
      </c>
      <c r="F732" s="95">
        <f t="shared" si="36"/>
        <v>1175</v>
      </c>
      <c r="G732" s="95">
        <f>'gráficos x semana II nivel'!C332+'gráficos x semana II nivel'!D332+'gráficos x semana II nivel'!E332</f>
        <v>8</v>
      </c>
      <c r="H732" s="95">
        <f t="shared" si="37"/>
        <v>13</v>
      </c>
      <c r="I732" s="98">
        <f t="shared" si="2"/>
        <v>1.5151515151515152E-2</v>
      </c>
      <c r="J732" s="98">
        <f t="shared" si="3"/>
        <v>1.1063829787234043E-2</v>
      </c>
      <c r="K732" s="34" t="s">
        <v>650</v>
      </c>
    </row>
    <row r="733" spans="1:11">
      <c r="A733" s="34" t="s">
        <v>4670</v>
      </c>
      <c r="B733" s="34">
        <v>2022</v>
      </c>
      <c r="C733" s="34">
        <v>4</v>
      </c>
      <c r="D733" s="34" t="s">
        <v>651</v>
      </c>
      <c r="E733" s="95">
        <f t="shared" si="35"/>
        <v>858</v>
      </c>
      <c r="F733" s="95">
        <f t="shared" si="36"/>
        <v>1175</v>
      </c>
      <c r="G733" s="95">
        <f>'gráficos x semana II nivel'!C333+'gráficos x semana II nivel'!D333+'gráficos x semana II nivel'!E333</f>
        <v>2</v>
      </c>
      <c r="H733" s="95">
        <f t="shared" si="37"/>
        <v>15</v>
      </c>
      <c r="I733" s="98">
        <f t="shared" si="2"/>
        <v>1.7482517482517484E-2</v>
      </c>
      <c r="J733" s="98">
        <f t="shared" si="3"/>
        <v>1.276595744680851E-2</v>
      </c>
      <c r="K733" s="34" t="s">
        <v>650</v>
      </c>
    </row>
    <row r="734" spans="1:11">
      <c r="A734" s="34" t="s">
        <v>4670</v>
      </c>
      <c r="B734" s="34">
        <v>2022</v>
      </c>
      <c r="C734" s="34">
        <v>5</v>
      </c>
      <c r="D734" s="34" t="s">
        <v>651</v>
      </c>
      <c r="E734" s="95">
        <f t="shared" si="35"/>
        <v>858</v>
      </c>
      <c r="F734" s="95">
        <f t="shared" si="36"/>
        <v>1175</v>
      </c>
      <c r="G734" s="95">
        <f>'gráficos x semana II nivel'!C334+'gráficos x semana II nivel'!D334+'gráficos x semana II nivel'!E334</f>
        <v>6</v>
      </c>
      <c r="H734" s="95">
        <f t="shared" si="37"/>
        <v>21</v>
      </c>
      <c r="I734" s="98">
        <f t="shared" si="2"/>
        <v>2.4475524475524476E-2</v>
      </c>
      <c r="J734" s="98">
        <f t="shared" si="3"/>
        <v>1.7872340425531916E-2</v>
      </c>
      <c r="K734" s="34" t="s">
        <v>650</v>
      </c>
    </row>
    <row r="735" spans="1:11">
      <c r="A735" s="34" t="s">
        <v>4670</v>
      </c>
      <c r="B735" s="34">
        <v>2022</v>
      </c>
      <c r="C735" s="34">
        <v>6</v>
      </c>
      <c r="D735" s="34" t="s">
        <v>651</v>
      </c>
      <c r="E735" s="95">
        <f t="shared" si="35"/>
        <v>858</v>
      </c>
      <c r="F735" s="95">
        <f t="shared" si="36"/>
        <v>1175</v>
      </c>
      <c r="G735" s="95">
        <f>'gráficos x semana II nivel'!C335+'gráficos x semana II nivel'!D335+'gráficos x semana II nivel'!E335</f>
        <v>8</v>
      </c>
      <c r="H735" s="95">
        <f t="shared" si="37"/>
        <v>29</v>
      </c>
      <c r="I735" s="98">
        <f t="shared" si="2"/>
        <v>3.37995337995338E-2</v>
      </c>
      <c r="J735" s="98">
        <f t="shared" si="3"/>
        <v>2.4680851063829789E-2</v>
      </c>
      <c r="K735" s="34" t="s">
        <v>650</v>
      </c>
    </row>
    <row r="736" spans="1:11">
      <c r="A736" s="34" t="s">
        <v>4670</v>
      </c>
      <c r="B736" s="34">
        <v>2022</v>
      </c>
      <c r="C736" s="34">
        <v>7</v>
      </c>
      <c r="D736" s="34" t="s">
        <v>651</v>
      </c>
      <c r="E736" s="95">
        <f t="shared" si="35"/>
        <v>858</v>
      </c>
      <c r="F736" s="95">
        <f t="shared" si="36"/>
        <v>1175</v>
      </c>
      <c r="G736" s="95">
        <f>'gráficos x semana II nivel'!C336+'gráficos x semana II nivel'!D336+'gráficos x semana II nivel'!E336</f>
        <v>9</v>
      </c>
      <c r="H736" s="95">
        <f t="shared" si="37"/>
        <v>38</v>
      </c>
      <c r="I736" s="98">
        <f t="shared" si="2"/>
        <v>4.4289044289044288E-2</v>
      </c>
      <c r="J736" s="98">
        <f t="shared" si="3"/>
        <v>3.2340425531914893E-2</v>
      </c>
      <c r="K736" s="34" t="s">
        <v>650</v>
      </c>
    </row>
    <row r="737" spans="1:11">
      <c r="A737" s="34" t="s">
        <v>4670</v>
      </c>
      <c r="B737" s="34">
        <v>2022</v>
      </c>
      <c r="C737" s="34">
        <v>8</v>
      </c>
      <c r="D737" s="34" t="s">
        <v>651</v>
      </c>
      <c r="E737" s="95">
        <f t="shared" si="35"/>
        <v>858</v>
      </c>
      <c r="F737" s="95">
        <f t="shared" si="36"/>
        <v>1175</v>
      </c>
      <c r="G737" s="95">
        <f>'gráficos x semana II nivel'!C337+'gráficos x semana II nivel'!D337+'gráficos x semana II nivel'!E337</f>
        <v>34</v>
      </c>
      <c r="H737" s="95">
        <f t="shared" si="37"/>
        <v>72</v>
      </c>
      <c r="I737" s="98">
        <f t="shared" si="2"/>
        <v>8.3916083916083919E-2</v>
      </c>
      <c r="J737" s="98">
        <f t="shared" si="3"/>
        <v>6.1276595744680848E-2</v>
      </c>
      <c r="K737" s="34" t="s">
        <v>650</v>
      </c>
    </row>
    <row r="738" spans="1:11">
      <c r="A738" s="34" t="s">
        <v>4670</v>
      </c>
      <c r="B738" s="34">
        <v>2022</v>
      </c>
      <c r="C738" s="34">
        <v>9</v>
      </c>
      <c r="D738" s="34" t="s">
        <v>651</v>
      </c>
      <c r="E738" s="95">
        <f t="shared" si="35"/>
        <v>858</v>
      </c>
      <c r="F738" s="95">
        <f t="shared" si="36"/>
        <v>1175</v>
      </c>
      <c r="G738" s="95">
        <f>'gráficos x semana II nivel'!C338+'gráficos x semana II nivel'!D338+'gráficos x semana II nivel'!E338</f>
        <v>11</v>
      </c>
      <c r="H738" s="95">
        <f t="shared" si="37"/>
        <v>83</v>
      </c>
      <c r="I738" s="98">
        <f t="shared" si="2"/>
        <v>9.6736596736596736E-2</v>
      </c>
      <c r="J738" s="98">
        <f t="shared" si="3"/>
        <v>7.0638297872340425E-2</v>
      </c>
      <c r="K738" s="34" t="s">
        <v>650</v>
      </c>
    </row>
    <row r="739" spans="1:11">
      <c r="A739" s="34" t="s">
        <v>4670</v>
      </c>
      <c r="B739" s="34">
        <v>2022</v>
      </c>
      <c r="C739" s="34">
        <v>10</v>
      </c>
      <c r="D739" s="34" t="s">
        <v>651</v>
      </c>
      <c r="E739" s="95">
        <f t="shared" si="35"/>
        <v>858</v>
      </c>
      <c r="F739" s="95">
        <f t="shared" si="36"/>
        <v>1175</v>
      </c>
      <c r="G739" s="95">
        <f>'gráficos x semana II nivel'!C339+'gráficos x semana II nivel'!D339+'gráficos x semana II nivel'!E339</f>
        <v>6</v>
      </c>
      <c r="H739" s="95">
        <f t="shared" si="37"/>
        <v>89</v>
      </c>
      <c r="I739" s="98">
        <f t="shared" si="2"/>
        <v>0.10372960372960373</v>
      </c>
      <c r="J739" s="98">
        <f t="shared" si="3"/>
        <v>7.5744680851063825E-2</v>
      </c>
      <c r="K739" s="34" t="s">
        <v>650</v>
      </c>
    </row>
    <row r="740" spans="1:11">
      <c r="A740" s="34" t="s">
        <v>4670</v>
      </c>
      <c r="B740" s="34">
        <v>2022</v>
      </c>
      <c r="C740" s="34">
        <v>11</v>
      </c>
      <c r="D740" s="34" t="s">
        <v>651</v>
      </c>
      <c r="E740" s="95">
        <f t="shared" si="35"/>
        <v>858</v>
      </c>
      <c r="F740" s="95">
        <f t="shared" si="36"/>
        <v>1175</v>
      </c>
      <c r="G740" s="95">
        <f>'gráficos x semana II nivel'!C340+'gráficos x semana II nivel'!D340+'gráficos x semana II nivel'!E340</f>
        <v>7</v>
      </c>
      <c r="H740" s="95">
        <f t="shared" si="37"/>
        <v>96</v>
      </c>
      <c r="I740" s="98">
        <f t="shared" si="2"/>
        <v>0.11188811188811189</v>
      </c>
      <c r="J740" s="98">
        <f t="shared" si="3"/>
        <v>8.1702127659574464E-2</v>
      </c>
      <c r="K740" s="34" t="s">
        <v>650</v>
      </c>
    </row>
    <row r="741" spans="1:11">
      <c r="A741" s="34" t="s">
        <v>4670</v>
      </c>
      <c r="B741" s="34">
        <v>2022</v>
      </c>
      <c r="C741" s="34">
        <v>12</v>
      </c>
      <c r="D741" s="34" t="s">
        <v>651</v>
      </c>
      <c r="E741" s="95">
        <f t="shared" si="35"/>
        <v>858</v>
      </c>
      <c r="F741" s="95">
        <f t="shared" si="36"/>
        <v>1175</v>
      </c>
      <c r="G741" s="95">
        <f>'gráficos x semana II nivel'!C341+'gráficos x semana II nivel'!D341+'gráficos x semana II nivel'!E341</f>
        <v>13</v>
      </c>
      <c r="H741" s="95">
        <f t="shared" si="37"/>
        <v>109</v>
      </c>
      <c r="I741" s="98">
        <f t="shared" si="2"/>
        <v>0.12703962703962704</v>
      </c>
      <c r="J741" s="98">
        <f t="shared" si="3"/>
        <v>9.2765957446808517E-2</v>
      </c>
      <c r="K741" s="34" t="s">
        <v>650</v>
      </c>
    </row>
    <row r="742" spans="1:11">
      <c r="A742" s="34" t="s">
        <v>4670</v>
      </c>
      <c r="B742" s="34">
        <v>2022</v>
      </c>
      <c r="C742" s="34">
        <v>13</v>
      </c>
      <c r="D742" s="34" t="s">
        <v>651</v>
      </c>
      <c r="E742" s="95">
        <f t="shared" si="35"/>
        <v>858</v>
      </c>
      <c r="F742" s="95">
        <f t="shared" si="36"/>
        <v>1175</v>
      </c>
      <c r="G742" s="95">
        <f>'gráficos x semana II nivel'!C342+'gráficos x semana II nivel'!D342+'gráficos x semana II nivel'!E342</f>
        <v>8</v>
      </c>
      <c r="H742" s="95">
        <f t="shared" si="37"/>
        <v>117</v>
      </c>
      <c r="I742" s="98">
        <f t="shared" si="2"/>
        <v>0.13636363636363635</v>
      </c>
      <c r="J742" s="98">
        <f t="shared" si="3"/>
        <v>9.957446808510638E-2</v>
      </c>
      <c r="K742" s="34" t="s">
        <v>650</v>
      </c>
    </row>
    <row r="743" spans="1:11">
      <c r="A743" s="34" t="s">
        <v>4670</v>
      </c>
      <c r="B743" s="34">
        <v>2022</v>
      </c>
      <c r="C743" s="34">
        <v>14</v>
      </c>
      <c r="D743" s="34" t="s">
        <v>651</v>
      </c>
      <c r="E743" s="95">
        <f t="shared" si="35"/>
        <v>858</v>
      </c>
      <c r="F743" s="95">
        <f t="shared" si="36"/>
        <v>1175</v>
      </c>
      <c r="G743" s="95">
        <f>'gráficos x semana II nivel'!C343+'gráficos x semana II nivel'!D343+'gráficos x semana II nivel'!E343</f>
        <v>10</v>
      </c>
      <c r="H743" s="95">
        <f t="shared" si="37"/>
        <v>127</v>
      </c>
      <c r="I743" s="98">
        <f t="shared" si="2"/>
        <v>0.14801864801864803</v>
      </c>
      <c r="J743" s="98">
        <f t="shared" si="3"/>
        <v>0.10808510638297872</v>
      </c>
      <c r="K743" s="34" t="s">
        <v>650</v>
      </c>
    </row>
    <row r="744" spans="1:11">
      <c r="A744" s="34" t="s">
        <v>4670</v>
      </c>
      <c r="B744" s="34">
        <v>2022</v>
      </c>
      <c r="C744" s="34">
        <v>15</v>
      </c>
      <c r="D744" s="34" t="s">
        <v>651</v>
      </c>
      <c r="E744" s="95">
        <f t="shared" si="35"/>
        <v>858</v>
      </c>
      <c r="F744" s="95">
        <f t="shared" si="36"/>
        <v>1175</v>
      </c>
      <c r="G744" s="95">
        <f>'gráficos x semana II nivel'!C344+'gráficos x semana II nivel'!D344+'gráficos x semana II nivel'!E344</f>
        <v>8</v>
      </c>
      <c r="H744" s="95">
        <f t="shared" si="37"/>
        <v>135</v>
      </c>
      <c r="I744" s="98">
        <f t="shared" si="2"/>
        <v>0.15734265734265734</v>
      </c>
      <c r="J744" s="98">
        <f t="shared" si="3"/>
        <v>0.1148936170212766</v>
      </c>
      <c r="K744" s="34" t="s">
        <v>650</v>
      </c>
    </row>
    <row r="745" spans="1:11">
      <c r="A745" s="34" t="s">
        <v>4670</v>
      </c>
      <c r="B745" s="34">
        <v>2022</v>
      </c>
      <c r="C745" s="34">
        <v>16</v>
      </c>
      <c r="D745" s="34" t="s">
        <v>651</v>
      </c>
      <c r="E745" s="95">
        <f t="shared" si="35"/>
        <v>858</v>
      </c>
      <c r="F745" s="95">
        <f t="shared" si="36"/>
        <v>1175</v>
      </c>
      <c r="G745" s="95">
        <f>'gráficos x semana II nivel'!C345+'gráficos x semana II nivel'!D345+'gráficos x semana II nivel'!E345</f>
        <v>15</v>
      </c>
      <c r="H745" s="95">
        <f t="shared" si="37"/>
        <v>150</v>
      </c>
      <c r="I745" s="98">
        <f t="shared" si="2"/>
        <v>0.17482517482517482</v>
      </c>
      <c r="J745" s="98">
        <f t="shared" si="3"/>
        <v>0.1276595744680851</v>
      </c>
      <c r="K745" s="34" t="s">
        <v>650</v>
      </c>
    </row>
    <row r="746" spans="1:11">
      <c r="A746" s="34" t="s">
        <v>4670</v>
      </c>
      <c r="B746" s="34">
        <v>2022</v>
      </c>
      <c r="C746" s="34">
        <v>17</v>
      </c>
      <c r="D746" s="34" t="s">
        <v>651</v>
      </c>
      <c r="E746" s="95">
        <f t="shared" si="35"/>
        <v>858</v>
      </c>
      <c r="F746" s="95">
        <f t="shared" si="36"/>
        <v>1175</v>
      </c>
      <c r="G746" s="95">
        <f>'gráficos x semana II nivel'!C346+'gráficos x semana II nivel'!D346+'gráficos x semana II nivel'!E346</f>
        <v>9</v>
      </c>
      <c r="H746" s="95">
        <f t="shared" si="37"/>
        <v>159</v>
      </c>
      <c r="I746" s="98">
        <f t="shared" si="2"/>
        <v>0.18531468531468531</v>
      </c>
      <c r="J746" s="98">
        <f t="shared" si="3"/>
        <v>0.13531914893617022</v>
      </c>
      <c r="K746" s="34" t="s">
        <v>650</v>
      </c>
    </row>
    <row r="747" spans="1:11">
      <c r="A747" s="34" t="s">
        <v>4670</v>
      </c>
      <c r="B747" s="34">
        <v>2022</v>
      </c>
      <c r="C747" s="34">
        <v>18</v>
      </c>
      <c r="D747" s="34" t="s">
        <v>651</v>
      </c>
      <c r="E747" s="95">
        <f t="shared" si="35"/>
        <v>858</v>
      </c>
      <c r="F747" s="95">
        <f t="shared" si="36"/>
        <v>1175</v>
      </c>
      <c r="G747" s="95">
        <f>'gráficos x semana II nivel'!C347+'gráficos x semana II nivel'!D347+'gráficos x semana II nivel'!E347</f>
        <v>3</v>
      </c>
      <c r="H747" s="95">
        <f t="shared" si="37"/>
        <v>162</v>
      </c>
      <c r="I747" s="98">
        <f t="shared" si="2"/>
        <v>0.1888111888111888</v>
      </c>
      <c r="J747" s="98">
        <f t="shared" si="3"/>
        <v>0.13787234042553193</v>
      </c>
      <c r="K747" s="34" t="s">
        <v>650</v>
      </c>
    </row>
    <row r="748" spans="1:11">
      <c r="A748" s="34" t="s">
        <v>4670</v>
      </c>
      <c r="B748" s="34">
        <v>2022</v>
      </c>
      <c r="C748" s="34">
        <v>19</v>
      </c>
      <c r="D748" s="34" t="s">
        <v>651</v>
      </c>
      <c r="E748" s="95">
        <f t="shared" si="35"/>
        <v>858</v>
      </c>
      <c r="F748" s="95">
        <f t="shared" si="36"/>
        <v>1175</v>
      </c>
      <c r="G748" s="95">
        <f>'gráficos x semana II nivel'!C348+'gráficos x semana II nivel'!D348+'gráficos x semana II nivel'!E348</f>
        <v>5</v>
      </c>
      <c r="H748" s="95">
        <f t="shared" si="37"/>
        <v>167</v>
      </c>
      <c r="I748" s="98">
        <f t="shared" si="2"/>
        <v>0.19463869463869463</v>
      </c>
      <c r="J748" s="98">
        <f t="shared" si="3"/>
        <v>0.14212765957446807</v>
      </c>
      <c r="K748" s="34" t="s">
        <v>650</v>
      </c>
    </row>
    <row r="749" spans="1:11">
      <c r="A749" s="34" t="s">
        <v>4670</v>
      </c>
      <c r="B749" s="34">
        <v>2022</v>
      </c>
      <c r="C749" s="34">
        <v>20</v>
      </c>
      <c r="D749" s="34" t="s">
        <v>651</v>
      </c>
      <c r="E749" s="95">
        <f t="shared" si="35"/>
        <v>858</v>
      </c>
      <c r="F749" s="95">
        <f t="shared" si="36"/>
        <v>1175</v>
      </c>
      <c r="G749" s="95">
        <f>'gráficos x semana II nivel'!C349+'gráficos x semana II nivel'!D349+'gráficos x semana II nivel'!E349</f>
        <v>4</v>
      </c>
      <c r="H749" s="95">
        <f t="shared" si="37"/>
        <v>171</v>
      </c>
      <c r="I749" s="98">
        <f t="shared" si="2"/>
        <v>0.1993006993006993</v>
      </c>
      <c r="J749" s="98">
        <f t="shared" si="3"/>
        <v>0.14553191489361703</v>
      </c>
      <c r="K749" s="34" t="s">
        <v>650</v>
      </c>
    </row>
    <row r="750" spans="1:11">
      <c r="A750" s="34" t="s">
        <v>4670</v>
      </c>
      <c r="B750" s="34">
        <v>2022</v>
      </c>
      <c r="C750" s="34">
        <v>21</v>
      </c>
      <c r="D750" s="34" t="s">
        <v>651</v>
      </c>
      <c r="E750" s="95">
        <f t="shared" si="35"/>
        <v>858</v>
      </c>
      <c r="F750" s="95">
        <f t="shared" si="36"/>
        <v>1175</v>
      </c>
      <c r="G750" s="95">
        <f>'gráficos x semana II nivel'!C350+'gráficos x semana II nivel'!D350+'gráficos x semana II nivel'!E350</f>
        <v>20</v>
      </c>
      <c r="H750" s="95">
        <f t="shared" si="37"/>
        <v>191</v>
      </c>
      <c r="I750" s="98">
        <f t="shared" si="2"/>
        <v>0.22261072261072262</v>
      </c>
      <c r="J750" s="98">
        <f t="shared" si="3"/>
        <v>0.1625531914893617</v>
      </c>
      <c r="K750" s="34" t="s">
        <v>650</v>
      </c>
    </row>
    <row r="751" spans="1:11">
      <c r="A751" s="34" t="s">
        <v>4670</v>
      </c>
      <c r="B751" s="34">
        <v>2022</v>
      </c>
      <c r="C751" s="34">
        <v>22</v>
      </c>
      <c r="D751" s="34" t="s">
        <v>651</v>
      </c>
      <c r="E751" s="95">
        <f t="shared" si="35"/>
        <v>858</v>
      </c>
      <c r="F751" s="95">
        <f t="shared" si="36"/>
        <v>1175</v>
      </c>
      <c r="G751" s="95">
        <f>'gráficos x semana II nivel'!C351+'gráficos x semana II nivel'!D351+'gráficos x semana II nivel'!E351</f>
        <v>6</v>
      </c>
      <c r="H751" s="95">
        <f t="shared" si="37"/>
        <v>197</v>
      </c>
      <c r="I751" s="98">
        <f t="shared" si="2"/>
        <v>0.2296037296037296</v>
      </c>
      <c r="J751" s="98">
        <f t="shared" si="3"/>
        <v>0.1676595744680851</v>
      </c>
      <c r="K751" s="34" t="s">
        <v>650</v>
      </c>
    </row>
    <row r="752" spans="1:11">
      <c r="A752" s="34" t="s">
        <v>4670</v>
      </c>
      <c r="B752" s="34">
        <v>2022</v>
      </c>
      <c r="C752" s="34">
        <v>23</v>
      </c>
      <c r="D752" s="34" t="s">
        <v>651</v>
      </c>
      <c r="E752" s="95">
        <f t="shared" si="35"/>
        <v>858</v>
      </c>
      <c r="F752" s="95">
        <f t="shared" si="36"/>
        <v>1175</v>
      </c>
      <c r="G752" s="95">
        <f>'gráficos x semana II nivel'!C352+'gráficos x semana II nivel'!D352+'gráficos x semana II nivel'!E352</f>
        <v>6</v>
      </c>
      <c r="H752" s="95">
        <f t="shared" si="37"/>
        <v>203</v>
      </c>
      <c r="I752" s="98">
        <f t="shared" si="2"/>
        <v>0.23659673659673661</v>
      </c>
      <c r="J752" s="98">
        <f t="shared" si="3"/>
        <v>0.1727659574468085</v>
      </c>
      <c r="K752" s="34" t="s">
        <v>650</v>
      </c>
    </row>
    <row r="753" spans="1:11">
      <c r="A753" s="34" t="s">
        <v>4670</v>
      </c>
      <c r="B753" s="34">
        <v>2022</v>
      </c>
      <c r="C753" s="34">
        <v>24</v>
      </c>
      <c r="D753" s="34" t="s">
        <v>651</v>
      </c>
      <c r="E753" s="95">
        <f t="shared" si="35"/>
        <v>858</v>
      </c>
      <c r="F753" s="95">
        <f t="shared" si="36"/>
        <v>1175</v>
      </c>
      <c r="G753" s="95">
        <f>'gráficos x semana II nivel'!C353+'gráficos x semana II nivel'!D353+'gráficos x semana II nivel'!E353</f>
        <v>4</v>
      </c>
      <c r="H753" s="95">
        <f t="shared" si="37"/>
        <v>207</v>
      </c>
      <c r="I753" s="98">
        <f t="shared" si="2"/>
        <v>0.24125874125874125</v>
      </c>
      <c r="J753" s="98">
        <f t="shared" si="3"/>
        <v>0.17617021276595746</v>
      </c>
      <c r="K753" s="34" t="s">
        <v>650</v>
      </c>
    </row>
    <row r="754" spans="1:11">
      <c r="A754" s="34" t="s">
        <v>4670</v>
      </c>
      <c r="B754" s="34">
        <v>2022</v>
      </c>
      <c r="C754" s="34">
        <v>25</v>
      </c>
      <c r="D754" s="34" t="s">
        <v>651</v>
      </c>
      <c r="E754" s="95">
        <f t="shared" ref="E754:E817" si="38">GB1_IIN</f>
        <v>858</v>
      </c>
      <c r="F754" s="95">
        <f t="shared" ref="F754:F817" si="39">Cargos_IIN_GB1</f>
        <v>1175</v>
      </c>
      <c r="G754" s="95">
        <f>'gráficos x semana II nivel'!C354+'gráficos x semana II nivel'!D354+'gráficos x semana II nivel'!E354</f>
        <v>6</v>
      </c>
      <c r="H754" s="95">
        <f t="shared" si="37"/>
        <v>213</v>
      </c>
      <c r="I754" s="98">
        <f t="shared" si="2"/>
        <v>0.24825174825174826</v>
      </c>
      <c r="J754" s="98">
        <f t="shared" si="3"/>
        <v>0.18127659574468086</v>
      </c>
      <c r="K754" s="34" t="s">
        <v>650</v>
      </c>
    </row>
    <row r="755" spans="1:11">
      <c r="A755" s="34" t="s">
        <v>4670</v>
      </c>
      <c r="B755" s="34">
        <v>2022</v>
      </c>
      <c r="C755" s="34">
        <v>26</v>
      </c>
      <c r="D755" s="34" t="s">
        <v>651</v>
      </c>
      <c r="E755" s="95">
        <f t="shared" si="38"/>
        <v>858</v>
      </c>
      <c r="F755" s="95">
        <f t="shared" si="39"/>
        <v>1175</v>
      </c>
      <c r="G755" s="95">
        <f>'gráficos x semana II nivel'!C355+'gráficos x semana II nivel'!D355+'gráficos x semana II nivel'!E355</f>
        <v>5</v>
      </c>
      <c r="H755" s="95">
        <f t="shared" si="37"/>
        <v>218</v>
      </c>
      <c r="I755" s="98">
        <f t="shared" si="2"/>
        <v>0.25407925407925408</v>
      </c>
      <c r="J755" s="98">
        <f t="shared" si="3"/>
        <v>0.18553191489361703</v>
      </c>
      <c r="K755" s="34" t="s">
        <v>650</v>
      </c>
    </row>
    <row r="756" spans="1:11">
      <c r="A756" s="34" t="s">
        <v>4670</v>
      </c>
      <c r="B756" s="34">
        <v>2022</v>
      </c>
      <c r="C756" s="34">
        <v>27</v>
      </c>
      <c r="D756" s="34" t="s">
        <v>651</v>
      </c>
      <c r="E756" s="95">
        <f t="shared" si="38"/>
        <v>858</v>
      </c>
      <c r="F756" s="95">
        <f t="shared" si="39"/>
        <v>1175</v>
      </c>
      <c r="G756" s="95">
        <f>'gráficos x semana II nivel'!C356+'gráficos x semana II nivel'!D356+'gráficos x semana II nivel'!E356</f>
        <v>4</v>
      </c>
      <c r="H756" s="95">
        <f t="shared" si="37"/>
        <v>222</v>
      </c>
      <c r="I756" s="98">
        <f t="shared" si="2"/>
        <v>0.25874125874125875</v>
      </c>
      <c r="J756" s="98">
        <f t="shared" si="3"/>
        <v>0.18893617021276596</v>
      </c>
      <c r="K756" s="34" t="s">
        <v>650</v>
      </c>
    </row>
    <row r="757" spans="1:11">
      <c r="A757" s="34" t="s">
        <v>4670</v>
      </c>
      <c r="B757" s="34">
        <v>2022</v>
      </c>
      <c r="C757" s="34">
        <v>28</v>
      </c>
      <c r="D757" s="34" t="s">
        <v>651</v>
      </c>
      <c r="E757" s="95">
        <f t="shared" si="38"/>
        <v>858</v>
      </c>
      <c r="F757" s="95">
        <f t="shared" si="39"/>
        <v>1175</v>
      </c>
      <c r="G757" s="95">
        <f>'gráficos x semana II nivel'!C357+'gráficos x semana II nivel'!D357+'gráficos x semana II nivel'!E357</f>
        <v>5</v>
      </c>
      <c r="H757" s="95">
        <f t="shared" si="37"/>
        <v>227</v>
      </c>
      <c r="I757" s="98">
        <f t="shared" si="2"/>
        <v>0.26456876456876455</v>
      </c>
      <c r="J757" s="98">
        <f t="shared" si="3"/>
        <v>0.19319148936170213</v>
      </c>
      <c r="K757" s="34" t="s">
        <v>650</v>
      </c>
    </row>
    <row r="758" spans="1:11">
      <c r="A758" s="34" t="s">
        <v>4670</v>
      </c>
      <c r="B758" s="34">
        <v>2022</v>
      </c>
      <c r="C758" s="34">
        <v>29</v>
      </c>
      <c r="D758" s="34" t="s">
        <v>651</v>
      </c>
      <c r="E758" s="95">
        <f t="shared" si="38"/>
        <v>858</v>
      </c>
      <c r="F758" s="95">
        <f t="shared" si="39"/>
        <v>1175</v>
      </c>
      <c r="G758" s="95">
        <f>'gráficos x semana II nivel'!C358+'gráficos x semana II nivel'!D358+'gráficos x semana II nivel'!E358</f>
        <v>11</v>
      </c>
      <c r="H758" s="95">
        <f t="shared" si="37"/>
        <v>238</v>
      </c>
      <c r="I758" s="98">
        <f t="shared" si="2"/>
        <v>0.27738927738927738</v>
      </c>
      <c r="J758" s="98">
        <f t="shared" si="3"/>
        <v>0.20255319148936171</v>
      </c>
      <c r="K758" s="34" t="s">
        <v>650</v>
      </c>
    </row>
    <row r="759" spans="1:11">
      <c r="A759" s="34" t="s">
        <v>4670</v>
      </c>
      <c r="B759" s="34">
        <v>2022</v>
      </c>
      <c r="C759" s="34">
        <v>30</v>
      </c>
      <c r="D759" s="34" t="s">
        <v>651</v>
      </c>
      <c r="E759" s="95">
        <f t="shared" si="38"/>
        <v>858</v>
      </c>
      <c r="F759" s="95">
        <f t="shared" si="39"/>
        <v>1175</v>
      </c>
      <c r="G759" s="95">
        <f>'gráficos x semana II nivel'!C359+'gráficos x semana II nivel'!D359+'gráficos x semana II nivel'!E359</f>
        <v>8</v>
      </c>
      <c r="H759" s="95">
        <f t="shared" si="37"/>
        <v>246</v>
      </c>
      <c r="I759" s="98">
        <f t="shared" si="2"/>
        <v>0.28671328671328672</v>
      </c>
      <c r="J759" s="98">
        <f t="shared" si="3"/>
        <v>0.20936170212765959</v>
      </c>
      <c r="K759" s="34" t="s">
        <v>650</v>
      </c>
    </row>
    <row r="760" spans="1:11">
      <c r="A760" s="34" t="s">
        <v>4670</v>
      </c>
      <c r="B760" s="34">
        <v>2022</v>
      </c>
      <c r="C760" s="34">
        <v>31</v>
      </c>
      <c r="D760" s="34" t="s">
        <v>651</v>
      </c>
      <c r="E760" s="95">
        <f t="shared" si="38"/>
        <v>858</v>
      </c>
      <c r="F760" s="95">
        <f t="shared" si="39"/>
        <v>1175</v>
      </c>
      <c r="G760" s="95">
        <f>'gráficos x semana II nivel'!C360+'gráficos x semana II nivel'!D360+'gráficos x semana II nivel'!E360</f>
        <v>7</v>
      </c>
      <c r="H760" s="95">
        <f t="shared" si="37"/>
        <v>253</v>
      </c>
      <c r="I760" s="98">
        <f t="shared" si="2"/>
        <v>0.29487179487179488</v>
      </c>
      <c r="J760" s="98">
        <f t="shared" si="3"/>
        <v>0.21531914893617021</v>
      </c>
      <c r="K760" s="34" t="s">
        <v>650</v>
      </c>
    </row>
    <row r="761" spans="1:11">
      <c r="A761" s="34" t="s">
        <v>4670</v>
      </c>
      <c r="B761" s="34">
        <v>2022</v>
      </c>
      <c r="C761" s="34">
        <v>32</v>
      </c>
      <c r="D761" s="34" t="s">
        <v>651</v>
      </c>
      <c r="E761" s="95">
        <f t="shared" si="38"/>
        <v>858</v>
      </c>
      <c r="F761" s="95">
        <f t="shared" si="39"/>
        <v>1175</v>
      </c>
      <c r="G761" s="95">
        <f>'gráficos x semana II nivel'!C361+'gráficos x semana II nivel'!D361+'gráficos x semana II nivel'!E361</f>
        <v>12</v>
      </c>
      <c r="H761" s="95">
        <f t="shared" si="37"/>
        <v>265</v>
      </c>
      <c r="I761" s="98">
        <f t="shared" si="2"/>
        <v>0.30885780885780884</v>
      </c>
      <c r="J761" s="98">
        <f t="shared" si="3"/>
        <v>0.22553191489361701</v>
      </c>
      <c r="K761" s="34" t="s">
        <v>650</v>
      </c>
    </row>
    <row r="762" spans="1:11">
      <c r="A762" s="34" t="s">
        <v>4670</v>
      </c>
      <c r="B762" s="34">
        <v>2022</v>
      </c>
      <c r="C762" s="34">
        <v>33</v>
      </c>
      <c r="D762" s="34" t="s">
        <v>651</v>
      </c>
      <c r="E762" s="95">
        <f t="shared" si="38"/>
        <v>858</v>
      </c>
      <c r="F762" s="95">
        <f t="shared" si="39"/>
        <v>1175</v>
      </c>
      <c r="G762" s="95">
        <f>'gráficos x semana II nivel'!C362+'gráficos x semana II nivel'!D362+'gráficos x semana II nivel'!E362</f>
        <v>5</v>
      </c>
      <c r="H762" s="95">
        <f t="shared" si="37"/>
        <v>270</v>
      </c>
      <c r="I762" s="98">
        <f t="shared" si="2"/>
        <v>0.31468531468531469</v>
      </c>
      <c r="J762" s="98">
        <f t="shared" si="3"/>
        <v>0.22978723404255319</v>
      </c>
      <c r="K762" s="34" t="s">
        <v>650</v>
      </c>
    </row>
    <row r="763" spans="1:11">
      <c r="A763" s="34" t="s">
        <v>4670</v>
      </c>
      <c r="B763" s="34">
        <v>2022</v>
      </c>
      <c r="C763" s="34">
        <v>34</v>
      </c>
      <c r="D763" s="34" t="s">
        <v>651</v>
      </c>
      <c r="E763" s="95">
        <f t="shared" si="38"/>
        <v>858</v>
      </c>
      <c r="F763" s="95">
        <f t="shared" si="39"/>
        <v>1175</v>
      </c>
      <c r="G763" s="95">
        <f>'gráficos x semana II nivel'!C363+'gráficos x semana II nivel'!D363+'gráficos x semana II nivel'!E363</f>
        <v>11</v>
      </c>
      <c r="H763" s="95">
        <f t="shared" si="37"/>
        <v>281</v>
      </c>
      <c r="I763" s="98">
        <f t="shared" si="2"/>
        <v>0.32750582750582752</v>
      </c>
      <c r="J763" s="98">
        <f t="shared" si="3"/>
        <v>0.23914893617021277</v>
      </c>
      <c r="K763" s="34" t="s">
        <v>650</v>
      </c>
    </row>
    <row r="764" spans="1:11">
      <c r="A764" s="34" t="s">
        <v>4670</v>
      </c>
      <c r="B764" s="34">
        <v>2022</v>
      </c>
      <c r="C764" s="34">
        <v>35</v>
      </c>
      <c r="D764" s="34" t="s">
        <v>651</v>
      </c>
      <c r="E764" s="95">
        <f t="shared" si="38"/>
        <v>858</v>
      </c>
      <c r="F764" s="95">
        <f t="shared" si="39"/>
        <v>1175</v>
      </c>
      <c r="G764" s="95">
        <f>'gráficos x semana II nivel'!C364+'gráficos x semana II nivel'!D364+'gráficos x semana II nivel'!E364</f>
        <v>8</v>
      </c>
      <c r="H764" s="95">
        <f t="shared" si="37"/>
        <v>289</v>
      </c>
      <c r="I764" s="98">
        <f t="shared" si="2"/>
        <v>0.3368298368298368</v>
      </c>
      <c r="J764" s="98">
        <f t="shared" si="3"/>
        <v>0.24595744680851064</v>
      </c>
      <c r="K764" s="34" t="s">
        <v>650</v>
      </c>
    </row>
    <row r="765" spans="1:11">
      <c r="A765" s="34" t="s">
        <v>4670</v>
      </c>
      <c r="B765" s="34">
        <v>2022</v>
      </c>
      <c r="C765" s="34">
        <v>36</v>
      </c>
      <c r="D765" s="34" t="s">
        <v>651</v>
      </c>
      <c r="E765" s="95">
        <f t="shared" si="38"/>
        <v>858</v>
      </c>
      <c r="F765" s="95">
        <f t="shared" si="39"/>
        <v>1175</v>
      </c>
      <c r="G765" s="95">
        <f>'gráficos x semana II nivel'!C365+'gráficos x semana II nivel'!D365+'gráficos x semana II nivel'!E365</f>
        <v>3</v>
      </c>
      <c r="H765" s="95">
        <f t="shared" si="37"/>
        <v>292</v>
      </c>
      <c r="I765" s="98">
        <f t="shared" si="2"/>
        <v>0.34032634032634035</v>
      </c>
      <c r="J765" s="98">
        <f t="shared" si="3"/>
        <v>0.24851063829787234</v>
      </c>
      <c r="K765" s="34" t="s">
        <v>650</v>
      </c>
    </row>
    <row r="766" spans="1:11">
      <c r="A766" s="34" t="s">
        <v>4670</v>
      </c>
      <c r="B766" s="34">
        <v>2022</v>
      </c>
      <c r="C766" s="34">
        <v>37</v>
      </c>
      <c r="D766" s="34" t="s">
        <v>651</v>
      </c>
      <c r="E766" s="95">
        <f t="shared" si="38"/>
        <v>858</v>
      </c>
      <c r="F766" s="95">
        <f t="shared" si="39"/>
        <v>1175</v>
      </c>
      <c r="G766" s="95">
        <f>'gráficos x semana II nivel'!C366+'gráficos x semana II nivel'!D366+'gráficos x semana II nivel'!E366</f>
        <v>6</v>
      </c>
      <c r="H766" s="95">
        <f t="shared" si="37"/>
        <v>298</v>
      </c>
      <c r="I766" s="98">
        <f t="shared" si="2"/>
        <v>0.34731934731934733</v>
      </c>
      <c r="J766" s="98">
        <f t="shared" si="3"/>
        <v>0.25361702127659574</v>
      </c>
      <c r="K766" s="34" t="s">
        <v>650</v>
      </c>
    </row>
    <row r="767" spans="1:11">
      <c r="A767" s="34" t="s">
        <v>4670</v>
      </c>
      <c r="B767" s="34">
        <v>2022</v>
      </c>
      <c r="C767" s="34">
        <v>38</v>
      </c>
      <c r="D767" s="34" t="s">
        <v>651</v>
      </c>
      <c r="E767" s="95">
        <f t="shared" si="38"/>
        <v>858</v>
      </c>
      <c r="F767" s="95">
        <f t="shared" si="39"/>
        <v>1175</v>
      </c>
      <c r="G767" s="95">
        <f>'gráficos x semana II nivel'!C367+'gráficos x semana II nivel'!D367+'gráficos x semana II nivel'!E367</f>
        <v>8</v>
      </c>
      <c r="H767" s="95">
        <f t="shared" si="37"/>
        <v>306</v>
      </c>
      <c r="I767" s="98">
        <f t="shared" si="2"/>
        <v>0.35664335664335667</v>
      </c>
      <c r="J767" s="98">
        <f t="shared" si="3"/>
        <v>0.26042553191489359</v>
      </c>
      <c r="K767" s="34" t="s">
        <v>650</v>
      </c>
    </row>
    <row r="768" spans="1:11">
      <c r="A768" s="34" t="s">
        <v>4670</v>
      </c>
      <c r="B768" s="34">
        <v>2022</v>
      </c>
      <c r="C768" s="34">
        <v>39</v>
      </c>
      <c r="D768" s="34" t="s">
        <v>651</v>
      </c>
      <c r="E768" s="95">
        <f t="shared" si="38"/>
        <v>858</v>
      </c>
      <c r="F768" s="95">
        <f t="shared" si="39"/>
        <v>1175</v>
      </c>
      <c r="G768" s="95">
        <f>'gráficos x semana II nivel'!C368+'gráficos x semana II nivel'!D368+'gráficos x semana II nivel'!E368</f>
        <v>3</v>
      </c>
      <c r="H768" s="95">
        <f t="shared" si="37"/>
        <v>309</v>
      </c>
      <c r="I768" s="98">
        <f t="shared" si="2"/>
        <v>0.36013986013986016</v>
      </c>
      <c r="J768" s="98">
        <f t="shared" si="3"/>
        <v>0.26297872340425532</v>
      </c>
      <c r="K768" s="34" t="s">
        <v>650</v>
      </c>
    </row>
    <row r="769" spans="1:11">
      <c r="A769" s="34" t="s">
        <v>4670</v>
      </c>
      <c r="B769" s="34">
        <v>2022</v>
      </c>
      <c r="C769" s="34">
        <v>40</v>
      </c>
      <c r="D769" s="34" t="s">
        <v>651</v>
      </c>
      <c r="E769" s="95">
        <f t="shared" si="38"/>
        <v>858</v>
      </c>
      <c r="F769" s="95">
        <f t="shared" si="39"/>
        <v>1175</v>
      </c>
      <c r="G769" s="95">
        <f>'gráficos x semana II nivel'!C369+'gráficos x semana II nivel'!D369+'gráficos x semana II nivel'!E369</f>
        <v>3</v>
      </c>
      <c r="H769" s="95">
        <f t="shared" si="37"/>
        <v>312</v>
      </c>
      <c r="I769" s="98">
        <f t="shared" si="2"/>
        <v>0.36363636363636365</v>
      </c>
      <c r="J769" s="98">
        <f t="shared" si="3"/>
        <v>0.26553191489361699</v>
      </c>
      <c r="K769" s="34" t="s">
        <v>650</v>
      </c>
    </row>
    <row r="770" spans="1:11">
      <c r="A770" s="34" t="s">
        <v>4670</v>
      </c>
      <c r="B770" s="34">
        <v>2022</v>
      </c>
      <c r="C770" s="34">
        <v>41</v>
      </c>
      <c r="D770" s="34" t="s">
        <v>651</v>
      </c>
      <c r="E770" s="95">
        <f t="shared" si="38"/>
        <v>858</v>
      </c>
      <c r="F770" s="95">
        <f t="shared" si="39"/>
        <v>1175</v>
      </c>
      <c r="G770" s="95">
        <f>'gráficos x semana II nivel'!C370+'gráficos x semana II nivel'!D370+'gráficos x semana II nivel'!E370</f>
        <v>5</v>
      </c>
      <c r="H770" s="95">
        <f t="shared" si="37"/>
        <v>317</v>
      </c>
      <c r="I770" s="98">
        <f t="shared" si="2"/>
        <v>0.36946386946386944</v>
      </c>
      <c r="J770" s="98">
        <f t="shared" si="3"/>
        <v>0.26978723404255317</v>
      </c>
      <c r="K770" s="34" t="s">
        <v>650</v>
      </c>
    </row>
    <row r="771" spans="1:11">
      <c r="A771" s="34" t="s">
        <v>4670</v>
      </c>
      <c r="B771" s="34">
        <v>2022</v>
      </c>
      <c r="C771" s="34">
        <v>42</v>
      </c>
      <c r="D771" s="34" t="s">
        <v>651</v>
      </c>
      <c r="E771" s="95">
        <f t="shared" si="38"/>
        <v>858</v>
      </c>
      <c r="F771" s="95">
        <f t="shared" si="39"/>
        <v>1175</v>
      </c>
      <c r="G771" s="95">
        <f>'gráficos x semana II nivel'!C371+'gráficos x semana II nivel'!D371+'gráficos x semana II nivel'!E371</f>
        <v>2</v>
      </c>
      <c r="H771" s="95">
        <f t="shared" si="37"/>
        <v>319</v>
      </c>
      <c r="I771" s="98">
        <f t="shared" si="2"/>
        <v>0.37179487179487181</v>
      </c>
      <c r="J771" s="98">
        <f t="shared" si="3"/>
        <v>0.27148936170212767</v>
      </c>
      <c r="K771" s="34" t="s">
        <v>650</v>
      </c>
    </row>
    <row r="772" spans="1:11">
      <c r="A772" s="34" t="s">
        <v>4670</v>
      </c>
      <c r="B772" s="34">
        <v>2022</v>
      </c>
      <c r="C772" s="34">
        <v>43</v>
      </c>
      <c r="D772" s="34" t="s">
        <v>651</v>
      </c>
      <c r="E772" s="95">
        <f t="shared" si="38"/>
        <v>858</v>
      </c>
      <c r="F772" s="95">
        <f t="shared" si="39"/>
        <v>1175</v>
      </c>
      <c r="G772" s="95">
        <f>'gráficos x semana II nivel'!C372+'gráficos x semana II nivel'!D372+'gráficos x semana II nivel'!E372</f>
        <v>16</v>
      </c>
      <c r="H772" s="95">
        <f t="shared" si="37"/>
        <v>335</v>
      </c>
      <c r="I772" s="98">
        <f t="shared" si="2"/>
        <v>0.39044289044289043</v>
      </c>
      <c r="J772" s="98">
        <f t="shared" si="3"/>
        <v>0.28510638297872343</v>
      </c>
      <c r="K772" s="34" t="s">
        <v>650</v>
      </c>
    </row>
    <row r="773" spans="1:11">
      <c r="A773" s="34" t="s">
        <v>4670</v>
      </c>
      <c r="B773" s="34">
        <v>2022</v>
      </c>
      <c r="C773" s="34">
        <v>44</v>
      </c>
      <c r="D773" s="34" t="s">
        <v>651</v>
      </c>
      <c r="E773" s="95">
        <f t="shared" si="38"/>
        <v>858</v>
      </c>
      <c r="F773" s="95">
        <f t="shared" si="39"/>
        <v>1175</v>
      </c>
      <c r="G773" s="95">
        <f>'gráficos x semana II nivel'!C373+'gráficos x semana II nivel'!D373+'gráficos x semana II nivel'!E373</f>
        <v>3</v>
      </c>
      <c r="H773" s="95">
        <f t="shared" si="37"/>
        <v>338</v>
      </c>
      <c r="I773" s="98">
        <f t="shared" si="2"/>
        <v>0.39393939393939392</v>
      </c>
      <c r="J773" s="98">
        <f t="shared" si="3"/>
        <v>0.2876595744680851</v>
      </c>
      <c r="K773" s="34" t="s">
        <v>650</v>
      </c>
    </row>
    <row r="774" spans="1:11">
      <c r="A774" s="34" t="s">
        <v>4670</v>
      </c>
      <c r="B774" s="34">
        <v>2022</v>
      </c>
      <c r="C774" s="34">
        <v>45</v>
      </c>
      <c r="D774" s="34" t="s">
        <v>651</v>
      </c>
      <c r="E774" s="95">
        <f t="shared" si="38"/>
        <v>858</v>
      </c>
      <c r="F774" s="95">
        <f t="shared" si="39"/>
        <v>1175</v>
      </c>
      <c r="G774" s="95">
        <f>'gráficos x semana II nivel'!C374+'gráficos x semana II nivel'!D374+'gráficos x semana II nivel'!E374</f>
        <v>5</v>
      </c>
      <c r="H774" s="95">
        <f t="shared" si="37"/>
        <v>343</v>
      </c>
      <c r="I774" s="98">
        <f t="shared" si="2"/>
        <v>0.39976689976689977</v>
      </c>
      <c r="J774" s="98">
        <f t="shared" si="3"/>
        <v>0.29191489361702128</v>
      </c>
      <c r="K774" s="34" t="s">
        <v>650</v>
      </c>
    </row>
    <row r="775" spans="1:11">
      <c r="A775" s="34" t="s">
        <v>4670</v>
      </c>
      <c r="B775" s="34">
        <v>2022</v>
      </c>
      <c r="C775" s="34">
        <v>46</v>
      </c>
      <c r="D775" s="34" t="s">
        <v>651</v>
      </c>
      <c r="E775" s="95">
        <f t="shared" si="38"/>
        <v>858</v>
      </c>
      <c r="F775" s="95">
        <f t="shared" si="39"/>
        <v>1175</v>
      </c>
      <c r="G775" s="95">
        <f>'gráficos x semana II nivel'!C375+'gráficos x semana II nivel'!D375+'gráficos x semana II nivel'!E375</f>
        <v>3</v>
      </c>
      <c r="H775" s="95">
        <f t="shared" si="37"/>
        <v>346</v>
      </c>
      <c r="I775" s="98">
        <f t="shared" si="2"/>
        <v>0.40326340326340326</v>
      </c>
      <c r="J775" s="98">
        <f t="shared" si="3"/>
        <v>0.294468085106383</v>
      </c>
      <c r="K775" s="34" t="s">
        <v>650</v>
      </c>
    </row>
    <row r="776" spans="1:11">
      <c r="A776" s="34" t="s">
        <v>4670</v>
      </c>
      <c r="B776" s="34">
        <v>2022</v>
      </c>
      <c r="C776" s="34">
        <v>47</v>
      </c>
      <c r="D776" s="34" t="s">
        <v>651</v>
      </c>
      <c r="E776" s="95">
        <f t="shared" si="38"/>
        <v>858</v>
      </c>
      <c r="F776" s="95">
        <f t="shared" si="39"/>
        <v>1175</v>
      </c>
      <c r="G776" s="95">
        <f>'gráficos x semana II nivel'!C376+'gráficos x semana II nivel'!D376+'gráficos x semana II nivel'!E376</f>
        <v>10</v>
      </c>
      <c r="H776" s="95">
        <f t="shared" si="37"/>
        <v>356</v>
      </c>
      <c r="I776" s="98">
        <f t="shared" si="2"/>
        <v>0.41491841491841491</v>
      </c>
      <c r="J776" s="98">
        <f t="shared" si="3"/>
        <v>0.3029787234042553</v>
      </c>
      <c r="K776" s="34" t="s">
        <v>650</v>
      </c>
    </row>
    <row r="777" spans="1:11">
      <c r="A777" s="34" t="s">
        <v>4670</v>
      </c>
      <c r="B777" s="34">
        <v>2022</v>
      </c>
      <c r="C777" s="34">
        <v>48</v>
      </c>
      <c r="D777" s="34" t="s">
        <v>651</v>
      </c>
      <c r="E777" s="95">
        <f t="shared" si="38"/>
        <v>858</v>
      </c>
      <c r="F777" s="95">
        <f t="shared" si="39"/>
        <v>1175</v>
      </c>
      <c r="G777" s="95">
        <f>'gráficos x semana II nivel'!C377+'gráficos x semana II nivel'!D377+'gráficos x semana II nivel'!E377</f>
        <v>4</v>
      </c>
      <c r="H777" s="95">
        <f t="shared" si="37"/>
        <v>360</v>
      </c>
      <c r="I777" s="98">
        <f t="shared" si="2"/>
        <v>0.41958041958041958</v>
      </c>
      <c r="J777" s="98">
        <f t="shared" si="3"/>
        <v>0.30638297872340425</v>
      </c>
      <c r="K777" s="34" t="s">
        <v>650</v>
      </c>
    </row>
    <row r="778" spans="1:11">
      <c r="A778" s="34" t="s">
        <v>4670</v>
      </c>
      <c r="B778" s="34">
        <v>2022</v>
      </c>
      <c r="C778" s="34">
        <v>49</v>
      </c>
      <c r="D778" s="34" t="s">
        <v>651</v>
      </c>
      <c r="E778" s="95">
        <f t="shared" si="38"/>
        <v>858</v>
      </c>
      <c r="F778" s="95">
        <f t="shared" si="39"/>
        <v>1175</v>
      </c>
      <c r="G778" s="95">
        <f>'gráficos x semana II nivel'!C378+'gráficos x semana II nivel'!D378+'gráficos x semana II nivel'!E378</f>
        <v>2</v>
      </c>
      <c r="H778" s="95">
        <f t="shared" si="37"/>
        <v>362</v>
      </c>
      <c r="I778" s="98">
        <f t="shared" si="2"/>
        <v>0.42191142191142189</v>
      </c>
      <c r="J778" s="98">
        <f t="shared" si="3"/>
        <v>0.3080851063829787</v>
      </c>
      <c r="K778" s="34" t="s">
        <v>650</v>
      </c>
    </row>
    <row r="779" spans="1:11">
      <c r="A779" s="34" t="s">
        <v>4670</v>
      </c>
      <c r="B779" s="34">
        <v>2022</v>
      </c>
      <c r="C779" s="34">
        <v>50</v>
      </c>
      <c r="D779" s="34" t="s">
        <v>651</v>
      </c>
      <c r="E779" s="95">
        <f t="shared" si="38"/>
        <v>858</v>
      </c>
      <c r="F779" s="95">
        <f t="shared" si="39"/>
        <v>1175</v>
      </c>
      <c r="G779" s="95">
        <f>'gráficos x semana II nivel'!C379+'gráficos x semana II nivel'!D379+'gráficos x semana II nivel'!E379</f>
        <v>1</v>
      </c>
      <c r="H779" s="95">
        <f t="shared" si="37"/>
        <v>363</v>
      </c>
      <c r="I779" s="98">
        <f t="shared" si="2"/>
        <v>0.42307692307692307</v>
      </c>
      <c r="J779" s="98">
        <f t="shared" si="3"/>
        <v>0.30893617021276598</v>
      </c>
      <c r="K779" s="34" t="s">
        <v>650</v>
      </c>
    </row>
    <row r="780" spans="1:11">
      <c r="A780" s="34" t="s">
        <v>4670</v>
      </c>
      <c r="B780" s="34">
        <v>2022</v>
      </c>
      <c r="C780" s="34">
        <v>51</v>
      </c>
      <c r="D780" s="34" t="s">
        <v>651</v>
      </c>
      <c r="E780" s="95">
        <f t="shared" si="38"/>
        <v>858</v>
      </c>
      <c r="F780" s="95">
        <f t="shared" si="39"/>
        <v>1175</v>
      </c>
      <c r="G780" s="95">
        <f>'gráficos x semana II nivel'!C380+'gráficos x semana II nivel'!D380+'gráficos x semana II nivel'!E380</f>
        <v>5</v>
      </c>
      <c r="H780" s="95">
        <f t="shared" si="37"/>
        <v>368</v>
      </c>
      <c r="I780">
        <f t="shared" si="2"/>
        <v>0.42890442890442892</v>
      </c>
      <c r="J780" s="98">
        <f t="shared" si="3"/>
        <v>0.3131914893617021</v>
      </c>
      <c r="K780" s="34" t="s">
        <v>650</v>
      </c>
    </row>
    <row r="781" spans="1:11">
      <c r="A781" s="34" t="s">
        <v>4670</v>
      </c>
      <c r="B781" s="34">
        <v>2022</v>
      </c>
      <c r="C781" s="34">
        <v>52</v>
      </c>
      <c r="D781" s="34" t="s">
        <v>651</v>
      </c>
      <c r="E781" s="95">
        <f t="shared" si="38"/>
        <v>858</v>
      </c>
      <c r="F781" s="95">
        <f t="shared" si="39"/>
        <v>1175</v>
      </c>
      <c r="G781" s="95">
        <f>'gráficos x semana II nivel'!C381+'gráficos x semana II nivel'!D381+'gráficos x semana II nivel'!E381</f>
        <v>5</v>
      </c>
      <c r="H781" s="95">
        <f t="shared" si="37"/>
        <v>373</v>
      </c>
      <c r="I781">
        <f t="shared" si="2"/>
        <v>0.43473193473193472</v>
      </c>
      <c r="J781" s="98">
        <f t="shared" si="3"/>
        <v>0.31744680851063828</v>
      </c>
      <c r="K781" s="34" t="s">
        <v>650</v>
      </c>
    </row>
    <row r="782" spans="1:11">
      <c r="A782" s="34" t="s">
        <v>4670</v>
      </c>
      <c r="B782" s="34">
        <v>2022</v>
      </c>
      <c r="C782" s="34">
        <v>53</v>
      </c>
      <c r="D782" s="34" t="s">
        <v>651</v>
      </c>
      <c r="E782" s="95">
        <f t="shared" si="38"/>
        <v>858</v>
      </c>
      <c r="F782" s="95">
        <f t="shared" si="39"/>
        <v>1175</v>
      </c>
      <c r="G782" s="95">
        <f>'gráficos x semana II nivel'!C382+'gráficos x semana II nivel'!D382+'gráficos x semana II nivel'!E382</f>
        <v>3</v>
      </c>
      <c r="H782" s="95">
        <f t="shared" si="37"/>
        <v>376</v>
      </c>
      <c r="I782">
        <f t="shared" si="2"/>
        <v>0.43822843822843821</v>
      </c>
      <c r="J782" s="98">
        <f t="shared" si="3"/>
        <v>0.32</v>
      </c>
      <c r="K782" s="34" t="s">
        <v>650</v>
      </c>
    </row>
    <row r="783" spans="1:11">
      <c r="A783" s="34" t="s">
        <v>4670</v>
      </c>
      <c r="B783" s="34">
        <v>2022</v>
      </c>
      <c r="C783" s="34">
        <v>54</v>
      </c>
      <c r="D783" s="34" t="s">
        <v>651</v>
      </c>
      <c r="E783" s="95">
        <f t="shared" si="38"/>
        <v>858</v>
      </c>
      <c r="F783" s="95">
        <f t="shared" si="39"/>
        <v>1175</v>
      </c>
      <c r="G783" s="95">
        <f>'gráficos x semana II nivel'!C383+'gráficos x semana II nivel'!D383+'gráficos x semana II nivel'!E383</f>
        <v>0</v>
      </c>
      <c r="H783" s="95">
        <f t="shared" si="37"/>
        <v>376</v>
      </c>
      <c r="I783">
        <f t="shared" si="2"/>
        <v>0.43822843822843821</v>
      </c>
      <c r="J783" s="98">
        <f t="shared" si="3"/>
        <v>0.32</v>
      </c>
      <c r="K783" s="34" t="s">
        <v>650</v>
      </c>
    </row>
    <row r="784" spans="1:11">
      <c r="A784" s="34" t="s">
        <v>4670</v>
      </c>
      <c r="B784" s="34">
        <v>2022</v>
      </c>
      <c r="C784" s="34">
        <v>55</v>
      </c>
      <c r="D784" s="34" t="s">
        <v>651</v>
      </c>
      <c r="E784" s="95">
        <f t="shared" si="38"/>
        <v>858</v>
      </c>
      <c r="F784" s="95">
        <f t="shared" si="39"/>
        <v>1175</v>
      </c>
      <c r="G784" s="95">
        <f>'gráficos x semana II nivel'!C384+'gráficos x semana II nivel'!D384+'gráficos x semana II nivel'!E384</f>
        <v>8</v>
      </c>
      <c r="H784" s="95">
        <f t="shared" si="37"/>
        <v>384</v>
      </c>
      <c r="I784">
        <f t="shared" si="2"/>
        <v>0.44755244755244755</v>
      </c>
      <c r="J784" s="98">
        <f t="shared" si="3"/>
        <v>0.32680851063829786</v>
      </c>
      <c r="K784" s="34" t="s">
        <v>650</v>
      </c>
    </row>
    <row r="785" spans="1:11">
      <c r="A785" s="34" t="s">
        <v>4670</v>
      </c>
      <c r="B785" s="34">
        <v>2022</v>
      </c>
      <c r="C785" s="34">
        <v>56</v>
      </c>
      <c r="D785" s="34" t="s">
        <v>651</v>
      </c>
      <c r="E785" s="95">
        <f t="shared" si="38"/>
        <v>858</v>
      </c>
      <c r="F785" s="95">
        <f t="shared" si="39"/>
        <v>1175</v>
      </c>
      <c r="G785" s="95">
        <f>'gráficos x semana II nivel'!C385+'gráficos x semana II nivel'!D385+'gráficos x semana II nivel'!E385</f>
        <v>2</v>
      </c>
      <c r="H785" s="95">
        <f t="shared" si="37"/>
        <v>386</v>
      </c>
      <c r="I785">
        <f t="shared" si="2"/>
        <v>0.44988344988344986</v>
      </c>
      <c r="J785" s="98">
        <f t="shared" si="3"/>
        <v>0.32851063829787236</v>
      </c>
      <c r="K785" s="34" t="s">
        <v>650</v>
      </c>
    </row>
    <row r="786" spans="1:11">
      <c r="A786" s="34" t="s">
        <v>4670</v>
      </c>
      <c r="B786" s="34">
        <v>2022</v>
      </c>
      <c r="C786" s="34">
        <v>57</v>
      </c>
      <c r="D786" s="34" t="s">
        <v>651</v>
      </c>
      <c r="E786" s="95">
        <f t="shared" si="38"/>
        <v>858</v>
      </c>
      <c r="F786" s="95">
        <f t="shared" si="39"/>
        <v>1175</v>
      </c>
      <c r="G786" s="95">
        <f>'gráficos x semana II nivel'!C386+'gráficos x semana II nivel'!D386+'gráficos x semana II nivel'!E386</f>
        <v>0</v>
      </c>
      <c r="H786" s="95">
        <f t="shared" si="37"/>
        <v>386</v>
      </c>
      <c r="I786">
        <f t="shared" si="2"/>
        <v>0.44988344988344986</v>
      </c>
      <c r="J786" s="98">
        <f t="shared" si="3"/>
        <v>0.32851063829787236</v>
      </c>
      <c r="K786" s="34" t="s">
        <v>650</v>
      </c>
    </row>
    <row r="787" spans="1:11">
      <c r="A787" s="34" t="s">
        <v>4670</v>
      </c>
      <c r="B787" s="34">
        <v>2022</v>
      </c>
      <c r="C787" s="34">
        <v>58</v>
      </c>
      <c r="D787" s="34" t="s">
        <v>651</v>
      </c>
      <c r="E787" s="95">
        <f t="shared" si="38"/>
        <v>858</v>
      </c>
      <c r="F787" s="95">
        <f t="shared" si="39"/>
        <v>1175</v>
      </c>
      <c r="G787" s="95">
        <f>'gráficos x semana II nivel'!C387+'gráficos x semana II nivel'!D387+'gráficos x semana II nivel'!E387</f>
        <v>1</v>
      </c>
      <c r="H787" s="95">
        <f t="shared" si="37"/>
        <v>387</v>
      </c>
      <c r="I787">
        <f t="shared" si="2"/>
        <v>0.45104895104895104</v>
      </c>
      <c r="J787" s="98">
        <f t="shared" si="3"/>
        <v>0.32936170212765958</v>
      </c>
      <c r="K787" s="34" t="s">
        <v>650</v>
      </c>
    </row>
    <row r="788" spans="1:11">
      <c r="A788" s="34" t="s">
        <v>4670</v>
      </c>
      <c r="B788" s="34">
        <v>2022</v>
      </c>
      <c r="C788" s="34">
        <v>59</v>
      </c>
      <c r="D788" s="34" t="s">
        <v>651</v>
      </c>
      <c r="E788" s="95">
        <f t="shared" si="38"/>
        <v>858</v>
      </c>
      <c r="F788" s="95">
        <f t="shared" si="39"/>
        <v>1175</v>
      </c>
      <c r="G788" s="95">
        <f>'gráficos x semana II nivel'!C388+'gráficos x semana II nivel'!D388+'gráficos x semana II nivel'!E388</f>
        <v>3</v>
      </c>
      <c r="H788" s="95">
        <f t="shared" si="37"/>
        <v>390</v>
      </c>
      <c r="I788">
        <f t="shared" si="2"/>
        <v>0.45454545454545453</v>
      </c>
      <c r="J788" s="98">
        <f t="shared" si="3"/>
        <v>0.33191489361702126</v>
      </c>
      <c r="K788" s="34" t="s">
        <v>650</v>
      </c>
    </row>
    <row r="789" spans="1:11">
      <c r="A789" s="34" t="s">
        <v>4670</v>
      </c>
      <c r="B789" s="34">
        <v>2022</v>
      </c>
      <c r="C789" s="34">
        <v>60</v>
      </c>
      <c r="D789" s="34" t="s">
        <v>651</v>
      </c>
      <c r="E789" s="95">
        <f t="shared" si="38"/>
        <v>858</v>
      </c>
      <c r="F789" s="95">
        <f t="shared" si="39"/>
        <v>1175</v>
      </c>
      <c r="G789" s="95">
        <f>'gráficos x semana II nivel'!C389+'gráficos x semana II nivel'!D389+'gráficos x semana II nivel'!E389</f>
        <v>8</v>
      </c>
      <c r="H789" s="95">
        <f t="shared" si="37"/>
        <v>398</v>
      </c>
      <c r="I789">
        <f t="shared" si="2"/>
        <v>0.46386946386946387</v>
      </c>
      <c r="J789" s="98">
        <f t="shared" si="3"/>
        <v>0.33872340425531916</v>
      </c>
      <c r="K789" s="34" t="s">
        <v>650</v>
      </c>
    </row>
    <row r="790" spans="1:11">
      <c r="A790" s="34" t="s">
        <v>4670</v>
      </c>
      <c r="B790" s="34">
        <v>2022</v>
      </c>
      <c r="C790" s="34">
        <v>61</v>
      </c>
      <c r="D790" s="34" t="s">
        <v>651</v>
      </c>
      <c r="E790" s="95">
        <f t="shared" si="38"/>
        <v>858</v>
      </c>
      <c r="F790" s="95">
        <f t="shared" si="39"/>
        <v>1175</v>
      </c>
      <c r="G790" s="95">
        <f>'gráficos x semana II nivel'!C390+'gráficos x semana II nivel'!D390+'gráficos x semana II nivel'!E390</f>
        <v>1</v>
      </c>
      <c r="H790" s="95">
        <f t="shared" si="37"/>
        <v>399</v>
      </c>
      <c r="I790">
        <f t="shared" si="2"/>
        <v>0.46503496503496505</v>
      </c>
      <c r="J790" s="98">
        <f t="shared" si="3"/>
        <v>0.33957446808510638</v>
      </c>
      <c r="K790" s="34" t="s">
        <v>650</v>
      </c>
    </row>
    <row r="791" spans="1:11">
      <c r="A791" s="34" t="s">
        <v>4670</v>
      </c>
      <c r="B791" s="34">
        <v>2022</v>
      </c>
      <c r="C791" s="34">
        <v>62</v>
      </c>
      <c r="D791" s="34" t="s">
        <v>651</v>
      </c>
      <c r="E791" s="95">
        <f t="shared" si="38"/>
        <v>858</v>
      </c>
      <c r="F791" s="95">
        <f t="shared" si="39"/>
        <v>1175</v>
      </c>
      <c r="G791" s="95">
        <f>'gráficos x semana II nivel'!C391+'gráficos x semana II nivel'!D391+'gráficos x semana II nivel'!E391</f>
        <v>3</v>
      </c>
      <c r="H791" s="95">
        <f t="shared" si="37"/>
        <v>402</v>
      </c>
      <c r="I791">
        <f t="shared" si="2"/>
        <v>0.46853146853146854</v>
      </c>
      <c r="J791" s="98">
        <f t="shared" si="3"/>
        <v>0.34212765957446811</v>
      </c>
      <c r="K791" s="34" t="s">
        <v>650</v>
      </c>
    </row>
    <row r="792" spans="1:11">
      <c r="A792" s="34" t="s">
        <v>4670</v>
      </c>
      <c r="B792" s="34">
        <v>2022</v>
      </c>
      <c r="C792" s="34">
        <v>63</v>
      </c>
      <c r="D792" s="34" t="s">
        <v>651</v>
      </c>
      <c r="E792" s="95">
        <f t="shared" si="38"/>
        <v>858</v>
      </c>
      <c r="F792" s="95">
        <f t="shared" si="39"/>
        <v>1175</v>
      </c>
      <c r="G792" s="95">
        <f>'gráficos x semana II nivel'!C392+'gráficos x semana II nivel'!D392+'gráficos x semana II nivel'!E392</f>
        <v>0</v>
      </c>
      <c r="H792" s="95">
        <f t="shared" si="37"/>
        <v>402</v>
      </c>
      <c r="I792">
        <f t="shared" si="2"/>
        <v>0.46853146853146854</v>
      </c>
      <c r="J792" s="98">
        <f t="shared" si="3"/>
        <v>0.34212765957446811</v>
      </c>
      <c r="K792" s="34" t="s">
        <v>650</v>
      </c>
    </row>
    <row r="793" spans="1:11">
      <c r="A793" s="34" t="s">
        <v>4670</v>
      </c>
      <c r="B793" s="34">
        <v>2022</v>
      </c>
      <c r="C793" s="34">
        <v>64</v>
      </c>
      <c r="D793" s="34" t="s">
        <v>651</v>
      </c>
      <c r="E793" s="95">
        <f t="shared" si="38"/>
        <v>858</v>
      </c>
      <c r="F793" s="95">
        <f t="shared" si="39"/>
        <v>1175</v>
      </c>
      <c r="G793" s="95">
        <f>'gráficos x semana II nivel'!C393+'gráficos x semana II nivel'!D393+'gráficos x semana II nivel'!E393</f>
        <v>3</v>
      </c>
      <c r="H793" s="95">
        <f t="shared" si="37"/>
        <v>405</v>
      </c>
      <c r="I793">
        <f t="shared" si="2"/>
        <v>0.47202797202797203</v>
      </c>
      <c r="J793" s="98">
        <f t="shared" si="3"/>
        <v>0.34468085106382979</v>
      </c>
      <c r="K793" s="34" t="s">
        <v>650</v>
      </c>
    </row>
    <row r="794" spans="1:11">
      <c r="A794" s="34" t="s">
        <v>4670</v>
      </c>
      <c r="B794" s="34">
        <v>2022</v>
      </c>
      <c r="C794" s="34">
        <v>65</v>
      </c>
      <c r="D794" s="34" t="s">
        <v>651</v>
      </c>
      <c r="E794" s="95">
        <f t="shared" si="38"/>
        <v>858</v>
      </c>
      <c r="F794" s="95">
        <f t="shared" si="39"/>
        <v>1175</v>
      </c>
      <c r="G794" s="95">
        <f>'gráficos x semana II nivel'!C394+'gráficos x semana II nivel'!D394+'gráficos x semana II nivel'!E394</f>
        <v>5</v>
      </c>
      <c r="H794" s="95">
        <f t="shared" si="37"/>
        <v>410</v>
      </c>
      <c r="I794">
        <f t="shared" si="2"/>
        <v>0.47785547785547783</v>
      </c>
      <c r="J794" s="98">
        <f t="shared" si="3"/>
        <v>0.34893617021276596</v>
      </c>
      <c r="K794" s="34" t="s">
        <v>650</v>
      </c>
    </row>
    <row r="795" spans="1:11">
      <c r="A795" s="34" t="s">
        <v>4670</v>
      </c>
      <c r="B795" s="34">
        <v>2022</v>
      </c>
      <c r="C795" s="34">
        <v>66</v>
      </c>
      <c r="D795" s="34" t="s">
        <v>651</v>
      </c>
      <c r="E795" s="95">
        <f t="shared" si="38"/>
        <v>858</v>
      </c>
      <c r="F795" s="95">
        <f t="shared" si="39"/>
        <v>1175</v>
      </c>
      <c r="G795" s="95">
        <f>'gráficos x semana II nivel'!C395+'gráficos x semana II nivel'!D395+'gráficos x semana II nivel'!E395</f>
        <v>1</v>
      </c>
      <c r="H795" s="95">
        <f t="shared" si="37"/>
        <v>411</v>
      </c>
      <c r="I795">
        <f t="shared" si="2"/>
        <v>0.47902097902097901</v>
      </c>
      <c r="J795" s="98">
        <f t="shared" si="3"/>
        <v>0.34978723404255319</v>
      </c>
      <c r="K795" s="34" t="s">
        <v>650</v>
      </c>
    </row>
    <row r="796" spans="1:11">
      <c r="A796" s="34" t="s">
        <v>4670</v>
      </c>
      <c r="B796" s="34">
        <v>2022</v>
      </c>
      <c r="C796" s="34">
        <v>67</v>
      </c>
      <c r="D796" s="34" t="s">
        <v>651</v>
      </c>
      <c r="E796" s="95">
        <f t="shared" si="38"/>
        <v>858</v>
      </c>
      <c r="F796" s="95">
        <f t="shared" si="39"/>
        <v>1175</v>
      </c>
      <c r="G796" s="95">
        <f>'gráficos x semana II nivel'!C396+'gráficos x semana II nivel'!D396+'gráficos x semana II nivel'!E396</f>
        <v>1</v>
      </c>
      <c r="H796" s="95">
        <f t="shared" si="37"/>
        <v>412</v>
      </c>
      <c r="I796">
        <f t="shared" si="2"/>
        <v>0.48018648018648019</v>
      </c>
      <c r="J796" s="98">
        <f t="shared" si="3"/>
        <v>0.35063829787234041</v>
      </c>
      <c r="K796" s="34" t="s">
        <v>650</v>
      </c>
    </row>
    <row r="797" spans="1:11">
      <c r="A797" s="34" t="s">
        <v>4670</v>
      </c>
      <c r="B797" s="34">
        <v>2022</v>
      </c>
      <c r="C797" s="34">
        <v>68</v>
      </c>
      <c r="D797" s="34" t="s">
        <v>651</v>
      </c>
      <c r="E797" s="95">
        <f t="shared" si="38"/>
        <v>858</v>
      </c>
      <c r="F797" s="95">
        <f t="shared" si="39"/>
        <v>1175</v>
      </c>
      <c r="G797" s="95">
        <f>'gráficos x semana II nivel'!C397+'gráficos x semana II nivel'!D397+'gráficos x semana II nivel'!E397</f>
        <v>4</v>
      </c>
      <c r="H797" s="95">
        <f t="shared" si="37"/>
        <v>416</v>
      </c>
      <c r="I797">
        <f t="shared" si="2"/>
        <v>0.48484848484848486</v>
      </c>
      <c r="J797" s="98">
        <f t="shared" si="3"/>
        <v>0.35404255319148936</v>
      </c>
      <c r="K797" s="34" t="s">
        <v>650</v>
      </c>
    </row>
    <row r="798" spans="1:11">
      <c r="A798" s="34" t="s">
        <v>4670</v>
      </c>
      <c r="B798" s="34">
        <v>2022</v>
      </c>
      <c r="C798" s="34">
        <v>69</v>
      </c>
      <c r="D798" s="34" t="s">
        <v>651</v>
      </c>
      <c r="E798" s="95">
        <f t="shared" si="38"/>
        <v>858</v>
      </c>
      <c r="F798" s="95">
        <f t="shared" si="39"/>
        <v>1175</v>
      </c>
      <c r="G798" s="95">
        <f>'gráficos x semana II nivel'!C398+'gráficos x semana II nivel'!D398+'gráficos x semana II nivel'!E398</f>
        <v>2</v>
      </c>
      <c r="H798" s="95">
        <f t="shared" si="37"/>
        <v>418</v>
      </c>
      <c r="I798">
        <f t="shared" si="2"/>
        <v>0.48717948717948717</v>
      </c>
      <c r="J798" s="98">
        <f t="shared" si="3"/>
        <v>0.35574468085106381</v>
      </c>
      <c r="K798" s="34" t="s">
        <v>650</v>
      </c>
    </row>
    <row r="799" spans="1:11">
      <c r="A799" s="34" t="s">
        <v>4670</v>
      </c>
      <c r="B799" s="34">
        <v>2022</v>
      </c>
      <c r="C799" s="34">
        <v>70</v>
      </c>
      <c r="D799" s="34" t="s">
        <v>651</v>
      </c>
      <c r="E799" s="95">
        <f t="shared" si="38"/>
        <v>858</v>
      </c>
      <c r="F799" s="95">
        <f t="shared" si="39"/>
        <v>1175</v>
      </c>
      <c r="G799" s="95">
        <f>'gráficos x semana II nivel'!C399+'gráficos x semana II nivel'!D399+'gráficos x semana II nivel'!E399</f>
        <v>1</v>
      </c>
      <c r="H799" s="95">
        <f t="shared" si="37"/>
        <v>419</v>
      </c>
      <c r="I799">
        <f t="shared" si="2"/>
        <v>0.48834498834498835</v>
      </c>
      <c r="J799" s="98">
        <f t="shared" si="3"/>
        <v>0.35659574468085109</v>
      </c>
      <c r="K799" s="34" t="s">
        <v>650</v>
      </c>
    </row>
    <row r="800" spans="1:11">
      <c r="A800" s="34" t="s">
        <v>4670</v>
      </c>
      <c r="B800" s="34">
        <v>2022</v>
      </c>
      <c r="C800" s="34">
        <v>71</v>
      </c>
      <c r="D800" s="34" t="s">
        <v>651</v>
      </c>
      <c r="E800" s="95">
        <f t="shared" si="38"/>
        <v>858</v>
      </c>
      <c r="F800" s="95">
        <f t="shared" si="39"/>
        <v>1175</v>
      </c>
      <c r="G800" s="95">
        <f>'gráficos x semana II nivel'!C400+'gráficos x semana II nivel'!D400+'gráficos x semana II nivel'!E400</f>
        <v>4</v>
      </c>
      <c r="H800" s="95">
        <f t="shared" si="37"/>
        <v>423</v>
      </c>
      <c r="I800">
        <f t="shared" si="2"/>
        <v>0.49300699300699302</v>
      </c>
      <c r="J800" s="98">
        <f t="shared" si="3"/>
        <v>0.36</v>
      </c>
      <c r="K800" s="34" t="s">
        <v>650</v>
      </c>
    </row>
    <row r="801" spans="1:11">
      <c r="A801" s="34" t="s">
        <v>4670</v>
      </c>
      <c r="B801" s="34">
        <v>2022</v>
      </c>
      <c r="C801" s="34">
        <v>72</v>
      </c>
      <c r="D801" s="34" t="s">
        <v>651</v>
      </c>
      <c r="E801" s="95">
        <f t="shared" si="38"/>
        <v>858</v>
      </c>
      <c r="F801" s="95">
        <f t="shared" si="39"/>
        <v>1175</v>
      </c>
      <c r="G801" s="95">
        <f>'gráficos x semana II nivel'!C401+'gráficos x semana II nivel'!D401+'gráficos x semana II nivel'!E401</f>
        <v>1</v>
      </c>
      <c r="H801" s="95">
        <f t="shared" si="37"/>
        <v>424</v>
      </c>
      <c r="I801">
        <f t="shared" si="2"/>
        <v>0.49417249417249415</v>
      </c>
      <c r="J801" s="98">
        <f t="shared" si="3"/>
        <v>0.36085106382978721</v>
      </c>
      <c r="K801" s="34" t="s">
        <v>650</v>
      </c>
    </row>
    <row r="802" spans="1:11">
      <c r="A802" s="34" t="s">
        <v>4670</v>
      </c>
      <c r="B802" s="34">
        <v>2022</v>
      </c>
      <c r="C802" s="34">
        <v>73</v>
      </c>
      <c r="D802" s="34" t="s">
        <v>651</v>
      </c>
      <c r="E802" s="95">
        <f t="shared" si="38"/>
        <v>858</v>
      </c>
      <c r="F802" s="95">
        <f t="shared" si="39"/>
        <v>1175</v>
      </c>
      <c r="G802" s="95">
        <f>'gráficos x semana II nivel'!C402+'gráficos x semana II nivel'!D402+'gráficos x semana II nivel'!E402</f>
        <v>8</v>
      </c>
      <c r="H802" s="95">
        <f t="shared" si="37"/>
        <v>432</v>
      </c>
      <c r="I802">
        <f t="shared" si="2"/>
        <v>0.50349650349650354</v>
      </c>
      <c r="J802" s="98">
        <f t="shared" si="3"/>
        <v>0.36765957446808512</v>
      </c>
      <c r="K802" s="34" t="s">
        <v>650</v>
      </c>
    </row>
    <row r="803" spans="1:11">
      <c r="A803" s="34" t="s">
        <v>4670</v>
      </c>
      <c r="B803" s="34">
        <v>2022</v>
      </c>
      <c r="C803" s="34">
        <v>74</v>
      </c>
      <c r="D803" s="34" t="s">
        <v>651</v>
      </c>
      <c r="E803" s="95">
        <f t="shared" si="38"/>
        <v>858</v>
      </c>
      <c r="F803" s="95">
        <f t="shared" si="39"/>
        <v>1175</v>
      </c>
      <c r="G803" s="95">
        <f>'gráficos x semana II nivel'!C403+'gráficos x semana II nivel'!D403+'gráficos x semana II nivel'!E403</f>
        <v>1</v>
      </c>
      <c r="H803" s="95">
        <f t="shared" si="37"/>
        <v>433</v>
      </c>
      <c r="I803">
        <f t="shared" si="2"/>
        <v>0.50466200466200462</v>
      </c>
      <c r="J803" s="98">
        <f t="shared" si="3"/>
        <v>0.36851063829787234</v>
      </c>
      <c r="K803" s="34" t="s">
        <v>650</v>
      </c>
    </row>
    <row r="804" spans="1:11">
      <c r="A804" s="34" t="s">
        <v>4670</v>
      </c>
      <c r="B804" s="34">
        <v>2022</v>
      </c>
      <c r="C804" s="34">
        <v>75</v>
      </c>
      <c r="D804" s="34" t="s">
        <v>651</v>
      </c>
      <c r="E804" s="95">
        <f t="shared" si="38"/>
        <v>858</v>
      </c>
      <c r="F804" s="95">
        <f t="shared" si="39"/>
        <v>1175</v>
      </c>
      <c r="G804" s="95">
        <f>'gráficos x semana II nivel'!C404+'gráficos x semana II nivel'!D404+'gráficos x semana II nivel'!E404</f>
        <v>1</v>
      </c>
      <c r="H804" s="95">
        <f t="shared" si="37"/>
        <v>434</v>
      </c>
      <c r="I804">
        <f t="shared" si="2"/>
        <v>0.5058275058275058</v>
      </c>
      <c r="J804" s="98">
        <f t="shared" si="3"/>
        <v>0.36936170212765956</v>
      </c>
      <c r="K804" s="34" t="s">
        <v>650</v>
      </c>
    </row>
    <row r="805" spans="1:11">
      <c r="A805" s="34" t="s">
        <v>4670</v>
      </c>
      <c r="B805" s="34">
        <v>2022</v>
      </c>
      <c r="C805" s="34">
        <v>76</v>
      </c>
      <c r="D805" s="34" t="s">
        <v>651</v>
      </c>
      <c r="E805" s="95">
        <f t="shared" si="38"/>
        <v>858</v>
      </c>
      <c r="F805" s="95">
        <f t="shared" si="39"/>
        <v>1175</v>
      </c>
      <c r="G805" s="95">
        <f>'gráficos x semana II nivel'!C405+'gráficos x semana II nivel'!D405+'gráficos x semana II nivel'!E405</f>
        <v>2</v>
      </c>
      <c r="H805" s="95">
        <f t="shared" si="37"/>
        <v>436</v>
      </c>
      <c r="I805">
        <f t="shared" si="2"/>
        <v>0.50815850815850816</v>
      </c>
      <c r="J805" s="98">
        <f t="shared" si="3"/>
        <v>0.37106382978723407</v>
      </c>
      <c r="K805" s="34" t="s">
        <v>650</v>
      </c>
    </row>
    <row r="806" spans="1:11">
      <c r="A806" s="34" t="s">
        <v>4670</v>
      </c>
      <c r="B806" s="34">
        <v>2022</v>
      </c>
      <c r="C806" s="34">
        <v>77</v>
      </c>
      <c r="D806" s="34" t="s">
        <v>651</v>
      </c>
      <c r="E806" s="95">
        <f t="shared" si="38"/>
        <v>858</v>
      </c>
      <c r="F806" s="95">
        <f t="shared" si="39"/>
        <v>1175</v>
      </c>
      <c r="G806" s="95">
        <f>'gráficos x semana II nivel'!C406+'gráficos x semana II nivel'!D406+'gráficos x semana II nivel'!E406</f>
        <v>1</v>
      </c>
      <c r="H806" s="95">
        <f t="shared" si="37"/>
        <v>437</v>
      </c>
      <c r="I806">
        <f t="shared" si="2"/>
        <v>0.50932400932400934</v>
      </c>
      <c r="J806" s="98">
        <f t="shared" si="3"/>
        <v>0.37191489361702129</v>
      </c>
      <c r="K806" s="34" t="s">
        <v>650</v>
      </c>
    </row>
    <row r="807" spans="1:11">
      <c r="A807" s="34" t="s">
        <v>4670</v>
      </c>
      <c r="B807" s="34">
        <v>2022</v>
      </c>
      <c r="C807" s="34">
        <v>78</v>
      </c>
      <c r="D807" s="34" t="s">
        <v>651</v>
      </c>
      <c r="E807" s="95">
        <f t="shared" si="38"/>
        <v>858</v>
      </c>
      <c r="F807" s="95">
        <f t="shared" si="39"/>
        <v>1175</v>
      </c>
      <c r="G807" s="95">
        <f>'gráficos x semana II nivel'!C407+'gráficos x semana II nivel'!D407+'gráficos x semana II nivel'!E407</f>
        <v>2</v>
      </c>
      <c r="H807" s="95">
        <f t="shared" si="37"/>
        <v>439</v>
      </c>
      <c r="I807">
        <f t="shared" si="2"/>
        <v>0.5116550116550117</v>
      </c>
      <c r="J807" s="98">
        <f t="shared" si="3"/>
        <v>0.37361702127659574</v>
      </c>
      <c r="K807" s="34" t="s">
        <v>650</v>
      </c>
    </row>
    <row r="808" spans="1:11">
      <c r="A808" s="34" t="s">
        <v>4670</v>
      </c>
      <c r="B808" s="34">
        <v>2022</v>
      </c>
      <c r="C808" s="34">
        <v>79</v>
      </c>
      <c r="D808" s="34" t="s">
        <v>651</v>
      </c>
      <c r="E808" s="95">
        <f t="shared" si="38"/>
        <v>858</v>
      </c>
      <c r="F808" s="95">
        <f t="shared" si="39"/>
        <v>1175</v>
      </c>
      <c r="G808" s="95">
        <f>'gráficos x semana II nivel'!C408+'gráficos x semana II nivel'!D408+'gráficos x semana II nivel'!E408</f>
        <v>0</v>
      </c>
      <c r="H808" s="95">
        <f t="shared" si="37"/>
        <v>439</v>
      </c>
      <c r="I808">
        <f t="shared" si="2"/>
        <v>0.5116550116550117</v>
      </c>
      <c r="J808" s="98">
        <f t="shared" si="3"/>
        <v>0.37361702127659574</v>
      </c>
      <c r="K808" s="34" t="s">
        <v>650</v>
      </c>
    </row>
    <row r="809" spans="1:11">
      <c r="A809" s="34" t="s">
        <v>4670</v>
      </c>
      <c r="B809" s="34">
        <v>2022</v>
      </c>
      <c r="C809" s="34">
        <v>80</v>
      </c>
      <c r="D809" s="34" t="s">
        <v>651</v>
      </c>
      <c r="E809" s="95">
        <f t="shared" si="38"/>
        <v>858</v>
      </c>
      <c r="F809" s="95">
        <f t="shared" si="39"/>
        <v>1175</v>
      </c>
      <c r="G809" s="95">
        <f>'gráficos x semana II nivel'!C409+'gráficos x semana II nivel'!D409+'gráficos x semana II nivel'!E409</f>
        <v>0</v>
      </c>
      <c r="H809" s="95">
        <f t="shared" si="37"/>
        <v>439</v>
      </c>
      <c r="I809">
        <f t="shared" si="2"/>
        <v>0.5116550116550117</v>
      </c>
      <c r="J809" s="98">
        <f t="shared" si="3"/>
        <v>0.37361702127659574</v>
      </c>
      <c r="K809" s="34" t="s">
        <v>650</v>
      </c>
    </row>
    <row r="810" spans="1:11">
      <c r="A810" s="34" t="s">
        <v>4670</v>
      </c>
      <c r="B810" s="34">
        <v>2022</v>
      </c>
      <c r="C810" s="34">
        <v>81</v>
      </c>
      <c r="D810" s="34" t="s">
        <v>651</v>
      </c>
      <c r="E810" s="95">
        <f t="shared" si="38"/>
        <v>858</v>
      </c>
      <c r="F810" s="95">
        <f t="shared" si="39"/>
        <v>1175</v>
      </c>
      <c r="G810" s="95">
        <f>'gráficos x semana II nivel'!C410+'gráficos x semana II nivel'!D410+'gráficos x semana II nivel'!E410</f>
        <v>5</v>
      </c>
      <c r="H810" s="95">
        <f t="shared" si="37"/>
        <v>444</v>
      </c>
      <c r="I810">
        <f t="shared" si="2"/>
        <v>0.5174825174825175</v>
      </c>
      <c r="J810" s="98">
        <f t="shared" si="3"/>
        <v>0.37787234042553192</v>
      </c>
      <c r="K810" s="34" t="s">
        <v>650</v>
      </c>
    </row>
    <row r="811" spans="1:11">
      <c r="A811" s="34" t="s">
        <v>4670</v>
      </c>
      <c r="B811" s="34">
        <v>2022</v>
      </c>
      <c r="C811" s="34">
        <v>82</v>
      </c>
      <c r="D811" s="34" t="s">
        <v>651</v>
      </c>
      <c r="E811" s="95">
        <f t="shared" si="38"/>
        <v>858</v>
      </c>
      <c r="F811" s="95">
        <f t="shared" si="39"/>
        <v>1175</v>
      </c>
      <c r="G811" s="95">
        <f>'gráficos x semana II nivel'!C411+'gráficos x semana II nivel'!D411+'gráficos x semana II nivel'!E411</f>
        <v>8</v>
      </c>
      <c r="H811" s="95">
        <f t="shared" si="37"/>
        <v>452</v>
      </c>
      <c r="I811">
        <f t="shared" si="2"/>
        <v>0.52680652680652684</v>
      </c>
      <c r="J811" s="98">
        <f t="shared" si="3"/>
        <v>0.38468085106382977</v>
      </c>
      <c r="K811" s="34" t="s">
        <v>650</v>
      </c>
    </row>
    <row r="812" spans="1:11">
      <c r="A812" s="34" t="s">
        <v>4670</v>
      </c>
      <c r="B812" s="34">
        <v>2022</v>
      </c>
      <c r="C812" s="34">
        <v>83</v>
      </c>
      <c r="D812" s="34" t="s">
        <v>651</v>
      </c>
      <c r="E812" s="95">
        <f t="shared" si="38"/>
        <v>858</v>
      </c>
      <c r="F812" s="95">
        <f t="shared" si="39"/>
        <v>1175</v>
      </c>
      <c r="G812" s="95">
        <f>'gráficos x semana II nivel'!C412+'gráficos x semana II nivel'!D412+'gráficos x semana II nivel'!E412</f>
        <v>1</v>
      </c>
      <c r="H812" s="95">
        <f t="shared" si="37"/>
        <v>453</v>
      </c>
      <c r="I812">
        <f t="shared" si="2"/>
        <v>0.52797202797202802</v>
      </c>
      <c r="J812" s="98">
        <f t="shared" si="3"/>
        <v>0.38553191489361704</v>
      </c>
      <c r="K812" s="34" t="s">
        <v>650</v>
      </c>
    </row>
    <row r="813" spans="1:11">
      <c r="A813" s="34" t="s">
        <v>4670</v>
      </c>
      <c r="B813" s="34">
        <v>2022</v>
      </c>
      <c r="C813" s="34">
        <v>84</v>
      </c>
      <c r="D813" s="34" t="s">
        <v>651</v>
      </c>
      <c r="E813" s="95">
        <f t="shared" si="38"/>
        <v>858</v>
      </c>
      <c r="F813" s="95">
        <f t="shared" si="39"/>
        <v>1175</v>
      </c>
      <c r="G813" s="95">
        <f>'gráficos x semana II nivel'!C413+'gráficos x semana II nivel'!D413+'gráficos x semana II nivel'!E413</f>
        <v>3</v>
      </c>
      <c r="H813" s="95">
        <f t="shared" si="37"/>
        <v>456</v>
      </c>
      <c r="I813">
        <f t="shared" si="2"/>
        <v>0.53146853146853146</v>
      </c>
      <c r="J813" s="98">
        <f t="shared" si="3"/>
        <v>0.38808510638297872</v>
      </c>
      <c r="K813" s="34" t="s">
        <v>650</v>
      </c>
    </row>
    <row r="814" spans="1:11">
      <c r="A814" s="34" t="s">
        <v>4670</v>
      </c>
      <c r="B814" s="34">
        <v>2022</v>
      </c>
      <c r="C814" s="34">
        <v>85</v>
      </c>
      <c r="D814" s="34" t="s">
        <v>651</v>
      </c>
      <c r="E814" s="95">
        <f t="shared" si="38"/>
        <v>858</v>
      </c>
      <c r="F814" s="95">
        <f t="shared" si="39"/>
        <v>1175</v>
      </c>
      <c r="G814" s="95">
        <f>'gráficos x semana II nivel'!C414+'gráficos x semana II nivel'!D414+'gráficos x semana II nivel'!E414</f>
        <v>1</v>
      </c>
      <c r="H814" s="95">
        <f t="shared" si="37"/>
        <v>457</v>
      </c>
      <c r="I814">
        <f t="shared" si="2"/>
        <v>0.53263403263403264</v>
      </c>
      <c r="J814" s="98">
        <f t="shared" si="3"/>
        <v>0.38893617021276594</v>
      </c>
      <c r="K814" s="34" t="s">
        <v>650</v>
      </c>
    </row>
    <row r="815" spans="1:11">
      <c r="A815" s="34" t="s">
        <v>4670</v>
      </c>
      <c r="B815" s="34">
        <v>2022</v>
      </c>
      <c r="C815" s="34">
        <v>86</v>
      </c>
      <c r="D815" s="34" t="s">
        <v>651</v>
      </c>
      <c r="E815" s="95">
        <f t="shared" si="38"/>
        <v>858</v>
      </c>
      <c r="F815" s="95">
        <f t="shared" si="39"/>
        <v>1175</v>
      </c>
      <c r="G815" s="95">
        <f>'gráficos x semana II nivel'!C415+'gráficos x semana II nivel'!D415+'gráficos x semana II nivel'!E415</f>
        <v>6</v>
      </c>
      <c r="H815" s="95">
        <f t="shared" si="37"/>
        <v>463</v>
      </c>
      <c r="I815">
        <f t="shared" si="2"/>
        <v>0.53962703962703962</v>
      </c>
      <c r="J815" s="98">
        <f t="shared" si="3"/>
        <v>0.39404255319148934</v>
      </c>
      <c r="K815" s="34" t="s">
        <v>650</v>
      </c>
    </row>
    <row r="816" spans="1:11">
      <c r="A816" s="34" t="s">
        <v>4670</v>
      </c>
      <c r="B816" s="34">
        <v>2022</v>
      </c>
      <c r="C816" s="34">
        <v>87</v>
      </c>
      <c r="D816" s="34" t="s">
        <v>651</v>
      </c>
      <c r="E816" s="95">
        <f t="shared" si="38"/>
        <v>858</v>
      </c>
      <c r="F816" s="95">
        <f t="shared" si="39"/>
        <v>1175</v>
      </c>
      <c r="G816" s="95">
        <f>'gráficos x semana II nivel'!C416+'gráficos x semana II nivel'!D416+'gráficos x semana II nivel'!E416</f>
        <v>1</v>
      </c>
      <c r="H816" s="95">
        <f t="shared" si="37"/>
        <v>464</v>
      </c>
      <c r="I816">
        <f t="shared" si="2"/>
        <v>0.5407925407925408</v>
      </c>
      <c r="J816" s="98">
        <f t="shared" si="3"/>
        <v>0.39489361702127662</v>
      </c>
      <c r="K816" s="34" t="s">
        <v>650</v>
      </c>
    </row>
    <row r="817" spans="1:11">
      <c r="A817" s="34" t="s">
        <v>4670</v>
      </c>
      <c r="B817" s="34">
        <v>2022</v>
      </c>
      <c r="C817" s="34">
        <v>88</v>
      </c>
      <c r="D817" s="34" t="s">
        <v>651</v>
      </c>
      <c r="E817" s="95">
        <f t="shared" si="38"/>
        <v>858</v>
      </c>
      <c r="F817" s="95">
        <f t="shared" si="39"/>
        <v>1175</v>
      </c>
      <c r="G817" s="95">
        <f>'gráficos x semana II nivel'!C417+'gráficos x semana II nivel'!D417+'gráficos x semana II nivel'!E417</f>
        <v>2</v>
      </c>
      <c r="H817" s="95">
        <f t="shared" si="37"/>
        <v>466</v>
      </c>
      <c r="I817">
        <f t="shared" si="2"/>
        <v>0.54312354312354316</v>
      </c>
      <c r="J817" s="98">
        <f t="shared" si="3"/>
        <v>0.39659574468085107</v>
      </c>
      <c r="K817" s="34" t="s">
        <v>650</v>
      </c>
    </row>
    <row r="818" spans="1:11">
      <c r="A818" s="34" t="s">
        <v>4670</v>
      </c>
      <c r="B818" s="34">
        <v>2022</v>
      </c>
      <c r="C818" s="34">
        <v>89</v>
      </c>
      <c r="D818" s="34" t="s">
        <v>651</v>
      </c>
      <c r="E818" s="95">
        <f t="shared" ref="E818:E833" si="40">GB1_IIN</f>
        <v>858</v>
      </c>
      <c r="F818" s="95">
        <f t="shared" ref="F818:F833" si="41">Cargos_IIN_GB1</f>
        <v>1175</v>
      </c>
      <c r="G818" s="95">
        <f>'gráficos x semana II nivel'!C418+'gráficos x semana II nivel'!D418+'gráficos x semana II nivel'!E418</f>
        <v>1</v>
      </c>
      <c r="H818" s="95">
        <f t="shared" si="37"/>
        <v>467</v>
      </c>
      <c r="I818">
        <f t="shared" si="2"/>
        <v>0.54428904428904434</v>
      </c>
      <c r="J818" s="98">
        <f t="shared" si="3"/>
        <v>0.39744680851063829</v>
      </c>
      <c r="K818" s="34" t="s">
        <v>650</v>
      </c>
    </row>
    <row r="819" spans="1:11">
      <c r="A819" s="34" t="s">
        <v>4670</v>
      </c>
      <c r="B819" s="34">
        <v>2022</v>
      </c>
      <c r="C819" s="34">
        <v>90</v>
      </c>
      <c r="D819" s="34" t="s">
        <v>651</v>
      </c>
      <c r="E819" s="95">
        <f t="shared" si="40"/>
        <v>858</v>
      </c>
      <c r="F819" s="95">
        <f t="shared" si="41"/>
        <v>1175</v>
      </c>
      <c r="G819" s="95">
        <f>'gráficos x semana II nivel'!C419+'gráficos x semana II nivel'!D419+'gráficos x semana II nivel'!E419</f>
        <v>2</v>
      </c>
      <c r="H819" s="95">
        <f t="shared" si="37"/>
        <v>469</v>
      </c>
      <c r="I819">
        <f t="shared" si="2"/>
        <v>0.5466200466200466</v>
      </c>
      <c r="J819" s="98">
        <f t="shared" si="3"/>
        <v>0.39914893617021274</v>
      </c>
      <c r="K819" s="34" t="s">
        <v>650</v>
      </c>
    </row>
    <row r="820" spans="1:11">
      <c r="A820" s="34" t="s">
        <v>4670</v>
      </c>
      <c r="B820" s="34">
        <v>2022</v>
      </c>
      <c r="C820" s="34">
        <v>91</v>
      </c>
      <c r="D820" s="34" t="s">
        <v>651</v>
      </c>
      <c r="E820" s="95">
        <f t="shared" si="40"/>
        <v>858</v>
      </c>
      <c r="F820" s="95">
        <f t="shared" si="41"/>
        <v>1175</v>
      </c>
      <c r="G820" s="95">
        <f>'gráficos x semana II nivel'!C420+'gráficos x semana II nivel'!D420+'gráficos x semana II nivel'!E420</f>
        <v>1</v>
      </c>
      <c r="H820" s="95">
        <f t="shared" si="37"/>
        <v>470</v>
      </c>
      <c r="I820">
        <f t="shared" si="2"/>
        <v>0.54778554778554778</v>
      </c>
      <c r="J820" s="98">
        <f t="shared" si="3"/>
        <v>0.4</v>
      </c>
      <c r="K820" s="34" t="s">
        <v>650</v>
      </c>
    </row>
    <row r="821" spans="1:11">
      <c r="A821" s="34" t="s">
        <v>4670</v>
      </c>
      <c r="B821" s="34">
        <v>2022</v>
      </c>
      <c r="C821" s="34">
        <v>92</v>
      </c>
      <c r="D821" s="34" t="s">
        <v>651</v>
      </c>
      <c r="E821" s="95">
        <f t="shared" si="40"/>
        <v>858</v>
      </c>
      <c r="F821" s="95">
        <f t="shared" si="41"/>
        <v>1175</v>
      </c>
      <c r="G821" s="95">
        <f>'gráficos x semana II nivel'!C421+'gráficos x semana II nivel'!D421+'gráficos x semana II nivel'!E421</f>
        <v>0</v>
      </c>
      <c r="H821" s="95">
        <f t="shared" si="37"/>
        <v>470</v>
      </c>
      <c r="I821">
        <f t="shared" si="2"/>
        <v>0.54778554778554778</v>
      </c>
      <c r="J821" s="98">
        <f t="shared" si="3"/>
        <v>0.4</v>
      </c>
      <c r="K821" s="34" t="s">
        <v>650</v>
      </c>
    </row>
    <row r="822" spans="1:11">
      <c r="A822" s="34" t="s">
        <v>4670</v>
      </c>
      <c r="B822" s="34">
        <v>2022</v>
      </c>
      <c r="C822" s="34">
        <v>93</v>
      </c>
      <c r="D822" s="34" t="s">
        <v>651</v>
      </c>
      <c r="E822" s="95">
        <f t="shared" si="40"/>
        <v>858</v>
      </c>
      <c r="F822" s="95">
        <f t="shared" si="41"/>
        <v>1175</v>
      </c>
      <c r="G822" s="95">
        <f>'gráficos x semana II nivel'!C422+'gráficos x semana II nivel'!D422+'gráficos x semana II nivel'!E422</f>
        <v>1</v>
      </c>
      <c r="H822" s="95">
        <f t="shared" si="37"/>
        <v>471</v>
      </c>
      <c r="I822">
        <f t="shared" si="2"/>
        <v>0.54895104895104896</v>
      </c>
      <c r="J822" s="98">
        <f t="shared" si="3"/>
        <v>0.40085106382978725</v>
      </c>
      <c r="K822" s="34" t="s">
        <v>650</v>
      </c>
    </row>
    <row r="823" spans="1:11">
      <c r="A823" s="34" t="s">
        <v>4670</v>
      </c>
      <c r="B823" s="34">
        <v>2022</v>
      </c>
      <c r="C823" s="34">
        <v>94</v>
      </c>
      <c r="D823" s="34" t="s">
        <v>651</v>
      </c>
      <c r="E823" s="95">
        <f t="shared" si="40"/>
        <v>858</v>
      </c>
      <c r="F823" s="95">
        <f t="shared" si="41"/>
        <v>1175</v>
      </c>
      <c r="G823" s="95">
        <f>'gráficos x semana II nivel'!C423+'gráficos x semana II nivel'!D423+'gráficos x semana II nivel'!E423</f>
        <v>0</v>
      </c>
      <c r="H823" s="95">
        <f t="shared" si="37"/>
        <v>471</v>
      </c>
      <c r="I823">
        <f t="shared" si="2"/>
        <v>0.54895104895104896</v>
      </c>
      <c r="J823" s="98">
        <f t="shared" si="3"/>
        <v>0.40085106382978725</v>
      </c>
      <c r="K823" s="34" t="s">
        <v>650</v>
      </c>
    </row>
    <row r="824" spans="1:11">
      <c r="A824" s="34" t="s">
        <v>4670</v>
      </c>
      <c r="B824" s="34">
        <v>2022</v>
      </c>
      <c r="C824" s="34">
        <v>95</v>
      </c>
      <c r="D824" s="34" t="s">
        <v>651</v>
      </c>
      <c r="E824" s="95">
        <f t="shared" si="40"/>
        <v>858</v>
      </c>
      <c r="F824" s="95">
        <f t="shared" si="41"/>
        <v>1175</v>
      </c>
      <c r="G824" s="95">
        <f>'gráficos x semana II nivel'!C424+'gráficos x semana II nivel'!D424+'gráficos x semana II nivel'!E424</f>
        <v>0</v>
      </c>
      <c r="H824" s="95">
        <f t="shared" si="37"/>
        <v>471</v>
      </c>
      <c r="I824">
        <f t="shared" si="2"/>
        <v>0.54895104895104896</v>
      </c>
      <c r="J824" s="98">
        <f t="shared" si="3"/>
        <v>0.40085106382978725</v>
      </c>
      <c r="K824" s="34" t="s">
        <v>650</v>
      </c>
    </row>
    <row r="825" spans="1:11">
      <c r="A825" s="34" t="s">
        <v>4670</v>
      </c>
      <c r="B825" s="34">
        <v>2022</v>
      </c>
      <c r="C825" s="34">
        <v>96</v>
      </c>
      <c r="D825" s="34" t="s">
        <v>651</v>
      </c>
      <c r="E825" s="95">
        <f t="shared" si="40"/>
        <v>858</v>
      </c>
      <c r="F825" s="95">
        <f t="shared" si="41"/>
        <v>1175</v>
      </c>
      <c r="G825" s="95">
        <f>'gráficos x semana II nivel'!C425+'gráficos x semana II nivel'!D425+'gráficos x semana II nivel'!E425</f>
        <v>0</v>
      </c>
      <c r="H825" s="95">
        <f t="shared" si="37"/>
        <v>471</v>
      </c>
      <c r="I825">
        <f t="shared" si="2"/>
        <v>0.54895104895104896</v>
      </c>
      <c r="J825" s="98">
        <f t="shared" si="3"/>
        <v>0.40085106382978725</v>
      </c>
      <c r="K825" s="34" t="s">
        <v>650</v>
      </c>
    </row>
    <row r="826" spans="1:11">
      <c r="A826" s="34" t="s">
        <v>4670</v>
      </c>
      <c r="B826" s="34">
        <v>2022</v>
      </c>
      <c r="C826" s="34">
        <v>97</v>
      </c>
      <c r="D826" s="34" t="s">
        <v>651</v>
      </c>
      <c r="E826" s="95">
        <f t="shared" si="40"/>
        <v>858</v>
      </c>
      <c r="F826" s="95">
        <f t="shared" si="41"/>
        <v>1175</v>
      </c>
      <c r="G826" s="95">
        <f>'gráficos x semana II nivel'!C426+'gráficos x semana II nivel'!D426+'gráficos x semana II nivel'!E426</f>
        <v>0</v>
      </c>
      <c r="H826" s="95">
        <f t="shared" si="37"/>
        <v>471</v>
      </c>
      <c r="I826">
        <f t="shared" si="2"/>
        <v>0.54895104895104896</v>
      </c>
      <c r="J826" s="98">
        <f t="shared" si="3"/>
        <v>0.40085106382978725</v>
      </c>
      <c r="K826" s="34" t="s">
        <v>650</v>
      </c>
    </row>
    <row r="827" spans="1:11">
      <c r="A827" s="34" t="s">
        <v>4670</v>
      </c>
      <c r="B827" s="34">
        <v>2022</v>
      </c>
      <c r="C827" s="34">
        <v>98</v>
      </c>
      <c r="D827" s="34" t="s">
        <v>651</v>
      </c>
      <c r="E827" s="95">
        <f t="shared" si="40"/>
        <v>858</v>
      </c>
      <c r="F827" s="95">
        <f t="shared" si="41"/>
        <v>1175</v>
      </c>
      <c r="G827" s="95">
        <f>'gráficos x semana II nivel'!C427+'gráficos x semana II nivel'!D427+'gráficos x semana II nivel'!E427</f>
        <v>0</v>
      </c>
      <c r="H827" s="95">
        <f t="shared" si="37"/>
        <v>471</v>
      </c>
      <c r="I827">
        <f t="shared" si="2"/>
        <v>0.54895104895104896</v>
      </c>
      <c r="J827" s="98">
        <f t="shared" si="3"/>
        <v>0.40085106382978725</v>
      </c>
      <c r="K827" s="34" t="s">
        <v>650</v>
      </c>
    </row>
    <row r="828" spans="1:11">
      <c r="A828" s="34" t="s">
        <v>4670</v>
      </c>
      <c r="B828" s="34">
        <v>2022</v>
      </c>
      <c r="C828" s="34">
        <v>99</v>
      </c>
      <c r="D828" s="34" t="s">
        <v>651</v>
      </c>
      <c r="E828" s="95">
        <f t="shared" si="40"/>
        <v>858</v>
      </c>
      <c r="F828" s="95">
        <f t="shared" si="41"/>
        <v>1175</v>
      </c>
      <c r="G828" s="95">
        <f>'gráficos x semana II nivel'!C428+'gráficos x semana II nivel'!D428+'gráficos x semana II nivel'!E428</f>
        <v>0</v>
      </c>
      <c r="H828" s="95">
        <f t="shared" si="37"/>
        <v>471</v>
      </c>
      <c r="I828">
        <f t="shared" si="2"/>
        <v>0.54895104895104896</v>
      </c>
      <c r="J828" s="98">
        <f t="shared" si="3"/>
        <v>0.40085106382978725</v>
      </c>
      <c r="K828" s="34" t="s">
        <v>650</v>
      </c>
    </row>
    <row r="829" spans="1:11">
      <c r="A829" s="34" t="s">
        <v>4670</v>
      </c>
      <c r="B829" s="34">
        <v>2022</v>
      </c>
      <c r="C829" s="34">
        <v>100</v>
      </c>
      <c r="D829" s="34" t="s">
        <v>651</v>
      </c>
      <c r="E829" s="95">
        <f t="shared" si="40"/>
        <v>858</v>
      </c>
      <c r="F829" s="95">
        <f t="shared" si="41"/>
        <v>1175</v>
      </c>
      <c r="G829" s="95">
        <f>'gráficos x semana II nivel'!C429+'gráficos x semana II nivel'!D429+'gráficos x semana II nivel'!E429</f>
        <v>0</v>
      </c>
      <c r="H829" s="95">
        <f t="shared" si="37"/>
        <v>471</v>
      </c>
      <c r="I829">
        <f t="shared" si="2"/>
        <v>0.54895104895104896</v>
      </c>
      <c r="J829" s="98">
        <f t="shared" si="3"/>
        <v>0.40085106382978725</v>
      </c>
      <c r="K829" s="34" t="s">
        <v>650</v>
      </c>
    </row>
    <row r="830" spans="1:11">
      <c r="A830" s="34" t="s">
        <v>4670</v>
      </c>
      <c r="B830" s="34">
        <v>2022</v>
      </c>
      <c r="C830" s="34">
        <v>101</v>
      </c>
      <c r="D830" s="34" t="s">
        <v>651</v>
      </c>
      <c r="E830" s="95">
        <f t="shared" si="40"/>
        <v>858</v>
      </c>
      <c r="F830" s="95">
        <f t="shared" si="41"/>
        <v>1175</v>
      </c>
      <c r="G830" s="95">
        <f>'gráficos x semana II nivel'!C430+'gráficos x semana II nivel'!D430+'gráficos x semana II nivel'!E430</f>
        <v>0</v>
      </c>
      <c r="H830" s="95">
        <f t="shared" si="37"/>
        <v>471</v>
      </c>
      <c r="I830">
        <f t="shared" si="2"/>
        <v>0.54895104895104896</v>
      </c>
      <c r="J830" s="98">
        <f t="shared" si="3"/>
        <v>0.40085106382978725</v>
      </c>
      <c r="K830" s="34" t="s">
        <v>650</v>
      </c>
    </row>
    <row r="831" spans="1:11">
      <c r="A831" s="34" t="s">
        <v>4670</v>
      </c>
      <c r="B831" s="34">
        <v>2022</v>
      </c>
      <c r="C831" s="34">
        <v>102</v>
      </c>
      <c r="D831" s="34" t="s">
        <v>651</v>
      </c>
      <c r="E831" s="95">
        <f t="shared" si="40"/>
        <v>858</v>
      </c>
      <c r="F831" s="95">
        <f t="shared" si="41"/>
        <v>1175</v>
      </c>
      <c r="G831" s="95">
        <f>'gráficos x semana II nivel'!C431+'gráficos x semana II nivel'!D431+'gráficos x semana II nivel'!E431</f>
        <v>0</v>
      </c>
      <c r="H831" s="95">
        <f t="shared" si="37"/>
        <v>471</v>
      </c>
      <c r="I831">
        <f t="shared" si="2"/>
        <v>0.54895104895104896</v>
      </c>
      <c r="J831" s="98">
        <f t="shared" si="3"/>
        <v>0.40085106382978725</v>
      </c>
      <c r="K831" s="34" t="s">
        <v>650</v>
      </c>
    </row>
    <row r="832" spans="1:11">
      <c r="A832" s="34" t="s">
        <v>4670</v>
      </c>
      <c r="B832" s="34">
        <v>2022</v>
      </c>
      <c r="C832" s="34">
        <v>103</v>
      </c>
      <c r="D832" s="34" t="s">
        <v>651</v>
      </c>
      <c r="E832" s="95">
        <f t="shared" si="40"/>
        <v>858</v>
      </c>
      <c r="F832" s="95">
        <f t="shared" si="41"/>
        <v>1175</v>
      </c>
      <c r="G832" s="95">
        <f>'gráficos x semana II nivel'!C432+'gráficos x semana II nivel'!D432+'gráficos x semana II nivel'!E432</f>
        <v>0</v>
      </c>
      <c r="H832" s="95">
        <f t="shared" si="37"/>
        <v>471</v>
      </c>
      <c r="I832">
        <f t="shared" si="2"/>
        <v>0.54895104895104896</v>
      </c>
      <c r="J832" s="98">
        <f t="shared" si="3"/>
        <v>0.40085106382978725</v>
      </c>
      <c r="K832" s="34" t="s">
        <v>650</v>
      </c>
    </row>
    <row r="833" spans="1:11">
      <c r="A833" s="34" t="s">
        <v>4670</v>
      </c>
      <c r="B833" s="34">
        <v>2022</v>
      </c>
      <c r="C833" s="34">
        <v>104</v>
      </c>
      <c r="D833" s="34" t="s">
        <v>651</v>
      </c>
      <c r="E833" s="95">
        <f t="shared" si="40"/>
        <v>858</v>
      </c>
      <c r="F833" s="95">
        <f t="shared" si="41"/>
        <v>1175</v>
      </c>
      <c r="G833" s="95">
        <f>'gráficos x semana II nivel'!C433+'gráficos x semana II nivel'!D433+'gráficos x semana II nivel'!E433</f>
        <v>0</v>
      </c>
      <c r="H833" s="95">
        <f t="shared" si="37"/>
        <v>471</v>
      </c>
      <c r="I833" s="351">
        <f t="shared" si="2"/>
        <v>0.54895104895104896</v>
      </c>
      <c r="J833" s="351">
        <f t="shared" si="3"/>
        <v>0.40085106382978725</v>
      </c>
      <c r="K833" s="34" t="s">
        <v>650</v>
      </c>
    </row>
    <row r="834" spans="1:11">
      <c r="A834" s="34" t="s">
        <v>4654</v>
      </c>
      <c r="B834" s="34">
        <v>2010</v>
      </c>
      <c r="C834" s="34">
        <v>1</v>
      </c>
      <c r="D834" s="34" t="s">
        <v>4673</v>
      </c>
      <c r="E834" s="95">
        <f t="shared" ref="E834:E897" si="42">SP1_IIN</f>
        <v>435</v>
      </c>
      <c r="F834" s="95">
        <f t="shared" ref="F834:F897" si="43">Cargos_IIN_SP1</f>
        <v>782</v>
      </c>
      <c r="G834" s="95">
        <f>'gráficos x semana II nivel'!D3</f>
        <v>0</v>
      </c>
      <c r="H834" s="95">
        <f>G834</f>
        <v>0</v>
      </c>
      <c r="I834" s="351">
        <f t="shared" si="2"/>
        <v>0</v>
      </c>
      <c r="J834" s="351">
        <f t="shared" si="3"/>
        <v>0</v>
      </c>
      <c r="K834" s="34" t="s">
        <v>650</v>
      </c>
    </row>
    <row r="835" spans="1:11">
      <c r="A835" s="34" t="s">
        <v>4654</v>
      </c>
      <c r="B835" s="34">
        <v>2010</v>
      </c>
      <c r="C835" s="34">
        <v>2</v>
      </c>
      <c r="D835" s="34" t="s">
        <v>4673</v>
      </c>
      <c r="E835" s="95">
        <f t="shared" si="42"/>
        <v>435</v>
      </c>
      <c r="F835" s="95">
        <f t="shared" si="43"/>
        <v>782</v>
      </c>
      <c r="G835" s="95">
        <f>'gráficos x semana II nivel'!D4</f>
        <v>0</v>
      </c>
      <c r="H835" s="95">
        <f t="shared" ref="H835:H937" si="44">G835+H834</f>
        <v>0</v>
      </c>
      <c r="I835" s="351">
        <f t="shared" si="2"/>
        <v>0</v>
      </c>
      <c r="J835" s="351">
        <f t="shared" si="3"/>
        <v>0</v>
      </c>
      <c r="K835" s="34" t="s">
        <v>650</v>
      </c>
    </row>
    <row r="836" spans="1:11">
      <c r="A836" s="34" t="s">
        <v>4654</v>
      </c>
      <c r="B836" s="34">
        <v>2010</v>
      </c>
      <c r="C836" s="34">
        <v>3</v>
      </c>
      <c r="D836" s="34" t="s">
        <v>4673</v>
      </c>
      <c r="E836" s="95">
        <f t="shared" si="42"/>
        <v>435</v>
      </c>
      <c r="F836" s="95">
        <f t="shared" si="43"/>
        <v>782</v>
      </c>
      <c r="G836" s="95">
        <f>'gráficos x semana II nivel'!D5</f>
        <v>0</v>
      </c>
      <c r="H836" s="95">
        <f t="shared" si="44"/>
        <v>0</v>
      </c>
      <c r="I836" s="351">
        <f t="shared" si="2"/>
        <v>0</v>
      </c>
      <c r="J836" s="351">
        <f t="shared" si="3"/>
        <v>0</v>
      </c>
      <c r="K836" s="34" t="s">
        <v>650</v>
      </c>
    </row>
    <row r="837" spans="1:11">
      <c r="A837" s="34" t="s">
        <v>4654</v>
      </c>
      <c r="B837" s="34">
        <v>2010</v>
      </c>
      <c r="C837" s="34">
        <v>4</v>
      </c>
      <c r="D837" s="34" t="s">
        <v>4673</v>
      </c>
      <c r="E837" s="95">
        <f t="shared" si="42"/>
        <v>435</v>
      </c>
      <c r="F837" s="95">
        <f t="shared" si="43"/>
        <v>782</v>
      </c>
      <c r="G837" s="95">
        <f>'gráficos x semana II nivel'!D6</f>
        <v>3</v>
      </c>
      <c r="H837" s="95">
        <f t="shared" si="44"/>
        <v>3</v>
      </c>
      <c r="I837" s="351">
        <f t="shared" si="2"/>
        <v>6.8965517241379309E-3</v>
      </c>
      <c r="J837" s="351">
        <f t="shared" si="3"/>
        <v>3.8363171355498722E-3</v>
      </c>
      <c r="K837" s="34" t="s">
        <v>650</v>
      </c>
    </row>
    <row r="838" spans="1:11">
      <c r="A838" s="34" t="s">
        <v>4654</v>
      </c>
      <c r="B838" s="34">
        <v>2010</v>
      </c>
      <c r="C838" s="34">
        <v>5</v>
      </c>
      <c r="D838" s="34" t="s">
        <v>4673</v>
      </c>
      <c r="E838" s="95">
        <f t="shared" si="42"/>
        <v>435</v>
      </c>
      <c r="F838" s="95">
        <f t="shared" si="43"/>
        <v>782</v>
      </c>
      <c r="G838" s="95">
        <f>'gráficos x semana II nivel'!D7</f>
        <v>0</v>
      </c>
      <c r="H838" s="95">
        <f t="shared" si="44"/>
        <v>3</v>
      </c>
      <c r="I838" s="351">
        <f t="shared" si="2"/>
        <v>6.8965517241379309E-3</v>
      </c>
      <c r="J838" s="351">
        <f t="shared" si="3"/>
        <v>3.8363171355498722E-3</v>
      </c>
      <c r="K838" s="34" t="s">
        <v>650</v>
      </c>
    </row>
    <row r="839" spans="1:11">
      <c r="A839" s="34" t="s">
        <v>4654</v>
      </c>
      <c r="B839" s="34">
        <v>2010</v>
      </c>
      <c r="C839" s="34">
        <v>6</v>
      </c>
      <c r="D839" s="34" t="s">
        <v>4673</v>
      </c>
      <c r="E839" s="95">
        <f t="shared" si="42"/>
        <v>435</v>
      </c>
      <c r="F839" s="95">
        <f t="shared" si="43"/>
        <v>782</v>
      </c>
      <c r="G839" s="95">
        <f>'gráficos x semana II nivel'!D8</f>
        <v>1</v>
      </c>
      <c r="H839" s="95">
        <f t="shared" si="44"/>
        <v>4</v>
      </c>
      <c r="I839" s="351">
        <f t="shared" si="2"/>
        <v>9.1954022988505746E-3</v>
      </c>
      <c r="J839" s="351">
        <f t="shared" si="3"/>
        <v>5.1150895140664966E-3</v>
      </c>
      <c r="K839" s="34" t="s">
        <v>650</v>
      </c>
    </row>
    <row r="840" spans="1:11">
      <c r="A840" s="34" t="s">
        <v>4654</v>
      </c>
      <c r="B840" s="34">
        <v>2010</v>
      </c>
      <c r="C840" s="34">
        <v>7</v>
      </c>
      <c r="D840" s="34" t="s">
        <v>4673</v>
      </c>
      <c r="E840" s="95">
        <f t="shared" si="42"/>
        <v>435</v>
      </c>
      <c r="F840" s="95">
        <f t="shared" si="43"/>
        <v>782</v>
      </c>
      <c r="G840" s="95">
        <f>'gráficos x semana II nivel'!D9</f>
        <v>1</v>
      </c>
      <c r="H840" s="95">
        <f t="shared" si="44"/>
        <v>5</v>
      </c>
      <c r="I840" s="351">
        <f t="shared" si="2"/>
        <v>1.1494252873563218E-2</v>
      </c>
      <c r="J840" s="351">
        <f t="shared" si="3"/>
        <v>6.3938618925831201E-3</v>
      </c>
      <c r="K840" s="34" t="s">
        <v>650</v>
      </c>
    </row>
    <row r="841" spans="1:11">
      <c r="A841" s="34" t="s">
        <v>4654</v>
      </c>
      <c r="B841" s="34">
        <v>2010</v>
      </c>
      <c r="C841" s="34">
        <v>8</v>
      </c>
      <c r="D841" s="34" t="s">
        <v>4673</v>
      </c>
      <c r="E841" s="95">
        <f t="shared" si="42"/>
        <v>435</v>
      </c>
      <c r="F841" s="95">
        <f t="shared" si="43"/>
        <v>782</v>
      </c>
      <c r="G841" s="95">
        <f>'gráficos x semana II nivel'!D10</f>
        <v>1</v>
      </c>
      <c r="H841" s="95">
        <f t="shared" si="44"/>
        <v>6</v>
      </c>
      <c r="I841" s="351">
        <f t="shared" si="2"/>
        <v>1.3793103448275862E-2</v>
      </c>
      <c r="J841" s="351">
        <f t="shared" si="3"/>
        <v>7.6726342710997444E-3</v>
      </c>
      <c r="K841" s="34" t="s">
        <v>650</v>
      </c>
    </row>
    <row r="842" spans="1:11">
      <c r="A842" s="34" t="s">
        <v>4654</v>
      </c>
      <c r="B842" s="34">
        <v>2010</v>
      </c>
      <c r="C842" s="34">
        <v>9</v>
      </c>
      <c r="D842" s="34" t="s">
        <v>4673</v>
      </c>
      <c r="E842" s="95">
        <f t="shared" si="42"/>
        <v>435</v>
      </c>
      <c r="F842" s="95">
        <f t="shared" si="43"/>
        <v>782</v>
      </c>
      <c r="G842" s="95">
        <f>'gráficos x semana II nivel'!D11</f>
        <v>1</v>
      </c>
      <c r="H842" s="95">
        <f t="shared" si="44"/>
        <v>7</v>
      </c>
      <c r="I842" s="98">
        <f t="shared" si="2"/>
        <v>1.6091954022988506E-2</v>
      </c>
      <c r="J842" s="98">
        <f t="shared" si="3"/>
        <v>8.9514066496163679E-3</v>
      </c>
      <c r="K842" s="34" t="s">
        <v>650</v>
      </c>
    </row>
    <row r="843" spans="1:11">
      <c r="A843" s="34" t="s">
        <v>4654</v>
      </c>
      <c r="B843" s="34">
        <v>2010</v>
      </c>
      <c r="C843" s="34">
        <v>10</v>
      </c>
      <c r="D843" s="34" t="s">
        <v>4673</v>
      </c>
      <c r="E843" s="95">
        <f t="shared" si="42"/>
        <v>435</v>
      </c>
      <c r="F843" s="95">
        <f t="shared" si="43"/>
        <v>782</v>
      </c>
      <c r="G843" s="95">
        <f>'gráficos x semana II nivel'!D12</f>
        <v>0</v>
      </c>
      <c r="H843" s="95">
        <f t="shared" si="44"/>
        <v>7</v>
      </c>
      <c r="I843" s="351">
        <f t="shared" si="2"/>
        <v>1.6091954022988506E-2</v>
      </c>
      <c r="J843" s="351">
        <f t="shared" si="3"/>
        <v>8.9514066496163679E-3</v>
      </c>
      <c r="K843" s="34" t="s">
        <v>650</v>
      </c>
    </row>
    <row r="844" spans="1:11">
      <c r="A844" s="34" t="s">
        <v>4654</v>
      </c>
      <c r="B844" s="34">
        <v>2010</v>
      </c>
      <c r="C844" s="34">
        <v>11</v>
      </c>
      <c r="D844" s="34" t="s">
        <v>4673</v>
      </c>
      <c r="E844" s="95">
        <f t="shared" si="42"/>
        <v>435</v>
      </c>
      <c r="F844" s="95">
        <f t="shared" si="43"/>
        <v>782</v>
      </c>
      <c r="G844" s="95">
        <f>'gráficos x semana II nivel'!D13</f>
        <v>0</v>
      </c>
      <c r="H844" s="95">
        <f t="shared" si="44"/>
        <v>7</v>
      </c>
      <c r="I844" s="98">
        <f t="shared" si="2"/>
        <v>1.6091954022988506E-2</v>
      </c>
      <c r="J844" s="98">
        <f t="shared" si="3"/>
        <v>8.9514066496163679E-3</v>
      </c>
      <c r="K844" s="34" t="s">
        <v>650</v>
      </c>
    </row>
    <row r="845" spans="1:11">
      <c r="A845" s="34" t="s">
        <v>4654</v>
      </c>
      <c r="B845" s="34">
        <v>2010</v>
      </c>
      <c r="C845" s="34">
        <v>12</v>
      </c>
      <c r="D845" s="34" t="s">
        <v>4673</v>
      </c>
      <c r="E845" s="95">
        <f t="shared" si="42"/>
        <v>435</v>
      </c>
      <c r="F845" s="95">
        <f t="shared" si="43"/>
        <v>782</v>
      </c>
      <c r="G845" s="95">
        <f>'gráficos x semana II nivel'!D14</f>
        <v>0</v>
      </c>
      <c r="H845" s="95">
        <f t="shared" si="44"/>
        <v>7</v>
      </c>
      <c r="I845" s="351">
        <f t="shared" si="2"/>
        <v>1.6091954022988506E-2</v>
      </c>
      <c r="J845" s="351">
        <f t="shared" si="3"/>
        <v>8.9514066496163679E-3</v>
      </c>
      <c r="K845" s="34" t="s">
        <v>650</v>
      </c>
    </row>
    <row r="846" spans="1:11">
      <c r="A846" s="34" t="s">
        <v>4654</v>
      </c>
      <c r="B846" s="34">
        <v>2010</v>
      </c>
      <c r="C846" s="34">
        <v>13</v>
      </c>
      <c r="D846" s="34" t="s">
        <v>4673</v>
      </c>
      <c r="E846" s="95">
        <f t="shared" si="42"/>
        <v>435</v>
      </c>
      <c r="F846" s="95">
        <f t="shared" si="43"/>
        <v>782</v>
      </c>
      <c r="G846" s="95">
        <f>'gráficos x semana II nivel'!D15</f>
        <v>2</v>
      </c>
      <c r="H846" s="95">
        <f t="shared" si="44"/>
        <v>9</v>
      </c>
      <c r="I846" s="351">
        <f t="shared" si="2"/>
        <v>2.0689655172413793E-2</v>
      </c>
      <c r="J846" s="351">
        <f t="shared" si="3"/>
        <v>1.1508951406649617E-2</v>
      </c>
      <c r="K846" s="34" t="s">
        <v>650</v>
      </c>
    </row>
    <row r="847" spans="1:11">
      <c r="A847" s="34" t="s">
        <v>4654</v>
      </c>
      <c r="B847" s="34">
        <v>2010</v>
      </c>
      <c r="C847" s="34">
        <v>14</v>
      </c>
      <c r="D847" s="34" t="s">
        <v>4673</v>
      </c>
      <c r="E847" s="95">
        <f t="shared" si="42"/>
        <v>435</v>
      </c>
      <c r="F847" s="95">
        <f t="shared" si="43"/>
        <v>782</v>
      </c>
      <c r="G847" s="95">
        <f>'gráficos x semana II nivel'!D16</f>
        <v>0</v>
      </c>
      <c r="H847" s="95">
        <f t="shared" si="44"/>
        <v>9</v>
      </c>
      <c r="I847" s="351">
        <f t="shared" si="2"/>
        <v>2.0689655172413793E-2</v>
      </c>
      <c r="J847" s="351">
        <f t="shared" si="3"/>
        <v>1.1508951406649617E-2</v>
      </c>
      <c r="K847" s="34" t="s">
        <v>650</v>
      </c>
    </row>
    <row r="848" spans="1:11">
      <c r="A848" s="34" t="s">
        <v>4654</v>
      </c>
      <c r="B848" s="34">
        <v>2010</v>
      </c>
      <c r="C848" s="34">
        <v>15</v>
      </c>
      <c r="D848" s="34" t="s">
        <v>4673</v>
      </c>
      <c r="E848" s="95">
        <f t="shared" si="42"/>
        <v>435</v>
      </c>
      <c r="F848" s="95">
        <f t="shared" si="43"/>
        <v>782</v>
      </c>
      <c r="G848" s="95">
        <f>'gráficos x semana II nivel'!D17</f>
        <v>0</v>
      </c>
      <c r="H848" s="95">
        <f t="shared" si="44"/>
        <v>9</v>
      </c>
      <c r="I848" s="351">
        <f t="shared" si="2"/>
        <v>2.0689655172413793E-2</v>
      </c>
      <c r="J848" s="351">
        <f t="shared" si="3"/>
        <v>1.1508951406649617E-2</v>
      </c>
      <c r="K848" s="34" t="s">
        <v>650</v>
      </c>
    </row>
    <row r="849" spans="1:11">
      <c r="A849" s="34" t="s">
        <v>4654</v>
      </c>
      <c r="B849" s="34">
        <v>2010</v>
      </c>
      <c r="C849" s="34">
        <v>16</v>
      </c>
      <c r="D849" s="34" t="s">
        <v>4673</v>
      </c>
      <c r="E849" s="95">
        <f t="shared" si="42"/>
        <v>435</v>
      </c>
      <c r="F849" s="95">
        <f t="shared" si="43"/>
        <v>782</v>
      </c>
      <c r="G849" s="95">
        <f>'gráficos x semana II nivel'!D18</f>
        <v>0</v>
      </c>
      <c r="H849" s="95">
        <f t="shared" si="44"/>
        <v>9</v>
      </c>
      <c r="I849" s="351">
        <f t="shared" si="2"/>
        <v>2.0689655172413793E-2</v>
      </c>
      <c r="J849" s="351">
        <f t="shared" si="3"/>
        <v>1.1508951406649617E-2</v>
      </c>
      <c r="K849" s="34" t="s">
        <v>650</v>
      </c>
    </row>
    <row r="850" spans="1:11">
      <c r="A850" s="34" t="s">
        <v>4654</v>
      </c>
      <c r="B850" s="34">
        <v>2010</v>
      </c>
      <c r="C850" s="34">
        <v>17</v>
      </c>
      <c r="D850" s="34" t="s">
        <v>4673</v>
      </c>
      <c r="E850" s="95">
        <f t="shared" si="42"/>
        <v>435</v>
      </c>
      <c r="F850" s="95">
        <f t="shared" si="43"/>
        <v>782</v>
      </c>
      <c r="G850" s="95">
        <f>'gráficos x semana II nivel'!D19</f>
        <v>0</v>
      </c>
      <c r="H850" s="95">
        <f t="shared" si="44"/>
        <v>9</v>
      </c>
      <c r="I850" s="351">
        <f t="shared" si="2"/>
        <v>2.0689655172413793E-2</v>
      </c>
      <c r="J850" s="351">
        <f t="shared" si="3"/>
        <v>1.1508951406649617E-2</v>
      </c>
      <c r="K850" s="34" t="s">
        <v>650</v>
      </c>
    </row>
    <row r="851" spans="1:11">
      <c r="A851" s="34" t="s">
        <v>4654</v>
      </c>
      <c r="B851" s="34">
        <v>2010</v>
      </c>
      <c r="C851" s="34">
        <v>18</v>
      </c>
      <c r="D851" s="34" t="s">
        <v>4673</v>
      </c>
      <c r="E851" s="95">
        <f t="shared" si="42"/>
        <v>435</v>
      </c>
      <c r="F851" s="95">
        <f t="shared" si="43"/>
        <v>782</v>
      </c>
      <c r="G851" s="95">
        <f>'gráficos x semana II nivel'!D20</f>
        <v>0</v>
      </c>
      <c r="H851" s="95">
        <f t="shared" si="44"/>
        <v>9</v>
      </c>
      <c r="I851" s="351">
        <f t="shared" si="2"/>
        <v>2.0689655172413793E-2</v>
      </c>
      <c r="J851" s="351">
        <f t="shared" si="3"/>
        <v>1.1508951406649617E-2</v>
      </c>
      <c r="K851" s="34" t="s">
        <v>650</v>
      </c>
    </row>
    <row r="852" spans="1:11">
      <c r="A852" s="34" t="s">
        <v>4654</v>
      </c>
      <c r="B852" s="34">
        <v>2010</v>
      </c>
      <c r="C852" s="34">
        <v>19</v>
      </c>
      <c r="D852" s="34" t="s">
        <v>4673</v>
      </c>
      <c r="E852" s="95">
        <f t="shared" si="42"/>
        <v>435</v>
      </c>
      <c r="F852" s="95">
        <f t="shared" si="43"/>
        <v>782</v>
      </c>
      <c r="G852" s="95">
        <f>'gráficos x semana II nivel'!D21</f>
        <v>2</v>
      </c>
      <c r="H852" s="95">
        <f t="shared" si="44"/>
        <v>11</v>
      </c>
      <c r="I852" s="351">
        <f t="shared" si="2"/>
        <v>2.528735632183908E-2</v>
      </c>
      <c r="J852" s="351">
        <f t="shared" si="3"/>
        <v>1.4066496163682864E-2</v>
      </c>
      <c r="K852" s="34" t="s">
        <v>650</v>
      </c>
    </row>
    <row r="853" spans="1:11">
      <c r="A853" s="34" t="s">
        <v>4654</v>
      </c>
      <c r="B853" s="34">
        <v>2010</v>
      </c>
      <c r="C853" s="34">
        <v>20</v>
      </c>
      <c r="D853" s="34" t="s">
        <v>4673</v>
      </c>
      <c r="E853" s="95">
        <f t="shared" si="42"/>
        <v>435</v>
      </c>
      <c r="F853" s="95">
        <f t="shared" si="43"/>
        <v>782</v>
      </c>
      <c r="G853" s="95">
        <f>'gráficos x semana II nivel'!D22</f>
        <v>3</v>
      </c>
      <c r="H853" s="95">
        <f t="shared" si="44"/>
        <v>14</v>
      </c>
      <c r="I853" s="351">
        <f t="shared" si="2"/>
        <v>3.2183908045977011E-2</v>
      </c>
      <c r="J853" s="351">
        <f t="shared" si="3"/>
        <v>1.7902813299232736E-2</v>
      </c>
      <c r="K853" s="34" t="s">
        <v>650</v>
      </c>
    </row>
    <row r="854" spans="1:11">
      <c r="A854" s="34" t="s">
        <v>4654</v>
      </c>
      <c r="B854" s="34">
        <v>2010</v>
      </c>
      <c r="C854" s="34">
        <v>21</v>
      </c>
      <c r="D854" s="34" t="s">
        <v>4673</v>
      </c>
      <c r="E854" s="95">
        <f t="shared" si="42"/>
        <v>435</v>
      </c>
      <c r="F854" s="95">
        <f t="shared" si="43"/>
        <v>782</v>
      </c>
      <c r="G854" s="95">
        <f>'gráficos x semana II nivel'!D23</f>
        <v>0</v>
      </c>
      <c r="H854" s="95">
        <f t="shared" si="44"/>
        <v>14</v>
      </c>
      <c r="I854" s="351">
        <f t="shared" si="2"/>
        <v>3.2183908045977011E-2</v>
      </c>
      <c r="J854" s="351">
        <f t="shared" si="3"/>
        <v>1.7902813299232736E-2</v>
      </c>
      <c r="K854" s="34" t="s">
        <v>650</v>
      </c>
    </row>
    <row r="855" spans="1:11">
      <c r="A855" s="34" t="s">
        <v>4654</v>
      </c>
      <c r="B855" s="34">
        <v>2010</v>
      </c>
      <c r="C855" s="34">
        <v>22</v>
      </c>
      <c r="D855" s="34" t="s">
        <v>4673</v>
      </c>
      <c r="E855" s="95">
        <f t="shared" si="42"/>
        <v>435</v>
      </c>
      <c r="F855" s="95">
        <f t="shared" si="43"/>
        <v>782</v>
      </c>
      <c r="G855" s="95">
        <f>'gráficos x semana II nivel'!D24</f>
        <v>0</v>
      </c>
      <c r="H855" s="95">
        <f t="shared" si="44"/>
        <v>14</v>
      </c>
      <c r="I855" s="351">
        <f t="shared" si="2"/>
        <v>3.2183908045977011E-2</v>
      </c>
      <c r="J855" s="351">
        <f t="shared" si="3"/>
        <v>1.7902813299232736E-2</v>
      </c>
      <c r="K855" s="34" t="s">
        <v>650</v>
      </c>
    </row>
    <row r="856" spans="1:11">
      <c r="A856" s="34" t="s">
        <v>4654</v>
      </c>
      <c r="B856" s="34">
        <v>2010</v>
      </c>
      <c r="C856" s="34">
        <v>23</v>
      </c>
      <c r="D856" s="34" t="s">
        <v>4673</v>
      </c>
      <c r="E856" s="95">
        <f t="shared" si="42"/>
        <v>435</v>
      </c>
      <c r="F856" s="95">
        <f t="shared" si="43"/>
        <v>782</v>
      </c>
      <c r="G856" s="95">
        <f>'gráficos x semana II nivel'!D25</f>
        <v>1</v>
      </c>
      <c r="H856" s="95">
        <f t="shared" si="44"/>
        <v>15</v>
      </c>
      <c r="I856" s="351">
        <f t="shared" si="2"/>
        <v>3.4482758620689655E-2</v>
      </c>
      <c r="J856" s="351">
        <f t="shared" si="3"/>
        <v>1.9181585677749361E-2</v>
      </c>
      <c r="K856" s="34" t="s">
        <v>650</v>
      </c>
    </row>
    <row r="857" spans="1:11">
      <c r="A857" s="34" t="s">
        <v>4654</v>
      </c>
      <c r="B857" s="34">
        <v>2010</v>
      </c>
      <c r="C857" s="34">
        <v>24</v>
      </c>
      <c r="D857" s="34" t="s">
        <v>4673</v>
      </c>
      <c r="E857" s="95">
        <f t="shared" si="42"/>
        <v>435</v>
      </c>
      <c r="F857" s="95">
        <f t="shared" si="43"/>
        <v>782</v>
      </c>
      <c r="G857" s="95">
        <f>'gráficos x semana II nivel'!D26</f>
        <v>0</v>
      </c>
      <c r="H857" s="95">
        <f t="shared" si="44"/>
        <v>15</v>
      </c>
      <c r="I857" s="351">
        <f t="shared" si="2"/>
        <v>3.4482758620689655E-2</v>
      </c>
      <c r="J857" s="351">
        <f t="shared" si="3"/>
        <v>1.9181585677749361E-2</v>
      </c>
      <c r="K857" s="34" t="s">
        <v>650</v>
      </c>
    </row>
    <row r="858" spans="1:11">
      <c r="A858" s="34" t="s">
        <v>4654</v>
      </c>
      <c r="B858" s="34">
        <v>2010</v>
      </c>
      <c r="C858" s="34">
        <v>25</v>
      </c>
      <c r="D858" s="34" t="s">
        <v>4673</v>
      </c>
      <c r="E858" s="95">
        <f t="shared" si="42"/>
        <v>435</v>
      </c>
      <c r="F858" s="95">
        <f t="shared" si="43"/>
        <v>782</v>
      </c>
      <c r="G858" s="95">
        <f>'gráficos x semana II nivel'!D27</f>
        <v>1</v>
      </c>
      <c r="H858" s="95">
        <f t="shared" si="44"/>
        <v>16</v>
      </c>
      <c r="I858" s="351">
        <f t="shared" si="2"/>
        <v>3.6781609195402298E-2</v>
      </c>
      <c r="J858" s="351">
        <f t="shared" si="3"/>
        <v>2.0460358056265986E-2</v>
      </c>
      <c r="K858" s="34" t="s">
        <v>650</v>
      </c>
    </row>
    <row r="859" spans="1:11">
      <c r="A859" s="34" t="s">
        <v>4654</v>
      </c>
      <c r="B859" s="34">
        <v>2010</v>
      </c>
      <c r="C859" s="34">
        <v>26</v>
      </c>
      <c r="D859" s="34" t="s">
        <v>4673</v>
      </c>
      <c r="E859" s="95">
        <f t="shared" si="42"/>
        <v>435</v>
      </c>
      <c r="F859" s="95">
        <f t="shared" si="43"/>
        <v>782</v>
      </c>
      <c r="G859" s="95">
        <f>'gráficos x semana II nivel'!D28</f>
        <v>2</v>
      </c>
      <c r="H859" s="95">
        <f t="shared" si="44"/>
        <v>18</v>
      </c>
      <c r="I859" s="351">
        <f t="shared" si="2"/>
        <v>4.1379310344827586E-2</v>
      </c>
      <c r="J859" s="351">
        <f t="shared" si="3"/>
        <v>2.3017902813299233E-2</v>
      </c>
      <c r="K859" s="34" t="s">
        <v>650</v>
      </c>
    </row>
    <row r="860" spans="1:11">
      <c r="A860" s="34" t="s">
        <v>4654</v>
      </c>
      <c r="B860" s="34">
        <v>2010</v>
      </c>
      <c r="C860" s="34">
        <v>27</v>
      </c>
      <c r="D860" s="34" t="s">
        <v>4673</v>
      </c>
      <c r="E860" s="95">
        <f t="shared" si="42"/>
        <v>435</v>
      </c>
      <c r="F860" s="95">
        <f t="shared" si="43"/>
        <v>782</v>
      </c>
      <c r="G860" s="95">
        <f>'gráficos x semana II nivel'!D29</f>
        <v>0</v>
      </c>
      <c r="H860" s="95">
        <f t="shared" si="44"/>
        <v>18</v>
      </c>
      <c r="I860" s="351">
        <f t="shared" si="2"/>
        <v>4.1379310344827586E-2</v>
      </c>
      <c r="J860" s="351">
        <f t="shared" si="3"/>
        <v>2.3017902813299233E-2</v>
      </c>
      <c r="K860" s="34" t="s">
        <v>650</v>
      </c>
    </row>
    <row r="861" spans="1:11">
      <c r="A861" s="34" t="s">
        <v>4654</v>
      </c>
      <c r="B861" s="34">
        <v>2010</v>
      </c>
      <c r="C861" s="34">
        <v>28</v>
      </c>
      <c r="D861" s="34" t="s">
        <v>4673</v>
      </c>
      <c r="E861" s="95">
        <f t="shared" si="42"/>
        <v>435</v>
      </c>
      <c r="F861" s="95">
        <f t="shared" si="43"/>
        <v>782</v>
      </c>
      <c r="G861" s="95">
        <f>'gráficos x semana II nivel'!D30</f>
        <v>0</v>
      </c>
      <c r="H861" s="95">
        <f t="shared" si="44"/>
        <v>18</v>
      </c>
      <c r="I861" s="351">
        <f t="shared" si="2"/>
        <v>4.1379310344827586E-2</v>
      </c>
      <c r="J861" s="351">
        <f t="shared" si="3"/>
        <v>2.3017902813299233E-2</v>
      </c>
      <c r="K861" s="34" t="s">
        <v>650</v>
      </c>
    </row>
    <row r="862" spans="1:11">
      <c r="A862" s="34" t="s">
        <v>4654</v>
      </c>
      <c r="B862" s="34">
        <v>2010</v>
      </c>
      <c r="C862" s="34">
        <v>29</v>
      </c>
      <c r="D862" s="34" t="s">
        <v>4673</v>
      </c>
      <c r="E862" s="95">
        <f t="shared" si="42"/>
        <v>435</v>
      </c>
      <c r="F862" s="95">
        <f t="shared" si="43"/>
        <v>782</v>
      </c>
      <c r="G862" s="95">
        <f>'gráficos x semana II nivel'!D31</f>
        <v>1</v>
      </c>
      <c r="H862" s="95">
        <f t="shared" si="44"/>
        <v>19</v>
      </c>
      <c r="I862" s="351">
        <f t="shared" si="2"/>
        <v>4.3678160919540229E-2</v>
      </c>
      <c r="J862" s="351">
        <f t="shared" si="3"/>
        <v>2.4296675191815855E-2</v>
      </c>
      <c r="K862" s="34" t="s">
        <v>650</v>
      </c>
    </row>
    <row r="863" spans="1:11">
      <c r="A863" s="34" t="s">
        <v>4654</v>
      </c>
      <c r="B863" s="34">
        <v>2010</v>
      </c>
      <c r="C863" s="34">
        <v>30</v>
      </c>
      <c r="D863" s="34" t="s">
        <v>4673</v>
      </c>
      <c r="E863" s="95">
        <f t="shared" si="42"/>
        <v>435</v>
      </c>
      <c r="F863" s="95">
        <f t="shared" si="43"/>
        <v>782</v>
      </c>
      <c r="G863" s="95">
        <f>'gráficos x semana II nivel'!D32</f>
        <v>0</v>
      </c>
      <c r="H863" s="95">
        <f t="shared" si="44"/>
        <v>19</v>
      </c>
      <c r="I863" s="351">
        <f t="shared" si="2"/>
        <v>4.3678160919540229E-2</v>
      </c>
      <c r="J863" s="351">
        <f t="shared" si="3"/>
        <v>2.4296675191815855E-2</v>
      </c>
      <c r="K863" s="34" t="s">
        <v>650</v>
      </c>
    </row>
    <row r="864" spans="1:11">
      <c r="A864" s="34" t="s">
        <v>4654</v>
      </c>
      <c r="B864" s="34">
        <v>2010</v>
      </c>
      <c r="C864" s="34">
        <v>31</v>
      </c>
      <c r="D864" s="34" t="s">
        <v>4673</v>
      </c>
      <c r="E864" s="95">
        <f t="shared" si="42"/>
        <v>435</v>
      </c>
      <c r="F864" s="95">
        <f t="shared" si="43"/>
        <v>782</v>
      </c>
      <c r="G864" s="95">
        <f>'gráficos x semana II nivel'!D33</f>
        <v>2</v>
      </c>
      <c r="H864" s="95">
        <f t="shared" si="44"/>
        <v>21</v>
      </c>
      <c r="I864" s="351">
        <f t="shared" si="2"/>
        <v>4.8275862068965517E-2</v>
      </c>
      <c r="J864" s="351">
        <f t="shared" si="3"/>
        <v>2.6854219948849106E-2</v>
      </c>
      <c r="K864" s="34" t="s">
        <v>650</v>
      </c>
    </row>
    <row r="865" spans="1:11">
      <c r="A865" s="34" t="s">
        <v>4654</v>
      </c>
      <c r="B865" s="34">
        <v>2010</v>
      </c>
      <c r="C865" s="34">
        <v>32</v>
      </c>
      <c r="D865" s="34" t="s">
        <v>4673</v>
      </c>
      <c r="E865" s="95">
        <f t="shared" si="42"/>
        <v>435</v>
      </c>
      <c r="F865" s="95">
        <f t="shared" si="43"/>
        <v>782</v>
      </c>
      <c r="G865" s="95">
        <f>'gráficos x semana II nivel'!D34</f>
        <v>0</v>
      </c>
      <c r="H865" s="95">
        <f t="shared" si="44"/>
        <v>21</v>
      </c>
      <c r="I865" s="351">
        <f t="shared" si="2"/>
        <v>4.8275862068965517E-2</v>
      </c>
      <c r="J865" s="351">
        <f t="shared" si="3"/>
        <v>2.6854219948849106E-2</v>
      </c>
      <c r="K865" s="34" t="s">
        <v>650</v>
      </c>
    </row>
    <row r="866" spans="1:11">
      <c r="A866" s="34" t="s">
        <v>4654</v>
      </c>
      <c r="B866" s="34">
        <v>2010</v>
      </c>
      <c r="C866" s="34">
        <v>33</v>
      </c>
      <c r="D866" s="34" t="s">
        <v>4673</v>
      </c>
      <c r="E866" s="95">
        <f t="shared" si="42"/>
        <v>435</v>
      </c>
      <c r="F866" s="95">
        <f t="shared" si="43"/>
        <v>782</v>
      </c>
      <c r="G866" s="95">
        <f>'gráficos x semana II nivel'!D35</f>
        <v>0</v>
      </c>
      <c r="H866" s="95">
        <f t="shared" si="44"/>
        <v>21</v>
      </c>
      <c r="I866" s="351">
        <f t="shared" si="2"/>
        <v>4.8275862068965517E-2</v>
      </c>
      <c r="J866" s="351">
        <f t="shared" si="3"/>
        <v>2.6854219948849106E-2</v>
      </c>
      <c r="K866" s="34" t="s">
        <v>650</v>
      </c>
    </row>
    <row r="867" spans="1:11">
      <c r="A867" s="34" t="s">
        <v>4654</v>
      </c>
      <c r="B867" s="34">
        <v>2010</v>
      </c>
      <c r="C867" s="34">
        <v>34</v>
      </c>
      <c r="D867" s="34" t="s">
        <v>4673</v>
      </c>
      <c r="E867" s="95">
        <f t="shared" si="42"/>
        <v>435</v>
      </c>
      <c r="F867" s="95">
        <f t="shared" si="43"/>
        <v>782</v>
      </c>
      <c r="G867" s="95">
        <f>'gráficos x semana II nivel'!D36</f>
        <v>0</v>
      </c>
      <c r="H867" s="95">
        <f t="shared" si="44"/>
        <v>21</v>
      </c>
      <c r="I867" s="351">
        <f t="shared" si="2"/>
        <v>4.8275862068965517E-2</v>
      </c>
      <c r="J867" s="351">
        <f t="shared" si="3"/>
        <v>2.6854219948849106E-2</v>
      </c>
      <c r="K867" s="34" t="s">
        <v>650</v>
      </c>
    </row>
    <row r="868" spans="1:11">
      <c r="A868" s="34" t="s">
        <v>4654</v>
      </c>
      <c r="B868" s="34">
        <v>2010</v>
      </c>
      <c r="C868" s="34">
        <v>35</v>
      </c>
      <c r="D868" s="34" t="s">
        <v>4673</v>
      </c>
      <c r="E868" s="95">
        <f t="shared" si="42"/>
        <v>435</v>
      </c>
      <c r="F868" s="95">
        <f t="shared" si="43"/>
        <v>782</v>
      </c>
      <c r="G868" s="95">
        <f>'gráficos x semana II nivel'!D37</f>
        <v>2</v>
      </c>
      <c r="H868" s="95">
        <f t="shared" si="44"/>
        <v>23</v>
      </c>
      <c r="I868" s="351">
        <f t="shared" si="2"/>
        <v>5.2873563218390804E-2</v>
      </c>
      <c r="J868" s="351">
        <f t="shared" si="3"/>
        <v>2.9411764705882353E-2</v>
      </c>
      <c r="K868" s="34" t="s">
        <v>650</v>
      </c>
    </row>
    <row r="869" spans="1:11">
      <c r="A869" s="34" t="s">
        <v>4654</v>
      </c>
      <c r="B869" s="34">
        <v>2010</v>
      </c>
      <c r="C869" s="34">
        <v>36</v>
      </c>
      <c r="D869" s="34" t="s">
        <v>4673</v>
      </c>
      <c r="E869" s="95">
        <f t="shared" si="42"/>
        <v>435</v>
      </c>
      <c r="F869" s="95">
        <f t="shared" si="43"/>
        <v>782</v>
      </c>
      <c r="G869" s="95">
        <f>'gráficos x semana II nivel'!D38</f>
        <v>0</v>
      </c>
      <c r="H869" s="95">
        <f t="shared" si="44"/>
        <v>23</v>
      </c>
      <c r="I869" s="351">
        <f t="shared" si="2"/>
        <v>5.2873563218390804E-2</v>
      </c>
      <c r="J869" s="351">
        <f t="shared" si="3"/>
        <v>2.9411764705882353E-2</v>
      </c>
      <c r="K869" s="34" t="s">
        <v>650</v>
      </c>
    </row>
    <row r="870" spans="1:11">
      <c r="A870" s="34" t="s">
        <v>4654</v>
      </c>
      <c r="B870" s="34">
        <v>2010</v>
      </c>
      <c r="C870" s="34">
        <v>37</v>
      </c>
      <c r="D870" s="34" t="s">
        <v>4673</v>
      </c>
      <c r="E870" s="95">
        <f t="shared" si="42"/>
        <v>435</v>
      </c>
      <c r="F870" s="95">
        <f t="shared" si="43"/>
        <v>782</v>
      </c>
      <c r="G870" s="95">
        <f>'gráficos x semana II nivel'!D39</f>
        <v>0</v>
      </c>
      <c r="H870" s="95">
        <f t="shared" si="44"/>
        <v>23</v>
      </c>
      <c r="I870" s="351">
        <f t="shared" si="2"/>
        <v>5.2873563218390804E-2</v>
      </c>
      <c r="J870" s="351">
        <f t="shared" si="3"/>
        <v>2.9411764705882353E-2</v>
      </c>
      <c r="K870" s="34" t="s">
        <v>650</v>
      </c>
    </row>
    <row r="871" spans="1:11">
      <c r="A871" s="34" t="s">
        <v>4654</v>
      </c>
      <c r="B871" s="34">
        <v>2010</v>
      </c>
      <c r="C871" s="34">
        <v>38</v>
      </c>
      <c r="D871" s="34" t="s">
        <v>4673</v>
      </c>
      <c r="E871" s="95">
        <f t="shared" si="42"/>
        <v>435</v>
      </c>
      <c r="F871" s="95">
        <f t="shared" si="43"/>
        <v>782</v>
      </c>
      <c r="G871" s="95">
        <f>'gráficos x semana II nivel'!D40</f>
        <v>0</v>
      </c>
      <c r="H871" s="95">
        <f t="shared" si="44"/>
        <v>23</v>
      </c>
      <c r="I871" s="351">
        <f t="shared" si="2"/>
        <v>5.2873563218390804E-2</v>
      </c>
      <c r="J871" s="351">
        <f t="shared" si="3"/>
        <v>2.9411764705882353E-2</v>
      </c>
      <c r="K871" s="34" t="s">
        <v>650</v>
      </c>
    </row>
    <row r="872" spans="1:11">
      <c r="A872" s="34" t="s">
        <v>4654</v>
      </c>
      <c r="B872" s="34">
        <v>2010</v>
      </c>
      <c r="C872" s="34">
        <v>39</v>
      </c>
      <c r="D872" s="34" t="s">
        <v>4673</v>
      </c>
      <c r="E872" s="95">
        <f t="shared" si="42"/>
        <v>435</v>
      </c>
      <c r="F872" s="95">
        <f t="shared" si="43"/>
        <v>782</v>
      </c>
      <c r="G872" s="95">
        <f>'gráficos x semana II nivel'!D41</f>
        <v>0</v>
      </c>
      <c r="H872" s="95">
        <f t="shared" si="44"/>
        <v>23</v>
      </c>
      <c r="I872" s="351">
        <f t="shared" si="2"/>
        <v>5.2873563218390804E-2</v>
      </c>
      <c r="J872" s="351">
        <f t="shared" si="3"/>
        <v>2.9411764705882353E-2</v>
      </c>
      <c r="K872" s="34" t="s">
        <v>650</v>
      </c>
    </row>
    <row r="873" spans="1:11">
      <c r="A873" s="34" t="s">
        <v>4654</v>
      </c>
      <c r="B873" s="34">
        <v>2010</v>
      </c>
      <c r="C873" s="34">
        <v>40</v>
      </c>
      <c r="D873" s="34" t="s">
        <v>4673</v>
      </c>
      <c r="E873" s="95">
        <f t="shared" si="42"/>
        <v>435</v>
      </c>
      <c r="F873" s="95">
        <f t="shared" si="43"/>
        <v>782</v>
      </c>
      <c r="G873" s="95">
        <f>'gráficos x semana II nivel'!D42</f>
        <v>0</v>
      </c>
      <c r="H873" s="95">
        <f t="shared" si="44"/>
        <v>23</v>
      </c>
      <c r="I873" s="351">
        <f t="shared" si="2"/>
        <v>5.2873563218390804E-2</v>
      </c>
      <c r="J873" s="351">
        <f t="shared" si="3"/>
        <v>2.9411764705882353E-2</v>
      </c>
      <c r="K873" s="34" t="s">
        <v>650</v>
      </c>
    </row>
    <row r="874" spans="1:11">
      <c r="A874" s="34" t="s">
        <v>4654</v>
      </c>
      <c r="B874" s="34">
        <v>2010</v>
      </c>
      <c r="C874" s="34">
        <v>41</v>
      </c>
      <c r="D874" s="34" t="s">
        <v>4673</v>
      </c>
      <c r="E874" s="95">
        <f t="shared" si="42"/>
        <v>435</v>
      </c>
      <c r="F874" s="95">
        <f t="shared" si="43"/>
        <v>782</v>
      </c>
      <c r="G874" s="95">
        <f>'gráficos x semana II nivel'!D43</f>
        <v>1</v>
      </c>
      <c r="H874" s="95">
        <f t="shared" si="44"/>
        <v>24</v>
      </c>
      <c r="I874" s="351">
        <f t="shared" si="2"/>
        <v>5.5172413793103448E-2</v>
      </c>
      <c r="J874" s="351">
        <f t="shared" si="3"/>
        <v>3.0690537084398978E-2</v>
      </c>
      <c r="K874" s="34" t="s">
        <v>650</v>
      </c>
    </row>
    <row r="875" spans="1:11">
      <c r="A875" s="34" t="s">
        <v>4654</v>
      </c>
      <c r="B875" s="34">
        <v>2010</v>
      </c>
      <c r="C875" s="34">
        <v>42</v>
      </c>
      <c r="D875" s="34" t="s">
        <v>4673</v>
      </c>
      <c r="E875" s="95">
        <f t="shared" si="42"/>
        <v>435</v>
      </c>
      <c r="F875" s="95">
        <f t="shared" si="43"/>
        <v>782</v>
      </c>
      <c r="G875" s="95">
        <f>'gráficos x semana II nivel'!D44</f>
        <v>0</v>
      </c>
      <c r="H875" s="95">
        <f t="shared" si="44"/>
        <v>24</v>
      </c>
      <c r="I875" s="351">
        <f t="shared" si="2"/>
        <v>5.5172413793103448E-2</v>
      </c>
      <c r="J875" s="351">
        <f t="shared" si="3"/>
        <v>3.0690537084398978E-2</v>
      </c>
      <c r="K875" s="34" t="s">
        <v>650</v>
      </c>
    </row>
    <row r="876" spans="1:11">
      <c r="A876" s="34" t="s">
        <v>4654</v>
      </c>
      <c r="B876" s="34">
        <v>2010</v>
      </c>
      <c r="C876" s="34">
        <v>43</v>
      </c>
      <c r="D876" s="34" t="s">
        <v>4673</v>
      </c>
      <c r="E876" s="95">
        <f t="shared" si="42"/>
        <v>435</v>
      </c>
      <c r="F876" s="95">
        <f t="shared" si="43"/>
        <v>782</v>
      </c>
      <c r="G876" s="95">
        <f>'gráficos x semana II nivel'!D45</f>
        <v>0</v>
      </c>
      <c r="H876" s="95">
        <f t="shared" si="44"/>
        <v>24</v>
      </c>
      <c r="I876" s="351">
        <f t="shared" si="2"/>
        <v>5.5172413793103448E-2</v>
      </c>
      <c r="J876" s="351">
        <f t="shared" si="3"/>
        <v>3.0690537084398978E-2</v>
      </c>
      <c r="K876" s="34" t="s">
        <v>650</v>
      </c>
    </row>
    <row r="877" spans="1:11">
      <c r="A877" s="34" t="s">
        <v>4654</v>
      </c>
      <c r="B877" s="34">
        <v>2010</v>
      </c>
      <c r="C877" s="34">
        <v>44</v>
      </c>
      <c r="D877" s="34" t="s">
        <v>4673</v>
      </c>
      <c r="E877" s="95">
        <f t="shared" si="42"/>
        <v>435</v>
      </c>
      <c r="F877" s="95">
        <f t="shared" si="43"/>
        <v>782</v>
      </c>
      <c r="G877" s="95">
        <f>'gráficos x semana II nivel'!D46</f>
        <v>0</v>
      </c>
      <c r="H877" s="95">
        <f t="shared" si="44"/>
        <v>24</v>
      </c>
      <c r="I877" s="351">
        <f t="shared" si="2"/>
        <v>5.5172413793103448E-2</v>
      </c>
      <c r="J877" s="351">
        <f t="shared" si="3"/>
        <v>3.0690537084398978E-2</v>
      </c>
      <c r="K877" s="34" t="s">
        <v>650</v>
      </c>
    </row>
    <row r="878" spans="1:11">
      <c r="A878" s="34" t="s">
        <v>4654</v>
      </c>
      <c r="B878" s="34">
        <v>2010</v>
      </c>
      <c r="C878" s="34">
        <v>45</v>
      </c>
      <c r="D878" s="34" t="s">
        <v>4673</v>
      </c>
      <c r="E878" s="95">
        <f t="shared" si="42"/>
        <v>435</v>
      </c>
      <c r="F878" s="95">
        <f t="shared" si="43"/>
        <v>782</v>
      </c>
      <c r="G878" s="95">
        <f>'gráficos x semana II nivel'!D47</f>
        <v>0</v>
      </c>
      <c r="H878" s="95">
        <f t="shared" si="44"/>
        <v>24</v>
      </c>
      <c r="I878" s="351">
        <f t="shared" si="2"/>
        <v>5.5172413793103448E-2</v>
      </c>
      <c r="J878" s="351">
        <f t="shared" si="3"/>
        <v>3.0690537084398978E-2</v>
      </c>
      <c r="K878" s="34" t="s">
        <v>650</v>
      </c>
    </row>
    <row r="879" spans="1:11">
      <c r="A879" s="34" t="s">
        <v>4654</v>
      </c>
      <c r="B879" s="34">
        <v>2010</v>
      </c>
      <c r="C879" s="34">
        <v>46</v>
      </c>
      <c r="D879" s="34" t="s">
        <v>4673</v>
      </c>
      <c r="E879" s="95">
        <f t="shared" si="42"/>
        <v>435</v>
      </c>
      <c r="F879" s="95">
        <f t="shared" si="43"/>
        <v>782</v>
      </c>
      <c r="G879" s="95">
        <f>'gráficos x semana II nivel'!D48</f>
        <v>0</v>
      </c>
      <c r="H879" s="95">
        <f t="shared" si="44"/>
        <v>24</v>
      </c>
      <c r="I879" s="351">
        <f t="shared" si="2"/>
        <v>5.5172413793103448E-2</v>
      </c>
      <c r="J879" s="351">
        <f t="shared" si="3"/>
        <v>3.0690537084398978E-2</v>
      </c>
      <c r="K879" s="34" t="s">
        <v>650</v>
      </c>
    </row>
    <row r="880" spans="1:11">
      <c r="A880" s="34" t="s">
        <v>4654</v>
      </c>
      <c r="B880" s="34">
        <v>2010</v>
      </c>
      <c r="C880" s="34">
        <v>47</v>
      </c>
      <c r="D880" s="34" t="s">
        <v>4673</v>
      </c>
      <c r="E880" s="95">
        <f t="shared" si="42"/>
        <v>435</v>
      </c>
      <c r="F880" s="95">
        <f t="shared" si="43"/>
        <v>782</v>
      </c>
      <c r="G880" s="95">
        <f>'gráficos x semana II nivel'!D49</f>
        <v>0</v>
      </c>
      <c r="H880" s="95">
        <f t="shared" si="44"/>
        <v>24</v>
      </c>
      <c r="I880" s="351">
        <f t="shared" si="2"/>
        <v>5.5172413793103448E-2</v>
      </c>
      <c r="J880" s="351">
        <f t="shared" si="3"/>
        <v>3.0690537084398978E-2</v>
      </c>
      <c r="K880" s="34" t="s">
        <v>650</v>
      </c>
    </row>
    <row r="881" spans="1:11">
      <c r="A881" s="34" t="s">
        <v>4654</v>
      </c>
      <c r="B881" s="34">
        <v>2010</v>
      </c>
      <c r="C881" s="34">
        <v>48</v>
      </c>
      <c r="D881" s="34" t="s">
        <v>4673</v>
      </c>
      <c r="E881" s="95">
        <f t="shared" si="42"/>
        <v>435</v>
      </c>
      <c r="F881" s="95">
        <f t="shared" si="43"/>
        <v>782</v>
      </c>
      <c r="G881" s="95">
        <f>'gráficos x semana II nivel'!D50</f>
        <v>0</v>
      </c>
      <c r="H881" s="95">
        <f t="shared" si="44"/>
        <v>24</v>
      </c>
      <c r="I881" s="351">
        <f t="shared" si="2"/>
        <v>5.5172413793103448E-2</v>
      </c>
      <c r="J881" s="351">
        <f t="shared" si="3"/>
        <v>3.0690537084398978E-2</v>
      </c>
      <c r="K881" s="34" t="s">
        <v>650</v>
      </c>
    </row>
    <row r="882" spans="1:11">
      <c r="A882" s="34" t="s">
        <v>4654</v>
      </c>
      <c r="B882" s="34">
        <v>2010</v>
      </c>
      <c r="C882" s="34">
        <v>49</v>
      </c>
      <c r="D882" s="34" t="s">
        <v>4673</v>
      </c>
      <c r="E882" s="95">
        <f t="shared" si="42"/>
        <v>435</v>
      </c>
      <c r="F882" s="95">
        <f t="shared" si="43"/>
        <v>782</v>
      </c>
      <c r="G882" s="95">
        <f>'gráficos x semana II nivel'!D51</f>
        <v>0</v>
      </c>
      <c r="H882" s="95">
        <f t="shared" si="44"/>
        <v>24</v>
      </c>
      <c r="I882" s="351">
        <f t="shared" si="2"/>
        <v>5.5172413793103448E-2</v>
      </c>
      <c r="J882" s="351">
        <f t="shared" si="3"/>
        <v>3.0690537084398978E-2</v>
      </c>
      <c r="K882" s="34" t="s">
        <v>650</v>
      </c>
    </row>
    <row r="883" spans="1:11">
      <c r="A883" s="34" t="s">
        <v>4654</v>
      </c>
      <c r="B883" s="34">
        <v>2010</v>
      </c>
      <c r="C883" s="34">
        <v>50</v>
      </c>
      <c r="D883" s="34" t="s">
        <v>4673</v>
      </c>
      <c r="E883" s="95">
        <f t="shared" si="42"/>
        <v>435</v>
      </c>
      <c r="F883" s="95">
        <f t="shared" si="43"/>
        <v>782</v>
      </c>
      <c r="G883" s="95">
        <f>'gráficos x semana II nivel'!D52</f>
        <v>0</v>
      </c>
      <c r="H883" s="95">
        <f t="shared" si="44"/>
        <v>24</v>
      </c>
      <c r="I883" s="351">
        <f t="shared" si="2"/>
        <v>5.5172413793103448E-2</v>
      </c>
      <c r="J883" s="351">
        <f t="shared" si="3"/>
        <v>3.0690537084398978E-2</v>
      </c>
      <c r="K883" s="34" t="s">
        <v>650</v>
      </c>
    </row>
    <row r="884" spans="1:11">
      <c r="A884" s="34" t="s">
        <v>4654</v>
      </c>
      <c r="B884" s="34">
        <v>2010</v>
      </c>
      <c r="C884" s="34">
        <v>51</v>
      </c>
      <c r="D884" s="34" t="s">
        <v>4673</v>
      </c>
      <c r="E884" s="95">
        <f t="shared" si="42"/>
        <v>435</v>
      </c>
      <c r="F884" s="95">
        <f t="shared" si="43"/>
        <v>782</v>
      </c>
      <c r="G884" s="95">
        <f>'gráficos x semana II nivel'!D53</f>
        <v>0</v>
      </c>
      <c r="H884" s="95">
        <f t="shared" si="44"/>
        <v>24</v>
      </c>
      <c r="I884" s="351">
        <f t="shared" si="2"/>
        <v>5.5172413793103448E-2</v>
      </c>
      <c r="J884" s="351">
        <f t="shared" si="3"/>
        <v>3.0690537084398978E-2</v>
      </c>
      <c r="K884" s="34" t="s">
        <v>650</v>
      </c>
    </row>
    <row r="885" spans="1:11">
      <c r="A885" s="34" t="s">
        <v>4654</v>
      </c>
      <c r="B885" s="34">
        <v>2010</v>
      </c>
      <c r="C885" s="34">
        <v>52</v>
      </c>
      <c r="D885" s="34" t="s">
        <v>4673</v>
      </c>
      <c r="E885" s="95">
        <f t="shared" si="42"/>
        <v>435</v>
      </c>
      <c r="F885" s="95">
        <f t="shared" si="43"/>
        <v>782</v>
      </c>
      <c r="G885" s="95">
        <f>'gráficos x semana II nivel'!D54</f>
        <v>0</v>
      </c>
      <c r="H885" s="95">
        <f t="shared" si="44"/>
        <v>24</v>
      </c>
      <c r="I885" s="351">
        <f t="shared" si="2"/>
        <v>5.5172413793103448E-2</v>
      </c>
      <c r="J885" s="351">
        <f t="shared" si="3"/>
        <v>3.0690537084398978E-2</v>
      </c>
      <c r="K885" s="34" t="s">
        <v>650</v>
      </c>
    </row>
    <row r="886" spans="1:11">
      <c r="A886" s="34" t="s">
        <v>4654</v>
      </c>
      <c r="B886" s="34">
        <v>2010</v>
      </c>
      <c r="C886" s="34">
        <v>53</v>
      </c>
      <c r="D886" s="34" t="s">
        <v>4673</v>
      </c>
      <c r="E886" s="95">
        <f t="shared" si="42"/>
        <v>435</v>
      </c>
      <c r="F886" s="95">
        <f t="shared" si="43"/>
        <v>782</v>
      </c>
      <c r="G886" s="95">
        <f>'gráficos x semana II nivel'!D55</f>
        <v>0</v>
      </c>
      <c r="H886" s="95">
        <f t="shared" si="44"/>
        <v>24</v>
      </c>
      <c r="I886" s="351">
        <f t="shared" si="2"/>
        <v>5.5172413793103448E-2</v>
      </c>
      <c r="J886" s="351">
        <f t="shared" si="3"/>
        <v>3.0690537084398978E-2</v>
      </c>
      <c r="K886" s="34" t="s">
        <v>650</v>
      </c>
    </row>
    <row r="887" spans="1:11">
      <c r="A887" s="34" t="s">
        <v>4654</v>
      </c>
      <c r="B887" s="34">
        <v>2010</v>
      </c>
      <c r="C887" s="34">
        <v>54</v>
      </c>
      <c r="D887" s="34" t="s">
        <v>4673</v>
      </c>
      <c r="E887" s="95">
        <f t="shared" si="42"/>
        <v>435</v>
      </c>
      <c r="F887" s="95">
        <f t="shared" si="43"/>
        <v>782</v>
      </c>
      <c r="G887" s="95">
        <f>'gráficos x semana II nivel'!D56</f>
        <v>0</v>
      </c>
      <c r="H887" s="95">
        <f t="shared" si="44"/>
        <v>24</v>
      </c>
      <c r="I887" s="351">
        <f t="shared" si="2"/>
        <v>5.5172413793103448E-2</v>
      </c>
      <c r="J887" s="351">
        <f t="shared" si="3"/>
        <v>3.0690537084398978E-2</v>
      </c>
      <c r="K887" s="34" t="s">
        <v>650</v>
      </c>
    </row>
    <row r="888" spans="1:11">
      <c r="A888" s="34" t="s">
        <v>4654</v>
      </c>
      <c r="B888" s="34">
        <v>2010</v>
      </c>
      <c r="C888" s="34">
        <v>55</v>
      </c>
      <c r="D888" s="34" t="s">
        <v>4673</v>
      </c>
      <c r="E888" s="95">
        <f t="shared" si="42"/>
        <v>435</v>
      </c>
      <c r="F888" s="95">
        <f t="shared" si="43"/>
        <v>782</v>
      </c>
      <c r="G888" s="95">
        <f>'gráficos x semana II nivel'!D57</f>
        <v>0</v>
      </c>
      <c r="H888" s="95">
        <f t="shared" si="44"/>
        <v>24</v>
      </c>
      <c r="I888" s="351">
        <f t="shared" si="2"/>
        <v>5.5172413793103448E-2</v>
      </c>
      <c r="J888" s="351">
        <f t="shared" si="3"/>
        <v>3.0690537084398978E-2</v>
      </c>
      <c r="K888" s="34" t="s">
        <v>650</v>
      </c>
    </row>
    <row r="889" spans="1:11">
      <c r="A889" s="34" t="s">
        <v>4654</v>
      </c>
      <c r="B889" s="34">
        <v>2010</v>
      </c>
      <c r="C889" s="34">
        <v>56</v>
      </c>
      <c r="D889" s="34" t="s">
        <v>4673</v>
      </c>
      <c r="E889" s="95">
        <f t="shared" si="42"/>
        <v>435</v>
      </c>
      <c r="F889" s="95">
        <f t="shared" si="43"/>
        <v>782</v>
      </c>
      <c r="G889" s="95">
        <f>'gráficos x semana II nivel'!D58</f>
        <v>1</v>
      </c>
      <c r="H889" s="95">
        <f t="shared" si="44"/>
        <v>25</v>
      </c>
      <c r="I889" s="351">
        <f t="shared" si="2"/>
        <v>5.7471264367816091E-2</v>
      </c>
      <c r="J889" s="351">
        <f t="shared" si="3"/>
        <v>3.1969309462915603E-2</v>
      </c>
      <c r="K889" s="34" t="s">
        <v>650</v>
      </c>
    </row>
    <row r="890" spans="1:11">
      <c r="A890" s="34" t="s">
        <v>4654</v>
      </c>
      <c r="B890" s="34">
        <v>2010</v>
      </c>
      <c r="C890" s="34">
        <v>57</v>
      </c>
      <c r="D890" s="34" t="s">
        <v>4673</v>
      </c>
      <c r="E890" s="95">
        <f t="shared" si="42"/>
        <v>435</v>
      </c>
      <c r="F890" s="95">
        <f t="shared" si="43"/>
        <v>782</v>
      </c>
      <c r="G890" s="95">
        <f>'gráficos x semana II nivel'!D59</f>
        <v>0</v>
      </c>
      <c r="H890" s="95">
        <f t="shared" si="44"/>
        <v>25</v>
      </c>
      <c r="I890" s="351">
        <f t="shared" si="2"/>
        <v>5.7471264367816091E-2</v>
      </c>
      <c r="J890" s="351">
        <f t="shared" si="3"/>
        <v>3.1969309462915603E-2</v>
      </c>
      <c r="K890" s="34" t="s">
        <v>650</v>
      </c>
    </row>
    <row r="891" spans="1:11">
      <c r="A891" s="34" t="s">
        <v>4654</v>
      </c>
      <c r="B891" s="34">
        <v>2010</v>
      </c>
      <c r="C891" s="34">
        <v>58</v>
      </c>
      <c r="D891" s="34" t="s">
        <v>4673</v>
      </c>
      <c r="E891" s="95">
        <f t="shared" si="42"/>
        <v>435</v>
      </c>
      <c r="F891" s="95">
        <f t="shared" si="43"/>
        <v>782</v>
      </c>
      <c r="G891" s="95">
        <f>'gráficos x semana II nivel'!D60</f>
        <v>0</v>
      </c>
      <c r="H891" s="95">
        <f t="shared" si="44"/>
        <v>25</v>
      </c>
      <c r="I891" s="351">
        <f t="shared" si="2"/>
        <v>5.7471264367816091E-2</v>
      </c>
      <c r="J891" s="351">
        <f t="shared" si="3"/>
        <v>3.1969309462915603E-2</v>
      </c>
      <c r="K891" s="34" t="s">
        <v>650</v>
      </c>
    </row>
    <row r="892" spans="1:11">
      <c r="A892" s="34" t="s">
        <v>4654</v>
      </c>
      <c r="B892" s="34">
        <v>2010</v>
      </c>
      <c r="C892" s="34">
        <v>59</v>
      </c>
      <c r="D892" s="34" t="s">
        <v>4673</v>
      </c>
      <c r="E892" s="95">
        <f t="shared" si="42"/>
        <v>435</v>
      </c>
      <c r="F892" s="95">
        <f t="shared" si="43"/>
        <v>782</v>
      </c>
      <c r="G892" s="95">
        <f>'gráficos x semana II nivel'!D61</f>
        <v>0</v>
      </c>
      <c r="H892" s="95">
        <f t="shared" si="44"/>
        <v>25</v>
      </c>
      <c r="I892" s="351">
        <f t="shared" si="2"/>
        <v>5.7471264367816091E-2</v>
      </c>
      <c r="J892" s="351">
        <f t="shared" si="3"/>
        <v>3.1969309462915603E-2</v>
      </c>
      <c r="K892" s="34" t="s">
        <v>650</v>
      </c>
    </row>
    <row r="893" spans="1:11">
      <c r="A893" s="34" t="s">
        <v>4654</v>
      </c>
      <c r="B893" s="34">
        <v>2010</v>
      </c>
      <c r="C893" s="34">
        <v>60</v>
      </c>
      <c r="D893" s="34" t="s">
        <v>4673</v>
      </c>
      <c r="E893" s="95">
        <f t="shared" si="42"/>
        <v>435</v>
      </c>
      <c r="F893" s="95">
        <f t="shared" si="43"/>
        <v>782</v>
      </c>
      <c r="G893" s="95">
        <f>'gráficos x semana II nivel'!D62</f>
        <v>0</v>
      </c>
      <c r="H893" s="95">
        <f t="shared" si="44"/>
        <v>25</v>
      </c>
      <c r="I893" s="351">
        <f t="shared" si="2"/>
        <v>5.7471264367816091E-2</v>
      </c>
      <c r="J893" s="351">
        <f t="shared" si="3"/>
        <v>3.1969309462915603E-2</v>
      </c>
      <c r="K893" s="34" t="s">
        <v>650</v>
      </c>
    </row>
    <row r="894" spans="1:11">
      <c r="A894" s="34" t="s">
        <v>4654</v>
      </c>
      <c r="B894" s="34">
        <v>2010</v>
      </c>
      <c r="C894" s="34">
        <v>61</v>
      </c>
      <c r="D894" s="34" t="s">
        <v>4673</v>
      </c>
      <c r="E894" s="95">
        <f t="shared" si="42"/>
        <v>435</v>
      </c>
      <c r="F894" s="95">
        <f t="shared" si="43"/>
        <v>782</v>
      </c>
      <c r="G894" s="95">
        <f>'gráficos x semana II nivel'!D63</f>
        <v>0</v>
      </c>
      <c r="H894" s="95">
        <f t="shared" si="44"/>
        <v>25</v>
      </c>
      <c r="I894" s="351">
        <f t="shared" si="2"/>
        <v>5.7471264367816091E-2</v>
      </c>
      <c r="J894" s="351">
        <f t="shared" si="3"/>
        <v>3.1969309462915603E-2</v>
      </c>
      <c r="K894" s="34" t="s">
        <v>650</v>
      </c>
    </row>
    <row r="895" spans="1:11">
      <c r="A895" s="34" t="s">
        <v>4654</v>
      </c>
      <c r="B895" s="34">
        <v>2010</v>
      </c>
      <c r="C895" s="34">
        <v>62</v>
      </c>
      <c r="D895" s="34" t="s">
        <v>4673</v>
      </c>
      <c r="E895" s="95">
        <f t="shared" si="42"/>
        <v>435</v>
      </c>
      <c r="F895" s="95">
        <f t="shared" si="43"/>
        <v>782</v>
      </c>
      <c r="G895" s="95">
        <f>'gráficos x semana II nivel'!D64</f>
        <v>0</v>
      </c>
      <c r="H895" s="95">
        <f t="shared" si="44"/>
        <v>25</v>
      </c>
      <c r="I895" s="351">
        <f t="shared" si="2"/>
        <v>5.7471264367816091E-2</v>
      </c>
      <c r="J895" s="351">
        <f t="shared" si="3"/>
        <v>3.1969309462915603E-2</v>
      </c>
      <c r="K895" s="34" t="s">
        <v>650</v>
      </c>
    </row>
    <row r="896" spans="1:11">
      <c r="A896" s="34" t="s">
        <v>4654</v>
      </c>
      <c r="B896" s="34">
        <v>2010</v>
      </c>
      <c r="C896" s="34">
        <v>63</v>
      </c>
      <c r="D896" s="34" t="s">
        <v>4673</v>
      </c>
      <c r="E896" s="95">
        <f t="shared" si="42"/>
        <v>435</v>
      </c>
      <c r="F896" s="95">
        <f t="shared" si="43"/>
        <v>782</v>
      </c>
      <c r="G896" s="95">
        <f>'gráficos x semana II nivel'!D65</f>
        <v>1</v>
      </c>
      <c r="H896" s="95">
        <f t="shared" si="44"/>
        <v>26</v>
      </c>
      <c r="I896" s="351">
        <f t="shared" si="2"/>
        <v>5.9770114942528735E-2</v>
      </c>
      <c r="J896" s="351">
        <f t="shared" si="3"/>
        <v>3.3248081841432228E-2</v>
      </c>
      <c r="K896" s="34" t="s">
        <v>650</v>
      </c>
    </row>
    <row r="897" spans="1:11">
      <c r="A897" s="34" t="s">
        <v>4654</v>
      </c>
      <c r="B897" s="34">
        <v>2010</v>
      </c>
      <c r="C897" s="34">
        <v>64</v>
      </c>
      <c r="D897" s="34" t="s">
        <v>4673</v>
      </c>
      <c r="E897" s="95">
        <f t="shared" si="42"/>
        <v>435</v>
      </c>
      <c r="F897" s="95">
        <f t="shared" si="43"/>
        <v>782</v>
      </c>
      <c r="G897" s="95">
        <f>'gráficos x semana II nivel'!D66</f>
        <v>1</v>
      </c>
      <c r="H897" s="95">
        <f t="shared" si="44"/>
        <v>27</v>
      </c>
      <c r="I897" s="351">
        <f t="shared" si="2"/>
        <v>6.2068965517241378E-2</v>
      </c>
      <c r="J897" s="351">
        <f t="shared" si="3"/>
        <v>3.4526854219948847E-2</v>
      </c>
      <c r="K897" s="34" t="s">
        <v>650</v>
      </c>
    </row>
    <row r="898" spans="1:11">
      <c r="A898" s="34" t="s">
        <v>4654</v>
      </c>
      <c r="B898" s="34">
        <v>2010</v>
      </c>
      <c r="C898" s="34">
        <v>65</v>
      </c>
      <c r="D898" s="34" t="s">
        <v>4673</v>
      </c>
      <c r="E898" s="95">
        <f t="shared" ref="E898:E961" si="45">SP1_IIN</f>
        <v>435</v>
      </c>
      <c r="F898" s="95">
        <f t="shared" ref="F898:F961" si="46">Cargos_IIN_SP1</f>
        <v>782</v>
      </c>
      <c r="G898" s="95">
        <f>'gráficos x semana II nivel'!D67</f>
        <v>0</v>
      </c>
      <c r="H898" s="95">
        <f t="shared" si="44"/>
        <v>27</v>
      </c>
      <c r="I898" s="351">
        <f t="shared" si="2"/>
        <v>6.2068965517241378E-2</v>
      </c>
      <c r="J898" s="351">
        <f t="shared" si="3"/>
        <v>3.4526854219948847E-2</v>
      </c>
      <c r="K898" s="34" t="s">
        <v>650</v>
      </c>
    </row>
    <row r="899" spans="1:11">
      <c r="A899" s="34" t="s">
        <v>4654</v>
      </c>
      <c r="B899" s="34">
        <v>2010</v>
      </c>
      <c r="C899" s="34">
        <v>66</v>
      </c>
      <c r="D899" s="34" t="s">
        <v>4673</v>
      </c>
      <c r="E899" s="95">
        <f t="shared" si="45"/>
        <v>435</v>
      </c>
      <c r="F899" s="95">
        <f t="shared" si="46"/>
        <v>782</v>
      </c>
      <c r="G899" s="95">
        <f>'gráficos x semana II nivel'!D68</f>
        <v>0</v>
      </c>
      <c r="H899" s="95">
        <f t="shared" si="44"/>
        <v>27</v>
      </c>
      <c r="I899" s="351">
        <f t="shared" si="2"/>
        <v>6.2068965517241378E-2</v>
      </c>
      <c r="J899" s="351">
        <f t="shared" si="3"/>
        <v>3.4526854219948847E-2</v>
      </c>
      <c r="K899" s="34" t="s">
        <v>650</v>
      </c>
    </row>
    <row r="900" spans="1:11">
      <c r="A900" s="34" t="s">
        <v>4654</v>
      </c>
      <c r="B900" s="34">
        <v>2010</v>
      </c>
      <c r="C900" s="34">
        <v>67</v>
      </c>
      <c r="D900" s="34" t="s">
        <v>4673</v>
      </c>
      <c r="E900" s="95">
        <f t="shared" si="45"/>
        <v>435</v>
      </c>
      <c r="F900" s="95">
        <f t="shared" si="46"/>
        <v>782</v>
      </c>
      <c r="G900" s="95">
        <f>'gráficos x semana II nivel'!D69</f>
        <v>0</v>
      </c>
      <c r="H900" s="95">
        <f t="shared" si="44"/>
        <v>27</v>
      </c>
      <c r="I900" s="351">
        <f t="shared" si="2"/>
        <v>6.2068965517241378E-2</v>
      </c>
      <c r="J900" s="351">
        <f t="shared" si="3"/>
        <v>3.4526854219948847E-2</v>
      </c>
      <c r="K900" s="34" t="s">
        <v>650</v>
      </c>
    </row>
    <row r="901" spans="1:11">
      <c r="A901" s="34" t="s">
        <v>4654</v>
      </c>
      <c r="B901" s="34">
        <v>2010</v>
      </c>
      <c r="C901" s="34">
        <v>68</v>
      </c>
      <c r="D901" s="34" t="s">
        <v>4673</v>
      </c>
      <c r="E901" s="95">
        <f t="shared" si="45"/>
        <v>435</v>
      </c>
      <c r="F901" s="95">
        <f t="shared" si="46"/>
        <v>782</v>
      </c>
      <c r="G901" s="95">
        <f>'gráficos x semana II nivel'!D70</f>
        <v>0</v>
      </c>
      <c r="H901" s="95">
        <f t="shared" si="44"/>
        <v>27</v>
      </c>
      <c r="I901" s="351">
        <f t="shared" si="2"/>
        <v>6.2068965517241378E-2</v>
      </c>
      <c r="J901" s="351">
        <f t="shared" si="3"/>
        <v>3.4526854219948847E-2</v>
      </c>
      <c r="K901" s="34" t="s">
        <v>650</v>
      </c>
    </row>
    <row r="902" spans="1:11">
      <c r="A902" s="34" t="s">
        <v>4654</v>
      </c>
      <c r="B902" s="34">
        <v>2010</v>
      </c>
      <c r="C902" s="34">
        <v>69</v>
      </c>
      <c r="D902" s="34" t="s">
        <v>4673</v>
      </c>
      <c r="E902" s="95">
        <f t="shared" si="45"/>
        <v>435</v>
      </c>
      <c r="F902" s="95">
        <f t="shared" si="46"/>
        <v>782</v>
      </c>
      <c r="G902" s="95">
        <f>'gráficos x semana II nivel'!D71</f>
        <v>1</v>
      </c>
      <c r="H902" s="95">
        <f t="shared" si="44"/>
        <v>28</v>
      </c>
      <c r="I902" s="351">
        <f t="shared" si="2"/>
        <v>6.4367816091954022E-2</v>
      </c>
      <c r="J902" s="351">
        <f t="shared" si="3"/>
        <v>3.5805626598465472E-2</v>
      </c>
      <c r="K902" s="34" t="s">
        <v>650</v>
      </c>
    </row>
    <row r="903" spans="1:11">
      <c r="A903" s="34" t="s">
        <v>4654</v>
      </c>
      <c r="B903" s="34">
        <v>2010</v>
      </c>
      <c r="C903" s="34">
        <v>70</v>
      </c>
      <c r="D903" s="34" t="s">
        <v>4673</v>
      </c>
      <c r="E903" s="95">
        <f t="shared" si="45"/>
        <v>435</v>
      </c>
      <c r="F903" s="95">
        <f t="shared" si="46"/>
        <v>782</v>
      </c>
      <c r="G903" s="95">
        <f>'gráficos x semana II nivel'!D72</f>
        <v>1</v>
      </c>
      <c r="H903" s="95">
        <f t="shared" si="44"/>
        <v>29</v>
      </c>
      <c r="I903" s="351">
        <f t="shared" si="2"/>
        <v>6.6666666666666666E-2</v>
      </c>
      <c r="J903" s="351">
        <f t="shared" si="3"/>
        <v>3.7084398976982097E-2</v>
      </c>
      <c r="K903" s="34" t="s">
        <v>650</v>
      </c>
    </row>
    <row r="904" spans="1:11">
      <c r="A904" s="34" t="s">
        <v>4654</v>
      </c>
      <c r="B904" s="34">
        <v>2010</v>
      </c>
      <c r="C904" s="34">
        <v>71</v>
      </c>
      <c r="D904" s="34" t="s">
        <v>4673</v>
      </c>
      <c r="E904" s="95">
        <f t="shared" si="45"/>
        <v>435</v>
      </c>
      <c r="F904" s="95">
        <f t="shared" si="46"/>
        <v>782</v>
      </c>
      <c r="G904" s="95">
        <f>'gráficos x semana II nivel'!D73</f>
        <v>1</v>
      </c>
      <c r="H904" s="95">
        <f t="shared" si="44"/>
        <v>30</v>
      </c>
      <c r="I904" s="351">
        <f t="shared" si="2"/>
        <v>6.8965517241379309E-2</v>
      </c>
      <c r="J904" s="351">
        <f t="shared" si="3"/>
        <v>3.8363171355498722E-2</v>
      </c>
      <c r="K904" s="34" t="s">
        <v>650</v>
      </c>
    </row>
    <row r="905" spans="1:11">
      <c r="A905" s="34" t="s">
        <v>4654</v>
      </c>
      <c r="B905" s="34">
        <v>2010</v>
      </c>
      <c r="C905" s="34">
        <v>72</v>
      </c>
      <c r="D905" s="34" t="s">
        <v>4673</v>
      </c>
      <c r="E905" s="95">
        <f t="shared" si="45"/>
        <v>435</v>
      </c>
      <c r="F905" s="95">
        <f t="shared" si="46"/>
        <v>782</v>
      </c>
      <c r="G905" s="95">
        <f>'gráficos x semana II nivel'!D74</f>
        <v>0</v>
      </c>
      <c r="H905" s="95">
        <f t="shared" si="44"/>
        <v>30</v>
      </c>
      <c r="I905" s="351">
        <f t="shared" si="2"/>
        <v>6.8965517241379309E-2</v>
      </c>
      <c r="J905" s="351">
        <f t="shared" si="3"/>
        <v>3.8363171355498722E-2</v>
      </c>
      <c r="K905" s="34" t="s">
        <v>650</v>
      </c>
    </row>
    <row r="906" spans="1:11">
      <c r="A906" s="34" t="s">
        <v>4654</v>
      </c>
      <c r="B906" s="34">
        <v>2010</v>
      </c>
      <c r="C906" s="34">
        <v>73</v>
      </c>
      <c r="D906" s="34" t="s">
        <v>4673</v>
      </c>
      <c r="E906" s="95">
        <f t="shared" si="45"/>
        <v>435</v>
      </c>
      <c r="F906" s="95">
        <f t="shared" si="46"/>
        <v>782</v>
      </c>
      <c r="G906" s="95">
        <f>'gráficos x semana II nivel'!D75</f>
        <v>0</v>
      </c>
      <c r="H906" s="95">
        <f t="shared" si="44"/>
        <v>30</v>
      </c>
      <c r="I906" s="351">
        <f t="shared" si="2"/>
        <v>6.8965517241379309E-2</v>
      </c>
      <c r="J906" s="351">
        <f t="shared" si="3"/>
        <v>3.8363171355498722E-2</v>
      </c>
      <c r="K906" s="34" t="s">
        <v>650</v>
      </c>
    </row>
    <row r="907" spans="1:11">
      <c r="A907" s="34" t="s">
        <v>4654</v>
      </c>
      <c r="B907" s="34">
        <v>2010</v>
      </c>
      <c r="C907" s="34">
        <v>74</v>
      </c>
      <c r="D907" s="34" t="s">
        <v>4673</v>
      </c>
      <c r="E907" s="95">
        <f t="shared" si="45"/>
        <v>435</v>
      </c>
      <c r="F907" s="95">
        <f t="shared" si="46"/>
        <v>782</v>
      </c>
      <c r="G907" s="95">
        <f>'gráficos x semana II nivel'!D76</f>
        <v>1</v>
      </c>
      <c r="H907" s="95">
        <f t="shared" si="44"/>
        <v>31</v>
      </c>
      <c r="I907" s="351">
        <f t="shared" si="2"/>
        <v>7.1264367816091953E-2</v>
      </c>
      <c r="J907" s="351">
        <f t="shared" si="3"/>
        <v>3.9641943734015347E-2</v>
      </c>
      <c r="K907" s="34" t="s">
        <v>650</v>
      </c>
    </row>
    <row r="908" spans="1:11">
      <c r="A908" s="34" t="s">
        <v>4654</v>
      </c>
      <c r="B908" s="34">
        <v>2010</v>
      </c>
      <c r="C908" s="34">
        <v>75</v>
      </c>
      <c r="D908" s="34" t="s">
        <v>4673</v>
      </c>
      <c r="E908" s="95">
        <f t="shared" si="45"/>
        <v>435</v>
      </c>
      <c r="F908" s="95">
        <f t="shared" si="46"/>
        <v>782</v>
      </c>
      <c r="G908" s="95">
        <f>'gráficos x semana II nivel'!D77</f>
        <v>0</v>
      </c>
      <c r="H908" s="95">
        <f t="shared" si="44"/>
        <v>31</v>
      </c>
      <c r="I908" s="351">
        <f t="shared" si="2"/>
        <v>7.1264367816091953E-2</v>
      </c>
      <c r="J908" s="351">
        <f t="shared" si="3"/>
        <v>3.9641943734015347E-2</v>
      </c>
      <c r="K908" s="34" t="s">
        <v>650</v>
      </c>
    </row>
    <row r="909" spans="1:11">
      <c r="A909" s="34" t="s">
        <v>4654</v>
      </c>
      <c r="B909" s="34">
        <v>2010</v>
      </c>
      <c r="C909" s="34">
        <v>76</v>
      </c>
      <c r="D909" s="34" t="s">
        <v>4673</v>
      </c>
      <c r="E909" s="95">
        <f t="shared" si="45"/>
        <v>435</v>
      </c>
      <c r="F909" s="95">
        <f t="shared" si="46"/>
        <v>782</v>
      </c>
      <c r="G909" s="95">
        <f>'gráficos x semana II nivel'!D78</f>
        <v>0</v>
      </c>
      <c r="H909" s="95">
        <f t="shared" si="44"/>
        <v>31</v>
      </c>
      <c r="I909" s="351">
        <f t="shared" si="2"/>
        <v>7.1264367816091953E-2</v>
      </c>
      <c r="J909" s="351">
        <f t="shared" si="3"/>
        <v>3.9641943734015347E-2</v>
      </c>
      <c r="K909" s="34" t="s">
        <v>650</v>
      </c>
    </row>
    <row r="910" spans="1:11">
      <c r="A910" s="34" t="s">
        <v>4654</v>
      </c>
      <c r="B910" s="34">
        <v>2010</v>
      </c>
      <c r="C910" s="34">
        <v>77</v>
      </c>
      <c r="D910" s="34" t="s">
        <v>4673</v>
      </c>
      <c r="E910" s="95">
        <f t="shared" si="45"/>
        <v>435</v>
      </c>
      <c r="F910" s="95">
        <f t="shared" si="46"/>
        <v>782</v>
      </c>
      <c r="G910" s="95">
        <f>'gráficos x semana II nivel'!D79</f>
        <v>0</v>
      </c>
      <c r="H910" s="95">
        <f t="shared" si="44"/>
        <v>31</v>
      </c>
      <c r="I910" s="351">
        <f t="shared" si="2"/>
        <v>7.1264367816091953E-2</v>
      </c>
      <c r="J910" s="351">
        <f t="shared" si="3"/>
        <v>3.9641943734015347E-2</v>
      </c>
      <c r="K910" s="34" t="s">
        <v>650</v>
      </c>
    </row>
    <row r="911" spans="1:11">
      <c r="A911" s="34" t="s">
        <v>4654</v>
      </c>
      <c r="B911" s="34">
        <v>2010</v>
      </c>
      <c r="C911" s="34">
        <v>78</v>
      </c>
      <c r="D911" s="34" t="s">
        <v>4673</v>
      </c>
      <c r="E911" s="95">
        <f t="shared" si="45"/>
        <v>435</v>
      </c>
      <c r="F911" s="95">
        <f t="shared" si="46"/>
        <v>782</v>
      </c>
      <c r="G911" s="95">
        <f>'gráficos x semana II nivel'!D80</f>
        <v>0</v>
      </c>
      <c r="H911" s="95">
        <f t="shared" si="44"/>
        <v>31</v>
      </c>
      <c r="I911" s="351">
        <f t="shared" si="2"/>
        <v>7.1264367816091953E-2</v>
      </c>
      <c r="J911" s="351">
        <f t="shared" si="3"/>
        <v>3.9641943734015347E-2</v>
      </c>
      <c r="K911" s="34" t="s">
        <v>650</v>
      </c>
    </row>
    <row r="912" spans="1:11">
      <c r="A912" s="34" t="s">
        <v>4654</v>
      </c>
      <c r="B912" s="34">
        <v>2010</v>
      </c>
      <c r="C912" s="34">
        <v>79</v>
      </c>
      <c r="D912" s="34" t="s">
        <v>4673</v>
      </c>
      <c r="E912" s="95">
        <f t="shared" si="45"/>
        <v>435</v>
      </c>
      <c r="F912" s="95">
        <f t="shared" si="46"/>
        <v>782</v>
      </c>
      <c r="G912" s="95">
        <f>'gráficos x semana II nivel'!D81</f>
        <v>0</v>
      </c>
      <c r="H912" s="95">
        <f t="shared" si="44"/>
        <v>31</v>
      </c>
      <c r="I912" s="351">
        <f t="shared" si="2"/>
        <v>7.1264367816091953E-2</v>
      </c>
      <c r="J912" s="351">
        <f t="shared" si="3"/>
        <v>3.9641943734015347E-2</v>
      </c>
      <c r="K912" s="34" t="s">
        <v>650</v>
      </c>
    </row>
    <row r="913" spans="1:11">
      <c r="A913" s="34" t="s">
        <v>4654</v>
      </c>
      <c r="B913" s="34">
        <v>2010</v>
      </c>
      <c r="C913" s="34">
        <v>80</v>
      </c>
      <c r="D913" s="34" t="s">
        <v>4673</v>
      </c>
      <c r="E913" s="95">
        <f t="shared" si="45"/>
        <v>435</v>
      </c>
      <c r="F913" s="95">
        <f t="shared" si="46"/>
        <v>782</v>
      </c>
      <c r="G913" s="95">
        <f>'gráficos x semana II nivel'!D82</f>
        <v>1</v>
      </c>
      <c r="H913" s="95">
        <f t="shared" si="44"/>
        <v>32</v>
      </c>
      <c r="I913" s="351">
        <f t="shared" si="2"/>
        <v>7.3563218390804597E-2</v>
      </c>
      <c r="J913" s="351">
        <f t="shared" si="3"/>
        <v>4.0920716112531973E-2</v>
      </c>
      <c r="K913" s="34" t="s">
        <v>650</v>
      </c>
    </row>
    <row r="914" spans="1:11">
      <c r="A914" s="34" t="s">
        <v>4654</v>
      </c>
      <c r="B914" s="34">
        <v>2010</v>
      </c>
      <c r="C914" s="34">
        <v>81</v>
      </c>
      <c r="D914" s="34" t="s">
        <v>4673</v>
      </c>
      <c r="E914" s="95">
        <f t="shared" si="45"/>
        <v>435</v>
      </c>
      <c r="F914" s="95">
        <f t="shared" si="46"/>
        <v>782</v>
      </c>
      <c r="G914" s="95">
        <f>'gráficos x semana II nivel'!D83</f>
        <v>0</v>
      </c>
      <c r="H914" s="95">
        <f t="shared" si="44"/>
        <v>32</v>
      </c>
      <c r="I914" s="351">
        <f t="shared" si="2"/>
        <v>7.3563218390804597E-2</v>
      </c>
      <c r="J914" s="351">
        <f t="shared" si="3"/>
        <v>4.0920716112531973E-2</v>
      </c>
      <c r="K914" s="34" t="s">
        <v>650</v>
      </c>
    </row>
    <row r="915" spans="1:11">
      <c r="A915" s="34" t="s">
        <v>4654</v>
      </c>
      <c r="B915" s="34">
        <v>2010</v>
      </c>
      <c r="C915" s="34">
        <v>82</v>
      </c>
      <c r="D915" s="34" t="s">
        <v>4673</v>
      </c>
      <c r="E915" s="95">
        <f t="shared" si="45"/>
        <v>435</v>
      </c>
      <c r="F915" s="95">
        <f t="shared" si="46"/>
        <v>782</v>
      </c>
      <c r="G915" s="95">
        <f>'gráficos x semana II nivel'!D84</f>
        <v>2</v>
      </c>
      <c r="H915" s="95">
        <f t="shared" si="44"/>
        <v>34</v>
      </c>
      <c r="I915" s="351">
        <f t="shared" si="2"/>
        <v>7.8160919540229884E-2</v>
      </c>
      <c r="J915" s="351">
        <f t="shared" si="3"/>
        <v>4.3478260869565216E-2</v>
      </c>
      <c r="K915" s="34" t="s">
        <v>650</v>
      </c>
    </row>
    <row r="916" spans="1:11">
      <c r="A916" s="34" t="s">
        <v>4654</v>
      </c>
      <c r="B916" s="34">
        <v>2010</v>
      </c>
      <c r="C916" s="34">
        <v>83</v>
      </c>
      <c r="D916" s="34" t="s">
        <v>4673</v>
      </c>
      <c r="E916" s="95">
        <f t="shared" si="45"/>
        <v>435</v>
      </c>
      <c r="F916" s="95">
        <f t="shared" si="46"/>
        <v>782</v>
      </c>
      <c r="G916" s="95">
        <f>'gráficos x semana II nivel'!D85</f>
        <v>0</v>
      </c>
      <c r="H916" s="95">
        <f t="shared" si="44"/>
        <v>34</v>
      </c>
      <c r="I916" s="351">
        <f t="shared" si="2"/>
        <v>7.8160919540229884E-2</v>
      </c>
      <c r="J916" s="351">
        <f t="shared" si="3"/>
        <v>4.3478260869565216E-2</v>
      </c>
      <c r="K916" s="34" t="s">
        <v>650</v>
      </c>
    </row>
    <row r="917" spans="1:11">
      <c r="A917" s="34" t="s">
        <v>4654</v>
      </c>
      <c r="B917" s="34">
        <v>2010</v>
      </c>
      <c r="C917" s="34">
        <v>84</v>
      </c>
      <c r="D917" s="34" t="s">
        <v>4673</v>
      </c>
      <c r="E917" s="95">
        <f t="shared" si="45"/>
        <v>435</v>
      </c>
      <c r="F917" s="95">
        <f t="shared" si="46"/>
        <v>782</v>
      </c>
      <c r="G917" s="95">
        <f>'gráficos x semana II nivel'!D86</f>
        <v>0</v>
      </c>
      <c r="H917" s="95">
        <f t="shared" si="44"/>
        <v>34</v>
      </c>
      <c r="I917" s="351">
        <f t="shared" si="2"/>
        <v>7.8160919540229884E-2</v>
      </c>
      <c r="J917" s="351">
        <f t="shared" si="3"/>
        <v>4.3478260869565216E-2</v>
      </c>
      <c r="K917" s="34" t="s">
        <v>650</v>
      </c>
    </row>
    <row r="918" spans="1:11">
      <c r="A918" s="34" t="s">
        <v>4654</v>
      </c>
      <c r="B918" s="34">
        <v>2010</v>
      </c>
      <c r="C918" s="34">
        <v>85</v>
      </c>
      <c r="D918" s="34" t="s">
        <v>4673</v>
      </c>
      <c r="E918" s="95">
        <f t="shared" si="45"/>
        <v>435</v>
      </c>
      <c r="F918" s="95">
        <f t="shared" si="46"/>
        <v>782</v>
      </c>
      <c r="G918" s="95">
        <f>'gráficos x semana II nivel'!D87</f>
        <v>0</v>
      </c>
      <c r="H918" s="95">
        <f t="shared" si="44"/>
        <v>34</v>
      </c>
      <c r="I918" s="351">
        <f t="shared" si="2"/>
        <v>7.8160919540229884E-2</v>
      </c>
      <c r="J918" s="351">
        <f t="shared" si="3"/>
        <v>4.3478260869565216E-2</v>
      </c>
      <c r="K918" s="34" t="s">
        <v>650</v>
      </c>
    </row>
    <row r="919" spans="1:11">
      <c r="A919" s="34" t="s">
        <v>4654</v>
      </c>
      <c r="B919" s="34">
        <v>2010</v>
      </c>
      <c r="C919" s="34">
        <v>86</v>
      </c>
      <c r="D919" s="34" t="s">
        <v>4673</v>
      </c>
      <c r="E919" s="95">
        <f t="shared" si="45"/>
        <v>435</v>
      </c>
      <c r="F919" s="95">
        <f t="shared" si="46"/>
        <v>782</v>
      </c>
      <c r="G919" s="95">
        <f>'gráficos x semana II nivel'!D88</f>
        <v>0</v>
      </c>
      <c r="H919" s="95">
        <f t="shared" si="44"/>
        <v>34</v>
      </c>
      <c r="I919" s="351">
        <f t="shared" si="2"/>
        <v>7.8160919540229884E-2</v>
      </c>
      <c r="J919" s="351">
        <f t="shared" si="3"/>
        <v>4.3478260869565216E-2</v>
      </c>
      <c r="K919" s="34" t="s">
        <v>650</v>
      </c>
    </row>
    <row r="920" spans="1:11">
      <c r="A920" s="34" t="s">
        <v>4654</v>
      </c>
      <c r="B920" s="34">
        <v>2010</v>
      </c>
      <c r="C920" s="34">
        <v>87</v>
      </c>
      <c r="D920" s="34" t="s">
        <v>4673</v>
      </c>
      <c r="E920" s="95">
        <f t="shared" si="45"/>
        <v>435</v>
      </c>
      <c r="F920" s="95">
        <f t="shared" si="46"/>
        <v>782</v>
      </c>
      <c r="G920" s="95">
        <f>'gráficos x semana II nivel'!D89</f>
        <v>0</v>
      </c>
      <c r="H920" s="95">
        <f t="shared" si="44"/>
        <v>34</v>
      </c>
      <c r="I920" s="351">
        <f t="shared" si="2"/>
        <v>7.8160919540229884E-2</v>
      </c>
      <c r="J920" s="351">
        <f t="shared" si="3"/>
        <v>4.3478260869565216E-2</v>
      </c>
      <c r="K920" s="34" t="s">
        <v>650</v>
      </c>
    </row>
    <row r="921" spans="1:11">
      <c r="A921" s="34" t="s">
        <v>4654</v>
      </c>
      <c r="B921" s="34">
        <v>2010</v>
      </c>
      <c r="C921" s="34">
        <v>88</v>
      </c>
      <c r="D921" s="34" t="s">
        <v>4673</v>
      </c>
      <c r="E921" s="95">
        <f t="shared" si="45"/>
        <v>435</v>
      </c>
      <c r="F921" s="95">
        <f t="shared" si="46"/>
        <v>782</v>
      </c>
      <c r="G921" s="95">
        <f>'gráficos x semana II nivel'!D90</f>
        <v>0</v>
      </c>
      <c r="H921" s="95">
        <f t="shared" si="44"/>
        <v>34</v>
      </c>
      <c r="I921" s="351">
        <f t="shared" si="2"/>
        <v>7.8160919540229884E-2</v>
      </c>
      <c r="J921" s="351">
        <f t="shared" si="3"/>
        <v>4.3478260869565216E-2</v>
      </c>
      <c r="K921" s="34" t="s">
        <v>650</v>
      </c>
    </row>
    <row r="922" spans="1:11">
      <c r="A922" s="34" t="s">
        <v>4654</v>
      </c>
      <c r="B922" s="34">
        <v>2010</v>
      </c>
      <c r="C922" s="34">
        <v>89</v>
      </c>
      <c r="D922" s="34" t="s">
        <v>4673</v>
      </c>
      <c r="E922" s="95">
        <f t="shared" si="45"/>
        <v>435</v>
      </c>
      <c r="F922" s="95">
        <f t="shared" si="46"/>
        <v>782</v>
      </c>
      <c r="G922" s="95">
        <f>'gráficos x semana II nivel'!D91</f>
        <v>0</v>
      </c>
      <c r="H922" s="95">
        <f t="shared" si="44"/>
        <v>34</v>
      </c>
      <c r="I922" s="351">
        <f t="shared" si="2"/>
        <v>7.8160919540229884E-2</v>
      </c>
      <c r="J922" s="351">
        <f t="shared" si="3"/>
        <v>4.3478260869565216E-2</v>
      </c>
      <c r="K922" s="34" t="s">
        <v>650</v>
      </c>
    </row>
    <row r="923" spans="1:11">
      <c r="A923" s="34" t="s">
        <v>4654</v>
      </c>
      <c r="B923" s="34">
        <v>2010</v>
      </c>
      <c r="C923" s="34">
        <v>90</v>
      </c>
      <c r="D923" s="34" t="s">
        <v>4673</v>
      </c>
      <c r="E923" s="95">
        <f t="shared" si="45"/>
        <v>435</v>
      </c>
      <c r="F923" s="95">
        <f t="shared" si="46"/>
        <v>782</v>
      </c>
      <c r="G923" s="95">
        <f>'gráficos x semana II nivel'!D92</f>
        <v>0</v>
      </c>
      <c r="H923" s="95">
        <f t="shared" si="44"/>
        <v>34</v>
      </c>
      <c r="I923" s="351">
        <f t="shared" si="2"/>
        <v>7.8160919540229884E-2</v>
      </c>
      <c r="J923" s="351">
        <f t="shared" si="3"/>
        <v>4.3478260869565216E-2</v>
      </c>
      <c r="K923" s="34" t="s">
        <v>650</v>
      </c>
    </row>
    <row r="924" spans="1:11">
      <c r="A924" s="34" t="s">
        <v>4654</v>
      </c>
      <c r="B924" s="34">
        <v>2010</v>
      </c>
      <c r="C924" s="34">
        <v>91</v>
      </c>
      <c r="D924" s="34" t="s">
        <v>4673</v>
      </c>
      <c r="E924" s="95">
        <f t="shared" si="45"/>
        <v>435</v>
      </c>
      <c r="F924" s="95">
        <f t="shared" si="46"/>
        <v>782</v>
      </c>
      <c r="G924" s="95">
        <f>'gráficos x semana II nivel'!D93</f>
        <v>0</v>
      </c>
      <c r="H924" s="95">
        <f t="shared" si="44"/>
        <v>34</v>
      </c>
      <c r="I924" s="351">
        <f t="shared" si="2"/>
        <v>7.8160919540229884E-2</v>
      </c>
      <c r="J924" s="351">
        <f t="shared" si="3"/>
        <v>4.3478260869565216E-2</v>
      </c>
      <c r="K924" s="34" t="s">
        <v>650</v>
      </c>
    </row>
    <row r="925" spans="1:11">
      <c r="A925" s="34" t="s">
        <v>4654</v>
      </c>
      <c r="B925" s="34">
        <v>2010</v>
      </c>
      <c r="C925" s="34">
        <v>92</v>
      </c>
      <c r="D925" s="34" t="s">
        <v>4673</v>
      </c>
      <c r="E925" s="95">
        <f t="shared" si="45"/>
        <v>435</v>
      </c>
      <c r="F925" s="95">
        <f t="shared" si="46"/>
        <v>782</v>
      </c>
      <c r="G925" s="95">
        <f>'gráficos x semana II nivel'!D94</f>
        <v>0</v>
      </c>
      <c r="H925" s="95">
        <f t="shared" si="44"/>
        <v>34</v>
      </c>
      <c r="I925" s="351">
        <f t="shared" si="2"/>
        <v>7.8160919540229884E-2</v>
      </c>
      <c r="J925" s="351">
        <f t="shared" si="3"/>
        <v>4.3478260869565216E-2</v>
      </c>
      <c r="K925" s="34" t="s">
        <v>650</v>
      </c>
    </row>
    <row r="926" spans="1:11">
      <c r="A926" s="34" t="s">
        <v>4654</v>
      </c>
      <c r="B926" s="34">
        <v>2010</v>
      </c>
      <c r="C926" s="34">
        <v>93</v>
      </c>
      <c r="D926" s="34" t="s">
        <v>4673</v>
      </c>
      <c r="E926" s="95">
        <f t="shared" si="45"/>
        <v>435</v>
      </c>
      <c r="F926" s="95">
        <f t="shared" si="46"/>
        <v>782</v>
      </c>
      <c r="G926" s="95">
        <f>'gráficos x semana II nivel'!D95</f>
        <v>0</v>
      </c>
      <c r="H926" s="95">
        <f t="shared" si="44"/>
        <v>34</v>
      </c>
      <c r="I926" s="351">
        <f t="shared" si="2"/>
        <v>7.8160919540229884E-2</v>
      </c>
      <c r="J926" s="351">
        <f t="shared" si="3"/>
        <v>4.3478260869565216E-2</v>
      </c>
      <c r="K926" s="34" t="s">
        <v>650</v>
      </c>
    </row>
    <row r="927" spans="1:11">
      <c r="A927" s="34" t="s">
        <v>4654</v>
      </c>
      <c r="B927" s="34">
        <v>2010</v>
      </c>
      <c r="C927" s="34">
        <v>94</v>
      </c>
      <c r="D927" s="34" t="s">
        <v>4673</v>
      </c>
      <c r="E927" s="95">
        <f t="shared" si="45"/>
        <v>435</v>
      </c>
      <c r="F927" s="95">
        <f t="shared" si="46"/>
        <v>782</v>
      </c>
      <c r="G927" s="95">
        <f>'gráficos x semana II nivel'!D96</f>
        <v>0</v>
      </c>
      <c r="H927" s="95">
        <f t="shared" si="44"/>
        <v>34</v>
      </c>
      <c r="I927" s="351">
        <f t="shared" si="2"/>
        <v>7.8160919540229884E-2</v>
      </c>
      <c r="J927" s="351">
        <f t="shared" si="3"/>
        <v>4.3478260869565216E-2</v>
      </c>
      <c r="K927" s="34" t="s">
        <v>650</v>
      </c>
    </row>
    <row r="928" spans="1:11">
      <c r="A928" s="34" t="s">
        <v>4654</v>
      </c>
      <c r="B928" s="34">
        <v>2010</v>
      </c>
      <c r="C928" s="34">
        <v>95</v>
      </c>
      <c r="D928" s="34" t="s">
        <v>4673</v>
      </c>
      <c r="E928" s="95">
        <f t="shared" si="45"/>
        <v>435</v>
      </c>
      <c r="F928" s="95">
        <f t="shared" si="46"/>
        <v>782</v>
      </c>
      <c r="G928" s="95">
        <f>'gráficos x semana II nivel'!D97</f>
        <v>0</v>
      </c>
      <c r="H928" s="95">
        <f t="shared" si="44"/>
        <v>34</v>
      </c>
      <c r="I928" s="351">
        <f t="shared" si="2"/>
        <v>7.8160919540229884E-2</v>
      </c>
      <c r="J928" s="351">
        <f t="shared" si="3"/>
        <v>4.3478260869565216E-2</v>
      </c>
      <c r="K928" s="34" t="s">
        <v>650</v>
      </c>
    </row>
    <row r="929" spans="1:11">
      <c r="A929" s="34" t="s">
        <v>4654</v>
      </c>
      <c r="B929" s="34">
        <v>2010</v>
      </c>
      <c r="C929" s="34">
        <v>96</v>
      </c>
      <c r="D929" s="34" t="s">
        <v>4673</v>
      </c>
      <c r="E929" s="95">
        <f t="shared" si="45"/>
        <v>435</v>
      </c>
      <c r="F929" s="95">
        <f t="shared" si="46"/>
        <v>782</v>
      </c>
      <c r="G929" s="95">
        <f>'gráficos x semana II nivel'!D98</f>
        <v>0</v>
      </c>
      <c r="H929" s="95">
        <f t="shared" si="44"/>
        <v>34</v>
      </c>
      <c r="I929" s="351">
        <f t="shared" si="2"/>
        <v>7.8160919540229884E-2</v>
      </c>
      <c r="J929" s="351">
        <f t="shared" si="3"/>
        <v>4.3478260869565216E-2</v>
      </c>
      <c r="K929" s="34" t="s">
        <v>650</v>
      </c>
    </row>
    <row r="930" spans="1:11">
      <c r="A930" s="34" t="s">
        <v>4654</v>
      </c>
      <c r="B930" s="34">
        <v>2010</v>
      </c>
      <c r="C930" s="34">
        <v>97</v>
      </c>
      <c r="D930" s="34" t="s">
        <v>4673</v>
      </c>
      <c r="E930" s="95">
        <f t="shared" si="45"/>
        <v>435</v>
      </c>
      <c r="F930" s="95">
        <f t="shared" si="46"/>
        <v>782</v>
      </c>
      <c r="G930" s="95">
        <f>'gráficos x semana II nivel'!D99</f>
        <v>0</v>
      </c>
      <c r="H930" s="95">
        <f t="shared" si="44"/>
        <v>34</v>
      </c>
      <c r="I930" s="351">
        <f t="shared" si="2"/>
        <v>7.8160919540229884E-2</v>
      </c>
      <c r="J930" s="351">
        <f t="shared" si="3"/>
        <v>4.3478260869565216E-2</v>
      </c>
      <c r="K930" s="34" t="s">
        <v>650</v>
      </c>
    </row>
    <row r="931" spans="1:11">
      <c r="A931" s="34" t="s">
        <v>4654</v>
      </c>
      <c r="B931" s="34">
        <v>2010</v>
      </c>
      <c r="C931" s="34">
        <v>98</v>
      </c>
      <c r="D931" s="34" t="s">
        <v>4673</v>
      </c>
      <c r="E931" s="95">
        <f t="shared" si="45"/>
        <v>435</v>
      </c>
      <c r="F931" s="95">
        <f t="shared" si="46"/>
        <v>782</v>
      </c>
      <c r="G931" s="95">
        <f>'gráficos x semana II nivel'!D100</f>
        <v>0</v>
      </c>
      <c r="H931" s="95">
        <f t="shared" si="44"/>
        <v>34</v>
      </c>
      <c r="I931" s="351">
        <f t="shared" si="2"/>
        <v>7.8160919540229884E-2</v>
      </c>
      <c r="J931" s="351">
        <f t="shared" si="3"/>
        <v>4.3478260869565216E-2</v>
      </c>
      <c r="K931" s="34" t="s">
        <v>650</v>
      </c>
    </row>
    <row r="932" spans="1:11">
      <c r="A932" s="34" t="s">
        <v>4654</v>
      </c>
      <c r="B932" s="34">
        <v>2010</v>
      </c>
      <c r="C932" s="34">
        <v>99</v>
      </c>
      <c r="D932" s="34" t="s">
        <v>4673</v>
      </c>
      <c r="E932" s="95">
        <f t="shared" si="45"/>
        <v>435</v>
      </c>
      <c r="F932" s="95">
        <f t="shared" si="46"/>
        <v>782</v>
      </c>
      <c r="G932" s="95">
        <f>'gráficos x semana II nivel'!D101</f>
        <v>0</v>
      </c>
      <c r="H932" s="95">
        <f t="shared" si="44"/>
        <v>34</v>
      </c>
      <c r="I932" s="351">
        <f t="shared" si="2"/>
        <v>7.8160919540229884E-2</v>
      </c>
      <c r="J932" s="351">
        <f t="shared" si="3"/>
        <v>4.3478260869565216E-2</v>
      </c>
      <c r="K932" s="34" t="s">
        <v>650</v>
      </c>
    </row>
    <row r="933" spans="1:11">
      <c r="A933" s="34" t="s">
        <v>4654</v>
      </c>
      <c r="B933" s="34">
        <v>2010</v>
      </c>
      <c r="C933" s="34">
        <v>100</v>
      </c>
      <c r="D933" s="34" t="s">
        <v>4673</v>
      </c>
      <c r="E933" s="95">
        <f t="shared" si="45"/>
        <v>435</v>
      </c>
      <c r="F933" s="95">
        <f t="shared" si="46"/>
        <v>782</v>
      </c>
      <c r="G933" s="95">
        <f>'gráficos x semana II nivel'!D102</f>
        <v>0</v>
      </c>
      <c r="H933" s="95">
        <f t="shared" si="44"/>
        <v>34</v>
      </c>
      <c r="I933" s="351">
        <f t="shared" si="2"/>
        <v>7.8160919540229884E-2</v>
      </c>
      <c r="J933" s="351">
        <f t="shared" si="3"/>
        <v>4.3478260869565216E-2</v>
      </c>
      <c r="K933" s="34" t="s">
        <v>650</v>
      </c>
    </row>
    <row r="934" spans="1:11">
      <c r="A934" s="34" t="s">
        <v>4654</v>
      </c>
      <c r="B934" s="34">
        <v>2010</v>
      </c>
      <c r="C934" s="34">
        <v>101</v>
      </c>
      <c r="D934" s="34" t="s">
        <v>4673</v>
      </c>
      <c r="E934" s="95">
        <f t="shared" si="45"/>
        <v>435</v>
      </c>
      <c r="F934" s="95">
        <f t="shared" si="46"/>
        <v>782</v>
      </c>
      <c r="G934" s="95">
        <f>'gráficos x semana II nivel'!D103</f>
        <v>0</v>
      </c>
      <c r="H934" s="95">
        <f t="shared" si="44"/>
        <v>34</v>
      </c>
      <c r="I934" s="351">
        <f t="shared" si="2"/>
        <v>7.8160919540229884E-2</v>
      </c>
      <c r="J934" s="351">
        <f t="shared" si="3"/>
        <v>4.3478260869565216E-2</v>
      </c>
      <c r="K934" s="34" t="s">
        <v>650</v>
      </c>
    </row>
    <row r="935" spans="1:11">
      <c r="A935" s="34" t="s">
        <v>4654</v>
      </c>
      <c r="B935" s="34">
        <v>2010</v>
      </c>
      <c r="C935" s="34">
        <v>102</v>
      </c>
      <c r="D935" s="34" t="s">
        <v>4673</v>
      </c>
      <c r="E935" s="95">
        <f t="shared" si="45"/>
        <v>435</v>
      </c>
      <c r="F935" s="95">
        <f t="shared" si="46"/>
        <v>782</v>
      </c>
      <c r="G935" s="95">
        <f>'gráficos x semana II nivel'!D104</f>
        <v>0</v>
      </c>
      <c r="H935" s="95">
        <f t="shared" si="44"/>
        <v>34</v>
      </c>
      <c r="I935" s="351">
        <f t="shared" si="2"/>
        <v>7.8160919540229884E-2</v>
      </c>
      <c r="J935" s="351">
        <f t="shared" si="3"/>
        <v>4.3478260869565216E-2</v>
      </c>
      <c r="K935" s="34" t="s">
        <v>650</v>
      </c>
    </row>
    <row r="936" spans="1:11">
      <c r="A936" s="34" t="s">
        <v>4654</v>
      </c>
      <c r="B936" s="34">
        <v>2010</v>
      </c>
      <c r="C936" s="34">
        <v>103</v>
      </c>
      <c r="D936" s="34" t="s">
        <v>4673</v>
      </c>
      <c r="E936" s="95">
        <f t="shared" si="45"/>
        <v>435</v>
      </c>
      <c r="F936" s="95">
        <f t="shared" si="46"/>
        <v>782</v>
      </c>
      <c r="G936" s="95">
        <f>'gráficos x semana II nivel'!D105</f>
        <v>0</v>
      </c>
      <c r="H936" s="95">
        <f t="shared" si="44"/>
        <v>34</v>
      </c>
      <c r="I936" s="351">
        <f t="shared" si="2"/>
        <v>7.8160919540229884E-2</v>
      </c>
      <c r="J936" s="351">
        <f t="shared" si="3"/>
        <v>4.3478260869565216E-2</v>
      </c>
      <c r="K936" s="34" t="s">
        <v>650</v>
      </c>
    </row>
    <row r="937" spans="1:11">
      <c r="A937" s="34" t="s">
        <v>4654</v>
      </c>
      <c r="B937" s="34">
        <v>2010</v>
      </c>
      <c r="C937" s="34">
        <v>104</v>
      </c>
      <c r="D937" s="34" t="s">
        <v>4673</v>
      </c>
      <c r="E937" s="95">
        <f t="shared" si="45"/>
        <v>435</v>
      </c>
      <c r="F937" s="95">
        <f t="shared" si="46"/>
        <v>782</v>
      </c>
      <c r="G937" s="95">
        <f>'gráficos x semana II nivel'!D106</f>
        <v>0</v>
      </c>
      <c r="H937" s="95">
        <f t="shared" si="44"/>
        <v>34</v>
      </c>
      <c r="I937" s="351">
        <f t="shared" si="2"/>
        <v>7.8160919540229884E-2</v>
      </c>
      <c r="J937" s="351">
        <f t="shared" si="3"/>
        <v>4.3478260869565216E-2</v>
      </c>
      <c r="K937" s="34" t="s">
        <v>650</v>
      </c>
    </row>
    <row r="938" spans="1:11">
      <c r="A938" s="34" t="s">
        <v>4654</v>
      </c>
      <c r="B938" s="34">
        <v>2010</v>
      </c>
      <c r="C938" s="34">
        <v>1</v>
      </c>
      <c r="D938" s="34" t="s">
        <v>4678</v>
      </c>
      <c r="E938" s="95">
        <f t="shared" si="45"/>
        <v>435</v>
      </c>
      <c r="F938" s="95">
        <f t="shared" si="46"/>
        <v>782</v>
      </c>
      <c r="G938" s="95">
        <f>'gráficos x semana II nivel'!E3</f>
        <v>0</v>
      </c>
      <c r="H938" s="95">
        <f>G938</f>
        <v>0</v>
      </c>
      <c r="I938" s="351">
        <f t="shared" si="2"/>
        <v>0</v>
      </c>
      <c r="J938" s="351">
        <f t="shared" si="3"/>
        <v>0</v>
      </c>
      <c r="K938" s="34" t="s">
        <v>650</v>
      </c>
    </row>
    <row r="939" spans="1:11">
      <c r="A939" s="34" t="s">
        <v>4654</v>
      </c>
      <c r="B939" s="34">
        <v>2010</v>
      </c>
      <c r="C939" s="34">
        <v>2</v>
      </c>
      <c r="D939" s="34" t="s">
        <v>4678</v>
      </c>
      <c r="E939" s="95">
        <f t="shared" si="45"/>
        <v>435</v>
      </c>
      <c r="F939" s="95">
        <f t="shared" si="46"/>
        <v>782</v>
      </c>
      <c r="G939" s="95">
        <f>'gráficos x semana II nivel'!E4</f>
        <v>0</v>
      </c>
      <c r="H939" s="95">
        <f t="shared" ref="H939:H1041" si="47">G939+H938</f>
        <v>0</v>
      </c>
      <c r="I939" s="351">
        <f t="shared" si="2"/>
        <v>0</v>
      </c>
      <c r="J939" s="351">
        <f t="shared" si="3"/>
        <v>0</v>
      </c>
      <c r="K939" s="34" t="s">
        <v>650</v>
      </c>
    </row>
    <row r="940" spans="1:11">
      <c r="A940" s="34" t="s">
        <v>4654</v>
      </c>
      <c r="B940" s="34">
        <v>2010</v>
      </c>
      <c r="C940" s="34">
        <v>3</v>
      </c>
      <c r="D940" s="34" t="s">
        <v>4678</v>
      </c>
      <c r="E940" s="95">
        <f t="shared" si="45"/>
        <v>435</v>
      </c>
      <c r="F940" s="95">
        <f t="shared" si="46"/>
        <v>782</v>
      </c>
      <c r="G940" s="95">
        <f>'gráficos x semana II nivel'!E5</f>
        <v>0</v>
      </c>
      <c r="H940" s="95">
        <f t="shared" si="47"/>
        <v>0</v>
      </c>
      <c r="I940" s="351">
        <f t="shared" si="2"/>
        <v>0</v>
      </c>
      <c r="J940" s="351">
        <f t="shared" si="3"/>
        <v>0</v>
      </c>
      <c r="K940" s="34" t="s">
        <v>650</v>
      </c>
    </row>
    <row r="941" spans="1:11">
      <c r="A941" s="34" t="s">
        <v>4654</v>
      </c>
      <c r="B941" s="34">
        <v>2010</v>
      </c>
      <c r="C941" s="34">
        <v>4</v>
      </c>
      <c r="D941" s="34" t="s">
        <v>4678</v>
      </c>
      <c r="E941" s="95">
        <f t="shared" si="45"/>
        <v>435</v>
      </c>
      <c r="F941" s="95">
        <f t="shared" si="46"/>
        <v>782</v>
      </c>
      <c r="G941" s="95">
        <f>'gráficos x semana II nivel'!E6</f>
        <v>0</v>
      </c>
      <c r="H941" s="95">
        <f t="shared" si="47"/>
        <v>0</v>
      </c>
      <c r="I941" s="351">
        <f t="shared" si="2"/>
        <v>0</v>
      </c>
      <c r="J941" s="351">
        <f t="shared" si="3"/>
        <v>0</v>
      </c>
      <c r="K941" s="34" t="s">
        <v>650</v>
      </c>
    </row>
    <row r="942" spans="1:11">
      <c r="A942" s="34" t="s">
        <v>4654</v>
      </c>
      <c r="B942" s="34">
        <v>2010</v>
      </c>
      <c r="C942" s="34">
        <v>5</v>
      </c>
      <c r="D942" s="34" t="s">
        <v>4678</v>
      </c>
      <c r="E942" s="95">
        <f t="shared" si="45"/>
        <v>435</v>
      </c>
      <c r="F942" s="95">
        <f t="shared" si="46"/>
        <v>782</v>
      </c>
      <c r="G942" s="95">
        <f>'gráficos x semana II nivel'!E7</f>
        <v>0</v>
      </c>
      <c r="H942" s="95">
        <f t="shared" si="47"/>
        <v>0</v>
      </c>
      <c r="I942" s="351">
        <f t="shared" si="2"/>
        <v>0</v>
      </c>
      <c r="J942" s="351">
        <f t="shared" si="3"/>
        <v>0</v>
      </c>
      <c r="K942" s="34" t="s">
        <v>650</v>
      </c>
    </row>
    <row r="943" spans="1:11">
      <c r="A943" s="34" t="s">
        <v>4654</v>
      </c>
      <c r="B943" s="34">
        <v>2010</v>
      </c>
      <c r="C943" s="34">
        <v>6</v>
      </c>
      <c r="D943" s="34" t="s">
        <v>4678</v>
      </c>
      <c r="E943" s="95">
        <f t="shared" si="45"/>
        <v>435</v>
      </c>
      <c r="F943" s="95">
        <f t="shared" si="46"/>
        <v>782</v>
      </c>
      <c r="G943" s="95">
        <f>'gráficos x semana II nivel'!E8</f>
        <v>0</v>
      </c>
      <c r="H943" s="95">
        <f t="shared" si="47"/>
        <v>0</v>
      </c>
      <c r="I943" s="351">
        <f t="shared" si="2"/>
        <v>0</v>
      </c>
      <c r="J943" s="351">
        <f t="shared" si="3"/>
        <v>0</v>
      </c>
      <c r="K943" s="34" t="s">
        <v>650</v>
      </c>
    </row>
    <row r="944" spans="1:11">
      <c r="A944" s="34" t="s">
        <v>4654</v>
      </c>
      <c r="B944" s="34">
        <v>2010</v>
      </c>
      <c r="C944" s="34">
        <v>7</v>
      </c>
      <c r="D944" s="34" t="s">
        <v>4678</v>
      </c>
      <c r="E944" s="95">
        <f t="shared" si="45"/>
        <v>435</v>
      </c>
      <c r="F944" s="95">
        <f t="shared" si="46"/>
        <v>782</v>
      </c>
      <c r="G944" s="95">
        <f>'gráficos x semana II nivel'!E9</f>
        <v>0</v>
      </c>
      <c r="H944" s="95">
        <f t="shared" si="47"/>
        <v>0</v>
      </c>
      <c r="I944" s="351">
        <f t="shared" si="2"/>
        <v>0</v>
      </c>
      <c r="J944" s="351">
        <f t="shared" si="3"/>
        <v>0</v>
      </c>
      <c r="K944" s="34" t="s">
        <v>650</v>
      </c>
    </row>
    <row r="945" spans="1:11">
      <c r="A945" s="34" t="s">
        <v>4654</v>
      </c>
      <c r="B945" s="34">
        <v>2010</v>
      </c>
      <c r="C945" s="34">
        <v>8</v>
      </c>
      <c r="D945" s="34" t="s">
        <v>4678</v>
      </c>
      <c r="E945" s="95">
        <f t="shared" si="45"/>
        <v>435</v>
      </c>
      <c r="F945" s="95">
        <f t="shared" si="46"/>
        <v>782</v>
      </c>
      <c r="G945" s="95">
        <f>'gráficos x semana II nivel'!E10</f>
        <v>0</v>
      </c>
      <c r="H945" s="95">
        <f t="shared" si="47"/>
        <v>0</v>
      </c>
      <c r="I945" s="351">
        <f t="shared" si="2"/>
        <v>0</v>
      </c>
      <c r="J945" s="351">
        <f t="shared" si="3"/>
        <v>0</v>
      </c>
      <c r="K945" s="34" t="s">
        <v>650</v>
      </c>
    </row>
    <row r="946" spans="1:11">
      <c r="A946" s="34" t="s">
        <v>4654</v>
      </c>
      <c r="B946" s="34">
        <v>2010</v>
      </c>
      <c r="C946" s="34">
        <v>9</v>
      </c>
      <c r="D946" s="34" t="s">
        <v>4678</v>
      </c>
      <c r="E946" s="95">
        <f t="shared" si="45"/>
        <v>435</v>
      </c>
      <c r="F946" s="95">
        <f t="shared" si="46"/>
        <v>782</v>
      </c>
      <c r="G946" s="95">
        <f>'gráficos x semana II nivel'!E11</f>
        <v>0</v>
      </c>
      <c r="H946" s="95">
        <f t="shared" si="47"/>
        <v>0</v>
      </c>
      <c r="I946" s="351">
        <f t="shared" si="2"/>
        <v>0</v>
      </c>
      <c r="J946" s="351">
        <f t="shared" si="3"/>
        <v>0</v>
      </c>
      <c r="K946" s="34" t="s">
        <v>650</v>
      </c>
    </row>
    <row r="947" spans="1:11">
      <c r="A947" s="34" t="s">
        <v>4654</v>
      </c>
      <c r="B947" s="34">
        <v>2010</v>
      </c>
      <c r="C947" s="34">
        <v>10</v>
      </c>
      <c r="D947" s="34" t="s">
        <v>4678</v>
      </c>
      <c r="E947" s="95">
        <f t="shared" si="45"/>
        <v>435</v>
      </c>
      <c r="F947" s="95">
        <f t="shared" si="46"/>
        <v>782</v>
      </c>
      <c r="G947" s="95">
        <f>'gráficos x semana II nivel'!E12</f>
        <v>0</v>
      </c>
      <c r="H947" s="95">
        <f t="shared" si="47"/>
        <v>0</v>
      </c>
      <c r="I947" s="351">
        <f t="shared" si="2"/>
        <v>0</v>
      </c>
      <c r="J947" s="351">
        <f t="shared" si="3"/>
        <v>0</v>
      </c>
      <c r="K947" s="34" t="s">
        <v>650</v>
      </c>
    </row>
    <row r="948" spans="1:11">
      <c r="A948" s="34" t="s">
        <v>4654</v>
      </c>
      <c r="B948" s="34">
        <v>2010</v>
      </c>
      <c r="C948" s="34">
        <v>11</v>
      </c>
      <c r="D948" s="34" t="s">
        <v>4678</v>
      </c>
      <c r="E948" s="95">
        <f t="shared" si="45"/>
        <v>435</v>
      </c>
      <c r="F948" s="95">
        <f t="shared" si="46"/>
        <v>782</v>
      </c>
      <c r="G948" s="95">
        <f>'gráficos x semana II nivel'!E13</f>
        <v>0</v>
      </c>
      <c r="H948" s="95">
        <f t="shared" si="47"/>
        <v>0</v>
      </c>
      <c r="I948" s="98">
        <f t="shared" si="2"/>
        <v>0</v>
      </c>
      <c r="J948" s="98">
        <f t="shared" si="3"/>
        <v>0</v>
      </c>
      <c r="K948" s="34" t="s">
        <v>650</v>
      </c>
    </row>
    <row r="949" spans="1:11">
      <c r="A949" s="34" t="s">
        <v>4654</v>
      </c>
      <c r="B949" s="34">
        <v>2010</v>
      </c>
      <c r="C949" s="34">
        <v>12</v>
      </c>
      <c r="D949" s="34" t="s">
        <v>4678</v>
      </c>
      <c r="E949" s="95">
        <f t="shared" si="45"/>
        <v>435</v>
      </c>
      <c r="F949" s="95">
        <f t="shared" si="46"/>
        <v>782</v>
      </c>
      <c r="G949" s="95">
        <f>'gráficos x semana II nivel'!E14</f>
        <v>0</v>
      </c>
      <c r="H949" s="95">
        <f t="shared" si="47"/>
        <v>0</v>
      </c>
      <c r="I949" s="351">
        <f t="shared" si="2"/>
        <v>0</v>
      </c>
      <c r="J949" s="351">
        <f t="shared" si="3"/>
        <v>0</v>
      </c>
      <c r="K949" s="34" t="s">
        <v>650</v>
      </c>
    </row>
    <row r="950" spans="1:11">
      <c r="A950" s="34" t="s">
        <v>4654</v>
      </c>
      <c r="B950" s="34">
        <v>2010</v>
      </c>
      <c r="C950" s="34">
        <v>13</v>
      </c>
      <c r="D950" s="34" t="s">
        <v>4678</v>
      </c>
      <c r="E950" s="95">
        <f t="shared" si="45"/>
        <v>435</v>
      </c>
      <c r="F950" s="95">
        <f t="shared" si="46"/>
        <v>782</v>
      </c>
      <c r="G950" s="95">
        <f>'gráficos x semana II nivel'!E15</f>
        <v>0</v>
      </c>
      <c r="H950" s="95">
        <f t="shared" si="47"/>
        <v>0</v>
      </c>
      <c r="I950" s="351">
        <f t="shared" si="2"/>
        <v>0</v>
      </c>
      <c r="J950" s="351">
        <f t="shared" si="3"/>
        <v>0</v>
      </c>
      <c r="K950" s="34" t="s">
        <v>650</v>
      </c>
    </row>
    <row r="951" spans="1:11">
      <c r="A951" s="34" t="s">
        <v>4654</v>
      </c>
      <c r="B951" s="34">
        <v>2010</v>
      </c>
      <c r="C951" s="34">
        <v>14</v>
      </c>
      <c r="D951" s="34" t="s">
        <v>4678</v>
      </c>
      <c r="E951" s="95">
        <f t="shared" si="45"/>
        <v>435</v>
      </c>
      <c r="F951" s="95">
        <f t="shared" si="46"/>
        <v>782</v>
      </c>
      <c r="G951" s="95">
        <f>'gráficos x semana II nivel'!E16</f>
        <v>0</v>
      </c>
      <c r="H951" s="95">
        <f t="shared" si="47"/>
        <v>0</v>
      </c>
      <c r="I951" s="351">
        <f t="shared" si="2"/>
        <v>0</v>
      </c>
      <c r="J951" s="351">
        <f t="shared" si="3"/>
        <v>0</v>
      </c>
      <c r="K951" s="34" t="s">
        <v>650</v>
      </c>
    </row>
    <row r="952" spans="1:11">
      <c r="A952" s="34" t="s">
        <v>4654</v>
      </c>
      <c r="B952" s="34">
        <v>2010</v>
      </c>
      <c r="C952" s="34">
        <v>15</v>
      </c>
      <c r="D952" s="34" t="s">
        <v>4678</v>
      </c>
      <c r="E952" s="95">
        <f t="shared" si="45"/>
        <v>435</v>
      </c>
      <c r="F952" s="95">
        <f t="shared" si="46"/>
        <v>782</v>
      </c>
      <c r="G952" s="95">
        <f>'gráficos x semana II nivel'!E17</f>
        <v>0</v>
      </c>
      <c r="H952" s="95">
        <f t="shared" si="47"/>
        <v>0</v>
      </c>
      <c r="I952" s="351">
        <f t="shared" si="2"/>
        <v>0</v>
      </c>
      <c r="J952" s="351">
        <f t="shared" si="3"/>
        <v>0</v>
      </c>
      <c r="K952" s="34" t="s">
        <v>650</v>
      </c>
    </row>
    <row r="953" spans="1:11">
      <c r="A953" s="34" t="s">
        <v>4654</v>
      </c>
      <c r="B953" s="34">
        <v>2010</v>
      </c>
      <c r="C953" s="34">
        <v>16</v>
      </c>
      <c r="D953" s="34" t="s">
        <v>4678</v>
      </c>
      <c r="E953" s="95">
        <f t="shared" si="45"/>
        <v>435</v>
      </c>
      <c r="F953" s="95">
        <f t="shared" si="46"/>
        <v>782</v>
      </c>
      <c r="G953" s="95">
        <f>'gráficos x semana II nivel'!E18</f>
        <v>0</v>
      </c>
      <c r="H953" s="95">
        <f t="shared" si="47"/>
        <v>0</v>
      </c>
      <c r="I953" s="351">
        <f t="shared" si="2"/>
        <v>0</v>
      </c>
      <c r="J953" s="351">
        <f t="shared" si="3"/>
        <v>0</v>
      </c>
      <c r="K953" s="34" t="s">
        <v>650</v>
      </c>
    </row>
    <row r="954" spans="1:11">
      <c r="A954" s="34" t="s">
        <v>4654</v>
      </c>
      <c r="B954" s="34">
        <v>2010</v>
      </c>
      <c r="C954" s="34">
        <v>17</v>
      </c>
      <c r="D954" s="34" t="s">
        <v>4678</v>
      </c>
      <c r="E954" s="95">
        <f t="shared" si="45"/>
        <v>435</v>
      </c>
      <c r="F954" s="95">
        <f t="shared" si="46"/>
        <v>782</v>
      </c>
      <c r="G954" s="95">
        <f>'gráficos x semana II nivel'!E19</f>
        <v>3</v>
      </c>
      <c r="H954" s="95">
        <f t="shared" si="47"/>
        <v>3</v>
      </c>
      <c r="I954" s="351">
        <f t="shared" si="2"/>
        <v>6.8965517241379309E-3</v>
      </c>
      <c r="J954" s="351">
        <f t="shared" si="3"/>
        <v>3.8363171355498722E-3</v>
      </c>
      <c r="K954" s="34" t="s">
        <v>650</v>
      </c>
    </row>
    <row r="955" spans="1:11">
      <c r="A955" s="34" t="s">
        <v>4654</v>
      </c>
      <c r="B955" s="34">
        <v>2010</v>
      </c>
      <c r="C955" s="34">
        <v>18</v>
      </c>
      <c r="D955" s="34" t="s">
        <v>4678</v>
      </c>
      <c r="E955" s="95">
        <f t="shared" si="45"/>
        <v>435</v>
      </c>
      <c r="F955" s="95">
        <f t="shared" si="46"/>
        <v>782</v>
      </c>
      <c r="G955" s="95">
        <f>'gráficos x semana II nivel'!E20</f>
        <v>0</v>
      </c>
      <c r="H955" s="95">
        <f t="shared" si="47"/>
        <v>3</v>
      </c>
      <c r="I955" s="351">
        <f t="shared" si="2"/>
        <v>6.8965517241379309E-3</v>
      </c>
      <c r="J955" s="351">
        <f t="shared" si="3"/>
        <v>3.8363171355498722E-3</v>
      </c>
      <c r="K955" s="34" t="s">
        <v>650</v>
      </c>
    </row>
    <row r="956" spans="1:11">
      <c r="A956" s="34" t="s">
        <v>4654</v>
      </c>
      <c r="B956" s="34">
        <v>2010</v>
      </c>
      <c r="C956" s="34">
        <v>19</v>
      </c>
      <c r="D956" s="34" t="s">
        <v>4678</v>
      </c>
      <c r="E956" s="95">
        <f t="shared" si="45"/>
        <v>435</v>
      </c>
      <c r="F956" s="95">
        <f t="shared" si="46"/>
        <v>782</v>
      </c>
      <c r="G956" s="95">
        <f>'gráficos x semana II nivel'!E21</f>
        <v>0</v>
      </c>
      <c r="H956" s="95">
        <f t="shared" si="47"/>
        <v>3</v>
      </c>
      <c r="I956" s="351">
        <f t="shared" si="2"/>
        <v>6.8965517241379309E-3</v>
      </c>
      <c r="J956" s="351">
        <f t="shared" si="3"/>
        <v>3.8363171355498722E-3</v>
      </c>
      <c r="K956" s="34" t="s">
        <v>650</v>
      </c>
    </row>
    <row r="957" spans="1:11">
      <c r="A957" s="34" t="s">
        <v>4654</v>
      </c>
      <c r="B957" s="34">
        <v>2010</v>
      </c>
      <c r="C957" s="34">
        <v>20</v>
      </c>
      <c r="D957" s="34" t="s">
        <v>4678</v>
      </c>
      <c r="E957" s="95">
        <f t="shared" si="45"/>
        <v>435</v>
      </c>
      <c r="F957" s="95">
        <f t="shared" si="46"/>
        <v>782</v>
      </c>
      <c r="G957" s="95">
        <f>'gráficos x semana II nivel'!E22</f>
        <v>0</v>
      </c>
      <c r="H957" s="95">
        <f t="shared" si="47"/>
        <v>3</v>
      </c>
      <c r="I957" s="351">
        <f t="shared" si="2"/>
        <v>6.8965517241379309E-3</v>
      </c>
      <c r="J957" s="351">
        <f t="shared" si="3"/>
        <v>3.8363171355498722E-3</v>
      </c>
      <c r="K957" s="34" t="s">
        <v>650</v>
      </c>
    </row>
    <row r="958" spans="1:11">
      <c r="A958" s="34" t="s">
        <v>4654</v>
      </c>
      <c r="B958" s="34">
        <v>2010</v>
      </c>
      <c r="C958" s="34">
        <v>21</v>
      </c>
      <c r="D958" s="34" t="s">
        <v>4678</v>
      </c>
      <c r="E958" s="95">
        <f t="shared" si="45"/>
        <v>435</v>
      </c>
      <c r="F958" s="95">
        <f t="shared" si="46"/>
        <v>782</v>
      </c>
      <c r="G958" s="95">
        <f>'gráficos x semana II nivel'!E23</f>
        <v>1</v>
      </c>
      <c r="H958" s="95">
        <f t="shared" si="47"/>
        <v>4</v>
      </c>
      <c r="I958" s="351">
        <f t="shared" si="2"/>
        <v>9.1954022988505746E-3</v>
      </c>
      <c r="J958" s="351">
        <f t="shared" si="3"/>
        <v>5.1150895140664966E-3</v>
      </c>
      <c r="K958" s="34" t="s">
        <v>650</v>
      </c>
    </row>
    <row r="959" spans="1:11">
      <c r="A959" s="34" t="s">
        <v>4654</v>
      </c>
      <c r="B959" s="34">
        <v>2010</v>
      </c>
      <c r="C959" s="34">
        <v>22</v>
      </c>
      <c r="D959" s="34" t="s">
        <v>4678</v>
      </c>
      <c r="E959" s="95">
        <f t="shared" si="45"/>
        <v>435</v>
      </c>
      <c r="F959" s="95">
        <f t="shared" si="46"/>
        <v>782</v>
      </c>
      <c r="G959" s="95">
        <f>'gráficos x semana II nivel'!E24</f>
        <v>1</v>
      </c>
      <c r="H959" s="95">
        <f t="shared" si="47"/>
        <v>5</v>
      </c>
      <c r="I959" s="351">
        <f t="shared" si="2"/>
        <v>1.1494252873563218E-2</v>
      </c>
      <c r="J959" s="351">
        <f t="shared" si="3"/>
        <v>6.3938618925831201E-3</v>
      </c>
      <c r="K959" s="34" t="s">
        <v>650</v>
      </c>
    </row>
    <row r="960" spans="1:11">
      <c r="A960" s="34" t="s">
        <v>4654</v>
      </c>
      <c r="B960" s="34">
        <v>2010</v>
      </c>
      <c r="C960" s="34">
        <v>23</v>
      </c>
      <c r="D960" s="34" t="s">
        <v>4678</v>
      </c>
      <c r="E960" s="95">
        <f t="shared" si="45"/>
        <v>435</v>
      </c>
      <c r="F960" s="95">
        <f t="shared" si="46"/>
        <v>782</v>
      </c>
      <c r="G960" s="95">
        <f>'gráficos x semana II nivel'!E25</f>
        <v>1</v>
      </c>
      <c r="H960" s="95">
        <f t="shared" si="47"/>
        <v>6</v>
      </c>
      <c r="I960" s="351">
        <f t="shared" si="2"/>
        <v>1.3793103448275862E-2</v>
      </c>
      <c r="J960" s="351">
        <f t="shared" si="3"/>
        <v>7.6726342710997444E-3</v>
      </c>
      <c r="K960" s="34" t="s">
        <v>650</v>
      </c>
    </row>
    <row r="961" spans="1:11">
      <c r="A961" s="34" t="s">
        <v>4654</v>
      </c>
      <c r="B961" s="34">
        <v>2010</v>
      </c>
      <c r="C961" s="34">
        <v>24</v>
      </c>
      <c r="D961" s="34" t="s">
        <v>4678</v>
      </c>
      <c r="E961" s="95">
        <f t="shared" si="45"/>
        <v>435</v>
      </c>
      <c r="F961" s="95">
        <f t="shared" si="46"/>
        <v>782</v>
      </c>
      <c r="G961" s="95">
        <f>'gráficos x semana II nivel'!E26</f>
        <v>0</v>
      </c>
      <c r="H961" s="95">
        <f t="shared" si="47"/>
        <v>6</v>
      </c>
      <c r="I961" s="351">
        <f t="shared" si="2"/>
        <v>1.3793103448275862E-2</v>
      </c>
      <c r="J961" s="351">
        <f t="shared" si="3"/>
        <v>7.6726342710997444E-3</v>
      </c>
      <c r="K961" s="34" t="s">
        <v>650</v>
      </c>
    </row>
    <row r="962" spans="1:11">
      <c r="A962" s="34" t="s">
        <v>4654</v>
      </c>
      <c r="B962" s="34">
        <v>2010</v>
      </c>
      <c r="C962" s="34">
        <v>25</v>
      </c>
      <c r="D962" s="34" t="s">
        <v>4678</v>
      </c>
      <c r="E962" s="95">
        <f t="shared" ref="E962:E1025" si="48">SP1_IIN</f>
        <v>435</v>
      </c>
      <c r="F962" s="95">
        <f t="shared" ref="F962:F1025" si="49">Cargos_IIN_SP1</f>
        <v>782</v>
      </c>
      <c r="G962" s="95">
        <f>'gráficos x semana II nivel'!E27</f>
        <v>0</v>
      </c>
      <c r="H962" s="95">
        <f t="shared" si="47"/>
        <v>6</v>
      </c>
      <c r="I962" s="351">
        <f t="shared" si="2"/>
        <v>1.3793103448275862E-2</v>
      </c>
      <c r="J962" s="351">
        <f t="shared" si="3"/>
        <v>7.6726342710997444E-3</v>
      </c>
      <c r="K962" s="34" t="s">
        <v>650</v>
      </c>
    </row>
    <row r="963" spans="1:11">
      <c r="A963" s="34" t="s">
        <v>4654</v>
      </c>
      <c r="B963" s="34">
        <v>2010</v>
      </c>
      <c r="C963" s="34">
        <v>26</v>
      </c>
      <c r="D963" s="34" t="s">
        <v>4678</v>
      </c>
      <c r="E963" s="95">
        <f t="shared" si="48"/>
        <v>435</v>
      </c>
      <c r="F963" s="95">
        <f t="shared" si="49"/>
        <v>782</v>
      </c>
      <c r="G963" s="95">
        <f>'gráficos x semana II nivel'!E28</f>
        <v>1</v>
      </c>
      <c r="H963" s="95">
        <f t="shared" si="47"/>
        <v>7</v>
      </c>
      <c r="I963" s="351">
        <f t="shared" si="2"/>
        <v>1.6091954022988506E-2</v>
      </c>
      <c r="J963" s="351">
        <f t="shared" si="3"/>
        <v>8.9514066496163679E-3</v>
      </c>
      <c r="K963" s="34" t="s">
        <v>650</v>
      </c>
    </row>
    <row r="964" spans="1:11">
      <c r="A964" s="34" t="s">
        <v>4654</v>
      </c>
      <c r="B964" s="34">
        <v>2010</v>
      </c>
      <c r="C964" s="34">
        <v>27</v>
      </c>
      <c r="D964" s="34" t="s">
        <v>4678</v>
      </c>
      <c r="E964" s="95">
        <f t="shared" si="48"/>
        <v>435</v>
      </c>
      <c r="F964" s="95">
        <f t="shared" si="49"/>
        <v>782</v>
      </c>
      <c r="G964" s="95">
        <f>'gráficos x semana II nivel'!E29</f>
        <v>1</v>
      </c>
      <c r="H964" s="95">
        <f t="shared" si="47"/>
        <v>8</v>
      </c>
      <c r="I964" s="351">
        <f t="shared" si="2"/>
        <v>1.8390804597701149E-2</v>
      </c>
      <c r="J964" s="351">
        <f t="shared" si="3"/>
        <v>1.0230179028132993E-2</v>
      </c>
      <c r="K964" s="34" t="s">
        <v>650</v>
      </c>
    </row>
    <row r="965" spans="1:11">
      <c r="A965" s="34" t="s">
        <v>4654</v>
      </c>
      <c r="B965" s="34">
        <v>2010</v>
      </c>
      <c r="C965" s="34">
        <v>28</v>
      </c>
      <c r="D965" s="34" t="s">
        <v>4678</v>
      </c>
      <c r="E965" s="95">
        <f t="shared" si="48"/>
        <v>435</v>
      </c>
      <c r="F965" s="95">
        <f t="shared" si="49"/>
        <v>782</v>
      </c>
      <c r="G965" s="95">
        <f>'gráficos x semana II nivel'!E30</f>
        <v>0</v>
      </c>
      <c r="H965" s="95">
        <f t="shared" si="47"/>
        <v>8</v>
      </c>
      <c r="I965" s="351">
        <f t="shared" si="2"/>
        <v>1.8390804597701149E-2</v>
      </c>
      <c r="J965" s="351">
        <f t="shared" si="3"/>
        <v>1.0230179028132993E-2</v>
      </c>
      <c r="K965" s="34" t="s">
        <v>650</v>
      </c>
    </row>
    <row r="966" spans="1:11">
      <c r="A966" s="34" t="s">
        <v>4654</v>
      </c>
      <c r="B966" s="34">
        <v>2010</v>
      </c>
      <c r="C966" s="34">
        <v>29</v>
      </c>
      <c r="D966" s="34" t="s">
        <v>4678</v>
      </c>
      <c r="E966" s="95">
        <f t="shared" si="48"/>
        <v>435</v>
      </c>
      <c r="F966" s="95">
        <f t="shared" si="49"/>
        <v>782</v>
      </c>
      <c r="G966" s="95">
        <f>'gráficos x semana II nivel'!E31</f>
        <v>1</v>
      </c>
      <c r="H966" s="95">
        <f t="shared" si="47"/>
        <v>9</v>
      </c>
      <c r="I966" s="351">
        <f t="shared" si="2"/>
        <v>2.0689655172413793E-2</v>
      </c>
      <c r="J966" s="351">
        <f t="shared" si="3"/>
        <v>1.1508951406649617E-2</v>
      </c>
      <c r="K966" s="34" t="s">
        <v>650</v>
      </c>
    </row>
    <row r="967" spans="1:11">
      <c r="A967" s="34" t="s">
        <v>4654</v>
      </c>
      <c r="B967" s="34">
        <v>2010</v>
      </c>
      <c r="C967" s="34">
        <v>30</v>
      </c>
      <c r="D967" s="34" t="s">
        <v>4678</v>
      </c>
      <c r="E967" s="95">
        <f t="shared" si="48"/>
        <v>435</v>
      </c>
      <c r="F967" s="95">
        <f t="shared" si="49"/>
        <v>782</v>
      </c>
      <c r="G967" s="95">
        <f>'gráficos x semana II nivel'!E32</f>
        <v>2</v>
      </c>
      <c r="H967" s="95">
        <f t="shared" si="47"/>
        <v>11</v>
      </c>
      <c r="I967" s="351">
        <f t="shared" si="2"/>
        <v>2.528735632183908E-2</v>
      </c>
      <c r="J967" s="351">
        <f t="shared" si="3"/>
        <v>1.4066496163682864E-2</v>
      </c>
      <c r="K967" s="34" t="s">
        <v>650</v>
      </c>
    </row>
    <row r="968" spans="1:11">
      <c r="A968" s="34" t="s">
        <v>4654</v>
      </c>
      <c r="B968" s="34">
        <v>2010</v>
      </c>
      <c r="C968" s="34">
        <v>31</v>
      </c>
      <c r="D968" s="34" t="s">
        <v>4678</v>
      </c>
      <c r="E968" s="95">
        <f t="shared" si="48"/>
        <v>435</v>
      </c>
      <c r="F968" s="95">
        <f t="shared" si="49"/>
        <v>782</v>
      </c>
      <c r="G968" s="95">
        <f>'gráficos x semana II nivel'!E33</f>
        <v>0</v>
      </c>
      <c r="H968" s="95">
        <f t="shared" si="47"/>
        <v>11</v>
      </c>
      <c r="I968" s="351">
        <f t="shared" si="2"/>
        <v>2.528735632183908E-2</v>
      </c>
      <c r="J968" s="351">
        <f t="shared" si="3"/>
        <v>1.4066496163682864E-2</v>
      </c>
      <c r="K968" s="34" t="s">
        <v>650</v>
      </c>
    </row>
    <row r="969" spans="1:11">
      <c r="A969" s="34" t="s">
        <v>4654</v>
      </c>
      <c r="B969" s="34">
        <v>2010</v>
      </c>
      <c r="C969" s="34">
        <v>32</v>
      </c>
      <c r="D969" s="34" t="s">
        <v>4678</v>
      </c>
      <c r="E969" s="95">
        <f t="shared" si="48"/>
        <v>435</v>
      </c>
      <c r="F969" s="95">
        <f t="shared" si="49"/>
        <v>782</v>
      </c>
      <c r="G969" s="95">
        <f>'gráficos x semana II nivel'!E34</f>
        <v>0</v>
      </c>
      <c r="H969" s="95">
        <f t="shared" si="47"/>
        <v>11</v>
      </c>
      <c r="I969" s="351">
        <f t="shared" si="2"/>
        <v>2.528735632183908E-2</v>
      </c>
      <c r="J969" s="351">
        <f t="shared" si="3"/>
        <v>1.4066496163682864E-2</v>
      </c>
      <c r="K969" s="34" t="s">
        <v>650</v>
      </c>
    </row>
    <row r="970" spans="1:11">
      <c r="A970" s="34" t="s">
        <v>4654</v>
      </c>
      <c r="B970" s="34">
        <v>2010</v>
      </c>
      <c r="C970" s="34">
        <v>33</v>
      </c>
      <c r="D970" s="34" t="s">
        <v>4678</v>
      </c>
      <c r="E970" s="95">
        <f t="shared" si="48"/>
        <v>435</v>
      </c>
      <c r="F970" s="95">
        <f t="shared" si="49"/>
        <v>782</v>
      </c>
      <c r="G970" s="95">
        <f>'gráficos x semana II nivel'!E35</f>
        <v>4</v>
      </c>
      <c r="H970" s="95">
        <f t="shared" si="47"/>
        <v>15</v>
      </c>
      <c r="I970" s="351">
        <f t="shared" si="2"/>
        <v>3.4482758620689655E-2</v>
      </c>
      <c r="J970" s="351">
        <f t="shared" si="3"/>
        <v>1.9181585677749361E-2</v>
      </c>
      <c r="K970" s="34" t="s">
        <v>650</v>
      </c>
    </row>
    <row r="971" spans="1:11">
      <c r="A971" s="34" t="s">
        <v>4654</v>
      </c>
      <c r="B971" s="34">
        <v>2010</v>
      </c>
      <c r="C971" s="34">
        <v>34</v>
      </c>
      <c r="D971" s="34" t="s">
        <v>4678</v>
      </c>
      <c r="E971" s="95">
        <f t="shared" si="48"/>
        <v>435</v>
      </c>
      <c r="F971" s="95">
        <f t="shared" si="49"/>
        <v>782</v>
      </c>
      <c r="G971" s="95">
        <f>'gráficos x semana II nivel'!E36</f>
        <v>0</v>
      </c>
      <c r="H971" s="95">
        <f t="shared" si="47"/>
        <v>15</v>
      </c>
      <c r="I971" s="351">
        <f t="shared" si="2"/>
        <v>3.4482758620689655E-2</v>
      </c>
      <c r="J971" s="351">
        <f t="shared" si="3"/>
        <v>1.9181585677749361E-2</v>
      </c>
      <c r="K971" s="34" t="s">
        <v>650</v>
      </c>
    </row>
    <row r="972" spans="1:11">
      <c r="A972" s="34" t="s">
        <v>4654</v>
      </c>
      <c r="B972" s="34">
        <v>2010</v>
      </c>
      <c r="C972" s="34">
        <v>35</v>
      </c>
      <c r="D972" s="34" t="s">
        <v>4678</v>
      </c>
      <c r="E972" s="95">
        <f t="shared" si="48"/>
        <v>435</v>
      </c>
      <c r="F972" s="95">
        <f t="shared" si="49"/>
        <v>782</v>
      </c>
      <c r="G972" s="95">
        <f>'gráficos x semana II nivel'!E37</f>
        <v>1</v>
      </c>
      <c r="H972" s="95">
        <f t="shared" si="47"/>
        <v>16</v>
      </c>
      <c r="I972" s="351">
        <f t="shared" si="2"/>
        <v>3.6781609195402298E-2</v>
      </c>
      <c r="J972" s="351">
        <f t="shared" si="3"/>
        <v>2.0460358056265986E-2</v>
      </c>
      <c r="K972" s="34" t="s">
        <v>650</v>
      </c>
    </row>
    <row r="973" spans="1:11">
      <c r="A973" s="34" t="s">
        <v>4654</v>
      </c>
      <c r="B973" s="34">
        <v>2010</v>
      </c>
      <c r="C973" s="34">
        <v>36</v>
      </c>
      <c r="D973" s="34" t="s">
        <v>4678</v>
      </c>
      <c r="E973" s="95">
        <f t="shared" si="48"/>
        <v>435</v>
      </c>
      <c r="F973" s="95">
        <f t="shared" si="49"/>
        <v>782</v>
      </c>
      <c r="G973" s="95">
        <f>'gráficos x semana II nivel'!E38</f>
        <v>2</v>
      </c>
      <c r="H973" s="95">
        <f t="shared" si="47"/>
        <v>18</v>
      </c>
      <c r="I973" s="351">
        <f t="shared" si="2"/>
        <v>4.1379310344827586E-2</v>
      </c>
      <c r="J973" s="351">
        <f t="shared" si="3"/>
        <v>2.3017902813299233E-2</v>
      </c>
      <c r="K973" s="34" t="s">
        <v>650</v>
      </c>
    </row>
    <row r="974" spans="1:11">
      <c r="A974" s="34" t="s">
        <v>4654</v>
      </c>
      <c r="B974" s="34">
        <v>2010</v>
      </c>
      <c r="C974" s="34">
        <v>37</v>
      </c>
      <c r="D974" s="34" t="s">
        <v>4678</v>
      </c>
      <c r="E974" s="95">
        <f t="shared" si="48"/>
        <v>435</v>
      </c>
      <c r="F974" s="95">
        <f t="shared" si="49"/>
        <v>782</v>
      </c>
      <c r="G974" s="95">
        <f>'gráficos x semana II nivel'!E39</f>
        <v>1</v>
      </c>
      <c r="H974" s="95">
        <f t="shared" si="47"/>
        <v>19</v>
      </c>
      <c r="I974" s="351">
        <f t="shared" si="2"/>
        <v>4.3678160919540229E-2</v>
      </c>
      <c r="J974" s="351">
        <f t="shared" si="3"/>
        <v>2.4296675191815855E-2</v>
      </c>
      <c r="K974" s="34" t="s">
        <v>650</v>
      </c>
    </row>
    <row r="975" spans="1:11">
      <c r="A975" s="34" t="s">
        <v>4654</v>
      </c>
      <c r="B975" s="34">
        <v>2010</v>
      </c>
      <c r="C975" s="34">
        <v>38</v>
      </c>
      <c r="D975" s="34" t="s">
        <v>4678</v>
      </c>
      <c r="E975" s="95">
        <f t="shared" si="48"/>
        <v>435</v>
      </c>
      <c r="F975" s="95">
        <f t="shared" si="49"/>
        <v>782</v>
      </c>
      <c r="G975" s="95">
        <f>'gráficos x semana II nivel'!E40</f>
        <v>1</v>
      </c>
      <c r="H975" s="95">
        <f t="shared" si="47"/>
        <v>20</v>
      </c>
      <c r="I975" s="351">
        <f t="shared" si="2"/>
        <v>4.5977011494252873E-2</v>
      </c>
      <c r="J975" s="351">
        <f t="shared" si="3"/>
        <v>2.557544757033248E-2</v>
      </c>
      <c r="K975" s="34" t="s">
        <v>650</v>
      </c>
    </row>
    <row r="976" spans="1:11">
      <c r="A976" s="34" t="s">
        <v>4654</v>
      </c>
      <c r="B976" s="34">
        <v>2010</v>
      </c>
      <c r="C976" s="34">
        <v>39</v>
      </c>
      <c r="D976" s="34" t="s">
        <v>4678</v>
      </c>
      <c r="E976" s="95">
        <f t="shared" si="48"/>
        <v>435</v>
      </c>
      <c r="F976" s="95">
        <f t="shared" si="49"/>
        <v>782</v>
      </c>
      <c r="G976" s="95">
        <f>'gráficos x semana II nivel'!E41</f>
        <v>0</v>
      </c>
      <c r="H976" s="95">
        <f t="shared" si="47"/>
        <v>20</v>
      </c>
      <c r="I976" s="351">
        <f t="shared" si="2"/>
        <v>4.5977011494252873E-2</v>
      </c>
      <c r="J976" s="351">
        <f t="shared" si="3"/>
        <v>2.557544757033248E-2</v>
      </c>
      <c r="K976" s="34" t="s">
        <v>650</v>
      </c>
    </row>
    <row r="977" spans="1:11">
      <c r="A977" s="34" t="s">
        <v>4654</v>
      </c>
      <c r="B977" s="34">
        <v>2010</v>
      </c>
      <c r="C977" s="34">
        <v>40</v>
      </c>
      <c r="D977" s="34" t="s">
        <v>4678</v>
      </c>
      <c r="E977" s="95">
        <f t="shared" si="48"/>
        <v>435</v>
      </c>
      <c r="F977" s="95">
        <f t="shared" si="49"/>
        <v>782</v>
      </c>
      <c r="G977" s="95">
        <f>'gráficos x semana II nivel'!E42</f>
        <v>2</v>
      </c>
      <c r="H977" s="95">
        <f t="shared" si="47"/>
        <v>22</v>
      </c>
      <c r="I977" s="351">
        <f t="shared" si="2"/>
        <v>5.057471264367816E-2</v>
      </c>
      <c r="J977" s="351">
        <f t="shared" si="3"/>
        <v>2.8132992327365727E-2</v>
      </c>
      <c r="K977" s="34" t="s">
        <v>650</v>
      </c>
    </row>
    <row r="978" spans="1:11">
      <c r="A978" s="34" t="s">
        <v>4654</v>
      </c>
      <c r="B978" s="34">
        <v>2010</v>
      </c>
      <c r="C978" s="34">
        <v>41</v>
      </c>
      <c r="D978" s="34" t="s">
        <v>4678</v>
      </c>
      <c r="E978" s="95">
        <f t="shared" si="48"/>
        <v>435</v>
      </c>
      <c r="F978" s="95">
        <f t="shared" si="49"/>
        <v>782</v>
      </c>
      <c r="G978" s="95">
        <f>'gráficos x semana II nivel'!E43</f>
        <v>0</v>
      </c>
      <c r="H978" s="95">
        <f t="shared" si="47"/>
        <v>22</v>
      </c>
      <c r="I978" s="351">
        <f t="shared" si="2"/>
        <v>5.057471264367816E-2</v>
      </c>
      <c r="J978" s="351">
        <f t="shared" si="3"/>
        <v>2.8132992327365727E-2</v>
      </c>
      <c r="K978" s="34" t="s">
        <v>650</v>
      </c>
    </row>
    <row r="979" spans="1:11">
      <c r="A979" s="34" t="s">
        <v>4654</v>
      </c>
      <c r="B979" s="34">
        <v>2010</v>
      </c>
      <c r="C979" s="34">
        <v>42</v>
      </c>
      <c r="D979" s="34" t="s">
        <v>4678</v>
      </c>
      <c r="E979" s="95">
        <f t="shared" si="48"/>
        <v>435</v>
      </c>
      <c r="F979" s="95">
        <f t="shared" si="49"/>
        <v>782</v>
      </c>
      <c r="G979" s="95">
        <f>'gráficos x semana II nivel'!E44</f>
        <v>0</v>
      </c>
      <c r="H979" s="95">
        <f t="shared" si="47"/>
        <v>22</v>
      </c>
      <c r="I979" s="351">
        <f t="shared" si="2"/>
        <v>5.057471264367816E-2</v>
      </c>
      <c r="J979" s="351">
        <f t="shared" si="3"/>
        <v>2.8132992327365727E-2</v>
      </c>
      <c r="K979" s="34" t="s">
        <v>650</v>
      </c>
    </row>
    <row r="980" spans="1:11">
      <c r="A980" s="34" t="s">
        <v>4654</v>
      </c>
      <c r="B980" s="34">
        <v>2010</v>
      </c>
      <c r="C980" s="34">
        <v>43</v>
      </c>
      <c r="D980" s="34" t="s">
        <v>4678</v>
      </c>
      <c r="E980" s="95">
        <f t="shared" si="48"/>
        <v>435</v>
      </c>
      <c r="F980" s="95">
        <f t="shared" si="49"/>
        <v>782</v>
      </c>
      <c r="G980" s="95">
        <f>'gráficos x semana II nivel'!E45</f>
        <v>0</v>
      </c>
      <c r="H980" s="95">
        <f t="shared" si="47"/>
        <v>22</v>
      </c>
      <c r="I980" s="351">
        <f t="shared" si="2"/>
        <v>5.057471264367816E-2</v>
      </c>
      <c r="J980" s="351">
        <f t="shared" si="3"/>
        <v>2.8132992327365727E-2</v>
      </c>
      <c r="K980" s="34" t="s">
        <v>650</v>
      </c>
    </row>
    <row r="981" spans="1:11">
      <c r="A981" s="34" t="s">
        <v>4654</v>
      </c>
      <c r="B981" s="34">
        <v>2010</v>
      </c>
      <c r="C981" s="34">
        <v>44</v>
      </c>
      <c r="D981" s="34" t="s">
        <v>4678</v>
      </c>
      <c r="E981" s="95">
        <f t="shared" si="48"/>
        <v>435</v>
      </c>
      <c r="F981" s="95">
        <f t="shared" si="49"/>
        <v>782</v>
      </c>
      <c r="G981" s="95">
        <f>'gráficos x semana II nivel'!E46</f>
        <v>0</v>
      </c>
      <c r="H981" s="95">
        <f t="shared" si="47"/>
        <v>22</v>
      </c>
      <c r="I981" s="351">
        <f t="shared" si="2"/>
        <v>5.057471264367816E-2</v>
      </c>
      <c r="J981" s="351">
        <f t="shared" si="3"/>
        <v>2.8132992327365727E-2</v>
      </c>
      <c r="K981" s="34" t="s">
        <v>650</v>
      </c>
    </row>
    <row r="982" spans="1:11">
      <c r="A982" s="34" t="s">
        <v>4654</v>
      </c>
      <c r="B982" s="34">
        <v>2010</v>
      </c>
      <c r="C982" s="34">
        <v>45</v>
      </c>
      <c r="D982" s="34" t="s">
        <v>4678</v>
      </c>
      <c r="E982" s="95">
        <f t="shared" si="48"/>
        <v>435</v>
      </c>
      <c r="F982" s="95">
        <f t="shared" si="49"/>
        <v>782</v>
      </c>
      <c r="G982" s="95">
        <f>'gráficos x semana II nivel'!E47</f>
        <v>0</v>
      </c>
      <c r="H982" s="95">
        <f t="shared" si="47"/>
        <v>22</v>
      </c>
      <c r="I982" s="351">
        <f t="shared" si="2"/>
        <v>5.057471264367816E-2</v>
      </c>
      <c r="J982" s="351">
        <f t="shared" si="3"/>
        <v>2.8132992327365727E-2</v>
      </c>
      <c r="K982" s="34" t="s">
        <v>650</v>
      </c>
    </row>
    <row r="983" spans="1:11">
      <c r="A983" s="34" t="s">
        <v>4654</v>
      </c>
      <c r="B983" s="34">
        <v>2010</v>
      </c>
      <c r="C983" s="34">
        <v>46</v>
      </c>
      <c r="D983" s="34" t="s">
        <v>4678</v>
      </c>
      <c r="E983" s="95">
        <f t="shared" si="48"/>
        <v>435</v>
      </c>
      <c r="F983" s="95">
        <f t="shared" si="49"/>
        <v>782</v>
      </c>
      <c r="G983" s="95">
        <f>'gráficos x semana II nivel'!E48</f>
        <v>0</v>
      </c>
      <c r="H983" s="95">
        <f t="shared" si="47"/>
        <v>22</v>
      </c>
      <c r="I983" s="351">
        <f t="shared" si="2"/>
        <v>5.057471264367816E-2</v>
      </c>
      <c r="J983" s="351">
        <f t="shared" si="3"/>
        <v>2.8132992327365727E-2</v>
      </c>
      <c r="K983" s="34" t="s">
        <v>650</v>
      </c>
    </row>
    <row r="984" spans="1:11">
      <c r="A984" s="34" t="s">
        <v>4654</v>
      </c>
      <c r="B984" s="34">
        <v>2010</v>
      </c>
      <c r="C984" s="34">
        <v>47</v>
      </c>
      <c r="D984" s="34" t="s">
        <v>4678</v>
      </c>
      <c r="E984" s="95">
        <f t="shared" si="48"/>
        <v>435</v>
      </c>
      <c r="F984" s="95">
        <f t="shared" si="49"/>
        <v>782</v>
      </c>
      <c r="G984" s="95">
        <f>'gráficos x semana II nivel'!E49</f>
        <v>0</v>
      </c>
      <c r="H984" s="95">
        <f t="shared" si="47"/>
        <v>22</v>
      </c>
      <c r="I984" s="351">
        <f t="shared" si="2"/>
        <v>5.057471264367816E-2</v>
      </c>
      <c r="J984" s="351">
        <f t="shared" si="3"/>
        <v>2.8132992327365727E-2</v>
      </c>
      <c r="K984" s="34" t="s">
        <v>650</v>
      </c>
    </row>
    <row r="985" spans="1:11">
      <c r="A985" s="34" t="s">
        <v>4654</v>
      </c>
      <c r="B985" s="34">
        <v>2010</v>
      </c>
      <c r="C985" s="34">
        <v>48</v>
      </c>
      <c r="D985" s="34" t="s">
        <v>4678</v>
      </c>
      <c r="E985" s="95">
        <f t="shared" si="48"/>
        <v>435</v>
      </c>
      <c r="F985" s="95">
        <f t="shared" si="49"/>
        <v>782</v>
      </c>
      <c r="G985" s="95">
        <f>'gráficos x semana II nivel'!E50</f>
        <v>0</v>
      </c>
      <c r="H985" s="95">
        <f t="shared" si="47"/>
        <v>22</v>
      </c>
      <c r="I985" s="351">
        <f t="shared" si="2"/>
        <v>5.057471264367816E-2</v>
      </c>
      <c r="J985" s="351">
        <f t="shared" si="3"/>
        <v>2.8132992327365727E-2</v>
      </c>
      <c r="K985" s="34" t="s">
        <v>650</v>
      </c>
    </row>
    <row r="986" spans="1:11">
      <c r="A986" s="34" t="s">
        <v>4654</v>
      </c>
      <c r="B986" s="34">
        <v>2010</v>
      </c>
      <c r="C986" s="34">
        <v>49</v>
      </c>
      <c r="D986" s="34" t="s">
        <v>4678</v>
      </c>
      <c r="E986" s="95">
        <f t="shared" si="48"/>
        <v>435</v>
      </c>
      <c r="F986" s="95">
        <f t="shared" si="49"/>
        <v>782</v>
      </c>
      <c r="G986" s="95">
        <f>'gráficos x semana II nivel'!E51</f>
        <v>1</v>
      </c>
      <c r="H986" s="95">
        <f t="shared" si="47"/>
        <v>23</v>
      </c>
      <c r="I986" s="351">
        <f t="shared" si="2"/>
        <v>5.2873563218390804E-2</v>
      </c>
      <c r="J986" s="351">
        <f t="shared" si="3"/>
        <v>2.9411764705882353E-2</v>
      </c>
      <c r="K986" s="34" t="s">
        <v>650</v>
      </c>
    </row>
    <row r="987" spans="1:11">
      <c r="A987" s="34" t="s">
        <v>4654</v>
      </c>
      <c r="B987" s="34">
        <v>2010</v>
      </c>
      <c r="C987" s="34">
        <v>50</v>
      </c>
      <c r="D987" s="34" t="s">
        <v>4678</v>
      </c>
      <c r="E987" s="95">
        <f t="shared" si="48"/>
        <v>435</v>
      </c>
      <c r="F987" s="95">
        <f t="shared" si="49"/>
        <v>782</v>
      </c>
      <c r="G987" s="95">
        <f>'gráficos x semana II nivel'!E52</f>
        <v>2</v>
      </c>
      <c r="H987" s="95">
        <f t="shared" si="47"/>
        <v>25</v>
      </c>
      <c r="I987" s="351">
        <f t="shared" si="2"/>
        <v>5.7471264367816091E-2</v>
      </c>
      <c r="J987" s="351">
        <f t="shared" si="3"/>
        <v>3.1969309462915603E-2</v>
      </c>
      <c r="K987" s="34" t="s">
        <v>650</v>
      </c>
    </row>
    <row r="988" spans="1:11">
      <c r="A988" s="34" t="s">
        <v>4654</v>
      </c>
      <c r="B988" s="34">
        <v>2010</v>
      </c>
      <c r="C988" s="34">
        <v>51</v>
      </c>
      <c r="D988" s="34" t="s">
        <v>4678</v>
      </c>
      <c r="E988" s="95">
        <f t="shared" si="48"/>
        <v>435</v>
      </c>
      <c r="F988" s="95">
        <f t="shared" si="49"/>
        <v>782</v>
      </c>
      <c r="G988" s="95">
        <f>'gráficos x semana II nivel'!E53</f>
        <v>0</v>
      </c>
      <c r="H988" s="95">
        <f t="shared" si="47"/>
        <v>25</v>
      </c>
      <c r="I988" s="351">
        <f t="shared" si="2"/>
        <v>5.7471264367816091E-2</v>
      </c>
      <c r="J988" s="351">
        <f t="shared" si="3"/>
        <v>3.1969309462915603E-2</v>
      </c>
      <c r="K988" s="34" t="s">
        <v>650</v>
      </c>
    </row>
    <row r="989" spans="1:11">
      <c r="A989" s="34" t="s">
        <v>4654</v>
      </c>
      <c r="B989" s="34">
        <v>2010</v>
      </c>
      <c r="C989" s="34">
        <v>52</v>
      </c>
      <c r="D989" s="34" t="s">
        <v>4678</v>
      </c>
      <c r="E989" s="95">
        <f t="shared" si="48"/>
        <v>435</v>
      </c>
      <c r="F989" s="95">
        <f t="shared" si="49"/>
        <v>782</v>
      </c>
      <c r="G989" s="95">
        <f>'gráficos x semana II nivel'!E54</f>
        <v>0</v>
      </c>
      <c r="H989" s="95">
        <f t="shared" si="47"/>
        <v>25</v>
      </c>
      <c r="I989" s="351">
        <f t="shared" si="2"/>
        <v>5.7471264367816091E-2</v>
      </c>
      <c r="J989" s="351">
        <f t="shared" si="3"/>
        <v>3.1969309462915603E-2</v>
      </c>
      <c r="K989" s="34" t="s">
        <v>650</v>
      </c>
    </row>
    <row r="990" spans="1:11">
      <c r="A990" s="34" t="s">
        <v>4654</v>
      </c>
      <c r="B990" s="34">
        <v>2010</v>
      </c>
      <c r="C990" s="34">
        <v>53</v>
      </c>
      <c r="D990" s="34" t="s">
        <v>4678</v>
      </c>
      <c r="E990" s="95">
        <f t="shared" si="48"/>
        <v>435</v>
      </c>
      <c r="F990" s="95">
        <f t="shared" si="49"/>
        <v>782</v>
      </c>
      <c r="G990" s="95">
        <f>'gráficos x semana II nivel'!E55</f>
        <v>0</v>
      </c>
      <c r="H990" s="95">
        <f t="shared" si="47"/>
        <v>25</v>
      </c>
      <c r="I990" s="351">
        <f t="shared" si="2"/>
        <v>5.7471264367816091E-2</v>
      </c>
      <c r="J990" s="351">
        <f t="shared" si="3"/>
        <v>3.1969309462915603E-2</v>
      </c>
      <c r="K990" s="34" t="s">
        <v>650</v>
      </c>
    </row>
    <row r="991" spans="1:11">
      <c r="A991" s="34" t="s">
        <v>4654</v>
      </c>
      <c r="B991" s="34">
        <v>2010</v>
      </c>
      <c r="C991" s="34">
        <v>54</v>
      </c>
      <c r="D991" s="34" t="s">
        <v>4678</v>
      </c>
      <c r="E991" s="95">
        <f t="shared" si="48"/>
        <v>435</v>
      </c>
      <c r="F991" s="95">
        <f t="shared" si="49"/>
        <v>782</v>
      </c>
      <c r="G991" s="95">
        <f>'gráficos x semana II nivel'!E56</f>
        <v>0</v>
      </c>
      <c r="H991" s="95">
        <f t="shared" si="47"/>
        <v>25</v>
      </c>
      <c r="I991" s="351">
        <f t="shared" si="2"/>
        <v>5.7471264367816091E-2</v>
      </c>
      <c r="J991" s="351">
        <f t="shared" si="3"/>
        <v>3.1969309462915603E-2</v>
      </c>
      <c r="K991" s="34" t="s">
        <v>650</v>
      </c>
    </row>
    <row r="992" spans="1:11">
      <c r="A992" s="34" t="s">
        <v>4654</v>
      </c>
      <c r="B992" s="34">
        <v>2010</v>
      </c>
      <c r="C992" s="34">
        <v>55</v>
      </c>
      <c r="D992" s="34" t="s">
        <v>4678</v>
      </c>
      <c r="E992" s="95">
        <f t="shared" si="48"/>
        <v>435</v>
      </c>
      <c r="F992" s="95">
        <f t="shared" si="49"/>
        <v>782</v>
      </c>
      <c r="G992" s="95">
        <f>'gráficos x semana II nivel'!E57</f>
        <v>0</v>
      </c>
      <c r="H992" s="95">
        <f t="shared" si="47"/>
        <v>25</v>
      </c>
      <c r="I992" s="351">
        <f t="shared" si="2"/>
        <v>5.7471264367816091E-2</v>
      </c>
      <c r="J992" s="351">
        <f t="shared" si="3"/>
        <v>3.1969309462915603E-2</v>
      </c>
      <c r="K992" s="34" t="s">
        <v>650</v>
      </c>
    </row>
    <row r="993" spans="1:11">
      <c r="A993" s="34" t="s">
        <v>4654</v>
      </c>
      <c r="B993" s="34">
        <v>2010</v>
      </c>
      <c r="C993" s="34">
        <v>56</v>
      </c>
      <c r="D993" s="34" t="s">
        <v>4678</v>
      </c>
      <c r="E993" s="95">
        <f t="shared" si="48"/>
        <v>435</v>
      </c>
      <c r="F993" s="95">
        <f t="shared" si="49"/>
        <v>782</v>
      </c>
      <c r="G993" s="95">
        <f>'gráficos x semana II nivel'!E58</f>
        <v>4</v>
      </c>
      <c r="H993" s="95">
        <f t="shared" si="47"/>
        <v>29</v>
      </c>
      <c r="I993" s="351">
        <f t="shared" si="2"/>
        <v>6.6666666666666666E-2</v>
      </c>
      <c r="J993" s="351">
        <f t="shared" si="3"/>
        <v>3.7084398976982097E-2</v>
      </c>
      <c r="K993" s="34" t="s">
        <v>650</v>
      </c>
    </row>
    <row r="994" spans="1:11">
      <c r="A994" s="34" t="s">
        <v>4654</v>
      </c>
      <c r="B994" s="34">
        <v>2010</v>
      </c>
      <c r="C994" s="34">
        <v>57</v>
      </c>
      <c r="D994" s="34" t="s">
        <v>4678</v>
      </c>
      <c r="E994" s="95">
        <f t="shared" si="48"/>
        <v>435</v>
      </c>
      <c r="F994" s="95">
        <f t="shared" si="49"/>
        <v>782</v>
      </c>
      <c r="G994" s="95">
        <f>'gráficos x semana II nivel'!E59</f>
        <v>0</v>
      </c>
      <c r="H994" s="95">
        <f t="shared" si="47"/>
        <v>29</v>
      </c>
      <c r="I994" s="351">
        <f t="shared" si="2"/>
        <v>6.6666666666666666E-2</v>
      </c>
      <c r="J994" s="351">
        <f t="shared" si="3"/>
        <v>3.7084398976982097E-2</v>
      </c>
      <c r="K994" s="34" t="s">
        <v>650</v>
      </c>
    </row>
    <row r="995" spans="1:11">
      <c r="A995" s="34" t="s">
        <v>4654</v>
      </c>
      <c r="B995" s="34">
        <v>2010</v>
      </c>
      <c r="C995" s="34">
        <v>58</v>
      </c>
      <c r="D995" s="34" t="s">
        <v>4678</v>
      </c>
      <c r="E995" s="95">
        <f t="shared" si="48"/>
        <v>435</v>
      </c>
      <c r="F995" s="95">
        <f t="shared" si="49"/>
        <v>782</v>
      </c>
      <c r="G995" s="95">
        <f>'gráficos x semana II nivel'!E60</f>
        <v>0</v>
      </c>
      <c r="H995" s="95">
        <f t="shared" si="47"/>
        <v>29</v>
      </c>
      <c r="I995" s="351">
        <f t="shared" si="2"/>
        <v>6.6666666666666666E-2</v>
      </c>
      <c r="J995" s="351">
        <f t="shared" si="3"/>
        <v>3.7084398976982097E-2</v>
      </c>
      <c r="K995" s="34" t="s">
        <v>650</v>
      </c>
    </row>
    <row r="996" spans="1:11">
      <c r="A996" s="34" t="s">
        <v>4654</v>
      </c>
      <c r="B996" s="34">
        <v>2010</v>
      </c>
      <c r="C996" s="34">
        <v>59</v>
      </c>
      <c r="D996" s="34" t="s">
        <v>4678</v>
      </c>
      <c r="E996" s="95">
        <f t="shared" si="48"/>
        <v>435</v>
      </c>
      <c r="F996" s="95">
        <f t="shared" si="49"/>
        <v>782</v>
      </c>
      <c r="G996" s="95">
        <f>'gráficos x semana II nivel'!E61</f>
        <v>0</v>
      </c>
      <c r="H996" s="95">
        <f t="shared" si="47"/>
        <v>29</v>
      </c>
      <c r="I996" s="351">
        <f t="shared" si="2"/>
        <v>6.6666666666666666E-2</v>
      </c>
      <c r="J996" s="351">
        <f t="shared" si="3"/>
        <v>3.7084398976982097E-2</v>
      </c>
      <c r="K996" s="34" t="s">
        <v>650</v>
      </c>
    </row>
    <row r="997" spans="1:11">
      <c r="A997" s="34" t="s">
        <v>4654</v>
      </c>
      <c r="B997" s="34">
        <v>2010</v>
      </c>
      <c r="C997" s="34">
        <v>60</v>
      </c>
      <c r="D997" s="34" t="s">
        <v>4678</v>
      </c>
      <c r="E997" s="95">
        <f t="shared" si="48"/>
        <v>435</v>
      </c>
      <c r="F997" s="95">
        <f t="shared" si="49"/>
        <v>782</v>
      </c>
      <c r="G997" s="95">
        <f>'gráficos x semana II nivel'!E62</f>
        <v>0</v>
      </c>
      <c r="H997" s="95">
        <f t="shared" si="47"/>
        <v>29</v>
      </c>
      <c r="I997" s="351">
        <f t="shared" si="2"/>
        <v>6.6666666666666666E-2</v>
      </c>
      <c r="J997" s="351">
        <f t="shared" si="3"/>
        <v>3.7084398976982097E-2</v>
      </c>
      <c r="K997" s="34" t="s">
        <v>650</v>
      </c>
    </row>
    <row r="998" spans="1:11">
      <c r="A998" s="34" t="s">
        <v>4654</v>
      </c>
      <c r="B998" s="34">
        <v>2010</v>
      </c>
      <c r="C998" s="34">
        <v>61</v>
      </c>
      <c r="D998" s="34" t="s">
        <v>4678</v>
      </c>
      <c r="E998" s="95">
        <f t="shared" si="48"/>
        <v>435</v>
      </c>
      <c r="F998" s="95">
        <f t="shared" si="49"/>
        <v>782</v>
      </c>
      <c r="G998" s="95">
        <f>'gráficos x semana II nivel'!E63</f>
        <v>0</v>
      </c>
      <c r="H998" s="95">
        <f t="shared" si="47"/>
        <v>29</v>
      </c>
      <c r="I998" s="351">
        <f t="shared" si="2"/>
        <v>6.6666666666666666E-2</v>
      </c>
      <c r="J998" s="351">
        <f t="shared" si="3"/>
        <v>3.7084398976982097E-2</v>
      </c>
      <c r="K998" s="34" t="s">
        <v>650</v>
      </c>
    </row>
    <row r="999" spans="1:11">
      <c r="A999" s="34" t="s">
        <v>4654</v>
      </c>
      <c r="B999" s="34">
        <v>2010</v>
      </c>
      <c r="C999" s="34">
        <v>62</v>
      </c>
      <c r="D999" s="34" t="s">
        <v>4678</v>
      </c>
      <c r="E999" s="95">
        <f t="shared" si="48"/>
        <v>435</v>
      </c>
      <c r="F999" s="95">
        <f t="shared" si="49"/>
        <v>782</v>
      </c>
      <c r="G999" s="95">
        <f>'gráficos x semana II nivel'!E64</f>
        <v>0</v>
      </c>
      <c r="H999" s="95">
        <f t="shared" si="47"/>
        <v>29</v>
      </c>
      <c r="I999" s="351">
        <f t="shared" si="2"/>
        <v>6.6666666666666666E-2</v>
      </c>
      <c r="J999" s="351">
        <f t="shared" si="3"/>
        <v>3.7084398976982097E-2</v>
      </c>
      <c r="K999" s="34" t="s">
        <v>650</v>
      </c>
    </row>
    <row r="1000" spans="1:11">
      <c r="A1000" s="34" t="s">
        <v>4654</v>
      </c>
      <c r="B1000" s="34">
        <v>2010</v>
      </c>
      <c r="C1000" s="34">
        <v>63</v>
      </c>
      <c r="D1000" s="34" t="s">
        <v>4678</v>
      </c>
      <c r="E1000" s="95">
        <f t="shared" si="48"/>
        <v>435</v>
      </c>
      <c r="F1000" s="95">
        <f t="shared" si="49"/>
        <v>782</v>
      </c>
      <c r="G1000" s="95">
        <f>'gráficos x semana II nivel'!E65</f>
        <v>0</v>
      </c>
      <c r="H1000" s="95">
        <f t="shared" si="47"/>
        <v>29</v>
      </c>
      <c r="I1000" s="351">
        <f t="shared" si="2"/>
        <v>6.6666666666666666E-2</v>
      </c>
      <c r="J1000" s="351">
        <f t="shared" si="3"/>
        <v>3.7084398976982097E-2</v>
      </c>
      <c r="K1000" s="34" t="s">
        <v>650</v>
      </c>
    </row>
    <row r="1001" spans="1:11">
      <c r="A1001" s="34" t="s">
        <v>4654</v>
      </c>
      <c r="B1001" s="34">
        <v>2010</v>
      </c>
      <c r="C1001" s="34">
        <v>64</v>
      </c>
      <c r="D1001" s="34" t="s">
        <v>4678</v>
      </c>
      <c r="E1001" s="95">
        <f t="shared" si="48"/>
        <v>435</v>
      </c>
      <c r="F1001" s="95">
        <f t="shared" si="49"/>
        <v>782</v>
      </c>
      <c r="G1001" s="95">
        <f>'gráficos x semana II nivel'!E66</f>
        <v>0</v>
      </c>
      <c r="H1001" s="95">
        <f t="shared" si="47"/>
        <v>29</v>
      </c>
      <c r="I1001" s="351">
        <f t="shared" si="2"/>
        <v>6.6666666666666666E-2</v>
      </c>
      <c r="J1001" s="351">
        <f t="shared" si="3"/>
        <v>3.7084398976982097E-2</v>
      </c>
      <c r="K1001" s="34" t="s">
        <v>650</v>
      </c>
    </row>
    <row r="1002" spans="1:11">
      <c r="A1002" s="34" t="s">
        <v>4654</v>
      </c>
      <c r="B1002" s="34">
        <v>2010</v>
      </c>
      <c r="C1002" s="34">
        <v>65</v>
      </c>
      <c r="D1002" s="34" t="s">
        <v>4678</v>
      </c>
      <c r="E1002" s="95">
        <f t="shared" si="48"/>
        <v>435</v>
      </c>
      <c r="F1002" s="95">
        <f t="shared" si="49"/>
        <v>782</v>
      </c>
      <c r="G1002" s="95">
        <f>'gráficos x semana II nivel'!E67</f>
        <v>0</v>
      </c>
      <c r="H1002" s="95">
        <f t="shared" si="47"/>
        <v>29</v>
      </c>
      <c r="I1002" s="351">
        <f t="shared" si="2"/>
        <v>6.6666666666666666E-2</v>
      </c>
      <c r="J1002" s="351">
        <f t="shared" si="3"/>
        <v>3.7084398976982097E-2</v>
      </c>
      <c r="K1002" s="34" t="s">
        <v>650</v>
      </c>
    </row>
    <row r="1003" spans="1:11">
      <c r="A1003" s="34" t="s">
        <v>4654</v>
      </c>
      <c r="B1003" s="34">
        <v>2010</v>
      </c>
      <c r="C1003" s="34">
        <v>66</v>
      </c>
      <c r="D1003" s="34" t="s">
        <v>4678</v>
      </c>
      <c r="E1003" s="95">
        <f t="shared" si="48"/>
        <v>435</v>
      </c>
      <c r="F1003" s="95">
        <f t="shared" si="49"/>
        <v>782</v>
      </c>
      <c r="G1003" s="95">
        <f>'gráficos x semana II nivel'!E68</f>
        <v>1</v>
      </c>
      <c r="H1003" s="95">
        <f t="shared" si="47"/>
        <v>30</v>
      </c>
      <c r="I1003" s="351">
        <f t="shared" si="2"/>
        <v>6.8965517241379309E-2</v>
      </c>
      <c r="J1003" s="351">
        <f t="shared" si="3"/>
        <v>3.8363171355498722E-2</v>
      </c>
      <c r="K1003" s="34" t="s">
        <v>650</v>
      </c>
    </row>
    <row r="1004" spans="1:11">
      <c r="A1004" s="34" t="s">
        <v>4654</v>
      </c>
      <c r="B1004" s="34">
        <v>2010</v>
      </c>
      <c r="C1004" s="34">
        <v>67</v>
      </c>
      <c r="D1004" s="34" t="s">
        <v>4678</v>
      </c>
      <c r="E1004" s="95">
        <f t="shared" si="48"/>
        <v>435</v>
      </c>
      <c r="F1004" s="95">
        <f t="shared" si="49"/>
        <v>782</v>
      </c>
      <c r="G1004" s="95">
        <f>'gráficos x semana II nivel'!E69</f>
        <v>0</v>
      </c>
      <c r="H1004" s="95">
        <f t="shared" si="47"/>
        <v>30</v>
      </c>
      <c r="I1004" s="351">
        <f t="shared" si="2"/>
        <v>6.8965517241379309E-2</v>
      </c>
      <c r="J1004" s="351">
        <f t="shared" si="3"/>
        <v>3.8363171355498722E-2</v>
      </c>
      <c r="K1004" s="34" t="s">
        <v>650</v>
      </c>
    </row>
    <row r="1005" spans="1:11">
      <c r="A1005" s="34" t="s">
        <v>4654</v>
      </c>
      <c r="B1005" s="34">
        <v>2010</v>
      </c>
      <c r="C1005" s="34">
        <v>68</v>
      </c>
      <c r="D1005" s="34" t="s">
        <v>4678</v>
      </c>
      <c r="E1005" s="95">
        <f t="shared" si="48"/>
        <v>435</v>
      </c>
      <c r="F1005" s="95">
        <f t="shared" si="49"/>
        <v>782</v>
      </c>
      <c r="G1005" s="95">
        <f>'gráficos x semana II nivel'!E70</f>
        <v>0</v>
      </c>
      <c r="H1005" s="95">
        <f t="shared" si="47"/>
        <v>30</v>
      </c>
      <c r="I1005" s="351">
        <f t="shared" si="2"/>
        <v>6.8965517241379309E-2</v>
      </c>
      <c r="J1005" s="351">
        <f t="shared" si="3"/>
        <v>3.8363171355498722E-2</v>
      </c>
      <c r="K1005" s="34" t="s">
        <v>650</v>
      </c>
    </row>
    <row r="1006" spans="1:11">
      <c r="A1006" s="34" t="s">
        <v>4654</v>
      </c>
      <c r="B1006" s="34">
        <v>2010</v>
      </c>
      <c r="C1006" s="34">
        <v>69</v>
      </c>
      <c r="D1006" s="34" t="s">
        <v>4678</v>
      </c>
      <c r="E1006" s="95">
        <f t="shared" si="48"/>
        <v>435</v>
      </c>
      <c r="F1006" s="95">
        <f t="shared" si="49"/>
        <v>782</v>
      </c>
      <c r="G1006" s="95">
        <f>'gráficos x semana II nivel'!E71</f>
        <v>5</v>
      </c>
      <c r="H1006" s="95">
        <f t="shared" si="47"/>
        <v>35</v>
      </c>
      <c r="I1006" s="351">
        <f t="shared" si="2"/>
        <v>8.0459770114942528E-2</v>
      </c>
      <c r="J1006" s="351">
        <f t="shared" si="3"/>
        <v>4.4757033248081841E-2</v>
      </c>
      <c r="K1006" s="34" t="s">
        <v>650</v>
      </c>
    </row>
    <row r="1007" spans="1:11">
      <c r="A1007" s="34" t="s">
        <v>4654</v>
      </c>
      <c r="B1007" s="34">
        <v>2010</v>
      </c>
      <c r="C1007" s="34">
        <v>70</v>
      </c>
      <c r="D1007" s="34" t="s">
        <v>4678</v>
      </c>
      <c r="E1007" s="95">
        <f t="shared" si="48"/>
        <v>435</v>
      </c>
      <c r="F1007" s="95">
        <f t="shared" si="49"/>
        <v>782</v>
      </c>
      <c r="G1007" s="95">
        <f>'gráficos x semana II nivel'!E72</f>
        <v>1</v>
      </c>
      <c r="H1007" s="95">
        <f t="shared" si="47"/>
        <v>36</v>
      </c>
      <c r="I1007" s="351">
        <f t="shared" si="2"/>
        <v>8.2758620689655171E-2</v>
      </c>
      <c r="J1007" s="351">
        <f t="shared" si="3"/>
        <v>4.6035805626598467E-2</v>
      </c>
      <c r="K1007" s="34" t="s">
        <v>650</v>
      </c>
    </row>
    <row r="1008" spans="1:11">
      <c r="A1008" s="34" t="s">
        <v>4654</v>
      </c>
      <c r="B1008" s="34">
        <v>2010</v>
      </c>
      <c r="C1008" s="34">
        <v>71</v>
      </c>
      <c r="D1008" s="34" t="s">
        <v>4678</v>
      </c>
      <c r="E1008" s="95">
        <f t="shared" si="48"/>
        <v>435</v>
      </c>
      <c r="F1008" s="95">
        <f t="shared" si="49"/>
        <v>782</v>
      </c>
      <c r="G1008" s="95">
        <f>'gráficos x semana II nivel'!E73</f>
        <v>1</v>
      </c>
      <c r="H1008" s="95">
        <f t="shared" si="47"/>
        <v>37</v>
      </c>
      <c r="I1008" s="351">
        <f t="shared" si="2"/>
        <v>8.5057471264367815E-2</v>
      </c>
      <c r="J1008" s="351">
        <f t="shared" si="3"/>
        <v>4.7314578005115092E-2</v>
      </c>
      <c r="K1008" s="34" t="s">
        <v>650</v>
      </c>
    </row>
    <row r="1009" spans="1:11">
      <c r="A1009" s="34" t="s">
        <v>4654</v>
      </c>
      <c r="B1009" s="34">
        <v>2010</v>
      </c>
      <c r="C1009" s="34">
        <v>72</v>
      </c>
      <c r="D1009" s="34" t="s">
        <v>4678</v>
      </c>
      <c r="E1009" s="95">
        <f t="shared" si="48"/>
        <v>435</v>
      </c>
      <c r="F1009" s="95">
        <f t="shared" si="49"/>
        <v>782</v>
      </c>
      <c r="G1009" s="95">
        <f>'gráficos x semana II nivel'!E74</f>
        <v>1</v>
      </c>
      <c r="H1009" s="95">
        <f t="shared" si="47"/>
        <v>38</v>
      </c>
      <c r="I1009" s="351">
        <f t="shared" si="2"/>
        <v>8.7356321839080459E-2</v>
      </c>
      <c r="J1009" s="351">
        <f t="shared" si="3"/>
        <v>4.859335038363171E-2</v>
      </c>
      <c r="K1009" s="34" t="s">
        <v>650</v>
      </c>
    </row>
    <row r="1010" spans="1:11">
      <c r="A1010" s="34" t="s">
        <v>4654</v>
      </c>
      <c r="B1010" s="34">
        <v>2010</v>
      </c>
      <c r="C1010" s="34">
        <v>73</v>
      </c>
      <c r="D1010" s="34" t="s">
        <v>4678</v>
      </c>
      <c r="E1010" s="95">
        <f t="shared" si="48"/>
        <v>435</v>
      </c>
      <c r="F1010" s="95">
        <f t="shared" si="49"/>
        <v>782</v>
      </c>
      <c r="G1010" s="95">
        <f>'gráficos x semana II nivel'!E75</f>
        <v>0</v>
      </c>
      <c r="H1010" s="95">
        <f t="shared" si="47"/>
        <v>38</v>
      </c>
      <c r="I1010" s="351">
        <f t="shared" si="2"/>
        <v>8.7356321839080459E-2</v>
      </c>
      <c r="J1010" s="351">
        <f t="shared" si="3"/>
        <v>4.859335038363171E-2</v>
      </c>
      <c r="K1010" s="34" t="s">
        <v>650</v>
      </c>
    </row>
    <row r="1011" spans="1:11">
      <c r="A1011" s="34" t="s">
        <v>4654</v>
      </c>
      <c r="B1011" s="34">
        <v>2010</v>
      </c>
      <c r="C1011" s="34">
        <v>74</v>
      </c>
      <c r="D1011" s="34" t="s">
        <v>4678</v>
      </c>
      <c r="E1011" s="95">
        <f t="shared" si="48"/>
        <v>435</v>
      </c>
      <c r="F1011" s="95">
        <f t="shared" si="49"/>
        <v>782</v>
      </c>
      <c r="G1011" s="95">
        <f>'gráficos x semana II nivel'!E76</f>
        <v>1</v>
      </c>
      <c r="H1011" s="95">
        <f t="shared" si="47"/>
        <v>39</v>
      </c>
      <c r="I1011" s="351">
        <f t="shared" si="2"/>
        <v>8.9655172413793102E-2</v>
      </c>
      <c r="J1011" s="351">
        <f t="shared" si="3"/>
        <v>4.9872122762148335E-2</v>
      </c>
      <c r="K1011" s="34" t="s">
        <v>650</v>
      </c>
    </row>
    <row r="1012" spans="1:11">
      <c r="A1012" s="34" t="s">
        <v>4654</v>
      </c>
      <c r="B1012" s="34">
        <v>2010</v>
      </c>
      <c r="C1012" s="34">
        <v>75</v>
      </c>
      <c r="D1012" s="34" t="s">
        <v>4678</v>
      </c>
      <c r="E1012" s="95">
        <f t="shared" si="48"/>
        <v>435</v>
      </c>
      <c r="F1012" s="95">
        <f t="shared" si="49"/>
        <v>782</v>
      </c>
      <c r="G1012" s="95">
        <f>'gráficos x semana II nivel'!E77</f>
        <v>1</v>
      </c>
      <c r="H1012" s="95">
        <f t="shared" si="47"/>
        <v>40</v>
      </c>
      <c r="I1012" s="351">
        <f t="shared" si="2"/>
        <v>9.1954022988505746E-2</v>
      </c>
      <c r="J1012" s="351">
        <f t="shared" si="3"/>
        <v>5.1150895140664961E-2</v>
      </c>
      <c r="K1012" s="34" t="s">
        <v>650</v>
      </c>
    </row>
    <row r="1013" spans="1:11">
      <c r="A1013" s="34" t="s">
        <v>4654</v>
      </c>
      <c r="B1013" s="34">
        <v>2010</v>
      </c>
      <c r="C1013" s="34">
        <v>76</v>
      </c>
      <c r="D1013" s="34" t="s">
        <v>4678</v>
      </c>
      <c r="E1013" s="95">
        <f t="shared" si="48"/>
        <v>435</v>
      </c>
      <c r="F1013" s="95">
        <f t="shared" si="49"/>
        <v>782</v>
      </c>
      <c r="G1013" s="95">
        <f>'gráficos x semana II nivel'!E78</f>
        <v>0</v>
      </c>
      <c r="H1013" s="95">
        <f t="shared" si="47"/>
        <v>40</v>
      </c>
      <c r="I1013" s="351">
        <f t="shared" si="2"/>
        <v>9.1954022988505746E-2</v>
      </c>
      <c r="J1013" s="351">
        <f t="shared" si="3"/>
        <v>5.1150895140664961E-2</v>
      </c>
      <c r="K1013" s="34" t="s">
        <v>650</v>
      </c>
    </row>
    <row r="1014" spans="1:11">
      <c r="A1014" s="34" t="s">
        <v>4654</v>
      </c>
      <c r="B1014" s="34">
        <v>2010</v>
      </c>
      <c r="C1014" s="34">
        <v>77</v>
      </c>
      <c r="D1014" s="34" t="s">
        <v>4678</v>
      </c>
      <c r="E1014" s="95">
        <f t="shared" si="48"/>
        <v>435</v>
      </c>
      <c r="F1014" s="95">
        <f t="shared" si="49"/>
        <v>782</v>
      </c>
      <c r="G1014" s="95">
        <f>'gráficos x semana II nivel'!E79</f>
        <v>0</v>
      </c>
      <c r="H1014" s="95">
        <f t="shared" si="47"/>
        <v>40</v>
      </c>
      <c r="I1014" s="351">
        <f t="shared" si="2"/>
        <v>9.1954022988505746E-2</v>
      </c>
      <c r="J1014" s="351">
        <f t="shared" si="3"/>
        <v>5.1150895140664961E-2</v>
      </c>
      <c r="K1014" s="34" t="s">
        <v>650</v>
      </c>
    </row>
    <row r="1015" spans="1:11">
      <c r="A1015" s="34" t="s">
        <v>4654</v>
      </c>
      <c r="B1015" s="34">
        <v>2010</v>
      </c>
      <c r="C1015" s="34">
        <v>78</v>
      </c>
      <c r="D1015" s="34" t="s">
        <v>4678</v>
      </c>
      <c r="E1015" s="95">
        <f t="shared" si="48"/>
        <v>435</v>
      </c>
      <c r="F1015" s="95">
        <f t="shared" si="49"/>
        <v>782</v>
      </c>
      <c r="G1015" s="95">
        <f>'gráficos x semana II nivel'!E80</f>
        <v>1</v>
      </c>
      <c r="H1015" s="95">
        <f t="shared" si="47"/>
        <v>41</v>
      </c>
      <c r="I1015" s="351">
        <f t="shared" si="2"/>
        <v>9.4252873563218389E-2</v>
      </c>
      <c r="J1015" s="351">
        <f t="shared" si="3"/>
        <v>5.2429667519181586E-2</v>
      </c>
      <c r="K1015" s="34" t="s">
        <v>650</v>
      </c>
    </row>
    <row r="1016" spans="1:11">
      <c r="A1016" s="34" t="s">
        <v>4654</v>
      </c>
      <c r="B1016" s="34">
        <v>2010</v>
      </c>
      <c r="C1016" s="34">
        <v>79</v>
      </c>
      <c r="D1016" s="34" t="s">
        <v>4678</v>
      </c>
      <c r="E1016" s="95">
        <f t="shared" si="48"/>
        <v>435</v>
      </c>
      <c r="F1016" s="95">
        <f t="shared" si="49"/>
        <v>782</v>
      </c>
      <c r="G1016" s="95">
        <f>'gráficos x semana II nivel'!E81</f>
        <v>0</v>
      </c>
      <c r="H1016" s="95">
        <f t="shared" si="47"/>
        <v>41</v>
      </c>
      <c r="I1016" s="351">
        <f t="shared" si="2"/>
        <v>9.4252873563218389E-2</v>
      </c>
      <c r="J1016" s="351">
        <f t="shared" si="3"/>
        <v>5.2429667519181586E-2</v>
      </c>
      <c r="K1016" s="34" t="s">
        <v>650</v>
      </c>
    </row>
    <row r="1017" spans="1:11">
      <c r="A1017" s="34" t="s">
        <v>4654</v>
      </c>
      <c r="B1017" s="34">
        <v>2010</v>
      </c>
      <c r="C1017" s="34">
        <v>80</v>
      </c>
      <c r="D1017" s="34" t="s">
        <v>4678</v>
      </c>
      <c r="E1017" s="95">
        <f t="shared" si="48"/>
        <v>435</v>
      </c>
      <c r="F1017" s="95">
        <f t="shared" si="49"/>
        <v>782</v>
      </c>
      <c r="G1017" s="95">
        <f>'gráficos x semana II nivel'!E82</f>
        <v>0</v>
      </c>
      <c r="H1017" s="95">
        <f t="shared" si="47"/>
        <v>41</v>
      </c>
      <c r="I1017" s="351">
        <f t="shared" si="2"/>
        <v>9.4252873563218389E-2</v>
      </c>
      <c r="J1017" s="351">
        <f t="shared" si="3"/>
        <v>5.2429667519181586E-2</v>
      </c>
      <c r="K1017" s="34" t="s">
        <v>650</v>
      </c>
    </row>
    <row r="1018" spans="1:11">
      <c r="A1018" s="34" t="s">
        <v>4654</v>
      </c>
      <c r="B1018" s="34">
        <v>2010</v>
      </c>
      <c r="C1018" s="34">
        <v>81</v>
      </c>
      <c r="D1018" s="34" t="s">
        <v>4678</v>
      </c>
      <c r="E1018" s="95">
        <f t="shared" si="48"/>
        <v>435</v>
      </c>
      <c r="F1018" s="95">
        <f t="shared" si="49"/>
        <v>782</v>
      </c>
      <c r="G1018" s="95">
        <f>'gráficos x semana II nivel'!E83</f>
        <v>0</v>
      </c>
      <c r="H1018" s="95">
        <f t="shared" si="47"/>
        <v>41</v>
      </c>
      <c r="I1018" s="351">
        <f t="shared" si="2"/>
        <v>9.4252873563218389E-2</v>
      </c>
      <c r="J1018" s="351">
        <f t="shared" si="3"/>
        <v>5.2429667519181586E-2</v>
      </c>
      <c r="K1018" s="34" t="s">
        <v>650</v>
      </c>
    </row>
    <row r="1019" spans="1:11">
      <c r="A1019" s="34" t="s">
        <v>4654</v>
      </c>
      <c r="B1019" s="34">
        <v>2010</v>
      </c>
      <c r="C1019" s="34">
        <v>82</v>
      </c>
      <c r="D1019" s="34" t="s">
        <v>4678</v>
      </c>
      <c r="E1019" s="95">
        <f t="shared" si="48"/>
        <v>435</v>
      </c>
      <c r="F1019" s="95">
        <f t="shared" si="49"/>
        <v>782</v>
      </c>
      <c r="G1019" s="95">
        <f>'gráficos x semana II nivel'!E84</f>
        <v>1</v>
      </c>
      <c r="H1019" s="95">
        <f t="shared" si="47"/>
        <v>42</v>
      </c>
      <c r="I1019" s="351">
        <f t="shared" si="2"/>
        <v>9.6551724137931033E-2</v>
      </c>
      <c r="J1019" s="351">
        <f t="shared" si="3"/>
        <v>5.3708439897698211E-2</v>
      </c>
      <c r="K1019" s="34" t="s">
        <v>650</v>
      </c>
    </row>
    <row r="1020" spans="1:11">
      <c r="A1020" s="34" t="s">
        <v>4654</v>
      </c>
      <c r="B1020" s="34">
        <v>2010</v>
      </c>
      <c r="C1020" s="34">
        <v>83</v>
      </c>
      <c r="D1020" s="34" t="s">
        <v>4678</v>
      </c>
      <c r="E1020" s="95">
        <f t="shared" si="48"/>
        <v>435</v>
      </c>
      <c r="F1020" s="95">
        <f t="shared" si="49"/>
        <v>782</v>
      </c>
      <c r="G1020" s="95">
        <f>'gráficos x semana II nivel'!E85</f>
        <v>1</v>
      </c>
      <c r="H1020" s="95">
        <f t="shared" si="47"/>
        <v>43</v>
      </c>
      <c r="I1020" s="351">
        <f t="shared" si="2"/>
        <v>9.8850574712643677E-2</v>
      </c>
      <c r="J1020" s="351">
        <f t="shared" si="3"/>
        <v>5.4987212276214836E-2</v>
      </c>
      <c r="K1020" s="34" t="s">
        <v>650</v>
      </c>
    </row>
    <row r="1021" spans="1:11">
      <c r="A1021" s="34" t="s">
        <v>4654</v>
      </c>
      <c r="B1021" s="34">
        <v>2010</v>
      </c>
      <c r="C1021" s="34">
        <v>84</v>
      </c>
      <c r="D1021" s="34" t="s">
        <v>4678</v>
      </c>
      <c r="E1021" s="95">
        <f t="shared" si="48"/>
        <v>435</v>
      </c>
      <c r="F1021" s="95">
        <f t="shared" si="49"/>
        <v>782</v>
      </c>
      <c r="G1021" s="95">
        <f>'gráficos x semana II nivel'!E86</f>
        <v>0</v>
      </c>
      <c r="H1021" s="95">
        <f t="shared" si="47"/>
        <v>43</v>
      </c>
      <c r="I1021" s="351">
        <f t="shared" si="2"/>
        <v>9.8850574712643677E-2</v>
      </c>
      <c r="J1021" s="351">
        <f t="shared" si="3"/>
        <v>5.4987212276214836E-2</v>
      </c>
      <c r="K1021" s="34" t="s">
        <v>650</v>
      </c>
    </row>
    <row r="1022" spans="1:11">
      <c r="A1022" s="34" t="s">
        <v>4654</v>
      </c>
      <c r="B1022" s="34">
        <v>2010</v>
      </c>
      <c r="C1022" s="34">
        <v>85</v>
      </c>
      <c r="D1022" s="34" t="s">
        <v>4678</v>
      </c>
      <c r="E1022" s="95">
        <f t="shared" si="48"/>
        <v>435</v>
      </c>
      <c r="F1022" s="95">
        <f t="shared" si="49"/>
        <v>782</v>
      </c>
      <c r="G1022" s="95">
        <f>'gráficos x semana II nivel'!E87</f>
        <v>0</v>
      </c>
      <c r="H1022" s="95">
        <f t="shared" si="47"/>
        <v>43</v>
      </c>
      <c r="I1022" s="351">
        <f t="shared" si="2"/>
        <v>9.8850574712643677E-2</v>
      </c>
      <c r="J1022" s="351">
        <f t="shared" si="3"/>
        <v>5.4987212276214836E-2</v>
      </c>
      <c r="K1022" s="34" t="s">
        <v>650</v>
      </c>
    </row>
    <row r="1023" spans="1:11">
      <c r="A1023" s="34" t="s">
        <v>4654</v>
      </c>
      <c r="B1023" s="34">
        <v>2010</v>
      </c>
      <c r="C1023" s="34">
        <v>86</v>
      </c>
      <c r="D1023" s="34" t="s">
        <v>4678</v>
      </c>
      <c r="E1023" s="95">
        <f t="shared" si="48"/>
        <v>435</v>
      </c>
      <c r="F1023" s="95">
        <f t="shared" si="49"/>
        <v>782</v>
      </c>
      <c r="G1023" s="95">
        <f>'gráficos x semana II nivel'!E88</f>
        <v>1</v>
      </c>
      <c r="H1023" s="95">
        <f t="shared" si="47"/>
        <v>44</v>
      </c>
      <c r="I1023" s="351">
        <f t="shared" si="2"/>
        <v>0.10114942528735632</v>
      </c>
      <c r="J1023" s="351">
        <f t="shared" si="3"/>
        <v>5.6265984654731455E-2</v>
      </c>
      <c r="K1023" s="34" t="s">
        <v>650</v>
      </c>
    </row>
    <row r="1024" spans="1:11">
      <c r="A1024" s="34" t="s">
        <v>4654</v>
      </c>
      <c r="B1024" s="34">
        <v>2010</v>
      </c>
      <c r="C1024" s="34">
        <v>87</v>
      </c>
      <c r="D1024" s="34" t="s">
        <v>4678</v>
      </c>
      <c r="E1024" s="95">
        <f t="shared" si="48"/>
        <v>435</v>
      </c>
      <c r="F1024" s="95">
        <f t="shared" si="49"/>
        <v>782</v>
      </c>
      <c r="G1024" s="95">
        <f>'gráficos x semana II nivel'!E89</f>
        <v>1</v>
      </c>
      <c r="H1024" s="95">
        <f t="shared" si="47"/>
        <v>45</v>
      </c>
      <c r="I1024" s="351">
        <f t="shared" si="2"/>
        <v>0.10344827586206896</v>
      </c>
      <c r="J1024" s="351">
        <f t="shared" si="3"/>
        <v>5.754475703324808E-2</v>
      </c>
      <c r="K1024" s="34" t="s">
        <v>650</v>
      </c>
    </row>
    <row r="1025" spans="1:11">
      <c r="A1025" s="34" t="s">
        <v>4654</v>
      </c>
      <c r="B1025" s="34">
        <v>2010</v>
      </c>
      <c r="C1025" s="34">
        <v>88</v>
      </c>
      <c r="D1025" s="34" t="s">
        <v>4678</v>
      </c>
      <c r="E1025" s="95">
        <f t="shared" si="48"/>
        <v>435</v>
      </c>
      <c r="F1025" s="95">
        <f t="shared" si="49"/>
        <v>782</v>
      </c>
      <c r="G1025" s="95">
        <f>'gráficos x semana II nivel'!E90</f>
        <v>1</v>
      </c>
      <c r="H1025" s="95">
        <f t="shared" si="47"/>
        <v>46</v>
      </c>
      <c r="I1025" s="351">
        <f t="shared" si="2"/>
        <v>0.10574712643678161</v>
      </c>
      <c r="J1025" s="351">
        <f t="shared" si="3"/>
        <v>5.8823529411764705E-2</v>
      </c>
      <c r="K1025" s="34" t="s">
        <v>650</v>
      </c>
    </row>
    <row r="1026" spans="1:11">
      <c r="A1026" s="34" t="s">
        <v>4654</v>
      </c>
      <c r="B1026" s="34">
        <v>2010</v>
      </c>
      <c r="C1026" s="34">
        <v>89</v>
      </c>
      <c r="D1026" s="34" t="s">
        <v>4678</v>
      </c>
      <c r="E1026" s="95">
        <f t="shared" ref="E1026:E1041" si="50">SP1_IIN</f>
        <v>435</v>
      </c>
      <c r="F1026" s="95">
        <f t="shared" ref="F1026:F1041" si="51">Cargos_IIN_SP1</f>
        <v>782</v>
      </c>
      <c r="G1026" s="95">
        <f>'gráficos x semana II nivel'!E91</f>
        <v>1</v>
      </c>
      <c r="H1026" s="95">
        <f t="shared" si="47"/>
        <v>47</v>
      </c>
      <c r="I1026" s="351">
        <f t="shared" si="2"/>
        <v>0.10804597701149425</v>
      </c>
      <c r="J1026" s="351">
        <f t="shared" si="3"/>
        <v>6.010230179028133E-2</v>
      </c>
      <c r="K1026" s="34" t="s">
        <v>650</v>
      </c>
    </row>
    <row r="1027" spans="1:11">
      <c r="A1027" s="34" t="s">
        <v>4654</v>
      </c>
      <c r="B1027" s="34">
        <v>2010</v>
      </c>
      <c r="C1027" s="34">
        <v>90</v>
      </c>
      <c r="D1027" s="34" t="s">
        <v>4678</v>
      </c>
      <c r="E1027" s="95">
        <f t="shared" si="50"/>
        <v>435</v>
      </c>
      <c r="F1027" s="95">
        <f t="shared" si="51"/>
        <v>782</v>
      </c>
      <c r="G1027" s="95">
        <f>'gráficos x semana II nivel'!E92</f>
        <v>0</v>
      </c>
      <c r="H1027" s="95">
        <f t="shared" si="47"/>
        <v>47</v>
      </c>
      <c r="I1027" s="351">
        <f t="shared" si="2"/>
        <v>0.10804597701149425</v>
      </c>
      <c r="J1027" s="351">
        <f t="shared" si="3"/>
        <v>6.010230179028133E-2</v>
      </c>
      <c r="K1027" s="34" t="s">
        <v>650</v>
      </c>
    </row>
    <row r="1028" spans="1:11">
      <c r="A1028" s="34" t="s">
        <v>4654</v>
      </c>
      <c r="B1028" s="34">
        <v>2010</v>
      </c>
      <c r="C1028" s="34">
        <v>91</v>
      </c>
      <c r="D1028" s="34" t="s">
        <v>4678</v>
      </c>
      <c r="E1028" s="95">
        <f t="shared" si="50"/>
        <v>435</v>
      </c>
      <c r="F1028" s="95">
        <f t="shared" si="51"/>
        <v>782</v>
      </c>
      <c r="G1028" s="95">
        <f>'gráficos x semana II nivel'!E93</f>
        <v>0</v>
      </c>
      <c r="H1028" s="95">
        <f t="shared" si="47"/>
        <v>47</v>
      </c>
      <c r="I1028" s="351">
        <f t="shared" si="2"/>
        <v>0.10804597701149425</v>
      </c>
      <c r="J1028" s="351">
        <f t="shared" si="3"/>
        <v>6.010230179028133E-2</v>
      </c>
      <c r="K1028" s="34" t="s">
        <v>650</v>
      </c>
    </row>
    <row r="1029" spans="1:11">
      <c r="A1029" s="34" t="s">
        <v>4654</v>
      </c>
      <c r="B1029" s="34">
        <v>2010</v>
      </c>
      <c r="C1029" s="34">
        <v>92</v>
      </c>
      <c r="D1029" s="34" t="s">
        <v>4678</v>
      </c>
      <c r="E1029" s="95">
        <f t="shared" si="50"/>
        <v>435</v>
      </c>
      <c r="F1029" s="95">
        <f t="shared" si="51"/>
        <v>782</v>
      </c>
      <c r="G1029" s="95">
        <f>'gráficos x semana II nivel'!E94</f>
        <v>0</v>
      </c>
      <c r="H1029" s="95">
        <f t="shared" si="47"/>
        <v>47</v>
      </c>
      <c r="I1029" s="351">
        <f t="shared" si="2"/>
        <v>0.10804597701149425</v>
      </c>
      <c r="J1029" s="351">
        <f t="shared" si="3"/>
        <v>6.010230179028133E-2</v>
      </c>
      <c r="K1029" s="34" t="s">
        <v>650</v>
      </c>
    </row>
    <row r="1030" spans="1:11">
      <c r="A1030" s="34" t="s">
        <v>4654</v>
      </c>
      <c r="B1030" s="34">
        <v>2010</v>
      </c>
      <c r="C1030" s="34">
        <v>93</v>
      </c>
      <c r="D1030" s="34" t="s">
        <v>4678</v>
      </c>
      <c r="E1030" s="95">
        <f t="shared" si="50"/>
        <v>435</v>
      </c>
      <c r="F1030" s="95">
        <f t="shared" si="51"/>
        <v>782</v>
      </c>
      <c r="G1030" s="95">
        <f>'gráficos x semana II nivel'!E95</f>
        <v>0</v>
      </c>
      <c r="H1030" s="95">
        <f t="shared" si="47"/>
        <v>47</v>
      </c>
      <c r="I1030" s="351">
        <f t="shared" si="2"/>
        <v>0.10804597701149425</v>
      </c>
      <c r="J1030" s="351">
        <f t="shared" si="3"/>
        <v>6.010230179028133E-2</v>
      </c>
      <c r="K1030" s="34" t="s">
        <v>650</v>
      </c>
    </row>
    <row r="1031" spans="1:11">
      <c r="A1031" s="34" t="s">
        <v>4654</v>
      </c>
      <c r="B1031" s="34">
        <v>2010</v>
      </c>
      <c r="C1031" s="34">
        <v>94</v>
      </c>
      <c r="D1031" s="34" t="s">
        <v>4678</v>
      </c>
      <c r="E1031" s="95">
        <f t="shared" si="50"/>
        <v>435</v>
      </c>
      <c r="F1031" s="95">
        <f t="shared" si="51"/>
        <v>782</v>
      </c>
      <c r="G1031" s="95">
        <f>'gráficos x semana II nivel'!E96</f>
        <v>0</v>
      </c>
      <c r="H1031" s="95">
        <f t="shared" si="47"/>
        <v>47</v>
      </c>
      <c r="I1031" s="351">
        <f t="shared" si="2"/>
        <v>0.10804597701149425</v>
      </c>
      <c r="J1031" s="351">
        <f t="shared" si="3"/>
        <v>6.010230179028133E-2</v>
      </c>
      <c r="K1031" s="34" t="s">
        <v>650</v>
      </c>
    </row>
    <row r="1032" spans="1:11">
      <c r="A1032" s="34" t="s">
        <v>4654</v>
      </c>
      <c r="B1032" s="34">
        <v>2010</v>
      </c>
      <c r="C1032" s="34">
        <v>95</v>
      </c>
      <c r="D1032" s="34" t="s">
        <v>4678</v>
      </c>
      <c r="E1032" s="95">
        <f t="shared" si="50"/>
        <v>435</v>
      </c>
      <c r="F1032" s="95">
        <f t="shared" si="51"/>
        <v>782</v>
      </c>
      <c r="G1032" s="95">
        <f>'gráficos x semana II nivel'!E97</f>
        <v>0</v>
      </c>
      <c r="H1032" s="95">
        <f t="shared" si="47"/>
        <v>47</v>
      </c>
      <c r="I1032" s="351">
        <f t="shared" si="2"/>
        <v>0.10804597701149425</v>
      </c>
      <c r="J1032" s="351">
        <f t="shared" si="3"/>
        <v>6.010230179028133E-2</v>
      </c>
      <c r="K1032" s="34" t="s">
        <v>650</v>
      </c>
    </row>
    <row r="1033" spans="1:11">
      <c r="A1033" s="34" t="s">
        <v>4654</v>
      </c>
      <c r="B1033" s="34">
        <v>2010</v>
      </c>
      <c r="C1033" s="34">
        <v>96</v>
      </c>
      <c r="D1033" s="34" t="s">
        <v>4678</v>
      </c>
      <c r="E1033" s="95">
        <f t="shared" si="50"/>
        <v>435</v>
      </c>
      <c r="F1033" s="95">
        <f t="shared" si="51"/>
        <v>782</v>
      </c>
      <c r="G1033" s="95">
        <f>'gráficos x semana II nivel'!E98</f>
        <v>0</v>
      </c>
      <c r="H1033" s="95">
        <f t="shared" si="47"/>
        <v>47</v>
      </c>
      <c r="I1033" s="351">
        <f t="shared" si="2"/>
        <v>0.10804597701149425</v>
      </c>
      <c r="J1033" s="351">
        <f t="shared" si="3"/>
        <v>6.010230179028133E-2</v>
      </c>
      <c r="K1033" s="34" t="s">
        <v>650</v>
      </c>
    </row>
    <row r="1034" spans="1:11">
      <c r="A1034" s="34" t="s">
        <v>4654</v>
      </c>
      <c r="B1034" s="34">
        <v>2010</v>
      </c>
      <c r="C1034" s="34">
        <v>97</v>
      </c>
      <c r="D1034" s="34" t="s">
        <v>4678</v>
      </c>
      <c r="E1034" s="95">
        <f t="shared" si="50"/>
        <v>435</v>
      </c>
      <c r="F1034" s="95">
        <f t="shared" si="51"/>
        <v>782</v>
      </c>
      <c r="G1034" s="95">
        <f>'gráficos x semana II nivel'!E99</f>
        <v>0</v>
      </c>
      <c r="H1034" s="95">
        <f t="shared" si="47"/>
        <v>47</v>
      </c>
      <c r="I1034" s="351">
        <f t="shared" si="2"/>
        <v>0.10804597701149425</v>
      </c>
      <c r="J1034" s="351">
        <f t="shared" si="3"/>
        <v>6.010230179028133E-2</v>
      </c>
      <c r="K1034" s="34" t="s">
        <v>650</v>
      </c>
    </row>
    <row r="1035" spans="1:11">
      <c r="A1035" s="34" t="s">
        <v>4654</v>
      </c>
      <c r="B1035" s="34">
        <v>2010</v>
      </c>
      <c r="C1035" s="34">
        <v>98</v>
      </c>
      <c r="D1035" s="34" t="s">
        <v>4678</v>
      </c>
      <c r="E1035" s="95">
        <f t="shared" si="50"/>
        <v>435</v>
      </c>
      <c r="F1035" s="95">
        <f t="shared" si="51"/>
        <v>782</v>
      </c>
      <c r="G1035" s="95">
        <f>'gráficos x semana II nivel'!E100</f>
        <v>0</v>
      </c>
      <c r="H1035" s="95">
        <f t="shared" si="47"/>
        <v>47</v>
      </c>
      <c r="I1035" s="351">
        <f t="shared" si="2"/>
        <v>0.10804597701149425</v>
      </c>
      <c r="J1035" s="351">
        <f t="shared" si="3"/>
        <v>6.010230179028133E-2</v>
      </c>
      <c r="K1035" s="34" t="s">
        <v>650</v>
      </c>
    </row>
    <row r="1036" spans="1:11">
      <c r="A1036" s="34" t="s">
        <v>4654</v>
      </c>
      <c r="B1036" s="34">
        <v>2010</v>
      </c>
      <c r="C1036" s="34">
        <v>99</v>
      </c>
      <c r="D1036" s="34" t="s">
        <v>4678</v>
      </c>
      <c r="E1036" s="95">
        <f t="shared" si="50"/>
        <v>435</v>
      </c>
      <c r="F1036" s="95">
        <f t="shared" si="51"/>
        <v>782</v>
      </c>
      <c r="G1036" s="95">
        <f>'gráficos x semana II nivel'!E101</f>
        <v>0</v>
      </c>
      <c r="H1036" s="95">
        <f t="shared" si="47"/>
        <v>47</v>
      </c>
      <c r="I1036" s="351">
        <f t="shared" si="2"/>
        <v>0.10804597701149425</v>
      </c>
      <c r="J1036" s="351">
        <f t="shared" si="3"/>
        <v>6.010230179028133E-2</v>
      </c>
      <c r="K1036" s="34" t="s">
        <v>650</v>
      </c>
    </row>
    <row r="1037" spans="1:11">
      <c r="A1037" s="34" t="s">
        <v>4654</v>
      </c>
      <c r="B1037" s="34">
        <v>2010</v>
      </c>
      <c r="C1037" s="34">
        <v>100</v>
      </c>
      <c r="D1037" s="34" t="s">
        <v>4678</v>
      </c>
      <c r="E1037" s="95">
        <f t="shared" si="50"/>
        <v>435</v>
      </c>
      <c r="F1037" s="95">
        <f t="shared" si="51"/>
        <v>782</v>
      </c>
      <c r="G1037" s="95">
        <f>'gráficos x semana II nivel'!E102</f>
        <v>0</v>
      </c>
      <c r="H1037" s="95">
        <f t="shared" si="47"/>
        <v>47</v>
      </c>
      <c r="I1037" s="351">
        <f t="shared" si="2"/>
        <v>0.10804597701149425</v>
      </c>
      <c r="J1037" s="351">
        <f t="shared" si="3"/>
        <v>6.010230179028133E-2</v>
      </c>
      <c r="K1037" s="34" t="s">
        <v>650</v>
      </c>
    </row>
    <row r="1038" spans="1:11">
      <c r="A1038" s="34" t="s">
        <v>4654</v>
      </c>
      <c r="B1038" s="34">
        <v>2010</v>
      </c>
      <c r="C1038" s="34">
        <v>101</v>
      </c>
      <c r="D1038" s="34" t="s">
        <v>4678</v>
      </c>
      <c r="E1038" s="95">
        <f t="shared" si="50"/>
        <v>435</v>
      </c>
      <c r="F1038" s="95">
        <f t="shared" si="51"/>
        <v>782</v>
      </c>
      <c r="G1038" s="95">
        <f>'gráficos x semana II nivel'!E103</f>
        <v>0</v>
      </c>
      <c r="H1038" s="95">
        <f t="shared" si="47"/>
        <v>47</v>
      </c>
      <c r="I1038" s="351">
        <f t="shared" si="2"/>
        <v>0.10804597701149425</v>
      </c>
      <c r="J1038" s="351">
        <f t="shared" si="3"/>
        <v>6.010230179028133E-2</v>
      </c>
      <c r="K1038" s="34" t="s">
        <v>650</v>
      </c>
    </row>
    <row r="1039" spans="1:11">
      <c r="A1039" s="34" t="s">
        <v>4654</v>
      </c>
      <c r="B1039" s="34">
        <v>2010</v>
      </c>
      <c r="C1039" s="34">
        <v>102</v>
      </c>
      <c r="D1039" s="34" t="s">
        <v>4678</v>
      </c>
      <c r="E1039" s="95">
        <f t="shared" si="50"/>
        <v>435</v>
      </c>
      <c r="F1039" s="95">
        <f t="shared" si="51"/>
        <v>782</v>
      </c>
      <c r="G1039" s="95">
        <f>'gráficos x semana II nivel'!E104</f>
        <v>0</v>
      </c>
      <c r="H1039" s="95">
        <f t="shared" si="47"/>
        <v>47</v>
      </c>
      <c r="I1039" s="351">
        <f t="shared" si="2"/>
        <v>0.10804597701149425</v>
      </c>
      <c r="J1039" s="351">
        <f t="shared" si="3"/>
        <v>6.010230179028133E-2</v>
      </c>
      <c r="K1039" s="34" t="s">
        <v>650</v>
      </c>
    </row>
    <row r="1040" spans="1:11">
      <c r="A1040" s="34" t="s">
        <v>4654</v>
      </c>
      <c r="B1040" s="34">
        <v>2010</v>
      </c>
      <c r="C1040" s="34">
        <v>103</v>
      </c>
      <c r="D1040" s="34" t="s">
        <v>4678</v>
      </c>
      <c r="E1040" s="95">
        <f t="shared" si="50"/>
        <v>435</v>
      </c>
      <c r="F1040" s="95">
        <f t="shared" si="51"/>
        <v>782</v>
      </c>
      <c r="G1040" s="95">
        <f>'gráficos x semana II nivel'!E105</f>
        <v>0</v>
      </c>
      <c r="H1040" s="95">
        <f t="shared" si="47"/>
        <v>47</v>
      </c>
      <c r="I1040" s="351">
        <f t="shared" si="2"/>
        <v>0.10804597701149425</v>
      </c>
      <c r="J1040" s="351">
        <f t="shared" si="3"/>
        <v>6.010230179028133E-2</v>
      </c>
      <c r="K1040" s="34" t="s">
        <v>650</v>
      </c>
    </row>
    <row r="1041" spans="1:11">
      <c r="A1041" s="34" t="s">
        <v>4654</v>
      </c>
      <c r="B1041" s="34">
        <v>2010</v>
      </c>
      <c r="C1041" s="34">
        <v>104</v>
      </c>
      <c r="D1041" s="34" t="s">
        <v>4678</v>
      </c>
      <c r="E1041" s="95">
        <f t="shared" si="50"/>
        <v>435</v>
      </c>
      <c r="F1041" s="95">
        <f t="shared" si="51"/>
        <v>782</v>
      </c>
      <c r="G1041" s="95">
        <f>'gráficos x semana II nivel'!E106</f>
        <v>0</v>
      </c>
      <c r="H1041" s="95">
        <f t="shared" si="47"/>
        <v>47</v>
      </c>
      <c r="I1041" s="98">
        <f t="shared" si="2"/>
        <v>0.10804597701149425</v>
      </c>
      <c r="J1041" s="98">
        <f t="shared" si="3"/>
        <v>6.010230179028133E-2</v>
      </c>
      <c r="K1041" s="34" t="s">
        <v>650</v>
      </c>
    </row>
    <row r="1042" spans="1:11">
      <c r="A1042" s="34" t="s">
        <v>4655</v>
      </c>
      <c r="B1042" s="34">
        <v>2014</v>
      </c>
      <c r="C1042" s="34">
        <v>1</v>
      </c>
      <c r="D1042" s="34" t="s">
        <v>4673</v>
      </c>
      <c r="E1042" s="95">
        <f t="shared" ref="E1042:E1105" si="52">MB2_IIN</f>
        <v>587</v>
      </c>
      <c r="F1042" s="95">
        <f t="shared" ref="F1042:F1105" si="53">Cargos_IIN_MB2</f>
        <v>839</v>
      </c>
      <c r="G1042" s="95">
        <f>'gráficos x semana II nivel'!D110</f>
        <v>1</v>
      </c>
      <c r="H1042" s="95">
        <f>G1042</f>
        <v>1</v>
      </c>
      <c r="I1042" s="98">
        <f t="shared" si="2"/>
        <v>1.7035775127768314E-3</v>
      </c>
      <c r="J1042" s="98">
        <f t="shared" si="3"/>
        <v>1.1918951132300357E-3</v>
      </c>
      <c r="K1042" s="34" t="s">
        <v>650</v>
      </c>
    </row>
    <row r="1043" spans="1:11">
      <c r="A1043" s="34" t="s">
        <v>4655</v>
      </c>
      <c r="B1043" s="34">
        <v>2014</v>
      </c>
      <c r="C1043" s="34">
        <v>2</v>
      </c>
      <c r="D1043" s="34" t="s">
        <v>4673</v>
      </c>
      <c r="E1043" s="95">
        <f t="shared" si="52"/>
        <v>587</v>
      </c>
      <c r="F1043" s="95">
        <f t="shared" si="53"/>
        <v>839</v>
      </c>
      <c r="G1043" s="95">
        <f>'gráficos x semana II nivel'!D111</f>
        <v>4</v>
      </c>
      <c r="H1043" s="95">
        <f t="shared" ref="H1043:H1145" si="54">G1043+H1042</f>
        <v>5</v>
      </c>
      <c r="I1043" s="98">
        <f t="shared" si="2"/>
        <v>8.5178875638841564E-3</v>
      </c>
      <c r="J1043" s="98">
        <f t="shared" si="3"/>
        <v>5.9594755661501785E-3</v>
      </c>
      <c r="K1043" s="34" t="s">
        <v>650</v>
      </c>
    </row>
    <row r="1044" spans="1:11">
      <c r="A1044" s="34" t="s">
        <v>4655</v>
      </c>
      <c r="B1044" s="34">
        <v>2014</v>
      </c>
      <c r="C1044" s="34">
        <v>3</v>
      </c>
      <c r="D1044" s="34" t="s">
        <v>4673</v>
      </c>
      <c r="E1044" s="95">
        <f t="shared" si="52"/>
        <v>587</v>
      </c>
      <c r="F1044" s="95">
        <f t="shared" si="53"/>
        <v>839</v>
      </c>
      <c r="G1044" s="95">
        <f>'gráficos x semana II nivel'!D112</f>
        <v>0</v>
      </c>
      <c r="H1044" s="95">
        <f t="shared" si="54"/>
        <v>5</v>
      </c>
      <c r="I1044" s="98">
        <f t="shared" si="2"/>
        <v>8.5178875638841564E-3</v>
      </c>
      <c r="J1044" s="98">
        <f t="shared" si="3"/>
        <v>5.9594755661501785E-3</v>
      </c>
      <c r="K1044" s="34" t="s">
        <v>650</v>
      </c>
    </row>
    <row r="1045" spans="1:11">
      <c r="A1045" s="34" t="s">
        <v>4655</v>
      </c>
      <c r="B1045" s="34">
        <v>2014</v>
      </c>
      <c r="C1045" s="34">
        <v>4</v>
      </c>
      <c r="D1045" s="34" t="s">
        <v>4673</v>
      </c>
      <c r="E1045" s="95">
        <f t="shared" si="52"/>
        <v>587</v>
      </c>
      <c r="F1045" s="95">
        <f t="shared" si="53"/>
        <v>839</v>
      </c>
      <c r="G1045" s="95">
        <f>'gráficos x semana II nivel'!D113</f>
        <v>13</v>
      </c>
      <c r="H1045" s="95">
        <f t="shared" si="54"/>
        <v>18</v>
      </c>
      <c r="I1045" s="98">
        <f t="shared" si="2"/>
        <v>3.0664395229982964E-2</v>
      </c>
      <c r="J1045" s="98">
        <f t="shared" si="3"/>
        <v>2.1454112038140644E-2</v>
      </c>
      <c r="K1045" s="34" t="s">
        <v>650</v>
      </c>
    </row>
    <row r="1046" spans="1:11">
      <c r="A1046" s="34" t="s">
        <v>4655</v>
      </c>
      <c r="B1046" s="34">
        <v>2014</v>
      </c>
      <c r="C1046" s="34">
        <v>5</v>
      </c>
      <c r="D1046" s="34" t="s">
        <v>4673</v>
      </c>
      <c r="E1046" s="95">
        <f t="shared" si="52"/>
        <v>587</v>
      </c>
      <c r="F1046" s="95">
        <f t="shared" si="53"/>
        <v>839</v>
      </c>
      <c r="G1046" s="95">
        <f>'gráficos x semana II nivel'!D114</f>
        <v>0</v>
      </c>
      <c r="H1046" s="95">
        <f t="shared" si="54"/>
        <v>18</v>
      </c>
      <c r="I1046" s="98">
        <f t="shared" si="2"/>
        <v>3.0664395229982964E-2</v>
      </c>
      <c r="J1046" s="98">
        <f t="shared" si="3"/>
        <v>2.1454112038140644E-2</v>
      </c>
      <c r="K1046" s="34" t="s">
        <v>650</v>
      </c>
    </row>
    <row r="1047" spans="1:11">
      <c r="A1047" s="34" t="s">
        <v>4655</v>
      </c>
      <c r="B1047" s="34">
        <v>2014</v>
      </c>
      <c r="C1047" s="34">
        <v>6</v>
      </c>
      <c r="D1047" s="34" t="s">
        <v>4673</v>
      </c>
      <c r="E1047" s="95">
        <f t="shared" si="52"/>
        <v>587</v>
      </c>
      <c r="F1047" s="95">
        <f t="shared" si="53"/>
        <v>839</v>
      </c>
      <c r="G1047" s="95">
        <f>'gráficos x semana II nivel'!D115</f>
        <v>3</v>
      </c>
      <c r="H1047" s="95">
        <f t="shared" si="54"/>
        <v>21</v>
      </c>
      <c r="I1047" s="98">
        <f t="shared" si="2"/>
        <v>3.5775127768313458E-2</v>
      </c>
      <c r="J1047" s="98">
        <f t="shared" si="3"/>
        <v>2.5029797377830752E-2</v>
      </c>
      <c r="K1047" s="34" t="s">
        <v>650</v>
      </c>
    </row>
    <row r="1048" spans="1:11">
      <c r="A1048" s="34" t="s">
        <v>4655</v>
      </c>
      <c r="B1048" s="34">
        <v>2014</v>
      </c>
      <c r="C1048" s="34">
        <v>7</v>
      </c>
      <c r="D1048" s="34" t="s">
        <v>4673</v>
      </c>
      <c r="E1048" s="95">
        <f t="shared" si="52"/>
        <v>587</v>
      </c>
      <c r="F1048" s="95">
        <f t="shared" si="53"/>
        <v>839</v>
      </c>
      <c r="G1048" s="95">
        <f>'gráficos x semana II nivel'!D116</f>
        <v>2</v>
      </c>
      <c r="H1048" s="95">
        <f t="shared" si="54"/>
        <v>23</v>
      </c>
      <c r="I1048" s="98">
        <f t="shared" si="2"/>
        <v>3.9182282793867124E-2</v>
      </c>
      <c r="J1048" s="98">
        <f t="shared" si="3"/>
        <v>2.7413587604290822E-2</v>
      </c>
      <c r="K1048" s="34" t="s">
        <v>650</v>
      </c>
    </row>
    <row r="1049" spans="1:11">
      <c r="A1049" s="34" t="s">
        <v>4655</v>
      </c>
      <c r="B1049" s="34">
        <v>2014</v>
      </c>
      <c r="C1049" s="34">
        <v>8</v>
      </c>
      <c r="D1049" s="34" t="s">
        <v>4673</v>
      </c>
      <c r="E1049" s="95">
        <f t="shared" si="52"/>
        <v>587</v>
      </c>
      <c r="F1049" s="95">
        <f t="shared" si="53"/>
        <v>839</v>
      </c>
      <c r="G1049" s="95">
        <f>'gráficos x semana II nivel'!D117</f>
        <v>3</v>
      </c>
      <c r="H1049" s="95">
        <f t="shared" si="54"/>
        <v>26</v>
      </c>
      <c r="I1049" s="98">
        <f t="shared" si="2"/>
        <v>4.4293015332197615E-2</v>
      </c>
      <c r="J1049" s="98">
        <f t="shared" si="3"/>
        <v>3.098927294398093E-2</v>
      </c>
      <c r="K1049" s="34" t="s">
        <v>650</v>
      </c>
    </row>
    <row r="1050" spans="1:11">
      <c r="A1050" s="34" t="s">
        <v>4655</v>
      </c>
      <c r="B1050" s="34">
        <v>2014</v>
      </c>
      <c r="C1050" s="34">
        <v>9</v>
      </c>
      <c r="D1050" s="34" t="s">
        <v>4673</v>
      </c>
      <c r="E1050" s="95">
        <f t="shared" si="52"/>
        <v>587</v>
      </c>
      <c r="F1050" s="95">
        <f t="shared" si="53"/>
        <v>839</v>
      </c>
      <c r="G1050" s="95">
        <f>'gráficos x semana II nivel'!D118</f>
        <v>0</v>
      </c>
      <c r="H1050" s="95">
        <f t="shared" si="54"/>
        <v>26</v>
      </c>
      <c r="I1050" s="98">
        <f t="shared" si="2"/>
        <v>4.4293015332197615E-2</v>
      </c>
      <c r="J1050" s="98">
        <f t="shared" si="3"/>
        <v>3.098927294398093E-2</v>
      </c>
      <c r="K1050" s="34" t="s">
        <v>650</v>
      </c>
    </row>
    <row r="1051" spans="1:11">
      <c r="A1051" s="34" t="s">
        <v>4655</v>
      </c>
      <c r="B1051" s="34">
        <v>2014</v>
      </c>
      <c r="C1051" s="34">
        <v>10</v>
      </c>
      <c r="D1051" s="34" t="s">
        <v>4673</v>
      </c>
      <c r="E1051" s="95">
        <f t="shared" si="52"/>
        <v>587</v>
      </c>
      <c r="F1051" s="95">
        <f t="shared" si="53"/>
        <v>839</v>
      </c>
      <c r="G1051" s="95">
        <f>'gráficos x semana II nivel'!D119</f>
        <v>1</v>
      </c>
      <c r="H1051" s="95">
        <f t="shared" si="54"/>
        <v>27</v>
      </c>
      <c r="I1051" s="98">
        <f t="shared" si="2"/>
        <v>4.5996592844974447E-2</v>
      </c>
      <c r="J1051" s="98">
        <f t="shared" si="3"/>
        <v>3.2181168057210968E-2</v>
      </c>
      <c r="K1051" s="34" t="s">
        <v>650</v>
      </c>
    </row>
    <row r="1052" spans="1:11">
      <c r="A1052" s="34" t="s">
        <v>4655</v>
      </c>
      <c r="B1052" s="34">
        <v>2014</v>
      </c>
      <c r="C1052" s="34">
        <v>11</v>
      </c>
      <c r="D1052" s="34" t="s">
        <v>4673</v>
      </c>
      <c r="E1052" s="95">
        <f t="shared" si="52"/>
        <v>587</v>
      </c>
      <c r="F1052" s="95">
        <f t="shared" si="53"/>
        <v>839</v>
      </c>
      <c r="G1052" s="95">
        <f>'gráficos x semana II nivel'!D120</f>
        <v>0</v>
      </c>
      <c r="H1052" s="95">
        <f t="shared" si="54"/>
        <v>27</v>
      </c>
      <c r="I1052" s="98">
        <f t="shared" si="2"/>
        <v>4.5996592844974447E-2</v>
      </c>
      <c r="J1052" s="98">
        <f t="shared" si="3"/>
        <v>3.2181168057210968E-2</v>
      </c>
      <c r="K1052" s="34" t="s">
        <v>650</v>
      </c>
    </row>
    <row r="1053" spans="1:11">
      <c r="A1053" s="34" t="s">
        <v>4655</v>
      </c>
      <c r="B1053" s="34">
        <v>2014</v>
      </c>
      <c r="C1053" s="34">
        <v>12</v>
      </c>
      <c r="D1053" s="34" t="s">
        <v>4673</v>
      </c>
      <c r="E1053" s="95">
        <f t="shared" si="52"/>
        <v>587</v>
      </c>
      <c r="F1053" s="95">
        <f t="shared" si="53"/>
        <v>839</v>
      </c>
      <c r="G1053" s="95">
        <f>'gráficos x semana II nivel'!D121</f>
        <v>0</v>
      </c>
      <c r="H1053" s="95">
        <f t="shared" si="54"/>
        <v>27</v>
      </c>
      <c r="I1053" s="98">
        <f t="shared" si="2"/>
        <v>4.5996592844974447E-2</v>
      </c>
      <c r="J1053" s="98">
        <f t="shared" si="3"/>
        <v>3.2181168057210968E-2</v>
      </c>
      <c r="K1053" s="34" t="s">
        <v>650</v>
      </c>
    </row>
    <row r="1054" spans="1:11">
      <c r="A1054" s="34" t="s">
        <v>4655</v>
      </c>
      <c r="B1054" s="34">
        <v>2014</v>
      </c>
      <c r="C1054" s="34">
        <v>13</v>
      </c>
      <c r="D1054" s="34" t="s">
        <v>4673</v>
      </c>
      <c r="E1054" s="95">
        <f t="shared" si="52"/>
        <v>587</v>
      </c>
      <c r="F1054" s="95">
        <f t="shared" si="53"/>
        <v>839</v>
      </c>
      <c r="G1054" s="95">
        <f>'gráficos x semana II nivel'!D122</f>
        <v>2</v>
      </c>
      <c r="H1054" s="95">
        <f t="shared" si="54"/>
        <v>29</v>
      </c>
      <c r="I1054" s="98">
        <f t="shared" si="2"/>
        <v>4.9403747870528106E-2</v>
      </c>
      <c r="J1054" s="98">
        <f t="shared" si="3"/>
        <v>3.4564958283671038E-2</v>
      </c>
      <c r="K1054" s="34" t="s">
        <v>650</v>
      </c>
    </row>
    <row r="1055" spans="1:11">
      <c r="A1055" s="34" t="s">
        <v>4655</v>
      </c>
      <c r="B1055" s="34">
        <v>2014</v>
      </c>
      <c r="C1055" s="34">
        <v>14</v>
      </c>
      <c r="D1055" s="34" t="s">
        <v>4673</v>
      </c>
      <c r="E1055" s="95">
        <f t="shared" si="52"/>
        <v>587</v>
      </c>
      <c r="F1055" s="95">
        <f t="shared" si="53"/>
        <v>839</v>
      </c>
      <c r="G1055" s="95">
        <f>'gráficos x semana II nivel'!D123</f>
        <v>0</v>
      </c>
      <c r="H1055" s="95">
        <f t="shared" si="54"/>
        <v>29</v>
      </c>
      <c r="I1055" s="98">
        <f t="shared" si="2"/>
        <v>4.9403747870528106E-2</v>
      </c>
      <c r="J1055" s="98">
        <f t="shared" si="3"/>
        <v>3.4564958283671038E-2</v>
      </c>
      <c r="K1055" s="34" t="s">
        <v>650</v>
      </c>
    </row>
    <row r="1056" spans="1:11">
      <c r="A1056" s="34" t="s">
        <v>4655</v>
      </c>
      <c r="B1056" s="34">
        <v>2014</v>
      </c>
      <c r="C1056" s="34">
        <v>15</v>
      </c>
      <c r="D1056" s="34" t="s">
        <v>4673</v>
      </c>
      <c r="E1056" s="95">
        <f t="shared" si="52"/>
        <v>587</v>
      </c>
      <c r="F1056" s="95">
        <f t="shared" si="53"/>
        <v>839</v>
      </c>
      <c r="G1056" s="95">
        <f>'gráficos x semana II nivel'!D124</f>
        <v>2</v>
      </c>
      <c r="H1056" s="95">
        <f t="shared" si="54"/>
        <v>31</v>
      </c>
      <c r="I1056" s="98">
        <f t="shared" si="2"/>
        <v>5.2810902896081771E-2</v>
      </c>
      <c r="J1056" s="98">
        <f t="shared" si="3"/>
        <v>3.6948748510131108E-2</v>
      </c>
      <c r="K1056" s="34" t="s">
        <v>650</v>
      </c>
    </row>
    <row r="1057" spans="1:11">
      <c r="A1057" s="34" t="s">
        <v>4655</v>
      </c>
      <c r="B1057" s="34">
        <v>2014</v>
      </c>
      <c r="C1057" s="34">
        <v>16</v>
      </c>
      <c r="D1057" s="34" t="s">
        <v>4673</v>
      </c>
      <c r="E1057" s="95">
        <f t="shared" si="52"/>
        <v>587</v>
      </c>
      <c r="F1057" s="95">
        <f t="shared" si="53"/>
        <v>839</v>
      </c>
      <c r="G1057" s="95">
        <f>'gráficos x semana II nivel'!D125</f>
        <v>1</v>
      </c>
      <c r="H1057" s="95">
        <f t="shared" si="54"/>
        <v>32</v>
      </c>
      <c r="I1057" s="98">
        <f t="shared" si="2"/>
        <v>5.4514480408858604E-2</v>
      </c>
      <c r="J1057" s="98">
        <f t="shared" si="3"/>
        <v>3.8140643623361142E-2</v>
      </c>
      <c r="K1057" s="34" t="s">
        <v>650</v>
      </c>
    </row>
    <row r="1058" spans="1:11">
      <c r="A1058" s="34" t="s">
        <v>4655</v>
      </c>
      <c r="B1058" s="34">
        <v>2014</v>
      </c>
      <c r="C1058" s="34">
        <v>17</v>
      </c>
      <c r="D1058" s="34" t="s">
        <v>4673</v>
      </c>
      <c r="E1058" s="95">
        <f t="shared" si="52"/>
        <v>587</v>
      </c>
      <c r="F1058" s="95">
        <f t="shared" si="53"/>
        <v>839</v>
      </c>
      <c r="G1058" s="95">
        <f>'gráficos x semana II nivel'!D126</f>
        <v>2</v>
      </c>
      <c r="H1058" s="95">
        <f t="shared" si="54"/>
        <v>34</v>
      </c>
      <c r="I1058" s="98">
        <f t="shared" si="2"/>
        <v>5.7921635434412269E-2</v>
      </c>
      <c r="J1058" s="98">
        <f t="shared" si="3"/>
        <v>4.0524433849821219E-2</v>
      </c>
      <c r="K1058" s="34" t="s">
        <v>650</v>
      </c>
    </row>
    <row r="1059" spans="1:11">
      <c r="A1059" s="34" t="s">
        <v>4655</v>
      </c>
      <c r="B1059" s="34">
        <v>2014</v>
      </c>
      <c r="C1059" s="34">
        <v>18</v>
      </c>
      <c r="D1059" s="34" t="s">
        <v>4673</v>
      </c>
      <c r="E1059" s="95">
        <f t="shared" si="52"/>
        <v>587</v>
      </c>
      <c r="F1059" s="95">
        <f t="shared" si="53"/>
        <v>839</v>
      </c>
      <c r="G1059" s="95">
        <f>'gráficos x semana II nivel'!D127</f>
        <v>1</v>
      </c>
      <c r="H1059" s="95">
        <f t="shared" si="54"/>
        <v>35</v>
      </c>
      <c r="I1059" s="98">
        <f t="shared" si="2"/>
        <v>5.9625212947189095E-2</v>
      </c>
      <c r="J1059" s="98">
        <f t="shared" si="3"/>
        <v>4.1716328963051254E-2</v>
      </c>
      <c r="K1059" s="34" t="s">
        <v>650</v>
      </c>
    </row>
    <row r="1060" spans="1:11">
      <c r="A1060" s="34" t="s">
        <v>4655</v>
      </c>
      <c r="B1060" s="34">
        <v>2014</v>
      </c>
      <c r="C1060" s="34">
        <v>19</v>
      </c>
      <c r="D1060" s="34" t="s">
        <v>4673</v>
      </c>
      <c r="E1060" s="95">
        <f t="shared" si="52"/>
        <v>587</v>
      </c>
      <c r="F1060" s="95">
        <f t="shared" si="53"/>
        <v>839</v>
      </c>
      <c r="G1060" s="95">
        <f>'gráficos x semana II nivel'!D128</f>
        <v>0</v>
      </c>
      <c r="H1060" s="95">
        <f t="shared" si="54"/>
        <v>35</v>
      </c>
      <c r="I1060" s="98">
        <f t="shared" si="2"/>
        <v>5.9625212947189095E-2</v>
      </c>
      <c r="J1060" s="98">
        <f t="shared" si="3"/>
        <v>4.1716328963051254E-2</v>
      </c>
      <c r="K1060" s="34" t="s">
        <v>650</v>
      </c>
    </row>
    <row r="1061" spans="1:11">
      <c r="A1061" s="34" t="s">
        <v>4655</v>
      </c>
      <c r="B1061" s="34">
        <v>2014</v>
      </c>
      <c r="C1061" s="34">
        <v>20</v>
      </c>
      <c r="D1061" s="34" t="s">
        <v>4673</v>
      </c>
      <c r="E1061" s="95">
        <f t="shared" si="52"/>
        <v>587</v>
      </c>
      <c r="F1061" s="95">
        <f t="shared" si="53"/>
        <v>839</v>
      </c>
      <c r="G1061" s="95">
        <f>'gráficos x semana II nivel'!D129</f>
        <v>1</v>
      </c>
      <c r="H1061" s="95">
        <f t="shared" si="54"/>
        <v>36</v>
      </c>
      <c r="I1061" s="98">
        <f t="shared" si="2"/>
        <v>6.1328790459965928E-2</v>
      </c>
      <c r="J1061" s="98">
        <f t="shared" si="3"/>
        <v>4.2908224076281289E-2</v>
      </c>
      <c r="K1061" s="34" t="s">
        <v>650</v>
      </c>
    </row>
    <row r="1062" spans="1:11">
      <c r="A1062" s="34" t="s">
        <v>4655</v>
      </c>
      <c r="B1062" s="34">
        <v>2014</v>
      </c>
      <c r="C1062" s="34">
        <v>21</v>
      </c>
      <c r="D1062" s="34" t="s">
        <v>4673</v>
      </c>
      <c r="E1062" s="95">
        <f t="shared" si="52"/>
        <v>587</v>
      </c>
      <c r="F1062" s="95">
        <f t="shared" si="53"/>
        <v>839</v>
      </c>
      <c r="G1062" s="95">
        <f>'gráficos x semana II nivel'!D130</f>
        <v>0</v>
      </c>
      <c r="H1062" s="95">
        <f t="shared" si="54"/>
        <v>36</v>
      </c>
      <c r="I1062" s="98">
        <f t="shared" si="2"/>
        <v>6.1328790459965928E-2</v>
      </c>
      <c r="J1062" s="98">
        <f t="shared" si="3"/>
        <v>4.2908224076281289E-2</v>
      </c>
      <c r="K1062" s="34" t="s">
        <v>650</v>
      </c>
    </row>
    <row r="1063" spans="1:11">
      <c r="A1063" s="34" t="s">
        <v>4655</v>
      </c>
      <c r="B1063" s="34">
        <v>2014</v>
      </c>
      <c r="C1063" s="34">
        <v>22</v>
      </c>
      <c r="D1063" s="34" t="s">
        <v>4673</v>
      </c>
      <c r="E1063" s="95">
        <f t="shared" si="52"/>
        <v>587</v>
      </c>
      <c r="F1063" s="95">
        <f t="shared" si="53"/>
        <v>839</v>
      </c>
      <c r="G1063" s="95">
        <f>'gráficos x semana II nivel'!D131</f>
        <v>1</v>
      </c>
      <c r="H1063" s="95">
        <f t="shared" si="54"/>
        <v>37</v>
      </c>
      <c r="I1063" s="98">
        <f t="shared" si="2"/>
        <v>6.3032367972742753E-2</v>
      </c>
      <c r="J1063" s="98">
        <f t="shared" si="3"/>
        <v>4.4100119189511323E-2</v>
      </c>
      <c r="K1063" s="34" t="s">
        <v>650</v>
      </c>
    </row>
    <row r="1064" spans="1:11">
      <c r="A1064" s="34" t="s">
        <v>4655</v>
      </c>
      <c r="B1064" s="34">
        <v>2014</v>
      </c>
      <c r="C1064" s="34">
        <v>23</v>
      </c>
      <c r="D1064" s="34" t="s">
        <v>4673</v>
      </c>
      <c r="E1064" s="95">
        <f t="shared" si="52"/>
        <v>587</v>
      </c>
      <c r="F1064" s="95">
        <f t="shared" si="53"/>
        <v>839</v>
      </c>
      <c r="G1064" s="95">
        <f>'gráficos x semana II nivel'!D132</f>
        <v>1</v>
      </c>
      <c r="H1064" s="95">
        <f t="shared" si="54"/>
        <v>38</v>
      </c>
      <c r="I1064" s="98">
        <f t="shared" si="2"/>
        <v>6.4735945485519586E-2</v>
      </c>
      <c r="J1064" s="98">
        <f t="shared" si="3"/>
        <v>4.5292014302741358E-2</v>
      </c>
      <c r="K1064" s="34" t="s">
        <v>650</v>
      </c>
    </row>
    <row r="1065" spans="1:11">
      <c r="A1065" s="34" t="s">
        <v>4655</v>
      </c>
      <c r="B1065" s="34">
        <v>2014</v>
      </c>
      <c r="C1065" s="34">
        <v>24</v>
      </c>
      <c r="D1065" s="34" t="s">
        <v>4673</v>
      </c>
      <c r="E1065" s="95">
        <f t="shared" si="52"/>
        <v>587</v>
      </c>
      <c r="F1065" s="95">
        <f t="shared" si="53"/>
        <v>839</v>
      </c>
      <c r="G1065" s="95">
        <f>'gráficos x semana II nivel'!D133</f>
        <v>1</v>
      </c>
      <c r="H1065" s="95">
        <f t="shared" si="54"/>
        <v>39</v>
      </c>
      <c r="I1065" s="98">
        <f t="shared" si="2"/>
        <v>6.6439522998296419E-2</v>
      </c>
      <c r="J1065" s="98">
        <f t="shared" si="3"/>
        <v>4.6483909415971393E-2</v>
      </c>
      <c r="K1065" s="34" t="s">
        <v>650</v>
      </c>
    </row>
    <row r="1066" spans="1:11">
      <c r="A1066" s="34" t="s">
        <v>4655</v>
      </c>
      <c r="B1066" s="34">
        <v>2014</v>
      </c>
      <c r="C1066" s="34">
        <v>25</v>
      </c>
      <c r="D1066" s="34" t="s">
        <v>4673</v>
      </c>
      <c r="E1066" s="95">
        <f t="shared" si="52"/>
        <v>587</v>
      </c>
      <c r="F1066" s="95">
        <f t="shared" si="53"/>
        <v>839</v>
      </c>
      <c r="G1066" s="95">
        <f>'gráficos x semana II nivel'!D134</f>
        <v>0</v>
      </c>
      <c r="H1066" s="95">
        <f t="shared" si="54"/>
        <v>39</v>
      </c>
      <c r="I1066" s="98">
        <f t="shared" si="2"/>
        <v>6.6439522998296419E-2</v>
      </c>
      <c r="J1066" s="98">
        <f t="shared" si="3"/>
        <v>4.6483909415971393E-2</v>
      </c>
      <c r="K1066" s="34" t="s">
        <v>650</v>
      </c>
    </row>
    <row r="1067" spans="1:11">
      <c r="A1067" s="34" t="s">
        <v>4655</v>
      </c>
      <c r="B1067" s="34">
        <v>2014</v>
      </c>
      <c r="C1067" s="34">
        <v>26</v>
      </c>
      <c r="D1067" s="34" t="s">
        <v>4673</v>
      </c>
      <c r="E1067" s="95">
        <f t="shared" si="52"/>
        <v>587</v>
      </c>
      <c r="F1067" s="95">
        <f t="shared" si="53"/>
        <v>839</v>
      </c>
      <c r="G1067" s="95">
        <f>'gráficos x semana II nivel'!D135</f>
        <v>0</v>
      </c>
      <c r="H1067" s="95">
        <f t="shared" si="54"/>
        <v>39</v>
      </c>
      <c r="I1067" s="98">
        <f t="shared" si="2"/>
        <v>6.6439522998296419E-2</v>
      </c>
      <c r="J1067" s="98">
        <f t="shared" si="3"/>
        <v>4.6483909415971393E-2</v>
      </c>
      <c r="K1067" s="34" t="s">
        <v>650</v>
      </c>
    </row>
    <row r="1068" spans="1:11">
      <c r="A1068" s="34" t="s">
        <v>4655</v>
      </c>
      <c r="B1068" s="34">
        <v>2014</v>
      </c>
      <c r="C1068" s="34">
        <v>27</v>
      </c>
      <c r="D1068" s="34" t="s">
        <v>4673</v>
      </c>
      <c r="E1068" s="95">
        <f t="shared" si="52"/>
        <v>587</v>
      </c>
      <c r="F1068" s="95">
        <f t="shared" si="53"/>
        <v>839</v>
      </c>
      <c r="G1068" s="95">
        <f>'gráficos x semana II nivel'!D136</f>
        <v>0</v>
      </c>
      <c r="H1068" s="95">
        <f t="shared" si="54"/>
        <v>39</v>
      </c>
      <c r="I1068" s="98">
        <f t="shared" si="2"/>
        <v>6.6439522998296419E-2</v>
      </c>
      <c r="J1068" s="98">
        <f t="shared" si="3"/>
        <v>4.6483909415971393E-2</v>
      </c>
      <c r="K1068" s="34" t="s">
        <v>650</v>
      </c>
    </row>
    <row r="1069" spans="1:11">
      <c r="A1069" s="34" t="s">
        <v>4655</v>
      </c>
      <c r="B1069" s="34">
        <v>2014</v>
      </c>
      <c r="C1069" s="34">
        <v>28</v>
      </c>
      <c r="D1069" s="34" t="s">
        <v>4673</v>
      </c>
      <c r="E1069" s="95">
        <f t="shared" si="52"/>
        <v>587</v>
      </c>
      <c r="F1069" s="95">
        <f t="shared" si="53"/>
        <v>839</v>
      </c>
      <c r="G1069" s="95">
        <f>'gráficos x semana II nivel'!D137</f>
        <v>0</v>
      </c>
      <c r="H1069" s="95">
        <f t="shared" si="54"/>
        <v>39</v>
      </c>
      <c r="I1069" s="98">
        <f t="shared" si="2"/>
        <v>6.6439522998296419E-2</v>
      </c>
      <c r="J1069" s="98">
        <f t="shared" si="3"/>
        <v>4.6483909415971393E-2</v>
      </c>
      <c r="K1069" s="34" t="s">
        <v>650</v>
      </c>
    </row>
    <row r="1070" spans="1:11">
      <c r="A1070" s="34" t="s">
        <v>4655</v>
      </c>
      <c r="B1070" s="34">
        <v>2014</v>
      </c>
      <c r="C1070" s="34">
        <v>29</v>
      </c>
      <c r="D1070" s="34" t="s">
        <v>4673</v>
      </c>
      <c r="E1070" s="95">
        <f t="shared" si="52"/>
        <v>587</v>
      </c>
      <c r="F1070" s="95">
        <f t="shared" si="53"/>
        <v>839</v>
      </c>
      <c r="G1070" s="95">
        <f>'gráficos x semana II nivel'!D138</f>
        <v>0</v>
      </c>
      <c r="H1070" s="95">
        <f t="shared" si="54"/>
        <v>39</v>
      </c>
      <c r="I1070" s="98">
        <f t="shared" si="2"/>
        <v>6.6439522998296419E-2</v>
      </c>
      <c r="J1070" s="98">
        <f t="shared" si="3"/>
        <v>4.6483909415971393E-2</v>
      </c>
      <c r="K1070" s="34" t="s">
        <v>650</v>
      </c>
    </row>
    <row r="1071" spans="1:11">
      <c r="A1071" s="34" t="s">
        <v>4655</v>
      </c>
      <c r="B1071" s="34">
        <v>2014</v>
      </c>
      <c r="C1071" s="34">
        <v>30</v>
      </c>
      <c r="D1071" s="34" t="s">
        <v>4673</v>
      </c>
      <c r="E1071" s="95">
        <f t="shared" si="52"/>
        <v>587</v>
      </c>
      <c r="F1071" s="95">
        <f t="shared" si="53"/>
        <v>839</v>
      </c>
      <c r="G1071" s="95">
        <f>'gráficos x semana II nivel'!D139</f>
        <v>0</v>
      </c>
      <c r="H1071" s="95">
        <f t="shared" si="54"/>
        <v>39</v>
      </c>
      <c r="I1071" s="98">
        <f t="shared" si="2"/>
        <v>6.6439522998296419E-2</v>
      </c>
      <c r="J1071" s="98">
        <f t="shared" si="3"/>
        <v>4.6483909415971393E-2</v>
      </c>
      <c r="K1071" s="34" t="s">
        <v>650</v>
      </c>
    </row>
    <row r="1072" spans="1:11">
      <c r="A1072" s="34" t="s">
        <v>4655</v>
      </c>
      <c r="B1072" s="34">
        <v>2014</v>
      </c>
      <c r="C1072" s="34">
        <v>31</v>
      </c>
      <c r="D1072" s="34" t="s">
        <v>4673</v>
      </c>
      <c r="E1072" s="95">
        <f t="shared" si="52"/>
        <v>587</v>
      </c>
      <c r="F1072" s="95">
        <f t="shared" si="53"/>
        <v>839</v>
      </c>
      <c r="G1072" s="95">
        <f>'gráficos x semana II nivel'!D140</f>
        <v>0</v>
      </c>
      <c r="H1072" s="95">
        <f t="shared" si="54"/>
        <v>39</v>
      </c>
      <c r="I1072" s="98">
        <f t="shared" si="2"/>
        <v>6.6439522998296419E-2</v>
      </c>
      <c r="J1072" s="98">
        <f t="shared" si="3"/>
        <v>4.6483909415971393E-2</v>
      </c>
      <c r="K1072" s="34" t="s">
        <v>650</v>
      </c>
    </row>
    <row r="1073" spans="1:11">
      <c r="A1073" s="34" t="s">
        <v>4655</v>
      </c>
      <c r="B1073" s="34">
        <v>2014</v>
      </c>
      <c r="C1073" s="34">
        <v>32</v>
      </c>
      <c r="D1073" s="34" t="s">
        <v>4673</v>
      </c>
      <c r="E1073" s="95">
        <f t="shared" si="52"/>
        <v>587</v>
      </c>
      <c r="F1073" s="95">
        <f t="shared" si="53"/>
        <v>839</v>
      </c>
      <c r="G1073" s="95">
        <f>'gráficos x semana II nivel'!D141</f>
        <v>0</v>
      </c>
      <c r="H1073" s="95">
        <f t="shared" si="54"/>
        <v>39</v>
      </c>
      <c r="I1073" s="98">
        <f t="shared" si="2"/>
        <v>6.6439522998296419E-2</v>
      </c>
      <c r="J1073" s="98">
        <f t="shared" si="3"/>
        <v>4.6483909415971393E-2</v>
      </c>
      <c r="K1073" s="34" t="s">
        <v>650</v>
      </c>
    </row>
    <row r="1074" spans="1:11">
      <c r="A1074" s="34" t="s">
        <v>4655</v>
      </c>
      <c r="B1074" s="34">
        <v>2014</v>
      </c>
      <c r="C1074" s="34">
        <v>33</v>
      </c>
      <c r="D1074" s="34" t="s">
        <v>4673</v>
      </c>
      <c r="E1074" s="95">
        <f t="shared" si="52"/>
        <v>587</v>
      </c>
      <c r="F1074" s="95">
        <f t="shared" si="53"/>
        <v>839</v>
      </c>
      <c r="G1074" s="95">
        <f>'gráficos x semana II nivel'!D142</f>
        <v>0</v>
      </c>
      <c r="H1074" s="95">
        <f t="shared" si="54"/>
        <v>39</v>
      </c>
      <c r="I1074" s="98">
        <f t="shared" si="2"/>
        <v>6.6439522998296419E-2</v>
      </c>
      <c r="J1074" s="98">
        <f t="shared" si="3"/>
        <v>4.6483909415971393E-2</v>
      </c>
      <c r="K1074" s="34" t="s">
        <v>650</v>
      </c>
    </row>
    <row r="1075" spans="1:11">
      <c r="A1075" s="34" t="s">
        <v>4655</v>
      </c>
      <c r="B1075" s="34">
        <v>2014</v>
      </c>
      <c r="C1075" s="34">
        <v>34</v>
      </c>
      <c r="D1075" s="34" t="s">
        <v>4673</v>
      </c>
      <c r="E1075" s="95">
        <f t="shared" si="52"/>
        <v>587</v>
      </c>
      <c r="F1075" s="95">
        <f t="shared" si="53"/>
        <v>839</v>
      </c>
      <c r="G1075" s="95">
        <f>'gráficos x semana II nivel'!D143</f>
        <v>0</v>
      </c>
      <c r="H1075" s="95">
        <f t="shared" si="54"/>
        <v>39</v>
      </c>
      <c r="I1075" s="98">
        <f t="shared" si="2"/>
        <v>6.6439522998296419E-2</v>
      </c>
      <c r="J1075" s="98">
        <f t="shared" si="3"/>
        <v>4.6483909415971393E-2</v>
      </c>
      <c r="K1075" s="34" t="s">
        <v>650</v>
      </c>
    </row>
    <row r="1076" spans="1:11">
      <c r="A1076" s="34" t="s">
        <v>4655</v>
      </c>
      <c r="B1076" s="34">
        <v>2014</v>
      </c>
      <c r="C1076" s="34">
        <v>35</v>
      </c>
      <c r="D1076" s="34" t="s">
        <v>4673</v>
      </c>
      <c r="E1076" s="95">
        <f t="shared" si="52"/>
        <v>587</v>
      </c>
      <c r="F1076" s="95">
        <f t="shared" si="53"/>
        <v>839</v>
      </c>
      <c r="G1076" s="95">
        <f>'gráficos x semana II nivel'!D144</f>
        <v>1</v>
      </c>
      <c r="H1076" s="95">
        <f t="shared" si="54"/>
        <v>40</v>
      </c>
      <c r="I1076" s="98">
        <f t="shared" si="2"/>
        <v>6.8143100511073251E-2</v>
      </c>
      <c r="J1076" s="98">
        <f t="shared" si="3"/>
        <v>4.7675804529201428E-2</v>
      </c>
      <c r="K1076" s="34" t="s">
        <v>650</v>
      </c>
    </row>
    <row r="1077" spans="1:11">
      <c r="A1077" s="34" t="s">
        <v>4655</v>
      </c>
      <c r="B1077" s="34">
        <v>2014</v>
      </c>
      <c r="C1077" s="34">
        <v>36</v>
      </c>
      <c r="D1077" s="34" t="s">
        <v>4673</v>
      </c>
      <c r="E1077" s="95">
        <f t="shared" si="52"/>
        <v>587</v>
      </c>
      <c r="F1077" s="95">
        <f t="shared" si="53"/>
        <v>839</v>
      </c>
      <c r="G1077" s="95">
        <f>'gráficos x semana II nivel'!D145</f>
        <v>1</v>
      </c>
      <c r="H1077" s="95">
        <f t="shared" si="54"/>
        <v>41</v>
      </c>
      <c r="I1077" s="98">
        <f t="shared" si="2"/>
        <v>6.9846678023850084E-2</v>
      </c>
      <c r="J1077" s="98">
        <f t="shared" si="3"/>
        <v>4.8867699642431463E-2</v>
      </c>
      <c r="K1077" s="34" t="s">
        <v>650</v>
      </c>
    </row>
    <row r="1078" spans="1:11">
      <c r="A1078" s="34" t="s">
        <v>4655</v>
      </c>
      <c r="B1078" s="34">
        <v>2014</v>
      </c>
      <c r="C1078" s="34">
        <v>37</v>
      </c>
      <c r="D1078" s="34" t="s">
        <v>4673</v>
      </c>
      <c r="E1078" s="95">
        <f t="shared" si="52"/>
        <v>587</v>
      </c>
      <c r="F1078" s="95">
        <f t="shared" si="53"/>
        <v>839</v>
      </c>
      <c r="G1078" s="95">
        <f>'gráficos x semana II nivel'!D146</f>
        <v>1</v>
      </c>
      <c r="H1078" s="95">
        <f t="shared" si="54"/>
        <v>42</v>
      </c>
      <c r="I1078" s="98">
        <f t="shared" si="2"/>
        <v>7.1550255536626917E-2</v>
      </c>
      <c r="J1078" s="98">
        <f t="shared" si="3"/>
        <v>5.0059594755661505E-2</v>
      </c>
      <c r="K1078" s="34" t="s">
        <v>650</v>
      </c>
    </row>
    <row r="1079" spans="1:11">
      <c r="A1079" s="34" t="s">
        <v>4655</v>
      </c>
      <c r="B1079" s="34">
        <v>2014</v>
      </c>
      <c r="C1079" s="34">
        <v>38</v>
      </c>
      <c r="D1079" s="34" t="s">
        <v>4673</v>
      </c>
      <c r="E1079" s="95">
        <f t="shared" si="52"/>
        <v>587</v>
      </c>
      <c r="F1079" s="95">
        <f t="shared" si="53"/>
        <v>839</v>
      </c>
      <c r="G1079" s="95">
        <f>'gráficos x semana II nivel'!D147</f>
        <v>0</v>
      </c>
      <c r="H1079" s="95">
        <f t="shared" si="54"/>
        <v>42</v>
      </c>
      <c r="I1079" s="98">
        <f t="shared" si="2"/>
        <v>7.1550255536626917E-2</v>
      </c>
      <c r="J1079" s="98">
        <f t="shared" si="3"/>
        <v>5.0059594755661505E-2</v>
      </c>
      <c r="K1079" s="34" t="s">
        <v>650</v>
      </c>
    </row>
    <row r="1080" spans="1:11">
      <c r="A1080" s="34" t="s">
        <v>4655</v>
      </c>
      <c r="B1080" s="34">
        <v>2014</v>
      </c>
      <c r="C1080" s="34">
        <v>39</v>
      </c>
      <c r="D1080" s="34" t="s">
        <v>4673</v>
      </c>
      <c r="E1080" s="95">
        <f t="shared" si="52"/>
        <v>587</v>
      </c>
      <c r="F1080" s="95">
        <f t="shared" si="53"/>
        <v>839</v>
      </c>
      <c r="G1080" s="95">
        <f>'gráficos x semana II nivel'!D148</f>
        <v>1</v>
      </c>
      <c r="H1080" s="95">
        <f t="shared" si="54"/>
        <v>43</v>
      </c>
      <c r="I1080" s="98">
        <f t="shared" si="2"/>
        <v>7.3253833049403749E-2</v>
      </c>
      <c r="J1080" s="98">
        <f t="shared" si="3"/>
        <v>5.1251489868891539E-2</v>
      </c>
      <c r="K1080" s="34" t="s">
        <v>650</v>
      </c>
    </row>
    <row r="1081" spans="1:11">
      <c r="A1081" s="34" t="s">
        <v>4655</v>
      </c>
      <c r="B1081" s="34">
        <v>2014</v>
      </c>
      <c r="C1081" s="34">
        <v>40</v>
      </c>
      <c r="D1081" s="34" t="s">
        <v>4673</v>
      </c>
      <c r="E1081" s="95">
        <f t="shared" si="52"/>
        <v>587</v>
      </c>
      <c r="F1081" s="95">
        <f t="shared" si="53"/>
        <v>839</v>
      </c>
      <c r="G1081" s="95">
        <f>'gráficos x semana II nivel'!D149</f>
        <v>0</v>
      </c>
      <c r="H1081" s="95">
        <f t="shared" si="54"/>
        <v>43</v>
      </c>
      <c r="I1081" s="98">
        <f t="shared" si="2"/>
        <v>7.3253833049403749E-2</v>
      </c>
      <c r="J1081" s="98">
        <f t="shared" si="3"/>
        <v>5.1251489868891539E-2</v>
      </c>
      <c r="K1081" s="34" t="s">
        <v>650</v>
      </c>
    </row>
    <row r="1082" spans="1:11">
      <c r="A1082" s="34" t="s">
        <v>4655</v>
      </c>
      <c r="B1082" s="34">
        <v>2014</v>
      </c>
      <c r="C1082" s="34">
        <v>41</v>
      </c>
      <c r="D1082" s="34" t="s">
        <v>4673</v>
      </c>
      <c r="E1082" s="95">
        <f t="shared" si="52"/>
        <v>587</v>
      </c>
      <c r="F1082" s="95">
        <f t="shared" si="53"/>
        <v>839</v>
      </c>
      <c r="G1082" s="95">
        <f>'gráficos x semana II nivel'!D150</f>
        <v>0</v>
      </c>
      <c r="H1082" s="95">
        <f t="shared" si="54"/>
        <v>43</v>
      </c>
      <c r="I1082" s="98">
        <f t="shared" si="2"/>
        <v>7.3253833049403749E-2</v>
      </c>
      <c r="J1082" s="98">
        <f t="shared" si="3"/>
        <v>5.1251489868891539E-2</v>
      </c>
      <c r="K1082" s="34" t="s">
        <v>650</v>
      </c>
    </row>
    <row r="1083" spans="1:11">
      <c r="A1083" s="34" t="s">
        <v>4655</v>
      </c>
      <c r="B1083" s="34">
        <v>2014</v>
      </c>
      <c r="C1083" s="34">
        <v>42</v>
      </c>
      <c r="D1083" s="34" t="s">
        <v>4673</v>
      </c>
      <c r="E1083" s="95">
        <f t="shared" si="52"/>
        <v>587</v>
      </c>
      <c r="F1083" s="95">
        <f t="shared" si="53"/>
        <v>839</v>
      </c>
      <c r="G1083" s="95">
        <f>'gráficos x semana II nivel'!D151</f>
        <v>1</v>
      </c>
      <c r="H1083" s="95">
        <f t="shared" si="54"/>
        <v>44</v>
      </c>
      <c r="I1083" s="98">
        <f t="shared" si="2"/>
        <v>7.4957410562180582E-2</v>
      </c>
      <c r="J1083" s="98">
        <f t="shared" si="3"/>
        <v>5.2443384982121574E-2</v>
      </c>
      <c r="K1083" s="34" t="s">
        <v>650</v>
      </c>
    </row>
    <row r="1084" spans="1:11">
      <c r="A1084" s="34" t="s">
        <v>4655</v>
      </c>
      <c r="B1084" s="34">
        <v>2014</v>
      </c>
      <c r="C1084" s="34">
        <v>43</v>
      </c>
      <c r="D1084" s="34" t="s">
        <v>4673</v>
      </c>
      <c r="E1084" s="95">
        <f t="shared" si="52"/>
        <v>587</v>
      </c>
      <c r="F1084" s="95">
        <f t="shared" si="53"/>
        <v>839</v>
      </c>
      <c r="G1084" s="95">
        <f>'gráficos x semana II nivel'!D152</f>
        <v>1</v>
      </c>
      <c r="H1084" s="95">
        <f t="shared" si="54"/>
        <v>45</v>
      </c>
      <c r="I1084" s="98">
        <f t="shared" si="2"/>
        <v>7.6660988074957415E-2</v>
      </c>
      <c r="J1084" s="98">
        <f t="shared" si="3"/>
        <v>5.3635280095351609E-2</v>
      </c>
      <c r="K1084" s="34" t="s">
        <v>650</v>
      </c>
    </row>
    <row r="1085" spans="1:11">
      <c r="A1085" s="34" t="s">
        <v>4655</v>
      </c>
      <c r="B1085" s="34">
        <v>2014</v>
      </c>
      <c r="C1085" s="34">
        <v>44</v>
      </c>
      <c r="D1085" s="34" t="s">
        <v>4673</v>
      </c>
      <c r="E1085" s="95">
        <f t="shared" si="52"/>
        <v>587</v>
      </c>
      <c r="F1085" s="95">
        <f t="shared" si="53"/>
        <v>839</v>
      </c>
      <c r="G1085" s="95">
        <f>'gráficos x semana II nivel'!D153</f>
        <v>0</v>
      </c>
      <c r="H1085" s="95">
        <f t="shared" si="54"/>
        <v>45</v>
      </c>
      <c r="I1085" s="98">
        <f t="shared" si="2"/>
        <v>7.6660988074957415E-2</v>
      </c>
      <c r="J1085" s="98">
        <f t="shared" si="3"/>
        <v>5.3635280095351609E-2</v>
      </c>
      <c r="K1085" s="34" t="s">
        <v>650</v>
      </c>
    </row>
    <row r="1086" spans="1:11">
      <c r="A1086" s="34" t="s">
        <v>4655</v>
      </c>
      <c r="B1086" s="34">
        <v>2014</v>
      </c>
      <c r="C1086" s="34">
        <v>45</v>
      </c>
      <c r="D1086" s="34" t="s">
        <v>4673</v>
      </c>
      <c r="E1086" s="95">
        <f t="shared" si="52"/>
        <v>587</v>
      </c>
      <c r="F1086" s="95">
        <f t="shared" si="53"/>
        <v>839</v>
      </c>
      <c r="G1086" s="95">
        <f>'gráficos x semana II nivel'!D154</f>
        <v>0</v>
      </c>
      <c r="H1086" s="95">
        <f t="shared" si="54"/>
        <v>45</v>
      </c>
      <c r="I1086" s="98">
        <f t="shared" si="2"/>
        <v>7.6660988074957415E-2</v>
      </c>
      <c r="J1086" s="98">
        <f t="shared" si="3"/>
        <v>5.3635280095351609E-2</v>
      </c>
      <c r="K1086" s="34" t="s">
        <v>650</v>
      </c>
    </row>
    <row r="1087" spans="1:11">
      <c r="A1087" s="34" t="s">
        <v>4655</v>
      </c>
      <c r="B1087" s="34">
        <v>2014</v>
      </c>
      <c r="C1087" s="34">
        <v>46</v>
      </c>
      <c r="D1087" s="34" t="s">
        <v>4673</v>
      </c>
      <c r="E1087" s="95">
        <f t="shared" si="52"/>
        <v>587</v>
      </c>
      <c r="F1087" s="95">
        <f t="shared" si="53"/>
        <v>839</v>
      </c>
      <c r="G1087" s="95">
        <f>'gráficos x semana II nivel'!D155</f>
        <v>0</v>
      </c>
      <c r="H1087" s="95">
        <f t="shared" si="54"/>
        <v>45</v>
      </c>
      <c r="I1087" s="98">
        <f t="shared" si="2"/>
        <v>7.6660988074957415E-2</v>
      </c>
      <c r="J1087" s="98">
        <f t="shared" si="3"/>
        <v>5.3635280095351609E-2</v>
      </c>
      <c r="K1087" s="34" t="s">
        <v>650</v>
      </c>
    </row>
    <row r="1088" spans="1:11">
      <c r="A1088" s="34" t="s">
        <v>4655</v>
      </c>
      <c r="B1088" s="34">
        <v>2014</v>
      </c>
      <c r="C1088" s="34">
        <v>47</v>
      </c>
      <c r="D1088" s="34" t="s">
        <v>4673</v>
      </c>
      <c r="E1088" s="95">
        <f t="shared" si="52"/>
        <v>587</v>
      </c>
      <c r="F1088" s="95">
        <f t="shared" si="53"/>
        <v>839</v>
      </c>
      <c r="G1088" s="95">
        <f>'gráficos x semana II nivel'!D156</f>
        <v>0</v>
      </c>
      <c r="H1088" s="95">
        <f t="shared" si="54"/>
        <v>45</v>
      </c>
      <c r="I1088" s="98">
        <f t="shared" si="2"/>
        <v>7.6660988074957415E-2</v>
      </c>
      <c r="J1088" s="98">
        <f t="shared" si="3"/>
        <v>5.3635280095351609E-2</v>
      </c>
      <c r="K1088" s="34" t="s">
        <v>650</v>
      </c>
    </row>
    <row r="1089" spans="1:11">
      <c r="A1089" s="34" t="s">
        <v>4655</v>
      </c>
      <c r="B1089" s="34">
        <v>2014</v>
      </c>
      <c r="C1089" s="34">
        <v>48</v>
      </c>
      <c r="D1089" s="34" t="s">
        <v>4673</v>
      </c>
      <c r="E1089" s="95">
        <f t="shared" si="52"/>
        <v>587</v>
      </c>
      <c r="F1089" s="95">
        <f t="shared" si="53"/>
        <v>839</v>
      </c>
      <c r="G1089" s="95">
        <f>'gráficos x semana II nivel'!D157</f>
        <v>0</v>
      </c>
      <c r="H1089" s="95">
        <f t="shared" si="54"/>
        <v>45</v>
      </c>
      <c r="I1089" s="98">
        <f t="shared" si="2"/>
        <v>7.6660988074957415E-2</v>
      </c>
      <c r="J1089" s="98">
        <f t="shared" si="3"/>
        <v>5.3635280095351609E-2</v>
      </c>
      <c r="K1089" s="34" t="s">
        <v>650</v>
      </c>
    </row>
    <row r="1090" spans="1:11">
      <c r="A1090" s="34" t="s">
        <v>4655</v>
      </c>
      <c r="B1090" s="34">
        <v>2014</v>
      </c>
      <c r="C1090" s="34">
        <v>49</v>
      </c>
      <c r="D1090" s="34" t="s">
        <v>4673</v>
      </c>
      <c r="E1090" s="95">
        <f t="shared" si="52"/>
        <v>587</v>
      </c>
      <c r="F1090" s="95">
        <f t="shared" si="53"/>
        <v>839</v>
      </c>
      <c r="G1090" s="95">
        <f>'gráficos x semana II nivel'!D158</f>
        <v>0</v>
      </c>
      <c r="H1090" s="95">
        <f t="shared" si="54"/>
        <v>45</v>
      </c>
      <c r="I1090" s="98">
        <f t="shared" si="2"/>
        <v>7.6660988074957415E-2</v>
      </c>
      <c r="J1090" s="98">
        <f t="shared" si="3"/>
        <v>5.3635280095351609E-2</v>
      </c>
      <c r="K1090" s="34" t="s">
        <v>650</v>
      </c>
    </row>
    <row r="1091" spans="1:11">
      <c r="A1091" s="34" t="s">
        <v>4655</v>
      </c>
      <c r="B1091" s="34">
        <v>2014</v>
      </c>
      <c r="C1091" s="34">
        <v>50</v>
      </c>
      <c r="D1091" s="34" t="s">
        <v>4673</v>
      </c>
      <c r="E1091" s="95">
        <f t="shared" si="52"/>
        <v>587</v>
      </c>
      <c r="F1091" s="95">
        <f t="shared" si="53"/>
        <v>839</v>
      </c>
      <c r="G1091" s="95">
        <f>'gráficos x semana II nivel'!D159</f>
        <v>0</v>
      </c>
      <c r="H1091" s="95">
        <f t="shared" si="54"/>
        <v>45</v>
      </c>
      <c r="I1091" s="98">
        <f t="shared" si="2"/>
        <v>7.6660988074957415E-2</v>
      </c>
      <c r="J1091" s="98">
        <f t="shared" si="3"/>
        <v>5.3635280095351609E-2</v>
      </c>
      <c r="K1091" s="34" t="s">
        <v>650</v>
      </c>
    </row>
    <row r="1092" spans="1:11">
      <c r="A1092" s="34" t="s">
        <v>4655</v>
      </c>
      <c r="B1092" s="34">
        <v>2014</v>
      </c>
      <c r="C1092" s="34">
        <v>51</v>
      </c>
      <c r="D1092" s="34" t="s">
        <v>4673</v>
      </c>
      <c r="E1092" s="95">
        <f t="shared" si="52"/>
        <v>587</v>
      </c>
      <c r="F1092" s="95">
        <f t="shared" si="53"/>
        <v>839</v>
      </c>
      <c r="G1092" s="95">
        <f>'gráficos x semana II nivel'!D160</f>
        <v>0</v>
      </c>
      <c r="H1092" s="95">
        <f t="shared" si="54"/>
        <v>45</v>
      </c>
      <c r="I1092" s="98">
        <f t="shared" si="2"/>
        <v>7.6660988074957415E-2</v>
      </c>
      <c r="J1092" s="98">
        <f t="shared" si="3"/>
        <v>5.3635280095351609E-2</v>
      </c>
      <c r="K1092" s="34" t="s">
        <v>650</v>
      </c>
    </row>
    <row r="1093" spans="1:11">
      <c r="A1093" s="34" t="s">
        <v>4655</v>
      </c>
      <c r="B1093" s="34">
        <v>2014</v>
      </c>
      <c r="C1093" s="34">
        <v>52</v>
      </c>
      <c r="D1093" s="34" t="s">
        <v>4673</v>
      </c>
      <c r="E1093" s="95">
        <f t="shared" si="52"/>
        <v>587</v>
      </c>
      <c r="F1093" s="95">
        <f t="shared" si="53"/>
        <v>839</v>
      </c>
      <c r="G1093" s="95">
        <f>'gráficos x semana II nivel'!D161</f>
        <v>1</v>
      </c>
      <c r="H1093" s="95">
        <f t="shared" si="54"/>
        <v>46</v>
      </c>
      <c r="I1093" s="98">
        <f t="shared" si="2"/>
        <v>7.8364565587734247E-2</v>
      </c>
      <c r="J1093" s="98">
        <f t="shared" si="3"/>
        <v>5.4827175208581644E-2</v>
      </c>
      <c r="K1093" s="34" t="s">
        <v>650</v>
      </c>
    </row>
    <row r="1094" spans="1:11">
      <c r="A1094" s="34" t="s">
        <v>4655</v>
      </c>
      <c r="B1094" s="34">
        <v>2014</v>
      </c>
      <c r="C1094" s="34">
        <v>53</v>
      </c>
      <c r="D1094" s="34" t="s">
        <v>4673</v>
      </c>
      <c r="E1094" s="95">
        <f t="shared" si="52"/>
        <v>587</v>
      </c>
      <c r="F1094" s="95">
        <f t="shared" si="53"/>
        <v>839</v>
      </c>
      <c r="G1094" s="95">
        <f>'gráficos x semana II nivel'!D162</f>
        <v>0</v>
      </c>
      <c r="H1094" s="95">
        <f t="shared" si="54"/>
        <v>46</v>
      </c>
      <c r="I1094" s="98">
        <f t="shared" si="2"/>
        <v>7.8364565587734247E-2</v>
      </c>
      <c r="J1094" s="98">
        <f t="shared" si="3"/>
        <v>5.4827175208581644E-2</v>
      </c>
      <c r="K1094" s="34" t="s">
        <v>650</v>
      </c>
    </row>
    <row r="1095" spans="1:11">
      <c r="A1095" s="34" t="s">
        <v>4655</v>
      </c>
      <c r="B1095" s="34">
        <v>2014</v>
      </c>
      <c r="C1095" s="34">
        <v>54</v>
      </c>
      <c r="D1095" s="34" t="s">
        <v>4673</v>
      </c>
      <c r="E1095" s="95">
        <f t="shared" si="52"/>
        <v>587</v>
      </c>
      <c r="F1095" s="95">
        <f t="shared" si="53"/>
        <v>839</v>
      </c>
      <c r="G1095" s="95">
        <f>'gráficos x semana II nivel'!D163</f>
        <v>0</v>
      </c>
      <c r="H1095" s="95">
        <f t="shared" si="54"/>
        <v>46</v>
      </c>
      <c r="I1095" s="98">
        <f t="shared" si="2"/>
        <v>7.8364565587734247E-2</v>
      </c>
      <c r="J1095" s="98">
        <f t="shared" si="3"/>
        <v>5.4827175208581644E-2</v>
      </c>
      <c r="K1095" s="34" t="s">
        <v>650</v>
      </c>
    </row>
    <row r="1096" spans="1:11">
      <c r="A1096" s="34" t="s">
        <v>4655</v>
      </c>
      <c r="B1096" s="34">
        <v>2014</v>
      </c>
      <c r="C1096" s="34">
        <v>55</v>
      </c>
      <c r="D1096" s="34" t="s">
        <v>4673</v>
      </c>
      <c r="E1096" s="95">
        <f t="shared" si="52"/>
        <v>587</v>
      </c>
      <c r="F1096" s="95">
        <f t="shared" si="53"/>
        <v>839</v>
      </c>
      <c r="G1096" s="95">
        <f>'gráficos x semana II nivel'!D164</f>
        <v>0</v>
      </c>
      <c r="H1096" s="95">
        <f t="shared" si="54"/>
        <v>46</v>
      </c>
      <c r="I1096" s="98">
        <f t="shared" si="2"/>
        <v>7.8364565587734247E-2</v>
      </c>
      <c r="J1096" s="98">
        <f t="shared" si="3"/>
        <v>5.4827175208581644E-2</v>
      </c>
      <c r="K1096" s="34" t="s">
        <v>650</v>
      </c>
    </row>
    <row r="1097" spans="1:11">
      <c r="A1097" s="34" t="s">
        <v>4655</v>
      </c>
      <c r="B1097" s="34">
        <v>2014</v>
      </c>
      <c r="C1097" s="34">
        <v>56</v>
      </c>
      <c r="D1097" s="34" t="s">
        <v>4673</v>
      </c>
      <c r="E1097" s="95">
        <f t="shared" si="52"/>
        <v>587</v>
      </c>
      <c r="F1097" s="95">
        <f t="shared" si="53"/>
        <v>839</v>
      </c>
      <c r="G1097" s="95">
        <f>'gráficos x semana II nivel'!D165</f>
        <v>4</v>
      </c>
      <c r="H1097" s="95">
        <f t="shared" si="54"/>
        <v>50</v>
      </c>
      <c r="I1097" s="98">
        <f t="shared" si="2"/>
        <v>8.5178875638841564E-2</v>
      </c>
      <c r="J1097" s="98">
        <f t="shared" si="3"/>
        <v>5.959475566150179E-2</v>
      </c>
      <c r="K1097" s="34" t="s">
        <v>650</v>
      </c>
    </row>
    <row r="1098" spans="1:11">
      <c r="A1098" s="34" t="s">
        <v>4655</v>
      </c>
      <c r="B1098" s="34">
        <v>2014</v>
      </c>
      <c r="C1098" s="34">
        <v>57</v>
      </c>
      <c r="D1098" s="34" t="s">
        <v>4673</v>
      </c>
      <c r="E1098" s="95">
        <f t="shared" si="52"/>
        <v>587</v>
      </c>
      <c r="F1098" s="95">
        <f t="shared" si="53"/>
        <v>839</v>
      </c>
      <c r="G1098" s="95">
        <f>'gráficos x semana II nivel'!D166</f>
        <v>0</v>
      </c>
      <c r="H1098" s="95">
        <f t="shared" si="54"/>
        <v>50</v>
      </c>
      <c r="I1098" s="98">
        <f t="shared" si="2"/>
        <v>8.5178875638841564E-2</v>
      </c>
      <c r="J1098" s="98">
        <f t="shared" si="3"/>
        <v>5.959475566150179E-2</v>
      </c>
      <c r="K1098" s="34" t="s">
        <v>650</v>
      </c>
    </row>
    <row r="1099" spans="1:11">
      <c r="A1099" s="34" t="s">
        <v>4655</v>
      </c>
      <c r="B1099" s="34">
        <v>2014</v>
      </c>
      <c r="C1099" s="34">
        <v>58</v>
      </c>
      <c r="D1099" s="34" t="s">
        <v>4673</v>
      </c>
      <c r="E1099" s="95">
        <f t="shared" si="52"/>
        <v>587</v>
      </c>
      <c r="F1099" s="95">
        <f t="shared" si="53"/>
        <v>839</v>
      </c>
      <c r="G1099" s="95">
        <f>'gráficos x semana II nivel'!D167</f>
        <v>0</v>
      </c>
      <c r="H1099" s="95">
        <f t="shared" si="54"/>
        <v>50</v>
      </c>
      <c r="I1099" s="98">
        <f t="shared" si="2"/>
        <v>8.5178875638841564E-2</v>
      </c>
      <c r="J1099" s="98">
        <f t="shared" si="3"/>
        <v>5.959475566150179E-2</v>
      </c>
      <c r="K1099" s="34" t="s">
        <v>650</v>
      </c>
    </row>
    <row r="1100" spans="1:11">
      <c r="A1100" s="34" t="s">
        <v>4655</v>
      </c>
      <c r="B1100" s="34">
        <v>2014</v>
      </c>
      <c r="C1100" s="34">
        <v>59</v>
      </c>
      <c r="D1100" s="34" t="s">
        <v>4673</v>
      </c>
      <c r="E1100" s="95">
        <f t="shared" si="52"/>
        <v>587</v>
      </c>
      <c r="F1100" s="95">
        <f t="shared" si="53"/>
        <v>839</v>
      </c>
      <c r="G1100" s="95">
        <f>'gráficos x semana II nivel'!D168</f>
        <v>0</v>
      </c>
      <c r="H1100" s="95">
        <f t="shared" si="54"/>
        <v>50</v>
      </c>
      <c r="I1100" s="98">
        <f t="shared" si="2"/>
        <v>8.5178875638841564E-2</v>
      </c>
      <c r="J1100" s="98">
        <f t="shared" si="3"/>
        <v>5.959475566150179E-2</v>
      </c>
      <c r="K1100" s="34" t="s">
        <v>650</v>
      </c>
    </row>
    <row r="1101" spans="1:11">
      <c r="A1101" s="34" t="s">
        <v>4655</v>
      </c>
      <c r="B1101" s="34">
        <v>2014</v>
      </c>
      <c r="C1101" s="34">
        <v>60</v>
      </c>
      <c r="D1101" s="34" t="s">
        <v>4673</v>
      </c>
      <c r="E1101" s="95">
        <f t="shared" si="52"/>
        <v>587</v>
      </c>
      <c r="F1101" s="95">
        <f t="shared" si="53"/>
        <v>839</v>
      </c>
      <c r="G1101" s="95">
        <f>'gráficos x semana II nivel'!D169</f>
        <v>0</v>
      </c>
      <c r="H1101" s="95">
        <f t="shared" si="54"/>
        <v>50</v>
      </c>
      <c r="I1101" s="98">
        <f t="shared" si="2"/>
        <v>8.5178875638841564E-2</v>
      </c>
      <c r="J1101" s="98">
        <f t="shared" si="3"/>
        <v>5.959475566150179E-2</v>
      </c>
      <c r="K1101" s="34" t="s">
        <v>650</v>
      </c>
    </row>
    <row r="1102" spans="1:11">
      <c r="A1102" s="34" t="s">
        <v>4655</v>
      </c>
      <c r="B1102" s="34">
        <v>2014</v>
      </c>
      <c r="C1102" s="34">
        <v>61</v>
      </c>
      <c r="D1102" s="34" t="s">
        <v>4673</v>
      </c>
      <c r="E1102" s="95">
        <f t="shared" si="52"/>
        <v>587</v>
      </c>
      <c r="F1102" s="95">
        <f t="shared" si="53"/>
        <v>839</v>
      </c>
      <c r="G1102" s="95">
        <f>'gráficos x semana II nivel'!D170</f>
        <v>0</v>
      </c>
      <c r="H1102" s="95">
        <f t="shared" si="54"/>
        <v>50</v>
      </c>
      <c r="I1102" s="98">
        <f t="shared" si="2"/>
        <v>8.5178875638841564E-2</v>
      </c>
      <c r="J1102" s="98">
        <f t="shared" si="3"/>
        <v>5.959475566150179E-2</v>
      </c>
      <c r="K1102" s="34" t="s">
        <v>650</v>
      </c>
    </row>
    <row r="1103" spans="1:11">
      <c r="A1103" s="34" t="s">
        <v>4655</v>
      </c>
      <c r="B1103" s="34">
        <v>2014</v>
      </c>
      <c r="C1103" s="34">
        <v>62</v>
      </c>
      <c r="D1103" s="34" t="s">
        <v>4673</v>
      </c>
      <c r="E1103" s="95">
        <f t="shared" si="52"/>
        <v>587</v>
      </c>
      <c r="F1103" s="95">
        <f t="shared" si="53"/>
        <v>839</v>
      </c>
      <c r="G1103" s="95">
        <f>'gráficos x semana II nivel'!D171</f>
        <v>0</v>
      </c>
      <c r="H1103" s="95">
        <f t="shared" si="54"/>
        <v>50</v>
      </c>
      <c r="I1103" s="98">
        <f t="shared" si="2"/>
        <v>8.5178875638841564E-2</v>
      </c>
      <c r="J1103" s="98">
        <f t="shared" si="3"/>
        <v>5.959475566150179E-2</v>
      </c>
      <c r="K1103" s="34" t="s">
        <v>650</v>
      </c>
    </row>
    <row r="1104" spans="1:11">
      <c r="A1104" s="34" t="s">
        <v>4655</v>
      </c>
      <c r="B1104" s="34">
        <v>2014</v>
      </c>
      <c r="C1104" s="34">
        <v>63</v>
      </c>
      <c r="D1104" s="34" t="s">
        <v>4673</v>
      </c>
      <c r="E1104" s="95">
        <f t="shared" si="52"/>
        <v>587</v>
      </c>
      <c r="F1104" s="95">
        <f t="shared" si="53"/>
        <v>839</v>
      </c>
      <c r="G1104" s="95">
        <f>'gráficos x semana II nivel'!D172</f>
        <v>0</v>
      </c>
      <c r="H1104" s="95">
        <f t="shared" si="54"/>
        <v>50</v>
      </c>
      <c r="I1104" s="98">
        <f t="shared" si="2"/>
        <v>8.5178875638841564E-2</v>
      </c>
      <c r="J1104" s="98">
        <f t="shared" si="3"/>
        <v>5.959475566150179E-2</v>
      </c>
      <c r="K1104" s="34" t="s">
        <v>650</v>
      </c>
    </row>
    <row r="1105" spans="1:11">
      <c r="A1105" s="34" t="s">
        <v>4655</v>
      </c>
      <c r="B1105" s="34">
        <v>2014</v>
      </c>
      <c r="C1105" s="34">
        <v>64</v>
      </c>
      <c r="D1105" s="34" t="s">
        <v>4673</v>
      </c>
      <c r="E1105" s="95">
        <f t="shared" si="52"/>
        <v>587</v>
      </c>
      <c r="F1105" s="95">
        <f t="shared" si="53"/>
        <v>839</v>
      </c>
      <c r="G1105" s="95">
        <f>'gráficos x semana II nivel'!D173</f>
        <v>1</v>
      </c>
      <c r="H1105" s="95">
        <f t="shared" si="54"/>
        <v>51</v>
      </c>
      <c r="I1105" s="98">
        <f t="shared" si="2"/>
        <v>8.6882453151618397E-2</v>
      </c>
      <c r="J1105" s="98">
        <f t="shared" si="3"/>
        <v>6.0786650774731825E-2</v>
      </c>
      <c r="K1105" s="34" t="s">
        <v>650</v>
      </c>
    </row>
    <row r="1106" spans="1:11">
      <c r="A1106" s="34" t="s">
        <v>4655</v>
      </c>
      <c r="B1106" s="34">
        <v>2014</v>
      </c>
      <c r="C1106" s="34">
        <v>65</v>
      </c>
      <c r="D1106" s="34" t="s">
        <v>4673</v>
      </c>
      <c r="E1106" s="95">
        <f t="shared" ref="E1106:E1169" si="55">MB2_IIN</f>
        <v>587</v>
      </c>
      <c r="F1106" s="95">
        <f t="shared" ref="F1106:F1169" si="56">Cargos_IIN_MB2</f>
        <v>839</v>
      </c>
      <c r="G1106" s="95">
        <f>'gráficos x semana II nivel'!D174</f>
        <v>1</v>
      </c>
      <c r="H1106" s="95">
        <f t="shared" si="54"/>
        <v>52</v>
      </c>
      <c r="I1106" s="98">
        <f t="shared" si="2"/>
        <v>8.8586030664395229E-2</v>
      </c>
      <c r="J1106" s="98">
        <f t="shared" si="3"/>
        <v>6.197854588796186E-2</v>
      </c>
      <c r="K1106" s="34" t="s">
        <v>650</v>
      </c>
    </row>
    <row r="1107" spans="1:11">
      <c r="A1107" s="34" t="s">
        <v>4655</v>
      </c>
      <c r="B1107" s="34">
        <v>2014</v>
      </c>
      <c r="C1107" s="34">
        <v>66</v>
      </c>
      <c r="D1107" s="34" t="s">
        <v>4673</v>
      </c>
      <c r="E1107" s="95">
        <f t="shared" si="55"/>
        <v>587</v>
      </c>
      <c r="F1107" s="95">
        <f t="shared" si="56"/>
        <v>839</v>
      </c>
      <c r="G1107" s="95">
        <f>'gráficos x semana II nivel'!D175</f>
        <v>0</v>
      </c>
      <c r="H1107" s="95">
        <f t="shared" si="54"/>
        <v>52</v>
      </c>
      <c r="I1107" s="98">
        <f t="shared" si="2"/>
        <v>8.8586030664395229E-2</v>
      </c>
      <c r="J1107" s="98">
        <f t="shared" si="3"/>
        <v>6.197854588796186E-2</v>
      </c>
      <c r="K1107" s="34" t="s">
        <v>650</v>
      </c>
    </row>
    <row r="1108" spans="1:11">
      <c r="A1108" s="34" t="s">
        <v>4655</v>
      </c>
      <c r="B1108" s="34">
        <v>2014</v>
      </c>
      <c r="C1108" s="34">
        <v>67</v>
      </c>
      <c r="D1108" s="34" t="s">
        <v>4673</v>
      </c>
      <c r="E1108" s="95">
        <f t="shared" si="55"/>
        <v>587</v>
      </c>
      <c r="F1108" s="95">
        <f t="shared" si="56"/>
        <v>839</v>
      </c>
      <c r="G1108" s="95">
        <f>'gráficos x semana II nivel'!D176</f>
        <v>0</v>
      </c>
      <c r="H1108" s="95">
        <f t="shared" si="54"/>
        <v>52</v>
      </c>
      <c r="I1108" s="98">
        <f t="shared" si="2"/>
        <v>8.8586030664395229E-2</v>
      </c>
      <c r="J1108" s="98">
        <f t="shared" si="3"/>
        <v>6.197854588796186E-2</v>
      </c>
      <c r="K1108" s="34" t="s">
        <v>650</v>
      </c>
    </row>
    <row r="1109" spans="1:11">
      <c r="A1109" s="34" t="s">
        <v>4655</v>
      </c>
      <c r="B1109" s="34">
        <v>2014</v>
      </c>
      <c r="C1109" s="34">
        <v>68</v>
      </c>
      <c r="D1109" s="34" t="s">
        <v>4673</v>
      </c>
      <c r="E1109" s="95">
        <f t="shared" si="55"/>
        <v>587</v>
      </c>
      <c r="F1109" s="95">
        <f t="shared" si="56"/>
        <v>839</v>
      </c>
      <c r="G1109" s="95">
        <f>'gráficos x semana II nivel'!D177</f>
        <v>0</v>
      </c>
      <c r="H1109" s="95">
        <f t="shared" si="54"/>
        <v>52</v>
      </c>
      <c r="I1109" s="98">
        <f t="shared" si="2"/>
        <v>8.8586030664395229E-2</v>
      </c>
      <c r="J1109" s="98">
        <f t="shared" si="3"/>
        <v>6.197854588796186E-2</v>
      </c>
      <c r="K1109" s="34" t="s">
        <v>650</v>
      </c>
    </row>
    <row r="1110" spans="1:11">
      <c r="A1110" s="34" t="s">
        <v>4655</v>
      </c>
      <c r="B1110" s="34">
        <v>2014</v>
      </c>
      <c r="C1110" s="34">
        <v>69</v>
      </c>
      <c r="D1110" s="34" t="s">
        <v>4673</v>
      </c>
      <c r="E1110" s="95">
        <f t="shared" si="55"/>
        <v>587</v>
      </c>
      <c r="F1110" s="95">
        <f t="shared" si="56"/>
        <v>839</v>
      </c>
      <c r="G1110" s="95">
        <f>'gráficos x semana II nivel'!D178</f>
        <v>0</v>
      </c>
      <c r="H1110" s="95">
        <f t="shared" si="54"/>
        <v>52</v>
      </c>
      <c r="I1110" s="98">
        <f t="shared" si="2"/>
        <v>8.8586030664395229E-2</v>
      </c>
      <c r="J1110" s="98">
        <f t="shared" si="3"/>
        <v>6.197854588796186E-2</v>
      </c>
      <c r="K1110" s="34" t="s">
        <v>650</v>
      </c>
    </row>
    <row r="1111" spans="1:11">
      <c r="A1111" s="34" t="s">
        <v>4655</v>
      </c>
      <c r="B1111" s="34">
        <v>2014</v>
      </c>
      <c r="C1111" s="34">
        <v>70</v>
      </c>
      <c r="D1111" s="34" t="s">
        <v>4673</v>
      </c>
      <c r="E1111" s="95">
        <f t="shared" si="55"/>
        <v>587</v>
      </c>
      <c r="F1111" s="95">
        <f t="shared" si="56"/>
        <v>839</v>
      </c>
      <c r="G1111" s="95">
        <f>'gráficos x semana II nivel'!D179</f>
        <v>0</v>
      </c>
      <c r="H1111" s="95">
        <f t="shared" si="54"/>
        <v>52</v>
      </c>
      <c r="I1111" s="98">
        <f t="shared" si="2"/>
        <v>8.8586030664395229E-2</v>
      </c>
      <c r="J1111" s="98">
        <f t="shared" si="3"/>
        <v>6.197854588796186E-2</v>
      </c>
      <c r="K1111" s="34" t="s">
        <v>650</v>
      </c>
    </row>
    <row r="1112" spans="1:11">
      <c r="A1112" s="34" t="s">
        <v>4655</v>
      </c>
      <c r="B1112" s="34">
        <v>2014</v>
      </c>
      <c r="C1112" s="34">
        <v>71</v>
      </c>
      <c r="D1112" s="34" t="s">
        <v>4673</v>
      </c>
      <c r="E1112" s="95">
        <f t="shared" si="55"/>
        <v>587</v>
      </c>
      <c r="F1112" s="95">
        <f t="shared" si="56"/>
        <v>839</v>
      </c>
      <c r="G1112" s="95">
        <f>'gráficos x semana II nivel'!D180</f>
        <v>0</v>
      </c>
      <c r="H1112" s="95">
        <f t="shared" si="54"/>
        <v>52</v>
      </c>
      <c r="I1112" s="98">
        <f t="shared" si="2"/>
        <v>8.8586030664395229E-2</v>
      </c>
      <c r="J1112" s="98">
        <f t="shared" si="3"/>
        <v>6.197854588796186E-2</v>
      </c>
      <c r="K1112" s="34" t="s">
        <v>650</v>
      </c>
    </row>
    <row r="1113" spans="1:11">
      <c r="A1113" s="34" t="s">
        <v>4655</v>
      </c>
      <c r="B1113" s="34">
        <v>2014</v>
      </c>
      <c r="C1113" s="34">
        <v>72</v>
      </c>
      <c r="D1113" s="34" t="s">
        <v>4673</v>
      </c>
      <c r="E1113" s="95">
        <f t="shared" si="55"/>
        <v>587</v>
      </c>
      <c r="F1113" s="95">
        <f t="shared" si="56"/>
        <v>839</v>
      </c>
      <c r="G1113" s="95">
        <f>'gráficos x semana II nivel'!D181</f>
        <v>0</v>
      </c>
      <c r="H1113" s="95">
        <f t="shared" si="54"/>
        <v>52</v>
      </c>
      <c r="I1113" s="98">
        <f t="shared" si="2"/>
        <v>8.8586030664395229E-2</v>
      </c>
      <c r="J1113" s="98">
        <f t="shared" si="3"/>
        <v>6.197854588796186E-2</v>
      </c>
      <c r="K1113" s="34" t="s">
        <v>650</v>
      </c>
    </row>
    <row r="1114" spans="1:11">
      <c r="A1114" s="34" t="s">
        <v>4655</v>
      </c>
      <c r="B1114" s="34">
        <v>2014</v>
      </c>
      <c r="C1114" s="34">
        <v>73</v>
      </c>
      <c r="D1114" s="34" t="s">
        <v>4673</v>
      </c>
      <c r="E1114" s="95">
        <f t="shared" si="55"/>
        <v>587</v>
      </c>
      <c r="F1114" s="95">
        <f t="shared" si="56"/>
        <v>839</v>
      </c>
      <c r="G1114" s="95">
        <f>'gráficos x semana II nivel'!D182</f>
        <v>0</v>
      </c>
      <c r="H1114" s="95">
        <f t="shared" si="54"/>
        <v>52</v>
      </c>
      <c r="I1114" s="98">
        <f t="shared" si="2"/>
        <v>8.8586030664395229E-2</v>
      </c>
      <c r="J1114" s="98">
        <f t="shared" si="3"/>
        <v>6.197854588796186E-2</v>
      </c>
      <c r="K1114" s="34" t="s">
        <v>650</v>
      </c>
    </row>
    <row r="1115" spans="1:11">
      <c r="A1115" s="34" t="s">
        <v>4655</v>
      </c>
      <c r="B1115" s="34">
        <v>2014</v>
      </c>
      <c r="C1115" s="34">
        <v>74</v>
      </c>
      <c r="D1115" s="34" t="s">
        <v>4673</v>
      </c>
      <c r="E1115" s="95">
        <f t="shared" si="55"/>
        <v>587</v>
      </c>
      <c r="F1115" s="95">
        <f t="shared" si="56"/>
        <v>839</v>
      </c>
      <c r="G1115" s="95">
        <f>'gráficos x semana II nivel'!D183</f>
        <v>0</v>
      </c>
      <c r="H1115" s="95">
        <f t="shared" si="54"/>
        <v>52</v>
      </c>
      <c r="I1115" s="98">
        <f t="shared" si="2"/>
        <v>8.8586030664395229E-2</v>
      </c>
      <c r="J1115" s="98">
        <f t="shared" si="3"/>
        <v>6.197854588796186E-2</v>
      </c>
      <c r="K1115" s="34" t="s">
        <v>650</v>
      </c>
    </row>
    <row r="1116" spans="1:11">
      <c r="A1116" s="34" t="s">
        <v>4655</v>
      </c>
      <c r="B1116" s="34">
        <v>2014</v>
      </c>
      <c r="C1116" s="34">
        <v>75</v>
      </c>
      <c r="D1116" s="34" t="s">
        <v>4673</v>
      </c>
      <c r="E1116" s="95">
        <f t="shared" si="55"/>
        <v>587</v>
      </c>
      <c r="F1116" s="95">
        <f t="shared" si="56"/>
        <v>839</v>
      </c>
      <c r="G1116" s="95">
        <f>'gráficos x semana II nivel'!D184</f>
        <v>0</v>
      </c>
      <c r="H1116" s="95">
        <f t="shared" si="54"/>
        <v>52</v>
      </c>
      <c r="I1116" s="98">
        <f t="shared" si="2"/>
        <v>8.8586030664395229E-2</v>
      </c>
      <c r="J1116" s="98">
        <f t="shared" si="3"/>
        <v>6.197854588796186E-2</v>
      </c>
      <c r="K1116" s="34" t="s">
        <v>650</v>
      </c>
    </row>
    <row r="1117" spans="1:11">
      <c r="A1117" s="34" t="s">
        <v>4655</v>
      </c>
      <c r="B1117" s="34">
        <v>2014</v>
      </c>
      <c r="C1117" s="34">
        <v>76</v>
      </c>
      <c r="D1117" s="34" t="s">
        <v>4673</v>
      </c>
      <c r="E1117" s="95">
        <f t="shared" si="55"/>
        <v>587</v>
      </c>
      <c r="F1117" s="95">
        <f t="shared" si="56"/>
        <v>839</v>
      </c>
      <c r="G1117" s="95">
        <f>'gráficos x semana II nivel'!D185</f>
        <v>0</v>
      </c>
      <c r="H1117" s="95">
        <f t="shared" si="54"/>
        <v>52</v>
      </c>
      <c r="I1117" s="98">
        <f t="shared" si="2"/>
        <v>8.8586030664395229E-2</v>
      </c>
      <c r="J1117" s="98">
        <f t="shared" si="3"/>
        <v>6.197854588796186E-2</v>
      </c>
      <c r="K1117" s="34" t="s">
        <v>650</v>
      </c>
    </row>
    <row r="1118" spans="1:11">
      <c r="A1118" s="34" t="s">
        <v>4655</v>
      </c>
      <c r="B1118" s="34">
        <v>2014</v>
      </c>
      <c r="C1118" s="34">
        <v>77</v>
      </c>
      <c r="D1118" s="34" t="s">
        <v>4673</v>
      </c>
      <c r="E1118" s="95">
        <f t="shared" si="55"/>
        <v>587</v>
      </c>
      <c r="F1118" s="95">
        <f t="shared" si="56"/>
        <v>839</v>
      </c>
      <c r="G1118" s="95">
        <f>'gráficos x semana II nivel'!D186</f>
        <v>0</v>
      </c>
      <c r="H1118" s="95">
        <f t="shared" si="54"/>
        <v>52</v>
      </c>
      <c r="I1118" s="98">
        <f t="shared" si="2"/>
        <v>8.8586030664395229E-2</v>
      </c>
      <c r="J1118" s="98">
        <f t="shared" si="3"/>
        <v>6.197854588796186E-2</v>
      </c>
      <c r="K1118" s="34" t="s">
        <v>650</v>
      </c>
    </row>
    <row r="1119" spans="1:11">
      <c r="A1119" s="34" t="s">
        <v>4655</v>
      </c>
      <c r="B1119" s="34">
        <v>2014</v>
      </c>
      <c r="C1119" s="34">
        <v>78</v>
      </c>
      <c r="D1119" s="34" t="s">
        <v>4673</v>
      </c>
      <c r="E1119" s="95">
        <f t="shared" si="55"/>
        <v>587</v>
      </c>
      <c r="F1119" s="95">
        <f t="shared" si="56"/>
        <v>839</v>
      </c>
      <c r="G1119" s="95">
        <f>'gráficos x semana II nivel'!D187</f>
        <v>0</v>
      </c>
      <c r="H1119" s="95">
        <f t="shared" si="54"/>
        <v>52</v>
      </c>
      <c r="I1119" s="98">
        <f t="shared" si="2"/>
        <v>8.8586030664395229E-2</v>
      </c>
      <c r="J1119" s="98">
        <f t="shared" si="3"/>
        <v>6.197854588796186E-2</v>
      </c>
      <c r="K1119" s="34" t="s">
        <v>650</v>
      </c>
    </row>
    <row r="1120" spans="1:11">
      <c r="A1120" s="34" t="s">
        <v>4655</v>
      </c>
      <c r="B1120" s="34">
        <v>2014</v>
      </c>
      <c r="C1120" s="34">
        <v>79</v>
      </c>
      <c r="D1120" s="34" t="s">
        <v>4673</v>
      </c>
      <c r="E1120" s="95">
        <f t="shared" si="55"/>
        <v>587</v>
      </c>
      <c r="F1120" s="95">
        <f t="shared" si="56"/>
        <v>839</v>
      </c>
      <c r="G1120" s="95">
        <f>'gráficos x semana II nivel'!D188</f>
        <v>0</v>
      </c>
      <c r="H1120" s="95">
        <f t="shared" si="54"/>
        <v>52</v>
      </c>
      <c r="I1120" s="98">
        <f t="shared" si="2"/>
        <v>8.8586030664395229E-2</v>
      </c>
      <c r="J1120" s="98">
        <f t="shared" si="3"/>
        <v>6.197854588796186E-2</v>
      </c>
      <c r="K1120" s="34" t="s">
        <v>650</v>
      </c>
    </row>
    <row r="1121" spans="1:11">
      <c r="A1121" s="34" t="s">
        <v>4655</v>
      </c>
      <c r="B1121" s="34">
        <v>2014</v>
      </c>
      <c r="C1121" s="34">
        <v>80</v>
      </c>
      <c r="D1121" s="34" t="s">
        <v>4673</v>
      </c>
      <c r="E1121" s="95">
        <f t="shared" si="55"/>
        <v>587</v>
      </c>
      <c r="F1121" s="95">
        <f t="shared" si="56"/>
        <v>839</v>
      </c>
      <c r="G1121" s="95">
        <f>'gráficos x semana II nivel'!D189</f>
        <v>0</v>
      </c>
      <c r="H1121" s="95">
        <f t="shared" si="54"/>
        <v>52</v>
      </c>
      <c r="I1121" s="98">
        <f t="shared" si="2"/>
        <v>8.8586030664395229E-2</v>
      </c>
      <c r="J1121" s="98">
        <f t="shared" si="3"/>
        <v>6.197854588796186E-2</v>
      </c>
      <c r="K1121" s="34" t="s">
        <v>650</v>
      </c>
    </row>
    <row r="1122" spans="1:11">
      <c r="A1122" s="34" t="s">
        <v>4655</v>
      </c>
      <c r="B1122" s="34">
        <v>2014</v>
      </c>
      <c r="C1122" s="34">
        <v>81</v>
      </c>
      <c r="D1122" s="34" t="s">
        <v>4673</v>
      </c>
      <c r="E1122" s="95">
        <f t="shared" si="55"/>
        <v>587</v>
      </c>
      <c r="F1122" s="95">
        <f t="shared" si="56"/>
        <v>839</v>
      </c>
      <c r="G1122" s="95">
        <f>'gráficos x semana II nivel'!D190</f>
        <v>0</v>
      </c>
      <c r="H1122" s="95">
        <f t="shared" si="54"/>
        <v>52</v>
      </c>
      <c r="I1122" s="98">
        <f t="shared" si="2"/>
        <v>8.8586030664395229E-2</v>
      </c>
      <c r="J1122" s="98">
        <f t="shared" si="3"/>
        <v>6.197854588796186E-2</v>
      </c>
      <c r="K1122" s="34" t="s">
        <v>650</v>
      </c>
    </row>
    <row r="1123" spans="1:11">
      <c r="A1123" s="34" t="s">
        <v>4655</v>
      </c>
      <c r="B1123" s="34">
        <v>2014</v>
      </c>
      <c r="C1123" s="34">
        <v>82</v>
      </c>
      <c r="D1123" s="34" t="s">
        <v>4673</v>
      </c>
      <c r="E1123" s="95">
        <f t="shared" si="55"/>
        <v>587</v>
      </c>
      <c r="F1123" s="95">
        <f t="shared" si="56"/>
        <v>839</v>
      </c>
      <c r="G1123" s="95">
        <f>'gráficos x semana II nivel'!D191</f>
        <v>0</v>
      </c>
      <c r="H1123" s="95">
        <f t="shared" si="54"/>
        <v>52</v>
      </c>
      <c r="I1123" s="98">
        <f t="shared" si="2"/>
        <v>8.8586030664395229E-2</v>
      </c>
      <c r="J1123" s="98">
        <f t="shared" si="3"/>
        <v>6.197854588796186E-2</v>
      </c>
      <c r="K1123" s="34" t="s">
        <v>650</v>
      </c>
    </row>
    <row r="1124" spans="1:11">
      <c r="A1124" s="34" t="s">
        <v>4655</v>
      </c>
      <c r="B1124" s="34">
        <v>2014</v>
      </c>
      <c r="C1124" s="34">
        <v>83</v>
      </c>
      <c r="D1124" s="34" t="s">
        <v>4673</v>
      </c>
      <c r="E1124" s="95">
        <f t="shared" si="55"/>
        <v>587</v>
      </c>
      <c r="F1124" s="95">
        <f t="shared" si="56"/>
        <v>839</v>
      </c>
      <c r="G1124" s="95">
        <f>'gráficos x semana II nivel'!D192</f>
        <v>0</v>
      </c>
      <c r="H1124" s="95">
        <f t="shared" si="54"/>
        <v>52</v>
      </c>
      <c r="I1124" s="98">
        <f t="shared" si="2"/>
        <v>8.8586030664395229E-2</v>
      </c>
      <c r="J1124" s="98">
        <f t="shared" si="3"/>
        <v>6.197854588796186E-2</v>
      </c>
      <c r="K1124" s="34" t="s">
        <v>650</v>
      </c>
    </row>
    <row r="1125" spans="1:11">
      <c r="A1125" s="34" t="s">
        <v>4655</v>
      </c>
      <c r="B1125" s="34">
        <v>2014</v>
      </c>
      <c r="C1125" s="34">
        <v>84</v>
      </c>
      <c r="D1125" s="34" t="s">
        <v>4673</v>
      </c>
      <c r="E1125" s="95">
        <f t="shared" si="55"/>
        <v>587</v>
      </c>
      <c r="F1125" s="95">
        <f t="shared" si="56"/>
        <v>839</v>
      </c>
      <c r="G1125" s="95">
        <f>'gráficos x semana II nivel'!D193</f>
        <v>0</v>
      </c>
      <c r="H1125" s="95">
        <f t="shared" si="54"/>
        <v>52</v>
      </c>
      <c r="I1125" s="98">
        <f t="shared" si="2"/>
        <v>8.8586030664395229E-2</v>
      </c>
      <c r="J1125" s="98">
        <f t="shared" si="3"/>
        <v>6.197854588796186E-2</v>
      </c>
      <c r="K1125" s="34" t="s">
        <v>650</v>
      </c>
    </row>
    <row r="1126" spans="1:11">
      <c r="A1126" s="34" t="s">
        <v>4655</v>
      </c>
      <c r="B1126" s="34">
        <v>2014</v>
      </c>
      <c r="C1126" s="34">
        <v>85</v>
      </c>
      <c r="D1126" s="34" t="s">
        <v>4673</v>
      </c>
      <c r="E1126" s="95">
        <f t="shared" si="55"/>
        <v>587</v>
      </c>
      <c r="F1126" s="95">
        <f t="shared" si="56"/>
        <v>839</v>
      </c>
      <c r="G1126" s="95">
        <f>'gráficos x semana II nivel'!D194</f>
        <v>0</v>
      </c>
      <c r="H1126" s="95">
        <f t="shared" si="54"/>
        <v>52</v>
      </c>
      <c r="I1126" s="98">
        <f t="shared" si="2"/>
        <v>8.8586030664395229E-2</v>
      </c>
      <c r="J1126" s="98">
        <f t="shared" si="3"/>
        <v>6.197854588796186E-2</v>
      </c>
      <c r="K1126" s="34" t="s">
        <v>650</v>
      </c>
    </row>
    <row r="1127" spans="1:11">
      <c r="A1127" s="34" t="s">
        <v>4655</v>
      </c>
      <c r="B1127" s="34">
        <v>2014</v>
      </c>
      <c r="C1127" s="34">
        <v>86</v>
      </c>
      <c r="D1127" s="34" t="s">
        <v>4673</v>
      </c>
      <c r="E1127" s="95">
        <f t="shared" si="55"/>
        <v>587</v>
      </c>
      <c r="F1127" s="95">
        <f t="shared" si="56"/>
        <v>839</v>
      </c>
      <c r="G1127" s="95">
        <f>'gráficos x semana II nivel'!D195</f>
        <v>0</v>
      </c>
      <c r="H1127" s="95">
        <f t="shared" si="54"/>
        <v>52</v>
      </c>
      <c r="I1127" s="98">
        <f t="shared" si="2"/>
        <v>8.8586030664395229E-2</v>
      </c>
      <c r="J1127" s="98">
        <f t="shared" si="3"/>
        <v>6.197854588796186E-2</v>
      </c>
      <c r="K1127" s="34" t="s">
        <v>650</v>
      </c>
    </row>
    <row r="1128" spans="1:11">
      <c r="A1128" s="34" t="s">
        <v>4655</v>
      </c>
      <c r="B1128" s="34">
        <v>2014</v>
      </c>
      <c r="C1128" s="34">
        <v>87</v>
      </c>
      <c r="D1128" s="34" t="s">
        <v>4673</v>
      </c>
      <c r="E1128" s="95">
        <f t="shared" si="55"/>
        <v>587</v>
      </c>
      <c r="F1128" s="95">
        <f t="shared" si="56"/>
        <v>839</v>
      </c>
      <c r="G1128" s="95">
        <f>'gráficos x semana II nivel'!D196</f>
        <v>0</v>
      </c>
      <c r="H1128" s="95">
        <f t="shared" si="54"/>
        <v>52</v>
      </c>
      <c r="I1128" s="98">
        <f t="shared" si="2"/>
        <v>8.8586030664395229E-2</v>
      </c>
      <c r="J1128" s="98">
        <f t="shared" si="3"/>
        <v>6.197854588796186E-2</v>
      </c>
      <c r="K1128" s="34" t="s">
        <v>650</v>
      </c>
    </row>
    <row r="1129" spans="1:11">
      <c r="A1129" s="34" t="s">
        <v>4655</v>
      </c>
      <c r="B1129" s="34">
        <v>2014</v>
      </c>
      <c r="C1129" s="34">
        <v>88</v>
      </c>
      <c r="D1129" s="34" t="s">
        <v>4673</v>
      </c>
      <c r="E1129" s="95">
        <f t="shared" si="55"/>
        <v>587</v>
      </c>
      <c r="F1129" s="95">
        <f t="shared" si="56"/>
        <v>839</v>
      </c>
      <c r="G1129" s="95">
        <f>'gráficos x semana II nivel'!D197</f>
        <v>0</v>
      </c>
      <c r="H1129" s="95">
        <f t="shared" si="54"/>
        <v>52</v>
      </c>
      <c r="I1129" s="98">
        <f t="shared" si="2"/>
        <v>8.8586030664395229E-2</v>
      </c>
      <c r="J1129" s="98">
        <f t="shared" si="3"/>
        <v>6.197854588796186E-2</v>
      </c>
      <c r="K1129" s="34" t="s">
        <v>650</v>
      </c>
    </row>
    <row r="1130" spans="1:11">
      <c r="A1130" s="34" t="s">
        <v>4655</v>
      </c>
      <c r="B1130" s="34">
        <v>2014</v>
      </c>
      <c r="C1130" s="34">
        <v>89</v>
      </c>
      <c r="D1130" s="34" t="s">
        <v>4673</v>
      </c>
      <c r="E1130" s="95">
        <f t="shared" si="55"/>
        <v>587</v>
      </c>
      <c r="F1130" s="95">
        <f t="shared" si="56"/>
        <v>839</v>
      </c>
      <c r="G1130" s="95">
        <f>'gráficos x semana II nivel'!D198</f>
        <v>0</v>
      </c>
      <c r="H1130" s="95">
        <f t="shared" si="54"/>
        <v>52</v>
      </c>
      <c r="I1130" s="98">
        <f t="shared" si="2"/>
        <v>8.8586030664395229E-2</v>
      </c>
      <c r="J1130" s="98">
        <f t="shared" si="3"/>
        <v>6.197854588796186E-2</v>
      </c>
      <c r="K1130" s="34" t="s">
        <v>650</v>
      </c>
    </row>
    <row r="1131" spans="1:11">
      <c r="A1131" s="34" t="s">
        <v>4655</v>
      </c>
      <c r="B1131" s="34">
        <v>2014</v>
      </c>
      <c r="C1131" s="34">
        <v>90</v>
      </c>
      <c r="D1131" s="34" t="s">
        <v>4673</v>
      </c>
      <c r="E1131" s="95">
        <f t="shared" si="55"/>
        <v>587</v>
      </c>
      <c r="F1131" s="95">
        <f t="shared" si="56"/>
        <v>839</v>
      </c>
      <c r="G1131" s="95">
        <f>'gráficos x semana II nivel'!D199</f>
        <v>1</v>
      </c>
      <c r="H1131" s="95">
        <f t="shared" si="54"/>
        <v>53</v>
      </c>
      <c r="I1131" s="98">
        <f t="shared" si="2"/>
        <v>9.0289608177172062E-2</v>
      </c>
      <c r="J1131" s="98">
        <f t="shared" si="3"/>
        <v>6.3170441001191902E-2</v>
      </c>
      <c r="K1131" s="34" t="s">
        <v>650</v>
      </c>
    </row>
    <row r="1132" spans="1:11">
      <c r="A1132" s="34" t="s">
        <v>4655</v>
      </c>
      <c r="B1132" s="34">
        <v>2014</v>
      </c>
      <c r="C1132" s="34">
        <v>91</v>
      </c>
      <c r="D1132" s="34" t="s">
        <v>4673</v>
      </c>
      <c r="E1132" s="95">
        <f t="shared" si="55"/>
        <v>587</v>
      </c>
      <c r="F1132" s="95">
        <f t="shared" si="56"/>
        <v>839</v>
      </c>
      <c r="G1132" s="95">
        <f>'gráficos x semana II nivel'!D200</f>
        <v>2</v>
      </c>
      <c r="H1132" s="95">
        <f t="shared" si="54"/>
        <v>55</v>
      </c>
      <c r="I1132" s="98">
        <f t="shared" si="2"/>
        <v>9.3696763202725727E-2</v>
      </c>
      <c r="J1132" s="98">
        <f t="shared" si="3"/>
        <v>6.5554231227651971E-2</v>
      </c>
      <c r="K1132" s="34" t="s">
        <v>650</v>
      </c>
    </row>
    <row r="1133" spans="1:11">
      <c r="A1133" s="34" t="s">
        <v>4655</v>
      </c>
      <c r="B1133" s="34">
        <v>2014</v>
      </c>
      <c r="C1133" s="34">
        <v>92</v>
      </c>
      <c r="D1133" s="34" t="s">
        <v>4673</v>
      </c>
      <c r="E1133" s="95">
        <f t="shared" si="55"/>
        <v>587</v>
      </c>
      <c r="F1133" s="95">
        <f t="shared" si="56"/>
        <v>839</v>
      </c>
      <c r="G1133" s="95">
        <f>'gráficos x semana II nivel'!D201</f>
        <v>0</v>
      </c>
      <c r="H1133" s="95">
        <f t="shared" si="54"/>
        <v>55</v>
      </c>
      <c r="I1133" s="98">
        <f t="shared" si="2"/>
        <v>9.3696763202725727E-2</v>
      </c>
      <c r="J1133" s="98">
        <f t="shared" si="3"/>
        <v>6.5554231227651971E-2</v>
      </c>
      <c r="K1133" s="34" t="s">
        <v>650</v>
      </c>
    </row>
    <row r="1134" spans="1:11">
      <c r="A1134" s="34" t="s">
        <v>4655</v>
      </c>
      <c r="B1134" s="34">
        <v>2014</v>
      </c>
      <c r="C1134" s="34">
        <v>93</v>
      </c>
      <c r="D1134" s="34" t="s">
        <v>4673</v>
      </c>
      <c r="E1134" s="95">
        <f t="shared" si="55"/>
        <v>587</v>
      </c>
      <c r="F1134" s="95">
        <f t="shared" si="56"/>
        <v>839</v>
      </c>
      <c r="G1134" s="95">
        <f>'gráficos x semana II nivel'!D202</f>
        <v>0</v>
      </c>
      <c r="H1134" s="95">
        <f t="shared" si="54"/>
        <v>55</v>
      </c>
      <c r="I1134" s="98">
        <f t="shared" si="2"/>
        <v>9.3696763202725727E-2</v>
      </c>
      <c r="J1134" s="98">
        <f t="shared" si="3"/>
        <v>6.5554231227651971E-2</v>
      </c>
      <c r="K1134" s="34" t="s">
        <v>650</v>
      </c>
    </row>
    <row r="1135" spans="1:11">
      <c r="A1135" s="34" t="s">
        <v>4655</v>
      </c>
      <c r="B1135" s="34">
        <v>2014</v>
      </c>
      <c r="C1135" s="34">
        <v>94</v>
      </c>
      <c r="D1135" s="34" t="s">
        <v>4673</v>
      </c>
      <c r="E1135" s="95">
        <f t="shared" si="55"/>
        <v>587</v>
      </c>
      <c r="F1135" s="95">
        <f t="shared" si="56"/>
        <v>839</v>
      </c>
      <c r="G1135" s="95">
        <f>'gráficos x semana II nivel'!D203</f>
        <v>0</v>
      </c>
      <c r="H1135" s="95">
        <f t="shared" si="54"/>
        <v>55</v>
      </c>
      <c r="I1135" s="98">
        <f t="shared" si="2"/>
        <v>9.3696763202725727E-2</v>
      </c>
      <c r="J1135" s="98">
        <f t="shared" si="3"/>
        <v>6.5554231227651971E-2</v>
      </c>
      <c r="K1135" s="34" t="s">
        <v>650</v>
      </c>
    </row>
    <row r="1136" spans="1:11">
      <c r="A1136" s="34" t="s">
        <v>4655</v>
      </c>
      <c r="B1136" s="34">
        <v>2014</v>
      </c>
      <c r="C1136" s="34">
        <v>95</v>
      </c>
      <c r="D1136" s="34" t="s">
        <v>4673</v>
      </c>
      <c r="E1136" s="95">
        <f t="shared" si="55"/>
        <v>587</v>
      </c>
      <c r="F1136" s="95">
        <f t="shared" si="56"/>
        <v>839</v>
      </c>
      <c r="G1136" s="95">
        <f>'gráficos x semana II nivel'!D204</f>
        <v>0</v>
      </c>
      <c r="H1136" s="95">
        <f t="shared" si="54"/>
        <v>55</v>
      </c>
      <c r="I1136" s="98">
        <f t="shared" si="2"/>
        <v>9.3696763202725727E-2</v>
      </c>
      <c r="J1136" s="98">
        <f t="shared" si="3"/>
        <v>6.5554231227651971E-2</v>
      </c>
      <c r="K1136" s="34" t="s">
        <v>650</v>
      </c>
    </row>
    <row r="1137" spans="1:11">
      <c r="A1137" s="34" t="s">
        <v>4655</v>
      </c>
      <c r="B1137" s="34">
        <v>2014</v>
      </c>
      <c r="C1137" s="34">
        <v>96</v>
      </c>
      <c r="D1137" s="34" t="s">
        <v>4673</v>
      </c>
      <c r="E1137" s="95">
        <f t="shared" si="55"/>
        <v>587</v>
      </c>
      <c r="F1137" s="95">
        <f t="shared" si="56"/>
        <v>839</v>
      </c>
      <c r="G1137" s="95">
        <f>'gráficos x semana II nivel'!D205</f>
        <v>0</v>
      </c>
      <c r="H1137" s="95">
        <f t="shared" si="54"/>
        <v>55</v>
      </c>
      <c r="I1137" s="98">
        <f t="shared" si="2"/>
        <v>9.3696763202725727E-2</v>
      </c>
      <c r="J1137" s="98">
        <f t="shared" si="3"/>
        <v>6.5554231227651971E-2</v>
      </c>
      <c r="K1137" s="34" t="s">
        <v>650</v>
      </c>
    </row>
    <row r="1138" spans="1:11">
      <c r="A1138" s="34" t="s">
        <v>4655</v>
      </c>
      <c r="B1138" s="34">
        <v>2014</v>
      </c>
      <c r="C1138" s="34">
        <v>97</v>
      </c>
      <c r="D1138" s="34" t="s">
        <v>4673</v>
      </c>
      <c r="E1138" s="95">
        <f t="shared" si="55"/>
        <v>587</v>
      </c>
      <c r="F1138" s="95">
        <f t="shared" si="56"/>
        <v>839</v>
      </c>
      <c r="G1138" s="95">
        <f>'gráficos x semana II nivel'!D206</f>
        <v>0</v>
      </c>
      <c r="H1138" s="95">
        <f t="shared" si="54"/>
        <v>55</v>
      </c>
      <c r="I1138" s="98">
        <f t="shared" si="2"/>
        <v>9.3696763202725727E-2</v>
      </c>
      <c r="J1138" s="98">
        <f t="shared" si="3"/>
        <v>6.5554231227651971E-2</v>
      </c>
      <c r="K1138" s="34" t="s">
        <v>650</v>
      </c>
    </row>
    <row r="1139" spans="1:11">
      <c r="A1139" s="34" t="s">
        <v>4655</v>
      </c>
      <c r="B1139" s="34">
        <v>2014</v>
      </c>
      <c r="C1139" s="34">
        <v>98</v>
      </c>
      <c r="D1139" s="34" t="s">
        <v>4673</v>
      </c>
      <c r="E1139" s="95">
        <f t="shared" si="55"/>
        <v>587</v>
      </c>
      <c r="F1139" s="95">
        <f t="shared" si="56"/>
        <v>839</v>
      </c>
      <c r="G1139" s="95">
        <f>'gráficos x semana II nivel'!D207</f>
        <v>0</v>
      </c>
      <c r="H1139" s="95">
        <f t="shared" si="54"/>
        <v>55</v>
      </c>
      <c r="I1139" s="98">
        <f t="shared" si="2"/>
        <v>9.3696763202725727E-2</v>
      </c>
      <c r="J1139" s="98">
        <f t="shared" si="3"/>
        <v>6.5554231227651971E-2</v>
      </c>
      <c r="K1139" s="34" t="s">
        <v>650</v>
      </c>
    </row>
    <row r="1140" spans="1:11">
      <c r="A1140" s="34" t="s">
        <v>4655</v>
      </c>
      <c r="B1140" s="34">
        <v>2014</v>
      </c>
      <c r="C1140" s="34">
        <v>99</v>
      </c>
      <c r="D1140" s="34" t="s">
        <v>4673</v>
      </c>
      <c r="E1140" s="95">
        <f t="shared" si="55"/>
        <v>587</v>
      </c>
      <c r="F1140" s="95">
        <f t="shared" si="56"/>
        <v>839</v>
      </c>
      <c r="G1140" s="95">
        <f>'gráficos x semana II nivel'!D208</f>
        <v>0</v>
      </c>
      <c r="H1140" s="95">
        <f t="shared" si="54"/>
        <v>55</v>
      </c>
      <c r="I1140" s="98">
        <f t="shared" si="2"/>
        <v>9.3696763202725727E-2</v>
      </c>
      <c r="J1140" s="98">
        <f t="shared" si="3"/>
        <v>6.5554231227651971E-2</v>
      </c>
      <c r="K1140" s="34" t="s">
        <v>650</v>
      </c>
    </row>
    <row r="1141" spans="1:11">
      <c r="A1141" s="34" t="s">
        <v>4655</v>
      </c>
      <c r="B1141" s="34">
        <v>2014</v>
      </c>
      <c r="C1141" s="34">
        <v>100</v>
      </c>
      <c r="D1141" s="34" t="s">
        <v>4673</v>
      </c>
      <c r="E1141" s="95">
        <f t="shared" si="55"/>
        <v>587</v>
      </c>
      <c r="F1141" s="95">
        <f t="shared" si="56"/>
        <v>839</v>
      </c>
      <c r="G1141" s="95">
        <f>'gráficos x semana II nivel'!D209</f>
        <v>0</v>
      </c>
      <c r="H1141" s="95">
        <f t="shared" si="54"/>
        <v>55</v>
      </c>
      <c r="I1141" s="98">
        <f t="shared" si="2"/>
        <v>9.3696763202725727E-2</v>
      </c>
      <c r="J1141" s="98">
        <f t="shared" si="3"/>
        <v>6.5554231227651971E-2</v>
      </c>
      <c r="K1141" s="34" t="s">
        <v>650</v>
      </c>
    </row>
    <row r="1142" spans="1:11">
      <c r="A1142" s="34" t="s">
        <v>4655</v>
      </c>
      <c r="B1142" s="34">
        <v>2014</v>
      </c>
      <c r="C1142" s="34">
        <v>101</v>
      </c>
      <c r="D1142" s="34" t="s">
        <v>4673</v>
      </c>
      <c r="E1142" s="95">
        <f t="shared" si="55"/>
        <v>587</v>
      </c>
      <c r="F1142" s="95">
        <f t="shared" si="56"/>
        <v>839</v>
      </c>
      <c r="G1142" s="95">
        <f>'gráficos x semana II nivel'!D210</f>
        <v>0</v>
      </c>
      <c r="H1142" s="95">
        <f t="shared" si="54"/>
        <v>55</v>
      </c>
      <c r="I1142" s="98">
        <f t="shared" si="2"/>
        <v>9.3696763202725727E-2</v>
      </c>
      <c r="J1142" s="98">
        <f t="shared" si="3"/>
        <v>6.5554231227651971E-2</v>
      </c>
      <c r="K1142" s="34" t="s">
        <v>650</v>
      </c>
    </row>
    <row r="1143" spans="1:11">
      <c r="A1143" s="34" t="s">
        <v>4655</v>
      </c>
      <c r="B1143" s="34">
        <v>2014</v>
      </c>
      <c r="C1143" s="34">
        <v>102</v>
      </c>
      <c r="D1143" s="34" t="s">
        <v>4673</v>
      </c>
      <c r="E1143" s="95">
        <f t="shared" si="55"/>
        <v>587</v>
      </c>
      <c r="F1143" s="95">
        <f t="shared" si="56"/>
        <v>839</v>
      </c>
      <c r="G1143" s="95">
        <f>'gráficos x semana II nivel'!D211</f>
        <v>0</v>
      </c>
      <c r="H1143" s="95">
        <f t="shared" si="54"/>
        <v>55</v>
      </c>
      <c r="I1143" s="98">
        <f t="shared" si="2"/>
        <v>9.3696763202725727E-2</v>
      </c>
      <c r="J1143" s="98">
        <f t="shared" si="3"/>
        <v>6.5554231227651971E-2</v>
      </c>
      <c r="K1143" s="34" t="s">
        <v>650</v>
      </c>
    </row>
    <row r="1144" spans="1:11">
      <c r="A1144" s="34" t="s">
        <v>4655</v>
      </c>
      <c r="B1144" s="34">
        <v>2014</v>
      </c>
      <c r="C1144" s="34">
        <v>103</v>
      </c>
      <c r="D1144" s="34" t="s">
        <v>4673</v>
      </c>
      <c r="E1144" s="95">
        <f t="shared" si="55"/>
        <v>587</v>
      </c>
      <c r="F1144" s="95">
        <f t="shared" si="56"/>
        <v>839</v>
      </c>
      <c r="G1144" s="95">
        <f>'gráficos x semana II nivel'!D212</f>
        <v>0</v>
      </c>
      <c r="H1144" s="95">
        <f t="shared" si="54"/>
        <v>55</v>
      </c>
      <c r="I1144" s="98">
        <f t="shared" si="2"/>
        <v>9.3696763202725727E-2</v>
      </c>
      <c r="J1144" s="98">
        <f t="shared" si="3"/>
        <v>6.5554231227651971E-2</v>
      </c>
      <c r="K1144" s="34" t="s">
        <v>650</v>
      </c>
    </row>
    <row r="1145" spans="1:11">
      <c r="A1145" s="34" t="s">
        <v>4655</v>
      </c>
      <c r="B1145" s="34">
        <v>2014</v>
      </c>
      <c r="C1145" s="34">
        <v>104</v>
      </c>
      <c r="D1145" s="34" t="s">
        <v>4673</v>
      </c>
      <c r="E1145" s="95">
        <f t="shared" si="55"/>
        <v>587</v>
      </c>
      <c r="F1145" s="95">
        <f t="shared" si="56"/>
        <v>839</v>
      </c>
      <c r="G1145" s="95">
        <f>'gráficos x semana II nivel'!D213</f>
        <v>0</v>
      </c>
      <c r="H1145" s="95">
        <f t="shared" si="54"/>
        <v>55</v>
      </c>
      <c r="I1145" s="98">
        <f t="shared" si="2"/>
        <v>9.3696763202725727E-2</v>
      </c>
      <c r="J1145" s="98">
        <f t="shared" si="3"/>
        <v>6.5554231227651971E-2</v>
      </c>
      <c r="K1145" s="34" t="s">
        <v>650</v>
      </c>
    </row>
    <row r="1146" spans="1:11">
      <c r="A1146" s="34" t="s">
        <v>4655</v>
      </c>
      <c r="B1146" s="34">
        <v>2014</v>
      </c>
      <c r="C1146" s="34">
        <v>1</v>
      </c>
      <c r="D1146" s="34" t="s">
        <v>4678</v>
      </c>
      <c r="E1146" s="95">
        <f t="shared" si="55"/>
        <v>587</v>
      </c>
      <c r="F1146" s="95">
        <f t="shared" si="56"/>
        <v>839</v>
      </c>
      <c r="G1146" s="95">
        <f>'gráficos x semana II nivel'!E110</f>
        <v>0</v>
      </c>
      <c r="H1146" s="95">
        <f>G1146</f>
        <v>0</v>
      </c>
      <c r="I1146" s="98">
        <f t="shared" si="2"/>
        <v>0</v>
      </c>
      <c r="J1146" s="98">
        <f t="shared" si="3"/>
        <v>0</v>
      </c>
      <c r="K1146" s="34" t="s">
        <v>650</v>
      </c>
    </row>
    <row r="1147" spans="1:11">
      <c r="A1147" s="34" t="s">
        <v>4655</v>
      </c>
      <c r="B1147" s="34">
        <v>2014</v>
      </c>
      <c r="C1147" s="34">
        <v>2</v>
      </c>
      <c r="D1147" s="34" t="s">
        <v>4678</v>
      </c>
      <c r="E1147" s="95">
        <f t="shared" si="55"/>
        <v>587</v>
      </c>
      <c r="F1147" s="95">
        <f t="shared" si="56"/>
        <v>839</v>
      </c>
      <c r="G1147" s="95">
        <f>'gráficos x semana II nivel'!E111</f>
        <v>0</v>
      </c>
      <c r="H1147" s="95">
        <f t="shared" ref="H1147:H1249" si="57">G1147+H1146</f>
        <v>0</v>
      </c>
      <c r="I1147" s="98">
        <f t="shared" si="2"/>
        <v>0</v>
      </c>
      <c r="J1147" s="98">
        <f t="shared" si="3"/>
        <v>0</v>
      </c>
      <c r="K1147" s="34" t="s">
        <v>650</v>
      </c>
    </row>
    <row r="1148" spans="1:11">
      <c r="A1148" s="34" t="s">
        <v>4655</v>
      </c>
      <c r="B1148" s="34">
        <v>2014</v>
      </c>
      <c r="C1148" s="34">
        <v>3</v>
      </c>
      <c r="D1148" s="34" t="s">
        <v>4678</v>
      </c>
      <c r="E1148" s="95">
        <f t="shared" si="55"/>
        <v>587</v>
      </c>
      <c r="F1148" s="95">
        <f t="shared" si="56"/>
        <v>839</v>
      </c>
      <c r="G1148" s="95">
        <f>'gráficos x semana II nivel'!E112</f>
        <v>0</v>
      </c>
      <c r="H1148" s="95">
        <f t="shared" si="57"/>
        <v>0</v>
      </c>
      <c r="I1148" s="98">
        <f t="shared" si="2"/>
        <v>0</v>
      </c>
      <c r="J1148" s="98">
        <f t="shared" si="3"/>
        <v>0</v>
      </c>
      <c r="K1148" s="34" t="s">
        <v>650</v>
      </c>
    </row>
    <row r="1149" spans="1:11">
      <c r="A1149" s="34" t="s">
        <v>4655</v>
      </c>
      <c r="B1149" s="34">
        <v>2014</v>
      </c>
      <c r="C1149" s="34">
        <v>4</v>
      </c>
      <c r="D1149" s="34" t="s">
        <v>4678</v>
      </c>
      <c r="E1149" s="95">
        <f t="shared" si="55"/>
        <v>587</v>
      </c>
      <c r="F1149" s="95">
        <f t="shared" si="56"/>
        <v>839</v>
      </c>
      <c r="G1149" s="95">
        <f>'gráficos x semana II nivel'!E113</f>
        <v>0</v>
      </c>
      <c r="H1149" s="95">
        <f t="shared" si="57"/>
        <v>0</v>
      </c>
      <c r="I1149" s="98">
        <f t="shared" si="2"/>
        <v>0</v>
      </c>
      <c r="J1149" s="98">
        <f t="shared" si="3"/>
        <v>0</v>
      </c>
      <c r="K1149" s="34" t="s">
        <v>650</v>
      </c>
    </row>
    <row r="1150" spans="1:11">
      <c r="A1150" s="34" t="s">
        <v>4655</v>
      </c>
      <c r="B1150" s="34">
        <v>2014</v>
      </c>
      <c r="C1150" s="34">
        <v>5</v>
      </c>
      <c r="D1150" s="34" t="s">
        <v>4678</v>
      </c>
      <c r="E1150" s="95">
        <f t="shared" si="55"/>
        <v>587</v>
      </c>
      <c r="F1150" s="95">
        <f t="shared" si="56"/>
        <v>839</v>
      </c>
      <c r="G1150" s="95">
        <f>'gráficos x semana II nivel'!E114</f>
        <v>0</v>
      </c>
      <c r="H1150" s="95">
        <f t="shared" si="57"/>
        <v>0</v>
      </c>
      <c r="I1150" s="98">
        <f t="shared" si="2"/>
        <v>0</v>
      </c>
      <c r="J1150" s="98">
        <f t="shared" si="3"/>
        <v>0</v>
      </c>
      <c r="K1150" s="34" t="s">
        <v>650</v>
      </c>
    </row>
    <row r="1151" spans="1:11">
      <c r="A1151" s="34" t="s">
        <v>4655</v>
      </c>
      <c r="B1151" s="34">
        <v>2014</v>
      </c>
      <c r="C1151" s="34">
        <v>6</v>
      </c>
      <c r="D1151" s="34" t="s">
        <v>4678</v>
      </c>
      <c r="E1151" s="95">
        <f t="shared" si="55"/>
        <v>587</v>
      </c>
      <c r="F1151" s="95">
        <f t="shared" si="56"/>
        <v>839</v>
      </c>
      <c r="G1151" s="95">
        <f>'gráficos x semana II nivel'!E115</f>
        <v>0</v>
      </c>
      <c r="H1151" s="95">
        <f t="shared" si="57"/>
        <v>0</v>
      </c>
      <c r="I1151" s="98">
        <f t="shared" si="2"/>
        <v>0</v>
      </c>
      <c r="J1151" s="98">
        <f t="shared" si="3"/>
        <v>0</v>
      </c>
      <c r="K1151" s="34" t="s">
        <v>650</v>
      </c>
    </row>
    <row r="1152" spans="1:11">
      <c r="A1152" s="34" t="s">
        <v>4655</v>
      </c>
      <c r="B1152" s="34">
        <v>2014</v>
      </c>
      <c r="C1152" s="34">
        <v>7</v>
      </c>
      <c r="D1152" s="34" t="s">
        <v>4678</v>
      </c>
      <c r="E1152" s="95">
        <f t="shared" si="55"/>
        <v>587</v>
      </c>
      <c r="F1152" s="95">
        <f t="shared" si="56"/>
        <v>839</v>
      </c>
      <c r="G1152" s="95">
        <f>'gráficos x semana II nivel'!E116</f>
        <v>0</v>
      </c>
      <c r="H1152" s="95">
        <f t="shared" si="57"/>
        <v>0</v>
      </c>
      <c r="I1152" s="98">
        <f t="shared" si="2"/>
        <v>0</v>
      </c>
      <c r="J1152" s="98">
        <f t="shared" si="3"/>
        <v>0</v>
      </c>
      <c r="K1152" s="34" t="s">
        <v>650</v>
      </c>
    </row>
    <row r="1153" spans="1:11">
      <c r="A1153" s="34" t="s">
        <v>4655</v>
      </c>
      <c r="B1153" s="34">
        <v>2014</v>
      </c>
      <c r="C1153" s="34">
        <v>8</v>
      </c>
      <c r="D1153" s="34" t="s">
        <v>4678</v>
      </c>
      <c r="E1153" s="95">
        <f t="shared" si="55"/>
        <v>587</v>
      </c>
      <c r="F1153" s="95">
        <f t="shared" si="56"/>
        <v>839</v>
      </c>
      <c r="G1153" s="95">
        <f>'gráficos x semana II nivel'!E117</f>
        <v>0</v>
      </c>
      <c r="H1153" s="95">
        <f t="shared" si="57"/>
        <v>0</v>
      </c>
      <c r="I1153" s="98">
        <f t="shared" si="2"/>
        <v>0</v>
      </c>
      <c r="J1153" s="98">
        <f t="shared" si="3"/>
        <v>0</v>
      </c>
      <c r="K1153" s="34" t="s">
        <v>650</v>
      </c>
    </row>
    <row r="1154" spans="1:11">
      <c r="A1154" s="34" t="s">
        <v>4655</v>
      </c>
      <c r="B1154" s="34">
        <v>2014</v>
      </c>
      <c r="C1154" s="34">
        <v>9</v>
      </c>
      <c r="D1154" s="34" t="s">
        <v>4678</v>
      </c>
      <c r="E1154" s="95">
        <f t="shared" si="55"/>
        <v>587</v>
      </c>
      <c r="F1154" s="95">
        <f t="shared" si="56"/>
        <v>839</v>
      </c>
      <c r="G1154" s="95">
        <f>'gráficos x semana II nivel'!E118</f>
        <v>0</v>
      </c>
      <c r="H1154" s="95">
        <f t="shared" si="57"/>
        <v>0</v>
      </c>
      <c r="I1154" s="98">
        <f t="shared" si="2"/>
        <v>0</v>
      </c>
      <c r="J1154" s="98">
        <f t="shared" si="3"/>
        <v>0</v>
      </c>
      <c r="K1154" s="34" t="s">
        <v>650</v>
      </c>
    </row>
    <row r="1155" spans="1:11">
      <c r="A1155" s="34" t="s">
        <v>4655</v>
      </c>
      <c r="B1155" s="34">
        <v>2014</v>
      </c>
      <c r="C1155" s="34">
        <v>10</v>
      </c>
      <c r="D1155" s="34" t="s">
        <v>4678</v>
      </c>
      <c r="E1155" s="95">
        <f t="shared" si="55"/>
        <v>587</v>
      </c>
      <c r="F1155" s="95">
        <f t="shared" si="56"/>
        <v>839</v>
      </c>
      <c r="G1155" s="95">
        <f>'gráficos x semana II nivel'!E119</f>
        <v>1</v>
      </c>
      <c r="H1155" s="95">
        <f t="shared" si="57"/>
        <v>1</v>
      </c>
      <c r="I1155" s="98">
        <f t="shared" si="2"/>
        <v>1.7035775127768314E-3</v>
      </c>
      <c r="J1155" s="98">
        <f t="shared" si="3"/>
        <v>1.1918951132300357E-3</v>
      </c>
      <c r="K1155" s="34" t="s">
        <v>650</v>
      </c>
    </row>
    <row r="1156" spans="1:11">
      <c r="A1156" s="34" t="s">
        <v>4655</v>
      </c>
      <c r="B1156" s="34">
        <v>2014</v>
      </c>
      <c r="C1156" s="34">
        <v>11</v>
      </c>
      <c r="D1156" s="34" t="s">
        <v>4678</v>
      </c>
      <c r="E1156" s="95">
        <f t="shared" si="55"/>
        <v>587</v>
      </c>
      <c r="F1156" s="95">
        <f t="shared" si="56"/>
        <v>839</v>
      </c>
      <c r="G1156" s="95">
        <f>'gráficos x semana II nivel'!E120</f>
        <v>1</v>
      </c>
      <c r="H1156" s="95">
        <f t="shared" si="57"/>
        <v>2</v>
      </c>
      <c r="I1156" s="98">
        <f t="shared" si="2"/>
        <v>3.4071550255536627E-3</v>
      </c>
      <c r="J1156" s="98">
        <f t="shared" si="3"/>
        <v>2.3837902264600714E-3</v>
      </c>
      <c r="K1156" s="34" t="s">
        <v>650</v>
      </c>
    </row>
    <row r="1157" spans="1:11">
      <c r="A1157" s="34" t="s">
        <v>4655</v>
      </c>
      <c r="B1157" s="34">
        <v>2014</v>
      </c>
      <c r="C1157" s="34">
        <v>12</v>
      </c>
      <c r="D1157" s="34" t="s">
        <v>4678</v>
      </c>
      <c r="E1157" s="95">
        <f t="shared" si="55"/>
        <v>587</v>
      </c>
      <c r="F1157" s="95">
        <f t="shared" si="56"/>
        <v>839</v>
      </c>
      <c r="G1157" s="95">
        <f>'gráficos x semana II nivel'!E121</f>
        <v>2</v>
      </c>
      <c r="H1157" s="95">
        <f t="shared" si="57"/>
        <v>4</v>
      </c>
      <c r="I1157" s="98">
        <f t="shared" si="2"/>
        <v>6.8143100511073255E-3</v>
      </c>
      <c r="J1157" s="98">
        <f t="shared" si="3"/>
        <v>4.7675804529201428E-3</v>
      </c>
      <c r="K1157" s="34" t="s">
        <v>650</v>
      </c>
    </row>
    <row r="1158" spans="1:11">
      <c r="A1158" s="34" t="s">
        <v>4655</v>
      </c>
      <c r="B1158" s="34">
        <v>2014</v>
      </c>
      <c r="C1158" s="34">
        <v>13</v>
      </c>
      <c r="D1158" s="34" t="s">
        <v>4678</v>
      </c>
      <c r="E1158" s="95">
        <f t="shared" si="55"/>
        <v>587</v>
      </c>
      <c r="F1158" s="95">
        <f t="shared" si="56"/>
        <v>839</v>
      </c>
      <c r="G1158" s="95">
        <f>'gráficos x semana II nivel'!E122</f>
        <v>2</v>
      </c>
      <c r="H1158" s="95">
        <f t="shared" si="57"/>
        <v>6</v>
      </c>
      <c r="I1158" s="98">
        <f t="shared" si="2"/>
        <v>1.0221465076660987E-2</v>
      </c>
      <c r="J1158" s="98">
        <f t="shared" si="3"/>
        <v>7.1513706793802142E-3</v>
      </c>
      <c r="K1158" s="34" t="s">
        <v>650</v>
      </c>
    </row>
    <row r="1159" spans="1:11">
      <c r="A1159" s="34" t="s">
        <v>4655</v>
      </c>
      <c r="B1159" s="34">
        <v>2014</v>
      </c>
      <c r="C1159" s="34">
        <v>14</v>
      </c>
      <c r="D1159" s="34" t="s">
        <v>4678</v>
      </c>
      <c r="E1159" s="95">
        <f t="shared" si="55"/>
        <v>587</v>
      </c>
      <c r="F1159" s="95">
        <f t="shared" si="56"/>
        <v>839</v>
      </c>
      <c r="G1159" s="95">
        <f>'gráficos x semana II nivel'!E123</f>
        <v>2</v>
      </c>
      <c r="H1159" s="95">
        <f t="shared" si="57"/>
        <v>8</v>
      </c>
      <c r="I1159" s="98">
        <f t="shared" si="2"/>
        <v>1.3628620102214651E-2</v>
      </c>
      <c r="J1159" s="98">
        <f t="shared" si="3"/>
        <v>9.5351609058402856E-3</v>
      </c>
      <c r="K1159" s="34" t="s">
        <v>650</v>
      </c>
    </row>
    <row r="1160" spans="1:11">
      <c r="A1160" s="34" t="s">
        <v>4655</v>
      </c>
      <c r="B1160" s="34">
        <v>2014</v>
      </c>
      <c r="C1160" s="34">
        <v>15</v>
      </c>
      <c r="D1160" s="34" t="s">
        <v>4678</v>
      </c>
      <c r="E1160" s="95">
        <f t="shared" si="55"/>
        <v>587</v>
      </c>
      <c r="F1160" s="95">
        <f t="shared" si="56"/>
        <v>839</v>
      </c>
      <c r="G1160" s="95">
        <f>'gráficos x semana II nivel'!E124</f>
        <v>0</v>
      </c>
      <c r="H1160" s="95">
        <f t="shared" si="57"/>
        <v>8</v>
      </c>
      <c r="I1160" s="98">
        <f t="shared" si="2"/>
        <v>1.3628620102214651E-2</v>
      </c>
      <c r="J1160" s="98">
        <f t="shared" si="3"/>
        <v>9.5351609058402856E-3</v>
      </c>
      <c r="K1160" s="34" t="s">
        <v>650</v>
      </c>
    </row>
    <row r="1161" spans="1:11">
      <c r="A1161" s="34" t="s">
        <v>4655</v>
      </c>
      <c r="B1161" s="34">
        <v>2014</v>
      </c>
      <c r="C1161" s="34">
        <v>16</v>
      </c>
      <c r="D1161" s="34" t="s">
        <v>4678</v>
      </c>
      <c r="E1161" s="95">
        <f t="shared" si="55"/>
        <v>587</v>
      </c>
      <c r="F1161" s="95">
        <f t="shared" si="56"/>
        <v>839</v>
      </c>
      <c r="G1161" s="95">
        <f>'gráficos x semana II nivel'!E125</f>
        <v>0</v>
      </c>
      <c r="H1161" s="95">
        <f t="shared" si="57"/>
        <v>8</v>
      </c>
      <c r="I1161" s="98">
        <f t="shared" si="2"/>
        <v>1.3628620102214651E-2</v>
      </c>
      <c r="J1161" s="98">
        <f t="shared" si="3"/>
        <v>9.5351609058402856E-3</v>
      </c>
      <c r="K1161" s="34" t="s">
        <v>650</v>
      </c>
    </row>
    <row r="1162" spans="1:11">
      <c r="A1162" s="34" t="s">
        <v>4655</v>
      </c>
      <c r="B1162" s="34">
        <v>2014</v>
      </c>
      <c r="C1162" s="34">
        <v>17</v>
      </c>
      <c r="D1162" s="34" t="s">
        <v>4678</v>
      </c>
      <c r="E1162" s="95">
        <f t="shared" si="55"/>
        <v>587</v>
      </c>
      <c r="F1162" s="95">
        <f t="shared" si="56"/>
        <v>839</v>
      </c>
      <c r="G1162" s="95">
        <f>'gráficos x semana II nivel'!E126</f>
        <v>3</v>
      </c>
      <c r="H1162" s="95">
        <f t="shared" si="57"/>
        <v>11</v>
      </c>
      <c r="I1162" s="98">
        <f t="shared" si="2"/>
        <v>1.8739352640545145E-2</v>
      </c>
      <c r="J1162" s="98">
        <f t="shared" si="3"/>
        <v>1.3110846245530394E-2</v>
      </c>
      <c r="K1162" s="34" t="s">
        <v>650</v>
      </c>
    </row>
    <row r="1163" spans="1:11">
      <c r="A1163" s="34" t="s">
        <v>4655</v>
      </c>
      <c r="B1163" s="34">
        <v>2014</v>
      </c>
      <c r="C1163" s="34">
        <v>18</v>
      </c>
      <c r="D1163" s="34" t="s">
        <v>4678</v>
      </c>
      <c r="E1163" s="95">
        <f t="shared" si="55"/>
        <v>587</v>
      </c>
      <c r="F1163" s="95">
        <f t="shared" si="56"/>
        <v>839</v>
      </c>
      <c r="G1163" s="95">
        <f>'gráficos x semana II nivel'!E127</f>
        <v>0</v>
      </c>
      <c r="H1163" s="95">
        <f t="shared" si="57"/>
        <v>11</v>
      </c>
      <c r="I1163" s="98">
        <f t="shared" si="2"/>
        <v>1.8739352640545145E-2</v>
      </c>
      <c r="J1163" s="98">
        <f t="shared" si="3"/>
        <v>1.3110846245530394E-2</v>
      </c>
      <c r="K1163" s="34" t="s">
        <v>650</v>
      </c>
    </row>
    <row r="1164" spans="1:11">
      <c r="A1164" s="34" t="s">
        <v>4655</v>
      </c>
      <c r="B1164" s="34">
        <v>2014</v>
      </c>
      <c r="C1164" s="34">
        <v>19</v>
      </c>
      <c r="D1164" s="34" t="s">
        <v>4678</v>
      </c>
      <c r="E1164" s="95">
        <f t="shared" si="55"/>
        <v>587</v>
      </c>
      <c r="F1164" s="95">
        <f t="shared" si="56"/>
        <v>839</v>
      </c>
      <c r="G1164" s="95">
        <f>'gráficos x semana II nivel'!E128</f>
        <v>0</v>
      </c>
      <c r="H1164" s="95">
        <f t="shared" si="57"/>
        <v>11</v>
      </c>
      <c r="I1164" s="98">
        <f t="shared" si="2"/>
        <v>1.8739352640545145E-2</v>
      </c>
      <c r="J1164" s="98">
        <f t="shared" si="3"/>
        <v>1.3110846245530394E-2</v>
      </c>
      <c r="K1164" s="34" t="s">
        <v>650</v>
      </c>
    </row>
    <row r="1165" spans="1:11">
      <c r="A1165" s="34" t="s">
        <v>4655</v>
      </c>
      <c r="B1165" s="34">
        <v>2014</v>
      </c>
      <c r="C1165" s="34">
        <v>20</v>
      </c>
      <c r="D1165" s="34" t="s">
        <v>4678</v>
      </c>
      <c r="E1165" s="95">
        <f t="shared" si="55"/>
        <v>587</v>
      </c>
      <c r="F1165" s="95">
        <f t="shared" si="56"/>
        <v>839</v>
      </c>
      <c r="G1165" s="95">
        <f>'gráficos x semana II nivel'!E129</f>
        <v>0</v>
      </c>
      <c r="H1165" s="95">
        <f t="shared" si="57"/>
        <v>11</v>
      </c>
      <c r="I1165" s="98">
        <f t="shared" si="2"/>
        <v>1.8739352640545145E-2</v>
      </c>
      <c r="J1165" s="98">
        <f t="shared" si="3"/>
        <v>1.3110846245530394E-2</v>
      </c>
      <c r="K1165" s="34" t="s">
        <v>650</v>
      </c>
    </row>
    <row r="1166" spans="1:11">
      <c r="A1166" s="34" t="s">
        <v>4655</v>
      </c>
      <c r="B1166" s="34">
        <v>2014</v>
      </c>
      <c r="C1166" s="34">
        <v>21</v>
      </c>
      <c r="D1166" s="34" t="s">
        <v>4678</v>
      </c>
      <c r="E1166" s="95">
        <f t="shared" si="55"/>
        <v>587</v>
      </c>
      <c r="F1166" s="95">
        <f t="shared" si="56"/>
        <v>839</v>
      </c>
      <c r="G1166" s="95">
        <f>'gráficos x semana II nivel'!E130</f>
        <v>0</v>
      </c>
      <c r="H1166" s="95">
        <f t="shared" si="57"/>
        <v>11</v>
      </c>
      <c r="I1166" s="98">
        <f t="shared" si="2"/>
        <v>1.8739352640545145E-2</v>
      </c>
      <c r="J1166" s="98">
        <f t="shared" si="3"/>
        <v>1.3110846245530394E-2</v>
      </c>
      <c r="K1166" s="34" t="s">
        <v>650</v>
      </c>
    </row>
    <row r="1167" spans="1:11">
      <c r="A1167" s="34" t="s">
        <v>4655</v>
      </c>
      <c r="B1167" s="34">
        <v>2014</v>
      </c>
      <c r="C1167" s="34">
        <v>22</v>
      </c>
      <c r="D1167" s="34" t="s">
        <v>4678</v>
      </c>
      <c r="E1167" s="95">
        <f t="shared" si="55"/>
        <v>587</v>
      </c>
      <c r="F1167" s="95">
        <f t="shared" si="56"/>
        <v>839</v>
      </c>
      <c r="G1167" s="95">
        <f>'gráficos x semana II nivel'!E131</f>
        <v>0</v>
      </c>
      <c r="H1167" s="95">
        <f t="shared" si="57"/>
        <v>11</v>
      </c>
      <c r="I1167" s="98">
        <f t="shared" si="2"/>
        <v>1.8739352640545145E-2</v>
      </c>
      <c r="J1167" s="98">
        <f t="shared" si="3"/>
        <v>1.3110846245530394E-2</v>
      </c>
      <c r="K1167" s="34" t="s">
        <v>650</v>
      </c>
    </row>
    <row r="1168" spans="1:11">
      <c r="A1168" s="34" t="s">
        <v>4655</v>
      </c>
      <c r="B1168" s="34">
        <v>2014</v>
      </c>
      <c r="C1168" s="34">
        <v>23</v>
      </c>
      <c r="D1168" s="34" t="s">
        <v>4678</v>
      </c>
      <c r="E1168" s="95">
        <f t="shared" si="55"/>
        <v>587</v>
      </c>
      <c r="F1168" s="95">
        <f t="shared" si="56"/>
        <v>839</v>
      </c>
      <c r="G1168" s="95">
        <f>'gráficos x semana II nivel'!E132</f>
        <v>1</v>
      </c>
      <c r="H1168" s="95">
        <f t="shared" si="57"/>
        <v>12</v>
      </c>
      <c r="I1168" s="98">
        <f t="shared" si="2"/>
        <v>2.0442930153321975E-2</v>
      </c>
      <c r="J1168" s="98">
        <f t="shared" si="3"/>
        <v>1.4302741358760428E-2</v>
      </c>
      <c r="K1168" s="34" t="s">
        <v>650</v>
      </c>
    </row>
    <row r="1169" spans="1:11">
      <c r="A1169" s="34" t="s">
        <v>4655</v>
      </c>
      <c r="B1169" s="34">
        <v>2014</v>
      </c>
      <c r="C1169" s="34">
        <v>24</v>
      </c>
      <c r="D1169" s="34" t="s">
        <v>4678</v>
      </c>
      <c r="E1169" s="95">
        <f t="shared" si="55"/>
        <v>587</v>
      </c>
      <c r="F1169" s="95">
        <f t="shared" si="56"/>
        <v>839</v>
      </c>
      <c r="G1169" s="95">
        <f>'gráficos x semana II nivel'!E133</f>
        <v>0</v>
      </c>
      <c r="H1169" s="95">
        <f t="shared" si="57"/>
        <v>12</v>
      </c>
      <c r="I1169" s="98">
        <f t="shared" si="2"/>
        <v>2.0442930153321975E-2</v>
      </c>
      <c r="J1169" s="98">
        <f t="shared" si="3"/>
        <v>1.4302741358760428E-2</v>
      </c>
      <c r="K1169" s="34" t="s">
        <v>650</v>
      </c>
    </row>
    <row r="1170" spans="1:11">
      <c r="A1170" s="34" t="s">
        <v>4655</v>
      </c>
      <c r="B1170" s="34">
        <v>2014</v>
      </c>
      <c r="C1170" s="34">
        <v>25</v>
      </c>
      <c r="D1170" s="34" t="s">
        <v>4678</v>
      </c>
      <c r="E1170" s="95">
        <f t="shared" ref="E1170:E1233" si="58">MB2_IIN</f>
        <v>587</v>
      </c>
      <c r="F1170" s="95">
        <f t="shared" ref="F1170:F1233" si="59">Cargos_IIN_MB2</f>
        <v>839</v>
      </c>
      <c r="G1170" s="95">
        <f>'gráficos x semana II nivel'!E134</f>
        <v>0</v>
      </c>
      <c r="H1170" s="95">
        <f t="shared" si="57"/>
        <v>12</v>
      </c>
      <c r="I1170" s="98">
        <f t="shared" si="2"/>
        <v>2.0442930153321975E-2</v>
      </c>
      <c r="J1170" s="98">
        <f t="shared" si="3"/>
        <v>1.4302741358760428E-2</v>
      </c>
      <c r="K1170" s="34" t="s">
        <v>650</v>
      </c>
    </row>
    <row r="1171" spans="1:11">
      <c r="A1171" s="34" t="s">
        <v>4655</v>
      </c>
      <c r="B1171" s="34">
        <v>2014</v>
      </c>
      <c r="C1171" s="34">
        <v>26</v>
      </c>
      <c r="D1171" s="34" t="s">
        <v>4678</v>
      </c>
      <c r="E1171" s="95">
        <f t="shared" si="58"/>
        <v>587</v>
      </c>
      <c r="F1171" s="95">
        <f t="shared" si="59"/>
        <v>839</v>
      </c>
      <c r="G1171" s="95">
        <f>'gráficos x semana II nivel'!E135</f>
        <v>2</v>
      </c>
      <c r="H1171" s="95">
        <f t="shared" si="57"/>
        <v>14</v>
      </c>
      <c r="I1171" s="98">
        <f t="shared" si="2"/>
        <v>2.385008517887564E-2</v>
      </c>
      <c r="J1171" s="98">
        <f t="shared" si="3"/>
        <v>1.6686531585220502E-2</v>
      </c>
      <c r="K1171" s="34" t="s">
        <v>650</v>
      </c>
    </row>
    <row r="1172" spans="1:11">
      <c r="A1172" s="34" t="s">
        <v>4655</v>
      </c>
      <c r="B1172" s="34">
        <v>2014</v>
      </c>
      <c r="C1172" s="34">
        <v>27</v>
      </c>
      <c r="D1172" s="34" t="s">
        <v>4678</v>
      </c>
      <c r="E1172" s="95">
        <f t="shared" si="58"/>
        <v>587</v>
      </c>
      <c r="F1172" s="95">
        <f t="shared" si="59"/>
        <v>839</v>
      </c>
      <c r="G1172" s="95">
        <f>'gráficos x semana II nivel'!E136</f>
        <v>0</v>
      </c>
      <c r="H1172" s="95">
        <f t="shared" si="57"/>
        <v>14</v>
      </c>
      <c r="I1172" s="98">
        <f t="shared" si="2"/>
        <v>2.385008517887564E-2</v>
      </c>
      <c r="J1172" s="98">
        <f t="shared" si="3"/>
        <v>1.6686531585220502E-2</v>
      </c>
      <c r="K1172" s="34" t="s">
        <v>650</v>
      </c>
    </row>
    <row r="1173" spans="1:11">
      <c r="A1173" s="34" t="s">
        <v>4655</v>
      </c>
      <c r="B1173" s="34">
        <v>2014</v>
      </c>
      <c r="C1173" s="34">
        <v>28</v>
      </c>
      <c r="D1173" s="34" t="s">
        <v>4678</v>
      </c>
      <c r="E1173" s="95">
        <f t="shared" si="58"/>
        <v>587</v>
      </c>
      <c r="F1173" s="95">
        <f t="shared" si="59"/>
        <v>839</v>
      </c>
      <c r="G1173" s="95">
        <f>'gráficos x semana II nivel'!E137</f>
        <v>0</v>
      </c>
      <c r="H1173" s="95">
        <f t="shared" si="57"/>
        <v>14</v>
      </c>
      <c r="I1173" s="98">
        <f t="shared" si="2"/>
        <v>2.385008517887564E-2</v>
      </c>
      <c r="J1173" s="98">
        <f t="shared" si="3"/>
        <v>1.6686531585220502E-2</v>
      </c>
      <c r="K1173" s="34" t="s">
        <v>650</v>
      </c>
    </row>
    <row r="1174" spans="1:11">
      <c r="A1174" s="34" t="s">
        <v>4655</v>
      </c>
      <c r="B1174" s="34">
        <v>2014</v>
      </c>
      <c r="C1174" s="34">
        <v>29</v>
      </c>
      <c r="D1174" s="34" t="s">
        <v>4678</v>
      </c>
      <c r="E1174" s="95">
        <f t="shared" si="58"/>
        <v>587</v>
      </c>
      <c r="F1174" s="95">
        <f t="shared" si="59"/>
        <v>839</v>
      </c>
      <c r="G1174" s="95">
        <f>'gráficos x semana II nivel'!E138</f>
        <v>0</v>
      </c>
      <c r="H1174" s="95">
        <f t="shared" si="57"/>
        <v>14</v>
      </c>
      <c r="I1174" s="98">
        <f t="shared" si="2"/>
        <v>2.385008517887564E-2</v>
      </c>
      <c r="J1174" s="98">
        <f t="shared" si="3"/>
        <v>1.6686531585220502E-2</v>
      </c>
      <c r="K1174" s="34" t="s">
        <v>650</v>
      </c>
    </row>
    <row r="1175" spans="1:11">
      <c r="A1175" s="34" t="s">
        <v>4655</v>
      </c>
      <c r="B1175" s="34">
        <v>2014</v>
      </c>
      <c r="C1175" s="34">
        <v>30</v>
      </c>
      <c r="D1175" s="34" t="s">
        <v>4678</v>
      </c>
      <c r="E1175" s="95">
        <f t="shared" si="58"/>
        <v>587</v>
      </c>
      <c r="F1175" s="95">
        <f t="shared" si="59"/>
        <v>839</v>
      </c>
      <c r="G1175" s="95">
        <f>'gráficos x semana II nivel'!E139</f>
        <v>1</v>
      </c>
      <c r="H1175" s="95">
        <f t="shared" si="57"/>
        <v>15</v>
      </c>
      <c r="I1175" s="98">
        <f t="shared" si="2"/>
        <v>2.5553662691652469E-2</v>
      </c>
      <c r="J1175" s="98">
        <f t="shared" si="3"/>
        <v>1.7878426698450536E-2</v>
      </c>
      <c r="K1175" s="34" t="s">
        <v>650</v>
      </c>
    </row>
    <row r="1176" spans="1:11">
      <c r="A1176" s="34" t="s">
        <v>4655</v>
      </c>
      <c r="B1176" s="34">
        <v>2014</v>
      </c>
      <c r="C1176" s="34">
        <v>31</v>
      </c>
      <c r="D1176" s="34" t="s">
        <v>4678</v>
      </c>
      <c r="E1176" s="95">
        <f t="shared" si="58"/>
        <v>587</v>
      </c>
      <c r="F1176" s="95">
        <f t="shared" si="59"/>
        <v>839</v>
      </c>
      <c r="G1176" s="95">
        <f>'gráficos x semana II nivel'!E140</f>
        <v>0</v>
      </c>
      <c r="H1176" s="95">
        <f t="shared" si="57"/>
        <v>15</v>
      </c>
      <c r="I1176" s="98">
        <f t="shared" si="2"/>
        <v>2.5553662691652469E-2</v>
      </c>
      <c r="J1176" s="98">
        <f t="shared" si="3"/>
        <v>1.7878426698450536E-2</v>
      </c>
      <c r="K1176" s="34" t="s">
        <v>650</v>
      </c>
    </row>
    <row r="1177" spans="1:11">
      <c r="A1177" s="34" t="s">
        <v>4655</v>
      </c>
      <c r="B1177" s="34">
        <v>2014</v>
      </c>
      <c r="C1177" s="34">
        <v>32</v>
      </c>
      <c r="D1177" s="34" t="s">
        <v>4678</v>
      </c>
      <c r="E1177" s="95">
        <f t="shared" si="58"/>
        <v>587</v>
      </c>
      <c r="F1177" s="95">
        <f t="shared" si="59"/>
        <v>839</v>
      </c>
      <c r="G1177" s="95">
        <f>'gráficos x semana II nivel'!E141</f>
        <v>0</v>
      </c>
      <c r="H1177" s="95">
        <f t="shared" si="57"/>
        <v>15</v>
      </c>
      <c r="I1177" s="98">
        <f t="shared" si="2"/>
        <v>2.5553662691652469E-2</v>
      </c>
      <c r="J1177" s="98">
        <f t="shared" si="3"/>
        <v>1.7878426698450536E-2</v>
      </c>
      <c r="K1177" s="34" t="s">
        <v>650</v>
      </c>
    </row>
    <row r="1178" spans="1:11">
      <c r="A1178" s="34" t="s">
        <v>4655</v>
      </c>
      <c r="B1178" s="34">
        <v>2014</v>
      </c>
      <c r="C1178" s="34">
        <v>33</v>
      </c>
      <c r="D1178" s="34" t="s">
        <v>4678</v>
      </c>
      <c r="E1178" s="95">
        <f t="shared" si="58"/>
        <v>587</v>
      </c>
      <c r="F1178" s="95">
        <f t="shared" si="59"/>
        <v>839</v>
      </c>
      <c r="G1178" s="95">
        <f>'gráficos x semana II nivel'!E142</f>
        <v>0</v>
      </c>
      <c r="H1178" s="95">
        <f t="shared" si="57"/>
        <v>15</v>
      </c>
      <c r="I1178" s="98">
        <f t="shared" si="2"/>
        <v>2.5553662691652469E-2</v>
      </c>
      <c r="J1178" s="98">
        <f t="shared" si="3"/>
        <v>1.7878426698450536E-2</v>
      </c>
      <c r="K1178" s="34" t="s">
        <v>650</v>
      </c>
    </row>
    <row r="1179" spans="1:11">
      <c r="A1179" s="34" t="s">
        <v>4655</v>
      </c>
      <c r="B1179" s="34">
        <v>2014</v>
      </c>
      <c r="C1179" s="34">
        <v>34</v>
      </c>
      <c r="D1179" s="34" t="s">
        <v>4678</v>
      </c>
      <c r="E1179" s="95">
        <f t="shared" si="58"/>
        <v>587</v>
      </c>
      <c r="F1179" s="95">
        <f t="shared" si="59"/>
        <v>839</v>
      </c>
      <c r="G1179" s="95">
        <f>'gráficos x semana II nivel'!E143</f>
        <v>2</v>
      </c>
      <c r="H1179" s="95">
        <f t="shared" si="57"/>
        <v>17</v>
      </c>
      <c r="I1179" s="98">
        <f t="shared" si="2"/>
        <v>2.8960817717206135E-2</v>
      </c>
      <c r="J1179" s="98">
        <f t="shared" si="3"/>
        <v>2.0262216924910609E-2</v>
      </c>
      <c r="K1179" s="34" t="s">
        <v>650</v>
      </c>
    </row>
    <row r="1180" spans="1:11">
      <c r="A1180" s="34" t="s">
        <v>4655</v>
      </c>
      <c r="B1180" s="34">
        <v>2014</v>
      </c>
      <c r="C1180" s="34">
        <v>35</v>
      </c>
      <c r="D1180" s="34" t="s">
        <v>4678</v>
      </c>
      <c r="E1180" s="95">
        <f t="shared" si="58"/>
        <v>587</v>
      </c>
      <c r="F1180" s="95">
        <f t="shared" si="59"/>
        <v>839</v>
      </c>
      <c r="G1180" s="95">
        <f>'gráficos x semana II nivel'!E144</f>
        <v>3</v>
      </c>
      <c r="H1180" s="95">
        <f t="shared" si="57"/>
        <v>20</v>
      </c>
      <c r="I1180" s="98">
        <f t="shared" si="2"/>
        <v>3.4071550255536626E-2</v>
      </c>
      <c r="J1180" s="98">
        <f t="shared" si="3"/>
        <v>2.3837902264600714E-2</v>
      </c>
      <c r="K1180" s="34" t="s">
        <v>650</v>
      </c>
    </row>
    <row r="1181" spans="1:11">
      <c r="A1181" s="34" t="s">
        <v>4655</v>
      </c>
      <c r="B1181" s="34">
        <v>2014</v>
      </c>
      <c r="C1181" s="34">
        <v>36</v>
      </c>
      <c r="D1181" s="34" t="s">
        <v>4678</v>
      </c>
      <c r="E1181" s="95">
        <f t="shared" si="58"/>
        <v>587</v>
      </c>
      <c r="F1181" s="95">
        <f t="shared" si="59"/>
        <v>839</v>
      </c>
      <c r="G1181" s="95">
        <f>'gráficos x semana II nivel'!E145</f>
        <v>0</v>
      </c>
      <c r="H1181" s="95">
        <f t="shared" si="57"/>
        <v>20</v>
      </c>
      <c r="I1181" s="98">
        <f t="shared" si="2"/>
        <v>3.4071550255536626E-2</v>
      </c>
      <c r="J1181" s="98">
        <f t="shared" si="3"/>
        <v>2.3837902264600714E-2</v>
      </c>
      <c r="K1181" s="34" t="s">
        <v>650</v>
      </c>
    </row>
    <row r="1182" spans="1:11">
      <c r="A1182" s="34" t="s">
        <v>4655</v>
      </c>
      <c r="B1182" s="34">
        <v>2014</v>
      </c>
      <c r="C1182" s="34">
        <v>37</v>
      </c>
      <c r="D1182" s="34" t="s">
        <v>4678</v>
      </c>
      <c r="E1182" s="95">
        <f t="shared" si="58"/>
        <v>587</v>
      </c>
      <c r="F1182" s="95">
        <f t="shared" si="59"/>
        <v>839</v>
      </c>
      <c r="G1182" s="95">
        <f>'gráficos x semana II nivel'!E146</f>
        <v>0</v>
      </c>
      <c r="H1182" s="95">
        <f t="shared" si="57"/>
        <v>20</v>
      </c>
      <c r="I1182" s="98">
        <f t="shared" si="2"/>
        <v>3.4071550255536626E-2</v>
      </c>
      <c r="J1182" s="98">
        <f t="shared" si="3"/>
        <v>2.3837902264600714E-2</v>
      </c>
      <c r="K1182" s="34" t="s">
        <v>650</v>
      </c>
    </row>
    <row r="1183" spans="1:11">
      <c r="A1183" s="34" t="s">
        <v>4655</v>
      </c>
      <c r="B1183" s="34">
        <v>2014</v>
      </c>
      <c r="C1183" s="34">
        <v>38</v>
      </c>
      <c r="D1183" s="34" t="s">
        <v>4678</v>
      </c>
      <c r="E1183" s="95">
        <f t="shared" si="58"/>
        <v>587</v>
      </c>
      <c r="F1183" s="95">
        <f t="shared" si="59"/>
        <v>839</v>
      </c>
      <c r="G1183" s="95">
        <f>'gráficos x semana II nivel'!E147</f>
        <v>0</v>
      </c>
      <c r="H1183" s="95">
        <f t="shared" si="57"/>
        <v>20</v>
      </c>
      <c r="I1183" s="98">
        <f t="shared" si="2"/>
        <v>3.4071550255536626E-2</v>
      </c>
      <c r="J1183" s="98">
        <f t="shared" si="3"/>
        <v>2.3837902264600714E-2</v>
      </c>
      <c r="K1183" s="34" t="s">
        <v>650</v>
      </c>
    </row>
    <row r="1184" spans="1:11">
      <c r="A1184" s="34" t="s">
        <v>4655</v>
      </c>
      <c r="B1184" s="34">
        <v>2014</v>
      </c>
      <c r="C1184" s="34">
        <v>39</v>
      </c>
      <c r="D1184" s="34" t="s">
        <v>4678</v>
      </c>
      <c r="E1184" s="95">
        <f t="shared" si="58"/>
        <v>587</v>
      </c>
      <c r="F1184" s="95">
        <f t="shared" si="59"/>
        <v>839</v>
      </c>
      <c r="G1184" s="95">
        <f>'gráficos x semana II nivel'!E148</f>
        <v>0</v>
      </c>
      <c r="H1184" s="95">
        <f t="shared" si="57"/>
        <v>20</v>
      </c>
      <c r="I1184" s="98">
        <f t="shared" si="2"/>
        <v>3.4071550255536626E-2</v>
      </c>
      <c r="J1184" s="98">
        <f t="shared" si="3"/>
        <v>2.3837902264600714E-2</v>
      </c>
      <c r="K1184" s="34" t="s">
        <v>650</v>
      </c>
    </row>
    <row r="1185" spans="1:11">
      <c r="A1185" s="34" t="s">
        <v>4655</v>
      </c>
      <c r="B1185" s="34">
        <v>2014</v>
      </c>
      <c r="C1185" s="34">
        <v>40</v>
      </c>
      <c r="D1185" s="34" t="s">
        <v>4678</v>
      </c>
      <c r="E1185" s="95">
        <f t="shared" si="58"/>
        <v>587</v>
      </c>
      <c r="F1185" s="95">
        <f t="shared" si="59"/>
        <v>839</v>
      </c>
      <c r="G1185" s="95">
        <f>'gráficos x semana II nivel'!E149</f>
        <v>0</v>
      </c>
      <c r="H1185" s="95">
        <f t="shared" si="57"/>
        <v>20</v>
      </c>
      <c r="I1185" s="98">
        <f t="shared" si="2"/>
        <v>3.4071550255536626E-2</v>
      </c>
      <c r="J1185" s="98">
        <f t="shared" si="3"/>
        <v>2.3837902264600714E-2</v>
      </c>
      <c r="K1185" s="34" t="s">
        <v>650</v>
      </c>
    </row>
    <row r="1186" spans="1:11">
      <c r="A1186" s="34" t="s">
        <v>4655</v>
      </c>
      <c r="B1186" s="34">
        <v>2014</v>
      </c>
      <c r="C1186" s="34">
        <v>41</v>
      </c>
      <c r="D1186" s="34" t="s">
        <v>4678</v>
      </c>
      <c r="E1186" s="95">
        <f t="shared" si="58"/>
        <v>587</v>
      </c>
      <c r="F1186" s="95">
        <f t="shared" si="59"/>
        <v>839</v>
      </c>
      <c r="G1186" s="95">
        <f>'gráficos x semana II nivel'!E150</f>
        <v>0</v>
      </c>
      <c r="H1186" s="95">
        <f t="shared" si="57"/>
        <v>20</v>
      </c>
      <c r="I1186" s="98">
        <f t="shared" si="2"/>
        <v>3.4071550255536626E-2</v>
      </c>
      <c r="J1186" s="98">
        <f t="shared" si="3"/>
        <v>2.3837902264600714E-2</v>
      </c>
      <c r="K1186" s="34" t="s">
        <v>650</v>
      </c>
    </row>
    <row r="1187" spans="1:11">
      <c r="A1187" s="34" t="s">
        <v>4655</v>
      </c>
      <c r="B1187" s="34">
        <v>2014</v>
      </c>
      <c r="C1187" s="34">
        <v>42</v>
      </c>
      <c r="D1187" s="34" t="s">
        <v>4678</v>
      </c>
      <c r="E1187" s="95">
        <f t="shared" si="58"/>
        <v>587</v>
      </c>
      <c r="F1187" s="95">
        <f t="shared" si="59"/>
        <v>839</v>
      </c>
      <c r="G1187" s="95">
        <f>'gráficos x semana II nivel'!E151</f>
        <v>0</v>
      </c>
      <c r="H1187" s="95">
        <f t="shared" si="57"/>
        <v>20</v>
      </c>
      <c r="I1187" s="98">
        <f t="shared" si="2"/>
        <v>3.4071550255536626E-2</v>
      </c>
      <c r="J1187" s="98">
        <f t="shared" si="3"/>
        <v>2.3837902264600714E-2</v>
      </c>
      <c r="K1187" s="34" t="s">
        <v>650</v>
      </c>
    </row>
    <row r="1188" spans="1:11">
      <c r="A1188" s="34" t="s">
        <v>4655</v>
      </c>
      <c r="B1188" s="34">
        <v>2014</v>
      </c>
      <c r="C1188" s="34">
        <v>43</v>
      </c>
      <c r="D1188" s="34" t="s">
        <v>4678</v>
      </c>
      <c r="E1188" s="95">
        <f t="shared" si="58"/>
        <v>587</v>
      </c>
      <c r="F1188" s="95">
        <f t="shared" si="59"/>
        <v>839</v>
      </c>
      <c r="G1188" s="95">
        <f>'gráficos x semana II nivel'!E152</f>
        <v>0</v>
      </c>
      <c r="H1188" s="95">
        <f t="shared" si="57"/>
        <v>20</v>
      </c>
      <c r="I1188" s="98">
        <f t="shared" si="2"/>
        <v>3.4071550255536626E-2</v>
      </c>
      <c r="J1188" s="98">
        <f t="shared" si="3"/>
        <v>2.3837902264600714E-2</v>
      </c>
      <c r="K1188" s="34" t="s">
        <v>650</v>
      </c>
    </row>
    <row r="1189" spans="1:11">
      <c r="A1189" s="34" t="s">
        <v>4655</v>
      </c>
      <c r="B1189" s="34">
        <v>2014</v>
      </c>
      <c r="C1189" s="34">
        <v>44</v>
      </c>
      <c r="D1189" s="34" t="s">
        <v>4678</v>
      </c>
      <c r="E1189" s="95">
        <f t="shared" si="58"/>
        <v>587</v>
      </c>
      <c r="F1189" s="95">
        <f t="shared" si="59"/>
        <v>839</v>
      </c>
      <c r="G1189" s="95">
        <f>'gráficos x semana II nivel'!E153</f>
        <v>0</v>
      </c>
      <c r="H1189" s="95">
        <f t="shared" si="57"/>
        <v>20</v>
      </c>
      <c r="I1189" s="98">
        <f t="shared" si="2"/>
        <v>3.4071550255536626E-2</v>
      </c>
      <c r="J1189" s="98">
        <f t="shared" si="3"/>
        <v>2.3837902264600714E-2</v>
      </c>
      <c r="K1189" s="34" t="s">
        <v>650</v>
      </c>
    </row>
    <row r="1190" spans="1:11">
      <c r="A1190" s="34" t="s">
        <v>4655</v>
      </c>
      <c r="B1190" s="34">
        <v>2014</v>
      </c>
      <c r="C1190" s="34">
        <v>45</v>
      </c>
      <c r="D1190" s="34" t="s">
        <v>4678</v>
      </c>
      <c r="E1190" s="95">
        <f t="shared" si="58"/>
        <v>587</v>
      </c>
      <c r="F1190" s="95">
        <f t="shared" si="59"/>
        <v>839</v>
      </c>
      <c r="G1190" s="95">
        <f>'gráficos x semana II nivel'!E154</f>
        <v>0</v>
      </c>
      <c r="H1190" s="95">
        <f t="shared" si="57"/>
        <v>20</v>
      </c>
      <c r="I1190" s="98">
        <f t="shared" si="2"/>
        <v>3.4071550255536626E-2</v>
      </c>
      <c r="J1190" s="98">
        <f t="shared" si="3"/>
        <v>2.3837902264600714E-2</v>
      </c>
      <c r="K1190" s="34" t="s">
        <v>650</v>
      </c>
    </row>
    <row r="1191" spans="1:11">
      <c r="A1191" s="34" t="s">
        <v>4655</v>
      </c>
      <c r="B1191" s="34">
        <v>2014</v>
      </c>
      <c r="C1191" s="34">
        <v>46</v>
      </c>
      <c r="D1191" s="34" t="s">
        <v>4678</v>
      </c>
      <c r="E1191" s="95">
        <f t="shared" si="58"/>
        <v>587</v>
      </c>
      <c r="F1191" s="95">
        <f t="shared" si="59"/>
        <v>839</v>
      </c>
      <c r="G1191" s="95">
        <f>'gráficos x semana II nivel'!E155</f>
        <v>0</v>
      </c>
      <c r="H1191" s="95">
        <f t="shared" si="57"/>
        <v>20</v>
      </c>
      <c r="I1191" s="98">
        <f t="shared" si="2"/>
        <v>3.4071550255536626E-2</v>
      </c>
      <c r="J1191" s="98">
        <f t="shared" si="3"/>
        <v>2.3837902264600714E-2</v>
      </c>
      <c r="K1191" s="34" t="s">
        <v>650</v>
      </c>
    </row>
    <row r="1192" spans="1:11">
      <c r="A1192" s="34" t="s">
        <v>4655</v>
      </c>
      <c r="B1192" s="34">
        <v>2014</v>
      </c>
      <c r="C1192" s="34">
        <v>47</v>
      </c>
      <c r="D1192" s="34" t="s">
        <v>4678</v>
      </c>
      <c r="E1192" s="95">
        <f t="shared" si="58"/>
        <v>587</v>
      </c>
      <c r="F1192" s="95">
        <f t="shared" si="59"/>
        <v>839</v>
      </c>
      <c r="G1192" s="95">
        <f>'gráficos x semana II nivel'!E156</f>
        <v>1</v>
      </c>
      <c r="H1192" s="95">
        <f t="shared" si="57"/>
        <v>21</v>
      </c>
      <c r="I1192" s="98">
        <f t="shared" si="2"/>
        <v>3.5775127768313458E-2</v>
      </c>
      <c r="J1192" s="98">
        <f t="shared" si="3"/>
        <v>2.5029797377830752E-2</v>
      </c>
      <c r="K1192" s="34" t="s">
        <v>650</v>
      </c>
    </row>
    <row r="1193" spans="1:11">
      <c r="A1193" s="34" t="s">
        <v>4655</v>
      </c>
      <c r="B1193" s="34">
        <v>2014</v>
      </c>
      <c r="C1193" s="34">
        <v>48</v>
      </c>
      <c r="D1193" s="34" t="s">
        <v>4678</v>
      </c>
      <c r="E1193" s="95">
        <f t="shared" si="58"/>
        <v>587</v>
      </c>
      <c r="F1193" s="95">
        <f t="shared" si="59"/>
        <v>839</v>
      </c>
      <c r="G1193" s="95">
        <f>'gráficos x semana II nivel'!E157</f>
        <v>1</v>
      </c>
      <c r="H1193" s="95">
        <f t="shared" si="57"/>
        <v>22</v>
      </c>
      <c r="I1193" s="98">
        <f t="shared" si="2"/>
        <v>3.7478705281090291E-2</v>
      </c>
      <c r="J1193" s="98">
        <f t="shared" si="3"/>
        <v>2.6221692491060787E-2</v>
      </c>
      <c r="K1193" s="34" t="s">
        <v>650</v>
      </c>
    </row>
    <row r="1194" spans="1:11">
      <c r="A1194" s="34" t="s">
        <v>4655</v>
      </c>
      <c r="B1194" s="34">
        <v>2014</v>
      </c>
      <c r="C1194" s="34">
        <v>49</v>
      </c>
      <c r="D1194" s="34" t="s">
        <v>4678</v>
      </c>
      <c r="E1194" s="95">
        <f t="shared" si="58"/>
        <v>587</v>
      </c>
      <c r="F1194" s="95">
        <f t="shared" si="59"/>
        <v>839</v>
      </c>
      <c r="G1194" s="95">
        <f>'gráficos x semana II nivel'!E158</f>
        <v>0</v>
      </c>
      <c r="H1194" s="95">
        <f t="shared" si="57"/>
        <v>22</v>
      </c>
      <c r="I1194" s="98">
        <f t="shared" si="2"/>
        <v>3.7478705281090291E-2</v>
      </c>
      <c r="J1194" s="98">
        <f t="shared" si="3"/>
        <v>2.6221692491060787E-2</v>
      </c>
      <c r="K1194" s="34" t="s">
        <v>650</v>
      </c>
    </row>
    <row r="1195" spans="1:11">
      <c r="A1195" s="34" t="s">
        <v>4655</v>
      </c>
      <c r="B1195" s="34">
        <v>2014</v>
      </c>
      <c r="C1195" s="34">
        <v>50</v>
      </c>
      <c r="D1195" s="34" t="s">
        <v>4678</v>
      </c>
      <c r="E1195" s="95">
        <f t="shared" si="58"/>
        <v>587</v>
      </c>
      <c r="F1195" s="95">
        <f t="shared" si="59"/>
        <v>839</v>
      </c>
      <c r="G1195" s="95">
        <f>'gráficos x semana II nivel'!E159</f>
        <v>0</v>
      </c>
      <c r="H1195" s="95">
        <f t="shared" si="57"/>
        <v>22</v>
      </c>
      <c r="I1195" s="98">
        <f t="shared" si="2"/>
        <v>3.7478705281090291E-2</v>
      </c>
      <c r="J1195" s="98">
        <f t="shared" si="3"/>
        <v>2.6221692491060787E-2</v>
      </c>
      <c r="K1195" s="34" t="s">
        <v>650</v>
      </c>
    </row>
    <row r="1196" spans="1:11">
      <c r="A1196" s="34" t="s">
        <v>4655</v>
      </c>
      <c r="B1196" s="34">
        <v>2014</v>
      </c>
      <c r="C1196" s="34">
        <v>51</v>
      </c>
      <c r="D1196" s="34" t="s">
        <v>4678</v>
      </c>
      <c r="E1196" s="95">
        <f t="shared" si="58"/>
        <v>587</v>
      </c>
      <c r="F1196" s="95">
        <f t="shared" si="59"/>
        <v>839</v>
      </c>
      <c r="G1196" s="95">
        <f>'gráficos x semana II nivel'!E160</f>
        <v>2</v>
      </c>
      <c r="H1196" s="95">
        <f t="shared" si="57"/>
        <v>24</v>
      </c>
      <c r="I1196" s="98">
        <f t="shared" si="2"/>
        <v>4.0885860306643949E-2</v>
      </c>
      <c r="J1196" s="98">
        <f t="shared" si="3"/>
        <v>2.8605482717520857E-2</v>
      </c>
      <c r="K1196" s="34" t="s">
        <v>650</v>
      </c>
    </row>
    <row r="1197" spans="1:11">
      <c r="A1197" s="34" t="s">
        <v>4655</v>
      </c>
      <c r="B1197" s="34">
        <v>2014</v>
      </c>
      <c r="C1197" s="34">
        <v>52</v>
      </c>
      <c r="D1197" s="34" t="s">
        <v>4678</v>
      </c>
      <c r="E1197" s="95">
        <f t="shared" si="58"/>
        <v>587</v>
      </c>
      <c r="F1197" s="95">
        <f t="shared" si="59"/>
        <v>839</v>
      </c>
      <c r="G1197" s="95">
        <f>'gráficos x semana II nivel'!E161</f>
        <v>0</v>
      </c>
      <c r="H1197" s="95">
        <f t="shared" si="57"/>
        <v>24</v>
      </c>
      <c r="I1197" s="98">
        <f t="shared" si="2"/>
        <v>4.0885860306643949E-2</v>
      </c>
      <c r="J1197" s="98">
        <f t="shared" si="3"/>
        <v>2.8605482717520857E-2</v>
      </c>
      <c r="K1197" s="34" t="s">
        <v>650</v>
      </c>
    </row>
    <row r="1198" spans="1:11">
      <c r="A1198" s="34" t="s">
        <v>4655</v>
      </c>
      <c r="B1198" s="34">
        <v>2014</v>
      </c>
      <c r="C1198" s="34">
        <v>53</v>
      </c>
      <c r="D1198" s="34" t="s">
        <v>4678</v>
      </c>
      <c r="E1198" s="95">
        <f t="shared" si="58"/>
        <v>587</v>
      </c>
      <c r="F1198" s="95">
        <f t="shared" si="59"/>
        <v>839</v>
      </c>
      <c r="G1198" s="95">
        <f>'gráficos x semana II nivel'!E162</f>
        <v>1</v>
      </c>
      <c r="H1198" s="95">
        <f t="shared" si="57"/>
        <v>25</v>
      </c>
      <c r="I1198" s="98">
        <f t="shared" si="2"/>
        <v>4.2589437819420782E-2</v>
      </c>
      <c r="J1198" s="98">
        <f t="shared" si="3"/>
        <v>2.9797377830750895E-2</v>
      </c>
      <c r="K1198" s="34" t="s">
        <v>650</v>
      </c>
    </row>
    <row r="1199" spans="1:11">
      <c r="A1199" s="34" t="s">
        <v>4655</v>
      </c>
      <c r="B1199" s="34">
        <v>2014</v>
      </c>
      <c r="C1199" s="34">
        <v>54</v>
      </c>
      <c r="D1199" s="34" t="s">
        <v>4678</v>
      </c>
      <c r="E1199" s="95">
        <f t="shared" si="58"/>
        <v>587</v>
      </c>
      <c r="F1199" s="95">
        <f t="shared" si="59"/>
        <v>839</v>
      </c>
      <c r="G1199" s="95">
        <f>'gráficos x semana II nivel'!E163</f>
        <v>1</v>
      </c>
      <c r="H1199" s="95">
        <f t="shared" si="57"/>
        <v>26</v>
      </c>
      <c r="I1199" s="98">
        <f t="shared" si="2"/>
        <v>4.4293015332197615E-2</v>
      </c>
      <c r="J1199" s="98">
        <f t="shared" si="3"/>
        <v>3.098927294398093E-2</v>
      </c>
      <c r="K1199" s="34" t="s">
        <v>650</v>
      </c>
    </row>
    <row r="1200" spans="1:11">
      <c r="A1200" s="34" t="s">
        <v>4655</v>
      </c>
      <c r="B1200" s="34">
        <v>2014</v>
      </c>
      <c r="C1200" s="34">
        <v>55</v>
      </c>
      <c r="D1200" s="34" t="s">
        <v>4678</v>
      </c>
      <c r="E1200" s="95">
        <f t="shared" si="58"/>
        <v>587</v>
      </c>
      <c r="F1200" s="95">
        <f t="shared" si="59"/>
        <v>839</v>
      </c>
      <c r="G1200" s="95">
        <f>'gráficos x semana II nivel'!E164</f>
        <v>0</v>
      </c>
      <c r="H1200" s="95">
        <f t="shared" si="57"/>
        <v>26</v>
      </c>
      <c r="I1200" s="98">
        <f t="shared" si="2"/>
        <v>4.4293015332197615E-2</v>
      </c>
      <c r="J1200" s="98">
        <f t="shared" si="3"/>
        <v>3.098927294398093E-2</v>
      </c>
      <c r="K1200" s="34" t="s">
        <v>650</v>
      </c>
    </row>
    <row r="1201" spans="1:11">
      <c r="A1201" s="34" t="s">
        <v>4655</v>
      </c>
      <c r="B1201" s="34">
        <v>2014</v>
      </c>
      <c r="C1201" s="34">
        <v>56</v>
      </c>
      <c r="D1201" s="34" t="s">
        <v>4678</v>
      </c>
      <c r="E1201" s="95">
        <f t="shared" si="58"/>
        <v>587</v>
      </c>
      <c r="F1201" s="95">
        <f t="shared" si="59"/>
        <v>839</v>
      </c>
      <c r="G1201" s="95">
        <f>'gráficos x semana II nivel'!E165</f>
        <v>3</v>
      </c>
      <c r="H1201" s="95">
        <f t="shared" si="57"/>
        <v>29</v>
      </c>
      <c r="I1201" s="98">
        <f t="shared" si="2"/>
        <v>4.9403747870528106E-2</v>
      </c>
      <c r="J1201" s="98">
        <f t="shared" si="3"/>
        <v>3.4564958283671038E-2</v>
      </c>
      <c r="K1201" s="34" t="s">
        <v>650</v>
      </c>
    </row>
    <row r="1202" spans="1:11">
      <c r="A1202" s="34" t="s">
        <v>4655</v>
      </c>
      <c r="B1202" s="34">
        <v>2014</v>
      </c>
      <c r="C1202" s="34">
        <v>57</v>
      </c>
      <c r="D1202" s="34" t="s">
        <v>4678</v>
      </c>
      <c r="E1202" s="95">
        <f t="shared" si="58"/>
        <v>587</v>
      </c>
      <c r="F1202" s="95">
        <f t="shared" si="59"/>
        <v>839</v>
      </c>
      <c r="G1202" s="95">
        <f>'gráficos x semana II nivel'!E166</f>
        <v>0</v>
      </c>
      <c r="H1202" s="95">
        <f t="shared" si="57"/>
        <v>29</v>
      </c>
      <c r="I1202" s="98">
        <f t="shared" si="2"/>
        <v>4.9403747870528106E-2</v>
      </c>
      <c r="J1202" s="98">
        <f t="shared" si="3"/>
        <v>3.4564958283671038E-2</v>
      </c>
      <c r="K1202" s="34" t="s">
        <v>650</v>
      </c>
    </row>
    <row r="1203" spans="1:11">
      <c r="A1203" s="34" t="s">
        <v>4655</v>
      </c>
      <c r="B1203" s="34">
        <v>2014</v>
      </c>
      <c r="C1203" s="34">
        <v>58</v>
      </c>
      <c r="D1203" s="34" t="s">
        <v>4678</v>
      </c>
      <c r="E1203" s="95">
        <f t="shared" si="58"/>
        <v>587</v>
      </c>
      <c r="F1203" s="95">
        <f t="shared" si="59"/>
        <v>839</v>
      </c>
      <c r="G1203" s="95">
        <f>'gráficos x semana II nivel'!E167</f>
        <v>1</v>
      </c>
      <c r="H1203" s="95">
        <f t="shared" si="57"/>
        <v>30</v>
      </c>
      <c r="I1203" s="98">
        <f t="shared" si="2"/>
        <v>5.1107325383304938E-2</v>
      </c>
      <c r="J1203" s="98">
        <f t="shared" si="3"/>
        <v>3.5756853396901073E-2</v>
      </c>
      <c r="K1203" s="34" t="s">
        <v>650</v>
      </c>
    </row>
    <row r="1204" spans="1:11">
      <c r="A1204" s="34" t="s">
        <v>4655</v>
      </c>
      <c r="B1204" s="34">
        <v>2014</v>
      </c>
      <c r="C1204" s="34">
        <v>59</v>
      </c>
      <c r="D1204" s="34" t="s">
        <v>4678</v>
      </c>
      <c r="E1204" s="95">
        <f t="shared" si="58"/>
        <v>587</v>
      </c>
      <c r="F1204" s="95">
        <f t="shared" si="59"/>
        <v>839</v>
      </c>
      <c r="G1204" s="95">
        <f>'gráficos x semana II nivel'!E168</f>
        <v>0</v>
      </c>
      <c r="H1204" s="95">
        <f t="shared" si="57"/>
        <v>30</v>
      </c>
      <c r="I1204" s="98">
        <f t="shared" si="2"/>
        <v>5.1107325383304938E-2</v>
      </c>
      <c r="J1204" s="98">
        <f t="shared" si="3"/>
        <v>3.5756853396901073E-2</v>
      </c>
      <c r="K1204" s="34" t="s">
        <v>650</v>
      </c>
    </row>
    <row r="1205" spans="1:11">
      <c r="A1205" s="34" t="s">
        <v>4655</v>
      </c>
      <c r="B1205" s="34">
        <v>2014</v>
      </c>
      <c r="C1205" s="34">
        <v>60</v>
      </c>
      <c r="D1205" s="34" t="s">
        <v>4678</v>
      </c>
      <c r="E1205" s="95">
        <f t="shared" si="58"/>
        <v>587</v>
      </c>
      <c r="F1205" s="95">
        <f t="shared" si="59"/>
        <v>839</v>
      </c>
      <c r="G1205" s="95">
        <f>'gráficos x semana II nivel'!E169</f>
        <v>0</v>
      </c>
      <c r="H1205" s="95">
        <f t="shared" si="57"/>
        <v>30</v>
      </c>
      <c r="I1205" s="98">
        <f t="shared" si="2"/>
        <v>5.1107325383304938E-2</v>
      </c>
      <c r="J1205" s="98">
        <f t="shared" si="3"/>
        <v>3.5756853396901073E-2</v>
      </c>
      <c r="K1205" s="34" t="s">
        <v>650</v>
      </c>
    </row>
    <row r="1206" spans="1:11">
      <c r="A1206" s="34" t="s">
        <v>4655</v>
      </c>
      <c r="B1206" s="34">
        <v>2014</v>
      </c>
      <c r="C1206" s="34">
        <v>61</v>
      </c>
      <c r="D1206" s="34" t="s">
        <v>4678</v>
      </c>
      <c r="E1206" s="95">
        <f t="shared" si="58"/>
        <v>587</v>
      </c>
      <c r="F1206" s="95">
        <f t="shared" si="59"/>
        <v>839</v>
      </c>
      <c r="G1206" s="95">
        <f>'gráficos x semana II nivel'!E170</f>
        <v>0</v>
      </c>
      <c r="H1206" s="95">
        <f t="shared" si="57"/>
        <v>30</v>
      </c>
      <c r="I1206" s="98">
        <f t="shared" si="2"/>
        <v>5.1107325383304938E-2</v>
      </c>
      <c r="J1206" s="98">
        <f t="shared" si="3"/>
        <v>3.5756853396901073E-2</v>
      </c>
      <c r="K1206" s="34" t="s">
        <v>650</v>
      </c>
    </row>
    <row r="1207" spans="1:11">
      <c r="A1207" s="34" t="s">
        <v>4655</v>
      </c>
      <c r="B1207" s="34">
        <v>2014</v>
      </c>
      <c r="C1207" s="34">
        <v>62</v>
      </c>
      <c r="D1207" s="34" t="s">
        <v>4678</v>
      </c>
      <c r="E1207" s="95">
        <f t="shared" si="58"/>
        <v>587</v>
      </c>
      <c r="F1207" s="95">
        <f t="shared" si="59"/>
        <v>839</v>
      </c>
      <c r="G1207" s="95">
        <f>'gráficos x semana II nivel'!E171</f>
        <v>0</v>
      </c>
      <c r="H1207" s="95">
        <f t="shared" si="57"/>
        <v>30</v>
      </c>
      <c r="I1207" s="98">
        <f t="shared" si="2"/>
        <v>5.1107325383304938E-2</v>
      </c>
      <c r="J1207" s="98">
        <f t="shared" si="3"/>
        <v>3.5756853396901073E-2</v>
      </c>
      <c r="K1207" s="34" t="s">
        <v>650</v>
      </c>
    </row>
    <row r="1208" spans="1:11">
      <c r="A1208" s="34" t="s">
        <v>4655</v>
      </c>
      <c r="B1208" s="34">
        <v>2014</v>
      </c>
      <c r="C1208" s="34">
        <v>63</v>
      </c>
      <c r="D1208" s="34" t="s">
        <v>4678</v>
      </c>
      <c r="E1208" s="95">
        <f t="shared" si="58"/>
        <v>587</v>
      </c>
      <c r="F1208" s="95">
        <f t="shared" si="59"/>
        <v>839</v>
      </c>
      <c r="G1208" s="95">
        <f>'gráficos x semana II nivel'!E172</f>
        <v>0</v>
      </c>
      <c r="H1208" s="95">
        <f t="shared" si="57"/>
        <v>30</v>
      </c>
      <c r="I1208" s="98">
        <f t="shared" si="2"/>
        <v>5.1107325383304938E-2</v>
      </c>
      <c r="J1208" s="98">
        <f t="shared" si="3"/>
        <v>3.5756853396901073E-2</v>
      </c>
      <c r="K1208" s="34" t="s">
        <v>650</v>
      </c>
    </row>
    <row r="1209" spans="1:11">
      <c r="A1209" s="34" t="s">
        <v>4655</v>
      </c>
      <c r="B1209" s="34">
        <v>2014</v>
      </c>
      <c r="C1209" s="34">
        <v>64</v>
      </c>
      <c r="D1209" s="34" t="s">
        <v>4678</v>
      </c>
      <c r="E1209" s="95">
        <f t="shared" si="58"/>
        <v>587</v>
      </c>
      <c r="F1209" s="95">
        <f t="shared" si="59"/>
        <v>839</v>
      </c>
      <c r="G1209" s="95">
        <f>'gráficos x semana II nivel'!E173</f>
        <v>0</v>
      </c>
      <c r="H1209" s="95">
        <f t="shared" si="57"/>
        <v>30</v>
      </c>
      <c r="I1209" s="98">
        <f t="shared" si="2"/>
        <v>5.1107325383304938E-2</v>
      </c>
      <c r="J1209" s="98">
        <f t="shared" si="3"/>
        <v>3.5756853396901073E-2</v>
      </c>
      <c r="K1209" s="34" t="s">
        <v>650</v>
      </c>
    </row>
    <row r="1210" spans="1:11">
      <c r="A1210" s="34" t="s">
        <v>4655</v>
      </c>
      <c r="B1210" s="34">
        <v>2014</v>
      </c>
      <c r="C1210" s="34">
        <v>65</v>
      </c>
      <c r="D1210" s="34" t="s">
        <v>4678</v>
      </c>
      <c r="E1210" s="95">
        <f t="shared" si="58"/>
        <v>587</v>
      </c>
      <c r="F1210" s="95">
        <f t="shared" si="59"/>
        <v>839</v>
      </c>
      <c r="G1210" s="95">
        <f>'gráficos x semana II nivel'!E174</f>
        <v>0</v>
      </c>
      <c r="H1210" s="95">
        <f t="shared" si="57"/>
        <v>30</v>
      </c>
      <c r="I1210" s="98">
        <f t="shared" si="2"/>
        <v>5.1107325383304938E-2</v>
      </c>
      <c r="J1210" s="98">
        <f t="shared" si="3"/>
        <v>3.5756853396901073E-2</v>
      </c>
      <c r="K1210" s="34" t="s">
        <v>650</v>
      </c>
    </row>
    <row r="1211" spans="1:11">
      <c r="A1211" s="34" t="s">
        <v>4655</v>
      </c>
      <c r="B1211" s="34">
        <v>2014</v>
      </c>
      <c r="C1211" s="34">
        <v>66</v>
      </c>
      <c r="D1211" s="34" t="s">
        <v>4678</v>
      </c>
      <c r="E1211" s="95">
        <f t="shared" si="58"/>
        <v>587</v>
      </c>
      <c r="F1211" s="95">
        <f t="shared" si="59"/>
        <v>839</v>
      </c>
      <c r="G1211" s="95">
        <f>'gráficos x semana II nivel'!E175</f>
        <v>0</v>
      </c>
      <c r="H1211" s="95">
        <f t="shared" si="57"/>
        <v>30</v>
      </c>
      <c r="I1211" s="98">
        <f t="shared" si="2"/>
        <v>5.1107325383304938E-2</v>
      </c>
      <c r="J1211" s="98">
        <f t="shared" si="3"/>
        <v>3.5756853396901073E-2</v>
      </c>
      <c r="K1211" s="34" t="s">
        <v>650</v>
      </c>
    </row>
    <row r="1212" spans="1:11">
      <c r="A1212" s="34" t="s">
        <v>4655</v>
      </c>
      <c r="B1212" s="34">
        <v>2014</v>
      </c>
      <c r="C1212" s="34">
        <v>67</v>
      </c>
      <c r="D1212" s="34" t="s">
        <v>4678</v>
      </c>
      <c r="E1212" s="95">
        <f t="shared" si="58"/>
        <v>587</v>
      </c>
      <c r="F1212" s="95">
        <f t="shared" si="59"/>
        <v>839</v>
      </c>
      <c r="G1212" s="95">
        <f>'gráficos x semana II nivel'!E176</f>
        <v>0</v>
      </c>
      <c r="H1212" s="95">
        <f t="shared" si="57"/>
        <v>30</v>
      </c>
      <c r="I1212" s="98">
        <f t="shared" si="2"/>
        <v>5.1107325383304938E-2</v>
      </c>
      <c r="J1212" s="98">
        <f t="shared" si="3"/>
        <v>3.5756853396901073E-2</v>
      </c>
      <c r="K1212" s="34" t="s">
        <v>650</v>
      </c>
    </row>
    <row r="1213" spans="1:11">
      <c r="A1213" s="34" t="s">
        <v>4655</v>
      </c>
      <c r="B1213" s="34">
        <v>2014</v>
      </c>
      <c r="C1213" s="34">
        <v>68</v>
      </c>
      <c r="D1213" s="34" t="s">
        <v>4678</v>
      </c>
      <c r="E1213" s="95">
        <f t="shared" si="58"/>
        <v>587</v>
      </c>
      <c r="F1213" s="95">
        <f t="shared" si="59"/>
        <v>839</v>
      </c>
      <c r="G1213" s="95">
        <f>'gráficos x semana II nivel'!E177</f>
        <v>0</v>
      </c>
      <c r="H1213" s="95">
        <f t="shared" si="57"/>
        <v>30</v>
      </c>
      <c r="I1213" s="98">
        <f t="shared" si="2"/>
        <v>5.1107325383304938E-2</v>
      </c>
      <c r="J1213" s="98">
        <f t="shared" si="3"/>
        <v>3.5756853396901073E-2</v>
      </c>
      <c r="K1213" s="34" t="s">
        <v>650</v>
      </c>
    </row>
    <row r="1214" spans="1:11">
      <c r="A1214" s="34" t="s">
        <v>4655</v>
      </c>
      <c r="B1214" s="34">
        <v>2014</v>
      </c>
      <c r="C1214" s="34">
        <v>69</v>
      </c>
      <c r="D1214" s="34" t="s">
        <v>4678</v>
      </c>
      <c r="E1214" s="95">
        <f t="shared" si="58"/>
        <v>587</v>
      </c>
      <c r="F1214" s="95">
        <f t="shared" si="59"/>
        <v>839</v>
      </c>
      <c r="G1214" s="95">
        <f>'gráficos x semana II nivel'!E178</f>
        <v>0</v>
      </c>
      <c r="H1214" s="95">
        <f t="shared" si="57"/>
        <v>30</v>
      </c>
      <c r="I1214" s="98">
        <f t="shared" si="2"/>
        <v>5.1107325383304938E-2</v>
      </c>
      <c r="J1214" s="98">
        <f t="shared" si="3"/>
        <v>3.5756853396901073E-2</v>
      </c>
      <c r="K1214" s="34" t="s">
        <v>650</v>
      </c>
    </row>
    <row r="1215" spans="1:11">
      <c r="A1215" s="34" t="s">
        <v>4655</v>
      </c>
      <c r="B1215" s="34">
        <v>2014</v>
      </c>
      <c r="C1215" s="34">
        <v>70</v>
      </c>
      <c r="D1215" s="34" t="s">
        <v>4678</v>
      </c>
      <c r="E1215" s="95">
        <f t="shared" si="58"/>
        <v>587</v>
      </c>
      <c r="F1215" s="95">
        <f t="shared" si="59"/>
        <v>839</v>
      </c>
      <c r="G1215" s="95">
        <f>'gráficos x semana II nivel'!E179</f>
        <v>0</v>
      </c>
      <c r="H1215" s="95">
        <f t="shared" si="57"/>
        <v>30</v>
      </c>
      <c r="I1215" s="98">
        <f t="shared" si="2"/>
        <v>5.1107325383304938E-2</v>
      </c>
      <c r="J1215" s="98">
        <f t="shared" si="3"/>
        <v>3.5756853396901073E-2</v>
      </c>
      <c r="K1215" s="34" t="s">
        <v>650</v>
      </c>
    </row>
    <row r="1216" spans="1:11">
      <c r="A1216" s="34" t="s">
        <v>4655</v>
      </c>
      <c r="B1216" s="34">
        <v>2014</v>
      </c>
      <c r="C1216" s="34">
        <v>71</v>
      </c>
      <c r="D1216" s="34" t="s">
        <v>4678</v>
      </c>
      <c r="E1216" s="95">
        <f t="shared" si="58"/>
        <v>587</v>
      </c>
      <c r="F1216" s="95">
        <f t="shared" si="59"/>
        <v>839</v>
      </c>
      <c r="G1216" s="95">
        <f>'gráficos x semana II nivel'!E180</f>
        <v>1</v>
      </c>
      <c r="H1216" s="95">
        <f t="shared" si="57"/>
        <v>31</v>
      </c>
      <c r="I1216" s="98">
        <f t="shared" si="2"/>
        <v>5.2810902896081771E-2</v>
      </c>
      <c r="J1216" s="98">
        <f t="shared" si="3"/>
        <v>3.6948748510131108E-2</v>
      </c>
      <c r="K1216" s="34" t="s">
        <v>650</v>
      </c>
    </row>
    <row r="1217" spans="1:11">
      <c r="A1217" s="34" t="s">
        <v>4655</v>
      </c>
      <c r="B1217" s="34">
        <v>2014</v>
      </c>
      <c r="C1217" s="34">
        <v>72</v>
      </c>
      <c r="D1217" s="34" t="s">
        <v>4678</v>
      </c>
      <c r="E1217" s="95">
        <f t="shared" si="58"/>
        <v>587</v>
      </c>
      <c r="F1217" s="95">
        <f t="shared" si="59"/>
        <v>839</v>
      </c>
      <c r="G1217" s="95">
        <f>'gráficos x semana II nivel'!E181</f>
        <v>0</v>
      </c>
      <c r="H1217" s="95">
        <f t="shared" si="57"/>
        <v>31</v>
      </c>
      <c r="I1217" s="98">
        <f t="shared" si="2"/>
        <v>5.2810902896081771E-2</v>
      </c>
      <c r="J1217" s="98">
        <f t="shared" si="3"/>
        <v>3.6948748510131108E-2</v>
      </c>
      <c r="K1217" s="34" t="s">
        <v>650</v>
      </c>
    </row>
    <row r="1218" spans="1:11">
      <c r="A1218" s="34" t="s">
        <v>4655</v>
      </c>
      <c r="B1218" s="34">
        <v>2014</v>
      </c>
      <c r="C1218" s="34">
        <v>73</v>
      </c>
      <c r="D1218" s="34" t="s">
        <v>4678</v>
      </c>
      <c r="E1218" s="95">
        <f t="shared" si="58"/>
        <v>587</v>
      </c>
      <c r="F1218" s="95">
        <f t="shared" si="59"/>
        <v>839</v>
      </c>
      <c r="G1218" s="95">
        <f>'gráficos x semana II nivel'!E182</f>
        <v>0</v>
      </c>
      <c r="H1218" s="95">
        <f t="shared" si="57"/>
        <v>31</v>
      </c>
      <c r="I1218" s="98">
        <f t="shared" si="2"/>
        <v>5.2810902896081771E-2</v>
      </c>
      <c r="J1218" s="98">
        <f t="shared" si="3"/>
        <v>3.6948748510131108E-2</v>
      </c>
      <c r="K1218" s="34" t="s">
        <v>650</v>
      </c>
    </row>
    <row r="1219" spans="1:11">
      <c r="A1219" s="34" t="s">
        <v>4655</v>
      </c>
      <c r="B1219" s="34">
        <v>2014</v>
      </c>
      <c r="C1219" s="34">
        <v>74</v>
      </c>
      <c r="D1219" s="34" t="s">
        <v>4678</v>
      </c>
      <c r="E1219" s="95">
        <f t="shared" si="58"/>
        <v>587</v>
      </c>
      <c r="F1219" s="95">
        <f t="shared" si="59"/>
        <v>839</v>
      </c>
      <c r="G1219" s="95">
        <f>'gráficos x semana II nivel'!E183</f>
        <v>0</v>
      </c>
      <c r="H1219" s="95">
        <f t="shared" si="57"/>
        <v>31</v>
      </c>
      <c r="I1219" s="98">
        <f t="shared" si="2"/>
        <v>5.2810902896081771E-2</v>
      </c>
      <c r="J1219" s="98">
        <f t="shared" si="3"/>
        <v>3.6948748510131108E-2</v>
      </c>
      <c r="K1219" s="34" t="s">
        <v>650</v>
      </c>
    </row>
    <row r="1220" spans="1:11">
      <c r="A1220" s="34" t="s">
        <v>4655</v>
      </c>
      <c r="B1220" s="34">
        <v>2014</v>
      </c>
      <c r="C1220" s="34">
        <v>75</v>
      </c>
      <c r="D1220" s="34" t="s">
        <v>4678</v>
      </c>
      <c r="E1220" s="95">
        <f t="shared" si="58"/>
        <v>587</v>
      </c>
      <c r="F1220" s="95">
        <f t="shared" si="59"/>
        <v>839</v>
      </c>
      <c r="G1220" s="95">
        <f>'gráficos x semana II nivel'!E184</f>
        <v>1</v>
      </c>
      <c r="H1220" s="95">
        <f t="shared" si="57"/>
        <v>32</v>
      </c>
      <c r="I1220" s="98">
        <f t="shared" si="2"/>
        <v>5.4514480408858604E-2</v>
      </c>
      <c r="J1220" s="98">
        <f t="shared" si="3"/>
        <v>3.8140643623361142E-2</v>
      </c>
      <c r="K1220" s="34" t="s">
        <v>650</v>
      </c>
    </row>
    <row r="1221" spans="1:11">
      <c r="A1221" s="34" t="s">
        <v>4655</v>
      </c>
      <c r="B1221" s="34">
        <v>2014</v>
      </c>
      <c r="C1221" s="34">
        <v>76</v>
      </c>
      <c r="D1221" s="34" t="s">
        <v>4678</v>
      </c>
      <c r="E1221" s="95">
        <f t="shared" si="58"/>
        <v>587</v>
      </c>
      <c r="F1221" s="95">
        <f t="shared" si="59"/>
        <v>839</v>
      </c>
      <c r="G1221" s="95">
        <f>'gráficos x semana II nivel'!E185</f>
        <v>0</v>
      </c>
      <c r="H1221" s="95">
        <f t="shared" si="57"/>
        <v>32</v>
      </c>
      <c r="I1221" s="98">
        <f t="shared" si="2"/>
        <v>5.4514480408858604E-2</v>
      </c>
      <c r="J1221" s="98">
        <f t="shared" si="3"/>
        <v>3.8140643623361142E-2</v>
      </c>
      <c r="K1221" s="34" t="s">
        <v>650</v>
      </c>
    </row>
    <row r="1222" spans="1:11">
      <c r="A1222" s="34" t="s">
        <v>4655</v>
      </c>
      <c r="B1222" s="34">
        <v>2014</v>
      </c>
      <c r="C1222" s="34">
        <v>77</v>
      </c>
      <c r="D1222" s="34" t="s">
        <v>4678</v>
      </c>
      <c r="E1222" s="95">
        <f t="shared" si="58"/>
        <v>587</v>
      </c>
      <c r="F1222" s="95">
        <f t="shared" si="59"/>
        <v>839</v>
      </c>
      <c r="G1222" s="95">
        <f>'gráficos x semana II nivel'!E186</f>
        <v>0</v>
      </c>
      <c r="H1222" s="95">
        <f t="shared" si="57"/>
        <v>32</v>
      </c>
      <c r="I1222" s="98">
        <f t="shared" si="2"/>
        <v>5.4514480408858604E-2</v>
      </c>
      <c r="J1222" s="98">
        <f t="shared" si="3"/>
        <v>3.8140643623361142E-2</v>
      </c>
      <c r="K1222" s="34" t="s">
        <v>650</v>
      </c>
    </row>
    <row r="1223" spans="1:11">
      <c r="A1223" s="34" t="s">
        <v>4655</v>
      </c>
      <c r="B1223" s="34">
        <v>2014</v>
      </c>
      <c r="C1223" s="34">
        <v>78</v>
      </c>
      <c r="D1223" s="34" t="s">
        <v>4678</v>
      </c>
      <c r="E1223" s="95">
        <f t="shared" si="58"/>
        <v>587</v>
      </c>
      <c r="F1223" s="95">
        <f t="shared" si="59"/>
        <v>839</v>
      </c>
      <c r="G1223" s="95">
        <f>'gráficos x semana II nivel'!E187</f>
        <v>0</v>
      </c>
      <c r="H1223" s="95">
        <f t="shared" si="57"/>
        <v>32</v>
      </c>
      <c r="I1223" s="98">
        <f t="shared" si="2"/>
        <v>5.4514480408858604E-2</v>
      </c>
      <c r="J1223" s="98">
        <f t="shared" si="3"/>
        <v>3.8140643623361142E-2</v>
      </c>
      <c r="K1223" s="34" t="s">
        <v>650</v>
      </c>
    </row>
    <row r="1224" spans="1:11">
      <c r="A1224" s="34" t="s">
        <v>4655</v>
      </c>
      <c r="B1224" s="34">
        <v>2014</v>
      </c>
      <c r="C1224" s="34">
        <v>79</v>
      </c>
      <c r="D1224" s="34" t="s">
        <v>4678</v>
      </c>
      <c r="E1224" s="95">
        <f t="shared" si="58"/>
        <v>587</v>
      </c>
      <c r="F1224" s="95">
        <f t="shared" si="59"/>
        <v>839</v>
      </c>
      <c r="G1224" s="95">
        <f>'gráficos x semana II nivel'!E188</f>
        <v>0</v>
      </c>
      <c r="H1224" s="95">
        <f t="shared" si="57"/>
        <v>32</v>
      </c>
      <c r="I1224" s="98">
        <f t="shared" si="2"/>
        <v>5.4514480408858604E-2</v>
      </c>
      <c r="J1224" s="98">
        <f t="shared" si="3"/>
        <v>3.8140643623361142E-2</v>
      </c>
      <c r="K1224" s="34" t="s">
        <v>650</v>
      </c>
    </row>
    <row r="1225" spans="1:11">
      <c r="A1225" s="34" t="s">
        <v>4655</v>
      </c>
      <c r="B1225" s="34">
        <v>2014</v>
      </c>
      <c r="C1225" s="34">
        <v>80</v>
      </c>
      <c r="D1225" s="34" t="s">
        <v>4678</v>
      </c>
      <c r="E1225" s="95">
        <f t="shared" si="58"/>
        <v>587</v>
      </c>
      <c r="F1225" s="95">
        <f t="shared" si="59"/>
        <v>839</v>
      </c>
      <c r="G1225" s="95">
        <f>'gráficos x semana II nivel'!E189</f>
        <v>0</v>
      </c>
      <c r="H1225" s="95">
        <f t="shared" si="57"/>
        <v>32</v>
      </c>
      <c r="I1225" s="98">
        <f t="shared" si="2"/>
        <v>5.4514480408858604E-2</v>
      </c>
      <c r="J1225" s="98">
        <f t="shared" si="3"/>
        <v>3.8140643623361142E-2</v>
      </c>
      <c r="K1225" s="34" t="s">
        <v>650</v>
      </c>
    </row>
    <row r="1226" spans="1:11">
      <c r="A1226" s="34" t="s">
        <v>4655</v>
      </c>
      <c r="B1226" s="34">
        <v>2014</v>
      </c>
      <c r="C1226" s="34">
        <v>81</v>
      </c>
      <c r="D1226" s="34" t="s">
        <v>4678</v>
      </c>
      <c r="E1226" s="95">
        <f t="shared" si="58"/>
        <v>587</v>
      </c>
      <c r="F1226" s="95">
        <f t="shared" si="59"/>
        <v>839</v>
      </c>
      <c r="G1226" s="95">
        <f>'gráficos x semana II nivel'!E190</f>
        <v>0</v>
      </c>
      <c r="H1226" s="95">
        <f t="shared" si="57"/>
        <v>32</v>
      </c>
      <c r="I1226" s="98">
        <f t="shared" si="2"/>
        <v>5.4514480408858604E-2</v>
      </c>
      <c r="J1226" s="98">
        <f t="shared" si="3"/>
        <v>3.8140643623361142E-2</v>
      </c>
      <c r="K1226" s="34" t="s">
        <v>650</v>
      </c>
    </row>
    <row r="1227" spans="1:11">
      <c r="A1227" s="34" t="s">
        <v>4655</v>
      </c>
      <c r="B1227" s="34">
        <v>2014</v>
      </c>
      <c r="C1227" s="34">
        <v>82</v>
      </c>
      <c r="D1227" s="34" t="s">
        <v>4678</v>
      </c>
      <c r="E1227" s="95">
        <f t="shared" si="58"/>
        <v>587</v>
      </c>
      <c r="F1227" s="95">
        <f t="shared" si="59"/>
        <v>839</v>
      </c>
      <c r="G1227" s="95">
        <f>'gráficos x semana II nivel'!E191</f>
        <v>1</v>
      </c>
      <c r="H1227" s="95">
        <f t="shared" si="57"/>
        <v>33</v>
      </c>
      <c r="I1227" s="98">
        <f t="shared" si="2"/>
        <v>5.6218057921635436E-2</v>
      </c>
      <c r="J1227" s="98">
        <f t="shared" si="3"/>
        <v>3.9332538736591177E-2</v>
      </c>
      <c r="K1227" s="34" t="s">
        <v>650</v>
      </c>
    </row>
    <row r="1228" spans="1:11">
      <c r="A1228" s="34" t="s">
        <v>4655</v>
      </c>
      <c r="B1228" s="34">
        <v>2014</v>
      </c>
      <c r="C1228" s="34">
        <v>83</v>
      </c>
      <c r="D1228" s="34" t="s">
        <v>4678</v>
      </c>
      <c r="E1228" s="95">
        <f t="shared" si="58"/>
        <v>587</v>
      </c>
      <c r="F1228" s="95">
        <f t="shared" si="59"/>
        <v>839</v>
      </c>
      <c r="G1228" s="95">
        <f>'gráficos x semana II nivel'!E192</f>
        <v>0</v>
      </c>
      <c r="H1228" s="95">
        <f t="shared" si="57"/>
        <v>33</v>
      </c>
      <c r="I1228" s="98">
        <f t="shared" si="2"/>
        <v>5.6218057921635436E-2</v>
      </c>
      <c r="J1228" s="98">
        <f t="shared" si="3"/>
        <v>3.9332538736591177E-2</v>
      </c>
      <c r="K1228" s="34" t="s">
        <v>650</v>
      </c>
    </row>
    <row r="1229" spans="1:11">
      <c r="A1229" s="34" t="s">
        <v>4655</v>
      </c>
      <c r="B1229" s="34">
        <v>2014</v>
      </c>
      <c r="C1229" s="34">
        <v>84</v>
      </c>
      <c r="D1229" s="34" t="s">
        <v>4678</v>
      </c>
      <c r="E1229" s="95">
        <f t="shared" si="58"/>
        <v>587</v>
      </c>
      <c r="F1229" s="95">
        <f t="shared" si="59"/>
        <v>839</v>
      </c>
      <c r="G1229" s="95">
        <f>'gráficos x semana II nivel'!E193</f>
        <v>0</v>
      </c>
      <c r="H1229" s="95">
        <f t="shared" si="57"/>
        <v>33</v>
      </c>
      <c r="I1229" s="98">
        <f t="shared" si="2"/>
        <v>5.6218057921635436E-2</v>
      </c>
      <c r="J1229" s="98">
        <f t="shared" si="3"/>
        <v>3.9332538736591177E-2</v>
      </c>
      <c r="K1229" s="34" t="s">
        <v>650</v>
      </c>
    </row>
    <row r="1230" spans="1:11">
      <c r="A1230" s="34" t="s">
        <v>4655</v>
      </c>
      <c r="B1230" s="34">
        <v>2014</v>
      </c>
      <c r="C1230" s="34">
        <v>85</v>
      </c>
      <c r="D1230" s="34" t="s">
        <v>4678</v>
      </c>
      <c r="E1230" s="95">
        <f t="shared" si="58"/>
        <v>587</v>
      </c>
      <c r="F1230" s="95">
        <f t="shared" si="59"/>
        <v>839</v>
      </c>
      <c r="G1230" s="95">
        <f>'gráficos x semana II nivel'!E194</f>
        <v>0</v>
      </c>
      <c r="H1230" s="95">
        <f t="shared" si="57"/>
        <v>33</v>
      </c>
      <c r="I1230" s="98">
        <f t="shared" si="2"/>
        <v>5.6218057921635436E-2</v>
      </c>
      <c r="J1230" s="98">
        <f t="shared" si="3"/>
        <v>3.9332538736591177E-2</v>
      </c>
      <c r="K1230" s="34" t="s">
        <v>650</v>
      </c>
    </row>
    <row r="1231" spans="1:11">
      <c r="A1231" s="34" t="s">
        <v>4655</v>
      </c>
      <c r="B1231" s="34">
        <v>2014</v>
      </c>
      <c r="C1231" s="34">
        <v>86</v>
      </c>
      <c r="D1231" s="34" t="s">
        <v>4678</v>
      </c>
      <c r="E1231" s="95">
        <f t="shared" si="58"/>
        <v>587</v>
      </c>
      <c r="F1231" s="95">
        <f t="shared" si="59"/>
        <v>839</v>
      </c>
      <c r="G1231" s="95">
        <f>'gráficos x semana II nivel'!E195</f>
        <v>0</v>
      </c>
      <c r="H1231" s="95">
        <f t="shared" si="57"/>
        <v>33</v>
      </c>
      <c r="I1231" s="98">
        <f t="shared" si="2"/>
        <v>5.6218057921635436E-2</v>
      </c>
      <c r="J1231" s="98">
        <f t="shared" si="3"/>
        <v>3.9332538736591177E-2</v>
      </c>
      <c r="K1231" s="34" t="s">
        <v>650</v>
      </c>
    </row>
    <row r="1232" spans="1:11">
      <c r="A1232" s="34" t="s">
        <v>4655</v>
      </c>
      <c r="B1232" s="34">
        <v>2014</v>
      </c>
      <c r="C1232" s="34">
        <v>87</v>
      </c>
      <c r="D1232" s="34" t="s">
        <v>4678</v>
      </c>
      <c r="E1232" s="95">
        <f t="shared" si="58"/>
        <v>587</v>
      </c>
      <c r="F1232" s="95">
        <f t="shared" si="59"/>
        <v>839</v>
      </c>
      <c r="G1232" s="95">
        <f>'gráficos x semana II nivel'!E196</f>
        <v>0</v>
      </c>
      <c r="H1232" s="95">
        <f t="shared" si="57"/>
        <v>33</v>
      </c>
      <c r="I1232" s="98">
        <f t="shared" si="2"/>
        <v>5.6218057921635436E-2</v>
      </c>
      <c r="J1232" s="98">
        <f t="shared" si="3"/>
        <v>3.9332538736591177E-2</v>
      </c>
      <c r="K1232" s="34" t="s">
        <v>650</v>
      </c>
    </row>
    <row r="1233" spans="1:11">
      <c r="A1233" s="34" t="s">
        <v>4655</v>
      </c>
      <c r="B1233" s="34">
        <v>2014</v>
      </c>
      <c r="C1233" s="34">
        <v>88</v>
      </c>
      <c r="D1233" s="34" t="s">
        <v>4678</v>
      </c>
      <c r="E1233" s="95">
        <f t="shared" si="58"/>
        <v>587</v>
      </c>
      <c r="F1233" s="95">
        <f t="shared" si="59"/>
        <v>839</v>
      </c>
      <c r="G1233" s="95">
        <f>'gráficos x semana II nivel'!E197</f>
        <v>1</v>
      </c>
      <c r="H1233" s="95">
        <f t="shared" si="57"/>
        <v>34</v>
      </c>
      <c r="I1233" s="98">
        <f t="shared" si="2"/>
        <v>5.7921635434412269E-2</v>
      </c>
      <c r="J1233" s="98">
        <f t="shared" si="3"/>
        <v>4.0524433849821219E-2</v>
      </c>
      <c r="K1233" s="34" t="s">
        <v>650</v>
      </c>
    </row>
    <row r="1234" spans="1:11">
      <c r="A1234" s="34" t="s">
        <v>4655</v>
      </c>
      <c r="B1234" s="34">
        <v>2014</v>
      </c>
      <c r="C1234" s="34">
        <v>89</v>
      </c>
      <c r="D1234" s="34" t="s">
        <v>4678</v>
      </c>
      <c r="E1234" s="95">
        <f t="shared" ref="E1234:E1249" si="60">MB2_IIN</f>
        <v>587</v>
      </c>
      <c r="F1234" s="95">
        <f t="shared" ref="F1234:F1249" si="61">Cargos_IIN_MB2</f>
        <v>839</v>
      </c>
      <c r="G1234" s="95">
        <f>'gráficos x semana II nivel'!E198</f>
        <v>0</v>
      </c>
      <c r="H1234" s="95">
        <f t="shared" si="57"/>
        <v>34</v>
      </c>
      <c r="I1234" s="98">
        <f t="shared" si="2"/>
        <v>5.7921635434412269E-2</v>
      </c>
      <c r="J1234" s="98">
        <f t="shared" si="3"/>
        <v>4.0524433849821219E-2</v>
      </c>
      <c r="K1234" s="34" t="s">
        <v>650</v>
      </c>
    </row>
    <row r="1235" spans="1:11">
      <c r="A1235" s="34" t="s">
        <v>4655</v>
      </c>
      <c r="B1235" s="34">
        <v>2014</v>
      </c>
      <c r="C1235" s="34">
        <v>90</v>
      </c>
      <c r="D1235" s="34" t="s">
        <v>4678</v>
      </c>
      <c r="E1235" s="95">
        <f t="shared" si="60"/>
        <v>587</v>
      </c>
      <c r="F1235" s="95">
        <f t="shared" si="61"/>
        <v>839</v>
      </c>
      <c r="G1235" s="95">
        <f>'gráficos x semana II nivel'!E199</f>
        <v>0</v>
      </c>
      <c r="H1235" s="95">
        <f t="shared" si="57"/>
        <v>34</v>
      </c>
      <c r="I1235" s="98">
        <f t="shared" si="2"/>
        <v>5.7921635434412269E-2</v>
      </c>
      <c r="J1235" s="98">
        <f t="shared" si="3"/>
        <v>4.0524433849821219E-2</v>
      </c>
      <c r="K1235" s="34" t="s">
        <v>650</v>
      </c>
    </row>
    <row r="1236" spans="1:11">
      <c r="A1236" s="34" t="s">
        <v>4655</v>
      </c>
      <c r="B1236" s="34">
        <v>2014</v>
      </c>
      <c r="C1236" s="34">
        <v>91</v>
      </c>
      <c r="D1236" s="34" t="s">
        <v>4678</v>
      </c>
      <c r="E1236" s="95">
        <f t="shared" si="60"/>
        <v>587</v>
      </c>
      <c r="F1236" s="95">
        <f t="shared" si="61"/>
        <v>839</v>
      </c>
      <c r="G1236" s="95">
        <f>'gráficos x semana II nivel'!E200</f>
        <v>0</v>
      </c>
      <c r="H1236" s="95">
        <f t="shared" si="57"/>
        <v>34</v>
      </c>
      <c r="I1236" s="98">
        <f t="shared" si="2"/>
        <v>5.7921635434412269E-2</v>
      </c>
      <c r="J1236" s="98">
        <f t="shared" si="3"/>
        <v>4.0524433849821219E-2</v>
      </c>
      <c r="K1236" s="34" t="s">
        <v>650</v>
      </c>
    </row>
    <row r="1237" spans="1:11">
      <c r="A1237" s="34" t="s">
        <v>4655</v>
      </c>
      <c r="B1237" s="34">
        <v>2014</v>
      </c>
      <c r="C1237" s="34">
        <v>92</v>
      </c>
      <c r="D1237" s="34" t="s">
        <v>4678</v>
      </c>
      <c r="E1237" s="95">
        <f t="shared" si="60"/>
        <v>587</v>
      </c>
      <c r="F1237" s="95">
        <f t="shared" si="61"/>
        <v>839</v>
      </c>
      <c r="G1237" s="95">
        <f>'gráficos x semana II nivel'!E201</f>
        <v>0</v>
      </c>
      <c r="H1237" s="95">
        <f t="shared" si="57"/>
        <v>34</v>
      </c>
      <c r="I1237" s="98">
        <f t="shared" si="2"/>
        <v>5.7921635434412269E-2</v>
      </c>
      <c r="J1237" s="98">
        <f t="shared" si="3"/>
        <v>4.0524433849821219E-2</v>
      </c>
      <c r="K1237" s="34" t="s">
        <v>650</v>
      </c>
    </row>
    <row r="1238" spans="1:11">
      <c r="A1238" s="34" t="s">
        <v>4655</v>
      </c>
      <c r="B1238" s="34">
        <v>2014</v>
      </c>
      <c r="C1238" s="34">
        <v>93</v>
      </c>
      <c r="D1238" s="34" t="s">
        <v>4678</v>
      </c>
      <c r="E1238" s="95">
        <f t="shared" si="60"/>
        <v>587</v>
      </c>
      <c r="F1238" s="95">
        <f t="shared" si="61"/>
        <v>839</v>
      </c>
      <c r="G1238" s="95">
        <f>'gráficos x semana II nivel'!E202</f>
        <v>1</v>
      </c>
      <c r="H1238" s="95">
        <f t="shared" si="57"/>
        <v>35</v>
      </c>
      <c r="I1238" s="98">
        <f t="shared" si="2"/>
        <v>5.9625212947189095E-2</v>
      </c>
      <c r="J1238" s="98">
        <f t="shared" si="3"/>
        <v>4.1716328963051254E-2</v>
      </c>
      <c r="K1238" s="34" t="s">
        <v>650</v>
      </c>
    </row>
    <row r="1239" spans="1:11">
      <c r="A1239" s="34" t="s">
        <v>4655</v>
      </c>
      <c r="B1239" s="34">
        <v>2014</v>
      </c>
      <c r="C1239" s="34">
        <v>94</v>
      </c>
      <c r="D1239" s="34" t="s">
        <v>4678</v>
      </c>
      <c r="E1239" s="95">
        <f t="shared" si="60"/>
        <v>587</v>
      </c>
      <c r="F1239" s="95">
        <f t="shared" si="61"/>
        <v>839</v>
      </c>
      <c r="G1239" s="95">
        <f>'gráficos x semana II nivel'!E203</f>
        <v>0</v>
      </c>
      <c r="H1239" s="95">
        <f t="shared" si="57"/>
        <v>35</v>
      </c>
      <c r="I1239" s="98">
        <f t="shared" si="2"/>
        <v>5.9625212947189095E-2</v>
      </c>
      <c r="J1239" s="98">
        <f t="shared" si="3"/>
        <v>4.1716328963051254E-2</v>
      </c>
      <c r="K1239" s="34" t="s">
        <v>650</v>
      </c>
    </row>
    <row r="1240" spans="1:11">
      <c r="A1240" s="34" t="s">
        <v>4655</v>
      </c>
      <c r="B1240" s="34">
        <v>2014</v>
      </c>
      <c r="C1240" s="34">
        <v>95</v>
      </c>
      <c r="D1240" s="34" t="s">
        <v>4678</v>
      </c>
      <c r="E1240" s="95">
        <f t="shared" si="60"/>
        <v>587</v>
      </c>
      <c r="F1240" s="95">
        <f t="shared" si="61"/>
        <v>839</v>
      </c>
      <c r="G1240" s="95">
        <f>'gráficos x semana II nivel'!E204</f>
        <v>0</v>
      </c>
      <c r="H1240" s="95">
        <f t="shared" si="57"/>
        <v>35</v>
      </c>
      <c r="I1240" s="98">
        <f t="shared" si="2"/>
        <v>5.9625212947189095E-2</v>
      </c>
      <c r="J1240" s="98">
        <f t="shared" si="3"/>
        <v>4.1716328963051254E-2</v>
      </c>
      <c r="K1240" s="34" t="s">
        <v>650</v>
      </c>
    </row>
    <row r="1241" spans="1:11">
      <c r="A1241" s="34" t="s">
        <v>4655</v>
      </c>
      <c r="B1241" s="34">
        <v>2014</v>
      </c>
      <c r="C1241" s="34">
        <v>96</v>
      </c>
      <c r="D1241" s="34" t="s">
        <v>4678</v>
      </c>
      <c r="E1241" s="95">
        <f t="shared" si="60"/>
        <v>587</v>
      </c>
      <c r="F1241" s="95">
        <f t="shared" si="61"/>
        <v>839</v>
      </c>
      <c r="G1241" s="95">
        <f>'gráficos x semana II nivel'!E205</f>
        <v>0</v>
      </c>
      <c r="H1241" s="95">
        <f t="shared" si="57"/>
        <v>35</v>
      </c>
      <c r="I1241" s="98">
        <f t="shared" si="2"/>
        <v>5.9625212947189095E-2</v>
      </c>
      <c r="J1241" s="98">
        <f t="shared" si="3"/>
        <v>4.1716328963051254E-2</v>
      </c>
      <c r="K1241" s="34" t="s">
        <v>650</v>
      </c>
    </row>
    <row r="1242" spans="1:11">
      <c r="A1242" s="34" t="s">
        <v>4655</v>
      </c>
      <c r="B1242" s="34">
        <v>2014</v>
      </c>
      <c r="C1242" s="34">
        <v>97</v>
      </c>
      <c r="D1242" s="34" t="s">
        <v>4678</v>
      </c>
      <c r="E1242" s="95">
        <f t="shared" si="60"/>
        <v>587</v>
      </c>
      <c r="F1242" s="95">
        <f t="shared" si="61"/>
        <v>839</v>
      </c>
      <c r="G1242" s="95">
        <f>'gráficos x semana II nivel'!E206</f>
        <v>0</v>
      </c>
      <c r="H1242" s="95">
        <f t="shared" si="57"/>
        <v>35</v>
      </c>
      <c r="I1242" s="98">
        <f t="shared" si="2"/>
        <v>5.9625212947189095E-2</v>
      </c>
      <c r="J1242" s="98">
        <f t="shared" si="3"/>
        <v>4.1716328963051254E-2</v>
      </c>
      <c r="K1242" s="34" t="s">
        <v>650</v>
      </c>
    </row>
    <row r="1243" spans="1:11">
      <c r="A1243" s="34" t="s">
        <v>4655</v>
      </c>
      <c r="B1243" s="34">
        <v>2014</v>
      </c>
      <c r="C1243" s="34">
        <v>98</v>
      </c>
      <c r="D1243" s="34" t="s">
        <v>4678</v>
      </c>
      <c r="E1243" s="95">
        <f t="shared" si="60"/>
        <v>587</v>
      </c>
      <c r="F1243" s="95">
        <f t="shared" si="61"/>
        <v>839</v>
      </c>
      <c r="G1243" s="95">
        <f>'gráficos x semana II nivel'!E207</f>
        <v>0</v>
      </c>
      <c r="H1243" s="95">
        <f t="shared" si="57"/>
        <v>35</v>
      </c>
      <c r="I1243" s="98">
        <f t="shared" si="2"/>
        <v>5.9625212947189095E-2</v>
      </c>
      <c r="J1243" s="98">
        <f t="shared" si="3"/>
        <v>4.1716328963051254E-2</v>
      </c>
      <c r="K1243" s="34" t="s">
        <v>650</v>
      </c>
    </row>
    <row r="1244" spans="1:11">
      <c r="A1244" s="34" t="s">
        <v>4655</v>
      </c>
      <c r="B1244" s="34">
        <v>2014</v>
      </c>
      <c r="C1244" s="34">
        <v>99</v>
      </c>
      <c r="D1244" s="34" t="s">
        <v>4678</v>
      </c>
      <c r="E1244" s="95">
        <f t="shared" si="60"/>
        <v>587</v>
      </c>
      <c r="F1244" s="95">
        <f t="shared" si="61"/>
        <v>839</v>
      </c>
      <c r="G1244" s="95">
        <f>'gráficos x semana II nivel'!E208</f>
        <v>0</v>
      </c>
      <c r="H1244" s="95">
        <f t="shared" si="57"/>
        <v>35</v>
      </c>
      <c r="I1244" s="98">
        <f t="shared" si="2"/>
        <v>5.9625212947189095E-2</v>
      </c>
      <c r="J1244" s="98">
        <f t="shared" si="3"/>
        <v>4.1716328963051254E-2</v>
      </c>
      <c r="K1244" s="34" t="s">
        <v>650</v>
      </c>
    </row>
    <row r="1245" spans="1:11">
      <c r="A1245" s="34" t="s">
        <v>4655</v>
      </c>
      <c r="B1245" s="34">
        <v>2014</v>
      </c>
      <c r="C1245" s="34">
        <v>100</v>
      </c>
      <c r="D1245" s="34" t="s">
        <v>4678</v>
      </c>
      <c r="E1245" s="95">
        <f t="shared" si="60"/>
        <v>587</v>
      </c>
      <c r="F1245" s="95">
        <f t="shared" si="61"/>
        <v>839</v>
      </c>
      <c r="G1245" s="95">
        <f>'gráficos x semana II nivel'!E209</f>
        <v>0</v>
      </c>
      <c r="H1245" s="95">
        <f t="shared" si="57"/>
        <v>35</v>
      </c>
      <c r="I1245" s="98">
        <f t="shared" si="2"/>
        <v>5.9625212947189095E-2</v>
      </c>
      <c r="J1245" s="98">
        <f t="shared" si="3"/>
        <v>4.1716328963051254E-2</v>
      </c>
      <c r="K1245" s="34" t="s">
        <v>650</v>
      </c>
    </row>
    <row r="1246" spans="1:11">
      <c r="A1246" s="34" t="s">
        <v>4655</v>
      </c>
      <c r="B1246" s="34">
        <v>2014</v>
      </c>
      <c r="C1246" s="34">
        <v>101</v>
      </c>
      <c r="D1246" s="34" t="s">
        <v>4678</v>
      </c>
      <c r="E1246" s="95">
        <f t="shared" si="60"/>
        <v>587</v>
      </c>
      <c r="F1246" s="95">
        <f t="shared" si="61"/>
        <v>839</v>
      </c>
      <c r="G1246" s="95">
        <f>'gráficos x semana II nivel'!E210</f>
        <v>0</v>
      </c>
      <c r="H1246" s="95">
        <f t="shared" si="57"/>
        <v>35</v>
      </c>
      <c r="I1246" s="98">
        <f t="shared" si="2"/>
        <v>5.9625212947189095E-2</v>
      </c>
      <c r="J1246" s="98">
        <f t="shared" si="3"/>
        <v>4.1716328963051254E-2</v>
      </c>
      <c r="K1246" s="34" t="s">
        <v>650</v>
      </c>
    </row>
    <row r="1247" spans="1:11">
      <c r="A1247" s="34" t="s">
        <v>4655</v>
      </c>
      <c r="B1247" s="34">
        <v>2014</v>
      </c>
      <c r="C1247" s="34">
        <v>102</v>
      </c>
      <c r="D1247" s="34" t="s">
        <v>4678</v>
      </c>
      <c r="E1247" s="95">
        <f t="shared" si="60"/>
        <v>587</v>
      </c>
      <c r="F1247" s="95">
        <f t="shared" si="61"/>
        <v>839</v>
      </c>
      <c r="G1247" s="95">
        <f>'gráficos x semana II nivel'!E211</f>
        <v>0</v>
      </c>
      <c r="H1247" s="95">
        <f t="shared" si="57"/>
        <v>35</v>
      </c>
      <c r="I1247" s="98">
        <f t="shared" si="2"/>
        <v>5.9625212947189095E-2</v>
      </c>
      <c r="J1247" s="98">
        <f t="shared" si="3"/>
        <v>4.1716328963051254E-2</v>
      </c>
      <c r="K1247" s="34" t="s">
        <v>650</v>
      </c>
    </row>
    <row r="1248" spans="1:11">
      <c r="A1248" s="34" t="s">
        <v>4655</v>
      </c>
      <c r="B1248" s="34">
        <v>2014</v>
      </c>
      <c r="C1248" s="34">
        <v>103</v>
      </c>
      <c r="D1248" s="34" t="s">
        <v>4678</v>
      </c>
      <c r="E1248" s="95">
        <f t="shared" si="60"/>
        <v>587</v>
      </c>
      <c r="F1248" s="95">
        <f t="shared" si="61"/>
        <v>839</v>
      </c>
      <c r="G1248" s="95">
        <f>'gráficos x semana II nivel'!E212</f>
        <v>0</v>
      </c>
      <c r="H1248" s="95">
        <f t="shared" si="57"/>
        <v>35</v>
      </c>
      <c r="I1248" s="98">
        <f t="shared" si="2"/>
        <v>5.9625212947189095E-2</v>
      </c>
      <c r="J1248" s="98">
        <f t="shared" si="3"/>
        <v>4.1716328963051254E-2</v>
      </c>
      <c r="K1248" s="34" t="s">
        <v>650</v>
      </c>
    </row>
    <row r="1249" spans="1:11">
      <c r="A1249" s="34" t="s">
        <v>4655</v>
      </c>
      <c r="B1249" s="34">
        <v>2014</v>
      </c>
      <c r="C1249" s="34">
        <v>104</v>
      </c>
      <c r="D1249" s="34" t="s">
        <v>4678</v>
      </c>
      <c r="E1249" s="95">
        <f t="shared" si="60"/>
        <v>587</v>
      </c>
      <c r="F1249" s="95">
        <f t="shared" si="61"/>
        <v>839</v>
      </c>
      <c r="G1249" s="95">
        <f>'gráficos x semana II nivel'!E213</f>
        <v>0</v>
      </c>
      <c r="H1249" s="95">
        <f t="shared" si="57"/>
        <v>35</v>
      </c>
      <c r="I1249" s="351">
        <f t="shared" si="2"/>
        <v>5.9625212947189095E-2</v>
      </c>
      <c r="J1249" s="351">
        <f t="shared" si="3"/>
        <v>4.1716328963051254E-2</v>
      </c>
      <c r="K1249" s="34" t="s">
        <v>650</v>
      </c>
    </row>
    <row r="1250" spans="1:11">
      <c r="A1250" s="34" t="s">
        <v>4656</v>
      </c>
      <c r="B1250" s="34">
        <v>2018</v>
      </c>
      <c r="C1250" s="34">
        <v>1</v>
      </c>
      <c r="D1250" s="34" t="s">
        <v>4673</v>
      </c>
      <c r="E1250" s="95">
        <f t="shared" ref="E1250:E1313" si="62">SP2_IIN</f>
        <v>698</v>
      </c>
      <c r="F1250" s="95">
        <f t="shared" ref="F1250:F1313" si="63">Cargos_IIN_SP2</f>
        <v>1043</v>
      </c>
      <c r="G1250" s="95">
        <f>'gráficos x semana II nivel'!D220</f>
        <v>3</v>
      </c>
      <c r="H1250" s="95">
        <f>G1250</f>
        <v>3</v>
      </c>
      <c r="I1250" s="351">
        <f t="shared" si="2"/>
        <v>4.2979942693409743E-3</v>
      </c>
      <c r="J1250" s="351">
        <f t="shared" si="3"/>
        <v>2.8763183125599234E-3</v>
      </c>
      <c r="K1250" s="34" t="s">
        <v>650</v>
      </c>
    </row>
    <row r="1251" spans="1:11">
      <c r="A1251" s="34" t="s">
        <v>4656</v>
      </c>
      <c r="B1251" s="34">
        <v>2018</v>
      </c>
      <c r="C1251" s="34">
        <v>2</v>
      </c>
      <c r="D1251" s="34" t="s">
        <v>4673</v>
      </c>
      <c r="E1251" s="95">
        <f t="shared" si="62"/>
        <v>698</v>
      </c>
      <c r="F1251" s="95">
        <f t="shared" si="63"/>
        <v>1043</v>
      </c>
      <c r="G1251" s="95">
        <f>'gráficos x semana II nivel'!D221</f>
        <v>0</v>
      </c>
      <c r="H1251" s="95">
        <f t="shared" ref="H1251:H1353" si="64">H1250+G1251</f>
        <v>3</v>
      </c>
      <c r="I1251" s="351">
        <f t="shared" si="2"/>
        <v>4.2979942693409743E-3</v>
      </c>
      <c r="J1251" s="351">
        <f t="shared" si="3"/>
        <v>2.8763183125599234E-3</v>
      </c>
      <c r="K1251" s="34" t="s">
        <v>650</v>
      </c>
    </row>
    <row r="1252" spans="1:11">
      <c r="A1252" s="34" t="s">
        <v>4656</v>
      </c>
      <c r="B1252" s="34">
        <v>2018</v>
      </c>
      <c r="C1252" s="34">
        <v>3</v>
      </c>
      <c r="D1252" s="34" t="s">
        <v>4673</v>
      </c>
      <c r="E1252" s="95">
        <f t="shared" si="62"/>
        <v>698</v>
      </c>
      <c r="F1252" s="95">
        <f t="shared" si="63"/>
        <v>1043</v>
      </c>
      <c r="G1252" s="95">
        <f>'gráficos x semana II nivel'!D222</f>
        <v>1</v>
      </c>
      <c r="H1252" s="95">
        <f t="shared" si="64"/>
        <v>4</v>
      </c>
      <c r="I1252" s="351">
        <f t="shared" si="2"/>
        <v>5.7306590257879654E-3</v>
      </c>
      <c r="J1252" s="351">
        <f t="shared" si="3"/>
        <v>3.8350910834132309E-3</v>
      </c>
      <c r="K1252" s="34" t="s">
        <v>650</v>
      </c>
    </row>
    <row r="1253" spans="1:11">
      <c r="A1253" s="34" t="s">
        <v>4656</v>
      </c>
      <c r="B1253" s="34">
        <v>2018</v>
      </c>
      <c r="C1253" s="34">
        <v>4</v>
      </c>
      <c r="D1253" s="34" t="s">
        <v>4673</v>
      </c>
      <c r="E1253" s="95">
        <f t="shared" si="62"/>
        <v>698</v>
      </c>
      <c r="F1253" s="95">
        <f t="shared" si="63"/>
        <v>1043</v>
      </c>
      <c r="G1253" s="95">
        <f>'gráficos x semana II nivel'!D223</f>
        <v>2</v>
      </c>
      <c r="H1253" s="95">
        <f t="shared" si="64"/>
        <v>6</v>
      </c>
      <c r="I1253" s="351">
        <f t="shared" si="2"/>
        <v>8.5959885386819486E-3</v>
      </c>
      <c r="J1253" s="351">
        <f t="shared" si="3"/>
        <v>5.7526366251198467E-3</v>
      </c>
      <c r="K1253" s="34" t="s">
        <v>650</v>
      </c>
    </row>
    <row r="1254" spans="1:11">
      <c r="A1254" s="34" t="s">
        <v>4656</v>
      </c>
      <c r="B1254" s="34">
        <v>2018</v>
      </c>
      <c r="C1254" s="34">
        <v>5</v>
      </c>
      <c r="D1254" s="34" t="s">
        <v>4673</v>
      </c>
      <c r="E1254" s="95">
        <f t="shared" si="62"/>
        <v>698</v>
      </c>
      <c r="F1254" s="95">
        <f t="shared" si="63"/>
        <v>1043</v>
      </c>
      <c r="G1254" s="95">
        <f>'gráficos x semana II nivel'!D224</f>
        <v>1</v>
      </c>
      <c r="H1254" s="95">
        <f t="shared" si="64"/>
        <v>7</v>
      </c>
      <c r="I1254" s="351">
        <f t="shared" si="2"/>
        <v>1.0028653295128941E-2</v>
      </c>
      <c r="J1254" s="351">
        <f t="shared" si="3"/>
        <v>6.7114093959731542E-3</v>
      </c>
      <c r="K1254" s="34" t="s">
        <v>650</v>
      </c>
    </row>
    <row r="1255" spans="1:11">
      <c r="A1255" s="34" t="s">
        <v>4656</v>
      </c>
      <c r="B1255" s="34">
        <v>2018</v>
      </c>
      <c r="C1255" s="34">
        <v>6</v>
      </c>
      <c r="D1255" s="34" t="s">
        <v>4673</v>
      </c>
      <c r="E1255" s="95">
        <f t="shared" si="62"/>
        <v>698</v>
      </c>
      <c r="F1255" s="95">
        <f t="shared" si="63"/>
        <v>1043</v>
      </c>
      <c r="G1255" s="95">
        <f>'gráficos x semana II nivel'!D225</f>
        <v>1</v>
      </c>
      <c r="H1255" s="95">
        <f t="shared" si="64"/>
        <v>8</v>
      </c>
      <c r="I1255" s="351">
        <f t="shared" si="2"/>
        <v>1.1461318051575931E-2</v>
      </c>
      <c r="J1255" s="351">
        <f t="shared" si="3"/>
        <v>7.6701821668264617E-3</v>
      </c>
      <c r="K1255" s="34" t="s">
        <v>650</v>
      </c>
    </row>
    <row r="1256" spans="1:11">
      <c r="A1256" s="34" t="s">
        <v>4656</v>
      </c>
      <c r="B1256" s="34">
        <v>2018</v>
      </c>
      <c r="C1256" s="34">
        <v>7</v>
      </c>
      <c r="D1256" s="34" t="s">
        <v>4673</v>
      </c>
      <c r="E1256" s="95">
        <f t="shared" si="62"/>
        <v>698</v>
      </c>
      <c r="F1256" s="95">
        <f t="shared" si="63"/>
        <v>1043</v>
      </c>
      <c r="G1256" s="95">
        <f>'gráficos x semana II nivel'!D226</f>
        <v>1</v>
      </c>
      <c r="H1256" s="95">
        <f t="shared" si="64"/>
        <v>9</v>
      </c>
      <c r="I1256" s="351">
        <f t="shared" si="2"/>
        <v>1.2893982808022923E-2</v>
      </c>
      <c r="J1256" s="351">
        <f t="shared" si="3"/>
        <v>8.6289549376797701E-3</v>
      </c>
      <c r="K1256" s="34" t="s">
        <v>650</v>
      </c>
    </row>
    <row r="1257" spans="1:11">
      <c r="A1257" s="34" t="s">
        <v>4656</v>
      </c>
      <c r="B1257" s="34">
        <v>2018</v>
      </c>
      <c r="C1257" s="34">
        <v>8</v>
      </c>
      <c r="D1257" s="34" t="s">
        <v>4673</v>
      </c>
      <c r="E1257" s="95">
        <f t="shared" si="62"/>
        <v>698</v>
      </c>
      <c r="F1257" s="95">
        <f t="shared" si="63"/>
        <v>1043</v>
      </c>
      <c r="G1257" s="95">
        <f>'gráficos x semana II nivel'!D227</f>
        <v>5</v>
      </c>
      <c r="H1257" s="95">
        <f t="shared" si="64"/>
        <v>14</v>
      </c>
      <c r="I1257" s="351">
        <f t="shared" si="2"/>
        <v>2.0057306590257881E-2</v>
      </c>
      <c r="J1257" s="351">
        <f t="shared" si="3"/>
        <v>1.3422818791946308E-2</v>
      </c>
      <c r="K1257" s="34" t="s">
        <v>650</v>
      </c>
    </row>
    <row r="1258" spans="1:11">
      <c r="A1258" s="34" t="s">
        <v>4656</v>
      </c>
      <c r="B1258" s="34">
        <v>2018</v>
      </c>
      <c r="C1258" s="34">
        <v>9</v>
      </c>
      <c r="D1258" s="34" t="s">
        <v>4673</v>
      </c>
      <c r="E1258" s="95">
        <f t="shared" si="62"/>
        <v>698</v>
      </c>
      <c r="F1258" s="95">
        <f t="shared" si="63"/>
        <v>1043</v>
      </c>
      <c r="G1258" s="95">
        <f>'gráficos x semana II nivel'!D228</f>
        <v>1</v>
      </c>
      <c r="H1258" s="95">
        <f t="shared" si="64"/>
        <v>15</v>
      </c>
      <c r="I1258" s="98">
        <f t="shared" si="2"/>
        <v>2.148997134670487E-2</v>
      </c>
      <c r="J1258" s="98">
        <f t="shared" si="3"/>
        <v>1.4381591562799617E-2</v>
      </c>
      <c r="K1258" s="34" t="s">
        <v>650</v>
      </c>
    </row>
    <row r="1259" spans="1:11">
      <c r="A1259" s="34" t="s">
        <v>4656</v>
      </c>
      <c r="B1259" s="34">
        <v>2018</v>
      </c>
      <c r="C1259" s="34">
        <v>10</v>
      </c>
      <c r="D1259" s="34" t="s">
        <v>4673</v>
      </c>
      <c r="E1259" s="95">
        <f t="shared" si="62"/>
        <v>698</v>
      </c>
      <c r="F1259" s="95">
        <f t="shared" si="63"/>
        <v>1043</v>
      </c>
      <c r="G1259" s="95">
        <f>'gráficos x semana II nivel'!D229</f>
        <v>0</v>
      </c>
      <c r="H1259" s="95">
        <f t="shared" si="64"/>
        <v>15</v>
      </c>
      <c r="I1259" s="351">
        <f t="shared" si="2"/>
        <v>2.148997134670487E-2</v>
      </c>
      <c r="J1259" s="351">
        <f t="shared" si="3"/>
        <v>1.4381591562799617E-2</v>
      </c>
      <c r="K1259" s="34" t="s">
        <v>650</v>
      </c>
    </row>
    <row r="1260" spans="1:11">
      <c r="A1260" s="34" t="s">
        <v>4656</v>
      </c>
      <c r="B1260" s="34">
        <v>2018</v>
      </c>
      <c r="C1260" s="34">
        <v>11</v>
      </c>
      <c r="D1260" s="34" t="s">
        <v>4673</v>
      </c>
      <c r="E1260" s="95">
        <f t="shared" si="62"/>
        <v>698</v>
      </c>
      <c r="F1260" s="95">
        <f t="shared" si="63"/>
        <v>1043</v>
      </c>
      <c r="G1260" s="95">
        <f>'gráficos x semana II nivel'!D230</f>
        <v>1</v>
      </c>
      <c r="H1260" s="95">
        <f t="shared" si="64"/>
        <v>16</v>
      </c>
      <c r="I1260" s="98">
        <f t="shared" si="2"/>
        <v>2.2922636103151862E-2</v>
      </c>
      <c r="J1260" s="98">
        <f t="shared" si="3"/>
        <v>1.5340364333652923E-2</v>
      </c>
      <c r="K1260" s="34" t="s">
        <v>650</v>
      </c>
    </row>
    <row r="1261" spans="1:11">
      <c r="A1261" s="34" t="s">
        <v>4656</v>
      </c>
      <c r="B1261" s="34">
        <v>2018</v>
      </c>
      <c r="C1261" s="34">
        <v>12</v>
      </c>
      <c r="D1261" s="34" t="s">
        <v>4673</v>
      </c>
      <c r="E1261" s="95">
        <f t="shared" si="62"/>
        <v>698</v>
      </c>
      <c r="F1261" s="95">
        <f t="shared" si="63"/>
        <v>1043</v>
      </c>
      <c r="G1261" s="95">
        <f>'gráficos x semana II nivel'!D231</f>
        <v>3</v>
      </c>
      <c r="H1261" s="95">
        <f t="shared" si="64"/>
        <v>19</v>
      </c>
      <c r="I1261" s="351">
        <f t="shared" si="2"/>
        <v>2.7220630372492838E-2</v>
      </c>
      <c r="J1261" s="351">
        <f t="shared" si="3"/>
        <v>1.8216682646212849E-2</v>
      </c>
      <c r="K1261" s="34" t="s">
        <v>650</v>
      </c>
    </row>
    <row r="1262" spans="1:11">
      <c r="A1262" s="34" t="s">
        <v>4656</v>
      </c>
      <c r="B1262" s="34">
        <v>2018</v>
      </c>
      <c r="C1262" s="34">
        <v>13</v>
      </c>
      <c r="D1262" s="34" t="s">
        <v>4673</v>
      </c>
      <c r="E1262" s="95">
        <f t="shared" si="62"/>
        <v>698</v>
      </c>
      <c r="F1262" s="95">
        <f t="shared" si="63"/>
        <v>1043</v>
      </c>
      <c r="G1262" s="95">
        <f>'gráficos x semana II nivel'!D232</f>
        <v>1</v>
      </c>
      <c r="H1262" s="95">
        <f t="shared" si="64"/>
        <v>20</v>
      </c>
      <c r="I1262" s="351">
        <f t="shared" si="2"/>
        <v>2.865329512893983E-2</v>
      </c>
      <c r="J1262" s="351">
        <f t="shared" si="3"/>
        <v>1.9175455417066157E-2</v>
      </c>
      <c r="K1262" s="34" t="s">
        <v>650</v>
      </c>
    </row>
    <row r="1263" spans="1:11">
      <c r="A1263" s="34" t="s">
        <v>4656</v>
      </c>
      <c r="B1263" s="34">
        <v>2018</v>
      </c>
      <c r="C1263" s="34">
        <v>14</v>
      </c>
      <c r="D1263" s="34" t="s">
        <v>4673</v>
      </c>
      <c r="E1263" s="95">
        <f t="shared" si="62"/>
        <v>698</v>
      </c>
      <c r="F1263" s="95">
        <f t="shared" si="63"/>
        <v>1043</v>
      </c>
      <c r="G1263" s="95">
        <f>'gráficos x semana II nivel'!D233</f>
        <v>1</v>
      </c>
      <c r="H1263" s="95">
        <f t="shared" si="64"/>
        <v>21</v>
      </c>
      <c r="I1263" s="351">
        <f t="shared" si="2"/>
        <v>3.0085959885386818E-2</v>
      </c>
      <c r="J1263" s="351">
        <f t="shared" si="3"/>
        <v>2.0134228187919462E-2</v>
      </c>
      <c r="K1263" s="34" t="s">
        <v>650</v>
      </c>
    </row>
    <row r="1264" spans="1:11">
      <c r="A1264" s="34" t="s">
        <v>4656</v>
      </c>
      <c r="B1264" s="34">
        <v>2018</v>
      </c>
      <c r="C1264" s="34">
        <v>15</v>
      </c>
      <c r="D1264" s="34" t="s">
        <v>4673</v>
      </c>
      <c r="E1264" s="95">
        <f t="shared" si="62"/>
        <v>698</v>
      </c>
      <c r="F1264" s="95">
        <f t="shared" si="63"/>
        <v>1043</v>
      </c>
      <c r="G1264" s="95">
        <f>'gráficos x semana II nivel'!D234</f>
        <v>1</v>
      </c>
      <c r="H1264" s="95">
        <f t="shared" si="64"/>
        <v>22</v>
      </c>
      <c r="I1264" s="351">
        <f t="shared" si="2"/>
        <v>3.151862464183381E-2</v>
      </c>
      <c r="J1264" s="351">
        <f t="shared" si="3"/>
        <v>2.109300095877277E-2</v>
      </c>
      <c r="K1264" s="34" t="s">
        <v>650</v>
      </c>
    </row>
    <row r="1265" spans="1:11">
      <c r="A1265" s="34" t="s">
        <v>4656</v>
      </c>
      <c r="B1265" s="34">
        <v>2018</v>
      </c>
      <c r="C1265" s="34">
        <v>16</v>
      </c>
      <c r="D1265" s="34" t="s">
        <v>4673</v>
      </c>
      <c r="E1265" s="95">
        <f t="shared" si="62"/>
        <v>698</v>
      </c>
      <c r="F1265" s="95">
        <f t="shared" si="63"/>
        <v>1043</v>
      </c>
      <c r="G1265" s="95">
        <f>'gráficos x semana II nivel'!D235</f>
        <v>1</v>
      </c>
      <c r="H1265" s="95">
        <f t="shared" si="64"/>
        <v>23</v>
      </c>
      <c r="I1265" s="351">
        <f t="shared" si="2"/>
        <v>3.2951289398280799E-2</v>
      </c>
      <c r="J1265" s="351">
        <f t="shared" si="3"/>
        <v>2.2051773729626079E-2</v>
      </c>
      <c r="K1265" s="34" t="s">
        <v>650</v>
      </c>
    </row>
    <row r="1266" spans="1:11">
      <c r="A1266" s="34" t="s">
        <v>4656</v>
      </c>
      <c r="B1266" s="34">
        <v>2018</v>
      </c>
      <c r="C1266" s="34">
        <v>17</v>
      </c>
      <c r="D1266" s="34" t="s">
        <v>4673</v>
      </c>
      <c r="E1266" s="95">
        <f t="shared" si="62"/>
        <v>698</v>
      </c>
      <c r="F1266" s="95">
        <f t="shared" si="63"/>
        <v>1043</v>
      </c>
      <c r="G1266" s="95">
        <f>'gráficos x semana II nivel'!D236</f>
        <v>1</v>
      </c>
      <c r="H1266" s="95">
        <f t="shared" si="64"/>
        <v>24</v>
      </c>
      <c r="I1266" s="351">
        <f t="shared" si="2"/>
        <v>3.4383954154727794E-2</v>
      </c>
      <c r="J1266" s="351">
        <f t="shared" si="3"/>
        <v>2.3010546500479387E-2</v>
      </c>
      <c r="K1266" s="34" t="s">
        <v>650</v>
      </c>
    </row>
    <row r="1267" spans="1:11">
      <c r="A1267" s="34" t="s">
        <v>4656</v>
      </c>
      <c r="B1267" s="34">
        <v>2018</v>
      </c>
      <c r="C1267" s="34">
        <v>18</v>
      </c>
      <c r="D1267" s="34" t="s">
        <v>4673</v>
      </c>
      <c r="E1267" s="95">
        <f t="shared" si="62"/>
        <v>698</v>
      </c>
      <c r="F1267" s="95">
        <f t="shared" si="63"/>
        <v>1043</v>
      </c>
      <c r="G1267" s="95">
        <f>'gráficos x semana II nivel'!D237</f>
        <v>0</v>
      </c>
      <c r="H1267" s="95">
        <f t="shared" si="64"/>
        <v>24</v>
      </c>
      <c r="I1267" s="351">
        <f t="shared" si="2"/>
        <v>3.4383954154727794E-2</v>
      </c>
      <c r="J1267" s="351">
        <f t="shared" si="3"/>
        <v>2.3010546500479387E-2</v>
      </c>
      <c r="K1267" s="34" t="s">
        <v>650</v>
      </c>
    </row>
    <row r="1268" spans="1:11">
      <c r="A1268" s="34" t="s">
        <v>4656</v>
      </c>
      <c r="B1268" s="34">
        <v>2018</v>
      </c>
      <c r="C1268" s="34">
        <v>19</v>
      </c>
      <c r="D1268" s="34" t="s">
        <v>4673</v>
      </c>
      <c r="E1268" s="95">
        <f t="shared" si="62"/>
        <v>698</v>
      </c>
      <c r="F1268" s="95">
        <f t="shared" si="63"/>
        <v>1043</v>
      </c>
      <c r="G1268" s="95">
        <f>'gráficos x semana II nivel'!D238</f>
        <v>1</v>
      </c>
      <c r="H1268" s="95">
        <f t="shared" si="64"/>
        <v>25</v>
      </c>
      <c r="I1268" s="351">
        <f t="shared" si="2"/>
        <v>3.5816618911174783E-2</v>
      </c>
      <c r="J1268" s="351">
        <f t="shared" si="3"/>
        <v>2.3969319271332695E-2</v>
      </c>
      <c r="K1268" s="34" t="s">
        <v>650</v>
      </c>
    </row>
    <row r="1269" spans="1:11">
      <c r="A1269" s="34" t="s">
        <v>4656</v>
      </c>
      <c r="B1269" s="34">
        <v>2018</v>
      </c>
      <c r="C1269" s="34">
        <v>20</v>
      </c>
      <c r="D1269" s="34" t="s">
        <v>4673</v>
      </c>
      <c r="E1269" s="95">
        <f t="shared" si="62"/>
        <v>698</v>
      </c>
      <c r="F1269" s="95">
        <f t="shared" si="63"/>
        <v>1043</v>
      </c>
      <c r="G1269" s="95">
        <f>'gráficos x semana II nivel'!D239</f>
        <v>0</v>
      </c>
      <c r="H1269" s="95">
        <f t="shared" si="64"/>
        <v>25</v>
      </c>
      <c r="I1269" s="351">
        <f t="shared" si="2"/>
        <v>3.5816618911174783E-2</v>
      </c>
      <c r="J1269" s="351">
        <f t="shared" si="3"/>
        <v>2.3969319271332695E-2</v>
      </c>
      <c r="K1269" s="34" t="s">
        <v>650</v>
      </c>
    </row>
    <row r="1270" spans="1:11">
      <c r="A1270" s="34" t="s">
        <v>4656</v>
      </c>
      <c r="B1270" s="34">
        <v>2018</v>
      </c>
      <c r="C1270" s="34">
        <v>21</v>
      </c>
      <c r="D1270" s="34" t="s">
        <v>4673</v>
      </c>
      <c r="E1270" s="95">
        <f t="shared" si="62"/>
        <v>698</v>
      </c>
      <c r="F1270" s="95">
        <f t="shared" si="63"/>
        <v>1043</v>
      </c>
      <c r="G1270" s="95">
        <f>'gráficos x semana II nivel'!D240</f>
        <v>2</v>
      </c>
      <c r="H1270" s="95">
        <f t="shared" si="64"/>
        <v>27</v>
      </c>
      <c r="I1270" s="351">
        <f t="shared" si="2"/>
        <v>3.8681948424068767E-2</v>
      </c>
      <c r="J1270" s="351">
        <f t="shared" si="3"/>
        <v>2.5886864813039309E-2</v>
      </c>
      <c r="K1270" s="34" t="s">
        <v>650</v>
      </c>
    </row>
    <row r="1271" spans="1:11">
      <c r="A1271" s="34" t="s">
        <v>4656</v>
      </c>
      <c r="B1271" s="34">
        <v>2018</v>
      </c>
      <c r="C1271" s="34">
        <v>22</v>
      </c>
      <c r="D1271" s="34" t="s">
        <v>4673</v>
      </c>
      <c r="E1271" s="95">
        <f t="shared" si="62"/>
        <v>698</v>
      </c>
      <c r="F1271" s="95">
        <f t="shared" si="63"/>
        <v>1043</v>
      </c>
      <c r="G1271" s="95">
        <f>'gráficos x semana II nivel'!D241</f>
        <v>0</v>
      </c>
      <c r="H1271" s="95">
        <f t="shared" si="64"/>
        <v>27</v>
      </c>
      <c r="I1271" s="351">
        <f t="shared" si="2"/>
        <v>3.8681948424068767E-2</v>
      </c>
      <c r="J1271" s="351">
        <f t="shared" si="3"/>
        <v>2.5886864813039309E-2</v>
      </c>
      <c r="K1271" s="34" t="s">
        <v>650</v>
      </c>
    </row>
    <row r="1272" spans="1:11">
      <c r="A1272" s="34" t="s">
        <v>4656</v>
      </c>
      <c r="B1272" s="34">
        <v>2018</v>
      </c>
      <c r="C1272" s="34">
        <v>23</v>
      </c>
      <c r="D1272" s="34" t="s">
        <v>4673</v>
      </c>
      <c r="E1272" s="95">
        <f t="shared" si="62"/>
        <v>698</v>
      </c>
      <c r="F1272" s="95">
        <f t="shared" si="63"/>
        <v>1043</v>
      </c>
      <c r="G1272" s="95">
        <f>'gráficos x semana II nivel'!D242</f>
        <v>0</v>
      </c>
      <c r="H1272" s="95">
        <f t="shared" si="64"/>
        <v>27</v>
      </c>
      <c r="I1272" s="351">
        <f t="shared" si="2"/>
        <v>3.8681948424068767E-2</v>
      </c>
      <c r="J1272" s="351">
        <f t="shared" si="3"/>
        <v>2.5886864813039309E-2</v>
      </c>
      <c r="K1272" s="34" t="s">
        <v>650</v>
      </c>
    </row>
    <row r="1273" spans="1:11">
      <c r="A1273" s="34" t="s">
        <v>4656</v>
      </c>
      <c r="B1273" s="34">
        <v>2018</v>
      </c>
      <c r="C1273" s="34">
        <v>24</v>
      </c>
      <c r="D1273" s="34" t="s">
        <v>4673</v>
      </c>
      <c r="E1273" s="95">
        <f t="shared" si="62"/>
        <v>698</v>
      </c>
      <c r="F1273" s="95">
        <f t="shared" si="63"/>
        <v>1043</v>
      </c>
      <c r="G1273" s="95">
        <f>'gráficos x semana II nivel'!D243</f>
        <v>1</v>
      </c>
      <c r="H1273" s="95">
        <f t="shared" si="64"/>
        <v>28</v>
      </c>
      <c r="I1273" s="351">
        <f t="shared" si="2"/>
        <v>4.0114613180515762E-2</v>
      </c>
      <c r="J1273" s="351">
        <f t="shared" si="3"/>
        <v>2.6845637583892617E-2</v>
      </c>
      <c r="K1273" s="34" t="s">
        <v>650</v>
      </c>
    </row>
    <row r="1274" spans="1:11">
      <c r="A1274" s="34" t="s">
        <v>4656</v>
      </c>
      <c r="B1274" s="34">
        <v>2018</v>
      </c>
      <c r="C1274" s="34">
        <v>25</v>
      </c>
      <c r="D1274" s="34" t="s">
        <v>4673</v>
      </c>
      <c r="E1274" s="95">
        <f t="shared" si="62"/>
        <v>698</v>
      </c>
      <c r="F1274" s="95">
        <f t="shared" si="63"/>
        <v>1043</v>
      </c>
      <c r="G1274" s="95">
        <f>'gráficos x semana II nivel'!D244</f>
        <v>3</v>
      </c>
      <c r="H1274" s="95">
        <f t="shared" si="64"/>
        <v>31</v>
      </c>
      <c r="I1274" s="351">
        <f t="shared" si="2"/>
        <v>4.4412607449856735E-2</v>
      </c>
      <c r="J1274" s="351">
        <f t="shared" si="3"/>
        <v>2.9721955896452542E-2</v>
      </c>
      <c r="K1274" s="34" t="s">
        <v>650</v>
      </c>
    </row>
    <row r="1275" spans="1:11">
      <c r="A1275" s="34" t="s">
        <v>4656</v>
      </c>
      <c r="B1275" s="34">
        <v>2018</v>
      </c>
      <c r="C1275" s="34">
        <v>26</v>
      </c>
      <c r="D1275" s="34" t="s">
        <v>4673</v>
      </c>
      <c r="E1275" s="95">
        <f t="shared" si="62"/>
        <v>698</v>
      </c>
      <c r="F1275" s="95">
        <f t="shared" si="63"/>
        <v>1043</v>
      </c>
      <c r="G1275" s="95">
        <f>'gráficos x semana II nivel'!D245</f>
        <v>0</v>
      </c>
      <c r="H1275" s="95">
        <f t="shared" si="64"/>
        <v>31</v>
      </c>
      <c r="I1275" s="351">
        <f t="shared" si="2"/>
        <v>4.4412607449856735E-2</v>
      </c>
      <c r="J1275" s="351">
        <f t="shared" si="3"/>
        <v>2.9721955896452542E-2</v>
      </c>
      <c r="K1275" s="34" t="s">
        <v>650</v>
      </c>
    </row>
    <row r="1276" spans="1:11">
      <c r="A1276" s="34" t="s">
        <v>4656</v>
      </c>
      <c r="B1276" s="34">
        <v>2018</v>
      </c>
      <c r="C1276" s="34">
        <v>27</v>
      </c>
      <c r="D1276" s="34" t="s">
        <v>4673</v>
      </c>
      <c r="E1276" s="95">
        <f t="shared" si="62"/>
        <v>698</v>
      </c>
      <c r="F1276" s="95">
        <f t="shared" si="63"/>
        <v>1043</v>
      </c>
      <c r="G1276" s="95">
        <f>'gráficos x semana II nivel'!D246</f>
        <v>0</v>
      </c>
      <c r="H1276" s="95">
        <f t="shared" si="64"/>
        <v>31</v>
      </c>
      <c r="I1276" s="351">
        <f t="shared" si="2"/>
        <v>4.4412607449856735E-2</v>
      </c>
      <c r="J1276" s="351">
        <f t="shared" si="3"/>
        <v>2.9721955896452542E-2</v>
      </c>
      <c r="K1276" s="34" t="s">
        <v>650</v>
      </c>
    </row>
    <row r="1277" spans="1:11">
      <c r="A1277" s="34" t="s">
        <v>4656</v>
      </c>
      <c r="B1277" s="34">
        <v>2018</v>
      </c>
      <c r="C1277" s="34">
        <v>28</v>
      </c>
      <c r="D1277" s="34" t="s">
        <v>4673</v>
      </c>
      <c r="E1277" s="95">
        <f t="shared" si="62"/>
        <v>698</v>
      </c>
      <c r="F1277" s="95">
        <f t="shared" si="63"/>
        <v>1043</v>
      </c>
      <c r="G1277" s="95">
        <f>'gráficos x semana II nivel'!D247</f>
        <v>0</v>
      </c>
      <c r="H1277" s="95">
        <f t="shared" si="64"/>
        <v>31</v>
      </c>
      <c r="I1277" s="351">
        <f t="shared" si="2"/>
        <v>4.4412607449856735E-2</v>
      </c>
      <c r="J1277" s="351">
        <f t="shared" si="3"/>
        <v>2.9721955896452542E-2</v>
      </c>
      <c r="K1277" s="34" t="s">
        <v>650</v>
      </c>
    </row>
    <row r="1278" spans="1:11">
      <c r="A1278" s="34" t="s">
        <v>4656</v>
      </c>
      <c r="B1278" s="34">
        <v>2018</v>
      </c>
      <c r="C1278" s="34">
        <v>29</v>
      </c>
      <c r="D1278" s="34" t="s">
        <v>4673</v>
      </c>
      <c r="E1278" s="95">
        <f t="shared" si="62"/>
        <v>698</v>
      </c>
      <c r="F1278" s="95">
        <f t="shared" si="63"/>
        <v>1043</v>
      </c>
      <c r="G1278" s="95">
        <f>'gráficos x semana II nivel'!D248</f>
        <v>1</v>
      </c>
      <c r="H1278" s="95">
        <f t="shared" si="64"/>
        <v>32</v>
      </c>
      <c r="I1278" s="351">
        <f t="shared" si="2"/>
        <v>4.5845272206303724E-2</v>
      </c>
      <c r="J1278" s="351">
        <f t="shared" si="3"/>
        <v>3.0680728667305847E-2</v>
      </c>
      <c r="K1278" s="34" t="s">
        <v>650</v>
      </c>
    </row>
    <row r="1279" spans="1:11">
      <c r="A1279" s="34" t="s">
        <v>4656</v>
      </c>
      <c r="B1279" s="34">
        <v>2018</v>
      </c>
      <c r="C1279" s="34">
        <v>30</v>
      </c>
      <c r="D1279" s="34" t="s">
        <v>4673</v>
      </c>
      <c r="E1279" s="95">
        <f t="shared" si="62"/>
        <v>698</v>
      </c>
      <c r="F1279" s="95">
        <f t="shared" si="63"/>
        <v>1043</v>
      </c>
      <c r="G1279" s="95">
        <f>'gráficos x semana II nivel'!D249</f>
        <v>1</v>
      </c>
      <c r="H1279" s="95">
        <f t="shared" si="64"/>
        <v>33</v>
      </c>
      <c r="I1279" s="351">
        <f t="shared" si="2"/>
        <v>4.7277936962750719E-2</v>
      </c>
      <c r="J1279" s="351">
        <f t="shared" si="3"/>
        <v>3.1639501438159155E-2</v>
      </c>
      <c r="K1279" s="34" t="s">
        <v>650</v>
      </c>
    </row>
    <row r="1280" spans="1:11">
      <c r="A1280" s="34" t="s">
        <v>4656</v>
      </c>
      <c r="B1280" s="34">
        <v>2018</v>
      </c>
      <c r="C1280" s="34">
        <v>31</v>
      </c>
      <c r="D1280" s="34" t="s">
        <v>4673</v>
      </c>
      <c r="E1280" s="95">
        <f t="shared" si="62"/>
        <v>698</v>
      </c>
      <c r="F1280" s="95">
        <f t="shared" si="63"/>
        <v>1043</v>
      </c>
      <c r="G1280" s="95">
        <f>'gráficos x semana II nivel'!D250</f>
        <v>0</v>
      </c>
      <c r="H1280" s="95">
        <f t="shared" si="64"/>
        <v>33</v>
      </c>
      <c r="I1280" s="351">
        <f t="shared" si="2"/>
        <v>4.7277936962750719E-2</v>
      </c>
      <c r="J1280" s="351">
        <f t="shared" si="3"/>
        <v>3.1639501438159155E-2</v>
      </c>
      <c r="K1280" s="34" t="s">
        <v>650</v>
      </c>
    </row>
    <row r="1281" spans="1:11">
      <c r="A1281" s="34" t="s">
        <v>4656</v>
      </c>
      <c r="B1281" s="34">
        <v>2018</v>
      </c>
      <c r="C1281" s="34">
        <v>32</v>
      </c>
      <c r="D1281" s="34" t="s">
        <v>4673</v>
      </c>
      <c r="E1281" s="95">
        <f t="shared" si="62"/>
        <v>698</v>
      </c>
      <c r="F1281" s="95">
        <f t="shared" si="63"/>
        <v>1043</v>
      </c>
      <c r="G1281" s="95">
        <f>'gráficos x semana II nivel'!D251</f>
        <v>0</v>
      </c>
      <c r="H1281" s="95">
        <f t="shared" si="64"/>
        <v>33</v>
      </c>
      <c r="I1281" s="351">
        <f t="shared" si="2"/>
        <v>4.7277936962750719E-2</v>
      </c>
      <c r="J1281" s="351">
        <f t="shared" si="3"/>
        <v>3.1639501438159155E-2</v>
      </c>
      <c r="K1281" s="34" t="s">
        <v>650</v>
      </c>
    </row>
    <row r="1282" spans="1:11">
      <c r="A1282" s="34" t="s">
        <v>4656</v>
      </c>
      <c r="B1282" s="34">
        <v>2018</v>
      </c>
      <c r="C1282" s="34">
        <v>33</v>
      </c>
      <c r="D1282" s="34" t="s">
        <v>4673</v>
      </c>
      <c r="E1282" s="95">
        <f t="shared" si="62"/>
        <v>698</v>
      </c>
      <c r="F1282" s="95">
        <f t="shared" si="63"/>
        <v>1043</v>
      </c>
      <c r="G1282" s="95">
        <f>'gráficos x semana II nivel'!D252</f>
        <v>0</v>
      </c>
      <c r="H1282" s="95">
        <f t="shared" si="64"/>
        <v>33</v>
      </c>
      <c r="I1282" s="351">
        <f t="shared" si="2"/>
        <v>4.7277936962750719E-2</v>
      </c>
      <c r="J1282" s="351">
        <f t="shared" si="3"/>
        <v>3.1639501438159155E-2</v>
      </c>
      <c r="K1282" s="34" t="s">
        <v>650</v>
      </c>
    </row>
    <row r="1283" spans="1:11">
      <c r="A1283" s="34" t="s">
        <v>4656</v>
      </c>
      <c r="B1283" s="34">
        <v>2018</v>
      </c>
      <c r="C1283" s="34">
        <v>34</v>
      </c>
      <c r="D1283" s="34" t="s">
        <v>4673</v>
      </c>
      <c r="E1283" s="95">
        <f t="shared" si="62"/>
        <v>698</v>
      </c>
      <c r="F1283" s="95">
        <f t="shared" si="63"/>
        <v>1043</v>
      </c>
      <c r="G1283" s="95">
        <f>'gráficos x semana II nivel'!D253</f>
        <v>3</v>
      </c>
      <c r="H1283" s="95">
        <f t="shared" si="64"/>
        <v>36</v>
      </c>
      <c r="I1283" s="351">
        <f t="shared" si="2"/>
        <v>5.1575931232091692E-2</v>
      </c>
      <c r="J1283" s="351">
        <f t="shared" si="3"/>
        <v>3.451581975071908E-2</v>
      </c>
      <c r="K1283" s="34" t="s">
        <v>650</v>
      </c>
    </row>
    <row r="1284" spans="1:11">
      <c r="A1284" s="34" t="s">
        <v>4656</v>
      </c>
      <c r="B1284" s="34">
        <v>2018</v>
      </c>
      <c r="C1284" s="34">
        <v>35</v>
      </c>
      <c r="D1284" s="34" t="s">
        <v>4673</v>
      </c>
      <c r="E1284" s="95">
        <f t="shared" si="62"/>
        <v>698</v>
      </c>
      <c r="F1284" s="95">
        <f t="shared" si="63"/>
        <v>1043</v>
      </c>
      <c r="G1284" s="95">
        <f>'gráficos x semana II nivel'!D254</f>
        <v>0</v>
      </c>
      <c r="H1284" s="95">
        <f t="shared" si="64"/>
        <v>36</v>
      </c>
      <c r="I1284" s="351">
        <f t="shared" si="2"/>
        <v>5.1575931232091692E-2</v>
      </c>
      <c r="J1284" s="351">
        <f t="shared" si="3"/>
        <v>3.451581975071908E-2</v>
      </c>
      <c r="K1284" s="34" t="s">
        <v>650</v>
      </c>
    </row>
    <row r="1285" spans="1:11">
      <c r="A1285" s="34" t="s">
        <v>4656</v>
      </c>
      <c r="B1285" s="34">
        <v>2018</v>
      </c>
      <c r="C1285" s="34">
        <v>36</v>
      </c>
      <c r="D1285" s="34" t="s">
        <v>4673</v>
      </c>
      <c r="E1285" s="95">
        <f t="shared" si="62"/>
        <v>698</v>
      </c>
      <c r="F1285" s="95">
        <f t="shared" si="63"/>
        <v>1043</v>
      </c>
      <c r="G1285" s="95">
        <f>'gráficos x semana II nivel'!D255</f>
        <v>1</v>
      </c>
      <c r="H1285" s="95">
        <f t="shared" si="64"/>
        <v>37</v>
      </c>
      <c r="I1285" s="351">
        <f t="shared" si="2"/>
        <v>5.300859598853868E-2</v>
      </c>
      <c r="J1285" s="351">
        <f t="shared" si="3"/>
        <v>3.5474592521572389E-2</v>
      </c>
      <c r="K1285" s="34" t="s">
        <v>650</v>
      </c>
    </row>
    <row r="1286" spans="1:11">
      <c r="A1286" s="34" t="s">
        <v>4656</v>
      </c>
      <c r="B1286" s="34">
        <v>2018</v>
      </c>
      <c r="C1286" s="34">
        <v>37</v>
      </c>
      <c r="D1286" s="34" t="s">
        <v>4673</v>
      </c>
      <c r="E1286" s="95">
        <f t="shared" si="62"/>
        <v>698</v>
      </c>
      <c r="F1286" s="95">
        <f t="shared" si="63"/>
        <v>1043</v>
      </c>
      <c r="G1286" s="95">
        <f>'gráficos x semana II nivel'!D256</f>
        <v>1</v>
      </c>
      <c r="H1286" s="95">
        <f t="shared" si="64"/>
        <v>38</v>
      </c>
      <c r="I1286" s="351">
        <f t="shared" si="2"/>
        <v>5.4441260744985676E-2</v>
      </c>
      <c r="J1286" s="351">
        <f t="shared" si="3"/>
        <v>3.6433365292425697E-2</v>
      </c>
      <c r="K1286" s="34" t="s">
        <v>650</v>
      </c>
    </row>
    <row r="1287" spans="1:11">
      <c r="A1287" s="34" t="s">
        <v>4656</v>
      </c>
      <c r="B1287" s="34">
        <v>2018</v>
      </c>
      <c r="C1287" s="34">
        <v>38</v>
      </c>
      <c r="D1287" s="34" t="s">
        <v>4673</v>
      </c>
      <c r="E1287" s="95">
        <f t="shared" si="62"/>
        <v>698</v>
      </c>
      <c r="F1287" s="95">
        <f t="shared" si="63"/>
        <v>1043</v>
      </c>
      <c r="G1287" s="95">
        <f>'gráficos x semana II nivel'!D257</f>
        <v>0</v>
      </c>
      <c r="H1287" s="95">
        <f t="shared" si="64"/>
        <v>38</v>
      </c>
      <c r="I1287" s="351">
        <f t="shared" si="2"/>
        <v>5.4441260744985676E-2</v>
      </c>
      <c r="J1287" s="351">
        <f t="shared" si="3"/>
        <v>3.6433365292425697E-2</v>
      </c>
      <c r="K1287" s="34" t="s">
        <v>650</v>
      </c>
    </row>
    <row r="1288" spans="1:11">
      <c r="A1288" s="34" t="s">
        <v>4656</v>
      </c>
      <c r="B1288" s="34">
        <v>2018</v>
      </c>
      <c r="C1288" s="34">
        <v>39</v>
      </c>
      <c r="D1288" s="34" t="s">
        <v>4673</v>
      </c>
      <c r="E1288" s="95">
        <f t="shared" si="62"/>
        <v>698</v>
      </c>
      <c r="F1288" s="95">
        <f t="shared" si="63"/>
        <v>1043</v>
      </c>
      <c r="G1288" s="95">
        <f>'gráficos x semana II nivel'!D258</f>
        <v>0</v>
      </c>
      <c r="H1288" s="95">
        <f t="shared" si="64"/>
        <v>38</v>
      </c>
      <c r="I1288" s="351">
        <f t="shared" si="2"/>
        <v>5.4441260744985676E-2</v>
      </c>
      <c r="J1288" s="351">
        <f t="shared" si="3"/>
        <v>3.6433365292425697E-2</v>
      </c>
      <c r="K1288" s="34" t="s">
        <v>650</v>
      </c>
    </row>
    <row r="1289" spans="1:11">
      <c r="A1289" s="34" t="s">
        <v>4656</v>
      </c>
      <c r="B1289" s="34">
        <v>2018</v>
      </c>
      <c r="C1289" s="34">
        <v>40</v>
      </c>
      <c r="D1289" s="34" t="s">
        <v>4673</v>
      </c>
      <c r="E1289" s="95">
        <f t="shared" si="62"/>
        <v>698</v>
      </c>
      <c r="F1289" s="95">
        <f t="shared" si="63"/>
        <v>1043</v>
      </c>
      <c r="G1289" s="95">
        <f>'gráficos x semana II nivel'!D259</f>
        <v>0</v>
      </c>
      <c r="H1289" s="95">
        <f t="shared" si="64"/>
        <v>38</v>
      </c>
      <c r="I1289" s="351">
        <f t="shared" si="2"/>
        <v>5.4441260744985676E-2</v>
      </c>
      <c r="J1289" s="351">
        <f t="shared" si="3"/>
        <v>3.6433365292425697E-2</v>
      </c>
      <c r="K1289" s="34" t="s">
        <v>650</v>
      </c>
    </row>
    <row r="1290" spans="1:11">
      <c r="A1290" s="34" t="s">
        <v>4656</v>
      </c>
      <c r="B1290" s="34">
        <v>2018</v>
      </c>
      <c r="C1290" s="34">
        <v>41</v>
      </c>
      <c r="D1290" s="34" t="s">
        <v>4673</v>
      </c>
      <c r="E1290" s="95">
        <f t="shared" si="62"/>
        <v>698</v>
      </c>
      <c r="F1290" s="95">
        <f t="shared" si="63"/>
        <v>1043</v>
      </c>
      <c r="G1290" s="95">
        <f>'gráficos x semana II nivel'!D260</f>
        <v>1</v>
      </c>
      <c r="H1290" s="95">
        <f t="shared" si="64"/>
        <v>39</v>
      </c>
      <c r="I1290" s="351">
        <f t="shared" si="2"/>
        <v>5.5873925501432664E-2</v>
      </c>
      <c r="J1290" s="351">
        <f t="shared" si="3"/>
        <v>3.7392138063279005E-2</v>
      </c>
      <c r="K1290" s="34" t="s">
        <v>650</v>
      </c>
    </row>
    <row r="1291" spans="1:11">
      <c r="A1291" s="34" t="s">
        <v>4656</v>
      </c>
      <c r="B1291" s="34">
        <v>2018</v>
      </c>
      <c r="C1291" s="34">
        <v>42</v>
      </c>
      <c r="D1291" s="34" t="s">
        <v>4673</v>
      </c>
      <c r="E1291" s="95">
        <f t="shared" si="62"/>
        <v>698</v>
      </c>
      <c r="F1291" s="95">
        <f t="shared" si="63"/>
        <v>1043</v>
      </c>
      <c r="G1291" s="95">
        <f>'gráficos x semana II nivel'!D261</f>
        <v>1</v>
      </c>
      <c r="H1291" s="95">
        <f t="shared" si="64"/>
        <v>40</v>
      </c>
      <c r="I1291" s="351">
        <f t="shared" si="2"/>
        <v>5.730659025787966E-2</v>
      </c>
      <c r="J1291" s="351">
        <f t="shared" si="3"/>
        <v>3.8350910834132314E-2</v>
      </c>
      <c r="K1291" s="34" t="s">
        <v>650</v>
      </c>
    </row>
    <row r="1292" spans="1:11">
      <c r="A1292" s="34" t="s">
        <v>4656</v>
      </c>
      <c r="B1292" s="34">
        <v>2018</v>
      </c>
      <c r="C1292" s="34">
        <v>43</v>
      </c>
      <c r="D1292" s="34" t="s">
        <v>4673</v>
      </c>
      <c r="E1292" s="95">
        <f t="shared" si="62"/>
        <v>698</v>
      </c>
      <c r="F1292" s="95">
        <f t="shared" si="63"/>
        <v>1043</v>
      </c>
      <c r="G1292" s="95">
        <f>'gráficos x semana II nivel'!D262</f>
        <v>3</v>
      </c>
      <c r="H1292" s="95">
        <f t="shared" si="64"/>
        <v>43</v>
      </c>
      <c r="I1292" s="351">
        <f t="shared" si="2"/>
        <v>6.1604584527220632E-2</v>
      </c>
      <c r="J1292" s="351">
        <f t="shared" si="3"/>
        <v>4.1227229146692232E-2</v>
      </c>
      <c r="K1292" s="34" t="s">
        <v>650</v>
      </c>
    </row>
    <row r="1293" spans="1:11">
      <c r="A1293" s="34" t="s">
        <v>4656</v>
      </c>
      <c r="B1293" s="34">
        <v>2018</v>
      </c>
      <c r="C1293" s="34">
        <v>44</v>
      </c>
      <c r="D1293" s="34" t="s">
        <v>4673</v>
      </c>
      <c r="E1293" s="95">
        <f t="shared" si="62"/>
        <v>698</v>
      </c>
      <c r="F1293" s="95">
        <f t="shared" si="63"/>
        <v>1043</v>
      </c>
      <c r="G1293" s="95">
        <f>'gráficos x semana II nivel'!D263</f>
        <v>0</v>
      </c>
      <c r="H1293" s="95">
        <f t="shared" si="64"/>
        <v>43</v>
      </c>
      <c r="I1293" s="351">
        <f t="shared" si="2"/>
        <v>6.1604584527220632E-2</v>
      </c>
      <c r="J1293" s="351">
        <f t="shared" si="3"/>
        <v>4.1227229146692232E-2</v>
      </c>
      <c r="K1293" s="34" t="s">
        <v>650</v>
      </c>
    </row>
    <row r="1294" spans="1:11">
      <c r="A1294" s="34" t="s">
        <v>4656</v>
      </c>
      <c r="B1294" s="34">
        <v>2018</v>
      </c>
      <c r="C1294" s="34">
        <v>45</v>
      </c>
      <c r="D1294" s="34" t="s">
        <v>4673</v>
      </c>
      <c r="E1294" s="95">
        <f t="shared" si="62"/>
        <v>698</v>
      </c>
      <c r="F1294" s="95">
        <f t="shared" si="63"/>
        <v>1043</v>
      </c>
      <c r="G1294" s="95">
        <f>'gráficos x semana II nivel'!D264</f>
        <v>0</v>
      </c>
      <c r="H1294" s="95">
        <f t="shared" si="64"/>
        <v>43</v>
      </c>
      <c r="I1294" s="351">
        <f t="shared" si="2"/>
        <v>6.1604584527220632E-2</v>
      </c>
      <c r="J1294" s="351">
        <f t="shared" si="3"/>
        <v>4.1227229146692232E-2</v>
      </c>
      <c r="K1294" s="34" t="s">
        <v>650</v>
      </c>
    </row>
    <row r="1295" spans="1:11">
      <c r="A1295" s="34" t="s">
        <v>4656</v>
      </c>
      <c r="B1295" s="34">
        <v>2018</v>
      </c>
      <c r="C1295" s="34">
        <v>46</v>
      </c>
      <c r="D1295" s="34" t="s">
        <v>4673</v>
      </c>
      <c r="E1295" s="95">
        <f t="shared" si="62"/>
        <v>698</v>
      </c>
      <c r="F1295" s="95">
        <f t="shared" si="63"/>
        <v>1043</v>
      </c>
      <c r="G1295" s="95">
        <f>'gráficos x semana II nivel'!D265</f>
        <v>0</v>
      </c>
      <c r="H1295" s="95">
        <f t="shared" si="64"/>
        <v>43</v>
      </c>
      <c r="I1295" s="351">
        <f t="shared" si="2"/>
        <v>6.1604584527220632E-2</v>
      </c>
      <c r="J1295" s="351">
        <f t="shared" si="3"/>
        <v>4.1227229146692232E-2</v>
      </c>
      <c r="K1295" s="34" t="s">
        <v>650</v>
      </c>
    </row>
    <row r="1296" spans="1:11">
      <c r="A1296" s="34" t="s">
        <v>4656</v>
      </c>
      <c r="B1296" s="34">
        <v>2018</v>
      </c>
      <c r="C1296" s="34">
        <v>47</v>
      </c>
      <c r="D1296" s="34" t="s">
        <v>4673</v>
      </c>
      <c r="E1296" s="95">
        <f t="shared" si="62"/>
        <v>698</v>
      </c>
      <c r="F1296" s="95">
        <f t="shared" si="63"/>
        <v>1043</v>
      </c>
      <c r="G1296" s="95">
        <f>'gráficos x semana II nivel'!D266</f>
        <v>1</v>
      </c>
      <c r="H1296" s="95">
        <f t="shared" si="64"/>
        <v>44</v>
      </c>
      <c r="I1296" s="351">
        <f t="shared" si="2"/>
        <v>6.3037249283667621E-2</v>
      </c>
      <c r="J1296" s="351">
        <f t="shared" si="3"/>
        <v>4.218600191754554E-2</v>
      </c>
      <c r="K1296" s="34" t="s">
        <v>650</v>
      </c>
    </row>
    <row r="1297" spans="1:11">
      <c r="A1297" s="34" t="s">
        <v>4656</v>
      </c>
      <c r="B1297" s="34">
        <v>2018</v>
      </c>
      <c r="C1297" s="34">
        <v>48</v>
      </c>
      <c r="D1297" s="34" t="s">
        <v>4673</v>
      </c>
      <c r="E1297" s="95">
        <f t="shared" si="62"/>
        <v>698</v>
      </c>
      <c r="F1297" s="95">
        <f t="shared" si="63"/>
        <v>1043</v>
      </c>
      <c r="G1297" s="95">
        <f>'gráficos x semana II nivel'!D267</f>
        <v>0</v>
      </c>
      <c r="H1297" s="95">
        <f t="shared" si="64"/>
        <v>44</v>
      </c>
      <c r="I1297" s="351">
        <f t="shared" si="2"/>
        <v>6.3037249283667621E-2</v>
      </c>
      <c r="J1297" s="351">
        <f t="shared" si="3"/>
        <v>4.218600191754554E-2</v>
      </c>
      <c r="K1297" s="34" t="s">
        <v>650</v>
      </c>
    </row>
    <row r="1298" spans="1:11">
      <c r="A1298" s="34" t="s">
        <v>4656</v>
      </c>
      <c r="B1298" s="34">
        <v>2018</v>
      </c>
      <c r="C1298" s="34">
        <v>49</v>
      </c>
      <c r="D1298" s="34" t="s">
        <v>4673</v>
      </c>
      <c r="E1298" s="95">
        <f t="shared" si="62"/>
        <v>698</v>
      </c>
      <c r="F1298" s="95">
        <f t="shared" si="63"/>
        <v>1043</v>
      </c>
      <c r="G1298" s="95">
        <f>'gráficos x semana II nivel'!D268</f>
        <v>0</v>
      </c>
      <c r="H1298" s="95">
        <f t="shared" si="64"/>
        <v>44</v>
      </c>
      <c r="I1298" s="351">
        <f t="shared" si="2"/>
        <v>6.3037249283667621E-2</v>
      </c>
      <c r="J1298" s="351">
        <f t="shared" si="3"/>
        <v>4.218600191754554E-2</v>
      </c>
      <c r="K1298" s="34" t="s">
        <v>650</v>
      </c>
    </row>
    <row r="1299" spans="1:11">
      <c r="A1299" s="34" t="s">
        <v>4656</v>
      </c>
      <c r="B1299" s="34">
        <v>2018</v>
      </c>
      <c r="C1299" s="34">
        <v>50</v>
      </c>
      <c r="D1299" s="34" t="s">
        <v>4673</v>
      </c>
      <c r="E1299" s="95">
        <f t="shared" si="62"/>
        <v>698</v>
      </c>
      <c r="F1299" s="95">
        <f t="shared" si="63"/>
        <v>1043</v>
      </c>
      <c r="G1299" s="95">
        <f>'gráficos x semana II nivel'!D269</f>
        <v>0</v>
      </c>
      <c r="H1299" s="95">
        <f t="shared" si="64"/>
        <v>44</v>
      </c>
      <c r="I1299" s="351">
        <f t="shared" si="2"/>
        <v>6.3037249283667621E-2</v>
      </c>
      <c r="J1299" s="351">
        <f t="shared" si="3"/>
        <v>4.218600191754554E-2</v>
      </c>
      <c r="K1299" s="34" t="s">
        <v>650</v>
      </c>
    </row>
    <row r="1300" spans="1:11">
      <c r="A1300" s="34" t="s">
        <v>4656</v>
      </c>
      <c r="B1300" s="34">
        <v>2018</v>
      </c>
      <c r="C1300" s="34">
        <v>51</v>
      </c>
      <c r="D1300" s="34" t="s">
        <v>4673</v>
      </c>
      <c r="E1300" s="95">
        <f t="shared" si="62"/>
        <v>698</v>
      </c>
      <c r="F1300" s="95">
        <f t="shared" si="63"/>
        <v>1043</v>
      </c>
      <c r="G1300" s="95">
        <f>'gráficos x semana II nivel'!D270</f>
        <v>0</v>
      </c>
      <c r="H1300" s="95">
        <f t="shared" si="64"/>
        <v>44</v>
      </c>
      <c r="I1300" s="351">
        <f t="shared" si="2"/>
        <v>6.3037249283667621E-2</v>
      </c>
      <c r="J1300" s="351">
        <f t="shared" si="3"/>
        <v>4.218600191754554E-2</v>
      </c>
      <c r="K1300" s="34" t="s">
        <v>650</v>
      </c>
    </row>
    <row r="1301" spans="1:11">
      <c r="A1301" s="34" t="s">
        <v>4656</v>
      </c>
      <c r="B1301" s="34">
        <v>2018</v>
      </c>
      <c r="C1301" s="34">
        <v>52</v>
      </c>
      <c r="D1301" s="34" t="s">
        <v>4673</v>
      </c>
      <c r="E1301" s="95">
        <f t="shared" si="62"/>
        <v>698</v>
      </c>
      <c r="F1301" s="95">
        <f t="shared" si="63"/>
        <v>1043</v>
      </c>
      <c r="G1301" s="95">
        <f>'gráficos x semana II nivel'!D271</f>
        <v>3</v>
      </c>
      <c r="H1301" s="95">
        <f t="shared" si="64"/>
        <v>47</v>
      </c>
      <c r="I1301" s="351">
        <f t="shared" si="2"/>
        <v>6.73352435530086E-2</v>
      </c>
      <c r="J1301" s="351">
        <f t="shared" si="3"/>
        <v>4.5062320230105465E-2</v>
      </c>
      <c r="K1301" s="34" t="s">
        <v>650</v>
      </c>
    </row>
    <row r="1302" spans="1:11">
      <c r="A1302" s="34" t="s">
        <v>4656</v>
      </c>
      <c r="B1302" s="34">
        <v>2018</v>
      </c>
      <c r="C1302" s="34">
        <v>53</v>
      </c>
      <c r="D1302" s="34" t="s">
        <v>4673</v>
      </c>
      <c r="E1302" s="95">
        <f t="shared" si="62"/>
        <v>698</v>
      </c>
      <c r="F1302" s="95">
        <f t="shared" si="63"/>
        <v>1043</v>
      </c>
      <c r="G1302" s="95">
        <f>'gráficos x semana II nivel'!D272</f>
        <v>0</v>
      </c>
      <c r="H1302" s="95">
        <f t="shared" si="64"/>
        <v>47</v>
      </c>
      <c r="I1302" s="351">
        <f t="shared" si="2"/>
        <v>6.73352435530086E-2</v>
      </c>
      <c r="J1302" s="351">
        <f t="shared" si="3"/>
        <v>4.5062320230105465E-2</v>
      </c>
      <c r="K1302" s="34" t="s">
        <v>650</v>
      </c>
    </row>
    <row r="1303" spans="1:11">
      <c r="A1303" s="34" t="s">
        <v>4656</v>
      </c>
      <c r="B1303" s="34">
        <v>2018</v>
      </c>
      <c r="C1303" s="34">
        <v>54</v>
      </c>
      <c r="D1303" s="34" t="s">
        <v>4673</v>
      </c>
      <c r="E1303" s="95">
        <f t="shared" si="62"/>
        <v>698</v>
      </c>
      <c r="F1303" s="95">
        <f t="shared" si="63"/>
        <v>1043</v>
      </c>
      <c r="G1303" s="95">
        <f>'gráficos x semana II nivel'!D273</f>
        <v>0</v>
      </c>
      <c r="H1303" s="95">
        <f t="shared" si="64"/>
        <v>47</v>
      </c>
      <c r="I1303" s="351">
        <f t="shared" si="2"/>
        <v>6.73352435530086E-2</v>
      </c>
      <c r="J1303" s="351">
        <f t="shared" si="3"/>
        <v>4.5062320230105465E-2</v>
      </c>
      <c r="K1303" s="34" t="s">
        <v>650</v>
      </c>
    </row>
    <row r="1304" spans="1:11">
      <c r="A1304" s="34" t="s">
        <v>4656</v>
      </c>
      <c r="B1304" s="34">
        <v>2018</v>
      </c>
      <c r="C1304" s="34">
        <v>55</v>
      </c>
      <c r="D1304" s="34" t="s">
        <v>4673</v>
      </c>
      <c r="E1304" s="95">
        <f t="shared" si="62"/>
        <v>698</v>
      </c>
      <c r="F1304" s="95">
        <f t="shared" si="63"/>
        <v>1043</v>
      </c>
      <c r="G1304" s="95">
        <f>'gráficos x semana II nivel'!D274</f>
        <v>0</v>
      </c>
      <c r="H1304" s="95">
        <f t="shared" si="64"/>
        <v>47</v>
      </c>
      <c r="I1304" s="351">
        <f t="shared" si="2"/>
        <v>6.73352435530086E-2</v>
      </c>
      <c r="J1304" s="351">
        <f t="shared" si="3"/>
        <v>4.5062320230105465E-2</v>
      </c>
      <c r="K1304" s="34" t="s">
        <v>650</v>
      </c>
    </row>
    <row r="1305" spans="1:11">
      <c r="A1305" s="34" t="s">
        <v>4656</v>
      </c>
      <c r="B1305" s="34">
        <v>2018</v>
      </c>
      <c r="C1305" s="34">
        <v>56</v>
      </c>
      <c r="D1305" s="34" t="s">
        <v>4673</v>
      </c>
      <c r="E1305" s="95">
        <f t="shared" si="62"/>
        <v>698</v>
      </c>
      <c r="F1305" s="95">
        <f t="shared" si="63"/>
        <v>1043</v>
      </c>
      <c r="G1305" s="95">
        <f>'gráficos x semana II nivel'!D275</f>
        <v>1</v>
      </c>
      <c r="H1305" s="95">
        <f t="shared" si="64"/>
        <v>48</v>
      </c>
      <c r="I1305" s="351">
        <f t="shared" si="2"/>
        <v>6.8767908309455589E-2</v>
      </c>
      <c r="J1305" s="351">
        <f t="shared" si="3"/>
        <v>4.6021093000958774E-2</v>
      </c>
      <c r="K1305" s="34" t="s">
        <v>650</v>
      </c>
    </row>
    <row r="1306" spans="1:11">
      <c r="A1306" s="34" t="s">
        <v>4656</v>
      </c>
      <c r="B1306" s="34">
        <v>2018</v>
      </c>
      <c r="C1306" s="34">
        <v>57</v>
      </c>
      <c r="D1306" s="34" t="s">
        <v>4673</v>
      </c>
      <c r="E1306" s="95">
        <f t="shared" si="62"/>
        <v>698</v>
      </c>
      <c r="F1306" s="95">
        <f t="shared" si="63"/>
        <v>1043</v>
      </c>
      <c r="G1306" s="95">
        <f>'gráficos x semana II nivel'!D276</f>
        <v>0</v>
      </c>
      <c r="H1306" s="95">
        <f t="shared" si="64"/>
        <v>48</v>
      </c>
      <c r="I1306" s="351">
        <f t="shared" si="2"/>
        <v>6.8767908309455589E-2</v>
      </c>
      <c r="J1306" s="351">
        <f t="shared" si="3"/>
        <v>4.6021093000958774E-2</v>
      </c>
      <c r="K1306" s="34" t="s">
        <v>650</v>
      </c>
    </row>
    <row r="1307" spans="1:11">
      <c r="A1307" s="34" t="s">
        <v>4656</v>
      </c>
      <c r="B1307" s="34">
        <v>2018</v>
      </c>
      <c r="C1307" s="34">
        <v>58</v>
      </c>
      <c r="D1307" s="34" t="s">
        <v>4673</v>
      </c>
      <c r="E1307" s="95">
        <f t="shared" si="62"/>
        <v>698</v>
      </c>
      <c r="F1307" s="95">
        <f t="shared" si="63"/>
        <v>1043</v>
      </c>
      <c r="G1307" s="95">
        <f>'gráficos x semana II nivel'!D277</f>
        <v>0</v>
      </c>
      <c r="H1307" s="95">
        <f t="shared" si="64"/>
        <v>48</v>
      </c>
      <c r="I1307" s="351">
        <f t="shared" si="2"/>
        <v>6.8767908309455589E-2</v>
      </c>
      <c r="J1307" s="351">
        <f t="shared" si="3"/>
        <v>4.6021093000958774E-2</v>
      </c>
      <c r="K1307" s="34" t="s">
        <v>650</v>
      </c>
    </row>
    <row r="1308" spans="1:11">
      <c r="A1308" s="34" t="s">
        <v>4656</v>
      </c>
      <c r="B1308" s="34">
        <v>2018</v>
      </c>
      <c r="C1308" s="34">
        <v>59</v>
      </c>
      <c r="D1308" s="34" t="s">
        <v>4673</v>
      </c>
      <c r="E1308" s="95">
        <f t="shared" si="62"/>
        <v>698</v>
      </c>
      <c r="F1308" s="95">
        <f t="shared" si="63"/>
        <v>1043</v>
      </c>
      <c r="G1308" s="95">
        <f>'gráficos x semana II nivel'!D278</f>
        <v>0</v>
      </c>
      <c r="H1308" s="95">
        <f t="shared" si="64"/>
        <v>48</v>
      </c>
      <c r="I1308" s="351">
        <f t="shared" si="2"/>
        <v>6.8767908309455589E-2</v>
      </c>
      <c r="J1308" s="351">
        <f t="shared" si="3"/>
        <v>4.6021093000958774E-2</v>
      </c>
      <c r="K1308" s="34" t="s">
        <v>650</v>
      </c>
    </row>
    <row r="1309" spans="1:11">
      <c r="A1309" s="34" t="s">
        <v>4656</v>
      </c>
      <c r="B1309" s="34">
        <v>2018</v>
      </c>
      <c r="C1309" s="34">
        <v>60</v>
      </c>
      <c r="D1309" s="34" t="s">
        <v>4673</v>
      </c>
      <c r="E1309" s="95">
        <f t="shared" si="62"/>
        <v>698</v>
      </c>
      <c r="F1309" s="95">
        <f t="shared" si="63"/>
        <v>1043</v>
      </c>
      <c r="G1309" s="95">
        <f>'gráficos x semana II nivel'!D279</f>
        <v>0</v>
      </c>
      <c r="H1309" s="95">
        <f t="shared" si="64"/>
        <v>48</v>
      </c>
      <c r="I1309" s="351">
        <f t="shared" si="2"/>
        <v>6.8767908309455589E-2</v>
      </c>
      <c r="J1309" s="351">
        <f t="shared" si="3"/>
        <v>4.6021093000958774E-2</v>
      </c>
      <c r="K1309" s="34" t="s">
        <v>650</v>
      </c>
    </row>
    <row r="1310" spans="1:11">
      <c r="A1310" s="34" t="s">
        <v>4656</v>
      </c>
      <c r="B1310" s="34">
        <v>2018</v>
      </c>
      <c r="C1310" s="34">
        <v>61</v>
      </c>
      <c r="D1310" s="34" t="s">
        <v>4673</v>
      </c>
      <c r="E1310" s="95">
        <f t="shared" si="62"/>
        <v>698</v>
      </c>
      <c r="F1310" s="95">
        <f t="shared" si="63"/>
        <v>1043</v>
      </c>
      <c r="G1310" s="95">
        <f>'gráficos x semana II nivel'!D280</f>
        <v>0</v>
      </c>
      <c r="H1310" s="95">
        <f t="shared" si="64"/>
        <v>48</v>
      </c>
      <c r="I1310" s="351">
        <f t="shared" si="2"/>
        <v>6.8767908309455589E-2</v>
      </c>
      <c r="J1310" s="351">
        <f t="shared" si="3"/>
        <v>4.6021093000958774E-2</v>
      </c>
      <c r="K1310" s="34" t="s">
        <v>650</v>
      </c>
    </row>
    <row r="1311" spans="1:11">
      <c r="A1311" s="34" t="s">
        <v>4656</v>
      </c>
      <c r="B1311" s="34">
        <v>2018</v>
      </c>
      <c r="C1311" s="34">
        <v>62</v>
      </c>
      <c r="D1311" s="34" t="s">
        <v>4673</v>
      </c>
      <c r="E1311" s="95">
        <f t="shared" si="62"/>
        <v>698</v>
      </c>
      <c r="F1311" s="95">
        <f t="shared" si="63"/>
        <v>1043</v>
      </c>
      <c r="G1311" s="95">
        <f>'gráficos x semana II nivel'!D281</f>
        <v>0</v>
      </c>
      <c r="H1311" s="95">
        <f t="shared" si="64"/>
        <v>48</v>
      </c>
      <c r="I1311" s="351">
        <f t="shared" si="2"/>
        <v>6.8767908309455589E-2</v>
      </c>
      <c r="J1311" s="351">
        <f t="shared" si="3"/>
        <v>4.6021093000958774E-2</v>
      </c>
      <c r="K1311" s="34" t="s">
        <v>650</v>
      </c>
    </row>
    <row r="1312" spans="1:11">
      <c r="A1312" s="34" t="s">
        <v>4656</v>
      </c>
      <c r="B1312" s="34">
        <v>2018</v>
      </c>
      <c r="C1312" s="34">
        <v>63</v>
      </c>
      <c r="D1312" s="34" t="s">
        <v>4673</v>
      </c>
      <c r="E1312" s="95">
        <f t="shared" si="62"/>
        <v>698</v>
      </c>
      <c r="F1312" s="95">
        <f t="shared" si="63"/>
        <v>1043</v>
      </c>
      <c r="G1312" s="95">
        <f>'gráficos x semana II nivel'!D282</f>
        <v>0</v>
      </c>
      <c r="H1312" s="95">
        <f t="shared" si="64"/>
        <v>48</v>
      </c>
      <c r="I1312" s="351">
        <f t="shared" si="2"/>
        <v>6.8767908309455589E-2</v>
      </c>
      <c r="J1312" s="351">
        <f t="shared" si="3"/>
        <v>4.6021093000958774E-2</v>
      </c>
      <c r="K1312" s="34" t="s">
        <v>650</v>
      </c>
    </row>
    <row r="1313" spans="1:11">
      <c r="A1313" s="34" t="s">
        <v>4656</v>
      </c>
      <c r="B1313" s="34">
        <v>2018</v>
      </c>
      <c r="C1313" s="34">
        <v>64</v>
      </c>
      <c r="D1313" s="34" t="s">
        <v>4673</v>
      </c>
      <c r="E1313" s="95">
        <f t="shared" si="62"/>
        <v>698</v>
      </c>
      <c r="F1313" s="95">
        <f t="shared" si="63"/>
        <v>1043</v>
      </c>
      <c r="G1313" s="95">
        <f>'gráficos x semana II nivel'!D283</f>
        <v>0</v>
      </c>
      <c r="H1313" s="95">
        <f t="shared" si="64"/>
        <v>48</v>
      </c>
      <c r="I1313" s="351">
        <f t="shared" si="2"/>
        <v>6.8767908309455589E-2</v>
      </c>
      <c r="J1313" s="351">
        <f t="shared" si="3"/>
        <v>4.6021093000958774E-2</v>
      </c>
      <c r="K1313" s="34" t="s">
        <v>650</v>
      </c>
    </row>
    <row r="1314" spans="1:11">
      <c r="A1314" s="34" t="s">
        <v>4656</v>
      </c>
      <c r="B1314" s="34">
        <v>2018</v>
      </c>
      <c r="C1314" s="34">
        <v>65</v>
      </c>
      <c r="D1314" s="34" t="s">
        <v>4673</v>
      </c>
      <c r="E1314" s="95">
        <f t="shared" ref="E1314:E1377" si="65">SP2_IIN</f>
        <v>698</v>
      </c>
      <c r="F1314" s="95">
        <f t="shared" ref="F1314:F1377" si="66">Cargos_IIN_SP2</f>
        <v>1043</v>
      </c>
      <c r="G1314" s="95">
        <f>'gráficos x semana II nivel'!D284</f>
        <v>0</v>
      </c>
      <c r="H1314" s="95">
        <f t="shared" si="64"/>
        <v>48</v>
      </c>
      <c r="I1314" s="351">
        <f t="shared" si="2"/>
        <v>6.8767908309455589E-2</v>
      </c>
      <c r="J1314" s="351">
        <f t="shared" si="3"/>
        <v>4.6021093000958774E-2</v>
      </c>
      <c r="K1314" s="34" t="s">
        <v>650</v>
      </c>
    </row>
    <row r="1315" spans="1:11">
      <c r="A1315" s="34" t="s">
        <v>4656</v>
      </c>
      <c r="B1315" s="34">
        <v>2018</v>
      </c>
      <c r="C1315" s="34">
        <v>66</v>
      </c>
      <c r="D1315" s="34" t="s">
        <v>4673</v>
      </c>
      <c r="E1315" s="95">
        <f t="shared" si="65"/>
        <v>698</v>
      </c>
      <c r="F1315" s="95">
        <f t="shared" si="66"/>
        <v>1043</v>
      </c>
      <c r="G1315" s="95">
        <f>'gráficos x semana II nivel'!D285</f>
        <v>0</v>
      </c>
      <c r="H1315" s="95">
        <f t="shared" si="64"/>
        <v>48</v>
      </c>
      <c r="I1315" s="351">
        <f t="shared" si="2"/>
        <v>6.8767908309455589E-2</v>
      </c>
      <c r="J1315" s="351">
        <f t="shared" si="3"/>
        <v>4.6021093000958774E-2</v>
      </c>
      <c r="K1315" s="34" t="s">
        <v>650</v>
      </c>
    </row>
    <row r="1316" spans="1:11">
      <c r="A1316" s="34" t="s">
        <v>4656</v>
      </c>
      <c r="B1316" s="34">
        <v>2018</v>
      </c>
      <c r="C1316" s="34">
        <v>67</v>
      </c>
      <c r="D1316" s="34" t="s">
        <v>4673</v>
      </c>
      <c r="E1316" s="95">
        <f t="shared" si="65"/>
        <v>698</v>
      </c>
      <c r="F1316" s="95">
        <f t="shared" si="66"/>
        <v>1043</v>
      </c>
      <c r="G1316" s="95">
        <f>'gráficos x semana II nivel'!D286</f>
        <v>0</v>
      </c>
      <c r="H1316" s="95">
        <f t="shared" si="64"/>
        <v>48</v>
      </c>
      <c r="I1316" s="351">
        <f t="shared" si="2"/>
        <v>6.8767908309455589E-2</v>
      </c>
      <c r="J1316" s="351">
        <f t="shared" si="3"/>
        <v>4.6021093000958774E-2</v>
      </c>
      <c r="K1316" s="34" t="s">
        <v>650</v>
      </c>
    </row>
    <row r="1317" spans="1:11">
      <c r="A1317" s="34" t="s">
        <v>4656</v>
      </c>
      <c r="B1317" s="34">
        <v>2018</v>
      </c>
      <c r="C1317" s="34">
        <v>68</v>
      </c>
      <c r="D1317" s="34" t="s">
        <v>4673</v>
      </c>
      <c r="E1317" s="95">
        <f t="shared" si="65"/>
        <v>698</v>
      </c>
      <c r="F1317" s="95">
        <f t="shared" si="66"/>
        <v>1043</v>
      </c>
      <c r="G1317" s="95">
        <f>'gráficos x semana II nivel'!D287</f>
        <v>0</v>
      </c>
      <c r="H1317" s="95">
        <f t="shared" si="64"/>
        <v>48</v>
      </c>
      <c r="I1317" s="351">
        <f t="shared" si="2"/>
        <v>6.8767908309455589E-2</v>
      </c>
      <c r="J1317" s="351">
        <f t="shared" si="3"/>
        <v>4.6021093000958774E-2</v>
      </c>
      <c r="K1317" s="34" t="s">
        <v>650</v>
      </c>
    </row>
    <row r="1318" spans="1:11">
      <c r="A1318" s="34" t="s">
        <v>4656</v>
      </c>
      <c r="B1318" s="34">
        <v>2018</v>
      </c>
      <c r="C1318" s="34">
        <v>69</v>
      </c>
      <c r="D1318" s="34" t="s">
        <v>4673</v>
      </c>
      <c r="E1318" s="95">
        <f t="shared" si="65"/>
        <v>698</v>
      </c>
      <c r="F1318" s="95">
        <f t="shared" si="66"/>
        <v>1043</v>
      </c>
      <c r="G1318" s="95">
        <f>'gráficos x semana II nivel'!D288</f>
        <v>1</v>
      </c>
      <c r="H1318" s="95">
        <f t="shared" si="64"/>
        <v>49</v>
      </c>
      <c r="I1318" s="351">
        <f t="shared" si="2"/>
        <v>7.0200573065902577E-2</v>
      </c>
      <c r="J1318" s="351">
        <f t="shared" si="3"/>
        <v>4.6979865771812082E-2</v>
      </c>
      <c r="K1318" s="34" t="s">
        <v>650</v>
      </c>
    </row>
    <row r="1319" spans="1:11">
      <c r="A1319" s="34" t="s">
        <v>4656</v>
      </c>
      <c r="B1319" s="34">
        <v>2018</v>
      </c>
      <c r="C1319" s="34">
        <v>70</v>
      </c>
      <c r="D1319" s="34" t="s">
        <v>4673</v>
      </c>
      <c r="E1319" s="95">
        <f t="shared" si="65"/>
        <v>698</v>
      </c>
      <c r="F1319" s="95">
        <f t="shared" si="66"/>
        <v>1043</v>
      </c>
      <c r="G1319" s="95">
        <f>'gráficos x semana II nivel'!D289</f>
        <v>0</v>
      </c>
      <c r="H1319" s="95">
        <f t="shared" si="64"/>
        <v>49</v>
      </c>
      <c r="I1319" s="351">
        <f t="shared" si="2"/>
        <v>7.0200573065902577E-2</v>
      </c>
      <c r="J1319" s="351">
        <f t="shared" si="3"/>
        <v>4.6979865771812082E-2</v>
      </c>
      <c r="K1319" s="34" t="s">
        <v>650</v>
      </c>
    </row>
    <row r="1320" spans="1:11">
      <c r="A1320" s="34" t="s">
        <v>4656</v>
      </c>
      <c r="B1320" s="34">
        <v>2018</v>
      </c>
      <c r="C1320" s="34">
        <v>71</v>
      </c>
      <c r="D1320" s="34" t="s">
        <v>4673</v>
      </c>
      <c r="E1320" s="95">
        <f t="shared" si="65"/>
        <v>698</v>
      </c>
      <c r="F1320" s="95">
        <f t="shared" si="66"/>
        <v>1043</v>
      </c>
      <c r="G1320" s="95">
        <f>'gráficos x semana II nivel'!D290</f>
        <v>0</v>
      </c>
      <c r="H1320" s="95">
        <f t="shared" si="64"/>
        <v>49</v>
      </c>
      <c r="I1320" s="351">
        <f t="shared" si="2"/>
        <v>7.0200573065902577E-2</v>
      </c>
      <c r="J1320" s="351">
        <f t="shared" si="3"/>
        <v>4.6979865771812082E-2</v>
      </c>
      <c r="K1320" s="34" t="s">
        <v>650</v>
      </c>
    </row>
    <row r="1321" spans="1:11">
      <c r="A1321" s="34" t="s">
        <v>4656</v>
      </c>
      <c r="B1321" s="34">
        <v>2018</v>
      </c>
      <c r="C1321" s="34">
        <v>72</v>
      </c>
      <c r="D1321" s="34" t="s">
        <v>4673</v>
      </c>
      <c r="E1321" s="95">
        <f t="shared" si="65"/>
        <v>698</v>
      </c>
      <c r="F1321" s="95">
        <f t="shared" si="66"/>
        <v>1043</v>
      </c>
      <c r="G1321" s="95">
        <f>'gráficos x semana II nivel'!D291</f>
        <v>0</v>
      </c>
      <c r="H1321" s="95">
        <f t="shared" si="64"/>
        <v>49</v>
      </c>
      <c r="I1321" s="351">
        <f t="shared" si="2"/>
        <v>7.0200573065902577E-2</v>
      </c>
      <c r="J1321" s="351">
        <f t="shared" si="3"/>
        <v>4.6979865771812082E-2</v>
      </c>
      <c r="K1321" s="34" t="s">
        <v>650</v>
      </c>
    </row>
    <row r="1322" spans="1:11">
      <c r="A1322" s="34" t="s">
        <v>4656</v>
      </c>
      <c r="B1322" s="34">
        <v>2018</v>
      </c>
      <c r="C1322" s="34">
        <v>73</v>
      </c>
      <c r="D1322" s="34" t="s">
        <v>4673</v>
      </c>
      <c r="E1322" s="95">
        <f t="shared" si="65"/>
        <v>698</v>
      </c>
      <c r="F1322" s="95">
        <f t="shared" si="66"/>
        <v>1043</v>
      </c>
      <c r="G1322" s="95">
        <f>'gráficos x semana II nivel'!D292</f>
        <v>0</v>
      </c>
      <c r="H1322" s="95">
        <f t="shared" si="64"/>
        <v>49</v>
      </c>
      <c r="I1322" s="351">
        <f t="shared" si="2"/>
        <v>7.0200573065902577E-2</v>
      </c>
      <c r="J1322" s="351">
        <f t="shared" si="3"/>
        <v>4.6979865771812082E-2</v>
      </c>
      <c r="K1322" s="34" t="s">
        <v>650</v>
      </c>
    </row>
    <row r="1323" spans="1:11">
      <c r="A1323" s="34" t="s">
        <v>4656</v>
      </c>
      <c r="B1323" s="34">
        <v>2018</v>
      </c>
      <c r="C1323" s="34">
        <v>74</v>
      </c>
      <c r="D1323" s="34" t="s">
        <v>4673</v>
      </c>
      <c r="E1323" s="95">
        <f t="shared" si="65"/>
        <v>698</v>
      </c>
      <c r="F1323" s="95">
        <f t="shared" si="66"/>
        <v>1043</v>
      </c>
      <c r="G1323" s="95">
        <f>'gráficos x semana II nivel'!D293</f>
        <v>0</v>
      </c>
      <c r="H1323" s="95">
        <f t="shared" si="64"/>
        <v>49</v>
      </c>
      <c r="I1323" s="351">
        <f t="shared" si="2"/>
        <v>7.0200573065902577E-2</v>
      </c>
      <c r="J1323" s="351">
        <f t="shared" si="3"/>
        <v>4.6979865771812082E-2</v>
      </c>
      <c r="K1323" s="34" t="s">
        <v>650</v>
      </c>
    </row>
    <row r="1324" spans="1:11">
      <c r="A1324" s="34" t="s">
        <v>4656</v>
      </c>
      <c r="B1324" s="34">
        <v>2018</v>
      </c>
      <c r="C1324" s="34">
        <v>75</v>
      </c>
      <c r="D1324" s="34" t="s">
        <v>4673</v>
      </c>
      <c r="E1324" s="95">
        <f t="shared" si="65"/>
        <v>698</v>
      </c>
      <c r="F1324" s="95">
        <f t="shared" si="66"/>
        <v>1043</v>
      </c>
      <c r="G1324" s="95">
        <f>'gráficos x semana II nivel'!D294</f>
        <v>0</v>
      </c>
      <c r="H1324" s="95">
        <f t="shared" si="64"/>
        <v>49</v>
      </c>
      <c r="I1324" s="351">
        <f t="shared" si="2"/>
        <v>7.0200573065902577E-2</v>
      </c>
      <c r="J1324" s="351">
        <f t="shared" si="3"/>
        <v>4.6979865771812082E-2</v>
      </c>
      <c r="K1324" s="34" t="s">
        <v>650</v>
      </c>
    </row>
    <row r="1325" spans="1:11">
      <c r="A1325" s="34" t="s">
        <v>4656</v>
      </c>
      <c r="B1325" s="34">
        <v>2018</v>
      </c>
      <c r="C1325" s="34">
        <v>76</v>
      </c>
      <c r="D1325" s="34" t="s">
        <v>4673</v>
      </c>
      <c r="E1325" s="95">
        <f t="shared" si="65"/>
        <v>698</v>
      </c>
      <c r="F1325" s="95">
        <f t="shared" si="66"/>
        <v>1043</v>
      </c>
      <c r="G1325" s="95">
        <f>'gráficos x semana II nivel'!D295</f>
        <v>0</v>
      </c>
      <c r="H1325" s="95">
        <f t="shared" si="64"/>
        <v>49</v>
      </c>
      <c r="I1325" s="351">
        <f t="shared" si="2"/>
        <v>7.0200573065902577E-2</v>
      </c>
      <c r="J1325" s="351">
        <f t="shared" si="3"/>
        <v>4.6979865771812082E-2</v>
      </c>
      <c r="K1325" s="34" t="s">
        <v>650</v>
      </c>
    </row>
    <row r="1326" spans="1:11">
      <c r="A1326" s="34" t="s">
        <v>4656</v>
      </c>
      <c r="B1326" s="34">
        <v>2018</v>
      </c>
      <c r="C1326" s="34">
        <v>77</v>
      </c>
      <c r="D1326" s="34" t="s">
        <v>4673</v>
      </c>
      <c r="E1326" s="95">
        <f t="shared" si="65"/>
        <v>698</v>
      </c>
      <c r="F1326" s="95">
        <f t="shared" si="66"/>
        <v>1043</v>
      </c>
      <c r="G1326" s="95">
        <f>'gráficos x semana II nivel'!D296</f>
        <v>0</v>
      </c>
      <c r="H1326" s="95">
        <f t="shared" si="64"/>
        <v>49</v>
      </c>
      <c r="I1326" s="351">
        <f t="shared" si="2"/>
        <v>7.0200573065902577E-2</v>
      </c>
      <c r="J1326" s="351">
        <f t="shared" si="3"/>
        <v>4.6979865771812082E-2</v>
      </c>
      <c r="K1326" s="34" t="s">
        <v>650</v>
      </c>
    </row>
    <row r="1327" spans="1:11">
      <c r="A1327" s="34" t="s">
        <v>4656</v>
      </c>
      <c r="B1327" s="34">
        <v>2018</v>
      </c>
      <c r="C1327" s="34">
        <v>78</v>
      </c>
      <c r="D1327" s="34" t="s">
        <v>4673</v>
      </c>
      <c r="E1327" s="95">
        <f t="shared" si="65"/>
        <v>698</v>
      </c>
      <c r="F1327" s="95">
        <f t="shared" si="66"/>
        <v>1043</v>
      </c>
      <c r="G1327" s="95">
        <f>'gráficos x semana II nivel'!D297</f>
        <v>0</v>
      </c>
      <c r="H1327" s="95">
        <f t="shared" si="64"/>
        <v>49</v>
      </c>
      <c r="I1327" s="351">
        <f t="shared" si="2"/>
        <v>7.0200573065902577E-2</v>
      </c>
      <c r="J1327" s="351">
        <f t="shared" si="3"/>
        <v>4.6979865771812082E-2</v>
      </c>
      <c r="K1327" s="34" t="s">
        <v>650</v>
      </c>
    </row>
    <row r="1328" spans="1:11">
      <c r="A1328" s="34" t="s">
        <v>4656</v>
      </c>
      <c r="B1328" s="34">
        <v>2018</v>
      </c>
      <c r="C1328" s="34">
        <v>79</v>
      </c>
      <c r="D1328" s="34" t="s">
        <v>4673</v>
      </c>
      <c r="E1328" s="95">
        <f t="shared" si="65"/>
        <v>698</v>
      </c>
      <c r="F1328" s="95">
        <f t="shared" si="66"/>
        <v>1043</v>
      </c>
      <c r="G1328" s="95">
        <f>'gráficos x semana II nivel'!D298</f>
        <v>0</v>
      </c>
      <c r="H1328" s="95">
        <f t="shared" si="64"/>
        <v>49</v>
      </c>
      <c r="I1328" s="351">
        <f t="shared" si="2"/>
        <v>7.0200573065902577E-2</v>
      </c>
      <c r="J1328" s="351">
        <f t="shared" si="3"/>
        <v>4.6979865771812082E-2</v>
      </c>
      <c r="K1328" s="34" t="s">
        <v>650</v>
      </c>
    </row>
    <row r="1329" spans="1:11">
      <c r="A1329" s="34" t="s">
        <v>4656</v>
      </c>
      <c r="B1329" s="34">
        <v>2018</v>
      </c>
      <c r="C1329" s="34">
        <v>80</v>
      </c>
      <c r="D1329" s="34" t="s">
        <v>4673</v>
      </c>
      <c r="E1329" s="95">
        <f t="shared" si="65"/>
        <v>698</v>
      </c>
      <c r="F1329" s="95">
        <f t="shared" si="66"/>
        <v>1043</v>
      </c>
      <c r="G1329" s="95">
        <f>'gráficos x semana II nivel'!D299</f>
        <v>0</v>
      </c>
      <c r="H1329" s="95">
        <f t="shared" si="64"/>
        <v>49</v>
      </c>
      <c r="I1329" s="351">
        <f t="shared" si="2"/>
        <v>7.0200573065902577E-2</v>
      </c>
      <c r="J1329" s="351">
        <f t="shared" si="3"/>
        <v>4.6979865771812082E-2</v>
      </c>
      <c r="K1329" s="34" t="s">
        <v>650</v>
      </c>
    </row>
    <row r="1330" spans="1:11">
      <c r="A1330" s="34" t="s">
        <v>4656</v>
      </c>
      <c r="B1330" s="34">
        <v>2018</v>
      </c>
      <c r="C1330" s="34">
        <v>81</v>
      </c>
      <c r="D1330" s="34" t="s">
        <v>4673</v>
      </c>
      <c r="E1330" s="95">
        <f t="shared" si="65"/>
        <v>698</v>
      </c>
      <c r="F1330" s="95">
        <f t="shared" si="66"/>
        <v>1043</v>
      </c>
      <c r="G1330" s="95">
        <f>'gráficos x semana II nivel'!D300</f>
        <v>0</v>
      </c>
      <c r="H1330" s="95">
        <f t="shared" si="64"/>
        <v>49</v>
      </c>
      <c r="I1330" s="351">
        <f t="shared" si="2"/>
        <v>7.0200573065902577E-2</v>
      </c>
      <c r="J1330" s="351">
        <f t="shared" si="3"/>
        <v>4.6979865771812082E-2</v>
      </c>
      <c r="K1330" s="34" t="s">
        <v>650</v>
      </c>
    </row>
    <row r="1331" spans="1:11">
      <c r="A1331" s="34" t="s">
        <v>4656</v>
      </c>
      <c r="B1331" s="34">
        <v>2018</v>
      </c>
      <c r="C1331" s="34">
        <v>82</v>
      </c>
      <c r="D1331" s="34" t="s">
        <v>4673</v>
      </c>
      <c r="E1331" s="95">
        <f t="shared" si="65"/>
        <v>698</v>
      </c>
      <c r="F1331" s="95">
        <f t="shared" si="66"/>
        <v>1043</v>
      </c>
      <c r="G1331" s="95">
        <f>'gráficos x semana II nivel'!D301</f>
        <v>1</v>
      </c>
      <c r="H1331" s="95">
        <f t="shared" si="64"/>
        <v>50</v>
      </c>
      <c r="I1331" s="351">
        <f t="shared" si="2"/>
        <v>7.1633237822349566E-2</v>
      </c>
      <c r="J1331" s="351">
        <f t="shared" si="3"/>
        <v>4.793863854266539E-2</v>
      </c>
      <c r="K1331" s="34" t="s">
        <v>650</v>
      </c>
    </row>
    <row r="1332" spans="1:11">
      <c r="A1332" s="34" t="s">
        <v>4656</v>
      </c>
      <c r="B1332" s="34">
        <v>2018</v>
      </c>
      <c r="C1332" s="34">
        <v>83</v>
      </c>
      <c r="D1332" s="34" t="s">
        <v>4673</v>
      </c>
      <c r="E1332" s="95">
        <f t="shared" si="65"/>
        <v>698</v>
      </c>
      <c r="F1332" s="95">
        <f t="shared" si="66"/>
        <v>1043</v>
      </c>
      <c r="G1332" s="95">
        <f>'gráficos x semana II nivel'!D302</f>
        <v>0</v>
      </c>
      <c r="H1332" s="95">
        <f t="shared" si="64"/>
        <v>50</v>
      </c>
      <c r="I1332" s="351">
        <f t="shared" si="2"/>
        <v>7.1633237822349566E-2</v>
      </c>
      <c r="J1332" s="351">
        <f t="shared" si="3"/>
        <v>4.793863854266539E-2</v>
      </c>
      <c r="K1332" s="34" t="s">
        <v>650</v>
      </c>
    </row>
    <row r="1333" spans="1:11">
      <c r="A1333" s="34" t="s">
        <v>4656</v>
      </c>
      <c r="B1333" s="34">
        <v>2018</v>
      </c>
      <c r="C1333" s="34">
        <v>84</v>
      </c>
      <c r="D1333" s="34" t="s">
        <v>4673</v>
      </c>
      <c r="E1333" s="95">
        <f t="shared" si="65"/>
        <v>698</v>
      </c>
      <c r="F1333" s="95">
        <f t="shared" si="66"/>
        <v>1043</v>
      </c>
      <c r="G1333" s="95">
        <f>'gráficos x semana II nivel'!D303</f>
        <v>0</v>
      </c>
      <c r="H1333" s="95">
        <f t="shared" si="64"/>
        <v>50</v>
      </c>
      <c r="I1333" s="351">
        <f t="shared" si="2"/>
        <v>7.1633237822349566E-2</v>
      </c>
      <c r="J1333" s="351">
        <f t="shared" si="3"/>
        <v>4.793863854266539E-2</v>
      </c>
      <c r="K1333" s="34" t="s">
        <v>650</v>
      </c>
    </row>
    <row r="1334" spans="1:11">
      <c r="A1334" s="34" t="s">
        <v>4656</v>
      </c>
      <c r="B1334" s="34">
        <v>2018</v>
      </c>
      <c r="C1334" s="34">
        <v>85</v>
      </c>
      <c r="D1334" s="34" t="s">
        <v>4673</v>
      </c>
      <c r="E1334" s="95">
        <f t="shared" si="65"/>
        <v>698</v>
      </c>
      <c r="F1334" s="95">
        <f t="shared" si="66"/>
        <v>1043</v>
      </c>
      <c r="G1334" s="95">
        <f>'gráficos x semana II nivel'!D304</f>
        <v>0</v>
      </c>
      <c r="H1334" s="95">
        <f t="shared" si="64"/>
        <v>50</v>
      </c>
      <c r="I1334" s="351">
        <f t="shared" si="2"/>
        <v>7.1633237822349566E-2</v>
      </c>
      <c r="J1334" s="351">
        <f t="shared" si="3"/>
        <v>4.793863854266539E-2</v>
      </c>
      <c r="K1334" s="34" t="s">
        <v>650</v>
      </c>
    </row>
    <row r="1335" spans="1:11">
      <c r="A1335" s="34" t="s">
        <v>4656</v>
      </c>
      <c r="B1335" s="34">
        <v>2018</v>
      </c>
      <c r="C1335" s="34">
        <v>86</v>
      </c>
      <c r="D1335" s="34" t="s">
        <v>4673</v>
      </c>
      <c r="E1335" s="95">
        <f t="shared" si="65"/>
        <v>698</v>
      </c>
      <c r="F1335" s="95">
        <f t="shared" si="66"/>
        <v>1043</v>
      </c>
      <c r="G1335" s="95">
        <f>'gráficos x semana II nivel'!D305</f>
        <v>0</v>
      </c>
      <c r="H1335" s="95">
        <f t="shared" si="64"/>
        <v>50</v>
      </c>
      <c r="I1335" s="351">
        <f t="shared" si="2"/>
        <v>7.1633237822349566E-2</v>
      </c>
      <c r="J1335" s="351">
        <f t="shared" si="3"/>
        <v>4.793863854266539E-2</v>
      </c>
      <c r="K1335" s="34" t="s">
        <v>650</v>
      </c>
    </row>
    <row r="1336" spans="1:11">
      <c r="A1336" s="34" t="s">
        <v>4656</v>
      </c>
      <c r="B1336" s="34">
        <v>2018</v>
      </c>
      <c r="C1336" s="34">
        <v>87</v>
      </c>
      <c r="D1336" s="34" t="s">
        <v>4673</v>
      </c>
      <c r="E1336" s="95">
        <f t="shared" si="65"/>
        <v>698</v>
      </c>
      <c r="F1336" s="95">
        <f t="shared" si="66"/>
        <v>1043</v>
      </c>
      <c r="G1336" s="95">
        <f>'gráficos x semana II nivel'!D306</f>
        <v>0</v>
      </c>
      <c r="H1336" s="95">
        <f t="shared" si="64"/>
        <v>50</v>
      </c>
      <c r="I1336" s="351">
        <f t="shared" si="2"/>
        <v>7.1633237822349566E-2</v>
      </c>
      <c r="J1336" s="351">
        <f t="shared" si="3"/>
        <v>4.793863854266539E-2</v>
      </c>
      <c r="K1336" s="34" t="s">
        <v>650</v>
      </c>
    </row>
    <row r="1337" spans="1:11">
      <c r="A1337" s="34" t="s">
        <v>4656</v>
      </c>
      <c r="B1337" s="34">
        <v>2018</v>
      </c>
      <c r="C1337" s="34">
        <v>88</v>
      </c>
      <c r="D1337" s="34" t="s">
        <v>4673</v>
      </c>
      <c r="E1337" s="95">
        <f t="shared" si="65"/>
        <v>698</v>
      </c>
      <c r="F1337" s="95">
        <f t="shared" si="66"/>
        <v>1043</v>
      </c>
      <c r="G1337" s="95">
        <f>'gráficos x semana II nivel'!D307</f>
        <v>0</v>
      </c>
      <c r="H1337" s="95">
        <f t="shared" si="64"/>
        <v>50</v>
      </c>
      <c r="I1337" s="351">
        <f t="shared" si="2"/>
        <v>7.1633237822349566E-2</v>
      </c>
      <c r="J1337" s="351">
        <f t="shared" si="3"/>
        <v>4.793863854266539E-2</v>
      </c>
      <c r="K1337" s="34" t="s">
        <v>650</v>
      </c>
    </row>
    <row r="1338" spans="1:11">
      <c r="A1338" s="34" t="s">
        <v>4656</v>
      </c>
      <c r="B1338" s="34">
        <v>2018</v>
      </c>
      <c r="C1338" s="34">
        <v>89</v>
      </c>
      <c r="D1338" s="34" t="s">
        <v>4673</v>
      </c>
      <c r="E1338" s="95">
        <f t="shared" si="65"/>
        <v>698</v>
      </c>
      <c r="F1338" s="95">
        <f t="shared" si="66"/>
        <v>1043</v>
      </c>
      <c r="G1338" s="95">
        <f>'gráficos x semana II nivel'!D308</f>
        <v>0</v>
      </c>
      <c r="H1338" s="95">
        <f t="shared" si="64"/>
        <v>50</v>
      </c>
      <c r="I1338" s="351">
        <f t="shared" si="2"/>
        <v>7.1633237822349566E-2</v>
      </c>
      <c r="J1338" s="351">
        <f t="shared" si="3"/>
        <v>4.793863854266539E-2</v>
      </c>
      <c r="K1338" s="34" t="s">
        <v>650</v>
      </c>
    </row>
    <row r="1339" spans="1:11">
      <c r="A1339" s="34" t="s">
        <v>4656</v>
      </c>
      <c r="B1339" s="34">
        <v>2018</v>
      </c>
      <c r="C1339" s="34">
        <v>90</v>
      </c>
      <c r="D1339" s="34" t="s">
        <v>4673</v>
      </c>
      <c r="E1339" s="95">
        <f t="shared" si="65"/>
        <v>698</v>
      </c>
      <c r="F1339" s="95">
        <f t="shared" si="66"/>
        <v>1043</v>
      </c>
      <c r="G1339" s="95">
        <f>'gráficos x semana II nivel'!D309</f>
        <v>0</v>
      </c>
      <c r="H1339" s="95">
        <f t="shared" si="64"/>
        <v>50</v>
      </c>
      <c r="I1339" s="351">
        <f t="shared" si="2"/>
        <v>7.1633237822349566E-2</v>
      </c>
      <c r="J1339" s="351">
        <f t="shared" si="3"/>
        <v>4.793863854266539E-2</v>
      </c>
      <c r="K1339" s="34" t="s">
        <v>650</v>
      </c>
    </row>
    <row r="1340" spans="1:11">
      <c r="A1340" s="34" t="s">
        <v>4656</v>
      </c>
      <c r="B1340" s="34">
        <v>2018</v>
      </c>
      <c r="C1340" s="34">
        <v>91</v>
      </c>
      <c r="D1340" s="34" t="s">
        <v>4673</v>
      </c>
      <c r="E1340" s="95">
        <f t="shared" si="65"/>
        <v>698</v>
      </c>
      <c r="F1340" s="95">
        <f t="shared" si="66"/>
        <v>1043</v>
      </c>
      <c r="G1340" s="95">
        <f>'gráficos x semana II nivel'!D310</f>
        <v>1</v>
      </c>
      <c r="H1340" s="95">
        <f t="shared" si="64"/>
        <v>51</v>
      </c>
      <c r="I1340" s="351">
        <f t="shared" si="2"/>
        <v>7.3065902578796568E-2</v>
      </c>
      <c r="J1340" s="351">
        <f t="shared" si="3"/>
        <v>4.8897411313518699E-2</v>
      </c>
      <c r="K1340" s="34" t="s">
        <v>650</v>
      </c>
    </row>
    <row r="1341" spans="1:11">
      <c r="A1341" s="34" t="s">
        <v>4656</v>
      </c>
      <c r="B1341" s="34">
        <v>2018</v>
      </c>
      <c r="C1341" s="34">
        <v>92</v>
      </c>
      <c r="D1341" s="34" t="s">
        <v>4673</v>
      </c>
      <c r="E1341" s="95">
        <f t="shared" si="65"/>
        <v>698</v>
      </c>
      <c r="F1341" s="95">
        <f t="shared" si="66"/>
        <v>1043</v>
      </c>
      <c r="G1341" s="95">
        <f>'gráficos x semana II nivel'!D311</f>
        <v>0</v>
      </c>
      <c r="H1341" s="95">
        <f t="shared" si="64"/>
        <v>51</v>
      </c>
      <c r="I1341" s="351">
        <f t="shared" si="2"/>
        <v>7.3065902578796568E-2</v>
      </c>
      <c r="J1341" s="351">
        <f t="shared" si="3"/>
        <v>4.8897411313518699E-2</v>
      </c>
      <c r="K1341" s="34" t="s">
        <v>650</v>
      </c>
    </row>
    <row r="1342" spans="1:11">
      <c r="A1342" s="34" t="s">
        <v>4656</v>
      </c>
      <c r="B1342" s="34">
        <v>2018</v>
      </c>
      <c r="C1342" s="34">
        <v>93</v>
      </c>
      <c r="D1342" s="34" t="s">
        <v>4673</v>
      </c>
      <c r="E1342" s="95">
        <f t="shared" si="65"/>
        <v>698</v>
      </c>
      <c r="F1342" s="95">
        <f t="shared" si="66"/>
        <v>1043</v>
      </c>
      <c r="G1342" s="95">
        <f>'gráficos x semana II nivel'!D312</f>
        <v>0</v>
      </c>
      <c r="H1342" s="95">
        <f t="shared" si="64"/>
        <v>51</v>
      </c>
      <c r="I1342" s="351">
        <f t="shared" si="2"/>
        <v>7.3065902578796568E-2</v>
      </c>
      <c r="J1342" s="351">
        <f t="shared" si="3"/>
        <v>4.8897411313518699E-2</v>
      </c>
      <c r="K1342" s="34" t="s">
        <v>650</v>
      </c>
    </row>
    <row r="1343" spans="1:11">
      <c r="A1343" s="34" t="s">
        <v>4656</v>
      </c>
      <c r="B1343" s="34">
        <v>2018</v>
      </c>
      <c r="C1343" s="34">
        <v>94</v>
      </c>
      <c r="D1343" s="34" t="s">
        <v>4673</v>
      </c>
      <c r="E1343" s="95">
        <f t="shared" si="65"/>
        <v>698</v>
      </c>
      <c r="F1343" s="95">
        <f t="shared" si="66"/>
        <v>1043</v>
      </c>
      <c r="G1343" s="95">
        <f>'gráficos x semana II nivel'!D313</f>
        <v>0</v>
      </c>
      <c r="H1343" s="95">
        <f t="shared" si="64"/>
        <v>51</v>
      </c>
      <c r="I1343" s="351">
        <f t="shared" si="2"/>
        <v>7.3065902578796568E-2</v>
      </c>
      <c r="J1343" s="351">
        <f t="shared" si="3"/>
        <v>4.8897411313518699E-2</v>
      </c>
      <c r="K1343" s="34" t="s">
        <v>650</v>
      </c>
    </row>
    <row r="1344" spans="1:11">
      <c r="A1344" s="34" t="s">
        <v>4656</v>
      </c>
      <c r="B1344" s="34">
        <v>2018</v>
      </c>
      <c r="C1344" s="34">
        <v>95</v>
      </c>
      <c r="D1344" s="34" t="s">
        <v>4673</v>
      </c>
      <c r="E1344" s="95">
        <f t="shared" si="65"/>
        <v>698</v>
      </c>
      <c r="F1344" s="95">
        <f t="shared" si="66"/>
        <v>1043</v>
      </c>
      <c r="G1344" s="95">
        <f>'gráficos x semana II nivel'!D314</f>
        <v>0</v>
      </c>
      <c r="H1344" s="95">
        <f t="shared" si="64"/>
        <v>51</v>
      </c>
      <c r="I1344" s="351">
        <f t="shared" si="2"/>
        <v>7.3065902578796568E-2</v>
      </c>
      <c r="J1344" s="351">
        <f t="shared" si="3"/>
        <v>4.8897411313518699E-2</v>
      </c>
      <c r="K1344" s="34" t="s">
        <v>650</v>
      </c>
    </row>
    <row r="1345" spans="1:11">
      <c r="A1345" s="34" t="s">
        <v>4656</v>
      </c>
      <c r="B1345" s="34">
        <v>2018</v>
      </c>
      <c r="C1345" s="34">
        <v>96</v>
      </c>
      <c r="D1345" s="34" t="s">
        <v>4673</v>
      </c>
      <c r="E1345" s="95">
        <f t="shared" si="65"/>
        <v>698</v>
      </c>
      <c r="F1345" s="95">
        <f t="shared" si="66"/>
        <v>1043</v>
      </c>
      <c r="G1345" s="95">
        <f>'gráficos x semana II nivel'!D315</f>
        <v>0</v>
      </c>
      <c r="H1345" s="95">
        <f t="shared" si="64"/>
        <v>51</v>
      </c>
      <c r="I1345" s="351">
        <f t="shared" si="2"/>
        <v>7.3065902578796568E-2</v>
      </c>
      <c r="J1345" s="351">
        <f t="shared" si="3"/>
        <v>4.8897411313518699E-2</v>
      </c>
      <c r="K1345" s="34" t="s">
        <v>650</v>
      </c>
    </row>
    <row r="1346" spans="1:11">
      <c r="A1346" s="34" t="s">
        <v>4656</v>
      </c>
      <c r="B1346" s="34">
        <v>2018</v>
      </c>
      <c r="C1346" s="34">
        <v>97</v>
      </c>
      <c r="D1346" s="34" t="s">
        <v>4673</v>
      </c>
      <c r="E1346" s="95">
        <f t="shared" si="65"/>
        <v>698</v>
      </c>
      <c r="F1346" s="95">
        <f t="shared" si="66"/>
        <v>1043</v>
      </c>
      <c r="G1346" s="95">
        <f>'gráficos x semana II nivel'!D316</f>
        <v>0</v>
      </c>
      <c r="H1346" s="95">
        <f t="shared" si="64"/>
        <v>51</v>
      </c>
      <c r="I1346" s="351">
        <f t="shared" si="2"/>
        <v>7.3065902578796568E-2</v>
      </c>
      <c r="J1346" s="351">
        <f t="shared" si="3"/>
        <v>4.8897411313518699E-2</v>
      </c>
      <c r="K1346" s="34" t="s">
        <v>650</v>
      </c>
    </row>
    <row r="1347" spans="1:11">
      <c r="A1347" s="34" t="s">
        <v>4656</v>
      </c>
      <c r="B1347" s="34">
        <v>2018</v>
      </c>
      <c r="C1347" s="34">
        <v>98</v>
      </c>
      <c r="D1347" s="34" t="s">
        <v>4673</v>
      </c>
      <c r="E1347" s="95">
        <f t="shared" si="65"/>
        <v>698</v>
      </c>
      <c r="F1347" s="95">
        <f t="shared" si="66"/>
        <v>1043</v>
      </c>
      <c r="G1347" s="95">
        <f>'gráficos x semana II nivel'!D317</f>
        <v>0</v>
      </c>
      <c r="H1347" s="95">
        <f t="shared" si="64"/>
        <v>51</v>
      </c>
      <c r="I1347" s="351">
        <f t="shared" si="2"/>
        <v>7.3065902578796568E-2</v>
      </c>
      <c r="J1347" s="351">
        <f t="shared" si="3"/>
        <v>4.8897411313518699E-2</v>
      </c>
      <c r="K1347" s="34" t="s">
        <v>650</v>
      </c>
    </row>
    <row r="1348" spans="1:11">
      <c r="A1348" s="34" t="s">
        <v>4656</v>
      </c>
      <c r="B1348" s="34">
        <v>2018</v>
      </c>
      <c r="C1348" s="34">
        <v>99</v>
      </c>
      <c r="D1348" s="34" t="s">
        <v>4673</v>
      </c>
      <c r="E1348" s="95">
        <f t="shared" si="65"/>
        <v>698</v>
      </c>
      <c r="F1348" s="95">
        <f t="shared" si="66"/>
        <v>1043</v>
      </c>
      <c r="G1348" s="95">
        <f>'gráficos x semana II nivel'!D318</f>
        <v>0</v>
      </c>
      <c r="H1348" s="95">
        <f t="shared" si="64"/>
        <v>51</v>
      </c>
      <c r="I1348" s="351">
        <f t="shared" si="2"/>
        <v>7.3065902578796568E-2</v>
      </c>
      <c r="J1348" s="351">
        <f t="shared" si="3"/>
        <v>4.8897411313518699E-2</v>
      </c>
      <c r="K1348" s="34" t="s">
        <v>650</v>
      </c>
    </row>
    <row r="1349" spans="1:11">
      <c r="A1349" s="34" t="s">
        <v>4656</v>
      </c>
      <c r="B1349" s="34">
        <v>2018</v>
      </c>
      <c r="C1349" s="34">
        <v>100</v>
      </c>
      <c r="D1349" s="34" t="s">
        <v>4673</v>
      </c>
      <c r="E1349" s="95">
        <f t="shared" si="65"/>
        <v>698</v>
      </c>
      <c r="F1349" s="95">
        <f t="shared" si="66"/>
        <v>1043</v>
      </c>
      <c r="G1349" s="95">
        <f>'gráficos x semana II nivel'!D319</f>
        <v>0</v>
      </c>
      <c r="H1349" s="95">
        <f t="shared" si="64"/>
        <v>51</v>
      </c>
      <c r="I1349" s="351">
        <f t="shared" si="2"/>
        <v>7.3065902578796568E-2</v>
      </c>
      <c r="J1349" s="351">
        <f t="shared" si="3"/>
        <v>4.8897411313518699E-2</v>
      </c>
      <c r="K1349" s="34" t="s">
        <v>650</v>
      </c>
    </row>
    <row r="1350" spans="1:11">
      <c r="A1350" s="34" t="s">
        <v>4656</v>
      </c>
      <c r="B1350" s="34">
        <v>2018</v>
      </c>
      <c r="C1350" s="34">
        <v>101</v>
      </c>
      <c r="D1350" s="34" t="s">
        <v>4673</v>
      </c>
      <c r="E1350" s="95">
        <f t="shared" si="65"/>
        <v>698</v>
      </c>
      <c r="F1350" s="95">
        <f t="shared" si="66"/>
        <v>1043</v>
      </c>
      <c r="G1350" s="95">
        <f>'gráficos x semana II nivel'!D320</f>
        <v>0</v>
      </c>
      <c r="H1350" s="95">
        <f t="shared" si="64"/>
        <v>51</v>
      </c>
      <c r="I1350" s="351">
        <f t="shared" si="2"/>
        <v>7.3065902578796568E-2</v>
      </c>
      <c r="J1350" s="351">
        <f t="shared" si="3"/>
        <v>4.8897411313518699E-2</v>
      </c>
      <c r="K1350" s="34" t="s">
        <v>650</v>
      </c>
    </row>
    <row r="1351" spans="1:11">
      <c r="A1351" s="34" t="s">
        <v>4656</v>
      </c>
      <c r="B1351" s="34">
        <v>2018</v>
      </c>
      <c r="C1351" s="34">
        <v>102</v>
      </c>
      <c r="D1351" s="34" t="s">
        <v>4673</v>
      </c>
      <c r="E1351" s="95">
        <f t="shared" si="65"/>
        <v>698</v>
      </c>
      <c r="F1351" s="95">
        <f t="shared" si="66"/>
        <v>1043</v>
      </c>
      <c r="G1351" s="95">
        <f>'gráficos x semana II nivel'!D321</f>
        <v>0</v>
      </c>
      <c r="H1351" s="95">
        <f t="shared" si="64"/>
        <v>51</v>
      </c>
      <c r="I1351" s="351">
        <f t="shared" si="2"/>
        <v>7.3065902578796568E-2</v>
      </c>
      <c r="J1351" s="351">
        <f t="shared" si="3"/>
        <v>4.8897411313518699E-2</v>
      </c>
      <c r="K1351" s="34" t="s">
        <v>650</v>
      </c>
    </row>
    <row r="1352" spans="1:11">
      <c r="A1352" s="34" t="s">
        <v>4656</v>
      </c>
      <c r="B1352" s="34">
        <v>2018</v>
      </c>
      <c r="C1352" s="34">
        <v>103</v>
      </c>
      <c r="D1352" s="34" t="s">
        <v>4673</v>
      </c>
      <c r="E1352" s="95">
        <f t="shared" si="65"/>
        <v>698</v>
      </c>
      <c r="F1352" s="95">
        <f t="shared" si="66"/>
        <v>1043</v>
      </c>
      <c r="G1352" s="95">
        <f>'gráficos x semana II nivel'!D322</f>
        <v>0</v>
      </c>
      <c r="H1352" s="95">
        <f t="shared" si="64"/>
        <v>51</v>
      </c>
      <c r="I1352" s="351">
        <f t="shared" si="2"/>
        <v>7.3065902578796568E-2</v>
      </c>
      <c r="J1352" s="351">
        <f t="shared" si="3"/>
        <v>4.8897411313518699E-2</v>
      </c>
      <c r="K1352" s="34" t="s">
        <v>650</v>
      </c>
    </row>
    <row r="1353" spans="1:11">
      <c r="A1353" s="34" t="s">
        <v>4656</v>
      </c>
      <c r="B1353" s="34">
        <v>2018</v>
      </c>
      <c r="C1353" s="34">
        <v>104</v>
      </c>
      <c r="D1353" s="34" t="s">
        <v>4673</v>
      </c>
      <c r="E1353" s="95">
        <f t="shared" si="65"/>
        <v>698</v>
      </c>
      <c r="F1353" s="95">
        <f t="shared" si="66"/>
        <v>1043</v>
      </c>
      <c r="G1353" s="95">
        <f>'gráficos x semana II nivel'!D323</f>
        <v>0</v>
      </c>
      <c r="H1353" s="95">
        <f t="shared" si="64"/>
        <v>51</v>
      </c>
      <c r="I1353" s="351">
        <f t="shared" si="2"/>
        <v>7.3065902578796568E-2</v>
      </c>
      <c r="J1353" s="351">
        <f t="shared" si="3"/>
        <v>4.8897411313518699E-2</v>
      </c>
      <c r="K1353" s="34" t="s">
        <v>650</v>
      </c>
    </row>
    <row r="1354" spans="1:11">
      <c r="A1354" s="34" t="s">
        <v>4656</v>
      </c>
      <c r="B1354" s="34">
        <v>2018</v>
      </c>
      <c r="C1354" s="34">
        <v>1</v>
      </c>
      <c r="D1354" s="34" t="s">
        <v>4678</v>
      </c>
      <c r="E1354" s="95">
        <f t="shared" si="65"/>
        <v>698</v>
      </c>
      <c r="F1354" s="95">
        <f t="shared" si="66"/>
        <v>1043</v>
      </c>
      <c r="G1354" s="95">
        <f>'gráficos x semana II nivel'!E220</f>
        <v>0</v>
      </c>
      <c r="H1354" s="95">
        <f>G1354</f>
        <v>0</v>
      </c>
      <c r="I1354" s="351">
        <f t="shared" si="2"/>
        <v>0</v>
      </c>
      <c r="J1354" s="351">
        <f t="shared" si="3"/>
        <v>0</v>
      </c>
      <c r="K1354" s="34" t="s">
        <v>650</v>
      </c>
    </row>
    <row r="1355" spans="1:11">
      <c r="A1355" s="34" t="s">
        <v>4656</v>
      </c>
      <c r="B1355" s="34">
        <v>2018</v>
      </c>
      <c r="C1355" s="34">
        <v>2</v>
      </c>
      <c r="D1355" s="34" t="s">
        <v>4678</v>
      </c>
      <c r="E1355" s="95">
        <f t="shared" si="65"/>
        <v>698</v>
      </c>
      <c r="F1355" s="95">
        <f t="shared" si="66"/>
        <v>1043</v>
      </c>
      <c r="G1355" s="95">
        <f>'gráficos x semana II nivel'!E221</f>
        <v>0</v>
      </c>
      <c r="H1355" s="95">
        <f t="shared" ref="H1355:H1457" si="67">H1354+G1355</f>
        <v>0</v>
      </c>
      <c r="I1355" s="351">
        <f t="shared" si="2"/>
        <v>0</v>
      </c>
      <c r="J1355" s="351">
        <f t="shared" si="3"/>
        <v>0</v>
      </c>
      <c r="K1355" s="34" t="s">
        <v>650</v>
      </c>
    </row>
    <row r="1356" spans="1:11">
      <c r="A1356" s="34" t="s">
        <v>4656</v>
      </c>
      <c r="B1356" s="34">
        <v>2018</v>
      </c>
      <c r="C1356" s="34">
        <v>3</v>
      </c>
      <c r="D1356" s="34" t="s">
        <v>4678</v>
      </c>
      <c r="E1356" s="95">
        <f t="shared" si="65"/>
        <v>698</v>
      </c>
      <c r="F1356" s="95">
        <f t="shared" si="66"/>
        <v>1043</v>
      </c>
      <c r="G1356" s="95">
        <f>'gráficos x semana II nivel'!E222</f>
        <v>2</v>
      </c>
      <c r="H1356" s="95">
        <f t="shared" si="67"/>
        <v>2</v>
      </c>
      <c r="I1356" s="351">
        <f t="shared" si="2"/>
        <v>2.8653295128939827E-3</v>
      </c>
      <c r="J1356" s="351">
        <f t="shared" si="3"/>
        <v>1.9175455417066154E-3</v>
      </c>
      <c r="K1356" s="34" t="s">
        <v>650</v>
      </c>
    </row>
    <row r="1357" spans="1:11">
      <c r="A1357" s="34" t="s">
        <v>4656</v>
      </c>
      <c r="B1357" s="34">
        <v>2018</v>
      </c>
      <c r="C1357" s="34">
        <v>4</v>
      </c>
      <c r="D1357" s="34" t="s">
        <v>4678</v>
      </c>
      <c r="E1357" s="95">
        <f t="shared" si="65"/>
        <v>698</v>
      </c>
      <c r="F1357" s="95">
        <f t="shared" si="66"/>
        <v>1043</v>
      </c>
      <c r="G1357" s="95">
        <f>'gráficos x semana II nivel'!E223</f>
        <v>2</v>
      </c>
      <c r="H1357" s="95">
        <f t="shared" si="67"/>
        <v>4</v>
      </c>
      <c r="I1357" s="351">
        <f t="shared" si="2"/>
        <v>5.7306590257879654E-3</v>
      </c>
      <c r="J1357" s="351">
        <f t="shared" si="3"/>
        <v>3.8350910834132309E-3</v>
      </c>
      <c r="K1357" s="34" t="s">
        <v>650</v>
      </c>
    </row>
    <row r="1358" spans="1:11">
      <c r="A1358" s="34" t="s">
        <v>4656</v>
      </c>
      <c r="B1358" s="34">
        <v>2018</v>
      </c>
      <c r="C1358" s="34">
        <v>5</v>
      </c>
      <c r="D1358" s="34" t="s">
        <v>4678</v>
      </c>
      <c r="E1358" s="95">
        <f t="shared" si="65"/>
        <v>698</v>
      </c>
      <c r="F1358" s="95">
        <f t="shared" si="66"/>
        <v>1043</v>
      </c>
      <c r="G1358" s="95">
        <f>'gráficos x semana II nivel'!E224</f>
        <v>2</v>
      </c>
      <c r="H1358" s="95">
        <f t="shared" si="67"/>
        <v>6</v>
      </c>
      <c r="I1358" s="351">
        <f t="shared" si="2"/>
        <v>8.5959885386819486E-3</v>
      </c>
      <c r="J1358" s="351">
        <f t="shared" si="3"/>
        <v>5.7526366251198467E-3</v>
      </c>
      <c r="K1358" s="34" t="s">
        <v>650</v>
      </c>
    </row>
    <row r="1359" spans="1:11">
      <c r="A1359" s="34" t="s">
        <v>4656</v>
      </c>
      <c r="B1359" s="34">
        <v>2018</v>
      </c>
      <c r="C1359" s="34">
        <v>6</v>
      </c>
      <c r="D1359" s="34" t="s">
        <v>4678</v>
      </c>
      <c r="E1359" s="95">
        <f t="shared" si="65"/>
        <v>698</v>
      </c>
      <c r="F1359" s="95">
        <f t="shared" si="66"/>
        <v>1043</v>
      </c>
      <c r="G1359" s="95">
        <f>'gráficos x semana II nivel'!E225</f>
        <v>3</v>
      </c>
      <c r="H1359" s="95">
        <f t="shared" si="67"/>
        <v>9</v>
      </c>
      <c r="I1359" s="351">
        <f t="shared" si="2"/>
        <v>1.2893982808022923E-2</v>
      </c>
      <c r="J1359" s="351">
        <f t="shared" si="3"/>
        <v>8.6289549376797701E-3</v>
      </c>
      <c r="K1359" s="34" t="s">
        <v>650</v>
      </c>
    </row>
    <row r="1360" spans="1:11">
      <c r="A1360" s="34" t="s">
        <v>4656</v>
      </c>
      <c r="B1360" s="34">
        <v>2018</v>
      </c>
      <c r="C1360" s="34">
        <v>7</v>
      </c>
      <c r="D1360" s="34" t="s">
        <v>4678</v>
      </c>
      <c r="E1360" s="95">
        <f t="shared" si="65"/>
        <v>698</v>
      </c>
      <c r="F1360" s="95">
        <f t="shared" si="66"/>
        <v>1043</v>
      </c>
      <c r="G1360" s="95">
        <f>'gráficos x semana II nivel'!E226</f>
        <v>0</v>
      </c>
      <c r="H1360" s="95">
        <f t="shared" si="67"/>
        <v>9</v>
      </c>
      <c r="I1360" s="351">
        <f t="shared" si="2"/>
        <v>1.2893982808022923E-2</v>
      </c>
      <c r="J1360" s="351">
        <f t="shared" si="3"/>
        <v>8.6289549376797701E-3</v>
      </c>
      <c r="K1360" s="34" t="s">
        <v>650</v>
      </c>
    </row>
    <row r="1361" spans="1:11">
      <c r="A1361" s="34" t="s">
        <v>4656</v>
      </c>
      <c r="B1361" s="34">
        <v>2018</v>
      </c>
      <c r="C1361" s="34">
        <v>8</v>
      </c>
      <c r="D1361" s="34" t="s">
        <v>4678</v>
      </c>
      <c r="E1361" s="95">
        <f t="shared" si="65"/>
        <v>698</v>
      </c>
      <c r="F1361" s="95">
        <f t="shared" si="66"/>
        <v>1043</v>
      </c>
      <c r="G1361" s="95">
        <f>'gráficos x semana II nivel'!E227</f>
        <v>4</v>
      </c>
      <c r="H1361" s="95">
        <f t="shared" si="67"/>
        <v>13</v>
      </c>
      <c r="I1361" s="351">
        <f t="shared" si="2"/>
        <v>1.8624641833810889E-2</v>
      </c>
      <c r="J1361" s="351">
        <f t="shared" si="3"/>
        <v>1.2464046021093002E-2</v>
      </c>
      <c r="K1361" s="34" t="s">
        <v>650</v>
      </c>
    </row>
    <row r="1362" spans="1:11">
      <c r="A1362" s="34" t="s">
        <v>4656</v>
      </c>
      <c r="B1362" s="34">
        <v>2018</v>
      </c>
      <c r="C1362" s="34">
        <v>9</v>
      </c>
      <c r="D1362" s="34" t="s">
        <v>4678</v>
      </c>
      <c r="E1362" s="95">
        <f t="shared" si="65"/>
        <v>698</v>
      </c>
      <c r="F1362" s="95">
        <f t="shared" si="66"/>
        <v>1043</v>
      </c>
      <c r="G1362" s="95">
        <f>'gráficos x semana II nivel'!E228</f>
        <v>2</v>
      </c>
      <c r="H1362" s="95">
        <f t="shared" si="67"/>
        <v>15</v>
      </c>
      <c r="I1362" s="351">
        <f t="shared" si="2"/>
        <v>2.148997134670487E-2</v>
      </c>
      <c r="J1362" s="351">
        <f t="shared" si="3"/>
        <v>1.4381591562799617E-2</v>
      </c>
      <c r="K1362" s="34" t="s">
        <v>650</v>
      </c>
    </row>
    <row r="1363" spans="1:11">
      <c r="A1363" s="34" t="s">
        <v>4656</v>
      </c>
      <c r="B1363" s="34">
        <v>2018</v>
      </c>
      <c r="C1363" s="34">
        <v>10</v>
      </c>
      <c r="D1363" s="34" t="s">
        <v>4678</v>
      </c>
      <c r="E1363" s="95">
        <f t="shared" si="65"/>
        <v>698</v>
      </c>
      <c r="F1363" s="95">
        <f t="shared" si="66"/>
        <v>1043</v>
      </c>
      <c r="G1363" s="95">
        <f>'gráficos x semana II nivel'!E229</f>
        <v>4</v>
      </c>
      <c r="H1363" s="95">
        <f t="shared" si="67"/>
        <v>19</v>
      </c>
      <c r="I1363" s="351">
        <f t="shared" si="2"/>
        <v>2.7220630372492838E-2</v>
      </c>
      <c r="J1363" s="351">
        <f t="shared" si="3"/>
        <v>1.8216682646212849E-2</v>
      </c>
      <c r="K1363" s="34" t="s">
        <v>650</v>
      </c>
    </row>
    <row r="1364" spans="1:11">
      <c r="A1364" s="34" t="s">
        <v>4656</v>
      </c>
      <c r="B1364" s="34">
        <v>2018</v>
      </c>
      <c r="C1364" s="34">
        <v>11</v>
      </c>
      <c r="D1364" s="34" t="s">
        <v>4678</v>
      </c>
      <c r="E1364" s="95">
        <f t="shared" si="65"/>
        <v>698</v>
      </c>
      <c r="F1364" s="95">
        <f t="shared" si="66"/>
        <v>1043</v>
      </c>
      <c r="G1364" s="95">
        <f>'gráficos x semana II nivel'!E230</f>
        <v>4</v>
      </c>
      <c r="H1364" s="95">
        <f t="shared" si="67"/>
        <v>23</v>
      </c>
      <c r="I1364" s="98">
        <f t="shared" si="2"/>
        <v>3.2951289398280799E-2</v>
      </c>
      <c r="J1364" s="98">
        <f t="shared" si="3"/>
        <v>2.2051773729626079E-2</v>
      </c>
      <c r="K1364" s="34" t="s">
        <v>650</v>
      </c>
    </row>
    <row r="1365" spans="1:11">
      <c r="A1365" s="34" t="s">
        <v>4656</v>
      </c>
      <c r="B1365" s="34">
        <v>2018</v>
      </c>
      <c r="C1365" s="34">
        <v>12</v>
      </c>
      <c r="D1365" s="34" t="s">
        <v>4678</v>
      </c>
      <c r="E1365" s="95">
        <f t="shared" si="65"/>
        <v>698</v>
      </c>
      <c r="F1365" s="95">
        <f t="shared" si="66"/>
        <v>1043</v>
      </c>
      <c r="G1365" s="95">
        <f>'gráficos x semana II nivel'!E231</f>
        <v>5</v>
      </c>
      <c r="H1365" s="95">
        <f t="shared" si="67"/>
        <v>28</v>
      </c>
      <c r="I1365" s="351">
        <f t="shared" si="2"/>
        <v>4.0114613180515762E-2</v>
      </c>
      <c r="J1365" s="351">
        <f t="shared" si="3"/>
        <v>2.6845637583892617E-2</v>
      </c>
      <c r="K1365" s="34" t="s">
        <v>650</v>
      </c>
    </row>
    <row r="1366" spans="1:11">
      <c r="A1366" s="34" t="s">
        <v>4656</v>
      </c>
      <c r="B1366" s="34">
        <v>2018</v>
      </c>
      <c r="C1366" s="34">
        <v>13</v>
      </c>
      <c r="D1366" s="34" t="s">
        <v>4678</v>
      </c>
      <c r="E1366" s="95">
        <f t="shared" si="65"/>
        <v>698</v>
      </c>
      <c r="F1366" s="95">
        <f t="shared" si="66"/>
        <v>1043</v>
      </c>
      <c r="G1366" s="95">
        <f>'gráficos x semana II nivel'!E232</f>
        <v>0</v>
      </c>
      <c r="H1366" s="95">
        <f t="shared" si="67"/>
        <v>28</v>
      </c>
      <c r="I1366" s="351">
        <f t="shared" si="2"/>
        <v>4.0114613180515762E-2</v>
      </c>
      <c r="J1366" s="351">
        <f t="shared" si="3"/>
        <v>2.6845637583892617E-2</v>
      </c>
      <c r="K1366" s="34" t="s">
        <v>650</v>
      </c>
    </row>
    <row r="1367" spans="1:11">
      <c r="A1367" s="34" t="s">
        <v>4656</v>
      </c>
      <c r="B1367" s="34">
        <v>2018</v>
      </c>
      <c r="C1367" s="34">
        <v>14</v>
      </c>
      <c r="D1367" s="34" t="s">
        <v>4678</v>
      </c>
      <c r="E1367" s="95">
        <f t="shared" si="65"/>
        <v>698</v>
      </c>
      <c r="F1367" s="95">
        <f t="shared" si="66"/>
        <v>1043</v>
      </c>
      <c r="G1367" s="95">
        <f>'gráficos x semana II nivel'!E233</f>
        <v>3</v>
      </c>
      <c r="H1367" s="95">
        <f t="shared" si="67"/>
        <v>31</v>
      </c>
      <c r="I1367" s="351">
        <f t="shared" si="2"/>
        <v>4.4412607449856735E-2</v>
      </c>
      <c r="J1367" s="351">
        <f t="shared" si="3"/>
        <v>2.9721955896452542E-2</v>
      </c>
      <c r="K1367" s="34" t="s">
        <v>650</v>
      </c>
    </row>
    <row r="1368" spans="1:11">
      <c r="A1368" s="34" t="s">
        <v>4656</v>
      </c>
      <c r="B1368" s="34">
        <v>2018</v>
      </c>
      <c r="C1368" s="34">
        <v>15</v>
      </c>
      <c r="D1368" s="34" t="s">
        <v>4678</v>
      </c>
      <c r="E1368" s="95">
        <f t="shared" si="65"/>
        <v>698</v>
      </c>
      <c r="F1368" s="95">
        <f t="shared" si="66"/>
        <v>1043</v>
      </c>
      <c r="G1368" s="95">
        <f>'gráficos x semana II nivel'!E234</f>
        <v>2</v>
      </c>
      <c r="H1368" s="95">
        <f t="shared" si="67"/>
        <v>33</v>
      </c>
      <c r="I1368" s="351">
        <f t="shared" si="2"/>
        <v>4.7277936962750719E-2</v>
      </c>
      <c r="J1368" s="351">
        <f t="shared" si="3"/>
        <v>3.1639501438159155E-2</v>
      </c>
      <c r="K1368" s="34" t="s">
        <v>650</v>
      </c>
    </row>
    <row r="1369" spans="1:11">
      <c r="A1369" s="34" t="s">
        <v>4656</v>
      </c>
      <c r="B1369" s="34">
        <v>2018</v>
      </c>
      <c r="C1369" s="34">
        <v>16</v>
      </c>
      <c r="D1369" s="34" t="s">
        <v>4678</v>
      </c>
      <c r="E1369" s="95">
        <f t="shared" si="65"/>
        <v>698</v>
      </c>
      <c r="F1369" s="95">
        <f t="shared" si="66"/>
        <v>1043</v>
      </c>
      <c r="G1369" s="95">
        <f>'gráficos x semana II nivel'!E235</f>
        <v>0</v>
      </c>
      <c r="H1369" s="95">
        <f t="shared" si="67"/>
        <v>33</v>
      </c>
      <c r="I1369" s="351">
        <f t="shared" si="2"/>
        <v>4.7277936962750719E-2</v>
      </c>
      <c r="J1369" s="351">
        <f t="shared" si="3"/>
        <v>3.1639501438159155E-2</v>
      </c>
      <c r="K1369" s="34" t="s">
        <v>650</v>
      </c>
    </row>
    <row r="1370" spans="1:11">
      <c r="A1370" s="34" t="s">
        <v>4656</v>
      </c>
      <c r="B1370" s="34">
        <v>2018</v>
      </c>
      <c r="C1370" s="34">
        <v>17</v>
      </c>
      <c r="D1370" s="34" t="s">
        <v>4678</v>
      </c>
      <c r="E1370" s="95">
        <f t="shared" si="65"/>
        <v>698</v>
      </c>
      <c r="F1370" s="95">
        <f t="shared" si="66"/>
        <v>1043</v>
      </c>
      <c r="G1370" s="95">
        <f>'gráficos x semana II nivel'!E236</f>
        <v>6</v>
      </c>
      <c r="H1370" s="95">
        <f t="shared" si="67"/>
        <v>39</v>
      </c>
      <c r="I1370" s="351">
        <f t="shared" si="2"/>
        <v>5.5873925501432664E-2</v>
      </c>
      <c r="J1370" s="351">
        <f t="shared" si="3"/>
        <v>3.7392138063279005E-2</v>
      </c>
      <c r="K1370" s="34" t="s">
        <v>650</v>
      </c>
    </row>
    <row r="1371" spans="1:11">
      <c r="A1371" s="34" t="s">
        <v>4656</v>
      </c>
      <c r="B1371" s="34">
        <v>2018</v>
      </c>
      <c r="C1371" s="34">
        <v>18</v>
      </c>
      <c r="D1371" s="34" t="s">
        <v>4678</v>
      </c>
      <c r="E1371" s="95">
        <f t="shared" si="65"/>
        <v>698</v>
      </c>
      <c r="F1371" s="95">
        <f t="shared" si="66"/>
        <v>1043</v>
      </c>
      <c r="G1371" s="95">
        <f>'gráficos x semana II nivel'!E237</f>
        <v>3</v>
      </c>
      <c r="H1371" s="95">
        <f t="shared" si="67"/>
        <v>42</v>
      </c>
      <c r="I1371" s="351">
        <f t="shared" si="2"/>
        <v>6.0171919770773637E-2</v>
      </c>
      <c r="J1371" s="351">
        <f t="shared" si="3"/>
        <v>4.0268456375838924E-2</v>
      </c>
      <c r="K1371" s="34" t="s">
        <v>650</v>
      </c>
    </row>
    <row r="1372" spans="1:11">
      <c r="A1372" s="34" t="s">
        <v>4656</v>
      </c>
      <c r="B1372" s="34">
        <v>2018</v>
      </c>
      <c r="C1372" s="34">
        <v>19</v>
      </c>
      <c r="D1372" s="34" t="s">
        <v>4678</v>
      </c>
      <c r="E1372" s="95">
        <f t="shared" si="65"/>
        <v>698</v>
      </c>
      <c r="F1372" s="95">
        <f t="shared" si="66"/>
        <v>1043</v>
      </c>
      <c r="G1372" s="95">
        <f>'gráficos x semana II nivel'!E238</f>
        <v>3</v>
      </c>
      <c r="H1372" s="95">
        <f t="shared" si="67"/>
        <v>45</v>
      </c>
      <c r="I1372" s="351">
        <f t="shared" si="2"/>
        <v>6.4469914040114609E-2</v>
      </c>
      <c r="J1372" s="351">
        <f t="shared" si="3"/>
        <v>4.3144774688398849E-2</v>
      </c>
      <c r="K1372" s="34" t="s">
        <v>650</v>
      </c>
    </row>
    <row r="1373" spans="1:11">
      <c r="A1373" s="34" t="s">
        <v>4656</v>
      </c>
      <c r="B1373" s="34">
        <v>2018</v>
      </c>
      <c r="C1373" s="34">
        <v>20</v>
      </c>
      <c r="D1373" s="34" t="s">
        <v>4678</v>
      </c>
      <c r="E1373" s="95">
        <f t="shared" si="65"/>
        <v>698</v>
      </c>
      <c r="F1373" s="95">
        <f t="shared" si="66"/>
        <v>1043</v>
      </c>
      <c r="G1373" s="95">
        <f>'gráficos x semana II nivel'!E239</f>
        <v>2</v>
      </c>
      <c r="H1373" s="95">
        <f t="shared" si="67"/>
        <v>47</v>
      </c>
      <c r="I1373" s="351">
        <f t="shared" si="2"/>
        <v>6.73352435530086E-2</v>
      </c>
      <c r="J1373" s="351">
        <f t="shared" si="3"/>
        <v>4.5062320230105465E-2</v>
      </c>
      <c r="K1373" s="34" t="s">
        <v>650</v>
      </c>
    </row>
    <row r="1374" spans="1:11">
      <c r="A1374" s="34" t="s">
        <v>4656</v>
      </c>
      <c r="B1374" s="34">
        <v>2018</v>
      </c>
      <c r="C1374" s="34">
        <v>21</v>
      </c>
      <c r="D1374" s="34" t="s">
        <v>4678</v>
      </c>
      <c r="E1374" s="95">
        <f t="shared" si="65"/>
        <v>698</v>
      </c>
      <c r="F1374" s="95">
        <f t="shared" si="66"/>
        <v>1043</v>
      </c>
      <c r="G1374" s="95">
        <f>'gráficos x semana II nivel'!E240</f>
        <v>5</v>
      </c>
      <c r="H1374" s="95">
        <f t="shared" si="67"/>
        <v>52</v>
      </c>
      <c r="I1374" s="351">
        <f t="shared" si="2"/>
        <v>7.4498567335243557E-2</v>
      </c>
      <c r="J1374" s="351">
        <f t="shared" si="3"/>
        <v>4.9856184084372007E-2</v>
      </c>
      <c r="K1374" s="34" t="s">
        <v>650</v>
      </c>
    </row>
    <row r="1375" spans="1:11">
      <c r="A1375" s="34" t="s">
        <v>4656</v>
      </c>
      <c r="B1375" s="34">
        <v>2018</v>
      </c>
      <c r="C1375" s="34">
        <v>22</v>
      </c>
      <c r="D1375" s="34" t="s">
        <v>4678</v>
      </c>
      <c r="E1375" s="95">
        <f t="shared" si="65"/>
        <v>698</v>
      </c>
      <c r="F1375" s="95">
        <f t="shared" si="66"/>
        <v>1043</v>
      </c>
      <c r="G1375" s="95">
        <f>'gráficos x semana II nivel'!E241</f>
        <v>0</v>
      </c>
      <c r="H1375" s="95">
        <f t="shared" si="67"/>
        <v>52</v>
      </c>
      <c r="I1375" s="351">
        <f t="shared" si="2"/>
        <v>7.4498567335243557E-2</v>
      </c>
      <c r="J1375" s="351">
        <f t="shared" si="3"/>
        <v>4.9856184084372007E-2</v>
      </c>
      <c r="K1375" s="34" t="s">
        <v>650</v>
      </c>
    </row>
    <row r="1376" spans="1:11">
      <c r="A1376" s="34" t="s">
        <v>4656</v>
      </c>
      <c r="B1376" s="34">
        <v>2018</v>
      </c>
      <c r="C1376" s="34">
        <v>23</v>
      </c>
      <c r="D1376" s="34" t="s">
        <v>4678</v>
      </c>
      <c r="E1376" s="95">
        <f t="shared" si="65"/>
        <v>698</v>
      </c>
      <c r="F1376" s="95">
        <f t="shared" si="66"/>
        <v>1043</v>
      </c>
      <c r="G1376" s="95">
        <f>'gráficos x semana II nivel'!E242</f>
        <v>0</v>
      </c>
      <c r="H1376" s="95">
        <f t="shared" si="67"/>
        <v>52</v>
      </c>
      <c r="I1376" s="351">
        <f t="shared" si="2"/>
        <v>7.4498567335243557E-2</v>
      </c>
      <c r="J1376" s="351">
        <f t="shared" si="3"/>
        <v>4.9856184084372007E-2</v>
      </c>
      <c r="K1376" s="34" t="s">
        <v>650</v>
      </c>
    </row>
    <row r="1377" spans="1:11">
      <c r="A1377" s="34" t="s">
        <v>4656</v>
      </c>
      <c r="B1377" s="34">
        <v>2018</v>
      </c>
      <c r="C1377" s="34">
        <v>24</v>
      </c>
      <c r="D1377" s="34" t="s">
        <v>4678</v>
      </c>
      <c r="E1377" s="95">
        <f t="shared" si="65"/>
        <v>698</v>
      </c>
      <c r="F1377" s="95">
        <f t="shared" si="66"/>
        <v>1043</v>
      </c>
      <c r="G1377" s="95">
        <f>'gráficos x semana II nivel'!E243</f>
        <v>1</v>
      </c>
      <c r="H1377" s="95">
        <f t="shared" si="67"/>
        <v>53</v>
      </c>
      <c r="I1377" s="351">
        <f t="shared" si="2"/>
        <v>7.5931232091690545E-2</v>
      </c>
      <c r="J1377" s="351">
        <f t="shared" si="3"/>
        <v>5.0814956855225309E-2</v>
      </c>
      <c r="K1377" s="34" t="s">
        <v>650</v>
      </c>
    </row>
    <row r="1378" spans="1:11">
      <c r="A1378" s="34" t="s">
        <v>4656</v>
      </c>
      <c r="B1378" s="34">
        <v>2018</v>
      </c>
      <c r="C1378" s="34">
        <v>25</v>
      </c>
      <c r="D1378" s="34" t="s">
        <v>4678</v>
      </c>
      <c r="E1378" s="95">
        <f t="shared" ref="E1378:E1441" si="68">SP2_IIN</f>
        <v>698</v>
      </c>
      <c r="F1378" s="95">
        <f t="shared" ref="F1378:F1441" si="69">Cargos_IIN_SP2</f>
        <v>1043</v>
      </c>
      <c r="G1378" s="95">
        <f>'gráficos x semana II nivel'!E244</f>
        <v>9</v>
      </c>
      <c r="H1378" s="95">
        <f t="shared" si="67"/>
        <v>62</v>
      </c>
      <c r="I1378" s="351">
        <f t="shared" si="2"/>
        <v>8.882521489971347E-2</v>
      </c>
      <c r="J1378" s="351">
        <f t="shared" si="3"/>
        <v>5.9443911792905084E-2</v>
      </c>
      <c r="K1378" s="34" t="s">
        <v>650</v>
      </c>
    </row>
    <row r="1379" spans="1:11">
      <c r="A1379" s="34" t="s">
        <v>4656</v>
      </c>
      <c r="B1379" s="34">
        <v>2018</v>
      </c>
      <c r="C1379" s="34">
        <v>26</v>
      </c>
      <c r="D1379" s="34" t="s">
        <v>4678</v>
      </c>
      <c r="E1379" s="95">
        <f t="shared" si="68"/>
        <v>698</v>
      </c>
      <c r="F1379" s="95">
        <f t="shared" si="69"/>
        <v>1043</v>
      </c>
      <c r="G1379" s="95">
        <f>'gráficos x semana II nivel'!E245</f>
        <v>1</v>
      </c>
      <c r="H1379" s="95">
        <f t="shared" si="67"/>
        <v>63</v>
      </c>
      <c r="I1379" s="351">
        <f t="shared" si="2"/>
        <v>9.0257879656160458E-2</v>
      </c>
      <c r="J1379" s="351">
        <f t="shared" si="3"/>
        <v>6.0402684563758392E-2</v>
      </c>
      <c r="K1379" s="34" t="s">
        <v>650</v>
      </c>
    </row>
    <row r="1380" spans="1:11">
      <c r="A1380" s="34" t="s">
        <v>4656</v>
      </c>
      <c r="B1380" s="34">
        <v>2018</v>
      </c>
      <c r="C1380" s="34">
        <v>27</v>
      </c>
      <c r="D1380" s="34" t="s">
        <v>4678</v>
      </c>
      <c r="E1380" s="95">
        <f t="shared" si="68"/>
        <v>698</v>
      </c>
      <c r="F1380" s="95">
        <f t="shared" si="69"/>
        <v>1043</v>
      </c>
      <c r="G1380" s="95">
        <f>'gráficos x semana II nivel'!E246</f>
        <v>3</v>
      </c>
      <c r="H1380" s="95">
        <f t="shared" si="67"/>
        <v>66</v>
      </c>
      <c r="I1380" s="351">
        <f t="shared" si="2"/>
        <v>9.4555873925501438E-2</v>
      </c>
      <c r="J1380" s="351">
        <f t="shared" si="3"/>
        <v>6.327900287631831E-2</v>
      </c>
      <c r="K1380" s="34" t="s">
        <v>650</v>
      </c>
    </row>
    <row r="1381" spans="1:11">
      <c r="A1381" s="34" t="s">
        <v>4656</v>
      </c>
      <c r="B1381" s="34">
        <v>2018</v>
      </c>
      <c r="C1381" s="34">
        <v>28</v>
      </c>
      <c r="D1381" s="34" t="s">
        <v>4678</v>
      </c>
      <c r="E1381" s="95">
        <f t="shared" si="68"/>
        <v>698</v>
      </c>
      <c r="F1381" s="95">
        <f t="shared" si="69"/>
        <v>1043</v>
      </c>
      <c r="G1381" s="95">
        <f>'gráficos x semana II nivel'!E247</f>
        <v>2</v>
      </c>
      <c r="H1381" s="95">
        <f t="shared" si="67"/>
        <v>68</v>
      </c>
      <c r="I1381" s="351">
        <f t="shared" si="2"/>
        <v>9.7421203438395415E-2</v>
      </c>
      <c r="J1381" s="351">
        <f t="shared" si="3"/>
        <v>6.5196548418024927E-2</v>
      </c>
      <c r="K1381" s="34" t="s">
        <v>650</v>
      </c>
    </row>
    <row r="1382" spans="1:11">
      <c r="A1382" s="34" t="s">
        <v>4656</v>
      </c>
      <c r="B1382" s="34">
        <v>2018</v>
      </c>
      <c r="C1382" s="34">
        <v>29</v>
      </c>
      <c r="D1382" s="34" t="s">
        <v>4678</v>
      </c>
      <c r="E1382" s="95">
        <f t="shared" si="68"/>
        <v>698</v>
      </c>
      <c r="F1382" s="95">
        <f t="shared" si="69"/>
        <v>1043</v>
      </c>
      <c r="G1382" s="95">
        <f>'gráficos x semana II nivel'!E248</f>
        <v>0</v>
      </c>
      <c r="H1382" s="95">
        <f t="shared" si="67"/>
        <v>68</v>
      </c>
      <c r="I1382" s="351">
        <f t="shared" si="2"/>
        <v>9.7421203438395415E-2</v>
      </c>
      <c r="J1382" s="351">
        <f t="shared" si="3"/>
        <v>6.5196548418024927E-2</v>
      </c>
      <c r="K1382" s="34" t="s">
        <v>650</v>
      </c>
    </row>
    <row r="1383" spans="1:11">
      <c r="A1383" s="34" t="s">
        <v>4656</v>
      </c>
      <c r="B1383" s="34">
        <v>2018</v>
      </c>
      <c r="C1383" s="34">
        <v>30</v>
      </c>
      <c r="D1383" s="34" t="s">
        <v>4678</v>
      </c>
      <c r="E1383" s="95">
        <f t="shared" si="68"/>
        <v>698</v>
      </c>
      <c r="F1383" s="95">
        <f t="shared" si="69"/>
        <v>1043</v>
      </c>
      <c r="G1383" s="95">
        <f>'gráficos x semana II nivel'!E249</f>
        <v>6</v>
      </c>
      <c r="H1383" s="95">
        <f t="shared" si="67"/>
        <v>74</v>
      </c>
      <c r="I1383" s="351">
        <f t="shared" si="2"/>
        <v>0.10601719197707736</v>
      </c>
      <c r="J1383" s="351">
        <f t="shared" si="3"/>
        <v>7.0949185043144777E-2</v>
      </c>
      <c r="K1383" s="34" t="s">
        <v>650</v>
      </c>
    </row>
    <row r="1384" spans="1:11">
      <c r="A1384" s="34" t="s">
        <v>4656</v>
      </c>
      <c r="B1384" s="34">
        <v>2018</v>
      </c>
      <c r="C1384" s="34">
        <v>31</v>
      </c>
      <c r="D1384" s="34" t="s">
        <v>4678</v>
      </c>
      <c r="E1384" s="95">
        <f t="shared" si="68"/>
        <v>698</v>
      </c>
      <c r="F1384" s="95">
        <f t="shared" si="69"/>
        <v>1043</v>
      </c>
      <c r="G1384" s="95">
        <f>'gráficos x semana II nivel'!E250</f>
        <v>3</v>
      </c>
      <c r="H1384" s="95">
        <f t="shared" si="67"/>
        <v>77</v>
      </c>
      <c r="I1384" s="351">
        <f t="shared" si="2"/>
        <v>0.11031518624641834</v>
      </c>
      <c r="J1384" s="351">
        <f t="shared" si="3"/>
        <v>7.3825503355704702E-2</v>
      </c>
      <c r="K1384" s="34" t="s">
        <v>650</v>
      </c>
    </row>
    <row r="1385" spans="1:11">
      <c r="A1385" s="34" t="s">
        <v>4656</v>
      </c>
      <c r="B1385" s="34">
        <v>2018</v>
      </c>
      <c r="C1385" s="34">
        <v>32</v>
      </c>
      <c r="D1385" s="34" t="s">
        <v>4678</v>
      </c>
      <c r="E1385" s="95">
        <f t="shared" si="68"/>
        <v>698</v>
      </c>
      <c r="F1385" s="95">
        <f t="shared" si="69"/>
        <v>1043</v>
      </c>
      <c r="G1385" s="95">
        <f>'gráficos x semana II nivel'!E251</f>
        <v>5</v>
      </c>
      <c r="H1385" s="95">
        <f t="shared" si="67"/>
        <v>82</v>
      </c>
      <c r="I1385" s="351">
        <f t="shared" si="2"/>
        <v>0.1174785100286533</v>
      </c>
      <c r="J1385" s="351">
        <f t="shared" si="3"/>
        <v>7.861936720997123E-2</v>
      </c>
      <c r="K1385" s="34" t="s">
        <v>650</v>
      </c>
    </row>
    <row r="1386" spans="1:11">
      <c r="A1386" s="34" t="s">
        <v>4656</v>
      </c>
      <c r="B1386" s="34">
        <v>2018</v>
      </c>
      <c r="C1386" s="34">
        <v>33</v>
      </c>
      <c r="D1386" s="34" t="s">
        <v>4678</v>
      </c>
      <c r="E1386" s="95">
        <f t="shared" si="68"/>
        <v>698</v>
      </c>
      <c r="F1386" s="95">
        <f t="shared" si="69"/>
        <v>1043</v>
      </c>
      <c r="G1386" s="95">
        <f>'gráficos x semana II nivel'!E252</f>
        <v>1</v>
      </c>
      <c r="H1386" s="95">
        <f t="shared" si="67"/>
        <v>83</v>
      </c>
      <c r="I1386" s="351">
        <f t="shared" si="2"/>
        <v>0.11891117478510028</v>
      </c>
      <c r="J1386" s="351">
        <f t="shared" si="3"/>
        <v>7.9578139980824539E-2</v>
      </c>
      <c r="K1386" s="34" t="s">
        <v>650</v>
      </c>
    </row>
    <row r="1387" spans="1:11">
      <c r="A1387" s="34" t="s">
        <v>4656</v>
      </c>
      <c r="B1387" s="34">
        <v>2018</v>
      </c>
      <c r="C1387" s="34">
        <v>34</v>
      </c>
      <c r="D1387" s="34" t="s">
        <v>4678</v>
      </c>
      <c r="E1387" s="95">
        <f t="shared" si="68"/>
        <v>698</v>
      </c>
      <c r="F1387" s="95">
        <f t="shared" si="69"/>
        <v>1043</v>
      </c>
      <c r="G1387" s="95">
        <f>'gráficos x semana II nivel'!E253</f>
        <v>5</v>
      </c>
      <c r="H1387" s="95">
        <f t="shared" si="67"/>
        <v>88</v>
      </c>
      <c r="I1387" s="351">
        <f t="shared" si="2"/>
        <v>0.12607449856733524</v>
      </c>
      <c r="J1387" s="351">
        <f t="shared" si="3"/>
        <v>8.4372003835091081E-2</v>
      </c>
      <c r="K1387" s="34" t="s">
        <v>650</v>
      </c>
    </row>
    <row r="1388" spans="1:11">
      <c r="A1388" s="34" t="s">
        <v>4656</v>
      </c>
      <c r="B1388" s="34">
        <v>2018</v>
      </c>
      <c r="C1388" s="34">
        <v>35</v>
      </c>
      <c r="D1388" s="34" t="s">
        <v>4678</v>
      </c>
      <c r="E1388" s="95">
        <f t="shared" si="68"/>
        <v>698</v>
      </c>
      <c r="F1388" s="95">
        <f t="shared" si="69"/>
        <v>1043</v>
      </c>
      <c r="G1388" s="95">
        <f>'gráficos x semana II nivel'!E254</f>
        <v>1</v>
      </c>
      <c r="H1388" s="95">
        <f t="shared" si="67"/>
        <v>89</v>
      </c>
      <c r="I1388" s="351">
        <f t="shared" si="2"/>
        <v>0.12750716332378223</v>
      </c>
      <c r="J1388" s="351">
        <f t="shared" si="3"/>
        <v>8.5330776605944389E-2</v>
      </c>
      <c r="K1388" s="34" t="s">
        <v>650</v>
      </c>
    </row>
    <row r="1389" spans="1:11">
      <c r="A1389" s="34" t="s">
        <v>4656</v>
      </c>
      <c r="B1389" s="34">
        <v>2018</v>
      </c>
      <c r="C1389" s="34">
        <v>36</v>
      </c>
      <c r="D1389" s="34" t="s">
        <v>4678</v>
      </c>
      <c r="E1389" s="95">
        <f t="shared" si="68"/>
        <v>698</v>
      </c>
      <c r="F1389" s="95">
        <f t="shared" si="69"/>
        <v>1043</v>
      </c>
      <c r="G1389" s="95">
        <f>'gráficos x semana II nivel'!E255</f>
        <v>1</v>
      </c>
      <c r="H1389" s="95">
        <f t="shared" si="67"/>
        <v>90</v>
      </c>
      <c r="I1389" s="351">
        <f t="shared" si="2"/>
        <v>0.12893982808022922</v>
      </c>
      <c r="J1389" s="351">
        <f t="shared" si="3"/>
        <v>8.6289549376797697E-2</v>
      </c>
      <c r="K1389" s="34" t="s">
        <v>650</v>
      </c>
    </row>
    <row r="1390" spans="1:11">
      <c r="A1390" s="34" t="s">
        <v>4656</v>
      </c>
      <c r="B1390" s="34">
        <v>2018</v>
      </c>
      <c r="C1390" s="34">
        <v>37</v>
      </c>
      <c r="D1390" s="34" t="s">
        <v>4678</v>
      </c>
      <c r="E1390" s="95">
        <f t="shared" si="68"/>
        <v>698</v>
      </c>
      <c r="F1390" s="95">
        <f t="shared" si="69"/>
        <v>1043</v>
      </c>
      <c r="G1390" s="95">
        <f>'gráficos x semana II nivel'!E256</f>
        <v>0</v>
      </c>
      <c r="H1390" s="95">
        <f t="shared" si="67"/>
        <v>90</v>
      </c>
      <c r="I1390" s="351">
        <f t="shared" si="2"/>
        <v>0.12893982808022922</v>
      </c>
      <c r="J1390" s="351">
        <f t="shared" si="3"/>
        <v>8.6289549376797697E-2</v>
      </c>
      <c r="K1390" s="34" t="s">
        <v>650</v>
      </c>
    </row>
    <row r="1391" spans="1:11">
      <c r="A1391" s="34" t="s">
        <v>4656</v>
      </c>
      <c r="B1391" s="34">
        <v>2018</v>
      </c>
      <c r="C1391" s="34">
        <v>38</v>
      </c>
      <c r="D1391" s="34" t="s">
        <v>4678</v>
      </c>
      <c r="E1391" s="95">
        <f t="shared" si="68"/>
        <v>698</v>
      </c>
      <c r="F1391" s="95">
        <f t="shared" si="69"/>
        <v>1043</v>
      </c>
      <c r="G1391" s="95">
        <f>'gráficos x semana II nivel'!E257</f>
        <v>2</v>
      </c>
      <c r="H1391" s="95">
        <f t="shared" si="67"/>
        <v>92</v>
      </c>
      <c r="I1391" s="351">
        <f t="shared" si="2"/>
        <v>0.1318051575931232</v>
      </c>
      <c r="J1391" s="351">
        <f t="shared" si="3"/>
        <v>8.8207094918504314E-2</v>
      </c>
      <c r="K1391" s="34" t="s">
        <v>650</v>
      </c>
    </row>
    <row r="1392" spans="1:11">
      <c r="A1392" s="34" t="s">
        <v>4656</v>
      </c>
      <c r="B1392" s="34">
        <v>2018</v>
      </c>
      <c r="C1392" s="34">
        <v>39</v>
      </c>
      <c r="D1392" s="34" t="s">
        <v>4678</v>
      </c>
      <c r="E1392" s="95">
        <f t="shared" si="68"/>
        <v>698</v>
      </c>
      <c r="F1392" s="95">
        <f t="shared" si="69"/>
        <v>1043</v>
      </c>
      <c r="G1392" s="95">
        <f>'gráficos x semana II nivel'!E258</f>
        <v>1</v>
      </c>
      <c r="H1392" s="95">
        <f t="shared" si="67"/>
        <v>93</v>
      </c>
      <c r="I1392" s="351">
        <f t="shared" si="2"/>
        <v>0.13323782234957021</v>
      </c>
      <c r="J1392" s="351">
        <f t="shared" si="3"/>
        <v>8.9165867689357622E-2</v>
      </c>
      <c r="K1392" s="34" t="s">
        <v>650</v>
      </c>
    </row>
    <row r="1393" spans="1:11">
      <c r="A1393" s="34" t="s">
        <v>4656</v>
      </c>
      <c r="B1393" s="34">
        <v>2018</v>
      </c>
      <c r="C1393" s="34">
        <v>40</v>
      </c>
      <c r="D1393" s="34" t="s">
        <v>4678</v>
      </c>
      <c r="E1393" s="95">
        <f t="shared" si="68"/>
        <v>698</v>
      </c>
      <c r="F1393" s="95">
        <f t="shared" si="69"/>
        <v>1043</v>
      </c>
      <c r="G1393" s="95">
        <f>'gráficos x semana II nivel'!E259</f>
        <v>0</v>
      </c>
      <c r="H1393" s="95">
        <f t="shared" si="67"/>
        <v>93</v>
      </c>
      <c r="I1393" s="351">
        <f t="shared" si="2"/>
        <v>0.13323782234957021</v>
      </c>
      <c r="J1393" s="351">
        <f t="shared" si="3"/>
        <v>8.9165867689357622E-2</v>
      </c>
      <c r="K1393" s="34" t="s">
        <v>650</v>
      </c>
    </row>
    <row r="1394" spans="1:11">
      <c r="A1394" s="34" t="s">
        <v>4656</v>
      </c>
      <c r="B1394" s="34">
        <v>2018</v>
      </c>
      <c r="C1394" s="34">
        <v>41</v>
      </c>
      <c r="D1394" s="34" t="s">
        <v>4678</v>
      </c>
      <c r="E1394" s="95">
        <f t="shared" si="68"/>
        <v>698</v>
      </c>
      <c r="F1394" s="95">
        <f t="shared" si="69"/>
        <v>1043</v>
      </c>
      <c r="G1394" s="95">
        <f>'gráficos x semana II nivel'!E260</f>
        <v>0</v>
      </c>
      <c r="H1394" s="95">
        <f t="shared" si="67"/>
        <v>93</v>
      </c>
      <c r="I1394" s="351">
        <f t="shared" si="2"/>
        <v>0.13323782234957021</v>
      </c>
      <c r="J1394" s="351">
        <f t="shared" si="3"/>
        <v>8.9165867689357622E-2</v>
      </c>
      <c r="K1394" s="34" t="s">
        <v>650</v>
      </c>
    </row>
    <row r="1395" spans="1:11">
      <c r="A1395" s="34" t="s">
        <v>4656</v>
      </c>
      <c r="B1395" s="34">
        <v>2018</v>
      </c>
      <c r="C1395" s="34">
        <v>42</v>
      </c>
      <c r="D1395" s="34" t="s">
        <v>4678</v>
      </c>
      <c r="E1395" s="95">
        <f t="shared" si="68"/>
        <v>698</v>
      </c>
      <c r="F1395" s="95">
        <f t="shared" si="69"/>
        <v>1043</v>
      </c>
      <c r="G1395" s="95">
        <f>'gráficos x semana II nivel'!E261</f>
        <v>0</v>
      </c>
      <c r="H1395" s="95">
        <f t="shared" si="67"/>
        <v>93</v>
      </c>
      <c r="I1395" s="351">
        <f t="shared" si="2"/>
        <v>0.13323782234957021</v>
      </c>
      <c r="J1395" s="351">
        <f t="shared" si="3"/>
        <v>8.9165867689357622E-2</v>
      </c>
      <c r="K1395" s="34" t="s">
        <v>650</v>
      </c>
    </row>
    <row r="1396" spans="1:11">
      <c r="A1396" s="34" t="s">
        <v>4656</v>
      </c>
      <c r="B1396" s="34">
        <v>2018</v>
      </c>
      <c r="C1396" s="34">
        <v>43</v>
      </c>
      <c r="D1396" s="34" t="s">
        <v>4678</v>
      </c>
      <c r="E1396" s="95">
        <f t="shared" si="68"/>
        <v>698</v>
      </c>
      <c r="F1396" s="95">
        <f t="shared" si="69"/>
        <v>1043</v>
      </c>
      <c r="G1396" s="95">
        <f>'gráficos x semana II nivel'!E262</f>
        <v>0</v>
      </c>
      <c r="H1396" s="95">
        <f t="shared" si="67"/>
        <v>93</v>
      </c>
      <c r="I1396" s="351">
        <f t="shared" si="2"/>
        <v>0.13323782234957021</v>
      </c>
      <c r="J1396" s="351">
        <f t="shared" si="3"/>
        <v>8.9165867689357622E-2</v>
      </c>
      <c r="K1396" s="34" t="s">
        <v>650</v>
      </c>
    </row>
    <row r="1397" spans="1:11">
      <c r="A1397" s="34" t="s">
        <v>4656</v>
      </c>
      <c r="B1397" s="34">
        <v>2018</v>
      </c>
      <c r="C1397" s="34">
        <v>44</v>
      </c>
      <c r="D1397" s="34" t="s">
        <v>4678</v>
      </c>
      <c r="E1397" s="95">
        <f t="shared" si="68"/>
        <v>698</v>
      </c>
      <c r="F1397" s="95">
        <f t="shared" si="69"/>
        <v>1043</v>
      </c>
      <c r="G1397" s="95">
        <f>'gráficos x semana II nivel'!E263</f>
        <v>1</v>
      </c>
      <c r="H1397" s="95">
        <f t="shared" si="67"/>
        <v>94</v>
      </c>
      <c r="I1397" s="351">
        <f t="shared" si="2"/>
        <v>0.1346704871060172</v>
      </c>
      <c r="J1397" s="351">
        <f t="shared" si="3"/>
        <v>9.0124640460210931E-2</v>
      </c>
      <c r="K1397" s="34" t="s">
        <v>650</v>
      </c>
    </row>
    <row r="1398" spans="1:11">
      <c r="A1398" s="34" t="s">
        <v>4656</v>
      </c>
      <c r="B1398" s="34">
        <v>2018</v>
      </c>
      <c r="C1398" s="34">
        <v>45</v>
      </c>
      <c r="D1398" s="34" t="s">
        <v>4678</v>
      </c>
      <c r="E1398" s="95">
        <f t="shared" si="68"/>
        <v>698</v>
      </c>
      <c r="F1398" s="95">
        <f t="shared" si="69"/>
        <v>1043</v>
      </c>
      <c r="G1398" s="95">
        <f>'gráficos x semana II nivel'!E264</f>
        <v>2</v>
      </c>
      <c r="H1398" s="95">
        <f t="shared" si="67"/>
        <v>96</v>
      </c>
      <c r="I1398" s="351">
        <f t="shared" si="2"/>
        <v>0.13753581661891118</v>
      </c>
      <c r="J1398" s="351">
        <f t="shared" si="3"/>
        <v>9.2042186001917548E-2</v>
      </c>
      <c r="K1398" s="34" t="s">
        <v>650</v>
      </c>
    </row>
    <row r="1399" spans="1:11">
      <c r="A1399" s="34" t="s">
        <v>4656</v>
      </c>
      <c r="B1399" s="34">
        <v>2018</v>
      </c>
      <c r="C1399" s="34">
        <v>46</v>
      </c>
      <c r="D1399" s="34" t="s">
        <v>4678</v>
      </c>
      <c r="E1399" s="95">
        <f t="shared" si="68"/>
        <v>698</v>
      </c>
      <c r="F1399" s="95">
        <f t="shared" si="69"/>
        <v>1043</v>
      </c>
      <c r="G1399" s="95">
        <f>'gráficos x semana II nivel'!E265</f>
        <v>1</v>
      </c>
      <c r="H1399" s="95">
        <f t="shared" si="67"/>
        <v>97</v>
      </c>
      <c r="I1399" s="351">
        <f t="shared" si="2"/>
        <v>0.13896848137535817</v>
      </c>
      <c r="J1399" s="351">
        <f t="shared" si="3"/>
        <v>9.3000958772770856E-2</v>
      </c>
      <c r="K1399" s="34" t="s">
        <v>650</v>
      </c>
    </row>
    <row r="1400" spans="1:11">
      <c r="A1400" s="34" t="s">
        <v>4656</v>
      </c>
      <c r="B1400" s="34">
        <v>2018</v>
      </c>
      <c r="C1400" s="34">
        <v>47</v>
      </c>
      <c r="D1400" s="34" t="s">
        <v>4678</v>
      </c>
      <c r="E1400" s="95">
        <f t="shared" si="68"/>
        <v>698</v>
      </c>
      <c r="F1400" s="95">
        <f t="shared" si="69"/>
        <v>1043</v>
      </c>
      <c r="G1400" s="95">
        <f>'gráficos x semana II nivel'!E266</f>
        <v>3</v>
      </c>
      <c r="H1400" s="95">
        <f t="shared" si="67"/>
        <v>100</v>
      </c>
      <c r="I1400" s="351">
        <f t="shared" si="2"/>
        <v>0.14326647564469913</v>
      </c>
      <c r="J1400" s="351">
        <f t="shared" si="3"/>
        <v>9.5877277085330781E-2</v>
      </c>
      <c r="K1400" s="34" t="s">
        <v>650</v>
      </c>
    </row>
    <row r="1401" spans="1:11">
      <c r="A1401" s="34" t="s">
        <v>4656</v>
      </c>
      <c r="B1401" s="34">
        <v>2018</v>
      </c>
      <c r="C1401" s="34">
        <v>48</v>
      </c>
      <c r="D1401" s="34" t="s">
        <v>4678</v>
      </c>
      <c r="E1401" s="95">
        <f t="shared" si="68"/>
        <v>698</v>
      </c>
      <c r="F1401" s="95">
        <f t="shared" si="69"/>
        <v>1043</v>
      </c>
      <c r="G1401" s="95">
        <f>'gráficos x semana II nivel'!E267</f>
        <v>2</v>
      </c>
      <c r="H1401" s="95">
        <f t="shared" si="67"/>
        <v>102</v>
      </c>
      <c r="I1401" s="351">
        <f t="shared" si="2"/>
        <v>0.14613180515759314</v>
      </c>
      <c r="J1401" s="351">
        <f t="shared" si="3"/>
        <v>9.7794822627037398E-2</v>
      </c>
      <c r="K1401" s="34" t="s">
        <v>650</v>
      </c>
    </row>
    <row r="1402" spans="1:11">
      <c r="A1402" s="34" t="s">
        <v>4656</v>
      </c>
      <c r="B1402" s="34">
        <v>2018</v>
      </c>
      <c r="C1402" s="34">
        <v>49</v>
      </c>
      <c r="D1402" s="34" t="s">
        <v>4678</v>
      </c>
      <c r="E1402" s="95">
        <f t="shared" si="68"/>
        <v>698</v>
      </c>
      <c r="F1402" s="95">
        <f t="shared" si="69"/>
        <v>1043</v>
      </c>
      <c r="G1402" s="95">
        <f>'gráficos x semana II nivel'!E268</f>
        <v>1</v>
      </c>
      <c r="H1402" s="95">
        <f t="shared" si="67"/>
        <v>103</v>
      </c>
      <c r="I1402" s="351">
        <f t="shared" si="2"/>
        <v>0.14756446991404013</v>
      </c>
      <c r="J1402" s="351">
        <f t="shared" si="3"/>
        <v>9.8753595397890706E-2</v>
      </c>
      <c r="K1402" s="34" t="s">
        <v>650</v>
      </c>
    </row>
    <row r="1403" spans="1:11">
      <c r="A1403" s="34" t="s">
        <v>4656</v>
      </c>
      <c r="B1403" s="34">
        <v>2018</v>
      </c>
      <c r="C1403" s="34">
        <v>50</v>
      </c>
      <c r="D1403" s="34" t="s">
        <v>4678</v>
      </c>
      <c r="E1403" s="95">
        <f t="shared" si="68"/>
        <v>698</v>
      </c>
      <c r="F1403" s="95">
        <f t="shared" si="69"/>
        <v>1043</v>
      </c>
      <c r="G1403" s="95">
        <f>'gráficos x semana II nivel'!E269</f>
        <v>1</v>
      </c>
      <c r="H1403" s="95">
        <f t="shared" si="67"/>
        <v>104</v>
      </c>
      <c r="I1403" s="351">
        <f t="shared" si="2"/>
        <v>0.14899713467048711</v>
      </c>
      <c r="J1403" s="351">
        <f t="shared" si="3"/>
        <v>9.9712368168744014E-2</v>
      </c>
      <c r="K1403" s="34" t="s">
        <v>650</v>
      </c>
    </row>
    <row r="1404" spans="1:11">
      <c r="A1404" s="34" t="s">
        <v>4656</v>
      </c>
      <c r="B1404" s="34">
        <v>2018</v>
      </c>
      <c r="C1404" s="34">
        <v>51</v>
      </c>
      <c r="D1404" s="34" t="s">
        <v>4678</v>
      </c>
      <c r="E1404" s="95">
        <f t="shared" si="68"/>
        <v>698</v>
      </c>
      <c r="F1404" s="95">
        <f t="shared" si="69"/>
        <v>1043</v>
      </c>
      <c r="G1404" s="95">
        <f>'gráficos x semana II nivel'!E270</f>
        <v>3</v>
      </c>
      <c r="H1404" s="95">
        <f t="shared" si="67"/>
        <v>107</v>
      </c>
      <c r="I1404" s="351">
        <f t="shared" si="2"/>
        <v>0.15329512893982808</v>
      </c>
      <c r="J1404" s="351">
        <f t="shared" si="3"/>
        <v>0.10258868648130393</v>
      </c>
      <c r="K1404" s="34" t="s">
        <v>650</v>
      </c>
    </row>
    <row r="1405" spans="1:11">
      <c r="A1405" s="34" t="s">
        <v>4656</v>
      </c>
      <c r="B1405" s="34">
        <v>2018</v>
      </c>
      <c r="C1405" s="34">
        <v>52</v>
      </c>
      <c r="D1405" s="34" t="s">
        <v>4678</v>
      </c>
      <c r="E1405" s="95">
        <f t="shared" si="68"/>
        <v>698</v>
      </c>
      <c r="F1405" s="95">
        <f t="shared" si="69"/>
        <v>1043</v>
      </c>
      <c r="G1405" s="95">
        <f>'gráficos x semana II nivel'!E271</f>
        <v>6</v>
      </c>
      <c r="H1405" s="95">
        <f t="shared" si="67"/>
        <v>113</v>
      </c>
      <c r="I1405" s="351">
        <f t="shared" si="2"/>
        <v>0.16189111747851004</v>
      </c>
      <c r="J1405" s="351">
        <f t="shared" si="3"/>
        <v>0.10834132310642378</v>
      </c>
      <c r="K1405" s="34" t="s">
        <v>650</v>
      </c>
    </row>
    <row r="1406" spans="1:11">
      <c r="A1406" s="34" t="s">
        <v>4656</v>
      </c>
      <c r="B1406" s="34">
        <v>2018</v>
      </c>
      <c r="C1406" s="34">
        <v>53</v>
      </c>
      <c r="D1406" s="34" t="s">
        <v>4678</v>
      </c>
      <c r="E1406" s="95">
        <f t="shared" si="68"/>
        <v>698</v>
      </c>
      <c r="F1406" s="95">
        <f t="shared" si="69"/>
        <v>1043</v>
      </c>
      <c r="G1406" s="95">
        <f>'gráficos x semana II nivel'!E272</f>
        <v>0</v>
      </c>
      <c r="H1406" s="95">
        <f t="shared" si="67"/>
        <v>113</v>
      </c>
      <c r="I1406" s="351">
        <f t="shared" si="2"/>
        <v>0.16189111747851004</v>
      </c>
      <c r="J1406" s="351">
        <f t="shared" si="3"/>
        <v>0.10834132310642378</v>
      </c>
      <c r="K1406" s="34" t="s">
        <v>650</v>
      </c>
    </row>
    <row r="1407" spans="1:11">
      <c r="A1407" s="34" t="s">
        <v>4656</v>
      </c>
      <c r="B1407" s="34">
        <v>2018</v>
      </c>
      <c r="C1407" s="34">
        <v>54</v>
      </c>
      <c r="D1407" s="34" t="s">
        <v>4678</v>
      </c>
      <c r="E1407" s="95">
        <f t="shared" si="68"/>
        <v>698</v>
      </c>
      <c r="F1407" s="95">
        <f t="shared" si="69"/>
        <v>1043</v>
      </c>
      <c r="G1407" s="95">
        <f>'gráficos x semana II nivel'!E273</f>
        <v>1</v>
      </c>
      <c r="H1407" s="95">
        <f t="shared" si="67"/>
        <v>114</v>
      </c>
      <c r="I1407" s="351">
        <f t="shared" si="2"/>
        <v>0.16332378223495703</v>
      </c>
      <c r="J1407" s="351">
        <f t="shared" si="3"/>
        <v>0.10930009587727708</v>
      </c>
      <c r="K1407" s="34" t="s">
        <v>650</v>
      </c>
    </row>
    <row r="1408" spans="1:11">
      <c r="A1408" s="34" t="s">
        <v>4656</v>
      </c>
      <c r="B1408" s="34">
        <v>2018</v>
      </c>
      <c r="C1408" s="34">
        <v>55</v>
      </c>
      <c r="D1408" s="34" t="s">
        <v>4678</v>
      </c>
      <c r="E1408" s="95">
        <f t="shared" si="68"/>
        <v>698</v>
      </c>
      <c r="F1408" s="95">
        <f t="shared" si="69"/>
        <v>1043</v>
      </c>
      <c r="G1408" s="95">
        <f>'gráficos x semana II nivel'!E274</f>
        <v>0</v>
      </c>
      <c r="H1408" s="95">
        <f t="shared" si="67"/>
        <v>114</v>
      </c>
      <c r="I1408" s="351">
        <f t="shared" si="2"/>
        <v>0.16332378223495703</v>
      </c>
      <c r="J1408" s="351">
        <f t="shared" si="3"/>
        <v>0.10930009587727708</v>
      </c>
      <c r="K1408" s="34" t="s">
        <v>650</v>
      </c>
    </row>
    <row r="1409" spans="1:11">
      <c r="A1409" s="34" t="s">
        <v>4656</v>
      </c>
      <c r="B1409" s="34">
        <v>2018</v>
      </c>
      <c r="C1409" s="34">
        <v>56</v>
      </c>
      <c r="D1409" s="34" t="s">
        <v>4678</v>
      </c>
      <c r="E1409" s="95">
        <f t="shared" si="68"/>
        <v>698</v>
      </c>
      <c r="F1409" s="95">
        <f t="shared" si="69"/>
        <v>1043</v>
      </c>
      <c r="G1409" s="95">
        <f>'gráficos x semana II nivel'!E275</f>
        <v>0</v>
      </c>
      <c r="H1409" s="95">
        <f t="shared" si="67"/>
        <v>114</v>
      </c>
      <c r="I1409" s="351">
        <f t="shared" si="2"/>
        <v>0.16332378223495703</v>
      </c>
      <c r="J1409" s="351">
        <f t="shared" si="3"/>
        <v>0.10930009587727708</v>
      </c>
      <c r="K1409" s="34" t="s">
        <v>650</v>
      </c>
    </row>
    <row r="1410" spans="1:11">
      <c r="A1410" s="34" t="s">
        <v>4656</v>
      </c>
      <c r="B1410" s="34">
        <v>2018</v>
      </c>
      <c r="C1410" s="34">
        <v>57</v>
      </c>
      <c r="D1410" s="34" t="s">
        <v>4678</v>
      </c>
      <c r="E1410" s="95">
        <f t="shared" si="68"/>
        <v>698</v>
      </c>
      <c r="F1410" s="95">
        <f t="shared" si="69"/>
        <v>1043</v>
      </c>
      <c r="G1410" s="95">
        <f>'gráficos x semana II nivel'!E276</f>
        <v>0</v>
      </c>
      <c r="H1410" s="95">
        <f t="shared" si="67"/>
        <v>114</v>
      </c>
      <c r="I1410" s="351">
        <f t="shared" si="2"/>
        <v>0.16332378223495703</v>
      </c>
      <c r="J1410" s="351">
        <f t="shared" si="3"/>
        <v>0.10930009587727708</v>
      </c>
      <c r="K1410" s="34" t="s">
        <v>650</v>
      </c>
    </row>
    <row r="1411" spans="1:11">
      <c r="A1411" s="34" t="s">
        <v>4656</v>
      </c>
      <c r="B1411" s="34">
        <v>2018</v>
      </c>
      <c r="C1411" s="34">
        <v>58</v>
      </c>
      <c r="D1411" s="34" t="s">
        <v>4678</v>
      </c>
      <c r="E1411" s="95">
        <f t="shared" si="68"/>
        <v>698</v>
      </c>
      <c r="F1411" s="95">
        <f t="shared" si="69"/>
        <v>1043</v>
      </c>
      <c r="G1411" s="95">
        <f>'gráficos x semana II nivel'!E277</f>
        <v>0</v>
      </c>
      <c r="H1411" s="95">
        <f t="shared" si="67"/>
        <v>114</v>
      </c>
      <c r="I1411" s="351">
        <f t="shared" si="2"/>
        <v>0.16332378223495703</v>
      </c>
      <c r="J1411" s="351">
        <f t="shared" si="3"/>
        <v>0.10930009587727708</v>
      </c>
      <c r="K1411" s="34" t="s">
        <v>650</v>
      </c>
    </row>
    <row r="1412" spans="1:11">
      <c r="A1412" s="34" t="s">
        <v>4656</v>
      </c>
      <c r="B1412" s="34">
        <v>2018</v>
      </c>
      <c r="C1412" s="34">
        <v>59</v>
      </c>
      <c r="D1412" s="34" t="s">
        <v>4678</v>
      </c>
      <c r="E1412" s="95">
        <f t="shared" si="68"/>
        <v>698</v>
      </c>
      <c r="F1412" s="95">
        <f t="shared" si="69"/>
        <v>1043</v>
      </c>
      <c r="G1412" s="95">
        <f>'gráficos x semana II nivel'!E278</f>
        <v>0</v>
      </c>
      <c r="H1412" s="95">
        <f t="shared" si="67"/>
        <v>114</v>
      </c>
      <c r="I1412" s="351">
        <f t="shared" si="2"/>
        <v>0.16332378223495703</v>
      </c>
      <c r="J1412" s="351">
        <f t="shared" si="3"/>
        <v>0.10930009587727708</v>
      </c>
      <c r="K1412" s="34" t="s">
        <v>650</v>
      </c>
    </row>
    <row r="1413" spans="1:11">
      <c r="A1413" s="34" t="s">
        <v>4656</v>
      </c>
      <c r="B1413" s="34">
        <v>2018</v>
      </c>
      <c r="C1413" s="34">
        <v>60</v>
      </c>
      <c r="D1413" s="34" t="s">
        <v>4678</v>
      </c>
      <c r="E1413" s="95">
        <f t="shared" si="68"/>
        <v>698</v>
      </c>
      <c r="F1413" s="95">
        <f t="shared" si="69"/>
        <v>1043</v>
      </c>
      <c r="G1413" s="95">
        <f>'gráficos x semana II nivel'!E279</f>
        <v>0</v>
      </c>
      <c r="H1413" s="95">
        <f t="shared" si="67"/>
        <v>114</v>
      </c>
      <c r="I1413" s="351">
        <f t="shared" si="2"/>
        <v>0.16332378223495703</v>
      </c>
      <c r="J1413" s="351">
        <f t="shared" si="3"/>
        <v>0.10930009587727708</v>
      </c>
      <c r="K1413" s="34" t="s">
        <v>650</v>
      </c>
    </row>
    <row r="1414" spans="1:11">
      <c r="A1414" s="34" t="s">
        <v>4656</v>
      </c>
      <c r="B1414" s="34">
        <v>2018</v>
      </c>
      <c r="C1414" s="34">
        <v>61</v>
      </c>
      <c r="D1414" s="34" t="s">
        <v>4678</v>
      </c>
      <c r="E1414" s="95">
        <f t="shared" si="68"/>
        <v>698</v>
      </c>
      <c r="F1414" s="95">
        <f t="shared" si="69"/>
        <v>1043</v>
      </c>
      <c r="G1414" s="95">
        <f>'gráficos x semana II nivel'!E280</f>
        <v>0</v>
      </c>
      <c r="H1414" s="95">
        <f t="shared" si="67"/>
        <v>114</v>
      </c>
      <c r="I1414" s="351">
        <f t="shared" si="2"/>
        <v>0.16332378223495703</v>
      </c>
      <c r="J1414" s="351">
        <f t="shared" si="3"/>
        <v>0.10930009587727708</v>
      </c>
      <c r="K1414" s="34" t="s">
        <v>650</v>
      </c>
    </row>
    <row r="1415" spans="1:11">
      <c r="A1415" s="34" t="s">
        <v>4656</v>
      </c>
      <c r="B1415" s="34">
        <v>2018</v>
      </c>
      <c r="C1415" s="34">
        <v>62</v>
      </c>
      <c r="D1415" s="34" t="s">
        <v>4678</v>
      </c>
      <c r="E1415" s="95">
        <f t="shared" si="68"/>
        <v>698</v>
      </c>
      <c r="F1415" s="95">
        <f t="shared" si="69"/>
        <v>1043</v>
      </c>
      <c r="G1415" s="95">
        <f>'gráficos x semana II nivel'!E281</f>
        <v>0</v>
      </c>
      <c r="H1415" s="95">
        <f t="shared" si="67"/>
        <v>114</v>
      </c>
      <c r="I1415" s="351">
        <f t="shared" si="2"/>
        <v>0.16332378223495703</v>
      </c>
      <c r="J1415" s="351">
        <f t="shared" si="3"/>
        <v>0.10930009587727708</v>
      </c>
      <c r="K1415" s="34" t="s">
        <v>650</v>
      </c>
    </row>
    <row r="1416" spans="1:11">
      <c r="A1416" s="34" t="s">
        <v>4656</v>
      </c>
      <c r="B1416" s="34">
        <v>2018</v>
      </c>
      <c r="C1416" s="34">
        <v>63</v>
      </c>
      <c r="D1416" s="34" t="s">
        <v>4678</v>
      </c>
      <c r="E1416" s="95">
        <f t="shared" si="68"/>
        <v>698</v>
      </c>
      <c r="F1416" s="95">
        <f t="shared" si="69"/>
        <v>1043</v>
      </c>
      <c r="G1416" s="95">
        <f>'gráficos x semana II nivel'!E282</f>
        <v>0</v>
      </c>
      <c r="H1416" s="95">
        <f t="shared" si="67"/>
        <v>114</v>
      </c>
      <c r="I1416" s="351">
        <f t="shared" si="2"/>
        <v>0.16332378223495703</v>
      </c>
      <c r="J1416" s="351">
        <f t="shared" si="3"/>
        <v>0.10930009587727708</v>
      </c>
      <c r="K1416" s="34" t="s">
        <v>650</v>
      </c>
    </row>
    <row r="1417" spans="1:11">
      <c r="A1417" s="34" t="s">
        <v>4656</v>
      </c>
      <c r="B1417" s="34">
        <v>2018</v>
      </c>
      <c r="C1417" s="34">
        <v>64</v>
      </c>
      <c r="D1417" s="34" t="s">
        <v>4678</v>
      </c>
      <c r="E1417" s="95">
        <f t="shared" si="68"/>
        <v>698</v>
      </c>
      <c r="F1417" s="95">
        <f t="shared" si="69"/>
        <v>1043</v>
      </c>
      <c r="G1417" s="95">
        <f>'gráficos x semana II nivel'!E283</f>
        <v>0</v>
      </c>
      <c r="H1417" s="95">
        <f t="shared" si="67"/>
        <v>114</v>
      </c>
      <c r="I1417" s="351">
        <f t="shared" si="2"/>
        <v>0.16332378223495703</v>
      </c>
      <c r="J1417" s="351">
        <f t="shared" si="3"/>
        <v>0.10930009587727708</v>
      </c>
      <c r="K1417" s="34" t="s">
        <v>650</v>
      </c>
    </row>
    <row r="1418" spans="1:11">
      <c r="A1418" s="34" t="s">
        <v>4656</v>
      </c>
      <c r="B1418" s="34">
        <v>2018</v>
      </c>
      <c r="C1418" s="34">
        <v>65</v>
      </c>
      <c r="D1418" s="34" t="s">
        <v>4678</v>
      </c>
      <c r="E1418" s="95">
        <f t="shared" si="68"/>
        <v>698</v>
      </c>
      <c r="F1418" s="95">
        <f t="shared" si="69"/>
        <v>1043</v>
      </c>
      <c r="G1418" s="95">
        <f>'gráficos x semana II nivel'!E284</f>
        <v>0</v>
      </c>
      <c r="H1418" s="95">
        <f t="shared" si="67"/>
        <v>114</v>
      </c>
      <c r="I1418" s="351">
        <f t="shared" si="2"/>
        <v>0.16332378223495703</v>
      </c>
      <c r="J1418" s="351">
        <f t="shared" si="3"/>
        <v>0.10930009587727708</v>
      </c>
      <c r="K1418" s="34" t="s">
        <v>650</v>
      </c>
    </row>
    <row r="1419" spans="1:11">
      <c r="A1419" s="34" t="s">
        <v>4656</v>
      </c>
      <c r="B1419" s="34">
        <v>2018</v>
      </c>
      <c r="C1419" s="34">
        <v>66</v>
      </c>
      <c r="D1419" s="34" t="s">
        <v>4678</v>
      </c>
      <c r="E1419" s="95">
        <f t="shared" si="68"/>
        <v>698</v>
      </c>
      <c r="F1419" s="95">
        <f t="shared" si="69"/>
        <v>1043</v>
      </c>
      <c r="G1419" s="95">
        <f>'gráficos x semana II nivel'!E285</f>
        <v>0</v>
      </c>
      <c r="H1419" s="95">
        <f t="shared" si="67"/>
        <v>114</v>
      </c>
      <c r="I1419" s="351">
        <f t="shared" si="2"/>
        <v>0.16332378223495703</v>
      </c>
      <c r="J1419" s="351">
        <f t="shared" si="3"/>
        <v>0.10930009587727708</v>
      </c>
      <c r="K1419" s="34" t="s">
        <v>650</v>
      </c>
    </row>
    <row r="1420" spans="1:11">
      <c r="A1420" s="34" t="s">
        <v>4656</v>
      </c>
      <c r="B1420" s="34">
        <v>2018</v>
      </c>
      <c r="C1420" s="34">
        <v>67</v>
      </c>
      <c r="D1420" s="34" t="s">
        <v>4678</v>
      </c>
      <c r="E1420" s="95">
        <f t="shared" si="68"/>
        <v>698</v>
      </c>
      <c r="F1420" s="95">
        <f t="shared" si="69"/>
        <v>1043</v>
      </c>
      <c r="G1420" s="95">
        <f>'gráficos x semana II nivel'!E286</f>
        <v>0</v>
      </c>
      <c r="H1420" s="95">
        <f t="shared" si="67"/>
        <v>114</v>
      </c>
      <c r="I1420" s="351">
        <f t="shared" si="2"/>
        <v>0.16332378223495703</v>
      </c>
      <c r="J1420" s="351">
        <f t="shared" si="3"/>
        <v>0.10930009587727708</v>
      </c>
      <c r="K1420" s="34" t="s">
        <v>650</v>
      </c>
    </row>
    <row r="1421" spans="1:11">
      <c r="A1421" s="34" t="s">
        <v>4656</v>
      </c>
      <c r="B1421" s="34">
        <v>2018</v>
      </c>
      <c r="C1421" s="34">
        <v>68</v>
      </c>
      <c r="D1421" s="34" t="s">
        <v>4678</v>
      </c>
      <c r="E1421" s="95">
        <f t="shared" si="68"/>
        <v>698</v>
      </c>
      <c r="F1421" s="95">
        <f t="shared" si="69"/>
        <v>1043</v>
      </c>
      <c r="G1421" s="95">
        <f>'gráficos x semana II nivel'!E287</f>
        <v>0</v>
      </c>
      <c r="H1421" s="95">
        <f t="shared" si="67"/>
        <v>114</v>
      </c>
      <c r="I1421" s="351">
        <f t="shared" si="2"/>
        <v>0.16332378223495703</v>
      </c>
      <c r="J1421" s="351">
        <f t="shared" si="3"/>
        <v>0.10930009587727708</v>
      </c>
      <c r="K1421" s="34" t="s">
        <v>650</v>
      </c>
    </row>
    <row r="1422" spans="1:11">
      <c r="A1422" s="34" t="s">
        <v>4656</v>
      </c>
      <c r="B1422" s="34">
        <v>2018</v>
      </c>
      <c r="C1422" s="34">
        <v>69</v>
      </c>
      <c r="D1422" s="34" t="s">
        <v>4678</v>
      </c>
      <c r="E1422" s="95">
        <f t="shared" si="68"/>
        <v>698</v>
      </c>
      <c r="F1422" s="95">
        <f t="shared" si="69"/>
        <v>1043</v>
      </c>
      <c r="G1422" s="95">
        <f>'gráficos x semana II nivel'!E288</f>
        <v>1</v>
      </c>
      <c r="H1422" s="95">
        <f t="shared" si="67"/>
        <v>115</v>
      </c>
      <c r="I1422" s="351">
        <f t="shared" si="2"/>
        <v>0.16475644699140402</v>
      </c>
      <c r="J1422" s="351">
        <f t="shared" si="3"/>
        <v>0.11025886864813039</v>
      </c>
      <c r="K1422" s="34" t="s">
        <v>650</v>
      </c>
    </row>
    <row r="1423" spans="1:11">
      <c r="A1423" s="34" t="s">
        <v>4656</v>
      </c>
      <c r="B1423" s="34">
        <v>2018</v>
      </c>
      <c r="C1423" s="34">
        <v>70</v>
      </c>
      <c r="D1423" s="34" t="s">
        <v>4678</v>
      </c>
      <c r="E1423" s="95">
        <f t="shared" si="68"/>
        <v>698</v>
      </c>
      <c r="F1423" s="95">
        <f t="shared" si="69"/>
        <v>1043</v>
      </c>
      <c r="G1423" s="95">
        <f>'gráficos x semana II nivel'!E289</f>
        <v>0</v>
      </c>
      <c r="H1423" s="95">
        <f t="shared" si="67"/>
        <v>115</v>
      </c>
      <c r="I1423" s="351">
        <f t="shared" si="2"/>
        <v>0.16475644699140402</v>
      </c>
      <c r="J1423" s="351">
        <f t="shared" si="3"/>
        <v>0.11025886864813039</v>
      </c>
      <c r="K1423" s="34" t="s">
        <v>650</v>
      </c>
    </row>
    <row r="1424" spans="1:11">
      <c r="A1424" s="34" t="s">
        <v>4656</v>
      </c>
      <c r="B1424" s="34">
        <v>2018</v>
      </c>
      <c r="C1424" s="34">
        <v>71</v>
      </c>
      <c r="D1424" s="34" t="s">
        <v>4678</v>
      </c>
      <c r="E1424" s="95">
        <f t="shared" si="68"/>
        <v>698</v>
      </c>
      <c r="F1424" s="95">
        <f t="shared" si="69"/>
        <v>1043</v>
      </c>
      <c r="G1424" s="95">
        <f>'gráficos x semana II nivel'!E290</f>
        <v>0</v>
      </c>
      <c r="H1424" s="95">
        <f t="shared" si="67"/>
        <v>115</v>
      </c>
      <c r="I1424" s="351">
        <f t="shared" si="2"/>
        <v>0.16475644699140402</v>
      </c>
      <c r="J1424" s="351">
        <f t="shared" si="3"/>
        <v>0.11025886864813039</v>
      </c>
      <c r="K1424" s="34" t="s">
        <v>650</v>
      </c>
    </row>
    <row r="1425" spans="1:11">
      <c r="A1425" s="34" t="s">
        <v>4656</v>
      </c>
      <c r="B1425" s="34">
        <v>2018</v>
      </c>
      <c r="C1425" s="34">
        <v>72</v>
      </c>
      <c r="D1425" s="34" t="s">
        <v>4678</v>
      </c>
      <c r="E1425" s="95">
        <f t="shared" si="68"/>
        <v>698</v>
      </c>
      <c r="F1425" s="95">
        <f t="shared" si="69"/>
        <v>1043</v>
      </c>
      <c r="G1425" s="95">
        <f>'gráficos x semana II nivel'!E291</f>
        <v>0</v>
      </c>
      <c r="H1425" s="95">
        <f t="shared" si="67"/>
        <v>115</v>
      </c>
      <c r="I1425" s="351">
        <f t="shared" si="2"/>
        <v>0.16475644699140402</v>
      </c>
      <c r="J1425" s="351">
        <f t="shared" si="3"/>
        <v>0.11025886864813039</v>
      </c>
      <c r="K1425" s="34" t="s">
        <v>650</v>
      </c>
    </row>
    <row r="1426" spans="1:11">
      <c r="A1426" s="34" t="s">
        <v>4656</v>
      </c>
      <c r="B1426" s="34">
        <v>2018</v>
      </c>
      <c r="C1426" s="34">
        <v>73</v>
      </c>
      <c r="D1426" s="34" t="s">
        <v>4678</v>
      </c>
      <c r="E1426" s="95">
        <f t="shared" si="68"/>
        <v>698</v>
      </c>
      <c r="F1426" s="95">
        <f t="shared" si="69"/>
        <v>1043</v>
      </c>
      <c r="G1426" s="95">
        <f>'gráficos x semana II nivel'!E292</f>
        <v>0</v>
      </c>
      <c r="H1426" s="95">
        <f t="shared" si="67"/>
        <v>115</v>
      </c>
      <c r="I1426" s="351">
        <f t="shared" si="2"/>
        <v>0.16475644699140402</v>
      </c>
      <c r="J1426" s="351">
        <f t="shared" si="3"/>
        <v>0.11025886864813039</v>
      </c>
      <c r="K1426" s="34" t="s">
        <v>650</v>
      </c>
    </row>
    <row r="1427" spans="1:11">
      <c r="A1427" s="34" t="s">
        <v>4656</v>
      </c>
      <c r="B1427" s="34">
        <v>2018</v>
      </c>
      <c r="C1427" s="34">
        <v>74</v>
      </c>
      <c r="D1427" s="34" t="s">
        <v>4678</v>
      </c>
      <c r="E1427" s="95">
        <f t="shared" si="68"/>
        <v>698</v>
      </c>
      <c r="F1427" s="95">
        <f t="shared" si="69"/>
        <v>1043</v>
      </c>
      <c r="G1427" s="95">
        <f>'gráficos x semana II nivel'!E293</f>
        <v>0</v>
      </c>
      <c r="H1427" s="95">
        <f t="shared" si="67"/>
        <v>115</v>
      </c>
      <c r="I1427" s="351">
        <f t="shared" si="2"/>
        <v>0.16475644699140402</v>
      </c>
      <c r="J1427" s="351">
        <f t="shared" si="3"/>
        <v>0.11025886864813039</v>
      </c>
      <c r="K1427" s="34" t="s">
        <v>650</v>
      </c>
    </row>
    <row r="1428" spans="1:11">
      <c r="A1428" s="34" t="s">
        <v>4656</v>
      </c>
      <c r="B1428" s="34">
        <v>2018</v>
      </c>
      <c r="C1428" s="34">
        <v>75</v>
      </c>
      <c r="D1428" s="34" t="s">
        <v>4678</v>
      </c>
      <c r="E1428" s="95">
        <f t="shared" si="68"/>
        <v>698</v>
      </c>
      <c r="F1428" s="95">
        <f t="shared" si="69"/>
        <v>1043</v>
      </c>
      <c r="G1428" s="95">
        <f>'gráficos x semana II nivel'!E294</f>
        <v>0</v>
      </c>
      <c r="H1428" s="95">
        <f t="shared" si="67"/>
        <v>115</v>
      </c>
      <c r="I1428" s="351">
        <f t="shared" si="2"/>
        <v>0.16475644699140402</v>
      </c>
      <c r="J1428" s="351">
        <f t="shared" si="3"/>
        <v>0.11025886864813039</v>
      </c>
      <c r="K1428" s="34" t="s">
        <v>650</v>
      </c>
    </row>
    <row r="1429" spans="1:11">
      <c r="A1429" s="34" t="s">
        <v>4656</v>
      </c>
      <c r="B1429" s="34">
        <v>2018</v>
      </c>
      <c r="C1429" s="34">
        <v>76</v>
      </c>
      <c r="D1429" s="34" t="s">
        <v>4678</v>
      </c>
      <c r="E1429" s="95">
        <f t="shared" si="68"/>
        <v>698</v>
      </c>
      <c r="F1429" s="95">
        <f t="shared" si="69"/>
        <v>1043</v>
      </c>
      <c r="G1429" s="95">
        <f>'gráficos x semana II nivel'!E295</f>
        <v>0</v>
      </c>
      <c r="H1429" s="95">
        <f t="shared" si="67"/>
        <v>115</v>
      </c>
      <c r="I1429" s="351">
        <f t="shared" si="2"/>
        <v>0.16475644699140402</v>
      </c>
      <c r="J1429" s="351">
        <f t="shared" si="3"/>
        <v>0.11025886864813039</v>
      </c>
      <c r="K1429" s="34" t="s">
        <v>650</v>
      </c>
    </row>
    <row r="1430" spans="1:11">
      <c r="A1430" s="34" t="s">
        <v>4656</v>
      </c>
      <c r="B1430" s="34">
        <v>2018</v>
      </c>
      <c r="C1430" s="34">
        <v>77</v>
      </c>
      <c r="D1430" s="34" t="s">
        <v>4678</v>
      </c>
      <c r="E1430" s="95">
        <f t="shared" si="68"/>
        <v>698</v>
      </c>
      <c r="F1430" s="95">
        <f t="shared" si="69"/>
        <v>1043</v>
      </c>
      <c r="G1430" s="95">
        <f>'gráficos x semana II nivel'!E296</f>
        <v>0</v>
      </c>
      <c r="H1430" s="95">
        <f t="shared" si="67"/>
        <v>115</v>
      </c>
      <c r="I1430" s="351">
        <f t="shared" si="2"/>
        <v>0.16475644699140402</v>
      </c>
      <c r="J1430" s="351">
        <f t="shared" si="3"/>
        <v>0.11025886864813039</v>
      </c>
      <c r="K1430" s="34" t="s">
        <v>650</v>
      </c>
    </row>
    <row r="1431" spans="1:11">
      <c r="A1431" s="34" t="s">
        <v>4656</v>
      </c>
      <c r="B1431" s="34">
        <v>2018</v>
      </c>
      <c r="C1431" s="34">
        <v>78</v>
      </c>
      <c r="D1431" s="34" t="s">
        <v>4678</v>
      </c>
      <c r="E1431" s="95">
        <f t="shared" si="68"/>
        <v>698</v>
      </c>
      <c r="F1431" s="95">
        <f t="shared" si="69"/>
        <v>1043</v>
      </c>
      <c r="G1431" s="95">
        <f>'gráficos x semana II nivel'!E297</f>
        <v>1</v>
      </c>
      <c r="H1431" s="95">
        <f t="shared" si="67"/>
        <v>116</v>
      </c>
      <c r="I1431" s="351">
        <f t="shared" si="2"/>
        <v>0.166189111747851</v>
      </c>
      <c r="J1431" s="351">
        <f t="shared" si="3"/>
        <v>0.1112176414189837</v>
      </c>
      <c r="K1431" s="34" t="s">
        <v>650</v>
      </c>
    </row>
    <row r="1432" spans="1:11">
      <c r="A1432" s="34" t="s">
        <v>4656</v>
      </c>
      <c r="B1432" s="34">
        <v>2018</v>
      </c>
      <c r="C1432" s="34">
        <v>79</v>
      </c>
      <c r="D1432" s="34" t="s">
        <v>4678</v>
      </c>
      <c r="E1432" s="95">
        <f t="shared" si="68"/>
        <v>698</v>
      </c>
      <c r="F1432" s="95">
        <f t="shared" si="69"/>
        <v>1043</v>
      </c>
      <c r="G1432" s="95">
        <f>'gráficos x semana II nivel'!E298</f>
        <v>0</v>
      </c>
      <c r="H1432" s="95">
        <f t="shared" si="67"/>
        <v>116</v>
      </c>
      <c r="I1432" s="351">
        <f t="shared" si="2"/>
        <v>0.166189111747851</v>
      </c>
      <c r="J1432" s="351">
        <f t="shared" si="3"/>
        <v>0.1112176414189837</v>
      </c>
      <c r="K1432" s="34" t="s">
        <v>650</v>
      </c>
    </row>
    <row r="1433" spans="1:11">
      <c r="A1433" s="34" t="s">
        <v>4656</v>
      </c>
      <c r="B1433" s="34">
        <v>2018</v>
      </c>
      <c r="C1433" s="34">
        <v>80</v>
      </c>
      <c r="D1433" s="34" t="s">
        <v>4678</v>
      </c>
      <c r="E1433" s="95">
        <f t="shared" si="68"/>
        <v>698</v>
      </c>
      <c r="F1433" s="95">
        <f t="shared" si="69"/>
        <v>1043</v>
      </c>
      <c r="G1433" s="95">
        <f>'gráficos x semana II nivel'!E299</f>
        <v>0</v>
      </c>
      <c r="H1433" s="95">
        <f t="shared" si="67"/>
        <v>116</v>
      </c>
      <c r="I1433" s="351">
        <f t="shared" si="2"/>
        <v>0.166189111747851</v>
      </c>
      <c r="J1433" s="351">
        <f t="shared" si="3"/>
        <v>0.1112176414189837</v>
      </c>
      <c r="K1433" s="34" t="s">
        <v>650</v>
      </c>
    </row>
    <row r="1434" spans="1:11">
      <c r="A1434" s="34" t="s">
        <v>4656</v>
      </c>
      <c r="B1434" s="34">
        <v>2018</v>
      </c>
      <c r="C1434" s="34">
        <v>81</v>
      </c>
      <c r="D1434" s="34" t="s">
        <v>4678</v>
      </c>
      <c r="E1434" s="95">
        <f t="shared" si="68"/>
        <v>698</v>
      </c>
      <c r="F1434" s="95">
        <f t="shared" si="69"/>
        <v>1043</v>
      </c>
      <c r="G1434" s="95">
        <f>'gráficos x semana II nivel'!E300</f>
        <v>1</v>
      </c>
      <c r="H1434" s="95">
        <f t="shared" si="67"/>
        <v>117</v>
      </c>
      <c r="I1434" s="351">
        <f t="shared" si="2"/>
        <v>0.16762177650429799</v>
      </c>
      <c r="J1434" s="351">
        <f t="shared" si="3"/>
        <v>0.11217641418983701</v>
      </c>
      <c r="K1434" s="34" t="s">
        <v>650</v>
      </c>
    </row>
    <row r="1435" spans="1:11">
      <c r="A1435" s="34" t="s">
        <v>4656</v>
      </c>
      <c r="B1435" s="34">
        <v>2018</v>
      </c>
      <c r="C1435" s="34">
        <v>82</v>
      </c>
      <c r="D1435" s="34" t="s">
        <v>4678</v>
      </c>
      <c r="E1435" s="95">
        <f t="shared" si="68"/>
        <v>698</v>
      </c>
      <c r="F1435" s="95">
        <f t="shared" si="69"/>
        <v>1043</v>
      </c>
      <c r="G1435" s="95">
        <f>'gráficos x semana II nivel'!E301</f>
        <v>1</v>
      </c>
      <c r="H1435" s="95">
        <f t="shared" si="67"/>
        <v>118</v>
      </c>
      <c r="I1435" s="351">
        <f t="shared" si="2"/>
        <v>0.16905444126074498</v>
      </c>
      <c r="J1435" s="351">
        <f t="shared" si="3"/>
        <v>0.11313518696069032</v>
      </c>
      <c r="K1435" s="34" t="s">
        <v>650</v>
      </c>
    </row>
    <row r="1436" spans="1:11">
      <c r="A1436" s="34" t="s">
        <v>4656</v>
      </c>
      <c r="B1436" s="34">
        <v>2018</v>
      </c>
      <c r="C1436" s="34">
        <v>83</v>
      </c>
      <c r="D1436" s="34" t="s">
        <v>4678</v>
      </c>
      <c r="E1436" s="95">
        <f t="shared" si="68"/>
        <v>698</v>
      </c>
      <c r="F1436" s="95">
        <f t="shared" si="69"/>
        <v>1043</v>
      </c>
      <c r="G1436" s="95">
        <f>'gráficos x semana II nivel'!E302</f>
        <v>0</v>
      </c>
      <c r="H1436" s="95">
        <f t="shared" si="67"/>
        <v>118</v>
      </c>
      <c r="I1436" s="351">
        <f t="shared" si="2"/>
        <v>0.16905444126074498</v>
      </c>
      <c r="J1436" s="351">
        <f t="shared" si="3"/>
        <v>0.11313518696069032</v>
      </c>
      <c r="K1436" s="34" t="s">
        <v>650</v>
      </c>
    </row>
    <row r="1437" spans="1:11">
      <c r="A1437" s="34" t="s">
        <v>4656</v>
      </c>
      <c r="B1437" s="34">
        <v>2018</v>
      </c>
      <c r="C1437" s="34">
        <v>84</v>
      </c>
      <c r="D1437" s="34" t="s">
        <v>4678</v>
      </c>
      <c r="E1437" s="95">
        <f t="shared" si="68"/>
        <v>698</v>
      </c>
      <c r="F1437" s="95">
        <f t="shared" si="69"/>
        <v>1043</v>
      </c>
      <c r="G1437" s="95">
        <f>'gráficos x semana II nivel'!E303</f>
        <v>0</v>
      </c>
      <c r="H1437" s="95">
        <f t="shared" si="67"/>
        <v>118</v>
      </c>
      <c r="I1437" s="351">
        <f t="shared" si="2"/>
        <v>0.16905444126074498</v>
      </c>
      <c r="J1437" s="351">
        <f t="shared" si="3"/>
        <v>0.11313518696069032</v>
      </c>
      <c r="K1437" s="34" t="s">
        <v>650</v>
      </c>
    </row>
    <row r="1438" spans="1:11">
      <c r="A1438" s="34" t="s">
        <v>4656</v>
      </c>
      <c r="B1438" s="34">
        <v>2018</v>
      </c>
      <c r="C1438" s="34">
        <v>85</v>
      </c>
      <c r="D1438" s="34" t="s">
        <v>4678</v>
      </c>
      <c r="E1438" s="95">
        <f t="shared" si="68"/>
        <v>698</v>
      </c>
      <c r="F1438" s="95">
        <f t="shared" si="69"/>
        <v>1043</v>
      </c>
      <c r="G1438" s="95">
        <f>'gráficos x semana II nivel'!E304</f>
        <v>0</v>
      </c>
      <c r="H1438" s="95">
        <f t="shared" si="67"/>
        <v>118</v>
      </c>
      <c r="I1438" s="351">
        <f t="shared" si="2"/>
        <v>0.16905444126074498</v>
      </c>
      <c r="J1438" s="351">
        <f t="shared" si="3"/>
        <v>0.11313518696069032</v>
      </c>
      <c r="K1438" s="34" t="s">
        <v>650</v>
      </c>
    </row>
    <row r="1439" spans="1:11">
      <c r="A1439" s="34" t="s">
        <v>4656</v>
      </c>
      <c r="B1439" s="34">
        <v>2018</v>
      </c>
      <c r="C1439" s="34">
        <v>86</v>
      </c>
      <c r="D1439" s="34" t="s">
        <v>4678</v>
      </c>
      <c r="E1439" s="95">
        <f t="shared" si="68"/>
        <v>698</v>
      </c>
      <c r="F1439" s="95">
        <f t="shared" si="69"/>
        <v>1043</v>
      </c>
      <c r="G1439" s="95">
        <f>'gráficos x semana II nivel'!E305</f>
        <v>0</v>
      </c>
      <c r="H1439" s="95">
        <f t="shared" si="67"/>
        <v>118</v>
      </c>
      <c r="I1439" s="351">
        <f t="shared" si="2"/>
        <v>0.16905444126074498</v>
      </c>
      <c r="J1439" s="351">
        <f t="shared" si="3"/>
        <v>0.11313518696069032</v>
      </c>
      <c r="K1439" s="34" t="s">
        <v>650</v>
      </c>
    </row>
    <row r="1440" spans="1:11">
      <c r="A1440" s="34" t="s">
        <v>4656</v>
      </c>
      <c r="B1440" s="34">
        <v>2018</v>
      </c>
      <c r="C1440" s="34">
        <v>87</v>
      </c>
      <c r="D1440" s="34" t="s">
        <v>4678</v>
      </c>
      <c r="E1440" s="95">
        <f t="shared" si="68"/>
        <v>698</v>
      </c>
      <c r="F1440" s="95">
        <f t="shared" si="69"/>
        <v>1043</v>
      </c>
      <c r="G1440" s="95">
        <f>'gráficos x semana II nivel'!E306</f>
        <v>0</v>
      </c>
      <c r="H1440" s="95">
        <f t="shared" si="67"/>
        <v>118</v>
      </c>
      <c r="I1440" s="351">
        <f t="shared" si="2"/>
        <v>0.16905444126074498</v>
      </c>
      <c r="J1440" s="351">
        <f t="shared" si="3"/>
        <v>0.11313518696069032</v>
      </c>
      <c r="K1440" s="34" t="s">
        <v>650</v>
      </c>
    </row>
    <row r="1441" spans="1:11">
      <c r="A1441" s="34" t="s">
        <v>4656</v>
      </c>
      <c r="B1441" s="34">
        <v>2018</v>
      </c>
      <c r="C1441" s="34">
        <v>88</v>
      </c>
      <c r="D1441" s="34" t="s">
        <v>4678</v>
      </c>
      <c r="E1441" s="95">
        <f t="shared" si="68"/>
        <v>698</v>
      </c>
      <c r="F1441" s="95">
        <f t="shared" si="69"/>
        <v>1043</v>
      </c>
      <c r="G1441" s="95">
        <f>'gráficos x semana II nivel'!E307</f>
        <v>0</v>
      </c>
      <c r="H1441" s="95">
        <f t="shared" si="67"/>
        <v>118</v>
      </c>
      <c r="I1441" s="351">
        <f t="shared" si="2"/>
        <v>0.16905444126074498</v>
      </c>
      <c r="J1441" s="351">
        <f t="shared" si="3"/>
        <v>0.11313518696069032</v>
      </c>
      <c r="K1441" s="34" t="s">
        <v>650</v>
      </c>
    </row>
    <row r="1442" spans="1:11">
      <c r="A1442" s="34" t="s">
        <v>4656</v>
      </c>
      <c r="B1442" s="34">
        <v>2018</v>
      </c>
      <c r="C1442" s="34">
        <v>89</v>
      </c>
      <c r="D1442" s="34" t="s">
        <v>4678</v>
      </c>
      <c r="E1442" s="95">
        <f t="shared" ref="E1442:E1457" si="70">SP2_IIN</f>
        <v>698</v>
      </c>
      <c r="F1442" s="95">
        <f t="shared" ref="F1442:F1457" si="71">Cargos_IIN_SP2</f>
        <v>1043</v>
      </c>
      <c r="G1442" s="95">
        <f>'gráficos x semana II nivel'!E308</f>
        <v>0</v>
      </c>
      <c r="H1442" s="95">
        <f t="shared" si="67"/>
        <v>118</v>
      </c>
      <c r="I1442" s="351">
        <f t="shared" si="2"/>
        <v>0.16905444126074498</v>
      </c>
      <c r="J1442" s="351">
        <f t="shared" si="3"/>
        <v>0.11313518696069032</v>
      </c>
      <c r="K1442" s="34" t="s">
        <v>650</v>
      </c>
    </row>
    <row r="1443" spans="1:11">
      <c r="A1443" s="34" t="s">
        <v>4656</v>
      </c>
      <c r="B1443" s="34">
        <v>2018</v>
      </c>
      <c r="C1443" s="34">
        <v>90</v>
      </c>
      <c r="D1443" s="34" t="s">
        <v>4678</v>
      </c>
      <c r="E1443" s="95">
        <f t="shared" si="70"/>
        <v>698</v>
      </c>
      <c r="F1443" s="95">
        <f t="shared" si="71"/>
        <v>1043</v>
      </c>
      <c r="G1443" s="95">
        <f>'gráficos x semana II nivel'!E309</f>
        <v>0</v>
      </c>
      <c r="H1443" s="95">
        <f t="shared" si="67"/>
        <v>118</v>
      </c>
      <c r="I1443" s="351">
        <f t="shared" si="2"/>
        <v>0.16905444126074498</v>
      </c>
      <c r="J1443" s="351">
        <f t="shared" si="3"/>
        <v>0.11313518696069032</v>
      </c>
      <c r="K1443" s="34" t="s">
        <v>650</v>
      </c>
    </row>
    <row r="1444" spans="1:11">
      <c r="A1444" s="34" t="s">
        <v>4656</v>
      </c>
      <c r="B1444" s="34">
        <v>2018</v>
      </c>
      <c r="C1444" s="34">
        <v>91</v>
      </c>
      <c r="D1444" s="34" t="s">
        <v>4678</v>
      </c>
      <c r="E1444" s="95">
        <f t="shared" si="70"/>
        <v>698</v>
      </c>
      <c r="F1444" s="95">
        <f t="shared" si="71"/>
        <v>1043</v>
      </c>
      <c r="G1444" s="95">
        <f>'gráficos x semana II nivel'!E310</f>
        <v>1</v>
      </c>
      <c r="H1444" s="95">
        <f t="shared" si="67"/>
        <v>119</v>
      </c>
      <c r="I1444" s="351">
        <f t="shared" si="2"/>
        <v>0.17048710601719197</v>
      </c>
      <c r="J1444" s="351">
        <f t="shared" si="3"/>
        <v>0.11409395973154363</v>
      </c>
      <c r="K1444" s="34" t="s">
        <v>650</v>
      </c>
    </row>
    <row r="1445" spans="1:11">
      <c r="A1445" s="34" t="s">
        <v>4656</v>
      </c>
      <c r="B1445" s="34">
        <v>2018</v>
      </c>
      <c r="C1445" s="34">
        <v>92</v>
      </c>
      <c r="D1445" s="34" t="s">
        <v>4678</v>
      </c>
      <c r="E1445" s="95">
        <f t="shared" si="70"/>
        <v>698</v>
      </c>
      <c r="F1445" s="95">
        <f t="shared" si="71"/>
        <v>1043</v>
      </c>
      <c r="G1445" s="95">
        <f>'gráficos x semana II nivel'!E311</f>
        <v>0</v>
      </c>
      <c r="H1445" s="95">
        <f t="shared" si="67"/>
        <v>119</v>
      </c>
      <c r="I1445" s="351">
        <f t="shared" si="2"/>
        <v>0.17048710601719197</v>
      </c>
      <c r="J1445" s="351">
        <f t="shared" si="3"/>
        <v>0.11409395973154363</v>
      </c>
      <c r="K1445" s="34" t="s">
        <v>650</v>
      </c>
    </row>
    <row r="1446" spans="1:11">
      <c r="A1446" s="34" t="s">
        <v>4656</v>
      </c>
      <c r="B1446" s="34">
        <v>2018</v>
      </c>
      <c r="C1446" s="34">
        <v>93</v>
      </c>
      <c r="D1446" s="34" t="s">
        <v>4678</v>
      </c>
      <c r="E1446" s="95">
        <f t="shared" si="70"/>
        <v>698</v>
      </c>
      <c r="F1446" s="95">
        <f t="shared" si="71"/>
        <v>1043</v>
      </c>
      <c r="G1446" s="95">
        <f>'gráficos x semana II nivel'!E312</f>
        <v>0</v>
      </c>
      <c r="H1446" s="95">
        <f t="shared" si="67"/>
        <v>119</v>
      </c>
      <c r="I1446" s="351">
        <f t="shared" si="2"/>
        <v>0.17048710601719197</v>
      </c>
      <c r="J1446" s="351">
        <f t="shared" si="3"/>
        <v>0.11409395973154363</v>
      </c>
      <c r="K1446" s="34" t="s">
        <v>650</v>
      </c>
    </row>
    <row r="1447" spans="1:11">
      <c r="A1447" s="34" t="s">
        <v>4656</v>
      </c>
      <c r="B1447" s="34">
        <v>2018</v>
      </c>
      <c r="C1447" s="34">
        <v>94</v>
      </c>
      <c r="D1447" s="34" t="s">
        <v>4678</v>
      </c>
      <c r="E1447" s="95">
        <f t="shared" si="70"/>
        <v>698</v>
      </c>
      <c r="F1447" s="95">
        <f t="shared" si="71"/>
        <v>1043</v>
      </c>
      <c r="G1447" s="95">
        <f>'gráficos x semana II nivel'!E313</f>
        <v>0</v>
      </c>
      <c r="H1447" s="95">
        <f t="shared" si="67"/>
        <v>119</v>
      </c>
      <c r="I1447" s="351">
        <f t="shared" si="2"/>
        <v>0.17048710601719197</v>
      </c>
      <c r="J1447" s="351">
        <f t="shared" si="3"/>
        <v>0.11409395973154363</v>
      </c>
      <c r="K1447" s="34" t="s">
        <v>650</v>
      </c>
    </row>
    <row r="1448" spans="1:11">
      <c r="A1448" s="34" t="s">
        <v>4656</v>
      </c>
      <c r="B1448" s="34">
        <v>2018</v>
      </c>
      <c r="C1448" s="34">
        <v>95</v>
      </c>
      <c r="D1448" s="34" t="s">
        <v>4678</v>
      </c>
      <c r="E1448" s="95">
        <f t="shared" si="70"/>
        <v>698</v>
      </c>
      <c r="F1448" s="95">
        <f t="shared" si="71"/>
        <v>1043</v>
      </c>
      <c r="G1448" s="95">
        <f>'gráficos x semana II nivel'!E314</f>
        <v>0</v>
      </c>
      <c r="H1448" s="95">
        <f t="shared" si="67"/>
        <v>119</v>
      </c>
      <c r="I1448" s="351">
        <f t="shared" si="2"/>
        <v>0.17048710601719197</v>
      </c>
      <c r="J1448" s="351">
        <f t="shared" si="3"/>
        <v>0.11409395973154363</v>
      </c>
      <c r="K1448" s="34" t="s">
        <v>650</v>
      </c>
    </row>
    <row r="1449" spans="1:11">
      <c r="A1449" s="34" t="s">
        <v>4656</v>
      </c>
      <c r="B1449" s="34">
        <v>2018</v>
      </c>
      <c r="C1449" s="34">
        <v>96</v>
      </c>
      <c r="D1449" s="34" t="s">
        <v>4678</v>
      </c>
      <c r="E1449" s="95">
        <f t="shared" si="70"/>
        <v>698</v>
      </c>
      <c r="F1449" s="95">
        <f t="shared" si="71"/>
        <v>1043</v>
      </c>
      <c r="G1449" s="95">
        <f>'gráficos x semana II nivel'!E315</f>
        <v>0</v>
      </c>
      <c r="H1449" s="95">
        <f t="shared" si="67"/>
        <v>119</v>
      </c>
      <c r="I1449" s="351">
        <f t="shared" si="2"/>
        <v>0.17048710601719197</v>
      </c>
      <c r="J1449" s="351">
        <f t="shared" si="3"/>
        <v>0.11409395973154363</v>
      </c>
      <c r="K1449" s="34" t="s">
        <v>650</v>
      </c>
    </row>
    <row r="1450" spans="1:11">
      <c r="A1450" s="34" t="s">
        <v>4656</v>
      </c>
      <c r="B1450" s="34">
        <v>2018</v>
      </c>
      <c r="C1450" s="34">
        <v>97</v>
      </c>
      <c r="D1450" s="34" t="s">
        <v>4678</v>
      </c>
      <c r="E1450" s="95">
        <f t="shared" si="70"/>
        <v>698</v>
      </c>
      <c r="F1450" s="95">
        <f t="shared" si="71"/>
        <v>1043</v>
      </c>
      <c r="G1450" s="95">
        <f>'gráficos x semana II nivel'!E316</f>
        <v>0</v>
      </c>
      <c r="H1450" s="95">
        <f t="shared" si="67"/>
        <v>119</v>
      </c>
      <c r="I1450" s="351">
        <f t="shared" si="2"/>
        <v>0.17048710601719197</v>
      </c>
      <c r="J1450" s="351">
        <f t="shared" si="3"/>
        <v>0.11409395973154363</v>
      </c>
      <c r="K1450" s="34" t="s">
        <v>650</v>
      </c>
    </row>
    <row r="1451" spans="1:11">
      <c r="A1451" s="34" t="s">
        <v>4656</v>
      </c>
      <c r="B1451" s="34">
        <v>2018</v>
      </c>
      <c r="C1451" s="34">
        <v>98</v>
      </c>
      <c r="D1451" s="34" t="s">
        <v>4678</v>
      </c>
      <c r="E1451" s="95">
        <f t="shared" si="70"/>
        <v>698</v>
      </c>
      <c r="F1451" s="95">
        <f t="shared" si="71"/>
        <v>1043</v>
      </c>
      <c r="G1451" s="95">
        <f>'gráficos x semana II nivel'!E317</f>
        <v>0</v>
      </c>
      <c r="H1451" s="95">
        <f t="shared" si="67"/>
        <v>119</v>
      </c>
      <c r="I1451" s="351">
        <f t="shared" si="2"/>
        <v>0.17048710601719197</v>
      </c>
      <c r="J1451" s="351">
        <f t="shared" si="3"/>
        <v>0.11409395973154363</v>
      </c>
      <c r="K1451" s="34" t="s">
        <v>650</v>
      </c>
    </row>
    <row r="1452" spans="1:11">
      <c r="A1452" s="34" t="s">
        <v>4656</v>
      </c>
      <c r="B1452" s="34">
        <v>2018</v>
      </c>
      <c r="C1452" s="34">
        <v>99</v>
      </c>
      <c r="D1452" s="34" t="s">
        <v>4678</v>
      </c>
      <c r="E1452" s="95">
        <f t="shared" si="70"/>
        <v>698</v>
      </c>
      <c r="F1452" s="95">
        <f t="shared" si="71"/>
        <v>1043</v>
      </c>
      <c r="G1452" s="95">
        <f>'gráficos x semana II nivel'!E318</f>
        <v>0</v>
      </c>
      <c r="H1452" s="95">
        <f t="shared" si="67"/>
        <v>119</v>
      </c>
      <c r="I1452" s="351">
        <f t="shared" si="2"/>
        <v>0.17048710601719197</v>
      </c>
      <c r="J1452" s="351">
        <f t="shared" si="3"/>
        <v>0.11409395973154363</v>
      </c>
      <c r="K1452" s="34" t="s">
        <v>650</v>
      </c>
    </row>
    <row r="1453" spans="1:11">
      <c r="A1453" s="34" t="s">
        <v>4656</v>
      </c>
      <c r="B1453" s="34">
        <v>2018</v>
      </c>
      <c r="C1453" s="34">
        <v>100</v>
      </c>
      <c r="D1453" s="34" t="s">
        <v>4678</v>
      </c>
      <c r="E1453" s="95">
        <f t="shared" si="70"/>
        <v>698</v>
      </c>
      <c r="F1453" s="95">
        <f t="shared" si="71"/>
        <v>1043</v>
      </c>
      <c r="G1453" s="95">
        <f>'gráficos x semana II nivel'!E319</f>
        <v>0</v>
      </c>
      <c r="H1453" s="95">
        <f t="shared" si="67"/>
        <v>119</v>
      </c>
      <c r="I1453" s="351">
        <f t="shared" si="2"/>
        <v>0.17048710601719197</v>
      </c>
      <c r="J1453" s="351">
        <f t="shared" si="3"/>
        <v>0.11409395973154363</v>
      </c>
      <c r="K1453" s="34" t="s">
        <v>650</v>
      </c>
    </row>
    <row r="1454" spans="1:11">
      <c r="A1454" s="34" t="s">
        <v>4656</v>
      </c>
      <c r="B1454" s="34">
        <v>2018</v>
      </c>
      <c r="C1454" s="34">
        <v>101</v>
      </c>
      <c r="D1454" s="34" t="s">
        <v>4678</v>
      </c>
      <c r="E1454" s="95">
        <f t="shared" si="70"/>
        <v>698</v>
      </c>
      <c r="F1454" s="95">
        <f t="shared" si="71"/>
        <v>1043</v>
      </c>
      <c r="G1454" s="95">
        <f>'gráficos x semana II nivel'!E320</f>
        <v>0</v>
      </c>
      <c r="H1454" s="95">
        <f t="shared" si="67"/>
        <v>119</v>
      </c>
      <c r="I1454" s="351">
        <f t="shared" si="2"/>
        <v>0.17048710601719197</v>
      </c>
      <c r="J1454" s="351">
        <f t="shared" si="3"/>
        <v>0.11409395973154363</v>
      </c>
      <c r="K1454" s="34" t="s">
        <v>650</v>
      </c>
    </row>
    <row r="1455" spans="1:11">
      <c r="A1455" s="34" t="s">
        <v>4656</v>
      </c>
      <c r="B1455" s="34">
        <v>2018</v>
      </c>
      <c r="C1455" s="34">
        <v>102</v>
      </c>
      <c r="D1455" s="34" t="s">
        <v>4678</v>
      </c>
      <c r="E1455" s="95">
        <f t="shared" si="70"/>
        <v>698</v>
      </c>
      <c r="F1455" s="95">
        <f t="shared" si="71"/>
        <v>1043</v>
      </c>
      <c r="G1455" s="95">
        <f>'gráficos x semana II nivel'!E321</f>
        <v>0</v>
      </c>
      <c r="H1455" s="95">
        <f t="shared" si="67"/>
        <v>119</v>
      </c>
      <c r="I1455" s="351">
        <f t="shared" si="2"/>
        <v>0.17048710601719197</v>
      </c>
      <c r="J1455" s="351">
        <f t="shared" si="3"/>
        <v>0.11409395973154363</v>
      </c>
      <c r="K1455" s="34" t="s">
        <v>650</v>
      </c>
    </row>
    <row r="1456" spans="1:11">
      <c r="A1456" s="34" t="s">
        <v>4656</v>
      </c>
      <c r="B1456" s="34">
        <v>2018</v>
      </c>
      <c r="C1456" s="34">
        <v>103</v>
      </c>
      <c r="D1456" s="34" t="s">
        <v>4678</v>
      </c>
      <c r="E1456" s="95">
        <f t="shared" si="70"/>
        <v>698</v>
      </c>
      <c r="F1456" s="95">
        <f t="shared" si="71"/>
        <v>1043</v>
      </c>
      <c r="G1456" s="95">
        <f>'gráficos x semana II nivel'!E322</f>
        <v>0</v>
      </c>
      <c r="H1456" s="95">
        <f t="shared" si="67"/>
        <v>119</v>
      </c>
      <c r="I1456" s="351">
        <f t="shared" si="2"/>
        <v>0.17048710601719197</v>
      </c>
      <c r="J1456" s="351">
        <f t="shared" si="3"/>
        <v>0.11409395973154363</v>
      </c>
      <c r="K1456" s="34" t="s">
        <v>650</v>
      </c>
    </row>
    <row r="1457" spans="1:11">
      <c r="A1457" s="34" t="s">
        <v>4656</v>
      </c>
      <c r="B1457" s="34">
        <v>2018</v>
      </c>
      <c r="C1457" s="34">
        <v>104</v>
      </c>
      <c r="D1457" s="34" t="s">
        <v>4678</v>
      </c>
      <c r="E1457" s="95">
        <f t="shared" si="70"/>
        <v>698</v>
      </c>
      <c r="F1457" s="95">
        <f t="shared" si="71"/>
        <v>1043</v>
      </c>
      <c r="G1457" s="95">
        <f>'gráficos x semana II nivel'!E323</f>
        <v>0</v>
      </c>
      <c r="H1457" s="95">
        <f t="shared" si="67"/>
        <v>119</v>
      </c>
      <c r="I1457" s="351">
        <f t="shared" si="2"/>
        <v>0.17048710601719197</v>
      </c>
      <c r="J1457" s="351">
        <f t="shared" si="3"/>
        <v>0.11409395973154363</v>
      </c>
      <c r="K1457" s="34" t="s">
        <v>650</v>
      </c>
    </row>
    <row r="1458" spans="1:11">
      <c r="A1458" s="34" t="s">
        <v>4670</v>
      </c>
      <c r="B1458" s="34">
        <v>2022</v>
      </c>
      <c r="C1458" s="34">
        <v>1</v>
      </c>
      <c r="D1458" s="34" t="s">
        <v>4673</v>
      </c>
      <c r="E1458" s="95">
        <f t="shared" ref="E1458:E1521" si="72">GB1_IIN</f>
        <v>858</v>
      </c>
      <c r="F1458" s="95">
        <f t="shared" ref="F1458:F1521" si="73">Cargos_IIN_GB1</f>
        <v>1175</v>
      </c>
      <c r="G1458" s="95">
        <f>'gráficos x semana II nivel'!D330</f>
        <v>2</v>
      </c>
      <c r="H1458" s="95">
        <f>G1458</f>
        <v>2</v>
      </c>
      <c r="I1458" s="351">
        <f t="shared" si="2"/>
        <v>2.331002331002331E-3</v>
      </c>
      <c r="J1458" s="351">
        <f t="shared" si="3"/>
        <v>1.7021276595744681E-3</v>
      </c>
      <c r="K1458" s="34" t="s">
        <v>650</v>
      </c>
    </row>
    <row r="1459" spans="1:11">
      <c r="A1459" s="34" t="s">
        <v>4670</v>
      </c>
      <c r="B1459" s="34">
        <v>2022</v>
      </c>
      <c r="C1459" s="34">
        <v>2</v>
      </c>
      <c r="D1459" s="34" t="s">
        <v>4673</v>
      </c>
      <c r="E1459" s="95">
        <f t="shared" si="72"/>
        <v>858</v>
      </c>
      <c r="F1459" s="95">
        <f t="shared" si="73"/>
        <v>1175</v>
      </c>
      <c r="G1459" s="95">
        <f>'gráficos x semana II nivel'!D331</f>
        <v>0</v>
      </c>
      <c r="H1459" s="95">
        <f t="shared" ref="H1459:H1561" si="74">G1459+H1458</f>
        <v>2</v>
      </c>
      <c r="I1459" s="351">
        <f t="shared" si="2"/>
        <v>2.331002331002331E-3</v>
      </c>
      <c r="J1459" s="351">
        <f t="shared" si="3"/>
        <v>1.7021276595744681E-3</v>
      </c>
      <c r="K1459" s="34" t="s">
        <v>650</v>
      </c>
    </row>
    <row r="1460" spans="1:11">
      <c r="A1460" s="34" t="s">
        <v>4670</v>
      </c>
      <c r="B1460" s="34">
        <v>2022</v>
      </c>
      <c r="C1460" s="34">
        <v>3</v>
      </c>
      <c r="D1460" s="34" t="s">
        <v>4673</v>
      </c>
      <c r="E1460" s="95">
        <f t="shared" si="72"/>
        <v>858</v>
      </c>
      <c r="F1460" s="95">
        <f t="shared" si="73"/>
        <v>1175</v>
      </c>
      <c r="G1460" s="95">
        <f>'gráficos x semana II nivel'!D332</f>
        <v>5</v>
      </c>
      <c r="H1460" s="95">
        <f t="shared" si="74"/>
        <v>7</v>
      </c>
      <c r="I1460" s="351">
        <f t="shared" si="2"/>
        <v>8.1585081585081581E-3</v>
      </c>
      <c r="J1460" s="351">
        <f t="shared" si="3"/>
        <v>5.9574468085106386E-3</v>
      </c>
      <c r="K1460" s="34" t="s">
        <v>650</v>
      </c>
    </row>
    <row r="1461" spans="1:11">
      <c r="A1461" s="34" t="s">
        <v>4670</v>
      </c>
      <c r="B1461" s="34">
        <v>2022</v>
      </c>
      <c r="C1461" s="34">
        <v>4</v>
      </c>
      <c r="D1461" s="34" t="s">
        <v>4673</v>
      </c>
      <c r="E1461" s="95">
        <f t="shared" si="72"/>
        <v>858</v>
      </c>
      <c r="F1461" s="95">
        <f t="shared" si="73"/>
        <v>1175</v>
      </c>
      <c r="G1461" s="95">
        <f>'gráficos x semana II nivel'!D333</f>
        <v>2</v>
      </c>
      <c r="H1461" s="95">
        <f t="shared" si="74"/>
        <v>9</v>
      </c>
      <c r="I1461" s="351">
        <f t="shared" si="2"/>
        <v>1.048951048951049E-2</v>
      </c>
      <c r="J1461" s="351">
        <f t="shared" si="3"/>
        <v>7.659574468085106E-3</v>
      </c>
      <c r="K1461" s="34" t="s">
        <v>650</v>
      </c>
    </row>
    <row r="1462" spans="1:11">
      <c r="A1462" s="34" t="s">
        <v>4670</v>
      </c>
      <c r="B1462" s="34">
        <v>2022</v>
      </c>
      <c r="C1462" s="34">
        <v>5</v>
      </c>
      <c r="D1462" s="34" t="s">
        <v>4673</v>
      </c>
      <c r="E1462" s="95">
        <f t="shared" si="72"/>
        <v>858</v>
      </c>
      <c r="F1462" s="95">
        <f t="shared" si="73"/>
        <v>1175</v>
      </c>
      <c r="G1462" s="95">
        <f>'gráficos x semana II nivel'!D334</f>
        <v>5</v>
      </c>
      <c r="H1462" s="95">
        <f t="shared" si="74"/>
        <v>14</v>
      </c>
      <c r="I1462" s="351">
        <f t="shared" si="2"/>
        <v>1.6317016317016316E-2</v>
      </c>
      <c r="J1462" s="351">
        <f t="shared" si="3"/>
        <v>1.1914893617021277E-2</v>
      </c>
      <c r="K1462" s="34" t="s">
        <v>650</v>
      </c>
    </row>
    <row r="1463" spans="1:11">
      <c r="A1463" s="34" t="s">
        <v>4670</v>
      </c>
      <c r="B1463" s="34">
        <v>2022</v>
      </c>
      <c r="C1463" s="34">
        <v>6</v>
      </c>
      <c r="D1463" s="34" t="s">
        <v>4673</v>
      </c>
      <c r="E1463" s="95">
        <f t="shared" si="72"/>
        <v>858</v>
      </c>
      <c r="F1463" s="95">
        <f t="shared" si="73"/>
        <v>1175</v>
      </c>
      <c r="G1463" s="95">
        <f>'gráficos x semana II nivel'!D335</f>
        <v>1</v>
      </c>
      <c r="H1463" s="95">
        <f t="shared" si="74"/>
        <v>15</v>
      </c>
      <c r="I1463" s="351">
        <f t="shared" si="2"/>
        <v>1.7482517482517484E-2</v>
      </c>
      <c r="J1463" s="351">
        <f t="shared" si="3"/>
        <v>1.276595744680851E-2</v>
      </c>
      <c r="K1463" s="34" t="s">
        <v>650</v>
      </c>
    </row>
    <row r="1464" spans="1:11">
      <c r="A1464" s="34" t="s">
        <v>4670</v>
      </c>
      <c r="B1464" s="34">
        <v>2022</v>
      </c>
      <c r="C1464" s="34">
        <v>7</v>
      </c>
      <c r="D1464" s="34" t="s">
        <v>4673</v>
      </c>
      <c r="E1464" s="95">
        <f t="shared" si="72"/>
        <v>858</v>
      </c>
      <c r="F1464" s="95">
        <f t="shared" si="73"/>
        <v>1175</v>
      </c>
      <c r="G1464" s="95">
        <f>'gráficos x semana II nivel'!D336</f>
        <v>3</v>
      </c>
      <c r="H1464" s="95">
        <f t="shared" si="74"/>
        <v>18</v>
      </c>
      <c r="I1464" s="351">
        <f t="shared" si="2"/>
        <v>2.097902097902098E-2</v>
      </c>
      <c r="J1464" s="351">
        <f t="shared" si="3"/>
        <v>1.5319148936170212E-2</v>
      </c>
      <c r="K1464" s="34" t="s">
        <v>650</v>
      </c>
    </row>
    <row r="1465" spans="1:11">
      <c r="A1465" s="34" t="s">
        <v>4670</v>
      </c>
      <c r="B1465" s="34">
        <v>2022</v>
      </c>
      <c r="C1465" s="34">
        <v>8</v>
      </c>
      <c r="D1465" s="34" t="s">
        <v>4673</v>
      </c>
      <c r="E1465" s="95">
        <f t="shared" si="72"/>
        <v>858</v>
      </c>
      <c r="F1465" s="95">
        <f t="shared" si="73"/>
        <v>1175</v>
      </c>
      <c r="G1465" s="95">
        <f>'gráficos x semana II nivel'!D337</f>
        <v>7</v>
      </c>
      <c r="H1465" s="95">
        <f t="shared" si="74"/>
        <v>25</v>
      </c>
      <c r="I1465" s="351">
        <f t="shared" si="2"/>
        <v>2.9137529137529136E-2</v>
      </c>
      <c r="J1465" s="351">
        <f t="shared" si="3"/>
        <v>2.1276595744680851E-2</v>
      </c>
      <c r="K1465" s="34" t="s">
        <v>650</v>
      </c>
    </row>
    <row r="1466" spans="1:11">
      <c r="A1466" s="34" t="s">
        <v>4670</v>
      </c>
      <c r="B1466" s="34">
        <v>2022</v>
      </c>
      <c r="C1466" s="34">
        <v>9</v>
      </c>
      <c r="D1466" s="34" t="s">
        <v>4673</v>
      </c>
      <c r="E1466" s="95">
        <f t="shared" si="72"/>
        <v>858</v>
      </c>
      <c r="F1466" s="95">
        <f t="shared" si="73"/>
        <v>1175</v>
      </c>
      <c r="G1466" s="95">
        <f>'gráficos x semana II nivel'!D338</f>
        <v>1</v>
      </c>
      <c r="H1466" s="95">
        <f t="shared" si="74"/>
        <v>26</v>
      </c>
      <c r="I1466" s="98">
        <f t="shared" si="2"/>
        <v>3.0303030303030304E-2</v>
      </c>
      <c r="J1466" s="98">
        <f t="shared" si="3"/>
        <v>2.2127659574468085E-2</v>
      </c>
      <c r="K1466" s="34" t="s">
        <v>650</v>
      </c>
    </row>
    <row r="1467" spans="1:11">
      <c r="A1467" s="34" t="s">
        <v>4670</v>
      </c>
      <c r="B1467" s="34">
        <v>2022</v>
      </c>
      <c r="C1467" s="34">
        <v>10</v>
      </c>
      <c r="D1467" s="34" t="s">
        <v>4673</v>
      </c>
      <c r="E1467" s="95">
        <f t="shared" si="72"/>
        <v>858</v>
      </c>
      <c r="F1467" s="95">
        <f t="shared" si="73"/>
        <v>1175</v>
      </c>
      <c r="G1467" s="95">
        <f>'gráficos x semana II nivel'!D339</f>
        <v>0</v>
      </c>
      <c r="H1467" s="95">
        <f t="shared" si="74"/>
        <v>26</v>
      </c>
      <c r="I1467" s="98">
        <f t="shared" si="2"/>
        <v>3.0303030303030304E-2</v>
      </c>
      <c r="J1467" s="98">
        <f t="shared" si="3"/>
        <v>2.2127659574468085E-2</v>
      </c>
      <c r="K1467" s="34" t="s">
        <v>650</v>
      </c>
    </row>
    <row r="1468" spans="1:11">
      <c r="A1468" s="34" t="s">
        <v>4670</v>
      </c>
      <c r="B1468" s="34">
        <v>2022</v>
      </c>
      <c r="C1468" s="34">
        <v>11</v>
      </c>
      <c r="D1468" s="34" t="s">
        <v>4673</v>
      </c>
      <c r="E1468" s="95">
        <f t="shared" si="72"/>
        <v>858</v>
      </c>
      <c r="F1468" s="95">
        <f t="shared" si="73"/>
        <v>1175</v>
      </c>
      <c r="G1468" s="95">
        <f>'gráficos x semana II nivel'!D340</f>
        <v>0</v>
      </c>
      <c r="H1468" s="95">
        <f t="shared" si="74"/>
        <v>26</v>
      </c>
      <c r="I1468" s="98">
        <f t="shared" si="2"/>
        <v>3.0303030303030304E-2</v>
      </c>
      <c r="J1468" s="98">
        <f t="shared" si="3"/>
        <v>2.2127659574468085E-2</v>
      </c>
      <c r="K1468" s="34" t="s">
        <v>650</v>
      </c>
    </row>
    <row r="1469" spans="1:11">
      <c r="A1469" s="34" t="s">
        <v>4670</v>
      </c>
      <c r="B1469" s="34">
        <v>2022</v>
      </c>
      <c r="C1469" s="34">
        <v>12</v>
      </c>
      <c r="D1469" s="34" t="s">
        <v>4673</v>
      </c>
      <c r="E1469" s="95">
        <f t="shared" si="72"/>
        <v>858</v>
      </c>
      <c r="F1469" s="95">
        <f t="shared" si="73"/>
        <v>1175</v>
      </c>
      <c r="G1469" s="95">
        <f>'gráficos x semana II nivel'!D341</f>
        <v>3</v>
      </c>
      <c r="H1469" s="95">
        <f t="shared" si="74"/>
        <v>29</v>
      </c>
      <c r="I1469" s="351">
        <f t="shared" si="2"/>
        <v>3.37995337995338E-2</v>
      </c>
      <c r="J1469" s="351">
        <f t="shared" si="3"/>
        <v>2.4680851063829789E-2</v>
      </c>
      <c r="K1469" s="34" t="s">
        <v>650</v>
      </c>
    </row>
    <row r="1470" spans="1:11">
      <c r="A1470" s="34" t="s">
        <v>4670</v>
      </c>
      <c r="B1470" s="34">
        <v>2022</v>
      </c>
      <c r="C1470" s="34">
        <v>13</v>
      </c>
      <c r="D1470" s="34" t="s">
        <v>4673</v>
      </c>
      <c r="E1470" s="95">
        <f t="shared" si="72"/>
        <v>858</v>
      </c>
      <c r="F1470" s="95">
        <f t="shared" si="73"/>
        <v>1175</v>
      </c>
      <c r="G1470" s="95">
        <f>'gráficos x semana II nivel'!D342</f>
        <v>0</v>
      </c>
      <c r="H1470" s="95">
        <f t="shared" si="74"/>
        <v>29</v>
      </c>
      <c r="I1470" s="351">
        <f t="shared" si="2"/>
        <v>3.37995337995338E-2</v>
      </c>
      <c r="J1470" s="351">
        <f t="shared" si="3"/>
        <v>2.4680851063829789E-2</v>
      </c>
      <c r="K1470" s="34" t="s">
        <v>650</v>
      </c>
    </row>
    <row r="1471" spans="1:11">
      <c r="A1471" s="34" t="s">
        <v>4670</v>
      </c>
      <c r="B1471" s="34">
        <v>2022</v>
      </c>
      <c r="C1471" s="34">
        <v>14</v>
      </c>
      <c r="D1471" s="34" t="s">
        <v>4673</v>
      </c>
      <c r="E1471" s="95">
        <f t="shared" si="72"/>
        <v>858</v>
      </c>
      <c r="F1471" s="95">
        <f t="shared" si="73"/>
        <v>1175</v>
      </c>
      <c r="G1471" s="95">
        <f>'gráficos x semana II nivel'!D343</f>
        <v>2</v>
      </c>
      <c r="H1471" s="95">
        <f t="shared" si="74"/>
        <v>31</v>
      </c>
      <c r="I1471" s="351">
        <f t="shared" si="2"/>
        <v>3.6130536130536128E-2</v>
      </c>
      <c r="J1471" s="351">
        <f t="shared" si="3"/>
        <v>2.6382978723404255E-2</v>
      </c>
      <c r="K1471" s="34" t="s">
        <v>650</v>
      </c>
    </row>
    <row r="1472" spans="1:11">
      <c r="A1472" s="34" t="s">
        <v>4670</v>
      </c>
      <c r="B1472" s="34">
        <v>2022</v>
      </c>
      <c r="C1472" s="34">
        <v>15</v>
      </c>
      <c r="D1472" s="34" t="s">
        <v>4673</v>
      </c>
      <c r="E1472" s="95">
        <f t="shared" si="72"/>
        <v>858</v>
      </c>
      <c r="F1472" s="95">
        <f t="shared" si="73"/>
        <v>1175</v>
      </c>
      <c r="G1472" s="95">
        <f>'gráficos x semana II nivel'!D344</f>
        <v>1</v>
      </c>
      <c r="H1472" s="95">
        <f t="shared" si="74"/>
        <v>32</v>
      </c>
      <c r="I1472" s="351">
        <f t="shared" si="2"/>
        <v>3.7296037296037296E-2</v>
      </c>
      <c r="J1472" s="351">
        <f t="shared" si="3"/>
        <v>2.7234042553191489E-2</v>
      </c>
      <c r="K1472" s="34" t="s">
        <v>650</v>
      </c>
    </row>
    <row r="1473" spans="1:11">
      <c r="A1473" s="34" t="s">
        <v>4670</v>
      </c>
      <c r="B1473" s="34">
        <v>2022</v>
      </c>
      <c r="C1473" s="34">
        <v>16</v>
      </c>
      <c r="D1473" s="34" t="s">
        <v>4673</v>
      </c>
      <c r="E1473" s="95">
        <f t="shared" si="72"/>
        <v>858</v>
      </c>
      <c r="F1473" s="95">
        <f t="shared" si="73"/>
        <v>1175</v>
      </c>
      <c r="G1473" s="95">
        <f>'gráficos x semana II nivel'!D345</f>
        <v>5</v>
      </c>
      <c r="H1473" s="95">
        <f t="shared" si="74"/>
        <v>37</v>
      </c>
      <c r="I1473" s="351">
        <f t="shared" si="2"/>
        <v>4.312354312354312E-2</v>
      </c>
      <c r="J1473" s="351">
        <f t="shared" si="3"/>
        <v>3.1489361702127662E-2</v>
      </c>
      <c r="K1473" s="34" t="s">
        <v>650</v>
      </c>
    </row>
    <row r="1474" spans="1:11">
      <c r="A1474" s="34" t="s">
        <v>4670</v>
      </c>
      <c r="B1474" s="34">
        <v>2022</v>
      </c>
      <c r="C1474" s="34">
        <v>17</v>
      </c>
      <c r="D1474" s="34" t="s">
        <v>4673</v>
      </c>
      <c r="E1474" s="95">
        <f t="shared" si="72"/>
        <v>858</v>
      </c>
      <c r="F1474" s="95">
        <f t="shared" si="73"/>
        <v>1175</v>
      </c>
      <c r="G1474" s="95">
        <f>'gráficos x semana II nivel'!D346</f>
        <v>1</v>
      </c>
      <c r="H1474" s="95">
        <f t="shared" si="74"/>
        <v>38</v>
      </c>
      <c r="I1474" s="351">
        <f t="shared" si="2"/>
        <v>4.4289044289044288E-2</v>
      </c>
      <c r="J1474" s="351">
        <f t="shared" si="3"/>
        <v>3.2340425531914893E-2</v>
      </c>
      <c r="K1474" s="34" t="s">
        <v>650</v>
      </c>
    </row>
    <row r="1475" spans="1:11">
      <c r="A1475" s="34" t="s">
        <v>4670</v>
      </c>
      <c r="B1475" s="34">
        <v>2022</v>
      </c>
      <c r="C1475" s="34">
        <v>18</v>
      </c>
      <c r="D1475" s="34" t="s">
        <v>4673</v>
      </c>
      <c r="E1475" s="95">
        <f t="shared" si="72"/>
        <v>858</v>
      </c>
      <c r="F1475" s="95">
        <f t="shared" si="73"/>
        <v>1175</v>
      </c>
      <c r="G1475" s="95">
        <f>'gráficos x semana II nivel'!D347</f>
        <v>0</v>
      </c>
      <c r="H1475" s="95">
        <f t="shared" si="74"/>
        <v>38</v>
      </c>
      <c r="I1475" s="351">
        <f t="shared" si="2"/>
        <v>4.4289044289044288E-2</v>
      </c>
      <c r="J1475" s="351">
        <f t="shared" si="3"/>
        <v>3.2340425531914893E-2</v>
      </c>
      <c r="K1475" s="34" t="s">
        <v>650</v>
      </c>
    </row>
    <row r="1476" spans="1:11">
      <c r="A1476" s="34" t="s">
        <v>4670</v>
      </c>
      <c r="B1476" s="34">
        <v>2022</v>
      </c>
      <c r="C1476" s="34">
        <v>19</v>
      </c>
      <c r="D1476" s="34" t="s">
        <v>4673</v>
      </c>
      <c r="E1476" s="95">
        <f t="shared" si="72"/>
        <v>858</v>
      </c>
      <c r="F1476" s="95">
        <f t="shared" si="73"/>
        <v>1175</v>
      </c>
      <c r="G1476" s="95">
        <f>'gráficos x semana II nivel'!D348</f>
        <v>2</v>
      </c>
      <c r="H1476" s="95">
        <f t="shared" si="74"/>
        <v>40</v>
      </c>
      <c r="I1476" s="351">
        <f t="shared" si="2"/>
        <v>4.6620046620046623E-2</v>
      </c>
      <c r="J1476" s="351">
        <f t="shared" si="3"/>
        <v>3.4042553191489362E-2</v>
      </c>
      <c r="K1476" s="34" t="s">
        <v>650</v>
      </c>
    </row>
    <row r="1477" spans="1:11">
      <c r="A1477" s="34" t="s">
        <v>4670</v>
      </c>
      <c r="B1477" s="34">
        <v>2022</v>
      </c>
      <c r="C1477" s="34">
        <v>20</v>
      </c>
      <c r="D1477" s="34" t="s">
        <v>4673</v>
      </c>
      <c r="E1477" s="95">
        <f t="shared" si="72"/>
        <v>858</v>
      </c>
      <c r="F1477" s="95">
        <f t="shared" si="73"/>
        <v>1175</v>
      </c>
      <c r="G1477" s="95">
        <f>'gráficos x semana II nivel'!D349</f>
        <v>1</v>
      </c>
      <c r="H1477" s="95">
        <f t="shared" si="74"/>
        <v>41</v>
      </c>
      <c r="I1477" s="351">
        <f t="shared" si="2"/>
        <v>4.7785547785547784E-2</v>
      </c>
      <c r="J1477" s="351">
        <f t="shared" si="3"/>
        <v>3.4893617021276593E-2</v>
      </c>
      <c r="K1477" s="34" t="s">
        <v>650</v>
      </c>
    </row>
    <row r="1478" spans="1:11">
      <c r="A1478" s="34" t="s">
        <v>4670</v>
      </c>
      <c r="B1478" s="34">
        <v>2022</v>
      </c>
      <c r="C1478" s="34">
        <v>21</v>
      </c>
      <c r="D1478" s="34" t="s">
        <v>4673</v>
      </c>
      <c r="E1478" s="95">
        <f t="shared" si="72"/>
        <v>858</v>
      </c>
      <c r="F1478" s="95">
        <f t="shared" si="73"/>
        <v>1175</v>
      </c>
      <c r="G1478" s="95">
        <f>'gráficos x semana II nivel'!D350</f>
        <v>3</v>
      </c>
      <c r="H1478" s="95">
        <f t="shared" si="74"/>
        <v>44</v>
      </c>
      <c r="I1478" s="351">
        <f t="shared" si="2"/>
        <v>5.128205128205128E-2</v>
      </c>
      <c r="J1478" s="351">
        <f t="shared" si="3"/>
        <v>3.7446808510638301E-2</v>
      </c>
      <c r="K1478" s="34" t="s">
        <v>650</v>
      </c>
    </row>
    <row r="1479" spans="1:11">
      <c r="A1479" s="34" t="s">
        <v>4670</v>
      </c>
      <c r="B1479" s="34">
        <v>2022</v>
      </c>
      <c r="C1479" s="34">
        <v>22</v>
      </c>
      <c r="D1479" s="34" t="s">
        <v>4673</v>
      </c>
      <c r="E1479" s="95">
        <f t="shared" si="72"/>
        <v>858</v>
      </c>
      <c r="F1479" s="95">
        <f t="shared" si="73"/>
        <v>1175</v>
      </c>
      <c r="G1479" s="95">
        <f>'gráficos x semana II nivel'!D351</f>
        <v>0</v>
      </c>
      <c r="H1479" s="95">
        <f t="shared" si="74"/>
        <v>44</v>
      </c>
      <c r="I1479" s="351">
        <f t="shared" si="2"/>
        <v>5.128205128205128E-2</v>
      </c>
      <c r="J1479" s="351">
        <f t="shared" si="3"/>
        <v>3.7446808510638301E-2</v>
      </c>
      <c r="K1479" s="34" t="s">
        <v>650</v>
      </c>
    </row>
    <row r="1480" spans="1:11">
      <c r="A1480" s="34" t="s">
        <v>4670</v>
      </c>
      <c r="B1480" s="34">
        <v>2022</v>
      </c>
      <c r="C1480" s="34">
        <v>23</v>
      </c>
      <c r="D1480" s="34" t="s">
        <v>4673</v>
      </c>
      <c r="E1480" s="95">
        <f t="shared" si="72"/>
        <v>858</v>
      </c>
      <c r="F1480" s="95">
        <f t="shared" si="73"/>
        <v>1175</v>
      </c>
      <c r="G1480" s="95">
        <f>'gráficos x semana II nivel'!D352</f>
        <v>3</v>
      </c>
      <c r="H1480" s="95">
        <f t="shared" si="74"/>
        <v>47</v>
      </c>
      <c r="I1480" s="351">
        <f t="shared" si="2"/>
        <v>5.4778554778554776E-2</v>
      </c>
      <c r="J1480" s="351">
        <f t="shared" si="3"/>
        <v>0.04</v>
      </c>
      <c r="K1480" s="34" t="s">
        <v>650</v>
      </c>
    </row>
    <row r="1481" spans="1:11">
      <c r="A1481" s="34" t="s">
        <v>4670</v>
      </c>
      <c r="B1481" s="34">
        <v>2022</v>
      </c>
      <c r="C1481" s="34">
        <v>24</v>
      </c>
      <c r="D1481" s="34" t="s">
        <v>4673</v>
      </c>
      <c r="E1481" s="95">
        <f t="shared" si="72"/>
        <v>858</v>
      </c>
      <c r="F1481" s="95">
        <f t="shared" si="73"/>
        <v>1175</v>
      </c>
      <c r="G1481" s="95">
        <f>'gráficos x semana II nivel'!D353</f>
        <v>0</v>
      </c>
      <c r="H1481" s="95">
        <f t="shared" si="74"/>
        <v>47</v>
      </c>
      <c r="I1481" s="351">
        <f t="shared" si="2"/>
        <v>5.4778554778554776E-2</v>
      </c>
      <c r="J1481" s="351">
        <f t="shared" si="3"/>
        <v>0.04</v>
      </c>
      <c r="K1481" s="34" t="s">
        <v>650</v>
      </c>
    </row>
    <row r="1482" spans="1:11">
      <c r="A1482" s="34" t="s">
        <v>4670</v>
      </c>
      <c r="B1482" s="34">
        <v>2022</v>
      </c>
      <c r="C1482" s="34">
        <v>25</v>
      </c>
      <c r="D1482" s="34" t="s">
        <v>4673</v>
      </c>
      <c r="E1482" s="95">
        <f t="shared" si="72"/>
        <v>858</v>
      </c>
      <c r="F1482" s="95">
        <f t="shared" si="73"/>
        <v>1175</v>
      </c>
      <c r="G1482" s="95">
        <f>'gráficos x semana II nivel'!D354</f>
        <v>2</v>
      </c>
      <c r="H1482" s="95">
        <f t="shared" si="74"/>
        <v>49</v>
      </c>
      <c r="I1482" s="351">
        <f t="shared" si="2"/>
        <v>5.7109557109557112E-2</v>
      </c>
      <c r="J1482" s="351">
        <f t="shared" si="3"/>
        <v>4.170212765957447E-2</v>
      </c>
      <c r="K1482" s="34" t="s">
        <v>650</v>
      </c>
    </row>
    <row r="1483" spans="1:11">
      <c r="A1483" s="34" t="s">
        <v>4670</v>
      </c>
      <c r="B1483" s="34">
        <v>2022</v>
      </c>
      <c r="C1483" s="34">
        <v>26</v>
      </c>
      <c r="D1483" s="34" t="s">
        <v>4673</v>
      </c>
      <c r="E1483" s="95">
        <f t="shared" si="72"/>
        <v>858</v>
      </c>
      <c r="F1483" s="95">
        <f t="shared" si="73"/>
        <v>1175</v>
      </c>
      <c r="G1483" s="95">
        <f>'gráficos x semana II nivel'!D355</f>
        <v>1</v>
      </c>
      <c r="H1483" s="95">
        <f t="shared" si="74"/>
        <v>50</v>
      </c>
      <c r="I1483" s="351">
        <f t="shared" si="2"/>
        <v>5.8275058275058272E-2</v>
      </c>
      <c r="J1483" s="351">
        <f t="shared" si="3"/>
        <v>4.2553191489361701E-2</v>
      </c>
      <c r="K1483" s="34" t="s">
        <v>650</v>
      </c>
    </row>
    <row r="1484" spans="1:11">
      <c r="A1484" s="34" t="s">
        <v>4670</v>
      </c>
      <c r="B1484" s="34">
        <v>2022</v>
      </c>
      <c r="C1484" s="34">
        <v>27</v>
      </c>
      <c r="D1484" s="34" t="s">
        <v>4673</v>
      </c>
      <c r="E1484" s="95">
        <f t="shared" si="72"/>
        <v>858</v>
      </c>
      <c r="F1484" s="95">
        <f t="shared" si="73"/>
        <v>1175</v>
      </c>
      <c r="G1484" s="95">
        <f>'gráficos x semana II nivel'!D356</f>
        <v>1</v>
      </c>
      <c r="H1484" s="95">
        <f t="shared" si="74"/>
        <v>51</v>
      </c>
      <c r="I1484" s="351">
        <f t="shared" si="2"/>
        <v>5.944055944055944E-2</v>
      </c>
      <c r="J1484" s="351">
        <f t="shared" si="3"/>
        <v>4.3404255319148939E-2</v>
      </c>
      <c r="K1484" s="34" t="s">
        <v>650</v>
      </c>
    </row>
    <row r="1485" spans="1:11">
      <c r="A1485" s="34" t="s">
        <v>4670</v>
      </c>
      <c r="B1485" s="34">
        <v>2022</v>
      </c>
      <c r="C1485" s="34">
        <v>28</v>
      </c>
      <c r="D1485" s="34" t="s">
        <v>4673</v>
      </c>
      <c r="E1485" s="95">
        <f t="shared" si="72"/>
        <v>858</v>
      </c>
      <c r="F1485" s="95">
        <f t="shared" si="73"/>
        <v>1175</v>
      </c>
      <c r="G1485" s="95">
        <f>'gráficos x semana II nivel'!D357</f>
        <v>1</v>
      </c>
      <c r="H1485" s="95">
        <f t="shared" si="74"/>
        <v>52</v>
      </c>
      <c r="I1485" s="351">
        <f t="shared" si="2"/>
        <v>6.0606060606060608E-2</v>
      </c>
      <c r="J1485" s="351">
        <f t="shared" si="3"/>
        <v>4.425531914893617E-2</v>
      </c>
      <c r="K1485" s="34" t="s">
        <v>650</v>
      </c>
    </row>
    <row r="1486" spans="1:11">
      <c r="A1486" s="34" t="s">
        <v>4670</v>
      </c>
      <c r="B1486" s="34">
        <v>2022</v>
      </c>
      <c r="C1486" s="34">
        <v>29</v>
      </c>
      <c r="D1486" s="34" t="s">
        <v>4673</v>
      </c>
      <c r="E1486" s="95">
        <f t="shared" si="72"/>
        <v>858</v>
      </c>
      <c r="F1486" s="95">
        <f t="shared" si="73"/>
        <v>1175</v>
      </c>
      <c r="G1486" s="95">
        <f>'gráficos x semana II nivel'!D358</f>
        <v>0</v>
      </c>
      <c r="H1486" s="95">
        <f t="shared" si="74"/>
        <v>52</v>
      </c>
      <c r="I1486" s="351">
        <f t="shared" si="2"/>
        <v>6.0606060606060608E-2</v>
      </c>
      <c r="J1486" s="351">
        <f t="shared" si="3"/>
        <v>4.425531914893617E-2</v>
      </c>
      <c r="K1486" s="34" t="s">
        <v>650</v>
      </c>
    </row>
    <row r="1487" spans="1:11">
      <c r="A1487" s="34" t="s">
        <v>4670</v>
      </c>
      <c r="B1487" s="34">
        <v>2022</v>
      </c>
      <c r="C1487" s="34">
        <v>30</v>
      </c>
      <c r="D1487" s="34" t="s">
        <v>4673</v>
      </c>
      <c r="E1487" s="95">
        <f t="shared" si="72"/>
        <v>858</v>
      </c>
      <c r="F1487" s="95">
        <f t="shared" si="73"/>
        <v>1175</v>
      </c>
      <c r="G1487" s="95">
        <f>'gráficos x semana II nivel'!D359</f>
        <v>0</v>
      </c>
      <c r="H1487" s="95">
        <f t="shared" si="74"/>
        <v>52</v>
      </c>
      <c r="I1487" s="351">
        <f t="shared" si="2"/>
        <v>6.0606060606060608E-2</v>
      </c>
      <c r="J1487" s="351">
        <f t="shared" si="3"/>
        <v>4.425531914893617E-2</v>
      </c>
      <c r="K1487" s="34" t="s">
        <v>650</v>
      </c>
    </row>
    <row r="1488" spans="1:11">
      <c r="A1488" s="34" t="s">
        <v>4670</v>
      </c>
      <c r="B1488" s="34">
        <v>2022</v>
      </c>
      <c r="C1488" s="34">
        <v>31</v>
      </c>
      <c r="D1488" s="34" t="s">
        <v>4673</v>
      </c>
      <c r="E1488" s="95">
        <f t="shared" si="72"/>
        <v>858</v>
      </c>
      <c r="F1488" s="95">
        <f t="shared" si="73"/>
        <v>1175</v>
      </c>
      <c r="G1488" s="95">
        <f>'gráficos x semana II nivel'!D360</f>
        <v>2</v>
      </c>
      <c r="H1488" s="95">
        <f t="shared" si="74"/>
        <v>54</v>
      </c>
      <c r="I1488" s="351">
        <f t="shared" si="2"/>
        <v>6.2937062937062943E-2</v>
      </c>
      <c r="J1488" s="351">
        <f t="shared" si="3"/>
        <v>4.5957446808510639E-2</v>
      </c>
      <c r="K1488" s="34" t="s">
        <v>650</v>
      </c>
    </row>
    <row r="1489" spans="1:11">
      <c r="A1489" s="34" t="s">
        <v>4670</v>
      </c>
      <c r="B1489" s="34">
        <v>2022</v>
      </c>
      <c r="C1489" s="34">
        <v>32</v>
      </c>
      <c r="D1489" s="34" t="s">
        <v>4673</v>
      </c>
      <c r="E1489" s="95">
        <f t="shared" si="72"/>
        <v>858</v>
      </c>
      <c r="F1489" s="95">
        <f t="shared" si="73"/>
        <v>1175</v>
      </c>
      <c r="G1489" s="95">
        <f>'gráficos x semana II nivel'!D361</f>
        <v>2</v>
      </c>
      <c r="H1489" s="95">
        <f t="shared" si="74"/>
        <v>56</v>
      </c>
      <c r="I1489" s="351">
        <f t="shared" si="2"/>
        <v>6.5268065268065265E-2</v>
      </c>
      <c r="J1489" s="351">
        <f t="shared" si="3"/>
        <v>4.7659574468085109E-2</v>
      </c>
      <c r="K1489" s="34" t="s">
        <v>650</v>
      </c>
    </row>
    <row r="1490" spans="1:11">
      <c r="A1490" s="34" t="s">
        <v>4670</v>
      </c>
      <c r="B1490" s="34">
        <v>2022</v>
      </c>
      <c r="C1490" s="34">
        <v>33</v>
      </c>
      <c r="D1490" s="34" t="s">
        <v>4673</v>
      </c>
      <c r="E1490" s="95">
        <f t="shared" si="72"/>
        <v>858</v>
      </c>
      <c r="F1490" s="95">
        <f t="shared" si="73"/>
        <v>1175</v>
      </c>
      <c r="G1490" s="95">
        <f>'gráficos x semana II nivel'!D362</f>
        <v>1</v>
      </c>
      <c r="H1490" s="95">
        <f t="shared" si="74"/>
        <v>57</v>
      </c>
      <c r="I1490" s="351">
        <f t="shared" si="2"/>
        <v>6.6433566433566432E-2</v>
      </c>
      <c r="J1490" s="351">
        <f t="shared" si="3"/>
        <v>4.851063829787234E-2</v>
      </c>
      <c r="K1490" s="34" t="s">
        <v>650</v>
      </c>
    </row>
    <row r="1491" spans="1:11">
      <c r="A1491" s="34" t="s">
        <v>4670</v>
      </c>
      <c r="B1491" s="34">
        <v>2022</v>
      </c>
      <c r="C1491" s="34">
        <v>34</v>
      </c>
      <c r="D1491" s="34" t="s">
        <v>4673</v>
      </c>
      <c r="E1491" s="95">
        <f t="shared" si="72"/>
        <v>858</v>
      </c>
      <c r="F1491" s="95">
        <f t="shared" si="73"/>
        <v>1175</v>
      </c>
      <c r="G1491" s="95">
        <f>'gráficos x semana II nivel'!D363</f>
        <v>2</v>
      </c>
      <c r="H1491" s="95">
        <f t="shared" si="74"/>
        <v>59</v>
      </c>
      <c r="I1491" s="351">
        <f t="shared" si="2"/>
        <v>6.8764568764568768E-2</v>
      </c>
      <c r="J1491" s="351">
        <f t="shared" si="3"/>
        <v>5.0212765957446809E-2</v>
      </c>
      <c r="K1491" s="34" t="s">
        <v>650</v>
      </c>
    </row>
    <row r="1492" spans="1:11">
      <c r="A1492" s="34" t="s">
        <v>4670</v>
      </c>
      <c r="B1492" s="34">
        <v>2022</v>
      </c>
      <c r="C1492" s="34">
        <v>35</v>
      </c>
      <c r="D1492" s="34" t="s">
        <v>4673</v>
      </c>
      <c r="E1492" s="95">
        <f t="shared" si="72"/>
        <v>858</v>
      </c>
      <c r="F1492" s="95">
        <f t="shared" si="73"/>
        <v>1175</v>
      </c>
      <c r="G1492" s="95">
        <f>'gráficos x semana II nivel'!D364</f>
        <v>2</v>
      </c>
      <c r="H1492" s="95">
        <f t="shared" si="74"/>
        <v>61</v>
      </c>
      <c r="I1492" s="351">
        <f t="shared" si="2"/>
        <v>7.1095571095571089E-2</v>
      </c>
      <c r="J1492" s="351">
        <f t="shared" si="3"/>
        <v>5.1914893617021278E-2</v>
      </c>
      <c r="K1492" s="34" t="s">
        <v>650</v>
      </c>
    </row>
    <row r="1493" spans="1:11">
      <c r="A1493" s="34" t="s">
        <v>4670</v>
      </c>
      <c r="B1493" s="34">
        <v>2022</v>
      </c>
      <c r="C1493" s="34">
        <v>36</v>
      </c>
      <c r="D1493" s="34" t="s">
        <v>4673</v>
      </c>
      <c r="E1493" s="95">
        <f t="shared" si="72"/>
        <v>858</v>
      </c>
      <c r="F1493" s="95">
        <f t="shared" si="73"/>
        <v>1175</v>
      </c>
      <c r="G1493" s="95">
        <f>'gráficos x semana II nivel'!D365</f>
        <v>0</v>
      </c>
      <c r="H1493" s="95">
        <f t="shared" si="74"/>
        <v>61</v>
      </c>
      <c r="I1493" s="351">
        <f t="shared" si="2"/>
        <v>7.1095571095571089E-2</v>
      </c>
      <c r="J1493" s="351">
        <f t="shared" si="3"/>
        <v>5.1914893617021278E-2</v>
      </c>
      <c r="K1493" s="34" t="s">
        <v>650</v>
      </c>
    </row>
    <row r="1494" spans="1:11">
      <c r="A1494" s="34" t="s">
        <v>4670</v>
      </c>
      <c r="B1494" s="34">
        <v>2022</v>
      </c>
      <c r="C1494" s="34">
        <v>37</v>
      </c>
      <c r="D1494" s="34" t="s">
        <v>4673</v>
      </c>
      <c r="E1494" s="95">
        <f t="shared" si="72"/>
        <v>858</v>
      </c>
      <c r="F1494" s="95">
        <f t="shared" si="73"/>
        <v>1175</v>
      </c>
      <c r="G1494" s="95">
        <f>'gráficos x semana II nivel'!D366</f>
        <v>1</v>
      </c>
      <c r="H1494" s="95">
        <f t="shared" si="74"/>
        <v>62</v>
      </c>
      <c r="I1494" s="351">
        <f t="shared" si="2"/>
        <v>7.2261072261072257E-2</v>
      </c>
      <c r="J1494" s="351">
        <f t="shared" si="3"/>
        <v>5.2765957446808509E-2</v>
      </c>
      <c r="K1494" s="34" t="s">
        <v>650</v>
      </c>
    </row>
    <row r="1495" spans="1:11">
      <c r="A1495" s="34" t="s">
        <v>4670</v>
      </c>
      <c r="B1495" s="34">
        <v>2022</v>
      </c>
      <c r="C1495" s="34">
        <v>38</v>
      </c>
      <c r="D1495" s="34" t="s">
        <v>4673</v>
      </c>
      <c r="E1495" s="95">
        <f t="shared" si="72"/>
        <v>858</v>
      </c>
      <c r="F1495" s="95">
        <f t="shared" si="73"/>
        <v>1175</v>
      </c>
      <c r="G1495" s="95">
        <f>'gráficos x semana II nivel'!D367</f>
        <v>1</v>
      </c>
      <c r="H1495" s="95">
        <f t="shared" si="74"/>
        <v>63</v>
      </c>
      <c r="I1495" s="351">
        <f t="shared" si="2"/>
        <v>7.3426573426573424E-2</v>
      </c>
      <c r="J1495" s="351">
        <f t="shared" si="3"/>
        <v>5.3617021276595747E-2</v>
      </c>
      <c r="K1495" s="34" t="s">
        <v>650</v>
      </c>
    </row>
    <row r="1496" spans="1:11">
      <c r="A1496" s="34" t="s">
        <v>4670</v>
      </c>
      <c r="B1496" s="34">
        <v>2022</v>
      </c>
      <c r="C1496" s="34">
        <v>39</v>
      </c>
      <c r="D1496" s="34" t="s">
        <v>4673</v>
      </c>
      <c r="E1496" s="95">
        <f t="shared" si="72"/>
        <v>858</v>
      </c>
      <c r="F1496" s="95">
        <f t="shared" si="73"/>
        <v>1175</v>
      </c>
      <c r="G1496" s="95">
        <f>'gráficos x semana II nivel'!D368</f>
        <v>0</v>
      </c>
      <c r="H1496" s="95">
        <f t="shared" si="74"/>
        <v>63</v>
      </c>
      <c r="I1496" s="351">
        <f t="shared" si="2"/>
        <v>7.3426573426573424E-2</v>
      </c>
      <c r="J1496" s="351">
        <f t="shared" si="3"/>
        <v>5.3617021276595747E-2</v>
      </c>
      <c r="K1496" s="34" t="s">
        <v>650</v>
      </c>
    </row>
    <row r="1497" spans="1:11">
      <c r="A1497" s="34" t="s">
        <v>4670</v>
      </c>
      <c r="B1497" s="34">
        <v>2022</v>
      </c>
      <c r="C1497" s="34">
        <v>40</v>
      </c>
      <c r="D1497" s="34" t="s">
        <v>4673</v>
      </c>
      <c r="E1497" s="95">
        <f t="shared" si="72"/>
        <v>858</v>
      </c>
      <c r="F1497" s="95">
        <f t="shared" si="73"/>
        <v>1175</v>
      </c>
      <c r="G1497" s="95">
        <f>'gráficos x semana II nivel'!D369</f>
        <v>1</v>
      </c>
      <c r="H1497" s="95">
        <f t="shared" si="74"/>
        <v>64</v>
      </c>
      <c r="I1497" s="351">
        <f t="shared" si="2"/>
        <v>7.4592074592074592E-2</v>
      </c>
      <c r="J1497" s="351">
        <f t="shared" si="3"/>
        <v>5.4468085106382978E-2</v>
      </c>
      <c r="K1497" s="34" t="s">
        <v>650</v>
      </c>
    </row>
    <row r="1498" spans="1:11">
      <c r="A1498" s="34" t="s">
        <v>4670</v>
      </c>
      <c r="B1498" s="34">
        <v>2022</v>
      </c>
      <c r="C1498" s="34">
        <v>41</v>
      </c>
      <c r="D1498" s="34" t="s">
        <v>4673</v>
      </c>
      <c r="E1498" s="95">
        <f t="shared" si="72"/>
        <v>858</v>
      </c>
      <c r="F1498" s="95">
        <f t="shared" si="73"/>
        <v>1175</v>
      </c>
      <c r="G1498" s="95">
        <f>'gráficos x semana II nivel'!D370</f>
        <v>2</v>
      </c>
      <c r="H1498" s="95">
        <f t="shared" si="74"/>
        <v>66</v>
      </c>
      <c r="I1498" s="351">
        <f t="shared" si="2"/>
        <v>7.6923076923076927E-2</v>
      </c>
      <c r="J1498" s="351">
        <f t="shared" si="3"/>
        <v>5.6170212765957447E-2</v>
      </c>
      <c r="K1498" s="34" t="s">
        <v>650</v>
      </c>
    </row>
    <row r="1499" spans="1:11">
      <c r="A1499" s="34" t="s">
        <v>4670</v>
      </c>
      <c r="B1499" s="34">
        <v>2022</v>
      </c>
      <c r="C1499" s="34">
        <v>42</v>
      </c>
      <c r="D1499" s="34" t="s">
        <v>4673</v>
      </c>
      <c r="E1499" s="95">
        <f t="shared" si="72"/>
        <v>858</v>
      </c>
      <c r="F1499" s="95">
        <f t="shared" si="73"/>
        <v>1175</v>
      </c>
      <c r="G1499" s="95">
        <f>'gráficos x semana II nivel'!D371</f>
        <v>0</v>
      </c>
      <c r="H1499" s="95">
        <f t="shared" si="74"/>
        <v>66</v>
      </c>
      <c r="I1499" s="351">
        <f t="shared" si="2"/>
        <v>7.6923076923076927E-2</v>
      </c>
      <c r="J1499" s="351">
        <f t="shared" si="3"/>
        <v>5.6170212765957447E-2</v>
      </c>
      <c r="K1499" s="34" t="s">
        <v>650</v>
      </c>
    </row>
    <row r="1500" spans="1:11">
      <c r="A1500" s="34" t="s">
        <v>4670</v>
      </c>
      <c r="B1500" s="34">
        <v>2022</v>
      </c>
      <c r="C1500" s="34">
        <v>43</v>
      </c>
      <c r="D1500" s="34" t="s">
        <v>4673</v>
      </c>
      <c r="E1500" s="95">
        <f t="shared" si="72"/>
        <v>858</v>
      </c>
      <c r="F1500" s="95">
        <f t="shared" si="73"/>
        <v>1175</v>
      </c>
      <c r="G1500" s="95">
        <f>'gráficos x semana II nivel'!D372</f>
        <v>2</v>
      </c>
      <c r="H1500" s="95">
        <f t="shared" si="74"/>
        <v>68</v>
      </c>
      <c r="I1500" s="351">
        <f t="shared" si="2"/>
        <v>7.9254079254079249E-2</v>
      </c>
      <c r="J1500" s="351">
        <f t="shared" si="3"/>
        <v>5.7872340425531917E-2</v>
      </c>
      <c r="K1500" s="34" t="s">
        <v>650</v>
      </c>
    </row>
    <row r="1501" spans="1:11">
      <c r="A1501" s="34" t="s">
        <v>4670</v>
      </c>
      <c r="B1501" s="34">
        <v>2022</v>
      </c>
      <c r="C1501" s="34">
        <v>44</v>
      </c>
      <c r="D1501" s="34" t="s">
        <v>4673</v>
      </c>
      <c r="E1501" s="95">
        <f t="shared" si="72"/>
        <v>858</v>
      </c>
      <c r="F1501" s="95">
        <f t="shared" si="73"/>
        <v>1175</v>
      </c>
      <c r="G1501" s="95">
        <f>'gráficos x semana II nivel'!D373</f>
        <v>1</v>
      </c>
      <c r="H1501" s="95">
        <f t="shared" si="74"/>
        <v>69</v>
      </c>
      <c r="I1501" s="351">
        <f t="shared" si="2"/>
        <v>8.0419580419580416E-2</v>
      </c>
      <c r="J1501" s="351">
        <f t="shared" si="3"/>
        <v>5.8723404255319148E-2</v>
      </c>
      <c r="K1501" s="34" t="s">
        <v>650</v>
      </c>
    </row>
    <row r="1502" spans="1:11">
      <c r="A1502" s="34" t="s">
        <v>4670</v>
      </c>
      <c r="B1502" s="34">
        <v>2022</v>
      </c>
      <c r="C1502" s="34">
        <v>45</v>
      </c>
      <c r="D1502" s="34" t="s">
        <v>4673</v>
      </c>
      <c r="E1502" s="95">
        <f t="shared" si="72"/>
        <v>858</v>
      </c>
      <c r="F1502" s="95">
        <f t="shared" si="73"/>
        <v>1175</v>
      </c>
      <c r="G1502" s="95">
        <f>'gráficos x semana II nivel'!D374</f>
        <v>3</v>
      </c>
      <c r="H1502" s="95">
        <f t="shared" si="74"/>
        <v>72</v>
      </c>
      <c r="I1502" s="351">
        <f t="shared" si="2"/>
        <v>8.3916083916083919E-2</v>
      </c>
      <c r="J1502" s="351">
        <f t="shared" si="3"/>
        <v>6.1276595744680848E-2</v>
      </c>
      <c r="K1502" s="34" t="s">
        <v>650</v>
      </c>
    </row>
    <row r="1503" spans="1:11">
      <c r="A1503" s="34" t="s">
        <v>4670</v>
      </c>
      <c r="B1503" s="34">
        <v>2022</v>
      </c>
      <c r="C1503" s="34">
        <v>46</v>
      </c>
      <c r="D1503" s="34" t="s">
        <v>4673</v>
      </c>
      <c r="E1503" s="95">
        <f t="shared" si="72"/>
        <v>858</v>
      </c>
      <c r="F1503" s="95">
        <f t="shared" si="73"/>
        <v>1175</v>
      </c>
      <c r="G1503" s="95">
        <f>'gráficos x semana II nivel'!D375</f>
        <v>1</v>
      </c>
      <c r="H1503" s="95">
        <f t="shared" si="74"/>
        <v>73</v>
      </c>
      <c r="I1503" s="351">
        <f t="shared" si="2"/>
        <v>8.5081585081585087E-2</v>
      </c>
      <c r="J1503" s="351">
        <f t="shared" si="3"/>
        <v>6.2127659574468086E-2</v>
      </c>
      <c r="K1503" s="34" t="s">
        <v>650</v>
      </c>
    </row>
    <row r="1504" spans="1:11">
      <c r="A1504" s="34" t="s">
        <v>4670</v>
      </c>
      <c r="B1504" s="34">
        <v>2022</v>
      </c>
      <c r="C1504" s="34">
        <v>47</v>
      </c>
      <c r="D1504" s="34" t="s">
        <v>4673</v>
      </c>
      <c r="E1504" s="95">
        <f t="shared" si="72"/>
        <v>858</v>
      </c>
      <c r="F1504" s="95">
        <f t="shared" si="73"/>
        <v>1175</v>
      </c>
      <c r="G1504" s="95">
        <f>'gráficos x semana II nivel'!D376</f>
        <v>1</v>
      </c>
      <c r="H1504" s="95">
        <f t="shared" si="74"/>
        <v>74</v>
      </c>
      <c r="I1504" s="351">
        <f t="shared" si="2"/>
        <v>8.6247086247086241E-2</v>
      </c>
      <c r="J1504" s="351">
        <f t="shared" si="3"/>
        <v>6.2978723404255324E-2</v>
      </c>
      <c r="K1504" s="34" t="s">
        <v>650</v>
      </c>
    </row>
    <row r="1505" spans="1:11">
      <c r="A1505" s="34" t="s">
        <v>4670</v>
      </c>
      <c r="B1505" s="34">
        <v>2022</v>
      </c>
      <c r="C1505" s="34">
        <v>48</v>
      </c>
      <c r="D1505" s="34" t="s">
        <v>4673</v>
      </c>
      <c r="E1505" s="95">
        <f t="shared" si="72"/>
        <v>858</v>
      </c>
      <c r="F1505" s="95">
        <f t="shared" si="73"/>
        <v>1175</v>
      </c>
      <c r="G1505" s="95">
        <f>'gráficos x semana II nivel'!D377</f>
        <v>1</v>
      </c>
      <c r="H1505" s="95">
        <f t="shared" si="74"/>
        <v>75</v>
      </c>
      <c r="I1505" s="351">
        <f t="shared" si="2"/>
        <v>8.7412587412587409E-2</v>
      </c>
      <c r="J1505" s="351">
        <f t="shared" si="3"/>
        <v>6.3829787234042548E-2</v>
      </c>
      <c r="K1505" s="34" t="s">
        <v>650</v>
      </c>
    </row>
    <row r="1506" spans="1:11">
      <c r="A1506" s="34" t="s">
        <v>4670</v>
      </c>
      <c r="B1506" s="34">
        <v>2022</v>
      </c>
      <c r="C1506" s="34">
        <v>49</v>
      </c>
      <c r="D1506" s="34" t="s">
        <v>4673</v>
      </c>
      <c r="E1506" s="95">
        <f t="shared" si="72"/>
        <v>858</v>
      </c>
      <c r="F1506" s="95">
        <f t="shared" si="73"/>
        <v>1175</v>
      </c>
      <c r="G1506" s="95">
        <f>'gráficos x semana II nivel'!D378</f>
        <v>0</v>
      </c>
      <c r="H1506" s="95">
        <f t="shared" si="74"/>
        <v>75</v>
      </c>
      <c r="I1506" s="351">
        <f t="shared" si="2"/>
        <v>8.7412587412587409E-2</v>
      </c>
      <c r="J1506" s="351">
        <f t="shared" si="3"/>
        <v>6.3829787234042548E-2</v>
      </c>
      <c r="K1506" s="34" t="s">
        <v>650</v>
      </c>
    </row>
    <row r="1507" spans="1:11">
      <c r="A1507" s="34" t="s">
        <v>4670</v>
      </c>
      <c r="B1507" s="34">
        <v>2022</v>
      </c>
      <c r="C1507" s="34">
        <v>50</v>
      </c>
      <c r="D1507" s="34" t="s">
        <v>4673</v>
      </c>
      <c r="E1507" s="95">
        <f t="shared" si="72"/>
        <v>858</v>
      </c>
      <c r="F1507" s="95">
        <f t="shared" si="73"/>
        <v>1175</v>
      </c>
      <c r="G1507" s="95">
        <f>'gráficos x semana II nivel'!D379</f>
        <v>0</v>
      </c>
      <c r="H1507" s="95">
        <f t="shared" si="74"/>
        <v>75</v>
      </c>
      <c r="I1507" s="351">
        <f t="shared" si="2"/>
        <v>8.7412587412587409E-2</v>
      </c>
      <c r="J1507" s="351">
        <f t="shared" si="3"/>
        <v>6.3829787234042548E-2</v>
      </c>
      <c r="K1507" s="34" t="s">
        <v>650</v>
      </c>
    </row>
    <row r="1508" spans="1:11">
      <c r="A1508" s="34" t="s">
        <v>4670</v>
      </c>
      <c r="B1508" s="34">
        <v>2022</v>
      </c>
      <c r="C1508" s="34">
        <v>51</v>
      </c>
      <c r="D1508" s="34" t="s">
        <v>4673</v>
      </c>
      <c r="E1508" s="95">
        <f t="shared" si="72"/>
        <v>858</v>
      </c>
      <c r="F1508" s="95">
        <f t="shared" si="73"/>
        <v>1175</v>
      </c>
      <c r="G1508" s="95">
        <f>'gráficos x semana II nivel'!D380</f>
        <v>0</v>
      </c>
      <c r="H1508" s="95">
        <f t="shared" si="74"/>
        <v>75</v>
      </c>
      <c r="I1508" s="351">
        <f t="shared" si="2"/>
        <v>8.7412587412587409E-2</v>
      </c>
      <c r="J1508" s="351">
        <f t="shared" si="3"/>
        <v>6.3829787234042548E-2</v>
      </c>
      <c r="K1508" s="34" t="s">
        <v>650</v>
      </c>
    </row>
    <row r="1509" spans="1:11">
      <c r="A1509" s="34" t="s">
        <v>4670</v>
      </c>
      <c r="B1509" s="34">
        <v>2022</v>
      </c>
      <c r="C1509" s="34">
        <v>52</v>
      </c>
      <c r="D1509" s="34" t="s">
        <v>4673</v>
      </c>
      <c r="E1509" s="95">
        <f t="shared" si="72"/>
        <v>858</v>
      </c>
      <c r="F1509" s="95">
        <f t="shared" si="73"/>
        <v>1175</v>
      </c>
      <c r="G1509" s="95">
        <f>'gráficos x semana II nivel'!D381</f>
        <v>2</v>
      </c>
      <c r="H1509" s="95">
        <f t="shared" si="74"/>
        <v>77</v>
      </c>
      <c r="I1509" s="351">
        <f t="shared" si="2"/>
        <v>8.9743589743589744E-2</v>
      </c>
      <c r="J1509" s="351">
        <f t="shared" si="3"/>
        <v>6.5531914893617024E-2</v>
      </c>
      <c r="K1509" s="34" t="s">
        <v>650</v>
      </c>
    </row>
    <row r="1510" spans="1:11">
      <c r="A1510" s="34" t="s">
        <v>4670</v>
      </c>
      <c r="B1510" s="34">
        <v>2022</v>
      </c>
      <c r="C1510" s="34">
        <v>53</v>
      </c>
      <c r="D1510" s="34" t="s">
        <v>4673</v>
      </c>
      <c r="E1510" s="95">
        <f t="shared" si="72"/>
        <v>858</v>
      </c>
      <c r="F1510" s="95">
        <f t="shared" si="73"/>
        <v>1175</v>
      </c>
      <c r="G1510" s="95">
        <f>'gráficos x semana II nivel'!D382</f>
        <v>1</v>
      </c>
      <c r="H1510" s="95">
        <f t="shared" si="74"/>
        <v>78</v>
      </c>
      <c r="I1510" s="351">
        <f t="shared" si="2"/>
        <v>9.0909090909090912E-2</v>
      </c>
      <c r="J1510" s="351">
        <f t="shared" si="3"/>
        <v>6.6382978723404248E-2</v>
      </c>
      <c r="K1510" s="34" t="s">
        <v>650</v>
      </c>
    </row>
    <row r="1511" spans="1:11">
      <c r="A1511" s="34" t="s">
        <v>4670</v>
      </c>
      <c r="B1511" s="34">
        <v>2022</v>
      </c>
      <c r="C1511" s="34">
        <v>54</v>
      </c>
      <c r="D1511" s="34" t="s">
        <v>4673</v>
      </c>
      <c r="E1511" s="95">
        <f t="shared" si="72"/>
        <v>858</v>
      </c>
      <c r="F1511" s="95">
        <f t="shared" si="73"/>
        <v>1175</v>
      </c>
      <c r="G1511" s="95">
        <f>'gráficos x semana II nivel'!D383</f>
        <v>0</v>
      </c>
      <c r="H1511" s="95">
        <f t="shared" si="74"/>
        <v>78</v>
      </c>
      <c r="I1511" s="351">
        <f t="shared" si="2"/>
        <v>9.0909090909090912E-2</v>
      </c>
      <c r="J1511" s="351">
        <f t="shared" si="3"/>
        <v>6.6382978723404248E-2</v>
      </c>
      <c r="K1511" s="34" t="s">
        <v>650</v>
      </c>
    </row>
    <row r="1512" spans="1:11">
      <c r="A1512" s="34" t="s">
        <v>4670</v>
      </c>
      <c r="B1512" s="34">
        <v>2022</v>
      </c>
      <c r="C1512" s="34">
        <v>55</v>
      </c>
      <c r="D1512" s="34" t="s">
        <v>4673</v>
      </c>
      <c r="E1512" s="95">
        <f t="shared" si="72"/>
        <v>858</v>
      </c>
      <c r="F1512" s="95">
        <f t="shared" si="73"/>
        <v>1175</v>
      </c>
      <c r="G1512" s="95">
        <f>'gráficos x semana II nivel'!D384</f>
        <v>1</v>
      </c>
      <c r="H1512" s="95">
        <f t="shared" si="74"/>
        <v>79</v>
      </c>
      <c r="I1512" s="351">
        <f t="shared" si="2"/>
        <v>9.2074592074592079E-2</v>
      </c>
      <c r="J1512" s="351">
        <f t="shared" si="3"/>
        <v>6.7234042553191486E-2</v>
      </c>
      <c r="K1512" s="34" t="s">
        <v>650</v>
      </c>
    </row>
    <row r="1513" spans="1:11">
      <c r="A1513" s="34" t="s">
        <v>4670</v>
      </c>
      <c r="B1513" s="34">
        <v>2022</v>
      </c>
      <c r="C1513" s="34">
        <v>56</v>
      </c>
      <c r="D1513" s="34" t="s">
        <v>4673</v>
      </c>
      <c r="E1513" s="95">
        <f t="shared" si="72"/>
        <v>858</v>
      </c>
      <c r="F1513" s="95">
        <f t="shared" si="73"/>
        <v>1175</v>
      </c>
      <c r="G1513" s="95">
        <f>'gráficos x semana II nivel'!D385</f>
        <v>0</v>
      </c>
      <c r="H1513" s="95">
        <f t="shared" si="74"/>
        <v>79</v>
      </c>
      <c r="I1513" s="351">
        <f t="shared" si="2"/>
        <v>9.2074592074592079E-2</v>
      </c>
      <c r="J1513" s="351">
        <f t="shared" si="3"/>
        <v>6.7234042553191486E-2</v>
      </c>
      <c r="K1513" s="34" t="s">
        <v>650</v>
      </c>
    </row>
    <row r="1514" spans="1:11">
      <c r="A1514" s="34" t="s">
        <v>4670</v>
      </c>
      <c r="B1514" s="34">
        <v>2022</v>
      </c>
      <c r="C1514" s="34">
        <v>57</v>
      </c>
      <c r="D1514" s="34" t="s">
        <v>4673</v>
      </c>
      <c r="E1514" s="95">
        <f t="shared" si="72"/>
        <v>858</v>
      </c>
      <c r="F1514" s="95">
        <f t="shared" si="73"/>
        <v>1175</v>
      </c>
      <c r="G1514" s="95">
        <f>'gráficos x semana II nivel'!D386</f>
        <v>0</v>
      </c>
      <c r="H1514" s="95">
        <f t="shared" si="74"/>
        <v>79</v>
      </c>
      <c r="I1514" s="351">
        <f t="shared" si="2"/>
        <v>9.2074592074592079E-2</v>
      </c>
      <c r="J1514" s="351">
        <f t="shared" si="3"/>
        <v>6.7234042553191486E-2</v>
      </c>
      <c r="K1514" s="34" t="s">
        <v>650</v>
      </c>
    </row>
    <row r="1515" spans="1:11">
      <c r="A1515" s="34" t="s">
        <v>4670</v>
      </c>
      <c r="B1515" s="34">
        <v>2022</v>
      </c>
      <c r="C1515" s="34">
        <v>58</v>
      </c>
      <c r="D1515" s="34" t="s">
        <v>4673</v>
      </c>
      <c r="E1515" s="95">
        <f t="shared" si="72"/>
        <v>858</v>
      </c>
      <c r="F1515" s="95">
        <f t="shared" si="73"/>
        <v>1175</v>
      </c>
      <c r="G1515" s="95">
        <f>'gráficos x semana II nivel'!D387</f>
        <v>1</v>
      </c>
      <c r="H1515" s="95">
        <f t="shared" si="74"/>
        <v>80</v>
      </c>
      <c r="I1515" s="351">
        <f t="shared" si="2"/>
        <v>9.3240093240093247E-2</v>
      </c>
      <c r="J1515" s="351">
        <f t="shared" si="3"/>
        <v>6.8085106382978725E-2</v>
      </c>
      <c r="K1515" s="34" t="s">
        <v>650</v>
      </c>
    </row>
    <row r="1516" spans="1:11">
      <c r="A1516" s="34" t="s">
        <v>4670</v>
      </c>
      <c r="B1516" s="34">
        <v>2022</v>
      </c>
      <c r="C1516" s="34">
        <v>59</v>
      </c>
      <c r="D1516" s="34" t="s">
        <v>4673</v>
      </c>
      <c r="E1516" s="95">
        <f t="shared" si="72"/>
        <v>858</v>
      </c>
      <c r="F1516" s="95">
        <f t="shared" si="73"/>
        <v>1175</v>
      </c>
      <c r="G1516" s="95">
        <f>'gráficos x semana II nivel'!D388</f>
        <v>2</v>
      </c>
      <c r="H1516" s="95">
        <f t="shared" si="74"/>
        <v>82</v>
      </c>
      <c r="I1516" s="351">
        <f t="shared" si="2"/>
        <v>9.5571095571095568E-2</v>
      </c>
      <c r="J1516" s="351">
        <f t="shared" si="3"/>
        <v>6.9787234042553187E-2</v>
      </c>
      <c r="K1516" s="34" t="s">
        <v>650</v>
      </c>
    </row>
    <row r="1517" spans="1:11">
      <c r="A1517" s="34" t="s">
        <v>4670</v>
      </c>
      <c r="B1517" s="34">
        <v>2022</v>
      </c>
      <c r="C1517" s="34">
        <v>60</v>
      </c>
      <c r="D1517" s="34" t="s">
        <v>4673</v>
      </c>
      <c r="E1517" s="95">
        <f t="shared" si="72"/>
        <v>858</v>
      </c>
      <c r="F1517" s="95">
        <f t="shared" si="73"/>
        <v>1175</v>
      </c>
      <c r="G1517" s="95">
        <f>'gráficos x semana II nivel'!D389</f>
        <v>4</v>
      </c>
      <c r="H1517" s="95">
        <f t="shared" si="74"/>
        <v>86</v>
      </c>
      <c r="I1517" s="351">
        <f t="shared" si="2"/>
        <v>0.10023310023310024</v>
      </c>
      <c r="J1517" s="351">
        <f t="shared" si="3"/>
        <v>7.3191489361702125E-2</v>
      </c>
      <c r="K1517" s="34" t="s">
        <v>650</v>
      </c>
    </row>
    <row r="1518" spans="1:11">
      <c r="A1518" s="34" t="s">
        <v>4670</v>
      </c>
      <c r="B1518" s="34">
        <v>2022</v>
      </c>
      <c r="C1518" s="34">
        <v>61</v>
      </c>
      <c r="D1518" s="34" t="s">
        <v>4673</v>
      </c>
      <c r="E1518" s="95">
        <f t="shared" si="72"/>
        <v>858</v>
      </c>
      <c r="F1518" s="95">
        <f t="shared" si="73"/>
        <v>1175</v>
      </c>
      <c r="G1518" s="95">
        <f>'gráficos x semana II nivel'!D390</f>
        <v>0</v>
      </c>
      <c r="H1518" s="95">
        <f t="shared" si="74"/>
        <v>86</v>
      </c>
      <c r="I1518" s="351">
        <f t="shared" si="2"/>
        <v>0.10023310023310024</v>
      </c>
      <c r="J1518" s="351">
        <f t="shared" si="3"/>
        <v>7.3191489361702125E-2</v>
      </c>
      <c r="K1518" s="34" t="s">
        <v>650</v>
      </c>
    </row>
    <row r="1519" spans="1:11">
      <c r="A1519" s="34" t="s">
        <v>4670</v>
      </c>
      <c r="B1519" s="34">
        <v>2022</v>
      </c>
      <c r="C1519" s="34">
        <v>62</v>
      </c>
      <c r="D1519" s="34" t="s">
        <v>4673</v>
      </c>
      <c r="E1519" s="95">
        <f t="shared" si="72"/>
        <v>858</v>
      </c>
      <c r="F1519" s="95">
        <f t="shared" si="73"/>
        <v>1175</v>
      </c>
      <c r="G1519" s="95">
        <f>'gráficos x semana II nivel'!D391</f>
        <v>2</v>
      </c>
      <c r="H1519" s="95">
        <f t="shared" si="74"/>
        <v>88</v>
      </c>
      <c r="I1519" s="351">
        <f t="shared" si="2"/>
        <v>0.10256410256410256</v>
      </c>
      <c r="J1519" s="351">
        <f t="shared" si="3"/>
        <v>7.4893617021276601E-2</v>
      </c>
      <c r="K1519" s="34" t="s">
        <v>650</v>
      </c>
    </row>
    <row r="1520" spans="1:11">
      <c r="A1520" s="34" t="s">
        <v>4670</v>
      </c>
      <c r="B1520" s="34">
        <v>2022</v>
      </c>
      <c r="C1520" s="34">
        <v>63</v>
      </c>
      <c r="D1520" s="34" t="s">
        <v>4673</v>
      </c>
      <c r="E1520" s="95">
        <f t="shared" si="72"/>
        <v>858</v>
      </c>
      <c r="F1520" s="95">
        <f t="shared" si="73"/>
        <v>1175</v>
      </c>
      <c r="G1520" s="95">
        <f>'gráficos x semana II nivel'!D392</f>
        <v>0</v>
      </c>
      <c r="H1520" s="95">
        <f t="shared" si="74"/>
        <v>88</v>
      </c>
      <c r="I1520" s="351">
        <f t="shared" si="2"/>
        <v>0.10256410256410256</v>
      </c>
      <c r="J1520" s="351">
        <f t="shared" si="3"/>
        <v>7.4893617021276601E-2</v>
      </c>
      <c r="K1520" s="34" t="s">
        <v>650</v>
      </c>
    </row>
    <row r="1521" spans="1:11">
      <c r="A1521" s="34" t="s">
        <v>4670</v>
      </c>
      <c r="B1521" s="34">
        <v>2022</v>
      </c>
      <c r="C1521" s="34">
        <v>64</v>
      </c>
      <c r="D1521" s="34" t="s">
        <v>4673</v>
      </c>
      <c r="E1521" s="95">
        <f t="shared" si="72"/>
        <v>858</v>
      </c>
      <c r="F1521" s="95">
        <f t="shared" si="73"/>
        <v>1175</v>
      </c>
      <c r="G1521" s="95">
        <f>'gráficos x semana II nivel'!D393</f>
        <v>0</v>
      </c>
      <c r="H1521" s="95">
        <f t="shared" si="74"/>
        <v>88</v>
      </c>
      <c r="I1521" s="351">
        <f t="shared" si="2"/>
        <v>0.10256410256410256</v>
      </c>
      <c r="J1521" s="351">
        <f t="shared" si="3"/>
        <v>7.4893617021276601E-2</v>
      </c>
      <c r="K1521" s="34" t="s">
        <v>650</v>
      </c>
    </row>
    <row r="1522" spans="1:11">
      <c r="A1522" s="34" t="s">
        <v>4670</v>
      </c>
      <c r="B1522" s="34">
        <v>2022</v>
      </c>
      <c r="C1522" s="34">
        <v>65</v>
      </c>
      <c r="D1522" s="34" t="s">
        <v>4673</v>
      </c>
      <c r="E1522" s="95">
        <f t="shared" ref="E1522:E1585" si="75">GB1_IIN</f>
        <v>858</v>
      </c>
      <c r="F1522" s="95">
        <f t="shared" ref="F1522:F1585" si="76">Cargos_IIN_GB1</f>
        <v>1175</v>
      </c>
      <c r="G1522" s="95">
        <f>'gráficos x semana II nivel'!D394</f>
        <v>2</v>
      </c>
      <c r="H1522" s="95">
        <f t="shared" si="74"/>
        <v>90</v>
      </c>
      <c r="I1522" s="351">
        <f t="shared" si="2"/>
        <v>0.1048951048951049</v>
      </c>
      <c r="J1522" s="351">
        <f t="shared" si="3"/>
        <v>7.6595744680851063E-2</v>
      </c>
      <c r="K1522" s="34" t="s">
        <v>650</v>
      </c>
    </row>
    <row r="1523" spans="1:11">
      <c r="A1523" s="34" t="s">
        <v>4670</v>
      </c>
      <c r="B1523" s="34">
        <v>2022</v>
      </c>
      <c r="C1523" s="34">
        <v>66</v>
      </c>
      <c r="D1523" s="34" t="s">
        <v>4673</v>
      </c>
      <c r="E1523" s="95">
        <f t="shared" si="75"/>
        <v>858</v>
      </c>
      <c r="F1523" s="95">
        <f t="shared" si="76"/>
        <v>1175</v>
      </c>
      <c r="G1523" s="95">
        <f>'gráficos x semana II nivel'!D395</f>
        <v>0</v>
      </c>
      <c r="H1523" s="95">
        <f t="shared" si="74"/>
        <v>90</v>
      </c>
      <c r="I1523" s="351">
        <f t="shared" si="2"/>
        <v>0.1048951048951049</v>
      </c>
      <c r="J1523" s="351">
        <f t="shared" si="3"/>
        <v>7.6595744680851063E-2</v>
      </c>
      <c r="K1523" s="34" t="s">
        <v>650</v>
      </c>
    </row>
    <row r="1524" spans="1:11">
      <c r="A1524" s="34" t="s">
        <v>4670</v>
      </c>
      <c r="B1524" s="34">
        <v>2022</v>
      </c>
      <c r="C1524" s="34">
        <v>67</v>
      </c>
      <c r="D1524" s="34" t="s">
        <v>4673</v>
      </c>
      <c r="E1524" s="95">
        <f t="shared" si="75"/>
        <v>858</v>
      </c>
      <c r="F1524" s="95">
        <f t="shared" si="76"/>
        <v>1175</v>
      </c>
      <c r="G1524" s="95">
        <f>'gráficos x semana II nivel'!D396</f>
        <v>0</v>
      </c>
      <c r="H1524" s="95">
        <f t="shared" si="74"/>
        <v>90</v>
      </c>
      <c r="I1524" s="351">
        <f t="shared" si="2"/>
        <v>0.1048951048951049</v>
      </c>
      <c r="J1524" s="351">
        <f t="shared" si="3"/>
        <v>7.6595744680851063E-2</v>
      </c>
      <c r="K1524" s="34" t="s">
        <v>650</v>
      </c>
    </row>
    <row r="1525" spans="1:11">
      <c r="A1525" s="34" t="s">
        <v>4670</v>
      </c>
      <c r="B1525" s="34">
        <v>2022</v>
      </c>
      <c r="C1525" s="34">
        <v>68</v>
      </c>
      <c r="D1525" s="34" t="s">
        <v>4673</v>
      </c>
      <c r="E1525" s="95">
        <f t="shared" si="75"/>
        <v>858</v>
      </c>
      <c r="F1525" s="95">
        <f t="shared" si="76"/>
        <v>1175</v>
      </c>
      <c r="G1525" s="95">
        <f>'gráficos x semana II nivel'!D397</f>
        <v>0</v>
      </c>
      <c r="H1525" s="95">
        <f t="shared" si="74"/>
        <v>90</v>
      </c>
      <c r="I1525" s="351">
        <f t="shared" si="2"/>
        <v>0.1048951048951049</v>
      </c>
      <c r="J1525" s="351">
        <f t="shared" si="3"/>
        <v>7.6595744680851063E-2</v>
      </c>
      <c r="K1525" s="34" t="s">
        <v>650</v>
      </c>
    </row>
    <row r="1526" spans="1:11">
      <c r="A1526" s="34" t="s">
        <v>4670</v>
      </c>
      <c r="B1526" s="34">
        <v>2022</v>
      </c>
      <c r="C1526" s="34">
        <v>69</v>
      </c>
      <c r="D1526" s="34" t="s">
        <v>4673</v>
      </c>
      <c r="E1526" s="95">
        <f t="shared" si="75"/>
        <v>858</v>
      </c>
      <c r="F1526" s="95">
        <f t="shared" si="76"/>
        <v>1175</v>
      </c>
      <c r="G1526" s="95">
        <f>'gráficos x semana II nivel'!D398</f>
        <v>0</v>
      </c>
      <c r="H1526" s="95">
        <f t="shared" si="74"/>
        <v>90</v>
      </c>
      <c r="I1526" s="351">
        <f t="shared" si="2"/>
        <v>0.1048951048951049</v>
      </c>
      <c r="J1526" s="351">
        <f t="shared" si="3"/>
        <v>7.6595744680851063E-2</v>
      </c>
      <c r="K1526" s="34" t="s">
        <v>650</v>
      </c>
    </row>
    <row r="1527" spans="1:11">
      <c r="A1527" s="34" t="s">
        <v>4670</v>
      </c>
      <c r="B1527" s="34">
        <v>2022</v>
      </c>
      <c r="C1527" s="34">
        <v>70</v>
      </c>
      <c r="D1527" s="34" t="s">
        <v>4673</v>
      </c>
      <c r="E1527" s="95">
        <f t="shared" si="75"/>
        <v>858</v>
      </c>
      <c r="F1527" s="95">
        <f t="shared" si="76"/>
        <v>1175</v>
      </c>
      <c r="G1527" s="95">
        <f>'gráficos x semana II nivel'!D399</f>
        <v>0</v>
      </c>
      <c r="H1527" s="95">
        <f t="shared" si="74"/>
        <v>90</v>
      </c>
      <c r="I1527" s="351">
        <f t="shared" si="2"/>
        <v>0.1048951048951049</v>
      </c>
      <c r="J1527" s="351">
        <f t="shared" si="3"/>
        <v>7.6595744680851063E-2</v>
      </c>
      <c r="K1527" s="34" t="s">
        <v>650</v>
      </c>
    </row>
    <row r="1528" spans="1:11">
      <c r="A1528" s="34" t="s">
        <v>4670</v>
      </c>
      <c r="B1528" s="34">
        <v>2022</v>
      </c>
      <c r="C1528" s="34">
        <v>71</v>
      </c>
      <c r="D1528" s="34" t="s">
        <v>4673</v>
      </c>
      <c r="E1528" s="95">
        <f t="shared" si="75"/>
        <v>858</v>
      </c>
      <c r="F1528" s="95">
        <f t="shared" si="76"/>
        <v>1175</v>
      </c>
      <c r="G1528" s="95">
        <f>'gráficos x semana II nivel'!D400</f>
        <v>0</v>
      </c>
      <c r="H1528" s="95">
        <f t="shared" si="74"/>
        <v>90</v>
      </c>
      <c r="I1528" s="351">
        <f t="shared" si="2"/>
        <v>0.1048951048951049</v>
      </c>
      <c r="J1528" s="351">
        <f t="shared" si="3"/>
        <v>7.6595744680851063E-2</v>
      </c>
      <c r="K1528" s="34" t="s">
        <v>650</v>
      </c>
    </row>
    <row r="1529" spans="1:11">
      <c r="A1529" s="34" t="s">
        <v>4670</v>
      </c>
      <c r="B1529" s="34">
        <v>2022</v>
      </c>
      <c r="C1529" s="34">
        <v>72</v>
      </c>
      <c r="D1529" s="34" t="s">
        <v>4673</v>
      </c>
      <c r="E1529" s="95">
        <f t="shared" si="75"/>
        <v>858</v>
      </c>
      <c r="F1529" s="95">
        <f t="shared" si="76"/>
        <v>1175</v>
      </c>
      <c r="G1529" s="95">
        <f>'gráficos x semana II nivel'!D401</f>
        <v>0</v>
      </c>
      <c r="H1529" s="95">
        <f t="shared" si="74"/>
        <v>90</v>
      </c>
      <c r="I1529" s="351">
        <f t="shared" si="2"/>
        <v>0.1048951048951049</v>
      </c>
      <c r="J1529" s="351">
        <f t="shared" si="3"/>
        <v>7.6595744680851063E-2</v>
      </c>
      <c r="K1529" s="34" t="s">
        <v>650</v>
      </c>
    </row>
    <row r="1530" spans="1:11">
      <c r="A1530" s="34" t="s">
        <v>4670</v>
      </c>
      <c r="B1530" s="34">
        <v>2022</v>
      </c>
      <c r="C1530" s="34">
        <v>73</v>
      </c>
      <c r="D1530" s="34" t="s">
        <v>4673</v>
      </c>
      <c r="E1530" s="95">
        <f t="shared" si="75"/>
        <v>858</v>
      </c>
      <c r="F1530" s="95">
        <f t="shared" si="76"/>
        <v>1175</v>
      </c>
      <c r="G1530" s="95">
        <f>'gráficos x semana II nivel'!D402</f>
        <v>1</v>
      </c>
      <c r="H1530" s="95">
        <f t="shared" si="74"/>
        <v>91</v>
      </c>
      <c r="I1530" s="351">
        <f t="shared" si="2"/>
        <v>0.10606060606060606</v>
      </c>
      <c r="J1530" s="351">
        <f t="shared" si="3"/>
        <v>7.7446808510638301E-2</v>
      </c>
      <c r="K1530" s="34" t="s">
        <v>650</v>
      </c>
    </row>
    <row r="1531" spans="1:11">
      <c r="A1531" s="34" t="s">
        <v>4670</v>
      </c>
      <c r="B1531" s="34">
        <v>2022</v>
      </c>
      <c r="C1531" s="34">
        <v>74</v>
      </c>
      <c r="D1531" s="34" t="s">
        <v>4673</v>
      </c>
      <c r="E1531" s="95">
        <f t="shared" si="75"/>
        <v>858</v>
      </c>
      <c r="F1531" s="95">
        <f t="shared" si="76"/>
        <v>1175</v>
      </c>
      <c r="G1531" s="95">
        <f>'gráficos x semana II nivel'!D403</f>
        <v>0</v>
      </c>
      <c r="H1531" s="95">
        <f t="shared" si="74"/>
        <v>91</v>
      </c>
      <c r="I1531" s="351">
        <f t="shared" si="2"/>
        <v>0.10606060606060606</v>
      </c>
      <c r="J1531" s="351">
        <f t="shared" si="3"/>
        <v>7.7446808510638301E-2</v>
      </c>
      <c r="K1531" s="34" t="s">
        <v>650</v>
      </c>
    </row>
    <row r="1532" spans="1:11">
      <c r="A1532" s="34" t="s">
        <v>4670</v>
      </c>
      <c r="B1532" s="34">
        <v>2022</v>
      </c>
      <c r="C1532" s="34">
        <v>75</v>
      </c>
      <c r="D1532" s="34" t="s">
        <v>4673</v>
      </c>
      <c r="E1532" s="95">
        <f t="shared" si="75"/>
        <v>858</v>
      </c>
      <c r="F1532" s="95">
        <f t="shared" si="76"/>
        <v>1175</v>
      </c>
      <c r="G1532" s="95">
        <f>'gráficos x semana II nivel'!D404</f>
        <v>1</v>
      </c>
      <c r="H1532" s="95">
        <f t="shared" si="74"/>
        <v>92</v>
      </c>
      <c r="I1532" s="351">
        <f t="shared" si="2"/>
        <v>0.10722610722610723</v>
      </c>
      <c r="J1532" s="351">
        <f t="shared" si="3"/>
        <v>7.8297872340425526E-2</v>
      </c>
      <c r="K1532" s="34" t="s">
        <v>650</v>
      </c>
    </row>
    <row r="1533" spans="1:11">
      <c r="A1533" s="34" t="s">
        <v>4670</v>
      </c>
      <c r="B1533" s="34">
        <v>2022</v>
      </c>
      <c r="C1533" s="34">
        <v>76</v>
      </c>
      <c r="D1533" s="34" t="s">
        <v>4673</v>
      </c>
      <c r="E1533" s="95">
        <f t="shared" si="75"/>
        <v>858</v>
      </c>
      <c r="F1533" s="95">
        <f t="shared" si="76"/>
        <v>1175</v>
      </c>
      <c r="G1533" s="95">
        <f>'gráficos x semana II nivel'!D405</f>
        <v>0</v>
      </c>
      <c r="H1533" s="95">
        <f t="shared" si="74"/>
        <v>92</v>
      </c>
      <c r="I1533" s="351">
        <f t="shared" si="2"/>
        <v>0.10722610722610723</v>
      </c>
      <c r="J1533" s="351">
        <f t="shared" si="3"/>
        <v>7.8297872340425526E-2</v>
      </c>
      <c r="K1533" s="34" t="s">
        <v>650</v>
      </c>
    </row>
    <row r="1534" spans="1:11">
      <c r="A1534" s="34" t="s">
        <v>4670</v>
      </c>
      <c r="B1534" s="34">
        <v>2022</v>
      </c>
      <c r="C1534" s="34">
        <v>77</v>
      </c>
      <c r="D1534" s="34" t="s">
        <v>4673</v>
      </c>
      <c r="E1534" s="95">
        <f t="shared" si="75"/>
        <v>858</v>
      </c>
      <c r="F1534" s="95">
        <f t="shared" si="76"/>
        <v>1175</v>
      </c>
      <c r="G1534" s="95">
        <f>'gráficos x semana II nivel'!D406</f>
        <v>0</v>
      </c>
      <c r="H1534" s="95">
        <f t="shared" si="74"/>
        <v>92</v>
      </c>
      <c r="I1534" s="351">
        <f t="shared" si="2"/>
        <v>0.10722610722610723</v>
      </c>
      <c r="J1534" s="351">
        <f t="shared" si="3"/>
        <v>7.8297872340425526E-2</v>
      </c>
      <c r="K1534" s="34" t="s">
        <v>650</v>
      </c>
    </row>
    <row r="1535" spans="1:11">
      <c r="A1535" s="34" t="s">
        <v>4670</v>
      </c>
      <c r="B1535" s="34">
        <v>2022</v>
      </c>
      <c r="C1535" s="34">
        <v>78</v>
      </c>
      <c r="D1535" s="34" t="s">
        <v>4673</v>
      </c>
      <c r="E1535" s="95">
        <f t="shared" si="75"/>
        <v>858</v>
      </c>
      <c r="F1535" s="95">
        <f t="shared" si="76"/>
        <v>1175</v>
      </c>
      <c r="G1535" s="95">
        <f>'gráficos x semana II nivel'!D407</f>
        <v>0</v>
      </c>
      <c r="H1535" s="95">
        <f t="shared" si="74"/>
        <v>92</v>
      </c>
      <c r="I1535" s="351">
        <f t="shared" si="2"/>
        <v>0.10722610722610723</v>
      </c>
      <c r="J1535" s="351">
        <f t="shared" si="3"/>
        <v>7.8297872340425526E-2</v>
      </c>
      <c r="K1535" s="34" t="s">
        <v>650</v>
      </c>
    </row>
    <row r="1536" spans="1:11">
      <c r="A1536" s="34" t="s">
        <v>4670</v>
      </c>
      <c r="B1536" s="34">
        <v>2022</v>
      </c>
      <c r="C1536" s="34">
        <v>79</v>
      </c>
      <c r="D1536" s="34" t="s">
        <v>4673</v>
      </c>
      <c r="E1536" s="95">
        <f t="shared" si="75"/>
        <v>858</v>
      </c>
      <c r="F1536" s="95">
        <f t="shared" si="76"/>
        <v>1175</v>
      </c>
      <c r="G1536" s="95">
        <f>'gráficos x semana II nivel'!D408</f>
        <v>0</v>
      </c>
      <c r="H1536" s="95">
        <f t="shared" si="74"/>
        <v>92</v>
      </c>
      <c r="I1536" s="351">
        <f t="shared" si="2"/>
        <v>0.10722610722610723</v>
      </c>
      <c r="J1536" s="351">
        <f t="shared" si="3"/>
        <v>7.8297872340425526E-2</v>
      </c>
      <c r="K1536" s="34" t="s">
        <v>650</v>
      </c>
    </row>
    <row r="1537" spans="1:11">
      <c r="A1537" s="34" t="s">
        <v>4670</v>
      </c>
      <c r="B1537" s="34">
        <v>2022</v>
      </c>
      <c r="C1537" s="34">
        <v>80</v>
      </c>
      <c r="D1537" s="34" t="s">
        <v>4673</v>
      </c>
      <c r="E1537" s="95">
        <f t="shared" si="75"/>
        <v>858</v>
      </c>
      <c r="F1537" s="95">
        <f t="shared" si="76"/>
        <v>1175</v>
      </c>
      <c r="G1537" s="95">
        <f>'gráficos x semana II nivel'!D409</f>
        <v>0</v>
      </c>
      <c r="H1537" s="95">
        <f t="shared" si="74"/>
        <v>92</v>
      </c>
      <c r="I1537" s="351">
        <f t="shared" si="2"/>
        <v>0.10722610722610723</v>
      </c>
      <c r="J1537" s="351">
        <f t="shared" si="3"/>
        <v>7.8297872340425526E-2</v>
      </c>
      <c r="K1537" s="34" t="s">
        <v>650</v>
      </c>
    </row>
    <row r="1538" spans="1:11">
      <c r="A1538" s="34" t="s">
        <v>4670</v>
      </c>
      <c r="B1538" s="34">
        <v>2022</v>
      </c>
      <c r="C1538" s="34">
        <v>81</v>
      </c>
      <c r="D1538" s="34" t="s">
        <v>4673</v>
      </c>
      <c r="E1538" s="95">
        <f t="shared" si="75"/>
        <v>858</v>
      </c>
      <c r="F1538" s="95">
        <f t="shared" si="76"/>
        <v>1175</v>
      </c>
      <c r="G1538" s="95">
        <f>'gráficos x semana II nivel'!D410</f>
        <v>2</v>
      </c>
      <c r="H1538" s="95">
        <f t="shared" si="74"/>
        <v>94</v>
      </c>
      <c r="I1538" s="351">
        <f t="shared" si="2"/>
        <v>0.10955710955710955</v>
      </c>
      <c r="J1538" s="351">
        <f t="shared" si="3"/>
        <v>0.08</v>
      </c>
      <c r="K1538" s="34" t="s">
        <v>650</v>
      </c>
    </row>
    <row r="1539" spans="1:11">
      <c r="A1539" s="34" t="s">
        <v>4670</v>
      </c>
      <c r="B1539" s="34">
        <v>2022</v>
      </c>
      <c r="C1539" s="34">
        <v>82</v>
      </c>
      <c r="D1539" s="34" t="s">
        <v>4673</v>
      </c>
      <c r="E1539" s="95">
        <f t="shared" si="75"/>
        <v>858</v>
      </c>
      <c r="F1539" s="95">
        <f t="shared" si="76"/>
        <v>1175</v>
      </c>
      <c r="G1539" s="95">
        <f>'gráficos x semana II nivel'!D411</f>
        <v>0</v>
      </c>
      <c r="H1539" s="95">
        <f t="shared" si="74"/>
        <v>94</v>
      </c>
      <c r="I1539" s="351">
        <f t="shared" si="2"/>
        <v>0.10955710955710955</v>
      </c>
      <c r="J1539" s="351">
        <f t="shared" si="3"/>
        <v>0.08</v>
      </c>
      <c r="K1539" s="34" t="s">
        <v>650</v>
      </c>
    </row>
    <row r="1540" spans="1:11">
      <c r="A1540" s="34" t="s">
        <v>4670</v>
      </c>
      <c r="B1540" s="34">
        <v>2022</v>
      </c>
      <c r="C1540" s="34">
        <v>83</v>
      </c>
      <c r="D1540" s="34" t="s">
        <v>4673</v>
      </c>
      <c r="E1540" s="95">
        <f t="shared" si="75"/>
        <v>858</v>
      </c>
      <c r="F1540" s="95">
        <f t="shared" si="76"/>
        <v>1175</v>
      </c>
      <c r="G1540" s="95">
        <f>'gráficos x semana II nivel'!D412</f>
        <v>0</v>
      </c>
      <c r="H1540" s="95">
        <f t="shared" si="74"/>
        <v>94</v>
      </c>
      <c r="I1540" s="351">
        <f t="shared" si="2"/>
        <v>0.10955710955710955</v>
      </c>
      <c r="J1540" s="351">
        <f t="shared" si="3"/>
        <v>0.08</v>
      </c>
      <c r="K1540" s="34" t="s">
        <v>650</v>
      </c>
    </row>
    <row r="1541" spans="1:11">
      <c r="A1541" s="34" t="s">
        <v>4670</v>
      </c>
      <c r="B1541" s="34">
        <v>2022</v>
      </c>
      <c r="C1541" s="34">
        <v>84</v>
      </c>
      <c r="D1541" s="34" t="s">
        <v>4673</v>
      </c>
      <c r="E1541" s="95">
        <f t="shared" si="75"/>
        <v>858</v>
      </c>
      <c r="F1541" s="95">
        <f t="shared" si="76"/>
        <v>1175</v>
      </c>
      <c r="G1541" s="95">
        <f>'gráficos x semana II nivel'!D413</f>
        <v>1</v>
      </c>
      <c r="H1541" s="95">
        <f t="shared" si="74"/>
        <v>95</v>
      </c>
      <c r="I1541" s="351">
        <f t="shared" si="2"/>
        <v>0.11072261072261072</v>
      </c>
      <c r="J1541" s="351">
        <f t="shared" si="3"/>
        <v>8.085106382978724E-2</v>
      </c>
      <c r="K1541" s="34" t="s">
        <v>650</v>
      </c>
    </row>
    <row r="1542" spans="1:11">
      <c r="A1542" s="34" t="s">
        <v>4670</v>
      </c>
      <c r="B1542" s="34">
        <v>2022</v>
      </c>
      <c r="C1542" s="34">
        <v>85</v>
      </c>
      <c r="D1542" s="34" t="s">
        <v>4673</v>
      </c>
      <c r="E1542" s="95">
        <f t="shared" si="75"/>
        <v>858</v>
      </c>
      <c r="F1542" s="95">
        <f t="shared" si="76"/>
        <v>1175</v>
      </c>
      <c r="G1542" s="95">
        <f>'gráficos x semana II nivel'!D414</f>
        <v>0</v>
      </c>
      <c r="H1542" s="95">
        <f t="shared" si="74"/>
        <v>95</v>
      </c>
      <c r="I1542" s="351">
        <f t="shared" si="2"/>
        <v>0.11072261072261072</v>
      </c>
      <c r="J1542" s="351">
        <f t="shared" si="3"/>
        <v>8.085106382978724E-2</v>
      </c>
      <c r="K1542" s="34" t="s">
        <v>650</v>
      </c>
    </row>
    <row r="1543" spans="1:11">
      <c r="A1543" s="34" t="s">
        <v>4670</v>
      </c>
      <c r="B1543" s="34">
        <v>2022</v>
      </c>
      <c r="C1543" s="34">
        <v>86</v>
      </c>
      <c r="D1543" s="34" t="s">
        <v>4673</v>
      </c>
      <c r="E1543" s="95">
        <f t="shared" si="75"/>
        <v>858</v>
      </c>
      <c r="F1543" s="95">
        <f t="shared" si="76"/>
        <v>1175</v>
      </c>
      <c r="G1543" s="95">
        <f>'gráficos x semana II nivel'!D415</f>
        <v>2</v>
      </c>
      <c r="H1543" s="95">
        <f t="shared" si="74"/>
        <v>97</v>
      </c>
      <c r="I1543" s="351">
        <f t="shared" si="2"/>
        <v>0.11305361305361306</v>
      </c>
      <c r="J1543" s="351">
        <f t="shared" si="3"/>
        <v>8.2553191489361702E-2</v>
      </c>
      <c r="K1543" s="34" t="s">
        <v>650</v>
      </c>
    </row>
    <row r="1544" spans="1:11">
      <c r="A1544" s="34" t="s">
        <v>4670</v>
      </c>
      <c r="B1544" s="34">
        <v>2022</v>
      </c>
      <c r="C1544" s="34">
        <v>87</v>
      </c>
      <c r="D1544" s="34" t="s">
        <v>4673</v>
      </c>
      <c r="E1544" s="95">
        <f t="shared" si="75"/>
        <v>858</v>
      </c>
      <c r="F1544" s="95">
        <f t="shared" si="76"/>
        <v>1175</v>
      </c>
      <c r="G1544" s="95">
        <f>'gráficos x semana II nivel'!D416</f>
        <v>0</v>
      </c>
      <c r="H1544" s="95">
        <f t="shared" si="74"/>
        <v>97</v>
      </c>
      <c r="I1544" s="351">
        <f t="shared" si="2"/>
        <v>0.11305361305361306</v>
      </c>
      <c r="J1544" s="351">
        <f t="shared" si="3"/>
        <v>8.2553191489361702E-2</v>
      </c>
      <c r="K1544" s="34" t="s">
        <v>650</v>
      </c>
    </row>
    <row r="1545" spans="1:11">
      <c r="A1545" s="34" t="s">
        <v>4670</v>
      </c>
      <c r="B1545" s="34">
        <v>2022</v>
      </c>
      <c r="C1545" s="34">
        <v>88</v>
      </c>
      <c r="D1545" s="34" t="s">
        <v>4673</v>
      </c>
      <c r="E1545" s="95">
        <f t="shared" si="75"/>
        <v>858</v>
      </c>
      <c r="F1545" s="95">
        <f t="shared" si="76"/>
        <v>1175</v>
      </c>
      <c r="G1545" s="95">
        <f>'gráficos x semana II nivel'!D417</f>
        <v>2</v>
      </c>
      <c r="H1545" s="95">
        <f t="shared" si="74"/>
        <v>99</v>
      </c>
      <c r="I1545" s="351">
        <f t="shared" si="2"/>
        <v>0.11538461538461539</v>
      </c>
      <c r="J1545" s="351">
        <f t="shared" si="3"/>
        <v>8.4255319148936164E-2</v>
      </c>
      <c r="K1545" s="34" t="s">
        <v>650</v>
      </c>
    </row>
    <row r="1546" spans="1:11">
      <c r="A1546" s="34" t="s">
        <v>4670</v>
      </c>
      <c r="B1546" s="34">
        <v>2022</v>
      </c>
      <c r="C1546" s="34">
        <v>89</v>
      </c>
      <c r="D1546" s="34" t="s">
        <v>4673</v>
      </c>
      <c r="E1546" s="95">
        <f t="shared" si="75"/>
        <v>858</v>
      </c>
      <c r="F1546" s="95">
        <f t="shared" si="76"/>
        <v>1175</v>
      </c>
      <c r="G1546" s="95">
        <f>'gráficos x semana II nivel'!D418</f>
        <v>0</v>
      </c>
      <c r="H1546" s="95">
        <f t="shared" si="74"/>
        <v>99</v>
      </c>
      <c r="I1546" s="351">
        <f t="shared" si="2"/>
        <v>0.11538461538461539</v>
      </c>
      <c r="J1546" s="351">
        <f t="shared" si="3"/>
        <v>8.4255319148936164E-2</v>
      </c>
      <c r="K1546" s="34" t="s">
        <v>650</v>
      </c>
    </row>
    <row r="1547" spans="1:11">
      <c r="A1547" s="34" t="s">
        <v>4670</v>
      </c>
      <c r="B1547" s="34">
        <v>2022</v>
      </c>
      <c r="C1547" s="34">
        <v>90</v>
      </c>
      <c r="D1547" s="34" t="s">
        <v>4673</v>
      </c>
      <c r="E1547" s="95">
        <f t="shared" si="75"/>
        <v>858</v>
      </c>
      <c r="F1547" s="95">
        <f t="shared" si="76"/>
        <v>1175</v>
      </c>
      <c r="G1547" s="95">
        <f>'gráficos x semana II nivel'!D419</f>
        <v>1</v>
      </c>
      <c r="H1547" s="95">
        <f t="shared" si="74"/>
        <v>100</v>
      </c>
      <c r="I1547" s="351">
        <f t="shared" si="2"/>
        <v>0.11655011655011654</v>
      </c>
      <c r="J1547" s="351">
        <f t="shared" si="3"/>
        <v>8.5106382978723402E-2</v>
      </c>
      <c r="K1547" s="34" t="s">
        <v>650</v>
      </c>
    </row>
    <row r="1548" spans="1:11">
      <c r="A1548" s="34" t="s">
        <v>4670</v>
      </c>
      <c r="B1548" s="34">
        <v>2022</v>
      </c>
      <c r="C1548" s="34">
        <v>91</v>
      </c>
      <c r="D1548" s="34" t="s">
        <v>4673</v>
      </c>
      <c r="E1548" s="95">
        <f t="shared" si="75"/>
        <v>858</v>
      </c>
      <c r="F1548" s="95">
        <f t="shared" si="76"/>
        <v>1175</v>
      </c>
      <c r="G1548" s="95">
        <f>'gráficos x semana II nivel'!D420</f>
        <v>0</v>
      </c>
      <c r="H1548" s="95">
        <f t="shared" si="74"/>
        <v>100</v>
      </c>
      <c r="I1548" s="351">
        <f t="shared" si="2"/>
        <v>0.11655011655011654</v>
      </c>
      <c r="J1548" s="351">
        <f t="shared" si="3"/>
        <v>8.5106382978723402E-2</v>
      </c>
      <c r="K1548" s="34" t="s">
        <v>650</v>
      </c>
    </row>
    <row r="1549" spans="1:11">
      <c r="A1549" s="34" t="s">
        <v>4670</v>
      </c>
      <c r="B1549" s="34">
        <v>2022</v>
      </c>
      <c r="C1549" s="34">
        <v>92</v>
      </c>
      <c r="D1549" s="34" t="s">
        <v>4673</v>
      </c>
      <c r="E1549" s="95">
        <f t="shared" si="75"/>
        <v>858</v>
      </c>
      <c r="F1549" s="95">
        <f t="shared" si="76"/>
        <v>1175</v>
      </c>
      <c r="G1549" s="95">
        <f>'gráficos x semana II nivel'!D421</f>
        <v>0</v>
      </c>
      <c r="H1549" s="95">
        <f t="shared" si="74"/>
        <v>100</v>
      </c>
      <c r="I1549" s="351">
        <f t="shared" si="2"/>
        <v>0.11655011655011654</v>
      </c>
      <c r="J1549" s="351">
        <f t="shared" si="3"/>
        <v>8.5106382978723402E-2</v>
      </c>
      <c r="K1549" s="34" t="s">
        <v>650</v>
      </c>
    </row>
    <row r="1550" spans="1:11">
      <c r="A1550" s="34" t="s">
        <v>4670</v>
      </c>
      <c r="B1550" s="34">
        <v>2022</v>
      </c>
      <c r="C1550" s="34">
        <v>93</v>
      </c>
      <c r="D1550" s="34" t="s">
        <v>4673</v>
      </c>
      <c r="E1550" s="95">
        <f t="shared" si="75"/>
        <v>858</v>
      </c>
      <c r="F1550" s="95">
        <f t="shared" si="76"/>
        <v>1175</v>
      </c>
      <c r="G1550" s="95">
        <f>'gráficos x semana II nivel'!D422</f>
        <v>0</v>
      </c>
      <c r="H1550" s="95">
        <f t="shared" si="74"/>
        <v>100</v>
      </c>
      <c r="I1550" s="351">
        <f t="shared" si="2"/>
        <v>0.11655011655011654</v>
      </c>
      <c r="J1550" s="351">
        <f t="shared" si="3"/>
        <v>8.5106382978723402E-2</v>
      </c>
      <c r="K1550" s="34" t="s">
        <v>650</v>
      </c>
    </row>
    <row r="1551" spans="1:11">
      <c r="A1551" s="34" t="s">
        <v>4670</v>
      </c>
      <c r="B1551" s="34">
        <v>2022</v>
      </c>
      <c r="C1551" s="34">
        <v>94</v>
      </c>
      <c r="D1551" s="34" t="s">
        <v>4673</v>
      </c>
      <c r="E1551" s="95">
        <f t="shared" si="75"/>
        <v>858</v>
      </c>
      <c r="F1551" s="95">
        <f t="shared" si="76"/>
        <v>1175</v>
      </c>
      <c r="G1551" s="95">
        <f>'gráficos x semana II nivel'!D423</f>
        <v>0</v>
      </c>
      <c r="H1551" s="95">
        <f t="shared" si="74"/>
        <v>100</v>
      </c>
      <c r="I1551" s="351">
        <f t="shared" si="2"/>
        <v>0.11655011655011654</v>
      </c>
      <c r="J1551" s="351">
        <f t="shared" si="3"/>
        <v>8.5106382978723402E-2</v>
      </c>
      <c r="K1551" s="34" t="s">
        <v>650</v>
      </c>
    </row>
    <row r="1552" spans="1:11">
      <c r="A1552" s="34" t="s">
        <v>4670</v>
      </c>
      <c r="B1552" s="34">
        <v>2022</v>
      </c>
      <c r="C1552" s="34">
        <v>95</v>
      </c>
      <c r="D1552" s="34" t="s">
        <v>4673</v>
      </c>
      <c r="E1552" s="95">
        <f t="shared" si="75"/>
        <v>858</v>
      </c>
      <c r="F1552" s="95">
        <f t="shared" si="76"/>
        <v>1175</v>
      </c>
      <c r="G1552" s="95">
        <f>'gráficos x semana II nivel'!D424</f>
        <v>0</v>
      </c>
      <c r="H1552" s="95">
        <f t="shared" si="74"/>
        <v>100</v>
      </c>
      <c r="I1552" s="351">
        <f t="shared" si="2"/>
        <v>0.11655011655011654</v>
      </c>
      <c r="J1552" s="351">
        <f t="shared" si="3"/>
        <v>8.5106382978723402E-2</v>
      </c>
      <c r="K1552" s="34" t="s">
        <v>650</v>
      </c>
    </row>
    <row r="1553" spans="1:11">
      <c r="A1553" s="34" t="s">
        <v>4670</v>
      </c>
      <c r="B1553" s="34">
        <v>2022</v>
      </c>
      <c r="C1553" s="34">
        <v>96</v>
      </c>
      <c r="D1553" s="34" t="s">
        <v>4673</v>
      </c>
      <c r="E1553" s="95">
        <f t="shared" si="75"/>
        <v>858</v>
      </c>
      <c r="F1553" s="95">
        <f t="shared" si="76"/>
        <v>1175</v>
      </c>
      <c r="G1553" s="95">
        <f>'gráficos x semana II nivel'!D425</f>
        <v>0</v>
      </c>
      <c r="H1553" s="95">
        <f t="shared" si="74"/>
        <v>100</v>
      </c>
      <c r="I1553" s="351">
        <f t="shared" si="2"/>
        <v>0.11655011655011654</v>
      </c>
      <c r="J1553" s="351">
        <f t="shared" si="3"/>
        <v>8.5106382978723402E-2</v>
      </c>
      <c r="K1553" s="34" t="s">
        <v>650</v>
      </c>
    </row>
    <row r="1554" spans="1:11">
      <c r="A1554" s="34" t="s">
        <v>4670</v>
      </c>
      <c r="B1554" s="34">
        <v>2022</v>
      </c>
      <c r="C1554" s="34">
        <v>97</v>
      </c>
      <c r="D1554" s="34" t="s">
        <v>4673</v>
      </c>
      <c r="E1554" s="95">
        <f t="shared" si="75"/>
        <v>858</v>
      </c>
      <c r="F1554" s="95">
        <f t="shared" si="76"/>
        <v>1175</v>
      </c>
      <c r="G1554" s="95">
        <f>'gráficos x semana II nivel'!D426</f>
        <v>0</v>
      </c>
      <c r="H1554" s="95">
        <f t="shared" si="74"/>
        <v>100</v>
      </c>
      <c r="I1554" s="351">
        <f t="shared" si="2"/>
        <v>0.11655011655011654</v>
      </c>
      <c r="J1554" s="351">
        <f t="shared" si="3"/>
        <v>8.5106382978723402E-2</v>
      </c>
      <c r="K1554" s="34" t="s">
        <v>650</v>
      </c>
    </row>
    <row r="1555" spans="1:11">
      <c r="A1555" s="34" t="s">
        <v>4670</v>
      </c>
      <c r="B1555" s="34">
        <v>2022</v>
      </c>
      <c r="C1555" s="34">
        <v>98</v>
      </c>
      <c r="D1555" s="34" t="s">
        <v>4673</v>
      </c>
      <c r="E1555" s="95">
        <f t="shared" si="75"/>
        <v>858</v>
      </c>
      <c r="F1555" s="95">
        <f t="shared" si="76"/>
        <v>1175</v>
      </c>
      <c r="G1555" s="95">
        <f>'gráficos x semana II nivel'!D427</f>
        <v>0</v>
      </c>
      <c r="H1555" s="95">
        <f t="shared" si="74"/>
        <v>100</v>
      </c>
      <c r="I1555" s="351">
        <f t="shared" si="2"/>
        <v>0.11655011655011654</v>
      </c>
      <c r="J1555" s="351">
        <f t="shared" si="3"/>
        <v>8.5106382978723402E-2</v>
      </c>
      <c r="K1555" s="34" t="s">
        <v>650</v>
      </c>
    </row>
    <row r="1556" spans="1:11">
      <c r="A1556" s="34" t="s">
        <v>4670</v>
      </c>
      <c r="B1556" s="34">
        <v>2022</v>
      </c>
      <c r="C1556" s="34">
        <v>99</v>
      </c>
      <c r="D1556" s="34" t="s">
        <v>4673</v>
      </c>
      <c r="E1556" s="95">
        <f t="shared" si="75"/>
        <v>858</v>
      </c>
      <c r="F1556" s="95">
        <f t="shared" si="76"/>
        <v>1175</v>
      </c>
      <c r="G1556" s="95">
        <f>'gráficos x semana II nivel'!D428</f>
        <v>0</v>
      </c>
      <c r="H1556" s="95">
        <f t="shared" si="74"/>
        <v>100</v>
      </c>
      <c r="I1556" s="351">
        <f t="shared" si="2"/>
        <v>0.11655011655011654</v>
      </c>
      <c r="J1556" s="351">
        <f t="shared" si="3"/>
        <v>8.5106382978723402E-2</v>
      </c>
      <c r="K1556" s="34" t="s">
        <v>650</v>
      </c>
    </row>
    <row r="1557" spans="1:11">
      <c r="A1557" s="34" t="s">
        <v>4670</v>
      </c>
      <c r="B1557" s="34">
        <v>2022</v>
      </c>
      <c r="C1557" s="34">
        <v>100</v>
      </c>
      <c r="D1557" s="34" t="s">
        <v>4673</v>
      </c>
      <c r="E1557" s="95">
        <f t="shared" si="75"/>
        <v>858</v>
      </c>
      <c r="F1557" s="95">
        <f t="shared" si="76"/>
        <v>1175</v>
      </c>
      <c r="G1557" s="95">
        <f>'gráficos x semana II nivel'!D429</f>
        <v>0</v>
      </c>
      <c r="H1557" s="95">
        <f t="shared" si="74"/>
        <v>100</v>
      </c>
      <c r="I1557" s="351">
        <f t="shared" si="2"/>
        <v>0.11655011655011654</v>
      </c>
      <c r="J1557" s="351">
        <f t="shared" si="3"/>
        <v>8.5106382978723402E-2</v>
      </c>
      <c r="K1557" s="34" t="s">
        <v>650</v>
      </c>
    </row>
    <row r="1558" spans="1:11">
      <c r="A1558" s="34" t="s">
        <v>4670</v>
      </c>
      <c r="B1558" s="34">
        <v>2022</v>
      </c>
      <c r="C1558" s="34">
        <v>101</v>
      </c>
      <c r="D1558" s="34" t="s">
        <v>4673</v>
      </c>
      <c r="E1558" s="95">
        <f t="shared" si="75"/>
        <v>858</v>
      </c>
      <c r="F1558" s="95">
        <f t="shared" si="76"/>
        <v>1175</v>
      </c>
      <c r="G1558" s="95">
        <f>'gráficos x semana II nivel'!D430</f>
        <v>0</v>
      </c>
      <c r="H1558" s="95">
        <f t="shared" si="74"/>
        <v>100</v>
      </c>
      <c r="I1558" s="351">
        <f t="shared" si="2"/>
        <v>0.11655011655011654</v>
      </c>
      <c r="J1558" s="351">
        <f t="shared" si="3"/>
        <v>8.5106382978723402E-2</v>
      </c>
      <c r="K1558" s="34" t="s">
        <v>650</v>
      </c>
    </row>
    <row r="1559" spans="1:11">
      <c r="A1559" s="34" t="s">
        <v>4670</v>
      </c>
      <c r="B1559" s="34">
        <v>2022</v>
      </c>
      <c r="C1559" s="34">
        <v>102</v>
      </c>
      <c r="D1559" s="34" t="s">
        <v>4673</v>
      </c>
      <c r="E1559" s="95">
        <f t="shared" si="75"/>
        <v>858</v>
      </c>
      <c r="F1559" s="95">
        <f t="shared" si="76"/>
        <v>1175</v>
      </c>
      <c r="G1559" s="95">
        <f>'gráficos x semana II nivel'!D431</f>
        <v>0</v>
      </c>
      <c r="H1559" s="95">
        <f t="shared" si="74"/>
        <v>100</v>
      </c>
      <c r="I1559" s="351">
        <f t="shared" si="2"/>
        <v>0.11655011655011654</v>
      </c>
      <c r="J1559" s="351">
        <f t="shared" si="3"/>
        <v>8.5106382978723402E-2</v>
      </c>
      <c r="K1559" s="34" t="s">
        <v>650</v>
      </c>
    </row>
    <row r="1560" spans="1:11">
      <c r="A1560" s="34" t="s">
        <v>4670</v>
      </c>
      <c r="B1560" s="34">
        <v>2022</v>
      </c>
      <c r="C1560" s="34">
        <v>103</v>
      </c>
      <c r="D1560" s="34" t="s">
        <v>4673</v>
      </c>
      <c r="E1560" s="95">
        <f t="shared" si="75"/>
        <v>858</v>
      </c>
      <c r="F1560" s="95">
        <f t="shared" si="76"/>
        <v>1175</v>
      </c>
      <c r="G1560" s="95">
        <f>'gráficos x semana II nivel'!D432</f>
        <v>0</v>
      </c>
      <c r="H1560" s="95">
        <f t="shared" si="74"/>
        <v>100</v>
      </c>
      <c r="I1560" s="351">
        <f t="shared" si="2"/>
        <v>0.11655011655011654</v>
      </c>
      <c r="J1560" s="351">
        <f t="shared" si="3"/>
        <v>8.5106382978723402E-2</v>
      </c>
      <c r="K1560" s="34" t="s">
        <v>650</v>
      </c>
    </row>
    <row r="1561" spans="1:11">
      <c r="A1561" s="34" t="s">
        <v>4670</v>
      </c>
      <c r="B1561" s="34">
        <v>2022</v>
      </c>
      <c r="C1561" s="34">
        <v>104</v>
      </c>
      <c r="D1561" s="34" t="s">
        <v>4673</v>
      </c>
      <c r="E1561" s="95">
        <f t="shared" si="75"/>
        <v>858</v>
      </c>
      <c r="F1561" s="95">
        <f t="shared" si="76"/>
        <v>1175</v>
      </c>
      <c r="G1561" s="95">
        <f>'gráficos x semana II nivel'!D433</f>
        <v>0</v>
      </c>
      <c r="H1561" s="95">
        <f t="shared" si="74"/>
        <v>100</v>
      </c>
      <c r="I1561" s="351">
        <f t="shared" si="2"/>
        <v>0.11655011655011654</v>
      </c>
      <c r="J1561" s="351">
        <f t="shared" si="3"/>
        <v>8.5106382978723402E-2</v>
      </c>
      <c r="K1561" s="34" t="s">
        <v>650</v>
      </c>
    </row>
    <row r="1562" spans="1:11">
      <c r="A1562" s="34" t="s">
        <v>4670</v>
      </c>
      <c r="B1562" s="34">
        <v>2022</v>
      </c>
      <c r="C1562" s="34">
        <v>1</v>
      </c>
      <c r="D1562" s="34" t="s">
        <v>4678</v>
      </c>
      <c r="E1562" s="95">
        <f t="shared" si="75"/>
        <v>858</v>
      </c>
      <c r="F1562" s="95">
        <f t="shared" si="76"/>
        <v>1175</v>
      </c>
      <c r="G1562" s="95">
        <f>'gráficos x semana II nivel'!E330</f>
        <v>0</v>
      </c>
      <c r="H1562" s="95">
        <f>G1562</f>
        <v>0</v>
      </c>
      <c r="I1562" s="351">
        <f t="shared" si="2"/>
        <v>0</v>
      </c>
      <c r="J1562" s="351">
        <f t="shared" si="3"/>
        <v>0</v>
      </c>
      <c r="K1562" s="34" t="s">
        <v>650</v>
      </c>
    </row>
    <row r="1563" spans="1:11">
      <c r="A1563" s="34" t="s">
        <v>4670</v>
      </c>
      <c r="B1563" s="34">
        <v>2022</v>
      </c>
      <c r="C1563" s="34">
        <v>2</v>
      </c>
      <c r="D1563" s="34" t="s">
        <v>4678</v>
      </c>
      <c r="E1563" s="95">
        <f t="shared" si="75"/>
        <v>858</v>
      </c>
      <c r="F1563" s="95">
        <f t="shared" si="76"/>
        <v>1175</v>
      </c>
      <c r="G1563" s="95">
        <f>'gráficos x semana II nivel'!E331</f>
        <v>0</v>
      </c>
      <c r="H1563" s="95">
        <f t="shared" ref="H1563:H1665" si="77">G1563+H1562</f>
        <v>0</v>
      </c>
      <c r="I1563" s="351">
        <f t="shared" si="2"/>
        <v>0</v>
      </c>
      <c r="J1563" s="351">
        <f t="shared" si="3"/>
        <v>0</v>
      </c>
      <c r="K1563" s="34" t="s">
        <v>650</v>
      </c>
    </row>
    <row r="1564" spans="1:11">
      <c r="A1564" s="34" t="s">
        <v>4670</v>
      </c>
      <c r="B1564" s="34">
        <v>2022</v>
      </c>
      <c r="C1564" s="34">
        <v>3</v>
      </c>
      <c r="D1564" s="34" t="s">
        <v>4678</v>
      </c>
      <c r="E1564" s="95">
        <f t="shared" si="75"/>
        <v>858</v>
      </c>
      <c r="F1564" s="95">
        <f t="shared" si="76"/>
        <v>1175</v>
      </c>
      <c r="G1564" s="95">
        <f>'gráficos x semana II nivel'!E332</f>
        <v>1</v>
      </c>
      <c r="H1564" s="95">
        <f t="shared" si="77"/>
        <v>1</v>
      </c>
      <c r="I1564" s="351">
        <f t="shared" si="2"/>
        <v>1.1655011655011655E-3</v>
      </c>
      <c r="J1564" s="351">
        <f t="shared" si="3"/>
        <v>8.5106382978723403E-4</v>
      </c>
      <c r="K1564" s="34" t="s">
        <v>650</v>
      </c>
    </row>
    <row r="1565" spans="1:11">
      <c r="A1565" s="34" t="s">
        <v>4670</v>
      </c>
      <c r="B1565" s="34">
        <v>2022</v>
      </c>
      <c r="C1565" s="34">
        <v>4</v>
      </c>
      <c r="D1565" s="34" t="s">
        <v>4678</v>
      </c>
      <c r="E1565" s="95">
        <f t="shared" si="75"/>
        <v>858</v>
      </c>
      <c r="F1565" s="95">
        <f t="shared" si="76"/>
        <v>1175</v>
      </c>
      <c r="G1565" s="95">
        <f>'gráficos x semana II nivel'!E333</f>
        <v>0</v>
      </c>
      <c r="H1565" s="95">
        <f t="shared" si="77"/>
        <v>1</v>
      </c>
      <c r="I1565" s="351">
        <f t="shared" si="2"/>
        <v>1.1655011655011655E-3</v>
      </c>
      <c r="J1565" s="351">
        <f t="shared" si="3"/>
        <v>8.5106382978723403E-4</v>
      </c>
      <c r="K1565" s="34" t="s">
        <v>650</v>
      </c>
    </row>
    <row r="1566" spans="1:11">
      <c r="A1566" s="34" t="s">
        <v>4670</v>
      </c>
      <c r="B1566" s="34">
        <v>2022</v>
      </c>
      <c r="C1566" s="34">
        <v>5</v>
      </c>
      <c r="D1566" s="34" t="s">
        <v>4678</v>
      </c>
      <c r="E1566" s="95">
        <f t="shared" si="75"/>
        <v>858</v>
      </c>
      <c r="F1566" s="95">
        <f t="shared" si="76"/>
        <v>1175</v>
      </c>
      <c r="G1566" s="95">
        <f>'gráficos x semana II nivel'!E334</f>
        <v>1</v>
      </c>
      <c r="H1566" s="95">
        <f t="shared" si="77"/>
        <v>2</v>
      </c>
      <c r="I1566" s="351">
        <f t="shared" si="2"/>
        <v>2.331002331002331E-3</v>
      </c>
      <c r="J1566" s="351">
        <f t="shared" si="3"/>
        <v>1.7021276595744681E-3</v>
      </c>
      <c r="K1566" s="34" t="s">
        <v>650</v>
      </c>
    </row>
    <row r="1567" spans="1:11">
      <c r="A1567" s="34" t="s">
        <v>4670</v>
      </c>
      <c r="B1567" s="34">
        <v>2022</v>
      </c>
      <c r="C1567" s="34">
        <v>6</v>
      </c>
      <c r="D1567" s="34" t="s">
        <v>4678</v>
      </c>
      <c r="E1567" s="95">
        <f t="shared" si="75"/>
        <v>858</v>
      </c>
      <c r="F1567" s="95">
        <f t="shared" si="76"/>
        <v>1175</v>
      </c>
      <c r="G1567" s="95">
        <f>'gráficos x semana II nivel'!E335</f>
        <v>1</v>
      </c>
      <c r="H1567" s="95">
        <f t="shared" si="77"/>
        <v>3</v>
      </c>
      <c r="I1567" s="351">
        <f t="shared" si="2"/>
        <v>3.4965034965034965E-3</v>
      </c>
      <c r="J1567" s="351">
        <f t="shared" si="3"/>
        <v>2.553191489361702E-3</v>
      </c>
      <c r="K1567" s="34" t="s">
        <v>650</v>
      </c>
    </row>
    <row r="1568" spans="1:11">
      <c r="A1568" s="34" t="s">
        <v>4670</v>
      </c>
      <c r="B1568" s="34">
        <v>2022</v>
      </c>
      <c r="C1568" s="34">
        <v>7</v>
      </c>
      <c r="D1568" s="34" t="s">
        <v>4678</v>
      </c>
      <c r="E1568" s="95">
        <f t="shared" si="75"/>
        <v>858</v>
      </c>
      <c r="F1568" s="95">
        <f t="shared" si="76"/>
        <v>1175</v>
      </c>
      <c r="G1568" s="95">
        <f>'gráficos x semana II nivel'!E336</f>
        <v>0</v>
      </c>
      <c r="H1568" s="95">
        <f t="shared" si="77"/>
        <v>3</v>
      </c>
      <c r="I1568" s="351">
        <f t="shared" si="2"/>
        <v>3.4965034965034965E-3</v>
      </c>
      <c r="J1568" s="351">
        <f t="shared" si="3"/>
        <v>2.553191489361702E-3</v>
      </c>
      <c r="K1568" s="34" t="s">
        <v>650</v>
      </c>
    </row>
    <row r="1569" spans="1:11">
      <c r="A1569" s="34" t="s">
        <v>4670</v>
      </c>
      <c r="B1569" s="34">
        <v>2022</v>
      </c>
      <c r="C1569" s="34">
        <v>8</v>
      </c>
      <c r="D1569" s="34" t="s">
        <v>4678</v>
      </c>
      <c r="E1569" s="95">
        <f t="shared" si="75"/>
        <v>858</v>
      </c>
      <c r="F1569" s="95">
        <f t="shared" si="76"/>
        <v>1175</v>
      </c>
      <c r="G1569" s="95">
        <f>'gráficos x semana II nivel'!E337</f>
        <v>4</v>
      </c>
      <c r="H1569" s="95">
        <f t="shared" si="77"/>
        <v>7</v>
      </c>
      <c r="I1569" s="351">
        <f t="shared" si="2"/>
        <v>8.1585081585081581E-3</v>
      </c>
      <c r="J1569" s="351">
        <f t="shared" si="3"/>
        <v>5.9574468085106386E-3</v>
      </c>
      <c r="K1569" s="34" t="s">
        <v>650</v>
      </c>
    </row>
    <row r="1570" spans="1:11">
      <c r="A1570" s="34" t="s">
        <v>4670</v>
      </c>
      <c r="B1570" s="34">
        <v>2022</v>
      </c>
      <c r="C1570" s="34">
        <v>9</v>
      </c>
      <c r="D1570" s="34" t="s">
        <v>4678</v>
      </c>
      <c r="E1570" s="95">
        <f t="shared" si="75"/>
        <v>858</v>
      </c>
      <c r="F1570" s="95">
        <f t="shared" si="76"/>
        <v>1175</v>
      </c>
      <c r="G1570" s="95">
        <f>'gráficos x semana II nivel'!E338</f>
        <v>1</v>
      </c>
      <c r="H1570" s="95">
        <f t="shared" si="77"/>
        <v>8</v>
      </c>
      <c r="I1570" s="351">
        <f t="shared" si="2"/>
        <v>9.324009324009324E-3</v>
      </c>
      <c r="J1570" s="351">
        <f t="shared" si="3"/>
        <v>6.8085106382978723E-3</v>
      </c>
      <c r="K1570" s="34" t="s">
        <v>650</v>
      </c>
    </row>
    <row r="1571" spans="1:11">
      <c r="A1571" s="34" t="s">
        <v>4670</v>
      </c>
      <c r="B1571" s="34">
        <v>2022</v>
      </c>
      <c r="C1571" s="34">
        <v>10</v>
      </c>
      <c r="D1571" s="34" t="s">
        <v>4678</v>
      </c>
      <c r="E1571" s="95">
        <f t="shared" si="75"/>
        <v>858</v>
      </c>
      <c r="F1571" s="95">
        <f t="shared" si="76"/>
        <v>1175</v>
      </c>
      <c r="G1571" s="95">
        <f>'gráficos x semana II nivel'!E339</f>
        <v>0</v>
      </c>
      <c r="H1571" s="95">
        <f t="shared" si="77"/>
        <v>8</v>
      </c>
      <c r="I1571" s="351">
        <f t="shared" si="2"/>
        <v>9.324009324009324E-3</v>
      </c>
      <c r="J1571" s="351">
        <f t="shared" si="3"/>
        <v>6.8085106382978723E-3</v>
      </c>
      <c r="K1571" s="34" t="s">
        <v>650</v>
      </c>
    </row>
    <row r="1572" spans="1:11">
      <c r="A1572" s="34" t="s">
        <v>4670</v>
      </c>
      <c r="B1572" s="34">
        <v>2022</v>
      </c>
      <c r="C1572" s="34">
        <v>11</v>
      </c>
      <c r="D1572" s="34" t="s">
        <v>4678</v>
      </c>
      <c r="E1572" s="95">
        <f t="shared" si="75"/>
        <v>858</v>
      </c>
      <c r="F1572" s="95">
        <f t="shared" si="76"/>
        <v>1175</v>
      </c>
      <c r="G1572" s="95">
        <f>'gráficos x semana II nivel'!E340</f>
        <v>1</v>
      </c>
      <c r="H1572" s="95">
        <f t="shared" si="77"/>
        <v>9</v>
      </c>
      <c r="I1572" s="98">
        <f t="shared" si="2"/>
        <v>1.048951048951049E-2</v>
      </c>
      <c r="J1572" s="98">
        <f t="shared" si="3"/>
        <v>7.659574468085106E-3</v>
      </c>
      <c r="K1572" s="34" t="s">
        <v>650</v>
      </c>
    </row>
    <row r="1573" spans="1:11">
      <c r="A1573" s="34" t="s">
        <v>4670</v>
      </c>
      <c r="B1573" s="34">
        <v>2022</v>
      </c>
      <c r="C1573" s="34">
        <v>12</v>
      </c>
      <c r="D1573" s="34" t="s">
        <v>4678</v>
      </c>
      <c r="E1573" s="95">
        <f t="shared" si="75"/>
        <v>858</v>
      </c>
      <c r="F1573" s="95">
        <f t="shared" si="76"/>
        <v>1175</v>
      </c>
      <c r="G1573" s="95">
        <f>'gráficos x semana II nivel'!E341</f>
        <v>2</v>
      </c>
      <c r="H1573" s="95">
        <f t="shared" si="77"/>
        <v>11</v>
      </c>
      <c r="I1573" s="351">
        <f t="shared" si="2"/>
        <v>1.282051282051282E-2</v>
      </c>
      <c r="J1573" s="351">
        <f t="shared" si="3"/>
        <v>9.3617021276595751E-3</v>
      </c>
      <c r="K1573" s="34" t="s">
        <v>650</v>
      </c>
    </row>
    <row r="1574" spans="1:11">
      <c r="A1574" s="34" t="s">
        <v>4670</v>
      </c>
      <c r="B1574" s="34">
        <v>2022</v>
      </c>
      <c r="C1574" s="34">
        <v>13</v>
      </c>
      <c r="D1574" s="34" t="s">
        <v>4678</v>
      </c>
      <c r="E1574" s="95">
        <f t="shared" si="75"/>
        <v>858</v>
      </c>
      <c r="F1574" s="95">
        <f t="shared" si="76"/>
        <v>1175</v>
      </c>
      <c r="G1574" s="95">
        <f>'gráficos x semana II nivel'!E342</f>
        <v>1</v>
      </c>
      <c r="H1574" s="95">
        <f t="shared" si="77"/>
        <v>12</v>
      </c>
      <c r="I1574" s="351">
        <f t="shared" si="2"/>
        <v>1.3986013986013986E-2</v>
      </c>
      <c r="J1574" s="351">
        <f t="shared" si="3"/>
        <v>1.0212765957446808E-2</v>
      </c>
      <c r="K1574" s="34" t="s">
        <v>650</v>
      </c>
    </row>
    <row r="1575" spans="1:11">
      <c r="A1575" s="34" t="s">
        <v>4670</v>
      </c>
      <c r="B1575" s="34">
        <v>2022</v>
      </c>
      <c r="C1575" s="34">
        <v>14</v>
      </c>
      <c r="D1575" s="34" t="s">
        <v>4678</v>
      </c>
      <c r="E1575" s="95">
        <f t="shared" si="75"/>
        <v>858</v>
      </c>
      <c r="F1575" s="95">
        <f t="shared" si="76"/>
        <v>1175</v>
      </c>
      <c r="G1575" s="95">
        <f>'gráficos x semana II nivel'!E343</f>
        <v>0</v>
      </c>
      <c r="H1575" s="95">
        <f t="shared" si="77"/>
        <v>12</v>
      </c>
      <c r="I1575" s="351">
        <f t="shared" si="2"/>
        <v>1.3986013986013986E-2</v>
      </c>
      <c r="J1575" s="351">
        <f t="shared" si="3"/>
        <v>1.0212765957446808E-2</v>
      </c>
      <c r="K1575" s="34" t="s">
        <v>650</v>
      </c>
    </row>
    <row r="1576" spans="1:11">
      <c r="A1576" s="34" t="s">
        <v>4670</v>
      </c>
      <c r="B1576" s="34">
        <v>2022</v>
      </c>
      <c r="C1576" s="34">
        <v>15</v>
      </c>
      <c r="D1576" s="34" t="s">
        <v>4678</v>
      </c>
      <c r="E1576" s="95">
        <f t="shared" si="75"/>
        <v>858</v>
      </c>
      <c r="F1576" s="95">
        <f t="shared" si="76"/>
        <v>1175</v>
      </c>
      <c r="G1576" s="95">
        <f>'gráficos x semana II nivel'!E344</f>
        <v>1</v>
      </c>
      <c r="H1576" s="95">
        <f t="shared" si="77"/>
        <v>13</v>
      </c>
      <c r="I1576" s="351">
        <f t="shared" si="2"/>
        <v>1.5151515151515152E-2</v>
      </c>
      <c r="J1576" s="351">
        <f t="shared" si="3"/>
        <v>1.1063829787234043E-2</v>
      </c>
      <c r="K1576" s="34" t="s">
        <v>650</v>
      </c>
    </row>
    <row r="1577" spans="1:11">
      <c r="A1577" s="34" t="s">
        <v>4670</v>
      </c>
      <c r="B1577" s="34">
        <v>2022</v>
      </c>
      <c r="C1577" s="34">
        <v>16</v>
      </c>
      <c r="D1577" s="34" t="s">
        <v>4678</v>
      </c>
      <c r="E1577" s="95">
        <f t="shared" si="75"/>
        <v>858</v>
      </c>
      <c r="F1577" s="95">
        <f t="shared" si="76"/>
        <v>1175</v>
      </c>
      <c r="G1577" s="95">
        <f>'gráficos x semana II nivel'!E345</f>
        <v>4</v>
      </c>
      <c r="H1577" s="95">
        <f t="shared" si="77"/>
        <v>17</v>
      </c>
      <c r="I1577" s="351">
        <f t="shared" si="2"/>
        <v>1.9813519813519812E-2</v>
      </c>
      <c r="J1577" s="351">
        <f t="shared" si="3"/>
        <v>1.4468085106382979E-2</v>
      </c>
      <c r="K1577" s="34" t="s">
        <v>650</v>
      </c>
    </row>
    <row r="1578" spans="1:11">
      <c r="A1578" s="34" t="s">
        <v>4670</v>
      </c>
      <c r="B1578" s="34">
        <v>2022</v>
      </c>
      <c r="C1578" s="34">
        <v>17</v>
      </c>
      <c r="D1578" s="34" t="s">
        <v>4678</v>
      </c>
      <c r="E1578" s="95">
        <f t="shared" si="75"/>
        <v>858</v>
      </c>
      <c r="F1578" s="95">
        <f t="shared" si="76"/>
        <v>1175</v>
      </c>
      <c r="G1578" s="95">
        <f>'gráficos x semana II nivel'!E346</f>
        <v>3</v>
      </c>
      <c r="H1578" s="95">
        <f t="shared" si="77"/>
        <v>20</v>
      </c>
      <c r="I1578" s="351">
        <f t="shared" si="2"/>
        <v>2.3310023310023312E-2</v>
      </c>
      <c r="J1578" s="351">
        <f t="shared" si="3"/>
        <v>1.7021276595744681E-2</v>
      </c>
      <c r="K1578" s="34" t="s">
        <v>650</v>
      </c>
    </row>
    <row r="1579" spans="1:11">
      <c r="A1579" s="34" t="s">
        <v>4670</v>
      </c>
      <c r="B1579" s="34">
        <v>2022</v>
      </c>
      <c r="C1579" s="34">
        <v>18</v>
      </c>
      <c r="D1579" s="34" t="s">
        <v>4678</v>
      </c>
      <c r="E1579" s="95">
        <f t="shared" si="75"/>
        <v>858</v>
      </c>
      <c r="F1579" s="95">
        <f t="shared" si="76"/>
        <v>1175</v>
      </c>
      <c r="G1579" s="95">
        <f>'gráficos x semana II nivel'!E347</f>
        <v>1</v>
      </c>
      <c r="H1579" s="95">
        <f t="shared" si="77"/>
        <v>21</v>
      </c>
      <c r="I1579" s="351">
        <f t="shared" si="2"/>
        <v>2.4475524475524476E-2</v>
      </c>
      <c r="J1579" s="351">
        <f t="shared" si="3"/>
        <v>1.7872340425531916E-2</v>
      </c>
      <c r="K1579" s="34" t="s">
        <v>650</v>
      </c>
    </row>
    <row r="1580" spans="1:11">
      <c r="A1580" s="34" t="s">
        <v>4670</v>
      </c>
      <c r="B1580" s="34">
        <v>2022</v>
      </c>
      <c r="C1580" s="34">
        <v>19</v>
      </c>
      <c r="D1580" s="34" t="s">
        <v>4678</v>
      </c>
      <c r="E1580" s="95">
        <f t="shared" si="75"/>
        <v>858</v>
      </c>
      <c r="F1580" s="95">
        <f t="shared" si="76"/>
        <v>1175</v>
      </c>
      <c r="G1580" s="95">
        <f>'gráficos x semana II nivel'!E348</f>
        <v>0</v>
      </c>
      <c r="H1580" s="95">
        <f t="shared" si="77"/>
        <v>21</v>
      </c>
      <c r="I1580" s="351">
        <f t="shared" si="2"/>
        <v>2.4475524475524476E-2</v>
      </c>
      <c r="J1580" s="351">
        <f t="shared" si="3"/>
        <v>1.7872340425531916E-2</v>
      </c>
      <c r="K1580" s="34" t="s">
        <v>650</v>
      </c>
    </row>
    <row r="1581" spans="1:11">
      <c r="A1581" s="34" t="s">
        <v>4670</v>
      </c>
      <c r="B1581" s="34">
        <v>2022</v>
      </c>
      <c r="C1581" s="34">
        <v>20</v>
      </c>
      <c r="D1581" s="34" t="s">
        <v>4678</v>
      </c>
      <c r="E1581" s="95">
        <f t="shared" si="75"/>
        <v>858</v>
      </c>
      <c r="F1581" s="95">
        <f t="shared" si="76"/>
        <v>1175</v>
      </c>
      <c r="G1581" s="95">
        <f>'gráficos x semana II nivel'!E349</f>
        <v>3</v>
      </c>
      <c r="H1581" s="95">
        <f t="shared" si="77"/>
        <v>24</v>
      </c>
      <c r="I1581" s="351">
        <f t="shared" si="2"/>
        <v>2.7972027972027972E-2</v>
      </c>
      <c r="J1581" s="351">
        <f t="shared" si="3"/>
        <v>2.0425531914893616E-2</v>
      </c>
      <c r="K1581" s="34" t="s">
        <v>650</v>
      </c>
    </row>
    <row r="1582" spans="1:11">
      <c r="A1582" s="34" t="s">
        <v>4670</v>
      </c>
      <c r="B1582" s="34">
        <v>2022</v>
      </c>
      <c r="C1582" s="34">
        <v>21</v>
      </c>
      <c r="D1582" s="34" t="s">
        <v>4678</v>
      </c>
      <c r="E1582" s="95">
        <f t="shared" si="75"/>
        <v>858</v>
      </c>
      <c r="F1582" s="95">
        <f t="shared" si="76"/>
        <v>1175</v>
      </c>
      <c r="G1582" s="95">
        <f>'gráficos x semana II nivel'!E350</f>
        <v>9</v>
      </c>
      <c r="H1582" s="95">
        <f t="shared" si="77"/>
        <v>33</v>
      </c>
      <c r="I1582" s="351">
        <f t="shared" si="2"/>
        <v>3.8461538461538464E-2</v>
      </c>
      <c r="J1582" s="351">
        <f t="shared" si="3"/>
        <v>2.8085106382978724E-2</v>
      </c>
      <c r="K1582" s="34" t="s">
        <v>650</v>
      </c>
    </row>
    <row r="1583" spans="1:11">
      <c r="A1583" s="34" t="s">
        <v>4670</v>
      </c>
      <c r="B1583" s="34">
        <v>2022</v>
      </c>
      <c r="C1583" s="34">
        <v>22</v>
      </c>
      <c r="D1583" s="34" t="s">
        <v>4678</v>
      </c>
      <c r="E1583" s="95">
        <f t="shared" si="75"/>
        <v>858</v>
      </c>
      <c r="F1583" s="95">
        <f t="shared" si="76"/>
        <v>1175</v>
      </c>
      <c r="G1583" s="95">
        <f>'gráficos x semana II nivel'!E351</f>
        <v>2</v>
      </c>
      <c r="H1583" s="95">
        <f t="shared" si="77"/>
        <v>35</v>
      </c>
      <c r="I1583" s="351">
        <f t="shared" si="2"/>
        <v>4.0792540792540792E-2</v>
      </c>
      <c r="J1583" s="351">
        <f t="shared" si="3"/>
        <v>2.9787234042553193E-2</v>
      </c>
      <c r="K1583" s="34" t="s">
        <v>650</v>
      </c>
    </row>
    <row r="1584" spans="1:11">
      <c r="A1584" s="34" t="s">
        <v>4670</v>
      </c>
      <c r="B1584" s="34">
        <v>2022</v>
      </c>
      <c r="C1584" s="34">
        <v>23</v>
      </c>
      <c r="D1584" s="34" t="s">
        <v>4678</v>
      </c>
      <c r="E1584" s="95">
        <f t="shared" si="75"/>
        <v>858</v>
      </c>
      <c r="F1584" s="95">
        <f t="shared" si="76"/>
        <v>1175</v>
      </c>
      <c r="G1584" s="95">
        <f>'gráficos x semana II nivel'!E352</f>
        <v>2</v>
      </c>
      <c r="H1584" s="95">
        <f t="shared" si="77"/>
        <v>37</v>
      </c>
      <c r="I1584" s="351">
        <f t="shared" si="2"/>
        <v>4.312354312354312E-2</v>
      </c>
      <c r="J1584" s="351">
        <f t="shared" si="3"/>
        <v>3.1489361702127662E-2</v>
      </c>
      <c r="K1584" s="34" t="s">
        <v>650</v>
      </c>
    </row>
    <row r="1585" spans="1:11">
      <c r="A1585" s="34" t="s">
        <v>4670</v>
      </c>
      <c r="B1585" s="34">
        <v>2022</v>
      </c>
      <c r="C1585" s="34">
        <v>24</v>
      </c>
      <c r="D1585" s="34" t="s">
        <v>4678</v>
      </c>
      <c r="E1585" s="95">
        <f t="shared" si="75"/>
        <v>858</v>
      </c>
      <c r="F1585" s="95">
        <f t="shared" si="76"/>
        <v>1175</v>
      </c>
      <c r="G1585" s="95">
        <f>'gráficos x semana II nivel'!E353</f>
        <v>2</v>
      </c>
      <c r="H1585" s="95">
        <f t="shared" si="77"/>
        <v>39</v>
      </c>
      <c r="I1585" s="351">
        <f t="shared" si="2"/>
        <v>4.5454545454545456E-2</v>
      </c>
      <c r="J1585" s="351">
        <f t="shared" si="3"/>
        <v>3.3191489361702124E-2</v>
      </c>
      <c r="K1585" s="34" t="s">
        <v>650</v>
      </c>
    </row>
    <row r="1586" spans="1:11">
      <c r="A1586" s="34" t="s">
        <v>4670</v>
      </c>
      <c r="B1586" s="34">
        <v>2022</v>
      </c>
      <c r="C1586" s="34">
        <v>25</v>
      </c>
      <c r="D1586" s="34" t="s">
        <v>4678</v>
      </c>
      <c r="E1586" s="95">
        <f t="shared" ref="E1586:E1649" si="78">GB1_IIN</f>
        <v>858</v>
      </c>
      <c r="F1586" s="95">
        <f t="shared" ref="F1586:F1649" si="79">Cargos_IIN_GB1</f>
        <v>1175</v>
      </c>
      <c r="G1586" s="95">
        <f>'gráficos x semana II nivel'!E354</f>
        <v>3</v>
      </c>
      <c r="H1586" s="95">
        <f t="shared" si="77"/>
        <v>42</v>
      </c>
      <c r="I1586" s="351">
        <f t="shared" si="2"/>
        <v>4.8951048951048952E-2</v>
      </c>
      <c r="J1586" s="351">
        <f t="shared" si="3"/>
        <v>3.5744680851063831E-2</v>
      </c>
      <c r="K1586" s="34" t="s">
        <v>650</v>
      </c>
    </row>
    <row r="1587" spans="1:11">
      <c r="A1587" s="34" t="s">
        <v>4670</v>
      </c>
      <c r="B1587" s="34">
        <v>2022</v>
      </c>
      <c r="C1587" s="34">
        <v>26</v>
      </c>
      <c r="D1587" s="34" t="s">
        <v>4678</v>
      </c>
      <c r="E1587" s="95">
        <f t="shared" si="78"/>
        <v>858</v>
      </c>
      <c r="F1587" s="95">
        <f t="shared" si="79"/>
        <v>1175</v>
      </c>
      <c r="G1587" s="95">
        <f>'gráficos x semana II nivel'!E355</f>
        <v>3</v>
      </c>
      <c r="H1587" s="95">
        <f t="shared" si="77"/>
        <v>45</v>
      </c>
      <c r="I1587" s="351">
        <f t="shared" si="2"/>
        <v>5.2447552447552448E-2</v>
      </c>
      <c r="J1587" s="351">
        <f t="shared" si="3"/>
        <v>3.8297872340425532E-2</v>
      </c>
      <c r="K1587" s="34" t="s">
        <v>650</v>
      </c>
    </row>
    <row r="1588" spans="1:11">
      <c r="A1588" s="34" t="s">
        <v>4670</v>
      </c>
      <c r="B1588" s="34">
        <v>2022</v>
      </c>
      <c r="C1588" s="34">
        <v>27</v>
      </c>
      <c r="D1588" s="34" t="s">
        <v>4678</v>
      </c>
      <c r="E1588" s="95">
        <f t="shared" si="78"/>
        <v>858</v>
      </c>
      <c r="F1588" s="95">
        <f t="shared" si="79"/>
        <v>1175</v>
      </c>
      <c r="G1588" s="95">
        <f>'gráficos x semana II nivel'!E356</f>
        <v>0</v>
      </c>
      <c r="H1588" s="95">
        <f t="shared" si="77"/>
        <v>45</v>
      </c>
      <c r="I1588" s="351">
        <f t="shared" si="2"/>
        <v>5.2447552447552448E-2</v>
      </c>
      <c r="J1588" s="351">
        <f t="shared" si="3"/>
        <v>3.8297872340425532E-2</v>
      </c>
      <c r="K1588" s="34" t="s">
        <v>650</v>
      </c>
    </row>
    <row r="1589" spans="1:11">
      <c r="A1589" s="34" t="s">
        <v>4670</v>
      </c>
      <c r="B1589" s="34">
        <v>2022</v>
      </c>
      <c r="C1589" s="34">
        <v>28</v>
      </c>
      <c r="D1589" s="34" t="s">
        <v>4678</v>
      </c>
      <c r="E1589" s="95">
        <f t="shared" si="78"/>
        <v>858</v>
      </c>
      <c r="F1589" s="95">
        <f t="shared" si="79"/>
        <v>1175</v>
      </c>
      <c r="G1589" s="95">
        <f>'gráficos x semana II nivel'!E357</f>
        <v>2</v>
      </c>
      <c r="H1589" s="95">
        <f t="shared" si="77"/>
        <v>47</v>
      </c>
      <c r="I1589" s="351">
        <f t="shared" si="2"/>
        <v>5.4778554778554776E-2</v>
      </c>
      <c r="J1589" s="351">
        <f t="shared" si="3"/>
        <v>0.04</v>
      </c>
      <c r="K1589" s="34" t="s">
        <v>650</v>
      </c>
    </row>
    <row r="1590" spans="1:11">
      <c r="A1590" s="34" t="s">
        <v>4670</v>
      </c>
      <c r="B1590" s="34">
        <v>2022</v>
      </c>
      <c r="C1590" s="34">
        <v>29</v>
      </c>
      <c r="D1590" s="34" t="s">
        <v>4678</v>
      </c>
      <c r="E1590" s="95">
        <f t="shared" si="78"/>
        <v>858</v>
      </c>
      <c r="F1590" s="95">
        <f t="shared" si="79"/>
        <v>1175</v>
      </c>
      <c r="G1590" s="95">
        <f>'gráficos x semana II nivel'!E358</f>
        <v>6</v>
      </c>
      <c r="H1590" s="95">
        <f t="shared" si="77"/>
        <v>53</v>
      </c>
      <c r="I1590" s="351">
        <f t="shared" si="2"/>
        <v>6.1771561771561768E-2</v>
      </c>
      <c r="J1590" s="351">
        <f t="shared" si="3"/>
        <v>4.5106382978723401E-2</v>
      </c>
      <c r="K1590" s="34" t="s">
        <v>650</v>
      </c>
    </row>
    <row r="1591" spans="1:11">
      <c r="A1591" s="34" t="s">
        <v>4670</v>
      </c>
      <c r="B1591" s="34">
        <v>2022</v>
      </c>
      <c r="C1591" s="34">
        <v>30</v>
      </c>
      <c r="D1591" s="34" t="s">
        <v>4678</v>
      </c>
      <c r="E1591" s="95">
        <f t="shared" si="78"/>
        <v>858</v>
      </c>
      <c r="F1591" s="95">
        <f t="shared" si="79"/>
        <v>1175</v>
      </c>
      <c r="G1591" s="95">
        <f>'gráficos x semana II nivel'!E359</f>
        <v>5</v>
      </c>
      <c r="H1591" s="95">
        <f t="shared" si="77"/>
        <v>58</v>
      </c>
      <c r="I1591" s="351">
        <f t="shared" si="2"/>
        <v>6.75990675990676E-2</v>
      </c>
      <c r="J1591" s="351">
        <f t="shared" si="3"/>
        <v>4.9361702127659578E-2</v>
      </c>
      <c r="K1591" s="34" t="s">
        <v>650</v>
      </c>
    </row>
    <row r="1592" spans="1:11">
      <c r="A1592" s="34" t="s">
        <v>4670</v>
      </c>
      <c r="B1592" s="34">
        <v>2022</v>
      </c>
      <c r="C1592" s="34">
        <v>31</v>
      </c>
      <c r="D1592" s="34" t="s">
        <v>4678</v>
      </c>
      <c r="E1592" s="95">
        <f t="shared" si="78"/>
        <v>858</v>
      </c>
      <c r="F1592" s="95">
        <f t="shared" si="79"/>
        <v>1175</v>
      </c>
      <c r="G1592" s="95">
        <f>'gráficos x semana II nivel'!E360</f>
        <v>4</v>
      </c>
      <c r="H1592" s="95">
        <f t="shared" si="77"/>
        <v>62</v>
      </c>
      <c r="I1592" s="351">
        <f t="shared" si="2"/>
        <v>7.2261072261072257E-2</v>
      </c>
      <c r="J1592" s="351">
        <f t="shared" si="3"/>
        <v>5.2765957446808509E-2</v>
      </c>
      <c r="K1592" s="34" t="s">
        <v>650</v>
      </c>
    </row>
    <row r="1593" spans="1:11">
      <c r="A1593" s="34" t="s">
        <v>4670</v>
      </c>
      <c r="B1593" s="34">
        <v>2022</v>
      </c>
      <c r="C1593" s="34">
        <v>32</v>
      </c>
      <c r="D1593" s="34" t="s">
        <v>4678</v>
      </c>
      <c r="E1593" s="95">
        <f t="shared" si="78"/>
        <v>858</v>
      </c>
      <c r="F1593" s="95">
        <f t="shared" si="79"/>
        <v>1175</v>
      </c>
      <c r="G1593" s="95">
        <f>'gráficos x semana II nivel'!E361</f>
        <v>0</v>
      </c>
      <c r="H1593" s="95">
        <f t="shared" si="77"/>
        <v>62</v>
      </c>
      <c r="I1593" s="351">
        <f t="shared" si="2"/>
        <v>7.2261072261072257E-2</v>
      </c>
      <c r="J1593" s="351">
        <f t="shared" si="3"/>
        <v>5.2765957446808509E-2</v>
      </c>
      <c r="K1593" s="34" t="s">
        <v>650</v>
      </c>
    </row>
    <row r="1594" spans="1:11">
      <c r="A1594" s="34" t="s">
        <v>4670</v>
      </c>
      <c r="B1594" s="34">
        <v>2022</v>
      </c>
      <c r="C1594" s="34">
        <v>33</v>
      </c>
      <c r="D1594" s="34" t="s">
        <v>4678</v>
      </c>
      <c r="E1594" s="95">
        <f t="shared" si="78"/>
        <v>858</v>
      </c>
      <c r="F1594" s="95">
        <f t="shared" si="79"/>
        <v>1175</v>
      </c>
      <c r="G1594" s="95">
        <f>'gráficos x semana II nivel'!E362</f>
        <v>0</v>
      </c>
      <c r="H1594" s="95">
        <f t="shared" si="77"/>
        <v>62</v>
      </c>
      <c r="I1594" s="351">
        <f t="shared" si="2"/>
        <v>7.2261072261072257E-2</v>
      </c>
      <c r="J1594" s="351">
        <f t="shared" si="3"/>
        <v>5.2765957446808509E-2</v>
      </c>
      <c r="K1594" s="34" t="s">
        <v>650</v>
      </c>
    </row>
    <row r="1595" spans="1:11">
      <c r="A1595" s="34" t="s">
        <v>4670</v>
      </c>
      <c r="B1595" s="34">
        <v>2022</v>
      </c>
      <c r="C1595" s="34">
        <v>34</v>
      </c>
      <c r="D1595" s="34" t="s">
        <v>4678</v>
      </c>
      <c r="E1595" s="95">
        <f t="shared" si="78"/>
        <v>858</v>
      </c>
      <c r="F1595" s="95">
        <f t="shared" si="79"/>
        <v>1175</v>
      </c>
      <c r="G1595" s="95">
        <f>'gráficos x semana II nivel'!E363</f>
        <v>3</v>
      </c>
      <c r="H1595" s="95">
        <f t="shared" si="77"/>
        <v>65</v>
      </c>
      <c r="I1595" s="351">
        <f t="shared" si="2"/>
        <v>7.575757575757576E-2</v>
      </c>
      <c r="J1595" s="351">
        <f t="shared" si="3"/>
        <v>5.5319148936170209E-2</v>
      </c>
      <c r="K1595" s="34" t="s">
        <v>650</v>
      </c>
    </row>
    <row r="1596" spans="1:11">
      <c r="A1596" s="34" t="s">
        <v>4670</v>
      </c>
      <c r="B1596" s="34">
        <v>2022</v>
      </c>
      <c r="C1596" s="34">
        <v>35</v>
      </c>
      <c r="D1596" s="34" t="s">
        <v>4678</v>
      </c>
      <c r="E1596" s="95">
        <f t="shared" si="78"/>
        <v>858</v>
      </c>
      <c r="F1596" s="95">
        <f t="shared" si="79"/>
        <v>1175</v>
      </c>
      <c r="G1596" s="95">
        <f>'gráficos x semana II nivel'!E364</f>
        <v>1</v>
      </c>
      <c r="H1596" s="95">
        <f t="shared" si="77"/>
        <v>66</v>
      </c>
      <c r="I1596" s="351">
        <f t="shared" si="2"/>
        <v>7.6923076923076927E-2</v>
      </c>
      <c r="J1596" s="351">
        <f t="shared" si="3"/>
        <v>5.6170212765957447E-2</v>
      </c>
      <c r="K1596" s="34" t="s">
        <v>650</v>
      </c>
    </row>
    <row r="1597" spans="1:11">
      <c r="A1597" s="34" t="s">
        <v>4670</v>
      </c>
      <c r="B1597" s="34">
        <v>2022</v>
      </c>
      <c r="C1597" s="34">
        <v>36</v>
      </c>
      <c r="D1597" s="34" t="s">
        <v>4678</v>
      </c>
      <c r="E1597" s="95">
        <f t="shared" si="78"/>
        <v>858</v>
      </c>
      <c r="F1597" s="95">
        <f t="shared" si="79"/>
        <v>1175</v>
      </c>
      <c r="G1597" s="95">
        <f>'gráficos x semana II nivel'!E365</f>
        <v>0</v>
      </c>
      <c r="H1597" s="95">
        <f t="shared" si="77"/>
        <v>66</v>
      </c>
      <c r="I1597" s="351">
        <f t="shared" si="2"/>
        <v>7.6923076923076927E-2</v>
      </c>
      <c r="J1597" s="351">
        <f t="shared" si="3"/>
        <v>5.6170212765957447E-2</v>
      </c>
      <c r="K1597" s="34" t="s">
        <v>650</v>
      </c>
    </row>
    <row r="1598" spans="1:11">
      <c r="A1598" s="34" t="s">
        <v>4670</v>
      </c>
      <c r="B1598" s="34">
        <v>2022</v>
      </c>
      <c r="C1598" s="34">
        <v>37</v>
      </c>
      <c r="D1598" s="34" t="s">
        <v>4678</v>
      </c>
      <c r="E1598" s="95">
        <f t="shared" si="78"/>
        <v>858</v>
      </c>
      <c r="F1598" s="95">
        <f t="shared" si="79"/>
        <v>1175</v>
      </c>
      <c r="G1598" s="95">
        <f>'gráficos x semana II nivel'!E366</f>
        <v>0</v>
      </c>
      <c r="H1598" s="95">
        <f t="shared" si="77"/>
        <v>66</v>
      </c>
      <c r="I1598" s="351">
        <f t="shared" si="2"/>
        <v>7.6923076923076927E-2</v>
      </c>
      <c r="J1598" s="351">
        <f t="shared" si="3"/>
        <v>5.6170212765957447E-2</v>
      </c>
      <c r="K1598" s="34" t="s">
        <v>650</v>
      </c>
    </row>
    <row r="1599" spans="1:11">
      <c r="A1599" s="34" t="s">
        <v>4670</v>
      </c>
      <c r="B1599" s="34">
        <v>2022</v>
      </c>
      <c r="C1599" s="34">
        <v>38</v>
      </c>
      <c r="D1599" s="34" t="s">
        <v>4678</v>
      </c>
      <c r="E1599" s="95">
        <f t="shared" si="78"/>
        <v>858</v>
      </c>
      <c r="F1599" s="95">
        <f t="shared" si="79"/>
        <v>1175</v>
      </c>
      <c r="G1599" s="95">
        <f>'gráficos x semana II nivel'!E367</f>
        <v>1</v>
      </c>
      <c r="H1599" s="95">
        <f t="shared" si="77"/>
        <v>67</v>
      </c>
      <c r="I1599" s="351">
        <f t="shared" si="2"/>
        <v>7.8088578088578095E-2</v>
      </c>
      <c r="J1599" s="351">
        <f t="shared" si="3"/>
        <v>5.7021276595744678E-2</v>
      </c>
      <c r="K1599" s="34" t="s">
        <v>650</v>
      </c>
    </row>
    <row r="1600" spans="1:11">
      <c r="A1600" s="34" t="s">
        <v>4670</v>
      </c>
      <c r="B1600" s="34">
        <v>2022</v>
      </c>
      <c r="C1600" s="34">
        <v>39</v>
      </c>
      <c r="D1600" s="34" t="s">
        <v>4678</v>
      </c>
      <c r="E1600" s="95">
        <f t="shared" si="78"/>
        <v>858</v>
      </c>
      <c r="F1600" s="95">
        <f t="shared" si="79"/>
        <v>1175</v>
      </c>
      <c r="G1600" s="95">
        <f>'gráficos x semana II nivel'!E368</f>
        <v>0</v>
      </c>
      <c r="H1600" s="95">
        <f t="shared" si="77"/>
        <v>67</v>
      </c>
      <c r="I1600" s="351">
        <f t="shared" si="2"/>
        <v>7.8088578088578095E-2</v>
      </c>
      <c r="J1600" s="351">
        <f t="shared" si="3"/>
        <v>5.7021276595744678E-2</v>
      </c>
      <c r="K1600" s="34" t="s">
        <v>650</v>
      </c>
    </row>
    <row r="1601" spans="1:11">
      <c r="A1601" s="34" t="s">
        <v>4670</v>
      </c>
      <c r="B1601" s="34">
        <v>2022</v>
      </c>
      <c r="C1601" s="34">
        <v>40</v>
      </c>
      <c r="D1601" s="34" t="s">
        <v>4678</v>
      </c>
      <c r="E1601" s="95">
        <f t="shared" si="78"/>
        <v>858</v>
      </c>
      <c r="F1601" s="95">
        <f t="shared" si="79"/>
        <v>1175</v>
      </c>
      <c r="G1601" s="95">
        <f>'gráficos x semana II nivel'!E369</f>
        <v>1</v>
      </c>
      <c r="H1601" s="95">
        <f t="shared" si="77"/>
        <v>68</v>
      </c>
      <c r="I1601" s="351">
        <f t="shared" si="2"/>
        <v>7.9254079254079249E-2</v>
      </c>
      <c r="J1601" s="351">
        <f t="shared" si="3"/>
        <v>5.7872340425531917E-2</v>
      </c>
      <c r="K1601" s="34" t="s">
        <v>650</v>
      </c>
    </row>
    <row r="1602" spans="1:11">
      <c r="A1602" s="34" t="s">
        <v>4670</v>
      </c>
      <c r="B1602" s="34">
        <v>2022</v>
      </c>
      <c r="C1602" s="34">
        <v>41</v>
      </c>
      <c r="D1602" s="34" t="s">
        <v>4678</v>
      </c>
      <c r="E1602" s="95">
        <f t="shared" si="78"/>
        <v>858</v>
      </c>
      <c r="F1602" s="95">
        <f t="shared" si="79"/>
        <v>1175</v>
      </c>
      <c r="G1602" s="95">
        <f>'gráficos x semana II nivel'!E370</f>
        <v>2</v>
      </c>
      <c r="H1602" s="95">
        <f t="shared" si="77"/>
        <v>70</v>
      </c>
      <c r="I1602" s="351">
        <f t="shared" si="2"/>
        <v>8.1585081585081584E-2</v>
      </c>
      <c r="J1602" s="351">
        <f t="shared" si="3"/>
        <v>5.9574468085106386E-2</v>
      </c>
      <c r="K1602" s="34" t="s">
        <v>650</v>
      </c>
    </row>
    <row r="1603" spans="1:11">
      <c r="A1603" s="34" t="s">
        <v>4670</v>
      </c>
      <c r="B1603" s="34">
        <v>2022</v>
      </c>
      <c r="C1603" s="34">
        <v>42</v>
      </c>
      <c r="D1603" s="34" t="s">
        <v>4678</v>
      </c>
      <c r="E1603" s="95">
        <f t="shared" si="78"/>
        <v>858</v>
      </c>
      <c r="F1603" s="95">
        <f t="shared" si="79"/>
        <v>1175</v>
      </c>
      <c r="G1603" s="95">
        <f>'gráficos x semana II nivel'!E371</f>
        <v>0</v>
      </c>
      <c r="H1603" s="95">
        <f t="shared" si="77"/>
        <v>70</v>
      </c>
      <c r="I1603" s="351">
        <f t="shared" si="2"/>
        <v>8.1585081585081584E-2</v>
      </c>
      <c r="J1603" s="351">
        <f t="shared" si="3"/>
        <v>5.9574468085106386E-2</v>
      </c>
      <c r="K1603" s="34" t="s">
        <v>650</v>
      </c>
    </row>
    <row r="1604" spans="1:11">
      <c r="A1604" s="34" t="s">
        <v>4670</v>
      </c>
      <c r="B1604" s="34">
        <v>2022</v>
      </c>
      <c r="C1604" s="34">
        <v>43</v>
      </c>
      <c r="D1604" s="34" t="s">
        <v>4678</v>
      </c>
      <c r="E1604" s="95">
        <f t="shared" si="78"/>
        <v>858</v>
      </c>
      <c r="F1604" s="95">
        <f t="shared" si="79"/>
        <v>1175</v>
      </c>
      <c r="G1604" s="95">
        <f>'gráficos x semana II nivel'!E372</f>
        <v>7</v>
      </c>
      <c r="H1604" s="95">
        <f t="shared" si="77"/>
        <v>77</v>
      </c>
      <c r="I1604" s="351">
        <f t="shared" si="2"/>
        <v>8.9743589743589744E-2</v>
      </c>
      <c r="J1604" s="351">
        <f t="shared" si="3"/>
        <v>6.5531914893617024E-2</v>
      </c>
      <c r="K1604" s="34" t="s">
        <v>650</v>
      </c>
    </row>
    <row r="1605" spans="1:11">
      <c r="A1605" s="34" t="s">
        <v>4670</v>
      </c>
      <c r="B1605" s="34">
        <v>2022</v>
      </c>
      <c r="C1605" s="34">
        <v>44</v>
      </c>
      <c r="D1605" s="34" t="s">
        <v>4678</v>
      </c>
      <c r="E1605" s="95">
        <f t="shared" si="78"/>
        <v>858</v>
      </c>
      <c r="F1605" s="95">
        <f t="shared" si="79"/>
        <v>1175</v>
      </c>
      <c r="G1605" s="95">
        <f>'gráficos x semana II nivel'!E373</f>
        <v>2</v>
      </c>
      <c r="H1605" s="95">
        <f t="shared" si="77"/>
        <v>79</v>
      </c>
      <c r="I1605" s="351">
        <f t="shared" si="2"/>
        <v>9.2074592074592079E-2</v>
      </c>
      <c r="J1605" s="351">
        <f t="shared" si="3"/>
        <v>6.7234042553191486E-2</v>
      </c>
      <c r="K1605" s="34" t="s">
        <v>650</v>
      </c>
    </row>
    <row r="1606" spans="1:11">
      <c r="A1606" s="34" t="s">
        <v>4670</v>
      </c>
      <c r="B1606" s="34">
        <v>2022</v>
      </c>
      <c r="C1606" s="34">
        <v>45</v>
      </c>
      <c r="D1606" s="34" t="s">
        <v>4678</v>
      </c>
      <c r="E1606" s="95">
        <f t="shared" si="78"/>
        <v>858</v>
      </c>
      <c r="F1606" s="95">
        <f t="shared" si="79"/>
        <v>1175</v>
      </c>
      <c r="G1606" s="95">
        <f>'gráficos x semana II nivel'!E374</f>
        <v>2</v>
      </c>
      <c r="H1606" s="95">
        <f t="shared" si="77"/>
        <v>81</v>
      </c>
      <c r="I1606" s="351">
        <f t="shared" si="2"/>
        <v>9.4405594405594401E-2</v>
      </c>
      <c r="J1606" s="351">
        <f t="shared" si="3"/>
        <v>6.8936170212765963E-2</v>
      </c>
      <c r="K1606" s="34" t="s">
        <v>650</v>
      </c>
    </row>
    <row r="1607" spans="1:11">
      <c r="A1607" s="34" t="s">
        <v>4670</v>
      </c>
      <c r="B1607" s="34">
        <v>2022</v>
      </c>
      <c r="C1607" s="34">
        <v>46</v>
      </c>
      <c r="D1607" s="34" t="s">
        <v>4678</v>
      </c>
      <c r="E1607" s="95">
        <f t="shared" si="78"/>
        <v>858</v>
      </c>
      <c r="F1607" s="95">
        <f t="shared" si="79"/>
        <v>1175</v>
      </c>
      <c r="G1607" s="95">
        <f>'gráficos x semana II nivel'!E375</f>
        <v>0</v>
      </c>
      <c r="H1607" s="95">
        <f t="shared" si="77"/>
        <v>81</v>
      </c>
      <c r="I1607" s="351">
        <f t="shared" si="2"/>
        <v>9.4405594405594401E-2</v>
      </c>
      <c r="J1607" s="351">
        <f t="shared" si="3"/>
        <v>6.8936170212765963E-2</v>
      </c>
      <c r="K1607" s="34" t="s">
        <v>650</v>
      </c>
    </row>
    <row r="1608" spans="1:11">
      <c r="A1608" s="34" t="s">
        <v>4670</v>
      </c>
      <c r="B1608" s="34">
        <v>2022</v>
      </c>
      <c r="C1608" s="34">
        <v>47</v>
      </c>
      <c r="D1608" s="34" t="s">
        <v>4678</v>
      </c>
      <c r="E1608" s="95">
        <f t="shared" si="78"/>
        <v>858</v>
      </c>
      <c r="F1608" s="95">
        <f t="shared" si="79"/>
        <v>1175</v>
      </c>
      <c r="G1608" s="95">
        <f>'gráficos x semana II nivel'!E376</f>
        <v>7</v>
      </c>
      <c r="H1608" s="95">
        <f t="shared" si="77"/>
        <v>88</v>
      </c>
      <c r="I1608" s="351">
        <f t="shared" si="2"/>
        <v>0.10256410256410256</v>
      </c>
      <c r="J1608" s="351">
        <f t="shared" si="3"/>
        <v>7.4893617021276601E-2</v>
      </c>
      <c r="K1608" s="34" t="s">
        <v>650</v>
      </c>
    </row>
    <row r="1609" spans="1:11">
      <c r="A1609" s="34" t="s">
        <v>4670</v>
      </c>
      <c r="B1609" s="34">
        <v>2022</v>
      </c>
      <c r="C1609" s="34">
        <v>48</v>
      </c>
      <c r="D1609" s="34" t="s">
        <v>4678</v>
      </c>
      <c r="E1609" s="95">
        <f t="shared" si="78"/>
        <v>858</v>
      </c>
      <c r="F1609" s="95">
        <f t="shared" si="79"/>
        <v>1175</v>
      </c>
      <c r="G1609" s="95">
        <f>'gráficos x semana II nivel'!E377</f>
        <v>0</v>
      </c>
      <c r="H1609" s="95">
        <f t="shared" si="77"/>
        <v>88</v>
      </c>
      <c r="I1609" s="351">
        <f t="shared" si="2"/>
        <v>0.10256410256410256</v>
      </c>
      <c r="J1609" s="351">
        <f t="shared" si="3"/>
        <v>7.4893617021276601E-2</v>
      </c>
      <c r="K1609" s="34" t="s">
        <v>650</v>
      </c>
    </row>
    <row r="1610" spans="1:11">
      <c r="A1610" s="34" t="s">
        <v>4670</v>
      </c>
      <c r="B1610" s="34">
        <v>2022</v>
      </c>
      <c r="C1610" s="34">
        <v>49</v>
      </c>
      <c r="D1610" s="34" t="s">
        <v>4678</v>
      </c>
      <c r="E1610" s="95">
        <f t="shared" si="78"/>
        <v>858</v>
      </c>
      <c r="F1610" s="95">
        <f t="shared" si="79"/>
        <v>1175</v>
      </c>
      <c r="G1610" s="95">
        <f>'gráficos x semana II nivel'!E378</f>
        <v>0</v>
      </c>
      <c r="H1610" s="95">
        <f t="shared" si="77"/>
        <v>88</v>
      </c>
      <c r="I1610" s="351">
        <f t="shared" si="2"/>
        <v>0.10256410256410256</v>
      </c>
      <c r="J1610" s="351">
        <f t="shared" si="3"/>
        <v>7.4893617021276601E-2</v>
      </c>
      <c r="K1610" s="34" t="s">
        <v>650</v>
      </c>
    </row>
    <row r="1611" spans="1:11">
      <c r="A1611" s="34" t="s">
        <v>4670</v>
      </c>
      <c r="B1611" s="34">
        <v>2022</v>
      </c>
      <c r="C1611" s="34">
        <v>50</v>
      </c>
      <c r="D1611" s="34" t="s">
        <v>4678</v>
      </c>
      <c r="E1611" s="95">
        <f t="shared" si="78"/>
        <v>858</v>
      </c>
      <c r="F1611" s="95">
        <f t="shared" si="79"/>
        <v>1175</v>
      </c>
      <c r="G1611" s="95">
        <f>'gráficos x semana II nivel'!E379</f>
        <v>1</v>
      </c>
      <c r="H1611" s="95">
        <f t="shared" si="77"/>
        <v>89</v>
      </c>
      <c r="I1611" s="351">
        <f t="shared" si="2"/>
        <v>0.10372960372960373</v>
      </c>
      <c r="J1611" s="351">
        <f t="shared" si="3"/>
        <v>7.5744680851063825E-2</v>
      </c>
      <c r="K1611" s="34" t="s">
        <v>650</v>
      </c>
    </row>
    <row r="1612" spans="1:11">
      <c r="A1612" s="34" t="s">
        <v>4670</v>
      </c>
      <c r="B1612" s="34">
        <v>2022</v>
      </c>
      <c r="C1612" s="34">
        <v>51</v>
      </c>
      <c r="D1612" s="34" t="s">
        <v>4678</v>
      </c>
      <c r="E1612" s="95">
        <f t="shared" si="78"/>
        <v>858</v>
      </c>
      <c r="F1612" s="95">
        <f t="shared" si="79"/>
        <v>1175</v>
      </c>
      <c r="G1612" s="95">
        <f>'gráficos x semana II nivel'!E380</f>
        <v>0</v>
      </c>
      <c r="H1612" s="95">
        <f t="shared" si="77"/>
        <v>89</v>
      </c>
      <c r="I1612" s="351">
        <f t="shared" si="2"/>
        <v>0.10372960372960373</v>
      </c>
      <c r="J1612" s="351">
        <f t="shared" si="3"/>
        <v>7.5744680851063825E-2</v>
      </c>
      <c r="K1612" s="34" t="s">
        <v>650</v>
      </c>
    </row>
    <row r="1613" spans="1:11">
      <c r="A1613" s="34" t="s">
        <v>4670</v>
      </c>
      <c r="B1613" s="34">
        <v>2022</v>
      </c>
      <c r="C1613" s="34">
        <v>52</v>
      </c>
      <c r="D1613" s="34" t="s">
        <v>4678</v>
      </c>
      <c r="E1613" s="95">
        <f t="shared" si="78"/>
        <v>858</v>
      </c>
      <c r="F1613" s="95">
        <f t="shared" si="79"/>
        <v>1175</v>
      </c>
      <c r="G1613" s="95">
        <f>'gráficos x semana II nivel'!E381</f>
        <v>1</v>
      </c>
      <c r="H1613" s="95">
        <f t="shared" si="77"/>
        <v>90</v>
      </c>
      <c r="I1613" s="351">
        <f t="shared" si="2"/>
        <v>0.1048951048951049</v>
      </c>
      <c r="J1613" s="351">
        <f t="shared" si="3"/>
        <v>7.6595744680851063E-2</v>
      </c>
      <c r="K1613" s="34" t="s">
        <v>650</v>
      </c>
    </row>
    <row r="1614" spans="1:11">
      <c r="A1614" s="34" t="s">
        <v>4670</v>
      </c>
      <c r="B1614" s="34">
        <v>2022</v>
      </c>
      <c r="C1614" s="34">
        <v>53</v>
      </c>
      <c r="D1614" s="34" t="s">
        <v>4678</v>
      </c>
      <c r="E1614" s="95">
        <f t="shared" si="78"/>
        <v>858</v>
      </c>
      <c r="F1614" s="95">
        <f t="shared" si="79"/>
        <v>1175</v>
      </c>
      <c r="G1614" s="95">
        <f>'gráficos x semana II nivel'!E382</f>
        <v>1</v>
      </c>
      <c r="H1614" s="95">
        <f t="shared" si="77"/>
        <v>91</v>
      </c>
      <c r="I1614" s="351">
        <f t="shared" si="2"/>
        <v>0.10606060606060606</v>
      </c>
      <c r="J1614" s="351">
        <f t="shared" si="3"/>
        <v>7.7446808510638301E-2</v>
      </c>
      <c r="K1614" s="34" t="s">
        <v>650</v>
      </c>
    </row>
    <row r="1615" spans="1:11">
      <c r="A1615" s="34" t="s">
        <v>4670</v>
      </c>
      <c r="B1615" s="34">
        <v>2022</v>
      </c>
      <c r="C1615" s="34">
        <v>54</v>
      </c>
      <c r="D1615" s="34" t="s">
        <v>4678</v>
      </c>
      <c r="E1615" s="95">
        <f t="shared" si="78"/>
        <v>858</v>
      </c>
      <c r="F1615" s="95">
        <f t="shared" si="79"/>
        <v>1175</v>
      </c>
      <c r="G1615" s="95">
        <f>'gráficos x semana II nivel'!E383</f>
        <v>0</v>
      </c>
      <c r="H1615" s="95">
        <f t="shared" si="77"/>
        <v>91</v>
      </c>
      <c r="I1615" s="351">
        <f t="shared" si="2"/>
        <v>0.10606060606060606</v>
      </c>
      <c r="J1615" s="351">
        <f t="shared" si="3"/>
        <v>7.7446808510638301E-2</v>
      </c>
      <c r="K1615" s="34" t="s">
        <v>650</v>
      </c>
    </row>
    <row r="1616" spans="1:11">
      <c r="A1616" s="34" t="s">
        <v>4670</v>
      </c>
      <c r="B1616" s="34">
        <v>2022</v>
      </c>
      <c r="C1616" s="34">
        <v>55</v>
      </c>
      <c r="D1616" s="34" t="s">
        <v>4678</v>
      </c>
      <c r="E1616" s="95">
        <f t="shared" si="78"/>
        <v>858</v>
      </c>
      <c r="F1616" s="95">
        <f t="shared" si="79"/>
        <v>1175</v>
      </c>
      <c r="G1616" s="95">
        <f>'gráficos x semana II nivel'!E384</f>
        <v>1</v>
      </c>
      <c r="H1616" s="95">
        <f t="shared" si="77"/>
        <v>92</v>
      </c>
      <c r="I1616" s="351">
        <f t="shared" si="2"/>
        <v>0.10722610722610723</v>
      </c>
      <c r="J1616" s="351">
        <f t="shared" si="3"/>
        <v>7.8297872340425526E-2</v>
      </c>
      <c r="K1616" s="34" t="s">
        <v>650</v>
      </c>
    </row>
    <row r="1617" spans="1:11">
      <c r="A1617" s="34" t="s">
        <v>4670</v>
      </c>
      <c r="B1617" s="34">
        <v>2022</v>
      </c>
      <c r="C1617" s="34">
        <v>56</v>
      </c>
      <c r="D1617" s="34" t="s">
        <v>4678</v>
      </c>
      <c r="E1617" s="95">
        <f t="shared" si="78"/>
        <v>858</v>
      </c>
      <c r="F1617" s="95">
        <f t="shared" si="79"/>
        <v>1175</v>
      </c>
      <c r="G1617" s="95">
        <f>'gráficos x semana II nivel'!E385</f>
        <v>1</v>
      </c>
      <c r="H1617" s="95">
        <f t="shared" si="77"/>
        <v>93</v>
      </c>
      <c r="I1617" s="351">
        <f t="shared" si="2"/>
        <v>0.10839160839160839</v>
      </c>
      <c r="J1617" s="351">
        <f t="shared" si="3"/>
        <v>7.9148936170212764E-2</v>
      </c>
      <c r="K1617" s="34" t="s">
        <v>650</v>
      </c>
    </row>
    <row r="1618" spans="1:11">
      <c r="A1618" s="34" t="s">
        <v>4670</v>
      </c>
      <c r="B1618" s="34">
        <v>2022</v>
      </c>
      <c r="C1618" s="34">
        <v>57</v>
      </c>
      <c r="D1618" s="34" t="s">
        <v>4678</v>
      </c>
      <c r="E1618" s="95">
        <f t="shared" si="78"/>
        <v>858</v>
      </c>
      <c r="F1618" s="95">
        <f t="shared" si="79"/>
        <v>1175</v>
      </c>
      <c r="G1618" s="95">
        <f>'gráficos x semana II nivel'!E386</f>
        <v>0</v>
      </c>
      <c r="H1618" s="95">
        <f t="shared" si="77"/>
        <v>93</v>
      </c>
      <c r="I1618" s="351">
        <f t="shared" si="2"/>
        <v>0.10839160839160839</v>
      </c>
      <c r="J1618" s="351">
        <f t="shared" si="3"/>
        <v>7.9148936170212764E-2</v>
      </c>
      <c r="K1618" s="34" t="s">
        <v>650</v>
      </c>
    </row>
    <row r="1619" spans="1:11">
      <c r="A1619" s="34" t="s">
        <v>4670</v>
      </c>
      <c r="B1619" s="34">
        <v>2022</v>
      </c>
      <c r="C1619" s="34">
        <v>58</v>
      </c>
      <c r="D1619" s="34" t="s">
        <v>4678</v>
      </c>
      <c r="E1619" s="95">
        <f t="shared" si="78"/>
        <v>858</v>
      </c>
      <c r="F1619" s="95">
        <f t="shared" si="79"/>
        <v>1175</v>
      </c>
      <c r="G1619" s="95">
        <f>'gráficos x semana II nivel'!E387</f>
        <v>0</v>
      </c>
      <c r="H1619" s="95">
        <f t="shared" si="77"/>
        <v>93</v>
      </c>
      <c r="I1619" s="351">
        <f t="shared" si="2"/>
        <v>0.10839160839160839</v>
      </c>
      <c r="J1619" s="351">
        <f t="shared" si="3"/>
        <v>7.9148936170212764E-2</v>
      </c>
      <c r="K1619" s="34" t="s">
        <v>650</v>
      </c>
    </row>
    <row r="1620" spans="1:11">
      <c r="A1620" s="34" t="s">
        <v>4670</v>
      </c>
      <c r="B1620" s="34">
        <v>2022</v>
      </c>
      <c r="C1620" s="34">
        <v>59</v>
      </c>
      <c r="D1620" s="34" t="s">
        <v>4678</v>
      </c>
      <c r="E1620" s="95">
        <f t="shared" si="78"/>
        <v>858</v>
      </c>
      <c r="F1620" s="95">
        <f t="shared" si="79"/>
        <v>1175</v>
      </c>
      <c r="G1620" s="95">
        <f>'gráficos x semana II nivel'!E388</f>
        <v>0</v>
      </c>
      <c r="H1620" s="95">
        <f t="shared" si="77"/>
        <v>93</v>
      </c>
      <c r="I1620" s="351">
        <f t="shared" si="2"/>
        <v>0.10839160839160839</v>
      </c>
      <c r="J1620" s="351">
        <f t="shared" si="3"/>
        <v>7.9148936170212764E-2</v>
      </c>
      <c r="K1620" s="34" t="s">
        <v>650</v>
      </c>
    </row>
    <row r="1621" spans="1:11">
      <c r="A1621" s="34" t="s">
        <v>4670</v>
      </c>
      <c r="B1621" s="34">
        <v>2022</v>
      </c>
      <c r="C1621" s="34">
        <v>60</v>
      </c>
      <c r="D1621" s="34" t="s">
        <v>4678</v>
      </c>
      <c r="E1621" s="95">
        <f t="shared" si="78"/>
        <v>858</v>
      </c>
      <c r="F1621" s="95">
        <f t="shared" si="79"/>
        <v>1175</v>
      </c>
      <c r="G1621" s="95">
        <f>'gráficos x semana II nivel'!E389</f>
        <v>3</v>
      </c>
      <c r="H1621" s="95">
        <f t="shared" si="77"/>
        <v>96</v>
      </c>
      <c r="I1621" s="351">
        <f t="shared" si="2"/>
        <v>0.11188811188811189</v>
      </c>
      <c r="J1621" s="351">
        <f t="shared" si="3"/>
        <v>8.1702127659574464E-2</v>
      </c>
      <c r="K1621" s="34" t="s">
        <v>650</v>
      </c>
    </row>
    <row r="1622" spans="1:11">
      <c r="A1622" s="34" t="s">
        <v>4670</v>
      </c>
      <c r="B1622" s="34">
        <v>2022</v>
      </c>
      <c r="C1622" s="34">
        <v>61</v>
      </c>
      <c r="D1622" s="34" t="s">
        <v>4678</v>
      </c>
      <c r="E1622" s="95">
        <f t="shared" si="78"/>
        <v>858</v>
      </c>
      <c r="F1622" s="95">
        <f t="shared" si="79"/>
        <v>1175</v>
      </c>
      <c r="G1622" s="95">
        <f>'gráficos x semana II nivel'!E390</f>
        <v>1</v>
      </c>
      <c r="H1622" s="95">
        <f t="shared" si="77"/>
        <v>97</v>
      </c>
      <c r="I1622" s="351">
        <f t="shared" si="2"/>
        <v>0.11305361305361306</v>
      </c>
      <c r="J1622" s="351">
        <f t="shared" si="3"/>
        <v>8.2553191489361702E-2</v>
      </c>
      <c r="K1622" s="34" t="s">
        <v>650</v>
      </c>
    </row>
    <row r="1623" spans="1:11">
      <c r="A1623" s="34" t="s">
        <v>4670</v>
      </c>
      <c r="B1623" s="34">
        <v>2022</v>
      </c>
      <c r="C1623" s="34">
        <v>62</v>
      </c>
      <c r="D1623" s="34" t="s">
        <v>4678</v>
      </c>
      <c r="E1623" s="95">
        <f t="shared" si="78"/>
        <v>858</v>
      </c>
      <c r="F1623" s="95">
        <f t="shared" si="79"/>
        <v>1175</v>
      </c>
      <c r="G1623" s="95">
        <f>'gráficos x semana II nivel'!E391</f>
        <v>0</v>
      </c>
      <c r="H1623" s="95">
        <f t="shared" si="77"/>
        <v>97</v>
      </c>
      <c r="I1623" s="351">
        <f t="shared" si="2"/>
        <v>0.11305361305361306</v>
      </c>
      <c r="J1623" s="351">
        <f t="shared" si="3"/>
        <v>8.2553191489361702E-2</v>
      </c>
      <c r="K1623" s="34" t="s">
        <v>650</v>
      </c>
    </row>
    <row r="1624" spans="1:11">
      <c r="A1624" s="34" t="s">
        <v>4670</v>
      </c>
      <c r="B1624" s="34">
        <v>2022</v>
      </c>
      <c r="C1624" s="34">
        <v>63</v>
      </c>
      <c r="D1624" s="34" t="s">
        <v>4678</v>
      </c>
      <c r="E1624" s="95">
        <f t="shared" si="78"/>
        <v>858</v>
      </c>
      <c r="F1624" s="95">
        <f t="shared" si="79"/>
        <v>1175</v>
      </c>
      <c r="G1624" s="95">
        <f>'gráficos x semana II nivel'!E392</f>
        <v>0</v>
      </c>
      <c r="H1624" s="95">
        <f t="shared" si="77"/>
        <v>97</v>
      </c>
      <c r="I1624" s="351">
        <f t="shared" si="2"/>
        <v>0.11305361305361306</v>
      </c>
      <c r="J1624" s="351">
        <f t="shared" si="3"/>
        <v>8.2553191489361702E-2</v>
      </c>
      <c r="K1624" s="34" t="s">
        <v>650</v>
      </c>
    </row>
    <row r="1625" spans="1:11">
      <c r="A1625" s="34" t="s">
        <v>4670</v>
      </c>
      <c r="B1625" s="34">
        <v>2022</v>
      </c>
      <c r="C1625" s="34">
        <v>64</v>
      </c>
      <c r="D1625" s="34" t="s">
        <v>4678</v>
      </c>
      <c r="E1625" s="95">
        <f t="shared" si="78"/>
        <v>858</v>
      </c>
      <c r="F1625" s="95">
        <f t="shared" si="79"/>
        <v>1175</v>
      </c>
      <c r="G1625" s="95">
        <f>'gráficos x semana II nivel'!E393</f>
        <v>2</v>
      </c>
      <c r="H1625" s="95">
        <f t="shared" si="77"/>
        <v>99</v>
      </c>
      <c r="I1625" s="351">
        <f t="shared" si="2"/>
        <v>0.11538461538461539</v>
      </c>
      <c r="J1625" s="351">
        <f t="shared" si="3"/>
        <v>8.4255319148936164E-2</v>
      </c>
      <c r="K1625" s="34" t="s">
        <v>650</v>
      </c>
    </row>
    <row r="1626" spans="1:11">
      <c r="A1626" s="34" t="s">
        <v>4670</v>
      </c>
      <c r="B1626" s="34">
        <v>2022</v>
      </c>
      <c r="C1626" s="34">
        <v>65</v>
      </c>
      <c r="D1626" s="34" t="s">
        <v>4678</v>
      </c>
      <c r="E1626" s="95">
        <f t="shared" si="78"/>
        <v>858</v>
      </c>
      <c r="F1626" s="95">
        <f t="shared" si="79"/>
        <v>1175</v>
      </c>
      <c r="G1626" s="95">
        <f>'gráficos x semana II nivel'!E394</f>
        <v>1</v>
      </c>
      <c r="H1626" s="95">
        <f t="shared" si="77"/>
        <v>100</v>
      </c>
      <c r="I1626" s="351">
        <f t="shared" si="2"/>
        <v>0.11655011655011654</v>
      </c>
      <c r="J1626" s="351">
        <f t="shared" si="3"/>
        <v>8.5106382978723402E-2</v>
      </c>
      <c r="K1626" s="34" t="s">
        <v>650</v>
      </c>
    </row>
    <row r="1627" spans="1:11">
      <c r="A1627" s="34" t="s">
        <v>4670</v>
      </c>
      <c r="B1627" s="34">
        <v>2022</v>
      </c>
      <c r="C1627" s="34">
        <v>66</v>
      </c>
      <c r="D1627" s="34" t="s">
        <v>4678</v>
      </c>
      <c r="E1627" s="95">
        <f t="shared" si="78"/>
        <v>858</v>
      </c>
      <c r="F1627" s="95">
        <f t="shared" si="79"/>
        <v>1175</v>
      </c>
      <c r="G1627" s="95">
        <f>'gráficos x semana II nivel'!E395</f>
        <v>0</v>
      </c>
      <c r="H1627" s="95">
        <f t="shared" si="77"/>
        <v>100</v>
      </c>
      <c r="I1627" s="351">
        <f t="shared" si="2"/>
        <v>0.11655011655011654</v>
      </c>
      <c r="J1627" s="351">
        <f t="shared" si="3"/>
        <v>8.5106382978723402E-2</v>
      </c>
      <c r="K1627" s="34" t="s">
        <v>650</v>
      </c>
    </row>
    <row r="1628" spans="1:11">
      <c r="A1628" s="34" t="s">
        <v>4670</v>
      </c>
      <c r="B1628" s="34">
        <v>2022</v>
      </c>
      <c r="C1628" s="34">
        <v>67</v>
      </c>
      <c r="D1628" s="34" t="s">
        <v>4678</v>
      </c>
      <c r="E1628" s="95">
        <f t="shared" si="78"/>
        <v>858</v>
      </c>
      <c r="F1628" s="95">
        <f t="shared" si="79"/>
        <v>1175</v>
      </c>
      <c r="G1628" s="95">
        <f>'gráficos x semana II nivel'!E396</f>
        <v>1</v>
      </c>
      <c r="H1628" s="95">
        <f t="shared" si="77"/>
        <v>101</v>
      </c>
      <c r="I1628" s="351">
        <f t="shared" si="2"/>
        <v>0.11771561771561771</v>
      </c>
      <c r="J1628" s="351">
        <f t="shared" si="3"/>
        <v>8.595744680851064E-2</v>
      </c>
      <c r="K1628" s="34" t="s">
        <v>650</v>
      </c>
    </row>
    <row r="1629" spans="1:11">
      <c r="A1629" s="34" t="s">
        <v>4670</v>
      </c>
      <c r="B1629" s="34">
        <v>2022</v>
      </c>
      <c r="C1629" s="34">
        <v>68</v>
      </c>
      <c r="D1629" s="34" t="s">
        <v>4678</v>
      </c>
      <c r="E1629" s="95">
        <f t="shared" si="78"/>
        <v>858</v>
      </c>
      <c r="F1629" s="95">
        <f t="shared" si="79"/>
        <v>1175</v>
      </c>
      <c r="G1629" s="95">
        <f>'gráficos x semana II nivel'!E397</f>
        <v>1</v>
      </c>
      <c r="H1629" s="95">
        <f t="shared" si="77"/>
        <v>102</v>
      </c>
      <c r="I1629" s="351">
        <f t="shared" si="2"/>
        <v>0.11888111888111888</v>
      </c>
      <c r="J1629" s="351">
        <f t="shared" si="3"/>
        <v>8.6808510638297878E-2</v>
      </c>
      <c r="K1629" s="34" t="s">
        <v>650</v>
      </c>
    </row>
    <row r="1630" spans="1:11">
      <c r="A1630" s="34" t="s">
        <v>4670</v>
      </c>
      <c r="B1630" s="34">
        <v>2022</v>
      </c>
      <c r="C1630" s="34">
        <v>69</v>
      </c>
      <c r="D1630" s="34" t="s">
        <v>4678</v>
      </c>
      <c r="E1630" s="95">
        <f t="shared" si="78"/>
        <v>858</v>
      </c>
      <c r="F1630" s="95">
        <f t="shared" si="79"/>
        <v>1175</v>
      </c>
      <c r="G1630" s="95">
        <f>'gráficos x semana II nivel'!E398</f>
        <v>1</v>
      </c>
      <c r="H1630" s="95">
        <f t="shared" si="77"/>
        <v>103</v>
      </c>
      <c r="I1630" s="351">
        <f t="shared" si="2"/>
        <v>0.12004662004662005</v>
      </c>
      <c r="J1630" s="351">
        <f t="shared" si="3"/>
        <v>8.7659574468085102E-2</v>
      </c>
      <c r="K1630" s="34" t="s">
        <v>650</v>
      </c>
    </row>
    <row r="1631" spans="1:11">
      <c r="A1631" s="34" t="s">
        <v>4670</v>
      </c>
      <c r="B1631" s="34">
        <v>2022</v>
      </c>
      <c r="C1631" s="34">
        <v>70</v>
      </c>
      <c r="D1631" s="34" t="s">
        <v>4678</v>
      </c>
      <c r="E1631" s="95">
        <f t="shared" si="78"/>
        <v>858</v>
      </c>
      <c r="F1631" s="95">
        <f t="shared" si="79"/>
        <v>1175</v>
      </c>
      <c r="G1631" s="95">
        <f>'gráficos x semana II nivel'!E399</f>
        <v>1</v>
      </c>
      <c r="H1631" s="95">
        <f t="shared" si="77"/>
        <v>104</v>
      </c>
      <c r="I1631" s="351">
        <f t="shared" si="2"/>
        <v>0.12121212121212122</v>
      </c>
      <c r="J1631" s="351">
        <f t="shared" si="3"/>
        <v>8.851063829787234E-2</v>
      </c>
      <c r="K1631" s="34" t="s">
        <v>650</v>
      </c>
    </row>
    <row r="1632" spans="1:11">
      <c r="A1632" s="34" t="s">
        <v>4670</v>
      </c>
      <c r="B1632" s="34">
        <v>2022</v>
      </c>
      <c r="C1632" s="34">
        <v>71</v>
      </c>
      <c r="D1632" s="34" t="s">
        <v>4678</v>
      </c>
      <c r="E1632" s="95">
        <f t="shared" si="78"/>
        <v>858</v>
      </c>
      <c r="F1632" s="95">
        <f t="shared" si="79"/>
        <v>1175</v>
      </c>
      <c r="G1632" s="95">
        <f>'gráficos x semana II nivel'!E400</f>
        <v>0</v>
      </c>
      <c r="H1632" s="95">
        <f t="shared" si="77"/>
        <v>104</v>
      </c>
      <c r="I1632" s="351">
        <f t="shared" si="2"/>
        <v>0.12121212121212122</v>
      </c>
      <c r="J1632" s="351">
        <f t="shared" si="3"/>
        <v>8.851063829787234E-2</v>
      </c>
      <c r="K1632" s="34" t="s">
        <v>650</v>
      </c>
    </row>
    <row r="1633" spans="1:11">
      <c r="A1633" s="34" t="s">
        <v>4670</v>
      </c>
      <c r="B1633" s="34">
        <v>2022</v>
      </c>
      <c r="C1633" s="34">
        <v>72</v>
      </c>
      <c r="D1633" s="34" t="s">
        <v>4678</v>
      </c>
      <c r="E1633" s="95">
        <f t="shared" si="78"/>
        <v>858</v>
      </c>
      <c r="F1633" s="95">
        <f t="shared" si="79"/>
        <v>1175</v>
      </c>
      <c r="G1633" s="95">
        <f>'gráficos x semana II nivel'!E401</f>
        <v>0</v>
      </c>
      <c r="H1633" s="95">
        <f t="shared" si="77"/>
        <v>104</v>
      </c>
      <c r="I1633" s="351">
        <f t="shared" si="2"/>
        <v>0.12121212121212122</v>
      </c>
      <c r="J1633" s="351">
        <f t="shared" si="3"/>
        <v>8.851063829787234E-2</v>
      </c>
      <c r="K1633" s="34" t="s">
        <v>650</v>
      </c>
    </row>
    <row r="1634" spans="1:11">
      <c r="A1634" s="34" t="s">
        <v>4670</v>
      </c>
      <c r="B1634" s="34">
        <v>2022</v>
      </c>
      <c r="C1634" s="34">
        <v>73</v>
      </c>
      <c r="D1634" s="34" t="s">
        <v>4678</v>
      </c>
      <c r="E1634" s="95">
        <f t="shared" si="78"/>
        <v>858</v>
      </c>
      <c r="F1634" s="95">
        <f t="shared" si="79"/>
        <v>1175</v>
      </c>
      <c r="G1634" s="95">
        <f>'gráficos x semana II nivel'!E402</f>
        <v>2</v>
      </c>
      <c r="H1634" s="95">
        <f t="shared" si="77"/>
        <v>106</v>
      </c>
      <c r="I1634" s="351">
        <f t="shared" si="2"/>
        <v>0.12354312354312354</v>
      </c>
      <c r="J1634" s="351">
        <f t="shared" si="3"/>
        <v>9.0212765957446803E-2</v>
      </c>
      <c r="K1634" s="34" t="s">
        <v>650</v>
      </c>
    </row>
    <row r="1635" spans="1:11">
      <c r="A1635" s="34" t="s">
        <v>4670</v>
      </c>
      <c r="B1635" s="34">
        <v>2022</v>
      </c>
      <c r="C1635" s="34">
        <v>74</v>
      </c>
      <c r="D1635" s="34" t="s">
        <v>4678</v>
      </c>
      <c r="E1635" s="95">
        <f t="shared" si="78"/>
        <v>858</v>
      </c>
      <c r="F1635" s="95">
        <f t="shared" si="79"/>
        <v>1175</v>
      </c>
      <c r="G1635" s="95">
        <f>'gráficos x semana II nivel'!E403</f>
        <v>0</v>
      </c>
      <c r="H1635" s="95">
        <f t="shared" si="77"/>
        <v>106</v>
      </c>
      <c r="I1635" s="351">
        <f t="shared" si="2"/>
        <v>0.12354312354312354</v>
      </c>
      <c r="J1635" s="351">
        <f t="shared" si="3"/>
        <v>9.0212765957446803E-2</v>
      </c>
      <c r="K1635" s="34" t="s">
        <v>650</v>
      </c>
    </row>
    <row r="1636" spans="1:11">
      <c r="A1636" s="34" t="s">
        <v>4670</v>
      </c>
      <c r="B1636" s="34">
        <v>2022</v>
      </c>
      <c r="C1636" s="34">
        <v>75</v>
      </c>
      <c r="D1636" s="34" t="s">
        <v>4678</v>
      </c>
      <c r="E1636" s="95">
        <f t="shared" si="78"/>
        <v>858</v>
      </c>
      <c r="F1636" s="95">
        <f t="shared" si="79"/>
        <v>1175</v>
      </c>
      <c r="G1636" s="95">
        <f>'gráficos x semana II nivel'!E404</f>
        <v>0</v>
      </c>
      <c r="H1636" s="95">
        <f t="shared" si="77"/>
        <v>106</v>
      </c>
      <c r="I1636" s="351">
        <f t="shared" si="2"/>
        <v>0.12354312354312354</v>
      </c>
      <c r="J1636" s="351">
        <f t="shared" si="3"/>
        <v>9.0212765957446803E-2</v>
      </c>
      <c r="K1636" s="34" t="s">
        <v>650</v>
      </c>
    </row>
    <row r="1637" spans="1:11">
      <c r="A1637" s="34" t="s">
        <v>4670</v>
      </c>
      <c r="B1637" s="34">
        <v>2022</v>
      </c>
      <c r="C1637" s="34">
        <v>76</v>
      </c>
      <c r="D1637" s="34" t="s">
        <v>4678</v>
      </c>
      <c r="E1637" s="95">
        <f t="shared" si="78"/>
        <v>858</v>
      </c>
      <c r="F1637" s="95">
        <f t="shared" si="79"/>
        <v>1175</v>
      </c>
      <c r="G1637" s="95">
        <f>'gráficos x semana II nivel'!E405</f>
        <v>0</v>
      </c>
      <c r="H1637" s="95">
        <f t="shared" si="77"/>
        <v>106</v>
      </c>
      <c r="I1637" s="351">
        <f t="shared" si="2"/>
        <v>0.12354312354312354</v>
      </c>
      <c r="J1637" s="351">
        <f t="shared" si="3"/>
        <v>9.0212765957446803E-2</v>
      </c>
      <c r="K1637" s="34" t="s">
        <v>650</v>
      </c>
    </row>
    <row r="1638" spans="1:11">
      <c r="A1638" s="34" t="s">
        <v>4670</v>
      </c>
      <c r="B1638" s="34">
        <v>2022</v>
      </c>
      <c r="C1638" s="34">
        <v>77</v>
      </c>
      <c r="D1638" s="34" t="s">
        <v>4678</v>
      </c>
      <c r="E1638" s="95">
        <f t="shared" si="78"/>
        <v>858</v>
      </c>
      <c r="F1638" s="95">
        <f t="shared" si="79"/>
        <v>1175</v>
      </c>
      <c r="G1638" s="95">
        <f>'gráficos x semana II nivel'!E406</f>
        <v>0</v>
      </c>
      <c r="H1638" s="95">
        <f t="shared" si="77"/>
        <v>106</v>
      </c>
      <c r="I1638" s="351">
        <f t="shared" si="2"/>
        <v>0.12354312354312354</v>
      </c>
      <c r="J1638" s="351">
        <f t="shared" si="3"/>
        <v>9.0212765957446803E-2</v>
      </c>
      <c r="K1638" s="34" t="s">
        <v>650</v>
      </c>
    </row>
    <row r="1639" spans="1:11">
      <c r="A1639" s="34" t="s">
        <v>4670</v>
      </c>
      <c r="B1639" s="34">
        <v>2022</v>
      </c>
      <c r="C1639" s="34">
        <v>78</v>
      </c>
      <c r="D1639" s="34" t="s">
        <v>4678</v>
      </c>
      <c r="E1639" s="95">
        <f t="shared" si="78"/>
        <v>858</v>
      </c>
      <c r="F1639" s="95">
        <f t="shared" si="79"/>
        <v>1175</v>
      </c>
      <c r="G1639" s="95">
        <f>'gráficos x semana II nivel'!E407</f>
        <v>0</v>
      </c>
      <c r="H1639" s="95">
        <f t="shared" si="77"/>
        <v>106</v>
      </c>
      <c r="I1639" s="351">
        <f t="shared" si="2"/>
        <v>0.12354312354312354</v>
      </c>
      <c r="J1639" s="351">
        <f t="shared" si="3"/>
        <v>9.0212765957446803E-2</v>
      </c>
      <c r="K1639" s="34" t="s">
        <v>650</v>
      </c>
    </row>
    <row r="1640" spans="1:11">
      <c r="A1640" s="34" t="s">
        <v>4670</v>
      </c>
      <c r="B1640" s="34">
        <v>2022</v>
      </c>
      <c r="C1640" s="34">
        <v>79</v>
      </c>
      <c r="D1640" s="34" t="s">
        <v>4678</v>
      </c>
      <c r="E1640" s="95">
        <f t="shared" si="78"/>
        <v>858</v>
      </c>
      <c r="F1640" s="95">
        <f t="shared" si="79"/>
        <v>1175</v>
      </c>
      <c r="G1640" s="95">
        <f>'gráficos x semana II nivel'!E408</f>
        <v>0</v>
      </c>
      <c r="H1640" s="95">
        <f t="shared" si="77"/>
        <v>106</v>
      </c>
      <c r="I1640" s="351">
        <f t="shared" si="2"/>
        <v>0.12354312354312354</v>
      </c>
      <c r="J1640" s="351">
        <f t="shared" si="3"/>
        <v>9.0212765957446803E-2</v>
      </c>
      <c r="K1640" s="34" t="s">
        <v>650</v>
      </c>
    </row>
    <row r="1641" spans="1:11">
      <c r="A1641" s="34" t="s">
        <v>4670</v>
      </c>
      <c r="B1641" s="34">
        <v>2022</v>
      </c>
      <c r="C1641" s="34">
        <v>80</v>
      </c>
      <c r="D1641" s="34" t="s">
        <v>4678</v>
      </c>
      <c r="E1641" s="95">
        <f t="shared" si="78"/>
        <v>858</v>
      </c>
      <c r="F1641" s="95">
        <f t="shared" si="79"/>
        <v>1175</v>
      </c>
      <c r="G1641" s="95">
        <f>'gráficos x semana II nivel'!E409</f>
        <v>0</v>
      </c>
      <c r="H1641" s="95">
        <f t="shared" si="77"/>
        <v>106</v>
      </c>
      <c r="I1641" s="351">
        <f t="shared" si="2"/>
        <v>0.12354312354312354</v>
      </c>
      <c r="J1641" s="351">
        <f t="shared" si="3"/>
        <v>9.0212765957446803E-2</v>
      </c>
      <c r="K1641" s="34" t="s">
        <v>650</v>
      </c>
    </row>
    <row r="1642" spans="1:11">
      <c r="A1642" s="34" t="s">
        <v>4670</v>
      </c>
      <c r="B1642" s="34">
        <v>2022</v>
      </c>
      <c r="C1642" s="34">
        <v>81</v>
      </c>
      <c r="D1642" s="34" t="s">
        <v>4678</v>
      </c>
      <c r="E1642" s="95">
        <f t="shared" si="78"/>
        <v>858</v>
      </c>
      <c r="F1642" s="95">
        <f t="shared" si="79"/>
        <v>1175</v>
      </c>
      <c r="G1642" s="95">
        <f>'gráficos x semana II nivel'!E410</f>
        <v>1</v>
      </c>
      <c r="H1642" s="95">
        <f t="shared" si="77"/>
        <v>107</v>
      </c>
      <c r="I1642" s="351">
        <f t="shared" si="2"/>
        <v>0.1247086247086247</v>
      </c>
      <c r="J1642" s="351">
        <f t="shared" si="3"/>
        <v>9.1063829787234041E-2</v>
      </c>
      <c r="K1642" s="34" t="s">
        <v>650</v>
      </c>
    </row>
    <row r="1643" spans="1:11">
      <c r="A1643" s="34" t="s">
        <v>4670</v>
      </c>
      <c r="B1643" s="34">
        <v>2022</v>
      </c>
      <c r="C1643" s="34">
        <v>82</v>
      </c>
      <c r="D1643" s="34" t="s">
        <v>4678</v>
      </c>
      <c r="E1643" s="95">
        <f t="shared" si="78"/>
        <v>858</v>
      </c>
      <c r="F1643" s="95">
        <f t="shared" si="79"/>
        <v>1175</v>
      </c>
      <c r="G1643" s="95">
        <f>'gráficos x semana II nivel'!E411</f>
        <v>1</v>
      </c>
      <c r="H1643" s="95">
        <f t="shared" si="77"/>
        <v>108</v>
      </c>
      <c r="I1643" s="351">
        <f t="shared" si="2"/>
        <v>0.12587412587412589</v>
      </c>
      <c r="J1643" s="351">
        <f t="shared" si="3"/>
        <v>9.1914893617021279E-2</v>
      </c>
      <c r="K1643" s="34" t="s">
        <v>650</v>
      </c>
    </row>
    <row r="1644" spans="1:11">
      <c r="A1644" s="34" t="s">
        <v>4670</v>
      </c>
      <c r="B1644" s="34">
        <v>2022</v>
      </c>
      <c r="C1644" s="34">
        <v>83</v>
      </c>
      <c r="D1644" s="34" t="s">
        <v>4678</v>
      </c>
      <c r="E1644" s="95">
        <f t="shared" si="78"/>
        <v>858</v>
      </c>
      <c r="F1644" s="95">
        <f t="shared" si="79"/>
        <v>1175</v>
      </c>
      <c r="G1644" s="95">
        <f>'gráficos x semana II nivel'!E412</f>
        <v>0</v>
      </c>
      <c r="H1644" s="95">
        <f t="shared" si="77"/>
        <v>108</v>
      </c>
      <c r="I1644" s="351">
        <f t="shared" si="2"/>
        <v>0.12587412587412589</v>
      </c>
      <c r="J1644" s="351">
        <f t="shared" si="3"/>
        <v>9.1914893617021279E-2</v>
      </c>
      <c r="K1644" s="34" t="s">
        <v>650</v>
      </c>
    </row>
    <row r="1645" spans="1:11">
      <c r="A1645" s="34" t="s">
        <v>4670</v>
      </c>
      <c r="B1645" s="34">
        <v>2022</v>
      </c>
      <c r="C1645" s="34">
        <v>84</v>
      </c>
      <c r="D1645" s="34" t="s">
        <v>4678</v>
      </c>
      <c r="E1645" s="95">
        <f t="shared" si="78"/>
        <v>858</v>
      </c>
      <c r="F1645" s="95">
        <f t="shared" si="79"/>
        <v>1175</v>
      </c>
      <c r="G1645" s="95">
        <f>'gráficos x semana II nivel'!E413</f>
        <v>0</v>
      </c>
      <c r="H1645" s="95">
        <f t="shared" si="77"/>
        <v>108</v>
      </c>
      <c r="I1645" s="351">
        <f t="shared" si="2"/>
        <v>0.12587412587412589</v>
      </c>
      <c r="J1645" s="351">
        <f t="shared" si="3"/>
        <v>9.1914893617021279E-2</v>
      </c>
      <c r="K1645" s="34" t="s">
        <v>650</v>
      </c>
    </row>
    <row r="1646" spans="1:11">
      <c r="A1646" s="34" t="s">
        <v>4670</v>
      </c>
      <c r="B1646" s="34">
        <v>2022</v>
      </c>
      <c r="C1646" s="34">
        <v>85</v>
      </c>
      <c r="D1646" s="34" t="s">
        <v>4678</v>
      </c>
      <c r="E1646" s="95">
        <f t="shared" si="78"/>
        <v>858</v>
      </c>
      <c r="F1646" s="95">
        <f t="shared" si="79"/>
        <v>1175</v>
      </c>
      <c r="G1646" s="95">
        <f>'gráficos x semana II nivel'!E414</f>
        <v>1</v>
      </c>
      <c r="H1646" s="95">
        <f t="shared" si="77"/>
        <v>109</v>
      </c>
      <c r="I1646" s="351">
        <f t="shared" si="2"/>
        <v>0.12703962703962704</v>
      </c>
      <c r="J1646" s="351">
        <f t="shared" si="3"/>
        <v>9.2765957446808517E-2</v>
      </c>
      <c r="K1646" s="34" t="s">
        <v>650</v>
      </c>
    </row>
    <row r="1647" spans="1:11">
      <c r="A1647" s="34" t="s">
        <v>4670</v>
      </c>
      <c r="B1647" s="34">
        <v>2022</v>
      </c>
      <c r="C1647" s="34">
        <v>86</v>
      </c>
      <c r="D1647" s="34" t="s">
        <v>4678</v>
      </c>
      <c r="E1647" s="95">
        <f t="shared" si="78"/>
        <v>858</v>
      </c>
      <c r="F1647" s="95">
        <f t="shared" si="79"/>
        <v>1175</v>
      </c>
      <c r="G1647" s="95">
        <f>'gráficos x semana II nivel'!E415</f>
        <v>0</v>
      </c>
      <c r="H1647" s="95">
        <f t="shared" si="77"/>
        <v>109</v>
      </c>
      <c r="I1647" s="351">
        <f t="shared" si="2"/>
        <v>0.12703962703962704</v>
      </c>
      <c r="J1647" s="351">
        <f t="shared" si="3"/>
        <v>9.2765957446808517E-2</v>
      </c>
      <c r="K1647" s="34" t="s">
        <v>650</v>
      </c>
    </row>
    <row r="1648" spans="1:11">
      <c r="A1648" s="34" t="s">
        <v>4670</v>
      </c>
      <c r="B1648" s="34">
        <v>2022</v>
      </c>
      <c r="C1648" s="34">
        <v>87</v>
      </c>
      <c r="D1648" s="34" t="s">
        <v>4678</v>
      </c>
      <c r="E1648" s="95">
        <f t="shared" si="78"/>
        <v>858</v>
      </c>
      <c r="F1648" s="95">
        <f t="shared" si="79"/>
        <v>1175</v>
      </c>
      <c r="G1648" s="95">
        <f>'gráficos x semana II nivel'!E416</f>
        <v>0</v>
      </c>
      <c r="H1648" s="95">
        <f t="shared" si="77"/>
        <v>109</v>
      </c>
      <c r="I1648" s="351">
        <f t="shared" si="2"/>
        <v>0.12703962703962704</v>
      </c>
      <c r="J1648" s="351">
        <f t="shared" si="3"/>
        <v>9.2765957446808517E-2</v>
      </c>
      <c r="K1648" s="34" t="s">
        <v>650</v>
      </c>
    </row>
    <row r="1649" spans="1:11">
      <c r="A1649" s="34" t="s">
        <v>4670</v>
      </c>
      <c r="B1649" s="34">
        <v>2022</v>
      </c>
      <c r="C1649" s="34">
        <v>88</v>
      </c>
      <c r="D1649" s="34" t="s">
        <v>4678</v>
      </c>
      <c r="E1649" s="95">
        <f t="shared" si="78"/>
        <v>858</v>
      </c>
      <c r="F1649" s="95">
        <f t="shared" si="79"/>
        <v>1175</v>
      </c>
      <c r="G1649" s="95">
        <f>'gráficos x semana II nivel'!E417</f>
        <v>0</v>
      </c>
      <c r="H1649" s="95">
        <f t="shared" si="77"/>
        <v>109</v>
      </c>
      <c r="I1649" s="351">
        <f t="shared" si="2"/>
        <v>0.12703962703962704</v>
      </c>
      <c r="J1649" s="351">
        <f t="shared" si="3"/>
        <v>9.2765957446808517E-2</v>
      </c>
      <c r="K1649" s="34" t="s">
        <v>650</v>
      </c>
    </row>
    <row r="1650" spans="1:11">
      <c r="A1650" s="34" t="s">
        <v>4670</v>
      </c>
      <c r="B1650" s="34">
        <v>2022</v>
      </c>
      <c r="C1650" s="34">
        <v>89</v>
      </c>
      <c r="D1650" s="34" t="s">
        <v>4678</v>
      </c>
      <c r="E1650" s="95">
        <f t="shared" ref="E1650:E1665" si="80">GB1_IIN</f>
        <v>858</v>
      </c>
      <c r="F1650" s="95">
        <f t="shared" ref="F1650:F1665" si="81">Cargos_IIN_GB1</f>
        <v>1175</v>
      </c>
      <c r="G1650" s="95">
        <f>'gráficos x semana II nivel'!E418</f>
        <v>0</v>
      </c>
      <c r="H1650" s="95">
        <f t="shared" si="77"/>
        <v>109</v>
      </c>
      <c r="I1650" s="351">
        <f t="shared" si="2"/>
        <v>0.12703962703962704</v>
      </c>
      <c r="J1650" s="351">
        <f t="shared" si="3"/>
        <v>9.2765957446808517E-2</v>
      </c>
      <c r="K1650" s="34" t="s">
        <v>650</v>
      </c>
    </row>
    <row r="1651" spans="1:11">
      <c r="A1651" s="34" t="s">
        <v>4670</v>
      </c>
      <c r="B1651" s="34">
        <v>2022</v>
      </c>
      <c r="C1651" s="34">
        <v>90</v>
      </c>
      <c r="D1651" s="34" t="s">
        <v>4678</v>
      </c>
      <c r="E1651" s="95">
        <f t="shared" si="80"/>
        <v>858</v>
      </c>
      <c r="F1651" s="95">
        <f t="shared" si="81"/>
        <v>1175</v>
      </c>
      <c r="G1651" s="95">
        <f>'gráficos x semana II nivel'!E419</f>
        <v>0</v>
      </c>
      <c r="H1651" s="95">
        <f t="shared" si="77"/>
        <v>109</v>
      </c>
      <c r="I1651" s="351">
        <f t="shared" si="2"/>
        <v>0.12703962703962704</v>
      </c>
      <c r="J1651" s="351">
        <f t="shared" si="3"/>
        <v>9.2765957446808517E-2</v>
      </c>
      <c r="K1651" s="34" t="s">
        <v>650</v>
      </c>
    </row>
    <row r="1652" spans="1:11">
      <c r="A1652" s="34" t="s">
        <v>4670</v>
      </c>
      <c r="B1652" s="34">
        <v>2022</v>
      </c>
      <c r="C1652" s="34">
        <v>91</v>
      </c>
      <c r="D1652" s="34" t="s">
        <v>4678</v>
      </c>
      <c r="E1652" s="95">
        <f t="shared" si="80"/>
        <v>858</v>
      </c>
      <c r="F1652" s="95">
        <f t="shared" si="81"/>
        <v>1175</v>
      </c>
      <c r="G1652" s="95">
        <f>'gráficos x semana II nivel'!E420</f>
        <v>0</v>
      </c>
      <c r="H1652" s="95">
        <f t="shared" si="77"/>
        <v>109</v>
      </c>
      <c r="I1652" s="351">
        <f t="shared" si="2"/>
        <v>0.12703962703962704</v>
      </c>
      <c r="J1652" s="351">
        <f t="shared" si="3"/>
        <v>9.2765957446808517E-2</v>
      </c>
      <c r="K1652" s="34" t="s">
        <v>650</v>
      </c>
    </row>
    <row r="1653" spans="1:11">
      <c r="A1653" s="34" t="s">
        <v>4670</v>
      </c>
      <c r="B1653" s="34">
        <v>2022</v>
      </c>
      <c r="C1653" s="34">
        <v>92</v>
      </c>
      <c r="D1653" s="34" t="s">
        <v>4678</v>
      </c>
      <c r="E1653" s="95">
        <f t="shared" si="80"/>
        <v>858</v>
      </c>
      <c r="F1653" s="95">
        <f t="shared" si="81"/>
        <v>1175</v>
      </c>
      <c r="G1653" s="95">
        <f>'gráficos x semana II nivel'!E421</f>
        <v>0</v>
      </c>
      <c r="H1653" s="95">
        <f t="shared" si="77"/>
        <v>109</v>
      </c>
      <c r="I1653" s="351">
        <f t="shared" si="2"/>
        <v>0.12703962703962704</v>
      </c>
      <c r="J1653" s="351">
        <f t="shared" si="3"/>
        <v>9.2765957446808517E-2</v>
      </c>
      <c r="K1653" s="34" t="s">
        <v>650</v>
      </c>
    </row>
    <row r="1654" spans="1:11">
      <c r="A1654" s="34" t="s">
        <v>4670</v>
      </c>
      <c r="B1654" s="34">
        <v>2022</v>
      </c>
      <c r="C1654" s="34">
        <v>93</v>
      </c>
      <c r="D1654" s="34" t="s">
        <v>4678</v>
      </c>
      <c r="E1654" s="95">
        <f t="shared" si="80"/>
        <v>858</v>
      </c>
      <c r="F1654" s="95">
        <f t="shared" si="81"/>
        <v>1175</v>
      </c>
      <c r="G1654" s="95">
        <f>'gráficos x semana II nivel'!E422</f>
        <v>0</v>
      </c>
      <c r="H1654" s="95">
        <f t="shared" si="77"/>
        <v>109</v>
      </c>
      <c r="I1654" s="351">
        <f t="shared" si="2"/>
        <v>0.12703962703962704</v>
      </c>
      <c r="J1654" s="351">
        <f t="shared" si="3"/>
        <v>9.2765957446808517E-2</v>
      </c>
      <c r="K1654" s="34" t="s">
        <v>650</v>
      </c>
    </row>
    <row r="1655" spans="1:11">
      <c r="A1655" s="34" t="s">
        <v>4670</v>
      </c>
      <c r="B1655" s="34">
        <v>2022</v>
      </c>
      <c r="C1655" s="34">
        <v>94</v>
      </c>
      <c r="D1655" s="34" t="s">
        <v>4678</v>
      </c>
      <c r="E1655" s="95">
        <f t="shared" si="80"/>
        <v>858</v>
      </c>
      <c r="F1655" s="95">
        <f t="shared" si="81"/>
        <v>1175</v>
      </c>
      <c r="G1655" s="95">
        <f>'gráficos x semana II nivel'!E423</f>
        <v>0</v>
      </c>
      <c r="H1655" s="95">
        <f t="shared" si="77"/>
        <v>109</v>
      </c>
      <c r="I1655" s="351">
        <f t="shared" si="2"/>
        <v>0.12703962703962704</v>
      </c>
      <c r="J1655" s="351">
        <f t="shared" si="3"/>
        <v>9.2765957446808517E-2</v>
      </c>
      <c r="K1655" s="34" t="s">
        <v>650</v>
      </c>
    </row>
    <row r="1656" spans="1:11">
      <c r="A1656" s="34" t="s">
        <v>4670</v>
      </c>
      <c r="B1656" s="34">
        <v>2022</v>
      </c>
      <c r="C1656" s="34">
        <v>95</v>
      </c>
      <c r="D1656" s="34" t="s">
        <v>4678</v>
      </c>
      <c r="E1656" s="95">
        <f t="shared" si="80"/>
        <v>858</v>
      </c>
      <c r="F1656" s="95">
        <f t="shared" si="81"/>
        <v>1175</v>
      </c>
      <c r="G1656" s="95">
        <f>'gráficos x semana II nivel'!E424</f>
        <v>0</v>
      </c>
      <c r="H1656" s="95">
        <f t="shared" si="77"/>
        <v>109</v>
      </c>
      <c r="I1656" s="351">
        <f t="shared" si="2"/>
        <v>0.12703962703962704</v>
      </c>
      <c r="J1656" s="351">
        <f t="shared" si="3"/>
        <v>9.2765957446808517E-2</v>
      </c>
      <c r="K1656" s="34" t="s">
        <v>650</v>
      </c>
    </row>
    <row r="1657" spans="1:11">
      <c r="A1657" s="34" t="s">
        <v>4670</v>
      </c>
      <c r="B1657" s="34">
        <v>2022</v>
      </c>
      <c r="C1657" s="34">
        <v>96</v>
      </c>
      <c r="D1657" s="34" t="s">
        <v>4678</v>
      </c>
      <c r="E1657" s="95">
        <f t="shared" si="80"/>
        <v>858</v>
      </c>
      <c r="F1657" s="95">
        <f t="shared" si="81"/>
        <v>1175</v>
      </c>
      <c r="G1657" s="95">
        <f>'gráficos x semana II nivel'!E425</f>
        <v>0</v>
      </c>
      <c r="H1657" s="95">
        <f t="shared" si="77"/>
        <v>109</v>
      </c>
      <c r="I1657" s="351">
        <f t="shared" si="2"/>
        <v>0.12703962703962704</v>
      </c>
      <c r="J1657" s="351">
        <f t="shared" si="3"/>
        <v>9.2765957446808517E-2</v>
      </c>
      <c r="K1657" s="34" t="s">
        <v>650</v>
      </c>
    </row>
    <row r="1658" spans="1:11">
      <c r="A1658" s="34" t="s">
        <v>4670</v>
      </c>
      <c r="B1658" s="34">
        <v>2022</v>
      </c>
      <c r="C1658" s="34">
        <v>97</v>
      </c>
      <c r="D1658" s="34" t="s">
        <v>4678</v>
      </c>
      <c r="E1658" s="95">
        <f t="shared" si="80"/>
        <v>858</v>
      </c>
      <c r="F1658" s="95">
        <f t="shared" si="81"/>
        <v>1175</v>
      </c>
      <c r="G1658" s="95">
        <f>'gráficos x semana II nivel'!E426</f>
        <v>0</v>
      </c>
      <c r="H1658" s="95">
        <f t="shared" si="77"/>
        <v>109</v>
      </c>
      <c r="I1658" s="351">
        <f t="shared" si="2"/>
        <v>0.12703962703962704</v>
      </c>
      <c r="J1658" s="351">
        <f t="shared" si="3"/>
        <v>9.2765957446808517E-2</v>
      </c>
      <c r="K1658" s="34" t="s">
        <v>650</v>
      </c>
    </row>
    <row r="1659" spans="1:11">
      <c r="A1659" s="34" t="s">
        <v>4670</v>
      </c>
      <c r="B1659" s="34">
        <v>2022</v>
      </c>
      <c r="C1659" s="34">
        <v>98</v>
      </c>
      <c r="D1659" s="34" t="s">
        <v>4678</v>
      </c>
      <c r="E1659" s="95">
        <f t="shared" si="80"/>
        <v>858</v>
      </c>
      <c r="F1659" s="95">
        <f t="shared" si="81"/>
        <v>1175</v>
      </c>
      <c r="G1659" s="95">
        <f>'gráficos x semana II nivel'!E427</f>
        <v>0</v>
      </c>
      <c r="H1659" s="95">
        <f t="shared" si="77"/>
        <v>109</v>
      </c>
      <c r="I1659" s="351">
        <f t="shared" si="2"/>
        <v>0.12703962703962704</v>
      </c>
      <c r="J1659" s="351">
        <f t="shared" si="3"/>
        <v>9.2765957446808517E-2</v>
      </c>
      <c r="K1659" s="34" t="s">
        <v>650</v>
      </c>
    </row>
    <row r="1660" spans="1:11">
      <c r="A1660" s="34" t="s">
        <v>4670</v>
      </c>
      <c r="B1660" s="34">
        <v>2022</v>
      </c>
      <c r="C1660" s="34">
        <v>99</v>
      </c>
      <c r="D1660" s="34" t="s">
        <v>4678</v>
      </c>
      <c r="E1660" s="95">
        <f t="shared" si="80"/>
        <v>858</v>
      </c>
      <c r="F1660" s="95">
        <f t="shared" si="81"/>
        <v>1175</v>
      </c>
      <c r="G1660" s="95">
        <f>'gráficos x semana II nivel'!E428</f>
        <v>0</v>
      </c>
      <c r="H1660" s="95">
        <f t="shared" si="77"/>
        <v>109</v>
      </c>
      <c r="I1660" s="351">
        <f t="shared" si="2"/>
        <v>0.12703962703962704</v>
      </c>
      <c r="J1660" s="351">
        <f t="shared" si="3"/>
        <v>9.2765957446808517E-2</v>
      </c>
      <c r="K1660" s="34" t="s">
        <v>650</v>
      </c>
    </row>
    <row r="1661" spans="1:11">
      <c r="A1661" s="34" t="s">
        <v>4670</v>
      </c>
      <c r="B1661" s="34">
        <v>2022</v>
      </c>
      <c r="C1661" s="34">
        <v>100</v>
      </c>
      <c r="D1661" s="34" t="s">
        <v>4678</v>
      </c>
      <c r="E1661" s="95">
        <f t="shared" si="80"/>
        <v>858</v>
      </c>
      <c r="F1661" s="95">
        <f t="shared" si="81"/>
        <v>1175</v>
      </c>
      <c r="G1661" s="95">
        <f>'gráficos x semana II nivel'!E429</f>
        <v>0</v>
      </c>
      <c r="H1661" s="95">
        <f t="shared" si="77"/>
        <v>109</v>
      </c>
      <c r="I1661" s="351">
        <f t="shared" si="2"/>
        <v>0.12703962703962704</v>
      </c>
      <c r="J1661" s="351">
        <f t="shared" si="3"/>
        <v>9.2765957446808517E-2</v>
      </c>
      <c r="K1661" s="34" t="s">
        <v>650</v>
      </c>
    </row>
    <row r="1662" spans="1:11">
      <c r="A1662" s="34" t="s">
        <v>4670</v>
      </c>
      <c r="B1662" s="34">
        <v>2022</v>
      </c>
      <c r="C1662" s="34">
        <v>101</v>
      </c>
      <c r="D1662" s="34" t="s">
        <v>4678</v>
      </c>
      <c r="E1662" s="95">
        <f t="shared" si="80"/>
        <v>858</v>
      </c>
      <c r="F1662" s="95">
        <f t="shared" si="81"/>
        <v>1175</v>
      </c>
      <c r="G1662" s="95">
        <f>'gráficos x semana II nivel'!E430</f>
        <v>0</v>
      </c>
      <c r="H1662" s="95">
        <f t="shared" si="77"/>
        <v>109</v>
      </c>
      <c r="I1662" s="351">
        <f t="shared" si="2"/>
        <v>0.12703962703962704</v>
      </c>
      <c r="J1662" s="351">
        <f t="shared" si="3"/>
        <v>9.2765957446808517E-2</v>
      </c>
      <c r="K1662" s="34" t="s">
        <v>650</v>
      </c>
    </row>
    <row r="1663" spans="1:11">
      <c r="A1663" s="34" t="s">
        <v>4670</v>
      </c>
      <c r="B1663" s="34">
        <v>2022</v>
      </c>
      <c r="C1663" s="34">
        <v>102</v>
      </c>
      <c r="D1663" s="34" t="s">
        <v>4678</v>
      </c>
      <c r="E1663" s="95">
        <f t="shared" si="80"/>
        <v>858</v>
      </c>
      <c r="F1663" s="95">
        <f t="shared" si="81"/>
        <v>1175</v>
      </c>
      <c r="G1663" s="95">
        <f>'gráficos x semana II nivel'!E431</f>
        <v>0</v>
      </c>
      <c r="H1663" s="95">
        <f t="shared" si="77"/>
        <v>109</v>
      </c>
      <c r="I1663" s="351">
        <f t="shared" si="2"/>
        <v>0.12703962703962704</v>
      </c>
      <c r="J1663" s="351">
        <f t="shared" si="3"/>
        <v>9.2765957446808517E-2</v>
      </c>
      <c r="K1663" s="34" t="s">
        <v>650</v>
      </c>
    </row>
    <row r="1664" spans="1:11">
      <c r="A1664" s="34" t="s">
        <v>4670</v>
      </c>
      <c r="B1664" s="34">
        <v>2022</v>
      </c>
      <c r="C1664" s="34">
        <v>103</v>
      </c>
      <c r="D1664" s="34" t="s">
        <v>4678</v>
      </c>
      <c r="E1664" s="95">
        <f t="shared" si="80"/>
        <v>858</v>
      </c>
      <c r="F1664" s="95">
        <f t="shared" si="81"/>
        <v>1175</v>
      </c>
      <c r="G1664" s="95">
        <f>'gráficos x semana II nivel'!E432</f>
        <v>0</v>
      </c>
      <c r="H1664" s="95">
        <f t="shared" si="77"/>
        <v>109</v>
      </c>
      <c r="I1664" s="351">
        <f t="shared" si="2"/>
        <v>0.12703962703962704</v>
      </c>
      <c r="J1664" s="351">
        <f t="shared" si="3"/>
        <v>9.2765957446808517E-2</v>
      </c>
      <c r="K1664" s="34" t="s">
        <v>650</v>
      </c>
    </row>
    <row r="1665" spans="1:11">
      <c r="A1665" s="34" t="s">
        <v>4670</v>
      </c>
      <c r="B1665" s="34">
        <v>2022</v>
      </c>
      <c r="C1665" s="34">
        <v>104</v>
      </c>
      <c r="D1665" s="34" t="s">
        <v>4678</v>
      </c>
      <c r="E1665" s="95">
        <f t="shared" si="80"/>
        <v>858</v>
      </c>
      <c r="F1665" s="95">
        <f t="shared" si="81"/>
        <v>1175</v>
      </c>
      <c r="G1665" s="95">
        <f>'gráficos x semana II nivel'!E433</f>
        <v>0</v>
      </c>
      <c r="H1665" s="95">
        <f t="shared" si="77"/>
        <v>109</v>
      </c>
      <c r="I1665">
        <f t="shared" si="2"/>
        <v>0.12703962703962704</v>
      </c>
      <c r="J1665">
        <f t="shared" si="3"/>
        <v>9.2765957446808517E-2</v>
      </c>
      <c r="K1665" s="34" t="s">
        <v>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664"/>
  <sheetViews>
    <sheetView topLeftCell="A37" workbookViewId="0">
      <selection activeCell="I37" sqref="I1:J1048576"/>
    </sheetView>
  </sheetViews>
  <sheetFormatPr baseColWidth="10" defaultColWidth="12.5703125" defaultRowHeight="15.75" customHeight="1"/>
  <sheetData>
    <row r="1" spans="1:11">
      <c r="A1" s="34" t="s">
        <v>4645</v>
      </c>
      <c r="B1" s="34" t="s">
        <v>4647</v>
      </c>
      <c r="C1" s="34" t="s">
        <v>4671</v>
      </c>
      <c r="D1" s="34" t="s">
        <v>4721</v>
      </c>
      <c r="E1" s="34" t="s">
        <v>4722</v>
      </c>
      <c r="F1" s="34" t="s">
        <v>4723</v>
      </c>
      <c r="G1" s="34" t="s">
        <v>4724</v>
      </c>
      <c r="H1" s="34" t="s">
        <v>4725</v>
      </c>
      <c r="I1" s="34" t="s">
        <v>4726</v>
      </c>
      <c r="J1" s="34" t="s">
        <v>4727</v>
      </c>
      <c r="K1" s="34" t="s">
        <v>4646</v>
      </c>
    </row>
    <row r="2" spans="1:11">
      <c r="A2" s="34" t="s">
        <v>4654</v>
      </c>
      <c r="B2" s="34">
        <v>2010</v>
      </c>
      <c r="C2" s="34">
        <v>1</v>
      </c>
      <c r="D2" s="323" t="s">
        <v>4648</v>
      </c>
      <c r="E2" s="95">
        <f t="shared" ref="E2:E65" si="0">SP1_IIN+SP1_IN</f>
        <v>507</v>
      </c>
      <c r="F2" s="95">
        <f>Cargos_x_gob!$C$2+Cargos_x_gob!$C$6</f>
        <v>887</v>
      </c>
      <c r="G2" s="95">
        <f t="array" ref="G2">SUM(IF('Graf I Nivel Datastudio'!$B$1:$B$1613=B2,IF('Graf I Nivel Datastudio'!$C$1:$C$1613=C2,IF('Graf I Nivel Datastudio'!$D$1:$D$1613=D2,'Graf I Nivel Datastudio'!$G$1:$G$1613,0))))+SUM(IF('Graf II Nivel Datastudio'!$B$1:$B$1613=B2,IF('Graf II Nivel Datastudio'!$C$1:$C$1613=C2,IF('Graf II Nivel Datastudio'!$D$1:$D$1613=D2,'Graf II Nivel Datastudio'!$G$1:$G$1613,0))))</f>
        <v>0</v>
      </c>
      <c r="H2" s="95">
        <f>G2</f>
        <v>0</v>
      </c>
      <c r="I2" s="486">
        <f t="shared" ref="I2:I259" si="1">H2/E2</f>
        <v>0</v>
      </c>
      <c r="J2" s="486">
        <f t="shared" ref="J2:J1664" si="2">H2/F2</f>
        <v>0</v>
      </c>
      <c r="K2" s="34" t="s">
        <v>4728</v>
      </c>
    </row>
    <row r="3" spans="1:11">
      <c r="A3" s="34" t="s">
        <v>4654</v>
      </c>
      <c r="B3" s="34">
        <v>2010</v>
      </c>
      <c r="C3" s="34">
        <v>2</v>
      </c>
      <c r="D3" s="323" t="s">
        <v>4648</v>
      </c>
      <c r="E3" s="95">
        <f t="shared" si="0"/>
        <v>507</v>
      </c>
      <c r="F3" s="95">
        <f>Cargos_x_gob!$C$2+Cargos_x_gob!$C$6</f>
        <v>887</v>
      </c>
      <c r="G3" s="95">
        <f t="array" ref="G3">SUM(IF('Graf I Nivel Datastudio'!$B$1:$B$1613=B3,IF('Graf I Nivel Datastudio'!$C$1:$C$1613=C3,IF('Graf I Nivel Datastudio'!$D$1:$D$1613=D3,'Graf I Nivel Datastudio'!$G$1:$G$1613,0))))+SUM(IF('Graf II Nivel Datastudio'!$B$1:$B$1613=B3,IF('Graf II Nivel Datastudio'!$C$1:$C$1613=C3,IF('Graf II Nivel Datastudio'!$D$1:$D$1613=D3,'Graf II Nivel Datastudio'!$G$1:$G$1613,0))))</f>
        <v>3</v>
      </c>
      <c r="H3" s="95">
        <f t="shared" ref="H3:H105" si="3">G3+H2</f>
        <v>3</v>
      </c>
      <c r="I3" s="486">
        <f t="shared" si="1"/>
        <v>5.9171597633136093E-3</v>
      </c>
      <c r="J3" s="486">
        <f t="shared" si="2"/>
        <v>3.3821871476888386E-3</v>
      </c>
      <c r="K3" s="34" t="s">
        <v>4728</v>
      </c>
    </row>
    <row r="4" spans="1:11">
      <c r="A4" s="34" t="s">
        <v>4654</v>
      </c>
      <c r="B4" s="34">
        <v>2010</v>
      </c>
      <c r="C4" s="34">
        <v>3</v>
      </c>
      <c r="D4" s="323" t="s">
        <v>4648</v>
      </c>
      <c r="E4" s="95">
        <f t="shared" si="0"/>
        <v>507</v>
      </c>
      <c r="F4" s="95">
        <f>Cargos_x_gob!$C$2+Cargos_x_gob!$C$6</f>
        <v>887</v>
      </c>
      <c r="G4" s="95">
        <f t="array" ref="G4">SUM(IF('Graf I Nivel Datastudio'!$B$1:$B$1613=B4,IF('Graf I Nivel Datastudio'!$C$1:$C$1613=C4,IF('Graf I Nivel Datastudio'!$D$1:$D$1613=D4,'Graf I Nivel Datastudio'!$G$1:$G$1613,0))))+SUM(IF('Graf II Nivel Datastudio'!$B$1:$B$1613=B4,IF('Graf II Nivel Datastudio'!$C$1:$C$1613=C4,IF('Graf II Nivel Datastudio'!$D$1:$D$1613=D4,'Graf II Nivel Datastudio'!$G$1:$G$1613,0))))</f>
        <v>0</v>
      </c>
      <c r="H4" s="95">
        <f t="shared" si="3"/>
        <v>3</v>
      </c>
      <c r="I4" s="486">
        <f t="shared" si="1"/>
        <v>5.9171597633136093E-3</v>
      </c>
      <c r="J4" s="486">
        <f t="shared" si="2"/>
        <v>3.3821871476888386E-3</v>
      </c>
      <c r="K4" s="34" t="s">
        <v>4728</v>
      </c>
    </row>
    <row r="5" spans="1:11">
      <c r="A5" s="34" t="s">
        <v>4654</v>
      </c>
      <c r="B5" s="34">
        <v>2010</v>
      </c>
      <c r="C5" s="34">
        <v>4</v>
      </c>
      <c r="D5" s="323" t="s">
        <v>4648</v>
      </c>
      <c r="E5" s="95">
        <f t="shared" si="0"/>
        <v>507</v>
      </c>
      <c r="F5" s="95">
        <f>Cargos_x_gob!$C$2+Cargos_x_gob!$C$6</f>
        <v>887</v>
      </c>
      <c r="G5" s="95">
        <f t="array" ref="G5">SUM(IF('Graf I Nivel Datastudio'!$B$1:$B$1613=B5,IF('Graf I Nivel Datastudio'!$C$1:$C$1613=C5,IF('Graf I Nivel Datastudio'!$D$1:$D$1613=D5,'Graf I Nivel Datastudio'!$G$1:$G$1613,0))))+SUM(IF('Graf II Nivel Datastudio'!$B$1:$B$1613=B5,IF('Graf II Nivel Datastudio'!$C$1:$C$1613=C5,IF('Graf II Nivel Datastudio'!$D$1:$D$1613=D5,'Graf II Nivel Datastudio'!$G$1:$G$1613,0))))</f>
        <v>8</v>
      </c>
      <c r="H5" s="95">
        <f t="shared" si="3"/>
        <v>11</v>
      </c>
      <c r="I5" s="486">
        <f t="shared" si="1"/>
        <v>2.1696252465483234E-2</v>
      </c>
      <c r="J5" s="486">
        <f t="shared" si="2"/>
        <v>1.2401352874859075E-2</v>
      </c>
      <c r="K5" s="34" t="s">
        <v>4728</v>
      </c>
    </row>
    <row r="6" spans="1:11">
      <c r="A6" s="34" t="s">
        <v>4654</v>
      </c>
      <c r="B6" s="34">
        <v>2010</v>
      </c>
      <c r="C6" s="34">
        <v>5</v>
      </c>
      <c r="D6" s="323" t="s">
        <v>4648</v>
      </c>
      <c r="E6" s="95">
        <f t="shared" si="0"/>
        <v>507</v>
      </c>
      <c r="F6" s="95">
        <f>Cargos_x_gob!$C$2+Cargos_x_gob!$C$6</f>
        <v>887</v>
      </c>
      <c r="G6" s="95">
        <f t="array" ref="G6">SUM(IF('Graf I Nivel Datastudio'!$B$1:$B$1613=B6,IF('Graf I Nivel Datastudio'!$C$1:$C$1613=C6,IF('Graf I Nivel Datastudio'!$D$1:$D$1613=D6,'Graf I Nivel Datastudio'!$G$1:$G$1613,0))))+SUM(IF('Graf II Nivel Datastudio'!$B$1:$B$1613=B6,IF('Graf II Nivel Datastudio'!$C$1:$C$1613=C6,IF('Graf II Nivel Datastudio'!$D$1:$D$1613=D6,'Graf II Nivel Datastudio'!$G$1:$G$1613,0))))</f>
        <v>2</v>
      </c>
      <c r="H6" s="95">
        <f t="shared" si="3"/>
        <v>13</v>
      </c>
      <c r="I6" s="486">
        <f t="shared" si="1"/>
        <v>2.564102564102564E-2</v>
      </c>
      <c r="J6" s="486">
        <f t="shared" si="2"/>
        <v>1.4656144306651634E-2</v>
      </c>
      <c r="K6" s="34" t="s">
        <v>4728</v>
      </c>
    </row>
    <row r="7" spans="1:11">
      <c r="A7" s="34" t="s">
        <v>4654</v>
      </c>
      <c r="B7" s="34">
        <v>2010</v>
      </c>
      <c r="C7" s="34">
        <v>6</v>
      </c>
      <c r="D7" s="323" t="s">
        <v>4648</v>
      </c>
      <c r="E7" s="95">
        <f t="shared" si="0"/>
        <v>507</v>
      </c>
      <c r="F7" s="95">
        <f>Cargos_x_gob!$C$2+Cargos_x_gob!$C$6</f>
        <v>887</v>
      </c>
      <c r="G7" s="95">
        <f t="array" ref="G7">SUM(IF('Graf I Nivel Datastudio'!$B$1:$B$1613=B7,IF('Graf I Nivel Datastudio'!$C$1:$C$1613=C7,IF('Graf I Nivel Datastudio'!$D$1:$D$1613=D7,'Graf I Nivel Datastudio'!$G$1:$G$1613,0))))+SUM(IF('Graf II Nivel Datastudio'!$B$1:$B$1613=B7,IF('Graf II Nivel Datastudio'!$C$1:$C$1613=C7,IF('Graf II Nivel Datastudio'!$D$1:$D$1613=D7,'Graf II Nivel Datastudio'!$G$1:$G$1613,0))))</f>
        <v>6</v>
      </c>
      <c r="H7" s="95">
        <f t="shared" si="3"/>
        <v>19</v>
      </c>
      <c r="I7" s="486">
        <f t="shared" si="1"/>
        <v>3.7475345167652857E-2</v>
      </c>
      <c r="J7" s="486">
        <f t="shared" si="2"/>
        <v>2.1420518602029311E-2</v>
      </c>
      <c r="K7" s="34" t="s">
        <v>4728</v>
      </c>
    </row>
    <row r="8" spans="1:11">
      <c r="A8" s="34" t="s">
        <v>4654</v>
      </c>
      <c r="B8" s="34">
        <v>2010</v>
      </c>
      <c r="C8" s="34">
        <v>7</v>
      </c>
      <c r="D8" s="323" t="s">
        <v>4648</v>
      </c>
      <c r="E8" s="95">
        <f t="shared" si="0"/>
        <v>507</v>
      </c>
      <c r="F8" s="95">
        <f>Cargos_x_gob!$C$2+Cargos_x_gob!$C$6</f>
        <v>887</v>
      </c>
      <c r="G8" s="95">
        <f t="array" ref="G8">SUM(IF('Graf I Nivel Datastudio'!$B$1:$B$1613=B8,IF('Graf I Nivel Datastudio'!$C$1:$C$1613=C8,IF('Graf I Nivel Datastudio'!$D$1:$D$1613=D8,'Graf I Nivel Datastudio'!$G$1:$G$1613,0))))+SUM(IF('Graf II Nivel Datastudio'!$B$1:$B$1613=B8,IF('Graf II Nivel Datastudio'!$C$1:$C$1613=C8,IF('Graf II Nivel Datastudio'!$D$1:$D$1613=D8,'Graf II Nivel Datastudio'!$G$1:$G$1613,0))))</f>
        <v>3</v>
      </c>
      <c r="H8" s="95">
        <f t="shared" si="3"/>
        <v>22</v>
      </c>
      <c r="I8" s="486">
        <f t="shared" si="1"/>
        <v>4.3392504930966469E-2</v>
      </c>
      <c r="J8" s="486">
        <f t="shared" si="2"/>
        <v>2.480270574971815E-2</v>
      </c>
      <c r="K8" s="34" t="s">
        <v>4728</v>
      </c>
    </row>
    <row r="9" spans="1:11">
      <c r="A9" s="34" t="s">
        <v>4654</v>
      </c>
      <c r="B9" s="34">
        <v>2010</v>
      </c>
      <c r="C9" s="34">
        <v>8</v>
      </c>
      <c r="D9" s="323" t="s">
        <v>4648</v>
      </c>
      <c r="E9" s="95">
        <f t="shared" si="0"/>
        <v>507</v>
      </c>
      <c r="F9" s="95">
        <f>Cargos_x_gob!$C$2+Cargos_x_gob!$C$6</f>
        <v>887</v>
      </c>
      <c r="G9" s="95">
        <f t="array" ref="G9">SUM(IF('Graf I Nivel Datastudio'!$B$1:$B$1613=B9,IF('Graf I Nivel Datastudio'!$C$1:$C$1613=C9,IF('Graf I Nivel Datastudio'!$D$1:$D$1613=D9,'Graf I Nivel Datastudio'!$G$1:$G$1613,0))))+SUM(IF('Graf II Nivel Datastudio'!$B$1:$B$1613=B9,IF('Graf II Nivel Datastudio'!$C$1:$C$1613=C9,IF('Graf II Nivel Datastudio'!$D$1:$D$1613=D9,'Graf II Nivel Datastudio'!$G$1:$G$1613,0))))</f>
        <v>9</v>
      </c>
      <c r="H9" s="95">
        <f t="shared" si="3"/>
        <v>31</v>
      </c>
      <c r="I9" s="486">
        <f t="shared" si="1"/>
        <v>6.1143984220907298E-2</v>
      </c>
      <c r="J9" s="486">
        <f t="shared" si="2"/>
        <v>3.4949267192784669E-2</v>
      </c>
      <c r="K9" s="34" t="s">
        <v>4728</v>
      </c>
    </row>
    <row r="10" spans="1:11">
      <c r="A10" s="34" t="s">
        <v>4654</v>
      </c>
      <c r="B10" s="34">
        <v>2010</v>
      </c>
      <c r="C10" s="34">
        <v>9</v>
      </c>
      <c r="D10" s="323" t="s">
        <v>4648</v>
      </c>
      <c r="E10" s="95">
        <f t="shared" si="0"/>
        <v>507</v>
      </c>
      <c r="F10" s="95">
        <f>Cargos_x_gob!$C$2+Cargos_x_gob!$C$6</f>
        <v>887</v>
      </c>
      <c r="G10" s="95">
        <f t="array" ref="G10">SUM(IF('Graf I Nivel Datastudio'!$B$1:$B$1613=B10,IF('Graf I Nivel Datastudio'!$C$1:$C$1613=C10,IF('Graf I Nivel Datastudio'!$D$1:$D$1613=D10,'Graf I Nivel Datastudio'!$G$1:$G$1613,0))))+SUM(IF('Graf II Nivel Datastudio'!$B$1:$B$1613=B10,IF('Graf II Nivel Datastudio'!$C$1:$C$1613=C10,IF('Graf II Nivel Datastudio'!$D$1:$D$1613=D10,'Graf II Nivel Datastudio'!$G$1:$G$1613,0))))</f>
        <v>2</v>
      </c>
      <c r="H10" s="95">
        <f t="shared" si="3"/>
        <v>33</v>
      </c>
      <c r="I10" s="486">
        <f t="shared" si="1"/>
        <v>6.5088757396449703E-2</v>
      </c>
      <c r="J10" s="486">
        <f t="shared" si="2"/>
        <v>3.7204058624577228E-2</v>
      </c>
      <c r="K10" s="34" t="s">
        <v>4728</v>
      </c>
    </row>
    <row r="11" spans="1:11">
      <c r="A11" s="34" t="s">
        <v>4654</v>
      </c>
      <c r="B11" s="34">
        <v>2010</v>
      </c>
      <c r="C11" s="34">
        <v>10</v>
      </c>
      <c r="D11" s="323" t="s">
        <v>4648</v>
      </c>
      <c r="E11" s="95">
        <f t="shared" si="0"/>
        <v>507</v>
      </c>
      <c r="F11" s="95">
        <f>Cargos_x_gob!$C$2+Cargos_x_gob!$C$6</f>
        <v>887</v>
      </c>
      <c r="G11" s="95">
        <f t="array" ref="G11">SUM(IF('Graf I Nivel Datastudio'!$B$1:$B$1613=B11,IF('Graf I Nivel Datastudio'!$C$1:$C$1613=C11,IF('Graf I Nivel Datastudio'!$D$1:$D$1613=D11,'Graf I Nivel Datastudio'!$G$1:$G$1613,0))))+SUM(IF('Graf II Nivel Datastudio'!$B$1:$B$1613=B11,IF('Graf II Nivel Datastudio'!$C$1:$C$1613=C11,IF('Graf II Nivel Datastudio'!$D$1:$D$1613=D11,'Graf II Nivel Datastudio'!$G$1:$G$1613,0))))</f>
        <v>4</v>
      </c>
      <c r="H11" s="95">
        <f t="shared" si="3"/>
        <v>37</v>
      </c>
      <c r="I11" s="486">
        <f t="shared" si="1"/>
        <v>7.2978303747534515E-2</v>
      </c>
      <c r="J11" s="486">
        <f t="shared" si="2"/>
        <v>4.1713641488162347E-2</v>
      </c>
      <c r="K11" s="34" t="s">
        <v>4728</v>
      </c>
    </row>
    <row r="12" spans="1:11">
      <c r="A12" s="34" t="s">
        <v>4654</v>
      </c>
      <c r="B12" s="34">
        <v>2010</v>
      </c>
      <c r="C12" s="34">
        <v>11</v>
      </c>
      <c r="D12" s="323" t="s">
        <v>4648</v>
      </c>
      <c r="E12" s="95">
        <f t="shared" si="0"/>
        <v>507</v>
      </c>
      <c r="F12" s="95">
        <f>Cargos_x_gob!$C$2+Cargos_x_gob!$C$6</f>
        <v>887</v>
      </c>
      <c r="G12" s="95">
        <f t="array" ref="G12">SUM(IF('Graf I Nivel Datastudio'!$B$1:$B$1613=B12,IF('Graf I Nivel Datastudio'!$C$1:$C$1613=C12,IF('Graf I Nivel Datastudio'!$D$1:$D$1613=D12,'Graf I Nivel Datastudio'!$G$1:$G$1613,0))))+SUM(IF('Graf II Nivel Datastudio'!$B$1:$B$1613=B12,IF('Graf II Nivel Datastudio'!$C$1:$C$1613=C12,IF('Graf II Nivel Datastudio'!$D$1:$D$1613=D12,'Graf II Nivel Datastudio'!$G$1:$G$1613,0))))</f>
        <v>3</v>
      </c>
      <c r="H12" s="95">
        <f t="shared" si="3"/>
        <v>40</v>
      </c>
      <c r="I12" s="486">
        <f t="shared" si="1"/>
        <v>7.8895463510848127E-2</v>
      </c>
      <c r="J12" s="486">
        <f t="shared" si="2"/>
        <v>4.5095828635851182E-2</v>
      </c>
      <c r="K12" s="34" t="s">
        <v>4728</v>
      </c>
    </row>
    <row r="13" spans="1:11">
      <c r="A13" s="34" t="s">
        <v>4654</v>
      </c>
      <c r="B13" s="34">
        <v>2010</v>
      </c>
      <c r="C13" s="34">
        <v>12</v>
      </c>
      <c r="D13" s="323" t="s">
        <v>4648</v>
      </c>
      <c r="E13" s="95">
        <f t="shared" si="0"/>
        <v>507</v>
      </c>
      <c r="F13" s="95">
        <f>Cargos_x_gob!$C$2+Cargos_x_gob!$C$6</f>
        <v>887</v>
      </c>
      <c r="G13" s="95">
        <f t="array" ref="G13">SUM(IF('Graf I Nivel Datastudio'!$B$1:$B$1613=B13,IF('Graf I Nivel Datastudio'!$C$1:$C$1613=C13,IF('Graf I Nivel Datastudio'!$D$1:$D$1613=D13,'Graf I Nivel Datastudio'!$G$1:$G$1613,0))))+SUM(IF('Graf II Nivel Datastudio'!$B$1:$B$1613=B13,IF('Graf II Nivel Datastudio'!$C$1:$C$1613=C13,IF('Graf II Nivel Datastudio'!$D$1:$D$1613=D13,'Graf II Nivel Datastudio'!$G$1:$G$1613,0))))</f>
        <v>1</v>
      </c>
      <c r="H13" s="95">
        <f t="shared" si="3"/>
        <v>41</v>
      </c>
      <c r="I13" s="486">
        <f t="shared" si="1"/>
        <v>8.0867850098619326E-2</v>
      </c>
      <c r="J13" s="486">
        <f t="shared" si="2"/>
        <v>4.6223224351747465E-2</v>
      </c>
      <c r="K13" s="34" t="s">
        <v>4728</v>
      </c>
    </row>
    <row r="14" spans="1:11">
      <c r="A14" s="34" t="s">
        <v>4654</v>
      </c>
      <c r="B14" s="34">
        <v>2010</v>
      </c>
      <c r="C14" s="34">
        <v>13</v>
      </c>
      <c r="D14" s="323" t="s">
        <v>4648</v>
      </c>
      <c r="E14" s="95">
        <f t="shared" si="0"/>
        <v>507</v>
      </c>
      <c r="F14" s="95">
        <f>Cargos_x_gob!$C$2+Cargos_x_gob!$C$6</f>
        <v>887</v>
      </c>
      <c r="G14" s="95">
        <f t="array" ref="G14">SUM(IF('Graf I Nivel Datastudio'!$B$1:$B$1613=B14,IF('Graf I Nivel Datastudio'!$C$1:$C$1613=C14,IF('Graf I Nivel Datastudio'!$D$1:$D$1613=D14,'Graf I Nivel Datastudio'!$G$1:$G$1613,0))))+SUM(IF('Graf II Nivel Datastudio'!$B$1:$B$1613=B14,IF('Graf II Nivel Datastudio'!$C$1:$C$1613=C14,IF('Graf II Nivel Datastudio'!$D$1:$D$1613=D14,'Graf II Nivel Datastudio'!$G$1:$G$1613,0))))</f>
        <v>8</v>
      </c>
      <c r="H14" s="95">
        <f t="shared" si="3"/>
        <v>49</v>
      </c>
      <c r="I14" s="486">
        <f t="shared" si="1"/>
        <v>9.6646942800788949E-2</v>
      </c>
      <c r="J14" s="486">
        <f t="shared" si="2"/>
        <v>5.5242390078917701E-2</v>
      </c>
      <c r="K14" s="34" t="s">
        <v>4728</v>
      </c>
    </row>
    <row r="15" spans="1:11">
      <c r="A15" s="34" t="s">
        <v>4654</v>
      </c>
      <c r="B15" s="34">
        <v>2010</v>
      </c>
      <c r="C15" s="34">
        <v>14</v>
      </c>
      <c r="D15" s="323" t="s">
        <v>4648</v>
      </c>
      <c r="E15" s="95">
        <f t="shared" si="0"/>
        <v>507</v>
      </c>
      <c r="F15" s="95">
        <f>Cargos_x_gob!$C$2+Cargos_x_gob!$C$6</f>
        <v>887</v>
      </c>
      <c r="G15" s="95">
        <f t="array" ref="G15">SUM(IF('Graf I Nivel Datastudio'!$B$1:$B$1613=B15,IF('Graf I Nivel Datastudio'!$C$1:$C$1613=C15,IF('Graf I Nivel Datastudio'!$D$1:$D$1613=D15,'Graf I Nivel Datastudio'!$G$1:$G$1613,0))))+SUM(IF('Graf II Nivel Datastudio'!$B$1:$B$1613=B15,IF('Graf II Nivel Datastudio'!$C$1:$C$1613=C15,IF('Graf II Nivel Datastudio'!$D$1:$D$1613=D15,'Graf II Nivel Datastudio'!$G$1:$G$1613,0))))</f>
        <v>2</v>
      </c>
      <c r="H15" s="95">
        <f t="shared" si="3"/>
        <v>51</v>
      </c>
      <c r="I15" s="486">
        <f t="shared" si="1"/>
        <v>0.10059171597633136</v>
      </c>
      <c r="J15" s="486">
        <f t="shared" si="2"/>
        <v>5.749718151071026E-2</v>
      </c>
      <c r="K15" s="34" t="s">
        <v>4728</v>
      </c>
    </row>
    <row r="16" spans="1:11">
      <c r="A16" s="34" t="s">
        <v>4654</v>
      </c>
      <c r="B16" s="34">
        <v>2010</v>
      </c>
      <c r="C16" s="34">
        <v>15</v>
      </c>
      <c r="D16" s="323" t="s">
        <v>4648</v>
      </c>
      <c r="E16" s="95">
        <f t="shared" si="0"/>
        <v>507</v>
      </c>
      <c r="F16" s="95">
        <f>Cargos_x_gob!$C$2+Cargos_x_gob!$C$6</f>
        <v>887</v>
      </c>
      <c r="G16" s="95">
        <f t="array" ref="G16">SUM(IF('Graf I Nivel Datastudio'!$B$1:$B$1613=B16,IF('Graf I Nivel Datastudio'!$C$1:$C$1613=C16,IF('Graf I Nivel Datastudio'!$D$1:$D$1613=D16,'Graf I Nivel Datastudio'!$G$1:$G$1613,0))))+SUM(IF('Graf II Nivel Datastudio'!$B$1:$B$1613=B16,IF('Graf II Nivel Datastudio'!$C$1:$C$1613=C16,IF('Graf II Nivel Datastudio'!$D$1:$D$1613=D16,'Graf II Nivel Datastudio'!$G$1:$G$1613,0))))</f>
        <v>1</v>
      </c>
      <c r="H16" s="95">
        <f t="shared" si="3"/>
        <v>52</v>
      </c>
      <c r="I16" s="486">
        <f t="shared" si="1"/>
        <v>0.10256410256410256</v>
      </c>
      <c r="J16" s="486">
        <f t="shared" si="2"/>
        <v>5.8624577226606536E-2</v>
      </c>
      <c r="K16" s="34" t="s">
        <v>4728</v>
      </c>
    </row>
    <row r="17" spans="1:11">
      <c r="A17" s="34" t="s">
        <v>4654</v>
      </c>
      <c r="B17" s="34">
        <v>2010</v>
      </c>
      <c r="C17" s="34">
        <v>16</v>
      </c>
      <c r="D17" s="323" t="s">
        <v>4648</v>
      </c>
      <c r="E17" s="95">
        <f t="shared" si="0"/>
        <v>507</v>
      </c>
      <c r="F17" s="95">
        <f>Cargos_x_gob!$C$2+Cargos_x_gob!$C$6</f>
        <v>887</v>
      </c>
      <c r="G17" s="95">
        <f t="array" ref="G17">SUM(IF('Graf I Nivel Datastudio'!$B$1:$B$1613=B17,IF('Graf I Nivel Datastudio'!$C$1:$C$1613=C17,IF('Graf I Nivel Datastudio'!$D$1:$D$1613=D17,'Graf I Nivel Datastudio'!$G$1:$G$1613,0))))+SUM(IF('Graf II Nivel Datastudio'!$B$1:$B$1613=B17,IF('Graf II Nivel Datastudio'!$C$1:$C$1613=C17,IF('Graf II Nivel Datastudio'!$D$1:$D$1613=D17,'Graf II Nivel Datastudio'!$G$1:$G$1613,0))))</f>
        <v>3</v>
      </c>
      <c r="H17" s="95">
        <f t="shared" si="3"/>
        <v>55</v>
      </c>
      <c r="I17" s="486">
        <f t="shared" si="1"/>
        <v>0.10848126232741617</v>
      </c>
      <c r="J17" s="486">
        <f t="shared" si="2"/>
        <v>6.2006764374295378E-2</v>
      </c>
      <c r="K17" s="34" t="s">
        <v>4728</v>
      </c>
    </row>
    <row r="18" spans="1:11">
      <c r="A18" s="34" t="s">
        <v>4654</v>
      </c>
      <c r="B18" s="34">
        <v>2010</v>
      </c>
      <c r="C18" s="34">
        <v>17</v>
      </c>
      <c r="D18" s="323" t="s">
        <v>4648</v>
      </c>
      <c r="E18" s="95">
        <f t="shared" si="0"/>
        <v>507</v>
      </c>
      <c r="F18" s="95">
        <f>Cargos_x_gob!$C$2+Cargos_x_gob!$C$6</f>
        <v>887</v>
      </c>
      <c r="G18" s="95">
        <f t="array" ref="G18">SUM(IF('Graf I Nivel Datastudio'!$B$1:$B$1613=B18,IF('Graf I Nivel Datastudio'!$C$1:$C$1613=C18,IF('Graf I Nivel Datastudio'!$D$1:$D$1613=D18,'Graf I Nivel Datastudio'!$G$1:$G$1613,0))))+SUM(IF('Graf II Nivel Datastudio'!$B$1:$B$1613=B18,IF('Graf II Nivel Datastudio'!$C$1:$C$1613=C18,IF('Graf II Nivel Datastudio'!$D$1:$D$1613=D18,'Graf II Nivel Datastudio'!$G$1:$G$1613,0))))</f>
        <v>3</v>
      </c>
      <c r="H18" s="95">
        <f t="shared" si="3"/>
        <v>58</v>
      </c>
      <c r="I18" s="486">
        <f t="shared" si="1"/>
        <v>0.11439842209072978</v>
      </c>
      <c r="J18" s="486">
        <f t="shared" si="2"/>
        <v>6.538895152198422E-2</v>
      </c>
      <c r="K18" s="34" t="s">
        <v>4728</v>
      </c>
    </row>
    <row r="19" spans="1:11">
      <c r="A19" s="34" t="s">
        <v>4654</v>
      </c>
      <c r="B19" s="34">
        <v>2010</v>
      </c>
      <c r="C19" s="34">
        <v>18</v>
      </c>
      <c r="D19" s="323" t="s">
        <v>4648</v>
      </c>
      <c r="E19" s="95">
        <f t="shared" si="0"/>
        <v>507</v>
      </c>
      <c r="F19" s="95">
        <f>Cargos_x_gob!$C$2+Cargos_x_gob!$C$6</f>
        <v>887</v>
      </c>
      <c r="G19" s="95">
        <f t="array" ref="G19">SUM(IF('Graf I Nivel Datastudio'!$B$1:$B$1613=B19,IF('Graf I Nivel Datastudio'!$C$1:$C$1613=C19,IF('Graf I Nivel Datastudio'!$D$1:$D$1613=D19,'Graf I Nivel Datastudio'!$G$1:$G$1613,0))))+SUM(IF('Graf II Nivel Datastudio'!$B$1:$B$1613=B19,IF('Graf II Nivel Datastudio'!$C$1:$C$1613=C19,IF('Graf II Nivel Datastudio'!$D$1:$D$1613=D19,'Graf II Nivel Datastudio'!$G$1:$G$1613,0))))</f>
        <v>20</v>
      </c>
      <c r="H19" s="95">
        <f t="shared" si="3"/>
        <v>78</v>
      </c>
      <c r="I19" s="486">
        <f t="shared" si="1"/>
        <v>0.15384615384615385</v>
      </c>
      <c r="J19" s="486">
        <f t="shared" si="2"/>
        <v>8.7936865839909811E-2</v>
      </c>
      <c r="K19" s="34" t="s">
        <v>4728</v>
      </c>
    </row>
    <row r="20" spans="1:11">
      <c r="A20" s="34" t="s">
        <v>4654</v>
      </c>
      <c r="B20" s="34">
        <v>2010</v>
      </c>
      <c r="C20" s="34">
        <v>19</v>
      </c>
      <c r="D20" s="323" t="s">
        <v>4648</v>
      </c>
      <c r="E20" s="95">
        <f t="shared" si="0"/>
        <v>507</v>
      </c>
      <c r="F20" s="95">
        <f>Cargos_x_gob!$C$2+Cargos_x_gob!$C$6</f>
        <v>887</v>
      </c>
      <c r="G20" s="95">
        <f t="array" ref="G20">SUM(IF('Graf I Nivel Datastudio'!$B$1:$B$1613=B20,IF('Graf I Nivel Datastudio'!$C$1:$C$1613=C20,IF('Graf I Nivel Datastudio'!$D$1:$D$1613=D20,'Graf I Nivel Datastudio'!$G$1:$G$1613,0))))+SUM(IF('Graf II Nivel Datastudio'!$B$1:$B$1613=B20,IF('Graf II Nivel Datastudio'!$C$1:$C$1613=C20,IF('Graf II Nivel Datastudio'!$D$1:$D$1613=D20,'Graf II Nivel Datastudio'!$G$1:$G$1613,0))))</f>
        <v>3</v>
      </c>
      <c r="H20" s="95">
        <f t="shared" si="3"/>
        <v>81</v>
      </c>
      <c r="I20" s="486">
        <f t="shared" si="1"/>
        <v>0.15976331360946747</v>
      </c>
      <c r="J20" s="486">
        <f t="shared" si="2"/>
        <v>9.1319052987598653E-2</v>
      </c>
      <c r="K20" s="34" t="s">
        <v>4728</v>
      </c>
    </row>
    <row r="21" spans="1:11">
      <c r="A21" s="34" t="s">
        <v>4654</v>
      </c>
      <c r="B21" s="34">
        <v>2010</v>
      </c>
      <c r="C21" s="34">
        <v>20</v>
      </c>
      <c r="D21" s="323" t="s">
        <v>4648</v>
      </c>
      <c r="E21" s="95">
        <f t="shared" si="0"/>
        <v>507</v>
      </c>
      <c r="F21" s="95">
        <f>Cargos_x_gob!$C$2+Cargos_x_gob!$C$6</f>
        <v>887</v>
      </c>
      <c r="G21" s="95">
        <f t="array" ref="G21">SUM(IF('Graf I Nivel Datastudio'!$B$1:$B$1613=B21,IF('Graf I Nivel Datastudio'!$C$1:$C$1613=C21,IF('Graf I Nivel Datastudio'!$D$1:$D$1613=D21,'Graf I Nivel Datastudio'!$G$1:$G$1613,0))))+SUM(IF('Graf II Nivel Datastudio'!$B$1:$B$1613=B21,IF('Graf II Nivel Datastudio'!$C$1:$C$1613=C21,IF('Graf II Nivel Datastudio'!$D$1:$D$1613=D21,'Graf II Nivel Datastudio'!$G$1:$G$1613,0))))</f>
        <v>4</v>
      </c>
      <c r="H21" s="95">
        <f t="shared" si="3"/>
        <v>85</v>
      </c>
      <c r="I21" s="486">
        <f t="shared" si="1"/>
        <v>0.16765285996055226</v>
      </c>
      <c r="J21" s="486">
        <f t="shared" si="2"/>
        <v>9.5828635851183772E-2</v>
      </c>
      <c r="K21" s="34" t="s">
        <v>4728</v>
      </c>
    </row>
    <row r="22" spans="1:11">
      <c r="A22" s="34" t="s">
        <v>4654</v>
      </c>
      <c r="B22" s="34">
        <v>2010</v>
      </c>
      <c r="C22" s="34">
        <v>21</v>
      </c>
      <c r="D22" s="323" t="s">
        <v>4648</v>
      </c>
      <c r="E22" s="95">
        <f t="shared" si="0"/>
        <v>507</v>
      </c>
      <c r="F22" s="95">
        <f>Cargos_x_gob!$C$2+Cargos_x_gob!$C$6</f>
        <v>887</v>
      </c>
      <c r="G22" s="95">
        <f t="array" ref="G22">SUM(IF('Graf I Nivel Datastudio'!$B$1:$B$1613=B22,IF('Graf I Nivel Datastudio'!$C$1:$C$1613=C22,IF('Graf I Nivel Datastudio'!$D$1:$D$1613=D22,'Graf I Nivel Datastudio'!$G$1:$G$1613,0))))+SUM(IF('Graf II Nivel Datastudio'!$B$1:$B$1613=B22,IF('Graf II Nivel Datastudio'!$C$1:$C$1613=C22,IF('Graf II Nivel Datastudio'!$D$1:$D$1613=D22,'Graf II Nivel Datastudio'!$G$1:$G$1613,0))))</f>
        <v>4</v>
      </c>
      <c r="H22" s="95">
        <f t="shared" si="3"/>
        <v>89</v>
      </c>
      <c r="I22" s="486">
        <f t="shared" si="1"/>
        <v>0.17554240631163709</v>
      </c>
      <c r="J22" s="486">
        <f t="shared" si="2"/>
        <v>0.10033821871476889</v>
      </c>
      <c r="K22" s="34" t="s">
        <v>4728</v>
      </c>
    </row>
    <row r="23" spans="1:11">
      <c r="A23" s="34" t="s">
        <v>4654</v>
      </c>
      <c r="B23" s="34">
        <v>2010</v>
      </c>
      <c r="C23" s="34">
        <v>22</v>
      </c>
      <c r="D23" s="323" t="s">
        <v>4648</v>
      </c>
      <c r="E23" s="95">
        <f t="shared" si="0"/>
        <v>507</v>
      </c>
      <c r="F23" s="95">
        <f>Cargos_x_gob!$C$2+Cargos_x_gob!$C$6</f>
        <v>887</v>
      </c>
      <c r="G23" s="95">
        <f t="array" ref="G23">SUM(IF('Graf I Nivel Datastudio'!$B$1:$B$1613=B23,IF('Graf I Nivel Datastudio'!$C$1:$C$1613=C23,IF('Graf I Nivel Datastudio'!$D$1:$D$1613=D23,'Graf I Nivel Datastudio'!$G$1:$G$1613,0))))+SUM(IF('Graf II Nivel Datastudio'!$B$1:$B$1613=B23,IF('Graf II Nivel Datastudio'!$C$1:$C$1613=C23,IF('Graf II Nivel Datastudio'!$D$1:$D$1613=D23,'Graf II Nivel Datastudio'!$G$1:$G$1613,0))))</f>
        <v>7</v>
      </c>
      <c r="H23" s="95">
        <f t="shared" si="3"/>
        <v>96</v>
      </c>
      <c r="I23" s="486">
        <f t="shared" si="1"/>
        <v>0.1893491124260355</v>
      </c>
      <c r="J23" s="486">
        <f t="shared" si="2"/>
        <v>0.10822998872604284</v>
      </c>
      <c r="K23" s="34" t="s">
        <v>4728</v>
      </c>
    </row>
    <row r="24" spans="1:11">
      <c r="A24" s="34" t="s">
        <v>4654</v>
      </c>
      <c r="B24" s="34">
        <v>2010</v>
      </c>
      <c r="C24" s="34">
        <v>23</v>
      </c>
      <c r="D24" s="323" t="s">
        <v>4648</v>
      </c>
      <c r="E24" s="95">
        <f t="shared" si="0"/>
        <v>507</v>
      </c>
      <c r="F24" s="95">
        <f>Cargos_x_gob!$C$2+Cargos_x_gob!$C$6</f>
        <v>887</v>
      </c>
      <c r="G24" s="95">
        <f t="array" ref="G24">SUM(IF('Graf I Nivel Datastudio'!$B$1:$B$1613=B24,IF('Graf I Nivel Datastudio'!$C$1:$C$1613=C24,IF('Graf I Nivel Datastudio'!$D$1:$D$1613=D24,'Graf I Nivel Datastudio'!$G$1:$G$1613,0))))+SUM(IF('Graf II Nivel Datastudio'!$B$1:$B$1613=B24,IF('Graf II Nivel Datastudio'!$C$1:$C$1613=C24,IF('Graf II Nivel Datastudio'!$D$1:$D$1613=D24,'Graf II Nivel Datastudio'!$G$1:$G$1613,0))))</f>
        <v>4</v>
      </c>
      <c r="H24" s="95">
        <f t="shared" si="3"/>
        <v>100</v>
      </c>
      <c r="I24" s="486">
        <f t="shared" si="1"/>
        <v>0.19723865877712032</v>
      </c>
      <c r="J24" s="486">
        <f t="shared" si="2"/>
        <v>0.11273957158962795</v>
      </c>
      <c r="K24" s="34" t="s">
        <v>4728</v>
      </c>
    </row>
    <row r="25" spans="1:11">
      <c r="A25" s="34" t="s">
        <v>4654</v>
      </c>
      <c r="B25" s="34">
        <v>2010</v>
      </c>
      <c r="C25" s="34">
        <v>24</v>
      </c>
      <c r="D25" s="323" t="s">
        <v>4648</v>
      </c>
      <c r="E25" s="95">
        <f t="shared" si="0"/>
        <v>507</v>
      </c>
      <c r="F25" s="95">
        <f>Cargos_x_gob!$C$2+Cargos_x_gob!$C$6</f>
        <v>887</v>
      </c>
      <c r="G25" s="95">
        <f t="array" ref="G25">SUM(IF('Graf I Nivel Datastudio'!$B$1:$B$1613=B25,IF('Graf I Nivel Datastudio'!$C$1:$C$1613=C25,IF('Graf I Nivel Datastudio'!$D$1:$D$1613=D25,'Graf I Nivel Datastudio'!$G$1:$G$1613,0))))+SUM(IF('Graf II Nivel Datastudio'!$B$1:$B$1613=B25,IF('Graf II Nivel Datastudio'!$C$1:$C$1613=C25,IF('Graf II Nivel Datastudio'!$D$1:$D$1613=D25,'Graf II Nivel Datastudio'!$G$1:$G$1613,0))))</f>
        <v>4</v>
      </c>
      <c r="H25" s="95">
        <f t="shared" si="3"/>
        <v>104</v>
      </c>
      <c r="I25" s="486">
        <f t="shared" si="1"/>
        <v>0.20512820512820512</v>
      </c>
      <c r="J25" s="486">
        <f t="shared" si="2"/>
        <v>0.11724915445321307</v>
      </c>
      <c r="K25" s="34" t="s">
        <v>4728</v>
      </c>
    </row>
    <row r="26" spans="1:11">
      <c r="A26" s="34" t="s">
        <v>4654</v>
      </c>
      <c r="B26" s="34">
        <v>2010</v>
      </c>
      <c r="C26" s="34">
        <v>25</v>
      </c>
      <c r="D26" s="323" t="s">
        <v>4648</v>
      </c>
      <c r="E26" s="95">
        <f t="shared" si="0"/>
        <v>507</v>
      </c>
      <c r="F26" s="95">
        <f>Cargos_x_gob!$C$2+Cargos_x_gob!$C$6</f>
        <v>887</v>
      </c>
      <c r="G26" s="95">
        <f t="array" ref="G26">SUM(IF('Graf I Nivel Datastudio'!$B$1:$B$1613=B26,IF('Graf I Nivel Datastudio'!$C$1:$C$1613=C26,IF('Graf I Nivel Datastudio'!$D$1:$D$1613=D26,'Graf I Nivel Datastudio'!$G$1:$G$1613,0))))+SUM(IF('Graf II Nivel Datastudio'!$B$1:$B$1613=B26,IF('Graf II Nivel Datastudio'!$C$1:$C$1613=C26,IF('Graf II Nivel Datastudio'!$D$1:$D$1613=D26,'Graf II Nivel Datastudio'!$G$1:$G$1613,0))))</f>
        <v>2</v>
      </c>
      <c r="H26" s="95">
        <f t="shared" si="3"/>
        <v>106</v>
      </c>
      <c r="I26" s="486">
        <f t="shared" si="1"/>
        <v>0.20907297830374755</v>
      </c>
      <c r="J26" s="486">
        <f t="shared" si="2"/>
        <v>0.11950394588500564</v>
      </c>
      <c r="K26" s="34" t="s">
        <v>4728</v>
      </c>
    </row>
    <row r="27" spans="1:11">
      <c r="A27" s="34" t="s">
        <v>4654</v>
      </c>
      <c r="B27" s="34">
        <v>2010</v>
      </c>
      <c r="C27" s="34">
        <v>26</v>
      </c>
      <c r="D27" s="323" t="s">
        <v>4648</v>
      </c>
      <c r="E27" s="95">
        <f t="shared" si="0"/>
        <v>507</v>
      </c>
      <c r="F27" s="95">
        <f>Cargos_x_gob!$C$2+Cargos_x_gob!$C$6</f>
        <v>887</v>
      </c>
      <c r="G27" s="95">
        <f t="array" ref="G27">SUM(IF('Graf I Nivel Datastudio'!$B$1:$B$1613=B27,IF('Graf I Nivel Datastudio'!$C$1:$C$1613=C27,IF('Graf I Nivel Datastudio'!$D$1:$D$1613=D27,'Graf I Nivel Datastudio'!$G$1:$G$1613,0))))+SUM(IF('Graf II Nivel Datastudio'!$B$1:$B$1613=B27,IF('Graf II Nivel Datastudio'!$C$1:$C$1613=C27,IF('Graf II Nivel Datastudio'!$D$1:$D$1613=D27,'Graf II Nivel Datastudio'!$G$1:$G$1613,0))))</f>
        <v>2</v>
      </c>
      <c r="H27" s="95">
        <f t="shared" si="3"/>
        <v>108</v>
      </c>
      <c r="I27" s="486">
        <f t="shared" si="1"/>
        <v>0.21301775147928995</v>
      </c>
      <c r="J27" s="486">
        <f t="shared" si="2"/>
        <v>0.12175873731679819</v>
      </c>
      <c r="K27" s="34" t="s">
        <v>4728</v>
      </c>
    </row>
    <row r="28" spans="1:11">
      <c r="A28" s="34" t="s">
        <v>4654</v>
      </c>
      <c r="B28" s="34">
        <v>2010</v>
      </c>
      <c r="C28" s="34">
        <v>27</v>
      </c>
      <c r="D28" s="323" t="s">
        <v>4648</v>
      </c>
      <c r="E28" s="95">
        <f t="shared" si="0"/>
        <v>507</v>
      </c>
      <c r="F28" s="95">
        <f>Cargos_x_gob!$C$2+Cargos_x_gob!$C$6</f>
        <v>887</v>
      </c>
      <c r="G28" s="95">
        <f t="array" ref="G28">SUM(IF('Graf I Nivel Datastudio'!$B$1:$B$1613=B28,IF('Graf I Nivel Datastudio'!$C$1:$C$1613=C28,IF('Graf I Nivel Datastudio'!$D$1:$D$1613=D28,'Graf I Nivel Datastudio'!$G$1:$G$1613,0))))+SUM(IF('Graf II Nivel Datastudio'!$B$1:$B$1613=B28,IF('Graf II Nivel Datastudio'!$C$1:$C$1613=C28,IF('Graf II Nivel Datastudio'!$D$1:$D$1613=D28,'Graf II Nivel Datastudio'!$G$1:$G$1613,0))))</f>
        <v>2</v>
      </c>
      <c r="H28" s="95">
        <f t="shared" si="3"/>
        <v>110</v>
      </c>
      <c r="I28" s="486">
        <f t="shared" si="1"/>
        <v>0.21696252465483234</v>
      </c>
      <c r="J28" s="486">
        <f t="shared" si="2"/>
        <v>0.12401352874859076</v>
      </c>
      <c r="K28" s="34" t="s">
        <v>4728</v>
      </c>
    </row>
    <row r="29" spans="1:11">
      <c r="A29" s="34" t="s">
        <v>4654</v>
      </c>
      <c r="B29" s="34">
        <v>2010</v>
      </c>
      <c r="C29" s="34">
        <v>28</v>
      </c>
      <c r="D29" s="323" t="s">
        <v>4648</v>
      </c>
      <c r="E29" s="95">
        <f t="shared" si="0"/>
        <v>507</v>
      </c>
      <c r="F29" s="95">
        <f>Cargos_x_gob!$C$2+Cargos_x_gob!$C$6</f>
        <v>887</v>
      </c>
      <c r="G29" s="95">
        <f t="array" ref="G29">SUM(IF('Graf I Nivel Datastudio'!$B$1:$B$1613=B29,IF('Graf I Nivel Datastudio'!$C$1:$C$1613=C29,IF('Graf I Nivel Datastudio'!$D$1:$D$1613=D29,'Graf I Nivel Datastudio'!$G$1:$G$1613,0))))+SUM(IF('Graf II Nivel Datastudio'!$B$1:$B$1613=B29,IF('Graf II Nivel Datastudio'!$C$1:$C$1613=C29,IF('Graf II Nivel Datastudio'!$D$1:$D$1613=D29,'Graf II Nivel Datastudio'!$G$1:$G$1613,0))))</f>
        <v>5</v>
      </c>
      <c r="H29" s="95">
        <f t="shared" si="3"/>
        <v>115</v>
      </c>
      <c r="I29" s="486">
        <f t="shared" si="1"/>
        <v>0.22682445759368836</v>
      </c>
      <c r="J29" s="486">
        <f t="shared" si="2"/>
        <v>0.12965050732807215</v>
      </c>
      <c r="K29" s="34" t="s">
        <v>4728</v>
      </c>
    </row>
    <row r="30" spans="1:11">
      <c r="A30" s="34" t="s">
        <v>4654</v>
      </c>
      <c r="B30" s="34">
        <v>2010</v>
      </c>
      <c r="C30" s="34">
        <v>29</v>
      </c>
      <c r="D30" s="323" t="s">
        <v>4648</v>
      </c>
      <c r="E30" s="95">
        <f t="shared" si="0"/>
        <v>507</v>
      </c>
      <c r="F30" s="95">
        <f>Cargos_x_gob!$C$2+Cargos_x_gob!$C$6</f>
        <v>887</v>
      </c>
      <c r="G30" s="95">
        <f t="array" ref="G30">SUM(IF('Graf I Nivel Datastudio'!$B$1:$B$1613=B30,IF('Graf I Nivel Datastudio'!$C$1:$C$1613=C30,IF('Graf I Nivel Datastudio'!$D$1:$D$1613=D30,'Graf I Nivel Datastudio'!$G$1:$G$1613,0))))+SUM(IF('Graf II Nivel Datastudio'!$B$1:$B$1613=B30,IF('Graf II Nivel Datastudio'!$C$1:$C$1613=C30,IF('Graf II Nivel Datastudio'!$D$1:$D$1613=D30,'Graf II Nivel Datastudio'!$G$1:$G$1613,0))))</f>
        <v>3</v>
      </c>
      <c r="H30" s="95">
        <f t="shared" si="3"/>
        <v>118</v>
      </c>
      <c r="I30" s="486">
        <f t="shared" si="1"/>
        <v>0.23274161735700197</v>
      </c>
      <c r="J30" s="486">
        <f t="shared" si="2"/>
        <v>0.13303269447576099</v>
      </c>
      <c r="K30" s="34" t="s">
        <v>4728</v>
      </c>
    </row>
    <row r="31" spans="1:11">
      <c r="A31" s="34" t="s">
        <v>4654</v>
      </c>
      <c r="B31" s="34">
        <v>2010</v>
      </c>
      <c r="C31" s="34">
        <v>30</v>
      </c>
      <c r="D31" s="323" t="s">
        <v>4648</v>
      </c>
      <c r="E31" s="95">
        <f t="shared" si="0"/>
        <v>507</v>
      </c>
      <c r="F31" s="95">
        <f>Cargos_x_gob!$C$2+Cargos_x_gob!$C$6</f>
        <v>887</v>
      </c>
      <c r="G31" s="95">
        <f t="array" ref="G31">SUM(IF('Graf I Nivel Datastudio'!$B$1:$B$1613=B31,IF('Graf I Nivel Datastudio'!$C$1:$C$1613=C31,IF('Graf I Nivel Datastudio'!$D$1:$D$1613=D31,'Graf I Nivel Datastudio'!$G$1:$G$1613,0))))+SUM(IF('Graf II Nivel Datastudio'!$B$1:$B$1613=B31,IF('Graf II Nivel Datastudio'!$C$1:$C$1613=C31,IF('Graf II Nivel Datastudio'!$D$1:$D$1613=D31,'Graf II Nivel Datastudio'!$G$1:$G$1613,0))))</f>
        <v>15</v>
      </c>
      <c r="H31" s="95">
        <f t="shared" si="3"/>
        <v>133</v>
      </c>
      <c r="I31" s="486">
        <f t="shared" si="1"/>
        <v>0.26232741617357003</v>
      </c>
      <c r="J31" s="486">
        <f t="shared" si="2"/>
        <v>0.14994363021420518</v>
      </c>
      <c r="K31" s="34" t="s">
        <v>4728</v>
      </c>
    </row>
    <row r="32" spans="1:11">
      <c r="A32" s="34" t="s">
        <v>4654</v>
      </c>
      <c r="B32" s="34">
        <v>2010</v>
      </c>
      <c r="C32" s="34">
        <v>31</v>
      </c>
      <c r="D32" s="323" t="s">
        <v>4648</v>
      </c>
      <c r="E32" s="95">
        <f t="shared" si="0"/>
        <v>507</v>
      </c>
      <c r="F32" s="95">
        <f>Cargos_x_gob!$C$2+Cargos_x_gob!$C$6</f>
        <v>887</v>
      </c>
      <c r="G32" s="95">
        <f t="array" ref="G32">SUM(IF('Graf I Nivel Datastudio'!$B$1:$B$1613=B32,IF('Graf I Nivel Datastudio'!$C$1:$C$1613=C32,IF('Graf I Nivel Datastudio'!$D$1:$D$1613=D32,'Graf I Nivel Datastudio'!$G$1:$G$1613,0))))+SUM(IF('Graf II Nivel Datastudio'!$B$1:$B$1613=B32,IF('Graf II Nivel Datastudio'!$C$1:$C$1613=C32,IF('Graf II Nivel Datastudio'!$D$1:$D$1613=D32,'Graf II Nivel Datastudio'!$G$1:$G$1613,0))))</f>
        <v>2</v>
      </c>
      <c r="H32" s="95">
        <f t="shared" si="3"/>
        <v>135</v>
      </c>
      <c r="I32" s="486">
        <f t="shared" si="1"/>
        <v>0.26627218934911245</v>
      </c>
      <c r="J32" s="486">
        <f t="shared" si="2"/>
        <v>0.15219842164599776</v>
      </c>
      <c r="K32" s="34" t="s">
        <v>4728</v>
      </c>
    </row>
    <row r="33" spans="1:11">
      <c r="A33" s="34" t="s">
        <v>4654</v>
      </c>
      <c r="B33" s="34">
        <v>2010</v>
      </c>
      <c r="C33" s="34">
        <v>32</v>
      </c>
      <c r="D33" s="323" t="s">
        <v>4648</v>
      </c>
      <c r="E33" s="95">
        <f t="shared" si="0"/>
        <v>507</v>
      </c>
      <c r="F33" s="95">
        <f>Cargos_x_gob!$C$2+Cargos_x_gob!$C$6</f>
        <v>887</v>
      </c>
      <c r="G33" s="95">
        <f t="array" ref="G33">SUM(IF('Graf I Nivel Datastudio'!$B$1:$B$1613=B33,IF('Graf I Nivel Datastudio'!$C$1:$C$1613=C33,IF('Graf I Nivel Datastudio'!$D$1:$D$1613=D33,'Graf I Nivel Datastudio'!$G$1:$G$1613,0))))+SUM(IF('Graf II Nivel Datastudio'!$B$1:$B$1613=B33,IF('Graf II Nivel Datastudio'!$C$1:$C$1613=C33,IF('Graf II Nivel Datastudio'!$D$1:$D$1613=D33,'Graf II Nivel Datastudio'!$G$1:$G$1613,0))))</f>
        <v>2</v>
      </c>
      <c r="H33" s="95">
        <f t="shared" si="3"/>
        <v>137</v>
      </c>
      <c r="I33" s="486">
        <f t="shared" si="1"/>
        <v>0.27021696252465482</v>
      </c>
      <c r="J33" s="486">
        <f t="shared" si="2"/>
        <v>0.15445321307779031</v>
      </c>
      <c r="K33" s="34" t="s">
        <v>4728</v>
      </c>
    </row>
    <row r="34" spans="1:11">
      <c r="A34" s="34" t="s">
        <v>4654</v>
      </c>
      <c r="B34" s="34">
        <v>2010</v>
      </c>
      <c r="C34" s="34">
        <v>33</v>
      </c>
      <c r="D34" s="323" t="s">
        <v>4648</v>
      </c>
      <c r="E34" s="95">
        <f t="shared" si="0"/>
        <v>507</v>
      </c>
      <c r="F34" s="95">
        <f>Cargos_x_gob!$C$2+Cargos_x_gob!$C$6</f>
        <v>887</v>
      </c>
      <c r="G34" s="95">
        <f t="array" ref="G34">SUM(IF('Graf I Nivel Datastudio'!$B$1:$B$1613=B34,IF('Graf I Nivel Datastudio'!$C$1:$C$1613=C34,IF('Graf I Nivel Datastudio'!$D$1:$D$1613=D34,'Graf I Nivel Datastudio'!$G$1:$G$1613,0))))+SUM(IF('Graf II Nivel Datastudio'!$B$1:$B$1613=B34,IF('Graf II Nivel Datastudio'!$C$1:$C$1613=C34,IF('Graf II Nivel Datastudio'!$D$1:$D$1613=D34,'Graf II Nivel Datastudio'!$G$1:$G$1613,0))))</f>
        <v>2</v>
      </c>
      <c r="H34" s="95">
        <f t="shared" si="3"/>
        <v>139</v>
      </c>
      <c r="I34" s="486">
        <f t="shared" si="1"/>
        <v>0.27416173570019725</v>
      </c>
      <c r="J34" s="486">
        <f t="shared" si="2"/>
        <v>0.15670800450958286</v>
      </c>
      <c r="K34" s="34" t="s">
        <v>4728</v>
      </c>
    </row>
    <row r="35" spans="1:11">
      <c r="A35" s="34" t="s">
        <v>4654</v>
      </c>
      <c r="B35" s="34">
        <v>2010</v>
      </c>
      <c r="C35" s="34">
        <v>34</v>
      </c>
      <c r="D35" s="323" t="s">
        <v>4648</v>
      </c>
      <c r="E35" s="95">
        <f t="shared" si="0"/>
        <v>507</v>
      </c>
      <c r="F35" s="95">
        <f>Cargos_x_gob!$C$2+Cargos_x_gob!$C$6</f>
        <v>887</v>
      </c>
      <c r="G35" s="95">
        <f t="array" ref="G35">SUM(IF('Graf I Nivel Datastudio'!$B$1:$B$1613=B35,IF('Graf I Nivel Datastudio'!$C$1:$C$1613=C35,IF('Graf I Nivel Datastudio'!$D$1:$D$1613=D35,'Graf I Nivel Datastudio'!$G$1:$G$1613,0))))+SUM(IF('Graf II Nivel Datastudio'!$B$1:$B$1613=B35,IF('Graf II Nivel Datastudio'!$C$1:$C$1613=C35,IF('Graf II Nivel Datastudio'!$D$1:$D$1613=D35,'Graf II Nivel Datastudio'!$G$1:$G$1613,0))))</f>
        <v>1</v>
      </c>
      <c r="H35" s="95">
        <f t="shared" si="3"/>
        <v>140</v>
      </c>
      <c r="I35" s="486">
        <f t="shared" si="1"/>
        <v>0.27613412228796846</v>
      </c>
      <c r="J35" s="486">
        <f t="shared" si="2"/>
        <v>0.15783540022547915</v>
      </c>
      <c r="K35" s="34" t="s">
        <v>4728</v>
      </c>
    </row>
    <row r="36" spans="1:11">
      <c r="A36" s="34" t="s">
        <v>4654</v>
      </c>
      <c r="B36" s="34">
        <v>2010</v>
      </c>
      <c r="C36" s="34">
        <v>35</v>
      </c>
      <c r="D36" s="323" t="s">
        <v>4648</v>
      </c>
      <c r="E36" s="95">
        <f t="shared" si="0"/>
        <v>507</v>
      </c>
      <c r="F36" s="95">
        <f>Cargos_x_gob!$C$2+Cargos_x_gob!$C$6</f>
        <v>887</v>
      </c>
      <c r="G36" s="95">
        <f t="array" ref="G36">SUM(IF('Graf I Nivel Datastudio'!$B$1:$B$1613=B36,IF('Graf I Nivel Datastudio'!$C$1:$C$1613=C36,IF('Graf I Nivel Datastudio'!$D$1:$D$1613=D36,'Graf I Nivel Datastudio'!$G$1:$G$1613,0))))+SUM(IF('Graf II Nivel Datastudio'!$B$1:$B$1613=B36,IF('Graf II Nivel Datastudio'!$C$1:$C$1613=C36,IF('Graf II Nivel Datastudio'!$D$1:$D$1613=D36,'Graf II Nivel Datastudio'!$G$1:$G$1613,0))))</f>
        <v>2</v>
      </c>
      <c r="H36" s="95">
        <f t="shared" si="3"/>
        <v>142</v>
      </c>
      <c r="I36" s="486">
        <f t="shared" si="1"/>
        <v>0.28007889546351084</v>
      </c>
      <c r="J36" s="486">
        <f t="shared" si="2"/>
        <v>0.1600901916572717</v>
      </c>
      <c r="K36" s="34" t="s">
        <v>4728</v>
      </c>
    </row>
    <row r="37" spans="1:11">
      <c r="A37" s="34" t="s">
        <v>4654</v>
      </c>
      <c r="B37" s="34">
        <v>2010</v>
      </c>
      <c r="C37" s="34">
        <v>36</v>
      </c>
      <c r="D37" s="323" t="s">
        <v>4648</v>
      </c>
      <c r="E37" s="95">
        <f t="shared" si="0"/>
        <v>507</v>
      </c>
      <c r="F37" s="95">
        <f>Cargos_x_gob!$C$2+Cargos_x_gob!$C$6</f>
        <v>887</v>
      </c>
      <c r="G37" s="95">
        <f t="array" ref="G37">SUM(IF('Graf I Nivel Datastudio'!$B$1:$B$1613=B37,IF('Graf I Nivel Datastudio'!$C$1:$C$1613=C37,IF('Graf I Nivel Datastudio'!$D$1:$D$1613=D37,'Graf I Nivel Datastudio'!$G$1:$G$1613,0))))+SUM(IF('Graf II Nivel Datastudio'!$B$1:$B$1613=B37,IF('Graf II Nivel Datastudio'!$C$1:$C$1613=C37,IF('Graf II Nivel Datastudio'!$D$1:$D$1613=D37,'Graf II Nivel Datastudio'!$G$1:$G$1613,0))))</f>
        <v>2</v>
      </c>
      <c r="H37" s="95">
        <f t="shared" si="3"/>
        <v>144</v>
      </c>
      <c r="I37" s="486">
        <f t="shared" si="1"/>
        <v>0.28402366863905326</v>
      </c>
      <c r="J37" s="486">
        <f t="shared" si="2"/>
        <v>0.16234498308906425</v>
      </c>
      <c r="K37" s="34" t="s">
        <v>4728</v>
      </c>
    </row>
    <row r="38" spans="1:11">
      <c r="A38" s="34" t="s">
        <v>4654</v>
      </c>
      <c r="B38" s="34">
        <v>2010</v>
      </c>
      <c r="C38" s="34">
        <v>37</v>
      </c>
      <c r="D38" s="323" t="s">
        <v>4648</v>
      </c>
      <c r="E38" s="95">
        <f t="shared" si="0"/>
        <v>507</v>
      </c>
      <c r="F38" s="95">
        <f>Cargos_x_gob!$C$2+Cargos_x_gob!$C$6</f>
        <v>887</v>
      </c>
      <c r="G38" s="95">
        <f t="array" ref="G38">SUM(IF('Graf I Nivel Datastudio'!$B$1:$B$1613=B38,IF('Graf I Nivel Datastudio'!$C$1:$C$1613=C38,IF('Graf I Nivel Datastudio'!$D$1:$D$1613=D38,'Graf I Nivel Datastudio'!$G$1:$G$1613,0))))+SUM(IF('Graf II Nivel Datastudio'!$B$1:$B$1613=B38,IF('Graf II Nivel Datastudio'!$C$1:$C$1613=C38,IF('Graf II Nivel Datastudio'!$D$1:$D$1613=D38,'Graf II Nivel Datastudio'!$G$1:$G$1613,0))))</f>
        <v>1</v>
      </c>
      <c r="H38" s="95">
        <f t="shared" si="3"/>
        <v>145</v>
      </c>
      <c r="I38" s="486">
        <f t="shared" si="1"/>
        <v>0.28599605522682447</v>
      </c>
      <c r="J38" s="486">
        <f t="shared" si="2"/>
        <v>0.16347237880496054</v>
      </c>
      <c r="K38" s="34" t="s">
        <v>4728</v>
      </c>
    </row>
    <row r="39" spans="1:11">
      <c r="A39" s="34" t="s">
        <v>4654</v>
      </c>
      <c r="B39" s="34">
        <v>2010</v>
      </c>
      <c r="C39" s="34">
        <v>38</v>
      </c>
      <c r="D39" s="323" t="s">
        <v>4648</v>
      </c>
      <c r="E39" s="95">
        <f t="shared" si="0"/>
        <v>507</v>
      </c>
      <c r="F39" s="95">
        <f>Cargos_x_gob!$C$2+Cargos_x_gob!$C$6</f>
        <v>887</v>
      </c>
      <c r="G39" s="95">
        <f t="array" ref="G39">SUM(IF('Graf I Nivel Datastudio'!$B$1:$B$1613=B39,IF('Graf I Nivel Datastudio'!$C$1:$C$1613=C39,IF('Graf I Nivel Datastudio'!$D$1:$D$1613=D39,'Graf I Nivel Datastudio'!$G$1:$G$1613,0))))+SUM(IF('Graf II Nivel Datastudio'!$B$1:$B$1613=B39,IF('Graf II Nivel Datastudio'!$C$1:$C$1613=C39,IF('Graf II Nivel Datastudio'!$D$1:$D$1613=D39,'Graf II Nivel Datastudio'!$G$1:$G$1613,0))))</f>
        <v>1</v>
      </c>
      <c r="H39" s="95">
        <f t="shared" si="3"/>
        <v>146</v>
      </c>
      <c r="I39" s="486">
        <f t="shared" si="1"/>
        <v>0.28796844181459569</v>
      </c>
      <c r="J39" s="486">
        <f t="shared" si="2"/>
        <v>0.16459977452085683</v>
      </c>
      <c r="K39" s="34" t="s">
        <v>4728</v>
      </c>
    </row>
    <row r="40" spans="1:11">
      <c r="A40" s="34" t="s">
        <v>4654</v>
      </c>
      <c r="B40" s="34">
        <v>2010</v>
      </c>
      <c r="C40" s="34">
        <v>39</v>
      </c>
      <c r="D40" s="323" t="s">
        <v>4648</v>
      </c>
      <c r="E40" s="95">
        <f t="shared" si="0"/>
        <v>507</v>
      </c>
      <c r="F40" s="95">
        <f>Cargos_x_gob!$C$2+Cargos_x_gob!$C$6</f>
        <v>887</v>
      </c>
      <c r="G40" s="95">
        <f t="array" ref="G40">SUM(IF('Graf I Nivel Datastudio'!$B$1:$B$1613=B40,IF('Graf I Nivel Datastudio'!$C$1:$C$1613=C40,IF('Graf I Nivel Datastudio'!$D$1:$D$1613=D40,'Graf I Nivel Datastudio'!$G$1:$G$1613,0))))+SUM(IF('Graf II Nivel Datastudio'!$B$1:$B$1613=B40,IF('Graf II Nivel Datastudio'!$C$1:$C$1613=C40,IF('Graf II Nivel Datastudio'!$D$1:$D$1613=D40,'Graf II Nivel Datastudio'!$G$1:$G$1613,0))))</f>
        <v>2</v>
      </c>
      <c r="H40" s="95">
        <f t="shared" si="3"/>
        <v>148</v>
      </c>
      <c r="I40" s="486">
        <f t="shared" si="1"/>
        <v>0.29191321499013806</v>
      </c>
      <c r="J40" s="486">
        <f t="shared" si="2"/>
        <v>0.16685456595264939</v>
      </c>
      <c r="K40" s="34" t="s">
        <v>4728</v>
      </c>
    </row>
    <row r="41" spans="1:11">
      <c r="A41" s="34" t="s">
        <v>4654</v>
      </c>
      <c r="B41" s="34">
        <v>2010</v>
      </c>
      <c r="C41" s="34">
        <v>40</v>
      </c>
      <c r="D41" s="323" t="s">
        <v>4648</v>
      </c>
      <c r="E41" s="95">
        <f t="shared" si="0"/>
        <v>507</v>
      </c>
      <c r="F41" s="95">
        <f>Cargos_x_gob!$C$2+Cargos_x_gob!$C$6</f>
        <v>887</v>
      </c>
      <c r="G41" s="95">
        <f t="array" ref="G41">SUM(IF('Graf I Nivel Datastudio'!$B$1:$B$1613=B41,IF('Graf I Nivel Datastudio'!$C$1:$C$1613=C41,IF('Graf I Nivel Datastudio'!$D$1:$D$1613=D41,'Graf I Nivel Datastudio'!$G$1:$G$1613,0))))+SUM(IF('Graf II Nivel Datastudio'!$B$1:$B$1613=B41,IF('Graf II Nivel Datastudio'!$C$1:$C$1613=C41,IF('Graf II Nivel Datastudio'!$D$1:$D$1613=D41,'Graf II Nivel Datastudio'!$G$1:$G$1613,0))))</f>
        <v>0</v>
      </c>
      <c r="H41" s="95">
        <f t="shared" si="3"/>
        <v>148</v>
      </c>
      <c r="I41" s="486">
        <f t="shared" si="1"/>
        <v>0.29191321499013806</v>
      </c>
      <c r="J41" s="486">
        <f t="shared" si="2"/>
        <v>0.16685456595264939</v>
      </c>
      <c r="K41" s="34" t="s">
        <v>4728</v>
      </c>
    </row>
    <row r="42" spans="1:11">
      <c r="A42" s="34" t="s">
        <v>4654</v>
      </c>
      <c r="B42" s="34">
        <v>2010</v>
      </c>
      <c r="C42" s="34">
        <v>41</v>
      </c>
      <c r="D42" s="323" t="s">
        <v>4648</v>
      </c>
      <c r="E42" s="95">
        <f t="shared" si="0"/>
        <v>507</v>
      </c>
      <c r="F42" s="95">
        <f>Cargos_x_gob!$C$2+Cargos_x_gob!$C$6</f>
        <v>887</v>
      </c>
      <c r="G42" s="95">
        <f t="array" ref="G42">SUM(IF('Graf I Nivel Datastudio'!$B$1:$B$1613=B42,IF('Graf I Nivel Datastudio'!$C$1:$C$1613=C42,IF('Graf I Nivel Datastudio'!$D$1:$D$1613=D42,'Graf I Nivel Datastudio'!$G$1:$G$1613,0))))+SUM(IF('Graf II Nivel Datastudio'!$B$1:$B$1613=B42,IF('Graf II Nivel Datastudio'!$C$1:$C$1613=C42,IF('Graf II Nivel Datastudio'!$D$1:$D$1613=D42,'Graf II Nivel Datastudio'!$G$1:$G$1613,0))))</f>
        <v>0</v>
      </c>
      <c r="H42" s="95">
        <f t="shared" si="3"/>
        <v>148</v>
      </c>
      <c r="I42" s="486">
        <f t="shared" si="1"/>
        <v>0.29191321499013806</v>
      </c>
      <c r="J42" s="486">
        <f t="shared" si="2"/>
        <v>0.16685456595264939</v>
      </c>
      <c r="K42" s="34" t="s">
        <v>4728</v>
      </c>
    </row>
    <row r="43" spans="1:11">
      <c r="A43" s="34" t="s">
        <v>4654</v>
      </c>
      <c r="B43" s="34">
        <v>2010</v>
      </c>
      <c r="C43" s="34">
        <v>42</v>
      </c>
      <c r="D43" s="323" t="s">
        <v>4648</v>
      </c>
      <c r="E43" s="95">
        <f t="shared" si="0"/>
        <v>507</v>
      </c>
      <c r="F43" s="95">
        <f>Cargos_x_gob!$C$2+Cargos_x_gob!$C$6</f>
        <v>887</v>
      </c>
      <c r="G43" s="95">
        <f t="array" ref="G43">SUM(IF('Graf I Nivel Datastudio'!$B$1:$B$1613=B43,IF('Graf I Nivel Datastudio'!$C$1:$C$1613=C43,IF('Graf I Nivel Datastudio'!$D$1:$D$1613=D43,'Graf I Nivel Datastudio'!$G$1:$G$1613,0))))+SUM(IF('Graf II Nivel Datastudio'!$B$1:$B$1613=B43,IF('Graf II Nivel Datastudio'!$C$1:$C$1613=C43,IF('Graf II Nivel Datastudio'!$D$1:$D$1613=D43,'Graf II Nivel Datastudio'!$G$1:$G$1613,0))))</f>
        <v>0</v>
      </c>
      <c r="H43" s="95">
        <f t="shared" si="3"/>
        <v>148</v>
      </c>
      <c r="I43" s="486">
        <f t="shared" si="1"/>
        <v>0.29191321499013806</v>
      </c>
      <c r="J43" s="486">
        <f t="shared" si="2"/>
        <v>0.16685456595264939</v>
      </c>
      <c r="K43" s="34" t="s">
        <v>4728</v>
      </c>
    </row>
    <row r="44" spans="1:11">
      <c r="A44" s="34" t="s">
        <v>4654</v>
      </c>
      <c r="B44" s="34">
        <v>2010</v>
      </c>
      <c r="C44" s="34">
        <v>43</v>
      </c>
      <c r="D44" s="323" t="s">
        <v>4648</v>
      </c>
      <c r="E44" s="95">
        <f t="shared" si="0"/>
        <v>507</v>
      </c>
      <c r="F44" s="95">
        <f>Cargos_x_gob!$C$2+Cargos_x_gob!$C$6</f>
        <v>887</v>
      </c>
      <c r="G44" s="95">
        <f t="array" ref="G44">SUM(IF('Graf I Nivel Datastudio'!$B$1:$B$1613=B44,IF('Graf I Nivel Datastudio'!$C$1:$C$1613=C44,IF('Graf I Nivel Datastudio'!$D$1:$D$1613=D44,'Graf I Nivel Datastudio'!$G$1:$G$1613,0))))+SUM(IF('Graf II Nivel Datastudio'!$B$1:$B$1613=B44,IF('Graf II Nivel Datastudio'!$C$1:$C$1613=C44,IF('Graf II Nivel Datastudio'!$D$1:$D$1613=D44,'Graf II Nivel Datastudio'!$G$1:$G$1613,0))))</f>
        <v>0</v>
      </c>
      <c r="H44" s="95">
        <f t="shared" si="3"/>
        <v>148</v>
      </c>
      <c r="I44" s="486">
        <f t="shared" si="1"/>
        <v>0.29191321499013806</v>
      </c>
      <c r="J44" s="486">
        <f t="shared" si="2"/>
        <v>0.16685456595264939</v>
      </c>
      <c r="K44" s="34" t="s">
        <v>4728</v>
      </c>
    </row>
    <row r="45" spans="1:11">
      <c r="A45" s="34" t="s">
        <v>4654</v>
      </c>
      <c r="B45" s="34">
        <v>2010</v>
      </c>
      <c r="C45" s="34">
        <v>44</v>
      </c>
      <c r="D45" s="323" t="s">
        <v>4648</v>
      </c>
      <c r="E45" s="95">
        <f t="shared" si="0"/>
        <v>507</v>
      </c>
      <c r="F45" s="95">
        <f>Cargos_x_gob!$C$2+Cargos_x_gob!$C$6</f>
        <v>887</v>
      </c>
      <c r="G45" s="95">
        <f t="array" ref="G45">SUM(IF('Graf I Nivel Datastudio'!$B$1:$B$1613=B45,IF('Graf I Nivel Datastudio'!$C$1:$C$1613=C45,IF('Graf I Nivel Datastudio'!$D$1:$D$1613=D45,'Graf I Nivel Datastudio'!$G$1:$G$1613,0))))+SUM(IF('Graf II Nivel Datastudio'!$B$1:$B$1613=B45,IF('Graf II Nivel Datastudio'!$C$1:$C$1613=C45,IF('Graf II Nivel Datastudio'!$D$1:$D$1613=D45,'Graf II Nivel Datastudio'!$G$1:$G$1613,0))))</f>
        <v>2</v>
      </c>
      <c r="H45" s="95">
        <f t="shared" si="3"/>
        <v>150</v>
      </c>
      <c r="I45" s="486">
        <f t="shared" si="1"/>
        <v>0.29585798816568049</v>
      </c>
      <c r="J45" s="486">
        <f t="shared" si="2"/>
        <v>0.16910935738444194</v>
      </c>
      <c r="K45" s="34" t="s">
        <v>4728</v>
      </c>
    </row>
    <row r="46" spans="1:11">
      <c r="A46" s="34" t="s">
        <v>4654</v>
      </c>
      <c r="B46" s="34">
        <v>2010</v>
      </c>
      <c r="C46" s="34">
        <v>45</v>
      </c>
      <c r="D46" s="323" t="s">
        <v>4648</v>
      </c>
      <c r="E46" s="95">
        <f t="shared" si="0"/>
        <v>507</v>
      </c>
      <c r="F46" s="95">
        <f>Cargos_x_gob!$C$2+Cargos_x_gob!$C$6</f>
        <v>887</v>
      </c>
      <c r="G46" s="95">
        <f t="array" ref="G46">SUM(IF('Graf I Nivel Datastudio'!$B$1:$B$1613=B46,IF('Graf I Nivel Datastudio'!$C$1:$C$1613=C46,IF('Graf I Nivel Datastudio'!$D$1:$D$1613=D46,'Graf I Nivel Datastudio'!$G$1:$G$1613,0))))+SUM(IF('Graf II Nivel Datastudio'!$B$1:$B$1613=B46,IF('Graf II Nivel Datastudio'!$C$1:$C$1613=C46,IF('Graf II Nivel Datastudio'!$D$1:$D$1613=D46,'Graf II Nivel Datastudio'!$G$1:$G$1613,0))))</f>
        <v>1</v>
      </c>
      <c r="H46" s="95">
        <f t="shared" si="3"/>
        <v>151</v>
      </c>
      <c r="I46" s="486">
        <f t="shared" si="1"/>
        <v>0.2978303747534517</v>
      </c>
      <c r="J46" s="486">
        <f t="shared" si="2"/>
        <v>0.17023675310033823</v>
      </c>
      <c r="K46" s="34" t="s">
        <v>4728</v>
      </c>
    </row>
    <row r="47" spans="1:11">
      <c r="A47" s="34" t="s">
        <v>4654</v>
      </c>
      <c r="B47" s="34">
        <v>2010</v>
      </c>
      <c r="C47" s="34">
        <v>46</v>
      </c>
      <c r="D47" s="323" t="s">
        <v>4648</v>
      </c>
      <c r="E47" s="95">
        <f t="shared" si="0"/>
        <v>507</v>
      </c>
      <c r="F47" s="95">
        <f>Cargos_x_gob!$C$2+Cargos_x_gob!$C$6</f>
        <v>887</v>
      </c>
      <c r="G47" s="95">
        <f t="array" ref="G47">SUM(IF('Graf I Nivel Datastudio'!$B$1:$B$1613=B47,IF('Graf I Nivel Datastudio'!$C$1:$C$1613=C47,IF('Graf I Nivel Datastudio'!$D$1:$D$1613=D47,'Graf I Nivel Datastudio'!$G$1:$G$1613,0))))+SUM(IF('Graf II Nivel Datastudio'!$B$1:$B$1613=B47,IF('Graf II Nivel Datastudio'!$C$1:$C$1613=C47,IF('Graf II Nivel Datastudio'!$D$1:$D$1613=D47,'Graf II Nivel Datastudio'!$G$1:$G$1613,0))))</f>
        <v>0</v>
      </c>
      <c r="H47" s="95">
        <f t="shared" si="3"/>
        <v>151</v>
      </c>
      <c r="I47" s="486">
        <f t="shared" si="1"/>
        <v>0.2978303747534517</v>
      </c>
      <c r="J47" s="486">
        <f t="shared" si="2"/>
        <v>0.17023675310033823</v>
      </c>
      <c r="K47" s="34" t="s">
        <v>4728</v>
      </c>
    </row>
    <row r="48" spans="1:11">
      <c r="A48" s="34" t="s">
        <v>4654</v>
      </c>
      <c r="B48" s="34">
        <v>2010</v>
      </c>
      <c r="C48" s="34">
        <v>47</v>
      </c>
      <c r="D48" s="323" t="s">
        <v>4648</v>
      </c>
      <c r="E48" s="95">
        <f t="shared" si="0"/>
        <v>507</v>
      </c>
      <c r="F48" s="95">
        <f>Cargos_x_gob!$C$2+Cargos_x_gob!$C$6</f>
        <v>887</v>
      </c>
      <c r="G48" s="95">
        <f t="array" ref="G48">SUM(IF('Graf I Nivel Datastudio'!$B$1:$B$1613=B48,IF('Graf I Nivel Datastudio'!$C$1:$C$1613=C48,IF('Graf I Nivel Datastudio'!$D$1:$D$1613=D48,'Graf I Nivel Datastudio'!$G$1:$G$1613,0))))+SUM(IF('Graf II Nivel Datastudio'!$B$1:$B$1613=B48,IF('Graf II Nivel Datastudio'!$C$1:$C$1613=C48,IF('Graf II Nivel Datastudio'!$D$1:$D$1613=D48,'Graf II Nivel Datastudio'!$G$1:$G$1613,0))))</f>
        <v>2</v>
      </c>
      <c r="H48" s="95">
        <f t="shared" si="3"/>
        <v>153</v>
      </c>
      <c r="I48" s="486">
        <f t="shared" si="1"/>
        <v>0.30177514792899407</v>
      </c>
      <c r="J48" s="486">
        <f t="shared" si="2"/>
        <v>0.17249154453213078</v>
      </c>
      <c r="K48" s="34" t="s">
        <v>4728</v>
      </c>
    </row>
    <row r="49" spans="1:11">
      <c r="A49" s="34" t="s">
        <v>4654</v>
      </c>
      <c r="B49" s="34">
        <v>2010</v>
      </c>
      <c r="C49" s="34">
        <v>48</v>
      </c>
      <c r="D49" s="323" t="s">
        <v>4648</v>
      </c>
      <c r="E49" s="95">
        <f t="shared" si="0"/>
        <v>507</v>
      </c>
      <c r="F49" s="95">
        <f>Cargos_x_gob!$C$2+Cargos_x_gob!$C$6</f>
        <v>887</v>
      </c>
      <c r="G49" s="95">
        <f t="array" ref="G49">SUM(IF('Graf I Nivel Datastudio'!$B$1:$B$1613=B49,IF('Graf I Nivel Datastudio'!$C$1:$C$1613=C49,IF('Graf I Nivel Datastudio'!$D$1:$D$1613=D49,'Graf I Nivel Datastudio'!$G$1:$G$1613,0))))+SUM(IF('Graf II Nivel Datastudio'!$B$1:$B$1613=B49,IF('Graf II Nivel Datastudio'!$C$1:$C$1613=C49,IF('Graf II Nivel Datastudio'!$D$1:$D$1613=D49,'Graf II Nivel Datastudio'!$G$1:$G$1613,0))))</f>
        <v>4</v>
      </c>
      <c r="H49" s="95">
        <f t="shared" si="3"/>
        <v>157</v>
      </c>
      <c r="I49" s="486">
        <f t="shared" si="1"/>
        <v>0.30966469428007892</v>
      </c>
      <c r="J49" s="486">
        <f t="shared" si="2"/>
        <v>0.17700112739571588</v>
      </c>
      <c r="K49" s="34" t="s">
        <v>4728</v>
      </c>
    </row>
    <row r="50" spans="1:11">
      <c r="A50" s="34" t="s">
        <v>4654</v>
      </c>
      <c r="B50" s="34">
        <v>2010</v>
      </c>
      <c r="C50" s="34">
        <v>49</v>
      </c>
      <c r="D50" s="323" t="s">
        <v>4648</v>
      </c>
      <c r="E50" s="95">
        <f t="shared" si="0"/>
        <v>507</v>
      </c>
      <c r="F50" s="95">
        <f>Cargos_x_gob!$C$2+Cargos_x_gob!$C$6</f>
        <v>887</v>
      </c>
      <c r="G50" s="95">
        <f t="array" ref="G50">SUM(IF('Graf I Nivel Datastudio'!$B$1:$B$1613=B50,IF('Graf I Nivel Datastudio'!$C$1:$C$1613=C50,IF('Graf I Nivel Datastudio'!$D$1:$D$1613=D50,'Graf I Nivel Datastudio'!$G$1:$G$1613,0))))+SUM(IF('Graf II Nivel Datastudio'!$B$1:$B$1613=B50,IF('Graf II Nivel Datastudio'!$C$1:$C$1613=C50,IF('Graf II Nivel Datastudio'!$D$1:$D$1613=D50,'Graf II Nivel Datastudio'!$G$1:$G$1613,0))))</f>
        <v>3</v>
      </c>
      <c r="H50" s="95">
        <f t="shared" si="3"/>
        <v>160</v>
      </c>
      <c r="I50" s="486">
        <f t="shared" si="1"/>
        <v>0.31558185404339251</v>
      </c>
      <c r="J50" s="486">
        <f t="shared" si="2"/>
        <v>0.18038331454340473</v>
      </c>
      <c r="K50" s="34" t="s">
        <v>4728</v>
      </c>
    </row>
    <row r="51" spans="1:11">
      <c r="A51" s="34" t="s">
        <v>4654</v>
      </c>
      <c r="B51" s="34">
        <v>2010</v>
      </c>
      <c r="C51" s="34">
        <v>50</v>
      </c>
      <c r="D51" s="323" t="s">
        <v>4648</v>
      </c>
      <c r="E51" s="95">
        <f t="shared" si="0"/>
        <v>507</v>
      </c>
      <c r="F51" s="95">
        <f>Cargos_x_gob!$C$2+Cargos_x_gob!$C$6</f>
        <v>887</v>
      </c>
      <c r="G51" s="95">
        <f t="array" ref="G51">SUM(IF('Graf I Nivel Datastudio'!$B$1:$B$1613=B51,IF('Graf I Nivel Datastudio'!$C$1:$C$1613=C51,IF('Graf I Nivel Datastudio'!$D$1:$D$1613=D51,'Graf I Nivel Datastudio'!$G$1:$G$1613,0))))+SUM(IF('Graf II Nivel Datastudio'!$B$1:$B$1613=B51,IF('Graf II Nivel Datastudio'!$C$1:$C$1613=C51,IF('Graf II Nivel Datastudio'!$D$1:$D$1613=D51,'Graf II Nivel Datastudio'!$G$1:$G$1613,0))))</f>
        <v>3</v>
      </c>
      <c r="H51" s="95">
        <f t="shared" si="3"/>
        <v>163</v>
      </c>
      <c r="I51" s="486">
        <f t="shared" si="1"/>
        <v>0.32149901380670609</v>
      </c>
      <c r="J51" s="486">
        <f t="shared" si="2"/>
        <v>0.18376550169109357</v>
      </c>
      <c r="K51" s="34" t="s">
        <v>4728</v>
      </c>
    </row>
    <row r="52" spans="1:11">
      <c r="A52" s="34" t="s">
        <v>4654</v>
      </c>
      <c r="B52" s="34">
        <v>2010</v>
      </c>
      <c r="C52" s="34">
        <v>51</v>
      </c>
      <c r="D52" s="323" t="s">
        <v>4648</v>
      </c>
      <c r="E52" s="95">
        <f t="shared" si="0"/>
        <v>507</v>
      </c>
      <c r="F52" s="95">
        <f>Cargos_x_gob!$C$2+Cargos_x_gob!$C$6</f>
        <v>887</v>
      </c>
      <c r="G52" s="95">
        <f t="array" ref="G52">SUM(IF('Graf I Nivel Datastudio'!$B$1:$B$1613=B52,IF('Graf I Nivel Datastudio'!$C$1:$C$1613=C52,IF('Graf I Nivel Datastudio'!$D$1:$D$1613=D52,'Graf I Nivel Datastudio'!$G$1:$G$1613,0))))+SUM(IF('Graf II Nivel Datastudio'!$B$1:$B$1613=B52,IF('Graf II Nivel Datastudio'!$C$1:$C$1613=C52,IF('Graf II Nivel Datastudio'!$D$1:$D$1613=D52,'Graf II Nivel Datastudio'!$G$1:$G$1613,0))))</f>
        <v>4</v>
      </c>
      <c r="H52" s="95">
        <f t="shared" si="3"/>
        <v>167</v>
      </c>
      <c r="I52" s="486">
        <f t="shared" si="1"/>
        <v>0.32938856015779094</v>
      </c>
      <c r="J52" s="486">
        <f t="shared" si="2"/>
        <v>0.1882750845546787</v>
      </c>
      <c r="K52" s="34" t="s">
        <v>4728</v>
      </c>
    </row>
    <row r="53" spans="1:11">
      <c r="A53" s="34" t="s">
        <v>4654</v>
      </c>
      <c r="B53" s="34">
        <v>2010</v>
      </c>
      <c r="C53" s="34">
        <v>52</v>
      </c>
      <c r="D53" s="323" t="s">
        <v>4648</v>
      </c>
      <c r="E53" s="95">
        <f t="shared" si="0"/>
        <v>507</v>
      </c>
      <c r="F53" s="95">
        <f>Cargos_x_gob!$C$2+Cargos_x_gob!$C$6</f>
        <v>887</v>
      </c>
      <c r="G53" s="95">
        <f t="array" ref="G53">SUM(IF('Graf I Nivel Datastudio'!$B$1:$B$1613=B53,IF('Graf I Nivel Datastudio'!$C$1:$C$1613=C53,IF('Graf I Nivel Datastudio'!$D$1:$D$1613=D53,'Graf I Nivel Datastudio'!$G$1:$G$1613,0))))+SUM(IF('Graf II Nivel Datastudio'!$B$1:$B$1613=B53,IF('Graf II Nivel Datastudio'!$C$1:$C$1613=C53,IF('Graf II Nivel Datastudio'!$D$1:$D$1613=D53,'Graf II Nivel Datastudio'!$G$1:$G$1613,0))))</f>
        <v>0</v>
      </c>
      <c r="H53" s="95">
        <f t="shared" si="3"/>
        <v>167</v>
      </c>
      <c r="I53" s="486">
        <f t="shared" si="1"/>
        <v>0.32938856015779094</v>
      </c>
      <c r="J53" s="486">
        <f t="shared" si="2"/>
        <v>0.1882750845546787</v>
      </c>
      <c r="K53" s="34" t="s">
        <v>4728</v>
      </c>
    </row>
    <row r="54" spans="1:11">
      <c r="A54" s="34" t="s">
        <v>4654</v>
      </c>
      <c r="B54" s="34">
        <v>2010</v>
      </c>
      <c r="C54" s="34">
        <v>53</v>
      </c>
      <c r="D54" s="323" t="s">
        <v>4648</v>
      </c>
      <c r="E54" s="95">
        <f t="shared" si="0"/>
        <v>507</v>
      </c>
      <c r="F54" s="95">
        <f>Cargos_x_gob!$C$2+Cargos_x_gob!$C$6</f>
        <v>887</v>
      </c>
      <c r="G54" s="95">
        <f t="array" ref="G54">SUM(IF('Graf I Nivel Datastudio'!$B$1:$B$1613=B54,IF('Graf I Nivel Datastudio'!$C$1:$C$1613=C54,IF('Graf I Nivel Datastudio'!$D$1:$D$1613=D54,'Graf I Nivel Datastudio'!$G$1:$G$1613,0))))+SUM(IF('Graf II Nivel Datastudio'!$B$1:$B$1613=B54,IF('Graf II Nivel Datastudio'!$C$1:$C$1613=C54,IF('Graf II Nivel Datastudio'!$D$1:$D$1613=D54,'Graf II Nivel Datastudio'!$G$1:$G$1613,0))))</f>
        <v>0</v>
      </c>
      <c r="H54" s="95">
        <f t="shared" si="3"/>
        <v>167</v>
      </c>
      <c r="I54" s="486">
        <f t="shared" si="1"/>
        <v>0.32938856015779094</v>
      </c>
      <c r="J54" s="486">
        <f t="shared" si="2"/>
        <v>0.1882750845546787</v>
      </c>
      <c r="K54" s="34" t="s">
        <v>4728</v>
      </c>
    </row>
    <row r="55" spans="1:11">
      <c r="A55" s="34" t="s">
        <v>4654</v>
      </c>
      <c r="B55" s="34">
        <v>2010</v>
      </c>
      <c r="C55" s="34">
        <v>54</v>
      </c>
      <c r="D55" s="323" t="s">
        <v>4648</v>
      </c>
      <c r="E55" s="95">
        <f t="shared" si="0"/>
        <v>507</v>
      </c>
      <c r="F55" s="95">
        <f>Cargos_x_gob!$C$2+Cargos_x_gob!$C$6</f>
        <v>887</v>
      </c>
      <c r="G55" s="95">
        <f t="array" ref="G55">SUM(IF('Graf I Nivel Datastudio'!$B$1:$B$1613=B55,IF('Graf I Nivel Datastudio'!$C$1:$C$1613=C55,IF('Graf I Nivel Datastudio'!$D$1:$D$1613=D55,'Graf I Nivel Datastudio'!$G$1:$G$1613,0))))+SUM(IF('Graf II Nivel Datastudio'!$B$1:$B$1613=B55,IF('Graf II Nivel Datastudio'!$C$1:$C$1613=C55,IF('Graf II Nivel Datastudio'!$D$1:$D$1613=D55,'Graf II Nivel Datastudio'!$G$1:$G$1613,0))))</f>
        <v>0</v>
      </c>
      <c r="H55" s="95">
        <f t="shared" si="3"/>
        <v>167</v>
      </c>
      <c r="I55" s="486">
        <f t="shared" si="1"/>
        <v>0.32938856015779094</v>
      </c>
      <c r="J55" s="486">
        <f t="shared" si="2"/>
        <v>0.1882750845546787</v>
      </c>
      <c r="K55" s="34" t="s">
        <v>4728</v>
      </c>
    </row>
    <row r="56" spans="1:11">
      <c r="A56" s="34" t="s">
        <v>4654</v>
      </c>
      <c r="B56" s="34">
        <v>2010</v>
      </c>
      <c r="C56" s="34">
        <v>55</v>
      </c>
      <c r="D56" s="323" t="s">
        <v>4648</v>
      </c>
      <c r="E56" s="95">
        <f t="shared" si="0"/>
        <v>507</v>
      </c>
      <c r="F56" s="95">
        <f>Cargos_x_gob!$C$2+Cargos_x_gob!$C$6</f>
        <v>887</v>
      </c>
      <c r="G56" s="95">
        <f t="array" ref="G56">SUM(IF('Graf I Nivel Datastudio'!$B$1:$B$1613=B56,IF('Graf I Nivel Datastudio'!$C$1:$C$1613=C56,IF('Graf I Nivel Datastudio'!$D$1:$D$1613=D56,'Graf I Nivel Datastudio'!$G$1:$G$1613,0))))+SUM(IF('Graf II Nivel Datastudio'!$B$1:$B$1613=B56,IF('Graf II Nivel Datastudio'!$C$1:$C$1613=C56,IF('Graf II Nivel Datastudio'!$D$1:$D$1613=D56,'Graf II Nivel Datastudio'!$G$1:$G$1613,0))))</f>
        <v>0</v>
      </c>
      <c r="H56" s="95">
        <f t="shared" si="3"/>
        <v>167</v>
      </c>
      <c r="I56" s="486">
        <f t="shared" si="1"/>
        <v>0.32938856015779094</v>
      </c>
      <c r="J56" s="486">
        <f t="shared" si="2"/>
        <v>0.1882750845546787</v>
      </c>
      <c r="K56" s="34" t="s">
        <v>4728</v>
      </c>
    </row>
    <row r="57" spans="1:11">
      <c r="A57" s="34" t="s">
        <v>4654</v>
      </c>
      <c r="B57" s="34">
        <v>2010</v>
      </c>
      <c r="C57" s="34">
        <v>56</v>
      </c>
      <c r="D57" s="323" t="s">
        <v>4648</v>
      </c>
      <c r="E57" s="95">
        <f t="shared" si="0"/>
        <v>507</v>
      </c>
      <c r="F57" s="95">
        <f>Cargos_x_gob!$C$2+Cargos_x_gob!$C$6</f>
        <v>887</v>
      </c>
      <c r="G57" s="95">
        <f t="array" ref="G57">SUM(IF('Graf I Nivel Datastudio'!$B$1:$B$1613=B57,IF('Graf I Nivel Datastudio'!$C$1:$C$1613=C57,IF('Graf I Nivel Datastudio'!$D$1:$D$1613=D57,'Graf I Nivel Datastudio'!$G$1:$G$1613,0))))+SUM(IF('Graf II Nivel Datastudio'!$B$1:$B$1613=B57,IF('Graf II Nivel Datastudio'!$C$1:$C$1613=C57,IF('Graf II Nivel Datastudio'!$D$1:$D$1613=D57,'Graf II Nivel Datastudio'!$G$1:$G$1613,0))))</f>
        <v>6</v>
      </c>
      <c r="H57" s="95">
        <f t="shared" si="3"/>
        <v>173</v>
      </c>
      <c r="I57" s="486">
        <f t="shared" si="1"/>
        <v>0.34122287968441817</v>
      </c>
      <c r="J57" s="486">
        <f t="shared" si="2"/>
        <v>0.19503945885005636</v>
      </c>
      <c r="K57" s="34" t="s">
        <v>4728</v>
      </c>
    </row>
    <row r="58" spans="1:11">
      <c r="A58" s="34" t="s">
        <v>4654</v>
      </c>
      <c r="B58" s="34">
        <v>2010</v>
      </c>
      <c r="C58" s="34">
        <v>57</v>
      </c>
      <c r="D58" s="323" t="s">
        <v>4648</v>
      </c>
      <c r="E58" s="95">
        <f t="shared" si="0"/>
        <v>507</v>
      </c>
      <c r="F58" s="95">
        <f>Cargos_x_gob!$C$2+Cargos_x_gob!$C$6</f>
        <v>887</v>
      </c>
      <c r="G58" s="95">
        <f t="array" ref="G58">SUM(IF('Graf I Nivel Datastudio'!$B$1:$B$1613=B58,IF('Graf I Nivel Datastudio'!$C$1:$C$1613=C58,IF('Graf I Nivel Datastudio'!$D$1:$D$1613=D58,'Graf I Nivel Datastudio'!$G$1:$G$1613,0))))+SUM(IF('Graf II Nivel Datastudio'!$B$1:$B$1613=B58,IF('Graf II Nivel Datastudio'!$C$1:$C$1613=C58,IF('Graf II Nivel Datastudio'!$D$1:$D$1613=D58,'Graf II Nivel Datastudio'!$G$1:$G$1613,0))))</f>
        <v>0</v>
      </c>
      <c r="H58" s="95">
        <f t="shared" si="3"/>
        <v>173</v>
      </c>
      <c r="I58" s="486">
        <f t="shared" si="1"/>
        <v>0.34122287968441817</v>
      </c>
      <c r="J58" s="486">
        <f t="shared" si="2"/>
        <v>0.19503945885005636</v>
      </c>
      <c r="K58" s="34" t="s">
        <v>4728</v>
      </c>
    </row>
    <row r="59" spans="1:11">
      <c r="A59" s="34" t="s">
        <v>4654</v>
      </c>
      <c r="B59" s="34">
        <v>2010</v>
      </c>
      <c r="C59" s="34">
        <v>58</v>
      </c>
      <c r="D59" s="323" t="s">
        <v>4648</v>
      </c>
      <c r="E59" s="95">
        <f t="shared" si="0"/>
        <v>507</v>
      </c>
      <c r="F59" s="95">
        <f>Cargos_x_gob!$C$2+Cargos_x_gob!$C$6</f>
        <v>887</v>
      </c>
      <c r="G59" s="95">
        <f t="array" ref="G59">SUM(IF('Graf I Nivel Datastudio'!$B$1:$B$1613=B59,IF('Graf I Nivel Datastudio'!$C$1:$C$1613=C59,IF('Graf I Nivel Datastudio'!$D$1:$D$1613=D59,'Graf I Nivel Datastudio'!$G$1:$G$1613,0))))+SUM(IF('Graf II Nivel Datastudio'!$B$1:$B$1613=B59,IF('Graf II Nivel Datastudio'!$C$1:$C$1613=C59,IF('Graf II Nivel Datastudio'!$D$1:$D$1613=D59,'Graf II Nivel Datastudio'!$G$1:$G$1613,0))))</f>
        <v>0</v>
      </c>
      <c r="H59" s="95">
        <f t="shared" si="3"/>
        <v>173</v>
      </c>
      <c r="I59" s="486">
        <f t="shared" si="1"/>
        <v>0.34122287968441817</v>
      </c>
      <c r="J59" s="486">
        <f t="shared" si="2"/>
        <v>0.19503945885005636</v>
      </c>
      <c r="K59" s="34" t="s">
        <v>4728</v>
      </c>
    </row>
    <row r="60" spans="1:11">
      <c r="A60" s="34" t="s">
        <v>4654</v>
      </c>
      <c r="B60" s="34">
        <v>2010</v>
      </c>
      <c r="C60" s="34">
        <v>59</v>
      </c>
      <c r="D60" s="323" t="s">
        <v>4648</v>
      </c>
      <c r="E60" s="95">
        <f t="shared" si="0"/>
        <v>507</v>
      </c>
      <c r="F60" s="95">
        <f>Cargos_x_gob!$C$2+Cargos_x_gob!$C$6</f>
        <v>887</v>
      </c>
      <c r="G60" s="95">
        <f t="array" ref="G60">SUM(IF('Graf I Nivel Datastudio'!$B$1:$B$1613=B60,IF('Graf I Nivel Datastudio'!$C$1:$C$1613=C60,IF('Graf I Nivel Datastudio'!$D$1:$D$1613=D60,'Graf I Nivel Datastudio'!$G$1:$G$1613,0))))+SUM(IF('Graf II Nivel Datastudio'!$B$1:$B$1613=B60,IF('Graf II Nivel Datastudio'!$C$1:$C$1613=C60,IF('Graf II Nivel Datastudio'!$D$1:$D$1613=D60,'Graf II Nivel Datastudio'!$G$1:$G$1613,0))))</f>
        <v>2</v>
      </c>
      <c r="H60" s="95">
        <f t="shared" si="3"/>
        <v>175</v>
      </c>
      <c r="I60" s="486">
        <f t="shared" si="1"/>
        <v>0.34516765285996054</v>
      </c>
      <c r="J60" s="486">
        <f t="shared" si="2"/>
        <v>0.19729425028184894</v>
      </c>
      <c r="K60" s="34" t="s">
        <v>4728</v>
      </c>
    </row>
    <row r="61" spans="1:11">
      <c r="A61" s="34" t="s">
        <v>4654</v>
      </c>
      <c r="B61" s="34">
        <v>2010</v>
      </c>
      <c r="C61" s="34">
        <v>60</v>
      </c>
      <c r="D61" s="323" t="s">
        <v>4648</v>
      </c>
      <c r="E61" s="95">
        <f t="shared" si="0"/>
        <v>507</v>
      </c>
      <c r="F61" s="95">
        <f>Cargos_x_gob!$C$2+Cargos_x_gob!$C$6</f>
        <v>887</v>
      </c>
      <c r="G61" s="95">
        <f t="array" ref="G61">SUM(IF('Graf I Nivel Datastudio'!$B$1:$B$1613=B61,IF('Graf I Nivel Datastudio'!$C$1:$C$1613=C61,IF('Graf I Nivel Datastudio'!$D$1:$D$1613=D61,'Graf I Nivel Datastudio'!$G$1:$G$1613,0))))+SUM(IF('Graf II Nivel Datastudio'!$B$1:$B$1613=B61,IF('Graf II Nivel Datastudio'!$C$1:$C$1613=C61,IF('Graf II Nivel Datastudio'!$D$1:$D$1613=D61,'Graf II Nivel Datastudio'!$G$1:$G$1613,0))))</f>
        <v>1</v>
      </c>
      <c r="H61" s="95">
        <f t="shared" si="3"/>
        <v>176</v>
      </c>
      <c r="I61" s="486">
        <f t="shared" si="1"/>
        <v>0.34714003944773175</v>
      </c>
      <c r="J61" s="486">
        <f t="shared" si="2"/>
        <v>0.1984216459977452</v>
      </c>
      <c r="K61" s="34" t="s">
        <v>4728</v>
      </c>
    </row>
    <row r="62" spans="1:11">
      <c r="A62" s="34" t="s">
        <v>4654</v>
      </c>
      <c r="B62" s="34">
        <v>2010</v>
      </c>
      <c r="C62" s="34">
        <v>61</v>
      </c>
      <c r="D62" s="323" t="s">
        <v>4648</v>
      </c>
      <c r="E62" s="95">
        <f t="shared" si="0"/>
        <v>507</v>
      </c>
      <c r="F62" s="95">
        <f>Cargos_x_gob!$C$2+Cargos_x_gob!$C$6</f>
        <v>887</v>
      </c>
      <c r="G62" s="95">
        <f t="array" ref="G62">SUM(IF('Graf I Nivel Datastudio'!$B$1:$B$1613=B62,IF('Graf I Nivel Datastudio'!$C$1:$C$1613=C62,IF('Graf I Nivel Datastudio'!$D$1:$D$1613=D62,'Graf I Nivel Datastudio'!$G$1:$G$1613,0))))+SUM(IF('Graf II Nivel Datastudio'!$B$1:$B$1613=B62,IF('Graf II Nivel Datastudio'!$C$1:$C$1613=C62,IF('Graf II Nivel Datastudio'!$D$1:$D$1613=D62,'Graf II Nivel Datastudio'!$G$1:$G$1613,0))))</f>
        <v>1</v>
      </c>
      <c r="H62" s="95">
        <f t="shared" si="3"/>
        <v>177</v>
      </c>
      <c r="I62" s="486">
        <f t="shared" si="1"/>
        <v>0.34911242603550297</v>
      </c>
      <c r="J62" s="486">
        <f t="shared" si="2"/>
        <v>0.19954904171364149</v>
      </c>
      <c r="K62" s="34" t="s">
        <v>4728</v>
      </c>
    </row>
    <row r="63" spans="1:11">
      <c r="A63" s="34" t="s">
        <v>4654</v>
      </c>
      <c r="B63" s="34">
        <v>2010</v>
      </c>
      <c r="C63" s="34">
        <v>62</v>
      </c>
      <c r="D63" s="323" t="s">
        <v>4648</v>
      </c>
      <c r="E63" s="95">
        <f t="shared" si="0"/>
        <v>507</v>
      </c>
      <c r="F63" s="95">
        <f>Cargos_x_gob!$C$2+Cargos_x_gob!$C$6</f>
        <v>887</v>
      </c>
      <c r="G63" s="95">
        <f t="array" ref="G63">SUM(IF('Graf I Nivel Datastudio'!$B$1:$B$1613=B63,IF('Graf I Nivel Datastudio'!$C$1:$C$1613=C63,IF('Graf I Nivel Datastudio'!$D$1:$D$1613=D63,'Graf I Nivel Datastudio'!$G$1:$G$1613,0))))+SUM(IF('Graf II Nivel Datastudio'!$B$1:$B$1613=B63,IF('Graf II Nivel Datastudio'!$C$1:$C$1613=C63,IF('Graf II Nivel Datastudio'!$D$1:$D$1613=D63,'Graf II Nivel Datastudio'!$G$1:$G$1613,0))))</f>
        <v>4</v>
      </c>
      <c r="H63" s="95">
        <f t="shared" si="3"/>
        <v>181</v>
      </c>
      <c r="I63" s="486">
        <f t="shared" si="1"/>
        <v>0.35700197238658776</v>
      </c>
      <c r="J63" s="486">
        <f t="shared" si="2"/>
        <v>0.20405862457722659</v>
      </c>
      <c r="K63" s="34" t="s">
        <v>4728</v>
      </c>
    </row>
    <row r="64" spans="1:11">
      <c r="A64" s="34" t="s">
        <v>4654</v>
      </c>
      <c r="B64" s="34">
        <v>2010</v>
      </c>
      <c r="C64" s="34">
        <v>63</v>
      </c>
      <c r="D64" s="323" t="s">
        <v>4648</v>
      </c>
      <c r="E64" s="95">
        <f t="shared" si="0"/>
        <v>507</v>
      </c>
      <c r="F64" s="95">
        <f>Cargos_x_gob!$C$2+Cargos_x_gob!$C$6</f>
        <v>887</v>
      </c>
      <c r="G64" s="95">
        <f t="array" ref="G64">SUM(IF('Graf I Nivel Datastudio'!$B$1:$B$1613=B64,IF('Graf I Nivel Datastudio'!$C$1:$C$1613=C64,IF('Graf I Nivel Datastudio'!$D$1:$D$1613=D64,'Graf I Nivel Datastudio'!$G$1:$G$1613,0))))+SUM(IF('Graf II Nivel Datastudio'!$B$1:$B$1613=B64,IF('Graf II Nivel Datastudio'!$C$1:$C$1613=C64,IF('Graf II Nivel Datastudio'!$D$1:$D$1613=D64,'Graf II Nivel Datastudio'!$G$1:$G$1613,0))))</f>
        <v>0</v>
      </c>
      <c r="H64" s="95">
        <f t="shared" si="3"/>
        <v>181</v>
      </c>
      <c r="I64" s="486">
        <f t="shared" si="1"/>
        <v>0.35700197238658776</v>
      </c>
      <c r="J64" s="486">
        <f t="shared" si="2"/>
        <v>0.20405862457722659</v>
      </c>
      <c r="K64" s="34" t="s">
        <v>4728</v>
      </c>
    </row>
    <row r="65" spans="1:11">
      <c r="A65" s="34" t="s">
        <v>4654</v>
      </c>
      <c r="B65" s="34">
        <v>2010</v>
      </c>
      <c r="C65" s="34">
        <v>64</v>
      </c>
      <c r="D65" s="323" t="s">
        <v>4648</v>
      </c>
      <c r="E65" s="95">
        <f t="shared" si="0"/>
        <v>507</v>
      </c>
      <c r="F65" s="95">
        <f>Cargos_x_gob!$C$2+Cargos_x_gob!$C$6</f>
        <v>887</v>
      </c>
      <c r="G65" s="95">
        <f t="array" ref="G65">SUM(IF('Graf I Nivel Datastudio'!$B$1:$B$1613=B65,IF('Graf I Nivel Datastudio'!$C$1:$C$1613=C65,IF('Graf I Nivel Datastudio'!$D$1:$D$1613=D65,'Graf I Nivel Datastudio'!$G$1:$G$1613,0))))+SUM(IF('Graf II Nivel Datastudio'!$B$1:$B$1613=B65,IF('Graf II Nivel Datastudio'!$C$1:$C$1613=C65,IF('Graf II Nivel Datastudio'!$D$1:$D$1613=D65,'Graf II Nivel Datastudio'!$G$1:$G$1613,0))))</f>
        <v>1</v>
      </c>
      <c r="H65" s="95">
        <f t="shared" si="3"/>
        <v>182</v>
      </c>
      <c r="I65" s="486">
        <f t="shared" si="1"/>
        <v>0.35897435897435898</v>
      </c>
      <c r="J65" s="486">
        <f t="shared" si="2"/>
        <v>0.20518602029312288</v>
      </c>
      <c r="K65" s="34" t="s">
        <v>4728</v>
      </c>
    </row>
    <row r="66" spans="1:11">
      <c r="A66" s="34" t="s">
        <v>4654</v>
      </c>
      <c r="B66" s="34">
        <v>2010</v>
      </c>
      <c r="C66" s="34">
        <v>65</v>
      </c>
      <c r="D66" s="323" t="s">
        <v>4648</v>
      </c>
      <c r="E66" s="95">
        <f t="shared" ref="E66:E129" si="4">SP1_IIN+SP1_IN</f>
        <v>507</v>
      </c>
      <c r="F66" s="95">
        <f>Cargos_x_gob!$C$2+Cargos_x_gob!$C$6</f>
        <v>887</v>
      </c>
      <c r="G66" s="95">
        <f t="array" ref="G66">SUM(IF('Graf I Nivel Datastudio'!$B$1:$B$1613=B66,IF('Graf I Nivel Datastudio'!$C$1:$C$1613=C66,IF('Graf I Nivel Datastudio'!$D$1:$D$1613=D66,'Graf I Nivel Datastudio'!$G$1:$G$1613,0))))+SUM(IF('Graf II Nivel Datastudio'!$B$1:$B$1613=B66,IF('Graf II Nivel Datastudio'!$C$1:$C$1613=C66,IF('Graf II Nivel Datastudio'!$D$1:$D$1613=D66,'Graf II Nivel Datastudio'!$G$1:$G$1613,0))))</f>
        <v>0</v>
      </c>
      <c r="H66" s="95">
        <f t="shared" si="3"/>
        <v>182</v>
      </c>
      <c r="I66" s="486">
        <f t="shared" si="1"/>
        <v>0.35897435897435898</v>
      </c>
      <c r="J66" s="486">
        <f t="shared" si="2"/>
        <v>0.20518602029312288</v>
      </c>
      <c r="K66" s="34" t="s">
        <v>4728</v>
      </c>
    </row>
    <row r="67" spans="1:11">
      <c r="A67" s="34" t="s">
        <v>4654</v>
      </c>
      <c r="B67" s="34">
        <v>2010</v>
      </c>
      <c r="C67" s="34">
        <v>66</v>
      </c>
      <c r="D67" s="323" t="s">
        <v>4648</v>
      </c>
      <c r="E67" s="95">
        <f t="shared" si="4"/>
        <v>507</v>
      </c>
      <c r="F67" s="95">
        <f>Cargos_x_gob!$C$2+Cargos_x_gob!$C$6</f>
        <v>887</v>
      </c>
      <c r="G67" s="95">
        <f t="array" ref="G67">SUM(IF('Graf I Nivel Datastudio'!$B$1:$B$1613=B67,IF('Graf I Nivel Datastudio'!$C$1:$C$1613=C67,IF('Graf I Nivel Datastudio'!$D$1:$D$1613=D67,'Graf I Nivel Datastudio'!$G$1:$G$1613,0))))+SUM(IF('Graf II Nivel Datastudio'!$B$1:$B$1613=B67,IF('Graf II Nivel Datastudio'!$C$1:$C$1613=C67,IF('Graf II Nivel Datastudio'!$D$1:$D$1613=D67,'Graf II Nivel Datastudio'!$G$1:$G$1613,0))))</f>
        <v>1</v>
      </c>
      <c r="H67" s="95">
        <f t="shared" si="3"/>
        <v>183</v>
      </c>
      <c r="I67" s="486">
        <f t="shared" si="1"/>
        <v>0.36094674556213019</v>
      </c>
      <c r="J67" s="486">
        <f t="shared" si="2"/>
        <v>0.20631341600901917</v>
      </c>
      <c r="K67" s="34" t="s">
        <v>4728</v>
      </c>
    </row>
    <row r="68" spans="1:11">
      <c r="A68" s="34" t="s">
        <v>4654</v>
      </c>
      <c r="B68" s="34">
        <v>2010</v>
      </c>
      <c r="C68" s="34">
        <v>67</v>
      </c>
      <c r="D68" s="323" t="s">
        <v>4648</v>
      </c>
      <c r="E68" s="95">
        <f t="shared" si="4"/>
        <v>507</v>
      </c>
      <c r="F68" s="95">
        <f>Cargos_x_gob!$C$2+Cargos_x_gob!$C$6</f>
        <v>887</v>
      </c>
      <c r="G68" s="95">
        <f t="array" ref="G68">SUM(IF('Graf I Nivel Datastudio'!$B$1:$B$1613=B68,IF('Graf I Nivel Datastudio'!$C$1:$C$1613=C68,IF('Graf I Nivel Datastudio'!$D$1:$D$1613=D68,'Graf I Nivel Datastudio'!$G$1:$G$1613,0))))+SUM(IF('Graf II Nivel Datastudio'!$B$1:$B$1613=B68,IF('Graf II Nivel Datastudio'!$C$1:$C$1613=C68,IF('Graf II Nivel Datastudio'!$D$1:$D$1613=D68,'Graf II Nivel Datastudio'!$G$1:$G$1613,0))))</f>
        <v>0</v>
      </c>
      <c r="H68" s="95">
        <f t="shared" si="3"/>
        <v>183</v>
      </c>
      <c r="I68" s="486">
        <f t="shared" si="1"/>
        <v>0.36094674556213019</v>
      </c>
      <c r="J68" s="486">
        <f t="shared" si="2"/>
        <v>0.20631341600901917</v>
      </c>
      <c r="K68" s="34" t="s">
        <v>4728</v>
      </c>
    </row>
    <row r="69" spans="1:11">
      <c r="A69" s="34" t="s">
        <v>4654</v>
      </c>
      <c r="B69" s="34">
        <v>2010</v>
      </c>
      <c r="C69" s="34">
        <v>68</v>
      </c>
      <c r="D69" s="323" t="s">
        <v>4648</v>
      </c>
      <c r="E69" s="95">
        <f t="shared" si="4"/>
        <v>507</v>
      </c>
      <c r="F69" s="95">
        <f>Cargos_x_gob!$C$2+Cargos_x_gob!$C$6</f>
        <v>887</v>
      </c>
      <c r="G69" s="95">
        <f t="array" ref="G69">SUM(IF('Graf I Nivel Datastudio'!$B$1:$B$1613=B69,IF('Graf I Nivel Datastudio'!$C$1:$C$1613=C69,IF('Graf I Nivel Datastudio'!$D$1:$D$1613=D69,'Graf I Nivel Datastudio'!$G$1:$G$1613,0))))+SUM(IF('Graf II Nivel Datastudio'!$B$1:$B$1613=B69,IF('Graf II Nivel Datastudio'!$C$1:$C$1613=C69,IF('Graf II Nivel Datastudio'!$D$1:$D$1613=D69,'Graf II Nivel Datastudio'!$G$1:$G$1613,0))))</f>
        <v>0</v>
      </c>
      <c r="H69" s="95">
        <f t="shared" si="3"/>
        <v>183</v>
      </c>
      <c r="I69" s="486">
        <f t="shared" si="1"/>
        <v>0.36094674556213019</v>
      </c>
      <c r="J69" s="486">
        <f t="shared" si="2"/>
        <v>0.20631341600901917</v>
      </c>
      <c r="K69" s="34" t="s">
        <v>4728</v>
      </c>
    </row>
    <row r="70" spans="1:11">
      <c r="A70" s="34" t="s">
        <v>4654</v>
      </c>
      <c r="B70" s="34">
        <v>2010</v>
      </c>
      <c r="C70" s="34">
        <v>69</v>
      </c>
      <c r="D70" s="323" t="s">
        <v>4648</v>
      </c>
      <c r="E70" s="95">
        <f t="shared" si="4"/>
        <v>507</v>
      </c>
      <c r="F70" s="95">
        <f>Cargos_x_gob!$C$2+Cargos_x_gob!$C$6</f>
        <v>887</v>
      </c>
      <c r="G70" s="95">
        <f t="array" ref="G70">SUM(IF('Graf I Nivel Datastudio'!$B$1:$B$1613=B70,IF('Graf I Nivel Datastudio'!$C$1:$C$1613=C70,IF('Graf I Nivel Datastudio'!$D$1:$D$1613=D70,'Graf I Nivel Datastudio'!$G$1:$G$1613,0))))+SUM(IF('Graf II Nivel Datastudio'!$B$1:$B$1613=B70,IF('Graf II Nivel Datastudio'!$C$1:$C$1613=C70,IF('Graf II Nivel Datastudio'!$D$1:$D$1613=D70,'Graf II Nivel Datastudio'!$G$1:$G$1613,0))))</f>
        <v>2</v>
      </c>
      <c r="H70" s="95">
        <f t="shared" si="3"/>
        <v>185</v>
      </c>
      <c r="I70" s="486">
        <f t="shared" si="1"/>
        <v>0.36489151873767256</v>
      </c>
      <c r="J70" s="486">
        <f t="shared" si="2"/>
        <v>0.20856820744081173</v>
      </c>
      <c r="K70" s="34" t="s">
        <v>4728</v>
      </c>
    </row>
    <row r="71" spans="1:11">
      <c r="A71" s="34" t="s">
        <v>4654</v>
      </c>
      <c r="B71" s="34">
        <v>2010</v>
      </c>
      <c r="C71" s="34">
        <v>70</v>
      </c>
      <c r="D71" s="323" t="s">
        <v>4648</v>
      </c>
      <c r="E71" s="95">
        <f t="shared" si="4"/>
        <v>507</v>
      </c>
      <c r="F71" s="95">
        <f>Cargos_x_gob!$C$2+Cargos_x_gob!$C$6</f>
        <v>887</v>
      </c>
      <c r="G71" s="95">
        <f t="array" ref="G71">SUM(IF('Graf I Nivel Datastudio'!$B$1:$B$1613=B71,IF('Graf I Nivel Datastudio'!$C$1:$C$1613=C71,IF('Graf I Nivel Datastudio'!$D$1:$D$1613=D71,'Graf I Nivel Datastudio'!$G$1:$G$1613,0))))+SUM(IF('Graf II Nivel Datastudio'!$B$1:$B$1613=B71,IF('Graf II Nivel Datastudio'!$C$1:$C$1613=C71,IF('Graf II Nivel Datastudio'!$D$1:$D$1613=D71,'Graf II Nivel Datastudio'!$G$1:$G$1613,0))))</f>
        <v>1</v>
      </c>
      <c r="H71" s="95">
        <f t="shared" si="3"/>
        <v>186</v>
      </c>
      <c r="I71" s="486">
        <f t="shared" si="1"/>
        <v>0.36686390532544377</v>
      </c>
      <c r="J71" s="486">
        <f t="shared" si="2"/>
        <v>0.20969560315670802</v>
      </c>
      <c r="K71" s="34" t="s">
        <v>4728</v>
      </c>
    </row>
    <row r="72" spans="1:11">
      <c r="A72" s="34" t="s">
        <v>4654</v>
      </c>
      <c r="B72" s="34">
        <v>2010</v>
      </c>
      <c r="C72" s="34">
        <v>71</v>
      </c>
      <c r="D72" s="323" t="s">
        <v>4648</v>
      </c>
      <c r="E72" s="95">
        <f t="shared" si="4"/>
        <v>507</v>
      </c>
      <c r="F72" s="95">
        <f>Cargos_x_gob!$C$2+Cargos_x_gob!$C$6</f>
        <v>887</v>
      </c>
      <c r="G72" s="95">
        <f t="array" ref="G72">SUM(IF('Graf I Nivel Datastudio'!$B$1:$B$1613=B72,IF('Graf I Nivel Datastudio'!$C$1:$C$1613=C72,IF('Graf I Nivel Datastudio'!$D$1:$D$1613=D72,'Graf I Nivel Datastudio'!$G$1:$G$1613,0))))+SUM(IF('Graf II Nivel Datastudio'!$B$1:$B$1613=B72,IF('Graf II Nivel Datastudio'!$C$1:$C$1613=C72,IF('Graf II Nivel Datastudio'!$D$1:$D$1613=D72,'Graf II Nivel Datastudio'!$G$1:$G$1613,0))))</f>
        <v>1</v>
      </c>
      <c r="H72" s="95">
        <f t="shared" si="3"/>
        <v>187</v>
      </c>
      <c r="I72" s="486">
        <f t="shared" si="1"/>
        <v>0.36883629191321499</v>
      </c>
      <c r="J72" s="486">
        <f t="shared" si="2"/>
        <v>0.21082299887260428</v>
      </c>
      <c r="K72" s="34" t="s">
        <v>4728</v>
      </c>
    </row>
    <row r="73" spans="1:11">
      <c r="A73" s="34" t="s">
        <v>4654</v>
      </c>
      <c r="B73" s="34">
        <v>2010</v>
      </c>
      <c r="C73" s="34">
        <v>72</v>
      </c>
      <c r="D73" s="323" t="s">
        <v>4648</v>
      </c>
      <c r="E73" s="95">
        <f t="shared" si="4"/>
        <v>507</v>
      </c>
      <c r="F73" s="95">
        <f>Cargos_x_gob!$C$2+Cargos_x_gob!$C$6</f>
        <v>887</v>
      </c>
      <c r="G73" s="95">
        <f t="array" ref="G73">SUM(IF('Graf I Nivel Datastudio'!$B$1:$B$1613=B73,IF('Graf I Nivel Datastudio'!$C$1:$C$1613=C73,IF('Graf I Nivel Datastudio'!$D$1:$D$1613=D73,'Graf I Nivel Datastudio'!$G$1:$G$1613,0))))+SUM(IF('Graf II Nivel Datastudio'!$B$1:$B$1613=B73,IF('Graf II Nivel Datastudio'!$C$1:$C$1613=C73,IF('Graf II Nivel Datastudio'!$D$1:$D$1613=D73,'Graf II Nivel Datastudio'!$G$1:$G$1613,0))))</f>
        <v>0</v>
      </c>
      <c r="H73" s="95">
        <f t="shared" si="3"/>
        <v>187</v>
      </c>
      <c r="I73" s="486">
        <f t="shared" si="1"/>
        <v>0.36883629191321499</v>
      </c>
      <c r="J73" s="486">
        <f t="shared" si="2"/>
        <v>0.21082299887260428</v>
      </c>
      <c r="K73" s="34" t="s">
        <v>4728</v>
      </c>
    </row>
    <row r="74" spans="1:11">
      <c r="A74" s="34" t="s">
        <v>4654</v>
      </c>
      <c r="B74" s="34">
        <v>2010</v>
      </c>
      <c r="C74" s="34">
        <v>73</v>
      </c>
      <c r="D74" s="323" t="s">
        <v>4648</v>
      </c>
      <c r="E74" s="95">
        <f t="shared" si="4"/>
        <v>507</v>
      </c>
      <c r="F74" s="95">
        <f>Cargos_x_gob!$C$2+Cargos_x_gob!$C$6</f>
        <v>887</v>
      </c>
      <c r="G74" s="95">
        <f t="array" ref="G74">SUM(IF('Graf I Nivel Datastudio'!$B$1:$B$1613=B74,IF('Graf I Nivel Datastudio'!$C$1:$C$1613=C74,IF('Graf I Nivel Datastudio'!$D$1:$D$1613=D74,'Graf I Nivel Datastudio'!$G$1:$G$1613,0))))+SUM(IF('Graf II Nivel Datastudio'!$B$1:$B$1613=B74,IF('Graf II Nivel Datastudio'!$C$1:$C$1613=C74,IF('Graf II Nivel Datastudio'!$D$1:$D$1613=D74,'Graf II Nivel Datastudio'!$G$1:$G$1613,0))))</f>
        <v>0</v>
      </c>
      <c r="H74" s="95">
        <f t="shared" si="3"/>
        <v>187</v>
      </c>
      <c r="I74" s="486">
        <f t="shared" si="1"/>
        <v>0.36883629191321499</v>
      </c>
      <c r="J74" s="486">
        <f t="shared" si="2"/>
        <v>0.21082299887260428</v>
      </c>
      <c r="K74" s="34" t="s">
        <v>4728</v>
      </c>
    </row>
    <row r="75" spans="1:11">
      <c r="A75" s="34" t="s">
        <v>4654</v>
      </c>
      <c r="B75" s="34">
        <v>2010</v>
      </c>
      <c r="C75" s="34">
        <v>74</v>
      </c>
      <c r="D75" s="323" t="s">
        <v>4648</v>
      </c>
      <c r="E75" s="95">
        <f t="shared" si="4"/>
        <v>507</v>
      </c>
      <c r="F75" s="95">
        <f>Cargos_x_gob!$C$2+Cargos_x_gob!$C$6</f>
        <v>887</v>
      </c>
      <c r="G75" s="95">
        <f t="array" ref="G75">SUM(IF('Graf I Nivel Datastudio'!$B$1:$B$1613=B75,IF('Graf I Nivel Datastudio'!$C$1:$C$1613=C75,IF('Graf I Nivel Datastudio'!$D$1:$D$1613=D75,'Graf I Nivel Datastudio'!$G$1:$G$1613,0))))+SUM(IF('Graf II Nivel Datastudio'!$B$1:$B$1613=B75,IF('Graf II Nivel Datastudio'!$C$1:$C$1613=C75,IF('Graf II Nivel Datastudio'!$D$1:$D$1613=D75,'Graf II Nivel Datastudio'!$G$1:$G$1613,0))))</f>
        <v>3</v>
      </c>
      <c r="H75" s="95">
        <f t="shared" si="3"/>
        <v>190</v>
      </c>
      <c r="I75" s="486">
        <f t="shared" si="1"/>
        <v>0.37475345167652863</v>
      </c>
      <c r="J75" s="486">
        <f t="shared" si="2"/>
        <v>0.21420518602029312</v>
      </c>
      <c r="K75" s="34" t="s">
        <v>4728</v>
      </c>
    </row>
    <row r="76" spans="1:11">
      <c r="A76" s="34" t="s">
        <v>4654</v>
      </c>
      <c r="B76" s="34">
        <v>2010</v>
      </c>
      <c r="C76" s="34">
        <v>75</v>
      </c>
      <c r="D76" s="323" t="s">
        <v>4648</v>
      </c>
      <c r="E76" s="95">
        <f t="shared" si="4"/>
        <v>507</v>
      </c>
      <c r="F76" s="95">
        <f>Cargos_x_gob!$C$2+Cargos_x_gob!$C$6</f>
        <v>887</v>
      </c>
      <c r="G76" s="95">
        <f t="array" ref="G76">SUM(IF('Graf I Nivel Datastudio'!$B$1:$B$1613=B76,IF('Graf I Nivel Datastudio'!$C$1:$C$1613=C76,IF('Graf I Nivel Datastudio'!$D$1:$D$1613=D76,'Graf I Nivel Datastudio'!$G$1:$G$1613,0))))+SUM(IF('Graf II Nivel Datastudio'!$B$1:$B$1613=B76,IF('Graf II Nivel Datastudio'!$C$1:$C$1613=C76,IF('Graf II Nivel Datastudio'!$D$1:$D$1613=D76,'Graf II Nivel Datastudio'!$G$1:$G$1613,0))))</f>
        <v>1</v>
      </c>
      <c r="H76" s="95">
        <f t="shared" si="3"/>
        <v>191</v>
      </c>
      <c r="I76" s="486">
        <f t="shared" si="1"/>
        <v>0.37672583826429978</v>
      </c>
      <c r="J76" s="486">
        <f t="shared" si="2"/>
        <v>0.21533258173618941</v>
      </c>
      <c r="K76" s="34" t="s">
        <v>4728</v>
      </c>
    </row>
    <row r="77" spans="1:11">
      <c r="A77" s="34" t="s">
        <v>4654</v>
      </c>
      <c r="B77" s="34">
        <v>2010</v>
      </c>
      <c r="C77" s="34">
        <v>76</v>
      </c>
      <c r="D77" s="323" t="s">
        <v>4648</v>
      </c>
      <c r="E77" s="95">
        <f t="shared" si="4"/>
        <v>507</v>
      </c>
      <c r="F77" s="95">
        <f>Cargos_x_gob!$C$2+Cargos_x_gob!$C$6</f>
        <v>887</v>
      </c>
      <c r="G77" s="95">
        <f t="array" ref="G77">SUM(IF('Graf I Nivel Datastudio'!$B$1:$B$1613=B77,IF('Graf I Nivel Datastudio'!$C$1:$C$1613=C77,IF('Graf I Nivel Datastudio'!$D$1:$D$1613=D77,'Graf I Nivel Datastudio'!$G$1:$G$1613,0))))+SUM(IF('Graf II Nivel Datastudio'!$B$1:$B$1613=B77,IF('Graf II Nivel Datastudio'!$C$1:$C$1613=C77,IF('Graf II Nivel Datastudio'!$D$1:$D$1613=D77,'Graf II Nivel Datastudio'!$G$1:$G$1613,0))))</f>
        <v>0</v>
      </c>
      <c r="H77" s="95">
        <f t="shared" si="3"/>
        <v>191</v>
      </c>
      <c r="I77" s="486">
        <f t="shared" si="1"/>
        <v>0.37672583826429978</v>
      </c>
      <c r="J77" s="486">
        <f t="shared" si="2"/>
        <v>0.21533258173618941</v>
      </c>
      <c r="K77" s="34" t="s">
        <v>4728</v>
      </c>
    </row>
    <row r="78" spans="1:11">
      <c r="A78" s="34" t="s">
        <v>4654</v>
      </c>
      <c r="B78" s="34">
        <v>2010</v>
      </c>
      <c r="C78" s="34">
        <v>77</v>
      </c>
      <c r="D78" s="323" t="s">
        <v>4648</v>
      </c>
      <c r="E78" s="95">
        <f t="shared" si="4"/>
        <v>507</v>
      </c>
      <c r="F78" s="95">
        <f>Cargos_x_gob!$C$2+Cargos_x_gob!$C$6</f>
        <v>887</v>
      </c>
      <c r="G78" s="95">
        <f t="array" ref="G78">SUM(IF('Graf I Nivel Datastudio'!$B$1:$B$1613=B78,IF('Graf I Nivel Datastudio'!$C$1:$C$1613=C78,IF('Graf I Nivel Datastudio'!$D$1:$D$1613=D78,'Graf I Nivel Datastudio'!$G$1:$G$1613,0))))+SUM(IF('Graf II Nivel Datastudio'!$B$1:$B$1613=B78,IF('Graf II Nivel Datastudio'!$C$1:$C$1613=C78,IF('Graf II Nivel Datastudio'!$D$1:$D$1613=D78,'Graf II Nivel Datastudio'!$G$1:$G$1613,0))))</f>
        <v>1</v>
      </c>
      <c r="H78" s="95">
        <f t="shared" si="3"/>
        <v>192</v>
      </c>
      <c r="I78" s="486">
        <f t="shared" si="1"/>
        <v>0.378698224852071</v>
      </c>
      <c r="J78" s="486">
        <f t="shared" si="2"/>
        <v>0.21645997745208567</v>
      </c>
      <c r="K78" s="34" t="s">
        <v>4728</v>
      </c>
    </row>
    <row r="79" spans="1:11">
      <c r="A79" s="34" t="s">
        <v>4654</v>
      </c>
      <c r="B79" s="34">
        <v>2010</v>
      </c>
      <c r="C79" s="34">
        <v>78</v>
      </c>
      <c r="D79" s="323" t="s">
        <v>4648</v>
      </c>
      <c r="E79" s="95">
        <f t="shared" si="4"/>
        <v>507</v>
      </c>
      <c r="F79" s="95">
        <f>Cargos_x_gob!$C$2+Cargos_x_gob!$C$6</f>
        <v>887</v>
      </c>
      <c r="G79" s="95">
        <f t="array" ref="G79">SUM(IF('Graf I Nivel Datastudio'!$B$1:$B$1613=B79,IF('Graf I Nivel Datastudio'!$C$1:$C$1613=C79,IF('Graf I Nivel Datastudio'!$D$1:$D$1613=D79,'Graf I Nivel Datastudio'!$G$1:$G$1613,0))))+SUM(IF('Graf II Nivel Datastudio'!$B$1:$B$1613=B79,IF('Graf II Nivel Datastudio'!$C$1:$C$1613=C79,IF('Graf II Nivel Datastudio'!$D$1:$D$1613=D79,'Graf II Nivel Datastudio'!$G$1:$G$1613,0))))</f>
        <v>0</v>
      </c>
      <c r="H79" s="95">
        <f t="shared" si="3"/>
        <v>192</v>
      </c>
      <c r="I79" s="486">
        <f t="shared" si="1"/>
        <v>0.378698224852071</v>
      </c>
      <c r="J79" s="486">
        <f t="shared" si="2"/>
        <v>0.21645997745208567</v>
      </c>
      <c r="K79" s="34" t="s">
        <v>4728</v>
      </c>
    </row>
    <row r="80" spans="1:11">
      <c r="A80" s="34" t="s">
        <v>4654</v>
      </c>
      <c r="B80" s="34">
        <v>2010</v>
      </c>
      <c r="C80" s="34">
        <v>79</v>
      </c>
      <c r="D80" s="323" t="s">
        <v>4648</v>
      </c>
      <c r="E80" s="95">
        <f t="shared" si="4"/>
        <v>507</v>
      </c>
      <c r="F80" s="95">
        <f>Cargos_x_gob!$C$2+Cargos_x_gob!$C$6</f>
        <v>887</v>
      </c>
      <c r="G80" s="95">
        <f t="array" ref="G80">SUM(IF('Graf I Nivel Datastudio'!$B$1:$B$1613=B80,IF('Graf I Nivel Datastudio'!$C$1:$C$1613=C80,IF('Graf I Nivel Datastudio'!$D$1:$D$1613=D80,'Graf I Nivel Datastudio'!$G$1:$G$1613,0))))+SUM(IF('Graf II Nivel Datastudio'!$B$1:$B$1613=B80,IF('Graf II Nivel Datastudio'!$C$1:$C$1613=C80,IF('Graf II Nivel Datastudio'!$D$1:$D$1613=D80,'Graf II Nivel Datastudio'!$G$1:$G$1613,0))))</f>
        <v>0</v>
      </c>
      <c r="H80" s="95">
        <f t="shared" si="3"/>
        <v>192</v>
      </c>
      <c r="I80" s="486">
        <f t="shared" si="1"/>
        <v>0.378698224852071</v>
      </c>
      <c r="J80" s="486">
        <f t="shared" si="2"/>
        <v>0.21645997745208567</v>
      </c>
      <c r="K80" s="34" t="s">
        <v>4728</v>
      </c>
    </row>
    <row r="81" spans="1:11">
      <c r="A81" s="34" t="s">
        <v>4654</v>
      </c>
      <c r="B81" s="34">
        <v>2010</v>
      </c>
      <c r="C81" s="34">
        <v>80</v>
      </c>
      <c r="D81" s="323" t="s">
        <v>4648</v>
      </c>
      <c r="E81" s="95">
        <f t="shared" si="4"/>
        <v>507</v>
      </c>
      <c r="F81" s="95">
        <f>Cargos_x_gob!$C$2+Cargos_x_gob!$C$6</f>
        <v>887</v>
      </c>
      <c r="G81" s="95">
        <f t="array" ref="G81">SUM(IF('Graf I Nivel Datastudio'!$B$1:$B$1613=B81,IF('Graf I Nivel Datastudio'!$C$1:$C$1613=C81,IF('Graf I Nivel Datastudio'!$D$1:$D$1613=D81,'Graf I Nivel Datastudio'!$G$1:$G$1613,0))))+SUM(IF('Graf II Nivel Datastudio'!$B$1:$B$1613=B81,IF('Graf II Nivel Datastudio'!$C$1:$C$1613=C81,IF('Graf II Nivel Datastudio'!$D$1:$D$1613=D81,'Graf II Nivel Datastudio'!$G$1:$G$1613,0))))</f>
        <v>1</v>
      </c>
      <c r="H81" s="95">
        <f t="shared" si="3"/>
        <v>193</v>
      </c>
      <c r="I81" s="486">
        <f t="shared" si="1"/>
        <v>0.38067061143984221</v>
      </c>
      <c r="J81" s="486">
        <f t="shared" si="2"/>
        <v>0.21758737316798196</v>
      </c>
      <c r="K81" s="34" t="s">
        <v>4728</v>
      </c>
    </row>
    <row r="82" spans="1:11">
      <c r="A82" s="34" t="s">
        <v>4654</v>
      </c>
      <c r="B82" s="34">
        <v>2010</v>
      </c>
      <c r="C82" s="34">
        <v>81</v>
      </c>
      <c r="D82" s="323" t="s">
        <v>4648</v>
      </c>
      <c r="E82" s="95">
        <f t="shared" si="4"/>
        <v>507</v>
      </c>
      <c r="F82" s="95">
        <f>Cargos_x_gob!$C$2+Cargos_x_gob!$C$6</f>
        <v>887</v>
      </c>
      <c r="G82" s="95">
        <f t="array" ref="G82">SUM(IF('Graf I Nivel Datastudio'!$B$1:$B$1613=B82,IF('Graf I Nivel Datastudio'!$C$1:$C$1613=C82,IF('Graf I Nivel Datastudio'!$D$1:$D$1613=D82,'Graf I Nivel Datastudio'!$G$1:$G$1613,0))))+SUM(IF('Graf II Nivel Datastudio'!$B$1:$B$1613=B82,IF('Graf II Nivel Datastudio'!$C$1:$C$1613=C82,IF('Graf II Nivel Datastudio'!$D$1:$D$1613=D82,'Graf II Nivel Datastudio'!$G$1:$G$1613,0))))</f>
        <v>0</v>
      </c>
      <c r="H82" s="95">
        <f t="shared" si="3"/>
        <v>193</v>
      </c>
      <c r="I82" s="486">
        <f t="shared" si="1"/>
        <v>0.38067061143984221</v>
      </c>
      <c r="J82" s="486">
        <f t="shared" si="2"/>
        <v>0.21758737316798196</v>
      </c>
      <c r="K82" s="34" t="s">
        <v>4728</v>
      </c>
    </row>
    <row r="83" spans="1:11">
      <c r="A83" s="34" t="s">
        <v>4654</v>
      </c>
      <c r="B83" s="34">
        <v>2010</v>
      </c>
      <c r="C83" s="34">
        <v>82</v>
      </c>
      <c r="D83" s="323" t="s">
        <v>4648</v>
      </c>
      <c r="E83" s="95">
        <f t="shared" si="4"/>
        <v>507</v>
      </c>
      <c r="F83" s="95">
        <f>Cargos_x_gob!$C$2+Cargos_x_gob!$C$6</f>
        <v>887</v>
      </c>
      <c r="G83" s="95">
        <f t="array" ref="G83">SUM(IF('Graf I Nivel Datastudio'!$B$1:$B$1613=B83,IF('Graf I Nivel Datastudio'!$C$1:$C$1613=C83,IF('Graf I Nivel Datastudio'!$D$1:$D$1613=D83,'Graf I Nivel Datastudio'!$G$1:$G$1613,0))))+SUM(IF('Graf II Nivel Datastudio'!$B$1:$B$1613=B83,IF('Graf II Nivel Datastudio'!$C$1:$C$1613=C83,IF('Graf II Nivel Datastudio'!$D$1:$D$1613=D83,'Graf II Nivel Datastudio'!$G$1:$G$1613,0))))</f>
        <v>2</v>
      </c>
      <c r="H83" s="95">
        <f t="shared" si="3"/>
        <v>195</v>
      </c>
      <c r="I83" s="486">
        <f t="shared" si="1"/>
        <v>0.38461538461538464</v>
      </c>
      <c r="J83" s="486">
        <f t="shared" si="2"/>
        <v>0.21984216459977451</v>
      </c>
      <c r="K83" s="34" t="s">
        <v>4728</v>
      </c>
    </row>
    <row r="84" spans="1:11">
      <c r="A84" s="34" t="s">
        <v>4654</v>
      </c>
      <c r="B84" s="34">
        <v>2010</v>
      </c>
      <c r="C84" s="34">
        <v>83</v>
      </c>
      <c r="D84" s="323" t="s">
        <v>4648</v>
      </c>
      <c r="E84" s="95">
        <f t="shared" si="4"/>
        <v>507</v>
      </c>
      <c r="F84" s="95">
        <f>Cargos_x_gob!$C$2+Cargos_x_gob!$C$6</f>
        <v>887</v>
      </c>
      <c r="G84" s="95">
        <f t="array" ref="G84">SUM(IF('Graf I Nivel Datastudio'!$B$1:$B$1613=B84,IF('Graf I Nivel Datastudio'!$C$1:$C$1613=C84,IF('Graf I Nivel Datastudio'!$D$1:$D$1613=D84,'Graf I Nivel Datastudio'!$G$1:$G$1613,0))))+SUM(IF('Graf II Nivel Datastudio'!$B$1:$B$1613=B84,IF('Graf II Nivel Datastudio'!$C$1:$C$1613=C84,IF('Graf II Nivel Datastudio'!$D$1:$D$1613=D84,'Graf II Nivel Datastudio'!$G$1:$G$1613,0))))</f>
        <v>1</v>
      </c>
      <c r="H84" s="95">
        <f t="shared" si="3"/>
        <v>196</v>
      </c>
      <c r="I84" s="486">
        <f t="shared" si="1"/>
        <v>0.38658777120315579</v>
      </c>
      <c r="J84" s="486">
        <f t="shared" si="2"/>
        <v>0.2209695603156708</v>
      </c>
      <c r="K84" s="34" t="s">
        <v>4728</v>
      </c>
    </row>
    <row r="85" spans="1:11">
      <c r="A85" s="34" t="s">
        <v>4654</v>
      </c>
      <c r="B85" s="34">
        <v>2010</v>
      </c>
      <c r="C85" s="34">
        <v>84</v>
      </c>
      <c r="D85" s="323" t="s">
        <v>4648</v>
      </c>
      <c r="E85" s="95">
        <f t="shared" si="4"/>
        <v>507</v>
      </c>
      <c r="F85" s="95">
        <f>Cargos_x_gob!$C$2+Cargos_x_gob!$C$6</f>
        <v>887</v>
      </c>
      <c r="G85" s="95">
        <f t="array" ref="G85">SUM(IF('Graf I Nivel Datastudio'!$B$1:$B$1613=B85,IF('Graf I Nivel Datastudio'!$C$1:$C$1613=C85,IF('Graf I Nivel Datastudio'!$D$1:$D$1613=D85,'Graf I Nivel Datastudio'!$G$1:$G$1613,0))))+SUM(IF('Graf II Nivel Datastudio'!$B$1:$B$1613=B85,IF('Graf II Nivel Datastudio'!$C$1:$C$1613=C85,IF('Graf II Nivel Datastudio'!$D$1:$D$1613=D85,'Graf II Nivel Datastudio'!$G$1:$G$1613,0))))</f>
        <v>0</v>
      </c>
      <c r="H85" s="95">
        <f t="shared" si="3"/>
        <v>196</v>
      </c>
      <c r="I85" s="486">
        <f t="shared" si="1"/>
        <v>0.38658777120315579</v>
      </c>
      <c r="J85" s="486">
        <f t="shared" si="2"/>
        <v>0.2209695603156708</v>
      </c>
      <c r="K85" s="34" t="s">
        <v>4728</v>
      </c>
    </row>
    <row r="86" spans="1:11">
      <c r="A86" s="34" t="s">
        <v>4654</v>
      </c>
      <c r="B86" s="34">
        <v>2010</v>
      </c>
      <c r="C86" s="34">
        <v>85</v>
      </c>
      <c r="D86" s="323" t="s">
        <v>4648</v>
      </c>
      <c r="E86" s="95">
        <f t="shared" si="4"/>
        <v>507</v>
      </c>
      <c r="F86" s="95">
        <f>Cargos_x_gob!$C$2+Cargos_x_gob!$C$6</f>
        <v>887</v>
      </c>
      <c r="G86" s="95">
        <f t="array" ref="G86">SUM(IF('Graf I Nivel Datastudio'!$B$1:$B$1613=B86,IF('Graf I Nivel Datastudio'!$C$1:$C$1613=C86,IF('Graf I Nivel Datastudio'!$D$1:$D$1613=D86,'Graf I Nivel Datastudio'!$G$1:$G$1613,0))))+SUM(IF('Graf II Nivel Datastudio'!$B$1:$B$1613=B86,IF('Graf II Nivel Datastudio'!$C$1:$C$1613=C86,IF('Graf II Nivel Datastudio'!$D$1:$D$1613=D86,'Graf II Nivel Datastudio'!$G$1:$G$1613,0))))</f>
        <v>2</v>
      </c>
      <c r="H86" s="95">
        <f t="shared" si="3"/>
        <v>198</v>
      </c>
      <c r="I86" s="486">
        <f t="shared" si="1"/>
        <v>0.39053254437869822</v>
      </c>
      <c r="J86" s="486">
        <f t="shared" si="2"/>
        <v>0.22322435174746336</v>
      </c>
      <c r="K86" s="34" t="s">
        <v>4728</v>
      </c>
    </row>
    <row r="87" spans="1:11">
      <c r="A87" s="34" t="s">
        <v>4654</v>
      </c>
      <c r="B87" s="34">
        <v>2010</v>
      </c>
      <c r="C87" s="34">
        <v>86</v>
      </c>
      <c r="D87" s="323" t="s">
        <v>4648</v>
      </c>
      <c r="E87" s="95">
        <f t="shared" si="4"/>
        <v>507</v>
      </c>
      <c r="F87" s="95">
        <f>Cargos_x_gob!$C$2+Cargos_x_gob!$C$6</f>
        <v>887</v>
      </c>
      <c r="G87" s="95">
        <f t="array" ref="G87">SUM(IF('Graf I Nivel Datastudio'!$B$1:$B$1613=B87,IF('Graf I Nivel Datastudio'!$C$1:$C$1613=C87,IF('Graf I Nivel Datastudio'!$D$1:$D$1613=D87,'Graf I Nivel Datastudio'!$G$1:$G$1613,0))))+SUM(IF('Graf II Nivel Datastudio'!$B$1:$B$1613=B87,IF('Graf II Nivel Datastudio'!$C$1:$C$1613=C87,IF('Graf II Nivel Datastudio'!$D$1:$D$1613=D87,'Graf II Nivel Datastudio'!$G$1:$G$1613,0))))</f>
        <v>2</v>
      </c>
      <c r="H87" s="95">
        <f t="shared" si="3"/>
        <v>200</v>
      </c>
      <c r="I87" s="486">
        <f t="shared" si="1"/>
        <v>0.39447731755424065</v>
      </c>
      <c r="J87" s="486">
        <f t="shared" si="2"/>
        <v>0.22547914317925591</v>
      </c>
      <c r="K87" s="34" t="s">
        <v>4728</v>
      </c>
    </row>
    <row r="88" spans="1:11">
      <c r="A88" s="34" t="s">
        <v>4654</v>
      </c>
      <c r="B88" s="34">
        <v>2010</v>
      </c>
      <c r="C88" s="34">
        <v>87</v>
      </c>
      <c r="D88" s="323" t="s">
        <v>4648</v>
      </c>
      <c r="E88" s="95">
        <f t="shared" si="4"/>
        <v>507</v>
      </c>
      <c r="F88" s="95">
        <f>Cargos_x_gob!$C$2+Cargos_x_gob!$C$6</f>
        <v>887</v>
      </c>
      <c r="G88" s="95">
        <f t="array" ref="G88">SUM(IF('Graf I Nivel Datastudio'!$B$1:$B$1613=B88,IF('Graf I Nivel Datastudio'!$C$1:$C$1613=C88,IF('Graf I Nivel Datastudio'!$D$1:$D$1613=D88,'Graf I Nivel Datastudio'!$G$1:$G$1613,0))))+SUM(IF('Graf II Nivel Datastudio'!$B$1:$B$1613=B88,IF('Graf II Nivel Datastudio'!$C$1:$C$1613=C88,IF('Graf II Nivel Datastudio'!$D$1:$D$1613=D88,'Graf II Nivel Datastudio'!$G$1:$G$1613,0))))</f>
        <v>1</v>
      </c>
      <c r="H88" s="95">
        <f t="shared" si="3"/>
        <v>201</v>
      </c>
      <c r="I88" s="486">
        <f t="shared" si="1"/>
        <v>0.39644970414201186</v>
      </c>
      <c r="J88" s="486">
        <f t="shared" si="2"/>
        <v>0.2266065388951522</v>
      </c>
      <c r="K88" s="34" t="s">
        <v>4728</v>
      </c>
    </row>
    <row r="89" spans="1:11">
      <c r="A89" s="34" t="s">
        <v>4654</v>
      </c>
      <c r="B89" s="34">
        <v>2010</v>
      </c>
      <c r="C89" s="34">
        <v>88</v>
      </c>
      <c r="D89" s="323" t="s">
        <v>4648</v>
      </c>
      <c r="E89" s="95">
        <f t="shared" si="4"/>
        <v>507</v>
      </c>
      <c r="F89" s="95">
        <f>Cargos_x_gob!$C$2+Cargos_x_gob!$C$6</f>
        <v>887</v>
      </c>
      <c r="G89" s="95">
        <f t="array" ref="G89">SUM(IF('Graf I Nivel Datastudio'!$B$1:$B$1613=B89,IF('Graf I Nivel Datastudio'!$C$1:$C$1613=C89,IF('Graf I Nivel Datastudio'!$D$1:$D$1613=D89,'Graf I Nivel Datastudio'!$G$1:$G$1613,0))))+SUM(IF('Graf II Nivel Datastudio'!$B$1:$B$1613=B89,IF('Graf II Nivel Datastudio'!$C$1:$C$1613=C89,IF('Graf II Nivel Datastudio'!$D$1:$D$1613=D89,'Graf II Nivel Datastudio'!$G$1:$G$1613,0))))</f>
        <v>0</v>
      </c>
      <c r="H89" s="95">
        <f t="shared" si="3"/>
        <v>201</v>
      </c>
      <c r="I89" s="486">
        <f t="shared" si="1"/>
        <v>0.39644970414201186</v>
      </c>
      <c r="J89" s="486">
        <f t="shared" si="2"/>
        <v>0.2266065388951522</v>
      </c>
      <c r="K89" s="34" t="s">
        <v>4728</v>
      </c>
    </row>
    <row r="90" spans="1:11">
      <c r="A90" s="34" t="s">
        <v>4654</v>
      </c>
      <c r="B90" s="34">
        <v>2010</v>
      </c>
      <c r="C90" s="34">
        <v>89</v>
      </c>
      <c r="D90" s="323" t="s">
        <v>4648</v>
      </c>
      <c r="E90" s="95">
        <f t="shared" si="4"/>
        <v>507</v>
      </c>
      <c r="F90" s="95">
        <f>Cargos_x_gob!$C$2+Cargos_x_gob!$C$6</f>
        <v>887</v>
      </c>
      <c r="G90" s="95">
        <f t="array" ref="G90">SUM(IF('Graf I Nivel Datastudio'!$B$1:$B$1613=B90,IF('Graf I Nivel Datastudio'!$C$1:$C$1613=C90,IF('Graf I Nivel Datastudio'!$D$1:$D$1613=D90,'Graf I Nivel Datastudio'!$G$1:$G$1613,0))))+SUM(IF('Graf II Nivel Datastudio'!$B$1:$B$1613=B90,IF('Graf II Nivel Datastudio'!$C$1:$C$1613=C90,IF('Graf II Nivel Datastudio'!$D$1:$D$1613=D90,'Graf II Nivel Datastudio'!$G$1:$G$1613,0))))</f>
        <v>0</v>
      </c>
      <c r="H90" s="95">
        <f t="shared" si="3"/>
        <v>201</v>
      </c>
      <c r="I90" s="486">
        <f t="shared" si="1"/>
        <v>0.39644970414201186</v>
      </c>
      <c r="J90" s="486">
        <f t="shared" si="2"/>
        <v>0.2266065388951522</v>
      </c>
      <c r="K90" s="34" t="s">
        <v>4728</v>
      </c>
    </row>
    <row r="91" spans="1:11">
      <c r="A91" s="34" t="s">
        <v>4654</v>
      </c>
      <c r="B91" s="34">
        <v>2010</v>
      </c>
      <c r="C91" s="34">
        <v>90</v>
      </c>
      <c r="D91" s="323" t="s">
        <v>4648</v>
      </c>
      <c r="E91" s="95">
        <f t="shared" si="4"/>
        <v>507</v>
      </c>
      <c r="F91" s="95">
        <f>Cargos_x_gob!$C$2+Cargos_x_gob!$C$6</f>
        <v>887</v>
      </c>
      <c r="G91" s="95">
        <f t="array" ref="G91">SUM(IF('Graf I Nivel Datastudio'!$B$1:$B$1613=B91,IF('Graf I Nivel Datastudio'!$C$1:$C$1613=C91,IF('Graf I Nivel Datastudio'!$D$1:$D$1613=D91,'Graf I Nivel Datastudio'!$G$1:$G$1613,0))))+SUM(IF('Graf II Nivel Datastudio'!$B$1:$B$1613=B91,IF('Graf II Nivel Datastudio'!$C$1:$C$1613=C91,IF('Graf II Nivel Datastudio'!$D$1:$D$1613=D91,'Graf II Nivel Datastudio'!$G$1:$G$1613,0))))</f>
        <v>1</v>
      </c>
      <c r="H91" s="95">
        <f t="shared" si="3"/>
        <v>202</v>
      </c>
      <c r="I91" s="486">
        <f t="shared" si="1"/>
        <v>0.39842209072978302</v>
      </c>
      <c r="J91" s="486">
        <f t="shared" si="2"/>
        <v>0.22773393461104849</v>
      </c>
      <c r="K91" s="34" t="s">
        <v>4728</v>
      </c>
    </row>
    <row r="92" spans="1:11">
      <c r="A92" s="34" t="s">
        <v>4654</v>
      </c>
      <c r="B92" s="34">
        <v>2010</v>
      </c>
      <c r="C92" s="34">
        <v>91</v>
      </c>
      <c r="D92" s="323" t="s">
        <v>4648</v>
      </c>
      <c r="E92" s="95">
        <f t="shared" si="4"/>
        <v>507</v>
      </c>
      <c r="F92" s="95">
        <f>Cargos_x_gob!$C$2+Cargos_x_gob!$C$6</f>
        <v>887</v>
      </c>
      <c r="G92" s="95">
        <f t="array" ref="G92">SUM(IF('Graf I Nivel Datastudio'!$B$1:$B$1613=B92,IF('Graf I Nivel Datastudio'!$C$1:$C$1613=C92,IF('Graf I Nivel Datastudio'!$D$1:$D$1613=D92,'Graf I Nivel Datastudio'!$G$1:$G$1613,0))))+SUM(IF('Graf II Nivel Datastudio'!$B$1:$B$1613=B92,IF('Graf II Nivel Datastudio'!$C$1:$C$1613=C92,IF('Graf II Nivel Datastudio'!$D$1:$D$1613=D92,'Graf II Nivel Datastudio'!$G$1:$G$1613,0))))</f>
        <v>0</v>
      </c>
      <c r="H92" s="95">
        <f t="shared" si="3"/>
        <v>202</v>
      </c>
      <c r="I92" s="486">
        <f t="shared" si="1"/>
        <v>0.39842209072978302</v>
      </c>
      <c r="J92" s="486">
        <f t="shared" si="2"/>
        <v>0.22773393461104849</v>
      </c>
      <c r="K92" s="34" t="s">
        <v>4728</v>
      </c>
    </row>
    <row r="93" spans="1:11">
      <c r="A93" s="34" t="s">
        <v>4654</v>
      </c>
      <c r="B93" s="34">
        <v>2010</v>
      </c>
      <c r="C93" s="34">
        <v>92</v>
      </c>
      <c r="D93" s="323" t="s">
        <v>4648</v>
      </c>
      <c r="E93" s="95">
        <f t="shared" si="4"/>
        <v>507</v>
      </c>
      <c r="F93" s="95">
        <f>Cargos_x_gob!$C$2+Cargos_x_gob!$C$6</f>
        <v>887</v>
      </c>
      <c r="G93" s="95">
        <f t="array" ref="G93">SUM(IF('Graf I Nivel Datastudio'!$B$1:$B$1613=B93,IF('Graf I Nivel Datastudio'!$C$1:$C$1613=C93,IF('Graf I Nivel Datastudio'!$D$1:$D$1613=D93,'Graf I Nivel Datastudio'!$G$1:$G$1613,0))))+SUM(IF('Graf II Nivel Datastudio'!$B$1:$B$1613=B93,IF('Graf II Nivel Datastudio'!$C$1:$C$1613=C93,IF('Graf II Nivel Datastudio'!$D$1:$D$1613=D93,'Graf II Nivel Datastudio'!$G$1:$G$1613,0))))</f>
        <v>0</v>
      </c>
      <c r="H93" s="95">
        <f t="shared" si="3"/>
        <v>202</v>
      </c>
      <c r="I93" s="486">
        <f t="shared" si="1"/>
        <v>0.39842209072978302</v>
      </c>
      <c r="J93" s="486">
        <f t="shared" si="2"/>
        <v>0.22773393461104849</v>
      </c>
      <c r="K93" s="34" t="s">
        <v>4728</v>
      </c>
    </row>
    <row r="94" spans="1:11">
      <c r="A94" s="34" t="s">
        <v>4654</v>
      </c>
      <c r="B94" s="34">
        <v>2010</v>
      </c>
      <c r="C94" s="34">
        <v>93</v>
      </c>
      <c r="D94" s="323" t="s">
        <v>4648</v>
      </c>
      <c r="E94" s="95">
        <f t="shared" si="4"/>
        <v>507</v>
      </c>
      <c r="F94" s="95">
        <f>Cargos_x_gob!$C$2+Cargos_x_gob!$C$6</f>
        <v>887</v>
      </c>
      <c r="G94" s="95">
        <f t="array" ref="G94">SUM(IF('Graf I Nivel Datastudio'!$B$1:$B$1613=B94,IF('Graf I Nivel Datastudio'!$C$1:$C$1613=C94,IF('Graf I Nivel Datastudio'!$D$1:$D$1613=D94,'Graf I Nivel Datastudio'!$G$1:$G$1613,0))))+SUM(IF('Graf II Nivel Datastudio'!$B$1:$B$1613=B94,IF('Graf II Nivel Datastudio'!$C$1:$C$1613=C94,IF('Graf II Nivel Datastudio'!$D$1:$D$1613=D94,'Graf II Nivel Datastudio'!$G$1:$G$1613,0))))</f>
        <v>0</v>
      </c>
      <c r="H94" s="95">
        <f t="shared" si="3"/>
        <v>202</v>
      </c>
      <c r="I94" s="486">
        <f t="shared" si="1"/>
        <v>0.39842209072978302</v>
      </c>
      <c r="J94" s="486">
        <f t="shared" si="2"/>
        <v>0.22773393461104849</v>
      </c>
      <c r="K94" s="34" t="s">
        <v>4728</v>
      </c>
    </row>
    <row r="95" spans="1:11">
      <c r="A95" s="34" t="s">
        <v>4654</v>
      </c>
      <c r="B95" s="34">
        <v>2010</v>
      </c>
      <c r="C95" s="34">
        <v>94</v>
      </c>
      <c r="D95" s="323" t="s">
        <v>4648</v>
      </c>
      <c r="E95" s="95">
        <f t="shared" si="4"/>
        <v>507</v>
      </c>
      <c r="F95" s="95">
        <f>Cargos_x_gob!$C$2+Cargos_x_gob!$C$6</f>
        <v>887</v>
      </c>
      <c r="G95" s="95">
        <f t="array" ref="G95">SUM(IF('Graf I Nivel Datastudio'!$B$1:$B$1613=B95,IF('Graf I Nivel Datastudio'!$C$1:$C$1613=C95,IF('Graf I Nivel Datastudio'!$D$1:$D$1613=D95,'Graf I Nivel Datastudio'!$G$1:$G$1613,0))))+SUM(IF('Graf II Nivel Datastudio'!$B$1:$B$1613=B95,IF('Graf II Nivel Datastudio'!$C$1:$C$1613=C95,IF('Graf II Nivel Datastudio'!$D$1:$D$1613=D95,'Graf II Nivel Datastudio'!$G$1:$G$1613,0))))</f>
        <v>0</v>
      </c>
      <c r="H95" s="95">
        <f t="shared" si="3"/>
        <v>202</v>
      </c>
      <c r="I95" s="486">
        <f t="shared" si="1"/>
        <v>0.39842209072978302</v>
      </c>
      <c r="J95" s="486">
        <f t="shared" si="2"/>
        <v>0.22773393461104849</v>
      </c>
      <c r="K95" s="34" t="s">
        <v>4728</v>
      </c>
    </row>
    <row r="96" spans="1:11">
      <c r="A96" s="34" t="s">
        <v>4654</v>
      </c>
      <c r="B96" s="34">
        <v>2010</v>
      </c>
      <c r="C96" s="34">
        <v>95</v>
      </c>
      <c r="D96" s="323" t="s">
        <v>4648</v>
      </c>
      <c r="E96" s="95">
        <f t="shared" si="4"/>
        <v>507</v>
      </c>
      <c r="F96" s="95">
        <f>Cargos_x_gob!$C$2+Cargos_x_gob!$C$6</f>
        <v>887</v>
      </c>
      <c r="G96" s="95">
        <f t="array" ref="G96">SUM(IF('Graf I Nivel Datastudio'!$B$1:$B$1613=B96,IF('Graf I Nivel Datastudio'!$C$1:$C$1613=C96,IF('Graf I Nivel Datastudio'!$D$1:$D$1613=D96,'Graf I Nivel Datastudio'!$G$1:$G$1613,0))))+SUM(IF('Graf II Nivel Datastudio'!$B$1:$B$1613=B96,IF('Graf II Nivel Datastudio'!$C$1:$C$1613=C96,IF('Graf II Nivel Datastudio'!$D$1:$D$1613=D96,'Graf II Nivel Datastudio'!$G$1:$G$1613,0))))</f>
        <v>0</v>
      </c>
      <c r="H96" s="95">
        <f t="shared" si="3"/>
        <v>202</v>
      </c>
      <c r="I96" s="486">
        <f t="shared" si="1"/>
        <v>0.39842209072978302</v>
      </c>
      <c r="J96" s="486">
        <f t="shared" si="2"/>
        <v>0.22773393461104849</v>
      </c>
      <c r="K96" s="34" t="s">
        <v>4728</v>
      </c>
    </row>
    <row r="97" spans="1:11">
      <c r="A97" s="34" t="s">
        <v>4654</v>
      </c>
      <c r="B97" s="34">
        <v>2010</v>
      </c>
      <c r="C97" s="34">
        <v>96</v>
      </c>
      <c r="D97" s="323" t="s">
        <v>4648</v>
      </c>
      <c r="E97" s="95">
        <f t="shared" si="4"/>
        <v>507</v>
      </c>
      <c r="F97" s="95">
        <f>Cargos_x_gob!$C$2+Cargos_x_gob!$C$6</f>
        <v>887</v>
      </c>
      <c r="G97" s="95">
        <f t="array" ref="G97">SUM(IF('Graf I Nivel Datastudio'!$B$1:$B$1613=B97,IF('Graf I Nivel Datastudio'!$C$1:$C$1613=C97,IF('Graf I Nivel Datastudio'!$D$1:$D$1613=D97,'Graf I Nivel Datastudio'!$G$1:$G$1613,0))))+SUM(IF('Graf II Nivel Datastudio'!$B$1:$B$1613=B97,IF('Graf II Nivel Datastudio'!$C$1:$C$1613=C97,IF('Graf II Nivel Datastudio'!$D$1:$D$1613=D97,'Graf II Nivel Datastudio'!$G$1:$G$1613,0))))</f>
        <v>0</v>
      </c>
      <c r="H97" s="95">
        <f t="shared" si="3"/>
        <v>202</v>
      </c>
      <c r="I97" s="486">
        <f t="shared" si="1"/>
        <v>0.39842209072978302</v>
      </c>
      <c r="J97" s="486">
        <f t="shared" si="2"/>
        <v>0.22773393461104849</v>
      </c>
      <c r="K97" s="34" t="s">
        <v>4728</v>
      </c>
    </row>
    <row r="98" spans="1:11">
      <c r="A98" s="34" t="s">
        <v>4654</v>
      </c>
      <c r="B98" s="34">
        <v>2010</v>
      </c>
      <c r="C98" s="34">
        <v>97</v>
      </c>
      <c r="D98" s="323" t="s">
        <v>4648</v>
      </c>
      <c r="E98" s="95">
        <f t="shared" si="4"/>
        <v>507</v>
      </c>
      <c r="F98" s="95">
        <f>Cargos_x_gob!$C$2+Cargos_x_gob!$C$6</f>
        <v>887</v>
      </c>
      <c r="G98" s="95">
        <f t="array" ref="G98">SUM(IF('Graf I Nivel Datastudio'!$B$1:$B$1613=B98,IF('Graf I Nivel Datastudio'!$C$1:$C$1613=C98,IF('Graf I Nivel Datastudio'!$D$1:$D$1613=D98,'Graf I Nivel Datastudio'!$G$1:$G$1613,0))))+SUM(IF('Graf II Nivel Datastudio'!$B$1:$B$1613=B98,IF('Graf II Nivel Datastudio'!$C$1:$C$1613=C98,IF('Graf II Nivel Datastudio'!$D$1:$D$1613=D98,'Graf II Nivel Datastudio'!$G$1:$G$1613,0))))</f>
        <v>0</v>
      </c>
      <c r="H98" s="95">
        <f t="shared" si="3"/>
        <v>202</v>
      </c>
      <c r="I98" s="486">
        <f t="shared" si="1"/>
        <v>0.39842209072978302</v>
      </c>
      <c r="J98" s="486">
        <f t="shared" si="2"/>
        <v>0.22773393461104849</v>
      </c>
      <c r="K98" s="34" t="s">
        <v>4728</v>
      </c>
    </row>
    <row r="99" spans="1:11">
      <c r="A99" s="34" t="s">
        <v>4654</v>
      </c>
      <c r="B99" s="34">
        <v>2010</v>
      </c>
      <c r="C99" s="34">
        <v>98</v>
      </c>
      <c r="D99" s="323" t="s">
        <v>4648</v>
      </c>
      <c r="E99" s="95">
        <f t="shared" si="4"/>
        <v>507</v>
      </c>
      <c r="F99" s="95">
        <f>Cargos_x_gob!$C$2+Cargos_x_gob!$C$6</f>
        <v>887</v>
      </c>
      <c r="G99" s="95">
        <f t="array" ref="G99">SUM(IF('Graf I Nivel Datastudio'!$B$1:$B$1613=B99,IF('Graf I Nivel Datastudio'!$C$1:$C$1613=C99,IF('Graf I Nivel Datastudio'!$D$1:$D$1613=D99,'Graf I Nivel Datastudio'!$G$1:$G$1613,0))))+SUM(IF('Graf II Nivel Datastudio'!$B$1:$B$1613=B99,IF('Graf II Nivel Datastudio'!$C$1:$C$1613=C99,IF('Graf II Nivel Datastudio'!$D$1:$D$1613=D99,'Graf II Nivel Datastudio'!$G$1:$G$1613,0))))</f>
        <v>0</v>
      </c>
      <c r="H99" s="95">
        <f t="shared" si="3"/>
        <v>202</v>
      </c>
      <c r="I99" s="486">
        <f t="shared" si="1"/>
        <v>0.39842209072978302</v>
      </c>
      <c r="J99" s="486">
        <f t="shared" si="2"/>
        <v>0.22773393461104849</v>
      </c>
      <c r="K99" s="34" t="s">
        <v>4728</v>
      </c>
    </row>
    <row r="100" spans="1:11">
      <c r="A100" s="34" t="s">
        <v>4654</v>
      </c>
      <c r="B100" s="34">
        <v>2010</v>
      </c>
      <c r="C100" s="34">
        <v>99</v>
      </c>
      <c r="D100" s="323" t="s">
        <v>4648</v>
      </c>
      <c r="E100" s="95">
        <f t="shared" si="4"/>
        <v>507</v>
      </c>
      <c r="F100" s="95">
        <f>Cargos_x_gob!$C$2+Cargos_x_gob!$C$6</f>
        <v>887</v>
      </c>
      <c r="G100" s="95">
        <f t="array" ref="G100">SUM(IF('Graf I Nivel Datastudio'!$B$1:$B$1613=B100,IF('Graf I Nivel Datastudio'!$C$1:$C$1613=C100,IF('Graf I Nivel Datastudio'!$D$1:$D$1613=D100,'Graf I Nivel Datastudio'!$G$1:$G$1613,0))))+SUM(IF('Graf II Nivel Datastudio'!$B$1:$B$1613=B100,IF('Graf II Nivel Datastudio'!$C$1:$C$1613=C100,IF('Graf II Nivel Datastudio'!$D$1:$D$1613=D100,'Graf II Nivel Datastudio'!$G$1:$G$1613,0))))</f>
        <v>0</v>
      </c>
      <c r="H100" s="95">
        <f t="shared" si="3"/>
        <v>202</v>
      </c>
      <c r="I100" s="486">
        <f t="shared" si="1"/>
        <v>0.39842209072978302</v>
      </c>
      <c r="J100" s="486">
        <f t="shared" si="2"/>
        <v>0.22773393461104849</v>
      </c>
      <c r="K100" s="34" t="s">
        <v>4728</v>
      </c>
    </row>
    <row r="101" spans="1:11">
      <c r="A101" s="34" t="s">
        <v>4654</v>
      </c>
      <c r="B101" s="34">
        <v>2010</v>
      </c>
      <c r="C101" s="34">
        <v>100</v>
      </c>
      <c r="D101" s="323" t="s">
        <v>4648</v>
      </c>
      <c r="E101" s="95">
        <f t="shared" si="4"/>
        <v>507</v>
      </c>
      <c r="F101" s="95">
        <f>Cargos_x_gob!$C$2+Cargos_x_gob!$C$6</f>
        <v>887</v>
      </c>
      <c r="G101" s="95">
        <f t="array" ref="G101">SUM(IF('Graf I Nivel Datastudio'!$B$1:$B$1613=B101,IF('Graf I Nivel Datastudio'!$C$1:$C$1613=C101,IF('Graf I Nivel Datastudio'!$D$1:$D$1613=D101,'Graf I Nivel Datastudio'!$G$1:$G$1613,0))))+SUM(IF('Graf II Nivel Datastudio'!$B$1:$B$1613=B101,IF('Graf II Nivel Datastudio'!$C$1:$C$1613=C101,IF('Graf II Nivel Datastudio'!$D$1:$D$1613=D101,'Graf II Nivel Datastudio'!$G$1:$G$1613,0))))</f>
        <v>0</v>
      </c>
      <c r="H101" s="95">
        <f t="shared" si="3"/>
        <v>202</v>
      </c>
      <c r="I101" s="486">
        <f t="shared" si="1"/>
        <v>0.39842209072978302</v>
      </c>
      <c r="J101" s="486">
        <f t="shared" si="2"/>
        <v>0.22773393461104849</v>
      </c>
      <c r="K101" s="34" t="s">
        <v>4728</v>
      </c>
    </row>
    <row r="102" spans="1:11">
      <c r="A102" s="34" t="s">
        <v>4654</v>
      </c>
      <c r="B102" s="34">
        <v>2010</v>
      </c>
      <c r="C102" s="34">
        <v>101</v>
      </c>
      <c r="D102" s="323" t="s">
        <v>4648</v>
      </c>
      <c r="E102" s="95">
        <f t="shared" si="4"/>
        <v>507</v>
      </c>
      <c r="F102" s="95">
        <f>Cargos_x_gob!$C$2+Cargos_x_gob!$C$6</f>
        <v>887</v>
      </c>
      <c r="G102" s="95">
        <f t="array" ref="G102">SUM(IF('Graf I Nivel Datastudio'!$B$1:$B$1613=B102,IF('Graf I Nivel Datastudio'!$C$1:$C$1613=C102,IF('Graf I Nivel Datastudio'!$D$1:$D$1613=D102,'Graf I Nivel Datastudio'!$G$1:$G$1613,0))))+SUM(IF('Graf II Nivel Datastudio'!$B$1:$B$1613=B102,IF('Graf II Nivel Datastudio'!$C$1:$C$1613=C102,IF('Graf II Nivel Datastudio'!$D$1:$D$1613=D102,'Graf II Nivel Datastudio'!$G$1:$G$1613,0))))</f>
        <v>0</v>
      </c>
      <c r="H102" s="95">
        <f t="shared" si="3"/>
        <v>202</v>
      </c>
      <c r="I102" s="486">
        <f t="shared" si="1"/>
        <v>0.39842209072978302</v>
      </c>
      <c r="J102" s="486">
        <f t="shared" si="2"/>
        <v>0.22773393461104849</v>
      </c>
      <c r="K102" s="34" t="s">
        <v>4728</v>
      </c>
    </row>
    <row r="103" spans="1:11">
      <c r="A103" s="34" t="s">
        <v>4654</v>
      </c>
      <c r="B103" s="34">
        <v>2010</v>
      </c>
      <c r="C103" s="34">
        <v>102</v>
      </c>
      <c r="D103" s="323" t="s">
        <v>4648</v>
      </c>
      <c r="E103" s="95">
        <f t="shared" si="4"/>
        <v>507</v>
      </c>
      <c r="F103" s="95">
        <f>Cargos_x_gob!$C$2+Cargos_x_gob!$C$6</f>
        <v>887</v>
      </c>
      <c r="G103" s="95">
        <f t="array" ref="G103">SUM(IF('Graf I Nivel Datastudio'!$B$1:$B$1613=B103,IF('Graf I Nivel Datastudio'!$C$1:$C$1613=C103,IF('Graf I Nivel Datastudio'!$D$1:$D$1613=D103,'Graf I Nivel Datastudio'!$G$1:$G$1613,0))))+SUM(IF('Graf II Nivel Datastudio'!$B$1:$B$1613=B103,IF('Graf II Nivel Datastudio'!$C$1:$C$1613=C103,IF('Graf II Nivel Datastudio'!$D$1:$D$1613=D103,'Graf II Nivel Datastudio'!$G$1:$G$1613,0))))</f>
        <v>0</v>
      </c>
      <c r="H103" s="95">
        <f t="shared" si="3"/>
        <v>202</v>
      </c>
      <c r="I103" s="486">
        <f t="shared" si="1"/>
        <v>0.39842209072978302</v>
      </c>
      <c r="J103" s="486">
        <f t="shared" si="2"/>
        <v>0.22773393461104849</v>
      </c>
      <c r="K103" s="34" t="s">
        <v>4728</v>
      </c>
    </row>
    <row r="104" spans="1:11">
      <c r="A104" s="34" t="s">
        <v>4654</v>
      </c>
      <c r="B104" s="34">
        <v>2010</v>
      </c>
      <c r="C104" s="34">
        <v>103</v>
      </c>
      <c r="D104" s="323" t="s">
        <v>4648</v>
      </c>
      <c r="E104" s="95">
        <f t="shared" si="4"/>
        <v>507</v>
      </c>
      <c r="F104" s="95">
        <f>Cargos_x_gob!$C$2+Cargos_x_gob!$C$6</f>
        <v>887</v>
      </c>
      <c r="G104" s="95">
        <f t="array" ref="G104">SUM(IF('Graf I Nivel Datastudio'!$B$1:$B$1613=B104,IF('Graf I Nivel Datastudio'!$C$1:$C$1613=C104,IF('Graf I Nivel Datastudio'!$D$1:$D$1613=D104,'Graf I Nivel Datastudio'!$G$1:$G$1613,0))))+SUM(IF('Graf II Nivel Datastudio'!$B$1:$B$1613=B104,IF('Graf II Nivel Datastudio'!$C$1:$C$1613=C104,IF('Graf II Nivel Datastudio'!$D$1:$D$1613=D104,'Graf II Nivel Datastudio'!$G$1:$G$1613,0))))</f>
        <v>0</v>
      </c>
      <c r="H104" s="95">
        <f t="shared" si="3"/>
        <v>202</v>
      </c>
      <c r="I104" s="486">
        <f t="shared" si="1"/>
        <v>0.39842209072978302</v>
      </c>
      <c r="J104" s="486">
        <f t="shared" si="2"/>
        <v>0.22773393461104849</v>
      </c>
      <c r="K104" s="34" t="s">
        <v>4728</v>
      </c>
    </row>
    <row r="105" spans="1:11">
      <c r="A105" s="34" t="s">
        <v>4654</v>
      </c>
      <c r="B105" s="34">
        <v>2010</v>
      </c>
      <c r="C105" s="34">
        <v>104</v>
      </c>
      <c r="D105" s="323" t="s">
        <v>4648</v>
      </c>
      <c r="E105" s="95">
        <f t="shared" si="4"/>
        <v>507</v>
      </c>
      <c r="F105" s="95">
        <f>Cargos_x_gob!$C$2+Cargos_x_gob!$C$6</f>
        <v>887</v>
      </c>
      <c r="G105" s="95">
        <f t="array" ref="G105">SUM(IF('Graf I Nivel Datastudio'!$B$1:$B$1613=B105,IF('Graf I Nivel Datastudio'!$C$1:$C$1613=C105,IF('Graf I Nivel Datastudio'!$D$1:$D$1613=D105,'Graf I Nivel Datastudio'!$G$1:$G$1613,0))))+SUM(IF('Graf II Nivel Datastudio'!$B$1:$B$1613=B105,IF('Graf II Nivel Datastudio'!$C$1:$C$1613=C105,IF('Graf II Nivel Datastudio'!$D$1:$D$1613=D105,'Graf II Nivel Datastudio'!$G$1:$G$1613,0))))</f>
        <v>0</v>
      </c>
      <c r="H105" s="95">
        <f t="shared" si="3"/>
        <v>202</v>
      </c>
      <c r="I105" s="486">
        <f t="shared" si="1"/>
        <v>0.39842209072978302</v>
      </c>
      <c r="J105" s="486">
        <f t="shared" si="2"/>
        <v>0.22773393461104849</v>
      </c>
      <c r="K105" s="34" t="s">
        <v>4728</v>
      </c>
    </row>
    <row r="106" spans="1:11">
      <c r="A106" s="34" t="s">
        <v>4654</v>
      </c>
      <c r="B106" s="34">
        <v>2010</v>
      </c>
      <c r="C106" s="34">
        <v>1</v>
      </c>
      <c r="D106" s="34" t="s">
        <v>651</v>
      </c>
      <c r="E106" s="95">
        <f t="shared" si="4"/>
        <v>507</v>
      </c>
      <c r="F106" s="95">
        <f>Cargos_x_gob!$C$2+Cargos_x_gob!$C$6</f>
        <v>887</v>
      </c>
      <c r="G106" s="95">
        <f t="array" ref="G106">SUM(IF('Graf I Nivel Datastudio'!$B$1:$B$1613=B106,IF('Graf I Nivel Datastudio'!$C$1:$C$1613=C106,IF('Graf I Nivel Datastudio'!$D$1:$D$1613=D106,'Graf I Nivel Datastudio'!$G$1:$G$1613,0))))+SUM(IF('Graf II Nivel Datastudio'!$B$1:$B$1613=B106,IF('Graf II Nivel Datastudio'!$C$1:$C$1613=C106,IF('Graf II Nivel Datastudio'!$D$1:$D$1613=D106,'Graf II Nivel Datastudio'!$G$1:$G$1613,0))))</f>
        <v>1</v>
      </c>
      <c r="H106" s="95">
        <f>G106</f>
        <v>1</v>
      </c>
      <c r="I106" s="486">
        <f t="shared" si="1"/>
        <v>1.9723865877712033E-3</v>
      </c>
      <c r="J106" s="486">
        <f t="shared" si="2"/>
        <v>1.1273957158962795E-3</v>
      </c>
      <c r="K106" s="34" t="s">
        <v>4728</v>
      </c>
    </row>
    <row r="107" spans="1:11">
      <c r="A107" s="34" t="s">
        <v>4654</v>
      </c>
      <c r="B107" s="34">
        <v>2010</v>
      </c>
      <c r="C107" s="34">
        <v>2</v>
      </c>
      <c r="D107" s="34" t="s">
        <v>651</v>
      </c>
      <c r="E107" s="95">
        <f t="shared" si="4"/>
        <v>507</v>
      </c>
      <c r="F107" s="95">
        <f>Cargos_x_gob!$C$2+Cargos_x_gob!$C$6</f>
        <v>887</v>
      </c>
      <c r="G107" s="95">
        <f t="array" ref="G107">SUM(IF('Graf I Nivel Datastudio'!$B$1:$B$1613=B107,IF('Graf I Nivel Datastudio'!$C$1:$C$1613=C107,IF('Graf I Nivel Datastudio'!$D$1:$D$1613=D107,'Graf I Nivel Datastudio'!$G$1:$G$1613,0))))+SUM(IF('Graf II Nivel Datastudio'!$B$1:$B$1613=B107,IF('Graf II Nivel Datastudio'!$C$1:$C$1613=C107,IF('Graf II Nivel Datastudio'!$D$1:$D$1613=D107,'Graf II Nivel Datastudio'!$G$1:$G$1613,0))))</f>
        <v>3</v>
      </c>
      <c r="H107" s="95">
        <f t="shared" ref="H107:H208" si="5">G107+H106</f>
        <v>4</v>
      </c>
      <c r="I107" s="486">
        <f t="shared" si="1"/>
        <v>7.889546351084813E-3</v>
      </c>
      <c r="J107" s="486">
        <f t="shared" si="2"/>
        <v>4.5095828635851182E-3</v>
      </c>
      <c r="K107" s="34" t="s">
        <v>4728</v>
      </c>
    </row>
    <row r="108" spans="1:11">
      <c r="A108" s="34" t="s">
        <v>4654</v>
      </c>
      <c r="B108" s="34">
        <v>2010</v>
      </c>
      <c r="C108" s="34">
        <v>3</v>
      </c>
      <c r="D108" s="34" t="s">
        <v>651</v>
      </c>
      <c r="E108" s="95">
        <f t="shared" si="4"/>
        <v>507</v>
      </c>
      <c r="F108" s="95">
        <f>Cargos_x_gob!$C$2+Cargos_x_gob!$C$6</f>
        <v>887</v>
      </c>
      <c r="G108" s="95">
        <f t="array" ref="G108">SUM(IF('Graf I Nivel Datastudio'!$B$1:$B$1613=B108,IF('Graf I Nivel Datastudio'!$C$1:$C$1613=C108,IF('Graf I Nivel Datastudio'!$D$1:$D$1613=D108,'Graf I Nivel Datastudio'!$G$1:$G$1613,0))))+SUM(IF('Graf II Nivel Datastudio'!$B$1:$B$1613=B108,IF('Graf II Nivel Datastudio'!$C$1:$C$1613=C108,IF('Graf II Nivel Datastudio'!$D$1:$D$1613=D108,'Graf II Nivel Datastudio'!$G$1:$G$1613,0))))</f>
        <v>1</v>
      </c>
      <c r="H108" s="95">
        <f t="shared" si="5"/>
        <v>5</v>
      </c>
      <c r="I108" s="486">
        <f t="shared" si="1"/>
        <v>9.8619329388560158E-3</v>
      </c>
      <c r="J108" s="486">
        <f t="shared" si="2"/>
        <v>5.6369785794813977E-3</v>
      </c>
      <c r="K108" s="34" t="s">
        <v>4728</v>
      </c>
    </row>
    <row r="109" spans="1:11">
      <c r="A109" s="34" t="s">
        <v>4654</v>
      </c>
      <c r="B109" s="34">
        <v>2010</v>
      </c>
      <c r="C109" s="34">
        <v>4</v>
      </c>
      <c r="D109" s="34" t="s">
        <v>651</v>
      </c>
      <c r="E109" s="95">
        <f t="shared" si="4"/>
        <v>507</v>
      </c>
      <c r="F109" s="95">
        <f>Cargos_x_gob!$C$2+Cargos_x_gob!$C$6</f>
        <v>887</v>
      </c>
      <c r="G109" s="95">
        <f t="array" ref="G109">SUM(IF('Graf I Nivel Datastudio'!$B$1:$B$1613=B109,IF('Graf I Nivel Datastudio'!$C$1:$C$1613=C109,IF('Graf I Nivel Datastudio'!$D$1:$D$1613=D109,'Graf I Nivel Datastudio'!$G$1:$G$1613,0))))+SUM(IF('Graf II Nivel Datastudio'!$B$1:$B$1613=B109,IF('Graf II Nivel Datastudio'!$C$1:$C$1613=C109,IF('Graf II Nivel Datastudio'!$D$1:$D$1613=D109,'Graf II Nivel Datastudio'!$G$1:$G$1613,0))))</f>
        <v>11</v>
      </c>
      <c r="H109" s="95">
        <f t="shared" si="5"/>
        <v>16</v>
      </c>
      <c r="I109" s="486">
        <f t="shared" si="1"/>
        <v>3.1558185404339252E-2</v>
      </c>
      <c r="J109" s="486">
        <f t="shared" si="2"/>
        <v>1.8038331454340473E-2</v>
      </c>
      <c r="K109" s="34" t="s">
        <v>4728</v>
      </c>
    </row>
    <row r="110" spans="1:11">
      <c r="A110" s="34" t="s">
        <v>4654</v>
      </c>
      <c r="B110" s="34">
        <v>2010</v>
      </c>
      <c r="C110" s="34">
        <v>5</v>
      </c>
      <c r="D110" s="34" t="s">
        <v>651</v>
      </c>
      <c r="E110" s="95">
        <f t="shared" si="4"/>
        <v>507</v>
      </c>
      <c r="F110" s="95">
        <f>Cargos_x_gob!$C$2+Cargos_x_gob!$C$6</f>
        <v>887</v>
      </c>
      <c r="G110" s="95">
        <f t="array" ref="G110">SUM(IF('Graf I Nivel Datastudio'!$B$1:$B$1613=B110,IF('Graf I Nivel Datastudio'!$C$1:$C$1613=C110,IF('Graf I Nivel Datastudio'!$D$1:$D$1613=D110,'Graf I Nivel Datastudio'!$G$1:$G$1613,0))))+SUM(IF('Graf II Nivel Datastudio'!$B$1:$B$1613=B110,IF('Graf II Nivel Datastudio'!$C$1:$C$1613=C110,IF('Graf II Nivel Datastudio'!$D$1:$D$1613=D110,'Graf II Nivel Datastudio'!$G$1:$G$1613,0))))</f>
        <v>2</v>
      </c>
      <c r="H110" s="95">
        <f t="shared" si="5"/>
        <v>18</v>
      </c>
      <c r="I110" s="486">
        <f t="shared" si="1"/>
        <v>3.5502958579881658E-2</v>
      </c>
      <c r="J110" s="486">
        <f t="shared" si="2"/>
        <v>2.0293122886133032E-2</v>
      </c>
      <c r="K110" s="34" t="s">
        <v>4728</v>
      </c>
    </row>
    <row r="111" spans="1:11">
      <c r="A111" s="34" t="s">
        <v>4654</v>
      </c>
      <c r="B111" s="34">
        <v>2010</v>
      </c>
      <c r="C111" s="34">
        <v>6</v>
      </c>
      <c r="D111" s="34" t="s">
        <v>651</v>
      </c>
      <c r="E111" s="95">
        <f t="shared" si="4"/>
        <v>507</v>
      </c>
      <c r="F111" s="95">
        <f>Cargos_x_gob!$C$2+Cargos_x_gob!$C$6</f>
        <v>887</v>
      </c>
      <c r="G111" s="95">
        <f t="array" ref="G111">SUM(IF('Graf I Nivel Datastudio'!$B$1:$B$1613=B111,IF('Graf I Nivel Datastudio'!$C$1:$C$1613=C111,IF('Graf I Nivel Datastudio'!$D$1:$D$1613=D111,'Graf I Nivel Datastudio'!$G$1:$G$1613,0))))+SUM(IF('Graf II Nivel Datastudio'!$B$1:$B$1613=B111,IF('Graf II Nivel Datastudio'!$C$1:$C$1613=C111,IF('Graf II Nivel Datastudio'!$D$1:$D$1613=D111,'Graf II Nivel Datastudio'!$G$1:$G$1613,0))))</f>
        <v>7</v>
      </c>
      <c r="H111" s="95">
        <f t="shared" si="5"/>
        <v>25</v>
      </c>
      <c r="I111" s="486">
        <f t="shared" si="1"/>
        <v>4.9309664694280081E-2</v>
      </c>
      <c r="J111" s="486">
        <f t="shared" si="2"/>
        <v>2.8184892897406989E-2</v>
      </c>
      <c r="K111" s="34" t="s">
        <v>4728</v>
      </c>
    </row>
    <row r="112" spans="1:11">
      <c r="A112" s="34" t="s">
        <v>4654</v>
      </c>
      <c r="B112" s="34">
        <v>2010</v>
      </c>
      <c r="C112" s="34">
        <v>7</v>
      </c>
      <c r="D112" s="34" t="s">
        <v>651</v>
      </c>
      <c r="E112" s="95">
        <f t="shared" si="4"/>
        <v>507</v>
      </c>
      <c r="F112" s="95">
        <f>Cargos_x_gob!$C$2+Cargos_x_gob!$C$6</f>
        <v>887</v>
      </c>
      <c r="G112" s="95">
        <f t="array" ref="G112">SUM(IF('Graf I Nivel Datastudio'!$B$1:$B$1613=B112,IF('Graf I Nivel Datastudio'!$C$1:$C$1613=C112,IF('Graf I Nivel Datastudio'!$D$1:$D$1613=D112,'Graf I Nivel Datastudio'!$G$1:$G$1613,0))))+SUM(IF('Graf II Nivel Datastudio'!$B$1:$B$1613=B112,IF('Graf II Nivel Datastudio'!$C$1:$C$1613=C112,IF('Graf II Nivel Datastudio'!$D$1:$D$1613=D112,'Graf II Nivel Datastudio'!$G$1:$G$1613,0))))</f>
        <v>4</v>
      </c>
      <c r="H112" s="95">
        <f t="shared" si="5"/>
        <v>29</v>
      </c>
      <c r="I112" s="486">
        <f t="shared" si="1"/>
        <v>5.7199211045364892E-2</v>
      </c>
      <c r="J112" s="486">
        <f t="shared" si="2"/>
        <v>3.269447576099211E-2</v>
      </c>
      <c r="K112" s="34" t="s">
        <v>4728</v>
      </c>
    </row>
    <row r="113" spans="1:11">
      <c r="A113" s="34" t="s">
        <v>4654</v>
      </c>
      <c r="B113" s="34">
        <v>2010</v>
      </c>
      <c r="C113" s="34">
        <v>8</v>
      </c>
      <c r="D113" s="34" t="s">
        <v>651</v>
      </c>
      <c r="E113" s="95">
        <f t="shared" si="4"/>
        <v>507</v>
      </c>
      <c r="F113" s="95">
        <f>Cargos_x_gob!$C$2+Cargos_x_gob!$C$6</f>
        <v>887</v>
      </c>
      <c r="G113" s="95">
        <f t="array" ref="G113">SUM(IF('Graf I Nivel Datastudio'!$B$1:$B$1613=B113,IF('Graf I Nivel Datastudio'!$C$1:$C$1613=C113,IF('Graf I Nivel Datastudio'!$D$1:$D$1613=D113,'Graf I Nivel Datastudio'!$G$1:$G$1613,0))))+SUM(IF('Graf II Nivel Datastudio'!$B$1:$B$1613=B113,IF('Graf II Nivel Datastudio'!$C$1:$C$1613=C113,IF('Graf II Nivel Datastudio'!$D$1:$D$1613=D113,'Graf II Nivel Datastudio'!$G$1:$G$1613,0))))</f>
        <v>10</v>
      </c>
      <c r="H113" s="95">
        <f t="shared" si="5"/>
        <v>39</v>
      </c>
      <c r="I113" s="486">
        <f t="shared" si="1"/>
        <v>7.6923076923076927E-2</v>
      </c>
      <c r="J113" s="486">
        <f t="shared" si="2"/>
        <v>4.3968432919954906E-2</v>
      </c>
      <c r="K113" s="34" t="s">
        <v>4728</v>
      </c>
    </row>
    <row r="114" spans="1:11">
      <c r="A114" s="34" t="s">
        <v>4654</v>
      </c>
      <c r="B114" s="34">
        <v>2010</v>
      </c>
      <c r="C114" s="34">
        <v>9</v>
      </c>
      <c r="D114" s="34" t="s">
        <v>651</v>
      </c>
      <c r="E114" s="95">
        <f t="shared" si="4"/>
        <v>507</v>
      </c>
      <c r="F114" s="95">
        <f>Cargos_x_gob!$C$2+Cargos_x_gob!$C$6</f>
        <v>887</v>
      </c>
      <c r="G114" s="95">
        <f t="array" ref="G114">SUM(IF('Graf I Nivel Datastudio'!$B$1:$B$1613=B114,IF('Graf I Nivel Datastudio'!$C$1:$C$1613=C114,IF('Graf I Nivel Datastudio'!$D$1:$D$1613=D114,'Graf I Nivel Datastudio'!$G$1:$G$1613,0))))+SUM(IF('Graf II Nivel Datastudio'!$B$1:$B$1613=B114,IF('Graf II Nivel Datastudio'!$C$1:$C$1613=C114,IF('Graf II Nivel Datastudio'!$D$1:$D$1613=D114,'Graf II Nivel Datastudio'!$G$1:$G$1613,0))))</f>
        <v>4</v>
      </c>
      <c r="H114" s="95">
        <f t="shared" si="5"/>
        <v>43</v>
      </c>
      <c r="I114" s="486">
        <f t="shared" si="1"/>
        <v>8.4812623274161739E-2</v>
      </c>
      <c r="J114" s="486">
        <f t="shared" si="2"/>
        <v>4.8478015783540024E-2</v>
      </c>
      <c r="K114" s="34" t="s">
        <v>4728</v>
      </c>
    </row>
    <row r="115" spans="1:11">
      <c r="A115" s="34" t="s">
        <v>4654</v>
      </c>
      <c r="B115" s="34">
        <v>2010</v>
      </c>
      <c r="C115" s="34">
        <v>10</v>
      </c>
      <c r="D115" s="34" t="s">
        <v>651</v>
      </c>
      <c r="E115" s="95">
        <f t="shared" si="4"/>
        <v>507</v>
      </c>
      <c r="F115" s="95">
        <f>Cargos_x_gob!$C$2+Cargos_x_gob!$C$6</f>
        <v>887</v>
      </c>
      <c r="G115" s="95">
        <f t="array" ref="G115">SUM(IF('Graf I Nivel Datastudio'!$B$1:$B$1613=B115,IF('Graf I Nivel Datastudio'!$C$1:$C$1613=C115,IF('Graf I Nivel Datastudio'!$D$1:$D$1613=D115,'Graf I Nivel Datastudio'!$G$1:$G$1613,0))))+SUM(IF('Graf II Nivel Datastudio'!$B$1:$B$1613=B115,IF('Graf II Nivel Datastudio'!$C$1:$C$1613=C115,IF('Graf II Nivel Datastudio'!$D$1:$D$1613=D115,'Graf II Nivel Datastudio'!$G$1:$G$1613,0))))</f>
        <v>4</v>
      </c>
      <c r="H115" s="95">
        <f t="shared" si="5"/>
        <v>47</v>
      </c>
      <c r="I115" s="486">
        <f t="shared" si="1"/>
        <v>9.270216962524655E-2</v>
      </c>
      <c r="J115" s="486">
        <f t="shared" si="2"/>
        <v>5.2987598647125142E-2</v>
      </c>
      <c r="K115" s="34" t="s">
        <v>4728</v>
      </c>
    </row>
    <row r="116" spans="1:11">
      <c r="A116" s="34" t="s">
        <v>4654</v>
      </c>
      <c r="B116" s="34">
        <v>2010</v>
      </c>
      <c r="C116" s="34">
        <v>11</v>
      </c>
      <c r="D116" s="34" t="s">
        <v>651</v>
      </c>
      <c r="E116" s="95">
        <f t="shared" si="4"/>
        <v>507</v>
      </c>
      <c r="F116" s="95">
        <f>Cargos_x_gob!$C$2+Cargos_x_gob!$C$6</f>
        <v>887</v>
      </c>
      <c r="G116" s="95">
        <f t="array" ref="G116">SUM(IF('Graf I Nivel Datastudio'!$B$1:$B$1613=B116,IF('Graf I Nivel Datastudio'!$C$1:$C$1613=C116,IF('Graf I Nivel Datastudio'!$D$1:$D$1613=D116,'Graf I Nivel Datastudio'!$G$1:$G$1613,0))))+SUM(IF('Graf II Nivel Datastudio'!$B$1:$B$1613=B116,IF('Graf II Nivel Datastudio'!$C$1:$C$1613=C116,IF('Graf II Nivel Datastudio'!$D$1:$D$1613=D116,'Graf II Nivel Datastudio'!$G$1:$G$1613,0))))</f>
        <v>3</v>
      </c>
      <c r="H116" s="95">
        <f t="shared" si="5"/>
        <v>50</v>
      </c>
      <c r="I116" s="486">
        <f t="shared" si="1"/>
        <v>9.8619329388560162E-2</v>
      </c>
      <c r="J116" s="486">
        <f t="shared" si="2"/>
        <v>5.6369785794813977E-2</v>
      </c>
      <c r="K116" s="34" t="s">
        <v>4728</v>
      </c>
    </row>
    <row r="117" spans="1:11">
      <c r="A117" s="34" t="s">
        <v>4654</v>
      </c>
      <c r="B117" s="34">
        <v>2010</v>
      </c>
      <c r="C117" s="34">
        <v>12</v>
      </c>
      <c r="D117" s="34" t="s">
        <v>651</v>
      </c>
      <c r="E117" s="95">
        <f t="shared" si="4"/>
        <v>507</v>
      </c>
      <c r="F117" s="95">
        <f>Cargos_x_gob!$C$2+Cargos_x_gob!$C$6</f>
        <v>887</v>
      </c>
      <c r="G117" s="95">
        <f t="array" ref="G117">SUM(IF('Graf I Nivel Datastudio'!$B$1:$B$1613=B117,IF('Graf I Nivel Datastudio'!$C$1:$C$1613=C117,IF('Graf I Nivel Datastudio'!$D$1:$D$1613=D117,'Graf I Nivel Datastudio'!$G$1:$G$1613,0))))+SUM(IF('Graf II Nivel Datastudio'!$B$1:$B$1613=B117,IF('Graf II Nivel Datastudio'!$C$1:$C$1613=C117,IF('Graf II Nivel Datastudio'!$D$1:$D$1613=D117,'Graf II Nivel Datastudio'!$G$1:$G$1613,0))))</f>
        <v>1</v>
      </c>
      <c r="H117" s="95">
        <f t="shared" si="5"/>
        <v>51</v>
      </c>
      <c r="I117" s="486">
        <f t="shared" si="1"/>
        <v>0.10059171597633136</v>
      </c>
      <c r="J117" s="486">
        <f t="shared" si="2"/>
        <v>5.749718151071026E-2</v>
      </c>
      <c r="K117" s="34" t="s">
        <v>4728</v>
      </c>
    </row>
    <row r="118" spans="1:11">
      <c r="A118" s="34" t="s">
        <v>4654</v>
      </c>
      <c r="B118" s="34">
        <v>2010</v>
      </c>
      <c r="C118" s="34">
        <v>13</v>
      </c>
      <c r="D118" s="34" t="s">
        <v>651</v>
      </c>
      <c r="E118" s="95">
        <f t="shared" si="4"/>
        <v>507</v>
      </c>
      <c r="F118" s="95">
        <f>Cargos_x_gob!$C$2+Cargos_x_gob!$C$6</f>
        <v>887</v>
      </c>
      <c r="G118" s="95">
        <f t="array" ref="G118">SUM(IF('Graf I Nivel Datastudio'!$B$1:$B$1613=B118,IF('Graf I Nivel Datastudio'!$C$1:$C$1613=C118,IF('Graf I Nivel Datastudio'!$D$1:$D$1613=D118,'Graf I Nivel Datastudio'!$G$1:$G$1613,0))))+SUM(IF('Graf II Nivel Datastudio'!$B$1:$B$1613=B118,IF('Graf II Nivel Datastudio'!$C$1:$C$1613=C118,IF('Graf II Nivel Datastudio'!$D$1:$D$1613=D118,'Graf II Nivel Datastudio'!$G$1:$G$1613,0))))</f>
        <v>10</v>
      </c>
      <c r="H118" s="95">
        <f t="shared" si="5"/>
        <v>61</v>
      </c>
      <c r="I118" s="486">
        <f t="shared" si="1"/>
        <v>0.1203155818540434</v>
      </c>
      <c r="J118" s="486">
        <f t="shared" si="2"/>
        <v>6.8771138669673049E-2</v>
      </c>
      <c r="K118" s="34" t="s">
        <v>4728</v>
      </c>
    </row>
    <row r="119" spans="1:11">
      <c r="A119" s="34" t="s">
        <v>4654</v>
      </c>
      <c r="B119" s="34">
        <v>2010</v>
      </c>
      <c r="C119" s="34">
        <v>14</v>
      </c>
      <c r="D119" s="34" t="s">
        <v>651</v>
      </c>
      <c r="E119" s="95">
        <f t="shared" si="4"/>
        <v>507</v>
      </c>
      <c r="F119" s="95">
        <f>Cargos_x_gob!$C$2+Cargos_x_gob!$C$6</f>
        <v>887</v>
      </c>
      <c r="G119" s="95">
        <f t="array" ref="G119">SUM(IF('Graf I Nivel Datastudio'!$B$1:$B$1613=B119,IF('Graf I Nivel Datastudio'!$C$1:$C$1613=C119,IF('Graf I Nivel Datastudio'!$D$1:$D$1613=D119,'Graf I Nivel Datastudio'!$G$1:$G$1613,0))))+SUM(IF('Graf II Nivel Datastudio'!$B$1:$B$1613=B119,IF('Graf II Nivel Datastudio'!$C$1:$C$1613=C119,IF('Graf II Nivel Datastudio'!$D$1:$D$1613=D119,'Graf II Nivel Datastudio'!$G$1:$G$1613,0))))</f>
        <v>2</v>
      </c>
      <c r="H119" s="95">
        <f t="shared" si="5"/>
        <v>63</v>
      </c>
      <c r="I119" s="486">
        <f t="shared" si="1"/>
        <v>0.1242603550295858</v>
      </c>
      <c r="J119" s="486">
        <f t="shared" si="2"/>
        <v>7.1025930101465615E-2</v>
      </c>
      <c r="K119" s="34" t="s">
        <v>4728</v>
      </c>
    </row>
    <row r="120" spans="1:11">
      <c r="A120" s="34" t="s">
        <v>4654</v>
      </c>
      <c r="B120" s="34">
        <v>2010</v>
      </c>
      <c r="C120" s="34">
        <v>15</v>
      </c>
      <c r="D120" s="34" t="s">
        <v>651</v>
      </c>
      <c r="E120" s="95">
        <f t="shared" si="4"/>
        <v>507</v>
      </c>
      <c r="F120" s="95">
        <f>Cargos_x_gob!$C$2+Cargos_x_gob!$C$6</f>
        <v>887</v>
      </c>
      <c r="G120" s="95">
        <f t="array" ref="G120">SUM(IF('Graf I Nivel Datastudio'!$B$1:$B$1613=B120,IF('Graf I Nivel Datastudio'!$C$1:$C$1613=C120,IF('Graf I Nivel Datastudio'!$D$1:$D$1613=D120,'Graf I Nivel Datastudio'!$G$1:$G$1613,0))))+SUM(IF('Graf II Nivel Datastudio'!$B$1:$B$1613=B120,IF('Graf II Nivel Datastudio'!$C$1:$C$1613=C120,IF('Graf II Nivel Datastudio'!$D$1:$D$1613=D120,'Graf II Nivel Datastudio'!$G$1:$G$1613,0))))</f>
        <v>1</v>
      </c>
      <c r="H120" s="95">
        <f t="shared" si="5"/>
        <v>64</v>
      </c>
      <c r="I120" s="486">
        <f t="shared" si="1"/>
        <v>0.12623274161735701</v>
      </c>
      <c r="J120" s="486">
        <f t="shared" si="2"/>
        <v>7.2153325817361891E-2</v>
      </c>
      <c r="K120" s="34" t="s">
        <v>4728</v>
      </c>
    </row>
    <row r="121" spans="1:11">
      <c r="A121" s="34" t="s">
        <v>4654</v>
      </c>
      <c r="B121" s="34">
        <v>2010</v>
      </c>
      <c r="C121" s="34">
        <v>16</v>
      </c>
      <c r="D121" s="34" t="s">
        <v>651</v>
      </c>
      <c r="E121" s="95">
        <f t="shared" si="4"/>
        <v>507</v>
      </c>
      <c r="F121" s="95">
        <f>Cargos_x_gob!$C$2+Cargos_x_gob!$C$6</f>
        <v>887</v>
      </c>
      <c r="G121" s="95">
        <f t="array" ref="G121">SUM(IF('Graf I Nivel Datastudio'!$B$1:$B$1613=B121,IF('Graf I Nivel Datastudio'!$C$1:$C$1613=C121,IF('Graf I Nivel Datastudio'!$D$1:$D$1613=D121,'Graf I Nivel Datastudio'!$G$1:$G$1613,0))))+SUM(IF('Graf II Nivel Datastudio'!$B$1:$B$1613=B121,IF('Graf II Nivel Datastudio'!$C$1:$C$1613=C121,IF('Graf II Nivel Datastudio'!$D$1:$D$1613=D121,'Graf II Nivel Datastudio'!$G$1:$G$1613,0))))</f>
        <v>3</v>
      </c>
      <c r="H121" s="95">
        <f t="shared" si="5"/>
        <v>67</v>
      </c>
      <c r="I121" s="486">
        <f t="shared" si="1"/>
        <v>0.13214990138067062</v>
      </c>
      <c r="J121" s="486">
        <f t="shared" si="2"/>
        <v>7.5535512965050733E-2</v>
      </c>
      <c r="K121" s="34" t="s">
        <v>4728</v>
      </c>
    </row>
    <row r="122" spans="1:11">
      <c r="A122" s="34" t="s">
        <v>4654</v>
      </c>
      <c r="B122" s="34">
        <v>2010</v>
      </c>
      <c r="C122" s="34">
        <v>17</v>
      </c>
      <c r="D122" s="34" t="s">
        <v>651</v>
      </c>
      <c r="E122" s="95">
        <f t="shared" si="4"/>
        <v>507</v>
      </c>
      <c r="F122" s="95">
        <f>Cargos_x_gob!$C$2+Cargos_x_gob!$C$6</f>
        <v>887</v>
      </c>
      <c r="G122" s="95">
        <f t="array" ref="G122">SUM(IF('Graf I Nivel Datastudio'!$B$1:$B$1613=B122,IF('Graf I Nivel Datastudio'!$C$1:$C$1613=C122,IF('Graf I Nivel Datastudio'!$D$1:$D$1613=D122,'Graf I Nivel Datastudio'!$G$1:$G$1613,0))))+SUM(IF('Graf II Nivel Datastudio'!$B$1:$B$1613=B122,IF('Graf II Nivel Datastudio'!$C$1:$C$1613=C122,IF('Graf II Nivel Datastudio'!$D$1:$D$1613=D122,'Graf II Nivel Datastudio'!$G$1:$G$1613,0))))</f>
        <v>6</v>
      </c>
      <c r="H122" s="95">
        <f t="shared" si="5"/>
        <v>73</v>
      </c>
      <c r="I122" s="486">
        <f t="shared" si="1"/>
        <v>0.14398422090729784</v>
      </c>
      <c r="J122" s="486">
        <f t="shared" si="2"/>
        <v>8.2299887260428417E-2</v>
      </c>
      <c r="K122" s="34" t="s">
        <v>4728</v>
      </c>
    </row>
    <row r="123" spans="1:11">
      <c r="A123" s="34" t="s">
        <v>4654</v>
      </c>
      <c r="B123" s="34">
        <v>2010</v>
      </c>
      <c r="C123" s="34">
        <v>18</v>
      </c>
      <c r="D123" s="34" t="s">
        <v>651</v>
      </c>
      <c r="E123" s="95">
        <f t="shared" si="4"/>
        <v>507</v>
      </c>
      <c r="F123" s="95">
        <f>Cargos_x_gob!$C$2+Cargos_x_gob!$C$6</f>
        <v>887</v>
      </c>
      <c r="G123" s="95">
        <f t="array" ref="G123">SUM(IF('Graf I Nivel Datastudio'!$B$1:$B$1613=B123,IF('Graf I Nivel Datastudio'!$C$1:$C$1613=C123,IF('Graf I Nivel Datastudio'!$D$1:$D$1613=D123,'Graf I Nivel Datastudio'!$G$1:$G$1613,0))))+SUM(IF('Graf II Nivel Datastudio'!$B$1:$B$1613=B123,IF('Graf II Nivel Datastudio'!$C$1:$C$1613=C123,IF('Graf II Nivel Datastudio'!$D$1:$D$1613=D123,'Graf II Nivel Datastudio'!$G$1:$G$1613,0))))</f>
        <v>20</v>
      </c>
      <c r="H123" s="95">
        <f t="shared" si="5"/>
        <v>93</v>
      </c>
      <c r="I123" s="486">
        <f t="shared" si="1"/>
        <v>0.18343195266272189</v>
      </c>
      <c r="J123" s="486">
        <f t="shared" si="2"/>
        <v>0.10484780157835401</v>
      </c>
      <c r="K123" s="34" t="s">
        <v>4728</v>
      </c>
    </row>
    <row r="124" spans="1:11">
      <c r="A124" s="34" t="s">
        <v>4654</v>
      </c>
      <c r="B124" s="34">
        <v>2010</v>
      </c>
      <c r="C124" s="34">
        <v>19</v>
      </c>
      <c r="D124" s="34" t="s">
        <v>651</v>
      </c>
      <c r="E124" s="95">
        <f t="shared" si="4"/>
        <v>507</v>
      </c>
      <c r="F124" s="95">
        <f>Cargos_x_gob!$C$2+Cargos_x_gob!$C$6</f>
        <v>887</v>
      </c>
      <c r="G124" s="95">
        <f t="array" ref="G124">SUM(IF('Graf I Nivel Datastudio'!$B$1:$B$1613=B124,IF('Graf I Nivel Datastudio'!$C$1:$C$1613=C124,IF('Graf I Nivel Datastudio'!$D$1:$D$1613=D124,'Graf I Nivel Datastudio'!$G$1:$G$1613,0))))+SUM(IF('Graf II Nivel Datastudio'!$B$1:$B$1613=B124,IF('Graf II Nivel Datastudio'!$C$1:$C$1613=C124,IF('Graf II Nivel Datastudio'!$D$1:$D$1613=D124,'Graf II Nivel Datastudio'!$G$1:$G$1613,0))))</f>
        <v>5</v>
      </c>
      <c r="H124" s="95">
        <f t="shared" si="5"/>
        <v>98</v>
      </c>
      <c r="I124" s="486">
        <f t="shared" si="1"/>
        <v>0.1932938856015779</v>
      </c>
      <c r="J124" s="486">
        <f t="shared" si="2"/>
        <v>0.1104847801578354</v>
      </c>
      <c r="K124" s="34" t="s">
        <v>4728</v>
      </c>
    </row>
    <row r="125" spans="1:11">
      <c r="A125" s="34" t="s">
        <v>4654</v>
      </c>
      <c r="B125" s="34">
        <v>2010</v>
      </c>
      <c r="C125" s="34">
        <v>20</v>
      </c>
      <c r="D125" s="34" t="s">
        <v>651</v>
      </c>
      <c r="E125" s="95">
        <f t="shared" si="4"/>
        <v>507</v>
      </c>
      <c r="F125" s="95">
        <f>Cargos_x_gob!$C$2+Cargos_x_gob!$C$6</f>
        <v>887</v>
      </c>
      <c r="G125" s="95">
        <f t="array" ref="G125">SUM(IF('Graf I Nivel Datastudio'!$B$1:$B$1613=B125,IF('Graf I Nivel Datastudio'!$C$1:$C$1613=C125,IF('Graf I Nivel Datastudio'!$D$1:$D$1613=D125,'Graf I Nivel Datastudio'!$G$1:$G$1613,0))))+SUM(IF('Graf II Nivel Datastudio'!$B$1:$B$1613=B125,IF('Graf II Nivel Datastudio'!$C$1:$C$1613=C125,IF('Graf II Nivel Datastudio'!$D$1:$D$1613=D125,'Graf II Nivel Datastudio'!$G$1:$G$1613,0))))</f>
        <v>8</v>
      </c>
      <c r="H125" s="95">
        <f t="shared" si="5"/>
        <v>106</v>
      </c>
      <c r="I125" s="486">
        <f t="shared" si="1"/>
        <v>0.20907297830374755</v>
      </c>
      <c r="J125" s="486">
        <f t="shared" si="2"/>
        <v>0.11950394588500564</v>
      </c>
      <c r="K125" s="34" t="s">
        <v>4728</v>
      </c>
    </row>
    <row r="126" spans="1:11">
      <c r="A126" s="34" t="s">
        <v>4654</v>
      </c>
      <c r="B126" s="34">
        <v>2010</v>
      </c>
      <c r="C126" s="34">
        <v>21</v>
      </c>
      <c r="D126" s="34" t="s">
        <v>651</v>
      </c>
      <c r="E126" s="95">
        <f t="shared" si="4"/>
        <v>507</v>
      </c>
      <c r="F126" s="95">
        <f>Cargos_x_gob!$C$2+Cargos_x_gob!$C$6</f>
        <v>887</v>
      </c>
      <c r="G126" s="95">
        <f t="array" ref="G126">SUM(IF('Graf I Nivel Datastudio'!$B$1:$B$1613=B126,IF('Graf I Nivel Datastudio'!$C$1:$C$1613=C126,IF('Graf I Nivel Datastudio'!$D$1:$D$1613=D126,'Graf I Nivel Datastudio'!$G$1:$G$1613,0))))+SUM(IF('Graf II Nivel Datastudio'!$B$1:$B$1613=B126,IF('Graf II Nivel Datastudio'!$C$1:$C$1613=C126,IF('Graf II Nivel Datastudio'!$D$1:$D$1613=D126,'Graf II Nivel Datastudio'!$G$1:$G$1613,0))))</f>
        <v>5</v>
      </c>
      <c r="H126" s="95">
        <f t="shared" si="5"/>
        <v>111</v>
      </c>
      <c r="I126" s="486">
        <f t="shared" si="1"/>
        <v>0.21893491124260356</v>
      </c>
      <c r="J126" s="486">
        <f t="shared" si="2"/>
        <v>0.12514092446448705</v>
      </c>
      <c r="K126" s="34" t="s">
        <v>4728</v>
      </c>
    </row>
    <row r="127" spans="1:11">
      <c r="A127" s="34" t="s">
        <v>4654</v>
      </c>
      <c r="B127" s="34">
        <v>2010</v>
      </c>
      <c r="C127" s="34">
        <v>22</v>
      </c>
      <c r="D127" s="34" t="s">
        <v>651</v>
      </c>
      <c r="E127" s="95">
        <f t="shared" si="4"/>
        <v>507</v>
      </c>
      <c r="F127" s="95">
        <f>Cargos_x_gob!$C$2+Cargos_x_gob!$C$6</f>
        <v>887</v>
      </c>
      <c r="G127" s="95">
        <f t="array" ref="G127">SUM(IF('Graf I Nivel Datastudio'!$B$1:$B$1613=B127,IF('Graf I Nivel Datastudio'!$C$1:$C$1613=C127,IF('Graf I Nivel Datastudio'!$D$1:$D$1613=D127,'Graf I Nivel Datastudio'!$G$1:$G$1613,0))))+SUM(IF('Graf II Nivel Datastudio'!$B$1:$B$1613=B127,IF('Graf II Nivel Datastudio'!$C$1:$C$1613=C127,IF('Graf II Nivel Datastudio'!$D$1:$D$1613=D127,'Graf II Nivel Datastudio'!$G$1:$G$1613,0))))</f>
        <v>8</v>
      </c>
      <c r="H127" s="95">
        <f t="shared" si="5"/>
        <v>119</v>
      </c>
      <c r="I127" s="486">
        <f t="shared" si="1"/>
        <v>0.23471400394477318</v>
      </c>
      <c r="J127" s="486">
        <f t="shared" si="2"/>
        <v>0.13416009019165728</v>
      </c>
      <c r="K127" s="34" t="s">
        <v>4728</v>
      </c>
    </row>
    <row r="128" spans="1:11">
      <c r="A128" s="34" t="s">
        <v>4654</v>
      </c>
      <c r="B128" s="34">
        <v>2010</v>
      </c>
      <c r="C128" s="34">
        <v>23</v>
      </c>
      <c r="D128" s="34" t="s">
        <v>651</v>
      </c>
      <c r="E128" s="95">
        <f t="shared" si="4"/>
        <v>507</v>
      </c>
      <c r="F128" s="95">
        <f>Cargos_x_gob!$C$2+Cargos_x_gob!$C$6</f>
        <v>887</v>
      </c>
      <c r="G128" s="95">
        <f t="array" ref="G128">SUM(IF('Graf I Nivel Datastudio'!$B$1:$B$1613=B128,IF('Graf I Nivel Datastudio'!$C$1:$C$1613=C128,IF('Graf I Nivel Datastudio'!$D$1:$D$1613=D128,'Graf I Nivel Datastudio'!$G$1:$G$1613,0))))+SUM(IF('Graf II Nivel Datastudio'!$B$1:$B$1613=B128,IF('Graf II Nivel Datastudio'!$C$1:$C$1613=C128,IF('Graf II Nivel Datastudio'!$D$1:$D$1613=D128,'Graf II Nivel Datastudio'!$G$1:$G$1613,0))))</f>
        <v>7</v>
      </c>
      <c r="H128" s="95">
        <f t="shared" si="5"/>
        <v>126</v>
      </c>
      <c r="I128" s="486">
        <f t="shared" si="1"/>
        <v>0.24852071005917159</v>
      </c>
      <c r="J128" s="486">
        <f t="shared" si="2"/>
        <v>0.14205186020293123</v>
      </c>
      <c r="K128" s="34" t="s">
        <v>4728</v>
      </c>
    </row>
    <row r="129" spans="1:11">
      <c r="A129" s="34" t="s">
        <v>4654</v>
      </c>
      <c r="B129" s="34">
        <v>2010</v>
      </c>
      <c r="C129" s="34">
        <v>24</v>
      </c>
      <c r="D129" s="34" t="s">
        <v>651</v>
      </c>
      <c r="E129" s="95">
        <f t="shared" si="4"/>
        <v>507</v>
      </c>
      <c r="F129" s="95">
        <f>Cargos_x_gob!$C$2+Cargos_x_gob!$C$6</f>
        <v>887</v>
      </c>
      <c r="G129" s="95">
        <f t="array" ref="G129">SUM(IF('Graf I Nivel Datastudio'!$B$1:$B$1613=B129,IF('Graf I Nivel Datastudio'!$C$1:$C$1613=C129,IF('Graf I Nivel Datastudio'!$D$1:$D$1613=D129,'Graf I Nivel Datastudio'!$G$1:$G$1613,0))))+SUM(IF('Graf II Nivel Datastudio'!$B$1:$B$1613=B129,IF('Graf II Nivel Datastudio'!$C$1:$C$1613=C129,IF('Graf II Nivel Datastudio'!$D$1:$D$1613=D129,'Graf II Nivel Datastudio'!$G$1:$G$1613,0))))</f>
        <v>4</v>
      </c>
      <c r="H129" s="95">
        <f t="shared" si="5"/>
        <v>130</v>
      </c>
      <c r="I129" s="486">
        <f t="shared" si="1"/>
        <v>0.25641025641025639</v>
      </c>
      <c r="J129" s="486">
        <f t="shared" si="2"/>
        <v>0.14656144306651633</v>
      </c>
      <c r="K129" s="34" t="s">
        <v>4728</v>
      </c>
    </row>
    <row r="130" spans="1:11">
      <c r="A130" s="34" t="s">
        <v>4654</v>
      </c>
      <c r="B130" s="34">
        <v>2010</v>
      </c>
      <c r="C130" s="34">
        <v>25</v>
      </c>
      <c r="D130" s="34" t="s">
        <v>651</v>
      </c>
      <c r="E130" s="95">
        <f t="shared" ref="E130:E193" si="6">SP1_IIN+SP1_IN</f>
        <v>507</v>
      </c>
      <c r="F130" s="95">
        <f>Cargos_x_gob!$C$2+Cargos_x_gob!$C$6</f>
        <v>887</v>
      </c>
      <c r="G130" s="95">
        <f t="array" ref="G130">SUM(IF('Graf I Nivel Datastudio'!$B$1:$B$1613=B130,IF('Graf I Nivel Datastudio'!$C$1:$C$1613=C130,IF('Graf I Nivel Datastudio'!$D$1:$D$1613=D130,'Graf I Nivel Datastudio'!$G$1:$G$1613,0))))+SUM(IF('Graf II Nivel Datastudio'!$B$1:$B$1613=B130,IF('Graf II Nivel Datastudio'!$C$1:$C$1613=C130,IF('Graf II Nivel Datastudio'!$D$1:$D$1613=D130,'Graf II Nivel Datastudio'!$G$1:$G$1613,0))))</f>
        <v>3</v>
      </c>
      <c r="H130" s="95">
        <f t="shared" si="5"/>
        <v>133</v>
      </c>
      <c r="I130" s="486">
        <f t="shared" si="1"/>
        <v>0.26232741617357003</v>
      </c>
      <c r="J130" s="486">
        <f t="shared" si="2"/>
        <v>0.14994363021420518</v>
      </c>
      <c r="K130" s="34" t="s">
        <v>4728</v>
      </c>
    </row>
    <row r="131" spans="1:11">
      <c r="A131" s="34" t="s">
        <v>4654</v>
      </c>
      <c r="B131" s="34">
        <v>2010</v>
      </c>
      <c r="C131" s="34">
        <v>26</v>
      </c>
      <c r="D131" s="34" t="s">
        <v>651</v>
      </c>
      <c r="E131" s="95">
        <f t="shared" si="6"/>
        <v>507</v>
      </c>
      <c r="F131" s="95">
        <f>Cargos_x_gob!$C$2+Cargos_x_gob!$C$6</f>
        <v>887</v>
      </c>
      <c r="G131" s="95">
        <f t="array" ref="G131">SUM(IF('Graf I Nivel Datastudio'!$B$1:$B$1613=B131,IF('Graf I Nivel Datastudio'!$C$1:$C$1613=C131,IF('Graf I Nivel Datastudio'!$D$1:$D$1613=D131,'Graf I Nivel Datastudio'!$G$1:$G$1613,0))))+SUM(IF('Graf II Nivel Datastudio'!$B$1:$B$1613=B131,IF('Graf II Nivel Datastudio'!$C$1:$C$1613=C131,IF('Graf II Nivel Datastudio'!$D$1:$D$1613=D131,'Graf II Nivel Datastudio'!$G$1:$G$1613,0))))</f>
        <v>5</v>
      </c>
      <c r="H131" s="95">
        <f t="shared" si="5"/>
        <v>138</v>
      </c>
      <c r="I131" s="486">
        <f t="shared" si="1"/>
        <v>0.27218934911242604</v>
      </c>
      <c r="J131" s="486">
        <f t="shared" si="2"/>
        <v>0.1555806087936866</v>
      </c>
      <c r="K131" s="34" t="s">
        <v>4728</v>
      </c>
    </row>
    <row r="132" spans="1:11">
      <c r="A132" s="34" t="s">
        <v>4654</v>
      </c>
      <c r="B132" s="34">
        <v>2010</v>
      </c>
      <c r="C132" s="34">
        <v>27</v>
      </c>
      <c r="D132" s="34" t="s">
        <v>651</v>
      </c>
      <c r="E132" s="95">
        <f t="shared" si="6"/>
        <v>507</v>
      </c>
      <c r="F132" s="95">
        <f>Cargos_x_gob!$C$2+Cargos_x_gob!$C$6</f>
        <v>887</v>
      </c>
      <c r="G132" s="95">
        <f t="array" ref="G132">SUM(IF('Graf I Nivel Datastudio'!$B$1:$B$1613=B132,IF('Graf I Nivel Datastudio'!$C$1:$C$1613=C132,IF('Graf I Nivel Datastudio'!$D$1:$D$1613=D132,'Graf I Nivel Datastudio'!$G$1:$G$1613,0))))+SUM(IF('Graf II Nivel Datastudio'!$B$1:$B$1613=B132,IF('Graf II Nivel Datastudio'!$C$1:$C$1613=C132,IF('Graf II Nivel Datastudio'!$D$1:$D$1613=D132,'Graf II Nivel Datastudio'!$G$1:$G$1613,0))))</f>
        <v>3</v>
      </c>
      <c r="H132" s="95">
        <f t="shared" si="5"/>
        <v>141</v>
      </c>
      <c r="I132" s="486">
        <f t="shared" si="1"/>
        <v>0.27810650887573962</v>
      </c>
      <c r="J132" s="486">
        <f t="shared" si="2"/>
        <v>0.15896279594137541</v>
      </c>
      <c r="K132" s="34" t="s">
        <v>4728</v>
      </c>
    </row>
    <row r="133" spans="1:11">
      <c r="A133" s="34" t="s">
        <v>4654</v>
      </c>
      <c r="B133" s="34">
        <v>2010</v>
      </c>
      <c r="C133" s="34">
        <v>28</v>
      </c>
      <c r="D133" s="34" t="s">
        <v>651</v>
      </c>
      <c r="E133" s="95">
        <f t="shared" si="6"/>
        <v>507</v>
      </c>
      <c r="F133" s="95">
        <f>Cargos_x_gob!$C$2+Cargos_x_gob!$C$6</f>
        <v>887</v>
      </c>
      <c r="G133" s="95">
        <f t="array" ref="G133">SUM(IF('Graf I Nivel Datastudio'!$B$1:$B$1613=B133,IF('Graf I Nivel Datastudio'!$C$1:$C$1613=C133,IF('Graf I Nivel Datastudio'!$D$1:$D$1613=D133,'Graf I Nivel Datastudio'!$G$1:$G$1613,0))))+SUM(IF('Graf II Nivel Datastudio'!$B$1:$B$1613=B133,IF('Graf II Nivel Datastudio'!$C$1:$C$1613=C133,IF('Graf II Nivel Datastudio'!$D$1:$D$1613=D133,'Graf II Nivel Datastudio'!$G$1:$G$1613,0))))</f>
        <v>5</v>
      </c>
      <c r="H133" s="95">
        <f t="shared" si="5"/>
        <v>146</v>
      </c>
      <c r="I133" s="486">
        <f t="shared" si="1"/>
        <v>0.28796844181459569</v>
      </c>
      <c r="J133" s="486">
        <f t="shared" si="2"/>
        <v>0.16459977452085683</v>
      </c>
      <c r="K133" s="34" t="s">
        <v>4728</v>
      </c>
    </row>
    <row r="134" spans="1:11">
      <c r="A134" s="34" t="s">
        <v>4654</v>
      </c>
      <c r="B134" s="34">
        <v>2010</v>
      </c>
      <c r="C134" s="34">
        <v>29</v>
      </c>
      <c r="D134" s="34" t="s">
        <v>651</v>
      </c>
      <c r="E134" s="95">
        <f t="shared" si="6"/>
        <v>507</v>
      </c>
      <c r="F134" s="95">
        <f>Cargos_x_gob!$C$2+Cargos_x_gob!$C$6</f>
        <v>887</v>
      </c>
      <c r="G134" s="95">
        <f t="array" ref="G134">SUM(IF('Graf I Nivel Datastudio'!$B$1:$B$1613=B134,IF('Graf I Nivel Datastudio'!$C$1:$C$1613=C134,IF('Graf I Nivel Datastudio'!$D$1:$D$1613=D134,'Graf I Nivel Datastudio'!$G$1:$G$1613,0))))+SUM(IF('Graf II Nivel Datastudio'!$B$1:$B$1613=B134,IF('Graf II Nivel Datastudio'!$C$1:$C$1613=C134,IF('Graf II Nivel Datastudio'!$D$1:$D$1613=D134,'Graf II Nivel Datastudio'!$G$1:$G$1613,0))))</f>
        <v>5</v>
      </c>
      <c r="H134" s="95">
        <f t="shared" si="5"/>
        <v>151</v>
      </c>
      <c r="I134" s="486">
        <f t="shared" si="1"/>
        <v>0.2978303747534517</v>
      </c>
      <c r="J134" s="486">
        <f t="shared" si="2"/>
        <v>0.17023675310033823</v>
      </c>
      <c r="K134" s="34" t="s">
        <v>4728</v>
      </c>
    </row>
    <row r="135" spans="1:11">
      <c r="A135" s="34" t="s">
        <v>4654</v>
      </c>
      <c r="B135" s="34">
        <v>2010</v>
      </c>
      <c r="C135" s="34">
        <v>30</v>
      </c>
      <c r="D135" s="34" t="s">
        <v>651</v>
      </c>
      <c r="E135" s="95">
        <f t="shared" si="6"/>
        <v>507</v>
      </c>
      <c r="F135" s="95">
        <f>Cargos_x_gob!$C$2+Cargos_x_gob!$C$6</f>
        <v>887</v>
      </c>
      <c r="G135" s="95">
        <f t="array" ref="G135">SUM(IF('Graf I Nivel Datastudio'!$B$1:$B$1613=B135,IF('Graf I Nivel Datastudio'!$C$1:$C$1613=C135,IF('Graf I Nivel Datastudio'!$D$1:$D$1613=D135,'Graf I Nivel Datastudio'!$G$1:$G$1613,0))))+SUM(IF('Graf II Nivel Datastudio'!$B$1:$B$1613=B135,IF('Graf II Nivel Datastudio'!$C$1:$C$1613=C135,IF('Graf II Nivel Datastudio'!$D$1:$D$1613=D135,'Graf II Nivel Datastudio'!$G$1:$G$1613,0))))</f>
        <v>17</v>
      </c>
      <c r="H135" s="95">
        <f t="shared" si="5"/>
        <v>168</v>
      </c>
      <c r="I135" s="486">
        <f t="shared" si="1"/>
        <v>0.33136094674556216</v>
      </c>
      <c r="J135" s="486">
        <f t="shared" si="2"/>
        <v>0.18940248027057496</v>
      </c>
      <c r="K135" s="34" t="s">
        <v>4728</v>
      </c>
    </row>
    <row r="136" spans="1:11">
      <c r="A136" s="34" t="s">
        <v>4654</v>
      </c>
      <c r="B136" s="34">
        <v>2010</v>
      </c>
      <c r="C136" s="34">
        <v>31</v>
      </c>
      <c r="D136" s="34" t="s">
        <v>651</v>
      </c>
      <c r="E136" s="95">
        <f t="shared" si="6"/>
        <v>507</v>
      </c>
      <c r="F136" s="95">
        <f>Cargos_x_gob!$C$2+Cargos_x_gob!$C$6</f>
        <v>887</v>
      </c>
      <c r="G136" s="95">
        <f t="array" ref="G136">SUM(IF('Graf I Nivel Datastudio'!$B$1:$B$1613=B136,IF('Graf I Nivel Datastudio'!$C$1:$C$1613=C136,IF('Graf I Nivel Datastudio'!$D$1:$D$1613=D136,'Graf I Nivel Datastudio'!$G$1:$G$1613,0))))+SUM(IF('Graf II Nivel Datastudio'!$B$1:$B$1613=B136,IF('Graf II Nivel Datastudio'!$C$1:$C$1613=C136,IF('Graf II Nivel Datastudio'!$D$1:$D$1613=D136,'Graf II Nivel Datastudio'!$G$1:$G$1613,0))))</f>
        <v>4</v>
      </c>
      <c r="H136" s="95">
        <f t="shared" si="5"/>
        <v>172</v>
      </c>
      <c r="I136" s="486">
        <f t="shared" si="1"/>
        <v>0.33925049309664695</v>
      </c>
      <c r="J136" s="486">
        <f t="shared" si="2"/>
        <v>0.1939120631341601</v>
      </c>
      <c r="K136" s="34" t="s">
        <v>4728</v>
      </c>
    </row>
    <row r="137" spans="1:11">
      <c r="A137" s="34" t="s">
        <v>4654</v>
      </c>
      <c r="B137" s="34">
        <v>2010</v>
      </c>
      <c r="C137" s="34">
        <v>32</v>
      </c>
      <c r="D137" s="34" t="s">
        <v>651</v>
      </c>
      <c r="E137" s="95">
        <f t="shared" si="6"/>
        <v>507</v>
      </c>
      <c r="F137" s="95">
        <f>Cargos_x_gob!$C$2+Cargos_x_gob!$C$6</f>
        <v>887</v>
      </c>
      <c r="G137" s="95">
        <f t="array" ref="G137">SUM(IF('Graf I Nivel Datastudio'!$B$1:$B$1613=B137,IF('Graf I Nivel Datastudio'!$C$1:$C$1613=C137,IF('Graf I Nivel Datastudio'!$D$1:$D$1613=D137,'Graf I Nivel Datastudio'!$G$1:$G$1613,0))))+SUM(IF('Graf II Nivel Datastudio'!$B$1:$B$1613=B137,IF('Graf II Nivel Datastudio'!$C$1:$C$1613=C137,IF('Graf II Nivel Datastudio'!$D$1:$D$1613=D137,'Graf II Nivel Datastudio'!$G$1:$G$1613,0))))</f>
        <v>2</v>
      </c>
      <c r="H137" s="95">
        <f t="shared" si="5"/>
        <v>174</v>
      </c>
      <c r="I137" s="486">
        <f t="shared" si="1"/>
        <v>0.34319526627218933</v>
      </c>
      <c r="J137" s="486">
        <f t="shared" si="2"/>
        <v>0.19616685456595265</v>
      </c>
      <c r="K137" s="34" t="s">
        <v>4728</v>
      </c>
    </row>
    <row r="138" spans="1:11">
      <c r="A138" s="34" t="s">
        <v>4654</v>
      </c>
      <c r="B138" s="34">
        <v>2010</v>
      </c>
      <c r="C138" s="34">
        <v>33</v>
      </c>
      <c r="D138" s="34" t="s">
        <v>651</v>
      </c>
      <c r="E138" s="95">
        <f t="shared" si="6"/>
        <v>507</v>
      </c>
      <c r="F138" s="95">
        <f>Cargos_x_gob!$C$2+Cargos_x_gob!$C$6</f>
        <v>887</v>
      </c>
      <c r="G138" s="95">
        <f t="array" ref="G138">SUM(IF('Graf I Nivel Datastudio'!$B$1:$B$1613=B138,IF('Graf I Nivel Datastudio'!$C$1:$C$1613=C138,IF('Graf I Nivel Datastudio'!$D$1:$D$1613=D138,'Graf I Nivel Datastudio'!$G$1:$G$1613,0))))+SUM(IF('Graf II Nivel Datastudio'!$B$1:$B$1613=B138,IF('Graf II Nivel Datastudio'!$C$1:$C$1613=C138,IF('Graf II Nivel Datastudio'!$D$1:$D$1613=D138,'Graf II Nivel Datastudio'!$G$1:$G$1613,0))))</f>
        <v>6</v>
      </c>
      <c r="H138" s="95">
        <f t="shared" si="5"/>
        <v>180</v>
      </c>
      <c r="I138" s="486">
        <f t="shared" si="1"/>
        <v>0.35502958579881655</v>
      </c>
      <c r="J138" s="486">
        <f t="shared" si="2"/>
        <v>0.20293122886133033</v>
      </c>
      <c r="K138" s="34" t="s">
        <v>4728</v>
      </c>
    </row>
    <row r="139" spans="1:11">
      <c r="A139" s="34" t="s">
        <v>4654</v>
      </c>
      <c r="B139" s="34">
        <v>2010</v>
      </c>
      <c r="C139" s="34">
        <v>34</v>
      </c>
      <c r="D139" s="34" t="s">
        <v>651</v>
      </c>
      <c r="E139" s="95">
        <f t="shared" si="6"/>
        <v>507</v>
      </c>
      <c r="F139" s="95">
        <f>Cargos_x_gob!$C$2+Cargos_x_gob!$C$6</f>
        <v>887</v>
      </c>
      <c r="G139" s="95">
        <f t="array" ref="G139">SUM(IF('Graf I Nivel Datastudio'!$B$1:$B$1613=B139,IF('Graf I Nivel Datastudio'!$C$1:$C$1613=C139,IF('Graf I Nivel Datastudio'!$D$1:$D$1613=D139,'Graf I Nivel Datastudio'!$G$1:$G$1613,0))))+SUM(IF('Graf II Nivel Datastudio'!$B$1:$B$1613=B139,IF('Graf II Nivel Datastudio'!$C$1:$C$1613=C139,IF('Graf II Nivel Datastudio'!$D$1:$D$1613=D139,'Graf II Nivel Datastudio'!$G$1:$G$1613,0))))</f>
        <v>1</v>
      </c>
      <c r="H139" s="95">
        <f t="shared" si="5"/>
        <v>181</v>
      </c>
      <c r="I139" s="486">
        <f t="shared" si="1"/>
        <v>0.35700197238658776</v>
      </c>
      <c r="J139" s="486">
        <f t="shared" si="2"/>
        <v>0.20405862457722659</v>
      </c>
      <c r="K139" s="34" t="s">
        <v>4728</v>
      </c>
    </row>
    <row r="140" spans="1:11">
      <c r="A140" s="34" t="s">
        <v>4654</v>
      </c>
      <c r="B140" s="34">
        <v>2010</v>
      </c>
      <c r="C140" s="34">
        <v>35</v>
      </c>
      <c r="D140" s="34" t="s">
        <v>651</v>
      </c>
      <c r="E140" s="95">
        <f t="shared" si="6"/>
        <v>507</v>
      </c>
      <c r="F140" s="95">
        <f>Cargos_x_gob!$C$2+Cargos_x_gob!$C$6</f>
        <v>887</v>
      </c>
      <c r="G140" s="95">
        <f t="array" ref="G140">SUM(IF('Graf I Nivel Datastudio'!$B$1:$B$1613=B140,IF('Graf I Nivel Datastudio'!$C$1:$C$1613=C140,IF('Graf I Nivel Datastudio'!$D$1:$D$1613=D140,'Graf I Nivel Datastudio'!$G$1:$G$1613,0))))+SUM(IF('Graf II Nivel Datastudio'!$B$1:$B$1613=B140,IF('Graf II Nivel Datastudio'!$C$1:$C$1613=C140,IF('Graf II Nivel Datastudio'!$D$1:$D$1613=D140,'Graf II Nivel Datastudio'!$G$1:$G$1613,0))))</f>
        <v>5</v>
      </c>
      <c r="H140" s="95">
        <f t="shared" si="5"/>
        <v>186</v>
      </c>
      <c r="I140" s="486">
        <f t="shared" si="1"/>
        <v>0.36686390532544377</v>
      </c>
      <c r="J140" s="486">
        <f t="shared" si="2"/>
        <v>0.20969560315670802</v>
      </c>
      <c r="K140" s="34" t="s">
        <v>4728</v>
      </c>
    </row>
    <row r="141" spans="1:11">
      <c r="A141" s="34" t="s">
        <v>4654</v>
      </c>
      <c r="B141" s="34">
        <v>2010</v>
      </c>
      <c r="C141" s="34">
        <v>36</v>
      </c>
      <c r="D141" s="34" t="s">
        <v>651</v>
      </c>
      <c r="E141" s="95">
        <f t="shared" si="6"/>
        <v>507</v>
      </c>
      <c r="F141" s="95">
        <f>Cargos_x_gob!$C$2+Cargos_x_gob!$C$6</f>
        <v>887</v>
      </c>
      <c r="G141" s="95">
        <f t="array" ref="G141">SUM(IF('Graf I Nivel Datastudio'!$B$1:$B$1613=B141,IF('Graf I Nivel Datastudio'!$C$1:$C$1613=C141,IF('Graf I Nivel Datastudio'!$D$1:$D$1613=D141,'Graf I Nivel Datastudio'!$G$1:$G$1613,0))))+SUM(IF('Graf II Nivel Datastudio'!$B$1:$B$1613=B141,IF('Graf II Nivel Datastudio'!$C$1:$C$1613=C141,IF('Graf II Nivel Datastudio'!$D$1:$D$1613=D141,'Graf II Nivel Datastudio'!$G$1:$G$1613,0))))</f>
        <v>4</v>
      </c>
      <c r="H141" s="95">
        <f t="shared" si="5"/>
        <v>190</v>
      </c>
      <c r="I141" s="486">
        <f t="shared" si="1"/>
        <v>0.37475345167652863</v>
      </c>
      <c r="J141" s="486">
        <f t="shared" si="2"/>
        <v>0.21420518602029312</v>
      </c>
      <c r="K141" s="34" t="s">
        <v>4728</v>
      </c>
    </row>
    <row r="142" spans="1:11">
      <c r="A142" s="34" t="s">
        <v>4654</v>
      </c>
      <c r="B142" s="34">
        <v>2010</v>
      </c>
      <c r="C142" s="34">
        <v>37</v>
      </c>
      <c r="D142" s="34" t="s">
        <v>651</v>
      </c>
      <c r="E142" s="95">
        <f t="shared" si="6"/>
        <v>507</v>
      </c>
      <c r="F142" s="95">
        <f>Cargos_x_gob!$C$2+Cargos_x_gob!$C$6</f>
        <v>887</v>
      </c>
      <c r="G142" s="95">
        <f t="array" ref="G142">SUM(IF('Graf I Nivel Datastudio'!$B$1:$B$1613=B142,IF('Graf I Nivel Datastudio'!$C$1:$C$1613=C142,IF('Graf I Nivel Datastudio'!$D$1:$D$1613=D142,'Graf I Nivel Datastudio'!$G$1:$G$1613,0))))+SUM(IF('Graf II Nivel Datastudio'!$B$1:$B$1613=B142,IF('Graf II Nivel Datastudio'!$C$1:$C$1613=C142,IF('Graf II Nivel Datastudio'!$D$1:$D$1613=D142,'Graf II Nivel Datastudio'!$G$1:$G$1613,0))))</f>
        <v>2</v>
      </c>
      <c r="H142" s="95">
        <f t="shared" si="5"/>
        <v>192</v>
      </c>
      <c r="I142" s="486">
        <f t="shared" si="1"/>
        <v>0.378698224852071</v>
      </c>
      <c r="J142" s="486">
        <f t="shared" si="2"/>
        <v>0.21645997745208567</v>
      </c>
      <c r="K142" s="34" t="s">
        <v>4728</v>
      </c>
    </row>
    <row r="143" spans="1:11">
      <c r="A143" s="34" t="s">
        <v>4654</v>
      </c>
      <c r="B143" s="34">
        <v>2010</v>
      </c>
      <c r="C143" s="34">
        <v>38</v>
      </c>
      <c r="D143" s="34" t="s">
        <v>651</v>
      </c>
      <c r="E143" s="95">
        <f t="shared" si="6"/>
        <v>507</v>
      </c>
      <c r="F143" s="95">
        <f>Cargos_x_gob!$C$2+Cargos_x_gob!$C$6</f>
        <v>887</v>
      </c>
      <c r="G143" s="95">
        <f t="array" ref="G143">SUM(IF('Graf I Nivel Datastudio'!$B$1:$B$1613=B143,IF('Graf I Nivel Datastudio'!$C$1:$C$1613=C143,IF('Graf I Nivel Datastudio'!$D$1:$D$1613=D143,'Graf I Nivel Datastudio'!$G$1:$G$1613,0))))+SUM(IF('Graf II Nivel Datastudio'!$B$1:$B$1613=B143,IF('Graf II Nivel Datastudio'!$C$1:$C$1613=C143,IF('Graf II Nivel Datastudio'!$D$1:$D$1613=D143,'Graf II Nivel Datastudio'!$G$1:$G$1613,0))))</f>
        <v>2</v>
      </c>
      <c r="H143" s="95">
        <f t="shared" si="5"/>
        <v>194</v>
      </c>
      <c r="I143" s="486">
        <f t="shared" si="1"/>
        <v>0.38264299802761342</v>
      </c>
      <c r="J143" s="486">
        <f t="shared" si="2"/>
        <v>0.21871476888387825</v>
      </c>
      <c r="K143" s="34" t="s">
        <v>4728</v>
      </c>
    </row>
    <row r="144" spans="1:11">
      <c r="A144" s="34" t="s">
        <v>4654</v>
      </c>
      <c r="B144" s="34">
        <v>2010</v>
      </c>
      <c r="C144" s="34">
        <v>39</v>
      </c>
      <c r="D144" s="34" t="s">
        <v>651</v>
      </c>
      <c r="E144" s="95">
        <f t="shared" si="6"/>
        <v>507</v>
      </c>
      <c r="F144" s="95">
        <f>Cargos_x_gob!$C$2+Cargos_x_gob!$C$6</f>
        <v>887</v>
      </c>
      <c r="G144" s="95">
        <f t="array" ref="G144">SUM(IF('Graf I Nivel Datastudio'!$B$1:$B$1613=B144,IF('Graf I Nivel Datastudio'!$C$1:$C$1613=C144,IF('Graf I Nivel Datastudio'!$D$1:$D$1613=D144,'Graf I Nivel Datastudio'!$G$1:$G$1613,0))))+SUM(IF('Graf II Nivel Datastudio'!$B$1:$B$1613=B144,IF('Graf II Nivel Datastudio'!$C$1:$C$1613=C144,IF('Graf II Nivel Datastudio'!$D$1:$D$1613=D144,'Graf II Nivel Datastudio'!$G$1:$G$1613,0))))</f>
        <v>2</v>
      </c>
      <c r="H144" s="95">
        <f t="shared" si="5"/>
        <v>196</v>
      </c>
      <c r="I144" s="486">
        <f t="shared" si="1"/>
        <v>0.38658777120315579</v>
      </c>
      <c r="J144" s="486">
        <f t="shared" si="2"/>
        <v>0.2209695603156708</v>
      </c>
      <c r="K144" s="34" t="s">
        <v>4728</v>
      </c>
    </row>
    <row r="145" spans="1:11">
      <c r="A145" s="34" t="s">
        <v>4654</v>
      </c>
      <c r="B145" s="34">
        <v>2010</v>
      </c>
      <c r="C145" s="34">
        <v>40</v>
      </c>
      <c r="D145" s="34" t="s">
        <v>651</v>
      </c>
      <c r="E145" s="95">
        <f t="shared" si="6"/>
        <v>507</v>
      </c>
      <c r="F145" s="95">
        <f>Cargos_x_gob!$C$2+Cargos_x_gob!$C$6</f>
        <v>887</v>
      </c>
      <c r="G145" s="95">
        <f t="array" ref="G145">SUM(IF('Graf I Nivel Datastudio'!$B$1:$B$1613=B145,IF('Graf I Nivel Datastudio'!$C$1:$C$1613=C145,IF('Graf I Nivel Datastudio'!$D$1:$D$1613=D145,'Graf I Nivel Datastudio'!$G$1:$G$1613,0))))+SUM(IF('Graf II Nivel Datastudio'!$B$1:$B$1613=B145,IF('Graf II Nivel Datastudio'!$C$1:$C$1613=C145,IF('Graf II Nivel Datastudio'!$D$1:$D$1613=D145,'Graf II Nivel Datastudio'!$G$1:$G$1613,0))))</f>
        <v>2</v>
      </c>
      <c r="H145" s="95">
        <f t="shared" si="5"/>
        <v>198</v>
      </c>
      <c r="I145" s="486">
        <f t="shared" si="1"/>
        <v>0.39053254437869822</v>
      </c>
      <c r="J145" s="486">
        <f t="shared" si="2"/>
        <v>0.22322435174746336</v>
      </c>
      <c r="K145" s="34" t="s">
        <v>4728</v>
      </c>
    </row>
    <row r="146" spans="1:11">
      <c r="A146" s="34" t="s">
        <v>4654</v>
      </c>
      <c r="B146" s="34">
        <v>2010</v>
      </c>
      <c r="C146" s="34">
        <v>41</v>
      </c>
      <c r="D146" s="34" t="s">
        <v>651</v>
      </c>
      <c r="E146" s="95">
        <f t="shared" si="6"/>
        <v>507</v>
      </c>
      <c r="F146" s="95">
        <f>Cargos_x_gob!$C$2+Cargos_x_gob!$C$6</f>
        <v>887</v>
      </c>
      <c r="G146" s="95">
        <f t="array" ref="G146">SUM(IF('Graf I Nivel Datastudio'!$B$1:$B$1613=B146,IF('Graf I Nivel Datastudio'!$C$1:$C$1613=C146,IF('Graf I Nivel Datastudio'!$D$1:$D$1613=D146,'Graf I Nivel Datastudio'!$G$1:$G$1613,0))))+SUM(IF('Graf II Nivel Datastudio'!$B$1:$B$1613=B146,IF('Graf II Nivel Datastudio'!$C$1:$C$1613=C146,IF('Graf II Nivel Datastudio'!$D$1:$D$1613=D146,'Graf II Nivel Datastudio'!$G$1:$G$1613,0))))</f>
        <v>1</v>
      </c>
      <c r="H146" s="95">
        <f t="shared" si="5"/>
        <v>199</v>
      </c>
      <c r="I146" s="486">
        <f t="shared" si="1"/>
        <v>0.39250493096646943</v>
      </c>
      <c r="J146" s="486">
        <f t="shared" si="2"/>
        <v>0.22435174746335965</v>
      </c>
      <c r="K146" s="34" t="s">
        <v>4728</v>
      </c>
    </row>
    <row r="147" spans="1:11">
      <c r="A147" s="34" t="s">
        <v>4654</v>
      </c>
      <c r="B147" s="34">
        <v>2010</v>
      </c>
      <c r="C147" s="34">
        <v>42</v>
      </c>
      <c r="D147" s="34" t="s">
        <v>651</v>
      </c>
      <c r="E147" s="95">
        <f t="shared" si="6"/>
        <v>507</v>
      </c>
      <c r="F147" s="95">
        <f>Cargos_x_gob!$C$2+Cargos_x_gob!$C$6</f>
        <v>887</v>
      </c>
      <c r="G147" s="95">
        <f t="array" ref="G147">SUM(IF('Graf I Nivel Datastudio'!$B$1:$B$1613=B147,IF('Graf I Nivel Datastudio'!$C$1:$C$1613=C147,IF('Graf I Nivel Datastudio'!$D$1:$D$1613=D147,'Graf I Nivel Datastudio'!$G$1:$G$1613,0))))+SUM(IF('Graf II Nivel Datastudio'!$B$1:$B$1613=B147,IF('Graf II Nivel Datastudio'!$C$1:$C$1613=C147,IF('Graf II Nivel Datastudio'!$D$1:$D$1613=D147,'Graf II Nivel Datastudio'!$G$1:$G$1613,0))))</f>
        <v>0</v>
      </c>
      <c r="H147" s="95">
        <f t="shared" si="5"/>
        <v>199</v>
      </c>
      <c r="I147" s="486">
        <f t="shared" si="1"/>
        <v>0.39250493096646943</v>
      </c>
      <c r="J147" s="486">
        <f t="shared" si="2"/>
        <v>0.22435174746335965</v>
      </c>
      <c r="K147" s="34" t="s">
        <v>4728</v>
      </c>
    </row>
    <row r="148" spans="1:11">
      <c r="A148" s="34" t="s">
        <v>4654</v>
      </c>
      <c r="B148" s="34">
        <v>2010</v>
      </c>
      <c r="C148" s="34">
        <v>43</v>
      </c>
      <c r="D148" s="34" t="s">
        <v>651</v>
      </c>
      <c r="E148" s="95">
        <f t="shared" si="6"/>
        <v>507</v>
      </c>
      <c r="F148" s="95">
        <f>Cargos_x_gob!$C$2+Cargos_x_gob!$C$6</f>
        <v>887</v>
      </c>
      <c r="G148" s="95">
        <f t="array" ref="G148">SUM(IF('Graf I Nivel Datastudio'!$B$1:$B$1613=B148,IF('Graf I Nivel Datastudio'!$C$1:$C$1613=C148,IF('Graf I Nivel Datastudio'!$D$1:$D$1613=D148,'Graf I Nivel Datastudio'!$G$1:$G$1613,0))))+SUM(IF('Graf II Nivel Datastudio'!$B$1:$B$1613=B148,IF('Graf II Nivel Datastudio'!$C$1:$C$1613=C148,IF('Graf II Nivel Datastudio'!$D$1:$D$1613=D148,'Graf II Nivel Datastudio'!$G$1:$G$1613,0))))</f>
        <v>0</v>
      </c>
      <c r="H148" s="95">
        <f t="shared" si="5"/>
        <v>199</v>
      </c>
      <c r="I148" s="486">
        <f t="shared" si="1"/>
        <v>0.39250493096646943</v>
      </c>
      <c r="J148" s="486">
        <f t="shared" si="2"/>
        <v>0.22435174746335965</v>
      </c>
      <c r="K148" s="34" t="s">
        <v>4728</v>
      </c>
    </row>
    <row r="149" spans="1:11">
      <c r="A149" s="34" t="s">
        <v>4654</v>
      </c>
      <c r="B149" s="34">
        <v>2010</v>
      </c>
      <c r="C149" s="34">
        <v>44</v>
      </c>
      <c r="D149" s="34" t="s">
        <v>651</v>
      </c>
      <c r="E149" s="95">
        <f t="shared" si="6"/>
        <v>507</v>
      </c>
      <c r="F149" s="95">
        <f>Cargos_x_gob!$C$2+Cargos_x_gob!$C$6</f>
        <v>887</v>
      </c>
      <c r="G149" s="95">
        <f t="array" ref="G149">SUM(IF('Graf I Nivel Datastudio'!$B$1:$B$1613=B149,IF('Graf I Nivel Datastudio'!$C$1:$C$1613=C149,IF('Graf I Nivel Datastudio'!$D$1:$D$1613=D149,'Graf I Nivel Datastudio'!$G$1:$G$1613,0))))+SUM(IF('Graf II Nivel Datastudio'!$B$1:$B$1613=B149,IF('Graf II Nivel Datastudio'!$C$1:$C$1613=C149,IF('Graf II Nivel Datastudio'!$D$1:$D$1613=D149,'Graf II Nivel Datastudio'!$G$1:$G$1613,0))))</f>
        <v>2</v>
      </c>
      <c r="H149" s="95">
        <f t="shared" si="5"/>
        <v>201</v>
      </c>
      <c r="I149" s="486">
        <f t="shared" si="1"/>
        <v>0.39644970414201186</v>
      </c>
      <c r="J149" s="486">
        <f t="shared" si="2"/>
        <v>0.2266065388951522</v>
      </c>
      <c r="K149" s="34" t="s">
        <v>4728</v>
      </c>
    </row>
    <row r="150" spans="1:11">
      <c r="A150" s="34" t="s">
        <v>4654</v>
      </c>
      <c r="B150" s="34">
        <v>2010</v>
      </c>
      <c r="C150" s="34">
        <v>45</v>
      </c>
      <c r="D150" s="34" t="s">
        <v>651</v>
      </c>
      <c r="E150" s="95">
        <f t="shared" si="6"/>
        <v>507</v>
      </c>
      <c r="F150" s="95">
        <f>Cargos_x_gob!$C$2+Cargos_x_gob!$C$6</f>
        <v>887</v>
      </c>
      <c r="G150" s="95">
        <f t="array" ref="G150">SUM(IF('Graf I Nivel Datastudio'!$B$1:$B$1613=B150,IF('Graf I Nivel Datastudio'!$C$1:$C$1613=C150,IF('Graf I Nivel Datastudio'!$D$1:$D$1613=D150,'Graf I Nivel Datastudio'!$G$1:$G$1613,0))))+SUM(IF('Graf II Nivel Datastudio'!$B$1:$B$1613=B150,IF('Graf II Nivel Datastudio'!$C$1:$C$1613=C150,IF('Graf II Nivel Datastudio'!$D$1:$D$1613=D150,'Graf II Nivel Datastudio'!$G$1:$G$1613,0))))</f>
        <v>1</v>
      </c>
      <c r="H150" s="95">
        <f t="shared" si="5"/>
        <v>202</v>
      </c>
      <c r="I150" s="486">
        <f t="shared" si="1"/>
        <v>0.39842209072978302</v>
      </c>
      <c r="J150" s="486">
        <f t="shared" si="2"/>
        <v>0.22773393461104849</v>
      </c>
      <c r="K150" s="34" t="s">
        <v>4728</v>
      </c>
    </row>
    <row r="151" spans="1:11">
      <c r="A151" s="34" t="s">
        <v>4654</v>
      </c>
      <c r="B151" s="34">
        <v>2010</v>
      </c>
      <c r="C151" s="34">
        <v>46</v>
      </c>
      <c r="D151" s="34" t="s">
        <v>651</v>
      </c>
      <c r="E151" s="95">
        <f t="shared" si="6"/>
        <v>507</v>
      </c>
      <c r="F151" s="95">
        <f>Cargos_x_gob!$C$2+Cargos_x_gob!$C$6</f>
        <v>887</v>
      </c>
      <c r="G151" s="95">
        <f t="array" ref="G151">SUM(IF('Graf I Nivel Datastudio'!$B$1:$B$1613=B151,IF('Graf I Nivel Datastudio'!$C$1:$C$1613=C151,IF('Graf I Nivel Datastudio'!$D$1:$D$1613=D151,'Graf I Nivel Datastudio'!$G$1:$G$1613,0))))+SUM(IF('Graf II Nivel Datastudio'!$B$1:$B$1613=B151,IF('Graf II Nivel Datastudio'!$C$1:$C$1613=C151,IF('Graf II Nivel Datastudio'!$D$1:$D$1613=D151,'Graf II Nivel Datastudio'!$G$1:$G$1613,0))))</f>
        <v>0</v>
      </c>
      <c r="H151" s="95">
        <f t="shared" si="5"/>
        <v>202</v>
      </c>
      <c r="I151" s="486">
        <f t="shared" si="1"/>
        <v>0.39842209072978302</v>
      </c>
      <c r="J151" s="486">
        <f t="shared" si="2"/>
        <v>0.22773393461104849</v>
      </c>
      <c r="K151" s="34" t="s">
        <v>4728</v>
      </c>
    </row>
    <row r="152" spans="1:11">
      <c r="A152" s="34" t="s">
        <v>4654</v>
      </c>
      <c r="B152" s="34">
        <v>2010</v>
      </c>
      <c r="C152" s="34">
        <v>47</v>
      </c>
      <c r="D152" s="34" t="s">
        <v>651</v>
      </c>
      <c r="E152" s="95">
        <f t="shared" si="6"/>
        <v>507</v>
      </c>
      <c r="F152" s="95">
        <f>Cargos_x_gob!$C$2+Cargos_x_gob!$C$6</f>
        <v>887</v>
      </c>
      <c r="G152" s="95">
        <f t="array" ref="G152">SUM(IF('Graf I Nivel Datastudio'!$B$1:$B$1613=B152,IF('Graf I Nivel Datastudio'!$C$1:$C$1613=C152,IF('Graf I Nivel Datastudio'!$D$1:$D$1613=D152,'Graf I Nivel Datastudio'!$G$1:$G$1613,0))))+SUM(IF('Graf II Nivel Datastudio'!$B$1:$B$1613=B152,IF('Graf II Nivel Datastudio'!$C$1:$C$1613=C152,IF('Graf II Nivel Datastudio'!$D$1:$D$1613=D152,'Graf II Nivel Datastudio'!$G$1:$G$1613,0))))</f>
        <v>2</v>
      </c>
      <c r="H152" s="95">
        <f t="shared" si="5"/>
        <v>204</v>
      </c>
      <c r="I152" s="486">
        <f t="shared" si="1"/>
        <v>0.40236686390532544</v>
      </c>
      <c r="J152" s="486">
        <f t="shared" si="2"/>
        <v>0.22998872604284104</v>
      </c>
      <c r="K152" s="34" t="s">
        <v>4728</v>
      </c>
    </row>
    <row r="153" spans="1:11">
      <c r="A153" s="34" t="s">
        <v>4654</v>
      </c>
      <c r="B153" s="34">
        <v>2010</v>
      </c>
      <c r="C153" s="34">
        <v>48</v>
      </c>
      <c r="D153" s="34" t="s">
        <v>651</v>
      </c>
      <c r="E153" s="95">
        <f t="shared" si="6"/>
        <v>507</v>
      </c>
      <c r="F153" s="95">
        <f>Cargos_x_gob!$C$2+Cargos_x_gob!$C$6</f>
        <v>887</v>
      </c>
      <c r="G153" s="95">
        <f t="array" ref="G153">SUM(IF('Graf I Nivel Datastudio'!$B$1:$B$1613=B153,IF('Graf I Nivel Datastudio'!$C$1:$C$1613=C153,IF('Graf I Nivel Datastudio'!$D$1:$D$1613=D153,'Graf I Nivel Datastudio'!$G$1:$G$1613,0))))+SUM(IF('Graf II Nivel Datastudio'!$B$1:$B$1613=B153,IF('Graf II Nivel Datastudio'!$C$1:$C$1613=C153,IF('Graf II Nivel Datastudio'!$D$1:$D$1613=D153,'Graf II Nivel Datastudio'!$G$1:$G$1613,0))))</f>
        <v>4</v>
      </c>
      <c r="H153" s="95">
        <f t="shared" si="5"/>
        <v>208</v>
      </c>
      <c r="I153" s="486">
        <f t="shared" si="1"/>
        <v>0.41025641025641024</v>
      </c>
      <c r="J153" s="486">
        <f t="shared" si="2"/>
        <v>0.23449830890642615</v>
      </c>
      <c r="K153" s="34" t="s">
        <v>4728</v>
      </c>
    </row>
    <row r="154" spans="1:11">
      <c r="A154" s="34" t="s">
        <v>4654</v>
      </c>
      <c r="B154" s="34">
        <v>2010</v>
      </c>
      <c r="C154" s="34">
        <v>49</v>
      </c>
      <c r="D154" s="34" t="s">
        <v>651</v>
      </c>
      <c r="E154" s="95">
        <f t="shared" si="6"/>
        <v>507</v>
      </c>
      <c r="F154" s="95">
        <f>Cargos_x_gob!$C$2+Cargos_x_gob!$C$6</f>
        <v>887</v>
      </c>
      <c r="G154" s="95">
        <f t="array" ref="G154">SUM(IF('Graf I Nivel Datastudio'!$B$1:$B$1613=B154,IF('Graf I Nivel Datastudio'!$C$1:$C$1613=C154,IF('Graf I Nivel Datastudio'!$D$1:$D$1613=D154,'Graf I Nivel Datastudio'!$G$1:$G$1613,0))))+SUM(IF('Graf II Nivel Datastudio'!$B$1:$B$1613=B154,IF('Graf II Nivel Datastudio'!$C$1:$C$1613=C154,IF('Graf II Nivel Datastudio'!$D$1:$D$1613=D154,'Graf II Nivel Datastudio'!$G$1:$G$1613,0))))</f>
        <v>4</v>
      </c>
      <c r="H154" s="95">
        <f t="shared" si="5"/>
        <v>212</v>
      </c>
      <c r="I154" s="486">
        <f t="shared" si="1"/>
        <v>0.4181459566074951</v>
      </c>
      <c r="J154" s="486">
        <f t="shared" si="2"/>
        <v>0.23900789177001128</v>
      </c>
      <c r="K154" s="34" t="s">
        <v>4728</v>
      </c>
    </row>
    <row r="155" spans="1:11">
      <c r="A155" s="34" t="s">
        <v>4654</v>
      </c>
      <c r="B155" s="34">
        <v>2010</v>
      </c>
      <c r="C155" s="34">
        <v>50</v>
      </c>
      <c r="D155" s="34" t="s">
        <v>651</v>
      </c>
      <c r="E155" s="95">
        <f t="shared" si="6"/>
        <v>507</v>
      </c>
      <c r="F155" s="95">
        <f>Cargos_x_gob!$C$2+Cargos_x_gob!$C$6</f>
        <v>887</v>
      </c>
      <c r="G155" s="95">
        <f t="array" ref="G155">SUM(IF('Graf I Nivel Datastudio'!$B$1:$B$1613=B155,IF('Graf I Nivel Datastudio'!$C$1:$C$1613=C155,IF('Graf I Nivel Datastudio'!$D$1:$D$1613=D155,'Graf I Nivel Datastudio'!$G$1:$G$1613,0))))+SUM(IF('Graf II Nivel Datastudio'!$B$1:$B$1613=B155,IF('Graf II Nivel Datastudio'!$C$1:$C$1613=C155,IF('Graf II Nivel Datastudio'!$D$1:$D$1613=D155,'Graf II Nivel Datastudio'!$G$1:$G$1613,0))))</f>
        <v>5</v>
      </c>
      <c r="H155" s="95">
        <f t="shared" si="5"/>
        <v>217</v>
      </c>
      <c r="I155" s="486">
        <f t="shared" si="1"/>
        <v>0.42800788954635111</v>
      </c>
      <c r="J155" s="486">
        <f t="shared" si="2"/>
        <v>0.24464487034949267</v>
      </c>
      <c r="K155" s="34" t="s">
        <v>4728</v>
      </c>
    </row>
    <row r="156" spans="1:11">
      <c r="A156" s="34" t="s">
        <v>4654</v>
      </c>
      <c r="B156" s="34">
        <v>2010</v>
      </c>
      <c r="C156" s="34">
        <v>51</v>
      </c>
      <c r="D156" s="34" t="s">
        <v>651</v>
      </c>
      <c r="E156" s="95">
        <f t="shared" si="6"/>
        <v>507</v>
      </c>
      <c r="F156" s="95">
        <f>Cargos_x_gob!$C$2+Cargos_x_gob!$C$6</f>
        <v>887</v>
      </c>
      <c r="G156" s="95">
        <f t="array" ref="G156">SUM(IF('Graf I Nivel Datastudio'!$B$1:$B$1613=B156,IF('Graf I Nivel Datastudio'!$C$1:$C$1613=C156,IF('Graf I Nivel Datastudio'!$D$1:$D$1613=D156,'Graf I Nivel Datastudio'!$G$1:$G$1613,0))))+SUM(IF('Graf II Nivel Datastudio'!$B$1:$B$1613=B156,IF('Graf II Nivel Datastudio'!$C$1:$C$1613=C156,IF('Graf II Nivel Datastudio'!$D$1:$D$1613=D156,'Graf II Nivel Datastudio'!$G$1:$G$1613,0))))</f>
        <v>6</v>
      </c>
      <c r="H156" s="95">
        <f t="shared" si="5"/>
        <v>223</v>
      </c>
      <c r="I156" s="486">
        <f t="shared" si="1"/>
        <v>0.43984220907297833</v>
      </c>
      <c r="J156" s="486">
        <f t="shared" si="2"/>
        <v>0.25140924464487036</v>
      </c>
      <c r="K156" s="34" t="s">
        <v>4728</v>
      </c>
    </row>
    <row r="157" spans="1:11">
      <c r="A157" s="34" t="s">
        <v>4654</v>
      </c>
      <c r="B157" s="34">
        <v>2010</v>
      </c>
      <c r="C157" s="34">
        <v>52</v>
      </c>
      <c r="D157" s="34" t="s">
        <v>651</v>
      </c>
      <c r="E157" s="95">
        <f t="shared" si="6"/>
        <v>507</v>
      </c>
      <c r="F157" s="95">
        <f>Cargos_x_gob!$C$2+Cargos_x_gob!$C$6</f>
        <v>887</v>
      </c>
      <c r="G157" s="95">
        <f t="array" ref="G157">SUM(IF('Graf I Nivel Datastudio'!$B$1:$B$1613=B157,IF('Graf I Nivel Datastudio'!$C$1:$C$1613=C157,IF('Graf I Nivel Datastudio'!$D$1:$D$1613=D157,'Graf I Nivel Datastudio'!$G$1:$G$1613,0))))+SUM(IF('Graf II Nivel Datastudio'!$B$1:$B$1613=B157,IF('Graf II Nivel Datastudio'!$C$1:$C$1613=C157,IF('Graf II Nivel Datastudio'!$D$1:$D$1613=D157,'Graf II Nivel Datastudio'!$G$1:$G$1613,0))))</f>
        <v>0</v>
      </c>
      <c r="H157" s="95">
        <f t="shared" si="5"/>
        <v>223</v>
      </c>
      <c r="I157" s="486">
        <f t="shared" si="1"/>
        <v>0.43984220907297833</v>
      </c>
      <c r="J157" s="486">
        <f t="shared" si="2"/>
        <v>0.25140924464487036</v>
      </c>
      <c r="K157" s="34" t="s">
        <v>4728</v>
      </c>
    </row>
    <row r="158" spans="1:11">
      <c r="A158" s="34" t="s">
        <v>4654</v>
      </c>
      <c r="B158" s="34">
        <v>2010</v>
      </c>
      <c r="C158" s="34">
        <v>53</v>
      </c>
      <c r="D158" s="34" t="s">
        <v>651</v>
      </c>
      <c r="E158" s="95">
        <f t="shared" si="6"/>
        <v>507</v>
      </c>
      <c r="F158" s="95">
        <f>Cargos_x_gob!$C$2+Cargos_x_gob!$C$6</f>
        <v>887</v>
      </c>
      <c r="G158" s="95">
        <f t="array" ref="G158">SUM(IF('Graf I Nivel Datastudio'!$B$1:$B$1613=B158,IF('Graf I Nivel Datastudio'!$C$1:$C$1613=C158,IF('Graf I Nivel Datastudio'!$D$1:$D$1613=D158,'Graf I Nivel Datastudio'!$G$1:$G$1613,0))))+SUM(IF('Graf II Nivel Datastudio'!$B$1:$B$1613=B158,IF('Graf II Nivel Datastudio'!$C$1:$C$1613=C158,IF('Graf II Nivel Datastudio'!$D$1:$D$1613=D158,'Graf II Nivel Datastudio'!$G$1:$G$1613,0))))</f>
        <v>0</v>
      </c>
      <c r="H158" s="95">
        <f t="shared" si="5"/>
        <v>223</v>
      </c>
      <c r="I158" s="486">
        <f t="shared" si="1"/>
        <v>0.43984220907297833</v>
      </c>
      <c r="J158" s="486">
        <f t="shared" si="2"/>
        <v>0.25140924464487036</v>
      </c>
      <c r="K158" s="34" t="s">
        <v>4728</v>
      </c>
    </row>
    <row r="159" spans="1:11">
      <c r="A159" s="34" t="s">
        <v>4654</v>
      </c>
      <c r="B159" s="34">
        <v>2010</v>
      </c>
      <c r="C159" s="34">
        <v>54</v>
      </c>
      <c r="D159" s="34" t="s">
        <v>651</v>
      </c>
      <c r="E159" s="95">
        <f t="shared" si="6"/>
        <v>507</v>
      </c>
      <c r="F159" s="95">
        <f>Cargos_x_gob!$C$2+Cargos_x_gob!$C$6</f>
        <v>887</v>
      </c>
      <c r="G159" s="95">
        <f t="array" ref="G159">SUM(IF('Graf I Nivel Datastudio'!$B$1:$B$1613=B159,IF('Graf I Nivel Datastudio'!$C$1:$C$1613=C159,IF('Graf I Nivel Datastudio'!$D$1:$D$1613=D159,'Graf I Nivel Datastudio'!$G$1:$G$1613,0))))+SUM(IF('Graf II Nivel Datastudio'!$B$1:$B$1613=B159,IF('Graf II Nivel Datastudio'!$C$1:$C$1613=C159,IF('Graf II Nivel Datastudio'!$D$1:$D$1613=D159,'Graf II Nivel Datastudio'!$G$1:$G$1613,0))))</f>
        <v>0</v>
      </c>
      <c r="H159" s="95">
        <f t="shared" si="5"/>
        <v>223</v>
      </c>
      <c r="I159" s="486">
        <f t="shared" si="1"/>
        <v>0.43984220907297833</v>
      </c>
      <c r="J159" s="486">
        <f t="shared" si="2"/>
        <v>0.25140924464487036</v>
      </c>
      <c r="K159" s="34" t="s">
        <v>4728</v>
      </c>
    </row>
    <row r="160" spans="1:11">
      <c r="A160" s="34" t="s">
        <v>4654</v>
      </c>
      <c r="B160" s="34">
        <v>2010</v>
      </c>
      <c r="C160" s="34">
        <v>55</v>
      </c>
      <c r="D160" s="34" t="s">
        <v>651</v>
      </c>
      <c r="E160" s="95">
        <f t="shared" si="6"/>
        <v>507</v>
      </c>
      <c r="F160" s="95">
        <f>Cargos_x_gob!$C$2+Cargos_x_gob!$C$6</f>
        <v>887</v>
      </c>
      <c r="G160" s="95">
        <f t="array" ref="G160">SUM(IF('Graf I Nivel Datastudio'!$B$1:$B$1613=B160,IF('Graf I Nivel Datastudio'!$C$1:$C$1613=C160,IF('Graf I Nivel Datastudio'!$D$1:$D$1613=D160,'Graf I Nivel Datastudio'!$G$1:$G$1613,0))))+SUM(IF('Graf II Nivel Datastudio'!$B$1:$B$1613=B160,IF('Graf II Nivel Datastudio'!$C$1:$C$1613=C160,IF('Graf II Nivel Datastudio'!$D$1:$D$1613=D160,'Graf II Nivel Datastudio'!$G$1:$G$1613,0))))</f>
        <v>0</v>
      </c>
      <c r="H160" s="95">
        <f t="shared" si="5"/>
        <v>223</v>
      </c>
      <c r="I160" s="486">
        <f t="shared" si="1"/>
        <v>0.43984220907297833</v>
      </c>
      <c r="J160" s="486">
        <f t="shared" si="2"/>
        <v>0.25140924464487036</v>
      </c>
      <c r="K160" s="34" t="s">
        <v>4728</v>
      </c>
    </row>
    <row r="161" spans="1:11">
      <c r="A161" s="34" t="s">
        <v>4654</v>
      </c>
      <c r="B161" s="34">
        <v>2010</v>
      </c>
      <c r="C161" s="34">
        <v>56</v>
      </c>
      <c r="D161" s="34" t="s">
        <v>651</v>
      </c>
      <c r="E161" s="95">
        <f t="shared" si="6"/>
        <v>507</v>
      </c>
      <c r="F161" s="95">
        <f>Cargos_x_gob!$C$2+Cargos_x_gob!$C$6</f>
        <v>887</v>
      </c>
      <c r="G161" s="95">
        <f t="array" ref="G161">SUM(IF('Graf I Nivel Datastudio'!$B$1:$B$1613=B161,IF('Graf I Nivel Datastudio'!$C$1:$C$1613=C161,IF('Graf I Nivel Datastudio'!$D$1:$D$1613=D161,'Graf I Nivel Datastudio'!$G$1:$G$1613,0))))+SUM(IF('Graf II Nivel Datastudio'!$B$1:$B$1613=B161,IF('Graf II Nivel Datastudio'!$C$1:$C$1613=C161,IF('Graf II Nivel Datastudio'!$D$1:$D$1613=D161,'Graf II Nivel Datastudio'!$G$1:$G$1613,0))))</f>
        <v>11</v>
      </c>
      <c r="H161" s="95">
        <f t="shared" si="5"/>
        <v>234</v>
      </c>
      <c r="I161" s="486">
        <f t="shared" si="1"/>
        <v>0.46153846153846156</v>
      </c>
      <c r="J161" s="486">
        <f t="shared" si="2"/>
        <v>0.26381059751972941</v>
      </c>
      <c r="K161" s="34" t="s">
        <v>4728</v>
      </c>
    </row>
    <row r="162" spans="1:11">
      <c r="A162" s="34" t="s">
        <v>4654</v>
      </c>
      <c r="B162" s="34">
        <v>2010</v>
      </c>
      <c r="C162" s="34">
        <v>57</v>
      </c>
      <c r="D162" s="34" t="s">
        <v>651</v>
      </c>
      <c r="E162" s="95">
        <f t="shared" si="6"/>
        <v>507</v>
      </c>
      <c r="F162" s="95">
        <f>Cargos_x_gob!$C$2+Cargos_x_gob!$C$6</f>
        <v>887</v>
      </c>
      <c r="G162" s="95">
        <f t="array" ref="G162">SUM(IF('Graf I Nivel Datastudio'!$B$1:$B$1613=B162,IF('Graf I Nivel Datastudio'!$C$1:$C$1613=C162,IF('Graf I Nivel Datastudio'!$D$1:$D$1613=D162,'Graf I Nivel Datastudio'!$G$1:$G$1613,0))))+SUM(IF('Graf II Nivel Datastudio'!$B$1:$B$1613=B162,IF('Graf II Nivel Datastudio'!$C$1:$C$1613=C162,IF('Graf II Nivel Datastudio'!$D$1:$D$1613=D162,'Graf II Nivel Datastudio'!$G$1:$G$1613,0))))</f>
        <v>0</v>
      </c>
      <c r="H162" s="95">
        <f t="shared" si="5"/>
        <v>234</v>
      </c>
      <c r="I162" s="486">
        <f t="shared" si="1"/>
        <v>0.46153846153846156</v>
      </c>
      <c r="J162" s="486">
        <f t="shared" si="2"/>
        <v>0.26381059751972941</v>
      </c>
      <c r="K162" s="34" t="s">
        <v>4728</v>
      </c>
    </row>
    <row r="163" spans="1:11">
      <c r="A163" s="34" t="s">
        <v>4654</v>
      </c>
      <c r="B163" s="34">
        <v>2010</v>
      </c>
      <c r="C163" s="34">
        <v>58</v>
      </c>
      <c r="D163" s="34" t="s">
        <v>651</v>
      </c>
      <c r="E163" s="95">
        <f t="shared" si="6"/>
        <v>507</v>
      </c>
      <c r="F163" s="95">
        <f>Cargos_x_gob!$C$2+Cargos_x_gob!$C$6</f>
        <v>887</v>
      </c>
      <c r="G163" s="95">
        <f t="array" ref="G163">SUM(IF('Graf I Nivel Datastudio'!$B$1:$B$1613=B163,IF('Graf I Nivel Datastudio'!$C$1:$C$1613=C163,IF('Graf I Nivel Datastudio'!$D$1:$D$1613=D163,'Graf I Nivel Datastudio'!$G$1:$G$1613,0))))+SUM(IF('Graf II Nivel Datastudio'!$B$1:$B$1613=B163,IF('Graf II Nivel Datastudio'!$C$1:$C$1613=C163,IF('Graf II Nivel Datastudio'!$D$1:$D$1613=D163,'Graf II Nivel Datastudio'!$G$1:$G$1613,0))))</f>
        <v>0</v>
      </c>
      <c r="H163" s="95">
        <f t="shared" si="5"/>
        <v>234</v>
      </c>
      <c r="I163" s="486">
        <f t="shared" si="1"/>
        <v>0.46153846153846156</v>
      </c>
      <c r="J163" s="486">
        <f t="shared" si="2"/>
        <v>0.26381059751972941</v>
      </c>
      <c r="K163" s="34" t="s">
        <v>4728</v>
      </c>
    </row>
    <row r="164" spans="1:11">
      <c r="A164" s="34" t="s">
        <v>4654</v>
      </c>
      <c r="B164" s="34">
        <v>2010</v>
      </c>
      <c r="C164" s="34">
        <v>59</v>
      </c>
      <c r="D164" s="34" t="s">
        <v>651</v>
      </c>
      <c r="E164" s="95">
        <f t="shared" si="6"/>
        <v>507</v>
      </c>
      <c r="F164" s="95">
        <f>Cargos_x_gob!$C$2+Cargos_x_gob!$C$6</f>
        <v>887</v>
      </c>
      <c r="G164" s="95">
        <f t="array" ref="G164">SUM(IF('Graf I Nivel Datastudio'!$B$1:$B$1613=B164,IF('Graf I Nivel Datastudio'!$C$1:$C$1613=C164,IF('Graf I Nivel Datastudio'!$D$1:$D$1613=D164,'Graf I Nivel Datastudio'!$G$1:$G$1613,0))))+SUM(IF('Graf II Nivel Datastudio'!$B$1:$B$1613=B164,IF('Graf II Nivel Datastudio'!$C$1:$C$1613=C164,IF('Graf II Nivel Datastudio'!$D$1:$D$1613=D164,'Graf II Nivel Datastudio'!$G$1:$G$1613,0))))</f>
        <v>2</v>
      </c>
      <c r="H164" s="95">
        <f t="shared" si="5"/>
        <v>236</v>
      </c>
      <c r="I164" s="486">
        <f t="shared" si="1"/>
        <v>0.46548323471400394</v>
      </c>
      <c r="J164" s="486">
        <f t="shared" si="2"/>
        <v>0.26606538895152199</v>
      </c>
      <c r="K164" s="34" t="s">
        <v>4728</v>
      </c>
    </row>
    <row r="165" spans="1:11">
      <c r="A165" s="34" t="s">
        <v>4654</v>
      </c>
      <c r="B165" s="34">
        <v>2010</v>
      </c>
      <c r="C165" s="34">
        <v>60</v>
      </c>
      <c r="D165" s="34" t="s">
        <v>651</v>
      </c>
      <c r="E165" s="95">
        <f t="shared" si="6"/>
        <v>507</v>
      </c>
      <c r="F165" s="95">
        <f>Cargos_x_gob!$C$2+Cargos_x_gob!$C$6</f>
        <v>887</v>
      </c>
      <c r="G165" s="95">
        <f t="array" ref="G165">SUM(IF('Graf I Nivel Datastudio'!$B$1:$B$1613=B165,IF('Graf I Nivel Datastudio'!$C$1:$C$1613=C165,IF('Graf I Nivel Datastudio'!$D$1:$D$1613=D165,'Graf I Nivel Datastudio'!$G$1:$G$1613,0))))+SUM(IF('Graf II Nivel Datastudio'!$B$1:$B$1613=B165,IF('Graf II Nivel Datastudio'!$C$1:$C$1613=C165,IF('Graf II Nivel Datastudio'!$D$1:$D$1613=D165,'Graf II Nivel Datastudio'!$G$1:$G$1613,0))))</f>
        <v>1</v>
      </c>
      <c r="H165" s="95">
        <f t="shared" si="5"/>
        <v>237</v>
      </c>
      <c r="I165" s="486">
        <f t="shared" si="1"/>
        <v>0.46745562130177515</v>
      </c>
      <c r="J165" s="486">
        <f t="shared" si="2"/>
        <v>0.26719278466741825</v>
      </c>
      <c r="K165" s="34" t="s">
        <v>4728</v>
      </c>
    </row>
    <row r="166" spans="1:11">
      <c r="A166" s="34" t="s">
        <v>4654</v>
      </c>
      <c r="B166" s="34">
        <v>2010</v>
      </c>
      <c r="C166" s="34">
        <v>61</v>
      </c>
      <c r="D166" s="34" t="s">
        <v>651</v>
      </c>
      <c r="E166" s="95">
        <f t="shared" si="6"/>
        <v>507</v>
      </c>
      <c r="F166" s="95">
        <f>Cargos_x_gob!$C$2+Cargos_x_gob!$C$6</f>
        <v>887</v>
      </c>
      <c r="G166" s="95">
        <f t="array" ref="G166">SUM(IF('Graf I Nivel Datastudio'!$B$1:$B$1613=B166,IF('Graf I Nivel Datastudio'!$C$1:$C$1613=C166,IF('Graf I Nivel Datastudio'!$D$1:$D$1613=D166,'Graf I Nivel Datastudio'!$G$1:$G$1613,0))))+SUM(IF('Graf II Nivel Datastudio'!$B$1:$B$1613=B166,IF('Graf II Nivel Datastudio'!$C$1:$C$1613=C166,IF('Graf II Nivel Datastudio'!$D$1:$D$1613=D166,'Graf II Nivel Datastudio'!$G$1:$G$1613,0))))</f>
        <v>1</v>
      </c>
      <c r="H166" s="95">
        <f t="shared" si="5"/>
        <v>238</v>
      </c>
      <c r="I166" s="486">
        <f t="shared" si="1"/>
        <v>0.46942800788954636</v>
      </c>
      <c r="J166" s="486">
        <f t="shared" si="2"/>
        <v>0.26832018038331457</v>
      </c>
      <c r="K166" s="34" t="s">
        <v>4728</v>
      </c>
    </row>
    <row r="167" spans="1:11">
      <c r="A167" s="34" t="s">
        <v>4654</v>
      </c>
      <c r="B167" s="34">
        <v>2010</v>
      </c>
      <c r="C167" s="34">
        <v>62</v>
      </c>
      <c r="D167" s="34" t="s">
        <v>651</v>
      </c>
      <c r="E167" s="95">
        <f t="shared" si="6"/>
        <v>507</v>
      </c>
      <c r="F167" s="95">
        <f>Cargos_x_gob!$C$2+Cargos_x_gob!$C$6</f>
        <v>887</v>
      </c>
      <c r="G167" s="95">
        <f t="array" ref="G167">SUM(IF('Graf I Nivel Datastudio'!$B$1:$B$1613=B167,IF('Graf I Nivel Datastudio'!$C$1:$C$1613=C167,IF('Graf I Nivel Datastudio'!$D$1:$D$1613=D167,'Graf I Nivel Datastudio'!$G$1:$G$1613,0))))+SUM(IF('Graf II Nivel Datastudio'!$B$1:$B$1613=B167,IF('Graf II Nivel Datastudio'!$C$1:$C$1613=C167,IF('Graf II Nivel Datastudio'!$D$1:$D$1613=D167,'Graf II Nivel Datastudio'!$G$1:$G$1613,0))))</f>
        <v>4</v>
      </c>
      <c r="H167" s="95">
        <f t="shared" si="5"/>
        <v>242</v>
      </c>
      <c r="I167" s="486">
        <f t="shared" si="1"/>
        <v>0.47731755424063116</v>
      </c>
      <c r="J167" s="486">
        <f t="shared" si="2"/>
        <v>0.27282976324689967</v>
      </c>
      <c r="K167" s="34" t="s">
        <v>4728</v>
      </c>
    </row>
    <row r="168" spans="1:11">
      <c r="A168" s="34" t="s">
        <v>4654</v>
      </c>
      <c r="B168" s="34">
        <v>2010</v>
      </c>
      <c r="C168" s="34">
        <v>63</v>
      </c>
      <c r="D168" s="34" t="s">
        <v>651</v>
      </c>
      <c r="E168" s="95">
        <f t="shared" si="6"/>
        <v>507</v>
      </c>
      <c r="F168" s="95">
        <f>Cargos_x_gob!$C$2+Cargos_x_gob!$C$6</f>
        <v>887</v>
      </c>
      <c r="G168" s="95">
        <f t="array" ref="G168">SUM(IF('Graf I Nivel Datastudio'!$B$1:$B$1613=B168,IF('Graf I Nivel Datastudio'!$C$1:$C$1613=C168,IF('Graf I Nivel Datastudio'!$D$1:$D$1613=D168,'Graf I Nivel Datastudio'!$G$1:$G$1613,0))))+SUM(IF('Graf II Nivel Datastudio'!$B$1:$B$1613=B168,IF('Graf II Nivel Datastudio'!$C$1:$C$1613=C168,IF('Graf II Nivel Datastudio'!$D$1:$D$1613=D168,'Graf II Nivel Datastudio'!$G$1:$G$1613,0))))</f>
        <v>1</v>
      </c>
      <c r="H168" s="95">
        <f t="shared" si="5"/>
        <v>243</v>
      </c>
      <c r="I168" s="486">
        <f t="shared" si="1"/>
        <v>0.47928994082840237</v>
      </c>
      <c r="J168" s="486">
        <f t="shared" si="2"/>
        <v>0.27395715896279593</v>
      </c>
      <c r="K168" s="34" t="s">
        <v>4728</v>
      </c>
    </row>
    <row r="169" spans="1:11">
      <c r="A169" s="34" t="s">
        <v>4654</v>
      </c>
      <c r="B169" s="34">
        <v>2010</v>
      </c>
      <c r="C169" s="34">
        <v>64</v>
      </c>
      <c r="D169" s="34" t="s">
        <v>651</v>
      </c>
      <c r="E169" s="95">
        <f t="shared" si="6"/>
        <v>507</v>
      </c>
      <c r="F169" s="95">
        <f>Cargos_x_gob!$C$2+Cargos_x_gob!$C$6</f>
        <v>887</v>
      </c>
      <c r="G169" s="95">
        <f t="array" ref="G169">SUM(IF('Graf I Nivel Datastudio'!$B$1:$B$1613=B169,IF('Graf I Nivel Datastudio'!$C$1:$C$1613=C169,IF('Graf I Nivel Datastudio'!$D$1:$D$1613=D169,'Graf I Nivel Datastudio'!$G$1:$G$1613,0))))+SUM(IF('Graf II Nivel Datastudio'!$B$1:$B$1613=B169,IF('Graf II Nivel Datastudio'!$C$1:$C$1613=C169,IF('Graf II Nivel Datastudio'!$D$1:$D$1613=D169,'Graf II Nivel Datastudio'!$G$1:$G$1613,0))))</f>
        <v>2</v>
      </c>
      <c r="H169" s="95">
        <f t="shared" si="5"/>
        <v>245</v>
      </c>
      <c r="I169" s="486">
        <f t="shared" si="1"/>
        <v>0.4832347140039448</v>
      </c>
      <c r="J169" s="486">
        <f t="shared" si="2"/>
        <v>0.27621195039458851</v>
      </c>
      <c r="K169" s="34" t="s">
        <v>4728</v>
      </c>
    </row>
    <row r="170" spans="1:11">
      <c r="A170" s="34" t="s">
        <v>4654</v>
      </c>
      <c r="B170" s="34">
        <v>2010</v>
      </c>
      <c r="C170" s="34">
        <v>65</v>
      </c>
      <c r="D170" s="34" t="s">
        <v>651</v>
      </c>
      <c r="E170" s="95">
        <f t="shared" si="6"/>
        <v>507</v>
      </c>
      <c r="F170" s="95">
        <f>Cargos_x_gob!$C$2+Cargos_x_gob!$C$6</f>
        <v>887</v>
      </c>
      <c r="G170" s="95">
        <f t="array" ref="G170">SUM(IF('Graf I Nivel Datastudio'!$B$1:$B$1613=B170,IF('Graf I Nivel Datastudio'!$C$1:$C$1613=C170,IF('Graf I Nivel Datastudio'!$D$1:$D$1613=D170,'Graf I Nivel Datastudio'!$G$1:$G$1613,0))))+SUM(IF('Graf II Nivel Datastudio'!$B$1:$B$1613=B170,IF('Graf II Nivel Datastudio'!$C$1:$C$1613=C170,IF('Graf II Nivel Datastudio'!$D$1:$D$1613=D170,'Graf II Nivel Datastudio'!$G$1:$G$1613,0))))</f>
        <v>0</v>
      </c>
      <c r="H170" s="95">
        <f t="shared" si="5"/>
        <v>245</v>
      </c>
      <c r="I170" s="486">
        <f t="shared" si="1"/>
        <v>0.4832347140039448</v>
      </c>
      <c r="J170" s="486">
        <f t="shared" si="2"/>
        <v>0.27621195039458851</v>
      </c>
      <c r="K170" s="34" t="s">
        <v>4728</v>
      </c>
    </row>
    <row r="171" spans="1:11">
      <c r="A171" s="34" t="s">
        <v>4654</v>
      </c>
      <c r="B171" s="34">
        <v>2010</v>
      </c>
      <c r="C171" s="34">
        <v>66</v>
      </c>
      <c r="D171" s="34" t="s">
        <v>651</v>
      </c>
      <c r="E171" s="95">
        <f t="shared" si="6"/>
        <v>507</v>
      </c>
      <c r="F171" s="95">
        <f>Cargos_x_gob!$C$2+Cargos_x_gob!$C$6</f>
        <v>887</v>
      </c>
      <c r="G171" s="95">
        <f t="array" ref="G171">SUM(IF('Graf I Nivel Datastudio'!$B$1:$B$1613=B171,IF('Graf I Nivel Datastudio'!$C$1:$C$1613=C171,IF('Graf I Nivel Datastudio'!$D$1:$D$1613=D171,'Graf I Nivel Datastudio'!$G$1:$G$1613,0))))+SUM(IF('Graf II Nivel Datastudio'!$B$1:$B$1613=B171,IF('Graf II Nivel Datastudio'!$C$1:$C$1613=C171,IF('Graf II Nivel Datastudio'!$D$1:$D$1613=D171,'Graf II Nivel Datastudio'!$G$1:$G$1613,0))))</f>
        <v>2</v>
      </c>
      <c r="H171" s="95">
        <f t="shared" si="5"/>
        <v>247</v>
      </c>
      <c r="I171" s="486">
        <f t="shared" si="1"/>
        <v>0.48717948717948717</v>
      </c>
      <c r="J171" s="486">
        <f t="shared" si="2"/>
        <v>0.27846674182638104</v>
      </c>
      <c r="K171" s="34" t="s">
        <v>4728</v>
      </c>
    </row>
    <row r="172" spans="1:11">
      <c r="A172" s="34" t="s">
        <v>4654</v>
      </c>
      <c r="B172" s="34">
        <v>2010</v>
      </c>
      <c r="C172" s="34">
        <v>67</v>
      </c>
      <c r="D172" s="34" t="s">
        <v>651</v>
      </c>
      <c r="E172" s="95">
        <f t="shared" si="6"/>
        <v>507</v>
      </c>
      <c r="F172" s="95">
        <f>Cargos_x_gob!$C$2+Cargos_x_gob!$C$6</f>
        <v>887</v>
      </c>
      <c r="G172" s="95">
        <f t="array" ref="G172">SUM(IF('Graf I Nivel Datastudio'!$B$1:$B$1613=B172,IF('Graf I Nivel Datastudio'!$C$1:$C$1613=C172,IF('Graf I Nivel Datastudio'!$D$1:$D$1613=D172,'Graf I Nivel Datastudio'!$G$1:$G$1613,0))))+SUM(IF('Graf II Nivel Datastudio'!$B$1:$B$1613=B172,IF('Graf II Nivel Datastudio'!$C$1:$C$1613=C172,IF('Graf II Nivel Datastudio'!$D$1:$D$1613=D172,'Graf II Nivel Datastudio'!$G$1:$G$1613,0))))</f>
        <v>0</v>
      </c>
      <c r="H172" s="95">
        <f t="shared" si="5"/>
        <v>247</v>
      </c>
      <c r="I172" s="486">
        <f t="shared" si="1"/>
        <v>0.48717948717948717</v>
      </c>
      <c r="J172" s="486">
        <f t="shared" si="2"/>
        <v>0.27846674182638104</v>
      </c>
      <c r="K172" s="34" t="s">
        <v>4728</v>
      </c>
    </row>
    <row r="173" spans="1:11">
      <c r="A173" s="34" t="s">
        <v>4654</v>
      </c>
      <c r="B173" s="34">
        <v>2010</v>
      </c>
      <c r="C173" s="34">
        <v>68</v>
      </c>
      <c r="D173" s="34" t="s">
        <v>651</v>
      </c>
      <c r="E173" s="95">
        <f t="shared" si="6"/>
        <v>507</v>
      </c>
      <c r="F173" s="95">
        <f>Cargos_x_gob!$C$2+Cargos_x_gob!$C$6</f>
        <v>887</v>
      </c>
      <c r="G173" s="95">
        <f t="array" ref="G173">SUM(IF('Graf I Nivel Datastudio'!$B$1:$B$1613=B173,IF('Graf I Nivel Datastudio'!$C$1:$C$1613=C173,IF('Graf I Nivel Datastudio'!$D$1:$D$1613=D173,'Graf I Nivel Datastudio'!$G$1:$G$1613,0))))+SUM(IF('Graf II Nivel Datastudio'!$B$1:$B$1613=B173,IF('Graf II Nivel Datastudio'!$C$1:$C$1613=C173,IF('Graf II Nivel Datastudio'!$D$1:$D$1613=D173,'Graf II Nivel Datastudio'!$G$1:$G$1613,0))))</f>
        <v>0</v>
      </c>
      <c r="H173" s="95">
        <f t="shared" si="5"/>
        <v>247</v>
      </c>
      <c r="I173" s="486">
        <f t="shared" si="1"/>
        <v>0.48717948717948717</v>
      </c>
      <c r="J173" s="486">
        <f t="shared" si="2"/>
        <v>0.27846674182638104</v>
      </c>
      <c r="K173" s="34" t="s">
        <v>4728</v>
      </c>
    </row>
    <row r="174" spans="1:11">
      <c r="A174" s="34" t="s">
        <v>4654</v>
      </c>
      <c r="B174" s="34">
        <v>2010</v>
      </c>
      <c r="C174" s="34">
        <v>69</v>
      </c>
      <c r="D174" s="34" t="s">
        <v>651</v>
      </c>
      <c r="E174" s="95">
        <f t="shared" si="6"/>
        <v>507</v>
      </c>
      <c r="F174" s="95">
        <f>Cargos_x_gob!$C$2+Cargos_x_gob!$C$6</f>
        <v>887</v>
      </c>
      <c r="G174" s="95">
        <f t="array" ref="G174">SUM(IF('Graf I Nivel Datastudio'!$B$1:$B$1613=B174,IF('Graf I Nivel Datastudio'!$C$1:$C$1613=C174,IF('Graf I Nivel Datastudio'!$D$1:$D$1613=D174,'Graf I Nivel Datastudio'!$G$1:$G$1613,0))))+SUM(IF('Graf II Nivel Datastudio'!$B$1:$B$1613=B174,IF('Graf II Nivel Datastudio'!$C$1:$C$1613=C174,IF('Graf II Nivel Datastudio'!$D$1:$D$1613=D174,'Graf II Nivel Datastudio'!$G$1:$G$1613,0))))</f>
        <v>8</v>
      </c>
      <c r="H174" s="95">
        <f t="shared" si="5"/>
        <v>255</v>
      </c>
      <c r="I174" s="486">
        <f t="shared" si="1"/>
        <v>0.50295857988165682</v>
      </c>
      <c r="J174" s="486">
        <f t="shared" si="2"/>
        <v>0.2874859075535513</v>
      </c>
      <c r="K174" s="34" t="s">
        <v>4728</v>
      </c>
    </row>
    <row r="175" spans="1:11">
      <c r="A175" s="34" t="s">
        <v>4654</v>
      </c>
      <c r="B175" s="34">
        <v>2010</v>
      </c>
      <c r="C175" s="34">
        <v>70</v>
      </c>
      <c r="D175" s="34" t="s">
        <v>651</v>
      </c>
      <c r="E175" s="95">
        <f t="shared" si="6"/>
        <v>507</v>
      </c>
      <c r="F175" s="95">
        <f>Cargos_x_gob!$C$2+Cargos_x_gob!$C$6</f>
        <v>887</v>
      </c>
      <c r="G175" s="95">
        <f t="array" ref="G175">SUM(IF('Graf I Nivel Datastudio'!$B$1:$B$1613=B175,IF('Graf I Nivel Datastudio'!$C$1:$C$1613=C175,IF('Graf I Nivel Datastudio'!$D$1:$D$1613=D175,'Graf I Nivel Datastudio'!$G$1:$G$1613,0))))+SUM(IF('Graf II Nivel Datastudio'!$B$1:$B$1613=B175,IF('Graf II Nivel Datastudio'!$C$1:$C$1613=C175,IF('Graf II Nivel Datastudio'!$D$1:$D$1613=D175,'Graf II Nivel Datastudio'!$G$1:$G$1613,0))))</f>
        <v>4</v>
      </c>
      <c r="H175" s="95">
        <f t="shared" si="5"/>
        <v>259</v>
      </c>
      <c r="I175" s="486">
        <f t="shared" si="1"/>
        <v>0.51084812623274167</v>
      </c>
      <c r="J175" s="486">
        <f t="shared" si="2"/>
        <v>0.29199549041713641</v>
      </c>
      <c r="K175" s="34" t="s">
        <v>4728</v>
      </c>
    </row>
    <row r="176" spans="1:11">
      <c r="A176" s="34" t="s">
        <v>4654</v>
      </c>
      <c r="B176" s="34">
        <v>2010</v>
      </c>
      <c r="C176" s="34">
        <v>71</v>
      </c>
      <c r="D176" s="34" t="s">
        <v>651</v>
      </c>
      <c r="E176" s="95">
        <f t="shared" si="6"/>
        <v>507</v>
      </c>
      <c r="F176" s="95">
        <f>Cargos_x_gob!$C$2+Cargos_x_gob!$C$6</f>
        <v>887</v>
      </c>
      <c r="G176" s="95">
        <f t="array" ref="G176">SUM(IF('Graf I Nivel Datastudio'!$B$1:$B$1613=B176,IF('Graf I Nivel Datastudio'!$C$1:$C$1613=C176,IF('Graf I Nivel Datastudio'!$D$1:$D$1613=D176,'Graf I Nivel Datastudio'!$G$1:$G$1613,0))))+SUM(IF('Graf II Nivel Datastudio'!$B$1:$B$1613=B176,IF('Graf II Nivel Datastudio'!$C$1:$C$1613=C176,IF('Graf II Nivel Datastudio'!$D$1:$D$1613=D176,'Graf II Nivel Datastudio'!$G$1:$G$1613,0))))</f>
        <v>3</v>
      </c>
      <c r="H176" s="95">
        <f t="shared" si="5"/>
        <v>262</v>
      </c>
      <c r="I176" s="486">
        <f t="shared" si="1"/>
        <v>0.5167652859960552</v>
      </c>
      <c r="J176" s="486">
        <f t="shared" si="2"/>
        <v>0.29537767756482525</v>
      </c>
      <c r="K176" s="34" t="s">
        <v>4728</v>
      </c>
    </row>
    <row r="177" spans="1:11">
      <c r="A177" s="34" t="s">
        <v>4654</v>
      </c>
      <c r="B177" s="34">
        <v>2010</v>
      </c>
      <c r="C177" s="34">
        <v>72</v>
      </c>
      <c r="D177" s="34" t="s">
        <v>651</v>
      </c>
      <c r="E177" s="95">
        <f t="shared" si="6"/>
        <v>507</v>
      </c>
      <c r="F177" s="95">
        <f>Cargos_x_gob!$C$2+Cargos_x_gob!$C$6</f>
        <v>887</v>
      </c>
      <c r="G177" s="95">
        <f t="array" ref="G177">SUM(IF('Graf I Nivel Datastudio'!$B$1:$B$1613=B177,IF('Graf I Nivel Datastudio'!$C$1:$C$1613=C177,IF('Graf I Nivel Datastudio'!$D$1:$D$1613=D177,'Graf I Nivel Datastudio'!$G$1:$G$1613,0))))+SUM(IF('Graf II Nivel Datastudio'!$B$1:$B$1613=B177,IF('Graf II Nivel Datastudio'!$C$1:$C$1613=C177,IF('Graf II Nivel Datastudio'!$D$1:$D$1613=D177,'Graf II Nivel Datastudio'!$G$1:$G$1613,0))))</f>
        <v>1</v>
      </c>
      <c r="H177" s="95">
        <f t="shared" si="5"/>
        <v>263</v>
      </c>
      <c r="I177" s="486">
        <f t="shared" si="1"/>
        <v>0.51873767258382641</v>
      </c>
      <c r="J177" s="486">
        <f t="shared" si="2"/>
        <v>0.29650507328072151</v>
      </c>
      <c r="K177" s="34" t="s">
        <v>4728</v>
      </c>
    </row>
    <row r="178" spans="1:11">
      <c r="A178" s="34" t="s">
        <v>4654</v>
      </c>
      <c r="B178" s="34">
        <v>2010</v>
      </c>
      <c r="C178" s="34">
        <v>73</v>
      </c>
      <c r="D178" s="34" t="s">
        <v>651</v>
      </c>
      <c r="E178" s="95">
        <f t="shared" si="6"/>
        <v>507</v>
      </c>
      <c r="F178" s="95">
        <f>Cargos_x_gob!$C$2+Cargos_x_gob!$C$6</f>
        <v>887</v>
      </c>
      <c r="G178" s="95">
        <f t="array" ref="G178">SUM(IF('Graf I Nivel Datastudio'!$B$1:$B$1613=B178,IF('Graf I Nivel Datastudio'!$C$1:$C$1613=C178,IF('Graf I Nivel Datastudio'!$D$1:$D$1613=D178,'Graf I Nivel Datastudio'!$G$1:$G$1613,0))))+SUM(IF('Graf II Nivel Datastudio'!$B$1:$B$1613=B178,IF('Graf II Nivel Datastudio'!$C$1:$C$1613=C178,IF('Graf II Nivel Datastudio'!$D$1:$D$1613=D178,'Graf II Nivel Datastudio'!$G$1:$G$1613,0))))</f>
        <v>0</v>
      </c>
      <c r="H178" s="95">
        <f t="shared" si="5"/>
        <v>263</v>
      </c>
      <c r="I178" s="486">
        <f t="shared" si="1"/>
        <v>0.51873767258382641</v>
      </c>
      <c r="J178" s="486">
        <f t="shared" si="2"/>
        <v>0.29650507328072151</v>
      </c>
      <c r="K178" s="34" t="s">
        <v>4728</v>
      </c>
    </row>
    <row r="179" spans="1:11">
      <c r="A179" s="34" t="s">
        <v>4654</v>
      </c>
      <c r="B179" s="34">
        <v>2010</v>
      </c>
      <c r="C179" s="34">
        <v>74</v>
      </c>
      <c r="D179" s="34" t="s">
        <v>651</v>
      </c>
      <c r="E179" s="95">
        <f t="shared" si="6"/>
        <v>507</v>
      </c>
      <c r="F179" s="95">
        <f>Cargos_x_gob!$C$2+Cargos_x_gob!$C$6</f>
        <v>887</v>
      </c>
      <c r="G179" s="95">
        <f t="array" ref="G179">SUM(IF('Graf I Nivel Datastudio'!$B$1:$B$1613=B179,IF('Graf I Nivel Datastudio'!$C$1:$C$1613=C179,IF('Graf I Nivel Datastudio'!$D$1:$D$1613=D179,'Graf I Nivel Datastudio'!$G$1:$G$1613,0))))+SUM(IF('Graf II Nivel Datastudio'!$B$1:$B$1613=B179,IF('Graf II Nivel Datastudio'!$C$1:$C$1613=C179,IF('Graf II Nivel Datastudio'!$D$1:$D$1613=D179,'Graf II Nivel Datastudio'!$G$1:$G$1613,0))))</f>
        <v>5</v>
      </c>
      <c r="H179" s="95">
        <f t="shared" si="5"/>
        <v>268</v>
      </c>
      <c r="I179" s="486">
        <f t="shared" si="1"/>
        <v>0.52859960552268248</v>
      </c>
      <c r="J179" s="486">
        <f t="shared" si="2"/>
        <v>0.30214205186020293</v>
      </c>
      <c r="K179" s="34" t="s">
        <v>4728</v>
      </c>
    </row>
    <row r="180" spans="1:11">
      <c r="A180" s="34" t="s">
        <v>4654</v>
      </c>
      <c r="B180" s="34">
        <v>2010</v>
      </c>
      <c r="C180" s="34">
        <v>75</v>
      </c>
      <c r="D180" s="34" t="s">
        <v>651</v>
      </c>
      <c r="E180" s="95">
        <f t="shared" si="6"/>
        <v>507</v>
      </c>
      <c r="F180" s="95">
        <f>Cargos_x_gob!$C$2+Cargos_x_gob!$C$6</f>
        <v>887</v>
      </c>
      <c r="G180" s="95">
        <f t="array" ref="G180">SUM(IF('Graf I Nivel Datastudio'!$B$1:$B$1613=B180,IF('Graf I Nivel Datastudio'!$C$1:$C$1613=C180,IF('Graf I Nivel Datastudio'!$D$1:$D$1613=D180,'Graf I Nivel Datastudio'!$G$1:$G$1613,0))))+SUM(IF('Graf II Nivel Datastudio'!$B$1:$B$1613=B180,IF('Graf II Nivel Datastudio'!$C$1:$C$1613=C180,IF('Graf II Nivel Datastudio'!$D$1:$D$1613=D180,'Graf II Nivel Datastudio'!$G$1:$G$1613,0))))</f>
        <v>2</v>
      </c>
      <c r="H180" s="95">
        <f t="shared" si="5"/>
        <v>270</v>
      </c>
      <c r="I180" s="486">
        <f t="shared" si="1"/>
        <v>0.53254437869822491</v>
      </c>
      <c r="J180" s="486">
        <f t="shared" si="2"/>
        <v>0.30439684329199551</v>
      </c>
      <c r="K180" s="34" t="s">
        <v>4728</v>
      </c>
    </row>
    <row r="181" spans="1:11">
      <c r="A181" s="34" t="s">
        <v>4654</v>
      </c>
      <c r="B181" s="34">
        <v>2010</v>
      </c>
      <c r="C181" s="34">
        <v>76</v>
      </c>
      <c r="D181" s="34" t="s">
        <v>651</v>
      </c>
      <c r="E181" s="95">
        <f t="shared" si="6"/>
        <v>507</v>
      </c>
      <c r="F181" s="95">
        <f>Cargos_x_gob!$C$2+Cargos_x_gob!$C$6</f>
        <v>887</v>
      </c>
      <c r="G181" s="95">
        <f t="array" ref="G181">SUM(IF('Graf I Nivel Datastudio'!$B$1:$B$1613=B181,IF('Graf I Nivel Datastudio'!$C$1:$C$1613=C181,IF('Graf I Nivel Datastudio'!$D$1:$D$1613=D181,'Graf I Nivel Datastudio'!$G$1:$G$1613,0))))+SUM(IF('Graf II Nivel Datastudio'!$B$1:$B$1613=B181,IF('Graf II Nivel Datastudio'!$C$1:$C$1613=C181,IF('Graf II Nivel Datastudio'!$D$1:$D$1613=D181,'Graf II Nivel Datastudio'!$G$1:$G$1613,0))))</f>
        <v>1</v>
      </c>
      <c r="H181" s="95">
        <f t="shared" si="5"/>
        <v>271</v>
      </c>
      <c r="I181" s="486">
        <f t="shared" si="1"/>
        <v>0.53451676528599601</v>
      </c>
      <c r="J181" s="486">
        <f t="shared" si="2"/>
        <v>0.30552423900789177</v>
      </c>
      <c r="K181" s="34" t="s">
        <v>4728</v>
      </c>
    </row>
    <row r="182" spans="1:11">
      <c r="A182" s="34" t="s">
        <v>4654</v>
      </c>
      <c r="B182" s="34">
        <v>2010</v>
      </c>
      <c r="C182" s="34">
        <v>77</v>
      </c>
      <c r="D182" s="34" t="s">
        <v>651</v>
      </c>
      <c r="E182" s="95">
        <f t="shared" si="6"/>
        <v>507</v>
      </c>
      <c r="F182" s="95">
        <f>Cargos_x_gob!$C$2+Cargos_x_gob!$C$6</f>
        <v>887</v>
      </c>
      <c r="G182" s="95">
        <f t="array" ref="G182">SUM(IF('Graf I Nivel Datastudio'!$B$1:$B$1613=B182,IF('Graf I Nivel Datastudio'!$C$1:$C$1613=C182,IF('Graf I Nivel Datastudio'!$D$1:$D$1613=D182,'Graf I Nivel Datastudio'!$G$1:$G$1613,0))))+SUM(IF('Graf II Nivel Datastudio'!$B$1:$B$1613=B182,IF('Graf II Nivel Datastudio'!$C$1:$C$1613=C182,IF('Graf II Nivel Datastudio'!$D$1:$D$1613=D182,'Graf II Nivel Datastudio'!$G$1:$G$1613,0))))</f>
        <v>2</v>
      </c>
      <c r="H182" s="95">
        <f t="shared" si="5"/>
        <v>273</v>
      </c>
      <c r="I182" s="486">
        <f t="shared" si="1"/>
        <v>0.53846153846153844</v>
      </c>
      <c r="J182" s="486">
        <f t="shared" si="2"/>
        <v>0.30777903043968435</v>
      </c>
      <c r="K182" s="34" t="s">
        <v>4728</v>
      </c>
    </row>
    <row r="183" spans="1:11">
      <c r="A183" s="34" t="s">
        <v>4654</v>
      </c>
      <c r="B183" s="34">
        <v>2010</v>
      </c>
      <c r="C183" s="34">
        <v>78</v>
      </c>
      <c r="D183" s="34" t="s">
        <v>651</v>
      </c>
      <c r="E183" s="95">
        <f t="shared" si="6"/>
        <v>507</v>
      </c>
      <c r="F183" s="95">
        <f>Cargos_x_gob!$C$2+Cargos_x_gob!$C$6</f>
        <v>887</v>
      </c>
      <c r="G183" s="95">
        <f t="array" ref="G183">SUM(IF('Graf I Nivel Datastudio'!$B$1:$B$1613=B183,IF('Graf I Nivel Datastudio'!$C$1:$C$1613=C183,IF('Graf I Nivel Datastudio'!$D$1:$D$1613=D183,'Graf I Nivel Datastudio'!$G$1:$G$1613,0))))+SUM(IF('Graf II Nivel Datastudio'!$B$1:$B$1613=B183,IF('Graf II Nivel Datastudio'!$C$1:$C$1613=C183,IF('Graf II Nivel Datastudio'!$D$1:$D$1613=D183,'Graf II Nivel Datastudio'!$G$1:$G$1613,0))))</f>
        <v>1</v>
      </c>
      <c r="H183" s="95">
        <f t="shared" si="5"/>
        <v>274</v>
      </c>
      <c r="I183" s="486">
        <f t="shared" si="1"/>
        <v>0.54043392504930965</v>
      </c>
      <c r="J183" s="486">
        <f t="shared" si="2"/>
        <v>0.30890642615558062</v>
      </c>
      <c r="K183" s="34" t="s">
        <v>4728</v>
      </c>
    </row>
    <row r="184" spans="1:11">
      <c r="A184" s="34" t="s">
        <v>4654</v>
      </c>
      <c r="B184" s="34">
        <v>2010</v>
      </c>
      <c r="C184" s="34">
        <v>79</v>
      </c>
      <c r="D184" s="34" t="s">
        <v>651</v>
      </c>
      <c r="E184" s="95">
        <f t="shared" si="6"/>
        <v>507</v>
      </c>
      <c r="F184" s="95">
        <f>Cargos_x_gob!$C$2+Cargos_x_gob!$C$6</f>
        <v>887</v>
      </c>
      <c r="G184" s="95">
        <f t="array" ref="G184">SUM(IF('Graf I Nivel Datastudio'!$B$1:$B$1613=B184,IF('Graf I Nivel Datastudio'!$C$1:$C$1613=C184,IF('Graf I Nivel Datastudio'!$D$1:$D$1613=D184,'Graf I Nivel Datastudio'!$G$1:$G$1613,0))))+SUM(IF('Graf II Nivel Datastudio'!$B$1:$B$1613=B184,IF('Graf II Nivel Datastudio'!$C$1:$C$1613=C184,IF('Graf II Nivel Datastudio'!$D$1:$D$1613=D184,'Graf II Nivel Datastudio'!$G$1:$G$1613,0))))</f>
        <v>0</v>
      </c>
      <c r="H184" s="95">
        <f t="shared" si="5"/>
        <v>274</v>
      </c>
      <c r="I184" s="486">
        <f t="shared" si="1"/>
        <v>0.54043392504930965</v>
      </c>
      <c r="J184" s="486">
        <f t="shared" si="2"/>
        <v>0.30890642615558062</v>
      </c>
      <c r="K184" s="34" t="s">
        <v>4728</v>
      </c>
    </row>
    <row r="185" spans="1:11">
      <c r="A185" s="34" t="s">
        <v>4654</v>
      </c>
      <c r="B185" s="34">
        <v>2010</v>
      </c>
      <c r="C185" s="34">
        <v>80</v>
      </c>
      <c r="D185" s="34" t="s">
        <v>651</v>
      </c>
      <c r="E185" s="95">
        <f t="shared" si="6"/>
        <v>507</v>
      </c>
      <c r="F185" s="95">
        <f>Cargos_x_gob!$C$2+Cargos_x_gob!$C$6</f>
        <v>887</v>
      </c>
      <c r="G185" s="95">
        <f t="array" ref="G185">SUM(IF('Graf I Nivel Datastudio'!$B$1:$B$1613=B185,IF('Graf I Nivel Datastudio'!$C$1:$C$1613=C185,IF('Graf I Nivel Datastudio'!$D$1:$D$1613=D185,'Graf I Nivel Datastudio'!$G$1:$G$1613,0))))+SUM(IF('Graf II Nivel Datastudio'!$B$1:$B$1613=B185,IF('Graf II Nivel Datastudio'!$C$1:$C$1613=C185,IF('Graf II Nivel Datastudio'!$D$1:$D$1613=D185,'Graf II Nivel Datastudio'!$G$1:$G$1613,0))))</f>
        <v>2</v>
      </c>
      <c r="H185" s="95">
        <f t="shared" si="5"/>
        <v>276</v>
      </c>
      <c r="I185" s="486">
        <f t="shared" si="1"/>
        <v>0.54437869822485208</v>
      </c>
      <c r="J185" s="486">
        <f t="shared" si="2"/>
        <v>0.3111612175873732</v>
      </c>
      <c r="K185" s="34" t="s">
        <v>4728</v>
      </c>
    </row>
    <row r="186" spans="1:11">
      <c r="A186" s="34" t="s">
        <v>4654</v>
      </c>
      <c r="B186" s="34">
        <v>2010</v>
      </c>
      <c r="C186" s="34">
        <v>81</v>
      </c>
      <c r="D186" s="34" t="s">
        <v>651</v>
      </c>
      <c r="E186" s="95">
        <f t="shared" si="6"/>
        <v>507</v>
      </c>
      <c r="F186" s="95">
        <f>Cargos_x_gob!$C$2+Cargos_x_gob!$C$6</f>
        <v>887</v>
      </c>
      <c r="G186" s="95">
        <f t="array" ref="G186">SUM(IF('Graf I Nivel Datastudio'!$B$1:$B$1613=B186,IF('Graf I Nivel Datastudio'!$C$1:$C$1613=C186,IF('Graf I Nivel Datastudio'!$D$1:$D$1613=D186,'Graf I Nivel Datastudio'!$G$1:$G$1613,0))))+SUM(IF('Graf II Nivel Datastudio'!$B$1:$B$1613=B186,IF('Graf II Nivel Datastudio'!$C$1:$C$1613=C186,IF('Graf II Nivel Datastudio'!$D$1:$D$1613=D186,'Graf II Nivel Datastudio'!$G$1:$G$1613,0))))</f>
        <v>0</v>
      </c>
      <c r="H186" s="95">
        <f t="shared" si="5"/>
        <v>276</v>
      </c>
      <c r="I186" s="486">
        <f t="shared" si="1"/>
        <v>0.54437869822485208</v>
      </c>
      <c r="J186" s="486">
        <f t="shared" si="2"/>
        <v>0.3111612175873732</v>
      </c>
      <c r="K186" s="34" t="s">
        <v>4728</v>
      </c>
    </row>
    <row r="187" spans="1:11">
      <c r="A187" s="34" t="s">
        <v>4654</v>
      </c>
      <c r="B187" s="34">
        <v>2010</v>
      </c>
      <c r="C187" s="34">
        <v>82</v>
      </c>
      <c r="D187" s="34" t="s">
        <v>651</v>
      </c>
      <c r="E187" s="95">
        <f t="shared" si="6"/>
        <v>507</v>
      </c>
      <c r="F187" s="95">
        <f>Cargos_x_gob!$C$2+Cargos_x_gob!$C$6</f>
        <v>887</v>
      </c>
      <c r="G187" s="95">
        <f t="array" ref="G187">SUM(IF('Graf I Nivel Datastudio'!$B$1:$B$1613=B187,IF('Graf I Nivel Datastudio'!$C$1:$C$1613=C187,IF('Graf I Nivel Datastudio'!$D$1:$D$1613=D187,'Graf I Nivel Datastudio'!$G$1:$G$1613,0))))+SUM(IF('Graf II Nivel Datastudio'!$B$1:$B$1613=B187,IF('Graf II Nivel Datastudio'!$C$1:$C$1613=C187,IF('Graf II Nivel Datastudio'!$D$1:$D$1613=D187,'Graf II Nivel Datastudio'!$G$1:$G$1613,0))))</f>
        <v>5</v>
      </c>
      <c r="H187" s="95">
        <f t="shared" si="5"/>
        <v>281</v>
      </c>
      <c r="I187" s="486">
        <f t="shared" si="1"/>
        <v>0.55424063116370814</v>
      </c>
      <c r="J187" s="486">
        <f t="shared" si="2"/>
        <v>0.31679819616685456</v>
      </c>
      <c r="K187" s="34" t="s">
        <v>4728</v>
      </c>
    </row>
    <row r="188" spans="1:11">
      <c r="A188" s="34" t="s">
        <v>4654</v>
      </c>
      <c r="B188" s="34">
        <v>2010</v>
      </c>
      <c r="C188" s="34">
        <v>83</v>
      </c>
      <c r="D188" s="34" t="s">
        <v>651</v>
      </c>
      <c r="E188" s="95">
        <f t="shared" si="6"/>
        <v>507</v>
      </c>
      <c r="F188" s="95">
        <f>Cargos_x_gob!$C$2+Cargos_x_gob!$C$6</f>
        <v>887</v>
      </c>
      <c r="G188" s="95">
        <f t="array" ref="G188">SUM(IF('Graf I Nivel Datastudio'!$B$1:$B$1613=B188,IF('Graf I Nivel Datastudio'!$C$1:$C$1613=C188,IF('Graf I Nivel Datastudio'!$D$1:$D$1613=D188,'Graf I Nivel Datastudio'!$G$1:$G$1613,0))))+SUM(IF('Graf II Nivel Datastudio'!$B$1:$B$1613=B188,IF('Graf II Nivel Datastudio'!$C$1:$C$1613=C188,IF('Graf II Nivel Datastudio'!$D$1:$D$1613=D188,'Graf II Nivel Datastudio'!$G$1:$G$1613,0))))</f>
        <v>2</v>
      </c>
      <c r="H188" s="95">
        <f t="shared" si="5"/>
        <v>283</v>
      </c>
      <c r="I188" s="486">
        <f t="shared" si="1"/>
        <v>0.55818540433925046</v>
      </c>
      <c r="J188" s="486">
        <f t="shared" si="2"/>
        <v>0.31905298759864714</v>
      </c>
      <c r="K188" s="34" t="s">
        <v>4728</v>
      </c>
    </row>
    <row r="189" spans="1:11">
      <c r="A189" s="34" t="s">
        <v>4654</v>
      </c>
      <c r="B189" s="34">
        <v>2010</v>
      </c>
      <c r="C189" s="34">
        <v>84</v>
      </c>
      <c r="D189" s="34" t="s">
        <v>651</v>
      </c>
      <c r="E189" s="95">
        <f t="shared" si="6"/>
        <v>507</v>
      </c>
      <c r="F189" s="95">
        <f>Cargos_x_gob!$C$2+Cargos_x_gob!$C$6</f>
        <v>887</v>
      </c>
      <c r="G189" s="95">
        <f t="array" ref="G189">SUM(IF('Graf I Nivel Datastudio'!$B$1:$B$1613=B189,IF('Graf I Nivel Datastudio'!$C$1:$C$1613=C189,IF('Graf I Nivel Datastudio'!$D$1:$D$1613=D189,'Graf I Nivel Datastudio'!$G$1:$G$1613,0))))+SUM(IF('Graf II Nivel Datastudio'!$B$1:$B$1613=B189,IF('Graf II Nivel Datastudio'!$C$1:$C$1613=C189,IF('Graf II Nivel Datastudio'!$D$1:$D$1613=D189,'Graf II Nivel Datastudio'!$G$1:$G$1613,0))))</f>
        <v>0</v>
      </c>
      <c r="H189" s="95">
        <f t="shared" si="5"/>
        <v>283</v>
      </c>
      <c r="I189" s="486">
        <f t="shared" si="1"/>
        <v>0.55818540433925046</v>
      </c>
      <c r="J189" s="486">
        <f t="shared" si="2"/>
        <v>0.31905298759864714</v>
      </c>
      <c r="K189" s="34" t="s">
        <v>4728</v>
      </c>
    </row>
    <row r="190" spans="1:11">
      <c r="A190" s="34" t="s">
        <v>4654</v>
      </c>
      <c r="B190" s="34">
        <v>2010</v>
      </c>
      <c r="C190" s="34">
        <v>85</v>
      </c>
      <c r="D190" s="34" t="s">
        <v>651</v>
      </c>
      <c r="E190" s="95">
        <f t="shared" si="6"/>
        <v>507</v>
      </c>
      <c r="F190" s="95">
        <f>Cargos_x_gob!$C$2+Cargos_x_gob!$C$6</f>
        <v>887</v>
      </c>
      <c r="G190" s="95">
        <f t="array" ref="G190">SUM(IF('Graf I Nivel Datastudio'!$B$1:$B$1613=B190,IF('Graf I Nivel Datastudio'!$C$1:$C$1613=C190,IF('Graf I Nivel Datastudio'!$D$1:$D$1613=D190,'Graf I Nivel Datastudio'!$G$1:$G$1613,0))))+SUM(IF('Graf II Nivel Datastudio'!$B$1:$B$1613=B190,IF('Graf II Nivel Datastudio'!$C$1:$C$1613=C190,IF('Graf II Nivel Datastudio'!$D$1:$D$1613=D190,'Graf II Nivel Datastudio'!$G$1:$G$1613,0))))</f>
        <v>2</v>
      </c>
      <c r="H190" s="95">
        <f t="shared" si="5"/>
        <v>285</v>
      </c>
      <c r="I190" s="486">
        <f t="shared" si="1"/>
        <v>0.56213017751479288</v>
      </c>
      <c r="J190" s="486">
        <f t="shared" si="2"/>
        <v>0.32130777903043967</v>
      </c>
      <c r="K190" s="34" t="s">
        <v>4728</v>
      </c>
    </row>
    <row r="191" spans="1:11">
      <c r="A191" s="34" t="s">
        <v>4654</v>
      </c>
      <c r="B191" s="34">
        <v>2010</v>
      </c>
      <c r="C191" s="34">
        <v>86</v>
      </c>
      <c r="D191" s="34" t="s">
        <v>651</v>
      </c>
      <c r="E191" s="95">
        <f t="shared" si="6"/>
        <v>507</v>
      </c>
      <c r="F191" s="95">
        <f>Cargos_x_gob!$C$2+Cargos_x_gob!$C$6</f>
        <v>887</v>
      </c>
      <c r="G191" s="95">
        <f t="array" ref="G191">SUM(IF('Graf I Nivel Datastudio'!$B$1:$B$1613=B191,IF('Graf I Nivel Datastudio'!$C$1:$C$1613=C191,IF('Graf I Nivel Datastudio'!$D$1:$D$1613=D191,'Graf I Nivel Datastudio'!$G$1:$G$1613,0))))+SUM(IF('Graf II Nivel Datastudio'!$B$1:$B$1613=B191,IF('Graf II Nivel Datastudio'!$C$1:$C$1613=C191,IF('Graf II Nivel Datastudio'!$D$1:$D$1613=D191,'Graf II Nivel Datastudio'!$G$1:$G$1613,0))))</f>
        <v>3</v>
      </c>
      <c r="H191" s="95">
        <f t="shared" si="5"/>
        <v>288</v>
      </c>
      <c r="I191" s="486">
        <f t="shared" si="1"/>
        <v>0.56804733727810652</v>
      </c>
      <c r="J191" s="486">
        <f t="shared" si="2"/>
        <v>0.32468996617812851</v>
      </c>
      <c r="K191" s="34" t="s">
        <v>4728</v>
      </c>
    </row>
    <row r="192" spans="1:11">
      <c r="A192" s="34" t="s">
        <v>4654</v>
      </c>
      <c r="B192" s="34">
        <v>2010</v>
      </c>
      <c r="C192" s="34">
        <v>87</v>
      </c>
      <c r="D192" s="34" t="s">
        <v>651</v>
      </c>
      <c r="E192" s="95">
        <f t="shared" si="6"/>
        <v>507</v>
      </c>
      <c r="F192" s="95">
        <f>Cargos_x_gob!$C$2+Cargos_x_gob!$C$6</f>
        <v>887</v>
      </c>
      <c r="G192" s="95">
        <f t="array" ref="G192">SUM(IF('Graf I Nivel Datastudio'!$B$1:$B$1613=B192,IF('Graf I Nivel Datastudio'!$C$1:$C$1613=C192,IF('Graf I Nivel Datastudio'!$D$1:$D$1613=D192,'Graf I Nivel Datastudio'!$G$1:$G$1613,0))))+SUM(IF('Graf II Nivel Datastudio'!$B$1:$B$1613=B192,IF('Graf II Nivel Datastudio'!$C$1:$C$1613=C192,IF('Graf II Nivel Datastudio'!$D$1:$D$1613=D192,'Graf II Nivel Datastudio'!$G$1:$G$1613,0))))</f>
        <v>2</v>
      </c>
      <c r="H192" s="95">
        <f t="shared" si="5"/>
        <v>290</v>
      </c>
      <c r="I192" s="486">
        <f t="shared" si="1"/>
        <v>0.57199211045364895</v>
      </c>
      <c r="J192" s="486">
        <f t="shared" si="2"/>
        <v>0.32694475760992109</v>
      </c>
      <c r="K192" s="34" t="s">
        <v>4728</v>
      </c>
    </row>
    <row r="193" spans="1:11">
      <c r="A193" s="34" t="s">
        <v>4654</v>
      </c>
      <c r="B193" s="34">
        <v>2010</v>
      </c>
      <c r="C193" s="34">
        <v>88</v>
      </c>
      <c r="D193" s="34" t="s">
        <v>651</v>
      </c>
      <c r="E193" s="95">
        <f t="shared" si="6"/>
        <v>507</v>
      </c>
      <c r="F193" s="95">
        <f>Cargos_x_gob!$C$2+Cargos_x_gob!$C$6</f>
        <v>887</v>
      </c>
      <c r="G193" s="95">
        <f t="array" ref="G193">SUM(IF('Graf I Nivel Datastudio'!$B$1:$B$1613=B193,IF('Graf I Nivel Datastudio'!$C$1:$C$1613=C193,IF('Graf I Nivel Datastudio'!$D$1:$D$1613=D193,'Graf I Nivel Datastudio'!$G$1:$G$1613,0))))+SUM(IF('Graf II Nivel Datastudio'!$B$1:$B$1613=B193,IF('Graf II Nivel Datastudio'!$C$1:$C$1613=C193,IF('Graf II Nivel Datastudio'!$D$1:$D$1613=D193,'Graf II Nivel Datastudio'!$G$1:$G$1613,0))))</f>
        <v>1</v>
      </c>
      <c r="H193" s="95">
        <f t="shared" si="5"/>
        <v>291</v>
      </c>
      <c r="I193" s="486">
        <f t="shared" si="1"/>
        <v>0.57396449704142016</v>
      </c>
      <c r="J193" s="486">
        <f t="shared" si="2"/>
        <v>0.32807215332581735</v>
      </c>
      <c r="K193" s="34" t="s">
        <v>4728</v>
      </c>
    </row>
    <row r="194" spans="1:11">
      <c r="A194" s="34" t="s">
        <v>4654</v>
      </c>
      <c r="B194" s="34">
        <v>2010</v>
      </c>
      <c r="C194" s="34">
        <v>89</v>
      </c>
      <c r="D194" s="34" t="s">
        <v>651</v>
      </c>
      <c r="E194" s="95">
        <f t="shared" ref="E194:E208" si="7">SP1_IIN+SP1_IN</f>
        <v>507</v>
      </c>
      <c r="F194" s="95">
        <f>Cargos_x_gob!$C$2+Cargos_x_gob!$C$6</f>
        <v>887</v>
      </c>
      <c r="G194" s="95">
        <f t="array" ref="G194">SUM(IF('Graf I Nivel Datastudio'!$B$1:$B$1613=B194,IF('Graf I Nivel Datastudio'!$C$1:$C$1613=C194,IF('Graf I Nivel Datastudio'!$D$1:$D$1613=D194,'Graf I Nivel Datastudio'!$G$1:$G$1613,0))))+SUM(IF('Graf II Nivel Datastudio'!$B$1:$B$1613=B194,IF('Graf II Nivel Datastudio'!$C$1:$C$1613=C194,IF('Graf II Nivel Datastudio'!$D$1:$D$1613=D194,'Graf II Nivel Datastudio'!$G$1:$G$1613,0))))</f>
        <v>1</v>
      </c>
      <c r="H194" s="95">
        <f t="shared" si="5"/>
        <v>292</v>
      </c>
      <c r="I194" s="486">
        <f t="shared" si="1"/>
        <v>0.57593688362919138</v>
      </c>
      <c r="J194" s="486">
        <f t="shared" si="2"/>
        <v>0.32919954904171367</v>
      </c>
      <c r="K194" s="34" t="s">
        <v>4728</v>
      </c>
    </row>
    <row r="195" spans="1:11">
      <c r="A195" s="34" t="s">
        <v>4654</v>
      </c>
      <c r="B195" s="34">
        <v>2010</v>
      </c>
      <c r="C195" s="34">
        <v>90</v>
      </c>
      <c r="D195" s="34" t="s">
        <v>651</v>
      </c>
      <c r="E195" s="95">
        <f t="shared" si="7"/>
        <v>507</v>
      </c>
      <c r="F195" s="95">
        <f>Cargos_x_gob!$C$2+Cargos_x_gob!$C$6</f>
        <v>887</v>
      </c>
      <c r="G195" s="95">
        <f t="array" ref="G195">SUM(IF('Graf I Nivel Datastudio'!$B$1:$B$1613=B195,IF('Graf I Nivel Datastudio'!$C$1:$C$1613=C195,IF('Graf I Nivel Datastudio'!$D$1:$D$1613=D195,'Graf I Nivel Datastudio'!$G$1:$G$1613,0))))+SUM(IF('Graf II Nivel Datastudio'!$B$1:$B$1613=B195,IF('Graf II Nivel Datastudio'!$C$1:$C$1613=C195,IF('Graf II Nivel Datastudio'!$D$1:$D$1613=D195,'Graf II Nivel Datastudio'!$G$1:$G$1613,0))))</f>
        <v>1</v>
      </c>
      <c r="H195" s="95">
        <f t="shared" si="5"/>
        <v>293</v>
      </c>
      <c r="I195" s="486">
        <f t="shared" si="1"/>
        <v>0.57790927021696248</v>
      </c>
      <c r="J195" s="486">
        <f t="shared" si="2"/>
        <v>0.33032694475760993</v>
      </c>
      <c r="K195" s="34" t="s">
        <v>4728</v>
      </c>
    </row>
    <row r="196" spans="1:11">
      <c r="A196" s="34" t="s">
        <v>4654</v>
      </c>
      <c r="B196" s="34">
        <v>2010</v>
      </c>
      <c r="C196" s="34">
        <v>91</v>
      </c>
      <c r="D196" s="34" t="s">
        <v>651</v>
      </c>
      <c r="E196" s="95">
        <f t="shared" si="7"/>
        <v>507</v>
      </c>
      <c r="F196" s="95">
        <f>Cargos_x_gob!$C$2+Cargos_x_gob!$C$6</f>
        <v>887</v>
      </c>
      <c r="G196" s="95">
        <f t="array" ref="G196">SUM(IF('Graf I Nivel Datastudio'!$B$1:$B$1613=B196,IF('Graf I Nivel Datastudio'!$C$1:$C$1613=C196,IF('Graf I Nivel Datastudio'!$D$1:$D$1613=D196,'Graf I Nivel Datastudio'!$G$1:$G$1613,0))))+SUM(IF('Graf II Nivel Datastudio'!$B$1:$B$1613=B196,IF('Graf II Nivel Datastudio'!$C$1:$C$1613=C196,IF('Graf II Nivel Datastudio'!$D$1:$D$1613=D196,'Graf II Nivel Datastudio'!$G$1:$G$1613,0))))</f>
        <v>0</v>
      </c>
      <c r="H196" s="95">
        <f t="shared" si="5"/>
        <v>293</v>
      </c>
      <c r="I196" s="486">
        <f t="shared" si="1"/>
        <v>0.57790927021696248</v>
      </c>
      <c r="J196" s="486">
        <f t="shared" si="2"/>
        <v>0.33032694475760993</v>
      </c>
      <c r="K196" s="34" t="s">
        <v>4728</v>
      </c>
    </row>
    <row r="197" spans="1:11">
      <c r="A197" s="34" t="s">
        <v>4654</v>
      </c>
      <c r="B197" s="34">
        <v>2010</v>
      </c>
      <c r="C197" s="34">
        <v>92</v>
      </c>
      <c r="D197" s="34" t="s">
        <v>651</v>
      </c>
      <c r="E197" s="95">
        <f t="shared" si="7"/>
        <v>507</v>
      </c>
      <c r="F197" s="95">
        <f>Cargos_x_gob!$C$2+Cargos_x_gob!$C$6</f>
        <v>887</v>
      </c>
      <c r="G197" s="95">
        <f t="array" ref="G197">SUM(IF('Graf I Nivel Datastudio'!$B$1:$B$1613=B197,IF('Graf I Nivel Datastudio'!$C$1:$C$1613=C197,IF('Graf I Nivel Datastudio'!$D$1:$D$1613=D197,'Graf I Nivel Datastudio'!$G$1:$G$1613,0))))+SUM(IF('Graf II Nivel Datastudio'!$B$1:$B$1613=B197,IF('Graf II Nivel Datastudio'!$C$1:$C$1613=C197,IF('Graf II Nivel Datastudio'!$D$1:$D$1613=D197,'Graf II Nivel Datastudio'!$G$1:$G$1613,0))))</f>
        <v>0</v>
      </c>
      <c r="H197" s="95">
        <f t="shared" si="5"/>
        <v>293</v>
      </c>
      <c r="I197" s="486">
        <f t="shared" si="1"/>
        <v>0.57790927021696248</v>
      </c>
      <c r="J197" s="486">
        <f t="shared" si="2"/>
        <v>0.33032694475760993</v>
      </c>
      <c r="K197" s="34" t="s">
        <v>4728</v>
      </c>
    </row>
    <row r="198" spans="1:11">
      <c r="A198" s="34" t="s">
        <v>4654</v>
      </c>
      <c r="B198" s="34">
        <v>2010</v>
      </c>
      <c r="C198" s="34">
        <v>93</v>
      </c>
      <c r="D198" s="34" t="s">
        <v>651</v>
      </c>
      <c r="E198" s="95">
        <f t="shared" si="7"/>
        <v>507</v>
      </c>
      <c r="F198" s="95">
        <f>Cargos_x_gob!$C$2+Cargos_x_gob!$C$6</f>
        <v>887</v>
      </c>
      <c r="G198" s="95">
        <f t="array" ref="G198">SUM(IF('Graf I Nivel Datastudio'!$B$1:$B$1613=B198,IF('Graf I Nivel Datastudio'!$C$1:$C$1613=C198,IF('Graf I Nivel Datastudio'!$D$1:$D$1613=D198,'Graf I Nivel Datastudio'!$G$1:$G$1613,0))))+SUM(IF('Graf II Nivel Datastudio'!$B$1:$B$1613=B198,IF('Graf II Nivel Datastudio'!$C$1:$C$1613=C198,IF('Graf II Nivel Datastudio'!$D$1:$D$1613=D198,'Graf II Nivel Datastudio'!$G$1:$G$1613,0))))</f>
        <v>0</v>
      </c>
      <c r="H198" s="95">
        <f t="shared" si="5"/>
        <v>293</v>
      </c>
      <c r="I198" s="486">
        <f t="shared" si="1"/>
        <v>0.57790927021696248</v>
      </c>
      <c r="J198" s="486">
        <f t="shared" si="2"/>
        <v>0.33032694475760993</v>
      </c>
      <c r="K198" s="34" t="s">
        <v>4728</v>
      </c>
    </row>
    <row r="199" spans="1:11">
      <c r="A199" s="34" t="s">
        <v>4654</v>
      </c>
      <c r="B199" s="34">
        <v>2010</v>
      </c>
      <c r="C199" s="34">
        <v>94</v>
      </c>
      <c r="D199" s="34" t="s">
        <v>651</v>
      </c>
      <c r="E199" s="95">
        <f t="shared" si="7"/>
        <v>507</v>
      </c>
      <c r="F199" s="95">
        <f>Cargos_x_gob!$C$2+Cargos_x_gob!$C$6</f>
        <v>887</v>
      </c>
      <c r="G199" s="95">
        <f t="array" ref="G199">SUM(IF('Graf I Nivel Datastudio'!$B$1:$B$1613=B199,IF('Graf I Nivel Datastudio'!$C$1:$C$1613=C199,IF('Graf I Nivel Datastudio'!$D$1:$D$1613=D199,'Graf I Nivel Datastudio'!$G$1:$G$1613,0))))+SUM(IF('Graf II Nivel Datastudio'!$B$1:$B$1613=B199,IF('Graf II Nivel Datastudio'!$C$1:$C$1613=C199,IF('Graf II Nivel Datastudio'!$D$1:$D$1613=D199,'Graf II Nivel Datastudio'!$G$1:$G$1613,0))))</f>
        <v>0</v>
      </c>
      <c r="H199" s="95">
        <f t="shared" si="5"/>
        <v>293</v>
      </c>
      <c r="I199" s="486">
        <f t="shared" si="1"/>
        <v>0.57790927021696248</v>
      </c>
      <c r="J199" s="486">
        <f t="shared" si="2"/>
        <v>0.33032694475760993</v>
      </c>
      <c r="K199" s="34" t="s">
        <v>4728</v>
      </c>
    </row>
    <row r="200" spans="1:11">
      <c r="A200" s="34" t="s">
        <v>4654</v>
      </c>
      <c r="B200" s="34">
        <v>2010</v>
      </c>
      <c r="C200" s="34">
        <v>95</v>
      </c>
      <c r="D200" s="34" t="s">
        <v>651</v>
      </c>
      <c r="E200" s="95">
        <f t="shared" si="7"/>
        <v>507</v>
      </c>
      <c r="F200" s="95">
        <f>Cargos_x_gob!$C$2+Cargos_x_gob!$C$6</f>
        <v>887</v>
      </c>
      <c r="G200" s="95">
        <f t="array" ref="G200">SUM(IF('Graf I Nivel Datastudio'!$B$1:$B$1613=B200,IF('Graf I Nivel Datastudio'!$C$1:$C$1613=C200,IF('Graf I Nivel Datastudio'!$D$1:$D$1613=D200,'Graf I Nivel Datastudio'!$G$1:$G$1613,0))))+SUM(IF('Graf II Nivel Datastudio'!$B$1:$B$1613=B200,IF('Graf II Nivel Datastudio'!$C$1:$C$1613=C200,IF('Graf II Nivel Datastudio'!$D$1:$D$1613=D200,'Graf II Nivel Datastudio'!$G$1:$G$1613,0))))</f>
        <v>0</v>
      </c>
      <c r="H200" s="95">
        <f t="shared" si="5"/>
        <v>293</v>
      </c>
      <c r="I200" s="486">
        <f t="shared" si="1"/>
        <v>0.57790927021696248</v>
      </c>
      <c r="J200" s="486">
        <f t="shared" si="2"/>
        <v>0.33032694475760993</v>
      </c>
      <c r="K200" s="34" t="s">
        <v>4728</v>
      </c>
    </row>
    <row r="201" spans="1:11">
      <c r="A201" s="34" t="s">
        <v>4654</v>
      </c>
      <c r="B201" s="34">
        <v>2010</v>
      </c>
      <c r="C201" s="34">
        <v>96</v>
      </c>
      <c r="D201" s="34" t="s">
        <v>651</v>
      </c>
      <c r="E201" s="95">
        <f t="shared" si="7"/>
        <v>507</v>
      </c>
      <c r="F201" s="95">
        <f>Cargos_x_gob!$C$2+Cargos_x_gob!$C$6</f>
        <v>887</v>
      </c>
      <c r="G201" s="95">
        <f t="array" ref="G201">SUM(IF('Graf I Nivel Datastudio'!$B$1:$B$1613=B201,IF('Graf I Nivel Datastudio'!$C$1:$C$1613=C201,IF('Graf I Nivel Datastudio'!$D$1:$D$1613=D201,'Graf I Nivel Datastudio'!$G$1:$G$1613,0))))+SUM(IF('Graf II Nivel Datastudio'!$B$1:$B$1613=B201,IF('Graf II Nivel Datastudio'!$C$1:$C$1613=C201,IF('Graf II Nivel Datastudio'!$D$1:$D$1613=D201,'Graf II Nivel Datastudio'!$G$1:$G$1613,0))))</f>
        <v>0</v>
      </c>
      <c r="H201" s="95">
        <f t="shared" si="5"/>
        <v>293</v>
      </c>
      <c r="I201" s="486">
        <f t="shared" si="1"/>
        <v>0.57790927021696248</v>
      </c>
      <c r="J201" s="486">
        <f t="shared" si="2"/>
        <v>0.33032694475760993</v>
      </c>
      <c r="K201" s="34" t="s">
        <v>4728</v>
      </c>
    </row>
    <row r="202" spans="1:11">
      <c r="A202" s="34" t="s">
        <v>4654</v>
      </c>
      <c r="B202" s="34">
        <v>2010</v>
      </c>
      <c r="C202" s="34">
        <v>97</v>
      </c>
      <c r="D202" s="34" t="s">
        <v>651</v>
      </c>
      <c r="E202" s="95">
        <f t="shared" si="7"/>
        <v>507</v>
      </c>
      <c r="F202" s="95">
        <f>Cargos_x_gob!$C$2+Cargos_x_gob!$C$6</f>
        <v>887</v>
      </c>
      <c r="G202" s="95">
        <f t="array" ref="G202">SUM(IF('Graf I Nivel Datastudio'!$B$1:$B$1613=B202,IF('Graf I Nivel Datastudio'!$C$1:$C$1613=C202,IF('Graf I Nivel Datastudio'!$D$1:$D$1613=D202,'Graf I Nivel Datastudio'!$G$1:$G$1613,0))))+SUM(IF('Graf II Nivel Datastudio'!$B$1:$B$1613=B202,IF('Graf II Nivel Datastudio'!$C$1:$C$1613=C202,IF('Graf II Nivel Datastudio'!$D$1:$D$1613=D202,'Graf II Nivel Datastudio'!$G$1:$G$1613,0))))</f>
        <v>0</v>
      </c>
      <c r="H202" s="95">
        <f t="shared" si="5"/>
        <v>293</v>
      </c>
      <c r="I202" s="486">
        <f t="shared" si="1"/>
        <v>0.57790927021696248</v>
      </c>
      <c r="J202" s="486">
        <f t="shared" si="2"/>
        <v>0.33032694475760993</v>
      </c>
      <c r="K202" s="34" t="s">
        <v>4728</v>
      </c>
    </row>
    <row r="203" spans="1:11">
      <c r="A203" s="34" t="s">
        <v>4654</v>
      </c>
      <c r="B203" s="34">
        <v>2010</v>
      </c>
      <c r="C203" s="34">
        <v>98</v>
      </c>
      <c r="D203" s="34" t="s">
        <v>651</v>
      </c>
      <c r="E203" s="95">
        <f t="shared" si="7"/>
        <v>507</v>
      </c>
      <c r="F203" s="95">
        <f>Cargos_x_gob!$C$2+Cargos_x_gob!$C$6</f>
        <v>887</v>
      </c>
      <c r="G203" s="95">
        <f t="array" ref="G203">SUM(IF('Graf I Nivel Datastudio'!$B$1:$B$1613=B203,IF('Graf I Nivel Datastudio'!$C$1:$C$1613=C203,IF('Graf I Nivel Datastudio'!$D$1:$D$1613=D203,'Graf I Nivel Datastudio'!$G$1:$G$1613,0))))+SUM(IF('Graf II Nivel Datastudio'!$B$1:$B$1613=B203,IF('Graf II Nivel Datastudio'!$C$1:$C$1613=C203,IF('Graf II Nivel Datastudio'!$D$1:$D$1613=D203,'Graf II Nivel Datastudio'!$G$1:$G$1613,0))))</f>
        <v>0</v>
      </c>
      <c r="H203" s="95">
        <f t="shared" si="5"/>
        <v>293</v>
      </c>
      <c r="I203" s="486">
        <f t="shared" si="1"/>
        <v>0.57790927021696248</v>
      </c>
      <c r="J203" s="486">
        <f t="shared" si="2"/>
        <v>0.33032694475760993</v>
      </c>
      <c r="K203" s="34" t="s">
        <v>4728</v>
      </c>
    </row>
    <row r="204" spans="1:11">
      <c r="A204" s="34" t="s">
        <v>4654</v>
      </c>
      <c r="B204" s="34">
        <v>2010</v>
      </c>
      <c r="C204" s="34">
        <v>99</v>
      </c>
      <c r="D204" s="34" t="s">
        <v>651</v>
      </c>
      <c r="E204" s="95">
        <f t="shared" si="7"/>
        <v>507</v>
      </c>
      <c r="F204" s="95">
        <f>Cargos_x_gob!$C$2+Cargos_x_gob!$C$6</f>
        <v>887</v>
      </c>
      <c r="G204" s="95">
        <f t="array" ref="G204">SUM(IF('Graf I Nivel Datastudio'!$B$1:$B$1613=B204,IF('Graf I Nivel Datastudio'!$C$1:$C$1613=C204,IF('Graf I Nivel Datastudio'!$D$1:$D$1613=D204,'Graf I Nivel Datastudio'!$G$1:$G$1613,0))))+SUM(IF('Graf II Nivel Datastudio'!$B$1:$B$1613=B204,IF('Graf II Nivel Datastudio'!$C$1:$C$1613=C204,IF('Graf II Nivel Datastudio'!$D$1:$D$1613=D204,'Graf II Nivel Datastudio'!$G$1:$G$1613,0))))</f>
        <v>0</v>
      </c>
      <c r="H204" s="95">
        <f t="shared" si="5"/>
        <v>293</v>
      </c>
      <c r="I204" s="486">
        <f t="shared" si="1"/>
        <v>0.57790927021696248</v>
      </c>
      <c r="J204" s="486">
        <f t="shared" si="2"/>
        <v>0.33032694475760993</v>
      </c>
      <c r="K204" s="34" t="s">
        <v>4728</v>
      </c>
    </row>
    <row r="205" spans="1:11">
      <c r="A205" s="34" t="s">
        <v>4654</v>
      </c>
      <c r="B205" s="34">
        <v>2010</v>
      </c>
      <c r="C205" s="34">
        <v>100</v>
      </c>
      <c r="D205" s="34" t="s">
        <v>651</v>
      </c>
      <c r="E205" s="95">
        <f t="shared" si="7"/>
        <v>507</v>
      </c>
      <c r="F205" s="95">
        <f>Cargos_x_gob!$C$2+Cargos_x_gob!$C$6</f>
        <v>887</v>
      </c>
      <c r="G205" s="95">
        <f t="array" ref="G205">SUM(IF('Graf I Nivel Datastudio'!$B$1:$B$1613=B205,IF('Graf I Nivel Datastudio'!$C$1:$C$1613=C205,IF('Graf I Nivel Datastudio'!$D$1:$D$1613=D205,'Graf I Nivel Datastudio'!$G$1:$G$1613,0))))+SUM(IF('Graf II Nivel Datastudio'!$B$1:$B$1613=B205,IF('Graf II Nivel Datastudio'!$C$1:$C$1613=C205,IF('Graf II Nivel Datastudio'!$D$1:$D$1613=D205,'Graf II Nivel Datastudio'!$G$1:$G$1613,0))))</f>
        <v>0</v>
      </c>
      <c r="H205" s="95">
        <f t="shared" si="5"/>
        <v>293</v>
      </c>
      <c r="I205" s="486">
        <f t="shared" si="1"/>
        <v>0.57790927021696248</v>
      </c>
      <c r="J205" s="486">
        <f t="shared" si="2"/>
        <v>0.33032694475760993</v>
      </c>
      <c r="K205" s="34" t="s">
        <v>4728</v>
      </c>
    </row>
    <row r="206" spans="1:11">
      <c r="A206" s="34" t="s">
        <v>4654</v>
      </c>
      <c r="B206" s="34">
        <v>2010</v>
      </c>
      <c r="C206" s="34">
        <v>101</v>
      </c>
      <c r="D206" s="34" t="s">
        <v>651</v>
      </c>
      <c r="E206" s="95">
        <f t="shared" si="7"/>
        <v>507</v>
      </c>
      <c r="F206" s="95">
        <f>Cargos_x_gob!$C$2+Cargos_x_gob!$C$6</f>
        <v>887</v>
      </c>
      <c r="G206" s="95">
        <f t="array" ref="G206">SUM(IF('Graf I Nivel Datastudio'!$B$1:$B$1613=B206,IF('Graf I Nivel Datastudio'!$C$1:$C$1613=C206,IF('Graf I Nivel Datastudio'!$D$1:$D$1613=D206,'Graf I Nivel Datastudio'!$G$1:$G$1613,0))))+SUM(IF('Graf II Nivel Datastudio'!$B$1:$B$1613=B206,IF('Graf II Nivel Datastudio'!$C$1:$C$1613=C206,IF('Graf II Nivel Datastudio'!$D$1:$D$1613=D206,'Graf II Nivel Datastudio'!$G$1:$G$1613,0))))</f>
        <v>0</v>
      </c>
      <c r="H206" s="95">
        <f t="shared" si="5"/>
        <v>293</v>
      </c>
      <c r="I206" s="486">
        <f t="shared" si="1"/>
        <v>0.57790927021696248</v>
      </c>
      <c r="J206" s="486">
        <f t="shared" si="2"/>
        <v>0.33032694475760993</v>
      </c>
      <c r="K206" s="34" t="s">
        <v>4728</v>
      </c>
    </row>
    <row r="207" spans="1:11">
      <c r="A207" s="34" t="s">
        <v>4654</v>
      </c>
      <c r="B207" s="34">
        <v>2010</v>
      </c>
      <c r="C207" s="34">
        <v>102</v>
      </c>
      <c r="D207" s="34" t="s">
        <v>651</v>
      </c>
      <c r="E207" s="95">
        <f t="shared" si="7"/>
        <v>507</v>
      </c>
      <c r="F207" s="95">
        <f>Cargos_x_gob!$C$2+Cargos_x_gob!$C$6</f>
        <v>887</v>
      </c>
      <c r="G207" s="95">
        <f t="array" ref="G207">SUM(IF('Graf I Nivel Datastudio'!$B$1:$B$1613=B207,IF('Graf I Nivel Datastudio'!$C$1:$C$1613=C207,IF('Graf I Nivel Datastudio'!$D$1:$D$1613=D207,'Graf I Nivel Datastudio'!$G$1:$G$1613,0))))+SUM(IF('Graf II Nivel Datastudio'!$B$1:$B$1613=B207,IF('Graf II Nivel Datastudio'!$C$1:$C$1613=C207,IF('Graf II Nivel Datastudio'!$D$1:$D$1613=D207,'Graf II Nivel Datastudio'!$G$1:$G$1613,0))))</f>
        <v>0</v>
      </c>
      <c r="H207" s="95">
        <f t="shared" si="5"/>
        <v>293</v>
      </c>
      <c r="I207" s="486">
        <f t="shared" si="1"/>
        <v>0.57790927021696248</v>
      </c>
      <c r="J207" s="486">
        <f t="shared" si="2"/>
        <v>0.33032694475760993</v>
      </c>
      <c r="K207" s="34" t="s">
        <v>4728</v>
      </c>
    </row>
    <row r="208" spans="1:11">
      <c r="A208" s="34" t="s">
        <v>4654</v>
      </c>
      <c r="B208" s="34">
        <v>2010</v>
      </c>
      <c r="C208" s="34">
        <v>103</v>
      </c>
      <c r="D208" s="34" t="s">
        <v>651</v>
      </c>
      <c r="E208" s="95">
        <f t="shared" si="7"/>
        <v>507</v>
      </c>
      <c r="F208" s="95">
        <f>Cargos_x_gob!$C$2+Cargos_x_gob!$C$6</f>
        <v>887</v>
      </c>
      <c r="G208" s="95">
        <f t="array" ref="G208">SUM(IF('Graf I Nivel Datastudio'!$B$1:$B$1613=B208,IF('Graf I Nivel Datastudio'!$C$1:$C$1613=C208,IF('Graf I Nivel Datastudio'!$D$1:$D$1613=D208,'Graf I Nivel Datastudio'!$G$1:$G$1613,0))))+SUM(IF('Graf II Nivel Datastudio'!$B$1:$B$1613=B208,IF('Graf II Nivel Datastudio'!$C$1:$C$1613=C208,IF('Graf II Nivel Datastudio'!$D$1:$D$1613=D208,'Graf II Nivel Datastudio'!$G$1:$G$1613,0))))</f>
        <v>0</v>
      </c>
      <c r="H208" s="95">
        <f t="shared" si="5"/>
        <v>293</v>
      </c>
      <c r="I208" s="486">
        <f t="shared" si="1"/>
        <v>0.57790927021696248</v>
      </c>
      <c r="J208" s="486">
        <f t="shared" si="2"/>
        <v>0.33032694475760993</v>
      </c>
      <c r="K208" s="34" t="s">
        <v>4728</v>
      </c>
    </row>
    <row r="209" spans="1:11">
      <c r="A209" s="34" t="s">
        <v>4655</v>
      </c>
      <c r="B209" s="34">
        <v>2014</v>
      </c>
      <c r="C209" s="34">
        <v>104</v>
      </c>
      <c r="D209" s="323" t="s">
        <v>4648</v>
      </c>
      <c r="E209" s="95">
        <f t="shared" ref="E209:E272" si="8">MB2_IN+MB2_IIN</f>
        <v>671</v>
      </c>
      <c r="F209" s="95">
        <f>Cargos_x_gob!$C$3+Cargos_x_gob!$C$7</f>
        <v>949</v>
      </c>
      <c r="G209" s="95">
        <f t="array" ref="G209">SUM(IF('Graf I Nivel Datastudio'!$B$1:$B$1613=B209,IF('Graf I Nivel Datastudio'!$C$1:$C$1613=C209,IF('Graf I Nivel Datastudio'!$D$1:$D$1613=D209,'Graf I Nivel Datastudio'!$G$1:$G$1613,0))))+SUM(IF('Graf II Nivel Datastudio'!$B$1:$B$1613=B209,IF('Graf II Nivel Datastudio'!$C$1:$C$1613=C209,IF('Graf II Nivel Datastudio'!$D$1:$D$1613=D209,'Graf II Nivel Datastudio'!$G$1:$G$1613,0))))</f>
        <v>0</v>
      </c>
      <c r="H209" s="95">
        <f>G209</f>
        <v>0</v>
      </c>
      <c r="I209" s="486">
        <f t="shared" si="1"/>
        <v>0</v>
      </c>
      <c r="J209" s="486">
        <f t="shared" si="2"/>
        <v>0</v>
      </c>
      <c r="K209" s="34" t="s">
        <v>4728</v>
      </c>
    </row>
    <row r="210" spans="1:11">
      <c r="A210" s="34" t="s">
        <v>4655</v>
      </c>
      <c r="B210" s="34">
        <v>2014</v>
      </c>
      <c r="C210" s="34">
        <v>2</v>
      </c>
      <c r="D210" s="323" t="s">
        <v>4648</v>
      </c>
      <c r="E210" s="95">
        <f t="shared" si="8"/>
        <v>671</v>
      </c>
      <c r="F210" s="95">
        <f>Cargos_x_gob!$C$3+Cargos_x_gob!$C$7</f>
        <v>949</v>
      </c>
      <c r="G210" s="95">
        <f t="array" ref="G210">SUM(IF('Graf I Nivel Datastudio'!$B$1:$B$1613=B210,IF('Graf I Nivel Datastudio'!$C$1:$C$1613=C210,IF('Graf I Nivel Datastudio'!$D$1:$D$1613=D210,'Graf I Nivel Datastudio'!$G$1:$G$1613,0))))+SUM(IF('Graf II Nivel Datastudio'!$B$1:$B$1613=B210,IF('Graf II Nivel Datastudio'!$C$1:$C$1613=C210,IF('Graf II Nivel Datastudio'!$D$1:$D$1613=D210,'Graf II Nivel Datastudio'!$G$1:$G$1613,0))))</f>
        <v>22</v>
      </c>
      <c r="H210" s="95">
        <f t="shared" ref="H210:H312" si="9">G210+H209</f>
        <v>22</v>
      </c>
      <c r="I210" s="486">
        <f t="shared" si="1"/>
        <v>3.2786885245901641E-2</v>
      </c>
      <c r="J210" s="486">
        <f t="shared" si="2"/>
        <v>2.3182297154899896E-2</v>
      </c>
      <c r="K210" s="34" t="s">
        <v>4728</v>
      </c>
    </row>
    <row r="211" spans="1:11">
      <c r="A211" s="34" t="s">
        <v>4655</v>
      </c>
      <c r="B211" s="34">
        <v>2014</v>
      </c>
      <c r="C211" s="34">
        <v>3</v>
      </c>
      <c r="D211" s="323" t="s">
        <v>4648</v>
      </c>
      <c r="E211" s="95">
        <f t="shared" si="8"/>
        <v>671</v>
      </c>
      <c r="F211" s="95">
        <f>Cargos_x_gob!$C$3+Cargos_x_gob!$C$7</f>
        <v>949</v>
      </c>
      <c r="G211" s="95">
        <f t="array" ref="G211">SUM(IF('Graf I Nivel Datastudio'!$B$1:$B$1613=B211,IF('Graf I Nivel Datastudio'!$C$1:$C$1613=C211,IF('Graf I Nivel Datastudio'!$D$1:$D$1613=D211,'Graf I Nivel Datastudio'!$G$1:$G$1613,0))))+SUM(IF('Graf II Nivel Datastudio'!$B$1:$B$1613=B211,IF('Graf II Nivel Datastudio'!$C$1:$C$1613=C211,IF('Graf II Nivel Datastudio'!$D$1:$D$1613=D211,'Graf II Nivel Datastudio'!$G$1:$G$1613,0))))</f>
        <v>24</v>
      </c>
      <c r="H211" s="95">
        <f t="shared" si="9"/>
        <v>46</v>
      </c>
      <c r="I211" s="486">
        <f t="shared" si="1"/>
        <v>6.8554396423248884E-2</v>
      </c>
      <c r="J211" s="486">
        <f t="shared" si="2"/>
        <v>4.8472075869336141E-2</v>
      </c>
      <c r="K211" s="34" t="s">
        <v>4728</v>
      </c>
    </row>
    <row r="212" spans="1:11">
      <c r="A212" s="34" t="s">
        <v>4655</v>
      </c>
      <c r="B212" s="34">
        <v>2014</v>
      </c>
      <c r="C212" s="34">
        <v>4</v>
      </c>
      <c r="D212" s="323" t="s">
        <v>4648</v>
      </c>
      <c r="E212" s="95">
        <f t="shared" si="8"/>
        <v>671</v>
      </c>
      <c r="F212" s="95">
        <f>Cargos_x_gob!$C$3+Cargos_x_gob!$C$7</f>
        <v>949</v>
      </c>
      <c r="G212" s="95">
        <f t="array" ref="G212">SUM(IF('Graf I Nivel Datastudio'!$B$1:$B$1613=B212,IF('Graf I Nivel Datastudio'!$C$1:$C$1613=C212,IF('Graf I Nivel Datastudio'!$D$1:$D$1613=D212,'Graf I Nivel Datastudio'!$G$1:$G$1613,0))))+SUM(IF('Graf II Nivel Datastudio'!$B$1:$B$1613=B212,IF('Graf II Nivel Datastudio'!$C$1:$C$1613=C212,IF('Graf II Nivel Datastudio'!$D$1:$D$1613=D212,'Graf II Nivel Datastudio'!$G$1:$G$1613,0))))</f>
        <v>68</v>
      </c>
      <c r="H212" s="95">
        <f t="shared" si="9"/>
        <v>114</v>
      </c>
      <c r="I212" s="486">
        <f t="shared" si="1"/>
        <v>0.16989567809239942</v>
      </c>
      <c r="J212" s="486">
        <f t="shared" si="2"/>
        <v>0.12012644889357219</v>
      </c>
      <c r="K212" s="34" t="s">
        <v>4728</v>
      </c>
    </row>
    <row r="213" spans="1:11">
      <c r="A213" s="34" t="s">
        <v>4655</v>
      </c>
      <c r="B213" s="34">
        <v>2014</v>
      </c>
      <c r="C213" s="34">
        <v>5</v>
      </c>
      <c r="D213" s="323" t="s">
        <v>4648</v>
      </c>
      <c r="E213" s="95">
        <f t="shared" si="8"/>
        <v>671</v>
      </c>
      <c r="F213" s="95">
        <f>Cargos_x_gob!$C$3+Cargos_x_gob!$C$7</f>
        <v>949</v>
      </c>
      <c r="G213" s="95">
        <f t="array" ref="G213">SUM(IF('Graf I Nivel Datastudio'!$B$1:$B$1613=B213,IF('Graf I Nivel Datastudio'!$C$1:$C$1613=C213,IF('Graf I Nivel Datastudio'!$D$1:$D$1613=D213,'Graf I Nivel Datastudio'!$G$1:$G$1613,0))))+SUM(IF('Graf II Nivel Datastudio'!$B$1:$B$1613=B213,IF('Graf II Nivel Datastudio'!$C$1:$C$1613=C213,IF('Graf II Nivel Datastudio'!$D$1:$D$1613=D213,'Graf II Nivel Datastudio'!$G$1:$G$1613,0))))</f>
        <v>16</v>
      </c>
      <c r="H213" s="95">
        <f t="shared" si="9"/>
        <v>130</v>
      </c>
      <c r="I213" s="486">
        <f t="shared" si="1"/>
        <v>0.19374068554396423</v>
      </c>
      <c r="J213" s="486">
        <f t="shared" si="2"/>
        <v>0.13698630136986301</v>
      </c>
      <c r="K213" s="34" t="s">
        <v>4728</v>
      </c>
    </row>
    <row r="214" spans="1:11">
      <c r="A214" s="34" t="s">
        <v>4655</v>
      </c>
      <c r="B214" s="34">
        <v>2014</v>
      </c>
      <c r="C214" s="34">
        <v>6</v>
      </c>
      <c r="D214" s="323" t="s">
        <v>4648</v>
      </c>
      <c r="E214" s="95">
        <f t="shared" si="8"/>
        <v>671</v>
      </c>
      <c r="F214" s="95">
        <f>Cargos_x_gob!$C$3+Cargos_x_gob!$C$7</f>
        <v>949</v>
      </c>
      <c r="G214" s="95">
        <f t="array" ref="G214">SUM(IF('Graf I Nivel Datastudio'!$B$1:$B$1613=B214,IF('Graf I Nivel Datastudio'!$C$1:$C$1613=C214,IF('Graf I Nivel Datastudio'!$D$1:$D$1613=D214,'Graf I Nivel Datastudio'!$G$1:$G$1613,0))))+SUM(IF('Graf II Nivel Datastudio'!$B$1:$B$1613=B214,IF('Graf II Nivel Datastudio'!$C$1:$C$1613=C214,IF('Graf II Nivel Datastudio'!$D$1:$D$1613=D214,'Graf II Nivel Datastudio'!$G$1:$G$1613,0))))</f>
        <v>20</v>
      </c>
      <c r="H214" s="95">
        <f t="shared" si="9"/>
        <v>150</v>
      </c>
      <c r="I214" s="486">
        <f t="shared" si="1"/>
        <v>0.22354694485842028</v>
      </c>
      <c r="J214" s="486">
        <f t="shared" si="2"/>
        <v>0.15806111696522657</v>
      </c>
      <c r="K214" s="34" t="s">
        <v>4728</v>
      </c>
    </row>
    <row r="215" spans="1:11">
      <c r="A215" s="34" t="s">
        <v>4655</v>
      </c>
      <c r="B215" s="34">
        <v>2014</v>
      </c>
      <c r="C215" s="34">
        <v>7</v>
      </c>
      <c r="D215" s="323" t="s">
        <v>4648</v>
      </c>
      <c r="E215" s="95">
        <f t="shared" si="8"/>
        <v>671</v>
      </c>
      <c r="F215" s="95">
        <f>Cargos_x_gob!$C$3+Cargos_x_gob!$C$7</f>
        <v>949</v>
      </c>
      <c r="G215" s="95">
        <f t="array" ref="G215">SUM(IF('Graf I Nivel Datastudio'!$B$1:$B$1613=B215,IF('Graf I Nivel Datastudio'!$C$1:$C$1613=C215,IF('Graf I Nivel Datastudio'!$D$1:$D$1613=D215,'Graf I Nivel Datastudio'!$G$1:$G$1613,0))))+SUM(IF('Graf II Nivel Datastudio'!$B$1:$B$1613=B215,IF('Graf II Nivel Datastudio'!$C$1:$C$1613=C215,IF('Graf II Nivel Datastudio'!$D$1:$D$1613=D215,'Graf II Nivel Datastudio'!$G$1:$G$1613,0))))</f>
        <v>25</v>
      </c>
      <c r="H215" s="95">
        <f t="shared" si="9"/>
        <v>175</v>
      </c>
      <c r="I215" s="486">
        <f t="shared" si="1"/>
        <v>0.2608047690014903</v>
      </c>
      <c r="J215" s="486">
        <f t="shared" si="2"/>
        <v>0.18440463645943098</v>
      </c>
      <c r="K215" s="34" t="s">
        <v>4728</v>
      </c>
    </row>
    <row r="216" spans="1:11">
      <c r="A216" s="34" t="s">
        <v>4655</v>
      </c>
      <c r="B216" s="34">
        <v>2014</v>
      </c>
      <c r="C216" s="34">
        <v>8</v>
      </c>
      <c r="D216" s="323" t="s">
        <v>4648</v>
      </c>
      <c r="E216" s="95">
        <f t="shared" si="8"/>
        <v>671</v>
      </c>
      <c r="F216" s="95">
        <f>Cargos_x_gob!$C$3+Cargos_x_gob!$C$7</f>
        <v>949</v>
      </c>
      <c r="G216" s="95">
        <f t="array" ref="G216">SUM(IF('Graf I Nivel Datastudio'!$B$1:$B$1613=B216,IF('Graf I Nivel Datastudio'!$C$1:$C$1613=C216,IF('Graf I Nivel Datastudio'!$D$1:$D$1613=D216,'Graf I Nivel Datastudio'!$G$1:$G$1613,0))))+SUM(IF('Graf II Nivel Datastudio'!$B$1:$B$1613=B216,IF('Graf II Nivel Datastudio'!$C$1:$C$1613=C216,IF('Graf II Nivel Datastudio'!$D$1:$D$1613=D216,'Graf II Nivel Datastudio'!$G$1:$G$1613,0))))</f>
        <v>50</v>
      </c>
      <c r="H216" s="95">
        <f t="shared" si="9"/>
        <v>225</v>
      </c>
      <c r="I216" s="486">
        <f t="shared" si="1"/>
        <v>0.3353204172876304</v>
      </c>
      <c r="J216" s="486">
        <f t="shared" si="2"/>
        <v>0.23709167544783982</v>
      </c>
      <c r="K216" s="34" t="s">
        <v>4728</v>
      </c>
    </row>
    <row r="217" spans="1:11">
      <c r="A217" s="34" t="s">
        <v>4655</v>
      </c>
      <c r="B217" s="34">
        <v>2014</v>
      </c>
      <c r="C217" s="34">
        <v>9</v>
      </c>
      <c r="D217" s="323" t="s">
        <v>4648</v>
      </c>
      <c r="E217" s="95">
        <f t="shared" si="8"/>
        <v>671</v>
      </c>
      <c r="F217" s="95">
        <f>Cargos_x_gob!$C$3+Cargos_x_gob!$C$7</f>
        <v>949</v>
      </c>
      <c r="G217" s="95">
        <f t="array" ref="G217">SUM(IF('Graf I Nivel Datastudio'!$B$1:$B$1613=B217,IF('Graf I Nivel Datastudio'!$C$1:$C$1613=C217,IF('Graf I Nivel Datastudio'!$D$1:$D$1613=D217,'Graf I Nivel Datastudio'!$G$1:$G$1613,0))))+SUM(IF('Graf II Nivel Datastudio'!$B$1:$B$1613=B217,IF('Graf II Nivel Datastudio'!$C$1:$C$1613=C217,IF('Graf II Nivel Datastudio'!$D$1:$D$1613=D217,'Graf II Nivel Datastudio'!$G$1:$G$1613,0))))</f>
        <v>9</v>
      </c>
      <c r="H217" s="95">
        <f t="shared" si="9"/>
        <v>234</v>
      </c>
      <c r="I217" s="486">
        <f t="shared" si="1"/>
        <v>0.34873323397913564</v>
      </c>
      <c r="J217" s="486">
        <f t="shared" si="2"/>
        <v>0.24657534246575341</v>
      </c>
      <c r="K217" s="34" t="s">
        <v>4728</v>
      </c>
    </row>
    <row r="218" spans="1:11">
      <c r="A218" s="34" t="s">
        <v>4655</v>
      </c>
      <c r="B218" s="34">
        <v>2014</v>
      </c>
      <c r="C218" s="34">
        <v>10</v>
      </c>
      <c r="D218" s="323" t="s">
        <v>4648</v>
      </c>
      <c r="E218" s="95">
        <f t="shared" si="8"/>
        <v>671</v>
      </c>
      <c r="F218" s="95">
        <f>Cargos_x_gob!$C$3+Cargos_x_gob!$C$7</f>
        <v>949</v>
      </c>
      <c r="G218" s="95">
        <f t="array" ref="G218">SUM(IF('Graf I Nivel Datastudio'!$B$1:$B$1613=B218,IF('Graf I Nivel Datastudio'!$C$1:$C$1613=C218,IF('Graf I Nivel Datastudio'!$D$1:$D$1613=D218,'Graf I Nivel Datastudio'!$G$1:$G$1613,0))))+SUM(IF('Graf II Nivel Datastudio'!$B$1:$B$1613=B218,IF('Graf II Nivel Datastudio'!$C$1:$C$1613=C218,IF('Graf II Nivel Datastudio'!$D$1:$D$1613=D218,'Graf II Nivel Datastudio'!$G$1:$G$1613,0))))</f>
        <v>12</v>
      </c>
      <c r="H218" s="95">
        <f t="shared" si="9"/>
        <v>246</v>
      </c>
      <c r="I218" s="486">
        <f t="shared" si="1"/>
        <v>0.36661698956780925</v>
      </c>
      <c r="J218" s="486">
        <f t="shared" si="2"/>
        <v>0.25922023182297155</v>
      </c>
      <c r="K218" s="34" t="s">
        <v>4728</v>
      </c>
    </row>
    <row r="219" spans="1:11">
      <c r="A219" s="34" t="s">
        <v>4655</v>
      </c>
      <c r="B219" s="34">
        <v>2014</v>
      </c>
      <c r="C219" s="34">
        <v>11</v>
      </c>
      <c r="D219" s="323" t="s">
        <v>4648</v>
      </c>
      <c r="E219" s="95">
        <f t="shared" si="8"/>
        <v>671</v>
      </c>
      <c r="F219" s="95">
        <f>Cargos_x_gob!$C$3+Cargos_x_gob!$C$7</f>
        <v>949</v>
      </c>
      <c r="G219" s="95">
        <f t="array" ref="G219">SUM(IF('Graf I Nivel Datastudio'!$B$1:$B$1613=B219,IF('Graf I Nivel Datastudio'!$C$1:$C$1613=C219,IF('Graf I Nivel Datastudio'!$D$1:$D$1613=D219,'Graf I Nivel Datastudio'!$G$1:$G$1613,0))))+SUM(IF('Graf II Nivel Datastudio'!$B$1:$B$1613=B219,IF('Graf II Nivel Datastudio'!$C$1:$C$1613=C219,IF('Graf II Nivel Datastudio'!$D$1:$D$1613=D219,'Graf II Nivel Datastudio'!$G$1:$G$1613,0))))</f>
        <v>10</v>
      </c>
      <c r="H219" s="95">
        <f t="shared" si="9"/>
        <v>256</v>
      </c>
      <c r="I219" s="486">
        <f t="shared" si="1"/>
        <v>0.38152011922503726</v>
      </c>
      <c r="J219" s="486">
        <f t="shared" si="2"/>
        <v>0.2697576396206533</v>
      </c>
      <c r="K219" s="34" t="s">
        <v>4728</v>
      </c>
    </row>
    <row r="220" spans="1:11">
      <c r="A220" s="34" t="s">
        <v>4655</v>
      </c>
      <c r="B220" s="34">
        <v>2014</v>
      </c>
      <c r="C220" s="34">
        <v>12</v>
      </c>
      <c r="D220" s="323" t="s">
        <v>4648</v>
      </c>
      <c r="E220" s="95">
        <f t="shared" si="8"/>
        <v>671</v>
      </c>
      <c r="F220" s="95">
        <f>Cargos_x_gob!$C$3+Cargos_x_gob!$C$7</f>
        <v>949</v>
      </c>
      <c r="G220" s="95">
        <f t="array" ref="G220">SUM(IF('Graf I Nivel Datastudio'!$B$1:$B$1613=B220,IF('Graf I Nivel Datastudio'!$C$1:$C$1613=C220,IF('Graf I Nivel Datastudio'!$D$1:$D$1613=D220,'Graf I Nivel Datastudio'!$G$1:$G$1613,0))))+SUM(IF('Graf II Nivel Datastudio'!$B$1:$B$1613=B220,IF('Graf II Nivel Datastudio'!$C$1:$C$1613=C220,IF('Graf II Nivel Datastudio'!$D$1:$D$1613=D220,'Graf II Nivel Datastudio'!$G$1:$G$1613,0))))</f>
        <v>5</v>
      </c>
      <c r="H220" s="95">
        <f t="shared" si="9"/>
        <v>261</v>
      </c>
      <c r="I220" s="486">
        <f t="shared" si="1"/>
        <v>0.38897168405365129</v>
      </c>
      <c r="J220" s="486">
        <f t="shared" si="2"/>
        <v>0.27502634351949423</v>
      </c>
      <c r="K220" s="34" t="s">
        <v>4728</v>
      </c>
    </row>
    <row r="221" spans="1:11">
      <c r="A221" s="34" t="s">
        <v>4655</v>
      </c>
      <c r="B221" s="34">
        <v>2014</v>
      </c>
      <c r="C221" s="34">
        <v>13</v>
      </c>
      <c r="D221" s="323" t="s">
        <v>4648</v>
      </c>
      <c r="E221" s="95">
        <f t="shared" si="8"/>
        <v>671</v>
      </c>
      <c r="F221" s="95">
        <f>Cargos_x_gob!$C$3+Cargos_x_gob!$C$7</f>
        <v>949</v>
      </c>
      <c r="G221" s="95">
        <f t="array" ref="G221">SUM(IF('Graf I Nivel Datastudio'!$B$1:$B$1613=B221,IF('Graf I Nivel Datastudio'!$C$1:$C$1613=C221,IF('Graf I Nivel Datastudio'!$D$1:$D$1613=D221,'Graf I Nivel Datastudio'!$G$1:$G$1613,0))))+SUM(IF('Graf II Nivel Datastudio'!$B$1:$B$1613=B221,IF('Graf II Nivel Datastudio'!$C$1:$C$1613=C221,IF('Graf II Nivel Datastudio'!$D$1:$D$1613=D221,'Graf II Nivel Datastudio'!$G$1:$G$1613,0))))</f>
        <v>9</v>
      </c>
      <c r="H221" s="95">
        <f t="shared" si="9"/>
        <v>270</v>
      </c>
      <c r="I221" s="486">
        <f t="shared" si="1"/>
        <v>0.40238450074515647</v>
      </c>
      <c r="J221" s="486">
        <f t="shared" si="2"/>
        <v>0.28451001053740782</v>
      </c>
      <c r="K221" s="34" t="s">
        <v>4728</v>
      </c>
    </row>
    <row r="222" spans="1:11">
      <c r="A222" s="34" t="s">
        <v>4655</v>
      </c>
      <c r="B222" s="34">
        <v>2014</v>
      </c>
      <c r="C222" s="34">
        <v>14</v>
      </c>
      <c r="D222" s="323" t="s">
        <v>4648</v>
      </c>
      <c r="E222" s="95">
        <f t="shared" si="8"/>
        <v>671</v>
      </c>
      <c r="F222" s="95">
        <f>Cargos_x_gob!$C$3+Cargos_x_gob!$C$7</f>
        <v>949</v>
      </c>
      <c r="G222" s="95">
        <f t="array" ref="G222">SUM(IF('Graf I Nivel Datastudio'!$B$1:$B$1613=B222,IF('Graf I Nivel Datastudio'!$C$1:$C$1613=C222,IF('Graf I Nivel Datastudio'!$D$1:$D$1613=D222,'Graf I Nivel Datastudio'!$G$1:$G$1613,0))))+SUM(IF('Graf II Nivel Datastudio'!$B$1:$B$1613=B222,IF('Graf II Nivel Datastudio'!$C$1:$C$1613=C222,IF('Graf II Nivel Datastudio'!$D$1:$D$1613=D222,'Graf II Nivel Datastudio'!$G$1:$G$1613,0))))</f>
        <v>6</v>
      </c>
      <c r="H222" s="95">
        <f t="shared" si="9"/>
        <v>276</v>
      </c>
      <c r="I222" s="486">
        <f t="shared" si="1"/>
        <v>0.41132637853949328</v>
      </c>
      <c r="J222" s="486">
        <f t="shared" si="2"/>
        <v>0.29083245521601686</v>
      </c>
      <c r="K222" s="34" t="s">
        <v>4728</v>
      </c>
    </row>
    <row r="223" spans="1:11">
      <c r="A223" s="34" t="s">
        <v>4655</v>
      </c>
      <c r="B223" s="34">
        <v>2014</v>
      </c>
      <c r="C223" s="34">
        <v>15</v>
      </c>
      <c r="D223" s="323" t="s">
        <v>4648</v>
      </c>
      <c r="E223" s="95">
        <f t="shared" si="8"/>
        <v>671</v>
      </c>
      <c r="F223" s="95">
        <f>Cargos_x_gob!$C$3+Cargos_x_gob!$C$7</f>
        <v>949</v>
      </c>
      <c r="G223" s="95">
        <f t="array" ref="G223">SUM(IF('Graf I Nivel Datastudio'!$B$1:$B$1613=B223,IF('Graf I Nivel Datastudio'!$C$1:$C$1613=C223,IF('Graf I Nivel Datastudio'!$D$1:$D$1613=D223,'Graf I Nivel Datastudio'!$G$1:$G$1613,0))))+SUM(IF('Graf II Nivel Datastudio'!$B$1:$B$1613=B223,IF('Graf II Nivel Datastudio'!$C$1:$C$1613=C223,IF('Graf II Nivel Datastudio'!$D$1:$D$1613=D223,'Graf II Nivel Datastudio'!$G$1:$G$1613,0))))</f>
        <v>4</v>
      </c>
      <c r="H223" s="95">
        <f t="shared" si="9"/>
        <v>280</v>
      </c>
      <c r="I223" s="486">
        <f t="shared" si="1"/>
        <v>0.41728763040238448</v>
      </c>
      <c r="J223" s="486">
        <f t="shared" si="2"/>
        <v>0.29504741833508957</v>
      </c>
      <c r="K223" s="34" t="s">
        <v>4728</v>
      </c>
    </row>
    <row r="224" spans="1:11">
      <c r="A224" s="34" t="s">
        <v>4655</v>
      </c>
      <c r="B224" s="34">
        <v>2014</v>
      </c>
      <c r="C224" s="34">
        <v>16</v>
      </c>
      <c r="D224" s="323" t="s">
        <v>4648</v>
      </c>
      <c r="E224" s="95">
        <f t="shared" si="8"/>
        <v>671</v>
      </c>
      <c r="F224" s="95">
        <f>Cargos_x_gob!$C$3+Cargos_x_gob!$C$7</f>
        <v>949</v>
      </c>
      <c r="G224" s="95">
        <f t="array" ref="G224">SUM(IF('Graf I Nivel Datastudio'!$B$1:$B$1613=B224,IF('Graf I Nivel Datastudio'!$C$1:$C$1613=C224,IF('Graf I Nivel Datastudio'!$D$1:$D$1613=D224,'Graf I Nivel Datastudio'!$G$1:$G$1613,0))))+SUM(IF('Graf II Nivel Datastudio'!$B$1:$B$1613=B224,IF('Graf II Nivel Datastudio'!$C$1:$C$1613=C224,IF('Graf II Nivel Datastudio'!$D$1:$D$1613=D224,'Graf II Nivel Datastudio'!$G$1:$G$1613,0))))</f>
        <v>1</v>
      </c>
      <c r="H224" s="95">
        <f t="shared" si="9"/>
        <v>281</v>
      </c>
      <c r="I224" s="486">
        <f t="shared" si="1"/>
        <v>0.41877794336810731</v>
      </c>
      <c r="J224" s="486">
        <f t="shared" si="2"/>
        <v>0.29610115911485774</v>
      </c>
      <c r="K224" s="34" t="s">
        <v>4728</v>
      </c>
    </row>
    <row r="225" spans="1:11">
      <c r="A225" s="34" t="s">
        <v>4655</v>
      </c>
      <c r="B225" s="34">
        <v>2014</v>
      </c>
      <c r="C225" s="34">
        <v>17</v>
      </c>
      <c r="D225" s="323" t="s">
        <v>4648</v>
      </c>
      <c r="E225" s="95">
        <f t="shared" si="8"/>
        <v>671</v>
      </c>
      <c r="F225" s="95">
        <f>Cargos_x_gob!$C$3+Cargos_x_gob!$C$7</f>
        <v>949</v>
      </c>
      <c r="G225" s="95">
        <f t="array" ref="G225">SUM(IF('Graf I Nivel Datastudio'!$B$1:$B$1613=B225,IF('Graf I Nivel Datastudio'!$C$1:$C$1613=C225,IF('Graf I Nivel Datastudio'!$D$1:$D$1613=D225,'Graf I Nivel Datastudio'!$G$1:$G$1613,0))))+SUM(IF('Graf II Nivel Datastudio'!$B$1:$B$1613=B225,IF('Graf II Nivel Datastudio'!$C$1:$C$1613=C225,IF('Graf II Nivel Datastudio'!$D$1:$D$1613=D225,'Graf II Nivel Datastudio'!$G$1:$G$1613,0))))</f>
        <v>3</v>
      </c>
      <c r="H225" s="95">
        <f t="shared" si="9"/>
        <v>284</v>
      </c>
      <c r="I225" s="486">
        <f t="shared" si="1"/>
        <v>0.42324888226527568</v>
      </c>
      <c r="J225" s="486">
        <f t="shared" si="2"/>
        <v>0.29926238145416229</v>
      </c>
      <c r="K225" s="34" t="s">
        <v>4728</v>
      </c>
    </row>
    <row r="226" spans="1:11">
      <c r="A226" s="34" t="s">
        <v>4655</v>
      </c>
      <c r="B226" s="34">
        <v>2014</v>
      </c>
      <c r="C226" s="34">
        <v>18</v>
      </c>
      <c r="D226" s="323" t="s">
        <v>4648</v>
      </c>
      <c r="E226" s="95">
        <f t="shared" si="8"/>
        <v>671</v>
      </c>
      <c r="F226" s="95">
        <f>Cargos_x_gob!$C$3+Cargos_x_gob!$C$7</f>
        <v>949</v>
      </c>
      <c r="G226" s="95">
        <f t="array" ref="G226">SUM(IF('Graf I Nivel Datastudio'!$B$1:$B$1613=B226,IF('Graf I Nivel Datastudio'!$C$1:$C$1613=C226,IF('Graf I Nivel Datastudio'!$D$1:$D$1613=D226,'Graf I Nivel Datastudio'!$G$1:$G$1613,0))))+SUM(IF('Graf II Nivel Datastudio'!$B$1:$B$1613=B226,IF('Graf II Nivel Datastudio'!$C$1:$C$1613=C226,IF('Graf II Nivel Datastudio'!$D$1:$D$1613=D226,'Graf II Nivel Datastudio'!$G$1:$G$1613,0))))</f>
        <v>2</v>
      </c>
      <c r="H226" s="95">
        <f t="shared" si="9"/>
        <v>286</v>
      </c>
      <c r="I226" s="486">
        <f t="shared" si="1"/>
        <v>0.42622950819672129</v>
      </c>
      <c r="J226" s="486">
        <f t="shared" si="2"/>
        <v>0.30136986301369861</v>
      </c>
      <c r="K226" s="34" t="s">
        <v>4728</v>
      </c>
    </row>
    <row r="227" spans="1:11">
      <c r="A227" s="34" t="s">
        <v>4655</v>
      </c>
      <c r="B227" s="34">
        <v>2014</v>
      </c>
      <c r="C227" s="34">
        <v>19</v>
      </c>
      <c r="D227" s="323" t="s">
        <v>4648</v>
      </c>
      <c r="E227" s="95">
        <f t="shared" si="8"/>
        <v>671</v>
      </c>
      <c r="F227" s="95">
        <f>Cargos_x_gob!$C$3+Cargos_x_gob!$C$7</f>
        <v>949</v>
      </c>
      <c r="G227" s="95">
        <f t="array" ref="G227">SUM(IF('Graf I Nivel Datastudio'!$B$1:$B$1613=B227,IF('Graf I Nivel Datastudio'!$C$1:$C$1613=C227,IF('Graf I Nivel Datastudio'!$D$1:$D$1613=D227,'Graf I Nivel Datastudio'!$G$1:$G$1613,0))))+SUM(IF('Graf II Nivel Datastudio'!$B$1:$B$1613=B227,IF('Graf II Nivel Datastudio'!$C$1:$C$1613=C227,IF('Graf II Nivel Datastudio'!$D$1:$D$1613=D227,'Graf II Nivel Datastudio'!$G$1:$G$1613,0))))</f>
        <v>3</v>
      </c>
      <c r="H227" s="95">
        <f t="shared" si="9"/>
        <v>289</v>
      </c>
      <c r="I227" s="486">
        <f t="shared" si="1"/>
        <v>0.43070044709388972</v>
      </c>
      <c r="J227" s="486">
        <f t="shared" si="2"/>
        <v>0.30453108535300316</v>
      </c>
      <c r="K227" s="34" t="s">
        <v>4728</v>
      </c>
    </row>
    <row r="228" spans="1:11">
      <c r="A228" s="34" t="s">
        <v>4655</v>
      </c>
      <c r="B228" s="34">
        <v>2014</v>
      </c>
      <c r="C228" s="34">
        <v>20</v>
      </c>
      <c r="D228" s="323" t="s">
        <v>4648</v>
      </c>
      <c r="E228" s="95">
        <f t="shared" si="8"/>
        <v>671</v>
      </c>
      <c r="F228" s="95">
        <f>Cargos_x_gob!$C$3+Cargos_x_gob!$C$7</f>
        <v>949</v>
      </c>
      <c r="G228" s="95">
        <f t="array" ref="G228">SUM(IF('Graf I Nivel Datastudio'!$B$1:$B$1613=B228,IF('Graf I Nivel Datastudio'!$C$1:$C$1613=C228,IF('Graf I Nivel Datastudio'!$D$1:$D$1613=D228,'Graf I Nivel Datastudio'!$G$1:$G$1613,0))))+SUM(IF('Graf II Nivel Datastudio'!$B$1:$B$1613=B228,IF('Graf II Nivel Datastudio'!$C$1:$C$1613=C228,IF('Graf II Nivel Datastudio'!$D$1:$D$1613=D228,'Graf II Nivel Datastudio'!$G$1:$G$1613,0))))</f>
        <v>0</v>
      </c>
      <c r="H228" s="95">
        <f t="shared" si="9"/>
        <v>289</v>
      </c>
      <c r="I228" s="486">
        <f t="shared" si="1"/>
        <v>0.43070044709388972</v>
      </c>
      <c r="J228" s="486">
        <f t="shared" si="2"/>
        <v>0.30453108535300316</v>
      </c>
      <c r="K228" s="34" t="s">
        <v>4728</v>
      </c>
    </row>
    <row r="229" spans="1:11">
      <c r="A229" s="34" t="s">
        <v>4655</v>
      </c>
      <c r="B229" s="34">
        <v>2014</v>
      </c>
      <c r="C229" s="34">
        <v>21</v>
      </c>
      <c r="D229" s="323" t="s">
        <v>4648</v>
      </c>
      <c r="E229" s="95">
        <f t="shared" si="8"/>
        <v>671</v>
      </c>
      <c r="F229" s="95">
        <f>Cargos_x_gob!$C$3+Cargos_x_gob!$C$7</f>
        <v>949</v>
      </c>
      <c r="G229" s="95">
        <f t="array" ref="G229">SUM(IF('Graf I Nivel Datastudio'!$B$1:$B$1613=B229,IF('Graf I Nivel Datastudio'!$C$1:$C$1613=C229,IF('Graf I Nivel Datastudio'!$D$1:$D$1613=D229,'Graf I Nivel Datastudio'!$G$1:$G$1613,0))))+SUM(IF('Graf II Nivel Datastudio'!$B$1:$B$1613=B229,IF('Graf II Nivel Datastudio'!$C$1:$C$1613=C229,IF('Graf II Nivel Datastudio'!$D$1:$D$1613=D229,'Graf II Nivel Datastudio'!$G$1:$G$1613,0))))</f>
        <v>4</v>
      </c>
      <c r="H229" s="95">
        <f t="shared" si="9"/>
        <v>293</v>
      </c>
      <c r="I229" s="486">
        <f t="shared" si="1"/>
        <v>0.43666169895678092</v>
      </c>
      <c r="J229" s="486">
        <f t="shared" si="2"/>
        <v>0.30874604847207587</v>
      </c>
      <c r="K229" s="34" t="s">
        <v>4728</v>
      </c>
    </row>
    <row r="230" spans="1:11">
      <c r="A230" s="34" t="s">
        <v>4655</v>
      </c>
      <c r="B230" s="34">
        <v>2014</v>
      </c>
      <c r="C230" s="34">
        <v>22</v>
      </c>
      <c r="D230" s="323" t="s">
        <v>4648</v>
      </c>
      <c r="E230" s="95">
        <f t="shared" si="8"/>
        <v>671</v>
      </c>
      <c r="F230" s="95">
        <f>Cargos_x_gob!$C$3+Cargos_x_gob!$C$7</f>
        <v>949</v>
      </c>
      <c r="G230" s="95">
        <f t="array" ref="G230">SUM(IF('Graf I Nivel Datastudio'!$B$1:$B$1613=B230,IF('Graf I Nivel Datastudio'!$C$1:$C$1613=C230,IF('Graf I Nivel Datastudio'!$D$1:$D$1613=D230,'Graf I Nivel Datastudio'!$G$1:$G$1613,0))))+SUM(IF('Graf II Nivel Datastudio'!$B$1:$B$1613=B230,IF('Graf II Nivel Datastudio'!$C$1:$C$1613=C230,IF('Graf II Nivel Datastudio'!$D$1:$D$1613=D230,'Graf II Nivel Datastudio'!$G$1:$G$1613,0))))</f>
        <v>1</v>
      </c>
      <c r="H230" s="95">
        <f t="shared" si="9"/>
        <v>294</v>
      </c>
      <c r="I230" s="486">
        <f t="shared" si="1"/>
        <v>0.43815201192250375</v>
      </c>
      <c r="J230" s="486">
        <f t="shared" si="2"/>
        <v>0.30979978925184404</v>
      </c>
      <c r="K230" s="34" t="s">
        <v>4728</v>
      </c>
    </row>
    <row r="231" spans="1:11">
      <c r="A231" s="34" t="s">
        <v>4655</v>
      </c>
      <c r="B231" s="34">
        <v>2014</v>
      </c>
      <c r="C231" s="34">
        <v>23</v>
      </c>
      <c r="D231" s="323" t="s">
        <v>4648</v>
      </c>
      <c r="E231" s="95">
        <f t="shared" si="8"/>
        <v>671</v>
      </c>
      <c r="F231" s="95">
        <f>Cargos_x_gob!$C$3+Cargos_x_gob!$C$7</f>
        <v>949</v>
      </c>
      <c r="G231" s="95">
        <f t="array" ref="G231">SUM(IF('Graf I Nivel Datastudio'!$B$1:$B$1613=B231,IF('Graf I Nivel Datastudio'!$C$1:$C$1613=C231,IF('Graf I Nivel Datastudio'!$D$1:$D$1613=D231,'Graf I Nivel Datastudio'!$G$1:$G$1613,0))))+SUM(IF('Graf II Nivel Datastudio'!$B$1:$B$1613=B231,IF('Graf II Nivel Datastudio'!$C$1:$C$1613=C231,IF('Graf II Nivel Datastudio'!$D$1:$D$1613=D231,'Graf II Nivel Datastudio'!$G$1:$G$1613,0))))</f>
        <v>3</v>
      </c>
      <c r="H231" s="95">
        <f t="shared" si="9"/>
        <v>297</v>
      </c>
      <c r="I231" s="486">
        <f t="shared" si="1"/>
        <v>0.44262295081967212</v>
      </c>
      <c r="J231" s="486">
        <f t="shared" si="2"/>
        <v>0.31296101159114859</v>
      </c>
      <c r="K231" s="34" t="s">
        <v>4728</v>
      </c>
    </row>
    <row r="232" spans="1:11">
      <c r="A232" s="34" t="s">
        <v>4655</v>
      </c>
      <c r="B232" s="34">
        <v>2014</v>
      </c>
      <c r="C232" s="34">
        <v>24</v>
      </c>
      <c r="D232" s="323" t="s">
        <v>4648</v>
      </c>
      <c r="E232" s="95">
        <f t="shared" si="8"/>
        <v>671</v>
      </c>
      <c r="F232" s="95">
        <f>Cargos_x_gob!$C$3+Cargos_x_gob!$C$7</f>
        <v>949</v>
      </c>
      <c r="G232" s="95">
        <f t="array" ref="G232">SUM(IF('Graf I Nivel Datastudio'!$B$1:$B$1613=B232,IF('Graf I Nivel Datastudio'!$C$1:$C$1613=C232,IF('Graf I Nivel Datastudio'!$D$1:$D$1613=D232,'Graf I Nivel Datastudio'!$G$1:$G$1613,0))))+SUM(IF('Graf II Nivel Datastudio'!$B$1:$B$1613=B232,IF('Graf II Nivel Datastudio'!$C$1:$C$1613=C232,IF('Graf II Nivel Datastudio'!$D$1:$D$1613=D232,'Graf II Nivel Datastudio'!$G$1:$G$1613,0))))</f>
        <v>0</v>
      </c>
      <c r="H232" s="95">
        <f t="shared" si="9"/>
        <v>297</v>
      </c>
      <c r="I232" s="486">
        <f t="shared" si="1"/>
        <v>0.44262295081967212</v>
      </c>
      <c r="J232" s="486">
        <f t="shared" si="2"/>
        <v>0.31296101159114859</v>
      </c>
      <c r="K232" s="34" t="s">
        <v>4728</v>
      </c>
    </row>
    <row r="233" spans="1:11">
      <c r="A233" s="34" t="s">
        <v>4655</v>
      </c>
      <c r="B233" s="34">
        <v>2014</v>
      </c>
      <c r="C233" s="34">
        <v>25</v>
      </c>
      <c r="D233" s="323" t="s">
        <v>4648</v>
      </c>
      <c r="E233" s="95">
        <f t="shared" si="8"/>
        <v>671</v>
      </c>
      <c r="F233" s="95">
        <f>Cargos_x_gob!$C$3+Cargos_x_gob!$C$7</f>
        <v>949</v>
      </c>
      <c r="G233" s="95">
        <f t="array" ref="G233">SUM(IF('Graf I Nivel Datastudio'!$B$1:$B$1613=B233,IF('Graf I Nivel Datastudio'!$C$1:$C$1613=C233,IF('Graf I Nivel Datastudio'!$D$1:$D$1613=D233,'Graf I Nivel Datastudio'!$G$1:$G$1613,0))))+SUM(IF('Graf II Nivel Datastudio'!$B$1:$B$1613=B233,IF('Graf II Nivel Datastudio'!$C$1:$C$1613=C233,IF('Graf II Nivel Datastudio'!$D$1:$D$1613=D233,'Graf II Nivel Datastudio'!$G$1:$G$1613,0))))</f>
        <v>0</v>
      </c>
      <c r="H233" s="95">
        <f t="shared" si="9"/>
        <v>297</v>
      </c>
      <c r="I233" s="486">
        <f t="shared" si="1"/>
        <v>0.44262295081967212</v>
      </c>
      <c r="J233" s="486">
        <f t="shared" si="2"/>
        <v>0.31296101159114859</v>
      </c>
      <c r="K233" s="34" t="s">
        <v>4728</v>
      </c>
    </row>
    <row r="234" spans="1:11">
      <c r="A234" s="34" t="s">
        <v>4655</v>
      </c>
      <c r="B234" s="34">
        <v>2014</v>
      </c>
      <c r="C234" s="34">
        <v>26</v>
      </c>
      <c r="D234" s="323" t="s">
        <v>4648</v>
      </c>
      <c r="E234" s="95">
        <f t="shared" si="8"/>
        <v>671</v>
      </c>
      <c r="F234" s="95">
        <f>Cargos_x_gob!$C$3+Cargos_x_gob!$C$7</f>
        <v>949</v>
      </c>
      <c r="G234" s="95">
        <f t="array" ref="G234">SUM(IF('Graf I Nivel Datastudio'!$B$1:$B$1613=B234,IF('Graf I Nivel Datastudio'!$C$1:$C$1613=C234,IF('Graf I Nivel Datastudio'!$D$1:$D$1613=D234,'Graf I Nivel Datastudio'!$G$1:$G$1613,0))))+SUM(IF('Graf II Nivel Datastudio'!$B$1:$B$1613=B234,IF('Graf II Nivel Datastudio'!$C$1:$C$1613=C234,IF('Graf II Nivel Datastudio'!$D$1:$D$1613=D234,'Graf II Nivel Datastudio'!$G$1:$G$1613,0))))</f>
        <v>0</v>
      </c>
      <c r="H234" s="95">
        <f t="shared" si="9"/>
        <v>297</v>
      </c>
      <c r="I234" s="486">
        <f t="shared" si="1"/>
        <v>0.44262295081967212</v>
      </c>
      <c r="J234" s="486">
        <f t="shared" si="2"/>
        <v>0.31296101159114859</v>
      </c>
      <c r="K234" s="34" t="s">
        <v>4728</v>
      </c>
    </row>
    <row r="235" spans="1:11">
      <c r="A235" s="34" t="s">
        <v>4655</v>
      </c>
      <c r="B235" s="34">
        <v>2014</v>
      </c>
      <c r="C235" s="34">
        <v>27</v>
      </c>
      <c r="D235" s="323" t="s">
        <v>4648</v>
      </c>
      <c r="E235" s="95">
        <f t="shared" si="8"/>
        <v>671</v>
      </c>
      <c r="F235" s="95">
        <f>Cargos_x_gob!$C$3+Cargos_x_gob!$C$7</f>
        <v>949</v>
      </c>
      <c r="G235" s="95">
        <f t="array" ref="G235">SUM(IF('Graf I Nivel Datastudio'!$B$1:$B$1613=B235,IF('Graf I Nivel Datastudio'!$C$1:$C$1613=C235,IF('Graf I Nivel Datastudio'!$D$1:$D$1613=D235,'Graf I Nivel Datastudio'!$G$1:$G$1613,0))))+SUM(IF('Graf II Nivel Datastudio'!$B$1:$B$1613=B235,IF('Graf II Nivel Datastudio'!$C$1:$C$1613=C235,IF('Graf II Nivel Datastudio'!$D$1:$D$1613=D235,'Graf II Nivel Datastudio'!$G$1:$G$1613,0))))</f>
        <v>0</v>
      </c>
      <c r="H235" s="95">
        <f t="shared" si="9"/>
        <v>297</v>
      </c>
      <c r="I235" s="486">
        <f t="shared" si="1"/>
        <v>0.44262295081967212</v>
      </c>
      <c r="J235" s="486">
        <f t="shared" si="2"/>
        <v>0.31296101159114859</v>
      </c>
      <c r="K235" s="34" t="s">
        <v>4728</v>
      </c>
    </row>
    <row r="236" spans="1:11">
      <c r="A236" s="34" t="s">
        <v>4655</v>
      </c>
      <c r="B236" s="34">
        <v>2014</v>
      </c>
      <c r="C236" s="34">
        <v>28</v>
      </c>
      <c r="D236" s="323" t="s">
        <v>4648</v>
      </c>
      <c r="E236" s="95">
        <f t="shared" si="8"/>
        <v>671</v>
      </c>
      <c r="F236" s="95">
        <f>Cargos_x_gob!$C$3+Cargos_x_gob!$C$7</f>
        <v>949</v>
      </c>
      <c r="G236" s="95">
        <f t="array" ref="G236">SUM(IF('Graf I Nivel Datastudio'!$B$1:$B$1613=B236,IF('Graf I Nivel Datastudio'!$C$1:$C$1613=C236,IF('Graf I Nivel Datastudio'!$D$1:$D$1613=D236,'Graf I Nivel Datastudio'!$G$1:$G$1613,0))))+SUM(IF('Graf II Nivel Datastudio'!$B$1:$B$1613=B236,IF('Graf II Nivel Datastudio'!$C$1:$C$1613=C236,IF('Graf II Nivel Datastudio'!$D$1:$D$1613=D236,'Graf II Nivel Datastudio'!$G$1:$G$1613,0))))</f>
        <v>0</v>
      </c>
      <c r="H236" s="95">
        <f t="shared" si="9"/>
        <v>297</v>
      </c>
      <c r="I236" s="486">
        <f t="shared" si="1"/>
        <v>0.44262295081967212</v>
      </c>
      <c r="J236" s="486">
        <f t="shared" si="2"/>
        <v>0.31296101159114859</v>
      </c>
      <c r="K236" s="34" t="s">
        <v>4728</v>
      </c>
    </row>
    <row r="237" spans="1:11">
      <c r="A237" s="34" t="s">
        <v>4655</v>
      </c>
      <c r="B237" s="34">
        <v>2014</v>
      </c>
      <c r="C237" s="34">
        <v>29</v>
      </c>
      <c r="D237" s="323" t="s">
        <v>4648</v>
      </c>
      <c r="E237" s="95">
        <f t="shared" si="8"/>
        <v>671</v>
      </c>
      <c r="F237" s="95">
        <f>Cargos_x_gob!$C$3+Cargos_x_gob!$C$7</f>
        <v>949</v>
      </c>
      <c r="G237" s="95">
        <f t="array" ref="G237">SUM(IF('Graf I Nivel Datastudio'!$B$1:$B$1613=B237,IF('Graf I Nivel Datastudio'!$C$1:$C$1613=C237,IF('Graf I Nivel Datastudio'!$D$1:$D$1613=D237,'Graf I Nivel Datastudio'!$G$1:$G$1613,0))))+SUM(IF('Graf II Nivel Datastudio'!$B$1:$B$1613=B237,IF('Graf II Nivel Datastudio'!$C$1:$C$1613=C237,IF('Graf II Nivel Datastudio'!$D$1:$D$1613=D237,'Graf II Nivel Datastudio'!$G$1:$G$1613,0))))</f>
        <v>0</v>
      </c>
      <c r="H237" s="95">
        <f t="shared" si="9"/>
        <v>297</v>
      </c>
      <c r="I237" s="486">
        <f t="shared" si="1"/>
        <v>0.44262295081967212</v>
      </c>
      <c r="J237" s="486">
        <f t="shared" si="2"/>
        <v>0.31296101159114859</v>
      </c>
      <c r="K237" s="34" t="s">
        <v>4728</v>
      </c>
    </row>
    <row r="238" spans="1:11">
      <c r="A238" s="34" t="s">
        <v>4655</v>
      </c>
      <c r="B238" s="34">
        <v>2014</v>
      </c>
      <c r="C238" s="34">
        <v>30</v>
      </c>
      <c r="D238" s="323" t="s">
        <v>4648</v>
      </c>
      <c r="E238" s="95">
        <f t="shared" si="8"/>
        <v>671</v>
      </c>
      <c r="F238" s="95">
        <f>Cargos_x_gob!$C$3+Cargos_x_gob!$C$7</f>
        <v>949</v>
      </c>
      <c r="G238" s="95">
        <f t="array" ref="G238">SUM(IF('Graf I Nivel Datastudio'!$B$1:$B$1613=B238,IF('Graf I Nivel Datastudio'!$C$1:$C$1613=C238,IF('Graf I Nivel Datastudio'!$D$1:$D$1613=D238,'Graf I Nivel Datastudio'!$G$1:$G$1613,0))))+SUM(IF('Graf II Nivel Datastudio'!$B$1:$B$1613=B238,IF('Graf II Nivel Datastudio'!$C$1:$C$1613=C238,IF('Graf II Nivel Datastudio'!$D$1:$D$1613=D238,'Graf II Nivel Datastudio'!$G$1:$G$1613,0))))</f>
        <v>1</v>
      </c>
      <c r="H238" s="95">
        <f t="shared" si="9"/>
        <v>298</v>
      </c>
      <c r="I238" s="486">
        <f t="shared" si="1"/>
        <v>0.44411326378539495</v>
      </c>
      <c r="J238" s="486">
        <f t="shared" si="2"/>
        <v>0.31401475237091675</v>
      </c>
      <c r="K238" s="34" t="s">
        <v>4728</v>
      </c>
    </row>
    <row r="239" spans="1:11">
      <c r="A239" s="34" t="s">
        <v>4655</v>
      </c>
      <c r="B239" s="34">
        <v>2014</v>
      </c>
      <c r="C239" s="34">
        <v>31</v>
      </c>
      <c r="D239" s="323" t="s">
        <v>4648</v>
      </c>
      <c r="E239" s="95">
        <f t="shared" si="8"/>
        <v>671</v>
      </c>
      <c r="F239" s="95">
        <f>Cargos_x_gob!$C$3+Cargos_x_gob!$C$7</f>
        <v>949</v>
      </c>
      <c r="G239" s="95">
        <f t="array" ref="G239">SUM(IF('Graf I Nivel Datastudio'!$B$1:$B$1613=B239,IF('Graf I Nivel Datastudio'!$C$1:$C$1613=C239,IF('Graf I Nivel Datastudio'!$D$1:$D$1613=D239,'Graf I Nivel Datastudio'!$G$1:$G$1613,0))))+SUM(IF('Graf II Nivel Datastudio'!$B$1:$B$1613=B239,IF('Graf II Nivel Datastudio'!$C$1:$C$1613=C239,IF('Graf II Nivel Datastudio'!$D$1:$D$1613=D239,'Graf II Nivel Datastudio'!$G$1:$G$1613,0))))</f>
        <v>0</v>
      </c>
      <c r="H239" s="95">
        <f t="shared" si="9"/>
        <v>298</v>
      </c>
      <c r="I239" s="486">
        <f t="shared" si="1"/>
        <v>0.44411326378539495</v>
      </c>
      <c r="J239" s="486">
        <f t="shared" si="2"/>
        <v>0.31401475237091675</v>
      </c>
      <c r="K239" s="34" t="s">
        <v>4728</v>
      </c>
    </row>
    <row r="240" spans="1:11">
      <c r="A240" s="34" t="s">
        <v>4655</v>
      </c>
      <c r="B240" s="34">
        <v>2014</v>
      </c>
      <c r="C240" s="34">
        <v>32</v>
      </c>
      <c r="D240" s="323" t="s">
        <v>4648</v>
      </c>
      <c r="E240" s="95">
        <f t="shared" si="8"/>
        <v>671</v>
      </c>
      <c r="F240" s="95">
        <f>Cargos_x_gob!$C$3+Cargos_x_gob!$C$7</f>
        <v>949</v>
      </c>
      <c r="G240" s="95">
        <f t="array" ref="G240">SUM(IF('Graf I Nivel Datastudio'!$B$1:$B$1613=B240,IF('Graf I Nivel Datastudio'!$C$1:$C$1613=C240,IF('Graf I Nivel Datastudio'!$D$1:$D$1613=D240,'Graf I Nivel Datastudio'!$G$1:$G$1613,0))))+SUM(IF('Graf II Nivel Datastudio'!$B$1:$B$1613=B240,IF('Graf II Nivel Datastudio'!$C$1:$C$1613=C240,IF('Graf II Nivel Datastudio'!$D$1:$D$1613=D240,'Graf II Nivel Datastudio'!$G$1:$G$1613,0))))</f>
        <v>0</v>
      </c>
      <c r="H240" s="95">
        <f t="shared" si="9"/>
        <v>298</v>
      </c>
      <c r="I240" s="486">
        <f t="shared" si="1"/>
        <v>0.44411326378539495</v>
      </c>
      <c r="J240" s="486">
        <f t="shared" si="2"/>
        <v>0.31401475237091675</v>
      </c>
      <c r="K240" s="34" t="s">
        <v>4728</v>
      </c>
    </row>
    <row r="241" spans="1:11">
      <c r="A241" s="34" t="s">
        <v>4655</v>
      </c>
      <c r="B241" s="34">
        <v>2014</v>
      </c>
      <c r="C241" s="34">
        <v>33</v>
      </c>
      <c r="D241" s="323" t="s">
        <v>4648</v>
      </c>
      <c r="E241" s="95">
        <f t="shared" si="8"/>
        <v>671</v>
      </c>
      <c r="F241" s="95">
        <f>Cargos_x_gob!$C$3+Cargos_x_gob!$C$7</f>
        <v>949</v>
      </c>
      <c r="G241" s="95">
        <f t="array" ref="G241">SUM(IF('Graf I Nivel Datastudio'!$B$1:$B$1613=B241,IF('Graf I Nivel Datastudio'!$C$1:$C$1613=C241,IF('Graf I Nivel Datastudio'!$D$1:$D$1613=D241,'Graf I Nivel Datastudio'!$G$1:$G$1613,0))))+SUM(IF('Graf II Nivel Datastudio'!$B$1:$B$1613=B241,IF('Graf II Nivel Datastudio'!$C$1:$C$1613=C241,IF('Graf II Nivel Datastudio'!$D$1:$D$1613=D241,'Graf II Nivel Datastudio'!$G$1:$G$1613,0))))</f>
        <v>0</v>
      </c>
      <c r="H241" s="95">
        <f t="shared" si="9"/>
        <v>298</v>
      </c>
      <c r="I241" s="486">
        <f t="shared" si="1"/>
        <v>0.44411326378539495</v>
      </c>
      <c r="J241" s="486">
        <f t="shared" si="2"/>
        <v>0.31401475237091675</v>
      </c>
      <c r="K241" s="34" t="s">
        <v>4728</v>
      </c>
    </row>
    <row r="242" spans="1:11">
      <c r="A242" s="34" t="s">
        <v>4655</v>
      </c>
      <c r="B242" s="34">
        <v>2014</v>
      </c>
      <c r="C242" s="34">
        <v>34</v>
      </c>
      <c r="D242" s="323" t="s">
        <v>4648</v>
      </c>
      <c r="E242" s="95">
        <f t="shared" si="8"/>
        <v>671</v>
      </c>
      <c r="F242" s="95">
        <f>Cargos_x_gob!$C$3+Cargos_x_gob!$C$7</f>
        <v>949</v>
      </c>
      <c r="G242" s="95">
        <f t="array" ref="G242">SUM(IF('Graf I Nivel Datastudio'!$B$1:$B$1613=B242,IF('Graf I Nivel Datastudio'!$C$1:$C$1613=C242,IF('Graf I Nivel Datastudio'!$D$1:$D$1613=D242,'Graf I Nivel Datastudio'!$G$1:$G$1613,0))))+SUM(IF('Graf II Nivel Datastudio'!$B$1:$B$1613=B242,IF('Graf II Nivel Datastudio'!$C$1:$C$1613=C242,IF('Graf II Nivel Datastudio'!$D$1:$D$1613=D242,'Graf II Nivel Datastudio'!$G$1:$G$1613,0))))</f>
        <v>2</v>
      </c>
      <c r="H242" s="95">
        <f t="shared" si="9"/>
        <v>300</v>
      </c>
      <c r="I242" s="486">
        <f t="shared" si="1"/>
        <v>0.44709388971684055</v>
      </c>
      <c r="J242" s="486">
        <f t="shared" si="2"/>
        <v>0.31612223393045313</v>
      </c>
      <c r="K242" s="34" t="s">
        <v>4728</v>
      </c>
    </row>
    <row r="243" spans="1:11">
      <c r="A243" s="34" t="s">
        <v>4655</v>
      </c>
      <c r="B243" s="34">
        <v>2014</v>
      </c>
      <c r="C243" s="34">
        <v>35</v>
      </c>
      <c r="D243" s="323" t="s">
        <v>4648</v>
      </c>
      <c r="E243" s="95">
        <f t="shared" si="8"/>
        <v>671</v>
      </c>
      <c r="F243" s="95">
        <f>Cargos_x_gob!$C$3+Cargos_x_gob!$C$7</f>
        <v>949</v>
      </c>
      <c r="G243" s="95">
        <f t="array" ref="G243">SUM(IF('Graf I Nivel Datastudio'!$B$1:$B$1613=B243,IF('Graf I Nivel Datastudio'!$C$1:$C$1613=C243,IF('Graf I Nivel Datastudio'!$D$1:$D$1613=D243,'Graf I Nivel Datastudio'!$G$1:$G$1613,0))))+SUM(IF('Graf II Nivel Datastudio'!$B$1:$B$1613=B243,IF('Graf II Nivel Datastudio'!$C$1:$C$1613=C243,IF('Graf II Nivel Datastudio'!$D$1:$D$1613=D243,'Graf II Nivel Datastudio'!$G$1:$G$1613,0))))</f>
        <v>0</v>
      </c>
      <c r="H243" s="95">
        <f t="shared" si="9"/>
        <v>300</v>
      </c>
      <c r="I243" s="486">
        <f t="shared" si="1"/>
        <v>0.44709388971684055</v>
      </c>
      <c r="J243" s="486">
        <f t="shared" si="2"/>
        <v>0.31612223393045313</v>
      </c>
      <c r="K243" s="34" t="s">
        <v>4728</v>
      </c>
    </row>
    <row r="244" spans="1:11">
      <c r="A244" s="34" t="s">
        <v>4655</v>
      </c>
      <c r="B244" s="34">
        <v>2014</v>
      </c>
      <c r="C244" s="34">
        <v>36</v>
      </c>
      <c r="D244" s="323" t="s">
        <v>4648</v>
      </c>
      <c r="E244" s="95">
        <f t="shared" si="8"/>
        <v>671</v>
      </c>
      <c r="F244" s="95">
        <f>Cargos_x_gob!$C$3+Cargos_x_gob!$C$7</f>
        <v>949</v>
      </c>
      <c r="G244" s="95">
        <f t="array" ref="G244">SUM(IF('Graf I Nivel Datastudio'!$B$1:$B$1613=B244,IF('Graf I Nivel Datastudio'!$C$1:$C$1613=C244,IF('Graf I Nivel Datastudio'!$D$1:$D$1613=D244,'Graf I Nivel Datastudio'!$G$1:$G$1613,0))))+SUM(IF('Graf II Nivel Datastudio'!$B$1:$B$1613=B244,IF('Graf II Nivel Datastudio'!$C$1:$C$1613=C244,IF('Graf II Nivel Datastudio'!$D$1:$D$1613=D244,'Graf II Nivel Datastudio'!$G$1:$G$1613,0))))</f>
        <v>1</v>
      </c>
      <c r="H244" s="95">
        <f t="shared" si="9"/>
        <v>301</v>
      </c>
      <c r="I244" s="486">
        <f t="shared" si="1"/>
        <v>0.44858420268256333</v>
      </c>
      <c r="J244" s="486">
        <f t="shared" si="2"/>
        <v>0.3171759747102213</v>
      </c>
      <c r="K244" s="34" t="s">
        <v>4728</v>
      </c>
    </row>
    <row r="245" spans="1:11">
      <c r="A245" s="34" t="s">
        <v>4655</v>
      </c>
      <c r="B245" s="34">
        <v>2014</v>
      </c>
      <c r="C245" s="34">
        <v>37</v>
      </c>
      <c r="D245" s="323" t="s">
        <v>4648</v>
      </c>
      <c r="E245" s="95">
        <f t="shared" si="8"/>
        <v>671</v>
      </c>
      <c r="F245" s="95">
        <f>Cargos_x_gob!$C$3+Cargos_x_gob!$C$7</f>
        <v>949</v>
      </c>
      <c r="G245" s="95">
        <f t="array" ref="G245">SUM(IF('Graf I Nivel Datastudio'!$B$1:$B$1613=B245,IF('Graf I Nivel Datastudio'!$C$1:$C$1613=C245,IF('Graf I Nivel Datastudio'!$D$1:$D$1613=D245,'Graf I Nivel Datastudio'!$G$1:$G$1613,0))))+SUM(IF('Graf II Nivel Datastudio'!$B$1:$B$1613=B245,IF('Graf II Nivel Datastudio'!$C$1:$C$1613=C245,IF('Graf II Nivel Datastudio'!$D$1:$D$1613=D245,'Graf II Nivel Datastudio'!$G$1:$G$1613,0))))</f>
        <v>0</v>
      </c>
      <c r="H245" s="95">
        <f t="shared" si="9"/>
        <v>301</v>
      </c>
      <c r="I245" s="486">
        <f t="shared" si="1"/>
        <v>0.44858420268256333</v>
      </c>
      <c r="J245" s="486">
        <f t="shared" si="2"/>
        <v>0.3171759747102213</v>
      </c>
      <c r="K245" s="34" t="s">
        <v>4728</v>
      </c>
    </row>
    <row r="246" spans="1:11">
      <c r="A246" s="34" t="s">
        <v>4655</v>
      </c>
      <c r="B246" s="34">
        <v>2014</v>
      </c>
      <c r="C246" s="34">
        <v>38</v>
      </c>
      <c r="D246" s="323" t="s">
        <v>4648</v>
      </c>
      <c r="E246" s="95">
        <f t="shared" si="8"/>
        <v>671</v>
      </c>
      <c r="F246" s="95">
        <f>Cargos_x_gob!$C$3+Cargos_x_gob!$C$7</f>
        <v>949</v>
      </c>
      <c r="G246" s="95">
        <f t="array" ref="G246">SUM(IF('Graf I Nivel Datastudio'!$B$1:$B$1613=B246,IF('Graf I Nivel Datastudio'!$C$1:$C$1613=C246,IF('Graf I Nivel Datastudio'!$D$1:$D$1613=D246,'Graf I Nivel Datastudio'!$G$1:$G$1613,0))))+SUM(IF('Graf II Nivel Datastudio'!$B$1:$B$1613=B246,IF('Graf II Nivel Datastudio'!$C$1:$C$1613=C246,IF('Graf II Nivel Datastudio'!$D$1:$D$1613=D246,'Graf II Nivel Datastudio'!$G$1:$G$1613,0))))</f>
        <v>0</v>
      </c>
      <c r="H246" s="95">
        <f t="shared" si="9"/>
        <v>301</v>
      </c>
      <c r="I246" s="486">
        <f t="shared" si="1"/>
        <v>0.44858420268256333</v>
      </c>
      <c r="J246" s="486">
        <f t="shared" si="2"/>
        <v>0.3171759747102213</v>
      </c>
      <c r="K246" s="34" t="s">
        <v>4728</v>
      </c>
    </row>
    <row r="247" spans="1:11">
      <c r="A247" s="34" t="s">
        <v>4655</v>
      </c>
      <c r="B247" s="34">
        <v>2014</v>
      </c>
      <c r="C247" s="34">
        <v>39</v>
      </c>
      <c r="D247" s="323" t="s">
        <v>4648</v>
      </c>
      <c r="E247" s="95">
        <f t="shared" si="8"/>
        <v>671</v>
      </c>
      <c r="F247" s="95">
        <f>Cargos_x_gob!$C$3+Cargos_x_gob!$C$7</f>
        <v>949</v>
      </c>
      <c r="G247" s="95">
        <f t="array" ref="G247">SUM(IF('Graf I Nivel Datastudio'!$B$1:$B$1613=B247,IF('Graf I Nivel Datastudio'!$C$1:$C$1613=C247,IF('Graf I Nivel Datastudio'!$D$1:$D$1613=D247,'Graf I Nivel Datastudio'!$G$1:$G$1613,0))))+SUM(IF('Graf II Nivel Datastudio'!$B$1:$B$1613=B247,IF('Graf II Nivel Datastudio'!$C$1:$C$1613=C247,IF('Graf II Nivel Datastudio'!$D$1:$D$1613=D247,'Graf II Nivel Datastudio'!$G$1:$G$1613,0))))</f>
        <v>0</v>
      </c>
      <c r="H247" s="95">
        <f t="shared" si="9"/>
        <v>301</v>
      </c>
      <c r="I247" s="486">
        <f t="shared" si="1"/>
        <v>0.44858420268256333</v>
      </c>
      <c r="J247" s="486">
        <f t="shared" si="2"/>
        <v>0.3171759747102213</v>
      </c>
      <c r="K247" s="34" t="s">
        <v>4728</v>
      </c>
    </row>
    <row r="248" spans="1:11">
      <c r="A248" s="34" t="s">
        <v>4655</v>
      </c>
      <c r="B248" s="34">
        <v>2014</v>
      </c>
      <c r="C248" s="34">
        <v>40</v>
      </c>
      <c r="D248" s="323" t="s">
        <v>4648</v>
      </c>
      <c r="E248" s="95">
        <f t="shared" si="8"/>
        <v>671</v>
      </c>
      <c r="F248" s="95">
        <f>Cargos_x_gob!$C$3+Cargos_x_gob!$C$7</f>
        <v>949</v>
      </c>
      <c r="G248" s="95">
        <f t="array" ref="G248">SUM(IF('Graf I Nivel Datastudio'!$B$1:$B$1613=B248,IF('Graf I Nivel Datastudio'!$C$1:$C$1613=C248,IF('Graf I Nivel Datastudio'!$D$1:$D$1613=D248,'Graf I Nivel Datastudio'!$G$1:$G$1613,0))))+SUM(IF('Graf II Nivel Datastudio'!$B$1:$B$1613=B248,IF('Graf II Nivel Datastudio'!$C$1:$C$1613=C248,IF('Graf II Nivel Datastudio'!$D$1:$D$1613=D248,'Graf II Nivel Datastudio'!$G$1:$G$1613,0))))</f>
        <v>0</v>
      </c>
      <c r="H248" s="95">
        <f t="shared" si="9"/>
        <v>301</v>
      </c>
      <c r="I248" s="486">
        <f t="shared" si="1"/>
        <v>0.44858420268256333</v>
      </c>
      <c r="J248" s="486">
        <f t="shared" si="2"/>
        <v>0.3171759747102213</v>
      </c>
      <c r="K248" s="34" t="s">
        <v>4728</v>
      </c>
    </row>
    <row r="249" spans="1:11">
      <c r="A249" s="34" t="s">
        <v>4655</v>
      </c>
      <c r="B249" s="34">
        <v>2014</v>
      </c>
      <c r="C249" s="34">
        <v>41</v>
      </c>
      <c r="D249" s="323" t="s">
        <v>4648</v>
      </c>
      <c r="E249" s="95">
        <f t="shared" si="8"/>
        <v>671</v>
      </c>
      <c r="F249" s="95">
        <f>Cargos_x_gob!$C$3+Cargos_x_gob!$C$7</f>
        <v>949</v>
      </c>
      <c r="G249" s="95">
        <f t="array" ref="G249">SUM(IF('Graf I Nivel Datastudio'!$B$1:$B$1613=B249,IF('Graf I Nivel Datastudio'!$C$1:$C$1613=C249,IF('Graf I Nivel Datastudio'!$D$1:$D$1613=D249,'Graf I Nivel Datastudio'!$G$1:$G$1613,0))))+SUM(IF('Graf II Nivel Datastudio'!$B$1:$B$1613=B249,IF('Graf II Nivel Datastudio'!$C$1:$C$1613=C249,IF('Graf II Nivel Datastudio'!$D$1:$D$1613=D249,'Graf II Nivel Datastudio'!$G$1:$G$1613,0))))</f>
        <v>0</v>
      </c>
      <c r="H249" s="95">
        <f t="shared" si="9"/>
        <v>301</v>
      </c>
      <c r="I249" s="486">
        <f t="shared" si="1"/>
        <v>0.44858420268256333</v>
      </c>
      <c r="J249" s="486">
        <f t="shared" si="2"/>
        <v>0.3171759747102213</v>
      </c>
      <c r="K249" s="34" t="s">
        <v>4728</v>
      </c>
    </row>
    <row r="250" spans="1:11">
      <c r="A250" s="34" t="s">
        <v>4655</v>
      </c>
      <c r="B250" s="34">
        <v>2014</v>
      </c>
      <c r="C250" s="34">
        <v>42</v>
      </c>
      <c r="D250" s="323" t="s">
        <v>4648</v>
      </c>
      <c r="E250" s="95">
        <f t="shared" si="8"/>
        <v>671</v>
      </c>
      <c r="F250" s="95">
        <f>Cargos_x_gob!$C$3+Cargos_x_gob!$C$7</f>
        <v>949</v>
      </c>
      <c r="G250" s="95">
        <f t="array" ref="G250">SUM(IF('Graf I Nivel Datastudio'!$B$1:$B$1613=B250,IF('Graf I Nivel Datastudio'!$C$1:$C$1613=C250,IF('Graf I Nivel Datastudio'!$D$1:$D$1613=D250,'Graf I Nivel Datastudio'!$G$1:$G$1613,0))))+SUM(IF('Graf II Nivel Datastudio'!$B$1:$B$1613=B250,IF('Graf II Nivel Datastudio'!$C$1:$C$1613=C250,IF('Graf II Nivel Datastudio'!$D$1:$D$1613=D250,'Graf II Nivel Datastudio'!$G$1:$G$1613,0))))</f>
        <v>0</v>
      </c>
      <c r="H250" s="95">
        <f t="shared" si="9"/>
        <v>301</v>
      </c>
      <c r="I250" s="486">
        <f t="shared" si="1"/>
        <v>0.44858420268256333</v>
      </c>
      <c r="J250" s="486">
        <f t="shared" si="2"/>
        <v>0.3171759747102213</v>
      </c>
      <c r="K250" s="34" t="s">
        <v>4728</v>
      </c>
    </row>
    <row r="251" spans="1:11">
      <c r="A251" s="34" t="s">
        <v>4655</v>
      </c>
      <c r="B251" s="34">
        <v>2014</v>
      </c>
      <c r="C251" s="34">
        <v>43</v>
      </c>
      <c r="D251" s="323" t="s">
        <v>4648</v>
      </c>
      <c r="E251" s="95">
        <f t="shared" si="8"/>
        <v>671</v>
      </c>
      <c r="F251" s="95">
        <f>Cargos_x_gob!$C$3+Cargos_x_gob!$C$7</f>
        <v>949</v>
      </c>
      <c r="G251" s="95">
        <f t="array" ref="G251">SUM(IF('Graf I Nivel Datastudio'!$B$1:$B$1613=B251,IF('Graf I Nivel Datastudio'!$C$1:$C$1613=C251,IF('Graf I Nivel Datastudio'!$D$1:$D$1613=D251,'Graf I Nivel Datastudio'!$G$1:$G$1613,0))))+SUM(IF('Graf II Nivel Datastudio'!$B$1:$B$1613=B251,IF('Graf II Nivel Datastudio'!$C$1:$C$1613=C251,IF('Graf II Nivel Datastudio'!$D$1:$D$1613=D251,'Graf II Nivel Datastudio'!$G$1:$G$1613,0))))</f>
        <v>0</v>
      </c>
      <c r="H251" s="95">
        <f t="shared" si="9"/>
        <v>301</v>
      </c>
      <c r="I251" s="486">
        <f t="shared" si="1"/>
        <v>0.44858420268256333</v>
      </c>
      <c r="J251" s="486">
        <f t="shared" si="2"/>
        <v>0.3171759747102213</v>
      </c>
      <c r="K251" s="34" t="s">
        <v>4728</v>
      </c>
    </row>
    <row r="252" spans="1:11">
      <c r="A252" s="34" t="s">
        <v>4655</v>
      </c>
      <c r="B252" s="34">
        <v>2014</v>
      </c>
      <c r="C252" s="34">
        <v>44</v>
      </c>
      <c r="D252" s="323" t="s">
        <v>4648</v>
      </c>
      <c r="E252" s="95">
        <f t="shared" si="8"/>
        <v>671</v>
      </c>
      <c r="F252" s="95">
        <f>Cargos_x_gob!$C$3+Cargos_x_gob!$C$7</f>
        <v>949</v>
      </c>
      <c r="G252" s="95">
        <f t="array" ref="G252">SUM(IF('Graf I Nivel Datastudio'!$B$1:$B$1613=B252,IF('Graf I Nivel Datastudio'!$C$1:$C$1613=C252,IF('Graf I Nivel Datastudio'!$D$1:$D$1613=D252,'Graf I Nivel Datastudio'!$G$1:$G$1613,0))))+SUM(IF('Graf II Nivel Datastudio'!$B$1:$B$1613=B252,IF('Graf II Nivel Datastudio'!$C$1:$C$1613=C252,IF('Graf II Nivel Datastudio'!$D$1:$D$1613=D252,'Graf II Nivel Datastudio'!$G$1:$G$1613,0))))</f>
        <v>0</v>
      </c>
      <c r="H252" s="95">
        <f t="shared" si="9"/>
        <v>301</v>
      </c>
      <c r="I252" s="486">
        <f t="shared" si="1"/>
        <v>0.44858420268256333</v>
      </c>
      <c r="J252" s="486">
        <f t="shared" si="2"/>
        <v>0.3171759747102213</v>
      </c>
      <c r="K252" s="34" t="s">
        <v>4728</v>
      </c>
    </row>
    <row r="253" spans="1:11">
      <c r="A253" s="34" t="s">
        <v>4655</v>
      </c>
      <c r="B253" s="34">
        <v>2014</v>
      </c>
      <c r="C253" s="34">
        <v>45</v>
      </c>
      <c r="D253" s="323" t="s">
        <v>4648</v>
      </c>
      <c r="E253" s="95">
        <f t="shared" si="8"/>
        <v>671</v>
      </c>
      <c r="F253" s="95">
        <f>Cargos_x_gob!$C$3+Cargos_x_gob!$C$7</f>
        <v>949</v>
      </c>
      <c r="G253" s="95">
        <f t="array" ref="G253">SUM(IF('Graf I Nivel Datastudio'!$B$1:$B$1613=B253,IF('Graf I Nivel Datastudio'!$C$1:$C$1613=C253,IF('Graf I Nivel Datastudio'!$D$1:$D$1613=D253,'Graf I Nivel Datastudio'!$G$1:$G$1613,0))))+SUM(IF('Graf II Nivel Datastudio'!$B$1:$B$1613=B253,IF('Graf II Nivel Datastudio'!$C$1:$C$1613=C253,IF('Graf II Nivel Datastudio'!$D$1:$D$1613=D253,'Graf II Nivel Datastudio'!$G$1:$G$1613,0))))</f>
        <v>0</v>
      </c>
      <c r="H253" s="95">
        <f t="shared" si="9"/>
        <v>301</v>
      </c>
      <c r="I253" s="486">
        <f t="shared" si="1"/>
        <v>0.44858420268256333</v>
      </c>
      <c r="J253" s="486">
        <f t="shared" si="2"/>
        <v>0.3171759747102213</v>
      </c>
      <c r="K253" s="34" t="s">
        <v>4728</v>
      </c>
    </row>
    <row r="254" spans="1:11">
      <c r="A254" s="34" t="s">
        <v>4655</v>
      </c>
      <c r="B254" s="34">
        <v>2014</v>
      </c>
      <c r="C254" s="34">
        <v>46</v>
      </c>
      <c r="D254" s="323" t="s">
        <v>4648</v>
      </c>
      <c r="E254" s="95">
        <f t="shared" si="8"/>
        <v>671</v>
      </c>
      <c r="F254" s="95">
        <f>Cargos_x_gob!$C$3+Cargos_x_gob!$C$7</f>
        <v>949</v>
      </c>
      <c r="G254" s="95">
        <f t="array" ref="G254">SUM(IF('Graf I Nivel Datastudio'!$B$1:$B$1613=B254,IF('Graf I Nivel Datastudio'!$C$1:$C$1613=C254,IF('Graf I Nivel Datastudio'!$D$1:$D$1613=D254,'Graf I Nivel Datastudio'!$G$1:$G$1613,0))))+SUM(IF('Graf II Nivel Datastudio'!$B$1:$B$1613=B254,IF('Graf II Nivel Datastudio'!$C$1:$C$1613=C254,IF('Graf II Nivel Datastudio'!$D$1:$D$1613=D254,'Graf II Nivel Datastudio'!$G$1:$G$1613,0))))</f>
        <v>0</v>
      </c>
      <c r="H254" s="95">
        <f t="shared" si="9"/>
        <v>301</v>
      </c>
      <c r="I254" s="486">
        <f t="shared" si="1"/>
        <v>0.44858420268256333</v>
      </c>
      <c r="J254" s="486">
        <f t="shared" si="2"/>
        <v>0.3171759747102213</v>
      </c>
      <c r="K254" s="34" t="s">
        <v>4728</v>
      </c>
    </row>
    <row r="255" spans="1:11">
      <c r="A255" s="34" t="s">
        <v>4655</v>
      </c>
      <c r="B255" s="34">
        <v>2014</v>
      </c>
      <c r="C255" s="34">
        <v>47</v>
      </c>
      <c r="D255" s="323" t="s">
        <v>4648</v>
      </c>
      <c r="E255" s="95">
        <f t="shared" si="8"/>
        <v>671</v>
      </c>
      <c r="F255" s="95">
        <f>Cargos_x_gob!$C$3+Cargos_x_gob!$C$7</f>
        <v>949</v>
      </c>
      <c r="G255" s="95">
        <f t="array" ref="G255">SUM(IF('Graf I Nivel Datastudio'!$B$1:$B$1613=B255,IF('Graf I Nivel Datastudio'!$C$1:$C$1613=C255,IF('Graf I Nivel Datastudio'!$D$1:$D$1613=D255,'Graf I Nivel Datastudio'!$G$1:$G$1613,0))))+SUM(IF('Graf II Nivel Datastudio'!$B$1:$B$1613=B255,IF('Graf II Nivel Datastudio'!$C$1:$C$1613=C255,IF('Graf II Nivel Datastudio'!$D$1:$D$1613=D255,'Graf II Nivel Datastudio'!$G$1:$G$1613,0))))</f>
        <v>0</v>
      </c>
      <c r="H255" s="95">
        <f t="shared" si="9"/>
        <v>301</v>
      </c>
      <c r="I255" s="486">
        <f t="shared" si="1"/>
        <v>0.44858420268256333</v>
      </c>
      <c r="J255" s="486">
        <f t="shared" si="2"/>
        <v>0.3171759747102213</v>
      </c>
      <c r="K255" s="34" t="s">
        <v>4728</v>
      </c>
    </row>
    <row r="256" spans="1:11">
      <c r="A256" s="34" t="s">
        <v>4655</v>
      </c>
      <c r="B256" s="34">
        <v>2014</v>
      </c>
      <c r="C256" s="34">
        <v>48</v>
      </c>
      <c r="D256" s="323" t="s">
        <v>4648</v>
      </c>
      <c r="E256" s="95">
        <f t="shared" si="8"/>
        <v>671</v>
      </c>
      <c r="F256" s="95">
        <f>Cargos_x_gob!$C$3+Cargos_x_gob!$C$7</f>
        <v>949</v>
      </c>
      <c r="G256" s="95">
        <f t="array" ref="G256">SUM(IF('Graf I Nivel Datastudio'!$B$1:$B$1613=B256,IF('Graf I Nivel Datastudio'!$C$1:$C$1613=C256,IF('Graf I Nivel Datastudio'!$D$1:$D$1613=D256,'Graf I Nivel Datastudio'!$G$1:$G$1613,0))))+SUM(IF('Graf II Nivel Datastudio'!$B$1:$B$1613=B256,IF('Graf II Nivel Datastudio'!$C$1:$C$1613=C256,IF('Graf II Nivel Datastudio'!$D$1:$D$1613=D256,'Graf II Nivel Datastudio'!$G$1:$G$1613,0))))</f>
        <v>1</v>
      </c>
      <c r="H256" s="95">
        <f t="shared" si="9"/>
        <v>302</v>
      </c>
      <c r="I256" s="486">
        <f t="shared" si="1"/>
        <v>0.45007451564828616</v>
      </c>
      <c r="J256" s="486">
        <f t="shared" si="2"/>
        <v>0.31822971548998946</v>
      </c>
      <c r="K256" s="34" t="s">
        <v>4728</v>
      </c>
    </row>
    <row r="257" spans="1:11">
      <c r="A257" s="34" t="s">
        <v>4655</v>
      </c>
      <c r="B257" s="34">
        <v>2014</v>
      </c>
      <c r="C257" s="34">
        <v>49</v>
      </c>
      <c r="D257" s="323" t="s">
        <v>4648</v>
      </c>
      <c r="E257" s="95">
        <f t="shared" si="8"/>
        <v>671</v>
      </c>
      <c r="F257" s="95">
        <f>Cargos_x_gob!$C$3+Cargos_x_gob!$C$7</f>
        <v>949</v>
      </c>
      <c r="G257" s="95">
        <f t="array" ref="G257">SUM(IF('Graf I Nivel Datastudio'!$B$1:$B$1613=B257,IF('Graf I Nivel Datastudio'!$C$1:$C$1613=C257,IF('Graf I Nivel Datastudio'!$D$1:$D$1613=D257,'Graf I Nivel Datastudio'!$G$1:$G$1613,0))))+SUM(IF('Graf II Nivel Datastudio'!$B$1:$B$1613=B257,IF('Graf II Nivel Datastudio'!$C$1:$C$1613=C257,IF('Graf II Nivel Datastudio'!$D$1:$D$1613=D257,'Graf II Nivel Datastudio'!$G$1:$G$1613,0))))</f>
        <v>0</v>
      </c>
      <c r="H257" s="95">
        <f t="shared" si="9"/>
        <v>302</v>
      </c>
      <c r="I257" s="486">
        <f t="shared" si="1"/>
        <v>0.45007451564828616</v>
      </c>
      <c r="J257" s="486">
        <f t="shared" si="2"/>
        <v>0.31822971548998946</v>
      </c>
      <c r="K257" s="34" t="s">
        <v>4728</v>
      </c>
    </row>
    <row r="258" spans="1:11">
      <c r="A258" s="34" t="s">
        <v>4655</v>
      </c>
      <c r="B258" s="34">
        <v>2014</v>
      </c>
      <c r="C258" s="34">
        <v>50</v>
      </c>
      <c r="D258" s="323" t="s">
        <v>4648</v>
      </c>
      <c r="E258" s="95">
        <f t="shared" si="8"/>
        <v>671</v>
      </c>
      <c r="F258" s="95">
        <f>Cargos_x_gob!$C$3+Cargos_x_gob!$C$7</f>
        <v>949</v>
      </c>
      <c r="G258" s="95">
        <f t="array" ref="G258">SUM(IF('Graf I Nivel Datastudio'!$B$1:$B$1613=B258,IF('Graf I Nivel Datastudio'!$C$1:$C$1613=C258,IF('Graf I Nivel Datastudio'!$D$1:$D$1613=D258,'Graf I Nivel Datastudio'!$G$1:$G$1613,0))))+SUM(IF('Graf II Nivel Datastudio'!$B$1:$B$1613=B258,IF('Graf II Nivel Datastudio'!$C$1:$C$1613=C258,IF('Graf II Nivel Datastudio'!$D$1:$D$1613=D258,'Graf II Nivel Datastudio'!$G$1:$G$1613,0))))</f>
        <v>0</v>
      </c>
      <c r="H258" s="95">
        <f t="shared" si="9"/>
        <v>302</v>
      </c>
      <c r="I258" s="486">
        <f t="shared" si="1"/>
        <v>0.45007451564828616</v>
      </c>
      <c r="J258" s="486">
        <f t="shared" si="2"/>
        <v>0.31822971548998946</v>
      </c>
      <c r="K258" s="34" t="s">
        <v>4728</v>
      </c>
    </row>
    <row r="259" spans="1:11">
      <c r="A259" s="34" t="s">
        <v>4655</v>
      </c>
      <c r="B259" s="34">
        <v>2014</v>
      </c>
      <c r="C259" s="34">
        <v>51</v>
      </c>
      <c r="D259" s="323" t="s">
        <v>4648</v>
      </c>
      <c r="E259" s="95">
        <f t="shared" si="8"/>
        <v>671</v>
      </c>
      <c r="F259" s="95">
        <f>Cargos_x_gob!$C$3+Cargos_x_gob!$C$7</f>
        <v>949</v>
      </c>
      <c r="G259" s="95">
        <f t="array" ref="G259">SUM(IF('Graf I Nivel Datastudio'!$B$1:$B$1613=B259,IF('Graf I Nivel Datastudio'!$C$1:$C$1613=C259,IF('Graf I Nivel Datastudio'!$D$1:$D$1613=D259,'Graf I Nivel Datastudio'!$G$1:$G$1613,0))))+SUM(IF('Graf II Nivel Datastudio'!$B$1:$B$1613=B259,IF('Graf II Nivel Datastudio'!$C$1:$C$1613=C259,IF('Graf II Nivel Datastudio'!$D$1:$D$1613=D259,'Graf II Nivel Datastudio'!$G$1:$G$1613,0))))</f>
        <v>0</v>
      </c>
      <c r="H259" s="95">
        <f t="shared" si="9"/>
        <v>302</v>
      </c>
      <c r="I259" s="486">
        <f t="shared" si="1"/>
        <v>0.45007451564828616</v>
      </c>
      <c r="J259" s="486">
        <f t="shared" si="2"/>
        <v>0.31822971548998946</v>
      </c>
      <c r="K259" s="34" t="s">
        <v>4728</v>
      </c>
    </row>
    <row r="260" spans="1:11">
      <c r="A260" s="34" t="s">
        <v>4655</v>
      </c>
      <c r="B260" s="34">
        <v>2014</v>
      </c>
      <c r="C260" s="34">
        <v>52</v>
      </c>
      <c r="D260" s="323" t="s">
        <v>4648</v>
      </c>
      <c r="E260" s="95">
        <f t="shared" si="8"/>
        <v>671</v>
      </c>
      <c r="F260" s="95">
        <f>Cargos_x_gob!$C$3+Cargos_x_gob!$C$7</f>
        <v>949</v>
      </c>
      <c r="G260" s="95">
        <f t="array" ref="G260">SUM(IF('Graf I Nivel Datastudio'!$B$1:$B$1613=B260,IF('Graf I Nivel Datastudio'!$C$1:$C$1613=C260,IF('Graf I Nivel Datastudio'!$D$1:$D$1613=D260,'Graf I Nivel Datastudio'!$G$1:$G$1613,0))))+SUM(IF('Graf II Nivel Datastudio'!$B$1:$B$1613=B260,IF('Graf II Nivel Datastudio'!$C$1:$C$1613=C260,IF('Graf II Nivel Datastudio'!$D$1:$D$1613=D260,'Graf II Nivel Datastudio'!$G$1:$G$1613,0))))</f>
        <v>1</v>
      </c>
      <c r="H260" s="95">
        <f t="shared" si="9"/>
        <v>303</v>
      </c>
      <c r="I260" s="98"/>
      <c r="J260" s="98">
        <f t="shared" si="2"/>
        <v>0.31928345626975763</v>
      </c>
      <c r="K260" s="34" t="s">
        <v>4728</v>
      </c>
    </row>
    <row r="261" spans="1:11">
      <c r="A261" s="34" t="s">
        <v>4655</v>
      </c>
      <c r="B261" s="34">
        <v>2014</v>
      </c>
      <c r="C261" s="34">
        <v>53</v>
      </c>
      <c r="D261" s="323" t="s">
        <v>4648</v>
      </c>
      <c r="E261" s="95">
        <f t="shared" si="8"/>
        <v>671</v>
      </c>
      <c r="F261" s="95">
        <f>Cargos_x_gob!$C$3+Cargos_x_gob!$C$7</f>
        <v>949</v>
      </c>
      <c r="G261" s="95">
        <f t="array" ref="G261">SUM(IF('Graf I Nivel Datastudio'!$B$1:$B$1613=B261,IF('Graf I Nivel Datastudio'!$C$1:$C$1613=C261,IF('Graf I Nivel Datastudio'!$D$1:$D$1613=D261,'Graf I Nivel Datastudio'!$G$1:$G$1613,0))))+SUM(IF('Graf II Nivel Datastudio'!$B$1:$B$1613=B261,IF('Graf II Nivel Datastudio'!$C$1:$C$1613=C261,IF('Graf II Nivel Datastudio'!$D$1:$D$1613=D261,'Graf II Nivel Datastudio'!$G$1:$G$1613,0))))</f>
        <v>0</v>
      </c>
      <c r="H261" s="95">
        <f t="shared" si="9"/>
        <v>303</v>
      </c>
      <c r="I261" s="98"/>
      <c r="J261" s="98">
        <f t="shared" si="2"/>
        <v>0.31928345626975763</v>
      </c>
      <c r="K261" s="34" t="s">
        <v>4728</v>
      </c>
    </row>
    <row r="262" spans="1:11">
      <c r="A262" s="34" t="s">
        <v>4655</v>
      </c>
      <c r="B262" s="34">
        <v>2014</v>
      </c>
      <c r="C262" s="34">
        <v>54</v>
      </c>
      <c r="D262" s="323" t="s">
        <v>4648</v>
      </c>
      <c r="E262" s="95">
        <f t="shared" si="8"/>
        <v>671</v>
      </c>
      <c r="F262" s="95">
        <f>Cargos_x_gob!$C$3+Cargos_x_gob!$C$7</f>
        <v>949</v>
      </c>
      <c r="G262" s="95">
        <f t="array" ref="G262">SUM(IF('Graf I Nivel Datastudio'!$B$1:$B$1613=B262,IF('Graf I Nivel Datastudio'!$C$1:$C$1613=C262,IF('Graf I Nivel Datastudio'!$D$1:$D$1613=D262,'Graf I Nivel Datastudio'!$G$1:$G$1613,0))))+SUM(IF('Graf II Nivel Datastudio'!$B$1:$B$1613=B262,IF('Graf II Nivel Datastudio'!$C$1:$C$1613=C262,IF('Graf II Nivel Datastudio'!$D$1:$D$1613=D262,'Graf II Nivel Datastudio'!$G$1:$G$1613,0))))</f>
        <v>0</v>
      </c>
      <c r="H262" s="95">
        <f t="shared" si="9"/>
        <v>303</v>
      </c>
      <c r="I262" s="98"/>
      <c r="J262" s="98">
        <f t="shared" si="2"/>
        <v>0.31928345626975763</v>
      </c>
      <c r="K262" s="34" t="s">
        <v>4728</v>
      </c>
    </row>
    <row r="263" spans="1:11">
      <c r="A263" s="34" t="s">
        <v>4655</v>
      </c>
      <c r="B263" s="34">
        <v>2014</v>
      </c>
      <c r="C263" s="34">
        <v>55</v>
      </c>
      <c r="D263" s="323" t="s">
        <v>4648</v>
      </c>
      <c r="E263" s="95">
        <f t="shared" si="8"/>
        <v>671</v>
      </c>
      <c r="F263" s="95">
        <f>Cargos_x_gob!$C$3+Cargos_x_gob!$C$7</f>
        <v>949</v>
      </c>
      <c r="G263" s="95">
        <f t="array" ref="G263">SUM(IF('Graf I Nivel Datastudio'!$B$1:$B$1613=B263,IF('Graf I Nivel Datastudio'!$C$1:$C$1613=C263,IF('Graf I Nivel Datastudio'!$D$1:$D$1613=D263,'Graf I Nivel Datastudio'!$G$1:$G$1613,0))))+SUM(IF('Graf II Nivel Datastudio'!$B$1:$B$1613=B263,IF('Graf II Nivel Datastudio'!$C$1:$C$1613=C263,IF('Graf II Nivel Datastudio'!$D$1:$D$1613=D263,'Graf II Nivel Datastudio'!$G$1:$G$1613,0))))</f>
        <v>0</v>
      </c>
      <c r="H263" s="95">
        <f t="shared" si="9"/>
        <v>303</v>
      </c>
      <c r="I263" s="98"/>
      <c r="J263" s="98">
        <f t="shared" si="2"/>
        <v>0.31928345626975763</v>
      </c>
      <c r="K263" s="34" t="s">
        <v>4728</v>
      </c>
    </row>
    <row r="264" spans="1:11">
      <c r="A264" s="34" t="s">
        <v>4655</v>
      </c>
      <c r="B264" s="34">
        <v>2014</v>
      </c>
      <c r="C264" s="34">
        <v>56</v>
      </c>
      <c r="D264" s="323" t="s">
        <v>4648</v>
      </c>
      <c r="E264" s="95">
        <f t="shared" si="8"/>
        <v>671</v>
      </c>
      <c r="F264" s="95">
        <f>Cargos_x_gob!$C$3+Cargos_x_gob!$C$7</f>
        <v>949</v>
      </c>
      <c r="G264" s="95">
        <f t="array" ref="G264">SUM(IF('Graf I Nivel Datastudio'!$B$1:$B$1613=B264,IF('Graf I Nivel Datastudio'!$C$1:$C$1613=C264,IF('Graf I Nivel Datastudio'!$D$1:$D$1613=D264,'Graf I Nivel Datastudio'!$G$1:$G$1613,0))))+SUM(IF('Graf II Nivel Datastudio'!$B$1:$B$1613=B264,IF('Graf II Nivel Datastudio'!$C$1:$C$1613=C264,IF('Graf II Nivel Datastudio'!$D$1:$D$1613=D264,'Graf II Nivel Datastudio'!$G$1:$G$1613,0))))</f>
        <v>4</v>
      </c>
      <c r="H264" s="95">
        <f t="shared" si="9"/>
        <v>307</v>
      </c>
      <c r="I264" s="98"/>
      <c r="J264" s="98">
        <f t="shared" si="2"/>
        <v>0.32349841938883034</v>
      </c>
      <c r="K264" s="34" t="s">
        <v>4728</v>
      </c>
    </row>
    <row r="265" spans="1:11">
      <c r="A265" s="34" t="s">
        <v>4655</v>
      </c>
      <c r="B265" s="34">
        <v>2014</v>
      </c>
      <c r="C265" s="34">
        <v>57</v>
      </c>
      <c r="D265" s="323" t="s">
        <v>4648</v>
      </c>
      <c r="E265" s="95">
        <f t="shared" si="8"/>
        <v>671</v>
      </c>
      <c r="F265" s="95">
        <f>Cargos_x_gob!$C$3+Cargos_x_gob!$C$7</f>
        <v>949</v>
      </c>
      <c r="G265" s="95">
        <f t="array" ref="G265">SUM(IF('Graf I Nivel Datastudio'!$B$1:$B$1613=B265,IF('Graf I Nivel Datastudio'!$C$1:$C$1613=C265,IF('Graf I Nivel Datastudio'!$D$1:$D$1613=D265,'Graf I Nivel Datastudio'!$G$1:$G$1613,0))))+SUM(IF('Graf II Nivel Datastudio'!$B$1:$B$1613=B265,IF('Graf II Nivel Datastudio'!$C$1:$C$1613=C265,IF('Graf II Nivel Datastudio'!$D$1:$D$1613=D265,'Graf II Nivel Datastudio'!$G$1:$G$1613,0))))</f>
        <v>0</v>
      </c>
      <c r="H265" s="95">
        <f t="shared" si="9"/>
        <v>307</v>
      </c>
      <c r="I265" s="98"/>
      <c r="J265" s="98">
        <f t="shared" si="2"/>
        <v>0.32349841938883034</v>
      </c>
      <c r="K265" s="34" t="s">
        <v>4728</v>
      </c>
    </row>
    <row r="266" spans="1:11">
      <c r="A266" s="34" t="s">
        <v>4655</v>
      </c>
      <c r="B266" s="34">
        <v>2014</v>
      </c>
      <c r="C266" s="34">
        <v>58</v>
      </c>
      <c r="D266" s="323" t="s">
        <v>4648</v>
      </c>
      <c r="E266" s="95">
        <f t="shared" si="8"/>
        <v>671</v>
      </c>
      <c r="F266" s="95">
        <f>Cargos_x_gob!$C$3+Cargos_x_gob!$C$7</f>
        <v>949</v>
      </c>
      <c r="G266" s="95">
        <f t="array" ref="G266">SUM(IF('Graf I Nivel Datastudio'!$B$1:$B$1613=B266,IF('Graf I Nivel Datastudio'!$C$1:$C$1613=C266,IF('Graf I Nivel Datastudio'!$D$1:$D$1613=D266,'Graf I Nivel Datastudio'!$G$1:$G$1613,0))))+SUM(IF('Graf II Nivel Datastudio'!$B$1:$B$1613=B266,IF('Graf II Nivel Datastudio'!$C$1:$C$1613=C266,IF('Graf II Nivel Datastudio'!$D$1:$D$1613=D266,'Graf II Nivel Datastudio'!$G$1:$G$1613,0))))</f>
        <v>3</v>
      </c>
      <c r="H266" s="95">
        <f t="shared" si="9"/>
        <v>310</v>
      </c>
      <c r="I266" s="98"/>
      <c r="J266" s="98">
        <f t="shared" si="2"/>
        <v>0.32665964172813489</v>
      </c>
      <c r="K266" s="34" t="s">
        <v>4728</v>
      </c>
    </row>
    <row r="267" spans="1:11">
      <c r="A267" s="34" t="s">
        <v>4655</v>
      </c>
      <c r="B267" s="34">
        <v>2014</v>
      </c>
      <c r="C267" s="34">
        <v>59</v>
      </c>
      <c r="D267" s="323" t="s">
        <v>4648</v>
      </c>
      <c r="E267" s="95">
        <f t="shared" si="8"/>
        <v>671</v>
      </c>
      <c r="F267" s="95">
        <f>Cargos_x_gob!$C$3+Cargos_x_gob!$C$7</f>
        <v>949</v>
      </c>
      <c r="G267" s="95">
        <f t="array" ref="G267">SUM(IF('Graf I Nivel Datastudio'!$B$1:$B$1613=B267,IF('Graf I Nivel Datastudio'!$C$1:$C$1613=C267,IF('Graf I Nivel Datastudio'!$D$1:$D$1613=D267,'Graf I Nivel Datastudio'!$G$1:$G$1613,0))))+SUM(IF('Graf II Nivel Datastudio'!$B$1:$B$1613=B267,IF('Graf II Nivel Datastudio'!$C$1:$C$1613=C267,IF('Graf II Nivel Datastudio'!$D$1:$D$1613=D267,'Graf II Nivel Datastudio'!$G$1:$G$1613,0))))</f>
        <v>1</v>
      </c>
      <c r="H267" s="95">
        <f t="shared" si="9"/>
        <v>311</v>
      </c>
      <c r="I267" s="98"/>
      <c r="J267" s="98">
        <f t="shared" si="2"/>
        <v>0.32771338250790305</v>
      </c>
      <c r="K267" s="34" t="s">
        <v>4728</v>
      </c>
    </row>
    <row r="268" spans="1:11">
      <c r="A268" s="34" t="s">
        <v>4655</v>
      </c>
      <c r="B268" s="34">
        <v>2014</v>
      </c>
      <c r="C268" s="34">
        <v>60</v>
      </c>
      <c r="D268" s="323" t="s">
        <v>4648</v>
      </c>
      <c r="E268" s="95">
        <f t="shared" si="8"/>
        <v>671</v>
      </c>
      <c r="F268" s="95">
        <f>Cargos_x_gob!$C$3+Cargos_x_gob!$C$7</f>
        <v>949</v>
      </c>
      <c r="G268" s="95">
        <f t="array" ref="G268">SUM(IF('Graf I Nivel Datastudio'!$B$1:$B$1613=B268,IF('Graf I Nivel Datastudio'!$C$1:$C$1613=C268,IF('Graf I Nivel Datastudio'!$D$1:$D$1613=D268,'Graf I Nivel Datastudio'!$G$1:$G$1613,0))))+SUM(IF('Graf II Nivel Datastudio'!$B$1:$B$1613=B268,IF('Graf II Nivel Datastudio'!$C$1:$C$1613=C268,IF('Graf II Nivel Datastudio'!$D$1:$D$1613=D268,'Graf II Nivel Datastudio'!$G$1:$G$1613,0))))</f>
        <v>2</v>
      </c>
      <c r="H268" s="95">
        <f t="shared" si="9"/>
        <v>313</v>
      </c>
      <c r="I268" s="98"/>
      <c r="J268" s="98">
        <f t="shared" si="2"/>
        <v>0.32982086406743943</v>
      </c>
      <c r="K268" s="34" t="s">
        <v>4728</v>
      </c>
    </row>
    <row r="269" spans="1:11">
      <c r="A269" s="34" t="s">
        <v>4655</v>
      </c>
      <c r="B269" s="34">
        <v>2014</v>
      </c>
      <c r="C269" s="34">
        <v>61</v>
      </c>
      <c r="D269" s="323" t="s">
        <v>4648</v>
      </c>
      <c r="E269" s="95">
        <f t="shared" si="8"/>
        <v>671</v>
      </c>
      <c r="F269" s="95">
        <f>Cargos_x_gob!$C$3+Cargos_x_gob!$C$7</f>
        <v>949</v>
      </c>
      <c r="G269" s="95">
        <f t="array" ref="G269">SUM(IF('Graf I Nivel Datastudio'!$B$1:$B$1613=B269,IF('Graf I Nivel Datastudio'!$C$1:$C$1613=C269,IF('Graf I Nivel Datastudio'!$D$1:$D$1613=D269,'Graf I Nivel Datastudio'!$G$1:$G$1613,0))))+SUM(IF('Graf II Nivel Datastudio'!$B$1:$B$1613=B269,IF('Graf II Nivel Datastudio'!$C$1:$C$1613=C269,IF('Graf II Nivel Datastudio'!$D$1:$D$1613=D269,'Graf II Nivel Datastudio'!$G$1:$G$1613,0))))</f>
        <v>0</v>
      </c>
      <c r="H269" s="95">
        <f t="shared" si="9"/>
        <v>313</v>
      </c>
      <c r="I269" s="98"/>
      <c r="J269" s="98">
        <f t="shared" si="2"/>
        <v>0.32982086406743943</v>
      </c>
      <c r="K269" s="34" t="s">
        <v>4728</v>
      </c>
    </row>
    <row r="270" spans="1:11">
      <c r="A270" s="34" t="s">
        <v>4655</v>
      </c>
      <c r="B270" s="34">
        <v>2014</v>
      </c>
      <c r="C270" s="34">
        <v>62</v>
      </c>
      <c r="D270" s="323" t="s">
        <v>4648</v>
      </c>
      <c r="E270" s="95">
        <f t="shared" si="8"/>
        <v>671</v>
      </c>
      <c r="F270" s="95">
        <f>Cargos_x_gob!$C$3+Cargos_x_gob!$C$7</f>
        <v>949</v>
      </c>
      <c r="G270" s="95">
        <f t="array" ref="G270">SUM(IF('Graf I Nivel Datastudio'!$B$1:$B$1613=B270,IF('Graf I Nivel Datastudio'!$C$1:$C$1613=C270,IF('Graf I Nivel Datastudio'!$D$1:$D$1613=D270,'Graf I Nivel Datastudio'!$G$1:$G$1613,0))))+SUM(IF('Graf II Nivel Datastudio'!$B$1:$B$1613=B270,IF('Graf II Nivel Datastudio'!$C$1:$C$1613=C270,IF('Graf II Nivel Datastudio'!$D$1:$D$1613=D270,'Graf II Nivel Datastudio'!$G$1:$G$1613,0))))</f>
        <v>0</v>
      </c>
      <c r="H270" s="95">
        <f t="shared" si="9"/>
        <v>313</v>
      </c>
      <c r="I270" s="98"/>
      <c r="J270" s="98">
        <f t="shared" si="2"/>
        <v>0.32982086406743943</v>
      </c>
      <c r="K270" s="34" t="s">
        <v>4728</v>
      </c>
    </row>
    <row r="271" spans="1:11">
      <c r="A271" s="34" t="s">
        <v>4655</v>
      </c>
      <c r="B271" s="34">
        <v>2014</v>
      </c>
      <c r="C271" s="34">
        <v>63</v>
      </c>
      <c r="D271" s="323" t="s">
        <v>4648</v>
      </c>
      <c r="E271" s="95">
        <f t="shared" si="8"/>
        <v>671</v>
      </c>
      <c r="F271" s="95">
        <f>Cargos_x_gob!$C$3+Cargos_x_gob!$C$7</f>
        <v>949</v>
      </c>
      <c r="G271" s="95">
        <f t="array" ref="G271">SUM(IF('Graf I Nivel Datastudio'!$B$1:$B$1613=B271,IF('Graf I Nivel Datastudio'!$C$1:$C$1613=C271,IF('Graf I Nivel Datastudio'!$D$1:$D$1613=D271,'Graf I Nivel Datastudio'!$G$1:$G$1613,0))))+SUM(IF('Graf II Nivel Datastudio'!$B$1:$B$1613=B271,IF('Graf II Nivel Datastudio'!$C$1:$C$1613=C271,IF('Graf II Nivel Datastudio'!$D$1:$D$1613=D271,'Graf II Nivel Datastudio'!$G$1:$G$1613,0))))</f>
        <v>0</v>
      </c>
      <c r="H271" s="95">
        <f t="shared" si="9"/>
        <v>313</v>
      </c>
      <c r="I271" s="98"/>
      <c r="J271" s="98">
        <f t="shared" si="2"/>
        <v>0.32982086406743943</v>
      </c>
      <c r="K271" s="34" t="s">
        <v>4728</v>
      </c>
    </row>
    <row r="272" spans="1:11">
      <c r="A272" s="34" t="s">
        <v>4655</v>
      </c>
      <c r="B272" s="34">
        <v>2014</v>
      </c>
      <c r="C272" s="34">
        <v>64</v>
      </c>
      <c r="D272" s="323" t="s">
        <v>4648</v>
      </c>
      <c r="E272" s="95">
        <f t="shared" si="8"/>
        <v>671</v>
      </c>
      <c r="F272" s="95">
        <f>Cargos_x_gob!$C$3+Cargos_x_gob!$C$7</f>
        <v>949</v>
      </c>
      <c r="G272" s="95">
        <f t="array" ref="G272">SUM(IF('Graf I Nivel Datastudio'!$B$1:$B$1613=B272,IF('Graf I Nivel Datastudio'!$C$1:$C$1613=C272,IF('Graf I Nivel Datastudio'!$D$1:$D$1613=D272,'Graf I Nivel Datastudio'!$G$1:$G$1613,0))))+SUM(IF('Graf II Nivel Datastudio'!$B$1:$B$1613=B272,IF('Graf II Nivel Datastudio'!$C$1:$C$1613=C272,IF('Graf II Nivel Datastudio'!$D$1:$D$1613=D272,'Graf II Nivel Datastudio'!$G$1:$G$1613,0))))</f>
        <v>0</v>
      </c>
      <c r="H272" s="95">
        <f t="shared" si="9"/>
        <v>313</v>
      </c>
      <c r="I272" s="98"/>
      <c r="J272" s="98">
        <f t="shared" si="2"/>
        <v>0.32982086406743943</v>
      </c>
      <c r="K272" s="34" t="s">
        <v>4728</v>
      </c>
    </row>
    <row r="273" spans="1:11">
      <c r="A273" s="34" t="s">
        <v>4655</v>
      </c>
      <c r="B273" s="34">
        <v>2014</v>
      </c>
      <c r="C273" s="34">
        <v>65</v>
      </c>
      <c r="D273" s="323" t="s">
        <v>4648</v>
      </c>
      <c r="E273" s="95">
        <f t="shared" ref="E273:E336" si="10">MB2_IN+MB2_IIN</f>
        <v>671</v>
      </c>
      <c r="F273" s="95">
        <f>Cargos_x_gob!$C$3+Cargos_x_gob!$C$7</f>
        <v>949</v>
      </c>
      <c r="G273" s="95">
        <f t="array" ref="G273">SUM(IF('Graf I Nivel Datastudio'!$B$1:$B$1613=B273,IF('Graf I Nivel Datastudio'!$C$1:$C$1613=C273,IF('Graf I Nivel Datastudio'!$D$1:$D$1613=D273,'Graf I Nivel Datastudio'!$G$1:$G$1613,0))))+SUM(IF('Graf II Nivel Datastudio'!$B$1:$B$1613=B273,IF('Graf II Nivel Datastudio'!$C$1:$C$1613=C273,IF('Graf II Nivel Datastudio'!$D$1:$D$1613=D273,'Graf II Nivel Datastudio'!$G$1:$G$1613,0))))</f>
        <v>0</v>
      </c>
      <c r="H273" s="95">
        <f t="shared" si="9"/>
        <v>313</v>
      </c>
      <c r="I273" s="98"/>
      <c r="J273" s="98">
        <f t="shared" si="2"/>
        <v>0.32982086406743943</v>
      </c>
      <c r="K273" s="34" t="s">
        <v>4728</v>
      </c>
    </row>
    <row r="274" spans="1:11">
      <c r="A274" s="34" t="s">
        <v>4655</v>
      </c>
      <c r="B274" s="34">
        <v>2014</v>
      </c>
      <c r="C274" s="34">
        <v>66</v>
      </c>
      <c r="D274" s="323" t="s">
        <v>4648</v>
      </c>
      <c r="E274" s="95">
        <f t="shared" si="10"/>
        <v>671</v>
      </c>
      <c r="F274" s="95">
        <f>Cargos_x_gob!$C$3+Cargos_x_gob!$C$7</f>
        <v>949</v>
      </c>
      <c r="G274" s="95">
        <f t="array" ref="G274">SUM(IF('Graf I Nivel Datastudio'!$B$1:$B$1613=B274,IF('Graf I Nivel Datastudio'!$C$1:$C$1613=C274,IF('Graf I Nivel Datastudio'!$D$1:$D$1613=D274,'Graf I Nivel Datastudio'!$G$1:$G$1613,0))))+SUM(IF('Graf II Nivel Datastudio'!$B$1:$B$1613=B274,IF('Graf II Nivel Datastudio'!$C$1:$C$1613=C274,IF('Graf II Nivel Datastudio'!$D$1:$D$1613=D274,'Graf II Nivel Datastudio'!$G$1:$G$1613,0))))</f>
        <v>0</v>
      </c>
      <c r="H274" s="95">
        <f t="shared" si="9"/>
        <v>313</v>
      </c>
      <c r="I274" s="98"/>
      <c r="J274" s="98">
        <f t="shared" si="2"/>
        <v>0.32982086406743943</v>
      </c>
      <c r="K274" s="34" t="s">
        <v>4728</v>
      </c>
    </row>
    <row r="275" spans="1:11">
      <c r="A275" s="34" t="s">
        <v>4655</v>
      </c>
      <c r="B275" s="34">
        <v>2014</v>
      </c>
      <c r="C275" s="34">
        <v>67</v>
      </c>
      <c r="D275" s="323" t="s">
        <v>4648</v>
      </c>
      <c r="E275" s="95">
        <f t="shared" si="10"/>
        <v>671</v>
      </c>
      <c r="F275" s="95">
        <f>Cargos_x_gob!$C$3+Cargos_x_gob!$C$7</f>
        <v>949</v>
      </c>
      <c r="G275" s="95">
        <f t="array" ref="G275">SUM(IF('Graf I Nivel Datastudio'!$B$1:$B$1613=B275,IF('Graf I Nivel Datastudio'!$C$1:$C$1613=C275,IF('Graf I Nivel Datastudio'!$D$1:$D$1613=D275,'Graf I Nivel Datastudio'!$G$1:$G$1613,0))))+SUM(IF('Graf II Nivel Datastudio'!$B$1:$B$1613=B275,IF('Graf II Nivel Datastudio'!$C$1:$C$1613=C275,IF('Graf II Nivel Datastudio'!$D$1:$D$1613=D275,'Graf II Nivel Datastudio'!$G$1:$G$1613,0))))</f>
        <v>0</v>
      </c>
      <c r="H275" s="95">
        <f t="shared" si="9"/>
        <v>313</v>
      </c>
      <c r="I275" s="98"/>
      <c r="J275" s="98">
        <f t="shared" si="2"/>
        <v>0.32982086406743943</v>
      </c>
      <c r="K275" s="34" t="s">
        <v>4728</v>
      </c>
    </row>
    <row r="276" spans="1:11">
      <c r="A276" s="34" t="s">
        <v>4655</v>
      </c>
      <c r="B276" s="34">
        <v>2014</v>
      </c>
      <c r="C276" s="34">
        <v>68</v>
      </c>
      <c r="D276" s="323" t="s">
        <v>4648</v>
      </c>
      <c r="E276" s="95">
        <f t="shared" si="10"/>
        <v>671</v>
      </c>
      <c r="F276" s="95">
        <f>Cargos_x_gob!$C$3+Cargos_x_gob!$C$7</f>
        <v>949</v>
      </c>
      <c r="G276" s="95">
        <f t="array" ref="G276">SUM(IF('Graf I Nivel Datastudio'!$B$1:$B$1613=B276,IF('Graf I Nivel Datastudio'!$C$1:$C$1613=C276,IF('Graf I Nivel Datastudio'!$D$1:$D$1613=D276,'Graf I Nivel Datastudio'!$G$1:$G$1613,0))))+SUM(IF('Graf II Nivel Datastudio'!$B$1:$B$1613=B276,IF('Graf II Nivel Datastudio'!$C$1:$C$1613=C276,IF('Graf II Nivel Datastudio'!$D$1:$D$1613=D276,'Graf II Nivel Datastudio'!$G$1:$G$1613,0))))</f>
        <v>1</v>
      </c>
      <c r="H276" s="95">
        <f t="shared" si="9"/>
        <v>314</v>
      </c>
      <c r="I276" s="98"/>
      <c r="J276" s="98">
        <f t="shared" si="2"/>
        <v>0.3308746048472076</v>
      </c>
      <c r="K276" s="34" t="s">
        <v>4728</v>
      </c>
    </row>
    <row r="277" spans="1:11">
      <c r="A277" s="34" t="s">
        <v>4655</v>
      </c>
      <c r="B277" s="34">
        <v>2014</v>
      </c>
      <c r="C277" s="34">
        <v>69</v>
      </c>
      <c r="D277" s="323" t="s">
        <v>4648</v>
      </c>
      <c r="E277" s="95">
        <f t="shared" si="10"/>
        <v>671</v>
      </c>
      <c r="F277" s="95">
        <f>Cargos_x_gob!$C$3+Cargos_x_gob!$C$7</f>
        <v>949</v>
      </c>
      <c r="G277" s="95">
        <f t="array" ref="G277">SUM(IF('Graf I Nivel Datastudio'!$B$1:$B$1613=B277,IF('Graf I Nivel Datastudio'!$C$1:$C$1613=C277,IF('Graf I Nivel Datastudio'!$D$1:$D$1613=D277,'Graf I Nivel Datastudio'!$G$1:$G$1613,0))))+SUM(IF('Graf II Nivel Datastudio'!$B$1:$B$1613=B277,IF('Graf II Nivel Datastudio'!$C$1:$C$1613=C277,IF('Graf II Nivel Datastudio'!$D$1:$D$1613=D277,'Graf II Nivel Datastudio'!$G$1:$G$1613,0))))</f>
        <v>3</v>
      </c>
      <c r="H277" s="95">
        <f t="shared" si="9"/>
        <v>317</v>
      </c>
      <c r="I277" s="98"/>
      <c r="J277" s="98">
        <f t="shared" si="2"/>
        <v>0.33403582718651209</v>
      </c>
      <c r="K277" s="34" t="s">
        <v>4728</v>
      </c>
    </row>
    <row r="278" spans="1:11">
      <c r="A278" s="34" t="s">
        <v>4655</v>
      </c>
      <c r="B278" s="34">
        <v>2014</v>
      </c>
      <c r="C278" s="34">
        <v>70</v>
      </c>
      <c r="D278" s="323" t="s">
        <v>4648</v>
      </c>
      <c r="E278" s="95">
        <f t="shared" si="10"/>
        <v>671</v>
      </c>
      <c r="F278" s="95">
        <f>Cargos_x_gob!$C$3+Cargos_x_gob!$C$7</f>
        <v>949</v>
      </c>
      <c r="G278" s="95">
        <f t="array" ref="G278">SUM(IF('Graf I Nivel Datastudio'!$B$1:$B$1613=B278,IF('Graf I Nivel Datastudio'!$C$1:$C$1613=C278,IF('Graf I Nivel Datastudio'!$D$1:$D$1613=D278,'Graf I Nivel Datastudio'!$G$1:$G$1613,0))))+SUM(IF('Graf II Nivel Datastudio'!$B$1:$B$1613=B278,IF('Graf II Nivel Datastudio'!$C$1:$C$1613=C278,IF('Graf II Nivel Datastudio'!$D$1:$D$1613=D278,'Graf II Nivel Datastudio'!$G$1:$G$1613,0))))</f>
        <v>0</v>
      </c>
      <c r="H278" s="95">
        <f t="shared" si="9"/>
        <v>317</v>
      </c>
      <c r="I278" s="98"/>
      <c r="J278" s="98">
        <f t="shared" si="2"/>
        <v>0.33403582718651209</v>
      </c>
      <c r="K278" s="34" t="s">
        <v>4728</v>
      </c>
    </row>
    <row r="279" spans="1:11">
      <c r="A279" s="34" t="s">
        <v>4655</v>
      </c>
      <c r="B279" s="34">
        <v>2014</v>
      </c>
      <c r="C279" s="34">
        <v>71</v>
      </c>
      <c r="D279" s="323" t="s">
        <v>4648</v>
      </c>
      <c r="E279" s="95">
        <f t="shared" si="10"/>
        <v>671</v>
      </c>
      <c r="F279" s="95">
        <f>Cargos_x_gob!$C$3+Cargos_x_gob!$C$7</f>
        <v>949</v>
      </c>
      <c r="G279" s="95">
        <f t="array" ref="G279">SUM(IF('Graf I Nivel Datastudio'!$B$1:$B$1613=B279,IF('Graf I Nivel Datastudio'!$C$1:$C$1613=C279,IF('Graf I Nivel Datastudio'!$D$1:$D$1613=D279,'Graf I Nivel Datastudio'!$G$1:$G$1613,0))))+SUM(IF('Graf II Nivel Datastudio'!$B$1:$B$1613=B279,IF('Graf II Nivel Datastudio'!$C$1:$C$1613=C279,IF('Graf II Nivel Datastudio'!$D$1:$D$1613=D279,'Graf II Nivel Datastudio'!$G$1:$G$1613,0))))</f>
        <v>1</v>
      </c>
      <c r="H279" s="95">
        <f t="shared" si="9"/>
        <v>318</v>
      </c>
      <c r="I279" s="98"/>
      <c r="J279" s="98">
        <f t="shared" si="2"/>
        <v>0.33508956796628031</v>
      </c>
      <c r="K279" s="34" t="s">
        <v>4728</v>
      </c>
    </row>
    <row r="280" spans="1:11">
      <c r="A280" s="34" t="s">
        <v>4655</v>
      </c>
      <c r="B280" s="34">
        <v>2014</v>
      </c>
      <c r="C280" s="34">
        <v>72</v>
      </c>
      <c r="D280" s="323" t="s">
        <v>4648</v>
      </c>
      <c r="E280" s="95">
        <f t="shared" si="10"/>
        <v>671</v>
      </c>
      <c r="F280" s="95">
        <f>Cargos_x_gob!$C$3+Cargos_x_gob!$C$7</f>
        <v>949</v>
      </c>
      <c r="G280" s="95">
        <f t="array" ref="G280">SUM(IF('Graf I Nivel Datastudio'!$B$1:$B$1613=B280,IF('Graf I Nivel Datastudio'!$C$1:$C$1613=C280,IF('Graf I Nivel Datastudio'!$D$1:$D$1613=D280,'Graf I Nivel Datastudio'!$G$1:$G$1613,0))))+SUM(IF('Graf II Nivel Datastudio'!$B$1:$B$1613=B280,IF('Graf II Nivel Datastudio'!$C$1:$C$1613=C280,IF('Graf II Nivel Datastudio'!$D$1:$D$1613=D280,'Graf II Nivel Datastudio'!$G$1:$G$1613,0))))</f>
        <v>0</v>
      </c>
      <c r="H280" s="95">
        <f t="shared" si="9"/>
        <v>318</v>
      </c>
      <c r="I280" s="98"/>
      <c r="J280" s="98">
        <f t="shared" si="2"/>
        <v>0.33508956796628031</v>
      </c>
      <c r="K280" s="34" t="s">
        <v>4728</v>
      </c>
    </row>
    <row r="281" spans="1:11">
      <c r="A281" s="34" t="s">
        <v>4655</v>
      </c>
      <c r="B281" s="34">
        <v>2014</v>
      </c>
      <c r="C281" s="34">
        <v>73</v>
      </c>
      <c r="D281" s="323" t="s">
        <v>4648</v>
      </c>
      <c r="E281" s="95">
        <f t="shared" si="10"/>
        <v>671</v>
      </c>
      <c r="F281" s="95">
        <f>Cargos_x_gob!$C$3+Cargos_x_gob!$C$7</f>
        <v>949</v>
      </c>
      <c r="G281" s="95">
        <f t="array" ref="G281">SUM(IF('Graf I Nivel Datastudio'!$B$1:$B$1613=B281,IF('Graf I Nivel Datastudio'!$C$1:$C$1613=C281,IF('Graf I Nivel Datastudio'!$D$1:$D$1613=D281,'Graf I Nivel Datastudio'!$G$1:$G$1613,0))))+SUM(IF('Graf II Nivel Datastudio'!$B$1:$B$1613=B281,IF('Graf II Nivel Datastudio'!$C$1:$C$1613=C281,IF('Graf II Nivel Datastudio'!$D$1:$D$1613=D281,'Graf II Nivel Datastudio'!$G$1:$G$1613,0))))</f>
        <v>0</v>
      </c>
      <c r="H281" s="95">
        <f t="shared" si="9"/>
        <v>318</v>
      </c>
      <c r="I281" s="98"/>
      <c r="J281" s="98">
        <f t="shared" si="2"/>
        <v>0.33508956796628031</v>
      </c>
      <c r="K281" s="34" t="s">
        <v>4728</v>
      </c>
    </row>
    <row r="282" spans="1:11">
      <c r="A282" s="34" t="s">
        <v>4655</v>
      </c>
      <c r="B282" s="34">
        <v>2014</v>
      </c>
      <c r="C282" s="34">
        <v>74</v>
      </c>
      <c r="D282" s="323" t="s">
        <v>4648</v>
      </c>
      <c r="E282" s="95">
        <f t="shared" si="10"/>
        <v>671</v>
      </c>
      <c r="F282" s="95">
        <f>Cargos_x_gob!$C$3+Cargos_x_gob!$C$7</f>
        <v>949</v>
      </c>
      <c r="G282" s="95">
        <f t="array" ref="G282">SUM(IF('Graf I Nivel Datastudio'!$B$1:$B$1613=B282,IF('Graf I Nivel Datastudio'!$C$1:$C$1613=C282,IF('Graf I Nivel Datastudio'!$D$1:$D$1613=D282,'Graf I Nivel Datastudio'!$G$1:$G$1613,0))))+SUM(IF('Graf II Nivel Datastudio'!$B$1:$B$1613=B282,IF('Graf II Nivel Datastudio'!$C$1:$C$1613=C282,IF('Graf II Nivel Datastudio'!$D$1:$D$1613=D282,'Graf II Nivel Datastudio'!$G$1:$G$1613,0))))</f>
        <v>1</v>
      </c>
      <c r="H282" s="95">
        <f t="shared" si="9"/>
        <v>319</v>
      </c>
      <c r="I282" s="98"/>
      <c r="J282" s="98">
        <f t="shared" si="2"/>
        <v>0.33614330874604847</v>
      </c>
      <c r="K282" s="34" t="s">
        <v>4728</v>
      </c>
    </row>
    <row r="283" spans="1:11">
      <c r="A283" s="34" t="s">
        <v>4655</v>
      </c>
      <c r="B283" s="34">
        <v>2014</v>
      </c>
      <c r="C283" s="34">
        <v>75</v>
      </c>
      <c r="D283" s="323" t="s">
        <v>4648</v>
      </c>
      <c r="E283" s="95">
        <f t="shared" si="10"/>
        <v>671</v>
      </c>
      <c r="F283" s="95">
        <f>Cargos_x_gob!$C$3+Cargos_x_gob!$C$7</f>
        <v>949</v>
      </c>
      <c r="G283" s="95">
        <f t="array" ref="G283">SUM(IF('Graf I Nivel Datastudio'!$B$1:$B$1613=B283,IF('Graf I Nivel Datastudio'!$C$1:$C$1613=C283,IF('Graf I Nivel Datastudio'!$D$1:$D$1613=D283,'Graf I Nivel Datastudio'!$G$1:$G$1613,0))))+SUM(IF('Graf II Nivel Datastudio'!$B$1:$B$1613=B283,IF('Graf II Nivel Datastudio'!$C$1:$C$1613=C283,IF('Graf II Nivel Datastudio'!$D$1:$D$1613=D283,'Graf II Nivel Datastudio'!$G$1:$G$1613,0))))</f>
        <v>0</v>
      </c>
      <c r="H283" s="95">
        <f t="shared" si="9"/>
        <v>319</v>
      </c>
      <c r="I283" s="98"/>
      <c r="J283" s="98">
        <f t="shared" si="2"/>
        <v>0.33614330874604847</v>
      </c>
      <c r="K283" s="34" t="s">
        <v>4728</v>
      </c>
    </row>
    <row r="284" spans="1:11">
      <c r="A284" s="34" t="s">
        <v>4655</v>
      </c>
      <c r="B284" s="34">
        <v>2014</v>
      </c>
      <c r="C284" s="34">
        <v>76</v>
      </c>
      <c r="D284" s="323" t="s">
        <v>4648</v>
      </c>
      <c r="E284" s="95">
        <f t="shared" si="10"/>
        <v>671</v>
      </c>
      <c r="F284" s="95">
        <f>Cargos_x_gob!$C$3+Cargos_x_gob!$C$7</f>
        <v>949</v>
      </c>
      <c r="G284" s="95">
        <f t="array" ref="G284">SUM(IF('Graf I Nivel Datastudio'!$B$1:$B$1613=B284,IF('Graf I Nivel Datastudio'!$C$1:$C$1613=C284,IF('Graf I Nivel Datastudio'!$D$1:$D$1613=D284,'Graf I Nivel Datastudio'!$G$1:$G$1613,0))))+SUM(IF('Graf II Nivel Datastudio'!$B$1:$B$1613=B284,IF('Graf II Nivel Datastudio'!$C$1:$C$1613=C284,IF('Graf II Nivel Datastudio'!$D$1:$D$1613=D284,'Graf II Nivel Datastudio'!$G$1:$G$1613,0))))</f>
        <v>1</v>
      </c>
      <c r="H284" s="95">
        <f t="shared" si="9"/>
        <v>320</v>
      </c>
      <c r="I284" s="98"/>
      <c r="J284" s="98">
        <f t="shared" si="2"/>
        <v>0.33719704952581664</v>
      </c>
      <c r="K284" s="34" t="s">
        <v>4728</v>
      </c>
    </row>
    <row r="285" spans="1:11">
      <c r="A285" s="34" t="s">
        <v>4655</v>
      </c>
      <c r="B285" s="34">
        <v>2014</v>
      </c>
      <c r="C285" s="34">
        <v>77</v>
      </c>
      <c r="D285" s="323" t="s">
        <v>4648</v>
      </c>
      <c r="E285" s="95">
        <f t="shared" si="10"/>
        <v>671</v>
      </c>
      <c r="F285" s="95">
        <f>Cargos_x_gob!$C$3+Cargos_x_gob!$C$7</f>
        <v>949</v>
      </c>
      <c r="G285" s="95">
        <f t="array" ref="G285">SUM(IF('Graf I Nivel Datastudio'!$B$1:$B$1613=B285,IF('Graf I Nivel Datastudio'!$C$1:$C$1613=C285,IF('Graf I Nivel Datastudio'!$D$1:$D$1613=D285,'Graf I Nivel Datastudio'!$G$1:$G$1613,0))))+SUM(IF('Graf II Nivel Datastudio'!$B$1:$B$1613=B285,IF('Graf II Nivel Datastudio'!$C$1:$C$1613=C285,IF('Graf II Nivel Datastudio'!$D$1:$D$1613=D285,'Graf II Nivel Datastudio'!$G$1:$G$1613,0))))</f>
        <v>0</v>
      </c>
      <c r="H285" s="95">
        <f t="shared" si="9"/>
        <v>320</v>
      </c>
      <c r="I285" s="98"/>
      <c r="J285" s="98">
        <f t="shared" si="2"/>
        <v>0.33719704952581664</v>
      </c>
      <c r="K285" s="34" t="s">
        <v>4728</v>
      </c>
    </row>
    <row r="286" spans="1:11">
      <c r="A286" s="34" t="s">
        <v>4655</v>
      </c>
      <c r="B286" s="34">
        <v>2014</v>
      </c>
      <c r="C286" s="34">
        <v>78</v>
      </c>
      <c r="D286" s="323" t="s">
        <v>4648</v>
      </c>
      <c r="E286" s="95">
        <f t="shared" si="10"/>
        <v>671</v>
      </c>
      <c r="F286" s="95">
        <f>Cargos_x_gob!$C$3+Cargos_x_gob!$C$7</f>
        <v>949</v>
      </c>
      <c r="G286" s="95">
        <f t="array" ref="G286">SUM(IF('Graf I Nivel Datastudio'!$B$1:$B$1613=B286,IF('Graf I Nivel Datastudio'!$C$1:$C$1613=C286,IF('Graf I Nivel Datastudio'!$D$1:$D$1613=D286,'Graf I Nivel Datastudio'!$G$1:$G$1613,0))))+SUM(IF('Graf II Nivel Datastudio'!$B$1:$B$1613=B286,IF('Graf II Nivel Datastudio'!$C$1:$C$1613=C286,IF('Graf II Nivel Datastudio'!$D$1:$D$1613=D286,'Graf II Nivel Datastudio'!$G$1:$G$1613,0))))</f>
        <v>0</v>
      </c>
      <c r="H286" s="95">
        <f t="shared" si="9"/>
        <v>320</v>
      </c>
      <c r="I286" s="98"/>
      <c r="J286" s="98">
        <f t="shared" si="2"/>
        <v>0.33719704952581664</v>
      </c>
      <c r="K286" s="34" t="s">
        <v>4728</v>
      </c>
    </row>
    <row r="287" spans="1:11">
      <c r="A287" s="34" t="s">
        <v>4655</v>
      </c>
      <c r="B287" s="34">
        <v>2014</v>
      </c>
      <c r="C287" s="34">
        <v>79</v>
      </c>
      <c r="D287" s="323" t="s">
        <v>4648</v>
      </c>
      <c r="E287" s="95">
        <f t="shared" si="10"/>
        <v>671</v>
      </c>
      <c r="F287" s="95">
        <f>Cargos_x_gob!$C$3+Cargos_x_gob!$C$7</f>
        <v>949</v>
      </c>
      <c r="G287" s="95">
        <f t="array" ref="G287">SUM(IF('Graf I Nivel Datastudio'!$B$1:$B$1613=B287,IF('Graf I Nivel Datastudio'!$C$1:$C$1613=C287,IF('Graf I Nivel Datastudio'!$D$1:$D$1613=D287,'Graf I Nivel Datastudio'!$G$1:$G$1613,0))))+SUM(IF('Graf II Nivel Datastudio'!$B$1:$B$1613=B287,IF('Graf II Nivel Datastudio'!$C$1:$C$1613=C287,IF('Graf II Nivel Datastudio'!$D$1:$D$1613=D287,'Graf II Nivel Datastudio'!$G$1:$G$1613,0))))</f>
        <v>0</v>
      </c>
      <c r="H287" s="95">
        <f t="shared" si="9"/>
        <v>320</v>
      </c>
      <c r="I287" s="98"/>
      <c r="J287" s="98">
        <f t="shared" si="2"/>
        <v>0.33719704952581664</v>
      </c>
      <c r="K287" s="34" t="s">
        <v>4728</v>
      </c>
    </row>
    <row r="288" spans="1:11">
      <c r="A288" s="34" t="s">
        <v>4655</v>
      </c>
      <c r="B288" s="34">
        <v>2014</v>
      </c>
      <c r="C288" s="34">
        <v>80</v>
      </c>
      <c r="D288" s="323" t="s">
        <v>4648</v>
      </c>
      <c r="E288" s="95">
        <f t="shared" si="10"/>
        <v>671</v>
      </c>
      <c r="F288" s="95">
        <f>Cargos_x_gob!$C$3+Cargos_x_gob!$C$7</f>
        <v>949</v>
      </c>
      <c r="G288" s="95">
        <f t="array" ref="G288">SUM(IF('Graf I Nivel Datastudio'!$B$1:$B$1613=B288,IF('Graf I Nivel Datastudio'!$C$1:$C$1613=C288,IF('Graf I Nivel Datastudio'!$D$1:$D$1613=D288,'Graf I Nivel Datastudio'!$G$1:$G$1613,0))))+SUM(IF('Graf II Nivel Datastudio'!$B$1:$B$1613=B288,IF('Graf II Nivel Datastudio'!$C$1:$C$1613=C288,IF('Graf II Nivel Datastudio'!$D$1:$D$1613=D288,'Graf II Nivel Datastudio'!$G$1:$G$1613,0))))</f>
        <v>1</v>
      </c>
      <c r="H288" s="95">
        <f t="shared" si="9"/>
        <v>321</v>
      </c>
      <c r="I288" s="98"/>
      <c r="J288" s="98">
        <f t="shared" si="2"/>
        <v>0.3382507903055848</v>
      </c>
      <c r="K288" s="34" t="s">
        <v>4728</v>
      </c>
    </row>
    <row r="289" spans="1:11">
      <c r="A289" s="34" t="s">
        <v>4655</v>
      </c>
      <c r="B289" s="34">
        <v>2014</v>
      </c>
      <c r="C289" s="34">
        <v>81</v>
      </c>
      <c r="D289" s="323" t="s">
        <v>4648</v>
      </c>
      <c r="E289" s="95">
        <f t="shared" si="10"/>
        <v>671</v>
      </c>
      <c r="F289" s="95">
        <f>Cargos_x_gob!$C$3+Cargos_x_gob!$C$7</f>
        <v>949</v>
      </c>
      <c r="G289" s="95">
        <f t="array" ref="G289">SUM(IF('Graf I Nivel Datastudio'!$B$1:$B$1613=B289,IF('Graf I Nivel Datastudio'!$C$1:$C$1613=C289,IF('Graf I Nivel Datastudio'!$D$1:$D$1613=D289,'Graf I Nivel Datastudio'!$G$1:$G$1613,0))))+SUM(IF('Graf II Nivel Datastudio'!$B$1:$B$1613=B289,IF('Graf II Nivel Datastudio'!$C$1:$C$1613=C289,IF('Graf II Nivel Datastudio'!$D$1:$D$1613=D289,'Graf II Nivel Datastudio'!$G$1:$G$1613,0))))</f>
        <v>0</v>
      </c>
      <c r="H289" s="95">
        <f t="shared" si="9"/>
        <v>321</v>
      </c>
      <c r="I289" s="98"/>
      <c r="J289" s="98">
        <f t="shared" si="2"/>
        <v>0.3382507903055848</v>
      </c>
      <c r="K289" s="34" t="s">
        <v>4728</v>
      </c>
    </row>
    <row r="290" spans="1:11">
      <c r="A290" s="34" t="s">
        <v>4655</v>
      </c>
      <c r="B290" s="34">
        <v>2014</v>
      </c>
      <c r="C290" s="34">
        <v>82</v>
      </c>
      <c r="D290" s="323" t="s">
        <v>4648</v>
      </c>
      <c r="E290" s="95">
        <f t="shared" si="10"/>
        <v>671</v>
      </c>
      <c r="F290" s="95">
        <f>Cargos_x_gob!$C$3+Cargos_x_gob!$C$7</f>
        <v>949</v>
      </c>
      <c r="G290" s="95">
        <f t="array" ref="G290">SUM(IF('Graf I Nivel Datastudio'!$B$1:$B$1613=B290,IF('Graf I Nivel Datastudio'!$C$1:$C$1613=C290,IF('Graf I Nivel Datastudio'!$D$1:$D$1613=D290,'Graf I Nivel Datastudio'!$G$1:$G$1613,0))))+SUM(IF('Graf II Nivel Datastudio'!$B$1:$B$1613=B290,IF('Graf II Nivel Datastudio'!$C$1:$C$1613=C290,IF('Graf II Nivel Datastudio'!$D$1:$D$1613=D290,'Graf II Nivel Datastudio'!$G$1:$G$1613,0))))</f>
        <v>1</v>
      </c>
      <c r="H290" s="95">
        <f t="shared" si="9"/>
        <v>322</v>
      </c>
      <c r="I290" s="98"/>
      <c r="J290" s="98">
        <f t="shared" si="2"/>
        <v>0.33930453108535302</v>
      </c>
      <c r="K290" s="34" t="s">
        <v>4728</v>
      </c>
    </row>
    <row r="291" spans="1:11">
      <c r="A291" s="34" t="s">
        <v>4655</v>
      </c>
      <c r="B291" s="34">
        <v>2014</v>
      </c>
      <c r="C291" s="34">
        <v>83</v>
      </c>
      <c r="D291" s="323" t="s">
        <v>4648</v>
      </c>
      <c r="E291" s="95">
        <f t="shared" si="10"/>
        <v>671</v>
      </c>
      <c r="F291" s="95">
        <f>Cargos_x_gob!$C$3+Cargos_x_gob!$C$7</f>
        <v>949</v>
      </c>
      <c r="G291" s="95">
        <f t="array" ref="G291">SUM(IF('Graf I Nivel Datastudio'!$B$1:$B$1613=B291,IF('Graf I Nivel Datastudio'!$C$1:$C$1613=C291,IF('Graf I Nivel Datastudio'!$D$1:$D$1613=D291,'Graf I Nivel Datastudio'!$G$1:$G$1613,0))))+SUM(IF('Graf II Nivel Datastudio'!$B$1:$B$1613=B291,IF('Graf II Nivel Datastudio'!$C$1:$C$1613=C291,IF('Graf II Nivel Datastudio'!$D$1:$D$1613=D291,'Graf II Nivel Datastudio'!$G$1:$G$1613,0))))</f>
        <v>0</v>
      </c>
      <c r="H291" s="95">
        <f t="shared" si="9"/>
        <v>322</v>
      </c>
      <c r="I291" s="98"/>
      <c r="J291" s="98">
        <f t="shared" si="2"/>
        <v>0.33930453108535302</v>
      </c>
      <c r="K291" s="34" t="s">
        <v>4728</v>
      </c>
    </row>
    <row r="292" spans="1:11">
      <c r="A292" s="34" t="s">
        <v>4655</v>
      </c>
      <c r="B292" s="34">
        <v>2014</v>
      </c>
      <c r="C292" s="34">
        <v>84</v>
      </c>
      <c r="D292" s="323" t="s">
        <v>4648</v>
      </c>
      <c r="E292" s="95">
        <f t="shared" si="10"/>
        <v>671</v>
      </c>
      <c r="F292" s="95">
        <f>Cargos_x_gob!$C$3+Cargos_x_gob!$C$7</f>
        <v>949</v>
      </c>
      <c r="G292" s="95">
        <f t="array" ref="G292">SUM(IF('Graf I Nivel Datastudio'!$B$1:$B$1613=B292,IF('Graf I Nivel Datastudio'!$C$1:$C$1613=C292,IF('Graf I Nivel Datastudio'!$D$1:$D$1613=D292,'Graf I Nivel Datastudio'!$G$1:$G$1613,0))))+SUM(IF('Graf II Nivel Datastudio'!$B$1:$B$1613=B292,IF('Graf II Nivel Datastudio'!$C$1:$C$1613=C292,IF('Graf II Nivel Datastudio'!$D$1:$D$1613=D292,'Graf II Nivel Datastudio'!$G$1:$G$1613,0))))</f>
        <v>0</v>
      </c>
      <c r="H292" s="95">
        <f t="shared" si="9"/>
        <v>322</v>
      </c>
      <c r="I292" s="98"/>
      <c r="J292" s="98">
        <f t="shared" si="2"/>
        <v>0.33930453108535302</v>
      </c>
      <c r="K292" s="34" t="s">
        <v>4728</v>
      </c>
    </row>
    <row r="293" spans="1:11">
      <c r="A293" s="34" t="s">
        <v>4655</v>
      </c>
      <c r="B293" s="34">
        <v>2014</v>
      </c>
      <c r="C293" s="34">
        <v>85</v>
      </c>
      <c r="D293" s="323" t="s">
        <v>4648</v>
      </c>
      <c r="E293" s="95">
        <f t="shared" si="10"/>
        <v>671</v>
      </c>
      <c r="F293" s="95">
        <f>Cargos_x_gob!$C$3+Cargos_x_gob!$C$7</f>
        <v>949</v>
      </c>
      <c r="G293" s="95">
        <f t="array" ref="G293">SUM(IF('Graf I Nivel Datastudio'!$B$1:$B$1613=B293,IF('Graf I Nivel Datastudio'!$C$1:$C$1613=C293,IF('Graf I Nivel Datastudio'!$D$1:$D$1613=D293,'Graf I Nivel Datastudio'!$G$1:$G$1613,0))))+SUM(IF('Graf II Nivel Datastudio'!$B$1:$B$1613=B293,IF('Graf II Nivel Datastudio'!$C$1:$C$1613=C293,IF('Graf II Nivel Datastudio'!$D$1:$D$1613=D293,'Graf II Nivel Datastudio'!$G$1:$G$1613,0))))</f>
        <v>0</v>
      </c>
      <c r="H293" s="95">
        <f t="shared" si="9"/>
        <v>322</v>
      </c>
      <c r="I293" s="98"/>
      <c r="J293" s="98">
        <f t="shared" si="2"/>
        <v>0.33930453108535302</v>
      </c>
      <c r="K293" s="34" t="s">
        <v>4728</v>
      </c>
    </row>
    <row r="294" spans="1:11">
      <c r="A294" s="34" t="s">
        <v>4655</v>
      </c>
      <c r="B294" s="34">
        <v>2014</v>
      </c>
      <c r="C294" s="34">
        <v>86</v>
      </c>
      <c r="D294" s="323" t="s">
        <v>4648</v>
      </c>
      <c r="E294" s="95">
        <f t="shared" si="10"/>
        <v>671</v>
      </c>
      <c r="F294" s="95">
        <f>Cargos_x_gob!$C$3+Cargos_x_gob!$C$7</f>
        <v>949</v>
      </c>
      <c r="G294" s="95">
        <f t="array" ref="G294">SUM(IF('Graf I Nivel Datastudio'!$B$1:$B$1613=B294,IF('Graf I Nivel Datastudio'!$C$1:$C$1613=C294,IF('Graf I Nivel Datastudio'!$D$1:$D$1613=D294,'Graf I Nivel Datastudio'!$G$1:$G$1613,0))))+SUM(IF('Graf II Nivel Datastudio'!$B$1:$B$1613=B294,IF('Graf II Nivel Datastudio'!$C$1:$C$1613=C294,IF('Graf II Nivel Datastudio'!$D$1:$D$1613=D294,'Graf II Nivel Datastudio'!$G$1:$G$1613,0))))</f>
        <v>0</v>
      </c>
      <c r="H294" s="95">
        <f t="shared" si="9"/>
        <v>322</v>
      </c>
      <c r="I294" s="98"/>
      <c r="J294" s="98">
        <f t="shared" si="2"/>
        <v>0.33930453108535302</v>
      </c>
      <c r="K294" s="34" t="s">
        <v>4728</v>
      </c>
    </row>
    <row r="295" spans="1:11">
      <c r="A295" s="34" t="s">
        <v>4655</v>
      </c>
      <c r="B295" s="34">
        <v>2014</v>
      </c>
      <c r="C295" s="34">
        <v>87</v>
      </c>
      <c r="D295" s="323" t="s">
        <v>4648</v>
      </c>
      <c r="E295" s="95">
        <f t="shared" si="10"/>
        <v>671</v>
      </c>
      <c r="F295" s="95">
        <f>Cargos_x_gob!$C$3+Cargos_x_gob!$C$7</f>
        <v>949</v>
      </c>
      <c r="G295" s="95">
        <f t="array" ref="G295">SUM(IF('Graf I Nivel Datastudio'!$B$1:$B$1613=B295,IF('Graf I Nivel Datastudio'!$C$1:$C$1613=C295,IF('Graf I Nivel Datastudio'!$D$1:$D$1613=D295,'Graf I Nivel Datastudio'!$G$1:$G$1613,0))))+SUM(IF('Graf II Nivel Datastudio'!$B$1:$B$1613=B295,IF('Graf II Nivel Datastudio'!$C$1:$C$1613=C295,IF('Graf II Nivel Datastudio'!$D$1:$D$1613=D295,'Graf II Nivel Datastudio'!$G$1:$G$1613,0))))</f>
        <v>1</v>
      </c>
      <c r="H295" s="95">
        <f t="shared" si="9"/>
        <v>323</v>
      </c>
      <c r="I295" s="98"/>
      <c r="J295" s="98">
        <f t="shared" si="2"/>
        <v>0.34035827186512119</v>
      </c>
      <c r="K295" s="34" t="s">
        <v>4728</v>
      </c>
    </row>
    <row r="296" spans="1:11">
      <c r="A296" s="34" t="s">
        <v>4655</v>
      </c>
      <c r="B296" s="34">
        <v>2014</v>
      </c>
      <c r="C296" s="34">
        <v>88</v>
      </c>
      <c r="D296" s="323" t="s">
        <v>4648</v>
      </c>
      <c r="E296" s="95">
        <f t="shared" si="10"/>
        <v>671</v>
      </c>
      <c r="F296" s="95">
        <f>Cargos_x_gob!$C$3+Cargos_x_gob!$C$7</f>
        <v>949</v>
      </c>
      <c r="G296" s="95">
        <f t="array" ref="G296">SUM(IF('Graf I Nivel Datastudio'!$B$1:$B$1613=B296,IF('Graf I Nivel Datastudio'!$C$1:$C$1613=C296,IF('Graf I Nivel Datastudio'!$D$1:$D$1613=D296,'Graf I Nivel Datastudio'!$G$1:$G$1613,0))))+SUM(IF('Graf II Nivel Datastudio'!$B$1:$B$1613=B296,IF('Graf II Nivel Datastudio'!$C$1:$C$1613=C296,IF('Graf II Nivel Datastudio'!$D$1:$D$1613=D296,'Graf II Nivel Datastudio'!$G$1:$G$1613,0))))</f>
        <v>2</v>
      </c>
      <c r="H296" s="95">
        <f t="shared" si="9"/>
        <v>325</v>
      </c>
      <c r="I296" s="98"/>
      <c r="J296" s="98">
        <f t="shared" si="2"/>
        <v>0.34246575342465752</v>
      </c>
      <c r="K296" s="34" t="s">
        <v>4728</v>
      </c>
    </row>
    <row r="297" spans="1:11">
      <c r="A297" s="34" t="s">
        <v>4655</v>
      </c>
      <c r="B297" s="34">
        <v>2014</v>
      </c>
      <c r="C297" s="34">
        <v>89</v>
      </c>
      <c r="D297" s="323" t="s">
        <v>4648</v>
      </c>
      <c r="E297" s="95">
        <f t="shared" si="10"/>
        <v>671</v>
      </c>
      <c r="F297" s="95">
        <f>Cargos_x_gob!$C$3+Cargos_x_gob!$C$7</f>
        <v>949</v>
      </c>
      <c r="G297" s="95">
        <f t="array" ref="G297">SUM(IF('Graf I Nivel Datastudio'!$B$1:$B$1613=B297,IF('Graf I Nivel Datastudio'!$C$1:$C$1613=C297,IF('Graf I Nivel Datastudio'!$D$1:$D$1613=D297,'Graf I Nivel Datastudio'!$G$1:$G$1613,0))))+SUM(IF('Graf II Nivel Datastudio'!$B$1:$B$1613=B297,IF('Graf II Nivel Datastudio'!$C$1:$C$1613=C297,IF('Graf II Nivel Datastudio'!$D$1:$D$1613=D297,'Graf II Nivel Datastudio'!$G$1:$G$1613,0))))</f>
        <v>0</v>
      </c>
      <c r="H297" s="95">
        <f t="shared" si="9"/>
        <v>325</v>
      </c>
      <c r="I297" s="98"/>
      <c r="J297" s="98">
        <f t="shared" si="2"/>
        <v>0.34246575342465752</v>
      </c>
      <c r="K297" s="34" t="s">
        <v>4728</v>
      </c>
    </row>
    <row r="298" spans="1:11">
      <c r="A298" s="34" t="s">
        <v>4655</v>
      </c>
      <c r="B298" s="34">
        <v>2014</v>
      </c>
      <c r="C298" s="34">
        <v>90</v>
      </c>
      <c r="D298" s="323" t="s">
        <v>4648</v>
      </c>
      <c r="E298" s="95">
        <f t="shared" si="10"/>
        <v>671</v>
      </c>
      <c r="F298" s="95">
        <f>Cargos_x_gob!$C$3+Cargos_x_gob!$C$7</f>
        <v>949</v>
      </c>
      <c r="G298" s="95">
        <f t="array" ref="G298">SUM(IF('Graf I Nivel Datastudio'!$B$1:$B$1613=B298,IF('Graf I Nivel Datastudio'!$C$1:$C$1613=C298,IF('Graf I Nivel Datastudio'!$D$1:$D$1613=D298,'Graf I Nivel Datastudio'!$G$1:$G$1613,0))))+SUM(IF('Graf II Nivel Datastudio'!$B$1:$B$1613=B298,IF('Graf II Nivel Datastudio'!$C$1:$C$1613=C298,IF('Graf II Nivel Datastudio'!$D$1:$D$1613=D298,'Graf II Nivel Datastudio'!$G$1:$G$1613,0))))</f>
        <v>0</v>
      </c>
      <c r="H298" s="95">
        <f t="shared" si="9"/>
        <v>325</v>
      </c>
      <c r="I298" s="98"/>
      <c r="J298" s="98">
        <f t="shared" si="2"/>
        <v>0.34246575342465752</v>
      </c>
      <c r="K298" s="34" t="s">
        <v>4728</v>
      </c>
    </row>
    <row r="299" spans="1:11">
      <c r="A299" s="34" t="s">
        <v>4655</v>
      </c>
      <c r="B299" s="34">
        <v>2014</v>
      </c>
      <c r="C299" s="34">
        <v>91</v>
      </c>
      <c r="D299" s="323" t="s">
        <v>4648</v>
      </c>
      <c r="E299" s="95">
        <f t="shared" si="10"/>
        <v>671</v>
      </c>
      <c r="F299" s="95">
        <f>Cargos_x_gob!$C$3+Cargos_x_gob!$C$7</f>
        <v>949</v>
      </c>
      <c r="G299" s="95">
        <f t="array" ref="G299">SUM(IF('Graf I Nivel Datastudio'!$B$1:$B$1613=B299,IF('Graf I Nivel Datastudio'!$C$1:$C$1613=C299,IF('Graf I Nivel Datastudio'!$D$1:$D$1613=D299,'Graf I Nivel Datastudio'!$G$1:$G$1613,0))))+SUM(IF('Graf II Nivel Datastudio'!$B$1:$B$1613=B299,IF('Graf II Nivel Datastudio'!$C$1:$C$1613=C299,IF('Graf II Nivel Datastudio'!$D$1:$D$1613=D299,'Graf II Nivel Datastudio'!$G$1:$G$1613,0))))</f>
        <v>2</v>
      </c>
      <c r="H299" s="95">
        <f t="shared" si="9"/>
        <v>327</v>
      </c>
      <c r="I299" s="98"/>
      <c r="J299" s="98">
        <f t="shared" si="2"/>
        <v>0.3445732349841939</v>
      </c>
      <c r="K299" s="34" t="s">
        <v>4728</v>
      </c>
    </row>
    <row r="300" spans="1:11">
      <c r="A300" s="34" t="s">
        <v>4655</v>
      </c>
      <c r="B300" s="34">
        <v>2014</v>
      </c>
      <c r="C300" s="34">
        <v>92</v>
      </c>
      <c r="D300" s="323" t="s">
        <v>4648</v>
      </c>
      <c r="E300" s="95">
        <f t="shared" si="10"/>
        <v>671</v>
      </c>
      <c r="F300" s="95">
        <f>Cargos_x_gob!$C$3+Cargos_x_gob!$C$7</f>
        <v>949</v>
      </c>
      <c r="G300" s="95">
        <f t="array" ref="G300">SUM(IF('Graf I Nivel Datastudio'!$B$1:$B$1613=B300,IF('Graf I Nivel Datastudio'!$C$1:$C$1613=C300,IF('Graf I Nivel Datastudio'!$D$1:$D$1613=D300,'Graf I Nivel Datastudio'!$G$1:$G$1613,0))))+SUM(IF('Graf II Nivel Datastudio'!$B$1:$B$1613=B300,IF('Graf II Nivel Datastudio'!$C$1:$C$1613=C300,IF('Graf II Nivel Datastudio'!$D$1:$D$1613=D300,'Graf II Nivel Datastudio'!$G$1:$G$1613,0))))</f>
        <v>0</v>
      </c>
      <c r="H300" s="95">
        <f t="shared" si="9"/>
        <v>327</v>
      </c>
      <c r="I300" s="98"/>
      <c r="J300" s="98">
        <f t="shared" si="2"/>
        <v>0.3445732349841939</v>
      </c>
      <c r="K300" s="34" t="s">
        <v>4728</v>
      </c>
    </row>
    <row r="301" spans="1:11">
      <c r="A301" s="34" t="s">
        <v>4655</v>
      </c>
      <c r="B301" s="34">
        <v>2014</v>
      </c>
      <c r="C301" s="34">
        <v>93</v>
      </c>
      <c r="D301" s="323" t="s">
        <v>4648</v>
      </c>
      <c r="E301" s="95">
        <f t="shared" si="10"/>
        <v>671</v>
      </c>
      <c r="F301" s="95">
        <f>Cargos_x_gob!$C$3+Cargos_x_gob!$C$7</f>
        <v>949</v>
      </c>
      <c r="G301" s="95">
        <f t="array" ref="G301">SUM(IF('Graf I Nivel Datastudio'!$B$1:$B$1613=B301,IF('Graf I Nivel Datastudio'!$C$1:$C$1613=C301,IF('Graf I Nivel Datastudio'!$D$1:$D$1613=D301,'Graf I Nivel Datastudio'!$G$1:$G$1613,0))))+SUM(IF('Graf II Nivel Datastudio'!$B$1:$B$1613=B301,IF('Graf II Nivel Datastudio'!$C$1:$C$1613=C301,IF('Graf II Nivel Datastudio'!$D$1:$D$1613=D301,'Graf II Nivel Datastudio'!$G$1:$G$1613,0))))</f>
        <v>0</v>
      </c>
      <c r="H301" s="95">
        <f t="shared" si="9"/>
        <v>327</v>
      </c>
      <c r="I301" s="98"/>
      <c r="J301" s="98">
        <f t="shared" si="2"/>
        <v>0.3445732349841939</v>
      </c>
      <c r="K301" s="34" t="s">
        <v>4728</v>
      </c>
    </row>
    <row r="302" spans="1:11">
      <c r="A302" s="34" t="s">
        <v>4655</v>
      </c>
      <c r="B302" s="34">
        <v>2014</v>
      </c>
      <c r="C302" s="34">
        <v>94</v>
      </c>
      <c r="D302" s="323" t="s">
        <v>4648</v>
      </c>
      <c r="E302" s="95">
        <f t="shared" si="10"/>
        <v>671</v>
      </c>
      <c r="F302" s="95">
        <f>Cargos_x_gob!$C$3+Cargos_x_gob!$C$7</f>
        <v>949</v>
      </c>
      <c r="G302" s="95">
        <f t="array" ref="G302">SUM(IF('Graf I Nivel Datastudio'!$B$1:$B$1613=B302,IF('Graf I Nivel Datastudio'!$C$1:$C$1613=C302,IF('Graf I Nivel Datastudio'!$D$1:$D$1613=D302,'Graf I Nivel Datastudio'!$G$1:$G$1613,0))))+SUM(IF('Graf II Nivel Datastudio'!$B$1:$B$1613=B302,IF('Graf II Nivel Datastudio'!$C$1:$C$1613=C302,IF('Graf II Nivel Datastudio'!$D$1:$D$1613=D302,'Graf II Nivel Datastudio'!$G$1:$G$1613,0))))</f>
        <v>0</v>
      </c>
      <c r="H302" s="95">
        <f t="shared" si="9"/>
        <v>327</v>
      </c>
      <c r="I302" s="98"/>
      <c r="J302" s="98">
        <f t="shared" si="2"/>
        <v>0.3445732349841939</v>
      </c>
      <c r="K302" s="34" t="s">
        <v>4728</v>
      </c>
    </row>
    <row r="303" spans="1:11">
      <c r="A303" s="34" t="s">
        <v>4655</v>
      </c>
      <c r="B303" s="34">
        <v>2014</v>
      </c>
      <c r="C303" s="34">
        <v>95</v>
      </c>
      <c r="D303" s="323" t="s">
        <v>4648</v>
      </c>
      <c r="E303" s="95">
        <f t="shared" si="10"/>
        <v>671</v>
      </c>
      <c r="F303" s="95">
        <f>Cargos_x_gob!$C$3+Cargos_x_gob!$C$7</f>
        <v>949</v>
      </c>
      <c r="G303" s="95">
        <f t="array" ref="G303">SUM(IF('Graf I Nivel Datastudio'!$B$1:$B$1613=B303,IF('Graf I Nivel Datastudio'!$C$1:$C$1613=C303,IF('Graf I Nivel Datastudio'!$D$1:$D$1613=D303,'Graf I Nivel Datastudio'!$G$1:$G$1613,0))))+SUM(IF('Graf II Nivel Datastudio'!$B$1:$B$1613=B303,IF('Graf II Nivel Datastudio'!$C$1:$C$1613=C303,IF('Graf II Nivel Datastudio'!$D$1:$D$1613=D303,'Graf II Nivel Datastudio'!$G$1:$G$1613,0))))</f>
        <v>0</v>
      </c>
      <c r="H303" s="95">
        <f t="shared" si="9"/>
        <v>327</v>
      </c>
      <c r="I303" s="98"/>
      <c r="J303" s="98">
        <f t="shared" si="2"/>
        <v>0.3445732349841939</v>
      </c>
      <c r="K303" s="34" t="s">
        <v>4728</v>
      </c>
    </row>
    <row r="304" spans="1:11">
      <c r="A304" s="34" t="s">
        <v>4655</v>
      </c>
      <c r="B304" s="34">
        <v>2014</v>
      </c>
      <c r="C304" s="34">
        <v>96</v>
      </c>
      <c r="D304" s="323" t="s">
        <v>4648</v>
      </c>
      <c r="E304" s="95">
        <f t="shared" si="10"/>
        <v>671</v>
      </c>
      <c r="F304" s="95">
        <f>Cargos_x_gob!$C$3+Cargos_x_gob!$C$7</f>
        <v>949</v>
      </c>
      <c r="G304" s="95">
        <f t="array" ref="G304">SUM(IF('Graf I Nivel Datastudio'!$B$1:$B$1613=B304,IF('Graf I Nivel Datastudio'!$C$1:$C$1613=C304,IF('Graf I Nivel Datastudio'!$D$1:$D$1613=D304,'Graf I Nivel Datastudio'!$G$1:$G$1613,0))))+SUM(IF('Graf II Nivel Datastudio'!$B$1:$B$1613=B304,IF('Graf II Nivel Datastudio'!$C$1:$C$1613=C304,IF('Graf II Nivel Datastudio'!$D$1:$D$1613=D304,'Graf II Nivel Datastudio'!$G$1:$G$1613,0))))</f>
        <v>0</v>
      </c>
      <c r="H304" s="95">
        <f t="shared" si="9"/>
        <v>327</v>
      </c>
      <c r="I304" s="98"/>
      <c r="J304" s="98">
        <f t="shared" si="2"/>
        <v>0.3445732349841939</v>
      </c>
      <c r="K304" s="34" t="s">
        <v>4728</v>
      </c>
    </row>
    <row r="305" spans="1:11">
      <c r="A305" s="34" t="s">
        <v>4655</v>
      </c>
      <c r="B305" s="34">
        <v>2014</v>
      </c>
      <c r="C305" s="34">
        <v>97</v>
      </c>
      <c r="D305" s="323" t="s">
        <v>4648</v>
      </c>
      <c r="E305" s="95">
        <f t="shared" si="10"/>
        <v>671</v>
      </c>
      <c r="F305" s="95">
        <f>Cargos_x_gob!$C$3+Cargos_x_gob!$C$7</f>
        <v>949</v>
      </c>
      <c r="G305" s="95">
        <f t="array" ref="G305">SUM(IF('Graf I Nivel Datastudio'!$B$1:$B$1613=B305,IF('Graf I Nivel Datastudio'!$C$1:$C$1613=C305,IF('Graf I Nivel Datastudio'!$D$1:$D$1613=D305,'Graf I Nivel Datastudio'!$G$1:$G$1613,0))))+SUM(IF('Graf II Nivel Datastudio'!$B$1:$B$1613=B305,IF('Graf II Nivel Datastudio'!$C$1:$C$1613=C305,IF('Graf II Nivel Datastudio'!$D$1:$D$1613=D305,'Graf II Nivel Datastudio'!$G$1:$G$1613,0))))</f>
        <v>0</v>
      </c>
      <c r="H305" s="95">
        <f t="shared" si="9"/>
        <v>327</v>
      </c>
      <c r="I305" s="98"/>
      <c r="J305" s="98">
        <f t="shared" si="2"/>
        <v>0.3445732349841939</v>
      </c>
      <c r="K305" s="34" t="s">
        <v>4728</v>
      </c>
    </row>
    <row r="306" spans="1:11">
      <c r="A306" s="34" t="s">
        <v>4655</v>
      </c>
      <c r="B306" s="34">
        <v>2014</v>
      </c>
      <c r="C306" s="34">
        <v>98</v>
      </c>
      <c r="D306" s="323" t="s">
        <v>4648</v>
      </c>
      <c r="E306" s="95">
        <f t="shared" si="10"/>
        <v>671</v>
      </c>
      <c r="F306" s="95">
        <f>Cargos_x_gob!$C$3+Cargos_x_gob!$C$7</f>
        <v>949</v>
      </c>
      <c r="G306" s="95">
        <f t="array" ref="G306">SUM(IF('Graf I Nivel Datastudio'!$B$1:$B$1613=B306,IF('Graf I Nivel Datastudio'!$C$1:$C$1613=C306,IF('Graf I Nivel Datastudio'!$D$1:$D$1613=D306,'Graf I Nivel Datastudio'!$G$1:$G$1613,0))))+SUM(IF('Graf II Nivel Datastudio'!$B$1:$B$1613=B306,IF('Graf II Nivel Datastudio'!$C$1:$C$1613=C306,IF('Graf II Nivel Datastudio'!$D$1:$D$1613=D306,'Graf II Nivel Datastudio'!$G$1:$G$1613,0))))</f>
        <v>0</v>
      </c>
      <c r="H306" s="95">
        <f t="shared" si="9"/>
        <v>327</v>
      </c>
      <c r="I306" s="98"/>
      <c r="J306" s="98">
        <f t="shared" si="2"/>
        <v>0.3445732349841939</v>
      </c>
      <c r="K306" s="34" t="s">
        <v>4728</v>
      </c>
    </row>
    <row r="307" spans="1:11">
      <c r="A307" s="34" t="s">
        <v>4655</v>
      </c>
      <c r="B307" s="34">
        <v>2014</v>
      </c>
      <c r="C307" s="34">
        <v>99</v>
      </c>
      <c r="D307" s="323" t="s">
        <v>4648</v>
      </c>
      <c r="E307" s="95">
        <f t="shared" si="10"/>
        <v>671</v>
      </c>
      <c r="F307" s="95">
        <f>Cargos_x_gob!$C$3+Cargos_x_gob!$C$7</f>
        <v>949</v>
      </c>
      <c r="G307" s="95">
        <f t="array" ref="G307">SUM(IF('Graf I Nivel Datastudio'!$B$1:$B$1613=B307,IF('Graf I Nivel Datastudio'!$C$1:$C$1613=C307,IF('Graf I Nivel Datastudio'!$D$1:$D$1613=D307,'Graf I Nivel Datastudio'!$G$1:$G$1613,0))))+SUM(IF('Graf II Nivel Datastudio'!$B$1:$B$1613=B307,IF('Graf II Nivel Datastudio'!$C$1:$C$1613=C307,IF('Graf II Nivel Datastudio'!$D$1:$D$1613=D307,'Graf II Nivel Datastudio'!$G$1:$G$1613,0))))</f>
        <v>0</v>
      </c>
      <c r="H307" s="95">
        <f t="shared" si="9"/>
        <v>327</v>
      </c>
      <c r="I307" s="98"/>
      <c r="J307" s="98">
        <f t="shared" si="2"/>
        <v>0.3445732349841939</v>
      </c>
      <c r="K307" s="34" t="s">
        <v>4728</v>
      </c>
    </row>
    <row r="308" spans="1:11">
      <c r="A308" s="34" t="s">
        <v>4655</v>
      </c>
      <c r="B308" s="34">
        <v>2014</v>
      </c>
      <c r="C308" s="34">
        <v>100</v>
      </c>
      <c r="D308" s="323" t="s">
        <v>4648</v>
      </c>
      <c r="E308" s="95">
        <f t="shared" si="10"/>
        <v>671</v>
      </c>
      <c r="F308" s="95">
        <f>Cargos_x_gob!$C$3+Cargos_x_gob!$C$7</f>
        <v>949</v>
      </c>
      <c r="G308" s="95">
        <f t="array" ref="G308">SUM(IF('Graf I Nivel Datastudio'!$B$1:$B$1613=B308,IF('Graf I Nivel Datastudio'!$C$1:$C$1613=C308,IF('Graf I Nivel Datastudio'!$D$1:$D$1613=D308,'Graf I Nivel Datastudio'!$G$1:$G$1613,0))))+SUM(IF('Graf II Nivel Datastudio'!$B$1:$B$1613=B308,IF('Graf II Nivel Datastudio'!$C$1:$C$1613=C308,IF('Graf II Nivel Datastudio'!$D$1:$D$1613=D308,'Graf II Nivel Datastudio'!$G$1:$G$1613,0))))</f>
        <v>0</v>
      </c>
      <c r="H308" s="95">
        <f t="shared" si="9"/>
        <v>327</v>
      </c>
      <c r="I308" s="98"/>
      <c r="J308" s="98">
        <f t="shared" si="2"/>
        <v>0.3445732349841939</v>
      </c>
      <c r="K308" s="34" t="s">
        <v>4728</v>
      </c>
    </row>
    <row r="309" spans="1:11">
      <c r="A309" s="34" t="s">
        <v>4655</v>
      </c>
      <c r="B309" s="34">
        <v>2014</v>
      </c>
      <c r="C309" s="34">
        <v>101</v>
      </c>
      <c r="D309" s="323" t="s">
        <v>4648</v>
      </c>
      <c r="E309" s="95">
        <f t="shared" si="10"/>
        <v>671</v>
      </c>
      <c r="F309" s="95">
        <f>Cargos_x_gob!$C$3+Cargos_x_gob!$C$7</f>
        <v>949</v>
      </c>
      <c r="G309" s="95">
        <f t="array" ref="G309">SUM(IF('Graf I Nivel Datastudio'!$B$1:$B$1613=B309,IF('Graf I Nivel Datastudio'!$C$1:$C$1613=C309,IF('Graf I Nivel Datastudio'!$D$1:$D$1613=D309,'Graf I Nivel Datastudio'!$G$1:$G$1613,0))))+SUM(IF('Graf II Nivel Datastudio'!$B$1:$B$1613=B309,IF('Graf II Nivel Datastudio'!$C$1:$C$1613=C309,IF('Graf II Nivel Datastudio'!$D$1:$D$1613=D309,'Graf II Nivel Datastudio'!$G$1:$G$1613,0))))</f>
        <v>0</v>
      </c>
      <c r="H309" s="95">
        <f t="shared" si="9"/>
        <v>327</v>
      </c>
      <c r="I309" s="98"/>
      <c r="J309" s="98">
        <f t="shared" si="2"/>
        <v>0.3445732349841939</v>
      </c>
      <c r="K309" s="34" t="s">
        <v>4728</v>
      </c>
    </row>
    <row r="310" spans="1:11">
      <c r="A310" s="34" t="s">
        <v>4655</v>
      </c>
      <c r="B310" s="34">
        <v>2014</v>
      </c>
      <c r="C310" s="34">
        <v>102</v>
      </c>
      <c r="D310" s="323" t="s">
        <v>4648</v>
      </c>
      <c r="E310" s="95">
        <f t="shared" si="10"/>
        <v>671</v>
      </c>
      <c r="F310" s="95">
        <f>Cargos_x_gob!$C$3+Cargos_x_gob!$C$7</f>
        <v>949</v>
      </c>
      <c r="G310" s="95">
        <f t="array" ref="G310">SUM(IF('Graf I Nivel Datastudio'!$B$1:$B$1613=B310,IF('Graf I Nivel Datastudio'!$C$1:$C$1613=C310,IF('Graf I Nivel Datastudio'!$D$1:$D$1613=D310,'Graf I Nivel Datastudio'!$G$1:$G$1613,0))))+SUM(IF('Graf II Nivel Datastudio'!$B$1:$B$1613=B310,IF('Graf II Nivel Datastudio'!$C$1:$C$1613=C310,IF('Graf II Nivel Datastudio'!$D$1:$D$1613=D310,'Graf II Nivel Datastudio'!$G$1:$G$1613,0))))</f>
        <v>0</v>
      </c>
      <c r="H310" s="95">
        <f t="shared" si="9"/>
        <v>327</v>
      </c>
      <c r="I310" s="98"/>
      <c r="J310" s="98">
        <f t="shared" si="2"/>
        <v>0.3445732349841939</v>
      </c>
      <c r="K310" s="34" t="s">
        <v>4728</v>
      </c>
    </row>
    <row r="311" spans="1:11">
      <c r="A311" s="34" t="s">
        <v>4655</v>
      </c>
      <c r="B311" s="34">
        <v>2014</v>
      </c>
      <c r="C311" s="34">
        <v>103</v>
      </c>
      <c r="D311" s="323" t="s">
        <v>4648</v>
      </c>
      <c r="E311" s="95">
        <f t="shared" si="10"/>
        <v>671</v>
      </c>
      <c r="F311" s="95">
        <f>Cargos_x_gob!$C$3+Cargos_x_gob!$C$7</f>
        <v>949</v>
      </c>
      <c r="G311" s="95">
        <f t="array" ref="G311">SUM(IF('Graf I Nivel Datastudio'!$B$1:$B$1613=B311,IF('Graf I Nivel Datastudio'!$C$1:$C$1613=C311,IF('Graf I Nivel Datastudio'!$D$1:$D$1613=D311,'Graf I Nivel Datastudio'!$G$1:$G$1613,0))))+SUM(IF('Graf II Nivel Datastudio'!$B$1:$B$1613=B311,IF('Graf II Nivel Datastudio'!$C$1:$C$1613=C311,IF('Graf II Nivel Datastudio'!$D$1:$D$1613=D311,'Graf II Nivel Datastudio'!$G$1:$G$1613,0))))</f>
        <v>0</v>
      </c>
      <c r="H311" s="95">
        <f t="shared" si="9"/>
        <v>327</v>
      </c>
      <c r="I311" s="98"/>
      <c r="J311" s="98">
        <f t="shared" si="2"/>
        <v>0.3445732349841939</v>
      </c>
      <c r="K311" s="34" t="s">
        <v>4728</v>
      </c>
    </row>
    <row r="312" spans="1:11">
      <c r="A312" s="34" t="s">
        <v>4655</v>
      </c>
      <c r="B312" s="34">
        <v>2014</v>
      </c>
      <c r="C312" s="34">
        <v>104</v>
      </c>
      <c r="D312" s="323" t="s">
        <v>4648</v>
      </c>
      <c r="E312" s="95">
        <f t="shared" si="10"/>
        <v>671</v>
      </c>
      <c r="F312" s="95">
        <f>Cargos_x_gob!$C$3+Cargos_x_gob!$C$7</f>
        <v>949</v>
      </c>
      <c r="G312" s="95">
        <f t="array" ref="G312">SUM(IF('Graf I Nivel Datastudio'!$B$1:$B$1613=B312,IF('Graf I Nivel Datastudio'!$C$1:$C$1613=C312,IF('Graf I Nivel Datastudio'!$D$1:$D$1613=D312,'Graf I Nivel Datastudio'!$G$1:$G$1613,0))))+SUM(IF('Graf II Nivel Datastudio'!$B$1:$B$1613=B312,IF('Graf II Nivel Datastudio'!$C$1:$C$1613=C312,IF('Graf II Nivel Datastudio'!$D$1:$D$1613=D312,'Graf II Nivel Datastudio'!$G$1:$G$1613,0))))</f>
        <v>0</v>
      </c>
      <c r="H312" s="95">
        <f t="shared" si="9"/>
        <v>327</v>
      </c>
      <c r="I312" s="98"/>
      <c r="J312" s="98">
        <f t="shared" si="2"/>
        <v>0.3445732349841939</v>
      </c>
      <c r="K312" s="34" t="s">
        <v>4728</v>
      </c>
    </row>
    <row r="313" spans="1:11">
      <c r="A313" s="34" t="s">
        <v>4655</v>
      </c>
      <c r="B313" s="34">
        <v>2014</v>
      </c>
      <c r="C313" s="34">
        <v>1</v>
      </c>
      <c r="D313" s="34" t="s">
        <v>651</v>
      </c>
      <c r="E313" s="95">
        <f t="shared" si="10"/>
        <v>671</v>
      </c>
      <c r="F313" s="95">
        <f>Cargos_x_gob!$C$3+Cargos_x_gob!$C$7</f>
        <v>949</v>
      </c>
      <c r="G313" s="95">
        <f t="array" ref="G313">SUM(IF('Graf I Nivel Datastudio'!$B$1:$B$1613=B313,IF('Graf I Nivel Datastudio'!$C$1:$C$1613=C313,IF('Graf I Nivel Datastudio'!$D$1:$D$1613=D313,'Graf I Nivel Datastudio'!$G$1:$G$1613,0))))+SUM(IF('Graf II Nivel Datastudio'!$B$1:$B$1613=B313,IF('Graf II Nivel Datastudio'!$C$1:$C$1613=C313,IF('Graf II Nivel Datastudio'!$D$1:$D$1613=D313,'Graf II Nivel Datastudio'!$G$1:$G$1613,0))))</f>
        <v>30</v>
      </c>
      <c r="H313" s="95">
        <f>G313</f>
        <v>30</v>
      </c>
      <c r="I313" s="98">
        <f t="shared" ref="I313:I363" si="11">H313/E313</f>
        <v>4.4709388971684055E-2</v>
      </c>
      <c r="J313" s="98">
        <f t="shared" si="2"/>
        <v>3.1612223393045313E-2</v>
      </c>
      <c r="K313" s="34" t="s">
        <v>4728</v>
      </c>
    </row>
    <row r="314" spans="1:11">
      <c r="A314" s="34" t="s">
        <v>4655</v>
      </c>
      <c r="B314" s="34">
        <v>2014</v>
      </c>
      <c r="C314" s="34">
        <v>2</v>
      </c>
      <c r="D314" s="34" t="s">
        <v>651</v>
      </c>
      <c r="E314" s="95">
        <f t="shared" si="10"/>
        <v>671</v>
      </c>
      <c r="F314" s="95">
        <f>Cargos_x_gob!$C$3+Cargos_x_gob!$C$7</f>
        <v>949</v>
      </c>
      <c r="G314" s="95">
        <f t="array" ref="G314">SUM(IF('Graf I Nivel Datastudio'!$B$1:$B$1613=B314,IF('Graf I Nivel Datastudio'!$C$1:$C$1613=C314,IF('Graf I Nivel Datastudio'!$D$1:$D$1613=D314,'Graf I Nivel Datastudio'!$G$1:$G$1613,0))))+SUM(IF('Graf II Nivel Datastudio'!$B$1:$B$1613=B314,IF('Graf II Nivel Datastudio'!$C$1:$C$1613=C314,IF('Graf II Nivel Datastudio'!$D$1:$D$1613=D314,'Graf II Nivel Datastudio'!$G$1:$G$1613,0))))</f>
        <v>27</v>
      </c>
      <c r="H314" s="95">
        <f t="shared" ref="H314:H416" si="12">G314+H313</f>
        <v>57</v>
      </c>
      <c r="I314" s="98">
        <f t="shared" si="11"/>
        <v>8.4947839046199708E-2</v>
      </c>
      <c r="J314" s="98">
        <f t="shared" si="2"/>
        <v>6.0063224446786093E-2</v>
      </c>
      <c r="K314" s="34" t="s">
        <v>4728</v>
      </c>
    </row>
    <row r="315" spans="1:11">
      <c r="A315" s="34" t="s">
        <v>4655</v>
      </c>
      <c r="B315" s="34">
        <v>2014</v>
      </c>
      <c r="C315" s="34">
        <v>3</v>
      </c>
      <c r="D315" s="34" t="s">
        <v>651</v>
      </c>
      <c r="E315" s="95">
        <f t="shared" si="10"/>
        <v>671</v>
      </c>
      <c r="F315" s="95">
        <f>Cargos_x_gob!$C$3+Cargos_x_gob!$C$7</f>
        <v>949</v>
      </c>
      <c r="G315" s="95">
        <f t="array" ref="G315">SUM(IF('Graf I Nivel Datastudio'!$B$1:$B$1613=B315,IF('Graf I Nivel Datastudio'!$C$1:$C$1613=C315,IF('Graf I Nivel Datastudio'!$D$1:$D$1613=D315,'Graf I Nivel Datastudio'!$G$1:$G$1613,0))))+SUM(IF('Graf II Nivel Datastudio'!$B$1:$B$1613=B315,IF('Graf II Nivel Datastudio'!$C$1:$C$1613=C315,IF('Graf II Nivel Datastudio'!$D$1:$D$1613=D315,'Graf II Nivel Datastudio'!$G$1:$G$1613,0))))</f>
        <v>26</v>
      </c>
      <c r="H315" s="95">
        <f t="shared" si="12"/>
        <v>83</v>
      </c>
      <c r="I315" s="98">
        <f t="shared" si="11"/>
        <v>0.12369597615499255</v>
      </c>
      <c r="J315" s="98">
        <f t="shared" si="2"/>
        <v>8.7460484720758694E-2</v>
      </c>
      <c r="K315" s="34" t="s">
        <v>4728</v>
      </c>
    </row>
    <row r="316" spans="1:11">
      <c r="A316" s="34" t="s">
        <v>4655</v>
      </c>
      <c r="B316" s="34">
        <v>2014</v>
      </c>
      <c r="C316" s="34">
        <v>4</v>
      </c>
      <c r="D316" s="34" t="s">
        <v>651</v>
      </c>
      <c r="E316" s="95">
        <f t="shared" si="10"/>
        <v>671</v>
      </c>
      <c r="F316" s="95">
        <f>Cargos_x_gob!$C$3+Cargos_x_gob!$C$7</f>
        <v>949</v>
      </c>
      <c r="G316" s="95">
        <f t="array" ref="G316">SUM(IF('Graf I Nivel Datastudio'!$B$1:$B$1613=B316,IF('Graf I Nivel Datastudio'!$C$1:$C$1613=C316,IF('Graf I Nivel Datastudio'!$D$1:$D$1613=D316,'Graf I Nivel Datastudio'!$G$1:$G$1613,0))))+SUM(IF('Graf II Nivel Datastudio'!$B$1:$B$1613=B316,IF('Graf II Nivel Datastudio'!$C$1:$C$1613=C316,IF('Graf II Nivel Datastudio'!$D$1:$D$1613=D316,'Graf II Nivel Datastudio'!$G$1:$G$1613,0))))</f>
        <v>82</v>
      </c>
      <c r="H316" s="95">
        <f t="shared" si="12"/>
        <v>165</v>
      </c>
      <c r="I316" s="98">
        <f t="shared" si="11"/>
        <v>0.24590163934426229</v>
      </c>
      <c r="J316" s="98">
        <f t="shared" si="2"/>
        <v>0.17386722866174922</v>
      </c>
      <c r="K316" s="34" t="s">
        <v>4728</v>
      </c>
    </row>
    <row r="317" spans="1:11">
      <c r="A317" s="34" t="s">
        <v>4655</v>
      </c>
      <c r="B317" s="34">
        <v>2014</v>
      </c>
      <c r="C317" s="34">
        <v>5</v>
      </c>
      <c r="D317" s="34" t="s">
        <v>651</v>
      </c>
      <c r="E317" s="95">
        <f t="shared" si="10"/>
        <v>671</v>
      </c>
      <c r="F317" s="95">
        <f>Cargos_x_gob!$C$3+Cargos_x_gob!$C$7</f>
        <v>949</v>
      </c>
      <c r="G317" s="95">
        <f t="array" ref="G317">SUM(IF('Graf I Nivel Datastudio'!$B$1:$B$1613=B317,IF('Graf I Nivel Datastudio'!$C$1:$C$1613=C317,IF('Graf I Nivel Datastudio'!$D$1:$D$1613=D317,'Graf I Nivel Datastudio'!$G$1:$G$1613,0))))+SUM(IF('Graf II Nivel Datastudio'!$B$1:$B$1613=B317,IF('Graf II Nivel Datastudio'!$C$1:$C$1613=C317,IF('Graf II Nivel Datastudio'!$D$1:$D$1613=D317,'Graf II Nivel Datastudio'!$G$1:$G$1613,0))))</f>
        <v>16</v>
      </c>
      <c r="H317" s="95">
        <f t="shared" si="12"/>
        <v>181</v>
      </c>
      <c r="I317" s="98">
        <f t="shared" si="11"/>
        <v>0.26974664679582711</v>
      </c>
      <c r="J317" s="98">
        <f t="shared" si="2"/>
        <v>0.19072708113804004</v>
      </c>
      <c r="K317" s="34" t="s">
        <v>4728</v>
      </c>
    </row>
    <row r="318" spans="1:11">
      <c r="A318" s="34" t="s">
        <v>4655</v>
      </c>
      <c r="B318" s="34">
        <v>2014</v>
      </c>
      <c r="C318" s="34">
        <v>6</v>
      </c>
      <c r="D318" s="34" t="s">
        <v>651</v>
      </c>
      <c r="E318" s="95">
        <f t="shared" si="10"/>
        <v>671</v>
      </c>
      <c r="F318" s="95">
        <f>Cargos_x_gob!$C$3+Cargos_x_gob!$C$7</f>
        <v>949</v>
      </c>
      <c r="G318" s="95">
        <f t="array" ref="G318">SUM(IF('Graf I Nivel Datastudio'!$B$1:$B$1613=B318,IF('Graf I Nivel Datastudio'!$C$1:$C$1613=C318,IF('Graf I Nivel Datastudio'!$D$1:$D$1613=D318,'Graf I Nivel Datastudio'!$G$1:$G$1613,0))))+SUM(IF('Graf II Nivel Datastudio'!$B$1:$B$1613=B318,IF('Graf II Nivel Datastudio'!$C$1:$C$1613=C318,IF('Graf II Nivel Datastudio'!$D$1:$D$1613=D318,'Graf II Nivel Datastudio'!$G$1:$G$1613,0))))</f>
        <v>23</v>
      </c>
      <c r="H318" s="95">
        <f t="shared" si="12"/>
        <v>204</v>
      </c>
      <c r="I318" s="98">
        <f t="shared" si="11"/>
        <v>0.30402384500745155</v>
      </c>
      <c r="J318" s="98">
        <f t="shared" si="2"/>
        <v>0.21496311907270813</v>
      </c>
      <c r="K318" s="34" t="s">
        <v>4728</v>
      </c>
    </row>
    <row r="319" spans="1:11">
      <c r="A319" s="34" t="s">
        <v>4655</v>
      </c>
      <c r="B319" s="34">
        <v>2014</v>
      </c>
      <c r="C319" s="34">
        <v>7</v>
      </c>
      <c r="D319" s="34" t="s">
        <v>651</v>
      </c>
      <c r="E319" s="95">
        <f t="shared" si="10"/>
        <v>671</v>
      </c>
      <c r="F319" s="95">
        <f>Cargos_x_gob!$C$3+Cargos_x_gob!$C$7</f>
        <v>949</v>
      </c>
      <c r="G319" s="95">
        <f t="array" ref="G319">SUM(IF('Graf I Nivel Datastudio'!$B$1:$B$1613=B319,IF('Graf I Nivel Datastudio'!$C$1:$C$1613=C319,IF('Graf I Nivel Datastudio'!$D$1:$D$1613=D319,'Graf I Nivel Datastudio'!$G$1:$G$1613,0))))+SUM(IF('Graf II Nivel Datastudio'!$B$1:$B$1613=B319,IF('Graf II Nivel Datastudio'!$C$1:$C$1613=C319,IF('Graf II Nivel Datastudio'!$D$1:$D$1613=D319,'Graf II Nivel Datastudio'!$G$1:$G$1613,0))))</f>
        <v>27</v>
      </c>
      <c r="H319" s="95">
        <f t="shared" si="12"/>
        <v>231</v>
      </c>
      <c r="I319" s="98">
        <f t="shared" si="11"/>
        <v>0.34426229508196721</v>
      </c>
      <c r="J319" s="98">
        <f t="shared" si="2"/>
        <v>0.24341412012644889</v>
      </c>
      <c r="K319" s="34" t="s">
        <v>4728</v>
      </c>
    </row>
    <row r="320" spans="1:11">
      <c r="A320" s="34" t="s">
        <v>4655</v>
      </c>
      <c r="B320" s="34">
        <v>2014</v>
      </c>
      <c r="C320" s="34">
        <v>8</v>
      </c>
      <c r="D320" s="34" t="s">
        <v>651</v>
      </c>
      <c r="E320" s="95">
        <f t="shared" si="10"/>
        <v>671</v>
      </c>
      <c r="F320" s="95">
        <f>Cargos_x_gob!$C$3+Cargos_x_gob!$C$7</f>
        <v>949</v>
      </c>
      <c r="G320" s="95">
        <f t="array" ref="G320">SUM(IF('Graf I Nivel Datastudio'!$B$1:$B$1613=B320,IF('Graf I Nivel Datastudio'!$C$1:$C$1613=C320,IF('Graf I Nivel Datastudio'!$D$1:$D$1613=D320,'Graf I Nivel Datastudio'!$G$1:$G$1613,0))))+SUM(IF('Graf II Nivel Datastudio'!$B$1:$B$1613=B320,IF('Graf II Nivel Datastudio'!$C$1:$C$1613=C320,IF('Graf II Nivel Datastudio'!$D$1:$D$1613=D320,'Graf II Nivel Datastudio'!$G$1:$G$1613,0))))</f>
        <v>53</v>
      </c>
      <c r="H320" s="95">
        <f t="shared" si="12"/>
        <v>284</v>
      </c>
      <c r="I320" s="98">
        <f t="shared" si="11"/>
        <v>0.42324888226527568</v>
      </c>
      <c r="J320" s="98">
        <f t="shared" si="2"/>
        <v>0.29926238145416229</v>
      </c>
      <c r="K320" s="34" t="s">
        <v>4728</v>
      </c>
    </row>
    <row r="321" spans="1:11">
      <c r="A321" s="34" t="s">
        <v>4655</v>
      </c>
      <c r="B321" s="34">
        <v>2014</v>
      </c>
      <c r="C321" s="34">
        <v>9</v>
      </c>
      <c r="D321" s="34" t="s">
        <v>651</v>
      </c>
      <c r="E321" s="95">
        <f t="shared" si="10"/>
        <v>671</v>
      </c>
      <c r="F321" s="95">
        <f>Cargos_x_gob!$C$3+Cargos_x_gob!$C$7</f>
        <v>949</v>
      </c>
      <c r="G321" s="95">
        <f t="array" ref="G321">SUM(IF('Graf I Nivel Datastudio'!$B$1:$B$1613=B321,IF('Graf I Nivel Datastudio'!$C$1:$C$1613=C321,IF('Graf I Nivel Datastudio'!$D$1:$D$1613=D321,'Graf I Nivel Datastudio'!$G$1:$G$1613,0))))+SUM(IF('Graf II Nivel Datastudio'!$B$1:$B$1613=B321,IF('Graf II Nivel Datastudio'!$C$1:$C$1613=C321,IF('Graf II Nivel Datastudio'!$D$1:$D$1613=D321,'Graf II Nivel Datastudio'!$G$1:$G$1613,0))))</f>
        <v>11</v>
      </c>
      <c r="H321" s="95">
        <f t="shared" si="12"/>
        <v>295</v>
      </c>
      <c r="I321" s="98">
        <f t="shared" si="11"/>
        <v>0.43964232488822652</v>
      </c>
      <c r="J321" s="98">
        <f t="shared" si="2"/>
        <v>0.3108535300316122</v>
      </c>
      <c r="K321" s="34" t="s">
        <v>4728</v>
      </c>
    </row>
    <row r="322" spans="1:11">
      <c r="A322" s="34" t="s">
        <v>4655</v>
      </c>
      <c r="B322" s="34">
        <v>2014</v>
      </c>
      <c r="C322" s="34">
        <v>10</v>
      </c>
      <c r="D322" s="34" t="s">
        <v>651</v>
      </c>
      <c r="E322" s="95">
        <f t="shared" si="10"/>
        <v>671</v>
      </c>
      <c r="F322" s="95">
        <f>Cargos_x_gob!$C$3+Cargos_x_gob!$C$7</f>
        <v>949</v>
      </c>
      <c r="G322" s="95">
        <f t="array" ref="G322">SUM(IF('Graf I Nivel Datastudio'!$B$1:$B$1613=B322,IF('Graf I Nivel Datastudio'!$C$1:$C$1613=C322,IF('Graf I Nivel Datastudio'!$D$1:$D$1613=D322,'Graf I Nivel Datastudio'!$G$1:$G$1613,0))))+SUM(IF('Graf II Nivel Datastudio'!$B$1:$B$1613=B322,IF('Graf II Nivel Datastudio'!$C$1:$C$1613=C322,IF('Graf II Nivel Datastudio'!$D$1:$D$1613=D322,'Graf II Nivel Datastudio'!$G$1:$G$1613,0))))</f>
        <v>14</v>
      </c>
      <c r="H322" s="95">
        <f t="shared" si="12"/>
        <v>309</v>
      </c>
      <c r="I322" s="98">
        <f t="shared" si="11"/>
        <v>0.46050670640834573</v>
      </c>
      <c r="J322" s="98">
        <f t="shared" si="2"/>
        <v>0.32560590094836672</v>
      </c>
      <c r="K322" s="34" t="s">
        <v>4728</v>
      </c>
    </row>
    <row r="323" spans="1:11">
      <c r="A323" s="34" t="s">
        <v>4655</v>
      </c>
      <c r="B323" s="34">
        <v>2014</v>
      </c>
      <c r="C323" s="34">
        <v>11</v>
      </c>
      <c r="D323" s="34" t="s">
        <v>651</v>
      </c>
      <c r="E323" s="95">
        <f t="shared" si="10"/>
        <v>671</v>
      </c>
      <c r="F323" s="95">
        <f>Cargos_x_gob!$C$3+Cargos_x_gob!$C$7</f>
        <v>949</v>
      </c>
      <c r="G323" s="95">
        <f t="array" ref="G323">SUM(IF('Graf I Nivel Datastudio'!$B$1:$B$1613=B323,IF('Graf I Nivel Datastudio'!$C$1:$C$1613=C323,IF('Graf I Nivel Datastudio'!$D$1:$D$1613=D323,'Graf I Nivel Datastudio'!$G$1:$G$1613,0))))+SUM(IF('Graf II Nivel Datastudio'!$B$1:$B$1613=B323,IF('Graf II Nivel Datastudio'!$C$1:$C$1613=C323,IF('Graf II Nivel Datastudio'!$D$1:$D$1613=D323,'Graf II Nivel Datastudio'!$G$1:$G$1613,0))))</f>
        <v>11</v>
      </c>
      <c r="H323" s="95">
        <f t="shared" si="12"/>
        <v>320</v>
      </c>
      <c r="I323" s="98">
        <f t="shared" si="11"/>
        <v>0.47690014903129657</v>
      </c>
      <c r="J323" s="98">
        <f t="shared" si="2"/>
        <v>0.33719704952581664</v>
      </c>
      <c r="K323" s="34" t="s">
        <v>4728</v>
      </c>
    </row>
    <row r="324" spans="1:11">
      <c r="A324" s="34" t="s">
        <v>4655</v>
      </c>
      <c r="B324" s="34">
        <v>2014</v>
      </c>
      <c r="C324" s="34">
        <v>12</v>
      </c>
      <c r="D324" s="34" t="s">
        <v>651</v>
      </c>
      <c r="E324" s="95">
        <f t="shared" si="10"/>
        <v>671</v>
      </c>
      <c r="F324" s="95">
        <f>Cargos_x_gob!$C$3+Cargos_x_gob!$C$7</f>
        <v>949</v>
      </c>
      <c r="G324" s="95">
        <f t="array" ref="G324">SUM(IF('Graf I Nivel Datastudio'!$B$1:$B$1613=B324,IF('Graf I Nivel Datastudio'!$C$1:$C$1613=C324,IF('Graf I Nivel Datastudio'!$D$1:$D$1613=D324,'Graf I Nivel Datastudio'!$G$1:$G$1613,0))))+SUM(IF('Graf II Nivel Datastudio'!$B$1:$B$1613=B324,IF('Graf II Nivel Datastudio'!$C$1:$C$1613=C324,IF('Graf II Nivel Datastudio'!$D$1:$D$1613=D324,'Graf II Nivel Datastudio'!$G$1:$G$1613,0))))</f>
        <v>7</v>
      </c>
      <c r="H324" s="95">
        <f t="shared" si="12"/>
        <v>327</v>
      </c>
      <c r="I324" s="98">
        <f t="shared" si="11"/>
        <v>0.48733233979135621</v>
      </c>
      <c r="J324" s="98">
        <f t="shared" si="2"/>
        <v>0.3445732349841939</v>
      </c>
      <c r="K324" s="34" t="s">
        <v>4728</v>
      </c>
    </row>
    <row r="325" spans="1:11">
      <c r="A325" s="34" t="s">
        <v>4655</v>
      </c>
      <c r="B325" s="34">
        <v>2014</v>
      </c>
      <c r="C325" s="34">
        <v>13</v>
      </c>
      <c r="D325" s="34" t="s">
        <v>651</v>
      </c>
      <c r="E325" s="95">
        <f t="shared" si="10"/>
        <v>671</v>
      </c>
      <c r="F325" s="95">
        <f>Cargos_x_gob!$C$3+Cargos_x_gob!$C$7</f>
        <v>949</v>
      </c>
      <c r="G325" s="95">
        <f t="array" ref="G325">SUM(IF('Graf I Nivel Datastudio'!$B$1:$B$1613=B325,IF('Graf I Nivel Datastudio'!$C$1:$C$1613=C325,IF('Graf I Nivel Datastudio'!$D$1:$D$1613=D325,'Graf I Nivel Datastudio'!$G$1:$G$1613,0))))+SUM(IF('Graf II Nivel Datastudio'!$B$1:$B$1613=B325,IF('Graf II Nivel Datastudio'!$C$1:$C$1613=C325,IF('Graf II Nivel Datastudio'!$D$1:$D$1613=D325,'Graf II Nivel Datastudio'!$G$1:$G$1613,0))))</f>
        <v>13</v>
      </c>
      <c r="H325" s="95">
        <f t="shared" si="12"/>
        <v>340</v>
      </c>
      <c r="I325" s="98">
        <f t="shared" si="11"/>
        <v>0.50670640834575265</v>
      </c>
      <c r="J325" s="98">
        <f t="shared" si="2"/>
        <v>0.3582718651211802</v>
      </c>
      <c r="K325" s="34" t="s">
        <v>4728</v>
      </c>
    </row>
    <row r="326" spans="1:11">
      <c r="A326" s="34" t="s">
        <v>4655</v>
      </c>
      <c r="B326" s="34">
        <v>2014</v>
      </c>
      <c r="C326" s="34">
        <v>14</v>
      </c>
      <c r="D326" s="34" t="s">
        <v>651</v>
      </c>
      <c r="E326" s="95">
        <f t="shared" si="10"/>
        <v>671</v>
      </c>
      <c r="F326" s="95">
        <f>Cargos_x_gob!$C$3+Cargos_x_gob!$C$7</f>
        <v>949</v>
      </c>
      <c r="G326" s="95">
        <f t="array" ref="G326">SUM(IF('Graf I Nivel Datastudio'!$B$1:$B$1613=B326,IF('Graf I Nivel Datastudio'!$C$1:$C$1613=C326,IF('Graf I Nivel Datastudio'!$D$1:$D$1613=D326,'Graf I Nivel Datastudio'!$G$1:$G$1613,0))))+SUM(IF('Graf II Nivel Datastudio'!$B$1:$B$1613=B326,IF('Graf II Nivel Datastudio'!$C$1:$C$1613=C326,IF('Graf II Nivel Datastudio'!$D$1:$D$1613=D326,'Graf II Nivel Datastudio'!$G$1:$G$1613,0))))</f>
        <v>8</v>
      </c>
      <c r="H326" s="95">
        <f t="shared" si="12"/>
        <v>348</v>
      </c>
      <c r="I326" s="98">
        <f t="shared" si="11"/>
        <v>0.51862891207153505</v>
      </c>
      <c r="J326" s="98">
        <f t="shared" si="2"/>
        <v>0.36670179135932562</v>
      </c>
      <c r="K326" s="34" t="s">
        <v>4728</v>
      </c>
    </row>
    <row r="327" spans="1:11">
      <c r="A327" s="34" t="s">
        <v>4655</v>
      </c>
      <c r="B327" s="34">
        <v>2014</v>
      </c>
      <c r="C327" s="34">
        <v>15</v>
      </c>
      <c r="D327" s="34" t="s">
        <v>651</v>
      </c>
      <c r="E327" s="95">
        <f t="shared" si="10"/>
        <v>671</v>
      </c>
      <c r="F327" s="95">
        <f>Cargos_x_gob!$C$3+Cargos_x_gob!$C$7</f>
        <v>949</v>
      </c>
      <c r="G327" s="95">
        <f t="array" ref="G327">SUM(IF('Graf I Nivel Datastudio'!$B$1:$B$1613=B327,IF('Graf I Nivel Datastudio'!$C$1:$C$1613=C327,IF('Graf I Nivel Datastudio'!$D$1:$D$1613=D327,'Graf I Nivel Datastudio'!$G$1:$G$1613,0))))+SUM(IF('Graf II Nivel Datastudio'!$B$1:$B$1613=B327,IF('Graf II Nivel Datastudio'!$C$1:$C$1613=C327,IF('Graf II Nivel Datastudio'!$D$1:$D$1613=D327,'Graf II Nivel Datastudio'!$G$1:$G$1613,0))))</f>
        <v>7</v>
      </c>
      <c r="H327" s="95">
        <f t="shared" si="12"/>
        <v>355</v>
      </c>
      <c r="I327" s="98">
        <f t="shared" si="11"/>
        <v>0.52906110283159469</v>
      </c>
      <c r="J327" s="98">
        <f t="shared" si="2"/>
        <v>0.37407797681770283</v>
      </c>
      <c r="K327" s="34" t="s">
        <v>4728</v>
      </c>
    </row>
    <row r="328" spans="1:11">
      <c r="A328" s="34" t="s">
        <v>4655</v>
      </c>
      <c r="B328" s="34">
        <v>2014</v>
      </c>
      <c r="C328" s="34">
        <v>16</v>
      </c>
      <c r="D328" s="34" t="s">
        <v>651</v>
      </c>
      <c r="E328" s="95">
        <f t="shared" si="10"/>
        <v>671</v>
      </c>
      <c r="F328" s="95">
        <f>Cargos_x_gob!$C$3+Cargos_x_gob!$C$7</f>
        <v>949</v>
      </c>
      <c r="G328" s="95">
        <f t="array" ref="G328">SUM(IF('Graf I Nivel Datastudio'!$B$1:$B$1613=B328,IF('Graf I Nivel Datastudio'!$C$1:$C$1613=C328,IF('Graf I Nivel Datastudio'!$D$1:$D$1613=D328,'Graf I Nivel Datastudio'!$G$1:$G$1613,0))))+SUM(IF('Graf II Nivel Datastudio'!$B$1:$B$1613=B328,IF('Graf II Nivel Datastudio'!$C$1:$C$1613=C328,IF('Graf II Nivel Datastudio'!$D$1:$D$1613=D328,'Graf II Nivel Datastudio'!$G$1:$G$1613,0))))</f>
        <v>7</v>
      </c>
      <c r="H328" s="95">
        <f t="shared" si="12"/>
        <v>362</v>
      </c>
      <c r="I328" s="98">
        <f t="shared" si="11"/>
        <v>0.53949329359165421</v>
      </c>
      <c r="J328" s="98">
        <f t="shared" si="2"/>
        <v>0.38145416227608009</v>
      </c>
      <c r="K328" s="34" t="s">
        <v>4728</v>
      </c>
    </row>
    <row r="329" spans="1:11">
      <c r="A329" s="34" t="s">
        <v>4655</v>
      </c>
      <c r="B329" s="34">
        <v>2014</v>
      </c>
      <c r="C329" s="34">
        <v>17</v>
      </c>
      <c r="D329" s="34" t="s">
        <v>651</v>
      </c>
      <c r="E329" s="95">
        <f t="shared" si="10"/>
        <v>671</v>
      </c>
      <c r="F329" s="95">
        <f>Cargos_x_gob!$C$3+Cargos_x_gob!$C$7</f>
        <v>949</v>
      </c>
      <c r="G329" s="95">
        <f t="array" ref="G329">SUM(IF('Graf I Nivel Datastudio'!$B$1:$B$1613=B329,IF('Graf I Nivel Datastudio'!$C$1:$C$1613=C329,IF('Graf I Nivel Datastudio'!$D$1:$D$1613=D329,'Graf I Nivel Datastudio'!$G$1:$G$1613,0))))+SUM(IF('Graf II Nivel Datastudio'!$B$1:$B$1613=B329,IF('Graf II Nivel Datastudio'!$C$1:$C$1613=C329,IF('Graf II Nivel Datastudio'!$D$1:$D$1613=D329,'Graf II Nivel Datastudio'!$G$1:$G$1613,0))))</f>
        <v>8</v>
      </c>
      <c r="H329" s="95">
        <f t="shared" si="12"/>
        <v>370</v>
      </c>
      <c r="I329" s="98">
        <f t="shared" si="11"/>
        <v>0.55141579731743662</v>
      </c>
      <c r="J329" s="98">
        <f t="shared" si="2"/>
        <v>0.38988408851422551</v>
      </c>
      <c r="K329" s="34" t="s">
        <v>4728</v>
      </c>
    </row>
    <row r="330" spans="1:11">
      <c r="A330" s="34" t="s">
        <v>4655</v>
      </c>
      <c r="B330" s="34">
        <v>2014</v>
      </c>
      <c r="C330" s="34">
        <v>18</v>
      </c>
      <c r="D330" s="34" t="s">
        <v>651</v>
      </c>
      <c r="E330" s="95">
        <f t="shared" si="10"/>
        <v>671</v>
      </c>
      <c r="F330" s="95">
        <f>Cargos_x_gob!$C$3+Cargos_x_gob!$C$7</f>
        <v>949</v>
      </c>
      <c r="G330" s="95">
        <f t="array" ref="G330">SUM(IF('Graf I Nivel Datastudio'!$B$1:$B$1613=B330,IF('Graf I Nivel Datastudio'!$C$1:$C$1613=C330,IF('Graf I Nivel Datastudio'!$D$1:$D$1613=D330,'Graf I Nivel Datastudio'!$G$1:$G$1613,0))))+SUM(IF('Graf II Nivel Datastudio'!$B$1:$B$1613=B330,IF('Graf II Nivel Datastudio'!$C$1:$C$1613=C330,IF('Graf II Nivel Datastudio'!$D$1:$D$1613=D330,'Graf II Nivel Datastudio'!$G$1:$G$1613,0))))</f>
        <v>3</v>
      </c>
      <c r="H330" s="95">
        <f t="shared" si="12"/>
        <v>373</v>
      </c>
      <c r="I330" s="98">
        <f t="shared" si="11"/>
        <v>0.55588673621460505</v>
      </c>
      <c r="J330" s="98">
        <f t="shared" si="2"/>
        <v>0.39304531085353001</v>
      </c>
      <c r="K330" s="34" t="s">
        <v>4728</v>
      </c>
    </row>
    <row r="331" spans="1:11">
      <c r="A331" s="34" t="s">
        <v>4655</v>
      </c>
      <c r="B331" s="34">
        <v>2014</v>
      </c>
      <c r="C331" s="34">
        <v>19</v>
      </c>
      <c r="D331" s="34" t="s">
        <v>651</v>
      </c>
      <c r="E331" s="95">
        <f t="shared" si="10"/>
        <v>671</v>
      </c>
      <c r="F331" s="95">
        <f>Cargos_x_gob!$C$3+Cargos_x_gob!$C$7</f>
        <v>949</v>
      </c>
      <c r="G331" s="95">
        <f t="array" ref="G331">SUM(IF('Graf I Nivel Datastudio'!$B$1:$B$1613=B331,IF('Graf I Nivel Datastudio'!$C$1:$C$1613=C331,IF('Graf I Nivel Datastudio'!$D$1:$D$1613=D331,'Graf I Nivel Datastudio'!$G$1:$G$1613,0))))+SUM(IF('Graf II Nivel Datastudio'!$B$1:$B$1613=B331,IF('Graf II Nivel Datastudio'!$C$1:$C$1613=C331,IF('Graf II Nivel Datastudio'!$D$1:$D$1613=D331,'Graf II Nivel Datastudio'!$G$1:$G$1613,0))))</f>
        <v>3</v>
      </c>
      <c r="H331" s="95">
        <f t="shared" si="12"/>
        <v>376</v>
      </c>
      <c r="I331" s="98">
        <f t="shared" si="11"/>
        <v>0.56035767511177348</v>
      </c>
      <c r="J331" s="98">
        <f t="shared" si="2"/>
        <v>0.39620653319283455</v>
      </c>
      <c r="K331" s="34" t="s">
        <v>4728</v>
      </c>
    </row>
    <row r="332" spans="1:11">
      <c r="A332" s="34" t="s">
        <v>4655</v>
      </c>
      <c r="B332" s="34">
        <v>2014</v>
      </c>
      <c r="C332" s="34">
        <v>20</v>
      </c>
      <c r="D332" s="34" t="s">
        <v>651</v>
      </c>
      <c r="E332" s="95">
        <f t="shared" si="10"/>
        <v>671</v>
      </c>
      <c r="F332" s="95">
        <f>Cargos_x_gob!$C$3+Cargos_x_gob!$C$7</f>
        <v>949</v>
      </c>
      <c r="G332" s="95">
        <f t="array" ref="G332">SUM(IF('Graf I Nivel Datastudio'!$B$1:$B$1613=B332,IF('Graf I Nivel Datastudio'!$C$1:$C$1613=C332,IF('Graf I Nivel Datastudio'!$D$1:$D$1613=D332,'Graf I Nivel Datastudio'!$G$1:$G$1613,0))))+SUM(IF('Graf II Nivel Datastudio'!$B$1:$B$1613=B332,IF('Graf II Nivel Datastudio'!$C$1:$C$1613=C332,IF('Graf II Nivel Datastudio'!$D$1:$D$1613=D332,'Graf II Nivel Datastudio'!$G$1:$G$1613,0))))</f>
        <v>1</v>
      </c>
      <c r="H332" s="95">
        <f t="shared" si="12"/>
        <v>377</v>
      </c>
      <c r="I332" s="98">
        <f t="shared" si="11"/>
        <v>0.56184798807749625</v>
      </c>
      <c r="J332" s="98">
        <f t="shared" si="2"/>
        <v>0.39726027397260272</v>
      </c>
      <c r="K332" s="34" t="s">
        <v>4728</v>
      </c>
    </row>
    <row r="333" spans="1:11">
      <c r="A333" s="34" t="s">
        <v>4655</v>
      </c>
      <c r="B333" s="34">
        <v>2014</v>
      </c>
      <c r="C333" s="34">
        <v>21</v>
      </c>
      <c r="D333" s="34" t="s">
        <v>651</v>
      </c>
      <c r="E333" s="95">
        <f t="shared" si="10"/>
        <v>671</v>
      </c>
      <c r="F333" s="95">
        <f>Cargos_x_gob!$C$3+Cargos_x_gob!$C$7</f>
        <v>949</v>
      </c>
      <c r="G333" s="95">
        <f t="array" ref="G333">SUM(IF('Graf I Nivel Datastudio'!$B$1:$B$1613=B333,IF('Graf I Nivel Datastudio'!$C$1:$C$1613=C333,IF('Graf I Nivel Datastudio'!$D$1:$D$1613=D333,'Graf I Nivel Datastudio'!$G$1:$G$1613,0))))+SUM(IF('Graf II Nivel Datastudio'!$B$1:$B$1613=B333,IF('Graf II Nivel Datastudio'!$C$1:$C$1613=C333,IF('Graf II Nivel Datastudio'!$D$1:$D$1613=D333,'Graf II Nivel Datastudio'!$G$1:$G$1613,0))))</f>
        <v>4</v>
      </c>
      <c r="H333" s="95">
        <f t="shared" si="12"/>
        <v>381</v>
      </c>
      <c r="I333" s="98">
        <f t="shared" si="11"/>
        <v>0.56780923994038746</v>
      </c>
      <c r="J333" s="98">
        <f t="shared" si="2"/>
        <v>0.40147523709167543</v>
      </c>
      <c r="K333" s="34" t="s">
        <v>4728</v>
      </c>
    </row>
    <row r="334" spans="1:11">
      <c r="A334" s="34" t="s">
        <v>4655</v>
      </c>
      <c r="B334" s="34">
        <v>2014</v>
      </c>
      <c r="C334" s="34">
        <v>22</v>
      </c>
      <c r="D334" s="34" t="s">
        <v>651</v>
      </c>
      <c r="E334" s="95">
        <f t="shared" si="10"/>
        <v>671</v>
      </c>
      <c r="F334" s="95">
        <f>Cargos_x_gob!$C$3+Cargos_x_gob!$C$7</f>
        <v>949</v>
      </c>
      <c r="G334" s="95">
        <f t="array" ref="G334">SUM(IF('Graf I Nivel Datastudio'!$B$1:$B$1613=B334,IF('Graf I Nivel Datastudio'!$C$1:$C$1613=C334,IF('Graf I Nivel Datastudio'!$D$1:$D$1613=D334,'Graf I Nivel Datastudio'!$G$1:$G$1613,0))))+SUM(IF('Graf II Nivel Datastudio'!$B$1:$B$1613=B334,IF('Graf II Nivel Datastudio'!$C$1:$C$1613=C334,IF('Graf II Nivel Datastudio'!$D$1:$D$1613=D334,'Graf II Nivel Datastudio'!$G$1:$G$1613,0))))</f>
        <v>2</v>
      </c>
      <c r="H334" s="95">
        <f t="shared" si="12"/>
        <v>383</v>
      </c>
      <c r="I334" s="98">
        <f t="shared" si="11"/>
        <v>0.57078986587183311</v>
      </c>
      <c r="J334" s="98">
        <f t="shared" si="2"/>
        <v>0.40358271865121181</v>
      </c>
      <c r="K334" s="34" t="s">
        <v>4728</v>
      </c>
    </row>
    <row r="335" spans="1:11">
      <c r="A335" s="34" t="s">
        <v>4655</v>
      </c>
      <c r="B335" s="34">
        <v>2014</v>
      </c>
      <c r="C335" s="34">
        <v>23</v>
      </c>
      <c r="D335" s="34" t="s">
        <v>651</v>
      </c>
      <c r="E335" s="95">
        <f t="shared" si="10"/>
        <v>671</v>
      </c>
      <c r="F335" s="95">
        <f>Cargos_x_gob!$C$3+Cargos_x_gob!$C$7</f>
        <v>949</v>
      </c>
      <c r="G335" s="95">
        <f t="array" ref="G335">SUM(IF('Graf I Nivel Datastudio'!$B$1:$B$1613=B335,IF('Graf I Nivel Datastudio'!$C$1:$C$1613=C335,IF('Graf I Nivel Datastudio'!$D$1:$D$1613=D335,'Graf I Nivel Datastudio'!$G$1:$G$1613,0))))+SUM(IF('Graf II Nivel Datastudio'!$B$1:$B$1613=B335,IF('Graf II Nivel Datastudio'!$C$1:$C$1613=C335,IF('Graf II Nivel Datastudio'!$D$1:$D$1613=D335,'Graf II Nivel Datastudio'!$G$1:$G$1613,0))))</f>
        <v>5</v>
      </c>
      <c r="H335" s="95">
        <f t="shared" si="12"/>
        <v>388</v>
      </c>
      <c r="I335" s="98">
        <f t="shared" si="11"/>
        <v>0.57824143070044709</v>
      </c>
      <c r="J335" s="98">
        <f t="shared" si="2"/>
        <v>0.40885142255005269</v>
      </c>
      <c r="K335" s="34" t="s">
        <v>4728</v>
      </c>
    </row>
    <row r="336" spans="1:11">
      <c r="A336" s="34" t="s">
        <v>4655</v>
      </c>
      <c r="B336" s="34">
        <v>2014</v>
      </c>
      <c r="C336" s="34">
        <v>24</v>
      </c>
      <c r="D336" s="34" t="s">
        <v>651</v>
      </c>
      <c r="E336" s="95">
        <f t="shared" si="10"/>
        <v>671</v>
      </c>
      <c r="F336" s="95">
        <f>Cargos_x_gob!$C$3+Cargos_x_gob!$C$7</f>
        <v>949</v>
      </c>
      <c r="G336" s="95">
        <f t="array" ref="G336">SUM(IF('Graf I Nivel Datastudio'!$B$1:$B$1613=B336,IF('Graf I Nivel Datastudio'!$C$1:$C$1613=C336,IF('Graf I Nivel Datastudio'!$D$1:$D$1613=D336,'Graf I Nivel Datastudio'!$G$1:$G$1613,0))))+SUM(IF('Graf II Nivel Datastudio'!$B$1:$B$1613=B336,IF('Graf II Nivel Datastudio'!$C$1:$C$1613=C336,IF('Graf II Nivel Datastudio'!$D$1:$D$1613=D336,'Graf II Nivel Datastudio'!$G$1:$G$1613,0))))</f>
        <v>1</v>
      </c>
      <c r="H336" s="95">
        <f t="shared" si="12"/>
        <v>389</v>
      </c>
      <c r="I336" s="98">
        <f t="shared" si="11"/>
        <v>0.57973174366616986</v>
      </c>
      <c r="J336" s="98">
        <f t="shared" si="2"/>
        <v>0.40990516332982085</v>
      </c>
      <c r="K336" s="34" t="s">
        <v>4728</v>
      </c>
    </row>
    <row r="337" spans="1:11">
      <c r="A337" s="34" t="s">
        <v>4655</v>
      </c>
      <c r="B337" s="34">
        <v>2014</v>
      </c>
      <c r="C337" s="34">
        <v>25</v>
      </c>
      <c r="D337" s="34" t="s">
        <v>651</v>
      </c>
      <c r="E337" s="95">
        <f t="shared" ref="E337:E400" si="13">MB2_IN+MB2_IIN</f>
        <v>671</v>
      </c>
      <c r="F337" s="95">
        <f>Cargos_x_gob!$C$3+Cargos_x_gob!$C$7</f>
        <v>949</v>
      </c>
      <c r="G337" s="95">
        <f t="array" ref="G337">SUM(IF('Graf I Nivel Datastudio'!$B$1:$B$1613=B337,IF('Graf I Nivel Datastudio'!$C$1:$C$1613=C337,IF('Graf I Nivel Datastudio'!$D$1:$D$1613=D337,'Graf I Nivel Datastudio'!$G$1:$G$1613,0))))+SUM(IF('Graf II Nivel Datastudio'!$B$1:$B$1613=B337,IF('Graf II Nivel Datastudio'!$C$1:$C$1613=C337,IF('Graf II Nivel Datastudio'!$D$1:$D$1613=D337,'Graf II Nivel Datastudio'!$G$1:$G$1613,0))))</f>
        <v>1</v>
      </c>
      <c r="H337" s="95">
        <f t="shared" si="12"/>
        <v>390</v>
      </c>
      <c r="I337" s="98">
        <f t="shared" si="11"/>
        <v>0.58122205663189275</v>
      </c>
      <c r="J337" s="98">
        <f t="shared" si="2"/>
        <v>0.41095890410958902</v>
      </c>
      <c r="K337" s="34" t="s">
        <v>4728</v>
      </c>
    </row>
    <row r="338" spans="1:11">
      <c r="A338" s="34" t="s">
        <v>4655</v>
      </c>
      <c r="B338" s="34">
        <v>2014</v>
      </c>
      <c r="C338" s="34">
        <v>26</v>
      </c>
      <c r="D338" s="34" t="s">
        <v>651</v>
      </c>
      <c r="E338" s="95">
        <f t="shared" si="13"/>
        <v>671</v>
      </c>
      <c r="F338" s="95">
        <f>Cargos_x_gob!$C$3+Cargos_x_gob!$C$7</f>
        <v>949</v>
      </c>
      <c r="G338" s="95">
        <f t="array" ref="G338">SUM(IF('Graf I Nivel Datastudio'!$B$1:$B$1613=B338,IF('Graf I Nivel Datastudio'!$C$1:$C$1613=C338,IF('Graf I Nivel Datastudio'!$D$1:$D$1613=D338,'Graf I Nivel Datastudio'!$G$1:$G$1613,0))))+SUM(IF('Graf II Nivel Datastudio'!$B$1:$B$1613=B338,IF('Graf II Nivel Datastudio'!$C$1:$C$1613=C338,IF('Graf II Nivel Datastudio'!$D$1:$D$1613=D338,'Graf II Nivel Datastudio'!$G$1:$G$1613,0))))</f>
        <v>2</v>
      </c>
      <c r="H338" s="95">
        <f t="shared" si="12"/>
        <v>392</v>
      </c>
      <c r="I338" s="98">
        <f t="shared" si="11"/>
        <v>0.58420268256333829</v>
      </c>
      <c r="J338" s="98">
        <f t="shared" si="2"/>
        <v>0.4130663856691254</v>
      </c>
      <c r="K338" s="34" t="s">
        <v>4728</v>
      </c>
    </row>
    <row r="339" spans="1:11">
      <c r="A339" s="34" t="s">
        <v>4655</v>
      </c>
      <c r="B339" s="34">
        <v>2014</v>
      </c>
      <c r="C339" s="34">
        <v>27</v>
      </c>
      <c r="D339" s="34" t="s">
        <v>651</v>
      </c>
      <c r="E339" s="95">
        <f t="shared" si="13"/>
        <v>671</v>
      </c>
      <c r="F339" s="95">
        <f>Cargos_x_gob!$C$3+Cargos_x_gob!$C$7</f>
        <v>949</v>
      </c>
      <c r="G339" s="95">
        <f t="array" ref="G339">SUM(IF('Graf I Nivel Datastudio'!$B$1:$B$1613=B339,IF('Graf I Nivel Datastudio'!$C$1:$C$1613=C339,IF('Graf I Nivel Datastudio'!$D$1:$D$1613=D339,'Graf I Nivel Datastudio'!$G$1:$G$1613,0))))+SUM(IF('Graf II Nivel Datastudio'!$B$1:$B$1613=B339,IF('Graf II Nivel Datastudio'!$C$1:$C$1613=C339,IF('Graf II Nivel Datastudio'!$D$1:$D$1613=D339,'Graf II Nivel Datastudio'!$G$1:$G$1613,0))))</f>
        <v>0</v>
      </c>
      <c r="H339" s="95">
        <f t="shared" si="12"/>
        <v>392</v>
      </c>
      <c r="I339" s="98">
        <f t="shared" si="11"/>
        <v>0.58420268256333829</v>
      </c>
      <c r="J339" s="98">
        <f t="shared" si="2"/>
        <v>0.4130663856691254</v>
      </c>
      <c r="K339" s="34" t="s">
        <v>4728</v>
      </c>
    </row>
    <row r="340" spans="1:11">
      <c r="A340" s="34" t="s">
        <v>4655</v>
      </c>
      <c r="B340" s="34">
        <v>2014</v>
      </c>
      <c r="C340" s="34">
        <v>28</v>
      </c>
      <c r="D340" s="34" t="s">
        <v>651</v>
      </c>
      <c r="E340" s="95">
        <f t="shared" si="13"/>
        <v>671</v>
      </c>
      <c r="F340" s="95">
        <f>Cargos_x_gob!$C$3+Cargos_x_gob!$C$7</f>
        <v>949</v>
      </c>
      <c r="G340" s="95">
        <f t="array" ref="G340">SUM(IF('Graf I Nivel Datastudio'!$B$1:$B$1613=B340,IF('Graf I Nivel Datastudio'!$C$1:$C$1613=C340,IF('Graf I Nivel Datastudio'!$D$1:$D$1613=D340,'Graf I Nivel Datastudio'!$G$1:$G$1613,0))))+SUM(IF('Graf II Nivel Datastudio'!$B$1:$B$1613=B340,IF('Graf II Nivel Datastudio'!$C$1:$C$1613=C340,IF('Graf II Nivel Datastudio'!$D$1:$D$1613=D340,'Graf II Nivel Datastudio'!$G$1:$G$1613,0))))</f>
        <v>0</v>
      </c>
      <c r="H340" s="95">
        <f t="shared" si="12"/>
        <v>392</v>
      </c>
      <c r="I340" s="98">
        <f t="shared" si="11"/>
        <v>0.58420268256333829</v>
      </c>
      <c r="J340" s="98">
        <f t="shared" si="2"/>
        <v>0.4130663856691254</v>
      </c>
      <c r="K340" s="34" t="s">
        <v>4728</v>
      </c>
    </row>
    <row r="341" spans="1:11">
      <c r="A341" s="34" t="s">
        <v>4655</v>
      </c>
      <c r="B341" s="34">
        <v>2014</v>
      </c>
      <c r="C341" s="34">
        <v>29</v>
      </c>
      <c r="D341" s="34" t="s">
        <v>651</v>
      </c>
      <c r="E341" s="95">
        <f t="shared" si="13"/>
        <v>671</v>
      </c>
      <c r="F341" s="95">
        <f>Cargos_x_gob!$C$3+Cargos_x_gob!$C$7</f>
        <v>949</v>
      </c>
      <c r="G341" s="95">
        <f t="array" ref="G341">SUM(IF('Graf I Nivel Datastudio'!$B$1:$B$1613=B341,IF('Graf I Nivel Datastudio'!$C$1:$C$1613=C341,IF('Graf I Nivel Datastudio'!$D$1:$D$1613=D341,'Graf I Nivel Datastudio'!$G$1:$G$1613,0))))+SUM(IF('Graf II Nivel Datastudio'!$B$1:$B$1613=B341,IF('Graf II Nivel Datastudio'!$C$1:$C$1613=C341,IF('Graf II Nivel Datastudio'!$D$1:$D$1613=D341,'Graf II Nivel Datastudio'!$G$1:$G$1613,0))))</f>
        <v>0</v>
      </c>
      <c r="H341" s="95">
        <f t="shared" si="12"/>
        <v>392</v>
      </c>
      <c r="I341" s="98">
        <f t="shared" si="11"/>
        <v>0.58420268256333829</v>
      </c>
      <c r="J341" s="98">
        <f t="shared" si="2"/>
        <v>0.4130663856691254</v>
      </c>
      <c r="K341" s="34" t="s">
        <v>4728</v>
      </c>
    </row>
    <row r="342" spans="1:11">
      <c r="A342" s="34" t="s">
        <v>4655</v>
      </c>
      <c r="B342" s="34">
        <v>2014</v>
      </c>
      <c r="C342" s="34">
        <v>30</v>
      </c>
      <c r="D342" s="34" t="s">
        <v>651</v>
      </c>
      <c r="E342" s="95">
        <f t="shared" si="13"/>
        <v>671</v>
      </c>
      <c r="F342" s="95">
        <f>Cargos_x_gob!$C$3+Cargos_x_gob!$C$7</f>
        <v>949</v>
      </c>
      <c r="G342" s="95">
        <f t="array" ref="G342">SUM(IF('Graf I Nivel Datastudio'!$B$1:$B$1613=B342,IF('Graf I Nivel Datastudio'!$C$1:$C$1613=C342,IF('Graf I Nivel Datastudio'!$D$1:$D$1613=D342,'Graf I Nivel Datastudio'!$G$1:$G$1613,0))))+SUM(IF('Graf II Nivel Datastudio'!$B$1:$B$1613=B342,IF('Graf II Nivel Datastudio'!$C$1:$C$1613=C342,IF('Graf II Nivel Datastudio'!$D$1:$D$1613=D342,'Graf II Nivel Datastudio'!$G$1:$G$1613,0))))</f>
        <v>2</v>
      </c>
      <c r="H342" s="95">
        <f t="shared" si="12"/>
        <v>394</v>
      </c>
      <c r="I342" s="98">
        <f t="shared" si="11"/>
        <v>0.58718330849478395</v>
      </c>
      <c r="J342" s="98">
        <f t="shared" si="2"/>
        <v>0.41517386722866173</v>
      </c>
      <c r="K342" s="34" t="s">
        <v>4728</v>
      </c>
    </row>
    <row r="343" spans="1:11">
      <c r="A343" s="34" t="s">
        <v>4655</v>
      </c>
      <c r="B343" s="34">
        <v>2014</v>
      </c>
      <c r="C343" s="34">
        <v>31</v>
      </c>
      <c r="D343" s="34" t="s">
        <v>651</v>
      </c>
      <c r="E343" s="95">
        <f t="shared" si="13"/>
        <v>671</v>
      </c>
      <c r="F343" s="95">
        <f>Cargos_x_gob!$C$3+Cargos_x_gob!$C$7</f>
        <v>949</v>
      </c>
      <c r="G343" s="95">
        <f t="array" ref="G343">SUM(IF('Graf I Nivel Datastudio'!$B$1:$B$1613=B343,IF('Graf I Nivel Datastudio'!$C$1:$C$1613=C343,IF('Graf I Nivel Datastudio'!$D$1:$D$1613=D343,'Graf I Nivel Datastudio'!$G$1:$G$1613,0))))+SUM(IF('Graf II Nivel Datastudio'!$B$1:$B$1613=B343,IF('Graf II Nivel Datastudio'!$C$1:$C$1613=C343,IF('Graf II Nivel Datastudio'!$D$1:$D$1613=D343,'Graf II Nivel Datastudio'!$G$1:$G$1613,0))))</f>
        <v>0</v>
      </c>
      <c r="H343" s="95">
        <f t="shared" si="12"/>
        <v>394</v>
      </c>
      <c r="I343" s="98">
        <f t="shared" si="11"/>
        <v>0.58718330849478395</v>
      </c>
      <c r="J343" s="98">
        <f t="shared" si="2"/>
        <v>0.41517386722866173</v>
      </c>
      <c r="K343" s="34" t="s">
        <v>4728</v>
      </c>
    </row>
    <row r="344" spans="1:11">
      <c r="A344" s="34" t="s">
        <v>4655</v>
      </c>
      <c r="B344" s="34">
        <v>2014</v>
      </c>
      <c r="C344" s="34">
        <v>32</v>
      </c>
      <c r="D344" s="34" t="s">
        <v>651</v>
      </c>
      <c r="E344" s="95">
        <f t="shared" si="13"/>
        <v>671</v>
      </c>
      <c r="F344" s="95">
        <f>Cargos_x_gob!$C$3+Cargos_x_gob!$C$7</f>
        <v>949</v>
      </c>
      <c r="G344" s="95">
        <f t="array" ref="G344">SUM(IF('Graf I Nivel Datastudio'!$B$1:$B$1613=B344,IF('Graf I Nivel Datastudio'!$C$1:$C$1613=C344,IF('Graf I Nivel Datastudio'!$D$1:$D$1613=D344,'Graf I Nivel Datastudio'!$G$1:$G$1613,0))))+SUM(IF('Graf II Nivel Datastudio'!$B$1:$B$1613=B344,IF('Graf II Nivel Datastudio'!$C$1:$C$1613=C344,IF('Graf II Nivel Datastudio'!$D$1:$D$1613=D344,'Graf II Nivel Datastudio'!$G$1:$G$1613,0))))</f>
        <v>0</v>
      </c>
      <c r="H344" s="95">
        <f t="shared" si="12"/>
        <v>394</v>
      </c>
      <c r="I344" s="98">
        <f t="shared" si="11"/>
        <v>0.58718330849478395</v>
      </c>
      <c r="J344" s="98">
        <f t="shared" si="2"/>
        <v>0.41517386722866173</v>
      </c>
      <c r="K344" s="34" t="s">
        <v>4728</v>
      </c>
    </row>
    <row r="345" spans="1:11">
      <c r="A345" s="34" t="s">
        <v>4655</v>
      </c>
      <c r="B345" s="34">
        <v>2014</v>
      </c>
      <c r="C345" s="34">
        <v>33</v>
      </c>
      <c r="D345" s="34" t="s">
        <v>651</v>
      </c>
      <c r="E345" s="95">
        <f t="shared" si="13"/>
        <v>671</v>
      </c>
      <c r="F345" s="95">
        <f>Cargos_x_gob!$C$3+Cargos_x_gob!$C$7</f>
        <v>949</v>
      </c>
      <c r="G345" s="95">
        <f t="array" ref="G345">SUM(IF('Graf I Nivel Datastudio'!$B$1:$B$1613=B345,IF('Graf I Nivel Datastudio'!$C$1:$C$1613=C345,IF('Graf I Nivel Datastudio'!$D$1:$D$1613=D345,'Graf I Nivel Datastudio'!$G$1:$G$1613,0))))+SUM(IF('Graf II Nivel Datastudio'!$B$1:$B$1613=B345,IF('Graf II Nivel Datastudio'!$C$1:$C$1613=C345,IF('Graf II Nivel Datastudio'!$D$1:$D$1613=D345,'Graf II Nivel Datastudio'!$G$1:$G$1613,0))))</f>
        <v>0</v>
      </c>
      <c r="H345" s="95">
        <f t="shared" si="12"/>
        <v>394</v>
      </c>
      <c r="I345" s="98">
        <f t="shared" si="11"/>
        <v>0.58718330849478395</v>
      </c>
      <c r="J345" s="98">
        <f t="shared" si="2"/>
        <v>0.41517386722866173</v>
      </c>
      <c r="K345" s="34" t="s">
        <v>4728</v>
      </c>
    </row>
    <row r="346" spans="1:11">
      <c r="A346" s="34" t="s">
        <v>4655</v>
      </c>
      <c r="B346" s="34">
        <v>2014</v>
      </c>
      <c r="C346" s="34">
        <v>34</v>
      </c>
      <c r="D346" s="34" t="s">
        <v>651</v>
      </c>
      <c r="E346" s="95">
        <f t="shared" si="13"/>
        <v>671</v>
      </c>
      <c r="F346" s="95">
        <f>Cargos_x_gob!$C$3+Cargos_x_gob!$C$7</f>
        <v>949</v>
      </c>
      <c r="G346" s="95">
        <f t="array" ref="G346">SUM(IF('Graf I Nivel Datastudio'!$B$1:$B$1613=B346,IF('Graf I Nivel Datastudio'!$C$1:$C$1613=C346,IF('Graf I Nivel Datastudio'!$D$1:$D$1613=D346,'Graf I Nivel Datastudio'!$G$1:$G$1613,0))))+SUM(IF('Graf II Nivel Datastudio'!$B$1:$B$1613=B346,IF('Graf II Nivel Datastudio'!$C$1:$C$1613=C346,IF('Graf II Nivel Datastudio'!$D$1:$D$1613=D346,'Graf II Nivel Datastudio'!$G$1:$G$1613,0))))</f>
        <v>4</v>
      </c>
      <c r="H346" s="95">
        <f t="shared" si="12"/>
        <v>398</v>
      </c>
      <c r="I346" s="98">
        <f t="shared" si="11"/>
        <v>0.59314456035767515</v>
      </c>
      <c r="J346" s="98">
        <f t="shared" si="2"/>
        <v>0.41938883034773444</v>
      </c>
      <c r="K346" s="34" t="s">
        <v>4728</v>
      </c>
    </row>
    <row r="347" spans="1:11">
      <c r="A347" s="34" t="s">
        <v>4655</v>
      </c>
      <c r="B347" s="34">
        <v>2014</v>
      </c>
      <c r="C347" s="34">
        <v>35</v>
      </c>
      <c r="D347" s="34" t="s">
        <v>651</v>
      </c>
      <c r="E347" s="95">
        <f t="shared" si="13"/>
        <v>671</v>
      </c>
      <c r="F347" s="95">
        <f>Cargos_x_gob!$C$3+Cargos_x_gob!$C$7</f>
        <v>949</v>
      </c>
      <c r="G347" s="95">
        <f t="array" ref="G347">SUM(IF('Graf I Nivel Datastudio'!$B$1:$B$1613=B347,IF('Graf I Nivel Datastudio'!$C$1:$C$1613=C347,IF('Graf I Nivel Datastudio'!$D$1:$D$1613=D347,'Graf I Nivel Datastudio'!$G$1:$G$1613,0))))+SUM(IF('Graf II Nivel Datastudio'!$B$1:$B$1613=B347,IF('Graf II Nivel Datastudio'!$C$1:$C$1613=C347,IF('Graf II Nivel Datastudio'!$D$1:$D$1613=D347,'Graf II Nivel Datastudio'!$G$1:$G$1613,0))))</f>
        <v>4</v>
      </c>
      <c r="H347" s="95">
        <f t="shared" si="12"/>
        <v>402</v>
      </c>
      <c r="I347" s="98">
        <f t="shared" si="11"/>
        <v>0.59910581222056636</v>
      </c>
      <c r="J347" s="98">
        <f t="shared" si="2"/>
        <v>0.42360379346680715</v>
      </c>
      <c r="K347" s="34" t="s">
        <v>4728</v>
      </c>
    </row>
    <row r="348" spans="1:11">
      <c r="A348" s="34" t="s">
        <v>4655</v>
      </c>
      <c r="B348" s="34">
        <v>2014</v>
      </c>
      <c r="C348" s="34">
        <v>36</v>
      </c>
      <c r="D348" s="34" t="s">
        <v>651</v>
      </c>
      <c r="E348" s="95">
        <f t="shared" si="13"/>
        <v>671</v>
      </c>
      <c r="F348" s="95">
        <f>Cargos_x_gob!$C$3+Cargos_x_gob!$C$7</f>
        <v>949</v>
      </c>
      <c r="G348" s="95">
        <f t="array" ref="G348">SUM(IF('Graf I Nivel Datastudio'!$B$1:$B$1613=B348,IF('Graf I Nivel Datastudio'!$C$1:$C$1613=C348,IF('Graf I Nivel Datastudio'!$D$1:$D$1613=D348,'Graf I Nivel Datastudio'!$G$1:$G$1613,0))))+SUM(IF('Graf II Nivel Datastudio'!$B$1:$B$1613=B348,IF('Graf II Nivel Datastudio'!$C$1:$C$1613=C348,IF('Graf II Nivel Datastudio'!$D$1:$D$1613=D348,'Graf II Nivel Datastudio'!$G$1:$G$1613,0))))</f>
        <v>3</v>
      </c>
      <c r="H348" s="95">
        <f t="shared" si="12"/>
        <v>405</v>
      </c>
      <c r="I348" s="98">
        <f t="shared" si="11"/>
        <v>0.60357675111773468</v>
      </c>
      <c r="J348" s="98">
        <f t="shared" si="2"/>
        <v>0.4267650158061117</v>
      </c>
      <c r="K348" s="34" t="s">
        <v>4728</v>
      </c>
    </row>
    <row r="349" spans="1:11">
      <c r="A349" s="34" t="s">
        <v>4655</v>
      </c>
      <c r="B349" s="34">
        <v>2014</v>
      </c>
      <c r="C349" s="34">
        <v>37</v>
      </c>
      <c r="D349" s="34" t="s">
        <v>651</v>
      </c>
      <c r="E349" s="95">
        <f t="shared" si="13"/>
        <v>671</v>
      </c>
      <c r="F349" s="95">
        <f>Cargos_x_gob!$C$3+Cargos_x_gob!$C$7</f>
        <v>949</v>
      </c>
      <c r="G349" s="95">
        <f t="array" ref="G349">SUM(IF('Graf I Nivel Datastudio'!$B$1:$B$1613=B349,IF('Graf I Nivel Datastudio'!$C$1:$C$1613=C349,IF('Graf I Nivel Datastudio'!$D$1:$D$1613=D349,'Graf I Nivel Datastudio'!$G$1:$G$1613,0))))+SUM(IF('Graf II Nivel Datastudio'!$B$1:$B$1613=B349,IF('Graf II Nivel Datastudio'!$C$1:$C$1613=C349,IF('Graf II Nivel Datastudio'!$D$1:$D$1613=D349,'Graf II Nivel Datastudio'!$G$1:$G$1613,0))))</f>
        <v>1</v>
      </c>
      <c r="H349" s="95">
        <f t="shared" si="12"/>
        <v>406</v>
      </c>
      <c r="I349" s="98">
        <f t="shared" si="11"/>
        <v>0.60506706408345756</v>
      </c>
      <c r="J349" s="98">
        <f t="shared" si="2"/>
        <v>0.42781875658587987</v>
      </c>
      <c r="K349" s="34" t="s">
        <v>4728</v>
      </c>
    </row>
    <row r="350" spans="1:11">
      <c r="A350" s="34" t="s">
        <v>4655</v>
      </c>
      <c r="B350" s="34">
        <v>2014</v>
      </c>
      <c r="C350" s="34">
        <v>38</v>
      </c>
      <c r="D350" s="34" t="s">
        <v>651</v>
      </c>
      <c r="E350" s="95">
        <f t="shared" si="13"/>
        <v>671</v>
      </c>
      <c r="F350" s="95">
        <f>Cargos_x_gob!$C$3+Cargos_x_gob!$C$7</f>
        <v>949</v>
      </c>
      <c r="G350" s="95">
        <f t="array" ref="G350">SUM(IF('Graf I Nivel Datastudio'!$B$1:$B$1613=B350,IF('Graf I Nivel Datastudio'!$C$1:$C$1613=C350,IF('Graf I Nivel Datastudio'!$D$1:$D$1613=D350,'Graf I Nivel Datastudio'!$G$1:$G$1613,0))))+SUM(IF('Graf II Nivel Datastudio'!$B$1:$B$1613=B350,IF('Graf II Nivel Datastudio'!$C$1:$C$1613=C350,IF('Graf II Nivel Datastudio'!$D$1:$D$1613=D350,'Graf II Nivel Datastudio'!$G$1:$G$1613,0))))</f>
        <v>0</v>
      </c>
      <c r="H350" s="95">
        <f t="shared" si="12"/>
        <v>406</v>
      </c>
      <c r="I350" s="98">
        <f t="shared" si="11"/>
        <v>0.60506706408345756</v>
      </c>
      <c r="J350" s="98">
        <f t="shared" si="2"/>
        <v>0.42781875658587987</v>
      </c>
      <c r="K350" s="34" t="s">
        <v>4728</v>
      </c>
    </row>
    <row r="351" spans="1:11">
      <c r="A351" s="34" t="s">
        <v>4655</v>
      </c>
      <c r="B351" s="34">
        <v>2014</v>
      </c>
      <c r="C351" s="34">
        <v>39</v>
      </c>
      <c r="D351" s="34" t="s">
        <v>651</v>
      </c>
      <c r="E351" s="95">
        <f t="shared" si="13"/>
        <v>671</v>
      </c>
      <c r="F351" s="95">
        <f>Cargos_x_gob!$C$3+Cargos_x_gob!$C$7</f>
        <v>949</v>
      </c>
      <c r="G351" s="95">
        <f t="array" ref="G351">SUM(IF('Graf I Nivel Datastudio'!$B$1:$B$1613=B351,IF('Graf I Nivel Datastudio'!$C$1:$C$1613=C351,IF('Graf I Nivel Datastudio'!$D$1:$D$1613=D351,'Graf I Nivel Datastudio'!$G$1:$G$1613,0))))+SUM(IF('Graf II Nivel Datastudio'!$B$1:$B$1613=B351,IF('Graf II Nivel Datastudio'!$C$1:$C$1613=C351,IF('Graf II Nivel Datastudio'!$D$1:$D$1613=D351,'Graf II Nivel Datastudio'!$G$1:$G$1613,0))))</f>
        <v>1</v>
      </c>
      <c r="H351" s="95">
        <f t="shared" si="12"/>
        <v>407</v>
      </c>
      <c r="I351" s="98">
        <f t="shared" si="11"/>
        <v>0.60655737704918034</v>
      </c>
      <c r="J351" s="98">
        <f t="shared" si="2"/>
        <v>0.42887249736564803</v>
      </c>
      <c r="K351" s="34" t="s">
        <v>4728</v>
      </c>
    </row>
    <row r="352" spans="1:11">
      <c r="A352" s="34" t="s">
        <v>4655</v>
      </c>
      <c r="B352" s="34">
        <v>2014</v>
      </c>
      <c r="C352" s="34">
        <v>40</v>
      </c>
      <c r="D352" s="34" t="s">
        <v>651</v>
      </c>
      <c r="E352" s="95">
        <f t="shared" si="13"/>
        <v>671</v>
      </c>
      <c r="F352" s="95">
        <f>Cargos_x_gob!$C$3+Cargos_x_gob!$C$7</f>
        <v>949</v>
      </c>
      <c r="G352" s="95">
        <f t="array" ref="G352">SUM(IF('Graf I Nivel Datastudio'!$B$1:$B$1613=B352,IF('Graf I Nivel Datastudio'!$C$1:$C$1613=C352,IF('Graf I Nivel Datastudio'!$D$1:$D$1613=D352,'Graf I Nivel Datastudio'!$G$1:$G$1613,0))))+SUM(IF('Graf II Nivel Datastudio'!$B$1:$B$1613=B352,IF('Graf II Nivel Datastudio'!$C$1:$C$1613=C352,IF('Graf II Nivel Datastudio'!$D$1:$D$1613=D352,'Graf II Nivel Datastudio'!$G$1:$G$1613,0))))</f>
        <v>0</v>
      </c>
      <c r="H352" s="95">
        <f t="shared" si="12"/>
        <v>407</v>
      </c>
      <c r="I352" s="98">
        <f t="shared" si="11"/>
        <v>0.60655737704918034</v>
      </c>
      <c r="J352" s="98">
        <f t="shared" si="2"/>
        <v>0.42887249736564803</v>
      </c>
      <c r="K352" s="34" t="s">
        <v>4728</v>
      </c>
    </row>
    <row r="353" spans="1:11">
      <c r="A353" s="34" t="s">
        <v>4655</v>
      </c>
      <c r="B353" s="34">
        <v>2014</v>
      </c>
      <c r="C353" s="34">
        <v>41</v>
      </c>
      <c r="D353" s="34" t="s">
        <v>651</v>
      </c>
      <c r="E353" s="95">
        <f t="shared" si="13"/>
        <v>671</v>
      </c>
      <c r="F353" s="95">
        <f>Cargos_x_gob!$C$3+Cargos_x_gob!$C$7</f>
        <v>949</v>
      </c>
      <c r="G353" s="95">
        <f t="array" ref="G353">SUM(IF('Graf I Nivel Datastudio'!$B$1:$B$1613=B353,IF('Graf I Nivel Datastudio'!$C$1:$C$1613=C353,IF('Graf I Nivel Datastudio'!$D$1:$D$1613=D353,'Graf I Nivel Datastudio'!$G$1:$G$1613,0))))+SUM(IF('Graf II Nivel Datastudio'!$B$1:$B$1613=B353,IF('Graf II Nivel Datastudio'!$C$1:$C$1613=C353,IF('Graf II Nivel Datastudio'!$D$1:$D$1613=D353,'Graf II Nivel Datastudio'!$G$1:$G$1613,0))))</f>
        <v>0</v>
      </c>
      <c r="H353" s="95">
        <f t="shared" si="12"/>
        <v>407</v>
      </c>
      <c r="I353" s="98">
        <f t="shared" si="11"/>
        <v>0.60655737704918034</v>
      </c>
      <c r="J353" s="98">
        <f t="shared" si="2"/>
        <v>0.42887249736564803</v>
      </c>
      <c r="K353" s="34" t="s">
        <v>4728</v>
      </c>
    </row>
    <row r="354" spans="1:11">
      <c r="A354" s="34" t="s">
        <v>4655</v>
      </c>
      <c r="B354" s="34">
        <v>2014</v>
      </c>
      <c r="C354" s="34">
        <v>42</v>
      </c>
      <c r="D354" s="34" t="s">
        <v>651</v>
      </c>
      <c r="E354" s="95">
        <f t="shared" si="13"/>
        <v>671</v>
      </c>
      <c r="F354" s="95">
        <f>Cargos_x_gob!$C$3+Cargos_x_gob!$C$7</f>
        <v>949</v>
      </c>
      <c r="G354" s="95">
        <f t="array" ref="G354">SUM(IF('Graf I Nivel Datastudio'!$B$1:$B$1613=B354,IF('Graf I Nivel Datastudio'!$C$1:$C$1613=C354,IF('Graf I Nivel Datastudio'!$D$1:$D$1613=D354,'Graf I Nivel Datastudio'!$G$1:$G$1613,0))))+SUM(IF('Graf II Nivel Datastudio'!$B$1:$B$1613=B354,IF('Graf II Nivel Datastudio'!$C$1:$C$1613=C354,IF('Graf II Nivel Datastudio'!$D$1:$D$1613=D354,'Graf II Nivel Datastudio'!$G$1:$G$1613,0))))</f>
        <v>1</v>
      </c>
      <c r="H354" s="95">
        <f t="shared" si="12"/>
        <v>408</v>
      </c>
      <c r="I354" s="98">
        <f t="shared" si="11"/>
        <v>0.60804769001490311</v>
      </c>
      <c r="J354" s="98">
        <f t="shared" si="2"/>
        <v>0.42992623814541625</v>
      </c>
      <c r="K354" s="34" t="s">
        <v>4728</v>
      </c>
    </row>
    <row r="355" spans="1:11">
      <c r="A355" s="34" t="s">
        <v>4655</v>
      </c>
      <c r="B355" s="34">
        <v>2014</v>
      </c>
      <c r="C355" s="34">
        <v>43</v>
      </c>
      <c r="D355" s="34" t="s">
        <v>651</v>
      </c>
      <c r="E355" s="95">
        <f t="shared" si="13"/>
        <v>671</v>
      </c>
      <c r="F355" s="95">
        <f>Cargos_x_gob!$C$3+Cargos_x_gob!$C$7</f>
        <v>949</v>
      </c>
      <c r="G355" s="95">
        <f t="array" ref="G355">SUM(IF('Graf I Nivel Datastudio'!$B$1:$B$1613=B355,IF('Graf I Nivel Datastudio'!$C$1:$C$1613=C355,IF('Graf I Nivel Datastudio'!$D$1:$D$1613=D355,'Graf I Nivel Datastudio'!$G$1:$G$1613,0))))+SUM(IF('Graf II Nivel Datastudio'!$B$1:$B$1613=B355,IF('Graf II Nivel Datastudio'!$C$1:$C$1613=C355,IF('Graf II Nivel Datastudio'!$D$1:$D$1613=D355,'Graf II Nivel Datastudio'!$G$1:$G$1613,0))))</f>
        <v>1</v>
      </c>
      <c r="H355" s="95">
        <f t="shared" si="12"/>
        <v>409</v>
      </c>
      <c r="I355" s="98">
        <f t="shared" si="11"/>
        <v>0.60953800298062588</v>
      </c>
      <c r="J355" s="98">
        <f t="shared" si="2"/>
        <v>0.43097997892518441</v>
      </c>
      <c r="K355" s="34" t="s">
        <v>4728</v>
      </c>
    </row>
    <row r="356" spans="1:11">
      <c r="A356" s="34" t="s">
        <v>4655</v>
      </c>
      <c r="B356" s="34">
        <v>2014</v>
      </c>
      <c r="C356" s="34">
        <v>44</v>
      </c>
      <c r="D356" s="34" t="s">
        <v>651</v>
      </c>
      <c r="E356" s="95">
        <f t="shared" si="13"/>
        <v>671</v>
      </c>
      <c r="F356" s="95">
        <f>Cargos_x_gob!$C$3+Cargos_x_gob!$C$7</f>
        <v>949</v>
      </c>
      <c r="G356" s="95">
        <f t="array" ref="G356">SUM(IF('Graf I Nivel Datastudio'!$B$1:$B$1613=B356,IF('Graf I Nivel Datastudio'!$C$1:$C$1613=C356,IF('Graf I Nivel Datastudio'!$D$1:$D$1613=D356,'Graf I Nivel Datastudio'!$G$1:$G$1613,0))))+SUM(IF('Graf II Nivel Datastudio'!$B$1:$B$1613=B356,IF('Graf II Nivel Datastudio'!$C$1:$C$1613=C356,IF('Graf II Nivel Datastudio'!$D$1:$D$1613=D356,'Graf II Nivel Datastudio'!$G$1:$G$1613,0))))</f>
        <v>0</v>
      </c>
      <c r="H356" s="95">
        <f t="shared" si="12"/>
        <v>409</v>
      </c>
      <c r="I356" s="98">
        <f t="shared" si="11"/>
        <v>0.60953800298062588</v>
      </c>
      <c r="J356" s="98">
        <f t="shared" si="2"/>
        <v>0.43097997892518441</v>
      </c>
      <c r="K356" s="34" t="s">
        <v>4728</v>
      </c>
    </row>
    <row r="357" spans="1:11">
      <c r="A357" s="34" t="s">
        <v>4655</v>
      </c>
      <c r="B357" s="34">
        <v>2014</v>
      </c>
      <c r="C357" s="34">
        <v>45</v>
      </c>
      <c r="D357" s="34" t="s">
        <v>651</v>
      </c>
      <c r="E357" s="95">
        <f t="shared" si="13"/>
        <v>671</v>
      </c>
      <c r="F357" s="95">
        <f>Cargos_x_gob!$C$3+Cargos_x_gob!$C$7</f>
        <v>949</v>
      </c>
      <c r="G357" s="95">
        <f t="array" ref="G357">SUM(IF('Graf I Nivel Datastudio'!$B$1:$B$1613=B357,IF('Graf I Nivel Datastudio'!$C$1:$C$1613=C357,IF('Graf I Nivel Datastudio'!$D$1:$D$1613=D357,'Graf I Nivel Datastudio'!$G$1:$G$1613,0))))+SUM(IF('Graf II Nivel Datastudio'!$B$1:$B$1613=B357,IF('Graf II Nivel Datastudio'!$C$1:$C$1613=C357,IF('Graf II Nivel Datastudio'!$D$1:$D$1613=D357,'Graf II Nivel Datastudio'!$G$1:$G$1613,0))))</f>
        <v>0</v>
      </c>
      <c r="H357" s="95">
        <f t="shared" si="12"/>
        <v>409</v>
      </c>
      <c r="I357" s="98">
        <f t="shared" si="11"/>
        <v>0.60953800298062588</v>
      </c>
      <c r="J357" s="98">
        <f t="shared" si="2"/>
        <v>0.43097997892518441</v>
      </c>
      <c r="K357" s="34" t="s">
        <v>4728</v>
      </c>
    </row>
    <row r="358" spans="1:11">
      <c r="A358" s="34" t="s">
        <v>4655</v>
      </c>
      <c r="B358" s="34">
        <v>2014</v>
      </c>
      <c r="C358" s="34">
        <v>46</v>
      </c>
      <c r="D358" s="34" t="s">
        <v>651</v>
      </c>
      <c r="E358" s="95">
        <f t="shared" si="13"/>
        <v>671</v>
      </c>
      <c r="F358" s="95">
        <f>Cargos_x_gob!$C$3+Cargos_x_gob!$C$7</f>
        <v>949</v>
      </c>
      <c r="G358" s="95">
        <f t="array" ref="G358">SUM(IF('Graf I Nivel Datastudio'!$B$1:$B$1613=B358,IF('Graf I Nivel Datastudio'!$C$1:$C$1613=C358,IF('Graf I Nivel Datastudio'!$D$1:$D$1613=D358,'Graf I Nivel Datastudio'!$G$1:$G$1613,0))))+SUM(IF('Graf II Nivel Datastudio'!$B$1:$B$1613=B358,IF('Graf II Nivel Datastudio'!$C$1:$C$1613=C358,IF('Graf II Nivel Datastudio'!$D$1:$D$1613=D358,'Graf II Nivel Datastudio'!$G$1:$G$1613,0))))</f>
        <v>0</v>
      </c>
      <c r="H358" s="95">
        <f t="shared" si="12"/>
        <v>409</v>
      </c>
      <c r="I358" s="98">
        <f t="shared" si="11"/>
        <v>0.60953800298062588</v>
      </c>
      <c r="J358" s="98">
        <f t="shared" si="2"/>
        <v>0.43097997892518441</v>
      </c>
      <c r="K358" s="34" t="s">
        <v>4728</v>
      </c>
    </row>
    <row r="359" spans="1:11">
      <c r="A359" s="34" t="s">
        <v>4655</v>
      </c>
      <c r="B359" s="34">
        <v>2014</v>
      </c>
      <c r="C359" s="34">
        <v>47</v>
      </c>
      <c r="D359" s="34" t="s">
        <v>651</v>
      </c>
      <c r="E359" s="95">
        <f t="shared" si="13"/>
        <v>671</v>
      </c>
      <c r="F359" s="95">
        <f>Cargos_x_gob!$C$3+Cargos_x_gob!$C$7</f>
        <v>949</v>
      </c>
      <c r="G359" s="95">
        <f t="array" ref="G359">SUM(IF('Graf I Nivel Datastudio'!$B$1:$B$1613=B359,IF('Graf I Nivel Datastudio'!$C$1:$C$1613=C359,IF('Graf I Nivel Datastudio'!$D$1:$D$1613=D359,'Graf I Nivel Datastudio'!$G$1:$G$1613,0))))+SUM(IF('Graf II Nivel Datastudio'!$B$1:$B$1613=B359,IF('Graf II Nivel Datastudio'!$C$1:$C$1613=C359,IF('Graf II Nivel Datastudio'!$D$1:$D$1613=D359,'Graf II Nivel Datastudio'!$G$1:$G$1613,0))))</f>
        <v>1</v>
      </c>
      <c r="H359" s="95">
        <f t="shared" si="12"/>
        <v>410</v>
      </c>
      <c r="I359" s="98">
        <f t="shared" si="11"/>
        <v>0.61102831594634877</v>
      </c>
      <c r="J359" s="98">
        <f t="shared" si="2"/>
        <v>0.43203371970495258</v>
      </c>
      <c r="K359" s="34" t="s">
        <v>4728</v>
      </c>
    </row>
    <row r="360" spans="1:11">
      <c r="A360" s="34" t="s">
        <v>4655</v>
      </c>
      <c r="B360" s="34">
        <v>2014</v>
      </c>
      <c r="C360" s="34">
        <v>48</v>
      </c>
      <c r="D360" s="34" t="s">
        <v>651</v>
      </c>
      <c r="E360" s="95">
        <f t="shared" si="13"/>
        <v>671</v>
      </c>
      <c r="F360" s="95">
        <f>Cargos_x_gob!$C$3+Cargos_x_gob!$C$7</f>
        <v>949</v>
      </c>
      <c r="G360" s="95">
        <f t="array" ref="G360">SUM(IF('Graf I Nivel Datastudio'!$B$1:$B$1613=B360,IF('Graf I Nivel Datastudio'!$C$1:$C$1613=C360,IF('Graf I Nivel Datastudio'!$D$1:$D$1613=D360,'Graf I Nivel Datastudio'!$G$1:$G$1613,0))))+SUM(IF('Graf II Nivel Datastudio'!$B$1:$B$1613=B360,IF('Graf II Nivel Datastudio'!$C$1:$C$1613=C360,IF('Graf II Nivel Datastudio'!$D$1:$D$1613=D360,'Graf II Nivel Datastudio'!$G$1:$G$1613,0))))</f>
        <v>2</v>
      </c>
      <c r="H360" s="95">
        <f t="shared" si="12"/>
        <v>412</v>
      </c>
      <c r="I360" s="98">
        <f t="shared" si="11"/>
        <v>0.61400894187779431</v>
      </c>
      <c r="J360" s="98">
        <f t="shared" si="2"/>
        <v>0.43414120126448896</v>
      </c>
      <c r="K360" s="34" t="s">
        <v>4728</v>
      </c>
    </row>
    <row r="361" spans="1:11">
      <c r="A361" s="34" t="s">
        <v>4655</v>
      </c>
      <c r="B361" s="34">
        <v>2014</v>
      </c>
      <c r="C361" s="34">
        <v>49</v>
      </c>
      <c r="D361" s="34" t="s">
        <v>651</v>
      </c>
      <c r="E361" s="95">
        <f t="shared" si="13"/>
        <v>671</v>
      </c>
      <c r="F361" s="95">
        <f>Cargos_x_gob!$C$3+Cargos_x_gob!$C$7</f>
        <v>949</v>
      </c>
      <c r="G361" s="95">
        <f t="array" ref="G361">SUM(IF('Graf I Nivel Datastudio'!$B$1:$B$1613=B361,IF('Graf I Nivel Datastudio'!$C$1:$C$1613=C361,IF('Graf I Nivel Datastudio'!$D$1:$D$1613=D361,'Graf I Nivel Datastudio'!$G$1:$G$1613,0))))+SUM(IF('Graf II Nivel Datastudio'!$B$1:$B$1613=B361,IF('Graf II Nivel Datastudio'!$C$1:$C$1613=C361,IF('Graf II Nivel Datastudio'!$D$1:$D$1613=D361,'Graf II Nivel Datastudio'!$G$1:$G$1613,0))))</f>
        <v>0</v>
      </c>
      <c r="H361" s="95">
        <f t="shared" si="12"/>
        <v>412</v>
      </c>
      <c r="I361" s="98">
        <f t="shared" si="11"/>
        <v>0.61400894187779431</v>
      </c>
      <c r="J361" s="98">
        <f t="shared" si="2"/>
        <v>0.43414120126448896</v>
      </c>
      <c r="K361" s="34" t="s">
        <v>4728</v>
      </c>
    </row>
    <row r="362" spans="1:11">
      <c r="A362" s="34" t="s">
        <v>4655</v>
      </c>
      <c r="B362" s="34">
        <v>2014</v>
      </c>
      <c r="C362" s="34">
        <v>50</v>
      </c>
      <c r="D362" s="34" t="s">
        <v>651</v>
      </c>
      <c r="E362" s="95">
        <f t="shared" si="13"/>
        <v>671</v>
      </c>
      <c r="F362" s="95">
        <f>Cargos_x_gob!$C$3+Cargos_x_gob!$C$7</f>
        <v>949</v>
      </c>
      <c r="G362" s="95">
        <f t="array" ref="G362">SUM(IF('Graf I Nivel Datastudio'!$B$1:$B$1613=B362,IF('Graf I Nivel Datastudio'!$C$1:$C$1613=C362,IF('Graf I Nivel Datastudio'!$D$1:$D$1613=D362,'Graf I Nivel Datastudio'!$G$1:$G$1613,0))))+SUM(IF('Graf II Nivel Datastudio'!$B$1:$B$1613=B362,IF('Graf II Nivel Datastudio'!$C$1:$C$1613=C362,IF('Graf II Nivel Datastudio'!$D$1:$D$1613=D362,'Graf II Nivel Datastudio'!$G$1:$G$1613,0))))</f>
        <v>0</v>
      </c>
      <c r="H362" s="95">
        <f t="shared" si="12"/>
        <v>412</v>
      </c>
      <c r="I362" s="98">
        <f t="shared" si="11"/>
        <v>0.61400894187779431</v>
      </c>
      <c r="J362" s="98">
        <f t="shared" si="2"/>
        <v>0.43414120126448896</v>
      </c>
      <c r="K362" s="34" t="s">
        <v>4728</v>
      </c>
    </row>
    <row r="363" spans="1:11">
      <c r="A363" s="34" t="s">
        <v>4655</v>
      </c>
      <c r="B363" s="34">
        <v>2014</v>
      </c>
      <c r="C363" s="34">
        <v>51</v>
      </c>
      <c r="D363" s="34" t="s">
        <v>651</v>
      </c>
      <c r="E363" s="95">
        <f t="shared" si="13"/>
        <v>671</v>
      </c>
      <c r="F363" s="95">
        <f>Cargos_x_gob!$C$3+Cargos_x_gob!$C$7</f>
        <v>949</v>
      </c>
      <c r="G363" s="95">
        <f t="array" ref="G363">SUM(IF('Graf I Nivel Datastudio'!$B$1:$B$1613=B363,IF('Graf I Nivel Datastudio'!$C$1:$C$1613=C363,IF('Graf I Nivel Datastudio'!$D$1:$D$1613=D363,'Graf I Nivel Datastudio'!$G$1:$G$1613,0))))+SUM(IF('Graf II Nivel Datastudio'!$B$1:$B$1613=B363,IF('Graf II Nivel Datastudio'!$C$1:$C$1613=C363,IF('Graf II Nivel Datastudio'!$D$1:$D$1613=D363,'Graf II Nivel Datastudio'!$G$1:$G$1613,0))))</f>
        <v>2</v>
      </c>
      <c r="H363" s="95">
        <f t="shared" si="12"/>
        <v>414</v>
      </c>
      <c r="I363" s="98">
        <f t="shared" si="11"/>
        <v>0.61698956780923997</v>
      </c>
      <c r="J363" s="98">
        <f t="shared" si="2"/>
        <v>0.43624868282402529</v>
      </c>
      <c r="K363" s="34" t="s">
        <v>4728</v>
      </c>
    </row>
    <row r="364" spans="1:11">
      <c r="A364" s="34" t="s">
        <v>4655</v>
      </c>
      <c r="B364" s="34">
        <v>2014</v>
      </c>
      <c r="C364" s="34">
        <v>52</v>
      </c>
      <c r="D364" s="34" t="s">
        <v>651</v>
      </c>
      <c r="E364" s="95">
        <f t="shared" si="13"/>
        <v>671</v>
      </c>
      <c r="F364" s="95">
        <f>Cargos_x_gob!$C$3+Cargos_x_gob!$C$7</f>
        <v>949</v>
      </c>
      <c r="G364" s="95">
        <f t="array" ref="G364">SUM(IF('Graf I Nivel Datastudio'!$B$1:$B$1613=B364,IF('Graf I Nivel Datastudio'!$C$1:$C$1613=C364,IF('Graf I Nivel Datastudio'!$D$1:$D$1613=D364,'Graf I Nivel Datastudio'!$G$1:$G$1613,0))))+SUM(IF('Graf II Nivel Datastudio'!$B$1:$B$1613=B364,IF('Graf II Nivel Datastudio'!$C$1:$C$1613=C364,IF('Graf II Nivel Datastudio'!$D$1:$D$1613=D364,'Graf II Nivel Datastudio'!$G$1:$G$1613,0))))</f>
        <v>2</v>
      </c>
      <c r="H364" s="95">
        <f t="shared" si="12"/>
        <v>416</v>
      </c>
      <c r="I364" s="98"/>
      <c r="J364" s="98">
        <f t="shared" si="2"/>
        <v>0.43835616438356162</v>
      </c>
      <c r="K364" s="34" t="s">
        <v>4728</v>
      </c>
    </row>
    <row r="365" spans="1:11">
      <c r="A365" s="34" t="s">
        <v>4655</v>
      </c>
      <c r="B365" s="34">
        <v>2014</v>
      </c>
      <c r="C365" s="34">
        <v>53</v>
      </c>
      <c r="D365" s="34" t="s">
        <v>651</v>
      </c>
      <c r="E365" s="95">
        <f t="shared" si="13"/>
        <v>671</v>
      </c>
      <c r="F365" s="95">
        <f>Cargos_x_gob!$C$3+Cargos_x_gob!$C$7</f>
        <v>949</v>
      </c>
      <c r="G365" s="95">
        <f t="array" ref="G365">SUM(IF('Graf I Nivel Datastudio'!$B$1:$B$1613=B365,IF('Graf I Nivel Datastudio'!$C$1:$C$1613=C365,IF('Graf I Nivel Datastudio'!$D$1:$D$1613=D365,'Graf I Nivel Datastudio'!$G$1:$G$1613,0))))+SUM(IF('Graf II Nivel Datastudio'!$B$1:$B$1613=B365,IF('Graf II Nivel Datastudio'!$C$1:$C$1613=C365,IF('Graf II Nivel Datastudio'!$D$1:$D$1613=D365,'Graf II Nivel Datastudio'!$G$1:$G$1613,0))))</f>
        <v>1</v>
      </c>
      <c r="H365" s="95">
        <f t="shared" si="12"/>
        <v>417</v>
      </c>
      <c r="I365" s="98"/>
      <c r="J365" s="98">
        <f t="shared" si="2"/>
        <v>0.43940990516332984</v>
      </c>
      <c r="K365" s="34" t="s">
        <v>4728</v>
      </c>
    </row>
    <row r="366" spans="1:11">
      <c r="A366" s="34" t="s">
        <v>4655</v>
      </c>
      <c r="B366" s="34">
        <v>2014</v>
      </c>
      <c r="C366" s="34">
        <v>54</v>
      </c>
      <c r="D366" s="34" t="s">
        <v>651</v>
      </c>
      <c r="E366" s="95">
        <f t="shared" si="13"/>
        <v>671</v>
      </c>
      <c r="F366" s="95">
        <f>Cargos_x_gob!$C$3+Cargos_x_gob!$C$7</f>
        <v>949</v>
      </c>
      <c r="G366" s="95">
        <f t="array" ref="G366">SUM(IF('Graf I Nivel Datastudio'!$B$1:$B$1613=B366,IF('Graf I Nivel Datastudio'!$C$1:$C$1613=C366,IF('Graf I Nivel Datastudio'!$D$1:$D$1613=D366,'Graf I Nivel Datastudio'!$G$1:$G$1613,0))))+SUM(IF('Graf II Nivel Datastudio'!$B$1:$B$1613=B366,IF('Graf II Nivel Datastudio'!$C$1:$C$1613=C366,IF('Graf II Nivel Datastudio'!$D$1:$D$1613=D366,'Graf II Nivel Datastudio'!$G$1:$G$1613,0))))</f>
        <v>1</v>
      </c>
      <c r="H366" s="95">
        <f t="shared" si="12"/>
        <v>418</v>
      </c>
      <c r="I366" s="98"/>
      <c r="J366" s="98">
        <f t="shared" si="2"/>
        <v>0.440463645943098</v>
      </c>
      <c r="K366" s="34" t="s">
        <v>4728</v>
      </c>
    </row>
    <row r="367" spans="1:11">
      <c r="A367" s="34" t="s">
        <v>4655</v>
      </c>
      <c r="B367" s="34">
        <v>2014</v>
      </c>
      <c r="C367" s="34">
        <v>55</v>
      </c>
      <c r="D367" s="34" t="s">
        <v>651</v>
      </c>
      <c r="E367" s="95">
        <f t="shared" si="13"/>
        <v>671</v>
      </c>
      <c r="F367" s="95">
        <f>Cargos_x_gob!$C$3+Cargos_x_gob!$C$7</f>
        <v>949</v>
      </c>
      <c r="G367" s="95">
        <f t="array" ref="G367">SUM(IF('Graf I Nivel Datastudio'!$B$1:$B$1613=B367,IF('Graf I Nivel Datastudio'!$C$1:$C$1613=C367,IF('Graf I Nivel Datastudio'!$D$1:$D$1613=D367,'Graf I Nivel Datastudio'!$G$1:$G$1613,0))))+SUM(IF('Graf II Nivel Datastudio'!$B$1:$B$1613=B367,IF('Graf II Nivel Datastudio'!$C$1:$C$1613=C367,IF('Graf II Nivel Datastudio'!$D$1:$D$1613=D367,'Graf II Nivel Datastudio'!$G$1:$G$1613,0))))</f>
        <v>0</v>
      </c>
      <c r="H367" s="95">
        <f t="shared" si="12"/>
        <v>418</v>
      </c>
      <c r="I367" s="98"/>
      <c r="J367" s="98">
        <f t="shared" si="2"/>
        <v>0.440463645943098</v>
      </c>
      <c r="K367" s="34" t="s">
        <v>4728</v>
      </c>
    </row>
    <row r="368" spans="1:11">
      <c r="A368" s="34" t="s">
        <v>4655</v>
      </c>
      <c r="B368" s="34">
        <v>2014</v>
      </c>
      <c r="C368" s="34">
        <v>56</v>
      </c>
      <c r="D368" s="34" t="s">
        <v>651</v>
      </c>
      <c r="E368" s="95">
        <f t="shared" si="13"/>
        <v>671</v>
      </c>
      <c r="F368" s="95">
        <f>Cargos_x_gob!$C$3+Cargos_x_gob!$C$7</f>
        <v>949</v>
      </c>
      <c r="G368" s="95">
        <f t="array" ref="G368">SUM(IF('Graf I Nivel Datastudio'!$B$1:$B$1613=B368,IF('Graf I Nivel Datastudio'!$C$1:$C$1613=C368,IF('Graf I Nivel Datastudio'!$D$1:$D$1613=D368,'Graf I Nivel Datastudio'!$G$1:$G$1613,0))))+SUM(IF('Graf II Nivel Datastudio'!$B$1:$B$1613=B368,IF('Graf II Nivel Datastudio'!$C$1:$C$1613=C368,IF('Graf II Nivel Datastudio'!$D$1:$D$1613=D368,'Graf II Nivel Datastudio'!$G$1:$G$1613,0))))</f>
        <v>11</v>
      </c>
      <c r="H368" s="95">
        <f t="shared" si="12"/>
        <v>429</v>
      </c>
      <c r="I368" s="98"/>
      <c r="J368" s="98">
        <f t="shared" si="2"/>
        <v>0.45205479452054792</v>
      </c>
      <c r="K368" s="34" t="s">
        <v>4728</v>
      </c>
    </row>
    <row r="369" spans="1:11">
      <c r="A369" s="34" t="s">
        <v>4655</v>
      </c>
      <c r="B369" s="34">
        <v>2014</v>
      </c>
      <c r="C369" s="34">
        <v>57</v>
      </c>
      <c r="D369" s="34" t="s">
        <v>651</v>
      </c>
      <c r="E369" s="95">
        <f t="shared" si="13"/>
        <v>671</v>
      </c>
      <c r="F369" s="95">
        <f>Cargos_x_gob!$C$3+Cargos_x_gob!$C$7</f>
        <v>949</v>
      </c>
      <c r="G369" s="95">
        <f t="array" ref="G369">SUM(IF('Graf I Nivel Datastudio'!$B$1:$B$1613=B369,IF('Graf I Nivel Datastudio'!$C$1:$C$1613=C369,IF('Graf I Nivel Datastudio'!$D$1:$D$1613=D369,'Graf I Nivel Datastudio'!$G$1:$G$1613,0))))+SUM(IF('Graf II Nivel Datastudio'!$B$1:$B$1613=B369,IF('Graf II Nivel Datastudio'!$C$1:$C$1613=C369,IF('Graf II Nivel Datastudio'!$D$1:$D$1613=D369,'Graf II Nivel Datastudio'!$G$1:$G$1613,0))))</f>
        <v>0</v>
      </c>
      <c r="H369" s="95">
        <f t="shared" si="12"/>
        <v>429</v>
      </c>
      <c r="I369" s="98"/>
      <c r="J369" s="98">
        <f t="shared" si="2"/>
        <v>0.45205479452054792</v>
      </c>
      <c r="K369" s="34" t="s">
        <v>4728</v>
      </c>
    </row>
    <row r="370" spans="1:11">
      <c r="A370" s="34" t="s">
        <v>4655</v>
      </c>
      <c r="B370" s="34">
        <v>2014</v>
      </c>
      <c r="C370" s="34">
        <v>58</v>
      </c>
      <c r="D370" s="34" t="s">
        <v>651</v>
      </c>
      <c r="E370" s="95">
        <f t="shared" si="13"/>
        <v>671</v>
      </c>
      <c r="F370" s="95">
        <f>Cargos_x_gob!$C$3+Cargos_x_gob!$C$7</f>
        <v>949</v>
      </c>
      <c r="G370" s="95">
        <f t="array" ref="G370">SUM(IF('Graf I Nivel Datastudio'!$B$1:$B$1613=B370,IF('Graf I Nivel Datastudio'!$C$1:$C$1613=C370,IF('Graf I Nivel Datastudio'!$D$1:$D$1613=D370,'Graf I Nivel Datastudio'!$G$1:$G$1613,0))))+SUM(IF('Graf II Nivel Datastudio'!$B$1:$B$1613=B370,IF('Graf II Nivel Datastudio'!$C$1:$C$1613=C370,IF('Graf II Nivel Datastudio'!$D$1:$D$1613=D370,'Graf II Nivel Datastudio'!$G$1:$G$1613,0))))</f>
        <v>4</v>
      </c>
      <c r="H370" s="95">
        <f t="shared" si="12"/>
        <v>433</v>
      </c>
      <c r="I370" s="98"/>
      <c r="J370" s="98">
        <f t="shared" si="2"/>
        <v>0.45626975763962063</v>
      </c>
      <c r="K370" s="34" t="s">
        <v>4728</v>
      </c>
    </row>
    <row r="371" spans="1:11">
      <c r="A371" s="34" t="s">
        <v>4655</v>
      </c>
      <c r="B371" s="34">
        <v>2014</v>
      </c>
      <c r="C371" s="34">
        <v>59</v>
      </c>
      <c r="D371" s="34" t="s">
        <v>651</v>
      </c>
      <c r="E371" s="95">
        <f t="shared" si="13"/>
        <v>671</v>
      </c>
      <c r="F371" s="95">
        <f>Cargos_x_gob!$C$3+Cargos_x_gob!$C$7</f>
        <v>949</v>
      </c>
      <c r="G371" s="95">
        <f t="array" ref="G371">SUM(IF('Graf I Nivel Datastudio'!$B$1:$B$1613=B371,IF('Graf I Nivel Datastudio'!$C$1:$C$1613=C371,IF('Graf I Nivel Datastudio'!$D$1:$D$1613=D371,'Graf I Nivel Datastudio'!$G$1:$G$1613,0))))+SUM(IF('Graf II Nivel Datastudio'!$B$1:$B$1613=B371,IF('Graf II Nivel Datastudio'!$C$1:$C$1613=C371,IF('Graf II Nivel Datastudio'!$D$1:$D$1613=D371,'Graf II Nivel Datastudio'!$G$1:$G$1613,0))))</f>
        <v>1</v>
      </c>
      <c r="H371" s="95">
        <f t="shared" si="12"/>
        <v>434</v>
      </c>
      <c r="I371" s="98"/>
      <c r="J371" s="98">
        <f t="shared" si="2"/>
        <v>0.45732349841938885</v>
      </c>
      <c r="K371" s="34" t="s">
        <v>4728</v>
      </c>
    </row>
    <row r="372" spans="1:11">
      <c r="A372" s="34" t="s">
        <v>4655</v>
      </c>
      <c r="B372" s="34">
        <v>2014</v>
      </c>
      <c r="C372" s="34">
        <v>60</v>
      </c>
      <c r="D372" s="34" t="s">
        <v>651</v>
      </c>
      <c r="E372" s="95">
        <f t="shared" si="13"/>
        <v>671</v>
      </c>
      <c r="F372" s="95">
        <f>Cargos_x_gob!$C$3+Cargos_x_gob!$C$7</f>
        <v>949</v>
      </c>
      <c r="G372" s="95">
        <f t="array" ref="G372">SUM(IF('Graf I Nivel Datastudio'!$B$1:$B$1613=B372,IF('Graf I Nivel Datastudio'!$C$1:$C$1613=C372,IF('Graf I Nivel Datastudio'!$D$1:$D$1613=D372,'Graf I Nivel Datastudio'!$G$1:$G$1613,0))))+SUM(IF('Graf II Nivel Datastudio'!$B$1:$B$1613=B372,IF('Graf II Nivel Datastudio'!$C$1:$C$1613=C372,IF('Graf II Nivel Datastudio'!$D$1:$D$1613=D372,'Graf II Nivel Datastudio'!$G$1:$G$1613,0))))</f>
        <v>2</v>
      </c>
      <c r="H372" s="95">
        <f t="shared" si="12"/>
        <v>436</v>
      </c>
      <c r="I372" s="98"/>
      <c r="J372" s="98">
        <f t="shared" si="2"/>
        <v>0.45943097997892518</v>
      </c>
      <c r="K372" s="34" t="s">
        <v>4728</v>
      </c>
    </row>
    <row r="373" spans="1:11">
      <c r="A373" s="34" t="s">
        <v>4655</v>
      </c>
      <c r="B373" s="34">
        <v>2014</v>
      </c>
      <c r="C373" s="34">
        <v>61</v>
      </c>
      <c r="D373" s="34" t="s">
        <v>651</v>
      </c>
      <c r="E373" s="95">
        <f t="shared" si="13"/>
        <v>671</v>
      </c>
      <c r="F373" s="95">
        <f>Cargos_x_gob!$C$3+Cargos_x_gob!$C$7</f>
        <v>949</v>
      </c>
      <c r="G373" s="95">
        <f t="array" ref="G373">SUM(IF('Graf I Nivel Datastudio'!$B$1:$B$1613=B373,IF('Graf I Nivel Datastudio'!$C$1:$C$1613=C373,IF('Graf I Nivel Datastudio'!$D$1:$D$1613=D373,'Graf I Nivel Datastudio'!$G$1:$G$1613,0))))+SUM(IF('Graf II Nivel Datastudio'!$B$1:$B$1613=B373,IF('Graf II Nivel Datastudio'!$C$1:$C$1613=C373,IF('Graf II Nivel Datastudio'!$D$1:$D$1613=D373,'Graf II Nivel Datastudio'!$G$1:$G$1613,0))))</f>
        <v>0</v>
      </c>
      <c r="H373" s="95">
        <f t="shared" si="12"/>
        <v>436</v>
      </c>
      <c r="I373" s="98"/>
      <c r="J373" s="98">
        <f t="shared" si="2"/>
        <v>0.45943097997892518</v>
      </c>
      <c r="K373" s="34" t="s">
        <v>4728</v>
      </c>
    </row>
    <row r="374" spans="1:11">
      <c r="A374" s="34" t="s">
        <v>4655</v>
      </c>
      <c r="B374" s="34">
        <v>2014</v>
      </c>
      <c r="C374" s="34">
        <v>62</v>
      </c>
      <c r="D374" s="34" t="s">
        <v>651</v>
      </c>
      <c r="E374" s="95">
        <f t="shared" si="13"/>
        <v>671</v>
      </c>
      <c r="F374" s="95">
        <f>Cargos_x_gob!$C$3+Cargos_x_gob!$C$7</f>
        <v>949</v>
      </c>
      <c r="G374" s="95">
        <f t="array" ref="G374">SUM(IF('Graf I Nivel Datastudio'!$B$1:$B$1613=B374,IF('Graf I Nivel Datastudio'!$C$1:$C$1613=C374,IF('Graf I Nivel Datastudio'!$D$1:$D$1613=D374,'Graf I Nivel Datastudio'!$G$1:$G$1613,0))))+SUM(IF('Graf II Nivel Datastudio'!$B$1:$B$1613=B374,IF('Graf II Nivel Datastudio'!$C$1:$C$1613=C374,IF('Graf II Nivel Datastudio'!$D$1:$D$1613=D374,'Graf II Nivel Datastudio'!$G$1:$G$1613,0))))</f>
        <v>0</v>
      </c>
      <c r="H374" s="95">
        <f t="shared" si="12"/>
        <v>436</v>
      </c>
      <c r="I374" s="98"/>
      <c r="J374" s="98">
        <f t="shared" si="2"/>
        <v>0.45943097997892518</v>
      </c>
      <c r="K374" s="34" t="s">
        <v>4728</v>
      </c>
    </row>
    <row r="375" spans="1:11">
      <c r="A375" s="34" t="s">
        <v>4655</v>
      </c>
      <c r="B375" s="34">
        <v>2014</v>
      </c>
      <c r="C375" s="34">
        <v>63</v>
      </c>
      <c r="D375" s="34" t="s">
        <v>651</v>
      </c>
      <c r="E375" s="95">
        <f t="shared" si="13"/>
        <v>671</v>
      </c>
      <c r="F375" s="95">
        <f>Cargos_x_gob!$C$3+Cargos_x_gob!$C$7</f>
        <v>949</v>
      </c>
      <c r="G375" s="95">
        <f t="array" ref="G375">SUM(IF('Graf I Nivel Datastudio'!$B$1:$B$1613=B375,IF('Graf I Nivel Datastudio'!$C$1:$C$1613=C375,IF('Graf I Nivel Datastudio'!$D$1:$D$1613=D375,'Graf I Nivel Datastudio'!$G$1:$G$1613,0))))+SUM(IF('Graf II Nivel Datastudio'!$B$1:$B$1613=B375,IF('Graf II Nivel Datastudio'!$C$1:$C$1613=C375,IF('Graf II Nivel Datastudio'!$D$1:$D$1613=D375,'Graf II Nivel Datastudio'!$G$1:$G$1613,0))))</f>
        <v>0</v>
      </c>
      <c r="H375" s="95">
        <f t="shared" si="12"/>
        <v>436</v>
      </c>
      <c r="I375" s="98"/>
      <c r="J375" s="98">
        <f t="shared" si="2"/>
        <v>0.45943097997892518</v>
      </c>
      <c r="K375" s="34" t="s">
        <v>4728</v>
      </c>
    </row>
    <row r="376" spans="1:11">
      <c r="A376" s="34" t="s">
        <v>4655</v>
      </c>
      <c r="B376" s="34">
        <v>2014</v>
      </c>
      <c r="C376" s="34">
        <v>64</v>
      </c>
      <c r="D376" s="34" t="s">
        <v>651</v>
      </c>
      <c r="E376" s="95">
        <f t="shared" si="13"/>
        <v>671</v>
      </c>
      <c r="F376" s="95">
        <f>Cargos_x_gob!$C$3+Cargos_x_gob!$C$7</f>
        <v>949</v>
      </c>
      <c r="G376" s="95">
        <f t="array" ref="G376">SUM(IF('Graf I Nivel Datastudio'!$B$1:$B$1613=B376,IF('Graf I Nivel Datastudio'!$C$1:$C$1613=C376,IF('Graf I Nivel Datastudio'!$D$1:$D$1613=D376,'Graf I Nivel Datastudio'!$G$1:$G$1613,0))))+SUM(IF('Graf II Nivel Datastudio'!$B$1:$B$1613=B376,IF('Graf II Nivel Datastudio'!$C$1:$C$1613=C376,IF('Graf II Nivel Datastudio'!$D$1:$D$1613=D376,'Graf II Nivel Datastudio'!$G$1:$G$1613,0))))</f>
        <v>1</v>
      </c>
      <c r="H376" s="95">
        <f t="shared" si="12"/>
        <v>437</v>
      </c>
      <c r="I376" s="98"/>
      <c r="J376" s="98">
        <f t="shared" si="2"/>
        <v>0.46048472075869334</v>
      </c>
      <c r="K376" s="34" t="s">
        <v>4728</v>
      </c>
    </row>
    <row r="377" spans="1:11">
      <c r="A377" s="34" t="s">
        <v>4655</v>
      </c>
      <c r="B377" s="34">
        <v>2014</v>
      </c>
      <c r="C377" s="34">
        <v>65</v>
      </c>
      <c r="D377" s="34" t="s">
        <v>651</v>
      </c>
      <c r="E377" s="95">
        <f t="shared" si="13"/>
        <v>671</v>
      </c>
      <c r="F377" s="95">
        <f>Cargos_x_gob!$C$3+Cargos_x_gob!$C$7</f>
        <v>949</v>
      </c>
      <c r="G377" s="95">
        <f t="array" ref="G377">SUM(IF('Graf I Nivel Datastudio'!$B$1:$B$1613=B377,IF('Graf I Nivel Datastudio'!$C$1:$C$1613=C377,IF('Graf I Nivel Datastudio'!$D$1:$D$1613=D377,'Graf I Nivel Datastudio'!$G$1:$G$1613,0))))+SUM(IF('Graf II Nivel Datastudio'!$B$1:$B$1613=B377,IF('Graf II Nivel Datastudio'!$C$1:$C$1613=C377,IF('Graf II Nivel Datastudio'!$D$1:$D$1613=D377,'Graf II Nivel Datastudio'!$G$1:$G$1613,0))))</f>
        <v>1</v>
      </c>
      <c r="H377" s="95">
        <f t="shared" si="12"/>
        <v>438</v>
      </c>
      <c r="I377" s="98"/>
      <c r="J377" s="98">
        <f t="shared" si="2"/>
        <v>0.46153846153846156</v>
      </c>
      <c r="K377" s="34" t="s">
        <v>4728</v>
      </c>
    </row>
    <row r="378" spans="1:11">
      <c r="A378" s="34" t="s">
        <v>4655</v>
      </c>
      <c r="B378" s="34">
        <v>2014</v>
      </c>
      <c r="C378" s="34">
        <v>66</v>
      </c>
      <c r="D378" s="34" t="s">
        <v>651</v>
      </c>
      <c r="E378" s="95">
        <f t="shared" si="13"/>
        <v>671</v>
      </c>
      <c r="F378" s="95">
        <f>Cargos_x_gob!$C$3+Cargos_x_gob!$C$7</f>
        <v>949</v>
      </c>
      <c r="G378" s="95">
        <f t="array" ref="G378">SUM(IF('Graf I Nivel Datastudio'!$B$1:$B$1613=B378,IF('Graf I Nivel Datastudio'!$C$1:$C$1613=C378,IF('Graf I Nivel Datastudio'!$D$1:$D$1613=D378,'Graf I Nivel Datastudio'!$G$1:$G$1613,0))))+SUM(IF('Graf II Nivel Datastudio'!$B$1:$B$1613=B378,IF('Graf II Nivel Datastudio'!$C$1:$C$1613=C378,IF('Graf II Nivel Datastudio'!$D$1:$D$1613=D378,'Graf II Nivel Datastudio'!$G$1:$G$1613,0))))</f>
        <v>0</v>
      </c>
      <c r="H378" s="95">
        <f t="shared" si="12"/>
        <v>438</v>
      </c>
      <c r="I378" s="98"/>
      <c r="J378" s="98">
        <f t="shared" si="2"/>
        <v>0.46153846153846156</v>
      </c>
      <c r="K378" s="34" t="s">
        <v>4728</v>
      </c>
    </row>
    <row r="379" spans="1:11">
      <c r="A379" s="34" t="s">
        <v>4655</v>
      </c>
      <c r="B379" s="34">
        <v>2014</v>
      </c>
      <c r="C379" s="34">
        <v>67</v>
      </c>
      <c r="D379" s="34" t="s">
        <v>651</v>
      </c>
      <c r="E379" s="95">
        <f t="shared" si="13"/>
        <v>671</v>
      </c>
      <c r="F379" s="95">
        <f>Cargos_x_gob!$C$3+Cargos_x_gob!$C$7</f>
        <v>949</v>
      </c>
      <c r="G379" s="95">
        <f t="array" ref="G379">SUM(IF('Graf I Nivel Datastudio'!$B$1:$B$1613=B379,IF('Graf I Nivel Datastudio'!$C$1:$C$1613=C379,IF('Graf I Nivel Datastudio'!$D$1:$D$1613=D379,'Graf I Nivel Datastudio'!$G$1:$G$1613,0))))+SUM(IF('Graf II Nivel Datastudio'!$B$1:$B$1613=B379,IF('Graf II Nivel Datastudio'!$C$1:$C$1613=C379,IF('Graf II Nivel Datastudio'!$D$1:$D$1613=D379,'Graf II Nivel Datastudio'!$G$1:$G$1613,0))))</f>
        <v>0</v>
      </c>
      <c r="H379" s="95">
        <f t="shared" si="12"/>
        <v>438</v>
      </c>
      <c r="I379" s="98"/>
      <c r="J379" s="98">
        <f t="shared" si="2"/>
        <v>0.46153846153846156</v>
      </c>
      <c r="K379" s="34" t="s">
        <v>4728</v>
      </c>
    </row>
    <row r="380" spans="1:11">
      <c r="A380" s="34" t="s">
        <v>4655</v>
      </c>
      <c r="B380" s="34">
        <v>2014</v>
      </c>
      <c r="C380" s="34">
        <v>68</v>
      </c>
      <c r="D380" s="34" t="s">
        <v>651</v>
      </c>
      <c r="E380" s="95">
        <f t="shared" si="13"/>
        <v>671</v>
      </c>
      <c r="F380" s="95">
        <f>Cargos_x_gob!$C$3+Cargos_x_gob!$C$7</f>
        <v>949</v>
      </c>
      <c r="G380" s="95">
        <f t="array" ref="G380">SUM(IF('Graf I Nivel Datastudio'!$B$1:$B$1613=B380,IF('Graf I Nivel Datastudio'!$C$1:$C$1613=C380,IF('Graf I Nivel Datastudio'!$D$1:$D$1613=D380,'Graf I Nivel Datastudio'!$G$1:$G$1613,0))))+SUM(IF('Graf II Nivel Datastudio'!$B$1:$B$1613=B380,IF('Graf II Nivel Datastudio'!$C$1:$C$1613=C380,IF('Graf II Nivel Datastudio'!$D$1:$D$1613=D380,'Graf II Nivel Datastudio'!$G$1:$G$1613,0))))</f>
        <v>1</v>
      </c>
      <c r="H380" s="95">
        <f t="shared" si="12"/>
        <v>439</v>
      </c>
      <c r="I380" s="98"/>
      <c r="J380" s="98">
        <f t="shared" si="2"/>
        <v>0.46259220231822973</v>
      </c>
      <c r="K380" s="34" t="s">
        <v>4728</v>
      </c>
    </row>
    <row r="381" spans="1:11">
      <c r="A381" s="34" t="s">
        <v>4655</v>
      </c>
      <c r="B381" s="34">
        <v>2014</v>
      </c>
      <c r="C381" s="34">
        <v>69</v>
      </c>
      <c r="D381" s="34" t="s">
        <v>651</v>
      </c>
      <c r="E381" s="95">
        <f t="shared" si="13"/>
        <v>671</v>
      </c>
      <c r="F381" s="95">
        <f>Cargos_x_gob!$C$3+Cargos_x_gob!$C$7</f>
        <v>949</v>
      </c>
      <c r="G381" s="95">
        <f t="array" ref="G381">SUM(IF('Graf I Nivel Datastudio'!$B$1:$B$1613=B381,IF('Graf I Nivel Datastudio'!$C$1:$C$1613=C381,IF('Graf I Nivel Datastudio'!$D$1:$D$1613=D381,'Graf I Nivel Datastudio'!$G$1:$G$1613,0))))+SUM(IF('Graf II Nivel Datastudio'!$B$1:$B$1613=B381,IF('Graf II Nivel Datastudio'!$C$1:$C$1613=C381,IF('Graf II Nivel Datastudio'!$D$1:$D$1613=D381,'Graf II Nivel Datastudio'!$G$1:$G$1613,0))))</f>
        <v>3</v>
      </c>
      <c r="H381" s="95">
        <f t="shared" si="12"/>
        <v>442</v>
      </c>
      <c r="I381" s="98"/>
      <c r="J381" s="98">
        <f t="shared" si="2"/>
        <v>0.46575342465753422</v>
      </c>
      <c r="K381" s="34" t="s">
        <v>4728</v>
      </c>
    </row>
    <row r="382" spans="1:11">
      <c r="A382" s="34" t="s">
        <v>4655</v>
      </c>
      <c r="B382" s="34">
        <v>2014</v>
      </c>
      <c r="C382" s="34">
        <v>70</v>
      </c>
      <c r="D382" s="34" t="s">
        <v>651</v>
      </c>
      <c r="E382" s="95">
        <f t="shared" si="13"/>
        <v>671</v>
      </c>
      <c r="F382" s="95">
        <f>Cargos_x_gob!$C$3+Cargos_x_gob!$C$7</f>
        <v>949</v>
      </c>
      <c r="G382" s="95">
        <f t="array" ref="G382">SUM(IF('Graf I Nivel Datastudio'!$B$1:$B$1613=B382,IF('Graf I Nivel Datastudio'!$C$1:$C$1613=C382,IF('Graf I Nivel Datastudio'!$D$1:$D$1613=D382,'Graf I Nivel Datastudio'!$G$1:$G$1613,0))))+SUM(IF('Graf II Nivel Datastudio'!$B$1:$B$1613=B382,IF('Graf II Nivel Datastudio'!$C$1:$C$1613=C382,IF('Graf II Nivel Datastudio'!$D$1:$D$1613=D382,'Graf II Nivel Datastudio'!$G$1:$G$1613,0))))</f>
        <v>0</v>
      </c>
      <c r="H382" s="95">
        <f t="shared" si="12"/>
        <v>442</v>
      </c>
      <c r="I382" s="98"/>
      <c r="J382" s="98">
        <f t="shared" si="2"/>
        <v>0.46575342465753422</v>
      </c>
      <c r="K382" s="34" t="s">
        <v>4728</v>
      </c>
    </row>
    <row r="383" spans="1:11">
      <c r="A383" s="34" t="s">
        <v>4655</v>
      </c>
      <c r="B383" s="34">
        <v>2014</v>
      </c>
      <c r="C383" s="34">
        <v>71</v>
      </c>
      <c r="D383" s="34" t="s">
        <v>651</v>
      </c>
      <c r="E383" s="95">
        <f t="shared" si="13"/>
        <v>671</v>
      </c>
      <c r="F383" s="95">
        <f>Cargos_x_gob!$C$3+Cargos_x_gob!$C$7</f>
        <v>949</v>
      </c>
      <c r="G383" s="95">
        <f t="array" ref="G383">SUM(IF('Graf I Nivel Datastudio'!$B$1:$B$1613=B383,IF('Graf I Nivel Datastudio'!$C$1:$C$1613=C383,IF('Graf I Nivel Datastudio'!$D$1:$D$1613=D383,'Graf I Nivel Datastudio'!$G$1:$G$1613,0))))+SUM(IF('Graf II Nivel Datastudio'!$B$1:$B$1613=B383,IF('Graf II Nivel Datastudio'!$C$1:$C$1613=C383,IF('Graf II Nivel Datastudio'!$D$1:$D$1613=D383,'Graf II Nivel Datastudio'!$G$1:$G$1613,0))))</f>
        <v>2</v>
      </c>
      <c r="H383" s="95">
        <f t="shared" si="12"/>
        <v>444</v>
      </c>
      <c r="I383" s="98"/>
      <c r="J383" s="98">
        <f t="shared" si="2"/>
        <v>0.4678609062170706</v>
      </c>
      <c r="K383" s="34" t="s">
        <v>4728</v>
      </c>
    </row>
    <row r="384" spans="1:11">
      <c r="A384" s="34" t="s">
        <v>4655</v>
      </c>
      <c r="B384" s="34">
        <v>2014</v>
      </c>
      <c r="C384" s="34">
        <v>72</v>
      </c>
      <c r="D384" s="34" t="s">
        <v>651</v>
      </c>
      <c r="E384" s="95">
        <f t="shared" si="13"/>
        <v>671</v>
      </c>
      <c r="F384" s="95">
        <f>Cargos_x_gob!$C$3+Cargos_x_gob!$C$7</f>
        <v>949</v>
      </c>
      <c r="G384" s="95">
        <f t="array" ref="G384">SUM(IF('Graf I Nivel Datastudio'!$B$1:$B$1613=B384,IF('Graf I Nivel Datastudio'!$C$1:$C$1613=C384,IF('Graf I Nivel Datastudio'!$D$1:$D$1613=D384,'Graf I Nivel Datastudio'!$G$1:$G$1613,0))))+SUM(IF('Graf II Nivel Datastudio'!$B$1:$B$1613=B384,IF('Graf II Nivel Datastudio'!$C$1:$C$1613=C384,IF('Graf II Nivel Datastudio'!$D$1:$D$1613=D384,'Graf II Nivel Datastudio'!$G$1:$G$1613,0))))</f>
        <v>0</v>
      </c>
      <c r="H384" s="95">
        <f t="shared" si="12"/>
        <v>444</v>
      </c>
      <c r="I384" s="98"/>
      <c r="J384" s="98">
        <f t="shared" si="2"/>
        <v>0.4678609062170706</v>
      </c>
      <c r="K384" s="34" t="s">
        <v>4728</v>
      </c>
    </row>
    <row r="385" spans="1:11">
      <c r="A385" s="34" t="s">
        <v>4655</v>
      </c>
      <c r="B385" s="34">
        <v>2014</v>
      </c>
      <c r="C385" s="34">
        <v>73</v>
      </c>
      <c r="D385" s="34" t="s">
        <v>651</v>
      </c>
      <c r="E385" s="95">
        <f t="shared" si="13"/>
        <v>671</v>
      </c>
      <c r="F385" s="95">
        <f>Cargos_x_gob!$C$3+Cargos_x_gob!$C$7</f>
        <v>949</v>
      </c>
      <c r="G385" s="95">
        <f t="array" ref="G385">SUM(IF('Graf I Nivel Datastudio'!$B$1:$B$1613=B385,IF('Graf I Nivel Datastudio'!$C$1:$C$1613=C385,IF('Graf I Nivel Datastudio'!$D$1:$D$1613=D385,'Graf I Nivel Datastudio'!$G$1:$G$1613,0))))+SUM(IF('Graf II Nivel Datastudio'!$B$1:$B$1613=B385,IF('Graf II Nivel Datastudio'!$C$1:$C$1613=C385,IF('Graf II Nivel Datastudio'!$D$1:$D$1613=D385,'Graf II Nivel Datastudio'!$G$1:$G$1613,0))))</f>
        <v>0</v>
      </c>
      <c r="H385" s="95">
        <f t="shared" si="12"/>
        <v>444</v>
      </c>
      <c r="I385" s="98"/>
      <c r="J385" s="98">
        <f t="shared" si="2"/>
        <v>0.4678609062170706</v>
      </c>
      <c r="K385" s="34" t="s">
        <v>4728</v>
      </c>
    </row>
    <row r="386" spans="1:11">
      <c r="A386" s="34" t="s">
        <v>4655</v>
      </c>
      <c r="B386" s="34">
        <v>2014</v>
      </c>
      <c r="C386" s="34">
        <v>74</v>
      </c>
      <c r="D386" s="34" t="s">
        <v>651</v>
      </c>
      <c r="E386" s="95">
        <f t="shared" si="13"/>
        <v>671</v>
      </c>
      <c r="F386" s="95">
        <f>Cargos_x_gob!$C$3+Cargos_x_gob!$C$7</f>
        <v>949</v>
      </c>
      <c r="G386" s="95">
        <f t="array" ref="G386">SUM(IF('Graf I Nivel Datastudio'!$B$1:$B$1613=B386,IF('Graf I Nivel Datastudio'!$C$1:$C$1613=C386,IF('Graf I Nivel Datastudio'!$D$1:$D$1613=D386,'Graf I Nivel Datastudio'!$G$1:$G$1613,0))))+SUM(IF('Graf II Nivel Datastudio'!$B$1:$B$1613=B386,IF('Graf II Nivel Datastudio'!$C$1:$C$1613=C386,IF('Graf II Nivel Datastudio'!$D$1:$D$1613=D386,'Graf II Nivel Datastudio'!$G$1:$G$1613,0))))</f>
        <v>1</v>
      </c>
      <c r="H386" s="95">
        <f t="shared" si="12"/>
        <v>445</v>
      </c>
      <c r="I386" s="98"/>
      <c r="J386" s="98">
        <f t="shared" si="2"/>
        <v>0.46891464699683877</v>
      </c>
      <c r="K386" s="34" t="s">
        <v>4728</v>
      </c>
    </row>
    <row r="387" spans="1:11">
      <c r="A387" s="34" t="s">
        <v>4655</v>
      </c>
      <c r="B387" s="34">
        <v>2014</v>
      </c>
      <c r="C387" s="34">
        <v>75</v>
      </c>
      <c r="D387" s="34" t="s">
        <v>651</v>
      </c>
      <c r="E387" s="95">
        <f t="shared" si="13"/>
        <v>671</v>
      </c>
      <c r="F387" s="95">
        <f>Cargos_x_gob!$C$3+Cargos_x_gob!$C$7</f>
        <v>949</v>
      </c>
      <c r="G387" s="95">
        <f t="array" ref="G387">SUM(IF('Graf I Nivel Datastudio'!$B$1:$B$1613=B387,IF('Graf I Nivel Datastudio'!$C$1:$C$1613=C387,IF('Graf I Nivel Datastudio'!$D$1:$D$1613=D387,'Graf I Nivel Datastudio'!$G$1:$G$1613,0))))+SUM(IF('Graf II Nivel Datastudio'!$B$1:$B$1613=B387,IF('Graf II Nivel Datastudio'!$C$1:$C$1613=C387,IF('Graf II Nivel Datastudio'!$D$1:$D$1613=D387,'Graf II Nivel Datastudio'!$G$1:$G$1613,0))))</f>
        <v>1</v>
      </c>
      <c r="H387" s="95">
        <f t="shared" si="12"/>
        <v>446</v>
      </c>
      <c r="I387" s="98"/>
      <c r="J387" s="98">
        <f t="shared" si="2"/>
        <v>0.46996838777660693</v>
      </c>
      <c r="K387" s="34" t="s">
        <v>4728</v>
      </c>
    </row>
    <row r="388" spans="1:11">
      <c r="A388" s="34" t="s">
        <v>4655</v>
      </c>
      <c r="B388" s="34">
        <v>2014</v>
      </c>
      <c r="C388" s="34">
        <v>76</v>
      </c>
      <c r="D388" s="34" t="s">
        <v>651</v>
      </c>
      <c r="E388" s="95">
        <f t="shared" si="13"/>
        <v>671</v>
      </c>
      <c r="F388" s="95">
        <f>Cargos_x_gob!$C$3+Cargos_x_gob!$C$7</f>
        <v>949</v>
      </c>
      <c r="G388" s="95">
        <f t="array" ref="G388">SUM(IF('Graf I Nivel Datastudio'!$B$1:$B$1613=B388,IF('Graf I Nivel Datastudio'!$C$1:$C$1613=C388,IF('Graf I Nivel Datastudio'!$D$1:$D$1613=D388,'Graf I Nivel Datastudio'!$G$1:$G$1613,0))))+SUM(IF('Graf II Nivel Datastudio'!$B$1:$B$1613=B388,IF('Graf II Nivel Datastudio'!$C$1:$C$1613=C388,IF('Graf II Nivel Datastudio'!$D$1:$D$1613=D388,'Graf II Nivel Datastudio'!$G$1:$G$1613,0))))</f>
        <v>1</v>
      </c>
      <c r="H388" s="95">
        <f t="shared" si="12"/>
        <v>447</v>
      </c>
      <c r="I388" s="98"/>
      <c r="J388" s="98">
        <f t="shared" si="2"/>
        <v>0.47102212855637515</v>
      </c>
      <c r="K388" s="34" t="s">
        <v>4728</v>
      </c>
    </row>
    <row r="389" spans="1:11">
      <c r="A389" s="34" t="s">
        <v>4655</v>
      </c>
      <c r="B389" s="34">
        <v>2014</v>
      </c>
      <c r="C389" s="34">
        <v>77</v>
      </c>
      <c r="D389" s="34" t="s">
        <v>651</v>
      </c>
      <c r="E389" s="95">
        <f t="shared" si="13"/>
        <v>671</v>
      </c>
      <c r="F389" s="95">
        <f>Cargos_x_gob!$C$3+Cargos_x_gob!$C$7</f>
        <v>949</v>
      </c>
      <c r="G389" s="95">
        <f t="array" ref="G389">SUM(IF('Graf I Nivel Datastudio'!$B$1:$B$1613=B389,IF('Graf I Nivel Datastudio'!$C$1:$C$1613=C389,IF('Graf I Nivel Datastudio'!$D$1:$D$1613=D389,'Graf I Nivel Datastudio'!$G$1:$G$1613,0))))+SUM(IF('Graf II Nivel Datastudio'!$B$1:$B$1613=B389,IF('Graf II Nivel Datastudio'!$C$1:$C$1613=C389,IF('Graf II Nivel Datastudio'!$D$1:$D$1613=D389,'Graf II Nivel Datastudio'!$G$1:$G$1613,0))))</f>
        <v>0</v>
      </c>
      <c r="H389" s="95">
        <f t="shared" si="12"/>
        <v>447</v>
      </c>
      <c r="I389" s="98"/>
      <c r="J389" s="98">
        <f t="shared" si="2"/>
        <v>0.47102212855637515</v>
      </c>
      <c r="K389" s="34" t="s">
        <v>4728</v>
      </c>
    </row>
    <row r="390" spans="1:11">
      <c r="A390" s="34" t="s">
        <v>4655</v>
      </c>
      <c r="B390" s="34">
        <v>2014</v>
      </c>
      <c r="C390" s="34">
        <v>78</v>
      </c>
      <c r="D390" s="34" t="s">
        <v>651</v>
      </c>
      <c r="E390" s="95">
        <f t="shared" si="13"/>
        <v>671</v>
      </c>
      <c r="F390" s="95">
        <f>Cargos_x_gob!$C$3+Cargos_x_gob!$C$7</f>
        <v>949</v>
      </c>
      <c r="G390" s="95">
        <f t="array" ref="G390">SUM(IF('Graf I Nivel Datastudio'!$B$1:$B$1613=B390,IF('Graf I Nivel Datastudio'!$C$1:$C$1613=C390,IF('Graf I Nivel Datastudio'!$D$1:$D$1613=D390,'Graf I Nivel Datastudio'!$G$1:$G$1613,0))))+SUM(IF('Graf II Nivel Datastudio'!$B$1:$B$1613=B390,IF('Graf II Nivel Datastudio'!$C$1:$C$1613=C390,IF('Graf II Nivel Datastudio'!$D$1:$D$1613=D390,'Graf II Nivel Datastudio'!$G$1:$G$1613,0))))</f>
        <v>0</v>
      </c>
      <c r="H390" s="95">
        <f t="shared" si="12"/>
        <v>447</v>
      </c>
      <c r="I390" s="98"/>
      <c r="J390" s="98">
        <f t="shared" si="2"/>
        <v>0.47102212855637515</v>
      </c>
      <c r="K390" s="34" t="s">
        <v>4728</v>
      </c>
    </row>
    <row r="391" spans="1:11">
      <c r="A391" s="34" t="s">
        <v>4655</v>
      </c>
      <c r="B391" s="34">
        <v>2014</v>
      </c>
      <c r="C391" s="34">
        <v>79</v>
      </c>
      <c r="D391" s="34" t="s">
        <v>651</v>
      </c>
      <c r="E391" s="95">
        <f t="shared" si="13"/>
        <v>671</v>
      </c>
      <c r="F391" s="95">
        <f>Cargos_x_gob!$C$3+Cargos_x_gob!$C$7</f>
        <v>949</v>
      </c>
      <c r="G391" s="95">
        <f t="array" ref="G391">SUM(IF('Graf I Nivel Datastudio'!$B$1:$B$1613=B391,IF('Graf I Nivel Datastudio'!$C$1:$C$1613=C391,IF('Graf I Nivel Datastudio'!$D$1:$D$1613=D391,'Graf I Nivel Datastudio'!$G$1:$G$1613,0))))+SUM(IF('Graf II Nivel Datastudio'!$B$1:$B$1613=B391,IF('Graf II Nivel Datastudio'!$C$1:$C$1613=C391,IF('Graf II Nivel Datastudio'!$D$1:$D$1613=D391,'Graf II Nivel Datastudio'!$G$1:$G$1613,0))))</f>
        <v>0</v>
      </c>
      <c r="H391" s="95">
        <f t="shared" si="12"/>
        <v>447</v>
      </c>
      <c r="I391" s="98"/>
      <c r="J391" s="98">
        <f t="shared" si="2"/>
        <v>0.47102212855637515</v>
      </c>
      <c r="K391" s="34" t="s">
        <v>4728</v>
      </c>
    </row>
    <row r="392" spans="1:11">
      <c r="A392" s="34" t="s">
        <v>4655</v>
      </c>
      <c r="B392" s="34">
        <v>2014</v>
      </c>
      <c r="C392" s="34">
        <v>80</v>
      </c>
      <c r="D392" s="34" t="s">
        <v>651</v>
      </c>
      <c r="E392" s="95">
        <f t="shared" si="13"/>
        <v>671</v>
      </c>
      <c r="F392" s="95">
        <f>Cargos_x_gob!$C$3+Cargos_x_gob!$C$7</f>
        <v>949</v>
      </c>
      <c r="G392" s="95">
        <f t="array" ref="G392">SUM(IF('Graf I Nivel Datastudio'!$B$1:$B$1613=B392,IF('Graf I Nivel Datastudio'!$C$1:$C$1613=C392,IF('Graf I Nivel Datastudio'!$D$1:$D$1613=D392,'Graf I Nivel Datastudio'!$G$1:$G$1613,0))))+SUM(IF('Graf II Nivel Datastudio'!$B$1:$B$1613=B392,IF('Graf II Nivel Datastudio'!$C$1:$C$1613=C392,IF('Graf II Nivel Datastudio'!$D$1:$D$1613=D392,'Graf II Nivel Datastudio'!$G$1:$G$1613,0))))</f>
        <v>1</v>
      </c>
      <c r="H392" s="95">
        <f t="shared" si="12"/>
        <v>448</v>
      </c>
      <c r="I392" s="98"/>
      <c r="J392" s="98">
        <f t="shared" si="2"/>
        <v>0.47207586933614332</v>
      </c>
      <c r="K392" s="34" t="s">
        <v>4728</v>
      </c>
    </row>
    <row r="393" spans="1:11">
      <c r="A393" s="34" t="s">
        <v>4655</v>
      </c>
      <c r="B393" s="34">
        <v>2014</v>
      </c>
      <c r="C393" s="34">
        <v>81</v>
      </c>
      <c r="D393" s="34" t="s">
        <v>651</v>
      </c>
      <c r="E393" s="95">
        <f t="shared" si="13"/>
        <v>671</v>
      </c>
      <c r="F393" s="95">
        <f>Cargos_x_gob!$C$3+Cargos_x_gob!$C$7</f>
        <v>949</v>
      </c>
      <c r="G393" s="95">
        <f t="array" ref="G393">SUM(IF('Graf I Nivel Datastudio'!$B$1:$B$1613=B393,IF('Graf I Nivel Datastudio'!$C$1:$C$1613=C393,IF('Graf I Nivel Datastudio'!$D$1:$D$1613=D393,'Graf I Nivel Datastudio'!$G$1:$G$1613,0))))+SUM(IF('Graf II Nivel Datastudio'!$B$1:$B$1613=B393,IF('Graf II Nivel Datastudio'!$C$1:$C$1613=C393,IF('Graf II Nivel Datastudio'!$D$1:$D$1613=D393,'Graf II Nivel Datastudio'!$G$1:$G$1613,0))))</f>
        <v>0</v>
      </c>
      <c r="H393" s="95">
        <f t="shared" si="12"/>
        <v>448</v>
      </c>
      <c r="I393" s="98"/>
      <c r="J393" s="98">
        <f t="shared" si="2"/>
        <v>0.47207586933614332</v>
      </c>
      <c r="K393" s="34" t="s">
        <v>4728</v>
      </c>
    </row>
    <row r="394" spans="1:11">
      <c r="A394" s="34" t="s">
        <v>4655</v>
      </c>
      <c r="B394" s="34">
        <v>2014</v>
      </c>
      <c r="C394" s="34">
        <v>82</v>
      </c>
      <c r="D394" s="34" t="s">
        <v>651</v>
      </c>
      <c r="E394" s="95">
        <f t="shared" si="13"/>
        <v>671</v>
      </c>
      <c r="F394" s="95">
        <f>Cargos_x_gob!$C$3+Cargos_x_gob!$C$7</f>
        <v>949</v>
      </c>
      <c r="G394" s="95">
        <f t="array" ref="G394">SUM(IF('Graf I Nivel Datastudio'!$B$1:$B$1613=B394,IF('Graf I Nivel Datastudio'!$C$1:$C$1613=C394,IF('Graf I Nivel Datastudio'!$D$1:$D$1613=D394,'Graf I Nivel Datastudio'!$G$1:$G$1613,0))))+SUM(IF('Graf II Nivel Datastudio'!$B$1:$B$1613=B394,IF('Graf II Nivel Datastudio'!$C$1:$C$1613=C394,IF('Graf II Nivel Datastudio'!$D$1:$D$1613=D394,'Graf II Nivel Datastudio'!$G$1:$G$1613,0))))</f>
        <v>2</v>
      </c>
      <c r="H394" s="95">
        <f t="shared" si="12"/>
        <v>450</v>
      </c>
      <c r="I394" s="98"/>
      <c r="J394" s="98">
        <f t="shared" si="2"/>
        <v>0.47418335089567965</v>
      </c>
      <c r="K394" s="34" t="s">
        <v>4728</v>
      </c>
    </row>
    <row r="395" spans="1:11">
      <c r="A395" s="34" t="s">
        <v>4655</v>
      </c>
      <c r="B395" s="34">
        <v>2014</v>
      </c>
      <c r="C395" s="34">
        <v>83</v>
      </c>
      <c r="D395" s="34" t="s">
        <v>651</v>
      </c>
      <c r="E395" s="95">
        <f t="shared" si="13"/>
        <v>671</v>
      </c>
      <c r="F395" s="95">
        <f>Cargos_x_gob!$C$3+Cargos_x_gob!$C$7</f>
        <v>949</v>
      </c>
      <c r="G395" s="95">
        <f t="array" ref="G395">SUM(IF('Graf I Nivel Datastudio'!$B$1:$B$1613=B395,IF('Graf I Nivel Datastudio'!$C$1:$C$1613=C395,IF('Graf I Nivel Datastudio'!$D$1:$D$1613=D395,'Graf I Nivel Datastudio'!$G$1:$G$1613,0))))+SUM(IF('Graf II Nivel Datastudio'!$B$1:$B$1613=B395,IF('Graf II Nivel Datastudio'!$C$1:$C$1613=C395,IF('Graf II Nivel Datastudio'!$D$1:$D$1613=D395,'Graf II Nivel Datastudio'!$G$1:$G$1613,0))))</f>
        <v>0</v>
      </c>
      <c r="H395" s="95">
        <f t="shared" si="12"/>
        <v>450</v>
      </c>
      <c r="I395" s="98"/>
      <c r="J395" s="98">
        <f t="shared" si="2"/>
        <v>0.47418335089567965</v>
      </c>
      <c r="K395" s="34" t="s">
        <v>4728</v>
      </c>
    </row>
    <row r="396" spans="1:11">
      <c r="A396" s="34" t="s">
        <v>4655</v>
      </c>
      <c r="B396" s="34">
        <v>2014</v>
      </c>
      <c r="C396" s="34">
        <v>84</v>
      </c>
      <c r="D396" s="34" t="s">
        <v>651</v>
      </c>
      <c r="E396" s="95">
        <f t="shared" si="13"/>
        <v>671</v>
      </c>
      <c r="F396" s="95">
        <f>Cargos_x_gob!$C$3+Cargos_x_gob!$C$7</f>
        <v>949</v>
      </c>
      <c r="G396" s="95">
        <f t="array" ref="G396">SUM(IF('Graf I Nivel Datastudio'!$B$1:$B$1613=B396,IF('Graf I Nivel Datastudio'!$C$1:$C$1613=C396,IF('Graf I Nivel Datastudio'!$D$1:$D$1613=D396,'Graf I Nivel Datastudio'!$G$1:$G$1613,0))))+SUM(IF('Graf II Nivel Datastudio'!$B$1:$B$1613=B396,IF('Graf II Nivel Datastudio'!$C$1:$C$1613=C396,IF('Graf II Nivel Datastudio'!$D$1:$D$1613=D396,'Graf II Nivel Datastudio'!$G$1:$G$1613,0))))</f>
        <v>0</v>
      </c>
      <c r="H396" s="95">
        <f t="shared" si="12"/>
        <v>450</v>
      </c>
      <c r="I396" s="98"/>
      <c r="J396" s="98">
        <f t="shared" si="2"/>
        <v>0.47418335089567965</v>
      </c>
      <c r="K396" s="34" t="s">
        <v>4728</v>
      </c>
    </row>
    <row r="397" spans="1:11">
      <c r="A397" s="34" t="s">
        <v>4655</v>
      </c>
      <c r="B397" s="34">
        <v>2014</v>
      </c>
      <c r="C397" s="34">
        <v>85</v>
      </c>
      <c r="D397" s="34" t="s">
        <v>651</v>
      </c>
      <c r="E397" s="95">
        <f t="shared" si="13"/>
        <v>671</v>
      </c>
      <c r="F397" s="95">
        <f>Cargos_x_gob!$C$3+Cargos_x_gob!$C$7</f>
        <v>949</v>
      </c>
      <c r="G397" s="95">
        <f t="array" ref="G397">SUM(IF('Graf I Nivel Datastudio'!$B$1:$B$1613=B397,IF('Graf I Nivel Datastudio'!$C$1:$C$1613=C397,IF('Graf I Nivel Datastudio'!$D$1:$D$1613=D397,'Graf I Nivel Datastudio'!$G$1:$G$1613,0))))+SUM(IF('Graf II Nivel Datastudio'!$B$1:$B$1613=B397,IF('Graf II Nivel Datastudio'!$C$1:$C$1613=C397,IF('Graf II Nivel Datastudio'!$D$1:$D$1613=D397,'Graf II Nivel Datastudio'!$G$1:$G$1613,0))))</f>
        <v>0</v>
      </c>
      <c r="H397" s="95">
        <f t="shared" si="12"/>
        <v>450</v>
      </c>
      <c r="I397" s="98"/>
      <c r="J397" s="98">
        <f t="shared" si="2"/>
        <v>0.47418335089567965</v>
      </c>
      <c r="K397" s="34" t="s">
        <v>4728</v>
      </c>
    </row>
    <row r="398" spans="1:11">
      <c r="A398" s="34" t="s">
        <v>4655</v>
      </c>
      <c r="B398" s="34">
        <v>2014</v>
      </c>
      <c r="C398" s="34">
        <v>86</v>
      </c>
      <c r="D398" s="34" t="s">
        <v>651</v>
      </c>
      <c r="E398" s="95">
        <f t="shared" si="13"/>
        <v>671</v>
      </c>
      <c r="F398" s="95">
        <f>Cargos_x_gob!$C$3+Cargos_x_gob!$C$7</f>
        <v>949</v>
      </c>
      <c r="G398" s="95">
        <f t="array" ref="G398">SUM(IF('Graf I Nivel Datastudio'!$B$1:$B$1613=B398,IF('Graf I Nivel Datastudio'!$C$1:$C$1613=C398,IF('Graf I Nivel Datastudio'!$D$1:$D$1613=D398,'Graf I Nivel Datastudio'!$G$1:$G$1613,0))))+SUM(IF('Graf II Nivel Datastudio'!$B$1:$B$1613=B398,IF('Graf II Nivel Datastudio'!$C$1:$C$1613=C398,IF('Graf II Nivel Datastudio'!$D$1:$D$1613=D398,'Graf II Nivel Datastudio'!$G$1:$G$1613,0))))</f>
        <v>0</v>
      </c>
      <c r="H398" s="95">
        <f t="shared" si="12"/>
        <v>450</v>
      </c>
      <c r="I398" s="98"/>
      <c r="J398" s="98">
        <f t="shared" si="2"/>
        <v>0.47418335089567965</v>
      </c>
      <c r="K398" s="34" t="s">
        <v>4728</v>
      </c>
    </row>
    <row r="399" spans="1:11">
      <c r="A399" s="34" t="s">
        <v>4655</v>
      </c>
      <c r="B399" s="34">
        <v>2014</v>
      </c>
      <c r="C399" s="34">
        <v>87</v>
      </c>
      <c r="D399" s="34" t="s">
        <v>651</v>
      </c>
      <c r="E399" s="95">
        <f t="shared" si="13"/>
        <v>671</v>
      </c>
      <c r="F399" s="95">
        <f>Cargos_x_gob!$C$3+Cargos_x_gob!$C$7</f>
        <v>949</v>
      </c>
      <c r="G399" s="95">
        <f t="array" ref="G399">SUM(IF('Graf I Nivel Datastudio'!$B$1:$B$1613=B399,IF('Graf I Nivel Datastudio'!$C$1:$C$1613=C399,IF('Graf I Nivel Datastudio'!$D$1:$D$1613=D399,'Graf I Nivel Datastudio'!$G$1:$G$1613,0))))+SUM(IF('Graf II Nivel Datastudio'!$B$1:$B$1613=B399,IF('Graf II Nivel Datastudio'!$C$1:$C$1613=C399,IF('Graf II Nivel Datastudio'!$D$1:$D$1613=D399,'Graf II Nivel Datastudio'!$G$1:$G$1613,0))))</f>
        <v>1</v>
      </c>
      <c r="H399" s="95">
        <f t="shared" si="12"/>
        <v>451</v>
      </c>
      <c r="I399" s="98"/>
      <c r="J399" s="98">
        <f t="shared" si="2"/>
        <v>0.47523709167544786</v>
      </c>
      <c r="K399" s="34" t="s">
        <v>4728</v>
      </c>
    </row>
    <row r="400" spans="1:11">
      <c r="A400" s="34" t="s">
        <v>4655</v>
      </c>
      <c r="B400" s="34">
        <v>2014</v>
      </c>
      <c r="C400" s="34">
        <v>88</v>
      </c>
      <c r="D400" s="34" t="s">
        <v>651</v>
      </c>
      <c r="E400" s="95">
        <f t="shared" si="13"/>
        <v>671</v>
      </c>
      <c r="F400" s="95">
        <f>Cargos_x_gob!$C$3+Cargos_x_gob!$C$7</f>
        <v>949</v>
      </c>
      <c r="G400" s="95">
        <f t="array" ref="G400">SUM(IF('Graf I Nivel Datastudio'!$B$1:$B$1613=B400,IF('Graf I Nivel Datastudio'!$C$1:$C$1613=C400,IF('Graf I Nivel Datastudio'!$D$1:$D$1613=D400,'Graf I Nivel Datastudio'!$G$1:$G$1613,0))))+SUM(IF('Graf II Nivel Datastudio'!$B$1:$B$1613=B400,IF('Graf II Nivel Datastudio'!$C$1:$C$1613=C400,IF('Graf II Nivel Datastudio'!$D$1:$D$1613=D400,'Graf II Nivel Datastudio'!$G$1:$G$1613,0))))</f>
        <v>3</v>
      </c>
      <c r="H400" s="95">
        <f t="shared" si="12"/>
        <v>454</v>
      </c>
      <c r="I400" s="98"/>
      <c r="J400" s="98">
        <f t="shared" si="2"/>
        <v>0.47839831401475236</v>
      </c>
      <c r="K400" s="34" t="s">
        <v>4728</v>
      </c>
    </row>
    <row r="401" spans="1:11">
      <c r="A401" s="34" t="s">
        <v>4655</v>
      </c>
      <c r="B401" s="34">
        <v>2014</v>
      </c>
      <c r="C401" s="34">
        <v>89</v>
      </c>
      <c r="D401" s="34" t="s">
        <v>651</v>
      </c>
      <c r="E401" s="95">
        <f t="shared" ref="E401:E416" si="14">MB2_IN+MB2_IIN</f>
        <v>671</v>
      </c>
      <c r="F401" s="95">
        <f>Cargos_x_gob!$C$3+Cargos_x_gob!$C$7</f>
        <v>949</v>
      </c>
      <c r="G401" s="95">
        <f t="array" ref="G401">SUM(IF('Graf I Nivel Datastudio'!$B$1:$B$1613=B401,IF('Graf I Nivel Datastudio'!$C$1:$C$1613=C401,IF('Graf I Nivel Datastudio'!$D$1:$D$1613=D401,'Graf I Nivel Datastudio'!$G$1:$G$1613,0))))+SUM(IF('Graf II Nivel Datastudio'!$B$1:$B$1613=B401,IF('Graf II Nivel Datastudio'!$C$1:$C$1613=C401,IF('Graf II Nivel Datastudio'!$D$1:$D$1613=D401,'Graf II Nivel Datastudio'!$G$1:$G$1613,0))))</f>
        <v>0</v>
      </c>
      <c r="H401" s="95">
        <f t="shared" si="12"/>
        <v>454</v>
      </c>
      <c r="I401" s="98"/>
      <c r="J401" s="98">
        <f t="shared" si="2"/>
        <v>0.47839831401475236</v>
      </c>
      <c r="K401" s="34" t="s">
        <v>4728</v>
      </c>
    </row>
    <row r="402" spans="1:11">
      <c r="A402" s="34" t="s">
        <v>4655</v>
      </c>
      <c r="B402" s="34">
        <v>2014</v>
      </c>
      <c r="C402" s="34">
        <v>90</v>
      </c>
      <c r="D402" s="34" t="s">
        <v>651</v>
      </c>
      <c r="E402" s="95">
        <f t="shared" si="14"/>
        <v>671</v>
      </c>
      <c r="F402" s="95">
        <f>Cargos_x_gob!$C$3+Cargos_x_gob!$C$7</f>
        <v>949</v>
      </c>
      <c r="G402" s="95">
        <f t="array" ref="G402">SUM(IF('Graf I Nivel Datastudio'!$B$1:$B$1613=B402,IF('Graf I Nivel Datastudio'!$C$1:$C$1613=C402,IF('Graf I Nivel Datastudio'!$D$1:$D$1613=D402,'Graf I Nivel Datastudio'!$G$1:$G$1613,0))))+SUM(IF('Graf II Nivel Datastudio'!$B$1:$B$1613=B402,IF('Graf II Nivel Datastudio'!$C$1:$C$1613=C402,IF('Graf II Nivel Datastudio'!$D$1:$D$1613=D402,'Graf II Nivel Datastudio'!$G$1:$G$1613,0))))</f>
        <v>2</v>
      </c>
      <c r="H402" s="95">
        <f t="shared" si="12"/>
        <v>456</v>
      </c>
      <c r="I402" s="98"/>
      <c r="J402" s="98">
        <f t="shared" si="2"/>
        <v>0.48050579557428874</v>
      </c>
      <c r="K402" s="34" t="s">
        <v>4728</v>
      </c>
    </row>
    <row r="403" spans="1:11">
      <c r="A403" s="34" t="s">
        <v>4655</v>
      </c>
      <c r="B403" s="34">
        <v>2014</v>
      </c>
      <c r="C403" s="34">
        <v>91</v>
      </c>
      <c r="D403" s="34" t="s">
        <v>651</v>
      </c>
      <c r="E403" s="95">
        <f t="shared" si="14"/>
        <v>671</v>
      </c>
      <c r="F403" s="95">
        <f>Cargos_x_gob!$C$3+Cargos_x_gob!$C$7</f>
        <v>949</v>
      </c>
      <c r="G403" s="95">
        <f t="array" ref="G403">SUM(IF('Graf I Nivel Datastudio'!$B$1:$B$1613=B403,IF('Graf I Nivel Datastudio'!$C$1:$C$1613=C403,IF('Graf I Nivel Datastudio'!$D$1:$D$1613=D403,'Graf I Nivel Datastudio'!$G$1:$G$1613,0))))+SUM(IF('Graf II Nivel Datastudio'!$B$1:$B$1613=B403,IF('Graf II Nivel Datastudio'!$C$1:$C$1613=C403,IF('Graf II Nivel Datastudio'!$D$1:$D$1613=D403,'Graf II Nivel Datastudio'!$G$1:$G$1613,0))))</f>
        <v>4</v>
      </c>
      <c r="H403" s="95">
        <f t="shared" si="12"/>
        <v>460</v>
      </c>
      <c r="I403" s="98"/>
      <c r="J403" s="98">
        <f t="shared" si="2"/>
        <v>0.48472075869336145</v>
      </c>
      <c r="K403" s="34" t="s">
        <v>4728</v>
      </c>
    </row>
    <row r="404" spans="1:11">
      <c r="A404" s="34" t="s">
        <v>4655</v>
      </c>
      <c r="B404" s="34">
        <v>2014</v>
      </c>
      <c r="C404" s="34">
        <v>92</v>
      </c>
      <c r="D404" s="34" t="s">
        <v>651</v>
      </c>
      <c r="E404" s="95">
        <f t="shared" si="14"/>
        <v>671</v>
      </c>
      <c r="F404" s="95">
        <f>Cargos_x_gob!$C$3+Cargos_x_gob!$C$7</f>
        <v>949</v>
      </c>
      <c r="G404" s="95">
        <f t="array" ref="G404">SUM(IF('Graf I Nivel Datastudio'!$B$1:$B$1613=B404,IF('Graf I Nivel Datastudio'!$C$1:$C$1613=C404,IF('Graf I Nivel Datastudio'!$D$1:$D$1613=D404,'Graf I Nivel Datastudio'!$G$1:$G$1613,0))))+SUM(IF('Graf II Nivel Datastudio'!$B$1:$B$1613=B404,IF('Graf II Nivel Datastudio'!$C$1:$C$1613=C404,IF('Graf II Nivel Datastudio'!$D$1:$D$1613=D404,'Graf II Nivel Datastudio'!$G$1:$G$1613,0))))</f>
        <v>0</v>
      </c>
      <c r="H404" s="95">
        <f t="shared" si="12"/>
        <v>460</v>
      </c>
      <c r="I404" s="98"/>
      <c r="J404" s="98">
        <f t="shared" si="2"/>
        <v>0.48472075869336145</v>
      </c>
      <c r="K404" s="34" t="s">
        <v>4728</v>
      </c>
    </row>
    <row r="405" spans="1:11">
      <c r="A405" s="34" t="s">
        <v>4655</v>
      </c>
      <c r="B405" s="34">
        <v>2014</v>
      </c>
      <c r="C405" s="34">
        <v>93</v>
      </c>
      <c r="D405" s="34" t="s">
        <v>651</v>
      </c>
      <c r="E405" s="95">
        <f t="shared" si="14"/>
        <v>671</v>
      </c>
      <c r="F405" s="95">
        <f>Cargos_x_gob!$C$3+Cargos_x_gob!$C$7</f>
        <v>949</v>
      </c>
      <c r="G405" s="95">
        <f t="array" ref="G405">SUM(IF('Graf I Nivel Datastudio'!$B$1:$B$1613=B405,IF('Graf I Nivel Datastudio'!$C$1:$C$1613=C405,IF('Graf I Nivel Datastudio'!$D$1:$D$1613=D405,'Graf I Nivel Datastudio'!$G$1:$G$1613,0))))+SUM(IF('Graf II Nivel Datastudio'!$B$1:$B$1613=B405,IF('Graf II Nivel Datastudio'!$C$1:$C$1613=C405,IF('Graf II Nivel Datastudio'!$D$1:$D$1613=D405,'Graf II Nivel Datastudio'!$G$1:$G$1613,0))))</f>
        <v>1</v>
      </c>
      <c r="H405" s="95">
        <f t="shared" si="12"/>
        <v>461</v>
      </c>
      <c r="I405" s="98"/>
      <c r="J405" s="98">
        <f t="shared" si="2"/>
        <v>0.48577449947312962</v>
      </c>
      <c r="K405" s="34" t="s">
        <v>4728</v>
      </c>
    </row>
    <row r="406" spans="1:11">
      <c r="A406" s="34" t="s">
        <v>4655</v>
      </c>
      <c r="B406" s="34">
        <v>2014</v>
      </c>
      <c r="C406" s="34">
        <v>94</v>
      </c>
      <c r="D406" s="34" t="s">
        <v>651</v>
      </c>
      <c r="E406" s="95">
        <f t="shared" si="14"/>
        <v>671</v>
      </c>
      <c r="F406" s="95">
        <f>Cargos_x_gob!$C$3+Cargos_x_gob!$C$7</f>
        <v>949</v>
      </c>
      <c r="G406" s="95">
        <f t="array" ref="G406">SUM(IF('Graf I Nivel Datastudio'!$B$1:$B$1613=B406,IF('Graf I Nivel Datastudio'!$C$1:$C$1613=C406,IF('Graf I Nivel Datastudio'!$D$1:$D$1613=D406,'Graf I Nivel Datastudio'!$G$1:$G$1613,0))))+SUM(IF('Graf II Nivel Datastudio'!$B$1:$B$1613=B406,IF('Graf II Nivel Datastudio'!$C$1:$C$1613=C406,IF('Graf II Nivel Datastudio'!$D$1:$D$1613=D406,'Graf II Nivel Datastudio'!$G$1:$G$1613,0))))</f>
        <v>0</v>
      </c>
      <c r="H406" s="95">
        <f t="shared" si="12"/>
        <v>461</v>
      </c>
      <c r="I406" s="98"/>
      <c r="J406" s="98">
        <f t="shared" si="2"/>
        <v>0.48577449947312962</v>
      </c>
      <c r="K406" s="34" t="s">
        <v>4728</v>
      </c>
    </row>
    <row r="407" spans="1:11">
      <c r="A407" s="34" t="s">
        <v>4655</v>
      </c>
      <c r="B407" s="34">
        <v>2014</v>
      </c>
      <c r="C407" s="34">
        <v>95</v>
      </c>
      <c r="D407" s="34" t="s">
        <v>651</v>
      </c>
      <c r="E407" s="95">
        <f t="shared" si="14"/>
        <v>671</v>
      </c>
      <c r="F407" s="95">
        <f>Cargos_x_gob!$C$3+Cargos_x_gob!$C$7</f>
        <v>949</v>
      </c>
      <c r="G407" s="95">
        <f t="array" ref="G407">SUM(IF('Graf I Nivel Datastudio'!$B$1:$B$1613=B407,IF('Graf I Nivel Datastudio'!$C$1:$C$1613=C407,IF('Graf I Nivel Datastudio'!$D$1:$D$1613=D407,'Graf I Nivel Datastudio'!$G$1:$G$1613,0))))+SUM(IF('Graf II Nivel Datastudio'!$B$1:$B$1613=B407,IF('Graf II Nivel Datastudio'!$C$1:$C$1613=C407,IF('Graf II Nivel Datastudio'!$D$1:$D$1613=D407,'Graf II Nivel Datastudio'!$G$1:$G$1613,0))))</f>
        <v>0</v>
      </c>
      <c r="H407" s="95">
        <f t="shared" si="12"/>
        <v>461</v>
      </c>
      <c r="I407" s="98"/>
      <c r="J407" s="98">
        <f t="shared" si="2"/>
        <v>0.48577449947312962</v>
      </c>
      <c r="K407" s="34" t="s">
        <v>4728</v>
      </c>
    </row>
    <row r="408" spans="1:11">
      <c r="A408" s="34" t="s">
        <v>4655</v>
      </c>
      <c r="B408" s="34">
        <v>2014</v>
      </c>
      <c r="C408" s="34">
        <v>96</v>
      </c>
      <c r="D408" s="34" t="s">
        <v>651</v>
      </c>
      <c r="E408" s="95">
        <f t="shared" si="14"/>
        <v>671</v>
      </c>
      <c r="F408" s="95">
        <f>Cargos_x_gob!$C$3+Cargos_x_gob!$C$7</f>
        <v>949</v>
      </c>
      <c r="G408" s="95">
        <f t="array" ref="G408">SUM(IF('Graf I Nivel Datastudio'!$B$1:$B$1613=B408,IF('Graf I Nivel Datastudio'!$C$1:$C$1613=C408,IF('Graf I Nivel Datastudio'!$D$1:$D$1613=D408,'Graf I Nivel Datastudio'!$G$1:$G$1613,0))))+SUM(IF('Graf II Nivel Datastudio'!$B$1:$B$1613=B408,IF('Graf II Nivel Datastudio'!$C$1:$C$1613=C408,IF('Graf II Nivel Datastudio'!$D$1:$D$1613=D408,'Graf II Nivel Datastudio'!$G$1:$G$1613,0))))</f>
        <v>0</v>
      </c>
      <c r="H408" s="95">
        <f t="shared" si="12"/>
        <v>461</v>
      </c>
      <c r="I408" s="98"/>
      <c r="J408" s="98">
        <f t="shared" si="2"/>
        <v>0.48577449947312962</v>
      </c>
      <c r="K408" s="34" t="s">
        <v>4728</v>
      </c>
    </row>
    <row r="409" spans="1:11">
      <c r="A409" s="34" t="s">
        <v>4655</v>
      </c>
      <c r="B409" s="34">
        <v>2014</v>
      </c>
      <c r="C409" s="34">
        <v>97</v>
      </c>
      <c r="D409" s="34" t="s">
        <v>651</v>
      </c>
      <c r="E409" s="95">
        <f t="shared" si="14"/>
        <v>671</v>
      </c>
      <c r="F409" s="95">
        <f>Cargos_x_gob!$C$3+Cargos_x_gob!$C$7</f>
        <v>949</v>
      </c>
      <c r="G409" s="95">
        <f t="array" ref="G409">SUM(IF('Graf I Nivel Datastudio'!$B$1:$B$1613=B409,IF('Graf I Nivel Datastudio'!$C$1:$C$1613=C409,IF('Graf I Nivel Datastudio'!$D$1:$D$1613=D409,'Graf I Nivel Datastudio'!$G$1:$G$1613,0))))+SUM(IF('Graf II Nivel Datastudio'!$B$1:$B$1613=B409,IF('Graf II Nivel Datastudio'!$C$1:$C$1613=C409,IF('Graf II Nivel Datastudio'!$D$1:$D$1613=D409,'Graf II Nivel Datastudio'!$G$1:$G$1613,0))))</f>
        <v>0</v>
      </c>
      <c r="H409" s="95">
        <f t="shared" si="12"/>
        <v>461</v>
      </c>
      <c r="I409" s="98"/>
      <c r="J409" s="98">
        <f t="shared" si="2"/>
        <v>0.48577449947312962</v>
      </c>
      <c r="K409" s="34" t="s">
        <v>4728</v>
      </c>
    </row>
    <row r="410" spans="1:11">
      <c r="A410" s="34" t="s">
        <v>4655</v>
      </c>
      <c r="B410" s="34">
        <v>2014</v>
      </c>
      <c r="C410" s="34">
        <v>98</v>
      </c>
      <c r="D410" s="34" t="s">
        <v>651</v>
      </c>
      <c r="E410" s="95">
        <f t="shared" si="14"/>
        <v>671</v>
      </c>
      <c r="F410" s="95">
        <f>Cargos_x_gob!$C$3+Cargos_x_gob!$C$7</f>
        <v>949</v>
      </c>
      <c r="G410" s="95">
        <f t="array" ref="G410">SUM(IF('Graf I Nivel Datastudio'!$B$1:$B$1613=B410,IF('Graf I Nivel Datastudio'!$C$1:$C$1613=C410,IF('Graf I Nivel Datastudio'!$D$1:$D$1613=D410,'Graf I Nivel Datastudio'!$G$1:$G$1613,0))))+SUM(IF('Graf II Nivel Datastudio'!$B$1:$B$1613=B410,IF('Graf II Nivel Datastudio'!$C$1:$C$1613=C410,IF('Graf II Nivel Datastudio'!$D$1:$D$1613=D410,'Graf II Nivel Datastudio'!$G$1:$G$1613,0))))</f>
        <v>0</v>
      </c>
      <c r="H410" s="95">
        <f t="shared" si="12"/>
        <v>461</v>
      </c>
      <c r="I410" s="98"/>
      <c r="J410" s="98">
        <f t="shared" si="2"/>
        <v>0.48577449947312962</v>
      </c>
      <c r="K410" s="34" t="s">
        <v>4728</v>
      </c>
    </row>
    <row r="411" spans="1:11">
      <c r="A411" s="34" t="s">
        <v>4655</v>
      </c>
      <c r="B411" s="34">
        <v>2014</v>
      </c>
      <c r="C411" s="34">
        <v>99</v>
      </c>
      <c r="D411" s="34" t="s">
        <v>651</v>
      </c>
      <c r="E411" s="95">
        <f t="shared" si="14"/>
        <v>671</v>
      </c>
      <c r="F411" s="95">
        <f>Cargos_x_gob!$C$3+Cargos_x_gob!$C$7</f>
        <v>949</v>
      </c>
      <c r="G411" s="95">
        <f t="array" ref="G411">SUM(IF('Graf I Nivel Datastudio'!$B$1:$B$1613=B411,IF('Graf I Nivel Datastudio'!$C$1:$C$1613=C411,IF('Graf I Nivel Datastudio'!$D$1:$D$1613=D411,'Graf I Nivel Datastudio'!$G$1:$G$1613,0))))+SUM(IF('Graf II Nivel Datastudio'!$B$1:$B$1613=B411,IF('Graf II Nivel Datastudio'!$C$1:$C$1613=C411,IF('Graf II Nivel Datastudio'!$D$1:$D$1613=D411,'Graf II Nivel Datastudio'!$G$1:$G$1613,0))))</f>
        <v>0</v>
      </c>
      <c r="H411" s="95">
        <f t="shared" si="12"/>
        <v>461</v>
      </c>
      <c r="I411" s="98"/>
      <c r="J411" s="98">
        <f t="shared" si="2"/>
        <v>0.48577449947312962</v>
      </c>
      <c r="K411" s="34" t="s">
        <v>4728</v>
      </c>
    </row>
    <row r="412" spans="1:11">
      <c r="A412" s="34" t="s">
        <v>4655</v>
      </c>
      <c r="B412" s="34">
        <v>2014</v>
      </c>
      <c r="C412" s="34">
        <v>100</v>
      </c>
      <c r="D412" s="34" t="s">
        <v>651</v>
      </c>
      <c r="E412" s="95">
        <f t="shared" si="14"/>
        <v>671</v>
      </c>
      <c r="F412" s="95">
        <f>Cargos_x_gob!$C$3+Cargos_x_gob!$C$7</f>
        <v>949</v>
      </c>
      <c r="G412" s="95">
        <f t="array" ref="G412">SUM(IF('Graf I Nivel Datastudio'!$B$1:$B$1613=B412,IF('Graf I Nivel Datastudio'!$C$1:$C$1613=C412,IF('Graf I Nivel Datastudio'!$D$1:$D$1613=D412,'Graf I Nivel Datastudio'!$G$1:$G$1613,0))))+SUM(IF('Graf II Nivel Datastudio'!$B$1:$B$1613=B412,IF('Graf II Nivel Datastudio'!$C$1:$C$1613=C412,IF('Graf II Nivel Datastudio'!$D$1:$D$1613=D412,'Graf II Nivel Datastudio'!$G$1:$G$1613,0))))</f>
        <v>0</v>
      </c>
      <c r="H412" s="95">
        <f t="shared" si="12"/>
        <v>461</v>
      </c>
      <c r="I412" s="98"/>
      <c r="J412" s="98">
        <f t="shared" si="2"/>
        <v>0.48577449947312962</v>
      </c>
      <c r="K412" s="34" t="s">
        <v>4728</v>
      </c>
    </row>
    <row r="413" spans="1:11">
      <c r="A413" s="34" t="s">
        <v>4655</v>
      </c>
      <c r="B413" s="34">
        <v>2014</v>
      </c>
      <c r="C413" s="34">
        <v>101</v>
      </c>
      <c r="D413" s="34" t="s">
        <v>651</v>
      </c>
      <c r="E413" s="95">
        <f t="shared" si="14"/>
        <v>671</v>
      </c>
      <c r="F413" s="95">
        <f>Cargos_x_gob!$C$3+Cargos_x_gob!$C$7</f>
        <v>949</v>
      </c>
      <c r="G413" s="95">
        <f t="array" ref="G413">SUM(IF('Graf I Nivel Datastudio'!$B$1:$B$1613=B413,IF('Graf I Nivel Datastudio'!$C$1:$C$1613=C413,IF('Graf I Nivel Datastudio'!$D$1:$D$1613=D413,'Graf I Nivel Datastudio'!$G$1:$G$1613,0))))+SUM(IF('Graf II Nivel Datastudio'!$B$1:$B$1613=B413,IF('Graf II Nivel Datastudio'!$C$1:$C$1613=C413,IF('Graf II Nivel Datastudio'!$D$1:$D$1613=D413,'Graf II Nivel Datastudio'!$G$1:$G$1613,0))))</f>
        <v>0</v>
      </c>
      <c r="H413" s="95">
        <f t="shared" si="12"/>
        <v>461</v>
      </c>
      <c r="I413" s="98"/>
      <c r="J413" s="98">
        <f t="shared" si="2"/>
        <v>0.48577449947312962</v>
      </c>
      <c r="K413" s="34" t="s">
        <v>4728</v>
      </c>
    </row>
    <row r="414" spans="1:11">
      <c r="A414" s="34" t="s">
        <v>4655</v>
      </c>
      <c r="B414" s="34">
        <v>2014</v>
      </c>
      <c r="C414" s="34">
        <v>102</v>
      </c>
      <c r="D414" s="34" t="s">
        <v>651</v>
      </c>
      <c r="E414" s="95">
        <f t="shared" si="14"/>
        <v>671</v>
      </c>
      <c r="F414" s="95">
        <f>Cargos_x_gob!$C$3+Cargos_x_gob!$C$7</f>
        <v>949</v>
      </c>
      <c r="G414" s="95">
        <f t="array" ref="G414">SUM(IF('Graf I Nivel Datastudio'!$B$1:$B$1613=B414,IF('Graf I Nivel Datastudio'!$C$1:$C$1613=C414,IF('Graf I Nivel Datastudio'!$D$1:$D$1613=D414,'Graf I Nivel Datastudio'!$G$1:$G$1613,0))))+SUM(IF('Graf II Nivel Datastudio'!$B$1:$B$1613=B414,IF('Graf II Nivel Datastudio'!$C$1:$C$1613=C414,IF('Graf II Nivel Datastudio'!$D$1:$D$1613=D414,'Graf II Nivel Datastudio'!$G$1:$G$1613,0))))</f>
        <v>0</v>
      </c>
      <c r="H414" s="95">
        <f t="shared" si="12"/>
        <v>461</v>
      </c>
      <c r="I414" s="98"/>
      <c r="J414" s="98">
        <f t="shared" si="2"/>
        <v>0.48577449947312962</v>
      </c>
      <c r="K414" s="34" t="s">
        <v>4728</v>
      </c>
    </row>
    <row r="415" spans="1:11">
      <c r="A415" s="34" t="s">
        <v>4655</v>
      </c>
      <c r="B415" s="34">
        <v>2014</v>
      </c>
      <c r="C415" s="34">
        <v>103</v>
      </c>
      <c r="D415" s="34" t="s">
        <v>651</v>
      </c>
      <c r="E415" s="95">
        <f t="shared" si="14"/>
        <v>671</v>
      </c>
      <c r="F415" s="95">
        <f>Cargos_x_gob!$C$3+Cargos_x_gob!$C$7</f>
        <v>949</v>
      </c>
      <c r="G415" s="95">
        <f t="array" ref="G415">SUM(IF('Graf I Nivel Datastudio'!$B$1:$B$1613=B415,IF('Graf I Nivel Datastudio'!$C$1:$C$1613=C415,IF('Graf I Nivel Datastudio'!$D$1:$D$1613=D415,'Graf I Nivel Datastudio'!$G$1:$G$1613,0))))+SUM(IF('Graf II Nivel Datastudio'!$B$1:$B$1613=B415,IF('Graf II Nivel Datastudio'!$C$1:$C$1613=C415,IF('Graf II Nivel Datastudio'!$D$1:$D$1613=D415,'Graf II Nivel Datastudio'!$G$1:$G$1613,0))))</f>
        <v>0</v>
      </c>
      <c r="H415" s="95">
        <f t="shared" si="12"/>
        <v>461</v>
      </c>
      <c r="I415" s="98"/>
      <c r="J415" s="98">
        <f t="shared" si="2"/>
        <v>0.48577449947312962</v>
      </c>
      <c r="K415" s="34" t="s">
        <v>4728</v>
      </c>
    </row>
    <row r="416" spans="1:11">
      <c r="A416" s="34" t="s">
        <v>4655</v>
      </c>
      <c r="B416" s="34">
        <v>2014</v>
      </c>
      <c r="C416" s="34">
        <v>104</v>
      </c>
      <c r="D416" s="34" t="s">
        <v>651</v>
      </c>
      <c r="E416" s="95">
        <f t="shared" si="14"/>
        <v>671</v>
      </c>
      <c r="F416" s="95">
        <f>Cargos_x_gob!$C$3+Cargos_x_gob!$C$7</f>
        <v>949</v>
      </c>
      <c r="G416" s="95">
        <f t="array" ref="G416">SUM(IF('Graf I Nivel Datastudio'!$B$1:$B$1613=B416,IF('Graf I Nivel Datastudio'!$C$1:$C$1613=C416,IF('Graf I Nivel Datastudio'!$D$1:$D$1613=D416,'Graf I Nivel Datastudio'!$G$1:$G$1613,0))))+SUM(IF('Graf II Nivel Datastudio'!$B$1:$B$1613=B416,IF('Graf II Nivel Datastudio'!$C$1:$C$1613=C416,IF('Graf II Nivel Datastudio'!$D$1:$D$1613=D416,'Graf II Nivel Datastudio'!$G$1:$G$1613,0))))</f>
        <v>0</v>
      </c>
      <c r="H416" s="95">
        <f t="shared" si="12"/>
        <v>461</v>
      </c>
      <c r="I416" s="98"/>
      <c r="J416" s="98">
        <f t="shared" si="2"/>
        <v>0.48577449947312962</v>
      </c>
      <c r="K416" s="34" t="s">
        <v>4728</v>
      </c>
    </row>
    <row r="417" spans="1:11">
      <c r="A417" s="34" t="s">
        <v>4656</v>
      </c>
      <c r="B417" s="34">
        <v>2018</v>
      </c>
      <c r="C417" s="34">
        <v>1</v>
      </c>
      <c r="D417" s="323" t="s">
        <v>4648</v>
      </c>
      <c r="E417" s="95">
        <f t="shared" ref="E417:E480" si="15">SP2_IN+SP2_IIN</f>
        <v>793</v>
      </c>
      <c r="F417" s="95">
        <f>Cargos_x_gob!$C$4+Cargos_x_gob!$C$8</f>
        <v>1165</v>
      </c>
      <c r="G417" s="95">
        <f t="array" ref="G417">SUM(IF('Graf I Nivel Datastudio'!$B$1:$B$1613=B417,IF('Graf I Nivel Datastudio'!$C$1:$C$1613=C417,IF('Graf I Nivel Datastudio'!$D$1:$D$1613=D417,'Graf I Nivel Datastudio'!$G$1:$G$1613,0))))+SUM(IF('Graf II Nivel Datastudio'!$B$1:$B$1613=B417,IF('Graf II Nivel Datastudio'!$C$1:$C$1613=C417,IF('Graf II Nivel Datastudio'!$D$1:$D$1613=D417,'Graf II Nivel Datastudio'!$G$1:$G$1613,0))))</f>
        <v>4</v>
      </c>
      <c r="H417" s="95">
        <f>G417</f>
        <v>4</v>
      </c>
      <c r="I417" s="98">
        <f t="shared" ref="I417:I467" si="16">H417/E417</f>
        <v>5.0441361916771753E-3</v>
      </c>
      <c r="J417" s="98">
        <f t="shared" si="2"/>
        <v>3.4334763948497852E-3</v>
      </c>
      <c r="K417" s="34" t="s">
        <v>4728</v>
      </c>
    </row>
    <row r="418" spans="1:11">
      <c r="A418" s="34" t="s">
        <v>4656</v>
      </c>
      <c r="B418" s="34">
        <v>2018</v>
      </c>
      <c r="C418" s="34">
        <v>2</v>
      </c>
      <c r="D418" s="323" t="s">
        <v>4648</v>
      </c>
      <c r="E418" s="95">
        <f t="shared" si="15"/>
        <v>793</v>
      </c>
      <c r="F418" s="95">
        <f>Cargos_x_gob!$C$4+Cargos_x_gob!$C$8</f>
        <v>1165</v>
      </c>
      <c r="G418" s="95">
        <f t="array" ref="G418">SUM(IF('Graf I Nivel Datastudio'!$B$1:$B$1613=B418,IF('Graf I Nivel Datastudio'!$C$1:$C$1613=C418,IF('Graf I Nivel Datastudio'!$D$1:$D$1613=D418,'Graf I Nivel Datastudio'!$G$1:$G$1613,0))))+SUM(IF('Graf II Nivel Datastudio'!$B$1:$B$1613=B418,IF('Graf II Nivel Datastudio'!$C$1:$C$1613=C418,IF('Graf II Nivel Datastudio'!$D$1:$D$1613=D418,'Graf II Nivel Datastudio'!$G$1:$G$1613,0))))</f>
        <v>8</v>
      </c>
      <c r="H418" s="95">
        <f t="shared" ref="H418:H520" si="17">H417+G418</f>
        <v>12</v>
      </c>
      <c r="I418" s="98">
        <f t="shared" si="16"/>
        <v>1.5132408575031526E-2</v>
      </c>
      <c r="J418" s="98">
        <f t="shared" si="2"/>
        <v>1.0300429184549357E-2</v>
      </c>
      <c r="K418" s="34" t="s">
        <v>4728</v>
      </c>
    </row>
    <row r="419" spans="1:11">
      <c r="A419" s="34" t="s">
        <v>4656</v>
      </c>
      <c r="B419" s="34">
        <v>2018</v>
      </c>
      <c r="C419" s="34">
        <v>3</v>
      </c>
      <c r="D419" s="323" t="s">
        <v>4648</v>
      </c>
      <c r="E419" s="95">
        <f t="shared" si="15"/>
        <v>793</v>
      </c>
      <c r="F419" s="95">
        <f>Cargos_x_gob!$C$4+Cargos_x_gob!$C$8</f>
        <v>1165</v>
      </c>
      <c r="G419" s="95">
        <f t="array" ref="G419">SUM(IF('Graf I Nivel Datastudio'!$B$1:$B$1613=B419,IF('Graf I Nivel Datastudio'!$C$1:$C$1613=C419,IF('Graf I Nivel Datastudio'!$D$1:$D$1613=D419,'Graf I Nivel Datastudio'!$G$1:$G$1613,0))))+SUM(IF('Graf II Nivel Datastudio'!$B$1:$B$1613=B419,IF('Graf II Nivel Datastudio'!$C$1:$C$1613=C419,IF('Graf II Nivel Datastudio'!$D$1:$D$1613=D419,'Graf II Nivel Datastudio'!$G$1:$G$1613,0))))</f>
        <v>1</v>
      </c>
      <c r="H419" s="95">
        <f t="shared" si="17"/>
        <v>13</v>
      </c>
      <c r="I419" s="98">
        <f t="shared" si="16"/>
        <v>1.6393442622950821E-2</v>
      </c>
      <c r="J419" s="98">
        <f t="shared" si="2"/>
        <v>1.1158798283261802E-2</v>
      </c>
      <c r="K419" s="34" t="s">
        <v>4728</v>
      </c>
    </row>
    <row r="420" spans="1:11">
      <c r="A420" s="34" t="s">
        <v>4656</v>
      </c>
      <c r="B420" s="34">
        <v>2018</v>
      </c>
      <c r="C420" s="34">
        <v>4</v>
      </c>
      <c r="D420" s="323" t="s">
        <v>4648</v>
      </c>
      <c r="E420" s="95">
        <f t="shared" si="15"/>
        <v>793</v>
      </c>
      <c r="F420" s="95">
        <f>Cargos_x_gob!$C$4+Cargos_x_gob!$C$8</f>
        <v>1165</v>
      </c>
      <c r="G420" s="95">
        <f t="array" ref="G420">SUM(IF('Graf I Nivel Datastudio'!$B$1:$B$1613=B420,IF('Graf I Nivel Datastudio'!$C$1:$C$1613=C420,IF('Graf I Nivel Datastudio'!$D$1:$D$1613=D420,'Graf I Nivel Datastudio'!$G$1:$G$1613,0))))+SUM(IF('Graf II Nivel Datastudio'!$B$1:$B$1613=B420,IF('Graf II Nivel Datastudio'!$C$1:$C$1613=C420,IF('Graf II Nivel Datastudio'!$D$1:$D$1613=D420,'Graf II Nivel Datastudio'!$G$1:$G$1613,0))))</f>
        <v>14</v>
      </c>
      <c r="H420" s="95">
        <f t="shared" si="17"/>
        <v>27</v>
      </c>
      <c r="I420" s="98">
        <f t="shared" si="16"/>
        <v>3.4047919293820936E-2</v>
      </c>
      <c r="J420" s="98">
        <f t="shared" si="2"/>
        <v>2.317596566523605E-2</v>
      </c>
      <c r="K420" s="34" t="s">
        <v>4728</v>
      </c>
    </row>
    <row r="421" spans="1:11">
      <c r="A421" s="34" t="s">
        <v>4656</v>
      </c>
      <c r="B421" s="34">
        <v>2018</v>
      </c>
      <c r="C421" s="34">
        <v>5</v>
      </c>
      <c r="D421" s="323" t="s">
        <v>4648</v>
      </c>
      <c r="E421" s="95">
        <f t="shared" si="15"/>
        <v>793</v>
      </c>
      <c r="F421" s="95">
        <f>Cargos_x_gob!$C$4+Cargos_x_gob!$C$8</f>
        <v>1165</v>
      </c>
      <c r="G421" s="95">
        <f t="array" ref="G421">SUM(IF('Graf I Nivel Datastudio'!$B$1:$B$1613=B421,IF('Graf I Nivel Datastudio'!$C$1:$C$1613=C421,IF('Graf I Nivel Datastudio'!$D$1:$D$1613=D421,'Graf I Nivel Datastudio'!$G$1:$G$1613,0))))+SUM(IF('Graf II Nivel Datastudio'!$B$1:$B$1613=B421,IF('Graf II Nivel Datastudio'!$C$1:$C$1613=C421,IF('Graf II Nivel Datastudio'!$D$1:$D$1613=D421,'Graf II Nivel Datastudio'!$G$1:$G$1613,0))))</f>
        <v>12</v>
      </c>
      <c r="H421" s="95">
        <f t="shared" si="17"/>
        <v>39</v>
      </c>
      <c r="I421" s="98">
        <f t="shared" si="16"/>
        <v>4.9180327868852458E-2</v>
      </c>
      <c r="J421" s="98">
        <f t="shared" si="2"/>
        <v>3.3476394849785408E-2</v>
      </c>
      <c r="K421" s="34" t="s">
        <v>4728</v>
      </c>
    </row>
    <row r="422" spans="1:11">
      <c r="A422" s="34" t="s">
        <v>4656</v>
      </c>
      <c r="B422" s="34">
        <v>2018</v>
      </c>
      <c r="C422" s="34">
        <v>6</v>
      </c>
      <c r="D422" s="323" t="s">
        <v>4648</v>
      </c>
      <c r="E422" s="95">
        <f t="shared" si="15"/>
        <v>793</v>
      </c>
      <c r="F422" s="95">
        <f>Cargos_x_gob!$C$4+Cargos_x_gob!$C$8</f>
        <v>1165</v>
      </c>
      <c r="G422" s="95">
        <f t="array" ref="G422">SUM(IF('Graf I Nivel Datastudio'!$B$1:$B$1613=B422,IF('Graf I Nivel Datastudio'!$C$1:$C$1613=C422,IF('Graf I Nivel Datastudio'!$D$1:$D$1613=D422,'Graf I Nivel Datastudio'!$G$1:$G$1613,0))))+SUM(IF('Graf II Nivel Datastudio'!$B$1:$B$1613=B422,IF('Graf II Nivel Datastudio'!$C$1:$C$1613=C422,IF('Graf II Nivel Datastudio'!$D$1:$D$1613=D422,'Graf II Nivel Datastudio'!$G$1:$G$1613,0))))</f>
        <v>26</v>
      </c>
      <c r="H422" s="95">
        <f t="shared" si="17"/>
        <v>65</v>
      </c>
      <c r="I422" s="98">
        <f t="shared" si="16"/>
        <v>8.1967213114754092E-2</v>
      </c>
      <c r="J422" s="98">
        <f t="shared" si="2"/>
        <v>5.5793991416309016E-2</v>
      </c>
      <c r="K422" s="34" t="s">
        <v>4728</v>
      </c>
    </row>
    <row r="423" spans="1:11">
      <c r="A423" s="34" t="s">
        <v>4656</v>
      </c>
      <c r="B423" s="34">
        <v>2018</v>
      </c>
      <c r="C423" s="34">
        <v>7</v>
      </c>
      <c r="D423" s="323" t="s">
        <v>4648</v>
      </c>
      <c r="E423" s="95">
        <f t="shared" si="15"/>
        <v>793</v>
      </c>
      <c r="F423" s="95">
        <f>Cargos_x_gob!$C$4+Cargos_x_gob!$C$8</f>
        <v>1165</v>
      </c>
      <c r="G423" s="95">
        <f t="array" ref="G423">SUM(IF('Graf I Nivel Datastudio'!$B$1:$B$1613=B423,IF('Graf I Nivel Datastudio'!$C$1:$C$1613=C423,IF('Graf I Nivel Datastudio'!$D$1:$D$1613=D423,'Graf I Nivel Datastudio'!$G$1:$G$1613,0))))+SUM(IF('Graf II Nivel Datastudio'!$B$1:$B$1613=B423,IF('Graf II Nivel Datastudio'!$C$1:$C$1613=C423,IF('Graf II Nivel Datastudio'!$D$1:$D$1613=D423,'Graf II Nivel Datastudio'!$G$1:$G$1613,0))))</f>
        <v>17</v>
      </c>
      <c r="H423" s="95">
        <f t="shared" si="17"/>
        <v>82</v>
      </c>
      <c r="I423" s="98">
        <f t="shared" si="16"/>
        <v>0.10340479192938209</v>
      </c>
      <c r="J423" s="98">
        <f t="shared" si="2"/>
        <v>7.0386266094420599E-2</v>
      </c>
      <c r="K423" s="34" t="s">
        <v>4728</v>
      </c>
    </row>
    <row r="424" spans="1:11">
      <c r="A424" s="34" t="s">
        <v>4656</v>
      </c>
      <c r="B424" s="34">
        <v>2018</v>
      </c>
      <c r="C424" s="34">
        <v>8</v>
      </c>
      <c r="D424" s="323" t="s">
        <v>4648</v>
      </c>
      <c r="E424" s="95">
        <f t="shared" si="15"/>
        <v>793</v>
      </c>
      <c r="F424" s="95">
        <f>Cargos_x_gob!$C$4+Cargos_x_gob!$C$8</f>
        <v>1165</v>
      </c>
      <c r="G424" s="95">
        <f t="array" ref="G424">SUM(IF('Graf I Nivel Datastudio'!$B$1:$B$1613=B424,IF('Graf I Nivel Datastudio'!$C$1:$C$1613=C424,IF('Graf I Nivel Datastudio'!$D$1:$D$1613=D424,'Graf I Nivel Datastudio'!$G$1:$G$1613,0))))+SUM(IF('Graf II Nivel Datastudio'!$B$1:$B$1613=B424,IF('Graf II Nivel Datastudio'!$C$1:$C$1613=C424,IF('Graf II Nivel Datastudio'!$D$1:$D$1613=D424,'Graf II Nivel Datastudio'!$G$1:$G$1613,0))))</f>
        <v>22</v>
      </c>
      <c r="H424" s="95">
        <f t="shared" si="17"/>
        <v>104</v>
      </c>
      <c r="I424" s="98">
        <f t="shared" si="16"/>
        <v>0.13114754098360656</v>
      </c>
      <c r="J424" s="98">
        <f t="shared" si="2"/>
        <v>8.9270386266094418E-2</v>
      </c>
      <c r="K424" s="34" t="s">
        <v>4728</v>
      </c>
    </row>
    <row r="425" spans="1:11">
      <c r="A425" s="34" t="s">
        <v>4656</v>
      </c>
      <c r="B425" s="34">
        <v>2018</v>
      </c>
      <c r="C425" s="34">
        <v>9</v>
      </c>
      <c r="D425" s="323" t="s">
        <v>4648</v>
      </c>
      <c r="E425" s="95">
        <f t="shared" si="15"/>
        <v>793</v>
      </c>
      <c r="F425" s="95">
        <f>Cargos_x_gob!$C$4+Cargos_x_gob!$C$8</f>
        <v>1165</v>
      </c>
      <c r="G425" s="95">
        <f t="array" ref="G425">SUM(IF('Graf I Nivel Datastudio'!$B$1:$B$1613=B425,IF('Graf I Nivel Datastudio'!$C$1:$C$1613=C425,IF('Graf I Nivel Datastudio'!$D$1:$D$1613=D425,'Graf I Nivel Datastudio'!$G$1:$G$1613,0))))+SUM(IF('Graf II Nivel Datastudio'!$B$1:$B$1613=B425,IF('Graf II Nivel Datastudio'!$C$1:$C$1613=C425,IF('Graf II Nivel Datastudio'!$D$1:$D$1613=D425,'Graf II Nivel Datastudio'!$G$1:$G$1613,0))))</f>
        <v>2</v>
      </c>
      <c r="H425" s="95">
        <f t="shared" si="17"/>
        <v>106</v>
      </c>
      <c r="I425" s="98">
        <f t="shared" si="16"/>
        <v>0.13366960907944514</v>
      </c>
      <c r="J425" s="98">
        <f t="shared" si="2"/>
        <v>9.0987124463519309E-2</v>
      </c>
      <c r="K425" s="34" t="s">
        <v>4728</v>
      </c>
    </row>
    <row r="426" spans="1:11">
      <c r="A426" s="34" t="s">
        <v>4656</v>
      </c>
      <c r="B426" s="34">
        <v>2018</v>
      </c>
      <c r="C426" s="34">
        <v>10</v>
      </c>
      <c r="D426" s="323" t="s">
        <v>4648</v>
      </c>
      <c r="E426" s="95">
        <f t="shared" si="15"/>
        <v>793</v>
      </c>
      <c r="F426" s="95">
        <f>Cargos_x_gob!$C$4+Cargos_x_gob!$C$8</f>
        <v>1165</v>
      </c>
      <c r="G426" s="95">
        <f t="array" ref="G426">SUM(IF('Graf I Nivel Datastudio'!$B$1:$B$1613=B426,IF('Graf I Nivel Datastudio'!$C$1:$C$1613=C426,IF('Graf I Nivel Datastudio'!$D$1:$D$1613=D426,'Graf I Nivel Datastudio'!$G$1:$G$1613,0))))+SUM(IF('Graf II Nivel Datastudio'!$B$1:$B$1613=B426,IF('Graf II Nivel Datastudio'!$C$1:$C$1613=C426,IF('Graf II Nivel Datastudio'!$D$1:$D$1613=D426,'Graf II Nivel Datastudio'!$G$1:$G$1613,0))))</f>
        <v>5</v>
      </c>
      <c r="H426" s="95">
        <f t="shared" si="17"/>
        <v>111</v>
      </c>
      <c r="I426" s="98">
        <f t="shared" si="16"/>
        <v>0.13997477931904162</v>
      </c>
      <c r="J426" s="98">
        <f t="shared" si="2"/>
        <v>9.5278969957081544E-2</v>
      </c>
      <c r="K426" s="34" t="s">
        <v>4728</v>
      </c>
    </row>
    <row r="427" spans="1:11">
      <c r="A427" s="34" t="s">
        <v>4656</v>
      </c>
      <c r="B427" s="34">
        <v>2018</v>
      </c>
      <c r="C427" s="34">
        <v>11</v>
      </c>
      <c r="D427" s="323" t="s">
        <v>4648</v>
      </c>
      <c r="E427" s="95">
        <f t="shared" si="15"/>
        <v>793</v>
      </c>
      <c r="F427" s="95">
        <f>Cargos_x_gob!$C$4+Cargos_x_gob!$C$8</f>
        <v>1165</v>
      </c>
      <c r="G427" s="95">
        <f t="array" ref="G427">SUM(IF('Graf I Nivel Datastudio'!$B$1:$B$1613=B427,IF('Graf I Nivel Datastudio'!$C$1:$C$1613=C427,IF('Graf I Nivel Datastudio'!$D$1:$D$1613=D427,'Graf I Nivel Datastudio'!$G$1:$G$1613,0))))+SUM(IF('Graf II Nivel Datastudio'!$B$1:$B$1613=B427,IF('Graf II Nivel Datastudio'!$C$1:$C$1613=C427,IF('Graf II Nivel Datastudio'!$D$1:$D$1613=D427,'Graf II Nivel Datastudio'!$G$1:$G$1613,0))))</f>
        <v>6</v>
      </c>
      <c r="H427" s="95">
        <f t="shared" si="17"/>
        <v>117</v>
      </c>
      <c r="I427" s="98">
        <f t="shared" si="16"/>
        <v>0.14754098360655737</v>
      </c>
      <c r="J427" s="98">
        <f t="shared" si="2"/>
        <v>0.10042918454935622</v>
      </c>
      <c r="K427" s="34" t="s">
        <v>4728</v>
      </c>
    </row>
    <row r="428" spans="1:11">
      <c r="A428" s="34" t="s">
        <v>4656</v>
      </c>
      <c r="B428" s="34">
        <v>2018</v>
      </c>
      <c r="C428" s="34">
        <v>12</v>
      </c>
      <c r="D428" s="323" t="s">
        <v>4648</v>
      </c>
      <c r="E428" s="95">
        <f t="shared" si="15"/>
        <v>793</v>
      </c>
      <c r="F428" s="95">
        <f>Cargos_x_gob!$C$4+Cargos_x_gob!$C$8</f>
        <v>1165</v>
      </c>
      <c r="G428" s="95">
        <f t="array" ref="G428">SUM(IF('Graf I Nivel Datastudio'!$B$1:$B$1613=B428,IF('Graf I Nivel Datastudio'!$C$1:$C$1613=C428,IF('Graf I Nivel Datastudio'!$D$1:$D$1613=D428,'Graf I Nivel Datastudio'!$G$1:$G$1613,0))))+SUM(IF('Graf II Nivel Datastudio'!$B$1:$B$1613=B428,IF('Graf II Nivel Datastudio'!$C$1:$C$1613=C428,IF('Graf II Nivel Datastudio'!$D$1:$D$1613=D428,'Graf II Nivel Datastudio'!$G$1:$G$1613,0))))</f>
        <v>16</v>
      </c>
      <c r="H428" s="95">
        <f t="shared" si="17"/>
        <v>133</v>
      </c>
      <c r="I428" s="98">
        <f t="shared" si="16"/>
        <v>0.16771752837326609</v>
      </c>
      <c r="J428" s="98">
        <f t="shared" si="2"/>
        <v>0.11416309012875536</v>
      </c>
      <c r="K428" s="34" t="s">
        <v>4728</v>
      </c>
    </row>
    <row r="429" spans="1:11">
      <c r="A429" s="34" t="s">
        <v>4656</v>
      </c>
      <c r="B429" s="34">
        <v>2018</v>
      </c>
      <c r="C429" s="34">
        <v>13</v>
      </c>
      <c r="D429" s="323" t="s">
        <v>4648</v>
      </c>
      <c r="E429" s="95">
        <f t="shared" si="15"/>
        <v>793</v>
      </c>
      <c r="F429" s="95">
        <f>Cargos_x_gob!$C$4+Cargos_x_gob!$C$8</f>
        <v>1165</v>
      </c>
      <c r="G429" s="95">
        <f t="array" ref="G429">SUM(IF('Graf I Nivel Datastudio'!$B$1:$B$1613=B429,IF('Graf I Nivel Datastudio'!$C$1:$C$1613=C429,IF('Graf I Nivel Datastudio'!$D$1:$D$1613=D429,'Graf I Nivel Datastudio'!$G$1:$G$1613,0))))+SUM(IF('Graf II Nivel Datastudio'!$B$1:$B$1613=B429,IF('Graf II Nivel Datastudio'!$C$1:$C$1613=C429,IF('Graf II Nivel Datastudio'!$D$1:$D$1613=D429,'Graf II Nivel Datastudio'!$G$1:$G$1613,0))))</f>
        <v>8</v>
      </c>
      <c r="H429" s="95">
        <f t="shared" si="17"/>
        <v>141</v>
      </c>
      <c r="I429" s="98">
        <f t="shared" si="16"/>
        <v>0.17780580075662042</v>
      </c>
      <c r="J429" s="98">
        <f t="shared" si="2"/>
        <v>0.12103004291845494</v>
      </c>
      <c r="K429" s="34" t="s">
        <v>4728</v>
      </c>
    </row>
    <row r="430" spans="1:11">
      <c r="A430" s="34" t="s">
        <v>4656</v>
      </c>
      <c r="B430" s="34">
        <v>2018</v>
      </c>
      <c r="C430" s="34">
        <v>14</v>
      </c>
      <c r="D430" s="323" t="s">
        <v>4648</v>
      </c>
      <c r="E430" s="95">
        <f t="shared" si="15"/>
        <v>793</v>
      </c>
      <c r="F430" s="95">
        <f>Cargos_x_gob!$C$4+Cargos_x_gob!$C$8</f>
        <v>1165</v>
      </c>
      <c r="G430" s="95">
        <f t="array" ref="G430">SUM(IF('Graf I Nivel Datastudio'!$B$1:$B$1613=B430,IF('Graf I Nivel Datastudio'!$C$1:$C$1613=C430,IF('Graf I Nivel Datastudio'!$D$1:$D$1613=D430,'Graf I Nivel Datastudio'!$G$1:$G$1613,0))))+SUM(IF('Graf II Nivel Datastudio'!$B$1:$B$1613=B430,IF('Graf II Nivel Datastudio'!$C$1:$C$1613=C430,IF('Graf II Nivel Datastudio'!$D$1:$D$1613=D430,'Graf II Nivel Datastudio'!$G$1:$G$1613,0))))</f>
        <v>9</v>
      </c>
      <c r="H430" s="95">
        <f t="shared" si="17"/>
        <v>150</v>
      </c>
      <c r="I430" s="98">
        <f t="shared" si="16"/>
        <v>0.18915510718789408</v>
      </c>
      <c r="J430" s="98">
        <f t="shared" si="2"/>
        <v>0.12875536480686695</v>
      </c>
      <c r="K430" s="34" t="s">
        <v>4728</v>
      </c>
    </row>
    <row r="431" spans="1:11">
      <c r="A431" s="34" t="s">
        <v>4656</v>
      </c>
      <c r="B431" s="34">
        <v>2018</v>
      </c>
      <c r="C431" s="34">
        <v>15</v>
      </c>
      <c r="D431" s="323" t="s">
        <v>4648</v>
      </c>
      <c r="E431" s="95">
        <f t="shared" si="15"/>
        <v>793</v>
      </c>
      <c r="F431" s="95">
        <f>Cargos_x_gob!$C$4+Cargos_x_gob!$C$8</f>
        <v>1165</v>
      </c>
      <c r="G431" s="95">
        <f t="array" ref="G431">SUM(IF('Graf I Nivel Datastudio'!$B$1:$B$1613=B431,IF('Graf I Nivel Datastudio'!$C$1:$C$1613=C431,IF('Graf I Nivel Datastudio'!$D$1:$D$1613=D431,'Graf I Nivel Datastudio'!$G$1:$G$1613,0))))+SUM(IF('Graf II Nivel Datastudio'!$B$1:$B$1613=B431,IF('Graf II Nivel Datastudio'!$C$1:$C$1613=C431,IF('Graf II Nivel Datastudio'!$D$1:$D$1613=D431,'Graf II Nivel Datastudio'!$G$1:$G$1613,0))))</f>
        <v>3</v>
      </c>
      <c r="H431" s="95">
        <f t="shared" si="17"/>
        <v>153</v>
      </c>
      <c r="I431" s="98">
        <f t="shared" si="16"/>
        <v>0.19293820933165196</v>
      </c>
      <c r="J431" s="98">
        <f t="shared" si="2"/>
        <v>0.1313304721030043</v>
      </c>
      <c r="K431" s="34" t="s">
        <v>4728</v>
      </c>
    </row>
    <row r="432" spans="1:11">
      <c r="A432" s="34" t="s">
        <v>4656</v>
      </c>
      <c r="B432" s="34">
        <v>2018</v>
      </c>
      <c r="C432" s="34">
        <v>16</v>
      </c>
      <c r="D432" s="323" t="s">
        <v>4648</v>
      </c>
      <c r="E432" s="95">
        <f t="shared" si="15"/>
        <v>793</v>
      </c>
      <c r="F432" s="95">
        <f>Cargos_x_gob!$C$4+Cargos_x_gob!$C$8</f>
        <v>1165</v>
      </c>
      <c r="G432" s="95">
        <f t="array" ref="G432">SUM(IF('Graf I Nivel Datastudio'!$B$1:$B$1613=B432,IF('Graf I Nivel Datastudio'!$C$1:$C$1613=C432,IF('Graf I Nivel Datastudio'!$D$1:$D$1613=D432,'Graf I Nivel Datastudio'!$G$1:$G$1613,0))))+SUM(IF('Graf II Nivel Datastudio'!$B$1:$B$1613=B432,IF('Graf II Nivel Datastudio'!$C$1:$C$1613=C432,IF('Graf II Nivel Datastudio'!$D$1:$D$1613=D432,'Graf II Nivel Datastudio'!$G$1:$G$1613,0))))</f>
        <v>0</v>
      </c>
      <c r="H432" s="95">
        <f t="shared" si="17"/>
        <v>153</v>
      </c>
      <c r="I432" s="98">
        <f t="shared" si="16"/>
        <v>0.19293820933165196</v>
      </c>
      <c r="J432" s="98">
        <f t="shared" si="2"/>
        <v>0.1313304721030043</v>
      </c>
      <c r="K432" s="34" t="s">
        <v>4728</v>
      </c>
    </row>
    <row r="433" spans="1:11">
      <c r="A433" s="34" t="s">
        <v>4656</v>
      </c>
      <c r="B433" s="34">
        <v>2018</v>
      </c>
      <c r="C433" s="34">
        <v>17</v>
      </c>
      <c r="D433" s="323" t="s">
        <v>4648</v>
      </c>
      <c r="E433" s="95">
        <f t="shared" si="15"/>
        <v>793</v>
      </c>
      <c r="F433" s="95">
        <f>Cargos_x_gob!$C$4+Cargos_x_gob!$C$8</f>
        <v>1165</v>
      </c>
      <c r="G433" s="95">
        <f t="array" ref="G433">SUM(IF('Graf I Nivel Datastudio'!$B$1:$B$1613=B433,IF('Graf I Nivel Datastudio'!$C$1:$C$1613=C433,IF('Graf I Nivel Datastudio'!$D$1:$D$1613=D433,'Graf I Nivel Datastudio'!$G$1:$G$1613,0))))+SUM(IF('Graf II Nivel Datastudio'!$B$1:$B$1613=B433,IF('Graf II Nivel Datastudio'!$C$1:$C$1613=C433,IF('Graf II Nivel Datastudio'!$D$1:$D$1613=D433,'Graf II Nivel Datastudio'!$G$1:$G$1613,0))))</f>
        <v>7</v>
      </c>
      <c r="H433" s="95">
        <f t="shared" si="17"/>
        <v>160</v>
      </c>
      <c r="I433" s="98">
        <f t="shared" si="16"/>
        <v>0.20176544766708701</v>
      </c>
      <c r="J433" s="98">
        <f t="shared" si="2"/>
        <v>0.13733905579399142</v>
      </c>
      <c r="K433" s="34" t="s">
        <v>4728</v>
      </c>
    </row>
    <row r="434" spans="1:11">
      <c r="A434" s="34" t="s">
        <v>4656</v>
      </c>
      <c r="B434" s="34">
        <v>2018</v>
      </c>
      <c r="C434" s="34">
        <v>18</v>
      </c>
      <c r="D434" s="323" t="s">
        <v>4648</v>
      </c>
      <c r="E434" s="95">
        <f t="shared" si="15"/>
        <v>793</v>
      </c>
      <c r="F434" s="95">
        <f>Cargos_x_gob!$C$4+Cargos_x_gob!$C$8</f>
        <v>1165</v>
      </c>
      <c r="G434" s="95">
        <f t="array" ref="G434">SUM(IF('Graf I Nivel Datastudio'!$B$1:$B$1613=B434,IF('Graf I Nivel Datastudio'!$C$1:$C$1613=C434,IF('Graf I Nivel Datastudio'!$D$1:$D$1613=D434,'Graf I Nivel Datastudio'!$G$1:$G$1613,0))))+SUM(IF('Graf II Nivel Datastudio'!$B$1:$B$1613=B434,IF('Graf II Nivel Datastudio'!$C$1:$C$1613=C434,IF('Graf II Nivel Datastudio'!$D$1:$D$1613=D434,'Graf II Nivel Datastudio'!$G$1:$G$1613,0))))</f>
        <v>0</v>
      </c>
      <c r="H434" s="95">
        <f t="shared" si="17"/>
        <v>160</v>
      </c>
      <c r="I434" s="98">
        <f t="shared" si="16"/>
        <v>0.20176544766708701</v>
      </c>
      <c r="J434" s="98">
        <f t="shared" si="2"/>
        <v>0.13733905579399142</v>
      </c>
      <c r="K434" s="34" t="s">
        <v>4728</v>
      </c>
    </row>
    <row r="435" spans="1:11">
      <c r="A435" s="34" t="s">
        <v>4656</v>
      </c>
      <c r="B435" s="34">
        <v>2018</v>
      </c>
      <c r="C435" s="34">
        <v>19</v>
      </c>
      <c r="D435" s="323" t="s">
        <v>4648</v>
      </c>
      <c r="E435" s="95">
        <f t="shared" si="15"/>
        <v>793</v>
      </c>
      <c r="F435" s="95">
        <f>Cargos_x_gob!$C$4+Cargos_x_gob!$C$8</f>
        <v>1165</v>
      </c>
      <c r="G435" s="95">
        <f t="array" ref="G435">SUM(IF('Graf I Nivel Datastudio'!$B$1:$B$1613=B435,IF('Graf I Nivel Datastudio'!$C$1:$C$1613=C435,IF('Graf I Nivel Datastudio'!$D$1:$D$1613=D435,'Graf I Nivel Datastudio'!$G$1:$G$1613,0))))+SUM(IF('Graf II Nivel Datastudio'!$B$1:$B$1613=B435,IF('Graf II Nivel Datastudio'!$C$1:$C$1613=C435,IF('Graf II Nivel Datastudio'!$D$1:$D$1613=D435,'Graf II Nivel Datastudio'!$G$1:$G$1613,0))))</f>
        <v>1</v>
      </c>
      <c r="H435" s="95">
        <f t="shared" si="17"/>
        <v>161</v>
      </c>
      <c r="I435" s="98">
        <f t="shared" si="16"/>
        <v>0.20302648171500631</v>
      </c>
      <c r="J435" s="98">
        <f t="shared" si="2"/>
        <v>0.13819742489270387</v>
      </c>
      <c r="K435" s="34" t="s">
        <v>4728</v>
      </c>
    </row>
    <row r="436" spans="1:11">
      <c r="A436" s="34" t="s">
        <v>4656</v>
      </c>
      <c r="B436" s="34">
        <v>2018</v>
      </c>
      <c r="C436" s="34">
        <v>20</v>
      </c>
      <c r="D436" s="323" t="s">
        <v>4648</v>
      </c>
      <c r="E436" s="95">
        <f t="shared" si="15"/>
        <v>793</v>
      </c>
      <c r="F436" s="95">
        <f>Cargos_x_gob!$C$4+Cargos_x_gob!$C$8</f>
        <v>1165</v>
      </c>
      <c r="G436" s="95">
        <f t="array" ref="G436">SUM(IF('Graf I Nivel Datastudio'!$B$1:$B$1613=B436,IF('Graf I Nivel Datastudio'!$C$1:$C$1613=C436,IF('Graf I Nivel Datastudio'!$D$1:$D$1613=D436,'Graf I Nivel Datastudio'!$G$1:$G$1613,0))))+SUM(IF('Graf II Nivel Datastudio'!$B$1:$B$1613=B436,IF('Graf II Nivel Datastudio'!$C$1:$C$1613=C436,IF('Graf II Nivel Datastudio'!$D$1:$D$1613=D436,'Graf II Nivel Datastudio'!$G$1:$G$1613,0))))</f>
        <v>1</v>
      </c>
      <c r="H436" s="95">
        <f t="shared" si="17"/>
        <v>162</v>
      </c>
      <c r="I436" s="98">
        <f t="shared" si="16"/>
        <v>0.20428751576292559</v>
      </c>
      <c r="J436" s="98">
        <f t="shared" si="2"/>
        <v>0.13905579399141632</v>
      </c>
      <c r="K436" s="34" t="s">
        <v>4728</v>
      </c>
    </row>
    <row r="437" spans="1:11">
      <c r="A437" s="34" t="s">
        <v>4656</v>
      </c>
      <c r="B437" s="34">
        <v>2018</v>
      </c>
      <c r="C437" s="34">
        <v>21</v>
      </c>
      <c r="D437" s="323" t="s">
        <v>4648</v>
      </c>
      <c r="E437" s="95">
        <f t="shared" si="15"/>
        <v>793</v>
      </c>
      <c r="F437" s="95">
        <f>Cargos_x_gob!$C$4+Cargos_x_gob!$C$8</f>
        <v>1165</v>
      </c>
      <c r="G437" s="95">
        <f t="array" ref="G437">SUM(IF('Graf I Nivel Datastudio'!$B$1:$B$1613=B437,IF('Graf I Nivel Datastudio'!$C$1:$C$1613=C437,IF('Graf I Nivel Datastudio'!$D$1:$D$1613=D437,'Graf I Nivel Datastudio'!$G$1:$G$1613,0))))+SUM(IF('Graf II Nivel Datastudio'!$B$1:$B$1613=B437,IF('Graf II Nivel Datastudio'!$C$1:$C$1613=C437,IF('Graf II Nivel Datastudio'!$D$1:$D$1613=D437,'Graf II Nivel Datastudio'!$G$1:$G$1613,0))))</f>
        <v>3</v>
      </c>
      <c r="H437" s="95">
        <f t="shared" si="17"/>
        <v>165</v>
      </c>
      <c r="I437" s="98">
        <f t="shared" si="16"/>
        <v>0.20807061790668349</v>
      </c>
      <c r="J437" s="98">
        <f t="shared" si="2"/>
        <v>0.14163090128755365</v>
      </c>
      <c r="K437" s="34" t="s">
        <v>4728</v>
      </c>
    </row>
    <row r="438" spans="1:11">
      <c r="A438" s="34" t="s">
        <v>4656</v>
      </c>
      <c r="B438" s="34">
        <v>2018</v>
      </c>
      <c r="C438" s="34">
        <v>22</v>
      </c>
      <c r="D438" s="323" t="s">
        <v>4648</v>
      </c>
      <c r="E438" s="95">
        <f t="shared" si="15"/>
        <v>793</v>
      </c>
      <c r="F438" s="95">
        <f>Cargos_x_gob!$C$4+Cargos_x_gob!$C$8</f>
        <v>1165</v>
      </c>
      <c r="G438" s="95">
        <f t="array" ref="G438">SUM(IF('Graf I Nivel Datastudio'!$B$1:$B$1613=B438,IF('Graf I Nivel Datastudio'!$C$1:$C$1613=C438,IF('Graf I Nivel Datastudio'!$D$1:$D$1613=D438,'Graf I Nivel Datastudio'!$G$1:$G$1613,0))))+SUM(IF('Graf II Nivel Datastudio'!$B$1:$B$1613=B438,IF('Graf II Nivel Datastudio'!$C$1:$C$1613=C438,IF('Graf II Nivel Datastudio'!$D$1:$D$1613=D438,'Graf II Nivel Datastudio'!$G$1:$G$1613,0))))</f>
        <v>6</v>
      </c>
      <c r="H438" s="95">
        <f t="shared" si="17"/>
        <v>171</v>
      </c>
      <c r="I438" s="98">
        <f t="shared" si="16"/>
        <v>0.21563682219419925</v>
      </c>
      <c r="J438" s="98">
        <f t="shared" si="2"/>
        <v>0.14678111587982834</v>
      </c>
      <c r="K438" s="34" t="s">
        <v>4728</v>
      </c>
    </row>
    <row r="439" spans="1:11">
      <c r="A439" s="34" t="s">
        <v>4656</v>
      </c>
      <c r="B439" s="34">
        <v>2018</v>
      </c>
      <c r="C439" s="34">
        <v>23</v>
      </c>
      <c r="D439" s="323" t="s">
        <v>4648</v>
      </c>
      <c r="E439" s="95">
        <f t="shared" si="15"/>
        <v>793</v>
      </c>
      <c r="F439" s="95">
        <f>Cargos_x_gob!$C$4+Cargos_x_gob!$C$8</f>
        <v>1165</v>
      </c>
      <c r="G439" s="95">
        <f t="array" ref="G439">SUM(IF('Graf I Nivel Datastudio'!$B$1:$B$1613=B439,IF('Graf I Nivel Datastudio'!$C$1:$C$1613=C439,IF('Graf I Nivel Datastudio'!$D$1:$D$1613=D439,'Graf I Nivel Datastudio'!$G$1:$G$1613,0))))+SUM(IF('Graf II Nivel Datastudio'!$B$1:$B$1613=B439,IF('Graf II Nivel Datastudio'!$C$1:$C$1613=C439,IF('Graf II Nivel Datastudio'!$D$1:$D$1613=D439,'Graf II Nivel Datastudio'!$G$1:$G$1613,0))))</f>
        <v>5</v>
      </c>
      <c r="H439" s="95">
        <f t="shared" si="17"/>
        <v>176</v>
      </c>
      <c r="I439" s="98">
        <f t="shared" si="16"/>
        <v>0.22194199243379573</v>
      </c>
      <c r="J439" s="98">
        <f t="shared" si="2"/>
        <v>0.15107296137339055</v>
      </c>
      <c r="K439" s="34" t="s">
        <v>4728</v>
      </c>
    </row>
    <row r="440" spans="1:11">
      <c r="A440" s="34" t="s">
        <v>4656</v>
      </c>
      <c r="B440" s="34">
        <v>2018</v>
      </c>
      <c r="C440" s="34">
        <v>24</v>
      </c>
      <c r="D440" s="323" t="s">
        <v>4648</v>
      </c>
      <c r="E440" s="95">
        <f t="shared" si="15"/>
        <v>793</v>
      </c>
      <c r="F440" s="95">
        <f>Cargos_x_gob!$C$4+Cargos_x_gob!$C$8</f>
        <v>1165</v>
      </c>
      <c r="G440" s="95">
        <f t="array" ref="G440">SUM(IF('Graf I Nivel Datastudio'!$B$1:$B$1613=B440,IF('Graf I Nivel Datastudio'!$C$1:$C$1613=C440,IF('Graf I Nivel Datastudio'!$D$1:$D$1613=D440,'Graf I Nivel Datastudio'!$G$1:$G$1613,0))))+SUM(IF('Graf II Nivel Datastudio'!$B$1:$B$1613=B440,IF('Graf II Nivel Datastudio'!$C$1:$C$1613=C440,IF('Graf II Nivel Datastudio'!$D$1:$D$1613=D440,'Graf II Nivel Datastudio'!$G$1:$G$1613,0))))</f>
        <v>2</v>
      </c>
      <c r="H440" s="95">
        <f t="shared" si="17"/>
        <v>178</v>
      </c>
      <c r="I440" s="98">
        <f t="shared" si="16"/>
        <v>0.2244640605296343</v>
      </c>
      <c r="J440" s="98">
        <f t="shared" si="2"/>
        <v>0.15278969957081545</v>
      </c>
      <c r="K440" s="34" t="s">
        <v>4728</v>
      </c>
    </row>
    <row r="441" spans="1:11">
      <c r="A441" s="34" t="s">
        <v>4656</v>
      </c>
      <c r="B441" s="34">
        <v>2018</v>
      </c>
      <c r="C441" s="34">
        <v>25</v>
      </c>
      <c r="D441" s="323" t="s">
        <v>4648</v>
      </c>
      <c r="E441" s="95">
        <f t="shared" si="15"/>
        <v>793</v>
      </c>
      <c r="F441" s="95">
        <f>Cargos_x_gob!$C$4+Cargos_x_gob!$C$8</f>
        <v>1165</v>
      </c>
      <c r="G441" s="95">
        <f t="array" ref="G441">SUM(IF('Graf I Nivel Datastudio'!$B$1:$B$1613=B441,IF('Graf I Nivel Datastudio'!$C$1:$C$1613=C441,IF('Graf I Nivel Datastudio'!$D$1:$D$1613=D441,'Graf I Nivel Datastudio'!$G$1:$G$1613,0))))+SUM(IF('Graf II Nivel Datastudio'!$B$1:$B$1613=B441,IF('Graf II Nivel Datastudio'!$C$1:$C$1613=C441,IF('Graf II Nivel Datastudio'!$D$1:$D$1613=D441,'Graf II Nivel Datastudio'!$G$1:$G$1613,0))))</f>
        <v>3</v>
      </c>
      <c r="H441" s="95">
        <f t="shared" si="17"/>
        <v>181</v>
      </c>
      <c r="I441" s="98">
        <f t="shared" si="16"/>
        <v>0.22824716267339218</v>
      </c>
      <c r="J441" s="98">
        <f t="shared" si="2"/>
        <v>0.15536480686695278</v>
      </c>
      <c r="K441" s="34" t="s">
        <v>4728</v>
      </c>
    </row>
    <row r="442" spans="1:11">
      <c r="A442" s="34" t="s">
        <v>4656</v>
      </c>
      <c r="B442" s="34">
        <v>2018</v>
      </c>
      <c r="C442" s="34">
        <v>26</v>
      </c>
      <c r="D442" s="323" t="s">
        <v>4648</v>
      </c>
      <c r="E442" s="95">
        <f t="shared" si="15"/>
        <v>793</v>
      </c>
      <c r="F442" s="95">
        <f>Cargos_x_gob!$C$4+Cargos_x_gob!$C$8</f>
        <v>1165</v>
      </c>
      <c r="G442" s="95">
        <f t="array" ref="G442">SUM(IF('Graf I Nivel Datastudio'!$B$1:$B$1613=B442,IF('Graf I Nivel Datastudio'!$C$1:$C$1613=C442,IF('Graf I Nivel Datastudio'!$D$1:$D$1613=D442,'Graf I Nivel Datastudio'!$G$1:$G$1613,0))))+SUM(IF('Graf II Nivel Datastudio'!$B$1:$B$1613=B442,IF('Graf II Nivel Datastudio'!$C$1:$C$1613=C442,IF('Graf II Nivel Datastudio'!$D$1:$D$1613=D442,'Graf II Nivel Datastudio'!$G$1:$G$1613,0))))</f>
        <v>3</v>
      </c>
      <c r="H442" s="95">
        <f t="shared" si="17"/>
        <v>184</v>
      </c>
      <c r="I442" s="98">
        <f t="shared" si="16"/>
        <v>0.23203026481715006</v>
      </c>
      <c r="J442" s="98">
        <f t="shared" si="2"/>
        <v>0.15793991416309014</v>
      </c>
      <c r="K442" s="34" t="s">
        <v>4728</v>
      </c>
    </row>
    <row r="443" spans="1:11">
      <c r="A443" s="34" t="s">
        <v>4656</v>
      </c>
      <c r="B443" s="34">
        <v>2018</v>
      </c>
      <c r="C443" s="34">
        <v>27</v>
      </c>
      <c r="D443" s="323" t="s">
        <v>4648</v>
      </c>
      <c r="E443" s="95">
        <f t="shared" si="15"/>
        <v>793</v>
      </c>
      <c r="F443" s="95">
        <f>Cargos_x_gob!$C$4+Cargos_x_gob!$C$8</f>
        <v>1165</v>
      </c>
      <c r="G443" s="95">
        <f t="array" ref="G443">SUM(IF('Graf I Nivel Datastudio'!$B$1:$B$1613=B443,IF('Graf I Nivel Datastudio'!$C$1:$C$1613=C443,IF('Graf I Nivel Datastudio'!$D$1:$D$1613=D443,'Graf I Nivel Datastudio'!$G$1:$G$1613,0))))+SUM(IF('Graf II Nivel Datastudio'!$B$1:$B$1613=B443,IF('Graf II Nivel Datastudio'!$C$1:$C$1613=C443,IF('Graf II Nivel Datastudio'!$D$1:$D$1613=D443,'Graf II Nivel Datastudio'!$G$1:$G$1613,0))))</f>
        <v>7</v>
      </c>
      <c r="H443" s="95">
        <f t="shared" si="17"/>
        <v>191</v>
      </c>
      <c r="I443" s="98">
        <f t="shared" si="16"/>
        <v>0.24085750315258511</v>
      </c>
      <c r="J443" s="98">
        <f t="shared" si="2"/>
        <v>0.16394849785407725</v>
      </c>
      <c r="K443" s="34" t="s">
        <v>4728</v>
      </c>
    </row>
    <row r="444" spans="1:11">
      <c r="A444" s="34" t="s">
        <v>4656</v>
      </c>
      <c r="B444" s="34">
        <v>2018</v>
      </c>
      <c r="C444" s="34">
        <v>28</v>
      </c>
      <c r="D444" s="323" t="s">
        <v>4648</v>
      </c>
      <c r="E444" s="95">
        <f t="shared" si="15"/>
        <v>793</v>
      </c>
      <c r="F444" s="95">
        <f>Cargos_x_gob!$C$4+Cargos_x_gob!$C$8</f>
        <v>1165</v>
      </c>
      <c r="G444" s="95">
        <f t="array" ref="G444">SUM(IF('Graf I Nivel Datastudio'!$B$1:$B$1613=B444,IF('Graf I Nivel Datastudio'!$C$1:$C$1613=C444,IF('Graf I Nivel Datastudio'!$D$1:$D$1613=D444,'Graf I Nivel Datastudio'!$G$1:$G$1613,0))))+SUM(IF('Graf II Nivel Datastudio'!$B$1:$B$1613=B444,IF('Graf II Nivel Datastudio'!$C$1:$C$1613=C444,IF('Graf II Nivel Datastudio'!$D$1:$D$1613=D444,'Graf II Nivel Datastudio'!$G$1:$G$1613,0))))</f>
        <v>2</v>
      </c>
      <c r="H444" s="95">
        <f t="shared" si="17"/>
        <v>193</v>
      </c>
      <c r="I444" s="98">
        <f t="shared" si="16"/>
        <v>0.24337957124842372</v>
      </c>
      <c r="J444" s="98">
        <f t="shared" si="2"/>
        <v>0.16566523605150216</v>
      </c>
      <c r="K444" s="34" t="s">
        <v>4728</v>
      </c>
    </row>
    <row r="445" spans="1:11">
      <c r="A445" s="34" t="s">
        <v>4656</v>
      </c>
      <c r="B445" s="34">
        <v>2018</v>
      </c>
      <c r="C445" s="34">
        <v>29</v>
      </c>
      <c r="D445" s="323" t="s">
        <v>4648</v>
      </c>
      <c r="E445" s="95">
        <f t="shared" si="15"/>
        <v>793</v>
      </c>
      <c r="F445" s="95">
        <f>Cargos_x_gob!$C$4+Cargos_x_gob!$C$8</f>
        <v>1165</v>
      </c>
      <c r="G445" s="95">
        <f t="array" ref="G445">SUM(IF('Graf I Nivel Datastudio'!$B$1:$B$1613=B445,IF('Graf I Nivel Datastudio'!$C$1:$C$1613=C445,IF('Graf I Nivel Datastudio'!$D$1:$D$1613=D445,'Graf I Nivel Datastudio'!$G$1:$G$1613,0))))+SUM(IF('Graf II Nivel Datastudio'!$B$1:$B$1613=B445,IF('Graf II Nivel Datastudio'!$C$1:$C$1613=C445,IF('Graf II Nivel Datastudio'!$D$1:$D$1613=D445,'Graf II Nivel Datastudio'!$G$1:$G$1613,0))))</f>
        <v>0</v>
      </c>
      <c r="H445" s="95">
        <f t="shared" si="17"/>
        <v>193</v>
      </c>
      <c r="I445" s="98">
        <f t="shared" si="16"/>
        <v>0.24337957124842372</v>
      </c>
      <c r="J445" s="98">
        <f t="shared" si="2"/>
        <v>0.16566523605150216</v>
      </c>
      <c r="K445" s="34" t="s">
        <v>4728</v>
      </c>
    </row>
    <row r="446" spans="1:11">
      <c r="A446" s="34" t="s">
        <v>4656</v>
      </c>
      <c r="B446" s="34">
        <v>2018</v>
      </c>
      <c r="C446" s="34">
        <v>30</v>
      </c>
      <c r="D446" s="323" t="s">
        <v>4648</v>
      </c>
      <c r="E446" s="95">
        <f t="shared" si="15"/>
        <v>793</v>
      </c>
      <c r="F446" s="95">
        <f>Cargos_x_gob!$C$4+Cargos_x_gob!$C$8</f>
        <v>1165</v>
      </c>
      <c r="G446" s="95">
        <f t="array" ref="G446">SUM(IF('Graf I Nivel Datastudio'!$B$1:$B$1613=B446,IF('Graf I Nivel Datastudio'!$C$1:$C$1613=C446,IF('Graf I Nivel Datastudio'!$D$1:$D$1613=D446,'Graf I Nivel Datastudio'!$G$1:$G$1613,0))))+SUM(IF('Graf II Nivel Datastudio'!$B$1:$B$1613=B446,IF('Graf II Nivel Datastudio'!$C$1:$C$1613=C446,IF('Graf II Nivel Datastudio'!$D$1:$D$1613=D446,'Graf II Nivel Datastudio'!$G$1:$G$1613,0))))</f>
        <v>8</v>
      </c>
      <c r="H446" s="95">
        <f t="shared" si="17"/>
        <v>201</v>
      </c>
      <c r="I446" s="98">
        <f t="shared" si="16"/>
        <v>0.25346784363177804</v>
      </c>
      <c r="J446" s="98">
        <f t="shared" si="2"/>
        <v>0.17253218884120172</v>
      </c>
      <c r="K446" s="34" t="s">
        <v>4728</v>
      </c>
    </row>
    <row r="447" spans="1:11">
      <c r="A447" s="34" t="s">
        <v>4656</v>
      </c>
      <c r="B447" s="34">
        <v>2018</v>
      </c>
      <c r="C447" s="34">
        <v>31</v>
      </c>
      <c r="D447" s="323" t="s">
        <v>4648</v>
      </c>
      <c r="E447" s="95">
        <f t="shared" si="15"/>
        <v>793</v>
      </c>
      <c r="F447" s="95">
        <f>Cargos_x_gob!$C$4+Cargos_x_gob!$C$8</f>
        <v>1165</v>
      </c>
      <c r="G447" s="95">
        <f t="array" ref="G447">SUM(IF('Graf I Nivel Datastudio'!$B$1:$B$1613=B447,IF('Graf I Nivel Datastudio'!$C$1:$C$1613=C447,IF('Graf I Nivel Datastudio'!$D$1:$D$1613=D447,'Graf I Nivel Datastudio'!$G$1:$G$1613,0))))+SUM(IF('Graf II Nivel Datastudio'!$B$1:$B$1613=B447,IF('Graf II Nivel Datastudio'!$C$1:$C$1613=C447,IF('Graf II Nivel Datastudio'!$D$1:$D$1613=D447,'Graf II Nivel Datastudio'!$G$1:$G$1613,0))))</f>
        <v>1</v>
      </c>
      <c r="H447" s="95">
        <f t="shared" si="17"/>
        <v>202</v>
      </c>
      <c r="I447" s="98">
        <f t="shared" si="16"/>
        <v>0.25472887767969737</v>
      </c>
      <c r="J447" s="98">
        <f t="shared" si="2"/>
        <v>0.17339055793991417</v>
      </c>
      <c r="K447" s="34" t="s">
        <v>4728</v>
      </c>
    </row>
    <row r="448" spans="1:11">
      <c r="A448" s="34" t="s">
        <v>4656</v>
      </c>
      <c r="B448" s="34">
        <v>2018</v>
      </c>
      <c r="C448" s="34">
        <v>32</v>
      </c>
      <c r="D448" s="323" t="s">
        <v>4648</v>
      </c>
      <c r="E448" s="95">
        <f t="shared" si="15"/>
        <v>793</v>
      </c>
      <c r="F448" s="95">
        <f>Cargos_x_gob!$C$4+Cargos_x_gob!$C$8</f>
        <v>1165</v>
      </c>
      <c r="G448" s="95">
        <f t="array" ref="G448">SUM(IF('Graf I Nivel Datastudio'!$B$1:$B$1613=B448,IF('Graf I Nivel Datastudio'!$C$1:$C$1613=C448,IF('Graf I Nivel Datastudio'!$D$1:$D$1613=D448,'Graf I Nivel Datastudio'!$G$1:$G$1613,0))))+SUM(IF('Graf II Nivel Datastudio'!$B$1:$B$1613=B448,IF('Graf II Nivel Datastudio'!$C$1:$C$1613=C448,IF('Graf II Nivel Datastudio'!$D$1:$D$1613=D448,'Graf II Nivel Datastudio'!$G$1:$G$1613,0))))</f>
        <v>2</v>
      </c>
      <c r="H448" s="95">
        <f t="shared" si="17"/>
        <v>204</v>
      </c>
      <c r="I448" s="98">
        <f t="shared" si="16"/>
        <v>0.25725094577553592</v>
      </c>
      <c r="J448" s="98">
        <f t="shared" si="2"/>
        <v>0.17510729613733905</v>
      </c>
      <c r="K448" s="34" t="s">
        <v>4728</v>
      </c>
    </row>
    <row r="449" spans="1:11">
      <c r="A449" s="34" t="s">
        <v>4656</v>
      </c>
      <c r="B449" s="34">
        <v>2018</v>
      </c>
      <c r="C449" s="34">
        <v>33</v>
      </c>
      <c r="D449" s="323" t="s">
        <v>4648</v>
      </c>
      <c r="E449" s="95">
        <f t="shared" si="15"/>
        <v>793</v>
      </c>
      <c r="F449" s="95">
        <f>Cargos_x_gob!$C$4+Cargos_x_gob!$C$8</f>
        <v>1165</v>
      </c>
      <c r="G449" s="95">
        <f t="array" ref="G449">SUM(IF('Graf I Nivel Datastudio'!$B$1:$B$1613=B449,IF('Graf I Nivel Datastudio'!$C$1:$C$1613=C449,IF('Graf I Nivel Datastudio'!$D$1:$D$1613=D449,'Graf I Nivel Datastudio'!$G$1:$G$1613,0))))+SUM(IF('Graf II Nivel Datastudio'!$B$1:$B$1613=B449,IF('Graf II Nivel Datastudio'!$C$1:$C$1613=C449,IF('Graf II Nivel Datastudio'!$D$1:$D$1613=D449,'Graf II Nivel Datastudio'!$G$1:$G$1613,0))))</f>
        <v>2</v>
      </c>
      <c r="H449" s="95">
        <f t="shared" si="17"/>
        <v>206</v>
      </c>
      <c r="I449" s="98">
        <f t="shared" si="16"/>
        <v>0.25977301387137453</v>
      </c>
      <c r="J449" s="98">
        <f t="shared" si="2"/>
        <v>0.17682403433476396</v>
      </c>
      <c r="K449" s="34" t="s">
        <v>4728</v>
      </c>
    </row>
    <row r="450" spans="1:11">
      <c r="A450" s="34" t="s">
        <v>4656</v>
      </c>
      <c r="B450" s="34">
        <v>2018</v>
      </c>
      <c r="C450" s="34">
        <v>34</v>
      </c>
      <c r="D450" s="323" t="s">
        <v>4648</v>
      </c>
      <c r="E450" s="95">
        <f t="shared" si="15"/>
        <v>793</v>
      </c>
      <c r="F450" s="95">
        <f>Cargos_x_gob!$C$4+Cargos_x_gob!$C$8</f>
        <v>1165</v>
      </c>
      <c r="G450" s="95">
        <f t="array" ref="G450">SUM(IF('Graf I Nivel Datastudio'!$B$1:$B$1613=B450,IF('Graf I Nivel Datastudio'!$C$1:$C$1613=C450,IF('Graf I Nivel Datastudio'!$D$1:$D$1613=D450,'Graf I Nivel Datastudio'!$G$1:$G$1613,0))))+SUM(IF('Graf II Nivel Datastudio'!$B$1:$B$1613=B450,IF('Graf II Nivel Datastudio'!$C$1:$C$1613=C450,IF('Graf II Nivel Datastudio'!$D$1:$D$1613=D450,'Graf II Nivel Datastudio'!$G$1:$G$1613,0))))</f>
        <v>4</v>
      </c>
      <c r="H450" s="95">
        <f t="shared" si="17"/>
        <v>210</v>
      </c>
      <c r="I450" s="98">
        <f t="shared" si="16"/>
        <v>0.26481715006305168</v>
      </c>
      <c r="J450" s="98">
        <f t="shared" si="2"/>
        <v>0.18025751072961374</v>
      </c>
      <c r="K450" s="34" t="s">
        <v>4728</v>
      </c>
    </row>
    <row r="451" spans="1:11">
      <c r="A451" s="34" t="s">
        <v>4656</v>
      </c>
      <c r="B451" s="34">
        <v>2018</v>
      </c>
      <c r="C451" s="34">
        <v>35</v>
      </c>
      <c r="D451" s="323" t="s">
        <v>4648</v>
      </c>
      <c r="E451" s="95">
        <f t="shared" si="15"/>
        <v>793</v>
      </c>
      <c r="F451" s="95">
        <f>Cargos_x_gob!$C$4+Cargos_x_gob!$C$8</f>
        <v>1165</v>
      </c>
      <c r="G451" s="95">
        <f t="array" ref="G451">SUM(IF('Graf I Nivel Datastudio'!$B$1:$B$1613=B451,IF('Graf I Nivel Datastudio'!$C$1:$C$1613=C451,IF('Graf I Nivel Datastudio'!$D$1:$D$1613=D451,'Graf I Nivel Datastudio'!$G$1:$G$1613,0))))+SUM(IF('Graf II Nivel Datastudio'!$B$1:$B$1613=B451,IF('Graf II Nivel Datastudio'!$C$1:$C$1613=C451,IF('Graf II Nivel Datastudio'!$D$1:$D$1613=D451,'Graf II Nivel Datastudio'!$G$1:$G$1613,0))))</f>
        <v>1</v>
      </c>
      <c r="H451" s="95">
        <f t="shared" si="17"/>
        <v>211</v>
      </c>
      <c r="I451" s="98">
        <f t="shared" si="16"/>
        <v>0.26607818411097101</v>
      </c>
      <c r="J451" s="98">
        <f t="shared" si="2"/>
        <v>0.18111587982832619</v>
      </c>
      <c r="K451" s="34" t="s">
        <v>4728</v>
      </c>
    </row>
    <row r="452" spans="1:11">
      <c r="A452" s="34" t="s">
        <v>4656</v>
      </c>
      <c r="B452" s="34">
        <v>2018</v>
      </c>
      <c r="C452" s="34">
        <v>36</v>
      </c>
      <c r="D452" s="323" t="s">
        <v>4648</v>
      </c>
      <c r="E452" s="95">
        <f t="shared" si="15"/>
        <v>793</v>
      </c>
      <c r="F452" s="95">
        <f>Cargos_x_gob!$C$4+Cargos_x_gob!$C$8</f>
        <v>1165</v>
      </c>
      <c r="G452" s="95">
        <f t="array" ref="G452">SUM(IF('Graf I Nivel Datastudio'!$B$1:$B$1613=B452,IF('Graf I Nivel Datastudio'!$C$1:$C$1613=C452,IF('Graf I Nivel Datastudio'!$D$1:$D$1613=D452,'Graf I Nivel Datastudio'!$G$1:$G$1613,0))))+SUM(IF('Graf II Nivel Datastudio'!$B$1:$B$1613=B452,IF('Graf II Nivel Datastudio'!$C$1:$C$1613=C452,IF('Graf II Nivel Datastudio'!$D$1:$D$1613=D452,'Graf II Nivel Datastudio'!$G$1:$G$1613,0))))</f>
        <v>1</v>
      </c>
      <c r="H452" s="95">
        <f t="shared" si="17"/>
        <v>212</v>
      </c>
      <c r="I452" s="98">
        <f t="shared" si="16"/>
        <v>0.26733921815889028</v>
      </c>
      <c r="J452" s="98">
        <f t="shared" si="2"/>
        <v>0.18197424892703862</v>
      </c>
      <c r="K452" s="34" t="s">
        <v>4728</v>
      </c>
    </row>
    <row r="453" spans="1:11">
      <c r="A453" s="34" t="s">
        <v>4656</v>
      </c>
      <c r="B453" s="34">
        <v>2018</v>
      </c>
      <c r="C453" s="34">
        <v>37</v>
      </c>
      <c r="D453" s="323" t="s">
        <v>4648</v>
      </c>
      <c r="E453" s="95">
        <f t="shared" si="15"/>
        <v>793</v>
      </c>
      <c r="F453" s="95">
        <f>Cargos_x_gob!$C$4+Cargos_x_gob!$C$8</f>
        <v>1165</v>
      </c>
      <c r="G453" s="95">
        <f t="array" ref="G453">SUM(IF('Graf I Nivel Datastudio'!$B$1:$B$1613=B453,IF('Graf I Nivel Datastudio'!$C$1:$C$1613=C453,IF('Graf I Nivel Datastudio'!$D$1:$D$1613=D453,'Graf I Nivel Datastudio'!$G$1:$G$1613,0))))+SUM(IF('Graf II Nivel Datastudio'!$B$1:$B$1613=B453,IF('Graf II Nivel Datastudio'!$C$1:$C$1613=C453,IF('Graf II Nivel Datastudio'!$D$1:$D$1613=D453,'Graf II Nivel Datastudio'!$G$1:$G$1613,0))))</f>
        <v>0</v>
      </c>
      <c r="H453" s="95">
        <f t="shared" si="17"/>
        <v>212</v>
      </c>
      <c r="I453" s="98">
        <f t="shared" si="16"/>
        <v>0.26733921815889028</v>
      </c>
      <c r="J453" s="98">
        <f t="shared" si="2"/>
        <v>0.18197424892703862</v>
      </c>
      <c r="K453" s="34" t="s">
        <v>4728</v>
      </c>
    </row>
    <row r="454" spans="1:11">
      <c r="A454" s="34" t="s">
        <v>4656</v>
      </c>
      <c r="B454" s="34">
        <v>2018</v>
      </c>
      <c r="C454" s="34">
        <v>38</v>
      </c>
      <c r="D454" s="323" t="s">
        <v>4648</v>
      </c>
      <c r="E454" s="95">
        <f t="shared" si="15"/>
        <v>793</v>
      </c>
      <c r="F454" s="95">
        <f>Cargos_x_gob!$C$4+Cargos_x_gob!$C$8</f>
        <v>1165</v>
      </c>
      <c r="G454" s="95">
        <f t="array" ref="G454">SUM(IF('Graf I Nivel Datastudio'!$B$1:$B$1613=B454,IF('Graf I Nivel Datastudio'!$C$1:$C$1613=C454,IF('Graf I Nivel Datastudio'!$D$1:$D$1613=D454,'Graf I Nivel Datastudio'!$G$1:$G$1613,0))))+SUM(IF('Graf II Nivel Datastudio'!$B$1:$B$1613=B454,IF('Graf II Nivel Datastudio'!$C$1:$C$1613=C454,IF('Graf II Nivel Datastudio'!$D$1:$D$1613=D454,'Graf II Nivel Datastudio'!$G$1:$G$1613,0))))</f>
        <v>3</v>
      </c>
      <c r="H454" s="95">
        <f t="shared" si="17"/>
        <v>215</v>
      </c>
      <c r="I454" s="98">
        <f t="shared" si="16"/>
        <v>0.27112232030264816</v>
      </c>
      <c r="J454" s="98">
        <f t="shared" si="2"/>
        <v>0.18454935622317598</v>
      </c>
      <c r="K454" s="34" t="s">
        <v>4728</v>
      </c>
    </row>
    <row r="455" spans="1:11">
      <c r="A455" s="34" t="s">
        <v>4656</v>
      </c>
      <c r="B455" s="34">
        <v>2018</v>
      </c>
      <c r="C455" s="34">
        <v>39</v>
      </c>
      <c r="D455" s="323" t="s">
        <v>4648</v>
      </c>
      <c r="E455" s="95">
        <f t="shared" si="15"/>
        <v>793</v>
      </c>
      <c r="F455" s="95">
        <f>Cargos_x_gob!$C$4+Cargos_x_gob!$C$8</f>
        <v>1165</v>
      </c>
      <c r="G455" s="95">
        <f t="array" ref="G455">SUM(IF('Graf I Nivel Datastudio'!$B$1:$B$1613=B455,IF('Graf I Nivel Datastudio'!$C$1:$C$1613=C455,IF('Graf I Nivel Datastudio'!$D$1:$D$1613=D455,'Graf I Nivel Datastudio'!$G$1:$G$1613,0))))+SUM(IF('Graf II Nivel Datastudio'!$B$1:$B$1613=B455,IF('Graf II Nivel Datastudio'!$C$1:$C$1613=C455,IF('Graf II Nivel Datastudio'!$D$1:$D$1613=D455,'Graf II Nivel Datastudio'!$G$1:$G$1613,0))))</f>
        <v>3</v>
      </c>
      <c r="H455" s="95">
        <f t="shared" si="17"/>
        <v>218</v>
      </c>
      <c r="I455" s="98">
        <f t="shared" si="16"/>
        <v>0.27490542244640603</v>
      </c>
      <c r="J455" s="98">
        <f t="shared" si="2"/>
        <v>0.18712446351931331</v>
      </c>
      <c r="K455" s="34" t="s">
        <v>4728</v>
      </c>
    </row>
    <row r="456" spans="1:11">
      <c r="A456" s="34" t="s">
        <v>4656</v>
      </c>
      <c r="B456" s="34">
        <v>2018</v>
      </c>
      <c r="C456" s="34">
        <v>40</v>
      </c>
      <c r="D456" s="323" t="s">
        <v>4648</v>
      </c>
      <c r="E456" s="95">
        <f t="shared" si="15"/>
        <v>793</v>
      </c>
      <c r="F456" s="95">
        <f>Cargos_x_gob!$C$4+Cargos_x_gob!$C$8</f>
        <v>1165</v>
      </c>
      <c r="G456" s="95">
        <f t="array" ref="G456">SUM(IF('Graf I Nivel Datastudio'!$B$1:$B$1613=B456,IF('Graf I Nivel Datastudio'!$C$1:$C$1613=C456,IF('Graf I Nivel Datastudio'!$D$1:$D$1613=D456,'Graf I Nivel Datastudio'!$G$1:$G$1613,0))))+SUM(IF('Graf II Nivel Datastudio'!$B$1:$B$1613=B456,IF('Graf II Nivel Datastudio'!$C$1:$C$1613=C456,IF('Graf II Nivel Datastudio'!$D$1:$D$1613=D456,'Graf II Nivel Datastudio'!$G$1:$G$1613,0))))</f>
        <v>5</v>
      </c>
      <c r="H456" s="95">
        <f t="shared" si="17"/>
        <v>223</v>
      </c>
      <c r="I456" s="98">
        <f t="shared" si="16"/>
        <v>0.28121059268600251</v>
      </c>
      <c r="J456" s="98">
        <f t="shared" si="2"/>
        <v>0.19141630901287554</v>
      </c>
      <c r="K456" s="34" t="s">
        <v>4728</v>
      </c>
    </row>
    <row r="457" spans="1:11">
      <c r="A457" s="34" t="s">
        <v>4656</v>
      </c>
      <c r="B457" s="34">
        <v>2018</v>
      </c>
      <c r="C457" s="34">
        <v>41</v>
      </c>
      <c r="D457" s="323" t="s">
        <v>4648</v>
      </c>
      <c r="E457" s="95">
        <f t="shared" si="15"/>
        <v>793</v>
      </c>
      <c r="F457" s="95">
        <f>Cargos_x_gob!$C$4+Cargos_x_gob!$C$8</f>
        <v>1165</v>
      </c>
      <c r="G457" s="95">
        <f t="array" ref="G457">SUM(IF('Graf I Nivel Datastudio'!$B$1:$B$1613=B457,IF('Graf I Nivel Datastudio'!$C$1:$C$1613=C457,IF('Graf I Nivel Datastudio'!$D$1:$D$1613=D457,'Graf I Nivel Datastudio'!$G$1:$G$1613,0))))+SUM(IF('Graf II Nivel Datastudio'!$B$1:$B$1613=B457,IF('Graf II Nivel Datastudio'!$C$1:$C$1613=C457,IF('Graf II Nivel Datastudio'!$D$1:$D$1613=D457,'Graf II Nivel Datastudio'!$G$1:$G$1613,0))))</f>
        <v>1</v>
      </c>
      <c r="H457" s="95">
        <f t="shared" si="17"/>
        <v>224</v>
      </c>
      <c r="I457" s="98">
        <f t="shared" si="16"/>
        <v>0.28247162673392184</v>
      </c>
      <c r="J457" s="98">
        <f t="shared" si="2"/>
        <v>0.19227467811158799</v>
      </c>
      <c r="K457" s="34" t="s">
        <v>4728</v>
      </c>
    </row>
    <row r="458" spans="1:11">
      <c r="A458" s="34" t="s">
        <v>4656</v>
      </c>
      <c r="B458" s="34">
        <v>2018</v>
      </c>
      <c r="C458" s="34">
        <v>42</v>
      </c>
      <c r="D458" s="323" t="s">
        <v>4648</v>
      </c>
      <c r="E458" s="95">
        <f t="shared" si="15"/>
        <v>793</v>
      </c>
      <c r="F458" s="95">
        <f>Cargos_x_gob!$C$4+Cargos_x_gob!$C$8</f>
        <v>1165</v>
      </c>
      <c r="G458" s="95">
        <f t="array" ref="G458">SUM(IF('Graf I Nivel Datastudio'!$B$1:$B$1613=B458,IF('Graf I Nivel Datastudio'!$C$1:$C$1613=C458,IF('Graf I Nivel Datastudio'!$D$1:$D$1613=D458,'Graf I Nivel Datastudio'!$G$1:$G$1613,0))))+SUM(IF('Graf II Nivel Datastudio'!$B$1:$B$1613=B458,IF('Graf II Nivel Datastudio'!$C$1:$C$1613=C458,IF('Graf II Nivel Datastudio'!$D$1:$D$1613=D458,'Graf II Nivel Datastudio'!$G$1:$G$1613,0))))</f>
        <v>1</v>
      </c>
      <c r="H458" s="95">
        <f t="shared" si="17"/>
        <v>225</v>
      </c>
      <c r="I458" s="98">
        <f t="shared" si="16"/>
        <v>0.28373266078184112</v>
      </c>
      <c r="J458" s="98">
        <f t="shared" si="2"/>
        <v>0.19313304721030042</v>
      </c>
      <c r="K458" s="34" t="s">
        <v>4728</v>
      </c>
    </row>
    <row r="459" spans="1:11">
      <c r="A459" s="34" t="s">
        <v>4656</v>
      </c>
      <c r="B459" s="34">
        <v>2018</v>
      </c>
      <c r="C459" s="34">
        <v>43</v>
      </c>
      <c r="D459" s="323" t="s">
        <v>4648</v>
      </c>
      <c r="E459" s="95">
        <f t="shared" si="15"/>
        <v>793</v>
      </c>
      <c r="F459" s="95">
        <f>Cargos_x_gob!$C$4+Cargos_x_gob!$C$8</f>
        <v>1165</v>
      </c>
      <c r="G459" s="95">
        <f t="array" ref="G459">SUM(IF('Graf I Nivel Datastudio'!$B$1:$B$1613=B459,IF('Graf I Nivel Datastudio'!$C$1:$C$1613=C459,IF('Graf I Nivel Datastudio'!$D$1:$D$1613=D459,'Graf I Nivel Datastudio'!$G$1:$G$1613,0))))+SUM(IF('Graf II Nivel Datastudio'!$B$1:$B$1613=B459,IF('Graf II Nivel Datastudio'!$C$1:$C$1613=C459,IF('Graf II Nivel Datastudio'!$D$1:$D$1613=D459,'Graf II Nivel Datastudio'!$G$1:$G$1613,0))))</f>
        <v>6</v>
      </c>
      <c r="H459" s="95">
        <f t="shared" si="17"/>
        <v>231</v>
      </c>
      <c r="I459" s="98">
        <f t="shared" si="16"/>
        <v>0.29129886506935687</v>
      </c>
      <c r="J459" s="98">
        <f t="shared" si="2"/>
        <v>0.19828326180257511</v>
      </c>
      <c r="K459" s="34" t="s">
        <v>4728</v>
      </c>
    </row>
    <row r="460" spans="1:11">
      <c r="A460" s="34" t="s">
        <v>4656</v>
      </c>
      <c r="B460" s="34">
        <v>2018</v>
      </c>
      <c r="C460" s="34">
        <v>44</v>
      </c>
      <c r="D460" s="323" t="s">
        <v>4648</v>
      </c>
      <c r="E460" s="95">
        <f t="shared" si="15"/>
        <v>793</v>
      </c>
      <c r="F460" s="95">
        <f>Cargos_x_gob!$C$4+Cargos_x_gob!$C$8</f>
        <v>1165</v>
      </c>
      <c r="G460" s="95">
        <f t="array" ref="G460">SUM(IF('Graf I Nivel Datastudio'!$B$1:$B$1613=B460,IF('Graf I Nivel Datastudio'!$C$1:$C$1613=C460,IF('Graf I Nivel Datastudio'!$D$1:$D$1613=D460,'Graf I Nivel Datastudio'!$G$1:$G$1613,0))))+SUM(IF('Graf II Nivel Datastudio'!$B$1:$B$1613=B460,IF('Graf II Nivel Datastudio'!$C$1:$C$1613=C460,IF('Graf II Nivel Datastudio'!$D$1:$D$1613=D460,'Graf II Nivel Datastudio'!$G$1:$G$1613,0))))</f>
        <v>0</v>
      </c>
      <c r="H460" s="95">
        <f t="shared" si="17"/>
        <v>231</v>
      </c>
      <c r="I460" s="98">
        <f t="shared" si="16"/>
        <v>0.29129886506935687</v>
      </c>
      <c r="J460" s="98">
        <f t="shared" si="2"/>
        <v>0.19828326180257511</v>
      </c>
      <c r="K460" s="34" t="s">
        <v>4728</v>
      </c>
    </row>
    <row r="461" spans="1:11">
      <c r="A461" s="34" t="s">
        <v>4656</v>
      </c>
      <c r="B461" s="34">
        <v>2018</v>
      </c>
      <c r="C461" s="34">
        <v>45</v>
      </c>
      <c r="D461" s="323" t="s">
        <v>4648</v>
      </c>
      <c r="E461" s="95">
        <f t="shared" si="15"/>
        <v>793</v>
      </c>
      <c r="F461" s="95">
        <f>Cargos_x_gob!$C$4+Cargos_x_gob!$C$8</f>
        <v>1165</v>
      </c>
      <c r="G461" s="95">
        <f t="array" ref="G461">SUM(IF('Graf I Nivel Datastudio'!$B$1:$B$1613=B461,IF('Graf I Nivel Datastudio'!$C$1:$C$1613=C461,IF('Graf I Nivel Datastudio'!$D$1:$D$1613=D461,'Graf I Nivel Datastudio'!$G$1:$G$1613,0))))+SUM(IF('Graf II Nivel Datastudio'!$B$1:$B$1613=B461,IF('Graf II Nivel Datastudio'!$C$1:$C$1613=C461,IF('Graf II Nivel Datastudio'!$D$1:$D$1613=D461,'Graf II Nivel Datastudio'!$G$1:$G$1613,0))))</f>
        <v>0</v>
      </c>
      <c r="H461" s="95">
        <f t="shared" si="17"/>
        <v>231</v>
      </c>
      <c r="I461" s="98">
        <f t="shared" si="16"/>
        <v>0.29129886506935687</v>
      </c>
      <c r="J461" s="98">
        <f t="shared" si="2"/>
        <v>0.19828326180257511</v>
      </c>
      <c r="K461" s="34" t="s">
        <v>4728</v>
      </c>
    </row>
    <row r="462" spans="1:11">
      <c r="A462" s="34" t="s">
        <v>4656</v>
      </c>
      <c r="B462" s="34">
        <v>2018</v>
      </c>
      <c r="C462" s="34">
        <v>46</v>
      </c>
      <c r="D462" s="323" t="s">
        <v>4648</v>
      </c>
      <c r="E462" s="95">
        <f t="shared" si="15"/>
        <v>793</v>
      </c>
      <c r="F462" s="95">
        <f>Cargos_x_gob!$C$4+Cargos_x_gob!$C$8</f>
        <v>1165</v>
      </c>
      <c r="G462" s="95">
        <f t="array" ref="G462">SUM(IF('Graf I Nivel Datastudio'!$B$1:$B$1613=B462,IF('Graf I Nivel Datastudio'!$C$1:$C$1613=C462,IF('Graf I Nivel Datastudio'!$D$1:$D$1613=D462,'Graf I Nivel Datastudio'!$G$1:$G$1613,0))))+SUM(IF('Graf II Nivel Datastudio'!$B$1:$B$1613=B462,IF('Graf II Nivel Datastudio'!$C$1:$C$1613=C462,IF('Graf II Nivel Datastudio'!$D$1:$D$1613=D462,'Graf II Nivel Datastudio'!$G$1:$G$1613,0))))</f>
        <v>1</v>
      </c>
      <c r="H462" s="95">
        <f t="shared" si="17"/>
        <v>232</v>
      </c>
      <c r="I462" s="98">
        <f t="shared" si="16"/>
        <v>0.29255989911727615</v>
      </c>
      <c r="J462" s="98">
        <f t="shared" si="2"/>
        <v>0.19914163090128756</v>
      </c>
      <c r="K462" s="34" t="s">
        <v>4728</v>
      </c>
    </row>
    <row r="463" spans="1:11">
      <c r="A463" s="34" t="s">
        <v>4656</v>
      </c>
      <c r="B463" s="34">
        <v>2018</v>
      </c>
      <c r="C463" s="34">
        <v>47</v>
      </c>
      <c r="D463" s="323" t="s">
        <v>4648</v>
      </c>
      <c r="E463" s="95">
        <f t="shared" si="15"/>
        <v>793</v>
      </c>
      <c r="F463" s="95">
        <f>Cargos_x_gob!$C$4+Cargos_x_gob!$C$8</f>
        <v>1165</v>
      </c>
      <c r="G463" s="95">
        <f t="array" ref="G463">SUM(IF('Graf I Nivel Datastudio'!$B$1:$B$1613=B463,IF('Graf I Nivel Datastudio'!$C$1:$C$1613=C463,IF('Graf I Nivel Datastudio'!$D$1:$D$1613=D463,'Graf I Nivel Datastudio'!$G$1:$G$1613,0))))+SUM(IF('Graf II Nivel Datastudio'!$B$1:$B$1613=B463,IF('Graf II Nivel Datastudio'!$C$1:$C$1613=C463,IF('Graf II Nivel Datastudio'!$D$1:$D$1613=D463,'Graf II Nivel Datastudio'!$G$1:$G$1613,0))))</f>
        <v>0</v>
      </c>
      <c r="H463" s="95">
        <f t="shared" si="17"/>
        <v>232</v>
      </c>
      <c r="I463" s="98">
        <f t="shared" si="16"/>
        <v>0.29255989911727615</v>
      </c>
      <c r="J463" s="98">
        <f t="shared" si="2"/>
        <v>0.19914163090128756</v>
      </c>
      <c r="K463" s="34" t="s">
        <v>4728</v>
      </c>
    </row>
    <row r="464" spans="1:11">
      <c r="A464" s="34" t="s">
        <v>4656</v>
      </c>
      <c r="B464" s="34">
        <v>2018</v>
      </c>
      <c r="C464" s="34">
        <v>48</v>
      </c>
      <c r="D464" s="323" t="s">
        <v>4648</v>
      </c>
      <c r="E464" s="95">
        <f t="shared" si="15"/>
        <v>793</v>
      </c>
      <c r="F464" s="95">
        <f>Cargos_x_gob!$C$4+Cargos_x_gob!$C$8</f>
        <v>1165</v>
      </c>
      <c r="G464" s="95">
        <f t="array" ref="G464">SUM(IF('Graf I Nivel Datastudio'!$B$1:$B$1613=B464,IF('Graf I Nivel Datastudio'!$C$1:$C$1613=C464,IF('Graf I Nivel Datastudio'!$D$1:$D$1613=D464,'Graf I Nivel Datastudio'!$G$1:$G$1613,0))))+SUM(IF('Graf II Nivel Datastudio'!$B$1:$B$1613=B464,IF('Graf II Nivel Datastudio'!$C$1:$C$1613=C464,IF('Graf II Nivel Datastudio'!$D$1:$D$1613=D464,'Graf II Nivel Datastudio'!$G$1:$G$1613,0))))</f>
        <v>1</v>
      </c>
      <c r="H464" s="95">
        <f t="shared" si="17"/>
        <v>233</v>
      </c>
      <c r="I464" s="98">
        <f t="shared" si="16"/>
        <v>0.29382093316519547</v>
      </c>
      <c r="J464" s="98">
        <f t="shared" si="2"/>
        <v>0.2</v>
      </c>
      <c r="K464" s="34" t="s">
        <v>4728</v>
      </c>
    </row>
    <row r="465" spans="1:11">
      <c r="A465" s="34" t="s">
        <v>4656</v>
      </c>
      <c r="B465" s="34">
        <v>2018</v>
      </c>
      <c r="C465" s="34">
        <v>49</v>
      </c>
      <c r="D465" s="323" t="s">
        <v>4648</v>
      </c>
      <c r="E465" s="95">
        <f t="shared" si="15"/>
        <v>793</v>
      </c>
      <c r="F465" s="95">
        <f>Cargos_x_gob!$C$4+Cargos_x_gob!$C$8</f>
        <v>1165</v>
      </c>
      <c r="G465" s="95">
        <f t="array" ref="G465">SUM(IF('Graf I Nivel Datastudio'!$B$1:$B$1613=B465,IF('Graf I Nivel Datastudio'!$C$1:$C$1613=C465,IF('Graf I Nivel Datastudio'!$D$1:$D$1613=D465,'Graf I Nivel Datastudio'!$G$1:$G$1613,0))))+SUM(IF('Graf II Nivel Datastudio'!$B$1:$B$1613=B465,IF('Graf II Nivel Datastudio'!$C$1:$C$1613=C465,IF('Graf II Nivel Datastudio'!$D$1:$D$1613=D465,'Graf II Nivel Datastudio'!$G$1:$G$1613,0))))</f>
        <v>0</v>
      </c>
      <c r="H465" s="95">
        <f t="shared" si="17"/>
        <v>233</v>
      </c>
      <c r="I465" s="98">
        <f t="shared" si="16"/>
        <v>0.29382093316519547</v>
      </c>
      <c r="J465" s="98">
        <f t="shared" si="2"/>
        <v>0.2</v>
      </c>
      <c r="K465" s="34" t="s">
        <v>4728</v>
      </c>
    </row>
    <row r="466" spans="1:11">
      <c r="A466" s="34" t="s">
        <v>4656</v>
      </c>
      <c r="B466" s="34">
        <v>2018</v>
      </c>
      <c r="C466" s="34">
        <v>50</v>
      </c>
      <c r="D466" s="323" t="s">
        <v>4648</v>
      </c>
      <c r="E466" s="95">
        <f t="shared" si="15"/>
        <v>793</v>
      </c>
      <c r="F466" s="95">
        <f>Cargos_x_gob!$C$4+Cargos_x_gob!$C$8</f>
        <v>1165</v>
      </c>
      <c r="G466" s="95">
        <f t="array" ref="G466">SUM(IF('Graf I Nivel Datastudio'!$B$1:$B$1613=B466,IF('Graf I Nivel Datastudio'!$C$1:$C$1613=C466,IF('Graf I Nivel Datastudio'!$D$1:$D$1613=D466,'Graf I Nivel Datastudio'!$G$1:$G$1613,0))))+SUM(IF('Graf II Nivel Datastudio'!$B$1:$B$1613=B466,IF('Graf II Nivel Datastudio'!$C$1:$C$1613=C466,IF('Graf II Nivel Datastudio'!$D$1:$D$1613=D466,'Graf II Nivel Datastudio'!$G$1:$G$1613,0))))</f>
        <v>1</v>
      </c>
      <c r="H466" s="95">
        <f t="shared" si="17"/>
        <v>234</v>
      </c>
      <c r="I466" s="98">
        <f t="shared" si="16"/>
        <v>0.29508196721311475</v>
      </c>
      <c r="J466" s="98">
        <f t="shared" si="2"/>
        <v>0.20085836909871244</v>
      </c>
      <c r="K466" s="34" t="s">
        <v>4728</v>
      </c>
    </row>
    <row r="467" spans="1:11">
      <c r="A467" s="34" t="s">
        <v>4656</v>
      </c>
      <c r="B467" s="34">
        <v>2018</v>
      </c>
      <c r="C467" s="34">
        <v>51</v>
      </c>
      <c r="D467" s="323" t="s">
        <v>4648</v>
      </c>
      <c r="E467" s="95">
        <f t="shared" si="15"/>
        <v>793</v>
      </c>
      <c r="F467" s="95">
        <f>Cargos_x_gob!$C$4+Cargos_x_gob!$C$8</f>
        <v>1165</v>
      </c>
      <c r="G467" s="95">
        <f t="array" ref="G467">SUM(IF('Graf I Nivel Datastudio'!$B$1:$B$1613=B467,IF('Graf I Nivel Datastudio'!$C$1:$C$1613=C467,IF('Graf I Nivel Datastudio'!$D$1:$D$1613=D467,'Graf I Nivel Datastudio'!$G$1:$G$1613,0))))+SUM(IF('Graf II Nivel Datastudio'!$B$1:$B$1613=B467,IF('Graf II Nivel Datastudio'!$C$1:$C$1613=C467,IF('Graf II Nivel Datastudio'!$D$1:$D$1613=D467,'Graf II Nivel Datastudio'!$G$1:$G$1613,0))))</f>
        <v>8</v>
      </c>
      <c r="H467" s="95">
        <f t="shared" si="17"/>
        <v>242</v>
      </c>
      <c r="I467" s="98">
        <f t="shared" si="16"/>
        <v>0.30517023959646911</v>
      </c>
      <c r="J467" s="98">
        <f t="shared" si="2"/>
        <v>0.20772532188841203</v>
      </c>
      <c r="K467" s="34" t="s">
        <v>4728</v>
      </c>
    </row>
    <row r="468" spans="1:11">
      <c r="A468" s="34" t="s">
        <v>4656</v>
      </c>
      <c r="B468" s="34">
        <v>2018</v>
      </c>
      <c r="C468" s="34">
        <v>52</v>
      </c>
      <c r="D468" s="323" t="s">
        <v>4648</v>
      </c>
      <c r="E468" s="95">
        <f t="shared" si="15"/>
        <v>793</v>
      </c>
      <c r="F468" s="95">
        <f>Cargos_x_gob!$C$4+Cargos_x_gob!$C$8</f>
        <v>1165</v>
      </c>
      <c r="G468" s="95">
        <f t="array" ref="G468">SUM(IF('Graf I Nivel Datastudio'!$B$1:$B$1613=B468,IF('Graf I Nivel Datastudio'!$C$1:$C$1613=C468,IF('Graf I Nivel Datastudio'!$D$1:$D$1613=D468,'Graf I Nivel Datastudio'!$G$1:$G$1613,0))))+SUM(IF('Graf II Nivel Datastudio'!$B$1:$B$1613=B468,IF('Graf II Nivel Datastudio'!$C$1:$C$1613=C468,IF('Graf II Nivel Datastudio'!$D$1:$D$1613=D468,'Graf II Nivel Datastudio'!$G$1:$G$1613,0))))</f>
        <v>8</v>
      </c>
      <c r="H468" s="95">
        <f t="shared" si="17"/>
        <v>250</v>
      </c>
      <c r="I468" s="98"/>
      <c r="J468" s="98">
        <f t="shared" si="2"/>
        <v>0.21459227467811159</v>
      </c>
      <c r="K468" s="34" t="s">
        <v>4728</v>
      </c>
    </row>
    <row r="469" spans="1:11">
      <c r="A469" s="34" t="s">
        <v>4656</v>
      </c>
      <c r="B469" s="34">
        <v>2018</v>
      </c>
      <c r="C469" s="34">
        <v>53</v>
      </c>
      <c r="D469" s="323" t="s">
        <v>4648</v>
      </c>
      <c r="E469" s="95">
        <f t="shared" si="15"/>
        <v>793</v>
      </c>
      <c r="F469" s="95">
        <f>Cargos_x_gob!$C$4+Cargos_x_gob!$C$8</f>
        <v>1165</v>
      </c>
      <c r="G469" s="95">
        <f t="array" ref="G469">SUM(IF('Graf I Nivel Datastudio'!$B$1:$B$1613=B469,IF('Graf I Nivel Datastudio'!$C$1:$C$1613=C469,IF('Graf I Nivel Datastudio'!$D$1:$D$1613=D469,'Graf I Nivel Datastudio'!$G$1:$G$1613,0))))+SUM(IF('Graf II Nivel Datastudio'!$B$1:$B$1613=B469,IF('Graf II Nivel Datastudio'!$C$1:$C$1613=C469,IF('Graf II Nivel Datastudio'!$D$1:$D$1613=D469,'Graf II Nivel Datastudio'!$G$1:$G$1613,0))))</f>
        <v>1</v>
      </c>
      <c r="H469" s="95">
        <f t="shared" si="17"/>
        <v>251</v>
      </c>
      <c r="I469" s="98"/>
      <c r="J469" s="98">
        <f t="shared" si="2"/>
        <v>0.21545064377682405</v>
      </c>
      <c r="K469" s="34" t="s">
        <v>4728</v>
      </c>
    </row>
    <row r="470" spans="1:11">
      <c r="A470" s="34" t="s">
        <v>4656</v>
      </c>
      <c r="B470" s="34">
        <v>2018</v>
      </c>
      <c r="C470" s="34">
        <v>54</v>
      </c>
      <c r="D470" s="323" t="s">
        <v>4648</v>
      </c>
      <c r="E470" s="95">
        <f t="shared" si="15"/>
        <v>793</v>
      </c>
      <c r="F470" s="95">
        <f>Cargos_x_gob!$C$4+Cargos_x_gob!$C$8</f>
        <v>1165</v>
      </c>
      <c r="G470" s="95">
        <f t="array" ref="G470">SUM(IF('Graf I Nivel Datastudio'!$B$1:$B$1613=B470,IF('Graf I Nivel Datastudio'!$C$1:$C$1613=C470,IF('Graf I Nivel Datastudio'!$D$1:$D$1613=D470,'Graf I Nivel Datastudio'!$G$1:$G$1613,0))))+SUM(IF('Graf II Nivel Datastudio'!$B$1:$B$1613=B470,IF('Graf II Nivel Datastudio'!$C$1:$C$1613=C470,IF('Graf II Nivel Datastudio'!$D$1:$D$1613=D470,'Graf II Nivel Datastudio'!$G$1:$G$1613,0))))</f>
        <v>2</v>
      </c>
      <c r="H470" s="95">
        <f t="shared" si="17"/>
        <v>253</v>
      </c>
      <c r="I470" s="98"/>
      <c r="J470" s="98">
        <f t="shared" si="2"/>
        <v>0.21716738197424892</v>
      </c>
      <c r="K470" s="34" t="s">
        <v>4728</v>
      </c>
    </row>
    <row r="471" spans="1:11">
      <c r="A471" s="34" t="s">
        <v>4656</v>
      </c>
      <c r="B471" s="34">
        <v>2018</v>
      </c>
      <c r="C471" s="34">
        <v>55</v>
      </c>
      <c r="D471" s="323" t="s">
        <v>4648</v>
      </c>
      <c r="E471" s="95">
        <f t="shared" si="15"/>
        <v>793</v>
      </c>
      <c r="F471" s="95">
        <f>Cargos_x_gob!$C$4+Cargos_x_gob!$C$8</f>
        <v>1165</v>
      </c>
      <c r="G471" s="95">
        <f t="array" ref="G471">SUM(IF('Graf I Nivel Datastudio'!$B$1:$B$1613=B471,IF('Graf I Nivel Datastudio'!$C$1:$C$1613=C471,IF('Graf I Nivel Datastudio'!$D$1:$D$1613=D471,'Graf I Nivel Datastudio'!$G$1:$G$1613,0))))+SUM(IF('Graf II Nivel Datastudio'!$B$1:$B$1613=B471,IF('Graf II Nivel Datastudio'!$C$1:$C$1613=C471,IF('Graf II Nivel Datastudio'!$D$1:$D$1613=D471,'Graf II Nivel Datastudio'!$G$1:$G$1613,0))))</f>
        <v>2</v>
      </c>
      <c r="H471" s="95">
        <f t="shared" si="17"/>
        <v>255</v>
      </c>
      <c r="I471" s="98"/>
      <c r="J471" s="98">
        <f t="shared" si="2"/>
        <v>0.21888412017167383</v>
      </c>
      <c r="K471" s="34" t="s">
        <v>4728</v>
      </c>
    </row>
    <row r="472" spans="1:11">
      <c r="A472" s="34" t="s">
        <v>4656</v>
      </c>
      <c r="B472" s="34">
        <v>2018</v>
      </c>
      <c r="C472" s="34">
        <v>56</v>
      </c>
      <c r="D472" s="323" t="s">
        <v>4648</v>
      </c>
      <c r="E472" s="95">
        <f t="shared" si="15"/>
        <v>793</v>
      </c>
      <c r="F472" s="95">
        <f>Cargos_x_gob!$C$4+Cargos_x_gob!$C$8</f>
        <v>1165</v>
      </c>
      <c r="G472" s="95">
        <f t="array" ref="G472">SUM(IF('Graf I Nivel Datastudio'!$B$1:$B$1613=B472,IF('Graf I Nivel Datastudio'!$C$1:$C$1613=C472,IF('Graf I Nivel Datastudio'!$D$1:$D$1613=D472,'Graf I Nivel Datastudio'!$G$1:$G$1613,0))))+SUM(IF('Graf II Nivel Datastudio'!$B$1:$B$1613=B472,IF('Graf II Nivel Datastudio'!$C$1:$C$1613=C472,IF('Graf II Nivel Datastudio'!$D$1:$D$1613=D472,'Graf II Nivel Datastudio'!$G$1:$G$1613,0))))</f>
        <v>11</v>
      </c>
      <c r="H472" s="95">
        <f t="shared" si="17"/>
        <v>266</v>
      </c>
      <c r="I472" s="98"/>
      <c r="J472" s="98">
        <f t="shared" si="2"/>
        <v>0.22832618025751072</v>
      </c>
      <c r="K472" s="34" t="s">
        <v>4728</v>
      </c>
    </row>
    <row r="473" spans="1:11">
      <c r="A473" s="34" t="s">
        <v>4656</v>
      </c>
      <c r="B473" s="34">
        <v>2018</v>
      </c>
      <c r="C473" s="34">
        <v>57</v>
      </c>
      <c r="D473" s="323" t="s">
        <v>4648</v>
      </c>
      <c r="E473" s="95">
        <f t="shared" si="15"/>
        <v>793</v>
      </c>
      <c r="F473" s="95">
        <f>Cargos_x_gob!$C$4+Cargos_x_gob!$C$8</f>
        <v>1165</v>
      </c>
      <c r="G473" s="95">
        <f t="array" ref="G473">SUM(IF('Graf I Nivel Datastudio'!$B$1:$B$1613=B473,IF('Graf I Nivel Datastudio'!$C$1:$C$1613=C473,IF('Graf I Nivel Datastudio'!$D$1:$D$1613=D473,'Graf I Nivel Datastudio'!$G$1:$G$1613,0))))+SUM(IF('Graf II Nivel Datastudio'!$B$1:$B$1613=B473,IF('Graf II Nivel Datastudio'!$C$1:$C$1613=C473,IF('Graf II Nivel Datastudio'!$D$1:$D$1613=D473,'Graf II Nivel Datastudio'!$G$1:$G$1613,0))))</f>
        <v>3</v>
      </c>
      <c r="H473" s="95">
        <f t="shared" si="17"/>
        <v>269</v>
      </c>
      <c r="I473" s="98"/>
      <c r="J473" s="98">
        <f t="shared" si="2"/>
        <v>0.23090128755364808</v>
      </c>
      <c r="K473" s="34" t="s">
        <v>4728</v>
      </c>
    </row>
    <row r="474" spans="1:11">
      <c r="A474" s="34" t="s">
        <v>4656</v>
      </c>
      <c r="B474" s="34">
        <v>2018</v>
      </c>
      <c r="C474" s="34">
        <v>58</v>
      </c>
      <c r="D474" s="323" t="s">
        <v>4648</v>
      </c>
      <c r="E474" s="95">
        <f t="shared" si="15"/>
        <v>793</v>
      </c>
      <c r="F474" s="95">
        <f>Cargos_x_gob!$C$4+Cargos_x_gob!$C$8</f>
        <v>1165</v>
      </c>
      <c r="G474" s="95">
        <f t="array" ref="G474">SUM(IF('Graf I Nivel Datastudio'!$B$1:$B$1613=B474,IF('Graf I Nivel Datastudio'!$C$1:$C$1613=C474,IF('Graf I Nivel Datastudio'!$D$1:$D$1613=D474,'Graf I Nivel Datastudio'!$G$1:$G$1613,0))))+SUM(IF('Graf II Nivel Datastudio'!$B$1:$B$1613=B474,IF('Graf II Nivel Datastudio'!$C$1:$C$1613=C474,IF('Graf II Nivel Datastudio'!$D$1:$D$1613=D474,'Graf II Nivel Datastudio'!$G$1:$G$1613,0))))</f>
        <v>1</v>
      </c>
      <c r="H474" s="95">
        <f t="shared" si="17"/>
        <v>270</v>
      </c>
      <c r="I474" s="98"/>
      <c r="J474" s="98">
        <f t="shared" si="2"/>
        <v>0.23175965665236051</v>
      </c>
      <c r="K474" s="34" t="s">
        <v>4728</v>
      </c>
    </row>
    <row r="475" spans="1:11">
      <c r="A475" s="34" t="s">
        <v>4656</v>
      </c>
      <c r="B475" s="34">
        <v>2018</v>
      </c>
      <c r="C475" s="34">
        <v>59</v>
      </c>
      <c r="D475" s="323" t="s">
        <v>4648</v>
      </c>
      <c r="E475" s="95">
        <f t="shared" si="15"/>
        <v>793</v>
      </c>
      <c r="F475" s="95">
        <f>Cargos_x_gob!$C$4+Cargos_x_gob!$C$8</f>
        <v>1165</v>
      </c>
      <c r="G475" s="95">
        <f t="array" ref="G475">SUM(IF('Graf I Nivel Datastudio'!$B$1:$B$1613=B475,IF('Graf I Nivel Datastudio'!$C$1:$C$1613=C475,IF('Graf I Nivel Datastudio'!$D$1:$D$1613=D475,'Graf I Nivel Datastudio'!$G$1:$G$1613,0))))+SUM(IF('Graf II Nivel Datastudio'!$B$1:$B$1613=B475,IF('Graf II Nivel Datastudio'!$C$1:$C$1613=C475,IF('Graf II Nivel Datastudio'!$D$1:$D$1613=D475,'Graf II Nivel Datastudio'!$G$1:$G$1613,0))))</f>
        <v>3</v>
      </c>
      <c r="H475" s="95">
        <f t="shared" si="17"/>
        <v>273</v>
      </c>
      <c r="I475" s="98"/>
      <c r="J475" s="98">
        <f t="shared" si="2"/>
        <v>0.23433476394849787</v>
      </c>
      <c r="K475" s="34" t="s">
        <v>4728</v>
      </c>
    </row>
    <row r="476" spans="1:11">
      <c r="A476" s="34" t="s">
        <v>4656</v>
      </c>
      <c r="B476" s="34">
        <v>2018</v>
      </c>
      <c r="C476" s="34">
        <v>60</v>
      </c>
      <c r="D476" s="323" t="s">
        <v>4648</v>
      </c>
      <c r="E476" s="95">
        <f t="shared" si="15"/>
        <v>793</v>
      </c>
      <c r="F476" s="95">
        <f>Cargos_x_gob!$C$4+Cargos_x_gob!$C$8</f>
        <v>1165</v>
      </c>
      <c r="G476" s="95">
        <f t="array" ref="G476">SUM(IF('Graf I Nivel Datastudio'!$B$1:$B$1613=B476,IF('Graf I Nivel Datastudio'!$C$1:$C$1613=C476,IF('Graf I Nivel Datastudio'!$D$1:$D$1613=D476,'Graf I Nivel Datastudio'!$G$1:$G$1613,0))))+SUM(IF('Graf II Nivel Datastudio'!$B$1:$B$1613=B476,IF('Graf II Nivel Datastudio'!$C$1:$C$1613=C476,IF('Graf II Nivel Datastudio'!$D$1:$D$1613=D476,'Graf II Nivel Datastudio'!$G$1:$G$1613,0))))</f>
        <v>3</v>
      </c>
      <c r="H476" s="95">
        <f t="shared" si="17"/>
        <v>276</v>
      </c>
      <c r="I476" s="98"/>
      <c r="J476" s="98">
        <f t="shared" si="2"/>
        <v>0.2369098712446352</v>
      </c>
      <c r="K476" s="34" t="s">
        <v>4728</v>
      </c>
    </row>
    <row r="477" spans="1:11">
      <c r="A477" s="34" t="s">
        <v>4656</v>
      </c>
      <c r="B477" s="34">
        <v>2018</v>
      </c>
      <c r="C477" s="34">
        <v>61</v>
      </c>
      <c r="D477" s="323" t="s">
        <v>4648</v>
      </c>
      <c r="E477" s="95">
        <f t="shared" si="15"/>
        <v>793</v>
      </c>
      <c r="F477" s="95">
        <f>Cargos_x_gob!$C$4+Cargos_x_gob!$C$8</f>
        <v>1165</v>
      </c>
      <c r="G477" s="95">
        <f t="array" ref="G477">SUM(IF('Graf I Nivel Datastudio'!$B$1:$B$1613=B477,IF('Graf I Nivel Datastudio'!$C$1:$C$1613=C477,IF('Graf I Nivel Datastudio'!$D$1:$D$1613=D477,'Graf I Nivel Datastudio'!$G$1:$G$1613,0))))+SUM(IF('Graf II Nivel Datastudio'!$B$1:$B$1613=B477,IF('Graf II Nivel Datastudio'!$C$1:$C$1613=C477,IF('Graf II Nivel Datastudio'!$D$1:$D$1613=D477,'Graf II Nivel Datastudio'!$G$1:$G$1613,0))))</f>
        <v>0</v>
      </c>
      <c r="H477" s="95">
        <f t="shared" si="17"/>
        <v>276</v>
      </c>
      <c r="I477" s="98"/>
      <c r="J477" s="98">
        <f t="shared" si="2"/>
        <v>0.2369098712446352</v>
      </c>
      <c r="K477" s="34" t="s">
        <v>4728</v>
      </c>
    </row>
    <row r="478" spans="1:11">
      <c r="A478" s="34" t="s">
        <v>4656</v>
      </c>
      <c r="B478" s="34">
        <v>2018</v>
      </c>
      <c r="C478" s="34">
        <v>62</v>
      </c>
      <c r="D478" s="323" t="s">
        <v>4648</v>
      </c>
      <c r="E478" s="95">
        <f t="shared" si="15"/>
        <v>793</v>
      </c>
      <c r="F478" s="95">
        <f>Cargos_x_gob!$C$4+Cargos_x_gob!$C$8</f>
        <v>1165</v>
      </c>
      <c r="G478" s="95">
        <f t="array" ref="G478">SUM(IF('Graf I Nivel Datastudio'!$B$1:$B$1613=B478,IF('Graf I Nivel Datastudio'!$C$1:$C$1613=C478,IF('Graf I Nivel Datastudio'!$D$1:$D$1613=D478,'Graf I Nivel Datastudio'!$G$1:$G$1613,0))))+SUM(IF('Graf II Nivel Datastudio'!$B$1:$B$1613=B478,IF('Graf II Nivel Datastudio'!$C$1:$C$1613=C478,IF('Graf II Nivel Datastudio'!$D$1:$D$1613=D478,'Graf II Nivel Datastudio'!$G$1:$G$1613,0))))</f>
        <v>1</v>
      </c>
      <c r="H478" s="95">
        <f t="shared" si="17"/>
        <v>277</v>
      </c>
      <c r="I478" s="98"/>
      <c r="J478" s="98">
        <f t="shared" si="2"/>
        <v>0.23776824034334765</v>
      </c>
      <c r="K478" s="34" t="s">
        <v>4728</v>
      </c>
    </row>
    <row r="479" spans="1:11">
      <c r="A479" s="34" t="s">
        <v>4656</v>
      </c>
      <c r="B479" s="34">
        <v>2018</v>
      </c>
      <c r="C479" s="34">
        <v>63</v>
      </c>
      <c r="D479" s="323" t="s">
        <v>4648</v>
      </c>
      <c r="E479" s="95">
        <f t="shared" si="15"/>
        <v>793</v>
      </c>
      <c r="F479" s="95">
        <f>Cargos_x_gob!$C$4+Cargos_x_gob!$C$8</f>
        <v>1165</v>
      </c>
      <c r="G479" s="95">
        <f t="array" ref="G479">SUM(IF('Graf I Nivel Datastudio'!$B$1:$B$1613=B479,IF('Graf I Nivel Datastudio'!$C$1:$C$1613=C479,IF('Graf I Nivel Datastudio'!$D$1:$D$1613=D479,'Graf I Nivel Datastudio'!$G$1:$G$1613,0))))+SUM(IF('Graf II Nivel Datastudio'!$B$1:$B$1613=B479,IF('Graf II Nivel Datastudio'!$C$1:$C$1613=C479,IF('Graf II Nivel Datastudio'!$D$1:$D$1613=D479,'Graf II Nivel Datastudio'!$G$1:$G$1613,0))))</f>
        <v>0</v>
      </c>
      <c r="H479" s="95">
        <f t="shared" si="17"/>
        <v>277</v>
      </c>
      <c r="I479" s="98"/>
      <c r="J479" s="98">
        <f t="shared" si="2"/>
        <v>0.23776824034334765</v>
      </c>
      <c r="K479" s="34" t="s">
        <v>4728</v>
      </c>
    </row>
    <row r="480" spans="1:11">
      <c r="A480" s="34" t="s">
        <v>4656</v>
      </c>
      <c r="B480" s="34">
        <v>2018</v>
      </c>
      <c r="C480" s="34">
        <v>64</v>
      </c>
      <c r="D480" s="323" t="s">
        <v>4648</v>
      </c>
      <c r="E480" s="95">
        <f t="shared" si="15"/>
        <v>793</v>
      </c>
      <c r="F480" s="95">
        <f>Cargos_x_gob!$C$4+Cargos_x_gob!$C$8</f>
        <v>1165</v>
      </c>
      <c r="G480" s="95">
        <f t="array" ref="G480">SUM(IF('Graf I Nivel Datastudio'!$B$1:$B$1613=B480,IF('Graf I Nivel Datastudio'!$C$1:$C$1613=C480,IF('Graf I Nivel Datastudio'!$D$1:$D$1613=D480,'Graf I Nivel Datastudio'!$G$1:$G$1613,0))))+SUM(IF('Graf II Nivel Datastudio'!$B$1:$B$1613=B480,IF('Graf II Nivel Datastudio'!$C$1:$C$1613=C480,IF('Graf II Nivel Datastudio'!$D$1:$D$1613=D480,'Graf II Nivel Datastudio'!$G$1:$G$1613,0))))</f>
        <v>0</v>
      </c>
      <c r="H480" s="95">
        <f t="shared" si="17"/>
        <v>277</v>
      </c>
      <c r="I480" s="98"/>
      <c r="J480" s="98">
        <f t="shared" si="2"/>
        <v>0.23776824034334765</v>
      </c>
      <c r="K480" s="34" t="s">
        <v>4728</v>
      </c>
    </row>
    <row r="481" spans="1:11">
      <c r="A481" s="34" t="s">
        <v>4656</v>
      </c>
      <c r="B481" s="34">
        <v>2018</v>
      </c>
      <c r="C481" s="34">
        <v>65</v>
      </c>
      <c r="D481" s="323" t="s">
        <v>4648</v>
      </c>
      <c r="E481" s="95">
        <f t="shared" ref="E481:E544" si="18">SP2_IN+SP2_IIN</f>
        <v>793</v>
      </c>
      <c r="F481" s="95">
        <f>Cargos_x_gob!$C$4+Cargos_x_gob!$C$8</f>
        <v>1165</v>
      </c>
      <c r="G481" s="95">
        <f t="array" ref="G481">SUM(IF('Graf I Nivel Datastudio'!$B$1:$B$1613=B481,IF('Graf I Nivel Datastudio'!$C$1:$C$1613=C481,IF('Graf I Nivel Datastudio'!$D$1:$D$1613=D481,'Graf I Nivel Datastudio'!$G$1:$G$1613,0))))+SUM(IF('Graf II Nivel Datastudio'!$B$1:$B$1613=B481,IF('Graf II Nivel Datastudio'!$C$1:$C$1613=C481,IF('Graf II Nivel Datastudio'!$D$1:$D$1613=D481,'Graf II Nivel Datastudio'!$G$1:$G$1613,0))))</f>
        <v>1</v>
      </c>
      <c r="H481" s="95">
        <f t="shared" si="17"/>
        <v>278</v>
      </c>
      <c r="I481" s="98"/>
      <c r="J481" s="98">
        <f t="shared" si="2"/>
        <v>0.23862660944206007</v>
      </c>
      <c r="K481" s="34" t="s">
        <v>4728</v>
      </c>
    </row>
    <row r="482" spans="1:11">
      <c r="A482" s="34" t="s">
        <v>4656</v>
      </c>
      <c r="B482" s="34">
        <v>2018</v>
      </c>
      <c r="C482" s="34">
        <v>66</v>
      </c>
      <c r="D482" s="323" t="s">
        <v>4648</v>
      </c>
      <c r="E482" s="95">
        <f t="shared" si="18"/>
        <v>793</v>
      </c>
      <c r="F482" s="95">
        <f>Cargos_x_gob!$C$4+Cargos_x_gob!$C$8</f>
        <v>1165</v>
      </c>
      <c r="G482" s="95">
        <f t="array" ref="G482">SUM(IF('Graf I Nivel Datastudio'!$B$1:$B$1613=B482,IF('Graf I Nivel Datastudio'!$C$1:$C$1613=C482,IF('Graf I Nivel Datastudio'!$D$1:$D$1613=D482,'Graf I Nivel Datastudio'!$G$1:$G$1613,0))))+SUM(IF('Graf II Nivel Datastudio'!$B$1:$B$1613=B482,IF('Graf II Nivel Datastudio'!$C$1:$C$1613=C482,IF('Graf II Nivel Datastudio'!$D$1:$D$1613=D482,'Graf II Nivel Datastudio'!$G$1:$G$1613,0))))</f>
        <v>0</v>
      </c>
      <c r="H482" s="95">
        <f t="shared" si="17"/>
        <v>278</v>
      </c>
      <c r="I482" s="98"/>
      <c r="J482" s="98">
        <f t="shared" si="2"/>
        <v>0.23862660944206007</v>
      </c>
      <c r="K482" s="34" t="s">
        <v>4728</v>
      </c>
    </row>
    <row r="483" spans="1:11">
      <c r="A483" s="34" t="s">
        <v>4656</v>
      </c>
      <c r="B483" s="34">
        <v>2018</v>
      </c>
      <c r="C483" s="34">
        <v>67</v>
      </c>
      <c r="D483" s="323" t="s">
        <v>4648</v>
      </c>
      <c r="E483" s="95">
        <f t="shared" si="18"/>
        <v>793</v>
      </c>
      <c r="F483" s="95">
        <f>Cargos_x_gob!$C$4+Cargos_x_gob!$C$8</f>
        <v>1165</v>
      </c>
      <c r="G483" s="95">
        <f t="array" ref="G483">SUM(IF('Graf I Nivel Datastudio'!$B$1:$B$1613=B483,IF('Graf I Nivel Datastudio'!$C$1:$C$1613=C483,IF('Graf I Nivel Datastudio'!$D$1:$D$1613=D483,'Graf I Nivel Datastudio'!$G$1:$G$1613,0))))+SUM(IF('Graf II Nivel Datastudio'!$B$1:$B$1613=B483,IF('Graf II Nivel Datastudio'!$C$1:$C$1613=C483,IF('Graf II Nivel Datastudio'!$D$1:$D$1613=D483,'Graf II Nivel Datastudio'!$G$1:$G$1613,0))))</f>
        <v>0</v>
      </c>
      <c r="H483" s="95">
        <f t="shared" si="17"/>
        <v>278</v>
      </c>
      <c r="I483" s="98"/>
      <c r="J483" s="98">
        <f t="shared" si="2"/>
        <v>0.23862660944206007</v>
      </c>
      <c r="K483" s="34" t="s">
        <v>4728</v>
      </c>
    </row>
    <row r="484" spans="1:11">
      <c r="A484" s="34" t="s">
        <v>4656</v>
      </c>
      <c r="B484" s="34">
        <v>2018</v>
      </c>
      <c r="C484" s="34">
        <v>68</v>
      </c>
      <c r="D484" s="323" t="s">
        <v>4648</v>
      </c>
      <c r="E484" s="95">
        <f t="shared" si="18"/>
        <v>793</v>
      </c>
      <c r="F484" s="95">
        <f>Cargos_x_gob!$C$4+Cargos_x_gob!$C$8</f>
        <v>1165</v>
      </c>
      <c r="G484" s="95">
        <f t="array" ref="G484">SUM(IF('Graf I Nivel Datastudio'!$B$1:$B$1613=B484,IF('Graf I Nivel Datastudio'!$C$1:$C$1613=C484,IF('Graf I Nivel Datastudio'!$D$1:$D$1613=D484,'Graf I Nivel Datastudio'!$G$1:$G$1613,0))))+SUM(IF('Graf II Nivel Datastudio'!$B$1:$B$1613=B484,IF('Graf II Nivel Datastudio'!$C$1:$C$1613=C484,IF('Graf II Nivel Datastudio'!$D$1:$D$1613=D484,'Graf II Nivel Datastudio'!$G$1:$G$1613,0))))</f>
        <v>0</v>
      </c>
      <c r="H484" s="95">
        <f t="shared" si="17"/>
        <v>278</v>
      </c>
      <c r="I484" s="98"/>
      <c r="J484" s="98">
        <f t="shared" si="2"/>
        <v>0.23862660944206007</v>
      </c>
      <c r="K484" s="34" t="s">
        <v>4728</v>
      </c>
    </row>
    <row r="485" spans="1:11">
      <c r="A485" s="34" t="s">
        <v>4656</v>
      </c>
      <c r="B485" s="34">
        <v>2018</v>
      </c>
      <c r="C485" s="34">
        <v>69</v>
      </c>
      <c r="D485" s="323" t="s">
        <v>4648</v>
      </c>
      <c r="E485" s="95">
        <f t="shared" si="18"/>
        <v>793</v>
      </c>
      <c r="F485" s="95">
        <f>Cargos_x_gob!$C$4+Cargos_x_gob!$C$8</f>
        <v>1165</v>
      </c>
      <c r="G485" s="95">
        <f t="array" ref="G485">SUM(IF('Graf I Nivel Datastudio'!$B$1:$B$1613=B485,IF('Graf I Nivel Datastudio'!$C$1:$C$1613=C485,IF('Graf I Nivel Datastudio'!$D$1:$D$1613=D485,'Graf I Nivel Datastudio'!$G$1:$G$1613,0))))+SUM(IF('Graf II Nivel Datastudio'!$B$1:$B$1613=B485,IF('Graf II Nivel Datastudio'!$C$1:$C$1613=C485,IF('Graf II Nivel Datastudio'!$D$1:$D$1613=D485,'Graf II Nivel Datastudio'!$G$1:$G$1613,0))))</f>
        <v>3</v>
      </c>
      <c r="H485" s="95">
        <f t="shared" si="17"/>
        <v>281</v>
      </c>
      <c r="I485" s="98"/>
      <c r="J485" s="98">
        <f t="shared" si="2"/>
        <v>0.24120171673819743</v>
      </c>
      <c r="K485" s="34" t="s">
        <v>4728</v>
      </c>
    </row>
    <row r="486" spans="1:11">
      <c r="A486" s="34" t="s">
        <v>4656</v>
      </c>
      <c r="B486" s="34">
        <v>2018</v>
      </c>
      <c r="C486" s="34">
        <v>70</v>
      </c>
      <c r="D486" s="323" t="s">
        <v>4648</v>
      </c>
      <c r="E486" s="95">
        <f t="shared" si="18"/>
        <v>793</v>
      </c>
      <c r="F486" s="95">
        <f>Cargos_x_gob!$C$4+Cargos_x_gob!$C$8</f>
        <v>1165</v>
      </c>
      <c r="G486" s="95">
        <f t="array" ref="G486">SUM(IF('Graf I Nivel Datastudio'!$B$1:$B$1613=B486,IF('Graf I Nivel Datastudio'!$C$1:$C$1613=C486,IF('Graf I Nivel Datastudio'!$D$1:$D$1613=D486,'Graf I Nivel Datastudio'!$G$1:$G$1613,0))))+SUM(IF('Graf II Nivel Datastudio'!$B$1:$B$1613=B486,IF('Graf II Nivel Datastudio'!$C$1:$C$1613=C486,IF('Graf II Nivel Datastudio'!$D$1:$D$1613=D486,'Graf II Nivel Datastudio'!$G$1:$G$1613,0))))</f>
        <v>1</v>
      </c>
      <c r="H486" s="95">
        <f t="shared" si="17"/>
        <v>282</v>
      </c>
      <c r="I486" s="98"/>
      <c r="J486" s="98">
        <f t="shared" si="2"/>
        <v>0.24206008583690988</v>
      </c>
      <c r="K486" s="34" t="s">
        <v>4728</v>
      </c>
    </row>
    <row r="487" spans="1:11">
      <c r="A487" s="34" t="s">
        <v>4656</v>
      </c>
      <c r="B487" s="34">
        <v>2018</v>
      </c>
      <c r="C487" s="34">
        <v>71</v>
      </c>
      <c r="D487" s="323" t="s">
        <v>4648</v>
      </c>
      <c r="E487" s="95">
        <f t="shared" si="18"/>
        <v>793</v>
      </c>
      <c r="F487" s="95">
        <f>Cargos_x_gob!$C$4+Cargos_x_gob!$C$8</f>
        <v>1165</v>
      </c>
      <c r="G487" s="95">
        <f t="array" ref="G487">SUM(IF('Graf I Nivel Datastudio'!$B$1:$B$1613=B487,IF('Graf I Nivel Datastudio'!$C$1:$C$1613=C487,IF('Graf I Nivel Datastudio'!$D$1:$D$1613=D487,'Graf I Nivel Datastudio'!$G$1:$G$1613,0))))+SUM(IF('Graf II Nivel Datastudio'!$B$1:$B$1613=B487,IF('Graf II Nivel Datastudio'!$C$1:$C$1613=C487,IF('Graf II Nivel Datastudio'!$D$1:$D$1613=D487,'Graf II Nivel Datastudio'!$G$1:$G$1613,0))))</f>
        <v>1</v>
      </c>
      <c r="H487" s="95">
        <f t="shared" si="17"/>
        <v>283</v>
      </c>
      <c r="I487" s="98"/>
      <c r="J487" s="98">
        <f t="shared" si="2"/>
        <v>0.24291845493562231</v>
      </c>
      <c r="K487" s="34" t="s">
        <v>4728</v>
      </c>
    </row>
    <row r="488" spans="1:11">
      <c r="A488" s="34" t="s">
        <v>4656</v>
      </c>
      <c r="B488" s="34">
        <v>2018</v>
      </c>
      <c r="C488" s="34">
        <v>72</v>
      </c>
      <c r="D488" s="323" t="s">
        <v>4648</v>
      </c>
      <c r="E488" s="95">
        <f t="shared" si="18"/>
        <v>793</v>
      </c>
      <c r="F488" s="95">
        <f>Cargos_x_gob!$C$4+Cargos_x_gob!$C$8</f>
        <v>1165</v>
      </c>
      <c r="G488" s="95">
        <f t="array" ref="G488">SUM(IF('Graf I Nivel Datastudio'!$B$1:$B$1613=B488,IF('Graf I Nivel Datastudio'!$C$1:$C$1613=C488,IF('Graf I Nivel Datastudio'!$D$1:$D$1613=D488,'Graf I Nivel Datastudio'!$G$1:$G$1613,0))))+SUM(IF('Graf II Nivel Datastudio'!$B$1:$B$1613=B488,IF('Graf II Nivel Datastudio'!$C$1:$C$1613=C488,IF('Graf II Nivel Datastudio'!$D$1:$D$1613=D488,'Graf II Nivel Datastudio'!$G$1:$G$1613,0))))</f>
        <v>1</v>
      </c>
      <c r="H488" s="95">
        <f t="shared" si="17"/>
        <v>284</v>
      </c>
      <c r="I488" s="98"/>
      <c r="J488" s="98">
        <f t="shared" si="2"/>
        <v>0.24377682403433476</v>
      </c>
      <c r="K488" s="34" t="s">
        <v>4728</v>
      </c>
    </row>
    <row r="489" spans="1:11">
      <c r="A489" s="34" t="s">
        <v>4656</v>
      </c>
      <c r="B489" s="34">
        <v>2018</v>
      </c>
      <c r="C489" s="34">
        <v>73</v>
      </c>
      <c r="D489" s="323" t="s">
        <v>4648</v>
      </c>
      <c r="E489" s="95">
        <f t="shared" si="18"/>
        <v>793</v>
      </c>
      <c r="F489" s="95">
        <f>Cargos_x_gob!$C$4+Cargos_x_gob!$C$8</f>
        <v>1165</v>
      </c>
      <c r="G489" s="95">
        <f t="array" ref="G489">SUM(IF('Graf I Nivel Datastudio'!$B$1:$B$1613=B489,IF('Graf I Nivel Datastudio'!$C$1:$C$1613=C489,IF('Graf I Nivel Datastudio'!$D$1:$D$1613=D489,'Graf I Nivel Datastudio'!$G$1:$G$1613,0))))+SUM(IF('Graf II Nivel Datastudio'!$B$1:$B$1613=B489,IF('Graf II Nivel Datastudio'!$C$1:$C$1613=C489,IF('Graf II Nivel Datastudio'!$D$1:$D$1613=D489,'Graf II Nivel Datastudio'!$G$1:$G$1613,0))))</f>
        <v>3</v>
      </c>
      <c r="H489" s="95">
        <f t="shared" si="17"/>
        <v>287</v>
      </c>
      <c r="I489" s="98"/>
      <c r="J489" s="98">
        <f t="shared" si="2"/>
        <v>0.24635193133047209</v>
      </c>
      <c r="K489" s="34" t="s">
        <v>4728</v>
      </c>
    </row>
    <row r="490" spans="1:11">
      <c r="A490" s="34" t="s">
        <v>4656</v>
      </c>
      <c r="B490" s="34">
        <v>2018</v>
      </c>
      <c r="C490" s="34">
        <v>74</v>
      </c>
      <c r="D490" s="323" t="s">
        <v>4648</v>
      </c>
      <c r="E490" s="95">
        <f t="shared" si="18"/>
        <v>793</v>
      </c>
      <c r="F490" s="95">
        <f>Cargos_x_gob!$C$4+Cargos_x_gob!$C$8</f>
        <v>1165</v>
      </c>
      <c r="G490" s="95">
        <f t="array" ref="G490">SUM(IF('Graf I Nivel Datastudio'!$B$1:$B$1613=B490,IF('Graf I Nivel Datastudio'!$C$1:$C$1613=C490,IF('Graf I Nivel Datastudio'!$D$1:$D$1613=D490,'Graf I Nivel Datastudio'!$G$1:$G$1613,0))))+SUM(IF('Graf II Nivel Datastudio'!$B$1:$B$1613=B490,IF('Graf II Nivel Datastudio'!$C$1:$C$1613=C490,IF('Graf II Nivel Datastudio'!$D$1:$D$1613=D490,'Graf II Nivel Datastudio'!$G$1:$G$1613,0))))</f>
        <v>0</v>
      </c>
      <c r="H490" s="95">
        <f t="shared" si="17"/>
        <v>287</v>
      </c>
      <c r="I490" s="98"/>
      <c r="J490" s="98">
        <f t="shared" si="2"/>
        <v>0.24635193133047209</v>
      </c>
      <c r="K490" s="34" t="s">
        <v>4728</v>
      </c>
    </row>
    <row r="491" spans="1:11">
      <c r="A491" s="34" t="s">
        <v>4656</v>
      </c>
      <c r="B491" s="34">
        <v>2018</v>
      </c>
      <c r="C491" s="34">
        <v>75</v>
      </c>
      <c r="D491" s="323" t="s">
        <v>4648</v>
      </c>
      <c r="E491" s="95">
        <f t="shared" si="18"/>
        <v>793</v>
      </c>
      <c r="F491" s="95">
        <f>Cargos_x_gob!$C$4+Cargos_x_gob!$C$8</f>
        <v>1165</v>
      </c>
      <c r="G491" s="95">
        <f t="array" ref="G491">SUM(IF('Graf I Nivel Datastudio'!$B$1:$B$1613=B491,IF('Graf I Nivel Datastudio'!$C$1:$C$1613=C491,IF('Graf I Nivel Datastudio'!$D$1:$D$1613=D491,'Graf I Nivel Datastudio'!$G$1:$G$1613,0))))+SUM(IF('Graf II Nivel Datastudio'!$B$1:$B$1613=B491,IF('Graf II Nivel Datastudio'!$C$1:$C$1613=C491,IF('Graf II Nivel Datastudio'!$D$1:$D$1613=D491,'Graf II Nivel Datastudio'!$G$1:$G$1613,0))))</f>
        <v>0</v>
      </c>
      <c r="H491" s="95">
        <f t="shared" si="17"/>
        <v>287</v>
      </c>
      <c r="I491" s="98"/>
      <c r="J491" s="98">
        <f t="shared" si="2"/>
        <v>0.24635193133047209</v>
      </c>
      <c r="K491" s="34" t="s">
        <v>4728</v>
      </c>
    </row>
    <row r="492" spans="1:11">
      <c r="A492" s="34" t="s">
        <v>4656</v>
      </c>
      <c r="B492" s="34">
        <v>2018</v>
      </c>
      <c r="C492" s="34">
        <v>76</v>
      </c>
      <c r="D492" s="323" t="s">
        <v>4648</v>
      </c>
      <c r="E492" s="95">
        <f t="shared" si="18"/>
        <v>793</v>
      </c>
      <c r="F492" s="95">
        <f>Cargos_x_gob!$C$4+Cargos_x_gob!$C$8</f>
        <v>1165</v>
      </c>
      <c r="G492" s="95">
        <f t="array" ref="G492">SUM(IF('Graf I Nivel Datastudio'!$B$1:$B$1613=B492,IF('Graf I Nivel Datastudio'!$C$1:$C$1613=C492,IF('Graf I Nivel Datastudio'!$D$1:$D$1613=D492,'Graf I Nivel Datastudio'!$G$1:$G$1613,0))))+SUM(IF('Graf II Nivel Datastudio'!$B$1:$B$1613=B492,IF('Graf II Nivel Datastudio'!$C$1:$C$1613=C492,IF('Graf II Nivel Datastudio'!$D$1:$D$1613=D492,'Graf II Nivel Datastudio'!$G$1:$G$1613,0))))</f>
        <v>0</v>
      </c>
      <c r="H492" s="95">
        <f t="shared" si="17"/>
        <v>287</v>
      </c>
      <c r="I492" s="98"/>
      <c r="J492" s="98">
        <f t="shared" si="2"/>
        <v>0.24635193133047209</v>
      </c>
      <c r="K492" s="34" t="s">
        <v>4728</v>
      </c>
    </row>
    <row r="493" spans="1:11">
      <c r="A493" s="34" t="s">
        <v>4656</v>
      </c>
      <c r="B493" s="34">
        <v>2018</v>
      </c>
      <c r="C493" s="34">
        <v>77</v>
      </c>
      <c r="D493" s="323" t="s">
        <v>4648</v>
      </c>
      <c r="E493" s="95">
        <f t="shared" si="18"/>
        <v>793</v>
      </c>
      <c r="F493" s="95">
        <f>Cargos_x_gob!$C$4+Cargos_x_gob!$C$8</f>
        <v>1165</v>
      </c>
      <c r="G493" s="95">
        <f t="array" ref="G493">SUM(IF('Graf I Nivel Datastudio'!$B$1:$B$1613=B493,IF('Graf I Nivel Datastudio'!$C$1:$C$1613=C493,IF('Graf I Nivel Datastudio'!$D$1:$D$1613=D493,'Graf I Nivel Datastudio'!$G$1:$G$1613,0))))+SUM(IF('Graf II Nivel Datastudio'!$B$1:$B$1613=B493,IF('Graf II Nivel Datastudio'!$C$1:$C$1613=C493,IF('Graf II Nivel Datastudio'!$D$1:$D$1613=D493,'Graf II Nivel Datastudio'!$G$1:$G$1613,0))))</f>
        <v>1</v>
      </c>
      <c r="H493" s="95">
        <f t="shared" si="17"/>
        <v>288</v>
      </c>
      <c r="I493" s="98"/>
      <c r="J493" s="98">
        <f t="shared" si="2"/>
        <v>0.24721030042918454</v>
      </c>
      <c r="K493" s="34" t="s">
        <v>4728</v>
      </c>
    </row>
    <row r="494" spans="1:11">
      <c r="A494" s="34" t="s">
        <v>4656</v>
      </c>
      <c r="B494" s="34">
        <v>2018</v>
      </c>
      <c r="C494" s="34">
        <v>78</v>
      </c>
      <c r="D494" s="323" t="s">
        <v>4648</v>
      </c>
      <c r="E494" s="95">
        <f t="shared" si="18"/>
        <v>793</v>
      </c>
      <c r="F494" s="95">
        <f>Cargos_x_gob!$C$4+Cargos_x_gob!$C$8</f>
        <v>1165</v>
      </c>
      <c r="G494" s="95">
        <f t="array" ref="G494">SUM(IF('Graf I Nivel Datastudio'!$B$1:$B$1613=B494,IF('Graf I Nivel Datastudio'!$C$1:$C$1613=C494,IF('Graf I Nivel Datastudio'!$D$1:$D$1613=D494,'Graf I Nivel Datastudio'!$G$1:$G$1613,0))))+SUM(IF('Graf II Nivel Datastudio'!$B$1:$B$1613=B494,IF('Graf II Nivel Datastudio'!$C$1:$C$1613=C494,IF('Graf II Nivel Datastudio'!$D$1:$D$1613=D494,'Graf II Nivel Datastudio'!$G$1:$G$1613,0))))</f>
        <v>0</v>
      </c>
      <c r="H494" s="95">
        <f t="shared" si="17"/>
        <v>288</v>
      </c>
      <c r="I494" s="98"/>
      <c r="J494" s="98">
        <f t="shared" si="2"/>
        <v>0.24721030042918454</v>
      </c>
      <c r="K494" s="34" t="s">
        <v>4728</v>
      </c>
    </row>
    <row r="495" spans="1:11">
      <c r="A495" s="34" t="s">
        <v>4656</v>
      </c>
      <c r="B495" s="34">
        <v>2018</v>
      </c>
      <c r="C495" s="34">
        <v>79</v>
      </c>
      <c r="D495" s="323" t="s">
        <v>4648</v>
      </c>
      <c r="E495" s="95">
        <f t="shared" si="18"/>
        <v>793</v>
      </c>
      <c r="F495" s="95">
        <f>Cargos_x_gob!$C$4+Cargos_x_gob!$C$8</f>
        <v>1165</v>
      </c>
      <c r="G495" s="95">
        <f t="array" ref="G495">SUM(IF('Graf I Nivel Datastudio'!$B$1:$B$1613=B495,IF('Graf I Nivel Datastudio'!$C$1:$C$1613=C495,IF('Graf I Nivel Datastudio'!$D$1:$D$1613=D495,'Graf I Nivel Datastudio'!$G$1:$G$1613,0))))+SUM(IF('Graf II Nivel Datastudio'!$B$1:$B$1613=B495,IF('Graf II Nivel Datastudio'!$C$1:$C$1613=C495,IF('Graf II Nivel Datastudio'!$D$1:$D$1613=D495,'Graf II Nivel Datastudio'!$G$1:$G$1613,0))))</f>
        <v>0</v>
      </c>
      <c r="H495" s="95">
        <f t="shared" si="17"/>
        <v>288</v>
      </c>
      <c r="I495" s="98"/>
      <c r="J495" s="98">
        <f t="shared" si="2"/>
        <v>0.24721030042918454</v>
      </c>
      <c r="K495" s="34" t="s">
        <v>4728</v>
      </c>
    </row>
    <row r="496" spans="1:11">
      <c r="A496" s="34" t="s">
        <v>4656</v>
      </c>
      <c r="B496" s="34">
        <v>2018</v>
      </c>
      <c r="C496" s="34">
        <v>80</v>
      </c>
      <c r="D496" s="323" t="s">
        <v>4648</v>
      </c>
      <c r="E496" s="95">
        <f t="shared" si="18"/>
        <v>793</v>
      </c>
      <c r="F496" s="95">
        <f>Cargos_x_gob!$C$4+Cargos_x_gob!$C$8</f>
        <v>1165</v>
      </c>
      <c r="G496" s="95">
        <f t="array" ref="G496">SUM(IF('Graf I Nivel Datastudio'!$B$1:$B$1613=B496,IF('Graf I Nivel Datastudio'!$C$1:$C$1613=C496,IF('Graf I Nivel Datastudio'!$D$1:$D$1613=D496,'Graf I Nivel Datastudio'!$G$1:$G$1613,0))))+SUM(IF('Graf II Nivel Datastudio'!$B$1:$B$1613=B496,IF('Graf II Nivel Datastudio'!$C$1:$C$1613=C496,IF('Graf II Nivel Datastudio'!$D$1:$D$1613=D496,'Graf II Nivel Datastudio'!$G$1:$G$1613,0))))</f>
        <v>0</v>
      </c>
      <c r="H496" s="95">
        <f t="shared" si="17"/>
        <v>288</v>
      </c>
      <c r="I496" s="98"/>
      <c r="J496" s="98">
        <f t="shared" si="2"/>
        <v>0.24721030042918454</v>
      </c>
      <c r="K496" s="34" t="s">
        <v>4728</v>
      </c>
    </row>
    <row r="497" spans="1:11">
      <c r="A497" s="34" t="s">
        <v>4656</v>
      </c>
      <c r="B497" s="34">
        <v>2018</v>
      </c>
      <c r="C497" s="34">
        <v>81</v>
      </c>
      <c r="D497" s="323" t="s">
        <v>4648</v>
      </c>
      <c r="E497" s="95">
        <f t="shared" si="18"/>
        <v>793</v>
      </c>
      <c r="F497" s="95">
        <f>Cargos_x_gob!$C$4+Cargos_x_gob!$C$8</f>
        <v>1165</v>
      </c>
      <c r="G497" s="95">
        <f t="array" ref="G497">SUM(IF('Graf I Nivel Datastudio'!$B$1:$B$1613=B497,IF('Graf I Nivel Datastudio'!$C$1:$C$1613=C497,IF('Graf I Nivel Datastudio'!$D$1:$D$1613=D497,'Graf I Nivel Datastudio'!$G$1:$G$1613,0))))+SUM(IF('Graf II Nivel Datastudio'!$B$1:$B$1613=B497,IF('Graf II Nivel Datastudio'!$C$1:$C$1613=C497,IF('Graf II Nivel Datastudio'!$D$1:$D$1613=D497,'Graf II Nivel Datastudio'!$G$1:$G$1613,0))))</f>
        <v>0</v>
      </c>
      <c r="H497" s="95">
        <f t="shared" si="17"/>
        <v>288</v>
      </c>
      <c r="I497" s="98"/>
      <c r="J497" s="98">
        <f t="shared" si="2"/>
        <v>0.24721030042918454</v>
      </c>
      <c r="K497" s="34" t="s">
        <v>4728</v>
      </c>
    </row>
    <row r="498" spans="1:11">
      <c r="A498" s="34" t="s">
        <v>4656</v>
      </c>
      <c r="B498" s="34">
        <v>2018</v>
      </c>
      <c r="C498" s="34">
        <v>82</v>
      </c>
      <c r="D498" s="323" t="s">
        <v>4648</v>
      </c>
      <c r="E498" s="95">
        <f t="shared" si="18"/>
        <v>793</v>
      </c>
      <c r="F498" s="95">
        <f>Cargos_x_gob!$C$4+Cargos_x_gob!$C$8</f>
        <v>1165</v>
      </c>
      <c r="G498" s="95">
        <f t="array" ref="G498">SUM(IF('Graf I Nivel Datastudio'!$B$1:$B$1613=B498,IF('Graf I Nivel Datastudio'!$C$1:$C$1613=C498,IF('Graf I Nivel Datastudio'!$D$1:$D$1613=D498,'Graf I Nivel Datastudio'!$G$1:$G$1613,0))))+SUM(IF('Graf II Nivel Datastudio'!$B$1:$B$1613=B498,IF('Graf II Nivel Datastudio'!$C$1:$C$1613=C498,IF('Graf II Nivel Datastudio'!$D$1:$D$1613=D498,'Graf II Nivel Datastudio'!$G$1:$G$1613,0))))</f>
        <v>0</v>
      </c>
      <c r="H498" s="95">
        <f t="shared" si="17"/>
        <v>288</v>
      </c>
      <c r="I498" s="98"/>
      <c r="J498" s="98">
        <f t="shared" si="2"/>
        <v>0.24721030042918454</v>
      </c>
      <c r="K498" s="34" t="s">
        <v>4728</v>
      </c>
    </row>
    <row r="499" spans="1:11">
      <c r="A499" s="34" t="s">
        <v>4656</v>
      </c>
      <c r="B499" s="34">
        <v>2018</v>
      </c>
      <c r="C499" s="34">
        <v>83</v>
      </c>
      <c r="D499" s="323" t="s">
        <v>4648</v>
      </c>
      <c r="E499" s="95">
        <f t="shared" si="18"/>
        <v>793</v>
      </c>
      <c r="F499" s="95">
        <f>Cargos_x_gob!$C$4+Cargos_x_gob!$C$8</f>
        <v>1165</v>
      </c>
      <c r="G499" s="95">
        <f t="array" ref="G499">SUM(IF('Graf I Nivel Datastudio'!$B$1:$B$1613=B499,IF('Graf I Nivel Datastudio'!$C$1:$C$1613=C499,IF('Graf I Nivel Datastudio'!$D$1:$D$1613=D499,'Graf I Nivel Datastudio'!$G$1:$G$1613,0))))+SUM(IF('Graf II Nivel Datastudio'!$B$1:$B$1613=B499,IF('Graf II Nivel Datastudio'!$C$1:$C$1613=C499,IF('Graf II Nivel Datastudio'!$D$1:$D$1613=D499,'Graf II Nivel Datastudio'!$G$1:$G$1613,0))))</f>
        <v>0</v>
      </c>
      <c r="H499" s="95">
        <f t="shared" si="17"/>
        <v>288</v>
      </c>
      <c r="I499" s="98"/>
      <c r="J499" s="98">
        <f t="shared" si="2"/>
        <v>0.24721030042918454</v>
      </c>
      <c r="K499" s="34" t="s">
        <v>4728</v>
      </c>
    </row>
    <row r="500" spans="1:11">
      <c r="A500" s="34" t="s">
        <v>4656</v>
      </c>
      <c r="B500" s="34">
        <v>2018</v>
      </c>
      <c r="C500" s="34">
        <v>84</v>
      </c>
      <c r="D500" s="323" t="s">
        <v>4648</v>
      </c>
      <c r="E500" s="95">
        <f t="shared" si="18"/>
        <v>793</v>
      </c>
      <c r="F500" s="95">
        <f>Cargos_x_gob!$C$4+Cargos_x_gob!$C$8</f>
        <v>1165</v>
      </c>
      <c r="G500" s="95">
        <f t="array" ref="G500">SUM(IF('Graf I Nivel Datastudio'!$B$1:$B$1613=B500,IF('Graf I Nivel Datastudio'!$C$1:$C$1613=C500,IF('Graf I Nivel Datastudio'!$D$1:$D$1613=D500,'Graf I Nivel Datastudio'!$G$1:$G$1613,0))))+SUM(IF('Graf II Nivel Datastudio'!$B$1:$B$1613=B500,IF('Graf II Nivel Datastudio'!$C$1:$C$1613=C500,IF('Graf II Nivel Datastudio'!$D$1:$D$1613=D500,'Graf II Nivel Datastudio'!$G$1:$G$1613,0))))</f>
        <v>3</v>
      </c>
      <c r="H500" s="95">
        <f t="shared" si="17"/>
        <v>291</v>
      </c>
      <c r="I500" s="98"/>
      <c r="J500" s="98">
        <f t="shared" si="2"/>
        <v>0.2497854077253219</v>
      </c>
      <c r="K500" s="34" t="s">
        <v>4728</v>
      </c>
    </row>
    <row r="501" spans="1:11">
      <c r="A501" s="34" t="s">
        <v>4656</v>
      </c>
      <c r="B501" s="34">
        <v>2018</v>
      </c>
      <c r="C501" s="34">
        <v>85</v>
      </c>
      <c r="D501" s="323" t="s">
        <v>4648</v>
      </c>
      <c r="E501" s="95">
        <f t="shared" si="18"/>
        <v>793</v>
      </c>
      <c r="F501" s="95">
        <f>Cargos_x_gob!$C$4+Cargos_x_gob!$C$8</f>
        <v>1165</v>
      </c>
      <c r="G501" s="95">
        <f t="array" ref="G501">SUM(IF('Graf I Nivel Datastudio'!$B$1:$B$1613=B501,IF('Graf I Nivel Datastudio'!$C$1:$C$1613=C501,IF('Graf I Nivel Datastudio'!$D$1:$D$1613=D501,'Graf I Nivel Datastudio'!$G$1:$G$1613,0))))+SUM(IF('Graf II Nivel Datastudio'!$B$1:$B$1613=B501,IF('Graf II Nivel Datastudio'!$C$1:$C$1613=C501,IF('Graf II Nivel Datastudio'!$D$1:$D$1613=D501,'Graf II Nivel Datastudio'!$G$1:$G$1613,0))))</f>
        <v>0</v>
      </c>
      <c r="H501" s="95">
        <f t="shared" si="17"/>
        <v>291</v>
      </c>
      <c r="I501" s="98"/>
      <c r="J501" s="98">
        <f t="shared" si="2"/>
        <v>0.2497854077253219</v>
      </c>
      <c r="K501" s="34" t="s">
        <v>4728</v>
      </c>
    </row>
    <row r="502" spans="1:11">
      <c r="A502" s="34" t="s">
        <v>4656</v>
      </c>
      <c r="B502" s="34">
        <v>2018</v>
      </c>
      <c r="C502" s="34">
        <v>86</v>
      </c>
      <c r="D502" s="323" t="s">
        <v>4648</v>
      </c>
      <c r="E502" s="95">
        <f t="shared" si="18"/>
        <v>793</v>
      </c>
      <c r="F502" s="95">
        <f>Cargos_x_gob!$C$4+Cargos_x_gob!$C$8</f>
        <v>1165</v>
      </c>
      <c r="G502" s="95">
        <f t="array" ref="G502">SUM(IF('Graf I Nivel Datastudio'!$B$1:$B$1613=B502,IF('Graf I Nivel Datastudio'!$C$1:$C$1613=C502,IF('Graf I Nivel Datastudio'!$D$1:$D$1613=D502,'Graf I Nivel Datastudio'!$G$1:$G$1613,0))))+SUM(IF('Graf II Nivel Datastudio'!$B$1:$B$1613=B502,IF('Graf II Nivel Datastudio'!$C$1:$C$1613=C502,IF('Graf II Nivel Datastudio'!$D$1:$D$1613=D502,'Graf II Nivel Datastudio'!$G$1:$G$1613,0))))</f>
        <v>0</v>
      </c>
      <c r="H502" s="95">
        <f t="shared" si="17"/>
        <v>291</v>
      </c>
      <c r="I502" s="98"/>
      <c r="J502" s="98">
        <f t="shared" si="2"/>
        <v>0.2497854077253219</v>
      </c>
      <c r="K502" s="34" t="s">
        <v>4728</v>
      </c>
    </row>
    <row r="503" spans="1:11">
      <c r="A503" s="34" t="s">
        <v>4656</v>
      </c>
      <c r="B503" s="34">
        <v>2018</v>
      </c>
      <c r="C503" s="34">
        <v>87</v>
      </c>
      <c r="D503" s="323" t="s">
        <v>4648</v>
      </c>
      <c r="E503" s="95">
        <f t="shared" si="18"/>
        <v>793</v>
      </c>
      <c r="F503" s="95">
        <f>Cargos_x_gob!$C$4+Cargos_x_gob!$C$8</f>
        <v>1165</v>
      </c>
      <c r="G503" s="95">
        <f t="array" ref="G503">SUM(IF('Graf I Nivel Datastudio'!$B$1:$B$1613=B503,IF('Graf I Nivel Datastudio'!$C$1:$C$1613=C503,IF('Graf I Nivel Datastudio'!$D$1:$D$1613=D503,'Graf I Nivel Datastudio'!$G$1:$G$1613,0))))+SUM(IF('Graf II Nivel Datastudio'!$B$1:$B$1613=B503,IF('Graf II Nivel Datastudio'!$C$1:$C$1613=C503,IF('Graf II Nivel Datastudio'!$D$1:$D$1613=D503,'Graf II Nivel Datastudio'!$G$1:$G$1613,0))))</f>
        <v>1</v>
      </c>
      <c r="H503" s="95">
        <f t="shared" si="17"/>
        <v>292</v>
      </c>
      <c r="I503" s="98"/>
      <c r="J503" s="98">
        <f t="shared" si="2"/>
        <v>0.25064377682403433</v>
      </c>
      <c r="K503" s="34" t="s">
        <v>4728</v>
      </c>
    </row>
    <row r="504" spans="1:11">
      <c r="A504" s="34" t="s">
        <v>4656</v>
      </c>
      <c r="B504" s="34">
        <v>2018</v>
      </c>
      <c r="C504" s="34">
        <v>88</v>
      </c>
      <c r="D504" s="323" t="s">
        <v>4648</v>
      </c>
      <c r="E504" s="95">
        <f t="shared" si="18"/>
        <v>793</v>
      </c>
      <c r="F504" s="95">
        <f>Cargos_x_gob!$C$4+Cargos_x_gob!$C$8</f>
        <v>1165</v>
      </c>
      <c r="G504" s="95">
        <f t="array" ref="G504">SUM(IF('Graf I Nivel Datastudio'!$B$1:$B$1613=B504,IF('Graf I Nivel Datastudio'!$C$1:$C$1613=C504,IF('Graf I Nivel Datastudio'!$D$1:$D$1613=D504,'Graf I Nivel Datastudio'!$G$1:$G$1613,0))))+SUM(IF('Graf II Nivel Datastudio'!$B$1:$B$1613=B504,IF('Graf II Nivel Datastudio'!$C$1:$C$1613=C504,IF('Graf II Nivel Datastudio'!$D$1:$D$1613=D504,'Graf II Nivel Datastudio'!$G$1:$G$1613,0))))</f>
        <v>0</v>
      </c>
      <c r="H504" s="95">
        <f t="shared" si="17"/>
        <v>292</v>
      </c>
      <c r="I504" s="98"/>
      <c r="J504" s="98">
        <f t="shared" si="2"/>
        <v>0.25064377682403433</v>
      </c>
      <c r="K504" s="34" t="s">
        <v>4728</v>
      </c>
    </row>
    <row r="505" spans="1:11">
      <c r="A505" s="34" t="s">
        <v>4656</v>
      </c>
      <c r="B505" s="34">
        <v>2018</v>
      </c>
      <c r="C505" s="34">
        <v>89</v>
      </c>
      <c r="D505" s="323" t="s">
        <v>4648</v>
      </c>
      <c r="E505" s="95">
        <f t="shared" si="18"/>
        <v>793</v>
      </c>
      <c r="F505" s="95">
        <f>Cargos_x_gob!$C$4+Cargos_x_gob!$C$8</f>
        <v>1165</v>
      </c>
      <c r="G505" s="95">
        <f t="array" ref="G505">SUM(IF('Graf I Nivel Datastudio'!$B$1:$B$1613=B505,IF('Graf I Nivel Datastudio'!$C$1:$C$1613=C505,IF('Graf I Nivel Datastudio'!$D$1:$D$1613=D505,'Graf I Nivel Datastudio'!$G$1:$G$1613,0))))+SUM(IF('Graf II Nivel Datastudio'!$B$1:$B$1613=B505,IF('Graf II Nivel Datastudio'!$C$1:$C$1613=C505,IF('Graf II Nivel Datastudio'!$D$1:$D$1613=D505,'Graf II Nivel Datastudio'!$G$1:$G$1613,0))))</f>
        <v>1</v>
      </c>
      <c r="H505" s="95">
        <f t="shared" si="17"/>
        <v>293</v>
      </c>
      <c r="I505" s="98"/>
      <c r="J505" s="98">
        <f t="shared" si="2"/>
        <v>0.25150214592274678</v>
      </c>
      <c r="K505" s="34" t="s">
        <v>4728</v>
      </c>
    </row>
    <row r="506" spans="1:11">
      <c r="A506" s="34" t="s">
        <v>4656</v>
      </c>
      <c r="B506" s="34">
        <v>2018</v>
      </c>
      <c r="C506" s="34">
        <v>90</v>
      </c>
      <c r="D506" s="323" t="s">
        <v>4648</v>
      </c>
      <c r="E506" s="95">
        <f t="shared" si="18"/>
        <v>793</v>
      </c>
      <c r="F506" s="95">
        <f>Cargos_x_gob!$C$4+Cargos_x_gob!$C$8</f>
        <v>1165</v>
      </c>
      <c r="G506" s="95">
        <f t="array" ref="G506">SUM(IF('Graf I Nivel Datastudio'!$B$1:$B$1613=B506,IF('Graf I Nivel Datastudio'!$C$1:$C$1613=C506,IF('Graf I Nivel Datastudio'!$D$1:$D$1613=D506,'Graf I Nivel Datastudio'!$G$1:$G$1613,0))))+SUM(IF('Graf II Nivel Datastudio'!$B$1:$B$1613=B506,IF('Graf II Nivel Datastudio'!$C$1:$C$1613=C506,IF('Graf II Nivel Datastudio'!$D$1:$D$1613=D506,'Graf II Nivel Datastudio'!$G$1:$G$1613,0))))</f>
        <v>1</v>
      </c>
      <c r="H506" s="95">
        <f t="shared" si="17"/>
        <v>294</v>
      </c>
      <c r="I506" s="98"/>
      <c r="J506" s="98">
        <f t="shared" si="2"/>
        <v>0.25236051502145923</v>
      </c>
      <c r="K506" s="34" t="s">
        <v>4728</v>
      </c>
    </row>
    <row r="507" spans="1:11">
      <c r="A507" s="34" t="s">
        <v>4656</v>
      </c>
      <c r="B507" s="34">
        <v>2018</v>
      </c>
      <c r="C507" s="34">
        <v>91</v>
      </c>
      <c r="D507" s="323" t="s">
        <v>4648</v>
      </c>
      <c r="E507" s="95">
        <f t="shared" si="18"/>
        <v>793</v>
      </c>
      <c r="F507" s="95">
        <f>Cargos_x_gob!$C$4+Cargos_x_gob!$C$8</f>
        <v>1165</v>
      </c>
      <c r="G507" s="95">
        <f t="array" ref="G507">SUM(IF('Graf I Nivel Datastudio'!$B$1:$B$1613=B507,IF('Graf I Nivel Datastudio'!$C$1:$C$1613=C507,IF('Graf I Nivel Datastudio'!$D$1:$D$1613=D507,'Graf I Nivel Datastudio'!$G$1:$G$1613,0))))+SUM(IF('Graf II Nivel Datastudio'!$B$1:$B$1613=B507,IF('Graf II Nivel Datastudio'!$C$1:$C$1613=C507,IF('Graf II Nivel Datastudio'!$D$1:$D$1613=D507,'Graf II Nivel Datastudio'!$G$1:$G$1613,0))))</f>
        <v>0</v>
      </c>
      <c r="H507" s="95">
        <f t="shared" si="17"/>
        <v>294</v>
      </c>
      <c r="I507" s="98"/>
      <c r="J507" s="98">
        <f t="shared" si="2"/>
        <v>0.25236051502145923</v>
      </c>
      <c r="K507" s="34" t="s">
        <v>4728</v>
      </c>
    </row>
    <row r="508" spans="1:11">
      <c r="A508" s="34" t="s">
        <v>4656</v>
      </c>
      <c r="B508" s="34">
        <v>2018</v>
      </c>
      <c r="C508" s="34">
        <v>92</v>
      </c>
      <c r="D508" s="323" t="s">
        <v>4648</v>
      </c>
      <c r="E508" s="95">
        <f t="shared" si="18"/>
        <v>793</v>
      </c>
      <c r="F508" s="95">
        <f>Cargos_x_gob!$C$4+Cargos_x_gob!$C$8</f>
        <v>1165</v>
      </c>
      <c r="G508" s="95">
        <f t="array" ref="G508">SUM(IF('Graf I Nivel Datastudio'!$B$1:$B$1613=B508,IF('Graf I Nivel Datastudio'!$C$1:$C$1613=C508,IF('Graf I Nivel Datastudio'!$D$1:$D$1613=D508,'Graf I Nivel Datastudio'!$G$1:$G$1613,0))))+SUM(IF('Graf II Nivel Datastudio'!$B$1:$B$1613=B508,IF('Graf II Nivel Datastudio'!$C$1:$C$1613=C508,IF('Graf II Nivel Datastudio'!$D$1:$D$1613=D508,'Graf II Nivel Datastudio'!$G$1:$G$1613,0))))</f>
        <v>1</v>
      </c>
      <c r="H508" s="95">
        <f t="shared" si="17"/>
        <v>295</v>
      </c>
      <c r="I508" s="98"/>
      <c r="J508" s="98">
        <f t="shared" si="2"/>
        <v>0.25321888412017168</v>
      </c>
      <c r="K508" s="34" t="s">
        <v>4728</v>
      </c>
    </row>
    <row r="509" spans="1:11">
      <c r="A509" s="34" t="s">
        <v>4656</v>
      </c>
      <c r="B509" s="34">
        <v>2018</v>
      </c>
      <c r="C509" s="34">
        <v>93</v>
      </c>
      <c r="D509" s="323" t="s">
        <v>4648</v>
      </c>
      <c r="E509" s="95">
        <f t="shared" si="18"/>
        <v>793</v>
      </c>
      <c r="F509" s="95">
        <f>Cargos_x_gob!$C$4+Cargos_x_gob!$C$8</f>
        <v>1165</v>
      </c>
      <c r="G509" s="95">
        <f t="array" ref="G509">SUM(IF('Graf I Nivel Datastudio'!$B$1:$B$1613=B509,IF('Graf I Nivel Datastudio'!$C$1:$C$1613=C509,IF('Graf I Nivel Datastudio'!$D$1:$D$1613=D509,'Graf I Nivel Datastudio'!$G$1:$G$1613,0))))+SUM(IF('Graf II Nivel Datastudio'!$B$1:$B$1613=B509,IF('Graf II Nivel Datastudio'!$C$1:$C$1613=C509,IF('Graf II Nivel Datastudio'!$D$1:$D$1613=D509,'Graf II Nivel Datastudio'!$G$1:$G$1613,0))))</f>
        <v>1</v>
      </c>
      <c r="H509" s="95">
        <f t="shared" si="17"/>
        <v>296</v>
      </c>
      <c r="I509" s="98"/>
      <c r="J509" s="98">
        <f t="shared" si="2"/>
        <v>0.25407725321888414</v>
      </c>
      <c r="K509" s="34" t="s">
        <v>4728</v>
      </c>
    </row>
    <row r="510" spans="1:11">
      <c r="A510" s="34" t="s">
        <v>4656</v>
      </c>
      <c r="B510" s="34">
        <v>2018</v>
      </c>
      <c r="C510" s="34">
        <v>94</v>
      </c>
      <c r="D510" s="323" t="s">
        <v>4648</v>
      </c>
      <c r="E510" s="95">
        <f t="shared" si="18"/>
        <v>793</v>
      </c>
      <c r="F510" s="95">
        <f>Cargos_x_gob!$C$4+Cargos_x_gob!$C$8</f>
        <v>1165</v>
      </c>
      <c r="G510" s="95">
        <f t="array" ref="G510">SUM(IF('Graf I Nivel Datastudio'!$B$1:$B$1613=B510,IF('Graf I Nivel Datastudio'!$C$1:$C$1613=C510,IF('Graf I Nivel Datastudio'!$D$1:$D$1613=D510,'Graf I Nivel Datastudio'!$G$1:$G$1613,0))))+SUM(IF('Graf II Nivel Datastudio'!$B$1:$B$1613=B510,IF('Graf II Nivel Datastudio'!$C$1:$C$1613=C510,IF('Graf II Nivel Datastudio'!$D$1:$D$1613=D510,'Graf II Nivel Datastudio'!$G$1:$G$1613,0))))</f>
        <v>0</v>
      </c>
      <c r="H510" s="95">
        <f t="shared" si="17"/>
        <v>296</v>
      </c>
      <c r="I510" s="98"/>
      <c r="J510" s="98">
        <f t="shared" si="2"/>
        <v>0.25407725321888414</v>
      </c>
      <c r="K510" s="34" t="s">
        <v>4728</v>
      </c>
    </row>
    <row r="511" spans="1:11">
      <c r="A511" s="34" t="s">
        <v>4656</v>
      </c>
      <c r="B511" s="34">
        <v>2018</v>
      </c>
      <c r="C511" s="34">
        <v>95</v>
      </c>
      <c r="D511" s="323" t="s">
        <v>4648</v>
      </c>
      <c r="E511" s="95">
        <f t="shared" si="18"/>
        <v>793</v>
      </c>
      <c r="F511" s="95">
        <f>Cargos_x_gob!$C$4+Cargos_x_gob!$C$8</f>
        <v>1165</v>
      </c>
      <c r="G511" s="95">
        <f t="array" ref="G511">SUM(IF('Graf I Nivel Datastudio'!$B$1:$B$1613=B511,IF('Graf I Nivel Datastudio'!$C$1:$C$1613=C511,IF('Graf I Nivel Datastudio'!$D$1:$D$1613=D511,'Graf I Nivel Datastudio'!$G$1:$G$1613,0))))+SUM(IF('Graf II Nivel Datastudio'!$B$1:$B$1613=B511,IF('Graf II Nivel Datastudio'!$C$1:$C$1613=C511,IF('Graf II Nivel Datastudio'!$D$1:$D$1613=D511,'Graf II Nivel Datastudio'!$G$1:$G$1613,0))))</f>
        <v>0</v>
      </c>
      <c r="H511" s="95">
        <f t="shared" si="17"/>
        <v>296</v>
      </c>
      <c r="I511" s="98"/>
      <c r="J511" s="98">
        <f t="shared" si="2"/>
        <v>0.25407725321888414</v>
      </c>
      <c r="K511" s="34" t="s">
        <v>4728</v>
      </c>
    </row>
    <row r="512" spans="1:11">
      <c r="A512" s="34" t="s">
        <v>4656</v>
      </c>
      <c r="B512" s="34">
        <v>2018</v>
      </c>
      <c r="C512" s="34">
        <v>96</v>
      </c>
      <c r="D512" s="323" t="s">
        <v>4648</v>
      </c>
      <c r="E512" s="95">
        <f t="shared" si="18"/>
        <v>793</v>
      </c>
      <c r="F512" s="95">
        <f>Cargos_x_gob!$C$4+Cargos_x_gob!$C$8</f>
        <v>1165</v>
      </c>
      <c r="G512" s="95">
        <f t="array" ref="G512">SUM(IF('Graf I Nivel Datastudio'!$B$1:$B$1613=B512,IF('Graf I Nivel Datastudio'!$C$1:$C$1613=C512,IF('Graf I Nivel Datastudio'!$D$1:$D$1613=D512,'Graf I Nivel Datastudio'!$G$1:$G$1613,0))))+SUM(IF('Graf II Nivel Datastudio'!$B$1:$B$1613=B512,IF('Graf II Nivel Datastudio'!$C$1:$C$1613=C512,IF('Graf II Nivel Datastudio'!$D$1:$D$1613=D512,'Graf II Nivel Datastudio'!$G$1:$G$1613,0))))</f>
        <v>0</v>
      </c>
      <c r="H512" s="95">
        <f t="shared" si="17"/>
        <v>296</v>
      </c>
      <c r="I512" s="98"/>
      <c r="J512" s="98">
        <f t="shared" si="2"/>
        <v>0.25407725321888414</v>
      </c>
      <c r="K512" s="34" t="s">
        <v>4728</v>
      </c>
    </row>
    <row r="513" spans="1:11">
      <c r="A513" s="34" t="s">
        <v>4656</v>
      </c>
      <c r="B513" s="34">
        <v>2018</v>
      </c>
      <c r="C513" s="34">
        <v>97</v>
      </c>
      <c r="D513" s="323" t="s">
        <v>4648</v>
      </c>
      <c r="E513" s="95">
        <f t="shared" si="18"/>
        <v>793</v>
      </c>
      <c r="F513" s="95">
        <f>Cargos_x_gob!$C$4+Cargos_x_gob!$C$8</f>
        <v>1165</v>
      </c>
      <c r="G513" s="95">
        <f t="array" ref="G513">SUM(IF('Graf I Nivel Datastudio'!$B$1:$B$1613=B513,IF('Graf I Nivel Datastudio'!$C$1:$C$1613=C513,IF('Graf I Nivel Datastudio'!$D$1:$D$1613=D513,'Graf I Nivel Datastudio'!$G$1:$G$1613,0))))+SUM(IF('Graf II Nivel Datastudio'!$B$1:$B$1613=B513,IF('Graf II Nivel Datastudio'!$C$1:$C$1613=C513,IF('Graf II Nivel Datastudio'!$D$1:$D$1613=D513,'Graf II Nivel Datastudio'!$G$1:$G$1613,0))))</f>
        <v>0</v>
      </c>
      <c r="H513" s="95">
        <f t="shared" si="17"/>
        <v>296</v>
      </c>
      <c r="I513" s="98"/>
      <c r="J513" s="98">
        <f t="shared" si="2"/>
        <v>0.25407725321888414</v>
      </c>
      <c r="K513" s="34" t="s">
        <v>4728</v>
      </c>
    </row>
    <row r="514" spans="1:11">
      <c r="A514" s="34" t="s">
        <v>4656</v>
      </c>
      <c r="B514" s="34">
        <v>2018</v>
      </c>
      <c r="C514" s="34">
        <v>98</v>
      </c>
      <c r="D514" s="323" t="s">
        <v>4648</v>
      </c>
      <c r="E514" s="95">
        <f t="shared" si="18"/>
        <v>793</v>
      </c>
      <c r="F514" s="95">
        <f>Cargos_x_gob!$C$4+Cargos_x_gob!$C$8</f>
        <v>1165</v>
      </c>
      <c r="G514" s="95">
        <f t="array" ref="G514">SUM(IF('Graf I Nivel Datastudio'!$B$1:$B$1613=B514,IF('Graf I Nivel Datastudio'!$C$1:$C$1613=C514,IF('Graf I Nivel Datastudio'!$D$1:$D$1613=D514,'Graf I Nivel Datastudio'!$G$1:$G$1613,0))))+SUM(IF('Graf II Nivel Datastudio'!$B$1:$B$1613=B514,IF('Graf II Nivel Datastudio'!$C$1:$C$1613=C514,IF('Graf II Nivel Datastudio'!$D$1:$D$1613=D514,'Graf II Nivel Datastudio'!$G$1:$G$1613,0))))</f>
        <v>0</v>
      </c>
      <c r="H514" s="95">
        <f t="shared" si="17"/>
        <v>296</v>
      </c>
      <c r="I514" s="98"/>
      <c r="J514" s="98">
        <f t="shared" si="2"/>
        <v>0.25407725321888414</v>
      </c>
      <c r="K514" s="34" t="s">
        <v>4728</v>
      </c>
    </row>
    <row r="515" spans="1:11">
      <c r="A515" s="34" t="s">
        <v>4656</v>
      </c>
      <c r="B515" s="34">
        <v>2018</v>
      </c>
      <c r="C515" s="34">
        <v>99</v>
      </c>
      <c r="D515" s="323" t="s">
        <v>4648</v>
      </c>
      <c r="E515" s="95">
        <f t="shared" si="18"/>
        <v>793</v>
      </c>
      <c r="F515" s="95">
        <f>Cargos_x_gob!$C$4+Cargos_x_gob!$C$8</f>
        <v>1165</v>
      </c>
      <c r="G515" s="95">
        <f t="array" ref="G515">SUM(IF('Graf I Nivel Datastudio'!$B$1:$B$1613=B515,IF('Graf I Nivel Datastudio'!$C$1:$C$1613=C515,IF('Graf I Nivel Datastudio'!$D$1:$D$1613=D515,'Graf I Nivel Datastudio'!$G$1:$G$1613,0))))+SUM(IF('Graf II Nivel Datastudio'!$B$1:$B$1613=B515,IF('Graf II Nivel Datastudio'!$C$1:$C$1613=C515,IF('Graf II Nivel Datastudio'!$D$1:$D$1613=D515,'Graf II Nivel Datastudio'!$G$1:$G$1613,0))))</f>
        <v>0</v>
      </c>
      <c r="H515" s="95">
        <f t="shared" si="17"/>
        <v>296</v>
      </c>
      <c r="I515" s="98"/>
      <c r="J515" s="98">
        <f t="shared" si="2"/>
        <v>0.25407725321888414</v>
      </c>
      <c r="K515" s="34" t="s">
        <v>4728</v>
      </c>
    </row>
    <row r="516" spans="1:11">
      <c r="A516" s="34" t="s">
        <v>4656</v>
      </c>
      <c r="B516" s="34">
        <v>2018</v>
      </c>
      <c r="C516" s="34">
        <v>100</v>
      </c>
      <c r="D516" s="323" t="s">
        <v>4648</v>
      </c>
      <c r="E516" s="95">
        <f t="shared" si="18"/>
        <v>793</v>
      </c>
      <c r="F516" s="95">
        <f>Cargos_x_gob!$C$4+Cargos_x_gob!$C$8</f>
        <v>1165</v>
      </c>
      <c r="G516" s="95">
        <f t="array" ref="G516">SUM(IF('Graf I Nivel Datastudio'!$B$1:$B$1613=B516,IF('Graf I Nivel Datastudio'!$C$1:$C$1613=C516,IF('Graf I Nivel Datastudio'!$D$1:$D$1613=D516,'Graf I Nivel Datastudio'!$G$1:$G$1613,0))))+SUM(IF('Graf II Nivel Datastudio'!$B$1:$B$1613=B516,IF('Graf II Nivel Datastudio'!$C$1:$C$1613=C516,IF('Graf II Nivel Datastudio'!$D$1:$D$1613=D516,'Graf II Nivel Datastudio'!$G$1:$G$1613,0))))</f>
        <v>0</v>
      </c>
      <c r="H516" s="95">
        <f t="shared" si="17"/>
        <v>296</v>
      </c>
      <c r="I516" s="98"/>
      <c r="J516" s="98">
        <f t="shared" si="2"/>
        <v>0.25407725321888414</v>
      </c>
      <c r="K516" s="34" t="s">
        <v>4728</v>
      </c>
    </row>
    <row r="517" spans="1:11">
      <c r="A517" s="34" t="s">
        <v>4656</v>
      </c>
      <c r="B517" s="34">
        <v>2018</v>
      </c>
      <c r="C517" s="34">
        <v>101</v>
      </c>
      <c r="D517" s="323" t="s">
        <v>4648</v>
      </c>
      <c r="E517" s="95">
        <f t="shared" si="18"/>
        <v>793</v>
      </c>
      <c r="F517" s="95">
        <f>Cargos_x_gob!$C$4+Cargos_x_gob!$C$8</f>
        <v>1165</v>
      </c>
      <c r="G517" s="95">
        <f t="array" ref="G517">SUM(IF('Graf I Nivel Datastudio'!$B$1:$B$1613=B517,IF('Graf I Nivel Datastudio'!$C$1:$C$1613=C517,IF('Graf I Nivel Datastudio'!$D$1:$D$1613=D517,'Graf I Nivel Datastudio'!$G$1:$G$1613,0))))+SUM(IF('Graf II Nivel Datastudio'!$B$1:$B$1613=B517,IF('Graf II Nivel Datastudio'!$C$1:$C$1613=C517,IF('Graf II Nivel Datastudio'!$D$1:$D$1613=D517,'Graf II Nivel Datastudio'!$G$1:$G$1613,0))))</f>
        <v>0</v>
      </c>
      <c r="H517" s="95">
        <f t="shared" si="17"/>
        <v>296</v>
      </c>
      <c r="I517" s="98"/>
      <c r="J517" s="98">
        <f t="shared" si="2"/>
        <v>0.25407725321888414</v>
      </c>
      <c r="K517" s="34" t="s">
        <v>4728</v>
      </c>
    </row>
    <row r="518" spans="1:11">
      <c r="A518" s="34" t="s">
        <v>4656</v>
      </c>
      <c r="B518" s="34">
        <v>2018</v>
      </c>
      <c r="C518" s="34">
        <v>102</v>
      </c>
      <c r="D518" s="323" t="s">
        <v>4648</v>
      </c>
      <c r="E518" s="95">
        <f t="shared" si="18"/>
        <v>793</v>
      </c>
      <c r="F518" s="95">
        <f>Cargos_x_gob!$C$4+Cargos_x_gob!$C$8</f>
        <v>1165</v>
      </c>
      <c r="G518" s="95">
        <f t="array" ref="G518">SUM(IF('Graf I Nivel Datastudio'!$B$1:$B$1613=B518,IF('Graf I Nivel Datastudio'!$C$1:$C$1613=C518,IF('Graf I Nivel Datastudio'!$D$1:$D$1613=D518,'Graf I Nivel Datastudio'!$G$1:$G$1613,0))))+SUM(IF('Graf II Nivel Datastudio'!$B$1:$B$1613=B518,IF('Graf II Nivel Datastudio'!$C$1:$C$1613=C518,IF('Graf II Nivel Datastudio'!$D$1:$D$1613=D518,'Graf II Nivel Datastudio'!$G$1:$G$1613,0))))</f>
        <v>0</v>
      </c>
      <c r="H518" s="95">
        <f t="shared" si="17"/>
        <v>296</v>
      </c>
      <c r="I518" s="98"/>
      <c r="J518" s="98">
        <f t="shared" si="2"/>
        <v>0.25407725321888414</v>
      </c>
      <c r="K518" s="34" t="s">
        <v>4728</v>
      </c>
    </row>
    <row r="519" spans="1:11">
      <c r="A519" s="34" t="s">
        <v>4656</v>
      </c>
      <c r="B519" s="34">
        <v>2018</v>
      </c>
      <c r="C519" s="34">
        <v>103</v>
      </c>
      <c r="D519" s="323" t="s">
        <v>4648</v>
      </c>
      <c r="E519" s="95">
        <f t="shared" si="18"/>
        <v>793</v>
      </c>
      <c r="F519" s="95">
        <f>Cargos_x_gob!$C$4+Cargos_x_gob!$C$8</f>
        <v>1165</v>
      </c>
      <c r="G519" s="95">
        <f t="array" ref="G519">SUM(IF('Graf I Nivel Datastudio'!$B$1:$B$1613=B519,IF('Graf I Nivel Datastudio'!$C$1:$C$1613=C519,IF('Graf I Nivel Datastudio'!$D$1:$D$1613=D519,'Graf I Nivel Datastudio'!$G$1:$G$1613,0))))+SUM(IF('Graf II Nivel Datastudio'!$B$1:$B$1613=B519,IF('Graf II Nivel Datastudio'!$C$1:$C$1613=C519,IF('Graf II Nivel Datastudio'!$D$1:$D$1613=D519,'Graf II Nivel Datastudio'!$G$1:$G$1613,0))))</f>
        <v>0</v>
      </c>
      <c r="H519" s="95">
        <f t="shared" si="17"/>
        <v>296</v>
      </c>
      <c r="I519" s="98"/>
      <c r="J519" s="98">
        <f t="shared" si="2"/>
        <v>0.25407725321888414</v>
      </c>
      <c r="K519" s="34" t="s">
        <v>4728</v>
      </c>
    </row>
    <row r="520" spans="1:11">
      <c r="A520" s="34" t="s">
        <v>4656</v>
      </c>
      <c r="B520" s="34">
        <v>2018</v>
      </c>
      <c r="C520" s="34">
        <v>104</v>
      </c>
      <c r="D520" s="323" t="s">
        <v>4648</v>
      </c>
      <c r="E520" s="95">
        <f t="shared" si="18"/>
        <v>793</v>
      </c>
      <c r="F520" s="95">
        <f>Cargos_x_gob!$C$4+Cargos_x_gob!$C$8</f>
        <v>1165</v>
      </c>
      <c r="G520" s="95">
        <f t="array" ref="G520">SUM(IF('Graf I Nivel Datastudio'!$B$1:$B$1613=B520,IF('Graf I Nivel Datastudio'!$C$1:$C$1613=C520,IF('Graf I Nivel Datastudio'!$D$1:$D$1613=D520,'Graf I Nivel Datastudio'!$G$1:$G$1613,0))))+SUM(IF('Graf II Nivel Datastudio'!$B$1:$B$1613=B520,IF('Graf II Nivel Datastudio'!$C$1:$C$1613=C520,IF('Graf II Nivel Datastudio'!$D$1:$D$1613=D520,'Graf II Nivel Datastudio'!$G$1:$G$1613,0))))</f>
        <v>0</v>
      </c>
      <c r="H520" s="95">
        <f t="shared" si="17"/>
        <v>296</v>
      </c>
      <c r="I520" s="98"/>
      <c r="J520" s="98">
        <f t="shared" si="2"/>
        <v>0.25407725321888414</v>
      </c>
      <c r="K520" s="34" t="s">
        <v>4728</v>
      </c>
    </row>
    <row r="521" spans="1:11">
      <c r="A521" s="34" t="s">
        <v>4656</v>
      </c>
      <c r="B521" s="34">
        <v>2018</v>
      </c>
      <c r="C521" s="34">
        <v>1</v>
      </c>
      <c r="D521" s="34" t="s">
        <v>651</v>
      </c>
      <c r="E521" s="95">
        <f t="shared" si="18"/>
        <v>793</v>
      </c>
      <c r="F521" s="95">
        <f>Cargos_x_gob!$C$4+Cargos_x_gob!$C$8</f>
        <v>1165</v>
      </c>
      <c r="G521" s="95">
        <f t="array" ref="G521">SUM(IF('Graf I Nivel Datastudio'!$B$1:$B$1613=B521,IF('Graf I Nivel Datastudio'!$C$1:$C$1613=C521,IF('Graf I Nivel Datastudio'!$D$1:$D$1613=D521,'Graf I Nivel Datastudio'!$G$1:$G$1613,0))))+SUM(IF('Graf II Nivel Datastudio'!$B$1:$B$1613=B521,IF('Graf II Nivel Datastudio'!$C$1:$C$1613=C521,IF('Graf II Nivel Datastudio'!$D$1:$D$1613=D521,'Graf II Nivel Datastudio'!$G$1:$G$1613,0))))</f>
        <v>14</v>
      </c>
      <c r="H521" s="95">
        <f>G521</f>
        <v>14</v>
      </c>
      <c r="I521" s="98">
        <f t="shared" ref="I521:I571" si="19">H521/E521</f>
        <v>1.7654476670870115E-2</v>
      </c>
      <c r="J521" s="98">
        <f t="shared" si="2"/>
        <v>1.201716738197425E-2</v>
      </c>
      <c r="K521" s="34" t="s">
        <v>4728</v>
      </c>
    </row>
    <row r="522" spans="1:11">
      <c r="A522" s="34" t="s">
        <v>4656</v>
      </c>
      <c r="B522" s="34">
        <v>2018</v>
      </c>
      <c r="C522" s="34">
        <v>2</v>
      </c>
      <c r="D522" s="34" t="s">
        <v>651</v>
      </c>
      <c r="E522" s="95">
        <f t="shared" si="18"/>
        <v>793</v>
      </c>
      <c r="F522" s="95">
        <f>Cargos_x_gob!$C$4+Cargos_x_gob!$C$8</f>
        <v>1165</v>
      </c>
      <c r="G522" s="95">
        <f t="array" ref="G522">SUM(IF('Graf I Nivel Datastudio'!$B$1:$B$1613=B522,IF('Graf I Nivel Datastudio'!$C$1:$C$1613=C522,IF('Graf I Nivel Datastudio'!$D$1:$D$1613=D522,'Graf I Nivel Datastudio'!$G$1:$G$1613,0))))+SUM(IF('Graf II Nivel Datastudio'!$B$1:$B$1613=B522,IF('Graf II Nivel Datastudio'!$C$1:$C$1613=C522,IF('Graf II Nivel Datastudio'!$D$1:$D$1613=D522,'Graf II Nivel Datastudio'!$G$1:$G$1613,0))))</f>
        <v>8</v>
      </c>
      <c r="H522" s="95">
        <f t="shared" ref="H522:H624" si="20">H521+G522</f>
        <v>22</v>
      </c>
      <c r="I522" s="98">
        <f t="shared" si="19"/>
        <v>2.7742749054224466E-2</v>
      </c>
      <c r="J522" s="98">
        <f t="shared" si="2"/>
        <v>1.8884120171673818E-2</v>
      </c>
      <c r="K522" s="34" t="s">
        <v>4728</v>
      </c>
    </row>
    <row r="523" spans="1:11">
      <c r="A523" s="34" t="s">
        <v>4656</v>
      </c>
      <c r="B523" s="34">
        <v>2018</v>
      </c>
      <c r="C523" s="34">
        <v>3</v>
      </c>
      <c r="D523" s="34" t="s">
        <v>651</v>
      </c>
      <c r="E523" s="95">
        <f t="shared" si="18"/>
        <v>793</v>
      </c>
      <c r="F523" s="95">
        <f>Cargos_x_gob!$C$4+Cargos_x_gob!$C$8</f>
        <v>1165</v>
      </c>
      <c r="G523" s="95">
        <f t="array" ref="G523">SUM(IF('Graf I Nivel Datastudio'!$B$1:$B$1613=B523,IF('Graf I Nivel Datastudio'!$C$1:$C$1613=C523,IF('Graf I Nivel Datastudio'!$D$1:$D$1613=D523,'Graf I Nivel Datastudio'!$G$1:$G$1613,0))))+SUM(IF('Graf II Nivel Datastudio'!$B$1:$B$1613=B523,IF('Graf II Nivel Datastudio'!$C$1:$C$1613=C523,IF('Graf II Nivel Datastudio'!$D$1:$D$1613=D523,'Graf II Nivel Datastudio'!$G$1:$G$1613,0))))</f>
        <v>4</v>
      </c>
      <c r="H523" s="95">
        <f t="shared" si="20"/>
        <v>26</v>
      </c>
      <c r="I523" s="98">
        <f t="shared" si="19"/>
        <v>3.2786885245901641E-2</v>
      </c>
      <c r="J523" s="98">
        <f t="shared" si="2"/>
        <v>2.2317596566523604E-2</v>
      </c>
      <c r="K523" s="34" t="s">
        <v>4728</v>
      </c>
    </row>
    <row r="524" spans="1:11">
      <c r="A524" s="34" t="s">
        <v>4656</v>
      </c>
      <c r="B524" s="34">
        <v>2018</v>
      </c>
      <c r="C524" s="34">
        <v>4</v>
      </c>
      <c r="D524" s="34" t="s">
        <v>651</v>
      </c>
      <c r="E524" s="95">
        <f t="shared" si="18"/>
        <v>793</v>
      </c>
      <c r="F524" s="95">
        <f>Cargos_x_gob!$C$4+Cargos_x_gob!$C$8</f>
        <v>1165</v>
      </c>
      <c r="G524" s="95">
        <f t="array" ref="G524">SUM(IF('Graf I Nivel Datastudio'!$B$1:$B$1613=B524,IF('Graf I Nivel Datastudio'!$C$1:$C$1613=C524,IF('Graf I Nivel Datastudio'!$D$1:$D$1613=D524,'Graf I Nivel Datastudio'!$G$1:$G$1613,0))))+SUM(IF('Graf II Nivel Datastudio'!$B$1:$B$1613=B524,IF('Graf II Nivel Datastudio'!$C$1:$C$1613=C524,IF('Graf II Nivel Datastudio'!$D$1:$D$1613=D524,'Graf II Nivel Datastudio'!$G$1:$G$1613,0))))</f>
        <v>19</v>
      </c>
      <c r="H524" s="95">
        <f t="shared" si="20"/>
        <v>45</v>
      </c>
      <c r="I524" s="98">
        <f t="shared" si="19"/>
        <v>5.6746532156368219E-2</v>
      </c>
      <c r="J524" s="98">
        <f t="shared" si="2"/>
        <v>3.8626609442060089E-2</v>
      </c>
      <c r="K524" s="34" t="s">
        <v>4728</v>
      </c>
    </row>
    <row r="525" spans="1:11">
      <c r="A525" s="34" t="s">
        <v>4656</v>
      </c>
      <c r="B525" s="34">
        <v>2018</v>
      </c>
      <c r="C525" s="34">
        <v>5</v>
      </c>
      <c r="D525" s="34" t="s">
        <v>651</v>
      </c>
      <c r="E525" s="95">
        <f t="shared" si="18"/>
        <v>793</v>
      </c>
      <c r="F525" s="95">
        <f>Cargos_x_gob!$C$4+Cargos_x_gob!$C$8</f>
        <v>1165</v>
      </c>
      <c r="G525" s="95">
        <f t="array" ref="G525">SUM(IF('Graf I Nivel Datastudio'!$B$1:$B$1613=B525,IF('Graf I Nivel Datastudio'!$C$1:$C$1613=C525,IF('Graf I Nivel Datastudio'!$D$1:$D$1613=D525,'Graf I Nivel Datastudio'!$G$1:$G$1613,0))))+SUM(IF('Graf II Nivel Datastudio'!$B$1:$B$1613=B525,IF('Graf II Nivel Datastudio'!$C$1:$C$1613=C525,IF('Graf II Nivel Datastudio'!$D$1:$D$1613=D525,'Graf II Nivel Datastudio'!$G$1:$G$1613,0))))</f>
        <v>15</v>
      </c>
      <c r="H525" s="95">
        <f t="shared" si="20"/>
        <v>60</v>
      </c>
      <c r="I525" s="98">
        <f t="shared" si="19"/>
        <v>7.5662042875157626E-2</v>
      </c>
      <c r="J525" s="98">
        <f t="shared" si="2"/>
        <v>5.1502145922746781E-2</v>
      </c>
      <c r="K525" s="34" t="s">
        <v>4728</v>
      </c>
    </row>
    <row r="526" spans="1:11">
      <c r="A526" s="34" t="s">
        <v>4656</v>
      </c>
      <c r="B526" s="34">
        <v>2018</v>
      </c>
      <c r="C526" s="34">
        <v>6</v>
      </c>
      <c r="D526" s="34" t="s">
        <v>651</v>
      </c>
      <c r="E526" s="95">
        <f t="shared" si="18"/>
        <v>793</v>
      </c>
      <c r="F526" s="95">
        <f>Cargos_x_gob!$C$4+Cargos_x_gob!$C$8</f>
        <v>1165</v>
      </c>
      <c r="G526" s="95">
        <f t="array" ref="G526">SUM(IF('Graf I Nivel Datastudio'!$B$1:$B$1613=B526,IF('Graf I Nivel Datastudio'!$C$1:$C$1613=C526,IF('Graf I Nivel Datastudio'!$D$1:$D$1613=D526,'Graf I Nivel Datastudio'!$G$1:$G$1613,0))))+SUM(IF('Graf II Nivel Datastudio'!$B$1:$B$1613=B526,IF('Graf II Nivel Datastudio'!$C$1:$C$1613=C526,IF('Graf II Nivel Datastudio'!$D$1:$D$1613=D526,'Graf II Nivel Datastudio'!$G$1:$G$1613,0))))</f>
        <v>30</v>
      </c>
      <c r="H526" s="95">
        <f t="shared" si="20"/>
        <v>90</v>
      </c>
      <c r="I526" s="98">
        <f t="shared" si="19"/>
        <v>0.11349306431273644</v>
      </c>
      <c r="J526" s="98">
        <f t="shared" si="2"/>
        <v>7.7253218884120178E-2</v>
      </c>
      <c r="K526" s="34" t="s">
        <v>4728</v>
      </c>
    </row>
    <row r="527" spans="1:11">
      <c r="A527" s="34" t="s">
        <v>4656</v>
      </c>
      <c r="B527" s="34">
        <v>2018</v>
      </c>
      <c r="C527" s="34">
        <v>7</v>
      </c>
      <c r="D527" s="34" t="s">
        <v>651</v>
      </c>
      <c r="E527" s="95">
        <f t="shared" si="18"/>
        <v>793</v>
      </c>
      <c r="F527" s="95">
        <f>Cargos_x_gob!$C$4+Cargos_x_gob!$C$8</f>
        <v>1165</v>
      </c>
      <c r="G527" s="95">
        <f t="array" ref="G527">SUM(IF('Graf I Nivel Datastudio'!$B$1:$B$1613=B527,IF('Graf I Nivel Datastudio'!$C$1:$C$1613=C527,IF('Graf I Nivel Datastudio'!$D$1:$D$1613=D527,'Graf I Nivel Datastudio'!$G$1:$G$1613,0))))+SUM(IF('Graf II Nivel Datastudio'!$B$1:$B$1613=B527,IF('Graf II Nivel Datastudio'!$C$1:$C$1613=C527,IF('Graf II Nivel Datastudio'!$D$1:$D$1613=D527,'Graf II Nivel Datastudio'!$G$1:$G$1613,0))))</f>
        <v>18</v>
      </c>
      <c r="H527" s="95">
        <f t="shared" si="20"/>
        <v>108</v>
      </c>
      <c r="I527" s="98">
        <f t="shared" si="19"/>
        <v>0.13619167717528374</v>
      </c>
      <c r="J527" s="98">
        <f t="shared" si="2"/>
        <v>9.27038626609442E-2</v>
      </c>
      <c r="K527" s="34" t="s">
        <v>4728</v>
      </c>
    </row>
    <row r="528" spans="1:11">
      <c r="A528" s="34" t="s">
        <v>4656</v>
      </c>
      <c r="B528" s="34">
        <v>2018</v>
      </c>
      <c r="C528" s="34">
        <v>8</v>
      </c>
      <c r="D528" s="34" t="s">
        <v>651</v>
      </c>
      <c r="E528" s="95">
        <f t="shared" si="18"/>
        <v>793</v>
      </c>
      <c r="F528" s="95">
        <f>Cargos_x_gob!$C$4+Cargos_x_gob!$C$8</f>
        <v>1165</v>
      </c>
      <c r="G528" s="95">
        <f t="array" ref="G528">SUM(IF('Graf I Nivel Datastudio'!$B$1:$B$1613=B528,IF('Graf I Nivel Datastudio'!$C$1:$C$1613=C528,IF('Graf I Nivel Datastudio'!$D$1:$D$1613=D528,'Graf I Nivel Datastudio'!$G$1:$G$1613,0))))+SUM(IF('Graf II Nivel Datastudio'!$B$1:$B$1613=B528,IF('Graf II Nivel Datastudio'!$C$1:$C$1613=C528,IF('Graf II Nivel Datastudio'!$D$1:$D$1613=D528,'Graf II Nivel Datastudio'!$G$1:$G$1613,0))))</f>
        <v>32</v>
      </c>
      <c r="H528" s="95">
        <f t="shared" si="20"/>
        <v>140</v>
      </c>
      <c r="I528" s="98">
        <f t="shared" si="19"/>
        <v>0.17654476670870115</v>
      </c>
      <c r="J528" s="98">
        <f t="shared" si="2"/>
        <v>0.12017167381974249</v>
      </c>
      <c r="K528" s="34" t="s">
        <v>4728</v>
      </c>
    </row>
    <row r="529" spans="1:11">
      <c r="A529" s="34" t="s">
        <v>4656</v>
      </c>
      <c r="B529" s="34">
        <v>2018</v>
      </c>
      <c r="C529" s="34">
        <v>9</v>
      </c>
      <c r="D529" s="34" t="s">
        <v>651</v>
      </c>
      <c r="E529" s="95">
        <f t="shared" si="18"/>
        <v>793</v>
      </c>
      <c r="F529" s="95">
        <f>Cargos_x_gob!$C$4+Cargos_x_gob!$C$8</f>
        <v>1165</v>
      </c>
      <c r="G529" s="95">
        <f t="array" ref="G529">SUM(IF('Graf I Nivel Datastudio'!$B$1:$B$1613=B529,IF('Graf I Nivel Datastudio'!$C$1:$C$1613=C529,IF('Graf I Nivel Datastudio'!$D$1:$D$1613=D529,'Graf I Nivel Datastudio'!$G$1:$G$1613,0))))+SUM(IF('Graf II Nivel Datastudio'!$B$1:$B$1613=B529,IF('Graf II Nivel Datastudio'!$C$1:$C$1613=C529,IF('Graf II Nivel Datastudio'!$D$1:$D$1613=D529,'Graf II Nivel Datastudio'!$G$1:$G$1613,0))))</f>
        <v>5</v>
      </c>
      <c r="H529" s="95">
        <f t="shared" si="20"/>
        <v>145</v>
      </c>
      <c r="I529" s="98">
        <f t="shared" si="19"/>
        <v>0.1828499369482976</v>
      </c>
      <c r="J529" s="98">
        <f t="shared" si="2"/>
        <v>0.12446351931330472</v>
      </c>
      <c r="K529" s="34" t="s">
        <v>4728</v>
      </c>
    </row>
    <row r="530" spans="1:11">
      <c r="A530" s="34" t="s">
        <v>4656</v>
      </c>
      <c r="B530" s="34">
        <v>2018</v>
      </c>
      <c r="C530" s="34">
        <v>10</v>
      </c>
      <c r="D530" s="34" t="s">
        <v>651</v>
      </c>
      <c r="E530" s="95">
        <f t="shared" si="18"/>
        <v>793</v>
      </c>
      <c r="F530" s="95">
        <f>Cargos_x_gob!$C$4+Cargos_x_gob!$C$8</f>
        <v>1165</v>
      </c>
      <c r="G530" s="95">
        <f t="array" ref="G530">SUM(IF('Graf I Nivel Datastudio'!$B$1:$B$1613=B530,IF('Graf I Nivel Datastudio'!$C$1:$C$1613=C530,IF('Graf I Nivel Datastudio'!$D$1:$D$1613=D530,'Graf I Nivel Datastudio'!$G$1:$G$1613,0))))+SUM(IF('Graf II Nivel Datastudio'!$B$1:$B$1613=B530,IF('Graf II Nivel Datastudio'!$C$1:$C$1613=C530,IF('Graf II Nivel Datastudio'!$D$1:$D$1613=D530,'Graf II Nivel Datastudio'!$G$1:$G$1613,0))))</f>
        <v>9</v>
      </c>
      <c r="H530" s="95">
        <f t="shared" si="20"/>
        <v>154</v>
      </c>
      <c r="I530" s="98">
        <f t="shared" si="19"/>
        <v>0.19419924337957126</v>
      </c>
      <c r="J530" s="98">
        <f t="shared" si="2"/>
        <v>0.13218884120171673</v>
      </c>
      <c r="K530" s="34" t="s">
        <v>4728</v>
      </c>
    </row>
    <row r="531" spans="1:11">
      <c r="A531" s="34" t="s">
        <v>4656</v>
      </c>
      <c r="B531" s="34">
        <v>2018</v>
      </c>
      <c r="C531" s="34">
        <v>11</v>
      </c>
      <c r="D531" s="34" t="s">
        <v>651</v>
      </c>
      <c r="E531" s="95">
        <f t="shared" si="18"/>
        <v>793</v>
      </c>
      <c r="F531" s="95">
        <f>Cargos_x_gob!$C$4+Cargos_x_gob!$C$8</f>
        <v>1165</v>
      </c>
      <c r="G531" s="95">
        <f t="array" ref="G531">SUM(IF('Graf I Nivel Datastudio'!$B$1:$B$1613=B531,IF('Graf I Nivel Datastudio'!$C$1:$C$1613=C531,IF('Graf I Nivel Datastudio'!$D$1:$D$1613=D531,'Graf I Nivel Datastudio'!$G$1:$G$1613,0))))+SUM(IF('Graf II Nivel Datastudio'!$B$1:$B$1613=B531,IF('Graf II Nivel Datastudio'!$C$1:$C$1613=C531,IF('Graf II Nivel Datastudio'!$D$1:$D$1613=D531,'Graf II Nivel Datastudio'!$G$1:$G$1613,0))))</f>
        <v>11</v>
      </c>
      <c r="H531" s="95">
        <f t="shared" si="20"/>
        <v>165</v>
      </c>
      <c r="I531" s="98">
        <f t="shared" si="19"/>
        <v>0.20807061790668349</v>
      </c>
      <c r="J531" s="98">
        <f t="shared" si="2"/>
        <v>0.14163090128755365</v>
      </c>
      <c r="K531" s="34" t="s">
        <v>4728</v>
      </c>
    </row>
    <row r="532" spans="1:11">
      <c r="A532" s="34" t="s">
        <v>4656</v>
      </c>
      <c r="B532" s="34">
        <v>2018</v>
      </c>
      <c r="C532" s="34">
        <v>12</v>
      </c>
      <c r="D532" s="34" t="s">
        <v>651</v>
      </c>
      <c r="E532" s="95">
        <f t="shared" si="18"/>
        <v>793</v>
      </c>
      <c r="F532" s="95">
        <f>Cargos_x_gob!$C$4+Cargos_x_gob!$C$8</f>
        <v>1165</v>
      </c>
      <c r="G532" s="95">
        <f t="array" ref="G532">SUM(IF('Graf I Nivel Datastudio'!$B$1:$B$1613=B532,IF('Graf I Nivel Datastudio'!$C$1:$C$1613=C532,IF('Graf I Nivel Datastudio'!$D$1:$D$1613=D532,'Graf I Nivel Datastudio'!$G$1:$G$1613,0))))+SUM(IF('Graf II Nivel Datastudio'!$B$1:$B$1613=B532,IF('Graf II Nivel Datastudio'!$C$1:$C$1613=C532,IF('Graf II Nivel Datastudio'!$D$1:$D$1613=D532,'Graf II Nivel Datastudio'!$G$1:$G$1613,0))))</f>
        <v>26</v>
      </c>
      <c r="H532" s="95">
        <f t="shared" si="20"/>
        <v>191</v>
      </c>
      <c r="I532" s="98">
        <f t="shared" si="19"/>
        <v>0.24085750315258511</v>
      </c>
      <c r="J532" s="98">
        <f t="shared" si="2"/>
        <v>0.16394849785407725</v>
      </c>
      <c r="K532" s="34" t="s">
        <v>4728</v>
      </c>
    </row>
    <row r="533" spans="1:11">
      <c r="A533" s="34" t="s">
        <v>4656</v>
      </c>
      <c r="B533" s="34">
        <v>2018</v>
      </c>
      <c r="C533" s="34">
        <v>13</v>
      </c>
      <c r="D533" s="34" t="s">
        <v>651</v>
      </c>
      <c r="E533" s="95">
        <f t="shared" si="18"/>
        <v>793</v>
      </c>
      <c r="F533" s="95">
        <f>Cargos_x_gob!$C$4+Cargos_x_gob!$C$8</f>
        <v>1165</v>
      </c>
      <c r="G533" s="95">
        <f t="array" ref="G533">SUM(IF('Graf I Nivel Datastudio'!$B$1:$B$1613=B533,IF('Graf I Nivel Datastudio'!$C$1:$C$1613=C533,IF('Graf I Nivel Datastudio'!$D$1:$D$1613=D533,'Graf I Nivel Datastudio'!$G$1:$G$1613,0))))+SUM(IF('Graf II Nivel Datastudio'!$B$1:$B$1613=B533,IF('Graf II Nivel Datastudio'!$C$1:$C$1613=C533,IF('Graf II Nivel Datastudio'!$D$1:$D$1613=D533,'Graf II Nivel Datastudio'!$G$1:$G$1613,0))))</f>
        <v>9</v>
      </c>
      <c r="H533" s="95">
        <f t="shared" si="20"/>
        <v>200</v>
      </c>
      <c r="I533" s="98">
        <f t="shared" si="19"/>
        <v>0.25220680958385877</v>
      </c>
      <c r="J533" s="98">
        <f t="shared" si="2"/>
        <v>0.17167381974248927</v>
      </c>
      <c r="K533" s="34" t="s">
        <v>4728</v>
      </c>
    </row>
    <row r="534" spans="1:11">
      <c r="A534" s="34" t="s">
        <v>4656</v>
      </c>
      <c r="B534" s="34">
        <v>2018</v>
      </c>
      <c r="C534" s="34">
        <v>14</v>
      </c>
      <c r="D534" s="34" t="s">
        <v>651</v>
      </c>
      <c r="E534" s="95">
        <f t="shared" si="18"/>
        <v>793</v>
      </c>
      <c r="F534" s="95">
        <f>Cargos_x_gob!$C$4+Cargos_x_gob!$C$8</f>
        <v>1165</v>
      </c>
      <c r="G534" s="95">
        <f t="array" ref="G534">SUM(IF('Graf I Nivel Datastudio'!$B$1:$B$1613=B534,IF('Graf I Nivel Datastudio'!$C$1:$C$1613=C534,IF('Graf I Nivel Datastudio'!$D$1:$D$1613=D534,'Graf I Nivel Datastudio'!$G$1:$G$1613,0))))+SUM(IF('Graf II Nivel Datastudio'!$B$1:$B$1613=B534,IF('Graf II Nivel Datastudio'!$C$1:$C$1613=C534,IF('Graf II Nivel Datastudio'!$D$1:$D$1613=D534,'Graf II Nivel Datastudio'!$G$1:$G$1613,0))))</f>
        <v>13</v>
      </c>
      <c r="H534" s="95">
        <f t="shared" si="20"/>
        <v>213</v>
      </c>
      <c r="I534" s="98">
        <f t="shared" si="19"/>
        <v>0.26860025220680961</v>
      </c>
      <c r="J534" s="98">
        <f t="shared" si="2"/>
        <v>0.18283261802575107</v>
      </c>
      <c r="K534" s="34" t="s">
        <v>4728</v>
      </c>
    </row>
    <row r="535" spans="1:11">
      <c r="A535" s="34" t="s">
        <v>4656</v>
      </c>
      <c r="B535" s="34">
        <v>2018</v>
      </c>
      <c r="C535" s="34">
        <v>15</v>
      </c>
      <c r="D535" s="34" t="s">
        <v>651</v>
      </c>
      <c r="E535" s="95">
        <f t="shared" si="18"/>
        <v>793</v>
      </c>
      <c r="F535" s="95">
        <f>Cargos_x_gob!$C$4+Cargos_x_gob!$C$8</f>
        <v>1165</v>
      </c>
      <c r="G535" s="95">
        <f t="array" ref="G535">SUM(IF('Graf I Nivel Datastudio'!$B$1:$B$1613=B535,IF('Graf I Nivel Datastudio'!$C$1:$C$1613=C535,IF('Graf I Nivel Datastudio'!$D$1:$D$1613=D535,'Graf I Nivel Datastudio'!$G$1:$G$1613,0))))+SUM(IF('Graf II Nivel Datastudio'!$B$1:$B$1613=B535,IF('Graf II Nivel Datastudio'!$C$1:$C$1613=C535,IF('Graf II Nivel Datastudio'!$D$1:$D$1613=D535,'Graf II Nivel Datastudio'!$G$1:$G$1613,0))))</f>
        <v>6</v>
      </c>
      <c r="H535" s="95">
        <f t="shared" si="20"/>
        <v>219</v>
      </c>
      <c r="I535" s="98">
        <f t="shared" si="19"/>
        <v>0.27616645649432536</v>
      </c>
      <c r="J535" s="98">
        <f t="shared" si="2"/>
        <v>0.18798283261802576</v>
      </c>
      <c r="K535" s="34" t="s">
        <v>4728</v>
      </c>
    </row>
    <row r="536" spans="1:11">
      <c r="A536" s="34" t="s">
        <v>4656</v>
      </c>
      <c r="B536" s="34">
        <v>2018</v>
      </c>
      <c r="C536" s="34">
        <v>16</v>
      </c>
      <c r="D536" s="34" t="s">
        <v>651</v>
      </c>
      <c r="E536" s="95">
        <f t="shared" si="18"/>
        <v>793</v>
      </c>
      <c r="F536" s="95">
        <f>Cargos_x_gob!$C$4+Cargos_x_gob!$C$8</f>
        <v>1165</v>
      </c>
      <c r="G536" s="95">
        <f t="array" ref="G536">SUM(IF('Graf I Nivel Datastudio'!$B$1:$B$1613=B536,IF('Graf I Nivel Datastudio'!$C$1:$C$1613=C536,IF('Graf I Nivel Datastudio'!$D$1:$D$1613=D536,'Graf I Nivel Datastudio'!$G$1:$G$1613,0))))+SUM(IF('Graf II Nivel Datastudio'!$B$1:$B$1613=B536,IF('Graf II Nivel Datastudio'!$C$1:$C$1613=C536,IF('Graf II Nivel Datastudio'!$D$1:$D$1613=D536,'Graf II Nivel Datastudio'!$G$1:$G$1613,0))))</f>
        <v>3</v>
      </c>
      <c r="H536" s="95">
        <f t="shared" si="20"/>
        <v>222</v>
      </c>
      <c r="I536" s="98">
        <f t="shared" si="19"/>
        <v>0.27994955863808324</v>
      </c>
      <c r="J536" s="98">
        <f t="shared" si="2"/>
        <v>0.19055793991416309</v>
      </c>
      <c r="K536" s="34" t="s">
        <v>4728</v>
      </c>
    </row>
    <row r="537" spans="1:11">
      <c r="A537" s="34" t="s">
        <v>4656</v>
      </c>
      <c r="B537" s="34">
        <v>2018</v>
      </c>
      <c r="C537" s="34">
        <v>17</v>
      </c>
      <c r="D537" s="34" t="s">
        <v>651</v>
      </c>
      <c r="E537" s="95">
        <f t="shared" si="18"/>
        <v>793</v>
      </c>
      <c r="F537" s="95">
        <f>Cargos_x_gob!$C$4+Cargos_x_gob!$C$8</f>
        <v>1165</v>
      </c>
      <c r="G537" s="95">
        <f t="array" ref="G537">SUM(IF('Graf I Nivel Datastudio'!$B$1:$B$1613=B537,IF('Graf I Nivel Datastudio'!$C$1:$C$1613=C537,IF('Graf I Nivel Datastudio'!$D$1:$D$1613=D537,'Graf I Nivel Datastudio'!$G$1:$G$1613,0))))+SUM(IF('Graf II Nivel Datastudio'!$B$1:$B$1613=B537,IF('Graf II Nivel Datastudio'!$C$1:$C$1613=C537,IF('Graf II Nivel Datastudio'!$D$1:$D$1613=D537,'Graf II Nivel Datastudio'!$G$1:$G$1613,0))))</f>
        <v>14</v>
      </c>
      <c r="H537" s="95">
        <f t="shared" si="20"/>
        <v>236</v>
      </c>
      <c r="I537" s="98">
        <f t="shared" si="19"/>
        <v>0.29760403530895335</v>
      </c>
      <c r="J537" s="98">
        <f t="shared" si="2"/>
        <v>0.20257510729613734</v>
      </c>
      <c r="K537" s="34" t="s">
        <v>4728</v>
      </c>
    </row>
    <row r="538" spans="1:11">
      <c r="A538" s="34" t="s">
        <v>4656</v>
      </c>
      <c r="B538" s="34">
        <v>2018</v>
      </c>
      <c r="C538" s="34">
        <v>18</v>
      </c>
      <c r="D538" s="34" t="s">
        <v>651</v>
      </c>
      <c r="E538" s="95">
        <f t="shared" si="18"/>
        <v>793</v>
      </c>
      <c r="F538" s="95">
        <f>Cargos_x_gob!$C$4+Cargos_x_gob!$C$8</f>
        <v>1165</v>
      </c>
      <c r="G538" s="95">
        <f t="array" ref="G538">SUM(IF('Graf I Nivel Datastudio'!$B$1:$B$1613=B538,IF('Graf I Nivel Datastudio'!$C$1:$C$1613=C538,IF('Graf I Nivel Datastudio'!$D$1:$D$1613=D538,'Graf I Nivel Datastudio'!$G$1:$G$1613,0))))+SUM(IF('Graf II Nivel Datastudio'!$B$1:$B$1613=B538,IF('Graf II Nivel Datastudio'!$C$1:$C$1613=C538,IF('Graf II Nivel Datastudio'!$D$1:$D$1613=D538,'Graf II Nivel Datastudio'!$G$1:$G$1613,0))))</f>
        <v>3</v>
      </c>
      <c r="H538" s="95">
        <f t="shared" si="20"/>
        <v>239</v>
      </c>
      <c r="I538" s="98">
        <f t="shared" si="19"/>
        <v>0.30138713745271123</v>
      </c>
      <c r="J538" s="98">
        <f t="shared" si="2"/>
        <v>0.20515021459227467</v>
      </c>
      <c r="K538" s="34" t="s">
        <v>4728</v>
      </c>
    </row>
    <row r="539" spans="1:11">
      <c r="A539" s="34" t="s">
        <v>4656</v>
      </c>
      <c r="B539" s="34">
        <v>2018</v>
      </c>
      <c r="C539" s="34">
        <v>19</v>
      </c>
      <c r="D539" s="34" t="s">
        <v>651</v>
      </c>
      <c r="E539" s="95">
        <f t="shared" si="18"/>
        <v>793</v>
      </c>
      <c r="F539" s="95">
        <f>Cargos_x_gob!$C$4+Cargos_x_gob!$C$8</f>
        <v>1165</v>
      </c>
      <c r="G539" s="95">
        <f t="array" ref="G539">SUM(IF('Graf I Nivel Datastudio'!$B$1:$B$1613=B539,IF('Graf I Nivel Datastudio'!$C$1:$C$1613=C539,IF('Graf I Nivel Datastudio'!$D$1:$D$1613=D539,'Graf I Nivel Datastudio'!$G$1:$G$1613,0))))+SUM(IF('Graf II Nivel Datastudio'!$B$1:$B$1613=B539,IF('Graf II Nivel Datastudio'!$C$1:$C$1613=C539,IF('Graf II Nivel Datastudio'!$D$1:$D$1613=D539,'Graf II Nivel Datastudio'!$G$1:$G$1613,0))))</f>
        <v>5</v>
      </c>
      <c r="H539" s="95">
        <f t="shared" si="20"/>
        <v>244</v>
      </c>
      <c r="I539" s="98">
        <f t="shared" si="19"/>
        <v>0.30769230769230771</v>
      </c>
      <c r="J539" s="98">
        <f t="shared" si="2"/>
        <v>0.20944206008583691</v>
      </c>
      <c r="K539" s="34" t="s">
        <v>4728</v>
      </c>
    </row>
    <row r="540" spans="1:11">
      <c r="A540" s="34" t="s">
        <v>4656</v>
      </c>
      <c r="B540" s="34">
        <v>2018</v>
      </c>
      <c r="C540" s="34">
        <v>20</v>
      </c>
      <c r="D540" s="34" t="s">
        <v>651</v>
      </c>
      <c r="E540" s="95">
        <f t="shared" si="18"/>
        <v>793</v>
      </c>
      <c r="F540" s="95">
        <f>Cargos_x_gob!$C$4+Cargos_x_gob!$C$8</f>
        <v>1165</v>
      </c>
      <c r="G540" s="95">
        <f t="array" ref="G540">SUM(IF('Graf I Nivel Datastudio'!$B$1:$B$1613=B540,IF('Graf I Nivel Datastudio'!$C$1:$C$1613=C540,IF('Graf I Nivel Datastudio'!$D$1:$D$1613=D540,'Graf I Nivel Datastudio'!$G$1:$G$1613,0))))+SUM(IF('Graf II Nivel Datastudio'!$B$1:$B$1613=B540,IF('Graf II Nivel Datastudio'!$C$1:$C$1613=C540,IF('Graf II Nivel Datastudio'!$D$1:$D$1613=D540,'Graf II Nivel Datastudio'!$G$1:$G$1613,0))))</f>
        <v>3</v>
      </c>
      <c r="H540" s="95">
        <f t="shared" si="20"/>
        <v>247</v>
      </c>
      <c r="I540" s="98">
        <f t="shared" si="19"/>
        <v>0.31147540983606559</v>
      </c>
      <c r="J540" s="98">
        <f t="shared" si="2"/>
        <v>0.21201716738197424</v>
      </c>
      <c r="K540" s="34" t="s">
        <v>4728</v>
      </c>
    </row>
    <row r="541" spans="1:11">
      <c r="A541" s="34" t="s">
        <v>4656</v>
      </c>
      <c r="B541" s="34">
        <v>2018</v>
      </c>
      <c r="C541" s="34">
        <v>21</v>
      </c>
      <c r="D541" s="34" t="s">
        <v>651</v>
      </c>
      <c r="E541" s="95">
        <f t="shared" si="18"/>
        <v>793</v>
      </c>
      <c r="F541" s="95">
        <f>Cargos_x_gob!$C$4+Cargos_x_gob!$C$8</f>
        <v>1165</v>
      </c>
      <c r="G541" s="95">
        <f t="array" ref="G541">SUM(IF('Graf I Nivel Datastudio'!$B$1:$B$1613=B541,IF('Graf I Nivel Datastudio'!$C$1:$C$1613=C541,IF('Graf I Nivel Datastudio'!$D$1:$D$1613=D541,'Graf I Nivel Datastudio'!$G$1:$G$1613,0))))+SUM(IF('Graf II Nivel Datastudio'!$B$1:$B$1613=B541,IF('Graf II Nivel Datastudio'!$C$1:$C$1613=C541,IF('Graf II Nivel Datastudio'!$D$1:$D$1613=D541,'Graf II Nivel Datastudio'!$G$1:$G$1613,0))))</f>
        <v>10</v>
      </c>
      <c r="H541" s="95">
        <f t="shared" si="20"/>
        <v>257</v>
      </c>
      <c r="I541" s="98">
        <f t="shared" si="19"/>
        <v>0.32408575031525849</v>
      </c>
      <c r="J541" s="98">
        <f t="shared" si="2"/>
        <v>0.22060085836909871</v>
      </c>
      <c r="K541" s="34" t="s">
        <v>4728</v>
      </c>
    </row>
    <row r="542" spans="1:11">
      <c r="A542" s="34" t="s">
        <v>4656</v>
      </c>
      <c r="B542" s="34">
        <v>2018</v>
      </c>
      <c r="C542" s="34">
        <v>22</v>
      </c>
      <c r="D542" s="34" t="s">
        <v>651</v>
      </c>
      <c r="E542" s="95">
        <f t="shared" si="18"/>
        <v>793</v>
      </c>
      <c r="F542" s="95">
        <f>Cargos_x_gob!$C$4+Cargos_x_gob!$C$8</f>
        <v>1165</v>
      </c>
      <c r="G542" s="95">
        <f t="array" ref="G542">SUM(IF('Graf I Nivel Datastudio'!$B$1:$B$1613=B542,IF('Graf I Nivel Datastudio'!$C$1:$C$1613=C542,IF('Graf I Nivel Datastudio'!$D$1:$D$1613=D542,'Graf I Nivel Datastudio'!$G$1:$G$1613,0))))+SUM(IF('Graf II Nivel Datastudio'!$B$1:$B$1613=B542,IF('Graf II Nivel Datastudio'!$C$1:$C$1613=C542,IF('Graf II Nivel Datastudio'!$D$1:$D$1613=D542,'Graf II Nivel Datastudio'!$G$1:$G$1613,0))))</f>
        <v>6</v>
      </c>
      <c r="H542" s="95">
        <f t="shared" si="20"/>
        <v>263</v>
      </c>
      <c r="I542" s="98">
        <f t="shared" si="19"/>
        <v>0.3316519546027743</v>
      </c>
      <c r="J542" s="98">
        <f t="shared" si="2"/>
        <v>0.22575107296137339</v>
      </c>
      <c r="K542" s="34" t="s">
        <v>4728</v>
      </c>
    </row>
    <row r="543" spans="1:11">
      <c r="A543" s="34" t="s">
        <v>4656</v>
      </c>
      <c r="B543" s="34">
        <v>2018</v>
      </c>
      <c r="C543" s="34">
        <v>23</v>
      </c>
      <c r="D543" s="34" t="s">
        <v>651</v>
      </c>
      <c r="E543" s="95">
        <f t="shared" si="18"/>
        <v>793</v>
      </c>
      <c r="F543" s="95">
        <f>Cargos_x_gob!$C$4+Cargos_x_gob!$C$8</f>
        <v>1165</v>
      </c>
      <c r="G543" s="95">
        <f t="array" ref="G543">SUM(IF('Graf I Nivel Datastudio'!$B$1:$B$1613=B543,IF('Graf I Nivel Datastudio'!$C$1:$C$1613=C543,IF('Graf I Nivel Datastudio'!$D$1:$D$1613=D543,'Graf I Nivel Datastudio'!$G$1:$G$1613,0))))+SUM(IF('Graf II Nivel Datastudio'!$B$1:$B$1613=B543,IF('Graf II Nivel Datastudio'!$C$1:$C$1613=C543,IF('Graf II Nivel Datastudio'!$D$1:$D$1613=D543,'Graf II Nivel Datastudio'!$G$1:$G$1613,0))))</f>
        <v>5</v>
      </c>
      <c r="H543" s="95">
        <f t="shared" si="20"/>
        <v>268</v>
      </c>
      <c r="I543" s="98">
        <f t="shared" si="19"/>
        <v>0.33795712484237073</v>
      </c>
      <c r="J543" s="98">
        <f t="shared" si="2"/>
        <v>0.23004291845493563</v>
      </c>
      <c r="K543" s="34" t="s">
        <v>4728</v>
      </c>
    </row>
    <row r="544" spans="1:11">
      <c r="A544" s="34" t="s">
        <v>4656</v>
      </c>
      <c r="B544" s="34">
        <v>2018</v>
      </c>
      <c r="C544" s="34">
        <v>24</v>
      </c>
      <c r="D544" s="34" t="s">
        <v>651</v>
      </c>
      <c r="E544" s="95">
        <f t="shared" si="18"/>
        <v>793</v>
      </c>
      <c r="F544" s="95">
        <f>Cargos_x_gob!$C$4+Cargos_x_gob!$C$8</f>
        <v>1165</v>
      </c>
      <c r="G544" s="95">
        <f t="array" ref="G544">SUM(IF('Graf I Nivel Datastudio'!$B$1:$B$1613=B544,IF('Graf I Nivel Datastudio'!$C$1:$C$1613=C544,IF('Graf I Nivel Datastudio'!$D$1:$D$1613=D544,'Graf I Nivel Datastudio'!$G$1:$G$1613,0))))+SUM(IF('Graf II Nivel Datastudio'!$B$1:$B$1613=B544,IF('Graf II Nivel Datastudio'!$C$1:$C$1613=C544,IF('Graf II Nivel Datastudio'!$D$1:$D$1613=D544,'Graf II Nivel Datastudio'!$G$1:$G$1613,0))))</f>
        <v>4</v>
      </c>
      <c r="H544" s="95">
        <f t="shared" si="20"/>
        <v>272</v>
      </c>
      <c r="I544" s="98">
        <f t="shared" si="19"/>
        <v>0.34300126103404793</v>
      </c>
      <c r="J544" s="98">
        <f t="shared" si="2"/>
        <v>0.23347639484978541</v>
      </c>
      <c r="K544" s="34" t="s">
        <v>4728</v>
      </c>
    </row>
    <row r="545" spans="1:11">
      <c r="A545" s="34" t="s">
        <v>4656</v>
      </c>
      <c r="B545" s="34">
        <v>2018</v>
      </c>
      <c r="C545" s="34">
        <v>25</v>
      </c>
      <c r="D545" s="34" t="s">
        <v>651</v>
      </c>
      <c r="E545" s="95">
        <f t="shared" ref="E545:E608" si="21">SP2_IN+SP2_IIN</f>
        <v>793</v>
      </c>
      <c r="F545" s="95">
        <f>Cargos_x_gob!$C$4+Cargos_x_gob!$C$8</f>
        <v>1165</v>
      </c>
      <c r="G545" s="95">
        <f t="array" ref="G545">SUM(IF('Graf I Nivel Datastudio'!$B$1:$B$1613=B545,IF('Graf I Nivel Datastudio'!$C$1:$C$1613=C545,IF('Graf I Nivel Datastudio'!$D$1:$D$1613=D545,'Graf I Nivel Datastudio'!$G$1:$G$1613,0))))+SUM(IF('Graf II Nivel Datastudio'!$B$1:$B$1613=B545,IF('Graf II Nivel Datastudio'!$C$1:$C$1613=C545,IF('Graf II Nivel Datastudio'!$D$1:$D$1613=D545,'Graf II Nivel Datastudio'!$G$1:$G$1613,0))))</f>
        <v>15</v>
      </c>
      <c r="H545" s="95">
        <f t="shared" si="20"/>
        <v>287</v>
      </c>
      <c r="I545" s="98">
        <f t="shared" si="19"/>
        <v>0.36191677175283732</v>
      </c>
      <c r="J545" s="98">
        <f t="shared" si="2"/>
        <v>0.24635193133047209</v>
      </c>
      <c r="K545" s="34" t="s">
        <v>4728</v>
      </c>
    </row>
    <row r="546" spans="1:11">
      <c r="A546" s="34" t="s">
        <v>4656</v>
      </c>
      <c r="B546" s="34">
        <v>2018</v>
      </c>
      <c r="C546" s="34">
        <v>26</v>
      </c>
      <c r="D546" s="34" t="s">
        <v>651</v>
      </c>
      <c r="E546" s="95">
        <f t="shared" si="21"/>
        <v>793</v>
      </c>
      <c r="F546" s="95">
        <f>Cargos_x_gob!$C$4+Cargos_x_gob!$C$8</f>
        <v>1165</v>
      </c>
      <c r="G546" s="95">
        <f t="array" ref="G546">SUM(IF('Graf I Nivel Datastudio'!$B$1:$B$1613=B546,IF('Graf I Nivel Datastudio'!$C$1:$C$1613=C546,IF('Graf I Nivel Datastudio'!$D$1:$D$1613=D546,'Graf I Nivel Datastudio'!$G$1:$G$1613,0))))+SUM(IF('Graf II Nivel Datastudio'!$B$1:$B$1613=B546,IF('Graf II Nivel Datastudio'!$C$1:$C$1613=C546,IF('Graf II Nivel Datastudio'!$D$1:$D$1613=D546,'Graf II Nivel Datastudio'!$G$1:$G$1613,0))))</f>
        <v>5</v>
      </c>
      <c r="H546" s="95">
        <f t="shared" si="20"/>
        <v>292</v>
      </c>
      <c r="I546" s="98">
        <f t="shared" si="19"/>
        <v>0.3682219419924338</v>
      </c>
      <c r="J546" s="98">
        <f t="shared" si="2"/>
        <v>0.25064377682403433</v>
      </c>
      <c r="K546" s="34" t="s">
        <v>4728</v>
      </c>
    </row>
    <row r="547" spans="1:11">
      <c r="A547" s="34" t="s">
        <v>4656</v>
      </c>
      <c r="B547" s="34">
        <v>2018</v>
      </c>
      <c r="C547" s="34">
        <v>27</v>
      </c>
      <c r="D547" s="34" t="s">
        <v>651</v>
      </c>
      <c r="E547" s="95">
        <f t="shared" si="21"/>
        <v>793</v>
      </c>
      <c r="F547" s="95">
        <f>Cargos_x_gob!$C$4+Cargos_x_gob!$C$8</f>
        <v>1165</v>
      </c>
      <c r="G547" s="95">
        <f t="array" ref="G547">SUM(IF('Graf I Nivel Datastudio'!$B$1:$B$1613=B547,IF('Graf I Nivel Datastudio'!$C$1:$C$1613=C547,IF('Graf I Nivel Datastudio'!$D$1:$D$1613=D547,'Graf I Nivel Datastudio'!$G$1:$G$1613,0))))+SUM(IF('Graf II Nivel Datastudio'!$B$1:$B$1613=B547,IF('Graf II Nivel Datastudio'!$C$1:$C$1613=C547,IF('Graf II Nivel Datastudio'!$D$1:$D$1613=D547,'Graf II Nivel Datastudio'!$G$1:$G$1613,0))))</f>
        <v>10</v>
      </c>
      <c r="H547" s="95">
        <f t="shared" si="20"/>
        <v>302</v>
      </c>
      <c r="I547" s="98">
        <f t="shared" si="19"/>
        <v>0.38083228247162676</v>
      </c>
      <c r="J547" s="98">
        <f t="shared" si="2"/>
        <v>0.2592274678111588</v>
      </c>
      <c r="K547" s="34" t="s">
        <v>4728</v>
      </c>
    </row>
    <row r="548" spans="1:11">
      <c r="A548" s="34" t="s">
        <v>4656</v>
      </c>
      <c r="B548" s="34">
        <v>2018</v>
      </c>
      <c r="C548" s="34">
        <v>28</v>
      </c>
      <c r="D548" s="34" t="s">
        <v>651</v>
      </c>
      <c r="E548" s="95">
        <f t="shared" si="21"/>
        <v>793</v>
      </c>
      <c r="F548" s="95">
        <f>Cargos_x_gob!$C$4+Cargos_x_gob!$C$8</f>
        <v>1165</v>
      </c>
      <c r="G548" s="95">
        <f t="array" ref="G548">SUM(IF('Graf I Nivel Datastudio'!$B$1:$B$1613=B548,IF('Graf I Nivel Datastudio'!$C$1:$C$1613=C548,IF('Graf I Nivel Datastudio'!$D$1:$D$1613=D548,'Graf I Nivel Datastudio'!$G$1:$G$1613,0))))+SUM(IF('Graf II Nivel Datastudio'!$B$1:$B$1613=B548,IF('Graf II Nivel Datastudio'!$C$1:$C$1613=C548,IF('Graf II Nivel Datastudio'!$D$1:$D$1613=D548,'Graf II Nivel Datastudio'!$G$1:$G$1613,0))))</f>
        <v>4</v>
      </c>
      <c r="H548" s="95">
        <f t="shared" si="20"/>
        <v>306</v>
      </c>
      <c r="I548" s="98">
        <f t="shared" si="19"/>
        <v>0.38587641866330391</v>
      </c>
      <c r="J548" s="98">
        <f t="shared" si="2"/>
        <v>0.26266094420600861</v>
      </c>
      <c r="K548" s="34" t="s">
        <v>4728</v>
      </c>
    </row>
    <row r="549" spans="1:11">
      <c r="A549" s="34" t="s">
        <v>4656</v>
      </c>
      <c r="B549" s="34">
        <v>2018</v>
      </c>
      <c r="C549" s="34">
        <v>29</v>
      </c>
      <c r="D549" s="34" t="s">
        <v>651</v>
      </c>
      <c r="E549" s="95">
        <f t="shared" si="21"/>
        <v>793</v>
      </c>
      <c r="F549" s="95">
        <f>Cargos_x_gob!$C$4+Cargos_x_gob!$C$8</f>
        <v>1165</v>
      </c>
      <c r="G549" s="95">
        <f t="array" ref="G549">SUM(IF('Graf I Nivel Datastudio'!$B$1:$B$1613=B549,IF('Graf I Nivel Datastudio'!$C$1:$C$1613=C549,IF('Graf I Nivel Datastudio'!$D$1:$D$1613=D549,'Graf I Nivel Datastudio'!$G$1:$G$1613,0))))+SUM(IF('Graf II Nivel Datastudio'!$B$1:$B$1613=B549,IF('Graf II Nivel Datastudio'!$C$1:$C$1613=C549,IF('Graf II Nivel Datastudio'!$D$1:$D$1613=D549,'Graf II Nivel Datastudio'!$G$1:$G$1613,0))))</f>
        <v>1</v>
      </c>
      <c r="H549" s="95">
        <f t="shared" si="20"/>
        <v>307</v>
      </c>
      <c r="I549" s="98">
        <f t="shared" si="19"/>
        <v>0.38713745271122318</v>
      </c>
      <c r="J549" s="98">
        <f t="shared" si="2"/>
        <v>0.263519313304721</v>
      </c>
      <c r="K549" s="34" t="s">
        <v>4728</v>
      </c>
    </row>
    <row r="550" spans="1:11">
      <c r="A550" s="34" t="s">
        <v>4656</v>
      </c>
      <c r="B550" s="34">
        <v>2018</v>
      </c>
      <c r="C550" s="34">
        <v>30</v>
      </c>
      <c r="D550" s="34" t="s">
        <v>651</v>
      </c>
      <c r="E550" s="95">
        <f t="shared" si="21"/>
        <v>793</v>
      </c>
      <c r="F550" s="95">
        <f>Cargos_x_gob!$C$4+Cargos_x_gob!$C$8</f>
        <v>1165</v>
      </c>
      <c r="G550" s="95">
        <f t="array" ref="G550">SUM(IF('Graf I Nivel Datastudio'!$B$1:$B$1613=B550,IF('Graf I Nivel Datastudio'!$C$1:$C$1613=C550,IF('Graf I Nivel Datastudio'!$D$1:$D$1613=D550,'Graf I Nivel Datastudio'!$G$1:$G$1613,0))))+SUM(IF('Graf II Nivel Datastudio'!$B$1:$B$1613=B550,IF('Graf II Nivel Datastudio'!$C$1:$C$1613=C550,IF('Graf II Nivel Datastudio'!$D$1:$D$1613=D550,'Graf II Nivel Datastudio'!$G$1:$G$1613,0))))</f>
        <v>16</v>
      </c>
      <c r="H550" s="95">
        <f t="shared" si="20"/>
        <v>323</v>
      </c>
      <c r="I550" s="98">
        <f t="shared" si="19"/>
        <v>0.4073139974779319</v>
      </c>
      <c r="J550" s="98">
        <f t="shared" si="2"/>
        <v>0.27725321888412019</v>
      </c>
      <c r="K550" s="34" t="s">
        <v>4728</v>
      </c>
    </row>
    <row r="551" spans="1:11">
      <c r="A551" s="34" t="s">
        <v>4656</v>
      </c>
      <c r="B551" s="34">
        <v>2018</v>
      </c>
      <c r="C551" s="34">
        <v>31</v>
      </c>
      <c r="D551" s="34" t="s">
        <v>651</v>
      </c>
      <c r="E551" s="95">
        <f t="shared" si="21"/>
        <v>793</v>
      </c>
      <c r="F551" s="95">
        <f>Cargos_x_gob!$C$4+Cargos_x_gob!$C$8</f>
        <v>1165</v>
      </c>
      <c r="G551" s="95">
        <f t="array" ref="G551">SUM(IF('Graf I Nivel Datastudio'!$B$1:$B$1613=B551,IF('Graf I Nivel Datastudio'!$C$1:$C$1613=C551,IF('Graf I Nivel Datastudio'!$D$1:$D$1613=D551,'Graf I Nivel Datastudio'!$G$1:$G$1613,0))))+SUM(IF('Graf II Nivel Datastudio'!$B$1:$B$1613=B551,IF('Graf II Nivel Datastudio'!$C$1:$C$1613=C551,IF('Graf II Nivel Datastudio'!$D$1:$D$1613=D551,'Graf II Nivel Datastudio'!$G$1:$G$1613,0))))</f>
        <v>4</v>
      </c>
      <c r="H551" s="95">
        <f t="shared" si="20"/>
        <v>327</v>
      </c>
      <c r="I551" s="98">
        <f t="shared" si="19"/>
        <v>0.41235813366960911</v>
      </c>
      <c r="J551" s="98">
        <f t="shared" si="2"/>
        <v>0.28068669527896994</v>
      </c>
      <c r="K551" s="34" t="s">
        <v>4728</v>
      </c>
    </row>
    <row r="552" spans="1:11">
      <c r="A552" s="34" t="s">
        <v>4656</v>
      </c>
      <c r="B552" s="34">
        <v>2018</v>
      </c>
      <c r="C552" s="34">
        <v>32</v>
      </c>
      <c r="D552" s="34" t="s">
        <v>651</v>
      </c>
      <c r="E552" s="95">
        <f t="shared" si="21"/>
        <v>793</v>
      </c>
      <c r="F552" s="95">
        <f>Cargos_x_gob!$C$4+Cargos_x_gob!$C$8</f>
        <v>1165</v>
      </c>
      <c r="G552" s="95">
        <f t="array" ref="G552">SUM(IF('Graf I Nivel Datastudio'!$B$1:$B$1613=B552,IF('Graf I Nivel Datastudio'!$C$1:$C$1613=C552,IF('Graf I Nivel Datastudio'!$D$1:$D$1613=D552,'Graf I Nivel Datastudio'!$G$1:$G$1613,0))))+SUM(IF('Graf II Nivel Datastudio'!$B$1:$B$1613=B552,IF('Graf II Nivel Datastudio'!$C$1:$C$1613=C552,IF('Graf II Nivel Datastudio'!$D$1:$D$1613=D552,'Graf II Nivel Datastudio'!$G$1:$G$1613,0))))</f>
        <v>7</v>
      </c>
      <c r="H552" s="95">
        <f t="shared" si="20"/>
        <v>334</v>
      </c>
      <c r="I552" s="98">
        <f t="shared" si="19"/>
        <v>0.42118537200504413</v>
      </c>
      <c r="J552" s="98">
        <f t="shared" si="2"/>
        <v>0.28669527896995706</v>
      </c>
      <c r="K552" s="34" t="s">
        <v>4728</v>
      </c>
    </row>
    <row r="553" spans="1:11">
      <c r="A553" s="34" t="s">
        <v>4656</v>
      </c>
      <c r="B553" s="34">
        <v>2018</v>
      </c>
      <c r="C553" s="34">
        <v>33</v>
      </c>
      <c r="D553" s="34" t="s">
        <v>651</v>
      </c>
      <c r="E553" s="95">
        <f t="shared" si="21"/>
        <v>793</v>
      </c>
      <c r="F553" s="95">
        <f>Cargos_x_gob!$C$4+Cargos_x_gob!$C$8</f>
        <v>1165</v>
      </c>
      <c r="G553" s="95">
        <f t="array" ref="G553">SUM(IF('Graf I Nivel Datastudio'!$B$1:$B$1613=B553,IF('Graf I Nivel Datastudio'!$C$1:$C$1613=C553,IF('Graf I Nivel Datastudio'!$D$1:$D$1613=D553,'Graf I Nivel Datastudio'!$G$1:$G$1613,0))))+SUM(IF('Graf II Nivel Datastudio'!$B$1:$B$1613=B553,IF('Graf II Nivel Datastudio'!$C$1:$C$1613=C553,IF('Graf II Nivel Datastudio'!$D$1:$D$1613=D553,'Graf II Nivel Datastudio'!$G$1:$G$1613,0))))</f>
        <v>3</v>
      </c>
      <c r="H553" s="95">
        <f t="shared" si="20"/>
        <v>337</v>
      </c>
      <c r="I553" s="98">
        <f t="shared" si="19"/>
        <v>0.42496847414880201</v>
      </c>
      <c r="J553" s="98">
        <f t="shared" si="2"/>
        <v>0.28927038626609441</v>
      </c>
      <c r="K553" s="34" t="s">
        <v>4728</v>
      </c>
    </row>
    <row r="554" spans="1:11">
      <c r="A554" s="34" t="s">
        <v>4656</v>
      </c>
      <c r="B554" s="34">
        <v>2018</v>
      </c>
      <c r="C554" s="34">
        <v>34</v>
      </c>
      <c r="D554" s="34" t="s">
        <v>651</v>
      </c>
      <c r="E554" s="95">
        <f t="shared" si="21"/>
        <v>793</v>
      </c>
      <c r="F554" s="95">
        <f>Cargos_x_gob!$C$4+Cargos_x_gob!$C$8</f>
        <v>1165</v>
      </c>
      <c r="G554" s="95">
        <f t="array" ref="G554">SUM(IF('Graf I Nivel Datastudio'!$B$1:$B$1613=B554,IF('Graf I Nivel Datastudio'!$C$1:$C$1613=C554,IF('Graf I Nivel Datastudio'!$D$1:$D$1613=D554,'Graf I Nivel Datastudio'!$G$1:$G$1613,0))))+SUM(IF('Graf II Nivel Datastudio'!$B$1:$B$1613=B554,IF('Graf II Nivel Datastudio'!$C$1:$C$1613=C554,IF('Graf II Nivel Datastudio'!$D$1:$D$1613=D554,'Graf II Nivel Datastudio'!$G$1:$G$1613,0))))</f>
        <v>13</v>
      </c>
      <c r="H554" s="95">
        <f t="shared" si="20"/>
        <v>350</v>
      </c>
      <c r="I554" s="98">
        <f t="shared" si="19"/>
        <v>0.44136191677175285</v>
      </c>
      <c r="J554" s="98">
        <f t="shared" si="2"/>
        <v>0.30042918454935624</v>
      </c>
      <c r="K554" s="34" t="s">
        <v>4728</v>
      </c>
    </row>
    <row r="555" spans="1:11">
      <c r="A555" s="34" t="s">
        <v>4656</v>
      </c>
      <c r="B555" s="34">
        <v>2018</v>
      </c>
      <c r="C555" s="34">
        <v>35</v>
      </c>
      <c r="D555" s="34" t="s">
        <v>651</v>
      </c>
      <c r="E555" s="95">
        <f t="shared" si="21"/>
        <v>793</v>
      </c>
      <c r="F555" s="95">
        <f>Cargos_x_gob!$C$4+Cargos_x_gob!$C$8</f>
        <v>1165</v>
      </c>
      <c r="G555" s="95">
        <f t="array" ref="G555">SUM(IF('Graf I Nivel Datastudio'!$B$1:$B$1613=B555,IF('Graf I Nivel Datastudio'!$C$1:$C$1613=C555,IF('Graf I Nivel Datastudio'!$D$1:$D$1613=D555,'Graf I Nivel Datastudio'!$G$1:$G$1613,0))))+SUM(IF('Graf II Nivel Datastudio'!$B$1:$B$1613=B555,IF('Graf II Nivel Datastudio'!$C$1:$C$1613=C555,IF('Graf II Nivel Datastudio'!$D$1:$D$1613=D555,'Graf II Nivel Datastudio'!$G$1:$G$1613,0))))</f>
        <v>2</v>
      </c>
      <c r="H555" s="95">
        <f t="shared" si="20"/>
        <v>352</v>
      </c>
      <c r="I555" s="98">
        <f t="shared" si="19"/>
        <v>0.44388398486759145</v>
      </c>
      <c r="J555" s="98">
        <f t="shared" si="2"/>
        <v>0.30214592274678109</v>
      </c>
      <c r="K555" s="34" t="s">
        <v>4728</v>
      </c>
    </row>
    <row r="556" spans="1:11">
      <c r="A556" s="34" t="s">
        <v>4656</v>
      </c>
      <c r="B556" s="34">
        <v>2018</v>
      </c>
      <c r="C556" s="34">
        <v>36</v>
      </c>
      <c r="D556" s="34" t="s">
        <v>651</v>
      </c>
      <c r="E556" s="95">
        <f t="shared" si="21"/>
        <v>793</v>
      </c>
      <c r="F556" s="95">
        <f>Cargos_x_gob!$C$4+Cargos_x_gob!$C$8</f>
        <v>1165</v>
      </c>
      <c r="G556" s="95">
        <f t="array" ref="G556">SUM(IF('Graf I Nivel Datastudio'!$B$1:$B$1613=B556,IF('Graf I Nivel Datastudio'!$C$1:$C$1613=C556,IF('Graf I Nivel Datastudio'!$D$1:$D$1613=D556,'Graf I Nivel Datastudio'!$G$1:$G$1613,0))))+SUM(IF('Graf II Nivel Datastudio'!$B$1:$B$1613=B556,IF('Graf II Nivel Datastudio'!$C$1:$C$1613=C556,IF('Graf II Nivel Datastudio'!$D$1:$D$1613=D556,'Graf II Nivel Datastudio'!$G$1:$G$1613,0))))</f>
        <v>3</v>
      </c>
      <c r="H556" s="95">
        <f t="shared" si="20"/>
        <v>355</v>
      </c>
      <c r="I556" s="98">
        <f t="shared" si="19"/>
        <v>0.44766708701134933</v>
      </c>
      <c r="J556" s="98">
        <f t="shared" si="2"/>
        <v>0.30472103004291845</v>
      </c>
      <c r="K556" s="34" t="s">
        <v>4728</v>
      </c>
    </row>
    <row r="557" spans="1:11">
      <c r="A557" s="34" t="s">
        <v>4656</v>
      </c>
      <c r="B557" s="34">
        <v>2018</v>
      </c>
      <c r="C557" s="34">
        <v>37</v>
      </c>
      <c r="D557" s="34" t="s">
        <v>651</v>
      </c>
      <c r="E557" s="95">
        <f t="shared" si="21"/>
        <v>793</v>
      </c>
      <c r="F557" s="95">
        <f>Cargos_x_gob!$C$4+Cargos_x_gob!$C$8</f>
        <v>1165</v>
      </c>
      <c r="G557" s="95">
        <f t="array" ref="G557">SUM(IF('Graf I Nivel Datastudio'!$B$1:$B$1613=B557,IF('Graf I Nivel Datastudio'!$C$1:$C$1613=C557,IF('Graf I Nivel Datastudio'!$D$1:$D$1613=D557,'Graf I Nivel Datastudio'!$G$1:$G$1613,0))))+SUM(IF('Graf II Nivel Datastudio'!$B$1:$B$1613=B557,IF('Graf II Nivel Datastudio'!$C$1:$C$1613=C557,IF('Graf II Nivel Datastudio'!$D$1:$D$1613=D557,'Graf II Nivel Datastudio'!$G$1:$G$1613,0))))</f>
        <v>1</v>
      </c>
      <c r="H557" s="95">
        <f t="shared" si="20"/>
        <v>356</v>
      </c>
      <c r="I557" s="98">
        <f t="shared" si="19"/>
        <v>0.4489281210592686</v>
      </c>
      <c r="J557" s="98">
        <f t="shared" si="2"/>
        <v>0.3055793991416309</v>
      </c>
      <c r="K557" s="34" t="s">
        <v>4728</v>
      </c>
    </row>
    <row r="558" spans="1:11">
      <c r="A558" s="34" t="s">
        <v>4656</v>
      </c>
      <c r="B558" s="34">
        <v>2018</v>
      </c>
      <c r="C558" s="34">
        <v>38</v>
      </c>
      <c r="D558" s="34" t="s">
        <v>651</v>
      </c>
      <c r="E558" s="95">
        <f t="shared" si="21"/>
        <v>793</v>
      </c>
      <c r="F558" s="95">
        <f>Cargos_x_gob!$C$4+Cargos_x_gob!$C$8</f>
        <v>1165</v>
      </c>
      <c r="G558" s="95">
        <f t="array" ref="G558">SUM(IF('Graf I Nivel Datastudio'!$B$1:$B$1613=B558,IF('Graf I Nivel Datastudio'!$C$1:$C$1613=C558,IF('Graf I Nivel Datastudio'!$D$1:$D$1613=D558,'Graf I Nivel Datastudio'!$G$1:$G$1613,0))))+SUM(IF('Graf II Nivel Datastudio'!$B$1:$B$1613=B558,IF('Graf II Nivel Datastudio'!$C$1:$C$1613=C558,IF('Graf II Nivel Datastudio'!$D$1:$D$1613=D558,'Graf II Nivel Datastudio'!$G$1:$G$1613,0))))</f>
        <v>6</v>
      </c>
      <c r="H558" s="95">
        <f t="shared" si="20"/>
        <v>362</v>
      </c>
      <c r="I558" s="98">
        <f t="shared" si="19"/>
        <v>0.45649432534678436</v>
      </c>
      <c r="J558" s="98">
        <f t="shared" si="2"/>
        <v>0.31072961373390556</v>
      </c>
      <c r="K558" s="34" t="s">
        <v>4728</v>
      </c>
    </row>
    <row r="559" spans="1:11">
      <c r="A559" s="34" t="s">
        <v>4656</v>
      </c>
      <c r="B559" s="34">
        <v>2018</v>
      </c>
      <c r="C559" s="34">
        <v>39</v>
      </c>
      <c r="D559" s="34" t="s">
        <v>651</v>
      </c>
      <c r="E559" s="95">
        <f t="shared" si="21"/>
        <v>793</v>
      </c>
      <c r="F559" s="95">
        <f>Cargos_x_gob!$C$4+Cargos_x_gob!$C$8</f>
        <v>1165</v>
      </c>
      <c r="G559" s="95">
        <f t="array" ref="G559">SUM(IF('Graf I Nivel Datastudio'!$B$1:$B$1613=B559,IF('Graf I Nivel Datastudio'!$C$1:$C$1613=C559,IF('Graf I Nivel Datastudio'!$D$1:$D$1613=D559,'Graf I Nivel Datastudio'!$G$1:$G$1613,0))))+SUM(IF('Graf II Nivel Datastudio'!$B$1:$B$1613=B559,IF('Graf II Nivel Datastudio'!$C$1:$C$1613=C559,IF('Graf II Nivel Datastudio'!$D$1:$D$1613=D559,'Graf II Nivel Datastudio'!$G$1:$G$1613,0))))</f>
        <v>4</v>
      </c>
      <c r="H559" s="95">
        <f t="shared" si="20"/>
        <v>366</v>
      </c>
      <c r="I559" s="98">
        <f t="shared" si="19"/>
        <v>0.46153846153846156</v>
      </c>
      <c r="J559" s="98">
        <f t="shared" si="2"/>
        <v>0.31416309012875537</v>
      </c>
      <c r="K559" s="34" t="s">
        <v>4728</v>
      </c>
    </row>
    <row r="560" spans="1:11">
      <c r="A560" s="34" t="s">
        <v>4656</v>
      </c>
      <c r="B560" s="34">
        <v>2018</v>
      </c>
      <c r="C560" s="34">
        <v>40</v>
      </c>
      <c r="D560" s="34" t="s">
        <v>651</v>
      </c>
      <c r="E560" s="95">
        <f t="shared" si="21"/>
        <v>793</v>
      </c>
      <c r="F560" s="95">
        <f>Cargos_x_gob!$C$4+Cargos_x_gob!$C$8</f>
        <v>1165</v>
      </c>
      <c r="G560" s="95">
        <f t="array" ref="G560">SUM(IF('Graf I Nivel Datastudio'!$B$1:$B$1613=B560,IF('Graf I Nivel Datastudio'!$C$1:$C$1613=C560,IF('Graf I Nivel Datastudio'!$D$1:$D$1613=D560,'Graf I Nivel Datastudio'!$G$1:$G$1613,0))))+SUM(IF('Graf II Nivel Datastudio'!$B$1:$B$1613=B560,IF('Graf II Nivel Datastudio'!$C$1:$C$1613=C560,IF('Graf II Nivel Datastudio'!$D$1:$D$1613=D560,'Graf II Nivel Datastudio'!$G$1:$G$1613,0))))</f>
        <v>5</v>
      </c>
      <c r="H560" s="95">
        <f t="shared" si="20"/>
        <v>371</v>
      </c>
      <c r="I560" s="98">
        <f t="shared" si="19"/>
        <v>0.46784363177805799</v>
      </c>
      <c r="J560" s="98">
        <f t="shared" si="2"/>
        <v>0.31845493562231758</v>
      </c>
      <c r="K560" s="34" t="s">
        <v>4728</v>
      </c>
    </row>
    <row r="561" spans="1:11">
      <c r="A561" s="34" t="s">
        <v>4656</v>
      </c>
      <c r="B561" s="34">
        <v>2018</v>
      </c>
      <c r="C561" s="34">
        <v>41</v>
      </c>
      <c r="D561" s="34" t="s">
        <v>651</v>
      </c>
      <c r="E561" s="95">
        <f t="shared" si="21"/>
        <v>793</v>
      </c>
      <c r="F561" s="95">
        <f>Cargos_x_gob!$C$4+Cargos_x_gob!$C$8</f>
        <v>1165</v>
      </c>
      <c r="G561" s="95">
        <f t="array" ref="G561">SUM(IF('Graf I Nivel Datastudio'!$B$1:$B$1613=B561,IF('Graf I Nivel Datastudio'!$C$1:$C$1613=C561,IF('Graf I Nivel Datastudio'!$D$1:$D$1613=D561,'Graf I Nivel Datastudio'!$G$1:$G$1613,0))))+SUM(IF('Graf II Nivel Datastudio'!$B$1:$B$1613=B561,IF('Graf II Nivel Datastudio'!$C$1:$C$1613=C561,IF('Graf II Nivel Datastudio'!$D$1:$D$1613=D561,'Graf II Nivel Datastudio'!$G$1:$G$1613,0))))</f>
        <v>2</v>
      </c>
      <c r="H561" s="95">
        <f t="shared" si="20"/>
        <v>373</v>
      </c>
      <c r="I561" s="98">
        <f t="shared" si="19"/>
        <v>0.47036569987389659</v>
      </c>
      <c r="J561" s="98">
        <f t="shared" si="2"/>
        <v>0.32017167381974249</v>
      </c>
      <c r="K561" s="34" t="s">
        <v>4728</v>
      </c>
    </row>
    <row r="562" spans="1:11">
      <c r="A562" s="34" t="s">
        <v>4656</v>
      </c>
      <c r="B562" s="34">
        <v>2018</v>
      </c>
      <c r="C562" s="34">
        <v>42</v>
      </c>
      <c r="D562" s="34" t="s">
        <v>651</v>
      </c>
      <c r="E562" s="95">
        <f t="shared" si="21"/>
        <v>793</v>
      </c>
      <c r="F562" s="95">
        <f>Cargos_x_gob!$C$4+Cargos_x_gob!$C$8</f>
        <v>1165</v>
      </c>
      <c r="G562" s="95">
        <f t="array" ref="G562">SUM(IF('Graf I Nivel Datastudio'!$B$1:$B$1613=B562,IF('Graf I Nivel Datastudio'!$C$1:$C$1613=C562,IF('Graf I Nivel Datastudio'!$D$1:$D$1613=D562,'Graf I Nivel Datastudio'!$G$1:$G$1613,0))))+SUM(IF('Graf II Nivel Datastudio'!$B$1:$B$1613=B562,IF('Graf II Nivel Datastudio'!$C$1:$C$1613=C562,IF('Graf II Nivel Datastudio'!$D$1:$D$1613=D562,'Graf II Nivel Datastudio'!$G$1:$G$1613,0))))</f>
        <v>2</v>
      </c>
      <c r="H562" s="95">
        <f t="shared" si="20"/>
        <v>375</v>
      </c>
      <c r="I562" s="98">
        <f t="shared" si="19"/>
        <v>0.4728877679697352</v>
      </c>
      <c r="J562" s="98">
        <f t="shared" si="2"/>
        <v>0.32188841201716739</v>
      </c>
      <c r="K562" s="34" t="s">
        <v>4728</v>
      </c>
    </row>
    <row r="563" spans="1:11">
      <c r="A563" s="34" t="s">
        <v>4656</v>
      </c>
      <c r="B563" s="34">
        <v>2018</v>
      </c>
      <c r="C563" s="34">
        <v>43</v>
      </c>
      <c r="D563" s="34" t="s">
        <v>651</v>
      </c>
      <c r="E563" s="95">
        <f t="shared" si="21"/>
        <v>793</v>
      </c>
      <c r="F563" s="95">
        <f>Cargos_x_gob!$C$4+Cargos_x_gob!$C$8</f>
        <v>1165</v>
      </c>
      <c r="G563" s="95">
        <f t="array" ref="G563">SUM(IF('Graf I Nivel Datastudio'!$B$1:$B$1613=B563,IF('Graf I Nivel Datastudio'!$C$1:$C$1613=C563,IF('Graf I Nivel Datastudio'!$D$1:$D$1613=D563,'Graf I Nivel Datastudio'!$G$1:$G$1613,0))))+SUM(IF('Graf II Nivel Datastudio'!$B$1:$B$1613=B563,IF('Graf II Nivel Datastudio'!$C$1:$C$1613=C563,IF('Graf II Nivel Datastudio'!$D$1:$D$1613=D563,'Graf II Nivel Datastudio'!$G$1:$G$1613,0))))</f>
        <v>9</v>
      </c>
      <c r="H563" s="95">
        <f t="shared" si="20"/>
        <v>384</v>
      </c>
      <c r="I563" s="98">
        <f t="shared" si="19"/>
        <v>0.48423707440100883</v>
      </c>
      <c r="J563" s="98">
        <f t="shared" si="2"/>
        <v>0.32961373390557941</v>
      </c>
      <c r="K563" s="34" t="s">
        <v>4728</v>
      </c>
    </row>
    <row r="564" spans="1:11">
      <c r="A564" s="34" t="s">
        <v>4656</v>
      </c>
      <c r="B564" s="34">
        <v>2018</v>
      </c>
      <c r="C564" s="34">
        <v>44</v>
      </c>
      <c r="D564" s="34" t="s">
        <v>651</v>
      </c>
      <c r="E564" s="95">
        <f t="shared" si="21"/>
        <v>793</v>
      </c>
      <c r="F564" s="95">
        <f>Cargos_x_gob!$C$4+Cargos_x_gob!$C$8</f>
        <v>1165</v>
      </c>
      <c r="G564" s="95">
        <f t="array" ref="G564">SUM(IF('Graf I Nivel Datastudio'!$B$1:$B$1613=B564,IF('Graf I Nivel Datastudio'!$C$1:$C$1613=C564,IF('Graf I Nivel Datastudio'!$D$1:$D$1613=D564,'Graf I Nivel Datastudio'!$G$1:$G$1613,0))))+SUM(IF('Graf II Nivel Datastudio'!$B$1:$B$1613=B564,IF('Graf II Nivel Datastudio'!$C$1:$C$1613=C564,IF('Graf II Nivel Datastudio'!$D$1:$D$1613=D564,'Graf II Nivel Datastudio'!$G$1:$G$1613,0))))</f>
        <v>1</v>
      </c>
      <c r="H564" s="95">
        <f t="shared" si="20"/>
        <v>385</v>
      </c>
      <c r="I564" s="98">
        <f t="shared" si="19"/>
        <v>0.4854981084489281</v>
      </c>
      <c r="J564" s="98">
        <f t="shared" si="2"/>
        <v>0.33047210300429186</v>
      </c>
      <c r="K564" s="34" t="s">
        <v>4728</v>
      </c>
    </row>
    <row r="565" spans="1:11">
      <c r="A565" s="34" t="s">
        <v>4656</v>
      </c>
      <c r="B565" s="34">
        <v>2018</v>
      </c>
      <c r="C565" s="34">
        <v>45</v>
      </c>
      <c r="D565" s="34" t="s">
        <v>651</v>
      </c>
      <c r="E565" s="95">
        <f t="shared" si="21"/>
        <v>793</v>
      </c>
      <c r="F565" s="95">
        <f>Cargos_x_gob!$C$4+Cargos_x_gob!$C$8</f>
        <v>1165</v>
      </c>
      <c r="G565" s="95">
        <f t="array" ref="G565">SUM(IF('Graf I Nivel Datastudio'!$B$1:$B$1613=B565,IF('Graf I Nivel Datastudio'!$C$1:$C$1613=C565,IF('Graf I Nivel Datastudio'!$D$1:$D$1613=D565,'Graf I Nivel Datastudio'!$G$1:$G$1613,0))))+SUM(IF('Graf II Nivel Datastudio'!$B$1:$B$1613=B565,IF('Graf II Nivel Datastudio'!$C$1:$C$1613=C565,IF('Graf II Nivel Datastudio'!$D$1:$D$1613=D565,'Graf II Nivel Datastudio'!$G$1:$G$1613,0))))</f>
        <v>2</v>
      </c>
      <c r="H565" s="95">
        <f t="shared" si="20"/>
        <v>387</v>
      </c>
      <c r="I565" s="98">
        <f t="shared" si="19"/>
        <v>0.4880201765447667</v>
      </c>
      <c r="J565" s="98">
        <f t="shared" si="2"/>
        <v>0.33218884120171671</v>
      </c>
      <c r="K565" s="34" t="s">
        <v>4728</v>
      </c>
    </row>
    <row r="566" spans="1:11">
      <c r="A566" s="34" t="s">
        <v>4656</v>
      </c>
      <c r="B566" s="34">
        <v>2018</v>
      </c>
      <c r="C566" s="34">
        <v>46</v>
      </c>
      <c r="D566" s="34" t="s">
        <v>651</v>
      </c>
      <c r="E566" s="95">
        <f t="shared" si="21"/>
        <v>793</v>
      </c>
      <c r="F566" s="95">
        <f>Cargos_x_gob!$C$4+Cargos_x_gob!$C$8</f>
        <v>1165</v>
      </c>
      <c r="G566" s="95">
        <f t="array" ref="G566">SUM(IF('Graf I Nivel Datastudio'!$B$1:$B$1613=B566,IF('Graf I Nivel Datastudio'!$C$1:$C$1613=C566,IF('Graf I Nivel Datastudio'!$D$1:$D$1613=D566,'Graf I Nivel Datastudio'!$G$1:$G$1613,0))))+SUM(IF('Graf II Nivel Datastudio'!$B$1:$B$1613=B566,IF('Graf II Nivel Datastudio'!$C$1:$C$1613=C566,IF('Graf II Nivel Datastudio'!$D$1:$D$1613=D566,'Graf II Nivel Datastudio'!$G$1:$G$1613,0))))</f>
        <v>2</v>
      </c>
      <c r="H566" s="95">
        <f t="shared" si="20"/>
        <v>389</v>
      </c>
      <c r="I566" s="98">
        <f t="shared" si="19"/>
        <v>0.49054224464060531</v>
      </c>
      <c r="J566" s="98">
        <f t="shared" si="2"/>
        <v>0.33390557939914162</v>
      </c>
      <c r="K566" s="34" t="s">
        <v>4728</v>
      </c>
    </row>
    <row r="567" spans="1:11">
      <c r="A567" s="34" t="s">
        <v>4656</v>
      </c>
      <c r="B567" s="34">
        <v>2018</v>
      </c>
      <c r="C567" s="34">
        <v>47</v>
      </c>
      <c r="D567" s="34" t="s">
        <v>651</v>
      </c>
      <c r="E567" s="95">
        <f t="shared" si="21"/>
        <v>793</v>
      </c>
      <c r="F567" s="95">
        <f>Cargos_x_gob!$C$4+Cargos_x_gob!$C$8</f>
        <v>1165</v>
      </c>
      <c r="G567" s="95">
        <f t="array" ref="G567">SUM(IF('Graf I Nivel Datastudio'!$B$1:$B$1613=B567,IF('Graf I Nivel Datastudio'!$C$1:$C$1613=C567,IF('Graf I Nivel Datastudio'!$D$1:$D$1613=D567,'Graf I Nivel Datastudio'!$G$1:$G$1613,0))))+SUM(IF('Graf II Nivel Datastudio'!$B$1:$B$1613=B567,IF('Graf II Nivel Datastudio'!$C$1:$C$1613=C567,IF('Graf II Nivel Datastudio'!$D$1:$D$1613=D567,'Graf II Nivel Datastudio'!$G$1:$G$1613,0))))</f>
        <v>4</v>
      </c>
      <c r="H567" s="95">
        <f t="shared" si="20"/>
        <v>393</v>
      </c>
      <c r="I567" s="98">
        <f t="shared" si="19"/>
        <v>0.49558638083228246</v>
      </c>
      <c r="J567" s="98">
        <f t="shared" si="2"/>
        <v>0.33733905579399143</v>
      </c>
      <c r="K567" s="34" t="s">
        <v>4728</v>
      </c>
    </row>
    <row r="568" spans="1:11">
      <c r="A568" s="34" t="s">
        <v>4656</v>
      </c>
      <c r="B568" s="34">
        <v>2018</v>
      </c>
      <c r="C568" s="34">
        <v>48</v>
      </c>
      <c r="D568" s="34" t="s">
        <v>651</v>
      </c>
      <c r="E568" s="95">
        <f t="shared" si="21"/>
        <v>793</v>
      </c>
      <c r="F568" s="95">
        <f>Cargos_x_gob!$C$4+Cargos_x_gob!$C$8</f>
        <v>1165</v>
      </c>
      <c r="G568" s="95">
        <f t="array" ref="G568">SUM(IF('Graf I Nivel Datastudio'!$B$1:$B$1613=B568,IF('Graf I Nivel Datastudio'!$C$1:$C$1613=C568,IF('Graf I Nivel Datastudio'!$D$1:$D$1613=D568,'Graf I Nivel Datastudio'!$G$1:$G$1613,0))))+SUM(IF('Graf II Nivel Datastudio'!$B$1:$B$1613=B568,IF('Graf II Nivel Datastudio'!$C$1:$C$1613=C568,IF('Graf II Nivel Datastudio'!$D$1:$D$1613=D568,'Graf II Nivel Datastudio'!$G$1:$G$1613,0))))</f>
        <v>3</v>
      </c>
      <c r="H568" s="95">
        <f t="shared" si="20"/>
        <v>396</v>
      </c>
      <c r="I568" s="98">
        <f t="shared" si="19"/>
        <v>0.49936948297604034</v>
      </c>
      <c r="J568" s="98">
        <f t="shared" si="2"/>
        <v>0.33991416309012873</v>
      </c>
      <c r="K568" s="34" t="s">
        <v>4728</v>
      </c>
    </row>
    <row r="569" spans="1:11">
      <c r="A569" s="34" t="s">
        <v>4656</v>
      </c>
      <c r="B569" s="34">
        <v>2018</v>
      </c>
      <c r="C569" s="34">
        <v>49</v>
      </c>
      <c r="D569" s="34" t="s">
        <v>651</v>
      </c>
      <c r="E569" s="95">
        <f t="shared" si="21"/>
        <v>793</v>
      </c>
      <c r="F569" s="95">
        <f>Cargos_x_gob!$C$4+Cargos_x_gob!$C$8</f>
        <v>1165</v>
      </c>
      <c r="G569" s="95">
        <f t="array" ref="G569">SUM(IF('Graf I Nivel Datastudio'!$B$1:$B$1613=B569,IF('Graf I Nivel Datastudio'!$C$1:$C$1613=C569,IF('Graf I Nivel Datastudio'!$D$1:$D$1613=D569,'Graf I Nivel Datastudio'!$G$1:$G$1613,0))))+SUM(IF('Graf II Nivel Datastudio'!$B$1:$B$1613=B569,IF('Graf II Nivel Datastudio'!$C$1:$C$1613=C569,IF('Graf II Nivel Datastudio'!$D$1:$D$1613=D569,'Graf II Nivel Datastudio'!$G$1:$G$1613,0))))</f>
        <v>1</v>
      </c>
      <c r="H569" s="95">
        <f t="shared" si="20"/>
        <v>397</v>
      </c>
      <c r="I569" s="98">
        <f t="shared" si="19"/>
        <v>0.50063051702395966</v>
      </c>
      <c r="J569" s="98">
        <f t="shared" si="2"/>
        <v>0.34077253218884118</v>
      </c>
      <c r="K569" s="34" t="s">
        <v>4728</v>
      </c>
    </row>
    <row r="570" spans="1:11">
      <c r="A570" s="34" t="s">
        <v>4656</v>
      </c>
      <c r="B570" s="34">
        <v>2018</v>
      </c>
      <c r="C570" s="34">
        <v>50</v>
      </c>
      <c r="D570" s="34" t="s">
        <v>651</v>
      </c>
      <c r="E570" s="95">
        <f t="shared" si="21"/>
        <v>793</v>
      </c>
      <c r="F570" s="95">
        <f>Cargos_x_gob!$C$4+Cargos_x_gob!$C$8</f>
        <v>1165</v>
      </c>
      <c r="G570" s="95">
        <f t="array" ref="G570">SUM(IF('Graf I Nivel Datastudio'!$B$1:$B$1613=B570,IF('Graf I Nivel Datastudio'!$C$1:$C$1613=C570,IF('Graf I Nivel Datastudio'!$D$1:$D$1613=D570,'Graf I Nivel Datastudio'!$G$1:$G$1613,0))))+SUM(IF('Graf II Nivel Datastudio'!$B$1:$B$1613=B570,IF('Graf II Nivel Datastudio'!$C$1:$C$1613=C570,IF('Graf II Nivel Datastudio'!$D$1:$D$1613=D570,'Graf II Nivel Datastudio'!$G$1:$G$1613,0))))</f>
        <v>3</v>
      </c>
      <c r="H570" s="95">
        <f t="shared" si="20"/>
        <v>400</v>
      </c>
      <c r="I570" s="98">
        <f t="shared" si="19"/>
        <v>0.50441361916771754</v>
      </c>
      <c r="J570" s="98">
        <f t="shared" si="2"/>
        <v>0.34334763948497854</v>
      </c>
      <c r="K570" s="34" t="s">
        <v>4728</v>
      </c>
    </row>
    <row r="571" spans="1:11">
      <c r="A571" s="34" t="s">
        <v>4656</v>
      </c>
      <c r="B571" s="34">
        <v>2018</v>
      </c>
      <c r="C571" s="34">
        <v>51</v>
      </c>
      <c r="D571" s="34" t="s">
        <v>651</v>
      </c>
      <c r="E571" s="95">
        <f t="shared" si="21"/>
        <v>793</v>
      </c>
      <c r="F571" s="95">
        <f>Cargos_x_gob!$C$4+Cargos_x_gob!$C$8</f>
        <v>1165</v>
      </c>
      <c r="G571" s="95">
        <f t="array" ref="G571">SUM(IF('Graf I Nivel Datastudio'!$B$1:$B$1613=B571,IF('Graf I Nivel Datastudio'!$C$1:$C$1613=C571,IF('Graf I Nivel Datastudio'!$D$1:$D$1613=D571,'Graf I Nivel Datastudio'!$G$1:$G$1613,0))))+SUM(IF('Graf II Nivel Datastudio'!$B$1:$B$1613=B571,IF('Graf II Nivel Datastudio'!$C$1:$C$1613=C571,IF('Graf II Nivel Datastudio'!$D$1:$D$1613=D571,'Graf II Nivel Datastudio'!$G$1:$G$1613,0))))</f>
        <v>11</v>
      </c>
      <c r="H571" s="95">
        <f t="shared" si="20"/>
        <v>411</v>
      </c>
      <c r="I571" s="98">
        <f t="shared" si="19"/>
        <v>0.51828499369482972</v>
      </c>
      <c r="J571" s="98">
        <f t="shared" si="2"/>
        <v>0.35278969957081546</v>
      </c>
      <c r="K571" s="34" t="s">
        <v>4728</v>
      </c>
    </row>
    <row r="572" spans="1:11">
      <c r="A572" s="34" t="s">
        <v>4656</v>
      </c>
      <c r="B572" s="34">
        <v>2018</v>
      </c>
      <c r="C572" s="34">
        <v>52</v>
      </c>
      <c r="D572" s="34" t="s">
        <v>651</v>
      </c>
      <c r="E572" s="95">
        <f t="shared" si="21"/>
        <v>793</v>
      </c>
      <c r="F572" s="95">
        <f>Cargos_x_gob!$C$4+Cargos_x_gob!$C$8</f>
        <v>1165</v>
      </c>
      <c r="G572" s="95">
        <f t="array" ref="G572">SUM(IF('Graf I Nivel Datastudio'!$B$1:$B$1613=B572,IF('Graf I Nivel Datastudio'!$C$1:$C$1613=C572,IF('Graf I Nivel Datastudio'!$D$1:$D$1613=D572,'Graf I Nivel Datastudio'!$G$1:$G$1613,0))))+SUM(IF('Graf II Nivel Datastudio'!$B$1:$B$1613=B572,IF('Graf II Nivel Datastudio'!$C$1:$C$1613=C572,IF('Graf II Nivel Datastudio'!$D$1:$D$1613=D572,'Graf II Nivel Datastudio'!$G$1:$G$1613,0))))</f>
        <v>19</v>
      </c>
      <c r="H572" s="95">
        <f t="shared" si="20"/>
        <v>430</v>
      </c>
      <c r="I572" s="98"/>
      <c r="J572" s="98">
        <f t="shared" si="2"/>
        <v>0.36909871244635195</v>
      </c>
      <c r="K572" s="34" t="s">
        <v>4728</v>
      </c>
    </row>
    <row r="573" spans="1:11">
      <c r="A573" s="34" t="s">
        <v>4656</v>
      </c>
      <c r="B573" s="34">
        <v>2018</v>
      </c>
      <c r="C573" s="34">
        <v>53</v>
      </c>
      <c r="D573" s="34" t="s">
        <v>651</v>
      </c>
      <c r="E573" s="95">
        <f t="shared" si="21"/>
        <v>793</v>
      </c>
      <c r="F573" s="95">
        <f>Cargos_x_gob!$C$4+Cargos_x_gob!$C$8</f>
        <v>1165</v>
      </c>
      <c r="G573" s="95">
        <f t="array" ref="G573">SUM(IF('Graf I Nivel Datastudio'!$B$1:$B$1613=B573,IF('Graf I Nivel Datastudio'!$C$1:$C$1613=C573,IF('Graf I Nivel Datastudio'!$D$1:$D$1613=D573,'Graf I Nivel Datastudio'!$G$1:$G$1613,0))))+SUM(IF('Graf II Nivel Datastudio'!$B$1:$B$1613=B573,IF('Graf II Nivel Datastudio'!$C$1:$C$1613=C573,IF('Graf II Nivel Datastudio'!$D$1:$D$1613=D573,'Graf II Nivel Datastudio'!$G$1:$G$1613,0))))</f>
        <v>1</v>
      </c>
      <c r="H573" s="95">
        <f t="shared" si="20"/>
        <v>431</v>
      </c>
      <c r="I573" s="98"/>
      <c r="J573" s="98">
        <f t="shared" si="2"/>
        <v>0.3699570815450644</v>
      </c>
      <c r="K573" s="34" t="s">
        <v>4728</v>
      </c>
    </row>
    <row r="574" spans="1:11">
      <c r="A574" s="34" t="s">
        <v>4656</v>
      </c>
      <c r="B574" s="34">
        <v>2018</v>
      </c>
      <c r="C574" s="34">
        <v>54</v>
      </c>
      <c r="D574" s="34" t="s">
        <v>651</v>
      </c>
      <c r="E574" s="95">
        <f t="shared" si="21"/>
        <v>793</v>
      </c>
      <c r="F574" s="95">
        <f>Cargos_x_gob!$C$4+Cargos_x_gob!$C$8</f>
        <v>1165</v>
      </c>
      <c r="G574" s="95">
        <f t="array" ref="G574">SUM(IF('Graf I Nivel Datastudio'!$B$1:$B$1613=B574,IF('Graf I Nivel Datastudio'!$C$1:$C$1613=C574,IF('Graf I Nivel Datastudio'!$D$1:$D$1613=D574,'Graf I Nivel Datastudio'!$G$1:$G$1613,0))))+SUM(IF('Graf II Nivel Datastudio'!$B$1:$B$1613=B574,IF('Graf II Nivel Datastudio'!$C$1:$C$1613=C574,IF('Graf II Nivel Datastudio'!$D$1:$D$1613=D574,'Graf II Nivel Datastudio'!$G$1:$G$1613,0))))</f>
        <v>3</v>
      </c>
      <c r="H574" s="95">
        <f t="shared" si="20"/>
        <v>434</v>
      </c>
      <c r="I574" s="98"/>
      <c r="J574" s="98">
        <f t="shared" si="2"/>
        <v>0.37253218884120171</v>
      </c>
      <c r="K574" s="34" t="s">
        <v>4728</v>
      </c>
    </row>
    <row r="575" spans="1:11">
      <c r="A575" s="34" t="s">
        <v>4656</v>
      </c>
      <c r="B575" s="34">
        <v>2018</v>
      </c>
      <c r="C575" s="34">
        <v>55</v>
      </c>
      <c r="D575" s="34" t="s">
        <v>651</v>
      </c>
      <c r="E575" s="95">
        <f t="shared" si="21"/>
        <v>793</v>
      </c>
      <c r="F575" s="95">
        <f>Cargos_x_gob!$C$4+Cargos_x_gob!$C$8</f>
        <v>1165</v>
      </c>
      <c r="G575" s="95">
        <f t="array" ref="G575">SUM(IF('Graf I Nivel Datastudio'!$B$1:$B$1613=B575,IF('Graf I Nivel Datastudio'!$C$1:$C$1613=C575,IF('Graf I Nivel Datastudio'!$D$1:$D$1613=D575,'Graf I Nivel Datastudio'!$G$1:$G$1613,0))))+SUM(IF('Graf II Nivel Datastudio'!$B$1:$B$1613=B575,IF('Graf II Nivel Datastudio'!$C$1:$C$1613=C575,IF('Graf II Nivel Datastudio'!$D$1:$D$1613=D575,'Graf II Nivel Datastudio'!$G$1:$G$1613,0))))</f>
        <v>2</v>
      </c>
      <c r="H575" s="95">
        <f t="shared" si="20"/>
        <v>436</v>
      </c>
      <c r="I575" s="98"/>
      <c r="J575" s="98">
        <f t="shared" si="2"/>
        <v>0.37424892703862661</v>
      </c>
      <c r="K575" s="34" t="s">
        <v>4728</v>
      </c>
    </row>
    <row r="576" spans="1:11">
      <c r="A576" s="34" t="s">
        <v>4656</v>
      </c>
      <c r="B576" s="34">
        <v>2018</v>
      </c>
      <c r="C576" s="34">
        <v>56</v>
      </c>
      <c r="D576" s="34" t="s">
        <v>651</v>
      </c>
      <c r="E576" s="95">
        <f t="shared" si="21"/>
        <v>793</v>
      </c>
      <c r="F576" s="95">
        <f>Cargos_x_gob!$C$4+Cargos_x_gob!$C$8</f>
        <v>1165</v>
      </c>
      <c r="G576" s="95">
        <f t="array" ref="G576">SUM(IF('Graf I Nivel Datastudio'!$B$1:$B$1613=B576,IF('Graf I Nivel Datastudio'!$C$1:$C$1613=C576,IF('Graf I Nivel Datastudio'!$D$1:$D$1613=D576,'Graf I Nivel Datastudio'!$G$1:$G$1613,0))))+SUM(IF('Graf II Nivel Datastudio'!$B$1:$B$1613=B576,IF('Graf II Nivel Datastudio'!$C$1:$C$1613=C576,IF('Graf II Nivel Datastudio'!$D$1:$D$1613=D576,'Graf II Nivel Datastudio'!$G$1:$G$1613,0))))</f>
        <v>12</v>
      </c>
      <c r="H576" s="95">
        <f t="shared" si="20"/>
        <v>448</v>
      </c>
      <c r="I576" s="98"/>
      <c r="J576" s="98">
        <f t="shared" si="2"/>
        <v>0.38454935622317599</v>
      </c>
      <c r="K576" s="34" t="s">
        <v>4728</v>
      </c>
    </row>
    <row r="577" spans="1:11">
      <c r="A577" s="34" t="s">
        <v>4656</v>
      </c>
      <c r="B577" s="34">
        <v>2018</v>
      </c>
      <c r="C577" s="34">
        <v>57</v>
      </c>
      <c r="D577" s="34" t="s">
        <v>651</v>
      </c>
      <c r="E577" s="95">
        <f t="shared" si="21"/>
        <v>793</v>
      </c>
      <c r="F577" s="95">
        <f>Cargos_x_gob!$C$4+Cargos_x_gob!$C$8</f>
        <v>1165</v>
      </c>
      <c r="G577" s="95">
        <f t="array" ref="G577">SUM(IF('Graf I Nivel Datastudio'!$B$1:$B$1613=B577,IF('Graf I Nivel Datastudio'!$C$1:$C$1613=C577,IF('Graf I Nivel Datastudio'!$D$1:$D$1613=D577,'Graf I Nivel Datastudio'!$G$1:$G$1613,0))))+SUM(IF('Graf II Nivel Datastudio'!$B$1:$B$1613=B577,IF('Graf II Nivel Datastudio'!$C$1:$C$1613=C577,IF('Graf II Nivel Datastudio'!$D$1:$D$1613=D577,'Graf II Nivel Datastudio'!$G$1:$G$1613,0))))</f>
        <v>3</v>
      </c>
      <c r="H577" s="95">
        <f t="shared" si="20"/>
        <v>451</v>
      </c>
      <c r="I577" s="98"/>
      <c r="J577" s="98">
        <f t="shared" si="2"/>
        <v>0.38712446351931329</v>
      </c>
      <c r="K577" s="34" t="s">
        <v>4728</v>
      </c>
    </row>
    <row r="578" spans="1:11">
      <c r="A578" s="34" t="s">
        <v>4656</v>
      </c>
      <c r="B578" s="34">
        <v>2018</v>
      </c>
      <c r="C578" s="34">
        <v>58</v>
      </c>
      <c r="D578" s="34" t="s">
        <v>651</v>
      </c>
      <c r="E578" s="95">
        <f t="shared" si="21"/>
        <v>793</v>
      </c>
      <c r="F578" s="95">
        <f>Cargos_x_gob!$C$4+Cargos_x_gob!$C$8</f>
        <v>1165</v>
      </c>
      <c r="G578" s="95">
        <f t="array" ref="G578">SUM(IF('Graf I Nivel Datastudio'!$B$1:$B$1613=B578,IF('Graf I Nivel Datastudio'!$C$1:$C$1613=C578,IF('Graf I Nivel Datastudio'!$D$1:$D$1613=D578,'Graf I Nivel Datastudio'!$G$1:$G$1613,0))))+SUM(IF('Graf II Nivel Datastudio'!$B$1:$B$1613=B578,IF('Graf II Nivel Datastudio'!$C$1:$C$1613=C578,IF('Graf II Nivel Datastudio'!$D$1:$D$1613=D578,'Graf II Nivel Datastudio'!$G$1:$G$1613,0))))</f>
        <v>1</v>
      </c>
      <c r="H578" s="95">
        <f t="shared" si="20"/>
        <v>452</v>
      </c>
      <c r="I578" s="98"/>
      <c r="J578" s="98">
        <f t="shared" si="2"/>
        <v>0.38798283261802574</v>
      </c>
      <c r="K578" s="34" t="s">
        <v>4728</v>
      </c>
    </row>
    <row r="579" spans="1:11">
      <c r="A579" s="34" t="s">
        <v>4656</v>
      </c>
      <c r="B579" s="34">
        <v>2018</v>
      </c>
      <c r="C579" s="34">
        <v>59</v>
      </c>
      <c r="D579" s="34" t="s">
        <v>651</v>
      </c>
      <c r="E579" s="95">
        <f t="shared" si="21"/>
        <v>793</v>
      </c>
      <c r="F579" s="95">
        <f>Cargos_x_gob!$C$4+Cargos_x_gob!$C$8</f>
        <v>1165</v>
      </c>
      <c r="G579" s="95">
        <f t="array" ref="G579">SUM(IF('Graf I Nivel Datastudio'!$B$1:$B$1613=B579,IF('Graf I Nivel Datastudio'!$C$1:$C$1613=C579,IF('Graf I Nivel Datastudio'!$D$1:$D$1613=D579,'Graf I Nivel Datastudio'!$G$1:$G$1613,0))))+SUM(IF('Graf II Nivel Datastudio'!$B$1:$B$1613=B579,IF('Graf II Nivel Datastudio'!$C$1:$C$1613=C579,IF('Graf II Nivel Datastudio'!$D$1:$D$1613=D579,'Graf II Nivel Datastudio'!$G$1:$G$1613,0))))</f>
        <v>3</v>
      </c>
      <c r="H579" s="95">
        <f t="shared" si="20"/>
        <v>455</v>
      </c>
      <c r="I579" s="98"/>
      <c r="J579" s="98">
        <f t="shared" si="2"/>
        <v>0.3905579399141631</v>
      </c>
      <c r="K579" s="34" t="s">
        <v>4728</v>
      </c>
    </row>
    <row r="580" spans="1:11">
      <c r="A580" s="34" t="s">
        <v>4656</v>
      </c>
      <c r="B580" s="34">
        <v>2018</v>
      </c>
      <c r="C580" s="34">
        <v>60</v>
      </c>
      <c r="D580" s="34" t="s">
        <v>651</v>
      </c>
      <c r="E580" s="95">
        <f t="shared" si="21"/>
        <v>793</v>
      </c>
      <c r="F580" s="95">
        <f>Cargos_x_gob!$C$4+Cargos_x_gob!$C$8</f>
        <v>1165</v>
      </c>
      <c r="G580" s="95">
        <f t="array" ref="G580">SUM(IF('Graf I Nivel Datastudio'!$B$1:$B$1613=B580,IF('Graf I Nivel Datastudio'!$C$1:$C$1613=C580,IF('Graf I Nivel Datastudio'!$D$1:$D$1613=D580,'Graf I Nivel Datastudio'!$G$1:$G$1613,0))))+SUM(IF('Graf II Nivel Datastudio'!$B$1:$B$1613=B580,IF('Graf II Nivel Datastudio'!$C$1:$C$1613=C580,IF('Graf II Nivel Datastudio'!$D$1:$D$1613=D580,'Graf II Nivel Datastudio'!$G$1:$G$1613,0))))</f>
        <v>4</v>
      </c>
      <c r="H580" s="95">
        <f t="shared" si="20"/>
        <v>459</v>
      </c>
      <c r="I580" s="98"/>
      <c r="J580" s="98">
        <f t="shared" si="2"/>
        <v>0.39399141630901285</v>
      </c>
      <c r="K580" s="34" t="s">
        <v>4728</v>
      </c>
    </row>
    <row r="581" spans="1:11">
      <c r="A581" s="34" t="s">
        <v>4656</v>
      </c>
      <c r="B581" s="34">
        <v>2018</v>
      </c>
      <c r="C581" s="34">
        <v>61</v>
      </c>
      <c r="D581" s="34" t="s">
        <v>651</v>
      </c>
      <c r="E581" s="95">
        <f t="shared" si="21"/>
        <v>793</v>
      </c>
      <c r="F581" s="95">
        <f>Cargos_x_gob!$C$4+Cargos_x_gob!$C$8</f>
        <v>1165</v>
      </c>
      <c r="G581" s="95">
        <f t="array" ref="G581">SUM(IF('Graf I Nivel Datastudio'!$B$1:$B$1613=B581,IF('Graf I Nivel Datastudio'!$C$1:$C$1613=C581,IF('Graf I Nivel Datastudio'!$D$1:$D$1613=D581,'Graf I Nivel Datastudio'!$G$1:$G$1613,0))))+SUM(IF('Graf II Nivel Datastudio'!$B$1:$B$1613=B581,IF('Graf II Nivel Datastudio'!$C$1:$C$1613=C581,IF('Graf II Nivel Datastudio'!$D$1:$D$1613=D581,'Graf II Nivel Datastudio'!$G$1:$G$1613,0))))</f>
        <v>0</v>
      </c>
      <c r="H581" s="95">
        <f t="shared" si="20"/>
        <v>459</v>
      </c>
      <c r="I581" s="98"/>
      <c r="J581" s="98">
        <f t="shared" si="2"/>
        <v>0.39399141630901285</v>
      </c>
      <c r="K581" s="34" t="s">
        <v>4728</v>
      </c>
    </row>
    <row r="582" spans="1:11">
      <c r="A582" s="34" t="s">
        <v>4656</v>
      </c>
      <c r="B582" s="34">
        <v>2018</v>
      </c>
      <c r="C582" s="34">
        <v>62</v>
      </c>
      <c r="D582" s="34" t="s">
        <v>651</v>
      </c>
      <c r="E582" s="95">
        <f t="shared" si="21"/>
        <v>793</v>
      </c>
      <c r="F582" s="95">
        <f>Cargos_x_gob!$C$4+Cargos_x_gob!$C$8</f>
        <v>1165</v>
      </c>
      <c r="G582" s="95">
        <f t="array" ref="G582">SUM(IF('Graf I Nivel Datastudio'!$B$1:$B$1613=B582,IF('Graf I Nivel Datastudio'!$C$1:$C$1613=C582,IF('Graf I Nivel Datastudio'!$D$1:$D$1613=D582,'Graf I Nivel Datastudio'!$G$1:$G$1613,0))))+SUM(IF('Graf II Nivel Datastudio'!$B$1:$B$1613=B582,IF('Graf II Nivel Datastudio'!$C$1:$C$1613=C582,IF('Graf II Nivel Datastudio'!$D$1:$D$1613=D582,'Graf II Nivel Datastudio'!$G$1:$G$1613,0))))</f>
        <v>1</v>
      </c>
      <c r="H582" s="95">
        <f t="shared" si="20"/>
        <v>460</v>
      </c>
      <c r="I582" s="98"/>
      <c r="J582" s="98">
        <f t="shared" si="2"/>
        <v>0.39484978540772531</v>
      </c>
      <c r="K582" s="34" t="s">
        <v>4728</v>
      </c>
    </row>
    <row r="583" spans="1:11">
      <c r="A583" s="34" t="s">
        <v>4656</v>
      </c>
      <c r="B583" s="34">
        <v>2018</v>
      </c>
      <c r="C583" s="34">
        <v>63</v>
      </c>
      <c r="D583" s="34" t="s">
        <v>651</v>
      </c>
      <c r="E583" s="95">
        <f t="shared" si="21"/>
        <v>793</v>
      </c>
      <c r="F583" s="95">
        <f>Cargos_x_gob!$C$4+Cargos_x_gob!$C$8</f>
        <v>1165</v>
      </c>
      <c r="G583" s="95">
        <f t="array" ref="G583">SUM(IF('Graf I Nivel Datastudio'!$B$1:$B$1613=B583,IF('Graf I Nivel Datastudio'!$C$1:$C$1613=C583,IF('Graf I Nivel Datastudio'!$D$1:$D$1613=D583,'Graf I Nivel Datastudio'!$G$1:$G$1613,0))))+SUM(IF('Graf II Nivel Datastudio'!$B$1:$B$1613=B583,IF('Graf II Nivel Datastudio'!$C$1:$C$1613=C583,IF('Graf II Nivel Datastudio'!$D$1:$D$1613=D583,'Graf II Nivel Datastudio'!$G$1:$G$1613,0))))</f>
        <v>0</v>
      </c>
      <c r="H583" s="95">
        <f t="shared" si="20"/>
        <v>460</v>
      </c>
      <c r="I583" s="98"/>
      <c r="J583" s="98">
        <f t="shared" si="2"/>
        <v>0.39484978540772531</v>
      </c>
      <c r="K583" s="34" t="s">
        <v>4728</v>
      </c>
    </row>
    <row r="584" spans="1:11">
      <c r="A584" s="34" t="s">
        <v>4656</v>
      </c>
      <c r="B584" s="34">
        <v>2018</v>
      </c>
      <c r="C584" s="34">
        <v>64</v>
      </c>
      <c r="D584" s="34" t="s">
        <v>651</v>
      </c>
      <c r="E584" s="95">
        <f t="shared" si="21"/>
        <v>793</v>
      </c>
      <c r="F584" s="95">
        <f>Cargos_x_gob!$C$4+Cargos_x_gob!$C$8</f>
        <v>1165</v>
      </c>
      <c r="G584" s="95">
        <f t="array" ref="G584">SUM(IF('Graf I Nivel Datastudio'!$B$1:$B$1613=B584,IF('Graf I Nivel Datastudio'!$C$1:$C$1613=C584,IF('Graf I Nivel Datastudio'!$D$1:$D$1613=D584,'Graf I Nivel Datastudio'!$G$1:$G$1613,0))))+SUM(IF('Graf II Nivel Datastudio'!$B$1:$B$1613=B584,IF('Graf II Nivel Datastudio'!$C$1:$C$1613=C584,IF('Graf II Nivel Datastudio'!$D$1:$D$1613=D584,'Graf II Nivel Datastudio'!$G$1:$G$1613,0))))</f>
        <v>0</v>
      </c>
      <c r="H584" s="95">
        <f t="shared" si="20"/>
        <v>460</v>
      </c>
      <c r="I584" s="98"/>
      <c r="J584" s="98">
        <f t="shared" si="2"/>
        <v>0.39484978540772531</v>
      </c>
      <c r="K584" s="34" t="s">
        <v>4728</v>
      </c>
    </row>
    <row r="585" spans="1:11">
      <c r="A585" s="34" t="s">
        <v>4656</v>
      </c>
      <c r="B585" s="34">
        <v>2018</v>
      </c>
      <c r="C585" s="34">
        <v>65</v>
      </c>
      <c r="D585" s="34" t="s">
        <v>651</v>
      </c>
      <c r="E585" s="95">
        <f t="shared" si="21"/>
        <v>793</v>
      </c>
      <c r="F585" s="95">
        <f>Cargos_x_gob!$C$4+Cargos_x_gob!$C$8</f>
        <v>1165</v>
      </c>
      <c r="G585" s="95">
        <f t="array" ref="G585">SUM(IF('Graf I Nivel Datastudio'!$B$1:$B$1613=B585,IF('Graf I Nivel Datastudio'!$C$1:$C$1613=C585,IF('Graf I Nivel Datastudio'!$D$1:$D$1613=D585,'Graf I Nivel Datastudio'!$G$1:$G$1613,0))))+SUM(IF('Graf II Nivel Datastudio'!$B$1:$B$1613=B585,IF('Graf II Nivel Datastudio'!$C$1:$C$1613=C585,IF('Graf II Nivel Datastudio'!$D$1:$D$1613=D585,'Graf II Nivel Datastudio'!$G$1:$G$1613,0))))</f>
        <v>1</v>
      </c>
      <c r="H585" s="95">
        <f t="shared" si="20"/>
        <v>461</v>
      </c>
      <c r="I585" s="98"/>
      <c r="J585" s="98">
        <f t="shared" si="2"/>
        <v>0.39570815450643776</v>
      </c>
      <c r="K585" s="34" t="s">
        <v>4728</v>
      </c>
    </row>
    <row r="586" spans="1:11">
      <c r="A586" s="34" t="s">
        <v>4656</v>
      </c>
      <c r="B586" s="34">
        <v>2018</v>
      </c>
      <c r="C586" s="34">
        <v>66</v>
      </c>
      <c r="D586" s="34" t="s">
        <v>651</v>
      </c>
      <c r="E586" s="95">
        <f t="shared" si="21"/>
        <v>793</v>
      </c>
      <c r="F586" s="95">
        <f>Cargos_x_gob!$C$4+Cargos_x_gob!$C$8</f>
        <v>1165</v>
      </c>
      <c r="G586" s="95">
        <f t="array" ref="G586">SUM(IF('Graf I Nivel Datastudio'!$B$1:$B$1613=B586,IF('Graf I Nivel Datastudio'!$C$1:$C$1613=C586,IF('Graf I Nivel Datastudio'!$D$1:$D$1613=D586,'Graf I Nivel Datastudio'!$G$1:$G$1613,0))))+SUM(IF('Graf II Nivel Datastudio'!$B$1:$B$1613=B586,IF('Graf II Nivel Datastudio'!$C$1:$C$1613=C586,IF('Graf II Nivel Datastudio'!$D$1:$D$1613=D586,'Graf II Nivel Datastudio'!$G$1:$G$1613,0))))</f>
        <v>0</v>
      </c>
      <c r="H586" s="95">
        <f t="shared" si="20"/>
        <v>461</v>
      </c>
      <c r="I586" s="98"/>
      <c r="J586" s="98">
        <f t="shared" si="2"/>
        <v>0.39570815450643776</v>
      </c>
      <c r="K586" s="34" t="s">
        <v>4728</v>
      </c>
    </row>
    <row r="587" spans="1:11">
      <c r="A587" s="34" t="s">
        <v>4656</v>
      </c>
      <c r="B587" s="34">
        <v>2018</v>
      </c>
      <c r="C587" s="34">
        <v>67</v>
      </c>
      <c r="D587" s="34" t="s">
        <v>651</v>
      </c>
      <c r="E587" s="95">
        <f t="shared" si="21"/>
        <v>793</v>
      </c>
      <c r="F587" s="95">
        <f>Cargos_x_gob!$C$4+Cargos_x_gob!$C$8</f>
        <v>1165</v>
      </c>
      <c r="G587" s="95">
        <f t="array" ref="G587">SUM(IF('Graf I Nivel Datastudio'!$B$1:$B$1613=B587,IF('Graf I Nivel Datastudio'!$C$1:$C$1613=C587,IF('Graf I Nivel Datastudio'!$D$1:$D$1613=D587,'Graf I Nivel Datastudio'!$G$1:$G$1613,0))))+SUM(IF('Graf II Nivel Datastudio'!$B$1:$B$1613=B587,IF('Graf II Nivel Datastudio'!$C$1:$C$1613=C587,IF('Graf II Nivel Datastudio'!$D$1:$D$1613=D587,'Graf II Nivel Datastudio'!$G$1:$G$1613,0))))</f>
        <v>1</v>
      </c>
      <c r="H587" s="95">
        <f t="shared" si="20"/>
        <v>462</v>
      </c>
      <c r="I587" s="98"/>
      <c r="J587" s="98">
        <f t="shared" si="2"/>
        <v>0.39656652360515021</v>
      </c>
      <c r="K587" s="34" t="s">
        <v>4728</v>
      </c>
    </row>
    <row r="588" spans="1:11">
      <c r="A588" s="34" t="s">
        <v>4656</v>
      </c>
      <c r="B588" s="34">
        <v>2018</v>
      </c>
      <c r="C588" s="34">
        <v>68</v>
      </c>
      <c r="D588" s="34" t="s">
        <v>651</v>
      </c>
      <c r="E588" s="95">
        <f t="shared" si="21"/>
        <v>793</v>
      </c>
      <c r="F588" s="95">
        <f>Cargos_x_gob!$C$4+Cargos_x_gob!$C$8</f>
        <v>1165</v>
      </c>
      <c r="G588" s="95">
        <f t="array" ref="G588">SUM(IF('Graf I Nivel Datastudio'!$B$1:$B$1613=B588,IF('Graf I Nivel Datastudio'!$C$1:$C$1613=C588,IF('Graf I Nivel Datastudio'!$D$1:$D$1613=D588,'Graf I Nivel Datastudio'!$G$1:$G$1613,0))))+SUM(IF('Graf II Nivel Datastudio'!$B$1:$B$1613=B588,IF('Graf II Nivel Datastudio'!$C$1:$C$1613=C588,IF('Graf II Nivel Datastudio'!$D$1:$D$1613=D588,'Graf II Nivel Datastudio'!$G$1:$G$1613,0))))</f>
        <v>0</v>
      </c>
      <c r="H588" s="95">
        <f t="shared" si="20"/>
        <v>462</v>
      </c>
      <c r="I588" s="98"/>
      <c r="J588" s="98">
        <f t="shared" si="2"/>
        <v>0.39656652360515021</v>
      </c>
      <c r="K588" s="34" t="s">
        <v>4728</v>
      </c>
    </row>
    <row r="589" spans="1:11">
      <c r="A589" s="34" t="s">
        <v>4656</v>
      </c>
      <c r="B589" s="34">
        <v>2018</v>
      </c>
      <c r="C589" s="34">
        <v>69</v>
      </c>
      <c r="D589" s="34" t="s">
        <v>651</v>
      </c>
      <c r="E589" s="95">
        <f t="shared" si="21"/>
        <v>793</v>
      </c>
      <c r="F589" s="95">
        <f>Cargos_x_gob!$C$4+Cargos_x_gob!$C$8</f>
        <v>1165</v>
      </c>
      <c r="G589" s="95">
        <f t="array" ref="G589">SUM(IF('Graf I Nivel Datastudio'!$B$1:$B$1613=B589,IF('Graf I Nivel Datastudio'!$C$1:$C$1613=C589,IF('Graf I Nivel Datastudio'!$D$1:$D$1613=D589,'Graf I Nivel Datastudio'!$G$1:$G$1613,0))))+SUM(IF('Graf II Nivel Datastudio'!$B$1:$B$1613=B589,IF('Graf II Nivel Datastudio'!$C$1:$C$1613=C589,IF('Graf II Nivel Datastudio'!$D$1:$D$1613=D589,'Graf II Nivel Datastudio'!$G$1:$G$1613,0))))</f>
        <v>5</v>
      </c>
      <c r="H589" s="95">
        <f t="shared" si="20"/>
        <v>467</v>
      </c>
      <c r="I589" s="98"/>
      <c r="J589" s="98">
        <f t="shared" si="2"/>
        <v>0.40085836909871242</v>
      </c>
      <c r="K589" s="34" t="s">
        <v>4728</v>
      </c>
    </row>
    <row r="590" spans="1:11">
      <c r="A590" s="34" t="s">
        <v>4656</v>
      </c>
      <c r="B590" s="34">
        <v>2018</v>
      </c>
      <c r="C590" s="34">
        <v>70</v>
      </c>
      <c r="D590" s="34" t="s">
        <v>651</v>
      </c>
      <c r="E590" s="95">
        <f t="shared" si="21"/>
        <v>793</v>
      </c>
      <c r="F590" s="95">
        <f>Cargos_x_gob!$C$4+Cargos_x_gob!$C$8</f>
        <v>1165</v>
      </c>
      <c r="G590" s="95">
        <f t="array" ref="G590">SUM(IF('Graf I Nivel Datastudio'!$B$1:$B$1613=B590,IF('Graf I Nivel Datastudio'!$C$1:$C$1613=C590,IF('Graf I Nivel Datastudio'!$D$1:$D$1613=D590,'Graf I Nivel Datastudio'!$G$1:$G$1613,0))))+SUM(IF('Graf II Nivel Datastudio'!$B$1:$B$1613=B590,IF('Graf II Nivel Datastudio'!$C$1:$C$1613=C590,IF('Graf II Nivel Datastudio'!$D$1:$D$1613=D590,'Graf II Nivel Datastudio'!$G$1:$G$1613,0))))</f>
        <v>1</v>
      </c>
      <c r="H590" s="95">
        <f t="shared" si="20"/>
        <v>468</v>
      </c>
      <c r="I590" s="98"/>
      <c r="J590" s="98">
        <f t="shared" si="2"/>
        <v>0.40171673819742487</v>
      </c>
      <c r="K590" s="34" t="s">
        <v>4728</v>
      </c>
    </row>
    <row r="591" spans="1:11">
      <c r="A591" s="34" t="s">
        <v>4656</v>
      </c>
      <c r="B591" s="34">
        <v>2018</v>
      </c>
      <c r="C591" s="34">
        <v>71</v>
      </c>
      <c r="D591" s="34" t="s">
        <v>651</v>
      </c>
      <c r="E591" s="95">
        <f t="shared" si="21"/>
        <v>793</v>
      </c>
      <c r="F591" s="95">
        <f>Cargos_x_gob!$C$4+Cargos_x_gob!$C$8</f>
        <v>1165</v>
      </c>
      <c r="G591" s="95">
        <f t="array" ref="G591">SUM(IF('Graf I Nivel Datastudio'!$B$1:$B$1613=B591,IF('Graf I Nivel Datastudio'!$C$1:$C$1613=C591,IF('Graf I Nivel Datastudio'!$D$1:$D$1613=D591,'Graf I Nivel Datastudio'!$G$1:$G$1613,0))))+SUM(IF('Graf II Nivel Datastudio'!$B$1:$B$1613=B591,IF('Graf II Nivel Datastudio'!$C$1:$C$1613=C591,IF('Graf II Nivel Datastudio'!$D$1:$D$1613=D591,'Graf II Nivel Datastudio'!$G$1:$G$1613,0))))</f>
        <v>1</v>
      </c>
      <c r="H591" s="95">
        <f t="shared" si="20"/>
        <v>469</v>
      </c>
      <c r="I591" s="98"/>
      <c r="J591" s="98">
        <f t="shared" si="2"/>
        <v>0.40257510729613732</v>
      </c>
      <c r="K591" s="34" t="s">
        <v>4728</v>
      </c>
    </row>
    <row r="592" spans="1:11">
      <c r="A592" s="34" t="s">
        <v>4656</v>
      </c>
      <c r="B592" s="34">
        <v>2018</v>
      </c>
      <c r="C592" s="34">
        <v>72</v>
      </c>
      <c r="D592" s="34" t="s">
        <v>651</v>
      </c>
      <c r="E592" s="95">
        <f t="shared" si="21"/>
        <v>793</v>
      </c>
      <c r="F592" s="95">
        <f>Cargos_x_gob!$C$4+Cargos_x_gob!$C$8</f>
        <v>1165</v>
      </c>
      <c r="G592" s="95">
        <f t="array" ref="G592">SUM(IF('Graf I Nivel Datastudio'!$B$1:$B$1613=B592,IF('Graf I Nivel Datastudio'!$C$1:$C$1613=C592,IF('Graf I Nivel Datastudio'!$D$1:$D$1613=D592,'Graf I Nivel Datastudio'!$G$1:$G$1613,0))))+SUM(IF('Graf II Nivel Datastudio'!$B$1:$B$1613=B592,IF('Graf II Nivel Datastudio'!$C$1:$C$1613=C592,IF('Graf II Nivel Datastudio'!$D$1:$D$1613=D592,'Graf II Nivel Datastudio'!$G$1:$G$1613,0))))</f>
        <v>1</v>
      </c>
      <c r="H592" s="95">
        <f t="shared" si="20"/>
        <v>470</v>
      </c>
      <c r="I592" s="98"/>
      <c r="J592" s="98">
        <f t="shared" si="2"/>
        <v>0.40343347639484978</v>
      </c>
      <c r="K592" s="34" t="s">
        <v>4728</v>
      </c>
    </row>
    <row r="593" spans="1:11">
      <c r="A593" s="34" t="s">
        <v>4656</v>
      </c>
      <c r="B593" s="34">
        <v>2018</v>
      </c>
      <c r="C593" s="34">
        <v>73</v>
      </c>
      <c r="D593" s="34" t="s">
        <v>651</v>
      </c>
      <c r="E593" s="95">
        <f t="shared" si="21"/>
        <v>793</v>
      </c>
      <c r="F593" s="95">
        <f>Cargos_x_gob!$C$4+Cargos_x_gob!$C$8</f>
        <v>1165</v>
      </c>
      <c r="G593" s="95">
        <f t="array" ref="G593">SUM(IF('Graf I Nivel Datastudio'!$B$1:$B$1613=B593,IF('Graf I Nivel Datastudio'!$C$1:$C$1613=C593,IF('Graf I Nivel Datastudio'!$D$1:$D$1613=D593,'Graf I Nivel Datastudio'!$G$1:$G$1613,0))))+SUM(IF('Graf II Nivel Datastudio'!$B$1:$B$1613=B593,IF('Graf II Nivel Datastudio'!$C$1:$C$1613=C593,IF('Graf II Nivel Datastudio'!$D$1:$D$1613=D593,'Graf II Nivel Datastudio'!$G$1:$G$1613,0))))</f>
        <v>3</v>
      </c>
      <c r="H593" s="95">
        <f t="shared" si="20"/>
        <v>473</v>
      </c>
      <c r="I593" s="98"/>
      <c r="J593" s="98">
        <f t="shared" si="2"/>
        <v>0.40600858369098713</v>
      </c>
      <c r="K593" s="34" t="s">
        <v>4728</v>
      </c>
    </row>
    <row r="594" spans="1:11">
      <c r="A594" s="34" t="s">
        <v>4656</v>
      </c>
      <c r="B594" s="34">
        <v>2018</v>
      </c>
      <c r="C594" s="34">
        <v>74</v>
      </c>
      <c r="D594" s="34" t="s">
        <v>651</v>
      </c>
      <c r="E594" s="95">
        <f t="shared" si="21"/>
        <v>793</v>
      </c>
      <c r="F594" s="95">
        <f>Cargos_x_gob!$C$4+Cargos_x_gob!$C$8</f>
        <v>1165</v>
      </c>
      <c r="G594" s="95">
        <f t="array" ref="G594">SUM(IF('Graf I Nivel Datastudio'!$B$1:$B$1613=B594,IF('Graf I Nivel Datastudio'!$C$1:$C$1613=C594,IF('Graf I Nivel Datastudio'!$D$1:$D$1613=D594,'Graf I Nivel Datastudio'!$G$1:$G$1613,0))))+SUM(IF('Graf II Nivel Datastudio'!$B$1:$B$1613=B594,IF('Graf II Nivel Datastudio'!$C$1:$C$1613=C594,IF('Graf II Nivel Datastudio'!$D$1:$D$1613=D594,'Graf II Nivel Datastudio'!$G$1:$G$1613,0))))</f>
        <v>0</v>
      </c>
      <c r="H594" s="95">
        <f t="shared" si="20"/>
        <v>473</v>
      </c>
      <c r="I594" s="98"/>
      <c r="J594" s="98">
        <f t="shared" si="2"/>
        <v>0.40600858369098713</v>
      </c>
      <c r="K594" s="34" t="s">
        <v>4728</v>
      </c>
    </row>
    <row r="595" spans="1:11">
      <c r="A595" s="34" t="s">
        <v>4656</v>
      </c>
      <c r="B595" s="34">
        <v>2018</v>
      </c>
      <c r="C595" s="34">
        <v>75</v>
      </c>
      <c r="D595" s="34" t="s">
        <v>651</v>
      </c>
      <c r="E595" s="95">
        <f t="shared" si="21"/>
        <v>793</v>
      </c>
      <c r="F595" s="95">
        <f>Cargos_x_gob!$C$4+Cargos_x_gob!$C$8</f>
        <v>1165</v>
      </c>
      <c r="G595" s="95">
        <f t="array" ref="G595">SUM(IF('Graf I Nivel Datastudio'!$B$1:$B$1613=B595,IF('Graf I Nivel Datastudio'!$C$1:$C$1613=C595,IF('Graf I Nivel Datastudio'!$D$1:$D$1613=D595,'Graf I Nivel Datastudio'!$G$1:$G$1613,0))))+SUM(IF('Graf II Nivel Datastudio'!$B$1:$B$1613=B595,IF('Graf II Nivel Datastudio'!$C$1:$C$1613=C595,IF('Graf II Nivel Datastudio'!$D$1:$D$1613=D595,'Graf II Nivel Datastudio'!$G$1:$G$1613,0))))</f>
        <v>0</v>
      </c>
      <c r="H595" s="95">
        <f t="shared" si="20"/>
        <v>473</v>
      </c>
      <c r="I595" s="98"/>
      <c r="J595" s="98">
        <f t="shared" si="2"/>
        <v>0.40600858369098713</v>
      </c>
      <c r="K595" s="34" t="s">
        <v>4728</v>
      </c>
    </row>
    <row r="596" spans="1:11">
      <c r="A596" s="34" t="s">
        <v>4656</v>
      </c>
      <c r="B596" s="34">
        <v>2018</v>
      </c>
      <c r="C596" s="34">
        <v>76</v>
      </c>
      <c r="D596" s="34" t="s">
        <v>651</v>
      </c>
      <c r="E596" s="95">
        <f t="shared" si="21"/>
        <v>793</v>
      </c>
      <c r="F596" s="95">
        <f>Cargos_x_gob!$C$4+Cargos_x_gob!$C$8</f>
        <v>1165</v>
      </c>
      <c r="G596" s="95">
        <f t="array" ref="G596">SUM(IF('Graf I Nivel Datastudio'!$B$1:$B$1613=B596,IF('Graf I Nivel Datastudio'!$C$1:$C$1613=C596,IF('Graf I Nivel Datastudio'!$D$1:$D$1613=D596,'Graf I Nivel Datastudio'!$G$1:$G$1613,0))))+SUM(IF('Graf II Nivel Datastudio'!$B$1:$B$1613=B596,IF('Graf II Nivel Datastudio'!$C$1:$C$1613=C596,IF('Graf II Nivel Datastudio'!$D$1:$D$1613=D596,'Graf II Nivel Datastudio'!$G$1:$G$1613,0))))</f>
        <v>0</v>
      </c>
      <c r="H596" s="95">
        <f t="shared" si="20"/>
        <v>473</v>
      </c>
      <c r="I596" s="98"/>
      <c r="J596" s="98">
        <f t="shared" si="2"/>
        <v>0.40600858369098713</v>
      </c>
      <c r="K596" s="34" t="s">
        <v>4728</v>
      </c>
    </row>
    <row r="597" spans="1:11">
      <c r="A597" s="34" t="s">
        <v>4656</v>
      </c>
      <c r="B597" s="34">
        <v>2018</v>
      </c>
      <c r="C597" s="34">
        <v>77</v>
      </c>
      <c r="D597" s="34" t="s">
        <v>651</v>
      </c>
      <c r="E597" s="95">
        <f t="shared" si="21"/>
        <v>793</v>
      </c>
      <c r="F597" s="95">
        <f>Cargos_x_gob!$C$4+Cargos_x_gob!$C$8</f>
        <v>1165</v>
      </c>
      <c r="G597" s="95">
        <f t="array" ref="G597">SUM(IF('Graf I Nivel Datastudio'!$B$1:$B$1613=B597,IF('Graf I Nivel Datastudio'!$C$1:$C$1613=C597,IF('Graf I Nivel Datastudio'!$D$1:$D$1613=D597,'Graf I Nivel Datastudio'!$G$1:$G$1613,0))))+SUM(IF('Graf II Nivel Datastudio'!$B$1:$B$1613=B597,IF('Graf II Nivel Datastudio'!$C$1:$C$1613=C597,IF('Graf II Nivel Datastudio'!$D$1:$D$1613=D597,'Graf II Nivel Datastudio'!$G$1:$G$1613,0))))</f>
        <v>1</v>
      </c>
      <c r="H597" s="95">
        <f t="shared" si="20"/>
        <v>474</v>
      </c>
      <c r="I597" s="98"/>
      <c r="J597" s="98">
        <f t="shared" si="2"/>
        <v>0.40686695278969959</v>
      </c>
      <c r="K597" s="34" t="s">
        <v>4728</v>
      </c>
    </row>
    <row r="598" spans="1:11">
      <c r="A598" s="34" t="s">
        <v>4656</v>
      </c>
      <c r="B598" s="34">
        <v>2018</v>
      </c>
      <c r="C598" s="34">
        <v>78</v>
      </c>
      <c r="D598" s="34" t="s">
        <v>651</v>
      </c>
      <c r="E598" s="95">
        <f t="shared" si="21"/>
        <v>793</v>
      </c>
      <c r="F598" s="95">
        <f>Cargos_x_gob!$C$4+Cargos_x_gob!$C$8</f>
        <v>1165</v>
      </c>
      <c r="G598" s="95">
        <f t="array" ref="G598">SUM(IF('Graf I Nivel Datastudio'!$B$1:$B$1613=B598,IF('Graf I Nivel Datastudio'!$C$1:$C$1613=C598,IF('Graf I Nivel Datastudio'!$D$1:$D$1613=D598,'Graf I Nivel Datastudio'!$G$1:$G$1613,0))))+SUM(IF('Graf II Nivel Datastudio'!$B$1:$B$1613=B598,IF('Graf II Nivel Datastudio'!$C$1:$C$1613=C598,IF('Graf II Nivel Datastudio'!$D$1:$D$1613=D598,'Graf II Nivel Datastudio'!$G$1:$G$1613,0))))</f>
        <v>1</v>
      </c>
      <c r="H598" s="95">
        <f t="shared" si="20"/>
        <v>475</v>
      </c>
      <c r="I598" s="98"/>
      <c r="J598" s="98">
        <f t="shared" si="2"/>
        <v>0.40772532188841204</v>
      </c>
      <c r="K598" s="34" t="s">
        <v>4728</v>
      </c>
    </row>
    <row r="599" spans="1:11">
      <c r="A599" s="34" t="s">
        <v>4656</v>
      </c>
      <c r="B599" s="34">
        <v>2018</v>
      </c>
      <c r="C599" s="34">
        <v>79</v>
      </c>
      <c r="D599" s="34" t="s">
        <v>651</v>
      </c>
      <c r="E599" s="95">
        <f t="shared" si="21"/>
        <v>793</v>
      </c>
      <c r="F599" s="95">
        <f>Cargos_x_gob!$C$4+Cargos_x_gob!$C$8</f>
        <v>1165</v>
      </c>
      <c r="G599" s="95">
        <f t="array" ref="G599">SUM(IF('Graf I Nivel Datastudio'!$B$1:$B$1613=B599,IF('Graf I Nivel Datastudio'!$C$1:$C$1613=C599,IF('Graf I Nivel Datastudio'!$D$1:$D$1613=D599,'Graf I Nivel Datastudio'!$G$1:$G$1613,0))))+SUM(IF('Graf II Nivel Datastudio'!$B$1:$B$1613=B599,IF('Graf II Nivel Datastudio'!$C$1:$C$1613=C599,IF('Graf II Nivel Datastudio'!$D$1:$D$1613=D599,'Graf II Nivel Datastudio'!$G$1:$G$1613,0))))</f>
        <v>0</v>
      </c>
      <c r="H599" s="95">
        <f t="shared" si="20"/>
        <v>475</v>
      </c>
      <c r="I599" s="98"/>
      <c r="J599" s="98">
        <f t="shared" si="2"/>
        <v>0.40772532188841204</v>
      </c>
      <c r="K599" s="34" t="s">
        <v>4728</v>
      </c>
    </row>
    <row r="600" spans="1:11">
      <c r="A600" s="34" t="s">
        <v>4656</v>
      </c>
      <c r="B600" s="34">
        <v>2018</v>
      </c>
      <c r="C600" s="34">
        <v>80</v>
      </c>
      <c r="D600" s="34" t="s">
        <v>651</v>
      </c>
      <c r="E600" s="95">
        <f t="shared" si="21"/>
        <v>793</v>
      </c>
      <c r="F600" s="95">
        <f>Cargos_x_gob!$C$4+Cargos_x_gob!$C$8</f>
        <v>1165</v>
      </c>
      <c r="G600" s="95">
        <f t="array" ref="G600">SUM(IF('Graf I Nivel Datastudio'!$B$1:$B$1613=B600,IF('Graf I Nivel Datastudio'!$C$1:$C$1613=C600,IF('Graf I Nivel Datastudio'!$D$1:$D$1613=D600,'Graf I Nivel Datastudio'!$G$1:$G$1613,0))))+SUM(IF('Graf II Nivel Datastudio'!$B$1:$B$1613=B600,IF('Graf II Nivel Datastudio'!$C$1:$C$1613=C600,IF('Graf II Nivel Datastudio'!$D$1:$D$1613=D600,'Graf II Nivel Datastudio'!$G$1:$G$1613,0))))</f>
        <v>0</v>
      </c>
      <c r="H600" s="95">
        <f t="shared" si="20"/>
        <v>475</v>
      </c>
      <c r="I600" s="98"/>
      <c r="J600" s="98">
        <f t="shared" si="2"/>
        <v>0.40772532188841204</v>
      </c>
      <c r="K600" s="34" t="s">
        <v>4728</v>
      </c>
    </row>
    <row r="601" spans="1:11">
      <c r="A601" s="34" t="s">
        <v>4656</v>
      </c>
      <c r="B601" s="34">
        <v>2018</v>
      </c>
      <c r="C601" s="34">
        <v>81</v>
      </c>
      <c r="D601" s="34" t="s">
        <v>651</v>
      </c>
      <c r="E601" s="95">
        <f t="shared" si="21"/>
        <v>793</v>
      </c>
      <c r="F601" s="95">
        <f>Cargos_x_gob!$C$4+Cargos_x_gob!$C$8</f>
        <v>1165</v>
      </c>
      <c r="G601" s="95">
        <f t="array" ref="G601">SUM(IF('Graf I Nivel Datastudio'!$B$1:$B$1613=B601,IF('Graf I Nivel Datastudio'!$C$1:$C$1613=C601,IF('Graf I Nivel Datastudio'!$D$1:$D$1613=D601,'Graf I Nivel Datastudio'!$G$1:$G$1613,0))))+SUM(IF('Graf II Nivel Datastudio'!$B$1:$B$1613=B601,IF('Graf II Nivel Datastudio'!$C$1:$C$1613=C601,IF('Graf II Nivel Datastudio'!$D$1:$D$1613=D601,'Graf II Nivel Datastudio'!$G$1:$G$1613,0))))</f>
        <v>1</v>
      </c>
      <c r="H601" s="95">
        <f t="shared" si="20"/>
        <v>476</v>
      </c>
      <c r="I601" s="98"/>
      <c r="J601" s="98">
        <f t="shared" si="2"/>
        <v>0.40858369098712444</v>
      </c>
      <c r="K601" s="34" t="s">
        <v>4728</v>
      </c>
    </row>
    <row r="602" spans="1:11">
      <c r="A602" s="34" t="s">
        <v>4656</v>
      </c>
      <c r="B602" s="34">
        <v>2018</v>
      </c>
      <c r="C602" s="34">
        <v>82</v>
      </c>
      <c r="D602" s="34" t="s">
        <v>651</v>
      </c>
      <c r="E602" s="95">
        <f t="shared" si="21"/>
        <v>793</v>
      </c>
      <c r="F602" s="95">
        <f>Cargos_x_gob!$C$4+Cargos_x_gob!$C$8</f>
        <v>1165</v>
      </c>
      <c r="G602" s="95">
        <f t="array" ref="G602">SUM(IF('Graf I Nivel Datastudio'!$B$1:$B$1613=B602,IF('Graf I Nivel Datastudio'!$C$1:$C$1613=C602,IF('Graf I Nivel Datastudio'!$D$1:$D$1613=D602,'Graf I Nivel Datastudio'!$G$1:$G$1613,0))))+SUM(IF('Graf II Nivel Datastudio'!$B$1:$B$1613=B602,IF('Graf II Nivel Datastudio'!$C$1:$C$1613=C602,IF('Graf II Nivel Datastudio'!$D$1:$D$1613=D602,'Graf II Nivel Datastudio'!$G$1:$G$1613,0))))</f>
        <v>2</v>
      </c>
      <c r="H602" s="95">
        <f t="shared" si="20"/>
        <v>478</v>
      </c>
      <c r="I602" s="98"/>
      <c r="J602" s="98">
        <f t="shared" si="2"/>
        <v>0.41030042918454934</v>
      </c>
      <c r="K602" s="34" t="s">
        <v>4728</v>
      </c>
    </row>
    <row r="603" spans="1:11">
      <c r="A603" s="34" t="s">
        <v>4656</v>
      </c>
      <c r="B603" s="34">
        <v>2018</v>
      </c>
      <c r="C603" s="34">
        <v>83</v>
      </c>
      <c r="D603" s="34" t="s">
        <v>651</v>
      </c>
      <c r="E603" s="95">
        <f t="shared" si="21"/>
        <v>793</v>
      </c>
      <c r="F603" s="95">
        <f>Cargos_x_gob!$C$4+Cargos_x_gob!$C$8</f>
        <v>1165</v>
      </c>
      <c r="G603" s="95">
        <f t="array" ref="G603">SUM(IF('Graf I Nivel Datastudio'!$B$1:$B$1613=B603,IF('Graf I Nivel Datastudio'!$C$1:$C$1613=C603,IF('Graf I Nivel Datastudio'!$D$1:$D$1613=D603,'Graf I Nivel Datastudio'!$G$1:$G$1613,0))))+SUM(IF('Graf II Nivel Datastudio'!$B$1:$B$1613=B603,IF('Graf II Nivel Datastudio'!$C$1:$C$1613=C603,IF('Graf II Nivel Datastudio'!$D$1:$D$1613=D603,'Graf II Nivel Datastudio'!$G$1:$G$1613,0))))</f>
        <v>0</v>
      </c>
      <c r="H603" s="95">
        <f t="shared" si="20"/>
        <v>478</v>
      </c>
      <c r="I603" s="98"/>
      <c r="J603" s="98">
        <f t="shared" si="2"/>
        <v>0.41030042918454934</v>
      </c>
      <c r="K603" s="34" t="s">
        <v>4728</v>
      </c>
    </row>
    <row r="604" spans="1:11">
      <c r="A604" s="34" t="s">
        <v>4656</v>
      </c>
      <c r="B604" s="34">
        <v>2018</v>
      </c>
      <c r="C604" s="34">
        <v>84</v>
      </c>
      <c r="D604" s="34" t="s">
        <v>651</v>
      </c>
      <c r="E604" s="95">
        <f t="shared" si="21"/>
        <v>793</v>
      </c>
      <c r="F604" s="95">
        <f>Cargos_x_gob!$C$4+Cargos_x_gob!$C$8</f>
        <v>1165</v>
      </c>
      <c r="G604" s="95">
        <f t="array" ref="G604">SUM(IF('Graf I Nivel Datastudio'!$B$1:$B$1613=B604,IF('Graf I Nivel Datastudio'!$C$1:$C$1613=C604,IF('Graf I Nivel Datastudio'!$D$1:$D$1613=D604,'Graf I Nivel Datastudio'!$G$1:$G$1613,0))))+SUM(IF('Graf II Nivel Datastudio'!$B$1:$B$1613=B604,IF('Graf II Nivel Datastudio'!$C$1:$C$1613=C604,IF('Graf II Nivel Datastudio'!$D$1:$D$1613=D604,'Graf II Nivel Datastudio'!$G$1:$G$1613,0))))</f>
        <v>3</v>
      </c>
      <c r="H604" s="95">
        <f t="shared" si="20"/>
        <v>481</v>
      </c>
      <c r="I604" s="98"/>
      <c r="J604" s="98">
        <f t="shared" si="2"/>
        <v>0.4128755364806867</v>
      </c>
      <c r="K604" s="34" t="s">
        <v>4728</v>
      </c>
    </row>
    <row r="605" spans="1:11">
      <c r="A605" s="34" t="s">
        <v>4656</v>
      </c>
      <c r="B605" s="34">
        <v>2018</v>
      </c>
      <c r="C605" s="34">
        <v>85</v>
      </c>
      <c r="D605" s="34" t="s">
        <v>651</v>
      </c>
      <c r="E605" s="95">
        <f t="shared" si="21"/>
        <v>793</v>
      </c>
      <c r="F605" s="95">
        <f>Cargos_x_gob!$C$4+Cargos_x_gob!$C$8</f>
        <v>1165</v>
      </c>
      <c r="G605" s="95">
        <f t="array" ref="G605">SUM(IF('Graf I Nivel Datastudio'!$B$1:$B$1613=B605,IF('Graf I Nivel Datastudio'!$C$1:$C$1613=C605,IF('Graf I Nivel Datastudio'!$D$1:$D$1613=D605,'Graf I Nivel Datastudio'!$G$1:$G$1613,0))))+SUM(IF('Graf II Nivel Datastudio'!$B$1:$B$1613=B605,IF('Graf II Nivel Datastudio'!$C$1:$C$1613=C605,IF('Graf II Nivel Datastudio'!$D$1:$D$1613=D605,'Graf II Nivel Datastudio'!$G$1:$G$1613,0))))</f>
        <v>0</v>
      </c>
      <c r="H605" s="95">
        <f t="shared" si="20"/>
        <v>481</v>
      </c>
      <c r="I605" s="98"/>
      <c r="J605" s="98">
        <f t="shared" si="2"/>
        <v>0.4128755364806867</v>
      </c>
      <c r="K605" s="34" t="s">
        <v>4728</v>
      </c>
    </row>
    <row r="606" spans="1:11">
      <c r="A606" s="34" t="s">
        <v>4656</v>
      </c>
      <c r="B606" s="34">
        <v>2018</v>
      </c>
      <c r="C606" s="34">
        <v>86</v>
      </c>
      <c r="D606" s="34" t="s">
        <v>651</v>
      </c>
      <c r="E606" s="95">
        <f t="shared" si="21"/>
        <v>793</v>
      </c>
      <c r="F606" s="95">
        <f>Cargos_x_gob!$C$4+Cargos_x_gob!$C$8</f>
        <v>1165</v>
      </c>
      <c r="G606" s="95">
        <f t="array" ref="G606">SUM(IF('Graf I Nivel Datastudio'!$B$1:$B$1613=B606,IF('Graf I Nivel Datastudio'!$C$1:$C$1613=C606,IF('Graf I Nivel Datastudio'!$D$1:$D$1613=D606,'Graf I Nivel Datastudio'!$G$1:$G$1613,0))))+SUM(IF('Graf II Nivel Datastudio'!$B$1:$B$1613=B606,IF('Graf II Nivel Datastudio'!$C$1:$C$1613=C606,IF('Graf II Nivel Datastudio'!$D$1:$D$1613=D606,'Graf II Nivel Datastudio'!$G$1:$G$1613,0))))</f>
        <v>0</v>
      </c>
      <c r="H606" s="95">
        <f t="shared" si="20"/>
        <v>481</v>
      </c>
      <c r="I606" s="98"/>
      <c r="J606" s="98">
        <f t="shared" si="2"/>
        <v>0.4128755364806867</v>
      </c>
      <c r="K606" s="34" t="s">
        <v>4728</v>
      </c>
    </row>
    <row r="607" spans="1:11">
      <c r="A607" s="34" t="s">
        <v>4656</v>
      </c>
      <c r="B607" s="34">
        <v>2018</v>
      </c>
      <c r="C607" s="34">
        <v>87</v>
      </c>
      <c r="D607" s="34" t="s">
        <v>651</v>
      </c>
      <c r="E607" s="95">
        <f t="shared" si="21"/>
        <v>793</v>
      </c>
      <c r="F607" s="95">
        <f>Cargos_x_gob!$C$4+Cargos_x_gob!$C$8</f>
        <v>1165</v>
      </c>
      <c r="G607" s="95">
        <f t="array" ref="G607">SUM(IF('Graf I Nivel Datastudio'!$B$1:$B$1613=B607,IF('Graf I Nivel Datastudio'!$C$1:$C$1613=C607,IF('Graf I Nivel Datastudio'!$D$1:$D$1613=D607,'Graf I Nivel Datastudio'!$G$1:$G$1613,0))))+SUM(IF('Graf II Nivel Datastudio'!$B$1:$B$1613=B607,IF('Graf II Nivel Datastudio'!$C$1:$C$1613=C607,IF('Graf II Nivel Datastudio'!$D$1:$D$1613=D607,'Graf II Nivel Datastudio'!$G$1:$G$1613,0))))</f>
        <v>1</v>
      </c>
      <c r="H607" s="95">
        <f t="shared" si="20"/>
        <v>482</v>
      </c>
      <c r="I607" s="98"/>
      <c r="J607" s="98">
        <f t="shared" si="2"/>
        <v>0.41373390557939915</v>
      </c>
      <c r="K607" s="34" t="s">
        <v>4728</v>
      </c>
    </row>
    <row r="608" spans="1:11">
      <c r="A608" s="34" t="s">
        <v>4656</v>
      </c>
      <c r="B608" s="34">
        <v>2018</v>
      </c>
      <c r="C608" s="34">
        <v>88</v>
      </c>
      <c r="D608" s="34" t="s">
        <v>651</v>
      </c>
      <c r="E608" s="95">
        <f t="shared" si="21"/>
        <v>793</v>
      </c>
      <c r="F608" s="95">
        <f>Cargos_x_gob!$C$4+Cargos_x_gob!$C$8</f>
        <v>1165</v>
      </c>
      <c r="G608" s="95">
        <f t="array" ref="G608">SUM(IF('Graf I Nivel Datastudio'!$B$1:$B$1613=B608,IF('Graf I Nivel Datastudio'!$C$1:$C$1613=C608,IF('Graf I Nivel Datastudio'!$D$1:$D$1613=D608,'Graf I Nivel Datastudio'!$G$1:$G$1613,0))))+SUM(IF('Graf II Nivel Datastudio'!$B$1:$B$1613=B608,IF('Graf II Nivel Datastudio'!$C$1:$C$1613=C608,IF('Graf II Nivel Datastudio'!$D$1:$D$1613=D608,'Graf II Nivel Datastudio'!$G$1:$G$1613,0))))</f>
        <v>0</v>
      </c>
      <c r="H608" s="95">
        <f t="shared" si="20"/>
        <v>482</v>
      </c>
      <c r="I608" s="98"/>
      <c r="J608" s="98">
        <f t="shared" si="2"/>
        <v>0.41373390557939915</v>
      </c>
      <c r="K608" s="34" t="s">
        <v>4728</v>
      </c>
    </row>
    <row r="609" spans="1:11">
      <c r="A609" s="34" t="s">
        <v>4656</v>
      </c>
      <c r="B609" s="34">
        <v>2018</v>
      </c>
      <c r="C609" s="34">
        <v>89</v>
      </c>
      <c r="D609" s="34" t="s">
        <v>651</v>
      </c>
      <c r="E609" s="95">
        <f t="shared" ref="E609:E624" si="22">SP2_IN+SP2_IIN</f>
        <v>793</v>
      </c>
      <c r="F609" s="95">
        <f>Cargos_x_gob!$C$4+Cargos_x_gob!$C$8</f>
        <v>1165</v>
      </c>
      <c r="G609" s="95">
        <f t="array" ref="G609">SUM(IF('Graf I Nivel Datastudio'!$B$1:$B$1613=B609,IF('Graf I Nivel Datastudio'!$C$1:$C$1613=C609,IF('Graf I Nivel Datastudio'!$D$1:$D$1613=D609,'Graf I Nivel Datastudio'!$G$1:$G$1613,0))))+SUM(IF('Graf II Nivel Datastudio'!$B$1:$B$1613=B609,IF('Graf II Nivel Datastudio'!$C$1:$C$1613=C609,IF('Graf II Nivel Datastudio'!$D$1:$D$1613=D609,'Graf II Nivel Datastudio'!$G$1:$G$1613,0))))</f>
        <v>1</v>
      </c>
      <c r="H609" s="95">
        <f t="shared" si="20"/>
        <v>483</v>
      </c>
      <c r="I609" s="98"/>
      <c r="J609" s="98">
        <f t="shared" si="2"/>
        <v>0.41459227467811161</v>
      </c>
      <c r="K609" s="34" t="s">
        <v>4728</v>
      </c>
    </row>
    <row r="610" spans="1:11">
      <c r="A610" s="34" t="s">
        <v>4656</v>
      </c>
      <c r="B610" s="34">
        <v>2018</v>
      </c>
      <c r="C610" s="34">
        <v>90</v>
      </c>
      <c r="D610" s="34" t="s">
        <v>651</v>
      </c>
      <c r="E610" s="95">
        <f t="shared" si="22"/>
        <v>793</v>
      </c>
      <c r="F610" s="95">
        <f>Cargos_x_gob!$C$4+Cargos_x_gob!$C$8</f>
        <v>1165</v>
      </c>
      <c r="G610" s="95">
        <f t="array" ref="G610">SUM(IF('Graf I Nivel Datastudio'!$B$1:$B$1613=B610,IF('Graf I Nivel Datastudio'!$C$1:$C$1613=C610,IF('Graf I Nivel Datastudio'!$D$1:$D$1613=D610,'Graf I Nivel Datastudio'!$G$1:$G$1613,0))))+SUM(IF('Graf II Nivel Datastudio'!$B$1:$B$1613=B610,IF('Graf II Nivel Datastudio'!$C$1:$C$1613=C610,IF('Graf II Nivel Datastudio'!$D$1:$D$1613=D610,'Graf II Nivel Datastudio'!$G$1:$G$1613,0))))</f>
        <v>1</v>
      </c>
      <c r="H610" s="95">
        <f t="shared" si="20"/>
        <v>484</v>
      </c>
      <c r="I610" s="98"/>
      <c r="J610" s="98">
        <f t="shared" si="2"/>
        <v>0.41545064377682406</v>
      </c>
      <c r="K610" s="34" t="s">
        <v>4728</v>
      </c>
    </row>
    <row r="611" spans="1:11">
      <c r="A611" s="34" t="s">
        <v>4656</v>
      </c>
      <c r="B611" s="34">
        <v>2018</v>
      </c>
      <c r="C611" s="34">
        <v>91</v>
      </c>
      <c r="D611" s="34" t="s">
        <v>651</v>
      </c>
      <c r="E611" s="95">
        <f t="shared" si="22"/>
        <v>793</v>
      </c>
      <c r="F611" s="95">
        <f>Cargos_x_gob!$C$4+Cargos_x_gob!$C$8</f>
        <v>1165</v>
      </c>
      <c r="G611" s="95">
        <f t="array" ref="G611">SUM(IF('Graf I Nivel Datastudio'!$B$1:$B$1613=B611,IF('Graf I Nivel Datastudio'!$C$1:$C$1613=C611,IF('Graf I Nivel Datastudio'!$D$1:$D$1613=D611,'Graf I Nivel Datastudio'!$G$1:$G$1613,0))))+SUM(IF('Graf II Nivel Datastudio'!$B$1:$B$1613=B611,IF('Graf II Nivel Datastudio'!$C$1:$C$1613=C611,IF('Graf II Nivel Datastudio'!$D$1:$D$1613=D611,'Graf II Nivel Datastudio'!$G$1:$G$1613,0))))</f>
        <v>2</v>
      </c>
      <c r="H611" s="95">
        <f t="shared" si="20"/>
        <v>486</v>
      </c>
      <c r="I611" s="98"/>
      <c r="J611" s="98">
        <f t="shared" si="2"/>
        <v>0.41716738197424891</v>
      </c>
      <c r="K611" s="34" t="s">
        <v>4728</v>
      </c>
    </row>
    <row r="612" spans="1:11">
      <c r="A612" s="34" t="s">
        <v>4656</v>
      </c>
      <c r="B612" s="34">
        <v>2018</v>
      </c>
      <c r="C612" s="34">
        <v>92</v>
      </c>
      <c r="D612" s="34" t="s">
        <v>651</v>
      </c>
      <c r="E612" s="95">
        <f t="shared" si="22"/>
        <v>793</v>
      </c>
      <c r="F612" s="95">
        <f>Cargos_x_gob!$C$4+Cargos_x_gob!$C$8</f>
        <v>1165</v>
      </c>
      <c r="G612" s="95">
        <f t="array" ref="G612">SUM(IF('Graf I Nivel Datastudio'!$B$1:$B$1613=B612,IF('Graf I Nivel Datastudio'!$C$1:$C$1613=C612,IF('Graf I Nivel Datastudio'!$D$1:$D$1613=D612,'Graf I Nivel Datastudio'!$G$1:$G$1613,0))))+SUM(IF('Graf II Nivel Datastudio'!$B$1:$B$1613=B612,IF('Graf II Nivel Datastudio'!$C$1:$C$1613=C612,IF('Graf II Nivel Datastudio'!$D$1:$D$1613=D612,'Graf II Nivel Datastudio'!$G$1:$G$1613,0))))</f>
        <v>1</v>
      </c>
      <c r="H612" s="95">
        <f t="shared" si="20"/>
        <v>487</v>
      </c>
      <c r="I612" s="98"/>
      <c r="J612" s="98">
        <f t="shared" si="2"/>
        <v>0.41802575107296136</v>
      </c>
      <c r="K612" s="34" t="s">
        <v>4728</v>
      </c>
    </row>
    <row r="613" spans="1:11">
      <c r="A613" s="34" t="s">
        <v>4656</v>
      </c>
      <c r="B613" s="34">
        <v>2018</v>
      </c>
      <c r="C613" s="34">
        <v>93</v>
      </c>
      <c r="D613" s="34" t="s">
        <v>651</v>
      </c>
      <c r="E613" s="95">
        <f t="shared" si="22"/>
        <v>793</v>
      </c>
      <c r="F613" s="95">
        <f>Cargos_x_gob!$C$4+Cargos_x_gob!$C$8</f>
        <v>1165</v>
      </c>
      <c r="G613" s="95">
        <f t="array" ref="G613">SUM(IF('Graf I Nivel Datastudio'!$B$1:$B$1613=B613,IF('Graf I Nivel Datastudio'!$C$1:$C$1613=C613,IF('Graf I Nivel Datastudio'!$D$1:$D$1613=D613,'Graf I Nivel Datastudio'!$G$1:$G$1613,0))))+SUM(IF('Graf II Nivel Datastudio'!$B$1:$B$1613=B613,IF('Graf II Nivel Datastudio'!$C$1:$C$1613=C613,IF('Graf II Nivel Datastudio'!$D$1:$D$1613=D613,'Graf II Nivel Datastudio'!$G$1:$G$1613,0))))</f>
        <v>1</v>
      </c>
      <c r="H613" s="95">
        <f t="shared" si="20"/>
        <v>488</v>
      </c>
      <c r="I613" s="98"/>
      <c r="J613" s="98">
        <f t="shared" si="2"/>
        <v>0.41888412017167381</v>
      </c>
      <c r="K613" s="34" t="s">
        <v>4728</v>
      </c>
    </row>
    <row r="614" spans="1:11">
      <c r="A614" s="34" t="s">
        <v>4656</v>
      </c>
      <c r="B614" s="34">
        <v>2018</v>
      </c>
      <c r="C614" s="34">
        <v>94</v>
      </c>
      <c r="D614" s="34" t="s">
        <v>651</v>
      </c>
      <c r="E614" s="95">
        <f t="shared" si="22"/>
        <v>793</v>
      </c>
      <c r="F614" s="95">
        <f>Cargos_x_gob!$C$4+Cargos_x_gob!$C$8</f>
        <v>1165</v>
      </c>
      <c r="G614" s="95">
        <f t="array" ref="G614">SUM(IF('Graf I Nivel Datastudio'!$B$1:$B$1613=B614,IF('Graf I Nivel Datastudio'!$C$1:$C$1613=C614,IF('Graf I Nivel Datastudio'!$D$1:$D$1613=D614,'Graf I Nivel Datastudio'!$G$1:$G$1613,0))))+SUM(IF('Graf II Nivel Datastudio'!$B$1:$B$1613=B614,IF('Graf II Nivel Datastudio'!$C$1:$C$1613=C614,IF('Graf II Nivel Datastudio'!$D$1:$D$1613=D614,'Graf II Nivel Datastudio'!$G$1:$G$1613,0))))</f>
        <v>0</v>
      </c>
      <c r="H614" s="95">
        <f t="shared" si="20"/>
        <v>488</v>
      </c>
      <c r="I614" s="98"/>
      <c r="J614" s="98">
        <f t="shared" si="2"/>
        <v>0.41888412017167381</v>
      </c>
      <c r="K614" s="34" t="s">
        <v>4728</v>
      </c>
    </row>
    <row r="615" spans="1:11">
      <c r="A615" s="34" t="s">
        <v>4656</v>
      </c>
      <c r="B615" s="34">
        <v>2018</v>
      </c>
      <c r="C615" s="34">
        <v>95</v>
      </c>
      <c r="D615" s="34" t="s">
        <v>651</v>
      </c>
      <c r="E615" s="95">
        <f t="shared" si="22"/>
        <v>793</v>
      </c>
      <c r="F615" s="95">
        <f>Cargos_x_gob!$C$4+Cargos_x_gob!$C$8</f>
        <v>1165</v>
      </c>
      <c r="G615" s="95">
        <f t="array" ref="G615">SUM(IF('Graf I Nivel Datastudio'!$B$1:$B$1613=B615,IF('Graf I Nivel Datastudio'!$C$1:$C$1613=C615,IF('Graf I Nivel Datastudio'!$D$1:$D$1613=D615,'Graf I Nivel Datastudio'!$G$1:$G$1613,0))))+SUM(IF('Graf II Nivel Datastudio'!$B$1:$B$1613=B615,IF('Graf II Nivel Datastudio'!$C$1:$C$1613=C615,IF('Graf II Nivel Datastudio'!$D$1:$D$1613=D615,'Graf II Nivel Datastudio'!$G$1:$G$1613,0))))</f>
        <v>0</v>
      </c>
      <c r="H615" s="95">
        <f t="shared" si="20"/>
        <v>488</v>
      </c>
      <c r="I615" s="98"/>
      <c r="J615" s="98">
        <f t="shared" si="2"/>
        <v>0.41888412017167381</v>
      </c>
      <c r="K615" s="34" t="s">
        <v>4728</v>
      </c>
    </row>
    <row r="616" spans="1:11">
      <c r="A616" s="34" t="s">
        <v>4656</v>
      </c>
      <c r="B616" s="34">
        <v>2018</v>
      </c>
      <c r="C616" s="34">
        <v>96</v>
      </c>
      <c r="D616" s="34" t="s">
        <v>651</v>
      </c>
      <c r="E616" s="95">
        <f t="shared" si="22"/>
        <v>793</v>
      </c>
      <c r="F616" s="95">
        <f>Cargos_x_gob!$C$4+Cargos_x_gob!$C$8</f>
        <v>1165</v>
      </c>
      <c r="G616" s="95">
        <f t="array" ref="G616">SUM(IF('Graf I Nivel Datastudio'!$B$1:$B$1613=B616,IF('Graf I Nivel Datastudio'!$C$1:$C$1613=C616,IF('Graf I Nivel Datastudio'!$D$1:$D$1613=D616,'Graf I Nivel Datastudio'!$G$1:$G$1613,0))))+SUM(IF('Graf II Nivel Datastudio'!$B$1:$B$1613=B616,IF('Graf II Nivel Datastudio'!$C$1:$C$1613=C616,IF('Graf II Nivel Datastudio'!$D$1:$D$1613=D616,'Graf II Nivel Datastudio'!$G$1:$G$1613,0))))</f>
        <v>0</v>
      </c>
      <c r="H616" s="95">
        <f t="shared" si="20"/>
        <v>488</v>
      </c>
      <c r="I616" s="98"/>
      <c r="J616" s="98">
        <f t="shared" si="2"/>
        <v>0.41888412017167381</v>
      </c>
      <c r="K616" s="34" t="s">
        <v>4728</v>
      </c>
    </row>
    <row r="617" spans="1:11">
      <c r="A617" s="34" t="s">
        <v>4656</v>
      </c>
      <c r="B617" s="34">
        <v>2018</v>
      </c>
      <c r="C617" s="34">
        <v>97</v>
      </c>
      <c r="D617" s="34" t="s">
        <v>651</v>
      </c>
      <c r="E617" s="95">
        <f t="shared" si="22"/>
        <v>793</v>
      </c>
      <c r="F617" s="95">
        <f>Cargos_x_gob!$C$4+Cargos_x_gob!$C$8</f>
        <v>1165</v>
      </c>
      <c r="G617" s="95">
        <f t="array" ref="G617">SUM(IF('Graf I Nivel Datastudio'!$B$1:$B$1613=B617,IF('Graf I Nivel Datastudio'!$C$1:$C$1613=C617,IF('Graf I Nivel Datastudio'!$D$1:$D$1613=D617,'Graf I Nivel Datastudio'!$G$1:$G$1613,0))))+SUM(IF('Graf II Nivel Datastudio'!$B$1:$B$1613=B617,IF('Graf II Nivel Datastudio'!$C$1:$C$1613=C617,IF('Graf II Nivel Datastudio'!$D$1:$D$1613=D617,'Graf II Nivel Datastudio'!$G$1:$G$1613,0))))</f>
        <v>0</v>
      </c>
      <c r="H617" s="95">
        <f t="shared" si="20"/>
        <v>488</v>
      </c>
      <c r="I617" s="98"/>
      <c r="J617" s="98">
        <f t="shared" si="2"/>
        <v>0.41888412017167381</v>
      </c>
      <c r="K617" s="34" t="s">
        <v>4728</v>
      </c>
    </row>
    <row r="618" spans="1:11">
      <c r="A618" s="34" t="s">
        <v>4656</v>
      </c>
      <c r="B618" s="34">
        <v>2018</v>
      </c>
      <c r="C618" s="34">
        <v>98</v>
      </c>
      <c r="D618" s="34" t="s">
        <v>651</v>
      </c>
      <c r="E618" s="95">
        <f t="shared" si="22"/>
        <v>793</v>
      </c>
      <c r="F618" s="95">
        <f>Cargos_x_gob!$C$4+Cargos_x_gob!$C$8</f>
        <v>1165</v>
      </c>
      <c r="G618" s="95">
        <f t="array" ref="G618">SUM(IF('Graf I Nivel Datastudio'!$B$1:$B$1613=B618,IF('Graf I Nivel Datastudio'!$C$1:$C$1613=C618,IF('Graf I Nivel Datastudio'!$D$1:$D$1613=D618,'Graf I Nivel Datastudio'!$G$1:$G$1613,0))))+SUM(IF('Graf II Nivel Datastudio'!$B$1:$B$1613=B618,IF('Graf II Nivel Datastudio'!$C$1:$C$1613=C618,IF('Graf II Nivel Datastudio'!$D$1:$D$1613=D618,'Graf II Nivel Datastudio'!$G$1:$G$1613,0))))</f>
        <v>0</v>
      </c>
      <c r="H618" s="95">
        <f t="shared" si="20"/>
        <v>488</v>
      </c>
      <c r="I618" s="98"/>
      <c r="J618" s="98">
        <f t="shared" si="2"/>
        <v>0.41888412017167381</v>
      </c>
      <c r="K618" s="34" t="s">
        <v>4728</v>
      </c>
    </row>
    <row r="619" spans="1:11">
      <c r="A619" s="34" t="s">
        <v>4656</v>
      </c>
      <c r="B619" s="34">
        <v>2018</v>
      </c>
      <c r="C619" s="34">
        <v>99</v>
      </c>
      <c r="D619" s="34" t="s">
        <v>651</v>
      </c>
      <c r="E619" s="95">
        <f t="shared" si="22"/>
        <v>793</v>
      </c>
      <c r="F619" s="95">
        <f>Cargos_x_gob!$C$4+Cargos_x_gob!$C$8</f>
        <v>1165</v>
      </c>
      <c r="G619" s="95">
        <f t="array" ref="G619">SUM(IF('Graf I Nivel Datastudio'!$B$1:$B$1613=B619,IF('Graf I Nivel Datastudio'!$C$1:$C$1613=C619,IF('Graf I Nivel Datastudio'!$D$1:$D$1613=D619,'Graf I Nivel Datastudio'!$G$1:$G$1613,0))))+SUM(IF('Graf II Nivel Datastudio'!$B$1:$B$1613=B619,IF('Graf II Nivel Datastudio'!$C$1:$C$1613=C619,IF('Graf II Nivel Datastudio'!$D$1:$D$1613=D619,'Graf II Nivel Datastudio'!$G$1:$G$1613,0))))</f>
        <v>0</v>
      </c>
      <c r="H619" s="95">
        <f t="shared" si="20"/>
        <v>488</v>
      </c>
      <c r="I619" s="98"/>
      <c r="J619" s="98">
        <f t="shared" si="2"/>
        <v>0.41888412017167381</v>
      </c>
      <c r="K619" s="34" t="s">
        <v>4728</v>
      </c>
    </row>
    <row r="620" spans="1:11">
      <c r="A620" s="34" t="s">
        <v>4656</v>
      </c>
      <c r="B620" s="34">
        <v>2018</v>
      </c>
      <c r="C620" s="34">
        <v>100</v>
      </c>
      <c r="D620" s="34" t="s">
        <v>651</v>
      </c>
      <c r="E620" s="95">
        <f t="shared" si="22"/>
        <v>793</v>
      </c>
      <c r="F620" s="95">
        <f>Cargos_x_gob!$C$4+Cargos_x_gob!$C$8</f>
        <v>1165</v>
      </c>
      <c r="G620" s="95">
        <f t="array" ref="G620">SUM(IF('Graf I Nivel Datastudio'!$B$1:$B$1613=B620,IF('Graf I Nivel Datastudio'!$C$1:$C$1613=C620,IF('Graf I Nivel Datastudio'!$D$1:$D$1613=D620,'Graf I Nivel Datastudio'!$G$1:$G$1613,0))))+SUM(IF('Graf II Nivel Datastudio'!$B$1:$B$1613=B620,IF('Graf II Nivel Datastudio'!$C$1:$C$1613=C620,IF('Graf II Nivel Datastudio'!$D$1:$D$1613=D620,'Graf II Nivel Datastudio'!$G$1:$G$1613,0))))</f>
        <v>0</v>
      </c>
      <c r="H620" s="95">
        <f t="shared" si="20"/>
        <v>488</v>
      </c>
      <c r="I620" s="98"/>
      <c r="J620" s="98">
        <f t="shared" si="2"/>
        <v>0.41888412017167381</v>
      </c>
      <c r="K620" s="34" t="s">
        <v>4728</v>
      </c>
    </row>
    <row r="621" spans="1:11">
      <c r="A621" s="34" t="s">
        <v>4656</v>
      </c>
      <c r="B621" s="34">
        <v>2018</v>
      </c>
      <c r="C621" s="34">
        <v>101</v>
      </c>
      <c r="D621" s="34" t="s">
        <v>651</v>
      </c>
      <c r="E621" s="95">
        <f t="shared" si="22"/>
        <v>793</v>
      </c>
      <c r="F621" s="95">
        <f>Cargos_x_gob!$C$4+Cargos_x_gob!$C$8</f>
        <v>1165</v>
      </c>
      <c r="G621" s="95">
        <f t="array" ref="G621">SUM(IF('Graf I Nivel Datastudio'!$B$1:$B$1613=B621,IF('Graf I Nivel Datastudio'!$C$1:$C$1613=C621,IF('Graf I Nivel Datastudio'!$D$1:$D$1613=D621,'Graf I Nivel Datastudio'!$G$1:$G$1613,0))))+SUM(IF('Graf II Nivel Datastudio'!$B$1:$B$1613=B621,IF('Graf II Nivel Datastudio'!$C$1:$C$1613=C621,IF('Graf II Nivel Datastudio'!$D$1:$D$1613=D621,'Graf II Nivel Datastudio'!$G$1:$G$1613,0))))</f>
        <v>0</v>
      </c>
      <c r="H621" s="95">
        <f t="shared" si="20"/>
        <v>488</v>
      </c>
      <c r="I621" s="98"/>
      <c r="J621" s="98">
        <f t="shared" si="2"/>
        <v>0.41888412017167381</v>
      </c>
      <c r="K621" s="34" t="s">
        <v>4728</v>
      </c>
    </row>
    <row r="622" spans="1:11">
      <c r="A622" s="34" t="s">
        <v>4656</v>
      </c>
      <c r="B622" s="34">
        <v>2018</v>
      </c>
      <c r="C622" s="34">
        <v>102</v>
      </c>
      <c r="D622" s="34" t="s">
        <v>651</v>
      </c>
      <c r="E622" s="95">
        <f t="shared" si="22"/>
        <v>793</v>
      </c>
      <c r="F622" s="95">
        <f>Cargos_x_gob!$C$4+Cargos_x_gob!$C$8</f>
        <v>1165</v>
      </c>
      <c r="G622" s="95">
        <f t="array" ref="G622">SUM(IF('Graf I Nivel Datastudio'!$B$1:$B$1613=B622,IF('Graf I Nivel Datastudio'!$C$1:$C$1613=C622,IF('Graf I Nivel Datastudio'!$D$1:$D$1613=D622,'Graf I Nivel Datastudio'!$G$1:$G$1613,0))))+SUM(IF('Graf II Nivel Datastudio'!$B$1:$B$1613=B622,IF('Graf II Nivel Datastudio'!$C$1:$C$1613=C622,IF('Graf II Nivel Datastudio'!$D$1:$D$1613=D622,'Graf II Nivel Datastudio'!$G$1:$G$1613,0))))</f>
        <v>0</v>
      </c>
      <c r="H622" s="95">
        <f t="shared" si="20"/>
        <v>488</v>
      </c>
      <c r="I622" s="98"/>
      <c r="J622" s="98">
        <f t="shared" si="2"/>
        <v>0.41888412017167381</v>
      </c>
      <c r="K622" s="34" t="s">
        <v>4728</v>
      </c>
    </row>
    <row r="623" spans="1:11">
      <c r="A623" s="34" t="s">
        <v>4656</v>
      </c>
      <c r="B623" s="34">
        <v>2018</v>
      </c>
      <c r="C623" s="34">
        <v>103</v>
      </c>
      <c r="D623" s="34" t="s">
        <v>651</v>
      </c>
      <c r="E623" s="95">
        <f t="shared" si="22"/>
        <v>793</v>
      </c>
      <c r="F623" s="95">
        <f>Cargos_x_gob!$C$4+Cargos_x_gob!$C$8</f>
        <v>1165</v>
      </c>
      <c r="G623" s="95">
        <f t="array" ref="G623">SUM(IF('Graf I Nivel Datastudio'!$B$1:$B$1613=B623,IF('Graf I Nivel Datastudio'!$C$1:$C$1613=C623,IF('Graf I Nivel Datastudio'!$D$1:$D$1613=D623,'Graf I Nivel Datastudio'!$G$1:$G$1613,0))))+SUM(IF('Graf II Nivel Datastudio'!$B$1:$B$1613=B623,IF('Graf II Nivel Datastudio'!$C$1:$C$1613=C623,IF('Graf II Nivel Datastudio'!$D$1:$D$1613=D623,'Graf II Nivel Datastudio'!$G$1:$G$1613,0))))</f>
        <v>0</v>
      </c>
      <c r="H623" s="95">
        <f t="shared" si="20"/>
        <v>488</v>
      </c>
      <c r="I623" s="98"/>
      <c r="J623" s="98">
        <f t="shared" si="2"/>
        <v>0.41888412017167381</v>
      </c>
      <c r="K623" s="34" t="s">
        <v>4728</v>
      </c>
    </row>
    <row r="624" spans="1:11">
      <c r="A624" s="34" t="s">
        <v>4656</v>
      </c>
      <c r="B624" s="34">
        <v>2018</v>
      </c>
      <c r="C624" s="34">
        <v>104</v>
      </c>
      <c r="D624" s="34" t="s">
        <v>651</v>
      </c>
      <c r="E624" s="95">
        <f t="shared" si="22"/>
        <v>793</v>
      </c>
      <c r="F624" s="95">
        <f>Cargos_x_gob!$C$4+Cargos_x_gob!$C$8</f>
        <v>1165</v>
      </c>
      <c r="G624" s="95">
        <f t="array" ref="G624">SUM(IF('Graf I Nivel Datastudio'!$B$1:$B$1613=B624,IF('Graf I Nivel Datastudio'!$C$1:$C$1613=C624,IF('Graf I Nivel Datastudio'!$D$1:$D$1613=D624,'Graf I Nivel Datastudio'!$G$1:$G$1613,0))))+SUM(IF('Graf II Nivel Datastudio'!$B$1:$B$1613=B624,IF('Graf II Nivel Datastudio'!$C$1:$C$1613=C624,IF('Graf II Nivel Datastudio'!$D$1:$D$1613=D624,'Graf II Nivel Datastudio'!$G$1:$G$1613,0))))</f>
        <v>0</v>
      </c>
      <c r="H624" s="95">
        <f t="shared" si="20"/>
        <v>488</v>
      </c>
      <c r="I624" s="98"/>
      <c r="J624" s="98">
        <f t="shared" si="2"/>
        <v>0.41888412017167381</v>
      </c>
      <c r="K624" s="34" t="s">
        <v>4728</v>
      </c>
    </row>
    <row r="625" spans="1:11">
      <c r="A625" s="34" t="s">
        <v>4670</v>
      </c>
      <c r="B625" s="34">
        <v>2022</v>
      </c>
      <c r="C625" s="34">
        <v>1</v>
      </c>
      <c r="D625" s="323" t="s">
        <v>4648</v>
      </c>
      <c r="E625" s="95">
        <f t="shared" ref="E625:E688" si="23">GB1_IN+GB1_IIN</f>
        <v>958</v>
      </c>
      <c r="F625" s="95">
        <f>Cargos_x_gob!$C$5+Cargos_x_gob!$C$9</f>
        <v>1302</v>
      </c>
      <c r="G625" s="95">
        <f t="array" ref="G625">SUM(IF('Graf I Nivel Datastudio'!$B$1:$B$1613=B625,IF('Graf I Nivel Datastudio'!$C$1:$C$1613=C625,IF('Graf I Nivel Datastudio'!$D$1:$D$1613=D625,'Graf I Nivel Datastudio'!$G$1:$G$1613,0))))+SUM(IF('Graf II Nivel Datastudio'!$B$1:$B$1613=B625,IF('Graf II Nivel Datastudio'!$C$1:$C$1613=C625,IF('Graf II Nivel Datastudio'!$D$1:$D$1613=D625,'Graf II Nivel Datastudio'!$G$1:$G$1613,0))))</f>
        <v>9</v>
      </c>
      <c r="H625" s="95">
        <f>G625</f>
        <v>9</v>
      </c>
      <c r="I625" s="98">
        <f t="shared" ref="I625:I675" si="24">H625/E625</f>
        <v>9.3945720250521916E-3</v>
      </c>
      <c r="J625" s="98">
        <f t="shared" si="2"/>
        <v>6.9124423963133645E-3</v>
      </c>
      <c r="K625" s="34" t="s">
        <v>4728</v>
      </c>
    </row>
    <row r="626" spans="1:11">
      <c r="A626" s="34" t="s">
        <v>4670</v>
      </c>
      <c r="B626" s="34">
        <v>2022</v>
      </c>
      <c r="C626" s="34">
        <v>2</v>
      </c>
      <c r="D626" s="323" t="s">
        <v>4648</v>
      </c>
      <c r="E626" s="95">
        <f t="shared" si="23"/>
        <v>958</v>
      </c>
      <c r="F626" s="95">
        <f>Cargos_x_gob!$C$5+Cargos_x_gob!$C$9</f>
        <v>1302</v>
      </c>
      <c r="G626" s="95">
        <f t="array" ref="G626">SUM(IF('Graf I Nivel Datastudio'!$B$1:$B$1613=B626,IF('Graf I Nivel Datastudio'!$C$1:$C$1613=C626,IF('Graf I Nivel Datastudio'!$D$1:$D$1613=D626,'Graf I Nivel Datastudio'!$G$1:$G$1613,0))))+SUM(IF('Graf II Nivel Datastudio'!$B$1:$B$1613=B626,IF('Graf II Nivel Datastudio'!$C$1:$C$1613=C626,IF('Graf II Nivel Datastudio'!$D$1:$D$1613=D626,'Graf II Nivel Datastudio'!$G$1:$G$1613,0))))</f>
        <v>3</v>
      </c>
      <c r="H626" s="95">
        <f t="shared" ref="H626:H728" si="25">G626+H625</f>
        <v>12</v>
      </c>
      <c r="I626" s="98">
        <f t="shared" si="24"/>
        <v>1.2526096033402923E-2</v>
      </c>
      <c r="J626" s="98">
        <f t="shared" si="2"/>
        <v>9.2165898617511521E-3</v>
      </c>
      <c r="K626" s="34" t="s">
        <v>4728</v>
      </c>
    </row>
    <row r="627" spans="1:11">
      <c r="A627" s="34" t="s">
        <v>4670</v>
      </c>
      <c r="B627" s="34">
        <v>2022</v>
      </c>
      <c r="C627" s="34">
        <v>3</v>
      </c>
      <c r="D627" s="323" t="s">
        <v>4648</v>
      </c>
      <c r="E627" s="95">
        <f t="shared" si="23"/>
        <v>958</v>
      </c>
      <c r="F627" s="95">
        <f>Cargos_x_gob!$C$5+Cargos_x_gob!$C$9</f>
        <v>1302</v>
      </c>
      <c r="G627" s="95">
        <f t="array" ref="G627">SUM(IF('Graf I Nivel Datastudio'!$B$1:$B$1613=B627,IF('Graf I Nivel Datastudio'!$C$1:$C$1613=C627,IF('Graf I Nivel Datastudio'!$D$1:$D$1613=D627,'Graf I Nivel Datastudio'!$G$1:$G$1613,0))))+SUM(IF('Graf II Nivel Datastudio'!$B$1:$B$1613=B627,IF('Graf II Nivel Datastudio'!$C$1:$C$1613=C627,IF('Graf II Nivel Datastudio'!$D$1:$D$1613=D627,'Graf II Nivel Datastudio'!$G$1:$G$1613,0))))</f>
        <v>24</v>
      </c>
      <c r="H627" s="95">
        <f t="shared" si="25"/>
        <v>36</v>
      </c>
      <c r="I627" s="98">
        <f t="shared" si="24"/>
        <v>3.7578288100208766E-2</v>
      </c>
      <c r="J627" s="98">
        <f t="shared" si="2"/>
        <v>2.7649769585253458E-2</v>
      </c>
      <c r="K627" s="34" t="s">
        <v>4728</v>
      </c>
    </row>
    <row r="628" spans="1:11">
      <c r="A628" s="34" t="s">
        <v>4670</v>
      </c>
      <c r="B628" s="34">
        <v>2022</v>
      </c>
      <c r="C628" s="34">
        <v>4</v>
      </c>
      <c r="D628" s="323" t="s">
        <v>4648</v>
      </c>
      <c r="E628" s="95">
        <f t="shared" si="23"/>
        <v>958</v>
      </c>
      <c r="F628" s="95">
        <f>Cargos_x_gob!$C$5+Cargos_x_gob!$C$9</f>
        <v>1302</v>
      </c>
      <c r="G628" s="95">
        <f t="array" ref="G628">SUM(IF('Graf I Nivel Datastudio'!$B$1:$B$1613=B628,IF('Graf I Nivel Datastudio'!$C$1:$C$1613=C628,IF('Graf I Nivel Datastudio'!$D$1:$D$1613=D628,'Graf I Nivel Datastudio'!$G$1:$G$1613,0))))+SUM(IF('Graf II Nivel Datastudio'!$B$1:$B$1613=B628,IF('Graf II Nivel Datastudio'!$C$1:$C$1613=C628,IF('Graf II Nivel Datastudio'!$D$1:$D$1613=D628,'Graf II Nivel Datastudio'!$G$1:$G$1613,0))))</f>
        <v>2</v>
      </c>
      <c r="H628" s="95">
        <f t="shared" si="25"/>
        <v>38</v>
      </c>
      <c r="I628" s="98">
        <f t="shared" si="24"/>
        <v>3.9665970772442591E-2</v>
      </c>
      <c r="J628" s="98">
        <f t="shared" si="2"/>
        <v>2.9185867895545316E-2</v>
      </c>
      <c r="K628" s="34" t="s">
        <v>4728</v>
      </c>
    </row>
    <row r="629" spans="1:11">
      <c r="A629" s="34" t="s">
        <v>4670</v>
      </c>
      <c r="B629" s="34">
        <v>2022</v>
      </c>
      <c r="C629" s="34">
        <v>5</v>
      </c>
      <c r="D629" s="323" t="s">
        <v>4648</v>
      </c>
      <c r="E629" s="95">
        <f t="shared" si="23"/>
        <v>958</v>
      </c>
      <c r="F629" s="95">
        <f>Cargos_x_gob!$C$5+Cargos_x_gob!$C$9</f>
        <v>1302</v>
      </c>
      <c r="G629" s="95">
        <f t="array" ref="G629">SUM(IF('Graf I Nivel Datastudio'!$B$1:$B$1613=B629,IF('Graf I Nivel Datastudio'!$C$1:$C$1613=C629,IF('Graf I Nivel Datastudio'!$D$1:$D$1613=D629,'Graf I Nivel Datastudio'!$G$1:$G$1613,0))))+SUM(IF('Graf II Nivel Datastudio'!$B$1:$B$1613=B629,IF('Graf II Nivel Datastudio'!$C$1:$C$1613=C629,IF('Graf II Nivel Datastudio'!$D$1:$D$1613=D629,'Graf II Nivel Datastudio'!$G$1:$G$1613,0))))</f>
        <v>5</v>
      </c>
      <c r="H629" s="95">
        <f t="shared" si="25"/>
        <v>43</v>
      </c>
      <c r="I629" s="98">
        <f t="shared" si="24"/>
        <v>4.4885177453027142E-2</v>
      </c>
      <c r="J629" s="98">
        <f t="shared" si="2"/>
        <v>3.3026113671274962E-2</v>
      </c>
      <c r="K629" s="34" t="s">
        <v>4728</v>
      </c>
    </row>
    <row r="630" spans="1:11">
      <c r="A630" s="34" t="s">
        <v>4670</v>
      </c>
      <c r="B630" s="34">
        <v>2022</v>
      </c>
      <c r="C630" s="34">
        <v>6</v>
      </c>
      <c r="D630" s="323" t="s">
        <v>4648</v>
      </c>
      <c r="E630" s="95">
        <f t="shared" si="23"/>
        <v>958</v>
      </c>
      <c r="F630" s="95">
        <f>Cargos_x_gob!$C$5+Cargos_x_gob!$C$9</f>
        <v>1302</v>
      </c>
      <c r="G630" s="95">
        <f t="array" ref="G630">SUM(IF('Graf I Nivel Datastudio'!$B$1:$B$1613=B630,IF('Graf I Nivel Datastudio'!$C$1:$C$1613=C630,IF('Graf I Nivel Datastudio'!$D$1:$D$1613=D630,'Graf I Nivel Datastudio'!$G$1:$G$1613,0))))+SUM(IF('Graf II Nivel Datastudio'!$B$1:$B$1613=B630,IF('Graf II Nivel Datastudio'!$C$1:$C$1613=C630,IF('Graf II Nivel Datastudio'!$D$1:$D$1613=D630,'Graf II Nivel Datastudio'!$G$1:$G$1613,0))))</f>
        <v>10</v>
      </c>
      <c r="H630" s="95">
        <f t="shared" si="25"/>
        <v>53</v>
      </c>
      <c r="I630" s="98">
        <f t="shared" si="24"/>
        <v>5.5323590814196244E-2</v>
      </c>
      <c r="J630" s="98">
        <f t="shared" si="2"/>
        <v>4.0706605222734255E-2</v>
      </c>
      <c r="K630" s="34" t="s">
        <v>4728</v>
      </c>
    </row>
    <row r="631" spans="1:11">
      <c r="A631" s="34" t="s">
        <v>4670</v>
      </c>
      <c r="B631" s="34">
        <v>2022</v>
      </c>
      <c r="C631" s="34">
        <v>7</v>
      </c>
      <c r="D631" s="323" t="s">
        <v>4648</v>
      </c>
      <c r="E631" s="95">
        <f t="shared" si="23"/>
        <v>958</v>
      </c>
      <c r="F631" s="95">
        <f>Cargos_x_gob!$C$5+Cargos_x_gob!$C$9</f>
        <v>1302</v>
      </c>
      <c r="G631" s="95">
        <f t="array" ref="G631">SUM(IF('Graf I Nivel Datastudio'!$B$1:$B$1613=B631,IF('Graf I Nivel Datastudio'!$C$1:$C$1613=C631,IF('Graf I Nivel Datastudio'!$D$1:$D$1613=D631,'Graf I Nivel Datastudio'!$G$1:$G$1613,0))))+SUM(IF('Graf II Nivel Datastudio'!$B$1:$B$1613=B631,IF('Graf II Nivel Datastudio'!$C$1:$C$1613=C631,IF('Graf II Nivel Datastudio'!$D$1:$D$1613=D631,'Graf II Nivel Datastudio'!$G$1:$G$1613,0))))</f>
        <v>9</v>
      </c>
      <c r="H631" s="95">
        <f t="shared" si="25"/>
        <v>62</v>
      </c>
      <c r="I631" s="98">
        <f t="shared" si="24"/>
        <v>6.471816283924843E-2</v>
      </c>
      <c r="J631" s="98">
        <f t="shared" si="2"/>
        <v>4.7619047619047616E-2</v>
      </c>
      <c r="K631" s="34" t="s">
        <v>4728</v>
      </c>
    </row>
    <row r="632" spans="1:11">
      <c r="A632" s="34" t="s">
        <v>4670</v>
      </c>
      <c r="B632" s="34">
        <v>2022</v>
      </c>
      <c r="C632" s="34">
        <v>8</v>
      </c>
      <c r="D632" s="323" t="s">
        <v>4648</v>
      </c>
      <c r="E632" s="95">
        <f t="shared" si="23"/>
        <v>958</v>
      </c>
      <c r="F632" s="95">
        <f>Cargos_x_gob!$C$5+Cargos_x_gob!$C$9</f>
        <v>1302</v>
      </c>
      <c r="G632" s="95">
        <f t="array" ref="G632">SUM(IF('Graf I Nivel Datastudio'!$B$1:$B$1613=B632,IF('Graf I Nivel Datastudio'!$C$1:$C$1613=C632,IF('Graf I Nivel Datastudio'!$D$1:$D$1613=D632,'Graf I Nivel Datastudio'!$G$1:$G$1613,0))))+SUM(IF('Graf II Nivel Datastudio'!$B$1:$B$1613=B632,IF('Graf II Nivel Datastudio'!$C$1:$C$1613=C632,IF('Graf II Nivel Datastudio'!$D$1:$D$1613=D632,'Graf II Nivel Datastudio'!$G$1:$G$1613,0))))</f>
        <v>29</v>
      </c>
      <c r="H632" s="95">
        <f t="shared" si="25"/>
        <v>91</v>
      </c>
      <c r="I632" s="98">
        <f t="shared" si="24"/>
        <v>9.4989561586638835E-2</v>
      </c>
      <c r="J632" s="98">
        <f t="shared" si="2"/>
        <v>6.9892473118279563E-2</v>
      </c>
      <c r="K632" s="34" t="s">
        <v>4728</v>
      </c>
    </row>
    <row r="633" spans="1:11">
      <c r="A633" s="34" t="s">
        <v>4670</v>
      </c>
      <c r="B633" s="34">
        <v>2022</v>
      </c>
      <c r="C633" s="34">
        <v>9</v>
      </c>
      <c r="D633" s="323" t="s">
        <v>4648</v>
      </c>
      <c r="E633" s="95">
        <f t="shared" si="23"/>
        <v>958</v>
      </c>
      <c r="F633" s="95">
        <f>Cargos_x_gob!$C$5+Cargos_x_gob!$C$9</f>
        <v>1302</v>
      </c>
      <c r="G633" s="95">
        <f t="array" ref="G633">SUM(IF('Graf I Nivel Datastudio'!$B$1:$B$1613=B633,IF('Graf I Nivel Datastudio'!$C$1:$C$1613=C633,IF('Graf I Nivel Datastudio'!$D$1:$D$1613=D633,'Graf I Nivel Datastudio'!$G$1:$G$1613,0))))+SUM(IF('Graf II Nivel Datastudio'!$B$1:$B$1613=B633,IF('Graf II Nivel Datastudio'!$C$1:$C$1613=C633,IF('Graf II Nivel Datastudio'!$D$1:$D$1613=D633,'Graf II Nivel Datastudio'!$G$1:$G$1613,0))))</f>
        <v>12</v>
      </c>
      <c r="H633" s="95">
        <f t="shared" si="25"/>
        <v>103</v>
      </c>
      <c r="I633" s="98">
        <f t="shared" si="24"/>
        <v>0.10751565762004175</v>
      </c>
      <c r="J633" s="98">
        <f t="shared" si="2"/>
        <v>7.9109062980030717E-2</v>
      </c>
      <c r="K633" s="34" t="s">
        <v>4728</v>
      </c>
    </row>
    <row r="634" spans="1:11">
      <c r="A634" s="34" t="s">
        <v>4670</v>
      </c>
      <c r="B634" s="34">
        <v>2022</v>
      </c>
      <c r="C634" s="34">
        <v>10</v>
      </c>
      <c r="D634" s="323" t="s">
        <v>4648</v>
      </c>
      <c r="E634" s="95">
        <f t="shared" si="23"/>
        <v>958</v>
      </c>
      <c r="F634" s="95">
        <f>Cargos_x_gob!$C$5+Cargos_x_gob!$C$9</f>
        <v>1302</v>
      </c>
      <c r="G634" s="95">
        <f t="array" ref="G634">SUM(IF('Graf I Nivel Datastudio'!$B$1:$B$1613=B634,IF('Graf I Nivel Datastudio'!$C$1:$C$1613=C634,IF('Graf I Nivel Datastudio'!$D$1:$D$1613=D634,'Graf I Nivel Datastudio'!$G$1:$G$1613,0))))+SUM(IF('Graf II Nivel Datastudio'!$B$1:$B$1613=B634,IF('Graf II Nivel Datastudio'!$C$1:$C$1613=C634,IF('Graf II Nivel Datastudio'!$D$1:$D$1613=D634,'Graf II Nivel Datastudio'!$G$1:$G$1613,0))))</f>
        <v>9</v>
      </c>
      <c r="H634" s="95">
        <f t="shared" si="25"/>
        <v>112</v>
      </c>
      <c r="I634" s="98">
        <f t="shared" si="24"/>
        <v>0.11691022964509394</v>
      </c>
      <c r="J634" s="98">
        <f t="shared" si="2"/>
        <v>8.6021505376344093E-2</v>
      </c>
      <c r="K634" s="34" t="s">
        <v>4728</v>
      </c>
    </row>
    <row r="635" spans="1:11">
      <c r="A635" s="34" t="s">
        <v>4670</v>
      </c>
      <c r="B635" s="34">
        <v>2022</v>
      </c>
      <c r="C635" s="34">
        <v>11</v>
      </c>
      <c r="D635" s="323" t="s">
        <v>4648</v>
      </c>
      <c r="E635" s="95">
        <f t="shared" si="23"/>
        <v>958</v>
      </c>
      <c r="F635" s="95">
        <f>Cargos_x_gob!$C$5+Cargos_x_gob!$C$9</f>
        <v>1302</v>
      </c>
      <c r="G635" s="95">
        <f t="array" ref="G635">SUM(IF('Graf I Nivel Datastudio'!$B$1:$B$1613=B635,IF('Graf I Nivel Datastudio'!$C$1:$C$1613=C635,IF('Graf I Nivel Datastudio'!$D$1:$D$1613=D635,'Graf I Nivel Datastudio'!$G$1:$G$1613,0))))+SUM(IF('Graf II Nivel Datastudio'!$B$1:$B$1613=B635,IF('Graf II Nivel Datastudio'!$C$1:$C$1613=C635,IF('Graf II Nivel Datastudio'!$D$1:$D$1613=D635,'Graf II Nivel Datastudio'!$G$1:$G$1613,0))))</f>
        <v>7</v>
      </c>
      <c r="H635" s="95">
        <f t="shared" si="25"/>
        <v>119</v>
      </c>
      <c r="I635" s="98">
        <f t="shared" si="24"/>
        <v>0.12421711899791232</v>
      </c>
      <c r="J635" s="98">
        <f t="shared" si="2"/>
        <v>9.1397849462365593E-2</v>
      </c>
      <c r="K635" s="34" t="s">
        <v>4728</v>
      </c>
    </row>
    <row r="636" spans="1:11">
      <c r="A636" s="34" t="s">
        <v>4670</v>
      </c>
      <c r="B636" s="34">
        <v>2022</v>
      </c>
      <c r="C636" s="34">
        <v>12</v>
      </c>
      <c r="D636" s="323" t="s">
        <v>4648</v>
      </c>
      <c r="E636" s="95">
        <f t="shared" si="23"/>
        <v>958</v>
      </c>
      <c r="F636" s="95">
        <f>Cargos_x_gob!$C$5+Cargos_x_gob!$C$9</f>
        <v>1302</v>
      </c>
      <c r="G636" s="95">
        <f t="array" ref="G636">SUM(IF('Graf I Nivel Datastudio'!$B$1:$B$1613=B636,IF('Graf I Nivel Datastudio'!$C$1:$C$1613=C636,IF('Graf I Nivel Datastudio'!$D$1:$D$1613=D636,'Graf I Nivel Datastudio'!$G$1:$G$1613,0))))+SUM(IF('Graf II Nivel Datastudio'!$B$1:$B$1613=B636,IF('Graf II Nivel Datastudio'!$C$1:$C$1613=C636,IF('Graf II Nivel Datastudio'!$D$1:$D$1613=D636,'Graf II Nivel Datastudio'!$G$1:$G$1613,0))))</f>
        <v>10</v>
      </c>
      <c r="H636" s="95">
        <f t="shared" si="25"/>
        <v>129</v>
      </c>
      <c r="I636" s="98">
        <f t="shared" si="24"/>
        <v>0.13465553235908143</v>
      </c>
      <c r="J636" s="98">
        <f t="shared" si="2"/>
        <v>9.9078341013824886E-2</v>
      </c>
      <c r="K636" s="34" t="s">
        <v>4728</v>
      </c>
    </row>
    <row r="637" spans="1:11">
      <c r="A637" s="34" t="s">
        <v>4670</v>
      </c>
      <c r="B637" s="34">
        <v>2022</v>
      </c>
      <c r="C637" s="34">
        <v>13</v>
      </c>
      <c r="D637" s="323" t="s">
        <v>4648</v>
      </c>
      <c r="E637" s="95">
        <f t="shared" si="23"/>
        <v>958</v>
      </c>
      <c r="F637" s="95">
        <f>Cargos_x_gob!$C$5+Cargos_x_gob!$C$9</f>
        <v>1302</v>
      </c>
      <c r="G637" s="95">
        <f t="array" ref="G637">SUM(IF('Graf I Nivel Datastudio'!$B$1:$B$1613=B637,IF('Graf I Nivel Datastudio'!$C$1:$C$1613=C637,IF('Graf I Nivel Datastudio'!$D$1:$D$1613=D637,'Graf I Nivel Datastudio'!$G$1:$G$1613,0))))+SUM(IF('Graf II Nivel Datastudio'!$B$1:$B$1613=B637,IF('Graf II Nivel Datastudio'!$C$1:$C$1613=C637,IF('Graf II Nivel Datastudio'!$D$1:$D$1613=D637,'Graf II Nivel Datastudio'!$G$1:$G$1613,0))))</f>
        <v>7</v>
      </c>
      <c r="H637" s="95">
        <f t="shared" si="25"/>
        <v>136</v>
      </c>
      <c r="I637" s="98">
        <f t="shared" si="24"/>
        <v>0.14196242171189979</v>
      </c>
      <c r="J637" s="98">
        <f t="shared" si="2"/>
        <v>0.10445468509984639</v>
      </c>
      <c r="K637" s="34" t="s">
        <v>4728</v>
      </c>
    </row>
    <row r="638" spans="1:11">
      <c r="A638" s="34" t="s">
        <v>4670</v>
      </c>
      <c r="B638" s="34">
        <v>2022</v>
      </c>
      <c r="C638" s="34">
        <v>14</v>
      </c>
      <c r="D638" s="323" t="s">
        <v>4648</v>
      </c>
      <c r="E638" s="95">
        <f t="shared" si="23"/>
        <v>958</v>
      </c>
      <c r="F638" s="95">
        <f>Cargos_x_gob!$C$5+Cargos_x_gob!$C$9</f>
        <v>1302</v>
      </c>
      <c r="G638" s="95">
        <f t="array" ref="G638">SUM(IF('Graf I Nivel Datastudio'!$B$1:$B$1613=B638,IF('Graf I Nivel Datastudio'!$C$1:$C$1613=C638,IF('Graf I Nivel Datastudio'!$D$1:$D$1613=D638,'Graf I Nivel Datastudio'!$G$1:$G$1613,0))))+SUM(IF('Graf II Nivel Datastudio'!$B$1:$B$1613=B638,IF('Graf II Nivel Datastudio'!$C$1:$C$1613=C638,IF('Graf II Nivel Datastudio'!$D$1:$D$1613=D638,'Graf II Nivel Datastudio'!$G$1:$G$1613,0))))</f>
        <v>8</v>
      </c>
      <c r="H638" s="95">
        <f t="shared" si="25"/>
        <v>144</v>
      </c>
      <c r="I638" s="98">
        <f t="shared" si="24"/>
        <v>0.15031315240083507</v>
      </c>
      <c r="J638" s="98">
        <f t="shared" si="2"/>
        <v>0.11059907834101383</v>
      </c>
      <c r="K638" s="34" t="s">
        <v>4728</v>
      </c>
    </row>
    <row r="639" spans="1:11">
      <c r="A639" s="34" t="s">
        <v>4670</v>
      </c>
      <c r="B639" s="34">
        <v>2022</v>
      </c>
      <c r="C639" s="34">
        <v>15</v>
      </c>
      <c r="D639" s="323" t="s">
        <v>4648</v>
      </c>
      <c r="E639" s="95">
        <f t="shared" si="23"/>
        <v>958</v>
      </c>
      <c r="F639" s="95">
        <f>Cargos_x_gob!$C$5+Cargos_x_gob!$C$9</f>
        <v>1302</v>
      </c>
      <c r="G639" s="95">
        <f t="array" ref="G639">SUM(IF('Graf I Nivel Datastudio'!$B$1:$B$1613=B639,IF('Graf I Nivel Datastudio'!$C$1:$C$1613=C639,IF('Graf I Nivel Datastudio'!$D$1:$D$1613=D639,'Graf I Nivel Datastudio'!$G$1:$G$1613,0))))+SUM(IF('Graf II Nivel Datastudio'!$B$1:$B$1613=B639,IF('Graf II Nivel Datastudio'!$C$1:$C$1613=C639,IF('Graf II Nivel Datastudio'!$D$1:$D$1613=D639,'Graf II Nivel Datastudio'!$G$1:$G$1613,0))))</f>
        <v>6</v>
      </c>
      <c r="H639" s="95">
        <f t="shared" si="25"/>
        <v>150</v>
      </c>
      <c r="I639" s="98">
        <f t="shared" si="24"/>
        <v>0.15657620041753653</v>
      </c>
      <c r="J639" s="98">
        <f t="shared" si="2"/>
        <v>0.1152073732718894</v>
      </c>
      <c r="K639" s="34" t="s">
        <v>4728</v>
      </c>
    </row>
    <row r="640" spans="1:11">
      <c r="A640" s="34" t="s">
        <v>4670</v>
      </c>
      <c r="B640" s="34">
        <v>2022</v>
      </c>
      <c r="C640" s="34">
        <v>16</v>
      </c>
      <c r="D640" s="323" t="s">
        <v>4648</v>
      </c>
      <c r="E640" s="95">
        <f t="shared" si="23"/>
        <v>958</v>
      </c>
      <c r="F640" s="95">
        <f>Cargos_x_gob!$C$5+Cargos_x_gob!$C$9</f>
        <v>1302</v>
      </c>
      <c r="G640" s="95">
        <f t="array" ref="G640">SUM(IF('Graf I Nivel Datastudio'!$B$1:$B$1613=B640,IF('Graf I Nivel Datastudio'!$C$1:$C$1613=C640,IF('Graf I Nivel Datastudio'!$D$1:$D$1613=D640,'Graf I Nivel Datastudio'!$G$1:$G$1613,0))))+SUM(IF('Graf II Nivel Datastudio'!$B$1:$B$1613=B640,IF('Graf II Nivel Datastudio'!$C$1:$C$1613=C640,IF('Graf II Nivel Datastudio'!$D$1:$D$1613=D640,'Graf II Nivel Datastudio'!$G$1:$G$1613,0))))</f>
        <v>8</v>
      </c>
      <c r="H640" s="95">
        <f t="shared" si="25"/>
        <v>158</v>
      </c>
      <c r="I640" s="98">
        <f t="shared" si="24"/>
        <v>0.1649269311064718</v>
      </c>
      <c r="J640" s="98">
        <f t="shared" si="2"/>
        <v>0.12135176651305683</v>
      </c>
      <c r="K640" s="34" t="s">
        <v>4728</v>
      </c>
    </row>
    <row r="641" spans="1:11">
      <c r="A641" s="34" t="s">
        <v>4670</v>
      </c>
      <c r="B641" s="34">
        <v>2022</v>
      </c>
      <c r="C641" s="34">
        <v>17</v>
      </c>
      <c r="D641" s="323" t="s">
        <v>4648</v>
      </c>
      <c r="E641" s="95">
        <f t="shared" si="23"/>
        <v>958</v>
      </c>
      <c r="F641" s="95">
        <f>Cargos_x_gob!$C$5+Cargos_x_gob!$C$9</f>
        <v>1302</v>
      </c>
      <c r="G641" s="95">
        <f t="array" ref="G641">SUM(IF('Graf I Nivel Datastudio'!$B$1:$B$1613=B641,IF('Graf I Nivel Datastudio'!$C$1:$C$1613=C641,IF('Graf I Nivel Datastudio'!$D$1:$D$1613=D641,'Graf I Nivel Datastudio'!$G$1:$G$1613,0))))+SUM(IF('Graf II Nivel Datastudio'!$B$1:$B$1613=B641,IF('Graf II Nivel Datastudio'!$C$1:$C$1613=C641,IF('Graf II Nivel Datastudio'!$D$1:$D$1613=D641,'Graf II Nivel Datastudio'!$G$1:$G$1613,0))))</f>
        <v>5</v>
      </c>
      <c r="H641" s="95">
        <f t="shared" si="25"/>
        <v>163</v>
      </c>
      <c r="I641" s="98">
        <f t="shared" si="24"/>
        <v>0.17014613778705637</v>
      </c>
      <c r="J641" s="98">
        <f t="shared" si="2"/>
        <v>0.12519201228878649</v>
      </c>
      <c r="K641" s="34" t="s">
        <v>4728</v>
      </c>
    </row>
    <row r="642" spans="1:11">
      <c r="A642" s="34" t="s">
        <v>4670</v>
      </c>
      <c r="B642" s="34">
        <v>2022</v>
      </c>
      <c r="C642" s="34">
        <v>18</v>
      </c>
      <c r="D642" s="323" t="s">
        <v>4648</v>
      </c>
      <c r="E642" s="95">
        <f t="shared" si="23"/>
        <v>958</v>
      </c>
      <c r="F642" s="95">
        <f>Cargos_x_gob!$C$5+Cargos_x_gob!$C$9</f>
        <v>1302</v>
      </c>
      <c r="G642" s="95">
        <f t="array" ref="G642">SUM(IF('Graf I Nivel Datastudio'!$B$1:$B$1613=B642,IF('Graf I Nivel Datastudio'!$C$1:$C$1613=C642,IF('Graf I Nivel Datastudio'!$D$1:$D$1613=D642,'Graf I Nivel Datastudio'!$G$1:$G$1613,0))))+SUM(IF('Graf II Nivel Datastudio'!$B$1:$B$1613=B642,IF('Graf II Nivel Datastudio'!$C$1:$C$1613=C642,IF('Graf II Nivel Datastudio'!$D$1:$D$1613=D642,'Graf II Nivel Datastudio'!$G$1:$G$1613,0))))</f>
        <v>2</v>
      </c>
      <c r="H642" s="95">
        <f t="shared" si="25"/>
        <v>165</v>
      </c>
      <c r="I642" s="98">
        <f t="shared" si="24"/>
        <v>0.1722338204592902</v>
      </c>
      <c r="J642" s="98">
        <f t="shared" si="2"/>
        <v>0.12672811059907835</v>
      </c>
      <c r="K642" s="34" t="s">
        <v>4728</v>
      </c>
    </row>
    <row r="643" spans="1:11">
      <c r="A643" s="34" t="s">
        <v>4670</v>
      </c>
      <c r="B643" s="34">
        <v>2022</v>
      </c>
      <c r="C643" s="34">
        <v>19</v>
      </c>
      <c r="D643" s="323" t="s">
        <v>4648</v>
      </c>
      <c r="E643" s="95">
        <f t="shared" si="23"/>
        <v>958</v>
      </c>
      <c r="F643" s="95">
        <f>Cargos_x_gob!$C$5+Cargos_x_gob!$C$9</f>
        <v>1302</v>
      </c>
      <c r="G643" s="95">
        <f t="array" ref="G643">SUM(IF('Graf I Nivel Datastudio'!$B$1:$B$1613=B643,IF('Graf I Nivel Datastudio'!$C$1:$C$1613=C643,IF('Graf I Nivel Datastudio'!$D$1:$D$1613=D643,'Graf I Nivel Datastudio'!$G$1:$G$1613,0))))+SUM(IF('Graf II Nivel Datastudio'!$B$1:$B$1613=B643,IF('Graf II Nivel Datastudio'!$C$1:$C$1613=C643,IF('Graf II Nivel Datastudio'!$D$1:$D$1613=D643,'Graf II Nivel Datastudio'!$G$1:$G$1613,0))))</f>
        <v>3</v>
      </c>
      <c r="H643" s="95">
        <f t="shared" si="25"/>
        <v>168</v>
      </c>
      <c r="I643" s="98">
        <f t="shared" si="24"/>
        <v>0.17536534446764093</v>
      </c>
      <c r="J643" s="98">
        <f t="shared" si="2"/>
        <v>0.12903225806451613</v>
      </c>
      <c r="K643" s="34" t="s">
        <v>4728</v>
      </c>
    </row>
    <row r="644" spans="1:11">
      <c r="A644" s="34" t="s">
        <v>4670</v>
      </c>
      <c r="B644" s="34">
        <v>2022</v>
      </c>
      <c r="C644" s="34">
        <v>20</v>
      </c>
      <c r="D644" s="323" t="s">
        <v>4648</v>
      </c>
      <c r="E644" s="95">
        <f t="shared" si="23"/>
        <v>958</v>
      </c>
      <c r="F644" s="95">
        <f>Cargos_x_gob!$C$5+Cargos_x_gob!$C$9</f>
        <v>1302</v>
      </c>
      <c r="G644" s="95">
        <f t="array" ref="G644">SUM(IF('Graf I Nivel Datastudio'!$B$1:$B$1613=B644,IF('Graf I Nivel Datastudio'!$C$1:$C$1613=C644,IF('Graf I Nivel Datastudio'!$D$1:$D$1613=D644,'Graf I Nivel Datastudio'!$G$1:$G$1613,0))))+SUM(IF('Graf II Nivel Datastudio'!$B$1:$B$1613=B644,IF('Graf II Nivel Datastudio'!$C$1:$C$1613=C644,IF('Graf II Nivel Datastudio'!$D$1:$D$1613=D644,'Graf II Nivel Datastudio'!$G$1:$G$1613,0))))</f>
        <v>0</v>
      </c>
      <c r="H644" s="95">
        <f t="shared" si="25"/>
        <v>168</v>
      </c>
      <c r="I644" s="98">
        <f t="shared" si="24"/>
        <v>0.17536534446764093</v>
      </c>
      <c r="J644" s="98">
        <f t="shared" si="2"/>
        <v>0.12903225806451613</v>
      </c>
      <c r="K644" s="34" t="s">
        <v>4728</v>
      </c>
    </row>
    <row r="645" spans="1:11">
      <c r="A645" s="34" t="s">
        <v>4670</v>
      </c>
      <c r="B645" s="34">
        <v>2022</v>
      </c>
      <c r="C645" s="34">
        <v>21</v>
      </c>
      <c r="D645" s="323" t="s">
        <v>4648</v>
      </c>
      <c r="E645" s="95">
        <f t="shared" si="23"/>
        <v>958</v>
      </c>
      <c r="F645" s="95">
        <f>Cargos_x_gob!$C$5+Cargos_x_gob!$C$9</f>
        <v>1302</v>
      </c>
      <c r="G645" s="95">
        <f t="array" ref="G645">SUM(IF('Graf I Nivel Datastudio'!$B$1:$B$1613=B645,IF('Graf I Nivel Datastudio'!$C$1:$C$1613=C645,IF('Graf I Nivel Datastudio'!$D$1:$D$1613=D645,'Graf I Nivel Datastudio'!$G$1:$G$1613,0))))+SUM(IF('Graf II Nivel Datastudio'!$B$1:$B$1613=B645,IF('Graf II Nivel Datastudio'!$C$1:$C$1613=C645,IF('Graf II Nivel Datastudio'!$D$1:$D$1613=D645,'Graf II Nivel Datastudio'!$G$1:$G$1613,0))))</f>
        <v>9</v>
      </c>
      <c r="H645" s="95">
        <f t="shared" si="25"/>
        <v>177</v>
      </c>
      <c r="I645" s="98">
        <f t="shared" si="24"/>
        <v>0.1847599164926931</v>
      </c>
      <c r="J645" s="98">
        <f t="shared" si="2"/>
        <v>0.13594470046082949</v>
      </c>
      <c r="K645" s="34" t="s">
        <v>4728</v>
      </c>
    </row>
    <row r="646" spans="1:11">
      <c r="A646" s="34" t="s">
        <v>4670</v>
      </c>
      <c r="B646" s="34">
        <v>2022</v>
      </c>
      <c r="C646" s="34">
        <v>22</v>
      </c>
      <c r="D646" s="323" t="s">
        <v>4648</v>
      </c>
      <c r="E646" s="95">
        <f t="shared" si="23"/>
        <v>958</v>
      </c>
      <c r="F646" s="95">
        <f>Cargos_x_gob!$C$5+Cargos_x_gob!$C$9</f>
        <v>1302</v>
      </c>
      <c r="G646" s="95">
        <f t="array" ref="G646">SUM(IF('Graf I Nivel Datastudio'!$B$1:$B$1613=B646,IF('Graf I Nivel Datastudio'!$C$1:$C$1613=C646,IF('Graf I Nivel Datastudio'!$D$1:$D$1613=D646,'Graf I Nivel Datastudio'!$G$1:$G$1613,0))))+SUM(IF('Graf II Nivel Datastudio'!$B$1:$B$1613=B646,IF('Graf II Nivel Datastudio'!$C$1:$C$1613=C646,IF('Graf II Nivel Datastudio'!$D$1:$D$1613=D646,'Graf II Nivel Datastudio'!$G$1:$G$1613,0))))</f>
        <v>4</v>
      </c>
      <c r="H646" s="95">
        <f t="shared" si="25"/>
        <v>181</v>
      </c>
      <c r="I646" s="98">
        <f t="shared" si="24"/>
        <v>0.18893528183716074</v>
      </c>
      <c r="J646" s="98">
        <f t="shared" si="2"/>
        <v>0.13901689708141321</v>
      </c>
      <c r="K646" s="34" t="s">
        <v>4728</v>
      </c>
    </row>
    <row r="647" spans="1:11">
      <c r="A647" s="34" t="s">
        <v>4670</v>
      </c>
      <c r="B647" s="34">
        <v>2022</v>
      </c>
      <c r="C647" s="34">
        <v>23</v>
      </c>
      <c r="D647" s="323" t="s">
        <v>4648</v>
      </c>
      <c r="E647" s="95">
        <f t="shared" si="23"/>
        <v>958</v>
      </c>
      <c r="F647" s="95">
        <f>Cargos_x_gob!$C$5+Cargos_x_gob!$C$9</f>
        <v>1302</v>
      </c>
      <c r="G647" s="95">
        <f t="array" ref="G647">SUM(IF('Graf I Nivel Datastudio'!$B$1:$B$1613=B647,IF('Graf I Nivel Datastudio'!$C$1:$C$1613=C647,IF('Graf I Nivel Datastudio'!$D$1:$D$1613=D647,'Graf I Nivel Datastudio'!$G$1:$G$1613,0))))+SUM(IF('Graf II Nivel Datastudio'!$B$1:$B$1613=B647,IF('Graf II Nivel Datastudio'!$C$1:$C$1613=C647,IF('Graf II Nivel Datastudio'!$D$1:$D$1613=D647,'Graf II Nivel Datastudio'!$G$1:$G$1613,0))))</f>
        <v>1</v>
      </c>
      <c r="H647" s="95">
        <f t="shared" si="25"/>
        <v>182</v>
      </c>
      <c r="I647" s="98">
        <f t="shared" si="24"/>
        <v>0.18997912317327767</v>
      </c>
      <c r="J647" s="98">
        <f t="shared" si="2"/>
        <v>0.13978494623655913</v>
      </c>
      <c r="K647" s="34" t="s">
        <v>4728</v>
      </c>
    </row>
    <row r="648" spans="1:11">
      <c r="A648" s="34" t="s">
        <v>4670</v>
      </c>
      <c r="B648" s="34">
        <v>2022</v>
      </c>
      <c r="C648" s="34">
        <v>24</v>
      </c>
      <c r="D648" s="323" t="s">
        <v>4648</v>
      </c>
      <c r="E648" s="95">
        <f t="shared" si="23"/>
        <v>958</v>
      </c>
      <c r="F648" s="95">
        <f>Cargos_x_gob!$C$5+Cargos_x_gob!$C$9</f>
        <v>1302</v>
      </c>
      <c r="G648" s="95">
        <f t="array" ref="G648">SUM(IF('Graf I Nivel Datastudio'!$B$1:$B$1613=B648,IF('Graf I Nivel Datastudio'!$C$1:$C$1613=C648,IF('Graf I Nivel Datastudio'!$D$1:$D$1613=D648,'Graf I Nivel Datastudio'!$G$1:$G$1613,0))))+SUM(IF('Graf II Nivel Datastudio'!$B$1:$B$1613=B648,IF('Graf II Nivel Datastudio'!$C$1:$C$1613=C648,IF('Graf II Nivel Datastudio'!$D$1:$D$1613=D648,'Graf II Nivel Datastudio'!$G$1:$G$1613,0))))</f>
        <v>2</v>
      </c>
      <c r="H648" s="95">
        <f t="shared" si="25"/>
        <v>184</v>
      </c>
      <c r="I648" s="98">
        <f t="shared" si="24"/>
        <v>0.19206680584551147</v>
      </c>
      <c r="J648" s="98">
        <f t="shared" si="2"/>
        <v>0.14132104454685099</v>
      </c>
      <c r="K648" s="34" t="s">
        <v>4728</v>
      </c>
    </row>
    <row r="649" spans="1:11">
      <c r="A649" s="34" t="s">
        <v>4670</v>
      </c>
      <c r="B649" s="34">
        <v>2022</v>
      </c>
      <c r="C649" s="34">
        <v>25</v>
      </c>
      <c r="D649" s="323" t="s">
        <v>4648</v>
      </c>
      <c r="E649" s="95">
        <f t="shared" si="23"/>
        <v>958</v>
      </c>
      <c r="F649" s="95">
        <f>Cargos_x_gob!$C$5+Cargos_x_gob!$C$9</f>
        <v>1302</v>
      </c>
      <c r="G649" s="95">
        <f t="array" ref="G649">SUM(IF('Graf I Nivel Datastudio'!$B$1:$B$1613=B649,IF('Graf I Nivel Datastudio'!$C$1:$C$1613=C649,IF('Graf I Nivel Datastudio'!$D$1:$D$1613=D649,'Graf I Nivel Datastudio'!$G$1:$G$1613,0))))+SUM(IF('Graf II Nivel Datastudio'!$B$1:$B$1613=B649,IF('Graf II Nivel Datastudio'!$C$1:$C$1613=C649,IF('Graf II Nivel Datastudio'!$D$1:$D$1613=D649,'Graf II Nivel Datastudio'!$G$1:$G$1613,0))))</f>
        <v>1</v>
      </c>
      <c r="H649" s="95">
        <f t="shared" si="25"/>
        <v>185</v>
      </c>
      <c r="I649" s="98">
        <f t="shared" si="24"/>
        <v>0.1931106471816284</v>
      </c>
      <c r="J649" s="98">
        <f t="shared" si="2"/>
        <v>0.14208909370199693</v>
      </c>
      <c r="K649" s="34" t="s">
        <v>4728</v>
      </c>
    </row>
    <row r="650" spans="1:11">
      <c r="A650" s="34" t="s">
        <v>4670</v>
      </c>
      <c r="B650" s="34">
        <v>2022</v>
      </c>
      <c r="C650" s="34">
        <v>26</v>
      </c>
      <c r="D650" s="323" t="s">
        <v>4648</v>
      </c>
      <c r="E650" s="95">
        <f t="shared" si="23"/>
        <v>958</v>
      </c>
      <c r="F650" s="95">
        <f>Cargos_x_gob!$C$5+Cargos_x_gob!$C$9</f>
        <v>1302</v>
      </c>
      <c r="G650" s="95">
        <f t="array" ref="G650">SUM(IF('Graf I Nivel Datastudio'!$B$1:$B$1613=B650,IF('Graf I Nivel Datastudio'!$C$1:$C$1613=C650,IF('Graf I Nivel Datastudio'!$D$1:$D$1613=D650,'Graf I Nivel Datastudio'!$G$1:$G$1613,0))))+SUM(IF('Graf II Nivel Datastudio'!$B$1:$B$1613=B650,IF('Graf II Nivel Datastudio'!$C$1:$C$1613=C650,IF('Graf II Nivel Datastudio'!$D$1:$D$1613=D650,'Graf II Nivel Datastudio'!$G$1:$G$1613,0))))</f>
        <v>1</v>
      </c>
      <c r="H650" s="95">
        <f t="shared" si="25"/>
        <v>186</v>
      </c>
      <c r="I650" s="98">
        <f t="shared" si="24"/>
        <v>0.19415448851774531</v>
      </c>
      <c r="J650" s="98">
        <f t="shared" si="2"/>
        <v>0.14285714285714285</v>
      </c>
      <c r="K650" s="34" t="s">
        <v>4728</v>
      </c>
    </row>
    <row r="651" spans="1:11">
      <c r="A651" s="34" t="s">
        <v>4670</v>
      </c>
      <c r="B651" s="34">
        <v>2022</v>
      </c>
      <c r="C651" s="34">
        <v>27</v>
      </c>
      <c r="D651" s="323" t="s">
        <v>4648</v>
      </c>
      <c r="E651" s="95">
        <f t="shared" si="23"/>
        <v>958</v>
      </c>
      <c r="F651" s="95">
        <f>Cargos_x_gob!$C$5+Cargos_x_gob!$C$9</f>
        <v>1302</v>
      </c>
      <c r="G651" s="95">
        <f t="array" ref="G651">SUM(IF('Graf I Nivel Datastudio'!$B$1:$B$1613=B651,IF('Graf I Nivel Datastudio'!$C$1:$C$1613=C651,IF('Graf I Nivel Datastudio'!$D$1:$D$1613=D651,'Graf I Nivel Datastudio'!$G$1:$G$1613,0))))+SUM(IF('Graf II Nivel Datastudio'!$B$1:$B$1613=B651,IF('Graf II Nivel Datastudio'!$C$1:$C$1613=C651,IF('Graf II Nivel Datastudio'!$D$1:$D$1613=D651,'Graf II Nivel Datastudio'!$G$1:$G$1613,0))))</f>
        <v>3</v>
      </c>
      <c r="H651" s="95">
        <f t="shared" si="25"/>
        <v>189</v>
      </c>
      <c r="I651" s="98">
        <f t="shared" si="24"/>
        <v>0.19728601252609604</v>
      </c>
      <c r="J651" s="98">
        <f t="shared" si="2"/>
        <v>0.14516129032258066</v>
      </c>
      <c r="K651" s="34" t="s">
        <v>4728</v>
      </c>
    </row>
    <row r="652" spans="1:11">
      <c r="A652" s="34" t="s">
        <v>4670</v>
      </c>
      <c r="B652" s="34">
        <v>2022</v>
      </c>
      <c r="C652" s="34">
        <v>28</v>
      </c>
      <c r="D652" s="323" t="s">
        <v>4648</v>
      </c>
      <c r="E652" s="95">
        <f t="shared" si="23"/>
        <v>958</v>
      </c>
      <c r="F652" s="95">
        <f>Cargos_x_gob!$C$5+Cargos_x_gob!$C$9</f>
        <v>1302</v>
      </c>
      <c r="G652" s="95">
        <f t="array" ref="G652">SUM(IF('Graf I Nivel Datastudio'!$B$1:$B$1613=B652,IF('Graf I Nivel Datastudio'!$C$1:$C$1613=C652,IF('Graf I Nivel Datastudio'!$D$1:$D$1613=D652,'Graf I Nivel Datastudio'!$G$1:$G$1613,0))))+SUM(IF('Graf II Nivel Datastudio'!$B$1:$B$1613=B652,IF('Graf II Nivel Datastudio'!$C$1:$C$1613=C652,IF('Graf II Nivel Datastudio'!$D$1:$D$1613=D652,'Graf II Nivel Datastudio'!$G$1:$G$1613,0))))</f>
        <v>2</v>
      </c>
      <c r="H652" s="95">
        <f t="shared" si="25"/>
        <v>191</v>
      </c>
      <c r="I652" s="98">
        <f t="shared" si="24"/>
        <v>0.19937369519832984</v>
      </c>
      <c r="J652" s="98">
        <f t="shared" si="2"/>
        <v>0.14669738863287252</v>
      </c>
      <c r="K652" s="34" t="s">
        <v>4728</v>
      </c>
    </row>
    <row r="653" spans="1:11">
      <c r="A653" s="34" t="s">
        <v>4670</v>
      </c>
      <c r="B653" s="34">
        <v>2022</v>
      </c>
      <c r="C653" s="34">
        <v>29</v>
      </c>
      <c r="D653" s="323" t="s">
        <v>4648</v>
      </c>
      <c r="E653" s="95">
        <f t="shared" si="23"/>
        <v>958</v>
      </c>
      <c r="F653" s="95">
        <f>Cargos_x_gob!$C$5+Cargos_x_gob!$C$9</f>
        <v>1302</v>
      </c>
      <c r="G653" s="95">
        <f t="array" ref="G653">SUM(IF('Graf I Nivel Datastudio'!$B$1:$B$1613=B653,IF('Graf I Nivel Datastudio'!$C$1:$C$1613=C653,IF('Graf I Nivel Datastudio'!$D$1:$D$1613=D653,'Graf I Nivel Datastudio'!$G$1:$G$1613,0))))+SUM(IF('Graf II Nivel Datastudio'!$B$1:$B$1613=B653,IF('Graf II Nivel Datastudio'!$C$1:$C$1613=C653,IF('Graf II Nivel Datastudio'!$D$1:$D$1613=D653,'Graf II Nivel Datastudio'!$G$1:$G$1613,0))))</f>
        <v>7</v>
      </c>
      <c r="H653" s="95">
        <f t="shared" si="25"/>
        <v>198</v>
      </c>
      <c r="I653" s="98">
        <f t="shared" si="24"/>
        <v>0.20668058455114824</v>
      </c>
      <c r="J653" s="98">
        <f t="shared" si="2"/>
        <v>0.15207373271889402</v>
      </c>
      <c r="K653" s="34" t="s">
        <v>4728</v>
      </c>
    </row>
    <row r="654" spans="1:11">
      <c r="A654" s="34" t="s">
        <v>4670</v>
      </c>
      <c r="B654" s="34">
        <v>2022</v>
      </c>
      <c r="C654" s="34">
        <v>30</v>
      </c>
      <c r="D654" s="323" t="s">
        <v>4648</v>
      </c>
      <c r="E654" s="95">
        <f t="shared" si="23"/>
        <v>958</v>
      </c>
      <c r="F654" s="95">
        <f>Cargos_x_gob!$C$5+Cargos_x_gob!$C$9</f>
        <v>1302</v>
      </c>
      <c r="G654" s="95">
        <f t="array" ref="G654">SUM(IF('Graf I Nivel Datastudio'!$B$1:$B$1613=B654,IF('Graf I Nivel Datastudio'!$C$1:$C$1613=C654,IF('Graf I Nivel Datastudio'!$D$1:$D$1613=D654,'Graf I Nivel Datastudio'!$G$1:$G$1613,0))))+SUM(IF('Graf II Nivel Datastudio'!$B$1:$B$1613=B654,IF('Graf II Nivel Datastudio'!$C$1:$C$1613=C654,IF('Graf II Nivel Datastudio'!$D$1:$D$1613=D654,'Graf II Nivel Datastudio'!$G$1:$G$1613,0))))</f>
        <v>3</v>
      </c>
      <c r="H654" s="95">
        <f t="shared" si="25"/>
        <v>201</v>
      </c>
      <c r="I654" s="98">
        <f t="shared" si="24"/>
        <v>0.20981210855949894</v>
      </c>
      <c r="J654" s="98">
        <f t="shared" si="2"/>
        <v>0.15437788018433179</v>
      </c>
      <c r="K654" s="34" t="s">
        <v>4728</v>
      </c>
    </row>
    <row r="655" spans="1:11">
      <c r="A655" s="34" t="s">
        <v>4670</v>
      </c>
      <c r="B655" s="34">
        <v>2022</v>
      </c>
      <c r="C655" s="34">
        <v>31</v>
      </c>
      <c r="D655" s="323" t="s">
        <v>4648</v>
      </c>
      <c r="E655" s="95">
        <f t="shared" si="23"/>
        <v>958</v>
      </c>
      <c r="F655" s="95">
        <f>Cargos_x_gob!$C$5+Cargos_x_gob!$C$9</f>
        <v>1302</v>
      </c>
      <c r="G655" s="95">
        <f t="array" ref="G655">SUM(IF('Graf I Nivel Datastudio'!$B$1:$B$1613=B655,IF('Graf I Nivel Datastudio'!$C$1:$C$1613=C655,IF('Graf I Nivel Datastudio'!$D$1:$D$1613=D655,'Graf I Nivel Datastudio'!$G$1:$G$1613,0))))+SUM(IF('Graf II Nivel Datastudio'!$B$1:$B$1613=B655,IF('Graf II Nivel Datastudio'!$C$1:$C$1613=C655,IF('Graf II Nivel Datastudio'!$D$1:$D$1613=D655,'Graf II Nivel Datastudio'!$G$1:$G$1613,0))))</f>
        <v>1</v>
      </c>
      <c r="H655" s="95">
        <f t="shared" si="25"/>
        <v>202</v>
      </c>
      <c r="I655" s="98">
        <f t="shared" si="24"/>
        <v>0.21085594989561587</v>
      </c>
      <c r="J655" s="98">
        <f t="shared" si="2"/>
        <v>0.15514592933947774</v>
      </c>
      <c r="K655" s="34" t="s">
        <v>4728</v>
      </c>
    </row>
    <row r="656" spans="1:11">
      <c r="A656" s="34" t="s">
        <v>4670</v>
      </c>
      <c r="B656" s="34">
        <v>2022</v>
      </c>
      <c r="C656" s="34">
        <v>32</v>
      </c>
      <c r="D656" s="323" t="s">
        <v>4648</v>
      </c>
      <c r="E656" s="95">
        <f t="shared" si="23"/>
        <v>958</v>
      </c>
      <c r="F656" s="95">
        <f>Cargos_x_gob!$C$5+Cargos_x_gob!$C$9</f>
        <v>1302</v>
      </c>
      <c r="G656" s="95">
        <f t="array" ref="G656">SUM(IF('Graf I Nivel Datastudio'!$B$1:$B$1613=B656,IF('Graf I Nivel Datastudio'!$C$1:$C$1613=C656,IF('Graf I Nivel Datastudio'!$D$1:$D$1613=D656,'Graf I Nivel Datastudio'!$G$1:$G$1613,0))))+SUM(IF('Graf II Nivel Datastudio'!$B$1:$B$1613=B656,IF('Graf II Nivel Datastudio'!$C$1:$C$1613=C656,IF('Graf II Nivel Datastudio'!$D$1:$D$1613=D656,'Graf II Nivel Datastudio'!$G$1:$G$1613,0))))</f>
        <v>10</v>
      </c>
      <c r="H656" s="95">
        <f t="shared" si="25"/>
        <v>212</v>
      </c>
      <c r="I656" s="98">
        <f t="shared" si="24"/>
        <v>0.22129436325678498</v>
      </c>
      <c r="J656" s="98">
        <f t="shared" si="2"/>
        <v>0.16282642089093702</v>
      </c>
      <c r="K656" s="34" t="s">
        <v>4728</v>
      </c>
    </row>
    <row r="657" spans="1:11">
      <c r="A657" s="34" t="s">
        <v>4670</v>
      </c>
      <c r="B657" s="34">
        <v>2022</v>
      </c>
      <c r="C657" s="34">
        <v>33</v>
      </c>
      <c r="D657" s="323" t="s">
        <v>4648</v>
      </c>
      <c r="E657" s="95">
        <f t="shared" si="23"/>
        <v>958</v>
      </c>
      <c r="F657" s="95">
        <f>Cargos_x_gob!$C$5+Cargos_x_gob!$C$9</f>
        <v>1302</v>
      </c>
      <c r="G657" s="95">
        <f t="array" ref="G657">SUM(IF('Graf I Nivel Datastudio'!$B$1:$B$1613=B657,IF('Graf I Nivel Datastudio'!$C$1:$C$1613=C657,IF('Graf I Nivel Datastudio'!$D$1:$D$1613=D657,'Graf I Nivel Datastudio'!$G$1:$G$1613,0))))+SUM(IF('Graf II Nivel Datastudio'!$B$1:$B$1613=B657,IF('Graf II Nivel Datastudio'!$C$1:$C$1613=C657,IF('Graf II Nivel Datastudio'!$D$1:$D$1613=D657,'Graf II Nivel Datastudio'!$G$1:$G$1613,0))))</f>
        <v>6</v>
      </c>
      <c r="H657" s="95">
        <f t="shared" si="25"/>
        <v>218</v>
      </c>
      <c r="I657" s="98">
        <f t="shared" si="24"/>
        <v>0.22755741127348644</v>
      </c>
      <c r="J657" s="98">
        <f t="shared" si="2"/>
        <v>0.1674347158218126</v>
      </c>
      <c r="K657" s="34" t="s">
        <v>4728</v>
      </c>
    </row>
    <row r="658" spans="1:11">
      <c r="A658" s="34" t="s">
        <v>4670</v>
      </c>
      <c r="B658" s="34">
        <v>2022</v>
      </c>
      <c r="C658" s="34">
        <v>34</v>
      </c>
      <c r="D658" s="323" t="s">
        <v>4648</v>
      </c>
      <c r="E658" s="95">
        <f t="shared" si="23"/>
        <v>958</v>
      </c>
      <c r="F658" s="95">
        <f>Cargos_x_gob!$C$5+Cargos_x_gob!$C$9</f>
        <v>1302</v>
      </c>
      <c r="G658" s="95">
        <f t="array" ref="G658">SUM(IF('Graf I Nivel Datastudio'!$B$1:$B$1613=B658,IF('Graf I Nivel Datastudio'!$C$1:$C$1613=C658,IF('Graf I Nivel Datastudio'!$D$1:$D$1613=D658,'Graf I Nivel Datastudio'!$G$1:$G$1613,0))))+SUM(IF('Graf II Nivel Datastudio'!$B$1:$B$1613=B658,IF('Graf II Nivel Datastudio'!$C$1:$C$1613=C658,IF('Graf II Nivel Datastudio'!$D$1:$D$1613=D658,'Graf II Nivel Datastudio'!$G$1:$G$1613,0))))</f>
        <v>6</v>
      </c>
      <c r="H658" s="95">
        <f t="shared" si="25"/>
        <v>224</v>
      </c>
      <c r="I658" s="98">
        <f t="shared" si="24"/>
        <v>0.23382045929018788</v>
      </c>
      <c r="J658" s="98">
        <f t="shared" si="2"/>
        <v>0.17204301075268819</v>
      </c>
      <c r="K658" s="34" t="s">
        <v>4728</v>
      </c>
    </row>
    <row r="659" spans="1:11">
      <c r="A659" s="34" t="s">
        <v>4670</v>
      </c>
      <c r="B659" s="34">
        <v>2022</v>
      </c>
      <c r="C659" s="34">
        <v>35</v>
      </c>
      <c r="D659" s="323" t="s">
        <v>4648</v>
      </c>
      <c r="E659" s="95">
        <f t="shared" si="23"/>
        <v>958</v>
      </c>
      <c r="F659" s="95">
        <f>Cargos_x_gob!$C$5+Cargos_x_gob!$C$9</f>
        <v>1302</v>
      </c>
      <c r="G659" s="95">
        <f t="array" ref="G659">SUM(IF('Graf I Nivel Datastudio'!$B$1:$B$1613=B659,IF('Graf I Nivel Datastudio'!$C$1:$C$1613=C659,IF('Graf I Nivel Datastudio'!$D$1:$D$1613=D659,'Graf I Nivel Datastudio'!$G$1:$G$1613,0))))+SUM(IF('Graf II Nivel Datastudio'!$B$1:$B$1613=B659,IF('Graf II Nivel Datastudio'!$C$1:$C$1613=C659,IF('Graf II Nivel Datastudio'!$D$1:$D$1613=D659,'Graf II Nivel Datastudio'!$G$1:$G$1613,0))))</f>
        <v>5</v>
      </c>
      <c r="H659" s="95">
        <f t="shared" si="25"/>
        <v>229</v>
      </c>
      <c r="I659" s="98">
        <f t="shared" si="24"/>
        <v>0.23903966597077245</v>
      </c>
      <c r="J659" s="98">
        <f t="shared" si="2"/>
        <v>0.17588325652841783</v>
      </c>
      <c r="K659" s="34" t="s">
        <v>4728</v>
      </c>
    </row>
    <row r="660" spans="1:11">
      <c r="A660" s="34" t="s">
        <v>4670</v>
      </c>
      <c r="B660" s="34">
        <v>2022</v>
      </c>
      <c r="C660" s="34">
        <v>36</v>
      </c>
      <c r="D660" s="323" t="s">
        <v>4648</v>
      </c>
      <c r="E660" s="95">
        <f t="shared" si="23"/>
        <v>958</v>
      </c>
      <c r="F660" s="95">
        <f>Cargos_x_gob!$C$5+Cargos_x_gob!$C$9</f>
        <v>1302</v>
      </c>
      <c r="G660" s="95">
        <f t="array" ref="G660">SUM(IF('Graf I Nivel Datastudio'!$B$1:$B$1613=B660,IF('Graf I Nivel Datastudio'!$C$1:$C$1613=C660,IF('Graf I Nivel Datastudio'!$D$1:$D$1613=D660,'Graf I Nivel Datastudio'!$G$1:$G$1613,0))))+SUM(IF('Graf II Nivel Datastudio'!$B$1:$B$1613=B660,IF('Graf II Nivel Datastudio'!$C$1:$C$1613=C660,IF('Graf II Nivel Datastudio'!$D$1:$D$1613=D660,'Graf II Nivel Datastudio'!$G$1:$G$1613,0))))</f>
        <v>3</v>
      </c>
      <c r="H660" s="95">
        <f t="shared" si="25"/>
        <v>232</v>
      </c>
      <c r="I660" s="98">
        <f t="shared" si="24"/>
        <v>0.24217118997912318</v>
      </c>
      <c r="J660" s="98">
        <f t="shared" si="2"/>
        <v>0.1781874039938556</v>
      </c>
      <c r="K660" s="34" t="s">
        <v>4728</v>
      </c>
    </row>
    <row r="661" spans="1:11">
      <c r="A661" s="34" t="s">
        <v>4670</v>
      </c>
      <c r="B661" s="34">
        <v>2022</v>
      </c>
      <c r="C661" s="34">
        <v>37</v>
      </c>
      <c r="D661" s="323" t="s">
        <v>4648</v>
      </c>
      <c r="E661" s="95">
        <f t="shared" si="23"/>
        <v>958</v>
      </c>
      <c r="F661" s="95">
        <f>Cargos_x_gob!$C$5+Cargos_x_gob!$C$9</f>
        <v>1302</v>
      </c>
      <c r="G661" s="95">
        <f t="array" ref="G661">SUM(IF('Graf I Nivel Datastudio'!$B$1:$B$1613=B661,IF('Graf I Nivel Datastudio'!$C$1:$C$1613=C661,IF('Graf I Nivel Datastudio'!$D$1:$D$1613=D661,'Graf I Nivel Datastudio'!$G$1:$G$1613,0))))+SUM(IF('Graf II Nivel Datastudio'!$B$1:$B$1613=B661,IF('Graf II Nivel Datastudio'!$C$1:$C$1613=C661,IF('Graf II Nivel Datastudio'!$D$1:$D$1613=D661,'Graf II Nivel Datastudio'!$G$1:$G$1613,0))))</f>
        <v>5</v>
      </c>
      <c r="H661" s="95">
        <f t="shared" si="25"/>
        <v>237</v>
      </c>
      <c r="I661" s="98">
        <f t="shared" si="24"/>
        <v>0.24739039665970772</v>
      </c>
      <c r="J661" s="98">
        <f t="shared" si="2"/>
        <v>0.18202764976958524</v>
      </c>
      <c r="K661" s="34" t="s">
        <v>4728</v>
      </c>
    </row>
    <row r="662" spans="1:11">
      <c r="A662" s="34" t="s">
        <v>4670</v>
      </c>
      <c r="B662" s="34">
        <v>2022</v>
      </c>
      <c r="C662" s="34">
        <v>38</v>
      </c>
      <c r="D662" s="323" t="s">
        <v>4648</v>
      </c>
      <c r="E662" s="95">
        <f t="shared" si="23"/>
        <v>958</v>
      </c>
      <c r="F662" s="95">
        <f>Cargos_x_gob!$C$5+Cargos_x_gob!$C$9</f>
        <v>1302</v>
      </c>
      <c r="G662" s="95">
        <f t="array" ref="G662">SUM(IF('Graf I Nivel Datastudio'!$B$1:$B$1613=B662,IF('Graf I Nivel Datastudio'!$C$1:$C$1613=C662,IF('Graf I Nivel Datastudio'!$D$1:$D$1613=D662,'Graf I Nivel Datastudio'!$G$1:$G$1613,0))))+SUM(IF('Graf II Nivel Datastudio'!$B$1:$B$1613=B662,IF('Graf II Nivel Datastudio'!$C$1:$C$1613=C662,IF('Graf II Nivel Datastudio'!$D$1:$D$1613=D662,'Graf II Nivel Datastudio'!$G$1:$G$1613,0))))</f>
        <v>6</v>
      </c>
      <c r="H662" s="95">
        <f t="shared" si="25"/>
        <v>243</v>
      </c>
      <c r="I662" s="98">
        <f t="shared" si="24"/>
        <v>0.25365344467640921</v>
      </c>
      <c r="J662" s="98">
        <f t="shared" si="2"/>
        <v>0.18663594470046083</v>
      </c>
      <c r="K662" s="34" t="s">
        <v>4728</v>
      </c>
    </row>
    <row r="663" spans="1:11">
      <c r="A663" s="34" t="s">
        <v>4670</v>
      </c>
      <c r="B663" s="34">
        <v>2022</v>
      </c>
      <c r="C663" s="34">
        <v>39</v>
      </c>
      <c r="D663" s="323" t="s">
        <v>4648</v>
      </c>
      <c r="E663" s="95">
        <f t="shared" si="23"/>
        <v>958</v>
      </c>
      <c r="F663" s="95">
        <f>Cargos_x_gob!$C$5+Cargos_x_gob!$C$9</f>
        <v>1302</v>
      </c>
      <c r="G663" s="95">
        <f t="array" ref="G663">SUM(IF('Graf I Nivel Datastudio'!$B$1:$B$1613=B663,IF('Graf I Nivel Datastudio'!$C$1:$C$1613=C663,IF('Graf I Nivel Datastudio'!$D$1:$D$1613=D663,'Graf I Nivel Datastudio'!$G$1:$G$1613,0))))+SUM(IF('Graf II Nivel Datastudio'!$B$1:$B$1613=B663,IF('Graf II Nivel Datastudio'!$C$1:$C$1613=C663,IF('Graf II Nivel Datastudio'!$D$1:$D$1613=D663,'Graf II Nivel Datastudio'!$G$1:$G$1613,0))))</f>
        <v>3</v>
      </c>
      <c r="H663" s="95">
        <f t="shared" si="25"/>
        <v>246</v>
      </c>
      <c r="I663" s="98">
        <f t="shared" si="24"/>
        <v>0.25678496868475992</v>
      </c>
      <c r="J663" s="98">
        <f t="shared" si="2"/>
        <v>0.1889400921658986</v>
      </c>
      <c r="K663" s="34" t="s">
        <v>4728</v>
      </c>
    </row>
    <row r="664" spans="1:11">
      <c r="A664" s="34" t="s">
        <v>4670</v>
      </c>
      <c r="B664" s="34">
        <v>2022</v>
      </c>
      <c r="C664" s="34">
        <v>40</v>
      </c>
      <c r="D664" s="323" t="s">
        <v>4648</v>
      </c>
      <c r="E664" s="95">
        <f t="shared" si="23"/>
        <v>958</v>
      </c>
      <c r="F664" s="95">
        <f>Cargos_x_gob!$C$5+Cargos_x_gob!$C$9</f>
        <v>1302</v>
      </c>
      <c r="G664" s="95">
        <f t="array" ref="G664">SUM(IF('Graf I Nivel Datastudio'!$B$1:$B$1613=B664,IF('Graf I Nivel Datastudio'!$C$1:$C$1613=C664,IF('Graf I Nivel Datastudio'!$D$1:$D$1613=D664,'Graf I Nivel Datastudio'!$G$1:$G$1613,0))))+SUM(IF('Graf II Nivel Datastudio'!$B$1:$B$1613=B664,IF('Graf II Nivel Datastudio'!$C$1:$C$1613=C664,IF('Graf II Nivel Datastudio'!$D$1:$D$1613=D664,'Graf II Nivel Datastudio'!$G$1:$G$1613,0))))</f>
        <v>1</v>
      </c>
      <c r="H664" s="95">
        <f t="shared" si="25"/>
        <v>247</v>
      </c>
      <c r="I664" s="98">
        <f t="shared" si="24"/>
        <v>0.25782881002087682</v>
      </c>
      <c r="J664" s="98">
        <f t="shared" si="2"/>
        <v>0.18970814132104455</v>
      </c>
      <c r="K664" s="34" t="s">
        <v>4728</v>
      </c>
    </row>
    <row r="665" spans="1:11">
      <c r="A665" s="34" t="s">
        <v>4670</v>
      </c>
      <c r="B665" s="34">
        <v>2022</v>
      </c>
      <c r="C665" s="34">
        <v>41</v>
      </c>
      <c r="D665" s="323" t="s">
        <v>4648</v>
      </c>
      <c r="E665" s="95">
        <f t="shared" si="23"/>
        <v>958</v>
      </c>
      <c r="F665" s="95">
        <f>Cargos_x_gob!$C$5+Cargos_x_gob!$C$9</f>
        <v>1302</v>
      </c>
      <c r="G665" s="95">
        <f t="array" ref="G665">SUM(IF('Graf I Nivel Datastudio'!$B$1:$B$1613=B665,IF('Graf I Nivel Datastudio'!$C$1:$C$1613=C665,IF('Graf I Nivel Datastudio'!$D$1:$D$1613=D665,'Graf I Nivel Datastudio'!$G$1:$G$1613,0))))+SUM(IF('Graf II Nivel Datastudio'!$B$1:$B$1613=B665,IF('Graf II Nivel Datastudio'!$C$1:$C$1613=C665,IF('Graf II Nivel Datastudio'!$D$1:$D$1613=D665,'Graf II Nivel Datastudio'!$G$1:$G$1613,0))))</f>
        <v>1</v>
      </c>
      <c r="H665" s="95">
        <f t="shared" si="25"/>
        <v>248</v>
      </c>
      <c r="I665" s="98">
        <f t="shared" si="24"/>
        <v>0.25887265135699372</v>
      </c>
      <c r="J665" s="98">
        <f t="shared" si="2"/>
        <v>0.19047619047619047</v>
      </c>
      <c r="K665" s="34" t="s">
        <v>4728</v>
      </c>
    </row>
    <row r="666" spans="1:11">
      <c r="A666" s="34" t="s">
        <v>4670</v>
      </c>
      <c r="B666" s="34">
        <v>2022</v>
      </c>
      <c r="C666" s="34">
        <v>42</v>
      </c>
      <c r="D666" s="323" t="s">
        <v>4648</v>
      </c>
      <c r="E666" s="95">
        <f t="shared" si="23"/>
        <v>958</v>
      </c>
      <c r="F666" s="95">
        <f>Cargos_x_gob!$C$5+Cargos_x_gob!$C$9</f>
        <v>1302</v>
      </c>
      <c r="G666" s="95">
        <f t="array" ref="G666">SUM(IF('Graf I Nivel Datastudio'!$B$1:$B$1613=B666,IF('Graf I Nivel Datastudio'!$C$1:$C$1613=C666,IF('Graf I Nivel Datastudio'!$D$1:$D$1613=D666,'Graf I Nivel Datastudio'!$G$1:$G$1613,0))))+SUM(IF('Graf II Nivel Datastudio'!$B$1:$B$1613=B666,IF('Graf II Nivel Datastudio'!$C$1:$C$1613=C666,IF('Graf II Nivel Datastudio'!$D$1:$D$1613=D666,'Graf II Nivel Datastudio'!$G$1:$G$1613,0))))</f>
        <v>2</v>
      </c>
      <c r="H666" s="95">
        <f t="shared" si="25"/>
        <v>250</v>
      </c>
      <c r="I666" s="98">
        <f t="shared" si="24"/>
        <v>0.26096033402922758</v>
      </c>
      <c r="J666" s="98">
        <f t="shared" si="2"/>
        <v>0.19201228878648233</v>
      </c>
      <c r="K666" s="34" t="s">
        <v>4728</v>
      </c>
    </row>
    <row r="667" spans="1:11">
      <c r="A667" s="34" t="s">
        <v>4670</v>
      </c>
      <c r="B667" s="34">
        <v>2022</v>
      </c>
      <c r="C667" s="34">
        <v>43</v>
      </c>
      <c r="D667" s="323" t="s">
        <v>4648</v>
      </c>
      <c r="E667" s="95">
        <f t="shared" si="23"/>
        <v>958</v>
      </c>
      <c r="F667" s="95">
        <f>Cargos_x_gob!$C$5+Cargos_x_gob!$C$9</f>
        <v>1302</v>
      </c>
      <c r="G667" s="95">
        <f t="array" ref="G667">SUM(IF('Graf I Nivel Datastudio'!$B$1:$B$1613=B667,IF('Graf I Nivel Datastudio'!$C$1:$C$1613=C667,IF('Graf I Nivel Datastudio'!$D$1:$D$1613=D667,'Graf I Nivel Datastudio'!$G$1:$G$1613,0))))+SUM(IF('Graf II Nivel Datastudio'!$B$1:$B$1613=B667,IF('Graf II Nivel Datastudio'!$C$1:$C$1613=C667,IF('Graf II Nivel Datastudio'!$D$1:$D$1613=D667,'Graf II Nivel Datastudio'!$G$1:$G$1613,0))))</f>
        <v>7</v>
      </c>
      <c r="H667" s="95">
        <f t="shared" si="25"/>
        <v>257</v>
      </c>
      <c r="I667" s="98">
        <f t="shared" si="24"/>
        <v>0.26826722338204595</v>
      </c>
      <c r="J667" s="98">
        <f t="shared" si="2"/>
        <v>0.19738863287250383</v>
      </c>
      <c r="K667" s="34" t="s">
        <v>4728</v>
      </c>
    </row>
    <row r="668" spans="1:11">
      <c r="A668" s="34" t="s">
        <v>4670</v>
      </c>
      <c r="B668" s="34">
        <v>2022</v>
      </c>
      <c r="C668" s="34">
        <v>44</v>
      </c>
      <c r="D668" s="323" t="s">
        <v>4648</v>
      </c>
      <c r="E668" s="95">
        <f t="shared" si="23"/>
        <v>958</v>
      </c>
      <c r="F668" s="95">
        <f>Cargos_x_gob!$C$5+Cargos_x_gob!$C$9</f>
        <v>1302</v>
      </c>
      <c r="G668" s="95">
        <f t="array" ref="G668">SUM(IF('Graf I Nivel Datastudio'!$B$1:$B$1613=B668,IF('Graf I Nivel Datastudio'!$C$1:$C$1613=C668,IF('Graf I Nivel Datastudio'!$D$1:$D$1613=D668,'Graf I Nivel Datastudio'!$G$1:$G$1613,0))))+SUM(IF('Graf II Nivel Datastudio'!$B$1:$B$1613=B668,IF('Graf II Nivel Datastudio'!$C$1:$C$1613=C668,IF('Graf II Nivel Datastudio'!$D$1:$D$1613=D668,'Graf II Nivel Datastudio'!$G$1:$G$1613,0))))</f>
        <v>0</v>
      </c>
      <c r="H668" s="95">
        <f t="shared" si="25"/>
        <v>257</v>
      </c>
      <c r="I668" s="98">
        <f t="shared" si="24"/>
        <v>0.26826722338204595</v>
      </c>
      <c r="J668" s="98">
        <f t="shared" si="2"/>
        <v>0.19738863287250383</v>
      </c>
      <c r="K668" s="34" t="s">
        <v>4728</v>
      </c>
    </row>
    <row r="669" spans="1:11">
      <c r="A669" s="34" t="s">
        <v>4670</v>
      </c>
      <c r="B669" s="34">
        <v>2022</v>
      </c>
      <c r="C669" s="34">
        <v>45</v>
      </c>
      <c r="D669" s="323" t="s">
        <v>4648</v>
      </c>
      <c r="E669" s="95">
        <f t="shared" si="23"/>
        <v>958</v>
      </c>
      <c r="F669" s="95">
        <f>Cargos_x_gob!$C$5+Cargos_x_gob!$C$9</f>
        <v>1302</v>
      </c>
      <c r="G669" s="95">
        <f t="array" ref="G669">SUM(IF('Graf I Nivel Datastudio'!$B$1:$B$1613=B669,IF('Graf I Nivel Datastudio'!$C$1:$C$1613=C669,IF('Graf I Nivel Datastudio'!$D$1:$D$1613=D669,'Graf I Nivel Datastudio'!$G$1:$G$1613,0))))+SUM(IF('Graf II Nivel Datastudio'!$B$1:$B$1613=B669,IF('Graf II Nivel Datastudio'!$C$1:$C$1613=C669,IF('Graf II Nivel Datastudio'!$D$1:$D$1613=D669,'Graf II Nivel Datastudio'!$G$1:$G$1613,0))))</f>
        <v>0</v>
      </c>
      <c r="H669" s="95">
        <f t="shared" si="25"/>
        <v>257</v>
      </c>
      <c r="I669" s="98">
        <f t="shared" si="24"/>
        <v>0.26826722338204595</v>
      </c>
      <c r="J669" s="98">
        <f t="shared" si="2"/>
        <v>0.19738863287250383</v>
      </c>
      <c r="K669" s="34" t="s">
        <v>4728</v>
      </c>
    </row>
    <row r="670" spans="1:11">
      <c r="A670" s="34" t="s">
        <v>4670</v>
      </c>
      <c r="B670" s="34">
        <v>2022</v>
      </c>
      <c r="C670" s="34">
        <v>46</v>
      </c>
      <c r="D670" s="323" t="s">
        <v>4648</v>
      </c>
      <c r="E670" s="95">
        <f t="shared" si="23"/>
        <v>958</v>
      </c>
      <c r="F670" s="95">
        <f>Cargos_x_gob!$C$5+Cargos_x_gob!$C$9</f>
        <v>1302</v>
      </c>
      <c r="G670" s="95">
        <f t="array" ref="G670">SUM(IF('Graf I Nivel Datastudio'!$B$1:$B$1613=B670,IF('Graf I Nivel Datastudio'!$C$1:$C$1613=C670,IF('Graf I Nivel Datastudio'!$D$1:$D$1613=D670,'Graf I Nivel Datastudio'!$G$1:$G$1613,0))))+SUM(IF('Graf II Nivel Datastudio'!$B$1:$B$1613=B670,IF('Graf II Nivel Datastudio'!$C$1:$C$1613=C670,IF('Graf II Nivel Datastudio'!$D$1:$D$1613=D670,'Graf II Nivel Datastudio'!$G$1:$G$1613,0))))</f>
        <v>2</v>
      </c>
      <c r="H670" s="95">
        <f t="shared" si="25"/>
        <v>259</v>
      </c>
      <c r="I670" s="98">
        <f t="shared" si="24"/>
        <v>0.27035490605427975</v>
      </c>
      <c r="J670" s="98">
        <f t="shared" si="2"/>
        <v>0.19892473118279569</v>
      </c>
      <c r="K670" s="34" t="s">
        <v>4728</v>
      </c>
    </row>
    <row r="671" spans="1:11">
      <c r="A671" s="34" t="s">
        <v>4670</v>
      </c>
      <c r="B671" s="34">
        <v>2022</v>
      </c>
      <c r="C671" s="34">
        <v>47</v>
      </c>
      <c r="D671" s="323" t="s">
        <v>4648</v>
      </c>
      <c r="E671" s="95">
        <f t="shared" si="23"/>
        <v>958</v>
      </c>
      <c r="F671" s="95">
        <f>Cargos_x_gob!$C$5+Cargos_x_gob!$C$9</f>
        <v>1302</v>
      </c>
      <c r="G671" s="95">
        <f t="array" ref="G671">SUM(IF('Graf I Nivel Datastudio'!$B$1:$B$1613=B671,IF('Graf I Nivel Datastudio'!$C$1:$C$1613=C671,IF('Graf I Nivel Datastudio'!$D$1:$D$1613=D671,'Graf I Nivel Datastudio'!$G$1:$G$1613,0))))+SUM(IF('Graf II Nivel Datastudio'!$B$1:$B$1613=B671,IF('Graf II Nivel Datastudio'!$C$1:$C$1613=C671,IF('Graf II Nivel Datastudio'!$D$1:$D$1613=D671,'Graf II Nivel Datastudio'!$G$1:$G$1613,0))))</f>
        <v>2</v>
      </c>
      <c r="H671" s="95">
        <f t="shared" si="25"/>
        <v>261</v>
      </c>
      <c r="I671" s="98">
        <f t="shared" si="24"/>
        <v>0.27244258872651356</v>
      </c>
      <c r="J671" s="98">
        <f t="shared" si="2"/>
        <v>0.20046082949308755</v>
      </c>
      <c r="K671" s="34" t="s">
        <v>4728</v>
      </c>
    </row>
    <row r="672" spans="1:11">
      <c r="A672" s="34" t="s">
        <v>4670</v>
      </c>
      <c r="B672" s="34">
        <v>2022</v>
      </c>
      <c r="C672" s="34">
        <v>48</v>
      </c>
      <c r="D672" s="323" t="s">
        <v>4648</v>
      </c>
      <c r="E672" s="95">
        <f t="shared" si="23"/>
        <v>958</v>
      </c>
      <c r="F672" s="95">
        <f>Cargos_x_gob!$C$5+Cargos_x_gob!$C$9</f>
        <v>1302</v>
      </c>
      <c r="G672" s="95">
        <f t="array" ref="G672">SUM(IF('Graf I Nivel Datastudio'!$B$1:$B$1613=B672,IF('Graf I Nivel Datastudio'!$C$1:$C$1613=C672,IF('Graf I Nivel Datastudio'!$D$1:$D$1613=D672,'Graf I Nivel Datastudio'!$G$1:$G$1613,0))))+SUM(IF('Graf II Nivel Datastudio'!$B$1:$B$1613=B672,IF('Graf II Nivel Datastudio'!$C$1:$C$1613=C672,IF('Graf II Nivel Datastudio'!$D$1:$D$1613=D672,'Graf II Nivel Datastudio'!$G$1:$G$1613,0))))</f>
        <v>3</v>
      </c>
      <c r="H672" s="95">
        <f t="shared" si="25"/>
        <v>264</v>
      </c>
      <c r="I672" s="98">
        <f t="shared" si="24"/>
        <v>0.27557411273486432</v>
      </c>
      <c r="J672" s="98">
        <f t="shared" si="2"/>
        <v>0.20276497695852536</v>
      </c>
      <c r="K672" s="34" t="s">
        <v>4728</v>
      </c>
    </row>
    <row r="673" spans="1:11">
      <c r="A673" s="34" t="s">
        <v>4670</v>
      </c>
      <c r="B673" s="34">
        <v>2022</v>
      </c>
      <c r="C673" s="34">
        <v>49</v>
      </c>
      <c r="D673" s="323" t="s">
        <v>4648</v>
      </c>
      <c r="E673" s="95">
        <f t="shared" si="23"/>
        <v>958</v>
      </c>
      <c r="F673" s="95">
        <f>Cargos_x_gob!$C$5+Cargos_x_gob!$C$9</f>
        <v>1302</v>
      </c>
      <c r="G673" s="95">
        <f t="array" ref="G673">SUM(IF('Graf I Nivel Datastudio'!$B$1:$B$1613=B673,IF('Graf I Nivel Datastudio'!$C$1:$C$1613=C673,IF('Graf I Nivel Datastudio'!$D$1:$D$1613=D673,'Graf I Nivel Datastudio'!$G$1:$G$1613,0))))+SUM(IF('Graf II Nivel Datastudio'!$B$1:$B$1613=B673,IF('Graf II Nivel Datastudio'!$C$1:$C$1613=C673,IF('Graf II Nivel Datastudio'!$D$1:$D$1613=D673,'Graf II Nivel Datastudio'!$G$1:$G$1613,0))))</f>
        <v>2</v>
      </c>
      <c r="H673" s="95">
        <f t="shared" si="25"/>
        <v>266</v>
      </c>
      <c r="I673" s="98">
        <f t="shared" si="24"/>
        <v>0.27766179540709812</v>
      </c>
      <c r="J673" s="98">
        <f t="shared" si="2"/>
        <v>0.20430107526881722</v>
      </c>
      <c r="K673" s="34" t="s">
        <v>4728</v>
      </c>
    </row>
    <row r="674" spans="1:11">
      <c r="A674" s="34" t="s">
        <v>4670</v>
      </c>
      <c r="B674" s="34">
        <v>2022</v>
      </c>
      <c r="C674" s="34">
        <v>50</v>
      </c>
      <c r="D674" s="323" t="s">
        <v>4648</v>
      </c>
      <c r="E674" s="95">
        <f t="shared" si="23"/>
        <v>958</v>
      </c>
      <c r="F674" s="95">
        <f>Cargos_x_gob!$C$5+Cargos_x_gob!$C$9</f>
        <v>1302</v>
      </c>
      <c r="G674" s="95">
        <f t="array" ref="G674">SUM(IF('Graf I Nivel Datastudio'!$B$1:$B$1613=B674,IF('Graf I Nivel Datastudio'!$C$1:$C$1613=C674,IF('Graf I Nivel Datastudio'!$D$1:$D$1613=D674,'Graf I Nivel Datastudio'!$G$1:$G$1613,0))))+SUM(IF('Graf II Nivel Datastudio'!$B$1:$B$1613=B674,IF('Graf II Nivel Datastudio'!$C$1:$C$1613=C674,IF('Graf II Nivel Datastudio'!$D$1:$D$1613=D674,'Graf II Nivel Datastudio'!$G$1:$G$1613,0))))</f>
        <v>0</v>
      </c>
      <c r="H674" s="95">
        <f t="shared" si="25"/>
        <v>266</v>
      </c>
      <c r="I674" s="98">
        <f t="shared" si="24"/>
        <v>0.27766179540709812</v>
      </c>
      <c r="J674" s="98">
        <f t="shared" si="2"/>
        <v>0.20430107526881722</v>
      </c>
      <c r="K674" s="34" t="s">
        <v>4728</v>
      </c>
    </row>
    <row r="675" spans="1:11">
      <c r="A675" s="34" t="s">
        <v>4670</v>
      </c>
      <c r="B675" s="34">
        <v>2022</v>
      </c>
      <c r="C675" s="34">
        <v>51</v>
      </c>
      <c r="D675" s="323" t="s">
        <v>4648</v>
      </c>
      <c r="E675" s="95">
        <f t="shared" si="23"/>
        <v>958</v>
      </c>
      <c r="F675" s="95">
        <f>Cargos_x_gob!$C$5+Cargos_x_gob!$C$9</f>
        <v>1302</v>
      </c>
      <c r="G675" s="95">
        <f t="array" ref="G675">SUM(IF('Graf I Nivel Datastudio'!$B$1:$B$1613=B675,IF('Graf I Nivel Datastudio'!$C$1:$C$1613=C675,IF('Graf I Nivel Datastudio'!$D$1:$D$1613=D675,'Graf I Nivel Datastudio'!$G$1:$G$1613,0))))+SUM(IF('Graf II Nivel Datastudio'!$B$1:$B$1613=B675,IF('Graf II Nivel Datastudio'!$C$1:$C$1613=C675,IF('Graf II Nivel Datastudio'!$D$1:$D$1613=D675,'Graf II Nivel Datastudio'!$G$1:$G$1613,0))))</f>
        <v>5</v>
      </c>
      <c r="H675" s="95">
        <f t="shared" si="25"/>
        <v>271</v>
      </c>
      <c r="I675" s="98">
        <f t="shared" si="24"/>
        <v>0.28288100208768269</v>
      </c>
      <c r="J675" s="98">
        <f t="shared" si="2"/>
        <v>0.20814132104454686</v>
      </c>
      <c r="K675" s="34" t="s">
        <v>4728</v>
      </c>
    </row>
    <row r="676" spans="1:11">
      <c r="A676" s="34" t="s">
        <v>4670</v>
      </c>
      <c r="B676" s="34">
        <v>2022</v>
      </c>
      <c r="C676" s="34">
        <v>52</v>
      </c>
      <c r="D676" s="323" t="s">
        <v>4648</v>
      </c>
      <c r="E676" s="95">
        <f t="shared" si="23"/>
        <v>958</v>
      </c>
      <c r="F676" s="95">
        <f>Cargos_x_gob!$C$5+Cargos_x_gob!$C$9</f>
        <v>1302</v>
      </c>
      <c r="G676" s="95">
        <f t="array" ref="G676">SUM(IF('Graf I Nivel Datastudio'!$B$1:$B$1613=B676,IF('Graf I Nivel Datastudio'!$C$1:$C$1613=C676,IF('Graf I Nivel Datastudio'!$D$1:$D$1613=D676,'Graf I Nivel Datastudio'!$G$1:$G$1613,0))))+SUM(IF('Graf II Nivel Datastudio'!$B$1:$B$1613=B676,IF('Graf II Nivel Datastudio'!$C$1:$C$1613=C676,IF('Graf II Nivel Datastudio'!$D$1:$D$1613=D676,'Graf II Nivel Datastudio'!$G$1:$G$1613,0))))</f>
        <v>2</v>
      </c>
      <c r="H676" s="95">
        <f t="shared" si="25"/>
        <v>273</v>
      </c>
      <c r="I676" s="98"/>
      <c r="J676" s="98">
        <f t="shared" si="2"/>
        <v>0.20967741935483872</v>
      </c>
      <c r="K676" s="34" t="s">
        <v>4728</v>
      </c>
    </row>
    <row r="677" spans="1:11">
      <c r="A677" s="34" t="s">
        <v>4670</v>
      </c>
      <c r="B677" s="34">
        <v>2022</v>
      </c>
      <c r="C677" s="34">
        <v>53</v>
      </c>
      <c r="D677" s="323" t="s">
        <v>4648</v>
      </c>
      <c r="E677" s="95">
        <f t="shared" si="23"/>
        <v>958</v>
      </c>
      <c r="F677" s="95">
        <f>Cargos_x_gob!$C$5+Cargos_x_gob!$C$9</f>
        <v>1302</v>
      </c>
      <c r="G677" s="95">
        <f t="array" ref="G677">SUM(IF('Graf I Nivel Datastudio'!$B$1:$B$1613=B677,IF('Graf I Nivel Datastudio'!$C$1:$C$1613=C677,IF('Graf I Nivel Datastudio'!$D$1:$D$1613=D677,'Graf I Nivel Datastudio'!$G$1:$G$1613,0))))+SUM(IF('Graf II Nivel Datastudio'!$B$1:$B$1613=B677,IF('Graf II Nivel Datastudio'!$C$1:$C$1613=C677,IF('Graf II Nivel Datastudio'!$D$1:$D$1613=D677,'Graf II Nivel Datastudio'!$G$1:$G$1613,0))))</f>
        <v>1</v>
      </c>
      <c r="H677" s="95">
        <f t="shared" si="25"/>
        <v>274</v>
      </c>
      <c r="I677" s="98"/>
      <c r="J677" s="98">
        <f t="shared" si="2"/>
        <v>0.21044546850998463</v>
      </c>
      <c r="K677" s="34" t="s">
        <v>4728</v>
      </c>
    </row>
    <row r="678" spans="1:11">
      <c r="A678" s="34" t="s">
        <v>4670</v>
      </c>
      <c r="B678" s="34">
        <v>2022</v>
      </c>
      <c r="C678" s="34">
        <v>54</v>
      </c>
      <c r="D678" s="323" t="s">
        <v>4648</v>
      </c>
      <c r="E678" s="95">
        <f t="shared" si="23"/>
        <v>958</v>
      </c>
      <c r="F678" s="95">
        <f>Cargos_x_gob!$C$5+Cargos_x_gob!$C$9</f>
        <v>1302</v>
      </c>
      <c r="G678" s="95">
        <f t="array" ref="G678">SUM(IF('Graf I Nivel Datastudio'!$B$1:$B$1613=B678,IF('Graf I Nivel Datastudio'!$C$1:$C$1613=C678,IF('Graf I Nivel Datastudio'!$D$1:$D$1613=D678,'Graf I Nivel Datastudio'!$G$1:$G$1613,0))))+SUM(IF('Graf II Nivel Datastudio'!$B$1:$B$1613=B678,IF('Graf II Nivel Datastudio'!$C$1:$C$1613=C678,IF('Graf II Nivel Datastudio'!$D$1:$D$1613=D678,'Graf II Nivel Datastudio'!$G$1:$G$1613,0))))</f>
        <v>0</v>
      </c>
      <c r="H678" s="95">
        <f t="shared" si="25"/>
        <v>274</v>
      </c>
      <c r="I678" s="98"/>
      <c r="J678" s="98">
        <f t="shared" si="2"/>
        <v>0.21044546850998463</v>
      </c>
      <c r="K678" s="34" t="s">
        <v>4728</v>
      </c>
    </row>
    <row r="679" spans="1:11">
      <c r="A679" s="34" t="s">
        <v>4670</v>
      </c>
      <c r="B679" s="34">
        <v>2022</v>
      </c>
      <c r="C679" s="34">
        <v>55</v>
      </c>
      <c r="D679" s="323" t="s">
        <v>4648</v>
      </c>
      <c r="E679" s="95">
        <f t="shared" si="23"/>
        <v>958</v>
      </c>
      <c r="F679" s="95">
        <f>Cargos_x_gob!$C$5+Cargos_x_gob!$C$9</f>
        <v>1302</v>
      </c>
      <c r="G679" s="95">
        <f t="array" ref="G679">SUM(IF('Graf I Nivel Datastudio'!$B$1:$B$1613=B679,IF('Graf I Nivel Datastudio'!$C$1:$C$1613=C679,IF('Graf I Nivel Datastudio'!$D$1:$D$1613=D679,'Graf I Nivel Datastudio'!$G$1:$G$1613,0))))+SUM(IF('Graf II Nivel Datastudio'!$B$1:$B$1613=B679,IF('Graf II Nivel Datastudio'!$C$1:$C$1613=C679,IF('Graf II Nivel Datastudio'!$D$1:$D$1613=D679,'Graf II Nivel Datastudio'!$G$1:$G$1613,0))))</f>
        <v>7</v>
      </c>
      <c r="H679" s="95">
        <f t="shared" si="25"/>
        <v>281</v>
      </c>
      <c r="I679" s="98"/>
      <c r="J679" s="98">
        <f t="shared" si="2"/>
        <v>0.21582181259600614</v>
      </c>
      <c r="K679" s="34" t="s">
        <v>4728</v>
      </c>
    </row>
    <row r="680" spans="1:11">
      <c r="A680" s="34" t="s">
        <v>4670</v>
      </c>
      <c r="B680" s="34">
        <v>2022</v>
      </c>
      <c r="C680" s="34">
        <v>56</v>
      </c>
      <c r="D680" s="323" t="s">
        <v>4648</v>
      </c>
      <c r="E680" s="95">
        <f t="shared" si="23"/>
        <v>958</v>
      </c>
      <c r="F680" s="95">
        <f>Cargos_x_gob!$C$5+Cargos_x_gob!$C$9</f>
        <v>1302</v>
      </c>
      <c r="G680" s="95">
        <f t="array" ref="G680">SUM(IF('Graf I Nivel Datastudio'!$B$1:$B$1613=B680,IF('Graf I Nivel Datastudio'!$C$1:$C$1613=C680,IF('Graf I Nivel Datastudio'!$D$1:$D$1613=D680,'Graf I Nivel Datastudio'!$G$1:$G$1613,0))))+SUM(IF('Graf II Nivel Datastudio'!$B$1:$B$1613=B680,IF('Graf II Nivel Datastudio'!$C$1:$C$1613=C680,IF('Graf II Nivel Datastudio'!$D$1:$D$1613=D680,'Graf II Nivel Datastudio'!$G$1:$G$1613,0))))</f>
        <v>1</v>
      </c>
      <c r="H680" s="95">
        <f t="shared" si="25"/>
        <v>282</v>
      </c>
      <c r="I680" s="98"/>
      <c r="J680" s="98">
        <f t="shared" si="2"/>
        <v>0.21658986175115208</v>
      </c>
      <c r="K680" s="34" t="s">
        <v>4728</v>
      </c>
    </row>
    <row r="681" spans="1:11">
      <c r="A681" s="34" t="s">
        <v>4670</v>
      </c>
      <c r="B681" s="34">
        <v>2022</v>
      </c>
      <c r="C681" s="34">
        <v>57</v>
      </c>
      <c r="D681" s="323" t="s">
        <v>4648</v>
      </c>
      <c r="E681" s="95">
        <f t="shared" si="23"/>
        <v>958</v>
      </c>
      <c r="F681" s="95">
        <f>Cargos_x_gob!$C$5+Cargos_x_gob!$C$9</f>
        <v>1302</v>
      </c>
      <c r="G681" s="95">
        <f t="array" ref="G681">SUM(IF('Graf I Nivel Datastudio'!$B$1:$B$1613=B681,IF('Graf I Nivel Datastudio'!$C$1:$C$1613=C681,IF('Graf I Nivel Datastudio'!$D$1:$D$1613=D681,'Graf I Nivel Datastudio'!$G$1:$G$1613,0))))+SUM(IF('Graf II Nivel Datastudio'!$B$1:$B$1613=B681,IF('Graf II Nivel Datastudio'!$C$1:$C$1613=C681,IF('Graf II Nivel Datastudio'!$D$1:$D$1613=D681,'Graf II Nivel Datastudio'!$G$1:$G$1613,0))))</f>
        <v>0</v>
      </c>
      <c r="H681" s="95">
        <f t="shared" si="25"/>
        <v>282</v>
      </c>
      <c r="I681" s="98"/>
      <c r="J681" s="98">
        <f t="shared" si="2"/>
        <v>0.21658986175115208</v>
      </c>
      <c r="K681" s="34" t="s">
        <v>4728</v>
      </c>
    </row>
    <row r="682" spans="1:11">
      <c r="A682" s="34" t="s">
        <v>4670</v>
      </c>
      <c r="B682" s="34">
        <v>2022</v>
      </c>
      <c r="C682" s="34">
        <v>58</v>
      </c>
      <c r="D682" s="323" t="s">
        <v>4648</v>
      </c>
      <c r="E682" s="95">
        <f t="shared" si="23"/>
        <v>958</v>
      </c>
      <c r="F682" s="95">
        <f>Cargos_x_gob!$C$5+Cargos_x_gob!$C$9</f>
        <v>1302</v>
      </c>
      <c r="G682" s="95">
        <f t="array" ref="G682">SUM(IF('Graf I Nivel Datastudio'!$B$1:$B$1613=B682,IF('Graf I Nivel Datastudio'!$C$1:$C$1613=C682,IF('Graf I Nivel Datastudio'!$D$1:$D$1613=D682,'Graf I Nivel Datastudio'!$G$1:$G$1613,0))))+SUM(IF('Graf II Nivel Datastudio'!$B$1:$B$1613=B682,IF('Graf II Nivel Datastudio'!$C$1:$C$1613=C682,IF('Graf II Nivel Datastudio'!$D$1:$D$1613=D682,'Graf II Nivel Datastudio'!$G$1:$G$1613,0))))</f>
        <v>0</v>
      </c>
      <c r="H682" s="95">
        <f t="shared" si="25"/>
        <v>282</v>
      </c>
      <c r="I682" s="98"/>
      <c r="J682" s="98">
        <f t="shared" si="2"/>
        <v>0.21658986175115208</v>
      </c>
      <c r="K682" s="34" t="s">
        <v>4728</v>
      </c>
    </row>
    <row r="683" spans="1:11">
      <c r="A683" s="34" t="s">
        <v>4670</v>
      </c>
      <c r="B683" s="34">
        <v>2022</v>
      </c>
      <c r="C683" s="34">
        <v>59</v>
      </c>
      <c r="D683" s="323" t="s">
        <v>4648</v>
      </c>
      <c r="E683" s="95">
        <f t="shared" si="23"/>
        <v>958</v>
      </c>
      <c r="F683" s="95">
        <f>Cargos_x_gob!$C$5+Cargos_x_gob!$C$9</f>
        <v>1302</v>
      </c>
      <c r="G683" s="95">
        <f t="array" ref="G683">SUM(IF('Graf I Nivel Datastudio'!$B$1:$B$1613=B683,IF('Graf I Nivel Datastudio'!$C$1:$C$1613=C683,IF('Graf I Nivel Datastudio'!$D$1:$D$1613=D683,'Graf I Nivel Datastudio'!$G$1:$G$1613,0))))+SUM(IF('Graf II Nivel Datastudio'!$B$1:$B$1613=B683,IF('Graf II Nivel Datastudio'!$C$1:$C$1613=C683,IF('Graf II Nivel Datastudio'!$D$1:$D$1613=D683,'Graf II Nivel Datastudio'!$G$1:$G$1613,0))))</f>
        <v>1</v>
      </c>
      <c r="H683" s="95">
        <f t="shared" si="25"/>
        <v>283</v>
      </c>
      <c r="I683" s="98"/>
      <c r="J683" s="98">
        <f t="shared" si="2"/>
        <v>0.217357910906298</v>
      </c>
      <c r="K683" s="34" t="s">
        <v>4728</v>
      </c>
    </row>
    <row r="684" spans="1:11">
      <c r="A684" s="34" t="s">
        <v>4670</v>
      </c>
      <c r="B684" s="34">
        <v>2022</v>
      </c>
      <c r="C684" s="34">
        <v>60</v>
      </c>
      <c r="D684" s="323" t="s">
        <v>4648</v>
      </c>
      <c r="E684" s="95">
        <f t="shared" si="23"/>
        <v>958</v>
      </c>
      <c r="F684" s="95">
        <f>Cargos_x_gob!$C$5+Cargos_x_gob!$C$9</f>
        <v>1302</v>
      </c>
      <c r="G684" s="95">
        <f t="array" ref="G684">SUM(IF('Graf I Nivel Datastudio'!$B$1:$B$1613=B684,IF('Graf I Nivel Datastudio'!$C$1:$C$1613=C684,IF('Graf I Nivel Datastudio'!$D$1:$D$1613=D684,'Graf I Nivel Datastudio'!$G$1:$G$1613,0))))+SUM(IF('Graf II Nivel Datastudio'!$B$1:$B$1613=B684,IF('Graf II Nivel Datastudio'!$C$1:$C$1613=C684,IF('Graf II Nivel Datastudio'!$D$1:$D$1613=D684,'Graf II Nivel Datastudio'!$G$1:$G$1613,0))))</f>
        <v>1</v>
      </c>
      <c r="H684" s="95">
        <f t="shared" si="25"/>
        <v>284</v>
      </c>
      <c r="I684" s="98"/>
      <c r="J684" s="98">
        <f t="shared" si="2"/>
        <v>0.21812596006144394</v>
      </c>
      <c r="K684" s="34" t="s">
        <v>4728</v>
      </c>
    </row>
    <row r="685" spans="1:11">
      <c r="A685" s="34" t="s">
        <v>4670</v>
      </c>
      <c r="B685" s="34">
        <v>2022</v>
      </c>
      <c r="C685" s="34">
        <v>61</v>
      </c>
      <c r="D685" s="323" t="s">
        <v>4648</v>
      </c>
      <c r="E685" s="95">
        <f t="shared" si="23"/>
        <v>958</v>
      </c>
      <c r="F685" s="95">
        <f>Cargos_x_gob!$C$5+Cargos_x_gob!$C$9</f>
        <v>1302</v>
      </c>
      <c r="G685" s="95">
        <f t="array" ref="G685">SUM(IF('Graf I Nivel Datastudio'!$B$1:$B$1613=B685,IF('Graf I Nivel Datastudio'!$C$1:$C$1613=C685,IF('Graf I Nivel Datastudio'!$D$1:$D$1613=D685,'Graf I Nivel Datastudio'!$G$1:$G$1613,0))))+SUM(IF('Graf II Nivel Datastudio'!$B$1:$B$1613=B685,IF('Graf II Nivel Datastudio'!$C$1:$C$1613=C685,IF('Graf II Nivel Datastudio'!$D$1:$D$1613=D685,'Graf II Nivel Datastudio'!$G$1:$G$1613,0))))</f>
        <v>0</v>
      </c>
      <c r="H685" s="95">
        <f t="shared" si="25"/>
        <v>284</v>
      </c>
      <c r="I685" s="98"/>
      <c r="J685" s="98">
        <f t="shared" si="2"/>
        <v>0.21812596006144394</v>
      </c>
      <c r="K685" s="34" t="s">
        <v>4728</v>
      </c>
    </row>
    <row r="686" spans="1:11">
      <c r="A686" s="34" t="s">
        <v>4670</v>
      </c>
      <c r="B686" s="34">
        <v>2022</v>
      </c>
      <c r="C686" s="34">
        <v>62</v>
      </c>
      <c r="D686" s="323" t="s">
        <v>4648</v>
      </c>
      <c r="E686" s="95">
        <f t="shared" si="23"/>
        <v>958</v>
      </c>
      <c r="F686" s="95">
        <f>Cargos_x_gob!$C$5+Cargos_x_gob!$C$9</f>
        <v>1302</v>
      </c>
      <c r="G686" s="95">
        <f t="array" ref="G686">SUM(IF('Graf I Nivel Datastudio'!$B$1:$B$1613=B686,IF('Graf I Nivel Datastudio'!$C$1:$C$1613=C686,IF('Graf I Nivel Datastudio'!$D$1:$D$1613=D686,'Graf I Nivel Datastudio'!$G$1:$G$1613,0))))+SUM(IF('Graf II Nivel Datastudio'!$B$1:$B$1613=B686,IF('Graf II Nivel Datastudio'!$C$1:$C$1613=C686,IF('Graf II Nivel Datastudio'!$D$1:$D$1613=D686,'Graf II Nivel Datastudio'!$G$1:$G$1613,0))))</f>
        <v>1</v>
      </c>
      <c r="H686" s="95">
        <f t="shared" si="25"/>
        <v>285</v>
      </c>
      <c r="I686" s="98"/>
      <c r="J686" s="98">
        <f t="shared" si="2"/>
        <v>0.21889400921658986</v>
      </c>
      <c r="K686" s="34" t="s">
        <v>4728</v>
      </c>
    </row>
    <row r="687" spans="1:11">
      <c r="A687" s="34" t="s">
        <v>4670</v>
      </c>
      <c r="B687" s="34">
        <v>2022</v>
      </c>
      <c r="C687" s="34">
        <v>63</v>
      </c>
      <c r="D687" s="323" t="s">
        <v>4648</v>
      </c>
      <c r="E687" s="95">
        <f t="shared" si="23"/>
        <v>958</v>
      </c>
      <c r="F687" s="95">
        <f>Cargos_x_gob!$C$5+Cargos_x_gob!$C$9</f>
        <v>1302</v>
      </c>
      <c r="G687" s="95">
        <f t="array" ref="G687">SUM(IF('Graf I Nivel Datastudio'!$B$1:$B$1613=B687,IF('Graf I Nivel Datastudio'!$C$1:$C$1613=C687,IF('Graf I Nivel Datastudio'!$D$1:$D$1613=D687,'Graf I Nivel Datastudio'!$G$1:$G$1613,0))))+SUM(IF('Graf II Nivel Datastudio'!$B$1:$B$1613=B687,IF('Graf II Nivel Datastudio'!$C$1:$C$1613=C687,IF('Graf II Nivel Datastudio'!$D$1:$D$1613=D687,'Graf II Nivel Datastudio'!$G$1:$G$1613,0))))</f>
        <v>0</v>
      </c>
      <c r="H687" s="95">
        <f t="shared" si="25"/>
        <v>285</v>
      </c>
      <c r="I687" s="98"/>
      <c r="J687" s="98">
        <f t="shared" si="2"/>
        <v>0.21889400921658986</v>
      </c>
      <c r="K687" s="34" t="s">
        <v>4728</v>
      </c>
    </row>
    <row r="688" spans="1:11">
      <c r="A688" s="34" t="s">
        <v>4670</v>
      </c>
      <c r="B688" s="34">
        <v>2022</v>
      </c>
      <c r="C688" s="34">
        <v>64</v>
      </c>
      <c r="D688" s="323" t="s">
        <v>4648</v>
      </c>
      <c r="E688" s="95">
        <f t="shared" si="23"/>
        <v>958</v>
      </c>
      <c r="F688" s="95">
        <f>Cargos_x_gob!$C$5+Cargos_x_gob!$C$9</f>
        <v>1302</v>
      </c>
      <c r="G688" s="95">
        <f t="array" ref="G688">SUM(IF('Graf I Nivel Datastudio'!$B$1:$B$1613=B688,IF('Graf I Nivel Datastudio'!$C$1:$C$1613=C688,IF('Graf I Nivel Datastudio'!$D$1:$D$1613=D688,'Graf I Nivel Datastudio'!$G$1:$G$1613,0))))+SUM(IF('Graf II Nivel Datastudio'!$B$1:$B$1613=B688,IF('Graf II Nivel Datastudio'!$C$1:$C$1613=C688,IF('Graf II Nivel Datastudio'!$D$1:$D$1613=D688,'Graf II Nivel Datastudio'!$G$1:$G$1613,0))))</f>
        <v>1</v>
      </c>
      <c r="H688" s="95">
        <f t="shared" si="25"/>
        <v>286</v>
      </c>
      <c r="I688" s="98"/>
      <c r="J688" s="98">
        <f t="shared" si="2"/>
        <v>0.2196620583717358</v>
      </c>
      <c r="K688" s="34" t="s">
        <v>4728</v>
      </c>
    </row>
    <row r="689" spans="1:11">
      <c r="A689" s="34" t="s">
        <v>4670</v>
      </c>
      <c r="B689" s="34">
        <v>2022</v>
      </c>
      <c r="C689" s="34">
        <v>65</v>
      </c>
      <c r="D689" s="323" t="s">
        <v>4648</v>
      </c>
      <c r="E689" s="95">
        <f t="shared" ref="E689:E752" si="26">GB1_IN+GB1_IIN</f>
        <v>958</v>
      </c>
      <c r="F689" s="95">
        <f>Cargos_x_gob!$C$5+Cargos_x_gob!$C$9</f>
        <v>1302</v>
      </c>
      <c r="G689" s="95">
        <f t="array" ref="G689">SUM(IF('Graf I Nivel Datastudio'!$B$1:$B$1613=B689,IF('Graf I Nivel Datastudio'!$C$1:$C$1613=C689,IF('Graf I Nivel Datastudio'!$D$1:$D$1613=D689,'Graf I Nivel Datastudio'!$G$1:$G$1613,0))))+SUM(IF('Graf II Nivel Datastudio'!$B$1:$B$1613=B689,IF('Graf II Nivel Datastudio'!$C$1:$C$1613=C689,IF('Graf II Nivel Datastudio'!$D$1:$D$1613=D689,'Graf II Nivel Datastudio'!$G$1:$G$1613,0))))</f>
        <v>2</v>
      </c>
      <c r="H689" s="95">
        <f t="shared" si="25"/>
        <v>288</v>
      </c>
      <c r="I689" s="98"/>
      <c r="J689" s="98">
        <f t="shared" si="2"/>
        <v>0.22119815668202766</v>
      </c>
      <c r="K689" s="34" t="s">
        <v>4728</v>
      </c>
    </row>
    <row r="690" spans="1:11">
      <c r="A690" s="34" t="s">
        <v>4670</v>
      </c>
      <c r="B690" s="34">
        <v>2022</v>
      </c>
      <c r="C690" s="34">
        <v>66</v>
      </c>
      <c r="D690" s="323" t="s">
        <v>4648</v>
      </c>
      <c r="E690" s="95">
        <f t="shared" si="26"/>
        <v>958</v>
      </c>
      <c r="F690" s="95">
        <f>Cargos_x_gob!$C$5+Cargos_x_gob!$C$9</f>
        <v>1302</v>
      </c>
      <c r="G690" s="95">
        <f t="array" ref="G690">SUM(IF('Graf I Nivel Datastudio'!$B$1:$B$1613=B690,IF('Graf I Nivel Datastudio'!$C$1:$C$1613=C690,IF('Graf I Nivel Datastudio'!$D$1:$D$1613=D690,'Graf I Nivel Datastudio'!$G$1:$G$1613,0))))+SUM(IF('Graf II Nivel Datastudio'!$B$1:$B$1613=B690,IF('Graf II Nivel Datastudio'!$C$1:$C$1613=C690,IF('Graf II Nivel Datastudio'!$D$1:$D$1613=D690,'Graf II Nivel Datastudio'!$G$1:$G$1613,0))))</f>
        <v>1</v>
      </c>
      <c r="H690" s="95">
        <f t="shared" si="25"/>
        <v>289</v>
      </c>
      <c r="I690" s="98"/>
      <c r="J690" s="98">
        <f t="shared" si="2"/>
        <v>0.22196620583717358</v>
      </c>
      <c r="K690" s="34" t="s">
        <v>4728</v>
      </c>
    </row>
    <row r="691" spans="1:11">
      <c r="A691" s="34" t="s">
        <v>4670</v>
      </c>
      <c r="B691" s="34">
        <v>2022</v>
      </c>
      <c r="C691" s="34">
        <v>67</v>
      </c>
      <c r="D691" s="323" t="s">
        <v>4648</v>
      </c>
      <c r="E691" s="95">
        <f t="shared" si="26"/>
        <v>958</v>
      </c>
      <c r="F691" s="95">
        <f>Cargos_x_gob!$C$5+Cargos_x_gob!$C$9</f>
        <v>1302</v>
      </c>
      <c r="G691" s="95">
        <f t="array" ref="G691">SUM(IF('Graf I Nivel Datastudio'!$B$1:$B$1613=B691,IF('Graf I Nivel Datastudio'!$C$1:$C$1613=C691,IF('Graf I Nivel Datastudio'!$D$1:$D$1613=D691,'Graf I Nivel Datastudio'!$G$1:$G$1613,0))))+SUM(IF('Graf II Nivel Datastudio'!$B$1:$B$1613=B691,IF('Graf II Nivel Datastudio'!$C$1:$C$1613=C691,IF('Graf II Nivel Datastudio'!$D$1:$D$1613=D691,'Graf II Nivel Datastudio'!$G$1:$G$1613,0))))</f>
        <v>0</v>
      </c>
      <c r="H691" s="95">
        <f t="shared" si="25"/>
        <v>289</v>
      </c>
      <c r="I691" s="98"/>
      <c r="J691" s="98">
        <f t="shared" si="2"/>
        <v>0.22196620583717358</v>
      </c>
      <c r="K691" s="34" t="s">
        <v>4728</v>
      </c>
    </row>
    <row r="692" spans="1:11">
      <c r="A692" s="34" t="s">
        <v>4670</v>
      </c>
      <c r="B692" s="34">
        <v>2022</v>
      </c>
      <c r="C692" s="34">
        <v>68</v>
      </c>
      <c r="D692" s="323" t="s">
        <v>4648</v>
      </c>
      <c r="E692" s="95">
        <f t="shared" si="26"/>
        <v>958</v>
      </c>
      <c r="F692" s="95">
        <f>Cargos_x_gob!$C$5+Cargos_x_gob!$C$9</f>
        <v>1302</v>
      </c>
      <c r="G692" s="95">
        <f t="array" ref="G692">SUM(IF('Graf I Nivel Datastudio'!$B$1:$B$1613=B692,IF('Graf I Nivel Datastudio'!$C$1:$C$1613=C692,IF('Graf I Nivel Datastudio'!$D$1:$D$1613=D692,'Graf I Nivel Datastudio'!$G$1:$G$1613,0))))+SUM(IF('Graf II Nivel Datastudio'!$B$1:$B$1613=B692,IF('Graf II Nivel Datastudio'!$C$1:$C$1613=C692,IF('Graf II Nivel Datastudio'!$D$1:$D$1613=D692,'Graf II Nivel Datastudio'!$G$1:$G$1613,0))))</f>
        <v>3</v>
      </c>
      <c r="H692" s="95">
        <f t="shared" si="25"/>
        <v>292</v>
      </c>
      <c r="I692" s="98"/>
      <c r="J692" s="98">
        <f t="shared" si="2"/>
        <v>0.22427035330261136</v>
      </c>
      <c r="K692" s="34" t="s">
        <v>4728</v>
      </c>
    </row>
    <row r="693" spans="1:11">
      <c r="A693" s="34" t="s">
        <v>4670</v>
      </c>
      <c r="B693" s="34">
        <v>2022</v>
      </c>
      <c r="C693" s="34">
        <v>69</v>
      </c>
      <c r="D693" s="323" t="s">
        <v>4648</v>
      </c>
      <c r="E693" s="95">
        <f t="shared" si="26"/>
        <v>958</v>
      </c>
      <c r="F693" s="95">
        <f>Cargos_x_gob!$C$5+Cargos_x_gob!$C$9</f>
        <v>1302</v>
      </c>
      <c r="G693" s="95">
        <f t="array" ref="G693">SUM(IF('Graf I Nivel Datastudio'!$B$1:$B$1613=B693,IF('Graf I Nivel Datastudio'!$C$1:$C$1613=C693,IF('Graf I Nivel Datastudio'!$D$1:$D$1613=D693,'Graf I Nivel Datastudio'!$G$1:$G$1613,0))))+SUM(IF('Graf II Nivel Datastudio'!$B$1:$B$1613=B693,IF('Graf II Nivel Datastudio'!$C$1:$C$1613=C693,IF('Graf II Nivel Datastudio'!$D$1:$D$1613=D693,'Graf II Nivel Datastudio'!$G$1:$G$1613,0))))</f>
        <v>1</v>
      </c>
      <c r="H693" s="95">
        <f t="shared" si="25"/>
        <v>293</v>
      </c>
      <c r="I693" s="98"/>
      <c r="J693" s="98">
        <f t="shared" si="2"/>
        <v>0.2250384024577573</v>
      </c>
      <c r="K693" s="34" t="s">
        <v>4728</v>
      </c>
    </row>
    <row r="694" spans="1:11">
      <c r="A694" s="34" t="s">
        <v>4670</v>
      </c>
      <c r="B694" s="34">
        <v>2022</v>
      </c>
      <c r="C694" s="34">
        <v>70</v>
      </c>
      <c r="D694" s="323" t="s">
        <v>4648</v>
      </c>
      <c r="E694" s="95">
        <f t="shared" si="26"/>
        <v>958</v>
      </c>
      <c r="F694" s="95">
        <f>Cargos_x_gob!$C$5+Cargos_x_gob!$C$9</f>
        <v>1302</v>
      </c>
      <c r="G694" s="95">
        <f t="array" ref="G694">SUM(IF('Graf I Nivel Datastudio'!$B$1:$B$1613=B694,IF('Graf I Nivel Datastudio'!$C$1:$C$1613=C694,IF('Graf I Nivel Datastudio'!$D$1:$D$1613=D694,'Graf I Nivel Datastudio'!$G$1:$G$1613,0))))+SUM(IF('Graf II Nivel Datastudio'!$B$1:$B$1613=B694,IF('Graf II Nivel Datastudio'!$C$1:$C$1613=C694,IF('Graf II Nivel Datastudio'!$D$1:$D$1613=D694,'Graf II Nivel Datastudio'!$G$1:$G$1613,0))))</f>
        <v>0</v>
      </c>
      <c r="H694" s="95">
        <f t="shared" si="25"/>
        <v>293</v>
      </c>
      <c r="I694" s="98"/>
      <c r="J694" s="98">
        <f t="shared" si="2"/>
        <v>0.2250384024577573</v>
      </c>
      <c r="K694" s="34" t="s">
        <v>4728</v>
      </c>
    </row>
    <row r="695" spans="1:11">
      <c r="A695" s="34" t="s">
        <v>4670</v>
      </c>
      <c r="B695" s="34">
        <v>2022</v>
      </c>
      <c r="C695" s="34">
        <v>71</v>
      </c>
      <c r="D695" s="323" t="s">
        <v>4648</v>
      </c>
      <c r="E695" s="95">
        <f t="shared" si="26"/>
        <v>958</v>
      </c>
      <c r="F695" s="95">
        <f>Cargos_x_gob!$C$5+Cargos_x_gob!$C$9</f>
        <v>1302</v>
      </c>
      <c r="G695" s="95">
        <f t="array" ref="G695">SUM(IF('Graf I Nivel Datastudio'!$B$1:$B$1613=B695,IF('Graf I Nivel Datastudio'!$C$1:$C$1613=C695,IF('Graf I Nivel Datastudio'!$D$1:$D$1613=D695,'Graf I Nivel Datastudio'!$G$1:$G$1613,0))))+SUM(IF('Graf II Nivel Datastudio'!$B$1:$B$1613=B695,IF('Graf II Nivel Datastudio'!$C$1:$C$1613=C695,IF('Graf II Nivel Datastudio'!$D$1:$D$1613=D695,'Graf II Nivel Datastudio'!$G$1:$G$1613,0))))</f>
        <v>4</v>
      </c>
      <c r="H695" s="95">
        <f t="shared" si="25"/>
        <v>297</v>
      </c>
      <c r="I695" s="98"/>
      <c r="J695" s="98">
        <f t="shared" si="2"/>
        <v>0.22811059907834103</v>
      </c>
      <c r="K695" s="34" t="s">
        <v>4728</v>
      </c>
    </row>
    <row r="696" spans="1:11">
      <c r="A696" s="34" t="s">
        <v>4670</v>
      </c>
      <c r="B696" s="34">
        <v>2022</v>
      </c>
      <c r="C696" s="34">
        <v>72</v>
      </c>
      <c r="D696" s="323" t="s">
        <v>4648</v>
      </c>
      <c r="E696" s="95">
        <f t="shared" si="26"/>
        <v>958</v>
      </c>
      <c r="F696" s="95">
        <f>Cargos_x_gob!$C$5+Cargos_x_gob!$C$9</f>
        <v>1302</v>
      </c>
      <c r="G696" s="95">
        <f t="array" ref="G696">SUM(IF('Graf I Nivel Datastudio'!$B$1:$B$1613=B696,IF('Graf I Nivel Datastudio'!$C$1:$C$1613=C696,IF('Graf I Nivel Datastudio'!$D$1:$D$1613=D696,'Graf I Nivel Datastudio'!$G$1:$G$1613,0))))+SUM(IF('Graf II Nivel Datastudio'!$B$1:$B$1613=B696,IF('Graf II Nivel Datastudio'!$C$1:$C$1613=C696,IF('Graf II Nivel Datastudio'!$D$1:$D$1613=D696,'Graf II Nivel Datastudio'!$G$1:$G$1613,0))))</f>
        <v>1</v>
      </c>
      <c r="H696" s="95">
        <f t="shared" si="25"/>
        <v>298</v>
      </c>
      <c r="I696" s="98"/>
      <c r="J696" s="98">
        <f t="shared" si="2"/>
        <v>0.22887864823348694</v>
      </c>
      <c r="K696" s="34" t="s">
        <v>4728</v>
      </c>
    </row>
    <row r="697" spans="1:11">
      <c r="A697" s="34" t="s">
        <v>4670</v>
      </c>
      <c r="B697" s="34">
        <v>2022</v>
      </c>
      <c r="C697" s="34">
        <v>73</v>
      </c>
      <c r="D697" s="323" t="s">
        <v>4648</v>
      </c>
      <c r="E697" s="95">
        <f t="shared" si="26"/>
        <v>958</v>
      </c>
      <c r="F697" s="95">
        <f>Cargos_x_gob!$C$5+Cargos_x_gob!$C$9</f>
        <v>1302</v>
      </c>
      <c r="G697" s="95">
        <f t="array" ref="G697">SUM(IF('Graf I Nivel Datastudio'!$B$1:$B$1613=B697,IF('Graf I Nivel Datastudio'!$C$1:$C$1613=C697,IF('Graf I Nivel Datastudio'!$D$1:$D$1613=D697,'Graf I Nivel Datastudio'!$G$1:$G$1613,0))))+SUM(IF('Graf II Nivel Datastudio'!$B$1:$B$1613=B697,IF('Graf II Nivel Datastudio'!$C$1:$C$1613=C697,IF('Graf II Nivel Datastudio'!$D$1:$D$1613=D697,'Graf II Nivel Datastudio'!$G$1:$G$1613,0))))</f>
        <v>5</v>
      </c>
      <c r="H697" s="95">
        <f t="shared" si="25"/>
        <v>303</v>
      </c>
      <c r="I697" s="98"/>
      <c r="J697" s="98">
        <f t="shared" si="2"/>
        <v>0.23271889400921658</v>
      </c>
      <c r="K697" s="34" t="s">
        <v>4728</v>
      </c>
    </row>
    <row r="698" spans="1:11">
      <c r="A698" s="34" t="s">
        <v>4670</v>
      </c>
      <c r="B698" s="34">
        <v>2022</v>
      </c>
      <c r="C698" s="34">
        <v>74</v>
      </c>
      <c r="D698" s="323" t="s">
        <v>4648</v>
      </c>
      <c r="E698" s="95">
        <f t="shared" si="26"/>
        <v>958</v>
      </c>
      <c r="F698" s="95">
        <f>Cargos_x_gob!$C$5+Cargos_x_gob!$C$9</f>
        <v>1302</v>
      </c>
      <c r="G698" s="95">
        <f t="array" ref="G698">SUM(IF('Graf I Nivel Datastudio'!$B$1:$B$1613=B698,IF('Graf I Nivel Datastudio'!$C$1:$C$1613=C698,IF('Graf I Nivel Datastudio'!$D$1:$D$1613=D698,'Graf I Nivel Datastudio'!$G$1:$G$1613,0))))+SUM(IF('Graf II Nivel Datastudio'!$B$1:$B$1613=B698,IF('Graf II Nivel Datastudio'!$C$1:$C$1613=C698,IF('Graf II Nivel Datastudio'!$D$1:$D$1613=D698,'Graf II Nivel Datastudio'!$G$1:$G$1613,0))))</f>
        <v>1</v>
      </c>
      <c r="H698" s="95">
        <f t="shared" si="25"/>
        <v>304</v>
      </c>
      <c r="I698" s="98"/>
      <c r="J698" s="98">
        <f t="shared" si="2"/>
        <v>0.23348694316436253</v>
      </c>
      <c r="K698" s="34" t="s">
        <v>4728</v>
      </c>
    </row>
    <row r="699" spans="1:11">
      <c r="A699" s="34" t="s">
        <v>4670</v>
      </c>
      <c r="B699" s="34">
        <v>2022</v>
      </c>
      <c r="C699" s="34">
        <v>75</v>
      </c>
      <c r="D699" s="323" t="s">
        <v>4648</v>
      </c>
      <c r="E699" s="95">
        <f t="shared" si="26"/>
        <v>958</v>
      </c>
      <c r="F699" s="95">
        <f>Cargos_x_gob!$C$5+Cargos_x_gob!$C$9</f>
        <v>1302</v>
      </c>
      <c r="G699" s="95">
        <f t="array" ref="G699">SUM(IF('Graf I Nivel Datastudio'!$B$1:$B$1613=B699,IF('Graf I Nivel Datastudio'!$C$1:$C$1613=C699,IF('Graf I Nivel Datastudio'!$D$1:$D$1613=D699,'Graf I Nivel Datastudio'!$G$1:$G$1613,0))))+SUM(IF('Graf II Nivel Datastudio'!$B$1:$B$1613=B699,IF('Graf II Nivel Datastudio'!$C$1:$C$1613=C699,IF('Graf II Nivel Datastudio'!$D$1:$D$1613=D699,'Graf II Nivel Datastudio'!$G$1:$G$1613,0))))</f>
        <v>0</v>
      </c>
      <c r="H699" s="95">
        <f t="shared" si="25"/>
        <v>304</v>
      </c>
      <c r="I699" s="98"/>
      <c r="J699" s="98">
        <f t="shared" si="2"/>
        <v>0.23348694316436253</v>
      </c>
      <c r="K699" s="34" t="s">
        <v>4728</v>
      </c>
    </row>
    <row r="700" spans="1:11">
      <c r="A700" s="34" t="s">
        <v>4670</v>
      </c>
      <c r="B700" s="34">
        <v>2022</v>
      </c>
      <c r="C700" s="34">
        <v>76</v>
      </c>
      <c r="D700" s="323" t="s">
        <v>4648</v>
      </c>
      <c r="E700" s="95">
        <f t="shared" si="26"/>
        <v>958</v>
      </c>
      <c r="F700" s="95">
        <f>Cargos_x_gob!$C$5+Cargos_x_gob!$C$9</f>
        <v>1302</v>
      </c>
      <c r="G700" s="95">
        <f t="array" ref="G700">SUM(IF('Graf I Nivel Datastudio'!$B$1:$B$1613=B700,IF('Graf I Nivel Datastudio'!$C$1:$C$1613=C700,IF('Graf I Nivel Datastudio'!$D$1:$D$1613=D700,'Graf I Nivel Datastudio'!$G$1:$G$1613,0))))+SUM(IF('Graf II Nivel Datastudio'!$B$1:$B$1613=B700,IF('Graf II Nivel Datastudio'!$C$1:$C$1613=C700,IF('Graf II Nivel Datastudio'!$D$1:$D$1613=D700,'Graf II Nivel Datastudio'!$G$1:$G$1613,0))))</f>
        <v>2</v>
      </c>
      <c r="H700" s="95">
        <f t="shared" si="25"/>
        <v>306</v>
      </c>
      <c r="I700" s="98"/>
      <c r="J700" s="98">
        <f t="shared" si="2"/>
        <v>0.23502304147465439</v>
      </c>
      <c r="K700" s="34" t="s">
        <v>4728</v>
      </c>
    </row>
    <row r="701" spans="1:11">
      <c r="A701" s="34" t="s">
        <v>4670</v>
      </c>
      <c r="B701" s="34">
        <v>2022</v>
      </c>
      <c r="C701" s="34">
        <v>77</v>
      </c>
      <c r="D701" s="323" t="s">
        <v>4648</v>
      </c>
      <c r="E701" s="95">
        <f t="shared" si="26"/>
        <v>958</v>
      </c>
      <c r="F701" s="95">
        <f>Cargos_x_gob!$C$5+Cargos_x_gob!$C$9</f>
        <v>1302</v>
      </c>
      <c r="G701" s="95">
        <f t="array" ref="G701">SUM(IF('Graf I Nivel Datastudio'!$B$1:$B$1613=B701,IF('Graf I Nivel Datastudio'!$C$1:$C$1613=C701,IF('Graf I Nivel Datastudio'!$D$1:$D$1613=D701,'Graf I Nivel Datastudio'!$G$1:$G$1613,0))))+SUM(IF('Graf II Nivel Datastudio'!$B$1:$B$1613=B701,IF('Graf II Nivel Datastudio'!$C$1:$C$1613=C701,IF('Graf II Nivel Datastudio'!$D$1:$D$1613=D701,'Graf II Nivel Datastudio'!$G$1:$G$1613,0))))</f>
        <v>1</v>
      </c>
      <c r="H701" s="95">
        <f t="shared" si="25"/>
        <v>307</v>
      </c>
      <c r="I701" s="98"/>
      <c r="J701" s="98">
        <f t="shared" si="2"/>
        <v>0.2357910906298003</v>
      </c>
      <c r="K701" s="34" t="s">
        <v>4728</v>
      </c>
    </row>
    <row r="702" spans="1:11">
      <c r="A702" s="34" t="s">
        <v>4670</v>
      </c>
      <c r="B702" s="34">
        <v>2022</v>
      </c>
      <c r="C702" s="34">
        <v>78</v>
      </c>
      <c r="D702" s="323" t="s">
        <v>4648</v>
      </c>
      <c r="E702" s="95">
        <f t="shared" si="26"/>
        <v>958</v>
      </c>
      <c r="F702" s="95">
        <f>Cargos_x_gob!$C$5+Cargos_x_gob!$C$9</f>
        <v>1302</v>
      </c>
      <c r="G702" s="95">
        <f t="array" ref="G702">SUM(IF('Graf I Nivel Datastudio'!$B$1:$B$1613=B702,IF('Graf I Nivel Datastudio'!$C$1:$C$1613=C702,IF('Graf I Nivel Datastudio'!$D$1:$D$1613=D702,'Graf I Nivel Datastudio'!$G$1:$G$1613,0))))+SUM(IF('Graf II Nivel Datastudio'!$B$1:$B$1613=B702,IF('Graf II Nivel Datastudio'!$C$1:$C$1613=C702,IF('Graf II Nivel Datastudio'!$D$1:$D$1613=D702,'Graf II Nivel Datastudio'!$G$1:$G$1613,0))))</f>
        <v>2</v>
      </c>
      <c r="H702" s="95">
        <f t="shared" si="25"/>
        <v>309</v>
      </c>
      <c r="I702" s="98"/>
      <c r="J702" s="98">
        <f t="shared" si="2"/>
        <v>0.23732718894009217</v>
      </c>
      <c r="K702" s="34" t="s">
        <v>4728</v>
      </c>
    </row>
    <row r="703" spans="1:11">
      <c r="A703" s="34" t="s">
        <v>4670</v>
      </c>
      <c r="B703" s="34">
        <v>2022</v>
      </c>
      <c r="C703" s="34">
        <v>79</v>
      </c>
      <c r="D703" s="323" t="s">
        <v>4648</v>
      </c>
      <c r="E703" s="95">
        <f t="shared" si="26"/>
        <v>958</v>
      </c>
      <c r="F703" s="95">
        <f>Cargos_x_gob!$C$5+Cargos_x_gob!$C$9</f>
        <v>1302</v>
      </c>
      <c r="G703" s="95">
        <f t="array" ref="G703">SUM(IF('Graf I Nivel Datastudio'!$B$1:$B$1613=B703,IF('Graf I Nivel Datastudio'!$C$1:$C$1613=C703,IF('Graf I Nivel Datastudio'!$D$1:$D$1613=D703,'Graf I Nivel Datastudio'!$G$1:$G$1613,0))))+SUM(IF('Graf II Nivel Datastudio'!$B$1:$B$1613=B703,IF('Graf II Nivel Datastudio'!$C$1:$C$1613=C703,IF('Graf II Nivel Datastudio'!$D$1:$D$1613=D703,'Graf II Nivel Datastudio'!$G$1:$G$1613,0))))</f>
        <v>0</v>
      </c>
      <c r="H703" s="95">
        <f t="shared" si="25"/>
        <v>309</v>
      </c>
      <c r="I703" s="98"/>
      <c r="J703" s="98">
        <f t="shared" si="2"/>
        <v>0.23732718894009217</v>
      </c>
      <c r="K703" s="34" t="s">
        <v>4728</v>
      </c>
    </row>
    <row r="704" spans="1:11">
      <c r="A704" s="34" t="s">
        <v>4670</v>
      </c>
      <c r="B704" s="34">
        <v>2022</v>
      </c>
      <c r="C704" s="34">
        <v>80</v>
      </c>
      <c r="D704" s="323" t="s">
        <v>4648</v>
      </c>
      <c r="E704" s="95">
        <f t="shared" si="26"/>
        <v>958</v>
      </c>
      <c r="F704" s="95">
        <f>Cargos_x_gob!$C$5+Cargos_x_gob!$C$9</f>
        <v>1302</v>
      </c>
      <c r="G704" s="95">
        <f t="array" ref="G704">SUM(IF('Graf I Nivel Datastudio'!$B$1:$B$1613=B704,IF('Graf I Nivel Datastudio'!$C$1:$C$1613=C704,IF('Graf I Nivel Datastudio'!$D$1:$D$1613=D704,'Graf I Nivel Datastudio'!$G$1:$G$1613,0))))+SUM(IF('Graf II Nivel Datastudio'!$B$1:$B$1613=B704,IF('Graf II Nivel Datastudio'!$C$1:$C$1613=C704,IF('Graf II Nivel Datastudio'!$D$1:$D$1613=D704,'Graf II Nivel Datastudio'!$G$1:$G$1613,0))))</f>
        <v>0</v>
      </c>
      <c r="H704" s="95">
        <f t="shared" si="25"/>
        <v>309</v>
      </c>
      <c r="I704" s="98"/>
      <c r="J704" s="98">
        <f t="shared" si="2"/>
        <v>0.23732718894009217</v>
      </c>
      <c r="K704" s="34" t="s">
        <v>4728</v>
      </c>
    </row>
    <row r="705" spans="1:11">
      <c r="A705" s="34" t="s">
        <v>4670</v>
      </c>
      <c r="B705" s="34">
        <v>2022</v>
      </c>
      <c r="C705" s="34">
        <v>81</v>
      </c>
      <c r="D705" s="323" t="s">
        <v>4648</v>
      </c>
      <c r="E705" s="95">
        <f t="shared" si="26"/>
        <v>958</v>
      </c>
      <c r="F705" s="95">
        <f>Cargos_x_gob!$C$5+Cargos_x_gob!$C$9</f>
        <v>1302</v>
      </c>
      <c r="G705" s="95">
        <f t="array" ref="G705">SUM(IF('Graf I Nivel Datastudio'!$B$1:$B$1613=B705,IF('Graf I Nivel Datastudio'!$C$1:$C$1613=C705,IF('Graf I Nivel Datastudio'!$D$1:$D$1613=D705,'Graf I Nivel Datastudio'!$G$1:$G$1613,0))))+SUM(IF('Graf II Nivel Datastudio'!$B$1:$B$1613=B705,IF('Graf II Nivel Datastudio'!$C$1:$C$1613=C705,IF('Graf II Nivel Datastudio'!$D$1:$D$1613=D705,'Graf II Nivel Datastudio'!$G$1:$G$1613,0))))</f>
        <v>2</v>
      </c>
      <c r="H705" s="95">
        <f t="shared" si="25"/>
        <v>311</v>
      </c>
      <c r="I705" s="98"/>
      <c r="J705" s="98">
        <f t="shared" si="2"/>
        <v>0.23886328725038403</v>
      </c>
      <c r="K705" s="34" t="s">
        <v>4728</v>
      </c>
    </row>
    <row r="706" spans="1:11">
      <c r="A706" s="34" t="s">
        <v>4670</v>
      </c>
      <c r="B706" s="34">
        <v>2022</v>
      </c>
      <c r="C706" s="34">
        <v>82</v>
      </c>
      <c r="D706" s="323" t="s">
        <v>4648</v>
      </c>
      <c r="E706" s="95">
        <f t="shared" si="26"/>
        <v>958</v>
      </c>
      <c r="F706" s="95">
        <f>Cargos_x_gob!$C$5+Cargos_x_gob!$C$9</f>
        <v>1302</v>
      </c>
      <c r="G706" s="95">
        <f t="array" ref="G706">SUM(IF('Graf I Nivel Datastudio'!$B$1:$B$1613=B706,IF('Graf I Nivel Datastudio'!$C$1:$C$1613=C706,IF('Graf I Nivel Datastudio'!$D$1:$D$1613=D706,'Graf I Nivel Datastudio'!$G$1:$G$1613,0))))+SUM(IF('Graf II Nivel Datastudio'!$B$1:$B$1613=B706,IF('Graf II Nivel Datastudio'!$C$1:$C$1613=C706,IF('Graf II Nivel Datastudio'!$D$1:$D$1613=D706,'Graf II Nivel Datastudio'!$G$1:$G$1613,0))))</f>
        <v>7</v>
      </c>
      <c r="H706" s="95">
        <f t="shared" si="25"/>
        <v>318</v>
      </c>
      <c r="I706" s="98"/>
      <c r="J706" s="98">
        <f t="shared" si="2"/>
        <v>0.24423963133640553</v>
      </c>
      <c r="K706" s="34" t="s">
        <v>4728</v>
      </c>
    </row>
    <row r="707" spans="1:11">
      <c r="A707" s="34" t="s">
        <v>4670</v>
      </c>
      <c r="B707" s="34">
        <v>2022</v>
      </c>
      <c r="C707" s="34">
        <v>83</v>
      </c>
      <c r="D707" s="323" t="s">
        <v>4648</v>
      </c>
      <c r="E707" s="95">
        <f t="shared" si="26"/>
        <v>958</v>
      </c>
      <c r="F707" s="95">
        <f>Cargos_x_gob!$C$5+Cargos_x_gob!$C$9</f>
        <v>1302</v>
      </c>
      <c r="G707" s="95">
        <f t="array" ref="G707">SUM(IF('Graf I Nivel Datastudio'!$B$1:$B$1613=B707,IF('Graf I Nivel Datastudio'!$C$1:$C$1613=C707,IF('Graf I Nivel Datastudio'!$D$1:$D$1613=D707,'Graf I Nivel Datastudio'!$G$1:$G$1613,0))))+SUM(IF('Graf II Nivel Datastudio'!$B$1:$B$1613=B707,IF('Graf II Nivel Datastudio'!$C$1:$C$1613=C707,IF('Graf II Nivel Datastudio'!$D$1:$D$1613=D707,'Graf II Nivel Datastudio'!$G$1:$G$1613,0))))</f>
        <v>1</v>
      </c>
      <c r="H707" s="95">
        <f t="shared" si="25"/>
        <v>319</v>
      </c>
      <c r="I707" s="98"/>
      <c r="J707" s="98">
        <f t="shared" si="2"/>
        <v>0.24500768049155147</v>
      </c>
      <c r="K707" s="34" t="s">
        <v>4728</v>
      </c>
    </row>
    <row r="708" spans="1:11">
      <c r="A708" s="34" t="s">
        <v>4670</v>
      </c>
      <c r="B708" s="34">
        <v>2022</v>
      </c>
      <c r="C708" s="34">
        <v>84</v>
      </c>
      <c r="D708" s="323" t="s">
        <v>4648</v>
      </c>
      <c r="E708" s="95">
        <f t="shared" si="26"/>
        <v>958</v>
      </c>
      <c r="F708" s="95">
        <f>Cargos_x_gob!$C$5+Cargos_x_gob!$C$9</f>
        <v>1302</v>
      </c>
      <c r="G708" s="95">
        <f t="array" ref="G708">SUM(IF('Graf I Nivel Datastudio'!$B$1:$B$1613=B708,IF('Graf I Nivel Datastudio'!$C$1:$C$1613=C708,IF('Graf I Nivel Datastudio'!$D$1:$D$1613=D708,'Graf I Nivel Datastudio'!$G$1:$G$1613,0))))+SUM(IF('Graf II Nivel Datastudio'!$B$1:$B$1613=B708,IF('Graf II Nivel Datastudio'!$C$1:$C$1613=C708,IF('Graf II Nivel Datastudio'!$D$1:$D$1613=D708,'Graf II Nivel Datastudio'!$G$1:$G$1613,0))))</f>
        <v>2</v>
      </c>
      <c r="H708" s="95">
        <f t="shared" si="25"/>
        <v>321</v>
      </c>
      <c r="I708" s="98"/>
      <c r="J708" s="98">
        <f t="shared" si="2"/>
        <v>0.24654377880184331</v>
      </c>
      <c r="K708" s="34" t="s">
        <v>4728</v>
      </c>
    </row>
    <row r="709" spans="1:11">
      <c r="A709" s="34" t="s">
        <v>4670</v>
      </c>
      <c r="B709" s="34">
        <v>2022</v>
      </c>
      <c r="C709" s="34">
        <v>85</v>
      </c>
      <c r="D709" s="323" t="s">
        <v>4648</v>
      </c>
      <c r="E709" s="95">
        <f t="shared" si="26"/>
        <v>958</v>
      </c>
      <c r="F709" s="95">
        <f>Cargos_x_gob!$C$5+Cargos_x_gob!$C$9</f>
        <v>1302</v>
      </c>
      <c r="G709" s="95">
        <f t="array" ref="G709">SUM(IF('Graf I Nivel Datastudio'!$B$1:$B$1613=B709,IF('Graf I Nivel Datastudio'!$C$1:$C$1613=C709,IF('Graf I Nivel Datastudio'!$D$1:$D$1613=D709,'Graf I Nivel Datastudio'!$G$1:$G$1613,0))))+SUM(IF('Graf II Nivel Datastudio'!$B$1:$B$1613=B709,IF('Graf II Nivel Datastudio'!$C$1:$C$1613=C709,IF('Graf II Nivel Datastudio'!$D$1:$D$1613=D709,'Graf II Nivel Datastudio'!$G$1:$G$1613,0))))</f>
        <v>0</v>
      </c>
      <c r="H709" s="95">
        <f t="shared" si="25"/>
        <v>321</v>
      </c>
      <c r="I709" s="98"/>
      <c r="J709" s="98">
        <f t="shared" si="2"/>
        <v>0.24654377880184331</v>
      </c>
      <c r="K709" s="34" t="s">
        <v>4728</v>
      </c>
    </row>
    <row r="710" spans="1:11">
      <c r="A710" s="34" t="s">
        <v>4670</v>
      </c>
      <c r="B710" s="34">
        <v>2022</v>
      </c>
      <c r="C710" s="34">
        <v>86</v>
      </c>
      <c r="D710" s="323" t="s">
        <v>4648</v>
      </c>
      <c r="E710" s="95">
        <f t="shared" si="26"/>
        <v>958</v>
      </c>
      <c r="F710" s="95">
        <f>Cargos_x_gob!$C$5+Cargos_x_gob!$C$9</f>
        <v>1302</v>
      </c>
      <c r="G710" s="95">
        <f t="array" ref="G710">SUM(IF('Graf I Nivel Datastudio'!$B$1:$B$1613=B710,IF('Graf I Nivel Datastudio'!$C$1:$C$1613=C710,IF('Graf I Nivel Datastudio'!$D$1:$D$1613=D710,'Graf I Nivel Datastudio'!$G$1:$G$1613,0))))+SUM(IF('Graf II Nivel Datastudio'!$B$1:$B$1613=B710,IF('Graf II Nivel Datastudio'!$C$1:$C$1613=C710,IF('Graf II Nivel Datastudio'!$D$1:$D$1613=D710,'Graf II Nivel Datastudio'!$G$1:$G$1613,0))))</f>
        <v>4</v>
      </c>
      <c r="H710" s="95">
        <f t="shared" si="25"/>
        <v>325</v>
      </c>
      <c r="I710" s="98"/>
      <c r="J710" s="98">
        <f t="shared" si="2"/>
        <v>0.24961597542242703</v>
      </c>
      <c r="K710" s="34" t="s">
        <v>4728</v>
      </c>
    </row>
    <row r="711" spans="1:11">
      <c r="A711" s="34" t="s">
        <v>4670</v>
      </c>
      <c r="B711" s="34">
        <v>2022</v>
      </c>
      <c r="C711" s="34">
        <v>87</v>
      </c>
      <c r="D711" s="323" t="s">
        <v>4648</v>
      </c>
      <c r="E711" s="95">
        <f t="shared" si="26"/>
        <v>958</v>
      </c>
      <c r="F711" s="95">
        <f>Cargos_x_gob!$C$5+Cargos_x_gob!$C$9</f>
        <v>1302</v>
      </c>
      <c r="G711" s="95">
        <f t="array" ref="G711">SUM(IF('Graf I Nivel Datastudio'!$B$1:$B$1613=B711,IF('Graf I Nivel Datastudio'!$C$1:$C$1613=C711,IF('Graf I Nivel Datastudio'!$D$1:$D$1613=D711,'Graf I Nivel Datastudio'!$G$1:$G$1613,0))))+SUM(IF('Graf II Nivel Datastudio'!$B$1:$B$1613=B711,IF('Graf II Nivel Datastudio'!$C$1:$C$1613=C711,IF('Graf II Nivel Datastudio'!$D$1:$D$1613=D711,'Graf II Nivel Datastudio'!$G$1:$G$1613,0))))</f>
        <v>1</v>
      </c>
      <c r="H711" s="95">
        <f t="shared" si="25"/>
        <v>326</v>
      </c>
      <c r="I711" s="98"/>
      <c r="J711" s="98">
        <f t="shared" si="2"/>
        <v>0.25038402457757297</v>
      </c>
      <c r="K711" s="34" t="s">
        <v>4728</v>
      </c>
    </row>
    <row r="712" spans="1:11">
      <c r="A712" s="34" t="s">
        <v>4670</v>
      </c>
      <c r="B712" s="34">
        <v>2022</v>
      </c>
      <c r="C712" s="34">
        <v>88</v>
      </c>
      <c r="D712" s="323" t="s">
        <v>4648</v>
      </c>
      <c r="E712" s="95">
        <f t="shared" si="26"/>
        <v>958</v>
      </c>
      <c r="F712" s="95">
        <f>Cargos_x_gob!$C$5+Cargos_x_gob!$C$9</f>
        <v>1302</v>
      </c>
      <c r="G712" s="95">
        <f t="array" ref="G712">SUM(IF('Graf I Nivel Datastudio'!$B$1:$B$1613=B712,IF('Graf I Nivel Datastudio'!$C$1:$C$1613=C712,IF('Graf I Nivel Datastudio'!$D$1:$D$1613=D712,'Graf I Nivel Datastudio'!$G$1:$G$1613,0))))+SUM(IF('Graf II Nivel Datastudio'!$B$1:$B$1613=B712,IF('Graf II Nivel Datastudio'!$C$1:$C$1613=C712,IF('Graf II Nivel Datastudio'!$D$1:$D$1613=D712,'Graf II Nivel Datastudio'!$G$1:$G$1613,0))))</f>
        <v>0</v>
      </c>
      <c r="H712" s="95">
        <f t="shared" si="25"/>
        <v>326</v>
      </c>
      <c r="I712" s="98"/>
      <c r="J712" s="98">
        <f t="shared" si="2"/>
        <v>0.25038402457757297</v>
      </c>
      <c r="K712" s="34" t="s">
        <v>4728</v>
      </c>
    </row>
    <row r="713" spans="1:11">
      <c r="A713" s="34" t="s">
        <v>4670</v>
      </c>
      <c r="B713" s="34">
        <v>2022</v>
      </c>
      <c r="C713" s="34">
        <v>89</v>
      </c>
      <c r="D713" s="323" t="s">
        <v>4648</v>
      </c>
      <c r="E713" s="95">
        <f t="shared" si="26"/>
        <v>958</v>
      </c>
      <c r="F713" s="95">
        <f>Cargos_x_gob!$C$5+Cargos_x_gob!$C$9</f>
        <v>1302</v>
      </c>
      <c r="G713" s="95">
        <f t="array" ref="G713">SUM(IF('Graf I Nivel Datastudio'!$B$1:$B$1613=B713,IF('Graf I Nivel Datastudio'!$C$1:$C$1613=C713,IF('Graf I Nivel Datastudio'!$D$1:$D$1613=D713,'Graf I Nivel Datastudio'!$G$1:$G$1613,0))))+SUM(IF('Graf II Nivel Datastudio'!$B$1:$B$1613=B713,IF('Graf II Nivel Datastudio'!$C$1:$C$1613=C713,IF('Graf II Nivel Datastudio'!$D$1:$D$1613=D713,'Graf II Nivel Datastudio'!$G$1:$G$1613,0))))</f>
        <v>1</v>
      </c>
      <c r="H713" s="95">
        <f t="shared" si="25"/>
        <v>327</v>
      </c>
      <c r="I713" s="98"/>
      <c r="J713" s="98">
        <f t="shared" si="2"/>
        <v>0.25115207373271892</v>
      </c>
      <c r="K713" s="34" t="s">
        <v>4728</v>
      </c>
    </row>
    <row r="714" spans="1:11">
      <c r="A714" s="34" t="s">
        <v>4670</v>
      </c>
      <c r="B714" s="34">
        <v>2022</v>
      </c>
      <c r="C714" s="34">
        <v>90</v>
      </c>
      <c r="D714" s="323" t="s">
        <v>4648</v>
      </c>
      <c r="E714" s="95">
        <f t="shared" si="26"/>
        <v>958</v>
      </c>
      <c r="F714" s="95">
        <f>Cargos_x_gob!$C$5+Cargos_x_gob!$C$9</f>
        <v>1302</v>
      </c>
      <c r="G714" s="95">
        <f t="array" ref="G714">SUM(IF('Graf I Nivel Datastudio'!$B$1:$B$1613=B714,IF('Graf I Nivel Datastudio'!$C$1:$C$1613=C714,IF('Graf I Nivel Datastudio'!$D$1:$D$1613=D714,'Graf I Nivel Datastudio'!$G$1:$G$1613,0))))+SUM(IF('Graf II Nivel Datastudio'!$B$1:$B$1613=B714,IF('Graf II Nivel Datastudio'!$C$1:$C$1613=C714,IF('Graf II Nivel Datastudio'!$D$1:$D$1613=D714,'Graf II Nivel Datastudio'!$G$1:$G$1613,0))))</f>
        <v>1</v>
      </c>
      <c r="H714" s="95">
        <f t="shared" si="25"/>
        <v>328</v>
      </c>
      <c r="I714" s="98"/>
      <c r="J714" s="98">
        <f t="shared" si="2"/>
        <v>0.25192012288786481</v>
      </c>
      <c r="K714" s="34" t="s">
        <v>4728</v>
      </c>
    </row>
    <row r="715" spans="1:11">
      <c r="A715" s="34" t="s">
        <v>4670</v>
      </c>
      <c r="B715" s="34">
        <v>2022</v>
      </c>
      <c r="C715" s="34">
        <v>91</v>
      </c>
      <c r="D715" s="323" t="s">
        <v>4648</v>
      </c>
      <c r="E715" s="95">
        <f t="shared" si="26"/>
        <v>958</v>
      </c>
      <c r="F715" s="95">
        <f>Cargos_x_gob!$C$5+Cargos_x_gob!$C$9</f>
        <v>1302</v>
      </c>
      <c r="G715" s="95">
        <f t="array" ref="G715">SUM(IF('Graf I Nivel Datastudio'!$B$1:$B$1613=B715,IF('Graf I Nivel Datastudio'!$C$1:$C$1613=C715,IF('Graf I Nivel Datastudio'!$D$1:$D$1613=D715,'Graf I Nivel Datastudio'!$G$1:$G$1613,0))))+SUM(IF('Graf II Nivel Datastudio'!$B$1:$B$1613=B715,IF('Graf II Nivel Datastudio'!$C$1:$C$1613=C715,IF('Graf II Nivel Datastudio'!$D$1:$D$1613=D715,'Graf II Nivel Datastudio'!$G$1:$G$1613,0))))</f>
        <v>1</v>
      </c>
      <c r="H715" s="95">
        <f t="shared" si="25"/>
        <v>329</v>
      </c>
      <c r="I715" s="98"/>
      <c r="J715" s="98">
        <f t="shared" si="2"/>
        <v>0.25268817204301075</v>
      </c>
      <c r="K715" s="34" t="s">
        <v>4728</v>
      </c>
    </row>
    <row r="716" spans="1:11">
      <c r="A716" s="34" t="s">
        <v>4670</v>
      </c>
      <c r="B716" s="34">
        <v>2022</v>
      </c>
      <c r="C716" s="34">
        <v>92</v>
      </c>
      <c r="D716" s="323" t="s">
        <v>4648</v>
      </c>
      <c r="E716" s="95">
        <f t="shared" si="26"/>
        <v>958</v>
      </c>
      <c r="F716" s="95">
        <f>Cargos_x_gob!$C$5+Cargos_x_gob!$C$9</f>
        <v>1302</v>
      </c>
      <c r="G716" s="95">
        <f t="array" ref="G716">SUM(IF('Graf I Nivel Datastudio'!$B$1:$B$1613=B716,IF('Graf I Nivel Datastudio'!$C$1:$C$1613=C716,IF('Graf I Nivel Datastudio'!$D$1:$D$1613=D716,'Graf I Nivel Datastudio'!$G$1:$G$1613,0))))+SUM(IF('Graf II Nivel Datastudio'!$B$1:$B$1613=B716,IF('Graf II Nivel Datastudio'!$C$1:$C$1613=C716,IF('Graf II Nivel Datastudio'!$D$1:$D$1613=D716,'Graf II Nivel Datastudio'!$G$1:$G$1613,0))))</f>
        <v>0</v>
      </c>
      <c r="H716" s="95">
        <f t="shared" si="25"/>
        <v>329</v>
      </c>
      <c r="I716" s="98"/>
      <c r="J716" s="98">
        <f t="shared" si="2"/>
        <v>0.25268817204301075</v>
      </c>
      <c r="K716" s="34" t="s">
        <v>4728</v>
      </c>
    </row>
    <row r="717" spans="1:11">
      <c r="A717" s="34" t="s">
        <v>4670</v>
      </c>
      <c r="B717" s="34">
        <v>2022</v>
      </c>
      <c r="C717" s="34">
        <v>93</v>
      </c>
      <c r="D717" s="323" t="s">
        <v>4648</v>
      </c>
      <c r="E717" s="95">
        <f t="shared" si="26"/>
        <v>958</v>
      </c>
      <c r="F717" s="95">
        <f>Cargos_x_gob!$C$5+Cargos_x_gob!$C$9</f>
        <v>1302</v>
      </c>
      <c r="G717" s="95">
        <f t="array" ref="G717">SUM(IF('Graf I Nivel Datastudio'!$B$1:$B$1613=B717,IF('Graf I Nivel Datastudio'!$C$1:$C$1613=C717,IF('Graf I Nivel Datastudio'!$D$1:$D$1613=D717,'Graf I Nivel Datastudio'!$G$1:$G$1613,0))))+SUM(IF('Graf II Nivel Datastudio'!$B$1:$B$1613=B717,IF('Graf II Nivel Datastudio'!$C$1:$C$1613=C717,IF('Graf II Nivel Datastudio'!$D$1:$D$1613=D717,'Graf II Nivel Datastudio'!$G$1:$G$1613,0))))</f>
        <v>1</v>
      </c>
      <c r="H717" s="95">
        <f t="shared" si="25"/>
        <v>330</v>
      </c>
      <c r="I717" s="98"/>
      <c r="J717" s="98">
        <f t="shared" si="2"/>
        <v>0.25345622119815669</v>
      </c>
      <c r="K717" s="34" t="s">
        <v>4728</v>
      </c>
    </row>
    <row r="718" spans="1:11">
      <c r="A718" s="34" t="s">
        <v>4670</v>
      </c>
      <c r="B718" s="34">
        <v>2022</v>
      </c>
      <c r="C718" s="34">
        <v>94</v>
      </c>
      <c r="D718" s="323" t="s">
        <v>4648</v>
      </c>
      <c r="E718" s="95">
        <f t="shared" si="26"/>
        <v>958</v>
      </c>
      <c r="F718" s="95">
        <f>Cargos_x_gob!$C$5+Cargos_x_gob!$C$9</f>
        <v>1302</v>
      </c>
      <c r="G718" s="95">
        <f t="array" ref="G718">SUM(IF('Graf I Nivel Datastudio'!$B$1:$B$1613=B718,IF('Graf I Nivel Datastudio'!$C$1:$C$1613=C718,IF('Graf I Nivel Datastudio'!$D$1:$D$1613=D718,'Graf I Nivel Datastudio'!$G$1:$G$1613,0))))+SUM(IF('Graf II Nivel Datastudio'!$B$1:$B$1613=B718,IF('Graf II Nivel Datastudio'!$C$1:$C$1613=C718,IF('Graf II Nivel Datastudio'!$D$1:$D$1613=D718,'Graf II Nivel Datastudio'!$G$1:$G$1613,0))))</f>
        <v>0</v>
      </c>
      <c r="H718" s="95">
        <f t="shared" si="25"/>
        <v>330</v>
      </c>
      <c r="I718" s="98"/>
      <c r="J718" s="98">
        <f t="shared" si="2"/>
        <v>0.25345622119815669</v>
      </c>
      <c r="K718" s="34" t="s">
        <v>4728</v>
      </c>
    </row>
    <row r="719" spans="1:11">
      <c r="A719" s="34" t="s">
        <v>4670</v>
      </c>
      <c r="B719" s="34">
        <v>2022</v>
      </c>
      <c r="C719" s="34">
        <v>95</v>
      </c>
      <c r="D719" s="323" t="s">
        <v>4648</v>
      </c>
      <c r="E719" s="95">
        <f t="shared" si="26"/>
        <v>958</v>
      </c>
      <c r="F719" s="95">
        <f>Cargos_x_gob!$C$5+Cargos_x_gob!$C$9</f>
        <v>1302</v>
      </c>
      <c r="G719" s="95">
        <f t="array" ref="G719">SUM(IF('Graf I Nivel Datastudio'!$B$1:$B$1613=B719,IF('Graf I Nivel Datastudio'!$C$1:$C$1613=C719,IF('Graf I Nivel Datastudio'!$D$1:$D$1613=D719,'Graf I Nivel Datastudio'!$G$1:$G$1613,0))))+SUM(IF('Graf II Nivel Datastudio'!$B$1:$B$1613=B719,IF('Graf II Nivel Datastudio'!$C$1:$C$1613=C719,IF('Graf II Nivel Datastudio'!$D$1:$D$1613=D719,'Graf II Nivel Datastudio'!$G$1:$G$1613,0))))</f>
        <v>0</v>
      </c>
      <c r="H719" s="95">
        <f t="shared" si="25"/>
        <v>330</v>
      </c>
      <c r="I719" s="98"/>
      <c r="J719" s="98">
        <f t="shared" si="2"/>
        <v>0.25345622119815669</v>
      </c>
      <c r="K719" s="34" t="s">
        <v>4728</v>
      </c>
    </row>
    <row r="720" spans="1:11">
      <c r="A720" s="34" t="s">
        <v>4670</v>
      </c>
      <c r="B720" s="34">
        <v>2022</v>
      </c>
      <c r="C720" s="34">
        <v>96</v>
      </c>
      <c r="D720" s="323" t="s">
        <v>4648</v>
      </c>
      <c r="E720" s="95">
        <f t="shared" si="26"/>
        <v>958</v>
      </c>
      <c r="F720" s="95">
        <f>Cargos_x_gob!$C$5+Cargos_x_gob!$C$9</f>
        <v>1302</v>
      </c>
      <c r="G720" s="95">
        <f t="array" ref="G720">SUM(IF('Graf I Nivel Datastudio'!$B$1:$B$1613=B720,IF('Graf I Nivel Datastudio'!$C$1:$C$1613=C720,IF('Graf I Nivel Datastudio'!$D$1:$D$1613=D720,'Graf I Nivel Datastudio'!$G$1:$G$1613,0))))+SUM(IF('Graf II Nivel Datastudio'!$B$1:$B$1613=B720,IF('Graf II Nivel Datastudio'!$C$1:$C$1613=C720,IF('Graf II Nivel Datastudio'!$D$1:$D$1613=D720,'Graf II Nivel Datastudio'!$G$1:$G$1613,0))))</f>
        <v>0</v>
      </c>
      <c r="H720" s="95">
        <f t="shared" si="25"/>
        <v>330</v>
      </c>
      <c r="I720" s="98"/>
      <c r="J720" s="98">
        <f t="shared" si="2"/>
        <v>0.25345622119815669</v>
      </c>
      <c r="K720" s="34" t="s">
        <v>4728</v>
      </c>
    </row>
    <row r="721" spans="1:11">
      <c r="A721" s="34" t="s">
        <v>4670</v>
      </c>
      <c r="B721" s="34">
        <v>2022</v>
      </c>
      <c r="C721" s="34">
        <v>97</v>
      </c>
      <c r="D721" s="323" t="s">
        <v>4648</v>
      </c>
      <c r="E721" s="95">
        <f t="shared" si="26"/>
        <v>958</v>
      </c>
      <c r="F721" s="95">
        <f>Cargos_x_gob!$C$5+Cargos_x_gob!$C$9</f>
        <v>1302</v>
      </c>
      <c r="G721" s="95">
        <f t="array" ref="G721">SUM(IF('Graf I Nivel Datastudio'!$B$1:$B$1613=B721,IF('Graf I Nivel Datastudio'!$C$1:$C$1613=C721,IF('Graf I Nivel Datastudio'!$D$1:$D$1613=D721,'Graf I Nivel Datastudio'!$G$1:$G$1613,0))))+SUM(IF('Graf II Nivel Datastudio'!$B$1:$B$1613=B721,IF('Graf II Nivel Datastudio'!$C$1:$C$1613=C721,IF('Graf II Nivel Datastudio'!$D$1:$D$1613=D721,'Graf II Nivel Datastudio'!$G$1:$G$1613,0))))</f>
        <v>0</v>
      </c>
      <c r="H721" s="95">
        <f t="shared" si="25"/>
        <v>330</v>
      </c>
      <c r="I721" s="98"/>
      <c r="J721" s="98">
        <f t="shared" si="2"/>
        <v>0.25345622119815669</v>
      </c>
      <c r="K721" s="34" t="s">
        <v>4728</v>
      </c>
    </row>
    <row r="722" spans="1:11">
      <c r="A722" s="34" t="s">
        <v>4670</v>
      </c>
      <c r="B722" s="34">
        <v>2022</v>
      </c>
      <c r="C722" s="34">
        <v>98</v>
      </c>
      <c r="D722" s="323" t="s">
        <v>4648</v>
      </c>
      <c r="E722" s="95">
        <f t="shared" si="26"/>
        <v>958</v>
      </c>
      <c r="F722" s="95">
        <f>Cargos_x_gob!$C$5+Cargos_x_gob!$C$9</f>
        <v>1302</v>
      </c>
      <c r="G722" s="95">
        <f t="array" ref="G722">SUM(IF('Graf I Nivel Datastudio'!$B$1:$B$1613=B722,IF('Graf I Nivel Datastudio'!$C$1:$C$1613=C722,IF('Graf I Nivel Datastudio'!$D$1:$D$1613=D722,'Graf I Nivel Datastudio'!$G$1:$G$1613,0))))+SUM(IF('Graf II Nivel Datastudio'!$B$1:$B$1613=B722,IF('Graf II Nivel Datastudio'!$C$1:$C$1613=C722,IF('Graf II Nivel Datastudio'!$D$1:$D$1613=D722,'Graf II Nivel Datastudio'!$G$1:$G$1613,0))))</f>
        <v>0</v>
      </c>
      <c r="H722" s="95">
        <f t="shared" si="25"/>
        <v>330</v>
      </c>
      <c r="I722" s="98"/>
      <c r="J722" s="98">
        <f t="shared" si="2"/>
        <v>0.25345622119815669</v>
      </c>
      <c r="K722" s="34" t="s">
        <v>4728</v>
      </c>
    </row>
    <row r="723" spans="1:11">
      <c r="A723" s="34" t="s">
        <v>4670</v>
      </c>
      <c r="B723" s="34">
        <v>2022</v>
      </c>
      <c r="C723" s="34">
        <v>99</v>
      </c>
      <c r="D723" s="323" t="s">
        <v>4648</v>
      </c>
      <c r="E723" s="95">
        <f t="shared" si="26"/>
        <v>958</v>
      </c>
      <c r="F723" s="95">
        <f>Cargos_x_gob!$C$5+Cargos_x_gob!$C$9</f>
        <v>1302</v>
      </c>
      <c r="G723" s="95">
        <f t="array" ref="G723">SUM(IF('Graf I Nivel Datastudio'!$B$1:$B$1613=B723,IF('Graf I Nivel Datastudio'!$C$1:$C$1613=C723,IF('Graf I Nivel Datastudio'!$D$1:$D$1613=D723,'Graf I Nivel Datastudio'!$G$1:$G$1613,0))))+SUM(IF('Graf II Nivel Datastudio'!$B$1:$B$1613=B723,IF('Graf II Nivel Datastudio'!$C$1:$C$1613=C723,IF('Graf II Nivel Datastudio'!$D$1:$D$1613=D723,'Graf II Nivel Datastudio'!$G$1:$G$1613,0))))</f>
        <v>0</v>
      </c>
      <c r="H723" s="95">
        <f t="shared" si="25"/>
        <v>330</v>
      </c>
      <c r="I723" s="98"/>
      <c r="J723" s="98">
        <f t="shared" si="2"/>
        <v>0.25345622119815669</v>
      </c>
      <c r="K723" s="34" t="s">
        <v>4728</v>
      </c>
    </row>
    <row r="724" spans="1:11">
      <c r="A724" s="34" t="s">
        <v>4670</v>
      </c>
      <c r="B724" s="34">
        <v>2022</v>
      </c>
      <c r="C724" s="34">
        <v>100</v>
      </c>
      <c r="D724" s="323" t="s">
        <v>4648</v>
      </c>
      <c r="E724" s="95">
        <f t="shared" si="26"/>
        <v>958</v>
      </c>
      <c r="F724" s="95">
        <f>Cargos_x_gob!$C$5+Cargos_x_gob!$C$9</f>
        <v>1302</v>
      </c>
      <c r="G724" s="95">
        <f t="array" ref="G724">SUM(IF('Graf I Nivel Datastudio'!$B$1:$B$1613=B724,IF('Graf I Nivel Datastudio'!$C$1:$C$1613=C724,IF('Graf I Nivel Datastudio'!$D$1:$D$1613=D724,'Graf I Nivel Datastudio'!$G$1:$G$1613,0))))+SUM(IF('Graf II Nivel Datastudio'!$B$1:$B$1613=B724,IF('Graf II Nivel Datastudio'!$C$1:$C$1613=C724,IF('Graf II Nivel Datastudio'!$D$1:$D$1613=D724,'Graf II Nivel Datastudio'!$G$1:$G$1613,0))))</f>
        <v>0</v>
      </c>
      <c r="H724" s="95">
        <f t="shared" si="25"/>
        <v>330</v>
      </c>
      <c r="I724" s="98"/>
      <c r="J724" s="98">
        <f t="shared" si="2"/>
        <v>0.25345622119815669</v>
      </c>
      <c r="K724" s="34" t="s">
        <v>4728</v>
      </c>
    </row>
    <row r="725" spans="1:11">
      <c r="A725" s="34" t="s">
        <v>4670</v>
      </c>
      <c r="B725" s="34">
        <v>2022</v>
      </c>
      <c r="C725" s="34">
        <v>101</v>
      </c>
      <c r="D725" s="323" t="s">
        <v>4648</v>
      </c>
      <c r="E725" s="95">
        <f t="shared" si="26"/>
        <v>958</v>
      </c>
      <c r="F725" s="95">
        <f>Cargos_x_gob!$C$5+Cargos_x_gob!$C$9</f>
        <v>1302</v>
      </c>
      <c r="G725" s="95">
        <f t="array" ref="G725">SUM(IF('Graf I Nivel Datastudio'!$B$1:$B$1613=B725,IF('Graf I Nivel Datastudio'!$C$1:$C$1613=C725,IF('Graf I Nivel Datastudio'!$D$1:$D$1613=D725,'Graf I Nivel Datastudio'!$G$1:$G$1613,0))))+SUM(IF('Graf II Nivel Datastudio'!$B$1:$B$1613=B725,IF('Graf II Nivel Datastudio'!$C$1:$C$1613=C725,IF('Graf II Nivel Datastudio'!$D$1:$D$1613=D725,'Graf II Nivel Datastudio'!$G$1:$G$1613,0))))</f>
        <v>0</v>
      </c>
      <c r="H725" s="95">
        <f t="shared" si="25"/>
        <v>330</v>
      </c>
      <c r="I725" s="98"/>
      <c r="J725" s="98">
        <f t="shared" si="2"/>
        <v>0.25345622119815669</v>
      </c>
      <c r="K725" s="34" t="s">
        <v>4728</v>
      </c>
    </row>
    <row r="726" spans="1:11">
      <c r="A726" s="34" t="s">
        <v>4670</v>
      </c>
      <c r="B726" s="34">
        <v>2022</v>
      </c>
      <c r="C726" s="34">
        <v>102</v>
      </c>
      <c r="D726" s="323" t="s">
        <v>4648</v>
      </c>
      <c r="E726" s="95">
        <f t="shared" si="26"/>
        <v>958</v>
      </c>
      <c r="F726" s="95">
        <f>Cargos_x_gob!$C$5+Cargos_x_gob!$C$9</f>
        <v>1302</v>
      </c>
      <c r="G726" s="95">
        <f t="array" ref="G726">SUM(IF('Graf I Nivel Datastudio'!$B$1:$B$1613=B726,IF('Graf I Nivel Datastudio'!$C$1:$C$1613=C726,IF('Graf I Nivel Datastudio'!$D$1:$D$1613=D726,'Graf I Nivel Datastudio'!$G$1:$G$1613,0))))+SUM(IF('Graf II Nivel Datastudio'!$B$1:$B$1613=B726,IF('Graf II Nivel Datastudio'!$C$1:$C$1613=C726,IF('Graf II Nivel Datastudio'!$D$1:$D$1613=D726,'Graf II Nivel Datastudio'!$G$1:$G$1613,0))))</f>
        <v>0</v>
      </c>
      <c r="H726" s="95">
        <f t="shared" si="25"/>
        <v>330</v>
      </c>
      <c r="I726" s="98"/>
      <c r="J726" s="98">
        <f t="shared" si="2"/>
        <v>0.25345622119815669</v>
      </c>
      <c r="K726" s="34" t="s">
        <v>4728</v>
      </c>
    </row>
    <row r="727" spans="1:11">
      <c r="A727" s="34" t="s">
        <v>4670</v>
      </c>
      <c r="B727" s="34">
        <v>2022</v>
      </c>
      <c r="C727" s="34">
        <v>103</v>
      </c>
      <c r="D727" s="323" t="s">
        <v>4648</v>
      </c>
      <c r="E727" s="95">
        <f t="shared" si="26"/>
        <v>958</v>
      </c>
      <c r="F727" s="95">
        <f>Cargos_x_gob!$C$5+Cargos_x_gob!$C$9</f>
        <v>1302</v>
      </c>
      <c r="G727" s="95">
        <f t="array" ref="G727">SUM(IF('Graf I Nivel Datastudio'!$B$1:$B$1613=B727,IF('Graf I Nivel Datastudio'!$C$1:$C$1613=C727,IF('Graf I Nivel Datastudio'!$D$1:$D$1613=D727,'Graf I Nivel Datastudio'!$G$1:$G$1613,0))))+SUM(IF('Graf II Nivel Datastudio'!$B$1:$B$1613=B727,IF('Graf II Nivel Datastudio'!$C$1:$C$1613=C727,IF('Graf II Nivel Datastudio'!$D$1:$D$1613=D727,'Graf II Nivel Datastudio'!$G$1:$G$1613,0))))</f>
        <v>0</v>
      </c>
      <c r="H727" s="95">
        <f t="shared" si="25"/>
        <v>330</v>
      </c>
      <c r="I727" s="98"/>
      <c r="J727" s="98">
        <f t="shared" si="2"/>
        <v>0.25345622119815669</v>
      </c>
      <c r="K727" s="34" t="s">
        <v>4728</v>
      </c>
    </row>
    <row r="728" spans="1:11">
      <c r="A728" s="34" t="s">
        <v>4670</v>
      </c>
      <c r="B728" s="34">
        <v>2022</v>
      </c>
      <c r="C728" s="34">
        <v>104</v>
      </c>
      <c r="D728" s="323" t="s">
        <v>4648</v>
      </c>
      <c r="E728" s="95">
        <f t="shared" si="26"/>
        <v>958</v>
      </c>
      <c r="F728" s="95">
        <f>Cargos_x_gob!$C$5+Cargos_x_gob!$C$9</f>
        <v>1302</v>
      </c>
      <c r="G728" s="95">
        <f t="array" ref="G728">SUM(IF('Graf I Nivel Datastudio'!$B$1:$B$1613=B728,IF('Graf I Nivel Datastudio'!$C$1:$C$1613=C728,IF('Graf I Nivel Datastudio'!$D$1:$D$1613=D728,'Graf I Nivel Datastudio'!$G$1:$G$1613,0))))+SUM(IF('Graf II Nivel Datastudio'!$B$1:$B$1613=B728,IF('Graf II Nivel Datastudio'!$C$1:$C$1613=C728,IF('Graf II Nivel Datastudio'!$D$1:$D$1613=D728,'Graf II Nivel Datastudio'!$G$1:$G$1613,0))))</f>
        <v>0</v>
      </c>
      <c r="H728" s="95">
        <f t="shared" si="25"/>
        <v>330</v>
      </c>
      <c r="I728" s="98"/>
      <c r="J728" s="98">
        <f t="shared" si="2"/>
        <v>0.25345622119815669</v>
      </c>
      <c r="K728" s="34" t="s">
        <v>4728</v>
      </c>
    </row>
    <row r="729" spans="1:11">
      <c r="A729" s="34" t="s">
        <v>4670</v>
      </c>
      <c r="B729" s="34">
        <v>2022</v>
      </c>
      <c r="C729" s="34">
        <v>1</v>
      </c>
      <c r="D729" s="34" t="s">
        <v>651</v>
      </c>
      <c r="E729" s="95">
        <f t="shared" si="26"/>
        <v>958</v>
      </c>
      <c r="F729" s="95">
        <f>Cargos_x_gob!$C$5+Cargos_x_gob!$C$9</f>
        <v>1302</v>
      </c>
      <c r="G729" s="95">
        <f t="array" ref="G729">SUM(IF('Graf I Nivel Datastudio'!$B$1:$B$1613=B729,IF('Graf I Nivel Datastudio'!$C$1:$C$1613=C729,IF('Graf I Nivel Datastudio'!$D$1:$D$1613=D729,'Graf I Nivel Datastudio'!$G$1:$G$1613,0))))+SUM(IF('Graf II Nivel Datastudio'!$B$1:$B$1613=B729,IF('Graf II Nivel Datastudio'!$C$1:$C$1613=C729,IF('Graf II Nivel Datastudio'!$D$1:$D$1613=D729,'Graf II Nivel Datastudio'!$G$1:$G$1613,0))))</f>
        <v>12</v>
      </c>
      <c r="H729" s="95">
        <f>G729</f>
        <v>12</v>
      </c>
      <c r="I729" s="98">
        <f t="shared" ref="I729:I779" si="27">H729/E729</f>
        <v>1.2526096033402923E-2</v>
      </c>
      <c r="J729" s="98">
        <f t="shared" si="2"/>
        <v>9.2165898617511521E-3</v>
      </c>
      <c r="K729" s="34" t="s">
        <v>4728</v>
      </c>
    </row>
    <row r="730" spans="1:11">
      <c r="A730" s="34" t="s">
        <v>4670</v>
      </c>
      <c r="B730" s="34">
        <v>2022</v>
      </c>
      <c r="C730" s="34">
        <v>2</v>
      </c>
      <c r="D730" s="34" t="s">
        <v>651</v>
      </c>
      <c r="E730" s="95">
        <f t="shared" si="26"/>
        <v>958</v>
      </c>
      <c r="F730" s="95">
        <f>Cargos_x_gob!$C$5+Cargos_x_gob!$C$9</f>
        <v>1302</v>
      </c>
      <c r="G730" s="95">
        <f t="array" ref="G730">SUM(IF('Graf I Nivel Datastudio'!$B$1:$B$1613=B730,IF('Graf I Nivel Datastudio'!$C$1:$C$1613=C730,IF('Graf I Nivel Datastudio'!$D$1:$D$1613=D730,'Graf I Nivel Datastudio'!$G$1:$G$1613,0))))+SUM(IF('Graf II Nivel Datastudio'!$B$1:$B$1613=B730,IF('Graf II Nivel Datastudio'!$C$1:$C$1613=C730,IF('Graf II Nivel Datastudio'!$D$1:$D$1613=D730,'Graf II Nivel Datastudio'!$G$1:$G$1613,0))))</f>
        <v>5</v>
      </c>
      <c r="H730" s="95">
        <f t="shared" ref="H730:H832" si="28">G730+H729</f>
        <v>17</v>
      </c>
      <c r="I730" s="98">
        <f t="shared" si="27"/>
        <v>1.7745302713987474E-2</v>
      </c>
      <c r="J730" s="98">
        <f t="shared" si="2"/>
        <v>1.3056835637480798E-2</v>
      </c>
      <c r="K730" s="34" t="s">
        <v>4728</v>
      </c>
    </row>
    <row r="731" spans="1:11">
      <c r="A731" s="34" t="s">
        <v>4670</v>
      </c>
      <c r="B731" s="34">
        <v>2022</v>
      </c>
      <c r="C731" s="34">
        <v>3</v>
      </c>
      <c r="D731" s="34" t="s">
        <v>651</v>
      </c>
      <c r="E731" s="95">
        <f t="shared" si="26"/>
        <v>958</v>
      </c>
      <c r="F731" s="95">
        <f>Cargos_x_gob!$C$5+Cargos_x_gob!$C$9</f>
        <v>1302</v>
      </c>
      <c r="G731" s="95">
        <f t="array" ref="G731">SUM(IF('Graf I Nivel Datastudio'!$B$1:$B$1613=B731,IF('Graf I Nivel Datastudio'!$C$1:$C$1613=C731,IF('Graf I Nivel Datastudio'!$D$1:$D$1613=D731,'Graf I Nivel Datastudio'!$G$1:$G$1613,0))))+SUM(IF('Graf II Nivel Datastudio'!$B$1:$B$1613=B731,IF('Graf II Nivel Datastudio'!$C$1:$C$1613=C731,IF('Graf II Nivel Datastudio'!$D$1:$D$1613=D731,'Graf II Nivel Datastudio'!$G$1:$G$1613,0))))</f>
        <v>31</v>
      </c>
      <c r="H731" s="95">
        <f t="shared" si="28"/>
        <v>48</v>
      </c>
      <c r="I731" s="98">
        <f t="shared" si="27"/>
        <v>5.0104384133611693E-2</v>
      </c>
      <c r="J731" s="98">
        <f t="shared" si="2"/>
        <v>3.6866359447004608E-2</v>
      </c>
      <c r="K731" s="34" t="s">
        <v>4728</v>
      </c>
    </row>
    <row r="732" spans="1:11">
      <c r="A732" s="34" t="s">
        <v>4670</v>
      </c>
      <c r="B732" s="34">
        <v>2022</v>
      </c>
      <c r="C732" s="34">
        <v>4</v>
      </c>
      <c r="D732" s="34" t="s">
        <v>651</v>
      </c>
      <c r="E732" s="95">
        <f t="shared" si="26"/>
        <v>958</v>
      </c>
      <c r="F732" s="95">
        <f>Cargos_x_gob!$C$5+Cargos_x_gob!$C$9</f>
        <v>1302</v>
      </c>
      <c r="G732" s="95">
        <f t="array" ref="G732">SUM(IF('Graf I Nivel Datastudio'!$B$1:$B$1613=B732,IF('Graf I Nivel Datastudio'!$C$1:$C$1613=C732,IF('Graf I Nivel Datastudio'!$D$1:$D$1613=D732,'Graf I Nivel Datastudio'!$G$1:$G$1613,0))))+SUM(IF('Graf II Nivel Datastudio'!$B$1:$B$1613=B732,IF('Graf II Nivel Datastudio'!$C$1:$C$1613=C732,IF('Graf II Nivel Datastudio'!$D$1:$D$1613=D732,'Graf II Nivel Datastudio'!$G$1:$G$1613,0))))</f>
        <v>5</v>
      </c>
      <c r="H732" s="95">
        <f t="shared" si="28"/>
        <v>53</v>
      </c>
      <c r="I732" s="98">
        <f t="shared" si="27"/>
        <v>5.5323590814196244E-2</v>
      </c>
      <c r="J732" s="98">
        <f t="shared" si="2"/>
        <v>4.0706605222734255E-2</v>
      </c>
      <c r="K732" s="34" t="s">
        <v>4728</v>
      </c>
    </row>
    <row r="733" spans="1:11">
      <c r="A733" s="34" t="s">
        <v>4670</v>
      </c>
      <c r="B733" s="34">
        <v>2022</v>
      </c>
      <c r="C733" s="34">
        <v>5</v>
      </c>
      <c r="D733" s="34" t="s">
        <v>651</v>
      </c>
      <c r="E733" s="95">
        <f t="shared" si="26"/>
        <v>958</v>
      </c>
      <c r="F733" s="95">
        <f>Cargos_x_gob!$C$5+Cargos_x_gob!$C$9</f>
        <v>1302</v>
      </c>
      <c r="G733" s="95">
        <f t="array" ref="G733">SUM(IF('Graf I Nivel Datastudio'!$B$1:$B$1613=B733,IF('Graf I Nivel Datastudio'!$C$1:$C$1613=C733,IF('Graf I Nivel Datastudio'!$D$1:$D$1613=D733,'Graf I Nivel Datastudio'!$G$1:$G$1613,0))))+SUM(IF('Graf II Nivel Datastudio'!$B$1:$B$1613=B733,IF('Graf II Nivel Datastudio'!$C$1:$C$1613=C733,IF('Graf II Nivel Datastudio'!$D$1:$D$1613=D733,'Graf II Nivel Datastudio'!$G$1:$G$1613,0))))</f>
        <v>11</v>
      </c>
      <c r="H733" s="95">
        <f t="shared" si="28"/>
        <v>64</v>
      </c>
      <c r="I733" s="98">
        <f t="shared" si="27"/>
        <v>6.6805845511482248E-2</v>
      </c>
      <c r="J733" s="98">
        <f t="shared" si="2"/>
        <v>4.9155145929339478E-2</v>
      </c>
      <c r="K733" s="34" t="s">
        <v>4728</v>
      </c>
    </row>
    <row r="734" spans="1:11">
      <c r="A734" s="34" t="s">
        <v>4670</v>
      </c>
      <c r="B734" s="34">
        <v>2022</v>
      </c>
      <c r="C734" s="34">
        <v>6</v>
      </c>
      <c r="D734" s="34" t="s">
        <v>651</v>
      </c>
      <c r="E734" s="95">
        <f t="shared" si="26"/>
        <v>958</v>
      </c>
      <c r="F734" s="95">
        <f>Cargos_x_gob!$C$5+Cargos_x_gob!$C$9</f>
        <v>1302</v>
      </c>
      <c r="G734" s="95">
        <f t="array" ref="G734">SUM(IF('Graf I Nivel Datastudio'!$B$1:$B$1613=B734,IF('Graf I Nivel Datastudio'!$C$1:$C$1613=C734,IF('Graf I Nivel Datastudio'!$D$1:$D$1613=D734,'Graf I Nivel Datastudio'!$G$1:$G$1613,0))))+SUM(IF('Graf II Nivel Datastudio'!$B$1:$B$1613=B734,IF('Graf II Nivel Datastudio'!$C$1:$C$1613=C734,IF('Graf II Nivel Datastudio'!$D$1:$D$1613=D734,'Graf II Nivel Datastudio'!$G$1:$G$1613,0))))</f>
        <v>12</v>
      </c>
      <c r="H734" s="95">
        <f t="shared" si="28"/>
        <v>76</v>
      </c>
      <c r="I734" s="98">
        <f t="shared" si="27"/>
        <v>7.9331941544885182E-2</v>
      </c>
      <c r="J734" s="98">
        <f t="shared" si="2"/>
        <v>5.8371735791090631E-2</v>
      </c>
      <c r="K734" s="34" t="s">
        <v>4728</v>
      </c>
    </row>
    <row r="735" spans="1:11">
      <c r="A735" s="34" t="s">
        <v>4670</v>
      </c>
      <c r="B735" s="34">
        <v>2022</v>
      </c>
      <c r="C735" s="34">
        <v>7</v>
      </c>
      <c r="D735" s="34" t="s">
        <v>651</v>
      </c>
      <c r="E735" s="95">
        <f t="shared" si="26"/>
        <v>958</v>
      </c>
      <c r="F735" s="95">
        <f>Cargos_x_gob!$C$5+Cargos_x_gob!$C$9</f>
        <v>1302</v>
      </c>
      <c r="G735" s="95">
        <f t="array" ref="G735">SUM(IF('Graf I Nivel Datastudio'!$B$1:$B$1613=B735,IF('Graf I Nivel Datastudio'!$C$1:$C$1613=C735,IF('Graf I Nivel Datastudio'!$D$1:$D$1613=D735,'Graf I Nivel Datastudio'!$G$1:$G$1613,0))))+SUM(IF('Graf II Nivel Datastudio'!$B$1:$B$1613=B735,IF('Graf II Nivel Datastudio'!$C$1:$C$1613=C735,IF('Graf II Nivel Datastudio'!$D$1:$D$1613=D735,'Graf II Nivel Datastudio'!$G$1:$G$1613,0))))</f>
        <v>12</v>
      </c>
      <c r="H735" s="95">
        <f t="shared" si="28"/>
        <v>88</v>
      </c>
      <c r="I735" s="98">
        <f t="shared" si="27"/>
        <v>9.1858037578288101E-2</v>
      </c>
      <c r="J735" s="98">
        <f t="shared" si="2"/>
        <v>6.7588325652841785E-2</v>
      </c>
      <c r="K735" s="34" t="s">
        <v>4728</v>
      </c>
    </row>
    <row r="736" spans="1:11">
      <c r="A736" s="34" t="s">
        <v>4670</v>
      </c>
      <c r="B736" s="34">
        <v>2022</v>
      </c>
      <c r="C736" s="34">
        <v>8</v>
      </c>
      <c r="D736" s="34" t="s">
        <v>651</v>
      </c>
      <c r="E736" s="95">
        <f t="shared" si="26"/>
        <v>958</v>
      </c>
      <c r="F736" s="95">
        <f>Cargos_x_gob!$C$5+Cargos_x_gob!$C$9</f>
        <v>1302</v>
      </c>
      <c r="G736" s="95">
        <f t="array" ref="G736">SUM(IF('Graf I Nivel Datastudio'!$B$1:$B$1613=B736,IF('Graf I Nivel Datastudio'!$C$1:$C$1613=C736,IF('Graf I Nivel Datastudio'!$D$1:$D$1613=D736,'Graf I Nivel Datastudio'!$G$1:$G$1613,0))))+SUM(IF('Graf II Nivel Datastudio'!$B$1:$B$1613=B736,IF('Graf II Nivel Datastudio'!$C$1:$C$1613=C736,IF('Graf II Nivel Datastudio'!$D$1:$D$1613=D736,'Graf II Nivel Datastudio'!$G$1:$G$1613,0))))</f>
        <v>41</v>
      </c>
      <c r="H736" s="95">
        <f t="shared" si="28"/>
        <v>129</v>
      </c>
      <c r="I736" s="98">
        <f t="shared" si="27"/>
        <v>0.13465553235908143</v>
      </c>
      <c r="J736" s="98">
        <f t="shared" si="2"/>
        <v>9.9078341013824886E-2</v>
      </c>
      <c r="K736" s="34" t="s">
        <v>4728</v>
      </c>
    </row>
    <row r="737" spans="1:11">
      <c r="A737" s="34" t="s">
        <v>4670</v>
      </c>
      <c r="B737" s="34">
        <v>2022</v>
      </c>
      <c r="C737" s="34">
        <v>9</v>
      </c>
      <c r="D737" s="34" t="s">
        <v>651</v>
      </c>
      <c r="E737" s="95">
        <f t="shared" si="26"/>
        <v>958</v>
      </c>
      <c r="F737" s="95">
        <f>Cargos_x_gob!$C$5+Cargos_x_gob!$C$9</f>
        <v>1302</v>
      </c>
      <c r="G737" s="95">
        <f t="array" ref="G737">SUM(IF('Graf I Nivel Datastudio'!$B$1:$B$1613=B737,IF('Graf I Nivel Datastudio'!$C$1:$C$1613=C737,IF('Graf I Nivel Datastudio'!$D$1:$D$1613=D737,'Graf I Nivel Datastudio'!$G$1:$G$1613,0))))+SUM(IF('Graf II Nivel Datastudio'!$B$1:$B$1613=B737,IF('Graf II Nivel Datastudio'!$C$1:$C$1613=C737,IF('Graf II Nivel Datastudio'!$D$1:$D$1613=D737,'Graf II Nivel Datastudio'!$G$1:$G$1613,0))))</f>
        <v>14</v>
      </c>
      <c r="H737" s="95">
        <f t="shared" si="28"/>
        <v>143</v>
      </c>
      <c r="I737" s="98">
        <f t="shared" si="27"/>
        <v>0.14926931106471816</v>
      </c>
      <c r="J737" s="98">
        <f t="shared" si="2"/>
        <v>0.1098310291858679</v>
      </c>
      <c r="K737" s="34" t="s">
        <v>4728</v>
      </c>
    </row>
    <row r="738" spans="1:11">
      <c r="A738" s="34" t="s">
        <v>4670</v>
      </c>
      <c r="B738" s="34">
        <v>2022</v>
      </c>
      <c r="C738" s="34">
        <v>10</v>
      </c>
      <c r="D738" s="34" t="s">
        <v>651</v>
      </c>
      <c r="E738" s="95">
        <f t="shared" si="26"/>
        <v>958</v>
      </c>
      <c r="F738" s="95">
        <f>Cargos_x_gob!$C$5+Cargos_x_gob!$C$9</f>
        <v>1302</v>
      </c>
      <c r="G738" s="95">
        <f t="array" ref="G738">SUM(IF('Graf I Nivel Datastudio'!$B$1:$B$1613=B738,IF('Graf I Nivel Datastudio'!$C$1:$C$1613=C738,IF('Graf I Nivel Datastudio'!$D$1:$D$1613=D738,'Graf I Nivel Datastudio'!$G$1:$G$1613,0))))+SUM(IF('Graf II Nivel Datastudio'!$B$1:$B$1613=B738,IF('Graf II Nivel Datastudio'!$C$1:$C$1613=C738,IF('Graf II Nivel Datastudio'!$D$1:$D$1613=D738,'Graf II Nivel Datastudio'!$G$1:$G$1613,0))))</f>
        <v>9</v>
      </c>
      <c r="H738" s="95">
        <f t="shared" si="28"/>
        <v>152</v>
      </c>
      <c r="I738" s="98">
        <f t="shared" si="27"/>
        <v>0.15866388308977036</v>
      </c>
      <c r="J738" s="98">
        <f t="shared" si="2"/>
        <v>0.11674347158218126</v>
      </c>
      <c r="K738" s="34" t="s">
        <v>4728</v>
      </c>
    </row>
    <row r="739" spans="1:11">
      <c r="A739" s="34" t="s">
        <v>4670</v>
      </c>
      <c r="B739" s="34">
        <v>2022</v>
      </c>
      <c r="C739" s="34">
        <v>11</v>
      </c>
      <c r="D739" s="34" t="s">
        <v>651</v>
      </c>
      <c r="E739" s="95">
        <f t="shared" si="26"/>
        <v>958</v>
      </c>
      <c r="F739" s="95">
        <f>Cargos_x_gob!$C$5+Cargos_x_gob!$C$9</f>
        <v>1302</v>
      </c>
      <c r="G739" s="95">
        <f t="array" ref="G739">SUM(IF('Graf I Nivel Datastudio'!$B$1:$B$1613=B739,IF('Graf I Nivel Datastudio'!$C$1:$C$1613=C739,IF('Graf I Nivel Datastudio'!$D$1:$D$1613=D739,'Graf I Nivel Datastudio'!$G$1:$G$1613,0))))+SUM(IF('Graf II Nivel Datastudio'!$B$1:$B$1613=B739,IF('Graf II Nivel Datastudio'!$C$1:$C$1613=C739,IF('Graf II Nivel Datastudio'!$D$1:$D$1613=D739,'Graf II Nivel Datastudio'!$G$1:$G$1613,0))))</f>
        <v>8</v>
      </c>
      <c r="H739" s="95">
        <f t="shared" si="28"/>
        <v>160</v>
      </c>
      <c r="I739" s="98">
        <f t="shared" si="27"/>
        <v>0.16701461377870563</v>
      </c>
      <c r="J739" s="98">
        <f t="shared" si="2"/>
        <v>0.12288786482334869</v>
      </c>
      <c r="K739" s="34" t="s">
        <v>4728</v>
      </c>
    </row>
    <row r="740" spans="1:11">
      <c r="A740" s="34" t="s">
        <v>4670</v>
      </c>
      <c r="B740" s="34">
        <v>2022</v>
      </c>
      <c r="C740" s="34">
        <v>12</v>
      </c>
      <c r="D740" s="34" t="s">
        <v>651</v>
      </c>
      <c r="E740" s="95">
        <f t="shared" si="26"/>
        <v>958</v>
      </c>
      <c r="F740" s="95">
        <f>Cargos_x_gob!$C$5+Cargos_x_gob!$C$9</f>
        <v>1302</v>
      </c>
      <c r="G740" s="95">
        <f t="array" ref="G740">SUM(IF('Graf I Nivel Datastudio'!$B$1:$B$1613=B740,IF('Graf I Nivel Datastudio'!$C$1:$C$1613=C740,IF('Graf I Nivel Datastudio'!$D$1:$D$1613=D740,'Graf I Nivel Datastudio'!$G$1:$G$1613,0))))+SUM(IF('Graf II Nivel Datastudio'!$B$1:$B$1613=B740,IF('Graf II Nivel Datastudio'!$C$1:$C$1613=C740,IF('Graf II Nivel Datastudio'!$D$1:$D$1613=D740,'Graf II Nivel Datastudio'!$G$1:$G$1613,0))))</f>
        <v>17</v>
      </c>
      <c r="H740" s="95">
        <f t="shared" si="28"/>
        <v>177</v>
      </c>
      <c r="I740" s="98">
        <f t="shared" si="27"/>
        <v>0.1847599164926931</v>
      </c>
      <c r="J740" s="98">
        <f t="shared" si="2"/>
        <v>0.13594470046082949</v>
      </c>
      <c r="K740" s="34" t="s">
        <v>4728</v>
      </c>
    </row>
    <row r="741" spans="1:11">
      <c r="A741" s="34" t="s">
        <v>4670</v>
      </c>
      <c r="B741" s="34">
        <v>2022</v>
      </c>
      <c r="C741" s="34">
        <v>13</v>
      </c>
      <c r="D741" s="34" t="s">
        <v>651</v>
      </c>
      <c r="E741" s="95">
        <f t="shared" si="26"/>
        <v>958</v>
      </c>
      <c r="F741" s="95">
        <f>Cargos_x_gob!$C$5+Cargos_x_gob!$C$9</f>
        <v>1302</v>
      </c>
      <c r="G741" s="95">
        <f t="array" ref="G741">SUM(IF('Graf I Nivel Datastudio'!$B$1:$B$1613=B741,IF('Graf I Nivel Datastudio'!$C$1:$C$1613=C741,IF('Graf I Nivel Datastudio'!$D$1:$D$1613=D741,'Graf I Nivel Datastudio'!$G$1:$G$1613,0))))+SUM(IF('Graf II Nivel Datastudio'!$B$1:$B$1613=B741,IF('Graf II Nivel Datastudio'!$C$1:$C$1613=C741,IF('Graf II Nivel Datastudio'!$D$1:$D$1613=D741,'Graf II Nivel Datastudio'!$G$1:$G$1613,0))))</f>
        <v>8</v>
      </c>
      <c r="H741" s="95">
        <f t="shared" si="28"/>
        <v>185</v>
      </c>
      <c r="I741" s="98">
        <f t="shared" si="27"/>
        <v>0.1931106471816284</v>
      </c>
      <c r="J741" s="98">
        <f t="shared" si="2"/>
        <v>0.14208909370199693</v>
      </c>
      <c r="K741" s="34" t="s">
        <v>4728</v>
      </c>
    </row>
    <row r="742" spans="1:11">
      <c r="A742" s="34" t="s">
        <v>4670</v>
      </c>
      <c r="B742" s="34">
        <v>2022</v>
      </c>
      <c r="C742" s="34">
        <v>14</v>
      </c>
      <c r="D742" s="34" t="s">
        <v>651</v>
      </c>
      <c r="E742" s="95">
        <f t="shared" si="26"/>
        <v>958</v>
      </c>
      <c r="F742" s="95">
        <f>Cargos_x_gob!$C$5+Cargos_x_gob!$C$9</f>
        <v>1302</v>
      </c>
      <c r="G742" s="95">
        <f t="array" ref="G742">SUM(IF('Graf I Nivel Datastudio'!$B$1:$B$1613=B742,IF('Graf I Nivel Datastudio'!$C$1:$C$1613=C742,IF('Graf I Nivel Datastudio'!$D$1:$D$1613=D742,'Graf I Nivel Datastudio'!$G$1:$G$1613,0))))+SUM(IF('Graf II Nivel Datastudio'!$B$1:$B$1613=B742,IF('Graf II Nivel Datastudio'!$C$1:$C$1613=C742,IF('Graf II Nivel Datastudio'!$D$1:$D$1613=D742,'Graf II Nivel Datastudio'!$G$1:$G$1613,0))))</f>
        <v>10</v>
      </c>
      <c r="H742" s="95">
        <f t="shared" si="28"/>
        <v>195</v>
      </c>
      <c r="I742" s="98">
        <f t="shared" si="27"/>
        <v>0.20354906054279751</v>
      </c>
      <c r="J742" s="98">
        <f t="shared" si="2"/>
        <v>0.14976958525345621</v>
      </c>
      <c r="K742" s="34" t="s">
        <v>4728</v>
      </c>
    </row>
    <row r="743" spans="1:11">
      <c r="A743" s="34" t="s">
        <v>4670</v>
      </c>
      <c r="B743" s="34">
        <v>2022</v>
      </c>
      <c r="C743" s="34">
        <v>15</v>
      </c>
      <c r="D743" s="34" t="s">
        <v>651</v>
      </c>
      <c r="E743" s="95">
        <f t="shared" si="26"/>
        <v>958</v>
      </c>
      <c r="F743" s="95">
        <f>Cargos_x_gob!$C$5+Cargos_x_gob!$C$9</f>
        <v>1302</v>
      </c>
      <c r="G743" s="95">
        <f t="array" ref="G743">SUM(IF('Graf I Nivel Datastudio'!$B$1:$B$1613=B743,IF('Graf I Nivel Datastudio'!$C$1:$C$1613=C743,IF('Graf I Nivel Datastudio'!$D$1:$D$1613=D743,'Graf I Nivel Datastudio'!$G$1:$G$1613,0))))+SUM(IF('Graf II Nivel Datastudio'!$B$1:$B$1613=B743,IF('Graf II Nivel Datastudio'!$C$1:$C$1613=C743,IF('Graf II Nivel Datastudio'!$D$1:$D$1613=D743,'Graf II Nivel Datastudio'!$G$1:$G$1613,0))))</f>
        <v>8</v>
      </c>
      <c r="H743" s="95">
        <f t="shared" si="28"/>
        <v>203</v>
      </c>
      <c r="I743" s="98">
        <f t="shared" si="27"/>
        <v>0.21189979123173278</v>
      </c>
      <c r="J743" s="98">
        <f t="shared" si="2"/>
        <v>0.15591397849462366</v>
      </c>
      <c r="K743" s="34" t="s">
        <v>4728</v>
      </c>
    </row>
    <row r="744" spans="1:11">
      <c r="A744" s="34" t="s">
        <v>4670</v>
      </c>
      <c r="B744" s="34">
        <v>2022</v>
      </c>
      <c r="C744" s="34">
        <v>16</v>
      </c>
      <c r="D744" s="34" t="s">
        <v>651</v>
      </c>
      <c r="E744" s="95">
        <f t="shared" si="26"/>
        <v>958</v>
      </c>
      <c r="F744" s="95">
        <f>Cargos_x_gob!$C$5+Cargos_x_gob!$C$9</f>
        <v>1302</v>
      </c>
      <c r="G744" s="95">
        <f t="array" ref="G744">SUM(IF('Graf I Nivel Datastudio'!$B$1:$B$1613=B744,IF('Graf I Nivel Datastudio'!$C$1:$C$1613=C744,IF('Graf I Nivel Datastudio'!$D$1:$D$1613=D744,'Graf I Nivel Datastudio'!$G$1:$G$1613,0))))+SUM(IF('Graf II Nivel Datastudio'!$B$1:$B$1613=B744,IF('Graf II Nivel Datastudio'!$C$1:$C$1613=C744,IF('Graf II Nivel Datastudio'!$D$1:$D$1613=D744,'Graf II Nivel Datastudio'!$G$1:$G$1613,0))))</f>
        <v>19</v>
      </c>
      <c r="H744" s="95">
        <f t="shared" si="28"/>
        <v>222</v>
      </c>
      <c r="I744" s="98">
        <f t="shared" si="27"/>
        <v>0.23173277661795408</v>
      </c>
      <c r="J744" s="98">
        <f t="shared" si="2"/>
        <v>0.17050691244239632</v>
      </c>
      <c r="K744" s="34" t="s">
        <v>4728</v>
      </c>
    </row>
    <row r="745" spans="1:11">
      <c r="A745" s="34" t="s">
        <v>4670</v>
      </c>
      <c r="B745" s="34">
        <v>2022</v>
      </c>
      <c r="C745" s="34">
        <v>17</v>
      </c>
      <c r="D745" s="34" t="s">
        <v>651</v>
      </c>
      <c r="E745" s="95">
        <f t="shared" si="26"/>
        <v>958</v>
      </c>
      <c r="F745" s="95">
        <f>Cargos_x_gob!$C$5+Cargos_x_gob!$C$9</f>
        <v>1302</v>
      </c>
      <c r="G745" s="95">
        <f t="array" ref="G745">SUM(IF('Graf I Nivel Datastudio'!$B$1:$B$1613=B745,IF('Graf I Nivel Datastudio'!$C$1:$C$1613=C745,IF('Graf I Nivel Datastudio'!$D$1:$D$1613=D745,'Graf I Nivel Datastudio'!$G$1:$G$1613,0))))+SUM(IF('Graf II Nivel Datastudio'!$B$1:$B$1613=B745,IF('Graf II Nivel Datastudio'!$C$1:$C$1613=C745,IF('Graf II Nivel Datastudio'!$D$1:$D$1613=D745,'Graf II Nivel Datastudio'!$G$1:$G$1613,0))))</f>
        <v>9</v>
      </c>
      <c r="H745" s="95">
        <f t="shared" si="28"/>
        <v>231</v>
      </c>
      <c r="I745" s="98">
        <f t="shared" si="27"/>
        <v>0.24112734864300625</v>
      </c>
      <c r="J745" s="98">
        <f t="shared" si="2"/>
        <v>0.17741935483870969</v>
      </c>
      <c r="K745" s="34" t="s">
        <v>4728</v>
      </c>
    </row>
    <row r="746" spans="1:11">
      <c r="A746" s="34" t="s">
        <v>4670</v>
      </c>
      <c r="B746" s="34">
        <v>2022</v>
      </c>
      <c r="C746" s="34">
        <v>18</v>
      </c>
      <c r="D746" s="34" t="s">
        <v>651</v>
      </c>
      <c r="E746" s="95">
        <f t="shared" si="26"/>
        <v>958</v>
      </c>
      <c r="F746" s="95">
        <f>Cargos_x_gob!$C$5+Cargos_x_gob!$C$9</f>
        <v>1302</v>
      </c>
      <c r="G746" s="95">
        <f t="array" ref="G746">SUM(IF('Graf I Nivel Datastudio'!$B$1:$B$1613=B746,IF('Graf I Nivel Datastudio'!$C$1:$C$1613=C746,IF('Graf I Nivel Datastudio'!$D$1:$D$1613=D746,'Graf I Nivel Datastudio'!$G$1:$G$1613,0))))+SUM(IF('Graf II Nivel Datastudio'!$B$1:$B$1613=B746,IF('Graf II Nivel Datastudio'!$C$1:$C$1613=C746,IF('Graf II Nivel Datastudio'!$D$1:$D$1613=D746,'Graf II Nivel Datastudio'!$G$1:$G$1613,0))))</f>
        <v>3</v>
      </c>
      <c r="H746" s="95">
        <f t="shared" si="28"/>
        <v>234</v>
      </c>
      <c r="I746" s="98">
        <f t="shared" si="27"/>
        <v>0.24425887265135698</v>
      </c>
      <c r="J746" s="98">
        <f t="shared" si="2"/>
        <v>0.17972350230414746</v>
      </c>
      <c r="K746" s="34" t="s">
        <v>4728</v>
      </c>
    </row>
    <row r="747" spans="1:11">
      <c r="A747" s="34" t="s">
        <v>4670</v>
      </c>
      <c r="B747" s="34">
        <v>2022</v>
      </c>
      <c r="C747" s="34">
        <v>19</v>
      </c>
      <c r="D747" s="34" t="s">
        <v>651</v>
      </c>
      <c r="E747" s="95">
        <f t="shared" si="26"/>
        <v>958</v>
      </c>
      <c r="F747" s="95">
        <f>Cargos_x_gob!$C$5+Cargos_x_gob!$C$9</f>
        <v>1302</v>
      </c>
      <c r="G747" s="95">
        <f t="array" ref="G747">SUM(IF('Graf I Nivel Datastudio'!$B$1:$B$1613=B747,IF('Graf I Nivel Datastudio'!$C$1:$C$1613=C747,IF('Graf I Nivel Datastudio'!$D$1:$D$1613=D747,'Graf I Nivel Datastudio'!$G$1:$G$1613,0))))+SUM(IF('Graf II Nivel Datastudio'!$B$1:$B$1613=B747,IF('Graf II Nivel Datastudio'!$C$1:$C$1613=C747,IF('Graf II Nivel Datastudio'!$D$1:$D$1613=D747,'Graf II Nivel Datastudio'!$G$1:$G$1613,0))))</f>
        <v>6</v>
      </c>
      <c r="H747" s="95">
        <f t="shared" si="28"/>
        <v>240</v>
      </c>
      <c r="I747" s="98">
        <f t="shared" si="27"/>
        <v>0.25052192066805845</v>
      </c>
      <c r="J747" s="98">
        <f t="shared" si="2"/>
        <v>0.18433179723502305</v>
      </c>
      <c r="K747" s="34" t="s">
        <v>4728</v>
      </c>
    </row>
    <row r="748" spans="1:11">
      <c r="A748" s="34" t="s">
        <v>4670</v>
      </c>
      <c r="B748" s="34">
        <v>2022</v>
      </c>
      <c r="C748" s="34">
        <v>20</v>
      </c>
      <c r="D748" s="34" t="s">
        <v>651</v>
      </c>
      <c r="E748" s="95">
        <f t="shared" si="26"/>
        <v>958</v>
      </c>
      <c r="F748" s="95">
        <f>Cargos_x_gob!$C$5+Cargos_x_gob!$C$9</f>
        <v>1302</v>
      </c>
      <c r="G748" s="95">
        <f t="array" ref="G748">SUM(IF('Graf I Nivel Datastudio'!$B$1:$B$1613=B748,IF('Graf I Nivel Datastudio'!$C$1:$C$1613=C748,IF('Graf I Nivel Datastudio'!$D$1:$D$1613=D748,'Graf I Nivel Datastudio'!$G$1:$G$1613,0))))+SUM(IF('Graf II Nivel Datastudio'!$B$1:$B$1613=B748,IF('Graf II Nivel Datastudio'!$C$1:$C$1613=C748,IF('Graf II Nivel Datastudio'!$D$1:$D$1613=D748,'Graf II Nivel Datastudio'!$G$1:$G$1613,0))))</f>
        <v>4</v>
      </c>
      <c r="H748" s="95">
        <f t="shared" si="28"/>
        <v>244</v>
      </c>
      <c r="I748" s="98">
        <f t="shared" si="27"/>
        <v>0.25469728601252611</v>
      </c>
      <c r="J748" s="98">
        <f t="shared" si="2"/>
        <v>0.18740399385560677</v>
      </c>
      <c r="K748" s="34" t="s">
        <v>4728</v>
      </c>
    </row>
    <row r="749" spans="1:11">
      <c r="A749" s="34" t="s">
        <v>4670</v>
      </c>
      <c r="B749" s="34">
        <v>2022</v>
      </c>
      <c r="C749" s="34">
        <v>21</v>
      </c>
      <c r="D749" s="34" t="s">
        <v>651</v>
      </c>
      <c r="E749" s="95">
        <f t="shared" si="26"/>
        <v>958</v>
      </c>
      <c r="F749" s="95">
        <f>Cargos_x_gob!$C$5+Cargos_x_gob!$C$9</f>
        <v>1302</v>
      </c>
      <c r="G749" s="95">
        <f t="array" ref="G749">SUM(IF('Graf I Nivel Datastudio'!$B$1:$B$1613=B749,IF('Graf I Nivel Datastudio'!$C$1:$C$1613=C749,IF('Graf I Nivel Datastudio'!$D$1:$D$1613=D749,'Graf I Nivel Datastudio'!$G$1:$G$1613,0))))+SUM(IF('Graf II Nivel Datastudio'!$B$1:$B$1613=B749,IF('Graf II Nivel Datastudio'!$C$1:$C$1613=C749,IF('Graf II Nivel Datastudio'!$D$1:$D$1613=D749,'Graf II Nivel Datastudio'!$G$1:$G$1613,0))))</f>
        <v>21</v>
      </c>
      <c r="H749" s="95">
        <f t="shared" si="28"/>
        <v>265</v>
      </c>
      <c r="I749" s="98">
        <f t="shared" si="27"/>
        <v>0.27661795407098122</v>
      </c>
      <c r="J749" s="98">
        <f t="shared" si="2"/>
        <v>0.20353302611367127</v>
      </c>
      <c r="K749" s="34" t="s">
        <v>4728</v>
      </c>
    </row>
    <row r="750" spans="1:11">
      <c r="A750" s="34" t="s">
        <v>4670</v>
      </c>
      <c r="B750" s="34">
        <v>2022</v>
      </c>
      <c r="C750" s="34">
        <v>22</v>
      </c>
      <c r="D750" s="34" t="s">
        <v>651</v>
      </c>
      <c r="E750" s="95">
        <f t="shared" si="26"/>
        <v>958</v>
      </c>
      <c r="F750" s="95">
        <f>Cargos_x_gob!$C$5+Cargos_x_gob!$C$9</f>
        <v>1302</v>
      </c>
      <c r="G750" s="95">
        <f t="array" ref="G750">SUM(IF('Graf I Nivel Datastudio'!$B$1:$B$1613=B750,IF('Graf I Nivel Datastudio'!$C$1:$C$1613=C750,IF('Graf I Nivel Datastudio'!$D$1:$D$1613=D750,'Graf I Nivel Datastudio'!$G$1:$G$1613,0))))+SUM(IF('Graf II Nivel Datastudio'!$B$1:$B$1613=B750,IF('Graf II Nivel Datastudio'!$C$1:$C$1613=C750,IF('Graf II Nivel Datastudio'!$D$1:$D$1613=D750,'Graf II Nivel Datastudio'!$G$1:$G$1613,0))))</f>
        <v>6</v>
      </c>
      <c r="H750" s="95">
        <f t="shared" si="28"/>
        <v>271</v>
      </c>
      <c r="I750" s="98">
        <f t="shared" si="27"/>
        <v>0.28288100208768269</v>
      </c>
      <c r="J750" s="98">
        <f t="shared" si="2"/>
        <v>0.20814132104454686</v>
      </c>
      <c r="K750" s="34" t="s">
        <v>4728</v>
      </c>
    </row>
    <row r="751" spans="1:11">
      <c r="A751" s="34" t="s">
        <v>4670</v>
      </c>
      <c r="B751" s="34">
        <v>2022</v>
      </c>
      <c r="C751" s="34">
        <v>23</v>
      </c>
      <c r="D751" s="34" t="s">
        <v>651</v>
      </c>
      <c r="E751" s="95">
        <f t="shared" si="26"/>
        <v>958</v>
      </c>
      <c r="F751" s="95">
        <f>Cargos_x_gob!$C$5+Cargos_x_gob!$C$9</f>
        <v>1302</v>
      </c>
      <c r="G751" s="95">
        <f t="array" ref="G751">SUM(IF('Graf I Nivel Datastudio'!$B$1:$B$1613=B751,IF('Graf I Nivel Datastudio'!$C$1:$C$1613=C751,IF('Graf I Nivel Datastudio'!$D$1:$D$1613=D751,'Graf I Nivel Datastudio'!$G$1:$G$1613,0))))+SUM(IF('Graf II Nivel Datastudio'!$B$1:$B$1613=B751,IF('Graf II Nivel Datastudio'!$C$1:$C$1613=C751,IF('Graf II Nivel Datastudio'!$D$1:$D$1613=D751,'Graf II Nivel Datastudio'!$G$1:$G$1613,0))))</f>
        <v>6</v>
      </c>
      <c r="H751" s="95">
        <f t="shared" si="28"/>
        <v>277</v>
      </c>
      <c r="I751" s="98">
        <f t="shared" si="27"/>
        <v>0.28914405010438415</v>
      </c>
      <c r="J751" s="98">
        <f t="shared" si="2"/>
        <v>0.21274961597542244</v>
      </c>
      <c r="K751" s="34" t="s">
        <v>4728</v>
      </c>
    </row>
    <row r="752" spans="1:11">
      <c r="A752" s="34" t="s">
        <v>4670</v>
      </c>
      <c r="B752" s="34">
        <v>2022</v>
      </c>
      <c r="C752" s="34">
        <v>24</v>
      </c>
      <c r="D752" s="34" t="s">
        <v>651</v>
      </c>
      <c r="E752" s="95">
        <f t="shared" si="26"/>
        <v>958</v>
      </c>
      <c r="F752" s="95">
        <f>Cargos_x_gob!$C$5+Cargos_x_gob!$C$9</f>
        <v>1302</v>
      </c>
      <c r="G752" s="95">
        <f t="array" ref="G752">SUM(IF('Graf I Nivel Datastudio'!$B$1:$B$1613=B752,IF('Graf I Nivel Datastudio'!$C$1:$C$1613=C752,IF('Graf I Nivel Datastudio'!$D$1:$D$1613=D752,'Graf I Nivel Datastudio'!$G$1:$G$1613,0))))+SUM(IF('Graf II Nivel Datastudio'!$B$1:$B$1613=B752,IF('Graf II Nivel Datastudio'!$C$1:$C$1613=C752,IF('Graf II Nivel Datastudio'!$D$1:$D$1613=D752,'Graf II Nivel Datastudio'!$G$1:$G$1613,0))))</f>
        <v>4</v>
      </c>
      <c r="H752" s="95">
        <f t="shared" si="28"/>
        <v>281</v>
      </c>
      <c r="I752" s="98">
        <f t="shared" si="27"/>
        <v>0.29331941544885176</v>
      </c>
      <c r="J752" s="98">
        <f t="shared" si="2"/>
        <v>0.21582181259600614</v>
      </c>
      <c r="K752" s="34" t="s">
        <v>4728</v>
      </c>
    </row>
    <row r="753" spans="1:11">
      <c r="A753" s="34" t="s">
        <v>4670</v>
      </c>
      <c r="B753" s="34">
        <v>2022</v>
      </c>
      <c r="C753" s="34">
        <v>25</v>
      </c>
      <c r="D753" s="34" t="s">
        <v>651</v>
      </c>
      <c r="E753" s="95">
        <f t="shared" ref="E753:E816" si="29">GB1_IN+GB1_IIN</f>
        <v>958</v>
      </c>
      <c r="F753" s="95">
        <f>Cargos_x_gob!$C$5+Cargos_x_gob!$C$9</f>
        <v>1302</v>
      </c>
      <c r="G753" s="95">
        <f t="array" ref="G753">SUM(IF('Graf I Nivel Datastudio'!$B$1:$B$1613=B753,IF('Graf I Nivel Datastudio'!$C$1:$C$1613=C753,IF('Graf I Nivel Datastudio'!$D$1:$D$1613=D753,'Graf I Nivel Datastudio'!$G$1:$G$1613,0))))+SUM(IF('Graf II Nivel Datastudio'!$B$1:$B$1613=B753,IF('Graf II Nivel Datastudio'!$C$1:$C$1613=C753,IF('Graf II Nivel Datastudio'!$D$1:$D$1613=D753,'Graf II Nivel Datastudio'!$G$1:$G$1613,0))))</f>
        <v>6</v>
      </c>
      <c r="H753" s="95">
        <f t="shared" si="28"/>
        <v>287</v>
      </c>
      <c r="I753" s="98">
        <f t="shared" si="27"/>
        <v>0.29958246346555323</v>
      </c>
      <c r="J753" s="98">
        <f t="shared" si="2"/>
        <v>0.22043010752688172</v>
      </c>
      <c r="K753" s="34" t="s">
        <v>4728</v>
      </c>
    </row>
    <row r="754" spans="1:11">
      <c r="A754" s="34" t="s">
        <v>4670</v>
      </c>
      <c r="B754" s="34">
        <v>2022</v>
      </c>
      <c r="C754" s="34">
        <v>26</v>
      </c>
      <c r="D754" s="34" t="s">
        <v>651</v>
      </c>
      <c r="E754" s="95">
        <f t="shared" si="29"/>
        <v>958</v>
      </c>
      <c r="F754" s="95">
        <f>Cargos_x_gob!$C$5+Cargos_x_gob!$C$9</f>
        <v>1302</v>
      </c>
      <c r="G754" s="95">
        <f t="array" ref="G754">SUM(IF('Graf I Nivel Datastudio'!$B$1:$B$1613=B754,IF('Graf I Nivel Datastudio'!$C$1:$C$1613=C754,IF('Graf I Nivel Datastudio'!$D$1:$D$1613=D754,'Graf I Nivel Datastudio'!$G$1:$G$1613,0))))+SUM(IF('Graf II Nivel Datastudio'!$B$1:$B$1613=B754,IF('Graf II Nivel Datastudio'!$C$1:$C$1613=C754,IF('Graf II Nivel Datastudio'!$D$1:$D$1613=D754,'Graf II Nivel Datastudio'!$G$1:$G$1613,0))))</f>
        <v>5</v>
      </c>
      <c r="H754" s="95">
        <f t="shared" si="28"/>
        <v>292</v>
      </c>
      <c r="I754" s="98">
        <f t="shared" si="27"/>
        <v>0.30480167014613779</v>
      </c>
      <c r="J754" s="98">
        <f t="shared" si="2"/>
        <v>0.22427035330261136</v>
      </c>
      <c r="K754" s="34" t="s">
        <v>4728</v>
      </c>
    </row>
    <row r="755" spans="1:11">
      <c r="A755" s="34" t="s">
        <v>4670</v>
      </c>
      <c r="B755" s="34">
        <v>2022</v>
      </c>
      <c r="C755" s="34">
        <v>27</v>
      </c>
      <c r="D755" s="34" t="s">
        <v>651</v>
      </c>
      <c r="E755" s="95">
        <f t="shared" si="29"/>
        <v>958</v>
      </c>
      <c r="F755" s="95">
        <f>Cargos_x_gob!$C$5+Cargos_x_gob!$C$9</f>
        <v>1302</v>
      </c>
      <c r="G755" s="95">
        <f t="array" ref="G755">SUM(IF('Graf I Nivel Datastudio'!$B$1:$B$1613=B755,IF('Graf I Nivel Datastudio'!$C$1:$C$1613=C755,IF('Graf I Nivel Datastudio'!$D$1:$D$1613=D755,'Graf I Nivel Datastudio'!$G$1:$G$1613,0))))+SUM(IF('Graf II Nivel Datastudio'!$B$1:$B$1613=B755,IF('Graf II Nivel Datastudio'!$C$1:$C$1613=C755,IF('Graf II Nivel Datastudio'!$D$1:$D$1613=D755,'Graf II Nivel Datastudio'!$G$1:$G$1613,0))))</f>
        <v>4</v>
      </c>
      <c r="H755" s="95">
        <f t="shared" si="28"/>
        <v>296</v>
      </c>
      <c r="I755" s="98">
        <f t="shared" si="27"/>
        <v>0.3089770354906054</v>
      </c>
      <c r="J755" s="98">
        <f t="shared" si="2"/>
        <v>0.22734254992319508</v>
      </c>
      <c r="K755" s="34" t="s">
        <v>4728</v>
      </c>
    </row>
    <row r="756" spans="1:11">
      <c r="A756" s="34" t="s">
        <v>4670</v>
      </c>
      <c r="B756" s="34">
        <v>2022</v>
      </c>
      <c r="C756" s="34">
        <v>28</v>
      </c>
      <c r="D756" s="34" t="s">
        <v>651</v>
      </c>
      <c r="E756" s="95">
        <f t="shared" si="29"/>
        <v>958</v>
      </c>
      <c r="F756" s="95">
        <f>Cargos_x_gob!$C$5+Cargos_x_gob!$C$9</f>
        <v>1302</v>
      </c>
      <c r="G756" s="95">
        <f t="array" ref="G756">SUM(IF('Graf I Nivel Datastudio'!$B$1:$B$1613=B756,IF('Graf I Nivel Datastudio'!$C$1:$C$1613=C756,IF('Graf I Nivel Datastudio'!$D$1:$D$1613=D756,'Graf I Nivel Datastudio'!$G$1:$G$1613,0))))+SUM(IF('Graf II Nivel Datastudio'!$B$1:$B$1613=B756,IF('Graf II Nivel Datastudio'!$C$1:$C$1613=C756,IF('Graf II Nivel Datastudio'!$D$1:$D$1613=D756,'Graf II Nivel Datastudio'!$G$1:$G$1613,0))))</f>
        <v>5</v>
      </c>
      <c r="H756" s="95">
        <f t="shared" si="28"/>
        <v>301</v>
      </c>
      <c r="I756" s="98">
        <f t="shared" si="27"/>
        <v>0.31419624217118997</v>
      </c>
      <c r="J756" s="98">
        <f t="shared" si="2"/>
        <v>0.23118279569892472</v>
      </c>
      <c r="K756" s="34" t="s">
        <v>4728</v>
      </c>
    </row>
    <row r="757" spans="1:11">
      <c r="A757" s="34" t="s">
        <v>4670</v>
      </c>
      <c r="B757" s="34">
        <v>2022</v>
      </c>
      <c r="C757" s="34">
        <v>29</v>
      </c>
      <c r="D757" s="34" t="s">
        <v>651</v>
      </c>
      <c r="E757" s="95">
        <f t="shared" si="29"/>
        <v>958</v>
      </c>
      <c r="F757" s="95">
        <f>Cargos_x_gob!$C$5+Cargos_x_gob!$C$9</f>
        <v>1302</v>
      </c>
      <c r="G757" s="95">
        <f t="array" ref="G757">SUM(IF('Graf I Nivel Datastudio'!$B$1:$B$1613=B757,IF('Graf I Nivel Datastudio'!$C$1:$C$1613=C757,IF('Graf I Nivel Datastudio'!$D$1:$D$1613=D757,'Graf I Nivel Datastudio'!$G$1:$G$1613,0))))+SUM(IF('Graf II Nivel Datastudio'!$B$1:$B$1613=B757,IF('Graf II Nivel Datastudio'!$C$1:$C$1613=C757,IF('Graf II Nivel Datastudio'!$D$1:$D$1613=D757,'Graf II Nivel Datastudio'!$G$1:$G$1613,0))))</f>
        <v>14</v>
      </c>
      <c r="H757" s="95">
        <f t="shared" si="28"/>
        <v>315</v>
      </c>
      <c r="I757" s="98">
        <f t="shared" si="27"/>
        <v>0.3288100208768267</v>
      </c>
      <c r="J757" s="98">
        <f t="shared" si="2"/>
        <v>0.24193548387096775</v>
      </c>
      <c r="K757" s="34" t="s">
        <v>4728</v>
      </c>
    </row>
    <row r="758" spans="1:11">
      <c r="A758" s="34" t="s">
        <v>4670</v>
      </c>
      <c r="B758" s="34">
        <v>2022</v>
      </c>
      <c r="C758" s="34">
        <v>30</v>
      </c>
      <c r="D758" s="34" t="s">
        <v>651</v>
      </c>
      <c r="E758" s="95">
        <f t="shared" si="29"/>
        <v>958</v>
      </c>
      <c r="F758" s="95">
        <f>Cargos_x_gob!$C$5+Cargos_x_gob!$C$9</f>
        <v>1302</v>
      </c>
      <c r="G758" s="95">
        <f t="array" ref="G758">SUM(IF('Graf I Nivel Datastudio'!$B$1:$B$1613=B758,IF('Graf I Nivel Datastudio'!$C$1:$C$1613=C758,IF('Graf I Nivel Datastudio'!$D$1:$D$1613=D758,'Graf I Nivel Datastudio'!$G$1:$G$1613,0))))+SUM(IF('Graf II Nivel Datastudio'!$B$1:$B$1613=B758,IF('Graf II Nivel Datastudio'!$C$1:$C$1613=C758,IF('Graf II Nivel Datastudio'!$D$1:$D$1613=D758,'Graf II Nivel Datastudio'!$G$1:$G$1613,0))))</f>
        <v>9</v>
      </c>
      <c r="H758" s="95">
        <f t="shared" si="28"/>
        <v>324</v>
      </c>
      <c r="I758" s="98">
        <f t="shared" si="27"/>
        <v>0.33820459290187893</v>
      </c>
      <c r="J758" s="98">
        <f t="shared" si="2"/>
        <v>0.24884792626728111</v>
      </c>
      <c r="K758" s="34" t="s">
        <v>4728</v>
      </c>
    </row>
    <row r="759" spans="1:11">
      <c r="A759" s="34" t="s">
        <v>4670</v>
      </c>
      <c r="B759" s="34">
        <v>2022</v>
      </c>
      <c r="C759" s="34">
        <v>31</v>
      </c>
      <c r="D759" s="34" t="s">
        <v>651</v>
      </c>
      <c r="E759" s="95">
        <f t="shared" si="29"/>
        <v>958</v>
      </c>
      <c r="F759" s="95">
        <f>Cargos_x_gob!$C$5+Cargos_x_gob!$C$9</f>
        <v>1302</v>
      </c>
      <c r="G759" s="95">
        <f t="array" ref="G759">SUM(IF('Graf I Nivel Datastudio'!$B$1:$B$1613=B759,IF('Graf I Nivel Datastudio'!$C$1:$C$1613=C759,IF('Graf I Nivel Datastudio'!$D$1:$D$1613=D759,'Graf I Nivel Datastudio'!$G$1:$G$1613,0))))+SUM(IF('Graf II Nivel Datastudio'!$B$1:$B$1613=B759,IF('Graf II Nivel Datastudio'!$C$1:$C$1613=C759,IF('Graf II Nivel Datastudio'!$D$1:$D$1613=D759,'Graf II Nivel Datastudio'!$G$1:$G$1613,0))))</f>
        <v>8</v>
      </c>
      <c r="H759" s="95">
        <f t="shared" si="28"/>
        <v>332</v>
      </c>
      <c r="I759" s="98">
        <f t="shared" si="27"/>
        <v>0.3465553235908142</v>
      </c>
      <c r="J759" s="98">
        <f t="shared" si="2"/>
        <v>0.25499231950844853</v>
      </c>
      <c r="K759" s="34" t="s">
        <v>4728</v>
      </c>
    </row>
    <row r="760" spans="1:11">
      <c r="A760" s="34" t="s">
        <v>4670</v>
      </c>
      <c r="B760" s="34">
        <v>2022</v>
      </c>
      <c r="C760" s="34">
        <v>32</v>
      </c>
      <c r="D760" s="34" t="s">
        <v>651</v>
      </c>
      <c r="E760" s="95">
        <f t="shared" si="29"/>
        <v>958</v>
      </c>
      <c r="F760" s="95">
        <f>Cargos_x_gob!$C$5+Cargos_x_gob!$C$9</f>
        <v>1302</v>
      </c>
      <c r="G760" s="95">
        <f t="array" ref="G760">SUM(IF('Graf I Nivel Datastudio'!$B$1:$B$1613=B760,IF('Graf I Nivel Datastudio'!$C$1:$C$1613=C760,IF('Graf I Nivel Datastudio'!$D$1:$D$1613=D760,'Graf I Nivel Datastudio'!$G$1:$G$1613,0))))+SUM(IF('Graf II Nivel Datastudio'!$B$1:$B$1613=B760,IF('Graf II Nivel Datastudio'!$C$1:$C$1613=C760,IF('Graf II Nivel Datastudio'!$D$1:$D$1613=D760,'Graf II Nivel Datastudio'!$G$1:$G$1613,0))))</f>
        <v>12</v>
      </c>
      <c r="H760" s="95">
        <f t="shared" si="28"/>
        <v>344</v>
      </c>
      <c r="I760" s="98">
        <f t="shared" si="27"/>
        <v>0.35908141962421714</v>
      </c>
      <c r="J760" s="98">
        <f t="shared" si="2"/>
        <v>0.2642089093701997</v>
      </c>
      <c r="K760" s="34" t="s">
        <v>4728</v>
      </c>
    </row>
    <row r="761" spans="1:11">
      <c r="A761" s="34" t="s">
        <v>4670</v>
      </c>
      <c r="B761" s="34">
        <v>2022</v>
      </c>
      <c r="C761" s="34">
        <v>33</v>
      </c>
      <c r="D761" s="34" t="s">
        <v>651</v>
      </c>
      <c r="E761" s="95">
        <f t="shared" si="29"/>
        <v>958</v>
      </c>
      <c r="F761" s="95">
        <f>Cargos_x_gob!$C$5+Cargos_x_gob!$C$9</f>
        <v>1302</v>
      </c>
      <c r="G761" s="95">
        <f t="array" ref="G761">SUM(IF('Graf I Nivel Datastudio'!$B$1:$B$1613=B761,IF('Graf I Nivel Datastudio'!$C$1:$C$1613=C761,IF('Graf I Nivel Datastudio'!$D$1:$D$1613=D761,'Graf I Nivel Datastudio'!$G$1:$G$1613,0))))+SUM(IF('Graf II Nivel Datastudio'!$B$1:$B$1613=B761,IF('Graf II Nivel Datastudio'!$C$1:$C$1613=C761,IF('Graf II Nivel Datastudio'!$D$1:$D$1613=D761,'Graf II Nivel Datastudio'!$G$1:$G$1613,0))))</f>
        <v>7</v>
      </c>
      <c r="H761" s="95">
        <f t="shared" si="28"/>
        <v>351</v>
      </c>
      <c r="I761" s="98">
        <f t="shared" si="27"/>
        <v>0.3663883089770355</v>
      </c>
      <c r="J761" s="98">
        <f t="shared" si="2"/>
        <v>0.2695852534562212</v>
      </c>
      <c r="K761" s="34" t="s">
        <v>4728</v>
      </c>
    </row>
    <row r="762" spans="1:11">
      <c r="A762" s="34" t="s">
        <v>4670</v>
      </c>
      <c r="B762" s="34">
        <v>2022</v>
      </c>
      <c r="C762" s="34">
        <v>34</v>
      </c>
      <c r="D762" s="34" t="s">
        <v>651</v>
      </c>
      <c r="E762" s="95">
        <f t="shared" si="29"/>
        <v>958</v>
      </c>
      <c r="F762" s="95">
        <f>Cargos_x_gob!$C$5+Cargos_x_gob!$C$9</f>
        <v>1302</v>
      </c>
      <c r="G762" s="95">
        <f t="array" ref="G762">SUM(IF('Graf I Nivel Datastudio'!$B$1:$B$1613=B762,IF('Graf I Nivel Datastudio'!$C$1:$C$1613=C762,IF('Graf I Nivel Datastudio'!$D$1:$D$1613=D762,'Graf I Nivel Datastudio'!$G$1:$G$1613,0))))+SUM(IF('Graf II Nivel Datastudio'!$B$1:$B$1613=B762,IF('Graf II Nivel Datastudio'!$C$1:$C$1613=C762,IF('Graf II Nivel Datastudio'!$D$1:$D$1613=D762,'Graf II Nivel Datastudio'!$G$1:$G$1613,0))))</f>
        <v>11</v>
      </c>
      <c r="H762" s="95">
        <f t="shared" si="28"/>
        <v>362</v>
      </c>
      <c r="I762" s="98">
        <f t="shared" si="27"/>
        <v>0.37787056367432148</v>
      </c>
      <c r="J762" s="98">
        <f t="shared" si="2"/>
        <v>0.27803379416282642</v>
      </c>
      <c r="K762" s="34" t="s">
        <v>4728</v>
      </c>
    </row>
    <row r="763" spans="1:11">
      <c r="A763" s="34" t="s">
        <v>4670</v>
      </c>
      <c r="B763" s="34">
        <v>2022</v>
      </c>
      <c r="C763" s="34">
        <v>35</v>
      </c>
      <c r="D763" s="34" t="s">
        <v>651</v>
      </c>
      <c r="E763" s="95">
        <f t="shared" si="29"/>
        <v>958</v>
      </c>
      <c r="F763" s="95">
        <f>Cargos_x_gob!$C$5+Cargos_x_gob!$C$9</f>
        <v>1302</v>
      </c>
      <c r="G763" s="95">
        <f t="array" ref="G763">SUM(IF('Graf I Nivel Datastudio'!$B$1:$B$1613=B763,IF('Graf I Nivel Datastudio'!$C$1:$C$1613=C763,IF('Graf I Nivel Datastudio'!$D$1:$D$1613=D763,'Graf I Nivel Datastudio'!$G$1:$G$1613,0))))+SUM(IF('Graf II Nivel Datastudio'!$B$1:$B$1613=B763,IF('Graf II Nivel Datastudio'!$C$1:$C$1613=C763,IF('Graf II Nivel Datastudio'!$D$1:$D$1613=D763,'Graf II Nivel Datastudio'!$G$1:$G$1613,0))))</f>
        <v>8</v>
      </c>
      <c r="H763" s="95">
        <f t="shared" si="28"/>
        <v>370</v>
      </c>
      <c r="I763" s="98">
        <f t="shared" si="27"/>
        <v>0.38622129436325681</v>
      </c>
      <c r="J763" s="98">
        <f t="shared" si="2"/>
        <v>0.28417818740399386</v>
      </c>
      <c r="K763" s="34" t="s">
        <v>4728</v>
      </c>
    </row>
    <row r="764" spans="1:11">
      <c r="A764" s="34" t="s">
        <v>4670</v>
      </c>
      <c r="B764" s="34">
        <v>2022</v>
      </c>
      <c r="C764" s="34">
        <v>36</v>
      </c>
      <c r="D764" s="34" t="s">
        <v>651</v>
      </c>
      <c r="E764" s="95">
        <f t="shared" si="29"/>
        <v>958</v>
      </c>
      <c r="F764" s="95">
        <f>Cargos_x_gob!$C$5+Cargos_x_gob!$C$9</f>
        <v>1302</v>
      </c>
      <c r="G764" s="95">
        <f t="array" ref="G764">SUM(IF('Graf I Nivel Datastudio'!$B$1:$B$1613=B764,IF('Graf I Nivel Datastudio'!$C$1:$C$1613=C764,IF('Graf I Nivel Datastudio'!$D$1:$D$1613=D764,'Graf I Nivel Datastudio'!$G$1:$G$1613,0))))+SUM(IF('Graf II Nivel Datastudio'!$B$1:$B$1613=B764,IF('Graf II Nivel Datastudio'!$C$1:$C$1613=C764,IF('Graf II Nivel Datastudio'!$D$1:$D$1613=D764,'Graf II Nivel Datastudio'!$G$1:$G$1613,0))))</f>
        <v>3</v>
      </c>
      <c r="H764" s="95">
        <f t="shared" si="28"/>
        <v>373</v>
      </c>
      <c r="I764" s="98">
        <f t="shared" si="27"/>
        <v>0.38935281837160751</v>
      </c>
      <c r="J764" s="98">
        <f t="shared" si="2"/>
        <v>0.28648233486943164</v>
      </c>
      <c r="K764" s="34" t="s">
        <v>4728</v>
      </c>
    </row>
    <row r="765" spans="1:11">
      <c r="A765" s="34" t="s">
        <v>4670</v>
      </c>
      <c r="B765" s="34">
        <v>2022</v>
      </c>
      <c r="C765" s="34">
        <v>37</v>
      </c>
      <c r="D765" s="34" t="s">
        <v>651</v>
      </c>
      <c r="E765" s="95">
        <f t="shared" si="29"/>
        <v>958</v>
      </c>
      <c r="F765" s="95">
        <f>Cargos_x_gob!$C$5+Cargos_x_gob!$C$9</f>
        <v>1302</v>
      </c>
      <c r="G765" s="95">
        <f t="array" ref="G765">SUM(IF('Graf I Nivel Datastudio'!$B$1:$B$1613=B765,IF('Graf I Nivel Datastudio'!$C$1:$C$1613=C765,IF('Graf I Nivel Datastudio'!$D$1:$D$1613=D765,'Graf I Nivel Datastudio'!$G$1:$G$1613,0))))+SUM(IF('Graf II Nivel Datastudio'!$B$1:$B$1613=B765,IF('Graf II Nivel Datastudio'!$C$1:$C$1613=C765,IF('Graf II Nivel Datastudio'!$D$1:$D$1613=D765,'Graf II Nivel Datastudio'!$G$1:$G$1613,0))))</f>
        <v>6</v>
      </c>
      <c r="H765" s="95">
        <f t="shared" si="28"/>
        <v>379</v>
      </c>
      <c r="I765" s="98">
        <f t="shared" si="27"/>
        <v>0.39561586638830898</v>
      </c>
      <c r="J765" s="98">
        <f t="shared" si="2"/>
        <v>0.2910906298003072</v>
      </c>
      <c r="K765" s="34" t="s">
        <v>4728</v>
      </c>
    </row>
    <row r="766" spans="1:11">
      <c r="A766" s="34" t="s">
        <v>4670</v>
      </c>
      <c r="B766" s="34">
        <v>2022</v>
      </c>
      <c r="C766" s="34">
        <v>38</v>
      </c>
      <c r="D766" s="34" t="s">
        <v>651</v>
      </c>
      <c r="E766" s="95">
        <f t="shared" si="29"/>
        <v>958</v>
      </c>
      <c r="F766" s="95">
        <f>Cargos_x_gob!$C$5+Cargos_x_gob!$C$9</f>
        <v>1302</v>
      </c>
      <c r="G766" s="95">
        <f t="array" ref="G766">SUM(IF('Graf I Nivel Datastudio'!$B$1:$B$1613=B766,IF('Graf I Nivel Datastudio'!$C$1:$C$1613=C766,IF('Graf I Nivel Datastudio'!$D$1:$D$1613=D766,'Graf I Nivel Datastudio'!$G$1:$G$1613,0))))+SUM(IF('Graf II Nivel Datastudio'!$B$1:$B$1613=B766,IF('Graf II Nivel Datastudio'!$C$1:$C$1613=C766,IF('Graf II Nivel Datastudio'!$D$1:$D$1613=D766,'Graf II Nivel Datastudio'!$G$1:$G$1613,0))))</f>
        <v>9</v>
      </c>
      <c r="H766" s="95">
        <f t="shared" si="28"/>
        <v>388</v>
      </c>
      <c r="I766" s="98">
        <f t="shared" si="27"/>
        <v>0.40501043841336115</v>
      </c>
      <c r="J766" s="98">
        <f t="shared" si="2"/>
        <v>0.29800307219662059</v>
      </c>
      <c r="K766" s="34" t="s">
        <v>4728</v>
      </c>
    </row>
    <row r="767" spans="1:11">
      <c r="A767" s="34" t="s">
        <v>4670</v>
      </c>
      <c r="B767" s="34">
        <v>2022</v>
      </c>
      <c r="C767" s="34">
        <v>39</v>
      </c>
      <c r="D767" s="34" t="s">
        <v>651</v>
      </c>
      <c r="E767" s="95">
        <f t="shared" si="29"/>
        <v>958</v>
      </c>
      <c r="F767" s="95">
        <f>Cargos_x_gob!$C$5+Cargos_x_gob!$C$9</f>
        <v>1302</v>
      </c>
      <c r="G767" s="95">
        <f t="array" ref="G767">SUM(IF('Graf I Nivel Datastudio'!$B$1:$B$1613=B767,IF('Graf I Nivel Datastudio'!$C$1:$C$1613=C767,IF('Graf I Nivel Datastudio'!$D$1:$D$1613=D767,'Graf I Nivel Datastudio'!$G$1:$G$1613,0))))+SUM(IF('Graf II Nivel Datastudio'!$B$1:$B$1613=B767,IF('Graf II Nivel Datastudio'!$C$1:$C$1613=C767,IF('Graf II Nivel Datastudio'!$D$1:$D$1613=D767,'Graf II Nivel Datastudio'!$G$1:$G$1613,0))))</f>
        <v>4</v>
      </c>
      <c r="H767" s="95">
        <f t="shared" si="28"/>
        <v>392</v>
      </c>
      <c r="I767" s="98">
        <f t="shared" si="27"/>
        <v>0.40918580375782881</v>
      </c>
      <c r="J767" s="98">
        <f t="shared" si="2"/>
        <v>0.30107526881720431</v>
      </c>
      <c r="K767" s="34" t="s">
        <v>4728</v>
      </c>
    </row>
    <row r="768" spans="1:11">
      <c r="A768" s="34" t="s">
        <v>4670</v>
      </c>
      <c r="B768" s="34">
        <v>2022</v>
      </c>
      <c r="C768" s="34">
        <v>40</v>
      </c>
      <c r="D768" s="34" t="s">
        <v>651</v>
      </c>
      <c r="E768" s="95">
        <f t="shared" si="29"/>
        <v>958</v>
      </c>
      <c r="F768" s="95">
        <f>Cargos_x_gob!$C$5+Cargos_x_gob!$C$9</f>
        <v>1302</v>
      </c>
      <c r="G768" s="95">
        <f t="array" ref="G768">SUM(IF('Graf I Nivel Datastudio'!$B$1:$B$1613=B768,IF('Graf I Nivel Datastudio'!$C$1:$C$1613=C768,IF('Graf I Nivel Datastudio'!$D$1:$D$1613=D768,'Graf I Nivel Datastudio'!$G$1:$G$1613,0))))+SUM(IF('Graf II Nivel Datastudio'!$B$1:$B$1613=B768,IF('Graf II Nivel Datastudio'!$C$1:$C$1613=C768,IF('Graf II Nivel Datastudio'!$D$1:$D$1613=D768,'Graf II Nivel Datastudio'!$G$1:$G$1613,0))))</f>
        <v>3</v>
      </c>
      <c r="H768" s="95">
        <f t="shared" si="28"/>
        <v>395</v>
      </c>
      <c r="I768" s="98">
        <f t="shared" si="27"/>
        <v>0.41231732776617952</v>
      </c>
      <c r="J768" s="98">
        <f t="shared" si="2"/>
        <v>0.30337941628264209</v>
      </c>
      <c r="K768" s="34" t="s">
        <v>4728</v>
      </c>
    </row>
    <row r="769" spans="1:11">
      <c r="A769" s="34" t="s">
        <v>4670</v>
      </c>
      <c r="B769" s="34">
        <v>2022</v>
      </c>
      <c r="C769" s="34">
        <v>41</v>
      </c>
      <c r="D769" s="34" t="s">
        <v>651</v>
      </c>
      <c r="E769" s="95">
        <f t="shared" si="29"/>
        <v>958</v>
      </c>
      <c r="F769" s="95">
        <f>Cargos_x_gob!$C$5+Cargos_x_gob!$C$9</f>
        <v>1302</v>
      </c>
      <c r="G769" s="95">
        <f t="array" ref="G769">SUM(IF('Graf I Nivel Datastudio'!$B$1:$B$1613=B769,IF('Graf I Nivel Datastudio'!$C$1:$C$1613=C769,IF('Graf I Nivel Datastudio'!$D$1:$D$1613=D769,'Graf I Nivel Datastudio'!$G$1:$G$1613,0))))+SUM(IF('Graf II Nivel Datastudio'!$B$1:$B$1613=B769,IF('Graf II Nivel Datastudio'!$C$1:$C$1613=C769,IF('Graf II Nivel Datastudio'!$D$1:$D$1613=D769,'Graf II Nivel Datastudio'!$G$1:$G$1613,0))))</f>
        <v>5</v>
      </c>
      <c r="H769" s="95">
        <f t="shared" si="28"/>
        <v>400</v>
      </c>
      <c r="I769" s="98">
        <f t="shared" si="27"/>
        <v>0.41753653444676408</v>
      </c>
      <c r="J769" s="98">
        <f t="shared" si="2"/>
        <v>0.30721966205837176</v>
      </c>
      <c r="K769" s="34" t="s">
        <v>4728</v>
      </c>
    </row>
    <row r="770" spans="1:11">
      <c r="A770" s="34" t="s">
        <v>4670</v>
      </c>
      <c r="B770" s="34">
        <v>2022</v>
      </c>
      <c r="C770" s="34">
        <v>42</v>
      </c>
      <c r="D770" s="34" t="s">
        <v>651</v>
      </c>
      <c r="E770" s="95">
        <f t="shared" si="29"/>
        <v>958</v>
      </c>
      <c r="F770" s="95">
        <f>Cargos_x_gob!$C$5+Cargos_x_gob!$C$9</f>
        <v>1302</v>
      </c>
      <c r="G770" s="95">
        <f t="array" ref="G770">SUM(IF('Graf I Nivel Datastudio'!$B$1:$B$1613=B770,IF('Graf I Nivel Datastudio'!$C$1:$C$1613=C770,IF('Graf I Nivel Datastudio'!$D$1:$D$1613=D770,'Graf I Nivel Datastudio'!$G$1:$G$1613,0))))+SUM(IF('Graf II Nivel Datastudio'!$B$1:$B$1613=B770,IF('Graf II Nivel Datastudio'!$C$1:$C$1613=C770,IF('Graf II Nivel Datastudio'!$D$1:$D$1613=D770,'Graf II Nivel Datastudio'!$G$1:$G$1613,0))))</f>
        <v>2</v>
      </c>
      <c r="H770" s="95">
        <f t="shared" si="28"/>
        <v>402</v>
      </c>
      <c r="I770" s="98">
        <f t="shared" si="27"/>
        <v>0.41962421711899789</v>
      </c>
      <c r="J770" s="98">
        <f t="shared" si="2"/>
        <v>0.30875576036866359</v>
      </c>
      <c r="K770" s="34" t="s">
        <v>4728</v>
      </c>
    </row>
    <row r="771" spans="1:11">
      <c r="A771" s="34" t="s">
        <v>4670</v>
      </c>
      <c r="B771" s="34">
        <v>2022</v>
      </c>
      <c r="C771" s="34">
        <v>43</v>
      </c>
      <c r="D771" s="34" t="s">
        <v>651</v>
      </c>
      <c r="E771" s="95">
        <f t="shared" si="29"/>
        <v>958</v>
      </c>
      <c r="F771" s="95">
        <f>Cargos_x_gob!$C$5+Cargos_x_gob!$C$9</f>
        <v>1302</v>
      </c>
      <c r="G771" s="95">
        <f t="array" ref="G771">SUM(IF('Graf I Nivel Datastudio'!$B$1:$B$1613=B771,IF('Graf I Nivel Datastudio'!$C$1:$C$1613=C771,IF('Graf I Nivel Datastudio'!$D$1:$D$1613=D771,'Graf I Nivel Datastudio'!$G$1:$G$1613,0))))+SUM(IF('Graf II Nivel Datastudio'!$B$1:$B$1613=B771,IF('Graf II Nivel Datastudio'!$C$1:$C$1613=C771,IF('Graf II Nivel Datastudio'!$D$1:$D$1613=D771,'Graf II Nivel Datastudio'!$G$1:$G$1613,0))))</f>
        <v>16</v>
      </c>
      <c r="H771" s="95">
        <f t="shared" si="28"/>
        <v>418</v>
      </c>
      <c r="I771" s="98">
        <f t="shared" si="27"/>
        <v>0.43632567849686849</v>
      </c>
      <c r="J771" s="98">
        <f t="shared" si="2"/>
        <v>0.32104454685099848</v>
      </c>
      <c r="K771" s="34" t="s">
        <v>4728</v>
      </c>
    </row>
    <row r="772" spans="1:11">
      <c r="A772" s="34" t="s">
        <v>4670</v>
      </c>
      <c r="B772" s="34">
        <v>2022</v>
      </c>
      <c r="C772" s="34">
        <v>44</v>
      </c>
      <c r="D772" s="34" t="s">
        <v>651</v>
      </c>
      <c r="E772" s="95">
        <f t="shared" si="29"/>
        <v>958</v>
      </c>
      <c r="F772" s="95">
        <f>Cargos_x_gob!$C$5+Cargos_x_gob!$C$9</f>
        <v>1302</v>
      </c>
      <c r="G772" s="95">
        <f t="array" ref="G772">SUM(IF('Graf I Nivel Datastudio'!$B$1:$B$1613=B772,IF('Graf I Nivel Datastudio'!$C$1:$C$1613=C772,IF('Graf I Nivel Datastudio'!$D$1:$D$1613=D772,'Graf I Nivel Datastudio'!$G$1:$G$1613,0))))+SUM(IF('Graf II Nivel Datastudio'!$B$1:$B$1613=B772,IF('Graf II Nivel Datastudio'!$C$1:$C$1613=C772,IF('Graf II Nivel Datastudio'!$D$1:$D$1613=D772,'Graf II Nivel Datastudio'!$G$1:$G$1613,0))))</f>
        <v>3</v>
      </c>
      <c r="H772" s="95">
        <f t="shared" si="28"/>
        <v>421</v>
      </c>
      <c r="I772" s="98">
        <f t="shared" si="27"/>
        <v>0.43945720250521919</v>
      </c>
      <c r="J772" s="98">
        <f t="shared" si="2"/>
        <v>0.32334869431643626</v>
      </c>
      <c r="K772" s="34" t="s">
        <v>4728</v>
      </c>
    </row>
    <row r="773" spans="1:11">
      <c r="A773" s="34" t="s">
        <v>4670</v>
      </c>
      <c r="B773" s="34">
        <v>2022</v>
      </c>
      <c r="C773" s="34">
        <v>45</v>
      </c>
      <c r="D773" s="34" t="s">
        <v>651</v>
      </c>
      <c r="E773" s="95">
        <f t="shared" si="29"/>
        <v>958</v>
      </c>
      <c r="F773" s="95">
        <f>Cargos_x_gob!$C$5+Cargos_x_gob!$C$9</f>
        <v>1302</v>
      </c>
      <c r="G773" s="95">
        <f t="array" ref="G773">SUM(IF('Graf I Nivel Datastudio'!$B$1:$B$1613=B773,IF('Graf I Nivel Datastudio'!$C$1:$C$1613=C773,IF('Graf I Nivel Datastudio'!$D$1:$D$1613=D773,'Graf I Nivel Datastudio'!$G$1:$G$1613,0))))+SUM(IF('Graf II Nivel Datastudio'!$B$1:$B$1613=B773,IF('Graf II Nivel Datastudio'!$C$1:$C$1613=C773,IF('Graf II Nivel Datastudio'!$D$1:$D$1613=D773,'Graf II Nivel Datastudio'!$G$1:$G$1613,0))))</f>
        <v>5</v>
      </c>
      <c r="H773" s="95">
        <f t="shared" si="28"/>
        <v>426</v>
      </c>
      <c r="I773" s="98">
        <f t="shared" si="27"/>
        <v>0.44467640918580376</v>
      </c>
      <c r="J773" s="98">
        <f t="shared" si="2"/>
        <v>0.32718894009216593</v>
      </c>
      <c r="K773" s="34" t="s">
        <v>4728</v>
      </c>
    </row>
    <row r="774" spans="1:11">
      <c r="A774" s="34" t="s">
        <v>4670</v>
      </c>
      <c r="B774" s="34">
        <v>2022</v>
      </c>
      <c r="C774" s="34">
        <v>46</v>
      </c>
      <c r="D774" s="34" t="s">
        <v>651</v>
      </c>
      <c r="E774" s="95">
        <f t="shared" si="29"/>
        <v>958</v>
      </c>
      <c r="F774" s="95">
        <f>Cargos_x_gob!$C$5+Cargos_x_gob!$C$9</f>
        <v>1302</v>
      </c>
      <c r="G774" s="95">
        <f t="array" ref="G774">SUM(IF('Graf I Nivel Datastudio'!$B$1:$B$1613=B774,IF('Graf I Nivel Datastudio'!$C$1:$C$1613=C774,IF('Graf I Nivel Datastudio'!$D$1:$D$1613=D774,'Graf I Nivel Datastudio'!$G$1:$G$1613,0))))+SUM(IF('Graf II Nivel Datastudio'!$B$1:$B$1613=B774,IF('Graf II Nivel Datastudio'!$C$1:$C$1613=C774,IF('Graf II Nivel Datastudio'!$D$1:$D$1613=D774,'Graf II Nivel Datastudio'!$G$1:$G$1613,0))))</f>
        <v>3</v>
      </c>
      <c r="H774" s="95">
        <f t="shared" si="28"/>
        <v>429</v>
      </c>
      <c r="I774" s="98">
        <f t="shared" si="27"/>
        <v>0.44780793319415446</v>
      </c>
      <c r="J774" s="98">
        <f t="shared" si="2"/>
        <v>0.3294930875576037</v>
      </c>
      <c r="K774" s="34" t="s">
        <v>4728</v>
      </c>
    </row>
    <row r="775" spans="1:11">
      <c r="A775" s="34" t="s">
        <v>4670</v>
      </c>
      <c r="B775" s="34">
        <v>2022</v>
      </c>
      <c r="C775" s="34">
        <v>47</v>
      </c>
      <c r="D775" s="34" t="s">
        <v>651</v>
      </c>
      <c r="E775" s="95">
        <f t="shared" si="29"/>
        <v>958</v>
      </c>
      <c r="F775" s="95">
        <f>Cargos_x_gob!$C$5+Cargos_x_gob!$C$9</f>
        <v>1302</v>
      </c>
      <c r="G775" s="95">
        <f t="array" ref="G775">SUM(IF('Graf I Nivel Datastudio'!$B$1:$B$1613=B775,IF('Graf I Nivel Datastudio'!$C$1:$C$1613=C775,IF('Graf I Nivel Datastudio'!$D$1:$D$1613=D775,'Graf I Nivel Datastudio'!$G$1:$G$1613,0))))+SUM(IF('Graf II Nivel Datastudio'!$B$1:$B$1613=B775,IF('Graf II Nivel Datastudio'!$C$1:$C$1613=C775,IF('Graf II Nivel Datastudio'!$D$1:$D$1613=D775,'Graf II Nivel Datastudio'!$G$1:$G$1613,0))))</f>
        <v>11</v>
      </c>
      <c r="H775" s="95">
        <f t="shared" si="28"/>
        <v>440</v>
      </c>
      <c r="I775" s="98">
        <f t="shared" si="27"/>
        <v>0.45929018789144049</v>
      </c>
      <c r="J775" s="98">
        <f t="shared" si="2"/>
        <v>0.33794162826420893</v>
      </c>
      <c r="K775" s="34" t="s">
        <v>4728</v>
      </c>
    </row>
    <row r="776" spans="1:11">
      <c r="A776" s="34" t="s">
        <v>4670</v>
      </c>
      <c r="B776" s="34">
        <v>2022</v>
      </c>
      <c r="C776" s="34">
        <v>48</v>
      </c>
      <c r="D776" s="34" t="s">
        <v>651</v>
      </c>
      <c r="E776" s="95">
        <f t="shared" si="29"/>
        <v>958</v>
      </c>
      <c r="F776" s="95">
        <f>Cargos_x_gob!$C$5+Cargos_x_gob!$C$9</f>
        <v>1302</v>
      </c>
      <c r="G776" s="95">
        <f t="array" ref="G776">SUM(IF('Graf I Nivel Datastudio'!$B$1:$B$1613=B776,IF('Graf I Nivel Datastudio'!$C$1:$C$1613=C776,IF('Graf I Nivel Datastudio'!$D$1:$D$1613=D776,'Graf I Nivel Datastudio'!$G$1:$G$1613,0))))+SUM(IF('Graf II Nivel Datastudio'!$B$1:$B$1613=B776,IF('Graf II Nivel Datastudio'!$C$1:$C$1613=C776,IF('Graf II Nivel Datastudio'!$D$1:$D$1613=D776,'Graf II Nivel Datastudio'!$G$1:$G$1613,0))))</f>
        <v>4</v>
      </c>
      <c r="H776" s="95">
        <f t="shared" si="28"/>
        <v>444</v>
      </c>
      <c r="I776" s="98">
        <f t="shared" si="27"/>
        <v>0.46346555323590816</v>
      </c>
      <c r="J776" s="98">
        <f t="shared" si="2"/>
        <v>0.34101382488479265</v>
      </c>
      <c r="K776" s="34" t="s">
        <v>4728</v>
      </c>
    </row>
    <row r="777" spans="1:11">
      <c r="A777" s="34" t="s">
        <v>4670</v>
      </c>
      <c r="B777" s="34">
        <v>2022</v>
      </c>
      <c r="C777" s="34">
        <v>49</v>
      </c>
      <c r="D777" s="34" t="s">
        <v>651</v>
      </c>
      <c r="E777" s="95">
        <f t="shared" si="29"/>
        <v>958</v>
      </c>
      <c r="F777" s="95">
        <f>Cargos_x_gob!$C$5+Cargos_x_gob!$C$9</f>
        <v>1302</v>
      </c>
      <c r="G777" s="95">
        <f t="array" ref="G777">SUM(IF('Graf I Nivel Datastudio'!$B$1:$B$1613=B777,IF('Graf I Nivel Datastudio'!$C$1:$C$1613=C777,IF('Graf I Nivel Datastudio'!$D$1:$D$1613=D777,'Graf I Nivel Datastudio'!$G$1:$G$1613,0))))+SUM(IF('Graf II Nivel Datastudio'!$B$1:$B$1613=B777,IF('Graf II Nivel Datastudio'!$C$1:$C$1613=C777,IF('Graf II Nivel Datastudio'!$D$1:$D$1613=D777,'Graf II Nivel Datastudio'!$G$1:$G$1613,0))))</f>
        <v>2</v>
      </c>
      <c r="H777" s="95">
        <f t="shared" si="28"/>
        <v>446</v>
      </c>
      <c r="I777" s="98">
        <f t="shared" si="27"/>
        <v>0.46555323590814196</v>
      </c>
      <c r="J777" s="98">
        <f t="shared" si="2"/>
        <v>0.34254992319508448</v>
      </c>
      <c r="K777" s="34" t="s">
        <v>4728</v>
      </c>
    </row>
    <row r="778" spans="1:11">
      <c r="A778" s="34" t="s">
        <v>4670</v>
      </c>
      <c r="B778" s="34">
        <v>2022</v>
      </c>
      <c r="C778" s="34">
        <v>50</v>
      </c>
      <c r="D778" s="34" t="s">
        <v>651</v>
      </c>
      <c r="E778" s="95">
        <f t="shared" si="29"/>
        <v>958</v>
      </c>
      <c r="F778" s="95">
        <f>Cargos_x_gob!$C$5+Cargos_x_gob!$C$9</f>
        <v>1302</v>
      </c>
      <c r="G778" s="95">
        <f t="array" ref="G778">SUM(IF('Graf I Nivel Datastudio'!$B$1:$B$1613=B778,IF('Graf I Nivel Datastudio'!$C$1:$C$1613=C778,IF('Graf I Nivel Datastudio'!$D$1:$D$1613=D778,'Graf I Nivel Datastudio'!$G$1:$G$1613,0))))+SUM(IF('Graf II Nivel Datastudio'!$B$1:$B$1613=B778,IF('Graf II Nivel Datastudio'!$C$1:$C$1613=C778,IF('Graf II Nivel Datastudio'!$D$1:$D$1613=D778,'Graf II Nivel Datastudio'!$G$1:$G$1613,0))))</f>
        <v>1</v>
      </c>
      <c r="H778" s="95">
        <f t="shared" si="28"/>
        <v>447</v>
      </c>
      <c r="I778" s="98">
        <f t="shared" si="27"/>
        <v>0.46659707724425886</v>
      </c>
      <c r="J778" s="98">
        <f t="shared" si="2"/>
        <v>0.34331797235023043</v>
      </c>
      <c r="K778" s="34" t="s">
        <v>4728</v>
      </c>
    </row>
    <row r="779" spans="1:11">
      <c r="A779" s="34" t="s">
        <v>4670</v>
      </c>
      <c r="B779" s="34">
        <v>2022</v>
      </c>
      <c r="C779" s="34">
        <v>51</v>
      </c>
      <c r="D779" s="34" t="s">
        <v>651</v>
      </c>
      <c r="E779" s="95">
        <f t="shared" si="29"/>
        <v>958</v>
      </c>
      <c r="F779" s="95">
        <f>Cargos_x_gob!$C$5+Cargos_x_gob!$C$9</f>
        <v>1302</v>
      </c>
      <c r="G779" s="95">
        <f t="array" ref="G779">SUM(IF('Graf I Nivel Datastudio'!$B$1:$B$1613=B779,IF('Graf I Nivel Datastudio'!$C$1:$C$1613=C779,IF('Graf I Nivel Datastudio'!$D$1:$D$1613=D779,'Graf I Nivel Datastudio'!$G$1:$G$1613,0))))+SUM(IF('Graf II Nivel Datastudio'!$B$1:$B$1613=B779,IF('Graf II Nivel Datastudio'!$C$1:$C$1613=C779,IF('Graf II Nivel Datastudio'!$D$1:$D$1613=D779,'Graf II Nivel Datastudio'!$G$1:$G$1613,0))))</f>
        <v>5</v>
      </c>
      <c r="H779" s="95">
        <f t="shared" si="28"/>
        <v>452</v>
      </c>
      <c r="I779" s="98">
        <f t="shared" si="27"/>
        <v>0.47181628392484343</v>
      </c>
      <c r="J779" s="98">
        <f t="shared" si="2"/>
        <v>0.34715821812596004</v>
      </c>
      <c r="K779" s="34" t="s">
        <v>4728</v>
      </c>
    </row>
    <row r="780" spans="1:11">
      <c r="A780" s="34" t="s">
        <v>4670</v>
      </c>
      <c r="B780" s="34">
        <v>2022</v>
      </c>
      <c r="C780" s="34">
        <v>52</v>
      </c>
      <c r="D780" s="34" t="s">
        <v>651</v>
      </c>
      <c r="E780" s="95">
        <f t="shared" si="29"/>
        <v>958</v>
      </c>
      <c r="F780" s="95">
        <f>Cargos_x_gob!$C$5+Cargos_x_gob!$C$9</f>
        <v>1302</v>
      </c>
      <c r="G780" s="95">
        <f t="array" ref="G780">SUM(IF('Graf I Nivel Datastudio'!$B$1:$B$1613=B780,IF('Graf I Nivel Datastudio'!$C$1:$C$1613=C780,IF('Graf I Nivel Datastudio'!$D$1:$D$1613=D780,'Graf I Nivel Datastudio'!$G$1:$G$1613,0))))+SUM(IF('Graf II Nivel Datastudio'!$B$1:$B$1613=B780,IF('Graf II Nivel Datastudio'!$C$1:$C$1613=C780,IF('Graf II Nivel Datastudio'!$D$1:$D$1613=D780,'Graf II Nivel Datastudio'!$G$1:$G$1613,0))))</f>
        <v>5</v>
      </c>
      <c r="H780" s="95">
        <f t="shared" si="28"/>
        <v>457</v>
      </c>
      <c r="J780" s="98">
        <f t="shared" si="2"/>
        <v>0.35099846390168971</v>
      </c>
      <c r="K780" s="34" t="s">
        <v>4728</v>
      </c>
    </row>
    <row r="781" spans="1:11">
      <c r="A781" s="34" t="s">
        <v>4670</v>
      </c>
      <c r="B781" s="34">
        <v>2022</v>
      </c>
      <c r="C781" s="34">
        <v>53</v>
      </c>
      <c r="D781" s="34" t="s">
        <v>651</v>
      </c>
      <c r="E781" s="95">
        <f t="shared" si="29"/>
        <v>958</v>
      </c>
      <c r="F781" s="95">
        <f>Cargos_x_gob!$C$5+Cargos_x_gob!$C$9</f>
        <v>1302</v>
      </c>
      <c r="G781" s="95">
        <f t="array" ref="G781">SUM(IF('Graf I Nivel Datastudio'!$B$1:$B$1613=B781,IF('Graf I Nivel Datastudio'!$C$1:$C$1613=C781,IF('Graf I Nivel Datastudio'!$D$1:$D$1613=D781,'Graf I Nivel Datastudio'!$G$1:$G$1613,0))))+SUM(IF('Graf II Nivel Datastudio'!$B$1:$B$1613=B781,IF('Graf II Nivel Datastudio'!$C$1:$C$1613=C781,IF('Graf II Nivel Datastudio'!$D$1:$D$1613=D781,'Graf II Nivel Datastudio'!$G$1:$G$1613,0))))</f>
        <v>3</v>
      </c>
      <c r="H781" s="95">
        <f t="shared" si="28"/>
        <v>460</v>
      </c>
      <c r="J781" s="98">
        <f t="shared" si="2"/>
        <v>0.35330261136712748</v>
      </c>
      <c r="K781" s="34" t="s">
        <v>4728</v>
      </c>
    </row>
    <row r="782" spans="1:11">
      <c r="A782" s="34" t="s">
        <v>4670</v>
      </c>
      <c r="B782" s="34">
        <v>2022</v>
      </c>
      <c r="C782" s="34">
        <v>54</v>
      </c>
      <c r="D782" s="34" t="s">
        <v>651</v>
      </c>
      <c r="E782" s="95">
        <f t="shared" si="29"/>
        <v>958</v>
      </c>
      <c r="F782" s="95">
        <f>Cargos_x_gob!$C$5+Cargos_x_gob!$C$9</f>
        <v>1302</v>
      </c>
      <c r="G782" s="95">
        <f t="array" ref="G782">SUM(IF('Graf I Nivel Datastudio'!$B$1:$B$1613=B782,IF('Graf I Nivel Datastudio'!$C$1:$C$1613=C782,IF('Graf I Nivel Datastudio'!$D$1:$D$1613=D782,'Graf I Nivel Datastudio'!$G$1:$G$1613,0))))+SUM(IF('Graf II Nivel Datastudio'!$B$1:$B$1613=B782,IF('Graf II Nivel Datastudio'!$C$1:$C$1613=C782,IF('Graf II Nivel Datastudio'!$D$1:$D$1613=D782,'Graf II Nivel Datastudio'!$G$1:$G$1613,0))))</f>
        <v>0</v>
      </c>
      <c r="H782" s="95">
        <f t="shared" si="28"/>
        <v>460</v>
      </c>
      <c r="J782" s="98">
        <f t="shared" si="2"/>
        <v>0.35330261136712748</v>
      </c>
      <c r="K782" s="34" t="s">
        <v>4728</v>
      </c>
    </row>
    <row r="783" spans="1:11">
      <c r="A783" s="34" t="s">
        <v>4670</v>
      </c>
      <c r="B783" s="34">
        <v>2022</v>
      </c>
      <c r="C783" s="34">
        <v>55</v>
      </c>
      <c r="D783" s="34" t="s">
        <v>651</v>
      </c>
      <c r="E783" s="95">
        <f t="shared" si="29"/>
        <v>958</v>
      </c>
      <c r="F783" s="95">
        <f>Cargos_x_gob!$C$5+Cargos_x_gob!$C$9</f>
        <v>1302</v>
      </c>
      <c r="G783" s="95">
        <f t="array" ref="G783">SUM(IF('Graf I Nivel Datastudio'!$B$1:$B$1613=B783,IF('Graf I Nivel Datastudio'!$C$1:$C$1613=C783,IF('Graf I Nivel Datastudio'!$D$1:$D$1613=D783,'Graf I Nivel Datastudio'!$G$1:$G$1613,0))))+SUM(IF('Graf II Nivel Datastudio'!$B$1:$B$1613=B783,IF('Graf II Nivel Datastudio'!$C$1:$C$1613=C783,IF('Graf II Nivel Datastudio'!$D$1:$D$1613=D783,'Graf II Nivel Datastudio'!$G$1:$G$1613,0))))</f>
        <v>9</v>
      </c>
      <c r="H783" s="95">
        <f t="shared" si="28"/>
        <v>469</v>
      </c>
      <c r="J783" s="98">
        <f t="shared" si="2"/>
        <v>0.36021505376344087</v>
      </c>
      <c r="K783" s="34" t="s">
        <v>4728</v>
      </c>
    </row>
    <row r="784" spans="1:11">
      <c r="A784" s="34" t="s">
        <v>4670</v>
      </c>
      <c r="B784" s="34">
        <v>2022</v>
      </c>
      <c r="C784" s="34">
        <v>56</v>
      </c>
      <c r="D784" s="34" t="s">
        <v>651</v>
      </c>
      <c r="E784" s="95">
        <f t="shared" si="29"/>
        <v>958</v>
      </c>
      <c r="F784" s="95">
        <f>Cargos_x_gob!$C$5+Cargos_x_gob!$C$9</f>
        <v>1302</v>
      </c>
      <c r="G784" s="95">
        <f t="array" ref="G784">SUM(IF('Graf I Nivel Datastudio'!$B$1:$B$1613=B784,IF('Graf I Nivel Datastudio'!$C$1:$C$1613=C784,IF('Graf I Nivel Datastudio'!$D$1:$D$1613=D784,'Graf I Nivel Datastudio'!$G$1:$G$1613,0))))+SUM(IF('Graf II Nivel Datastudio'!$B$1:$B$1613=B784,IF('Graf II Nivel Datastudio'!$C$1:$C$1613=C784,IF('Graf II Nivel Datastudio'!$D$1:$D$1613=D784,'Graf II Nivel Datastudio'!$G$1:$G$1613,0))))</f>
        <v>2</v>
      </c>
      <c r="H784" s="95">
        <f t="shared" si="28"/>
        <v>471</v>
      </c>
      <c r="J784" s="98">
        <f t="shared" si="2"/>
        <v>0.36175115207373271</v>
      </c>
      <c r="K784" s="34" t="s">
        <v>4728</v>
      </c>
    </row>
    <row r="785" spans="1:11">
      <c r="A785" s="34" t="s">
        <v>4670</v>
      </c>
      <c r="B785" s="34">
        <v>2022</v>
      </c>
      <c r="C785" s="34">
        <v>57</v>
      </c>
      <c r="D785" s="34" t="s">
        <v>651</v>
      </c>
      <c r="E785" s="95">
        <f t="shared" si="29"/>
        <v>958</v>
      </c>
      <c r="F785" s="95">
        <f>Cargos_x_gob!$C$5+Cargos_x_gob!$C$9</f>
        <v>1302</v>
      </c>
      <c r="G785" s="95">
        <f t="array" ref="G785">SUM(IF('Graf I Nivel Datastudio'!$B$1:$B$1613=B785,IF('Graf I Nivel Datastudio'!$C$1:$C$1613=C785,IF('Graf I Nivel Datastudio'!$D$1:$D$1613=D785,'Graf I Nivel Datastudio'!$G$1:$G$1613,0))))+SUM(IF('Graf II Nivel Datastudio'!$B$1:$B$1613=B785,IF('Graf II Nivel Datastudio'!$C$1:$C$1613=C785,IF('Graf II Nivel Datastudio'!$D$1:$D$1613=D785,'Graf II Nivel Datastudio'!$G$1:$G$1613,0))))</f>
        <v>0</v>
      </c>
      <c r="H785" s="95">
        <f t="shared" si="28"/>
        <v>471</v>
      </c>
      <c r="J785" s="98">
        <f t="shared" si="2"/>
        <v>0.36175115207373271</v>
      </c>
      <c r="K785" s="34" t="s">
        <v>4728</v>
      </c>
    </row>
    <row r="786" spans="1:11">
      <c r="A786" s="34" t="s">
        <v>4670</v>
      </c>
      <c r="B786" s="34">
        <v>2022</v>
      </c>
      <c r="C786" s="34">
        <v>58</v>
      </c>
      <c r="D786" s="34" t="s">
        <v>651</v>
      </c>
      <c r="E786" s="95">
        <f t="shared" si="29"/>
        <v>958</v>
      </c>
      <c r="F786" s="95">
        <f>Cargos_x_gob!$C$5+Cargos_x_gob!$C$9</f>
        <v>1302</v>
      </c>
      <c r="G786" s="95">
        <f t="array" ref="G786">SUM(IF('Graf I Nivel Datastudio'!$B$1:$B$1613=B786,IF('Graf I Nivel Datastudio'!$C$1:$C$1613=C786,IF('Graf I Nivel Datastudio'!$D$1:$D$1613=D786,'Graf I Nivel Datastudio'!$G$1:$G$1613,0))))+SUM(IF('Graf II Nivel Datastudio'!$B$1:$B$1613=B786,IF('Graf II Nivel Datastudio'!$C$1:$C$1613=C786,IF('Graf II Nivel Datastudio'!$D$1:$D$1613=D786,'Graf II Nivel Datastudio'!$G$1:$G$1613,0))))</f>
        <v>1</v>
      </c>
      <c r="H786" s="95">
        <f t="shared" si="28"/>
        <v>472</v>
      </c>
      <c r="J786" s="98">
        <f t="shared" si="2"/>
        <v>0.36251920122887865</v>
      </c>
      <c r="K786" s="34" t="s">
        <v>4728</v>
      </c>
    </row>
    <row r="787" spans="1:11">
      <c r="A787" s="34" t="s">
        <v>4670</v>
      </c>
      <c r="B787" s="34">
        <v>2022</v>
      </c>
      <c r="C787" s="34">
        <v>59</v>
      </c>
      <c r="D787" s="34" t="s">
        <v>651</v>
      </c>
      <c r="E787" s="95">
        <f t="shared" si="29"/>
        <v>958</v>
      </c>
      <c r="F787" s="95">
        <f>Cargos_x_gob!$C$5+Cargos_x_gob!$C$9</f>
        <v>1302</v>
      </c>
      <c r="G787" s="95">
        <f t="array" ref="G787">SUM(IF('Graf I Nivel Datastudio'!$B$1:$B$1613=B787,IF('Graf I Nivel Datastudio'!$C$1:$C$1613=C787,IF('Graf I Nivel Datastudio'!$D$1:$D$1613=D787,'Graf I Nivel Datastudio'!$G$1:$G$1613,0))))+SUM(IF('Graf II Nivel Datastudio'!$B$1:$B$1613=B787,IF('Graf II Nivel Datastudio'!$C$1:$C$1613=C787,IF('Graf II Nivel Datastudio'!$D$1:$D$1613=D787,'Graf II Nivel Datastudio'!$G$1:$G$1613,0))))</f>
        <v>3</v>
      </c>
      <c r="H787" s="95">
        <f t="shared" si="28"/>
        <v>475</v>
      </c>
      <c r="J787" s="98">
        <f t="shared" si="2"/>
        <v>0.36482334869431643</v>
      </c>
      <c r="K787" s="34" t="s">
        <v>4728</v>
      </c>
    </row>
    <row r="788" spans="1:11">
      <c r="A788" s="34" t="s">
        <v>4670</v>
      </c>
      <c r="B788" s="34">
        <v>2022</v>
      </c>
      <c r="C788" s="34">
        <v>60</v>
      </c>
      <c r="D788" s="34" t="s">
        <v>651</v>
      </c>
      <c r="E788" s="95">
        <f t="shared" si="29"/>
        <v>958</v>
      </c>
      <c r="F788" s="95">
        <f>Cargos_x_gob!$C$5+Cargos_x_gob!$C$9</f>
        <v>1302</v>
      </c>
      <c r="G788" s="95">
        <f t="array" ref="G788">SUM(IF('Graf I Nivel Datastudio'!$B$1:$B$1613=B788,IF('Graf I Nivel Datastudio'!$C$1:$C$1613=C788,IF('Graf I Nivel Datastudio'!$D$1:$D$1613=D788,'Graf I Nivel Datastudio'!$G$1:$G$1613,0))))+SUM(IF('Graf II Nivel Datastudio'!$B$1:$B$1613=B788,IF('Graf II Nivel Datastudio'!$C$1:$C$1613=C788,IF('Graf II Nivel Datastudio'!$D$1:$D$1613=D788,'Graf II Nivel Datastudio'!$G$1:$G$1613,0))))</f>
        <v>10</v>
      </c>
      <c r="H788" s="95">
        <f t="shared" si="28"/>
        <v>485</v>
      </c>
      <c r="J788" s="98">
        <f t="shared" si="2"/>
        <v>0.37250384024577571</v>
      </c>
      <c r="K788" s="34" t="s">
        <v>4728</v>
      </c>
    </row>
    <row r="789" spans="1:11">
      <c r="A789" s="34" t="s">
        <v>4670</v>
      </c>
      <c r="B789" s="34">
        <v>2022</v>
      </c>
      <c r="C789" s="34">
        <v>61</v>
      </c>
      <c r="D789" s="34" t="s">
        <v>651</v>
      </c>
      <c r="E789" s="95">
        <f t="shared" si="29"/>
        <v>958</v>
      </c>
      <c r="F789" s="95">
        <f>Cargos_x_gob!$C$5+Cargos_x_gob!$C$9</f>
        <v>1302</v>
      </c>
      <c r="G789" s="95">
        <f t="array" ref="G789">SUM(IF('Graf I Nivel Datastudio'!$B$1:$B$1613=B789,IF('Graf I Nivel Datastudio'!$C$1:$C$1613=C789,IF('Graf I Nivel Datastudio'!$D$1:$D$1613=D789,'Graf I Nivel Datastudio'!$G$1:$G$1613,0))))+SUM(IF('Graf II Nivel Datastudio'!$B$1:$B$1613=B789,IF('Graf II Nivel Datastudio'!$C$1:$C$1613=C789,IF('Graf II Nivel Datastudio'!$D$1:$D$1613=D789,'Graf II Nivel Datastudio'!$G$1:$G$1613,0))))</f>
        <v>1</v>
      </c>
      <c r="H789" s="95">
        <f t="shared" si="28"/>
        <v>486</v>
      </c>
      <c r="J789" s="98">
        <f t="shared" si="2"/>
        <v>0.37327188940092165</v>
      </c>
      <c r="K789" s="34" t="s">
        <v>4728</v>
      </c>
    </row>
    <row r="790" spans="1:11">
      <c r="A790" s="34" t="s">
        <v>4670</v>
      </c>
      <c r="B790" s="34">
        <v>2022</v>
      </c>
      <c r="C790" s="34">
        <v>62</v>
      </c>
      <c r="D790" s="34" t="s">
        <v>651</v>
      </c>
      <c r="E790" s="95">
        <f t="shared" si="29"/>
        <v>958</v>
      </c>
      <c r="F790" s="95">
        <f>Cargos_x_gob!$C$5+Cargos_x_gob!$C$9</f>
        <v>1302</v>
      </c>
      <c r="G790" s="95">
        <f t="array" ref="G790">SUM(IF('Graf I Nivel Datastudio'!$B$1:$B$1613=B790,IF('Graf I Nivel Datastudio'!$C$1:$C$1613=C790,IF('Graf I Nivel Datastudio'!$D$1:$D$1613=D790,'Graf I Nivel Datastudio'!$G$1:$G$1613,0))))+SUM(IF('Graf II Nivel Datastudio'!$B$1:$B$1613=B790,IF('Graf II Nivel Datastudio'!$C$1:$C$1613=C790,IF('Graf II Nivel Datastudio'!$D$1:$D$1613=D790,'Graf II Nivel Datastudio'!$G$1:$G$1613,0))))</f>
        <v>3</v>
      </c>
      <c r="H790" s="95">
        <f t="shared" si="28"/>
        <v>489</v>
      </c>
      <c r="J790" s="98">
        <f t="shared" si="2"/>
        <v>0.37557603686635943</v>
      </c>
      <c r="K790" s="34" t="s">
        <v>4728</v>
      </c>
    </row>
    <row r="791" spans="1:11">
      <c r="A791" s="34" t="s">
        <v>4670</v>
      </c>
      <c r="B791" s="34">
        <v>2022</v>
      </c>
      <c r="C791" s="34">
        <v>63</v>
      </c>
      <c r="D791" s="34" t="s">
        <v>651</v>
      </c>
      <c r="E791" s="95">
        <f t="shared" si="29"/>
        <v>958</v>
      </c>
      <c r="F791" s="95">
        <f>Cargos_x_gob!$C$5+Cargos_x_gob!$C$9</f>
        <v>1302</v>
      </c>
      <c r="G791" s="95">
        <f t="array" ref="G791">SUM(IF('Graf I Nivel Datastudio'!$B$1:$B$1613=B791,IF('Graf I Nivel Datastudio'!$C$1:$C$1613=C791,IF('Graf I Nivel Datastudio'!$D$1:$D$1613=D791,'Graf I Nivel Datastudio'!$G$1:$G$1613,0))))+SUM(IF('Graf II Nivel Datastudio'!$B$1:$B$1613=B791,IF('Graf II Nivel Datastudio'!$C$1:$C$1613=C791,IF('Graf II Nivel Datastudio'!$D$1:$D$1613=D791,'Graf II Nivel Datastudio'!$G$1:$G$1613,0))))</f>
        <v>0</v>
      </c>
      <c r="H791" s="95">
        <f t="shared" si="28"/>
        <v>489</v>
      </c>
      <c r="J791" s="98">
        <f t="shared" si="2"/>
        <v>0.37557603686635943</v>
      </c>
      <c r="K791" s="34" t="s">
        <v>4728</v>
      </c>
    </row>
    <row r="792" spans="1:11">
      <c r="A792" s="34" t="s">
        <v>4670</v>
      </c>
      <c r="B792" s="34">
        <v>2022</v>
      </c>
      <c r="C792" s="34">
        <v>64</v>
      </c>
      <c r="D792" s="34" t="s">
        <v>651</v>
      </c>
      <c r="E792" s="95">
        <f t="shared" si="29"/>
        <v>958</v>
      </c>
      <c r="F792" s="95">
        <f>Cargos_x_gob!$C$5+Cargos_x_gob!$C$9</f>
        <v>1302</v>
      </c>
      <c r="G792" s="95">
        <f t="array" ref="G792">SUM(IF('Graf I Nivel Datastudio'!$B$1:$B$1613=B792,IF('Graf I Nivel Datastudio'!$C$1:$C$1613=C792,IF('Graf I Nivel Datastudio'!$D$1:$D$1613=D792,'Graf I Nivel Datastudio'!$G$1:$G$1613,0))))+SUM(IF('Graf II Nivel Datastudio'!$B$1:$B$1613=B792,IF('Graf II Nivel Datastudio'!$C$1:$C$1613=C792,IF('Graf II Nivel Datastudio'!$D$1:$D$1613=D792,'Graf II Nivel Datastudio'!$G$1:$G$1613,0))))</f>
        <v>3</v>
      </c>
      <c r="H792" s="95">
        <f t="shared" si="28"/>
        <v>492</v>
      </c>
      <c r="J792" s="98">
        <f t="shared" si="2"/>
        <v>0.37788018433179721</v>
      </c>
      <c r="K792" s="34" t="s">
        <v>4728</v>
      </c>
    </row>
    <row r="793" spans="1:11">
      <c r="A793" s="34" t="s">
        <v>4670</v>
      </c>
      <c r="B793" s="34">
        <v>2022</v>
      </c>
      <c r="C793" s="34">
        <v>65</v>
      </c>
      <c r="D793" s="34" t="s">
        <v>651</v>
      </c>
      <c r="E793" s="95">
        <f t="shared" si="29"/>
        <v>958</v>
      </c>
      <c r="F793" s="95">
        <f>Cargos_x_gob!$C$5+Cargos_x_gob!$C$9</f>
        <v>1302</v>
      </c>
      <c r="G793" s="95">
        <f t="array" ref="G793">SUM(IF('Graf I Nivel Datastudio'!$B$1:$B$1613=B793,IF('Graf I Nivel Datastudio'!$C$1:$C$1613=C793,IF('Graf I Nivel Datastudio'!$D$1:$D$1613=D793,'Graf I Nivel Datastudio'!$G$1:$G$1613,0))))+SUM(IF('Graf II Nivel Datastudio'!$B$1:$B$1613=B793,IF('Graf II Nivel Datastudio'!$C$1:$C$1613=C793,IF('Graf II Nivel Datastudio'!$D$1:$D$1613=D793,'Graf II Nivel Datastudio'!$G$1:$G$1613,0))))</f>
        <v>5</v>
      </c>
      <c r="H793" s="95">
        <f t="shared" si="28"/>
        <v>497</v>
      </c>
      <c r="J793" s="98">
        <f t="shared" si="2"/>
        <v>0.38172043010752688</v>
      </c>
      <c r="K793" s="34" t="s">
        <v>4728</v>
      </c>
    </row>
    <row r="794" spans="1:11">
      <c r="A794" s="34" t="s">
        <v>4670</v>
      </c>
      <c r="B794" s="34">
        <v>2022</v>
      </c>
      <c r="C794" s="34">
        <v>66</v>
      </c>
      <c r="D794" s="34" t="s">
        <v>651</v>
      </c>
      <c r="E794" s="95">
        <f t="shared" si="29"/>
        <v>958</v>
      </c>
      <c r="F794" s="95">
        <f>Cargos_x_gob!$C$5+Cargos_x_gob!$C$9</f>
        <v>1302</v>
      </c>
      <c r="G794" s="95">
        <f t="array" ref="G794">SUM(IF('Graf I Nivel Datastudio'!$B$1:$B$1613=B794,IF('Graf I Nivel Datastudio'!$C$1:$C$1613=C794,IF('Graf I Nivel Datastudio'!$D$1:$D$1613=D794,'Graf I Nivel Datastudio'!$G$1:$G$1613,0))))+SUM(IF('Graf II Nivel Datastudio'!$B$1:$B$1613=B794,IF('Graf II Nivel Datastudio'!$C$1:$C$1613=C794,IF('Graf II Nivel Datastudio'!$D$1:$D$1613=D794,'Graf II Nivel Datastudio'!$G$1:$G$1613,0))))</f>
        <v>1</v>
      </c>
      <c r="H794" s="95">
        <f t="shared" si="28"/>
        <v>498</v>
      </c>
      <c r="J794" s="98">
        <f t="shared" si="2"/>
        <v>0.38248847926267282</v>
      </c>
      <c r="K794" s="34" t="s">
        <v>4728</v>
      </c>
    </row>
    <row r="795" spans="1:11">
      <c r="A795" s="34" t="s">
        <v>4670</v>
      </c>
      <c r="B795" s="34">
        <v>2022</v>
      </c>
      <c r="C795" s="34">
        <v>67</v>
      </c>
      <c r="D795" s="34" t="s">
        <v>651</v>
      </c>
      <c r="E795" s="95">
        <f t="shared" si="29"/>
        <v>958</v>
      </c>
      <c r="F795" s="95">
        <f>Cargos_x_gob!$C$5+Cargos_x_gob!$C$9</f>
        <v>1302</v>
      </c>
      <c r="G795" s="95">
        <f t="array" ref="G795">SUM(IF('Graf I Nivel Datastudio'!$B$1:$B$1613=B795,IF('Graf I Nivel Datastudio'!$C$1:$C$1613=C795,IF('Graf I Nivel Datastudio'!$D$1:$D$1613=D795,'Graf I Nivel Datastudio'!$G$1:$G$1613,0))))+SUM(IF('Graf II Nivel Datastudio'!$B$1:$B$1613=B795,IF('Graf II Nivel Datastudio'!$C$1:$C$1613=C795,IF('Graf II Nivel Datastudio'!$D$1:$D$1613=D795,'Graf II Nivel Datastudio'!$G$1:$G$1613,0))))</f>
        <v>1</v>
      </c>
      <c r="H795" s="95">
        <f t="shared" si="28"/>
        <v>499</v>
      </c>
      <c r="J795" s="98">
        <f t="shared" si="2"/>
        <v>0.38325652841781876</v>
      </c>
      <c r="K795" s="34" t="s">
        <v>4728</v>
      </c>
    </row>
    <row r="796" spans="1:11">
      <c r="A796" s="34" t="s">
        <v>4670</v>
      </c>
      <c r="B796" s="34">
        <v>2022</v>
      </c>
      <c r="C796" s="34">
        <v>68</v>
      </c>
      <c r="D796" s="34" t="s">
        <v>651</v>
      </c>
      <c r="E796" s="95">
        <f t="shared" si="29"/>
        <v>958</v>
      </c>
      <c r="F796" s="95">
        <f>Cargos_x_gob!$C$5+Cargos_x_gob!$C$9</f>
        <v>1302</v>
      </c>
      <c r="G796" s="95">
        <f t="array" ref="G796">SUM(IF('Graf I Nivel Datastudio'!$B$1:$B$1613=B796,IF('Graf I Nivel Datastudio'!$C$1:$C$1613=C796,IF('Graf I Nivel Datastudio'!$D$1:$D$1613=D796,'Graf I Nivel Datastudio'!$G$1:$G$1613,0))))+SUM(IF('Graf II Nivel Datastudio'!$B$1:$B$1613=B796,IF('Graf II Nivel Datastudio'!$C$1:$C$1613=C796,IF('Graf II Nivel Datastudio'!$D$1:$D$1613=D796,'Graf II Nivel Datastudio'!$G$1:$G$1613,0))))</f>
        <v>4</v>
      </c>
      <c r="H796" s="95">
        <f t="shared" si="28"/>
        <v>503</v>
      </c>
      <c r="J796" s="98">
        <f t="shared" si="2"/>
        <v>0.38632872503840243</v>
      </c>
      <c r="K796" s="34" t="s">
        <v>4728</v>
      </c>
    </row>
    <row r="797" spans="1:11">
      <c r="A797" s="34" t="s">
        <v>4670</v>
      </c>
      <c r="B797" s="34">
        <v>2022</v>
      </c>
      <c r="C797" s="34">
        <v>69</v>
      </c>
      <c r="D797" s="34" t="s">
        <v>651</v>
      </c>
      <c r="E797" s="95">
        <f t="shared" si="29"/>
        <v>958</v>
      </c>
      <c r="F797" s="95">
        <f>Cargos_x_gob!$C$5+Cargos_x_gob!$C$9</f>
        <v>1302</v>
      </c>
      <c r="G797" s="95">
        <f t="array" ref="G797">SUM(IF('Graf I Nivel Datastudio'!$B$1:$B$1613=B797,IF('Graf I Nivel Datastudio'!$C$1:$C$1613=C797,IF('Graf I Nivel Datastudio'!$D$1:$D$1613=D797,'Graf I Nivel Datastudio'!$G$1:$G$1613,0))))+SUM(IF('Graf II Nivel Datastudio'!$B$1:$B$1613=B797,IF('Graf II Nivel Datastudio'!$C$1:$C$1613=C797,IF('Graf II Nivel Datastudio'!$D$1:$D$1613=D797,'Graf II Nivel Datastudio'!$G$1:$G$1613,0))))</f>
        <v>2</v>
      </c>
      <c r="H797" s="95">
        <f t="shared" si="28"/>
        <v>505</v>
      </c>
      <c r="J797" s="98">
        <f t="shared" si="2"/>
        <v>0.38786482334869432</v>
      </c>
      <c r="K797" s="34" t="s">
        <v>4728</v>
      </c>
    </row>
    <row r="798" spans="1:11">
      <c r="A798" s="34" t="s">
        <v>4670</v>
      </c>
      <c r="B798" s="34">
        <v>2022</v>
      </c>
      <c r="C798" s="34">
        <v>70</v>
      </c>
      <c r="D798" s="34" t="s">
        <v>651</v>
      </c>
      <c r="E798" s="95">
        <f t="shared" si="29"/>
        <v>958</v>
      </c>
      <c r="F798" s="95">
        <f>Cargos_x_gob!$C$5+Cargos_x_gob!$C$9</f>
        <v>1302</v>
      </c>
      <c r="G798" s="95">
        <f t="array" ref="G798">SUM(IF('Graf I Nivel Datastudio'!$B$1:$B$1613=B798,IF('Graf I Nivel Datastudio'!$C$1:$C$1613=C798,IF('Graf I Nivel Datastudio'!$D$1:$D$1613=D798,'Graf I Nivel Datastudio'!$G$1:$G$1613,0))))+SUM(IF('Graf II Nivel Datastudio'!$B$1:$B$1613=B798,IF('Graf II Nivel Datastudio'!$C$1:$C$1613=C798,IF('Graf II Nivel Datastudio'!$D$1:$D$1613=D798,'Graf II Nivel Datastudio'!$G$1:$G$1613,0))))</f>
        <v>1</v>
      </c>
      <c r="H798" s="95">
        <f t="shared" si="28"/>
        <v>506</v>
      </c>
      <c r="J798" s="98">
        <f t="shared" si="2"/>
        <v>0.38863287250384027</v>
      </c>
      <c r="K798" s="34" t="s">
        <v>4728</v>
      </c>
    </row>
    <row r="799" spans="1:11">
      <c r="A799" s="34" t="s">
        <v>4670</v>
      </c>
      <c r="B799" s="34">
        <v>2022</v>
      </c>
      <c r="C799" s="34">
        <v>71</v>
      </c>
      <c r="D799" s="34" t="s">
        <v>651</v>
      </c>
      <c r="E799" s="95">
        <f t="shared" si="29"/>
        <v>958</v>
      </c>
      <c r="F799" s="95">
        <f>Cargos_x_gob!$C$5+Cargos_x_gob!$C$9</f>
        <v>1302</v>
      </c>
      <c r="G799" s="95">
        <f t="array" ref="G799">SUM(IF('Graf I Nivel Datastudio'!$B$1:$B$1613=B799,IF('Graf I Nivel Datastudio'!$C$1:$C$1613=C799,IF('Graf I Nivel Datastudio'!$D$1:$D$1613=D799,'Graf I Nivel Datastudio'!$G$1:$G$1613,0))))+SUM(IF('Graf II Nivel Datastudio'!$B$1:$B$1613=B799,IF('Graf II Nivel Datastudio'!$C$1:$C$1613=C799,IF('Graf II Nivel Datastudio'!$D$1:$D$1613=D799,'Graf II Nivel Datastudio'!$G$1:$G$1613,0))))</f>
        <v>4</v>
      </c>
      <c r="H799" s="95">
        <f t="shared" si="28"/>
        <v>510</v>
      </c>
      <c r="J799" s="98">
        <f t="shared" si="2"/>
        <v>0.39170506912442399</v>
      </c>
      <c r="K799" s="34" t="s">
        <v>4728</v>
      </c>
    </row>
    <row r="800" spans="1:11">
      <c r="A800" s="34" t="s">
        <v>4670</v>
      </c>
      <c r="B800" s="34">
        <v>2022</v>
      </c>
      <c r="C800" s="34">
        <v>72</v>
      </c>
      <c r="D800" s="34" t="s">
        <v>651</v>
      </c>
      <c r="E800" s="95">
        <f t="shared" si="29"/>
        <v>958</v>
      </c>
      <c r="F800" s="95">
        <f>Cargos_x_gob!$C$5+Cargos_x_gob!$C$9</f>
        <v>1302</v>
      </c>
      <c r="G800" s="95">
        <f t="array" ref="G800">SUM(IF('Graf I Nivel Datastudio'!$B$1:$B$1613=B800,IF('Graf I Nivel Datastudio'!$C$1:$C$1613=C800,IF('Graf I Nivel Datastudio'!$D$1:$D$1613=D800,'Graf I Nivel Datastudio'!$G$1:$G$1613,0))))+SUM(IF('Graf II Nivel Datastudio'!$B$1:$B$1613=B800,IF('Graf II Nivel Datastudio'!$C$1:$C$1613=C800,IF('Graf II Nivel Datastudio'!$D$1:$D$1613=D800,'Graf II Nivel Datastudio'!$G$1:$G$1613,0))))</f>
        <v>1</v>
      </c>
      <c r="H800" s="95">
        <f t="shared" si="28"/>
        <v>511</v>
      </c>
      <c r="J800" s="98">
        <f t="shared" si="2"/>
        <v>0.39247311827956988</v>
      </c>
      <c r="K800" s="34" t="s">
        <v>4728</v>
      </c>
    </row>
    <row r="801" spans="1:11">
      <c r="A801" s="34" t="s">
        <v>4670</v>
      </c>
      <c r="B801" s="34">
        <v>2022</v>
      </c>
      <c r="C801" s="34">
        <v>73</v>
      </c>
      <c r="D801" s="34" t="s">
        <v>651</v>
      </c>
      <c r="E801" s="95">
        <f t="shared" si="29"/>
        <v>958</v>
      </c>
      <c r="F801" s="95">
        <f>Cargos_x_gob!$C$5+Cargos_x_gob!$C$9</f>
        <v>1302</v>
      </c>
      <c r="G801" s="95">
        <f t="array" ref="G801">SUM(IF('Graf I Nivel Datastudio'!$B$1:$B$1613=B801,IF('Graf I Nivel Datastudio'!$C$1:$C$1613=C801,IF('Graf I Nivel Datastudio'!$D$1:$D$1613=D801,'Graf I Nivel Datastudio'!$G$1:$G$1613,0))))+SUM(IF('Graf II Nivel Datastudio'!$B$1:$B$1613=B801,IF('Graf II Nivel Datastudio'!$C$1:$C$1613=C801,IF('Graf II Nivel Datastudio'!$D$1:$D$1613=D801,'Graf II Nivel Datastudio'!$G$1:$G$1613,0))))</f>
        <v>8</v>
      </c>
      <c r="H801" s="95">
        <f t="shared" si="28"/>
        <v>519</v>
      </c>
      <c r="J801" s="98">
        <f t="shared" si="2"/>
        <v>0.39861751152073732</v>
      </c>
      <c r="K801" s="34" t="s">
        <v>4728</v>
      </c>
    </row>
    <row r="802" spans="1:11">
      <c r="A802" s="34" t="s">
        <v>4670</v>
      </c>
      <c r="B802" s="34">
        <v>2022</v>
      </c>
      <c r="C802" s="34">
        <v>74</v>
      </c>
      <c r="D802" s="34" t="s">
        <v>651</v>
      </c>
      <c r="E802" s="95">
        <f t="shared" si="29"/>
        <v>958</v>
      </c>
      <c r="F802" s="95">
        <f>Cargos_x_gob!$C$5+Cargos_x_gob!$C$9</f>
        <v>1302</v>
      </c>
      <c r="G802" s="95">
        <f t="array" ref="G802">SUM(IF('Graf I Nivel Datastudio'!$B$1:$B$1613=B802,IF('Graf I Nivel Datastudio'!$C$1:$C$1613=C802,IF('Graf I Nivel Datastudio'!$D$1:$D$1613=D802,'Graf I Nivel Datastudio'!$G$1:$G$1613,0))))+SUM(IF('Graf II Nivel Datastudio'!$B$1:$B$1613=B802,IF('Graf II Nivel Datastudio'!$C$1:$C$1613=C802,IF('Graf II Nivel Datastudio'!$D$1:$D$1613=D802,'Graf II Nivel Datastudio'!$G$1:$G$1613,0))))</f>
        <v>1</v>
      </c>
      <c r="H802" s="95">
        <f t="shared" si="28"/>
        <v>520</v>
      </c>
      <c r="J802" s="98">
        <f t="shared" si="2"/>
        <v>0.39938556067588327</v>
      </c>
      <c r="K802" s="34" t="s">
        <v>4728</v>
      </c>
    </row>
    <row r="803" spans="1:11">
      <c r="A803" s="34" t="s">
        <v>4670</v>
      </c>
      <c r="B803" s="34">
        <v>2022</v>
      </c>
      <c r="C803" s="34">
        <v>75</v>
      </c>
      <c r="D803" s="34" t="s">
        <v>651</v>
      </c>
      <c r="E803" s="95">
        <f t="shared" si="29"/>
        <v>958</v>
      </c>
      <c r="F803" s="95">
        <f>Cargos_x_gob!$C$5+Cargos_x_gob!$C$9</f>
        <v>1302</v>
      </c>
      <c r="G803" s="95">
        <f t="array" ref="G803">SUM(IF('Graf I Nivel Datastudio'!$B$1:$B$1613=B803,IF('Graf I Nivel Datastudio'!$C$1:$C$1613=C803,IF('Graf I Nivel Datastudio'!$D$1:$D$1613=D803,'Graf I Nivel Datastudio'!$G$1:$G$1613,0))))+SUM(IF('Graf II Nivel Datastudio'!$B$1:$B$1613=B803,IF('Graf II Nivel Datastudio'!$C$1:$C$1613=C803,IF('Graf II Nivel Datastudio'!$D$1:$D$1613=D803,'Graf II Nivel Datastudio'!$G$1:$G$1613,0))))</f>
        <v>1</v>
      </c>
      <c r="H803" s="95">
        <f t="shared" si="28"/>
        <v>521</v>
      </c>
      <c r="J803" s="98">
        <f t="shared" si="2"/>
        <v>0.40015360983102921</v>
      </c>
      <c r="K803" s="34" t="s">
        <v>4728</v>
      </c>
    </row>
    <row r="804" spans="1:11">
      <c r="A804" s="34" t="s">
        <v>4670</v>
      </c>
      <c r="B804" s="34">
        <v>2022</v>
      </c>
      <c r="C804" s="34">
        <v>76</v>
      </c>
      <c r="D804" s="34" t="s">
        <v>651</v>
      </c>
      <c r="E804" s="95">
        <f t="shared" si="29"/>
        <v>958</v>
      </c>
      <c r="F804" s="95">
        <f>Cargos_x_gob!$C$5+Cargos_x_gob!$C$9</f>
        <v>1302</v>
      </c>
      <c r="G804" s="95">
        <f t="array" ref="G804">SUM(IF('Graf I Nivel Datastudio'!$B$1:$B$1613=B804,IF('Graf I Nivel Datastudio'!$C$1:$C$1613=C804,IF('Graf I Nivel Datastudio'!$D$1:$D$1613=D804,'Graf I Nivel Datastudio'!$G$1:$G$1613,0))))+SUM(IF('Graf II Nivel Datastudio'!$B$1:$B$1613=B804,IF('Graf II Nivel Datastudio'!$C$1:$C$1613=C804,IF('Graf II Nivel Datastudio'!$D$1:$D$1613=D804,'Graf II Nivel Datastudio'!$G$1:$G$1613,0))))</f>
        <v>2</v>
      </c>
      <c r="H804" s="95">
        <f t="shared" si="28"/>
        <v>523</v>
      </c>
      <c r="J804" s="98">
        <f t="shared" si="2"/>
        <v>0.40168970814132104</v>
      </c>
      <c r="K804" s="34" t="s">
        <v>4728</v>
      </c>
    </row>
    <row r="805" spans="1:11">
      <c r="A805" s="34" t="s">
        <v>4670</v>
      </c>
      <c r="B805" s="34">
        <v>2022</v>
      </c>
      <c r="C805" s="34">
        <v>77</v>
      </c>
      <c r="D805" s="34" t="s">
        <v>651</v>
      </c>
      <c r="E805" s="95">
        <f t="shared" si="29"/>
        <v>958</v>
      </c>
      <c r="F805" s="95">
        <f>Cargos_x_gob!$C$5+Cargos_x_gob!$C$9</f>
        <v>1302</v>
      </c>
      <c r="G805" s="95">
        <f t="array" ref="G805">SUM(IF('Graf I Nivel Datastudio'!$B$1:$B$1613=B805,IF('Graf I Nivel Datastudio'!$C$1:$C$1613=C805,IF('Graf I Nivel Datastudio'!$D$1:$D$1613=D805,'Graf I Nivel Datastudio'!$G$1:$G$1613,0))))+SUM(IF('Graf II Nivel Datastudio'!$B$1:$B$1613=B805,IF('Graf II Nivel Datastudio'!$C$1:$C$1613=C805,IF('Graf II Nivel Datastudio'!$D$1:$D$1613=D805,'Graf II Nivel Datastudio'!$G$1:$G$1613,0))))</f>
        <v>1</v>
      </c>
      <c r="H805" s="95">
        <f t="shared" si="28"/>
        <v>524</v>
      </c>
      <c r="J805" s="98">
        <f t="shared" si="2"/>
        <v>0.40245775729646699</v>
      </c>
      <c r="K805" s="34" t="s">
        <v>4728</v>
      </c>
    </row>
    <row r="806" spans="1:11">
      <c r="A806" s="34" t="s">
        <v>4670</v>
      </c>
      <c r="B806" s="34">
        <v>2022</v>
      </c>
      <c r="C806" s="34">
        <v>78</v>
      </c>
      <c r="D806" s="34" t="s">
        <v>651</v>
      </c>
      <c r="E806" s="95">
        <f t="shared" si="29"/>
        <v>958</v>
      </c>
      <c r="F806" s="95">
        <f>Cargos_x_gob!$C$5+Cargos_x_gob!$C$9</f>
        <v>1302</v>
      </c>
      <c r="G806" s="95">
        <f t="array" ref="G806">SUM(IF('Graf I Nivel Datastudio'!$B$1:$B$1613=B806,IF('Graf I Nivel Datastudio'!$C$1:$C$1613=C806,IF('Graf I Nivel Datastudio'!$D$1:$D$1613=D806,'Graf I Nivel Datastudio'!$G$1:$G$1613,0))))+SUM(IF('Graf II Nivel Datastudio'!$B$1:$B$1613=B806,IF('Graf II Nivel Datastudio'!$C$1:$C$1613=C806,IF('Graf II Nivel Datastudio'!$D$1:$D$1613=D806,'Graf II Nivel Datastudio'!$G$1:$G$1613,0))))</f>
        <v>2</v>
      </c>
      <c r="H806" s="95">
        <f t="shared" si="28"/>
        <v>526</v>
      </c>
      <c r="J806" s="98">
        <f t="shared" si="2"/>
        <v>0.40399385560675882</v>
      </c>
      <c r="K806" s="34" t="s">
        <v>4728</v>
      </c>
    </row>
    <row r="807" spans="1:11">
      <c r="A807" s="34" t="s">
        <v>4670</v>
      </c>
      <c r="B807" s="34">
        <v>2022</v>
      </c>
      <c r="C807" s="34">
        <v>79</v>
      </c>
      <c r="D807" s="34" t="s">
        <v>651</v>
      </c>
      <c r="E807" s="95">
        <f t="shared" si="29"/>
        <v>958</v>
      </c>
      <c r="F807" s="95">
        <f>Cargos_x_gob!$C$5+Cargos_x_gob!$C$9</f>
        <v>1302</v>
      </c>
      <c r="G807" s="95">
        <f t="array" ref="G807">SUM(IF('Graf I Nivel Datastudio'!$B$1:$B$1613=B807,IF('Graf I Nivel Datastudio'!$C$1:$C$1613=C807,IF('Graf I Nivel Datastudio'!$D$1:$D$1613=D807,'Graf I Nivel Datastudio'!$G$1:$G$1613,0))))+SUM(IF('Graf II Nivel Datastudio'!$B$1:$B$1613=B807,IF('Graf II Nivel Datastudio'!$C$1:$C$1613=C807,IF('Graf II Nivel Datastudio'!$D$1:$D$1613=D807,'Graf II Nivel Datastudio'!$G$1:$G$1613,0))))</f>
        <v>0</v>
      </c>
      <c r="H807" s="95">
        <f t="shared" si="28"/>
        <v>526</v>
      </c>
      <c r="J807" s="98">
        <f t="shared" si="2"/>
        <v>0.40399385560675882</v>
      </c>
      <c r="K807" s="34" t="s">
        <v>4728</v>
      </c>
    </row>
    <row r="808" spans="1:11">
      <c r="A808" s="34" t="s">
        <v>4670</v>
      </c>
      <c r="B808" s="34">
        <v>2022</v>
      </c>
      <c r="C808" s="34">
        <v>80</v>
      </c>
      <c r="D808" s="34" t="s">
        <v>651</v>
      </c>
      <c r="E808" s="95">
        <f t="shared" si="29"/>
        <v>958</v>
      </c>
      <c r="F808" s="95">
        <f>Cargos_x_gob!$C$5+Cargos_x_gob!$C$9</f>
        <v>1302</v>
      </c>
      <c r="G808" s="95">
        <f t="array" ref="G808">SUM(IF('Graf I Nivel Datastudio'!$B$1:$B$1613=B808,IF('Graf I Nivel Datastudio'!$C$1:$C$1613=C808,IF('Graf I Nivel Datastudio'!$D$1:$D$1613=D808,'Graf I Nivel Datastudio'!$G$1:$G$1613,0))))+SUM(IF('Graf II Nivel Datastudio'!$B$1:$B$1613=B808,IF('Graf II Nivel Datastudio'!$C$1:$C$1613=C808,IF('Graf II Nivel Datastudio'!$D$1:$D$1613=D808,'Graf II Nivel Datastudio'!$G$1:$G$1613,0))))</f>
        <v>0</v>
      </c>
      <c r="H808" s="95">
        <f t="shared" si="28"/>
        <v>526</v>
      </c>
      <c r="J808" s="98">
        <f t="shared" si="2"/>
        <v>0.40399385560675882</v>
      </c>
      <c r="K808" s="34" t="s">
        <v>4728</v>
      </c>
    </row>
    <row r="809" spans="1:11">
      <c r="A809" s="34" t="s">
        <v>4670</v>
      </c>
      <c r="B809" s="34">
        <v>2022</v>
      </c>
      <c r="C809" s="34">
        <v>81</v>
      </c>
      <c r="D809" s="34" t="s">
        <v>651</v>
      </c>
      <c r="E809" s="95">
        <f t="shared" si="29"/>
        <v>958</v>
      </c>
      <c r="F809" s="95">
        <f>Cargos_x_gob!$C$5+Cargos_x_gob!$C$9</f>
        <v>1302</v>
      </c>
      <c r="G809" s="95">
        <f t="array" ref="G809">SUM(IF('Graf I Nivel Datastudio'!$B$1:$B$1613=B809,IF('Graf I Nivel Datastudio'!$C$1:$C$1613=C809,IF('Graf I Nivel Datastudio'!$D$1:$D$1613=D809,'Graf I Nivel Datastudio'!$G$1:$G$1613,0))))+SUM(IF('Graf II Nivel Datastudio'!$B$1:$B$1613=B809,IF('Graf II Nivel Datastudio'!$C$1:$C$1613=C809,IF('Graf II Nivel Datastudio'!$D$1:$D$1613=D809,'Graf II Nivel Datastudio'!$G$1:$G$1613,0))))</f>
        <v>5</v>
      </c>
      <c r="H809" s="95">
        <f t="shared" si="28"/>
        <v>531</v>
      </c>
      <c r="J809" s="98">
        <f t="shared" si="2"/>
        <v>0.40783410138248849</v>
      </c>
      <c r="K809" s="34" t="s">
        <v>4728</v>
      </c>
    </row>
    <row r="810" spans="1:11">
      <c r="A810" s="34" t="s">
        <v>4670</v>
      </c>
      <c r="B810" s="34">
        <v>2022</v>
      </c>
      <c r="C810" s="34">
        <v>82</v>
      </c>
      <c r="D810" s="34" t="s">
        <v>651</v>
      </c>
      <c r="E810" s="95">
        <f t="shared" si="29"/>
        <v>958</v>
      </c>
      <c r="F810" s="95">
        <f>Cargos_x_gob!$C$5+Cargos_x_gob!$C$9</f>
        <v>1302</v>
      </c>
      <c r="G810" s="95">
        <f t="array" ref="G810">SUM(IF('Graf I Nivel Datastudio'!$B$1:$B$1613=B810,IF('Graf I Nivel Datastudio'!$C$1:$C$1613=C810,IF('Graf I Nivel Datastudio'!$D$1:$D$1613=D810,'Graf I Nivel Datastudio'!$G$1:$G$1613,0))))+SUM(IF('Graf II Nivel Datastudio'!$B$1:$B$1613=B810,IF('Graf II Nivel Datastudio'!$C$1:$C$1613=C810,IF('Graf II Nivel Datastudio'!$D$1:$D$1613=D810,'Graf II Nivel Datastudio'!$G$1:$G$1613,0))))</f>
        <v>8</v>
      </c>
      <c r="H810" s="95">
        <f t="shared" si="28"/>
        <v>539</v>
      </c>
      <c r="J810" s="98">
        <f t="shared" si="2"/>
        <v>0.41397849462365593</v>
      </c>
      <c r="K810" s="34" t="s">
        <v>4728</v>
      </c>
    </row>
    <row r="811" spans="1:11">
      <c r="A811" s="34" t="s">
        <v>4670</v>
      </c>
      <c r="B811" s="34">
        <v>2022</v>
      </c>
      <c r="C811" s="34">
        <v>83</v>
      </c>
      <c r="D811" s="34" t="s">
        <v>651</v>
      </c>
      <c r="E811" s="95">
        <f t="shared" si="29"/>
        <v>958</v>
      </c>
      <c r="F811" s="95">
        <f>Cargos_x_gob!$C$5+Cargos_x_gob!$C$9</f>
        <v>1302</v>
      </c>
      <c r="G811" s="95">
        <f t="array" ref="G811">SUM(IF('Graf I Nivel Datastudio'!$B$1:$B$1613=B811,IF('Graf I Nivel Datastudio'!$C$1:$C$1613=C811,IF('Graf I Nivel Datastudio'!$D$1:$D$1613=D811,'Graf I Nivel Datastudio'!$G$1:$G$1613,0))))+SUM(IF('Graf II Nivel Datastudio'!$B$1:$B$1613=B811,IF('Graf II Nivel Datastudio'!$C$1:$C$1613=C811,IF('Graf II Nivel Datastudio'!$D$1:$D$1613=D811,'Graf II Nivel Datastudio'!$G$1:$G$1613,0))))</f>
        <v>1</v>
      </c>
      <c r="H811" s="95">
        <f t="shared" si="28"/>
        <v>540</v>
      </c>
      <c r="J811" s="98">
        <f t="shared" si="2"/>
        <v>0.41474654377880182</v>
      </c>
      <c r="K811" s="34" t="s">
        <v>4728</v>
      </c>
    </row>
    <row r="812" spans="1:11">
      <c r="A812" s="34" t="s">
        <v>4670</v>
      </c>
      <c r="B812" s="34">
        <v>2022</v>
      </c>
      <c r="C812" s="34">
        <v>84</v>
      </c>
      <c r="D812" s="34" t="s">
        <v>651</v>
      </c>
      <c r="E812" s="95">
        <f t="shared" si="29"/>
        <v>958</v>
      </c>
      <c r="F812" s="95">
        <f>Cargos_x_gob!$C$5+Cargos_x_gob!$C$9</f>
        <v>1302</v>
      </c>
      <c r="G812" s="95">
        <f t="array" ref="G812">SUM(IF('Graf I Nivel Datastudio'!$B$1:$B$1613=B812,IF('Graf I Nivel Datastudio'!$C$1:$C$1613=C812,IF('Graf I Nivel Datastudio'!$D$1:$D$1613=D812,'Graf I Nivel Datastudio'!$G$1:$G$1613,0))))+SUM(IF('Graf II Nivel Datastudio'!$B$1:$B$1613=B812,IF('Graf II Nivel Datastudio'!$C$1:$C$1613=C812,IF('Graf II Nivel Datastudio'!$D$1:$D$1613=D812,'Graf II Nivel Datastudio'!$G$1:$G$1613,0))))</f>
        <v>3</v>
      </c>
      <c r="H812" s="95">
        <f t="shared" si="28"/>
        <v>543</v>
      </c>
      <c r="J812" s="98">
        <f t="shared" si="2"/>
        <v>0.41705069124423966</v>
      </c>
      <c r="K812" s="34" t="s">
        <v>4728</v>
      </c>
    </row>
    <row r="813" spans="1:11">
      <c r="A813" s="34" t="s">
        <v>4670</v>
      </c>
      <c r="B813" s="34">
        <v>2022</v>
      </c>
      <c r="C813" s="34">
        <v>85</v>
      </c>
      <c r="D813" s="34" t="s">
        <v>651</v>
      </c>
      <c r="E813" s="95">
        <f t="shared" si="29"/>
        <v>958</v>
      </c>
      <c r="F813" s="95">
        <f>Cargos_x_gob!$C$5+Cargos_x_gob!$C$9</f>
        <v>1302</v>
      </c>
      <c r="G813" s="95">
        <f t="array" ref="G813">SUM(IF('Graf I Nivel Datastudio'!$B$1:$B$1613=B813,IF('Graf I Nivel Datastudio'!$C$1:$C$1613=C813,IF('Graf I Nivel Datastudio'!$D$1:$D$1613=D813,'Graf I Nivel Datastudio'!$G$1:$G$1613,0))))+SUM(IF('Graf II Nivel Datastudio'!$B$1:$B$1613=B813,IF('Graf II Nivel Datastudio'!$C$1:$C$1613=C813,IF('Graf II Nivel Datastudio'!$D$1:$D$1613=D813,'Graf II Nivel Datastudio'!$G$1:$G$1613,0))))</f>
        <v>1</v>
      </c>
      <c r="H813" s="95">
        <f t="shared" si="28"/>
        <v>544</v>
      </c>
      <c r="J813" s="98">
        <f t="shared" si="2"/>
        <v>0.41781874039938555</v>
      </c>
      <c r="K813" s="34" t="s">
        <v>4728</v>
      </c>
    </row>
    <row r="814" spans="1:11">
      <c r="A814" s="34" t="s">
        <v>4670</v>
      </c>
      <c r="B814" s="34">
        <v>2022</v>
      </c>
      <c r="C814" s="34">
        <v>86</v>
      </c>
      <c r="D814" s="34" t="s">
        <v>651</v>
      </c>
      <c r="E814" s="95">
        <f t="shared" si="29"/>
        <v>958</v>
      </c>
      <c r="F814" s="95">
        <f>Cargos_x_gob!$C$5+Cargos_x_gob!$C$9</f>
        <v>1302</v>
      </c>
      <c r="G814" s="95">
        <f t="array" ref="G814">SUM(IF('Graf I Nivel Datastudio'!$B$1:$B$1613=B814,IF('Graf I Nivel Datastudio'!$C$1:$C$1613=C814,IF('Graf I Nivel Datastudio'!$D$1:$D$1613=D814,'Graf I Nivel Datastudio'!$G$1:$G$1613,0))))+SUM(IF('Graf II Nivel Datastudio'!$B$1:$B$1613=B814,IF('Graf II Nivel Datastudio'!$C$1:$C$1613=C814,IF('Graf II Nivel Datastudio'!$D$1:$D$1613=D814,'Graf II Nivel Datastudio'!$G$1:$G$1613,0))))</f>
        <v>6</v>
      </c>
      <c r="H814" s="95">
        <f t="shared" si="28"/>
        <v>550</v>
      </c>
      <c r="J814" s="98">
        <f t="shared" si="2"/>
        <v>0.42242703533026116</v>
      </c>
      <c r="K814" s="34" t="s">
        <v>4728</v>
      </c>
    </row>
    <row r="815" spans="1:11">
      <c r="A815" s="34" t="s">
        <v>4670</v>
      </c>
      <c r="B815" s="34">
        <v>2022</v>
      </c>
      <c r="C815" s="34">
        <v>87</v>
      </c>
      <c r="D815" s="34" t="s">
        <v>651</v>
      </c>
      <c r="E815" s="95">
        <f t="shared" si="29"/>
        <v>958</v>
      </c>
      <c r="F815" s="95">
        <f>Cargos_x_gob!$C$5+Cargos_x_gob!$C$9</f>
        <v>1302</v>
      </c>
      <c r="G815" s="95">
        <f t="array" ref="G815">SUM(IF('Graf I Nivel Datastudio'!$B$1:$B$1613=B815,IF('Graf I Nivel Datastudio'!$C$1:$C$1613=C815,IF('Graf I Nivel Datastudio'!$D$1:$D$1613=D815,'Graf I Nivel Datastudio'!$G$1:$G$1613,0))))+SUM(IF('Graf II Nivel Datastudio'!$B$1:$B$1613=B815,IF('Graf II Nivel Datastudio'!$C$1:$C$1613=C815,IF('Graf II Nivel Datastudio'!$D$1:$D$1613=D815,'Graf II Nivel Datastudio'!$G$1:$G$1613,0))))</f>
        <v>1</v>
      </c>
      <c r="H815" s="95">
        <f t="shared" si="28"/>
        <v>551</v>
      </c>
      <c r="J815" s="98">
        <f t="shared" si="2"/>
        <v>0.42319508448540705</v>
      </c>
      <c r="K815" s="34" t="s">
        <v>4728</v>
      </c>
    </row>
    <row r="816" spans="1:11">
      <c r="A816" s="34" t="s">
        <v>4670</v>
      </c>
      <c r="B816" s="34">
        <v>2022</v>
      </c>
      <c r="C816" s="34">
        <v>88</v>
      </c>
      <c r="D816" s="34" t="s">
        <v>651</v>
      </c>
      <c r="E816" s="95">
        <f t="shared" si="29"/>
        <v>958</v>
      </c>
      <c r="F816" s="95">
        <f>Cargos_x_gob!$C$5+Cargos_x_gob!$C$9</f>
        <v>1302</v>
      </c>
      <c r="G816" s="95">
        <f t="array" ref="G816">SUM(IF('Graf I Nivel Datastudio'!$B$1:$B$1613=B816,IF('Graf I Nivel Datastudio'!$C$1:$C$1613=C816,IF('Graf I Nivel Datastudio'!$D$1:$D$1613=D816,'Graf I Nivel Datastudio'!$G$1:$G$1613,0))))+SUM(IF('Graf II Nivel Datastudio'!$B$1:$B$1613=B816,IF('Graf II Nivel Datastudio'!$C$1:$C$1613=C816,IF('Graf II Nivel Datastudio'!$D$1:$D$1613=D816,'Graf II Nivel Datastudio'!$G$1:$G$1613,0))))</f>
        <v>2</v>
      </c>
      <c r="H816" s="95">
        <f t="shared" si="28"/>
        <v>553</v>
      </c>
      <c r="J816" s="98">
        <f t="shared" si="2"/>
        <v>0.42473118279569894</v>
      </c>
      <c r="K816" s="34" t="s">
        <v>4728</v>
      </c>
    </row>
    <row r="817" spans="1:11">
      <c r="A817" s="34" t="s">
        <v>4670</v>
      </c>
      <c r="B817" s="34">
        <v>2022</v>
      </c>
      <c r="C817" s="34">
        <v>89</v>
      </c>
      <c r="D817" s="34" t="s">
        <v>651</v>
      </c>
      <c r="E817" s="95">
        <f t="shared" ref="E817:E832" si="30">GB1_IN+GB1_IIN</f>
        <v>958</v>
      </c>
      <c r="F817" s="95">
        <f>Cargos_x_gob!$C$5+Cargos_x_gob!$C$9</f>
        <v>1302</v>
      </c>
      <c r="G817" s="95">
        <f t="array" ref="G817">SUM(IF('Graf I Nivel Datastudio'!$B$1:$B$1613=B817,IF('Graf I Nivel Datastudio'!$C$1:$C$1613=C817,IF('Graf I Nivel Datastudio'!$D$1:$D$1613=D817,'Graf I Nivel Datastudio'!$G$1:$G$1613,0))))+SUM(IF('Graf II Nivel Datastudio'!$B$1:$B$1613=B817,IF('Graf II Nivel Datastudio'!$C$1:$C$1613=C817,IF('Graf II Nivel Datastudio'!$D$1:$D$1613=D817,'Graf II Nivel Datastudio'!$G$1:$G$1613,0))))</f>
        <v>1</v>
      </c>
      <c r="H817" s="95">
        <f t="shared" si="28"/>
        <v>554</v>
      </c>
      <c r="J817" s="98">
        <f t="shared" si="2"/>
        <v>0.42549923195084488</v>
      </c>
      <c r="K817" s="34" t="s">
        <v>4728</v>
      </c>
    </row>
    <row r="818" spans="1:11">
      <c r="A818" s="34" t="s">
        <v>4670</v>
      </c>
      <c r="B818" s="34">
        <v>2022</v>
      </c>
      <c r="C818" s="34">
        <v>90</v>
      </c>
      <c r="D818" s="34" t="s">
        <v>651</v>
      </c>
      <c r="E818" s="95">
        <f t="shared" si="30"/>
        <v>958</v>
      </c>
      <c r="F818" s="95">
        <f>Cargos_x_gob!$C$5+Cargos_x_gob!$C$9</f>
        <v>1302</v>
      </c>
      <c r="G818" s="95">
        <f t="array" ref="G818">SUM(IF('Graf I Nivel Datastudio'!$B$1:$B$1613=B818,IF('Graf I Nivel Datastudio'!$C$1:$C$1613=C818,IF('Graf I Nivel Datastudio'!$D$1:$D$1613=D818,'Graf I Nivel Datastudio'!$G$1:$G$1613,0))))+SUM(IF('Graf II Nivel Datastudio'!$B$1:$B$1613=B818,IF('Graf II Nivel Datastudio'!$C$1:$C$1613=C818,IF('Graf II Nivel Datastudio'!$D$1:$D$1613=D818,'Graf II Nivel Datastudio'!$G$1:$G$1613,0))))</f>
        <v>2</v>
      </c>
      <c r="H818" s="95">
        <f t="shared" si="28"/>
        <v>556</v>
      </c>
      <c r="J818" s="98">
        <f t="shared" si="2"/>
        <v>0.42703533026113671</v>
      </c>
      <c r="K818" s="34" t="s">
        <v>4728</v>
      </c>
    </row>
    <row r="819" spans="1:11">
      <c r="A819" s="34" t="s">
        <v>4670</v>
      </c>
      <c r="B819" s="34">
        <v>2022</v>
      </c>
      <c r="C819" s="34">
        <v>91</v>
      </c>
      <c r="D819" s="34" t="s">
        <v>651</v>
      </c>
      <c r="E819" s="95">
        <f t="shared" si="30"/>
        <v>958</v>
      </c>
      <c r="F819" s="95">
        <f>Cargos_x_gob!$C$5+Cargos_x_gob!$C$9</f>
        <v>1302</v>
      </c>
      <c r="G819" s="95">
        <f t="array" ref="G819">SUM(IF('Graf I Nivel Datastudio'!$B$1:$B$1613=B819,IF('Graf I Nivel Datastudio'!$C$1:$C$1613=C819,IF('Graf I Nivel Datastudio'!$D$1:$D$1613=D819,'Graf I Nivel Datastudio'!$G$1:$G$1613,0))))+SUM(IF('Graf II Nivel Datastudio'!$B$1:$B$1613=B819,IF('Graf II Nivel Datastudio'!$C$1:$C$1613=C819,IF('Graf II Nivel Datastudio'!$D$1:$D$1613=D819,'Graf II Nivel Datastudio'!$G$1:$G$1613,0))))</f>
        <v>1</v>
      </c>
      <c r="H819" s="95">
        <f t="shared" si="28"/>
        <v>557</v>
      </c>
      <c r="J819" s="98">
        <f t="shared" si="2"/>
        <v>0.42780337941628266</v>
      </c>
      <c r="K819" s="34" t="s">
        <v>4728</v>
      </c>
    </row>
    <row r="820" spans="1:11">
      <c r="A820" s="34" t="s">
        <v>4670</v>
      </c>
      <c r="B820" s="34">
        <v>2022</v>
      </c>
      <c r="C820" s="34">
        <v>92</v>
      </c>
      <c r="D820" s="34" t="s">
        <v>651</v>
      </c>
      <c r="E820" s="95">
        <f t="shared" si="30"/>
        <v>958</v>
      </c>
      <c r="F820" s="95">
        <f>Cargos_x_gob!$C$5+Cargos_x_gob!$C$9</f>
        <v>1302</v>
      </c>
      <c r="G820" s="95">
        <f t="array" ref="G820">SUM(IF('Graf I Nivel Datastudio'!$B$1:$B$1613=B820,IF('Graf I Nivel Datastudio'!$C$1:$C$1613=C820,IF('Graf I Nivel Datastudio'!$D$1:$D$1613=D820,'Graf I Nivel Datastudio'!$G$1:$G$1613,0))))+SUM(IF('Graf II Nivel Datastudio'!$B$1:$B$1613=B820,IF('Graf II Nivel Datastudio'!$C$1:$C$1613=C820,IF('Graf II Nivel Datastudio'!$D$1:$D$1613=D820,'Graf II Nivel Datastudio'!$G$1:$G$1613,0))))</f>
        <v>0</v>
      </c>
      <c r="H820" s="95">
        <f t="shared" si="28"/>
        <v>557</v>
      </c>
      <c r="J820" s="98">
        <f t="shared" si="2"/>
        <v>0.42780337941628266</v>
      </c>
      <c r="K820" s="34" t="s">
        <v>4728</v>
      </c>
    </row>
    <row r="821" spans="1:11">
      <c r="A821" s="34" t="s">
        <v>4670</v>
      </c>
      <c r="B821" s="34">
        <v>2022</v>
      </c>
      <c r="C821" s="34">
        <v>93</v>
      </c>
      <c r="D821" s="34" t="s">
        <v>651</v>
      </c>
      <c r="E821" s="95">
        <f t="shared" si="30"/>
        <v>958</v>
      </c>
      <c r="F821" s="95">
        <f>Cargos_x_gob!$C$5+Cargos_x_gob!$C$9</f>
        <v>1302</v>
      </c>
      <c r="G821" s="95">
        <f t="array" ref="G821">SUM(IF('Graf I Nivel Datastudio'!$B$1:$B$1613=B821,IF('Graf I Nivel Datastudio'!$C$1:$C$1613=C821,IF('Graf I Nivel Datastudio'!$D$1:$D$1613=D821,'Graf I Nivel Datastudio'!$G$1:$G$1613,0))))+SUM(IF('Graf II Nivel Datastudio'!$B$1:$B$1613=B821,IF('Graf II Nivel Datastudio'!$C$1:$C$1613=C821,IF('Graf II Nivel Datastudio'!$D$1:$D$1613=D821,'Graf II Nivel Datastudio'!$G$1:$G$1613,0))))</f>
        <v>1</v>
      </c>
      <c r="H821" s="95">
        <f t="shared" si="28"/>
        <v>558</v>
      </c>
      <c r="J821" s="98">
        <f t="shared" si="2"/>
        <v>0.42857142857142855</v>
      </c>
      <c r="K821" s="34" t="s">
        <v>4728</v>
      </c>
    </row>
    <row r="822" spans="1:11">
      <c r="A822" s="34" t="s">
        <v>4670</v>
      </c>
      <c r="B822" s="34">
        <v>2022</v>
      </c>
      <c r="C822" s="34">
        <v>94</v>
      </c>
      <c r="D822" s="34" t="s">
        <v>651</v>
      </c>
      <c r="E822" s="95">
        <f t="shared" si="30"/>
        <v>958</v>
      </c>
      <c r="F822" s="95">
        <f>Cargos_x_gob!$C$5+Cargos_x_gob!$C$9</f>
        <v>1302</v>
      </c>
      <c r="G822" s="95">
        <f t="array" ref="G822">SUM(IF('Graf I Nivel Datastudio'!$B$1:$B$1613=B822,IF('Graf I Nivel Datastudio'!$C$1:$C$1613=C822,IF('Graf I Nivel Datastudio'!$D$1:$D$1613=D822,'Graf I Nivel Datastudio'!$G$1:$G$1613,0))))+SUM(IF('Graf II Nivel Datastudio'!$B$1:$B$1613=B822,IF('Graf II Nivel Datastudio'!$C$1:$C$1613=C822,IF('Graf II Nivel Datastudio'!$D$1:$D$1613=D822,'Graf II Nivel Datastudio'!$G$1:$G$1613,0))))</f>
        <v>0</v>
      </c>
      <c r="H822" s="95">
        <f t="shared" si="28"/>
        <v>558</v>
      </c>
      <c r="J822" s="98">
        <f t="shared" si="2"/>
        <v>0.42857142857142855</v>
      </c>
      <c r="K822" s="34" t="s">
        <v>4728</v>
      </c>
    </row>
    <row r="823" spans="1:11">
      <c r="A823" s="34" t="s">
        <v>4670</v>
      </c>
      <c r="B823" s="34">
        <v>2022</v>
      </c>
      <c r="C823" s="34">
        <v>95</v>
      </c>
      <c r="D823" s="34" t="s">
        <v>651</v>
      </c>
      <c r="E823" s="95">
        <f t="shared" si="30"/>
        <v>958</v>
      </c>
      <c r="F823" s="95">
        <f>Cargos_x_gob!$C$5+Cargos_x_gob!$C$9</f>
        <v>1302</v>
      </c>
      <c r="G823" s="95">
        <f t="array" ref="G823">SUM(IF('Graf I Nivel Datastudio'!$B$1:$B$1613=B823,IF('Graf I Nivel Datastudio'!$C$1:$C$1613=C823,IF('Graf I Nivel Datastudio'!$D$1:$D$1613=D823,'Graf I Nivel Datastudio'!$G$1:$G$1613,0))))+SUM(IF('Graf II Nivel Datastudio'!$B$1:$B$1613=B823,IF('Graf II Nivel Datastudio'!$C$1:$C$1613=C823,IF('Graf II Nivel Datastudio'!$D$1:$D$1613=D823,'Graf II Nivel Datastudio'!$G$1:$G$1613,0))))</f>
        <v>0</v>
      </c>
      <c r="H823" s="95">
        <f t="shared" si="28"/>
        <v>558</v>
      </c>
      <c r="J823" s="98">
        <f t="shared" si="2"/>
        <v>0.42857142857142855</v>
      </c>
      <c r="K823" s="34" t="s">
        <v>4728</v>
      </c>
    </row>
    <row r="824" spans="1:11">
      <c r="A824" s="34" t="s">
        <v>4670</v>
      </c>
      <c r="B824" s="34">
        <v>2022</v>
      </c>
      <c r="C824" s="34">
        <v>96</v>
      </c>
      <c r="D824" s="34" t="s">
        <v>651</v>
      </c>
      <c r="E824" s="95">
        <f t="shared" si="30"/>
        <v>958</v>
      </c>
      <c r="F824" s="95">
        <f>Cargos_x_gob!$C$5+Cargos_x_gob!$C$9</f>
        <v>1302</v>
      </c>
      <c r="G824" s="95">
        <f t="array" ref="G824">SUM(IF('Graf I Nivel Datastudio'!$B$1:$B$1613=B824,IF('Graf I Nivel Datastudio'!$C$1:$C$1613=C824,IF('Graf I Nivel Datastudio'!$D$1:$D$1613=D824,'Graf I Nivel Datastudio'!$G$1:$G$1613,0))))+SUM(IF('Graf II Nivel Datastudio'!$B$1:$B$1613=B824,IF('Graf II Nivel Datastudio'!$C$1:$C$1613=C824,IF('Graf II Nivel Datastudio'!$D$1:$D$1613=D824,'Graf II Nivel Datastudio'!$G$1:$G$1613,0))))</f>
        <v>0</v>
      </c>
      <c r="H824" s="95">
        <f t="shared" si="28"/>
        <v>558</v>
      </c>
      <c r="J824" s="98">
        <f t="shared" si="2"/>
        <v>0.42857142857142855</v>
      </c>
      <c r="K824" s="34" t="s">
        <v>4728</v>
      </c>
    </row>
    <row r="825" spans="1:11">
      <c r="A825" s="34" t="s">
        <v>4670</v>
      </c>
      <c r="B825" s="34">
        <v>2022</v>
      </c>
      <c r="C825" s="34">
        <v>97</v>
      </c>
      <c r="D825" s="34" t="s">
        <v>651</v>
      </c>
      <c r="E825" s="95">
        <f t="shared" si="30"/>
        <v>958</v>
      </c>
      <c r="F825" s="95">
        <f>Cargos_x_gob!$C$5+Cargos_x_gob!$C$9</f>
        <v>1302</v>
      </c>
      <c r="G825" s="95">
        <f t="array" ref="G825">SUM(IF('Graf I Nivel Datastudio'!$B$1:$B$1613=B825,IF('Graf I Nivel Datastudio'!$C$1:$C$1613=C825,IF('Graf I Nivel Datastudio'!$D$1:$D$1613=D825,'Graf I Nivel Datastudio'!$G$1:$G$1613,0))))+SUM(IF('Graf II Nivel Datastudio'!$B$1:$B$1613=B825,IF('Graf II Nivel Datastudio'!$C$1:$C$1613=C825,IF('Graf II Nivel Datastudio'!$D$1:$D$1613=D825,'Graf II Nivel Datastudio'!$G$1:$G$1613,0))))</f>
        <v>0</v>
      </c>
      <c r="H825" s="95">
        <f t="shared" si="28"/>
        <v>558</v>
      </c>
      <c r="J825" s="98">
        <f t="shared" si="2"/>
        <v>0.42857142857142855</v>
      </c>
      <c r="K825" s="34" t="s">
        <v>4728</v>
      </c>
    </row>
    <row r="826" spans="1:11">
      <c r="A826" s="34" t="s">
        <v>4670</v>
      </c>
      <c r="B826" s="34">
        <v>2022</v>
      </c>
      <c r="C826" s="34">
        <v>98</v>
      </c>
      <c r="D826" s="34" t="s">
        <v>651</v>
      </c>
      <c r="E826" s="95">
        <f t="shared" si="30"/>
        <v>958</v>
      </c>
      <c r="F826" s="95">
        <f>Cargos_x_gob!$C$5+Cargos_x_gob!$C$9</f>
        <v>1302</v>
      </c>
      <c r="G826" s="95">
        <f t="array" ref="G826">SUM(IF('Graf I Nivel Datastudio'!$B$1:$B$1613=B826,IF('Graf I Nivel Datastudio'!$C$1:$C$1613=C826,IF('Graf I Nivel Datastudio'!$D$1:$D$1613=D826,'Graf I Nivel Datastudio'!$G$1:$G$1613,0))))+SUM(IF('Graf II Nivel Datastudio'!$B$1:$B$1613=B826,IF('Graf II Nivel Datastudio'!$C$1:$C$1613=C826,IF('Graf II Nivel Datastudio'!$D$1:$D$1613=D826,'Graf II Nivel Datastudio'!$G$1:$G$1613,0))))</f>
        <v>0</v>
      </c>
      <c r="H826" s="95">
        <f t="shared" si="28"/>
        <v>558</v>
      </c>
      <c r="J826" s="98">
        <f t="shared" si="2"/>
        <v>0.42857142857142855</v>
      </c>
      <c r="K826" s="34" t="s">
        <v>4728</v>
      </c>
    </row>
    <row r="827" spans="1:11">
      <c r="A827" s="34" t="s">
        <v>4670</v>
      </c>
      <c r="B827" s="34">
        <v>2022</v>
      </c>
      <c r="C827" s="34">
        <v>99</v>
      </c>
      <c r="D827" s="34" t="s">
        <v>651</v>
      </c>
      <c r="E827" s="95">
        <f t="shared" si="30"/>
        <v>958</v>
      </c>
      <c r="F827" s="95">
        <f>Cargos_x_gob!$C$5+Cargos_x_gob!$C$9</f>
        <v>1302</v>
      </c>
      <c r="G827" s="95">
        <f t="array" ref="G827">SUM(IF('Graf I Nivel Datastudio'!$B$1:$B$1613=B827,IF('Graf I Nivel Datastudio'!$C$1:$C$1613=C827,IF('Graf I Nivel Datastudio'!$D$1:$D$1613=D827,'Graf I Nivel Datastudio'!$G$1:$G$1613,0))))+SUM(IF('Graf II Nivel Datastudio'!$B$1:$B$1613=B827,IF('Graf II Nivel Datastudio'!$C$1:$C$1613=C827,IF('Graf II Nivel Datastudio'!$D$1:$D$1613=D827,'Graf II Nivel Datastudio'!$G$1:$G$1613,0))))</f>
        <v>0</v>
      </c>
      <c r="H827" s="95">
        <f t="shared" si="28"/>
        <v>558</v>
      </c>
      <c r="J827" s="98">
        <f t="shared" si="2"/>
        <v>0.42857142857142855</v>
      </c>
      <c r="K827" s="34" t="s">
        <v>4728</v>
      </c>
    </row>
    <row r="828" spans="1:11">
      <c r="A828" s="34" t="s">
        <v>4670</v>
      </c>
      <c r="B828" s="34">
        <v>2022</v>
      </c>
      <c r="C828" s="34">
        <v>100</v>
      </c>
      <c r="D828" s="34" t="s">
        <v>651</v>
      </c>
      <c r="E828" s="95">
        <f t="shared" si="30"/>
        <v>958</v>
      </c>
      <c r="F828" s="95">
        <f>Cargos_x_gob!$C$5+Cargos_x_gob!$C$9</f>
        <v>1302</v>
      </c>
      <c r="G828" s="95">
        <f t="array" ref="G828">SUM(IF('Graf I Nivel Datastudio'!$B$1:$B$1613=B828,IF('Graf I Nivel Datastudio'!$C$1:$C$1613=C828,IF('Graf I Nivel Datastudio'!$D$1:$D$1613=D828,'Graf I Nivel Datastudio'!$G$1:$G$1613,0))))+SUM(IF('Graf II Nivel Datastudio'!$B$1:$B$1613=B828,IF('Graf II Nivel Datastudio'!$C$1:$C$1613=C828,IF('Graf II Nivel Datastudio'!$D$1:$D$1613=D828,'Graf II Nivel Datastudio'!$G$1:$G$1613,0))))</f>
        <v>0</v>
      </c>
      <c r="H828" s="95">
        <f t="shared" si="28"/>
        <v>558</v>
      </c>
      <c r="J828" s="98">
        <f t="shared" si="2"/>
        <v>0.42857142857142855</v>
      </c>
      <c r="K828" s="34" t="s">
        <v>4728</v>
      </c>
    </row>
    <row r="829" spans="1:11">
      <c r="A829" s="34" t="s">
        <v>4670</v>
      </c>
      <c r="B829" s="34">
        <v>2022</v>
      </c>
      <c r="C829" s="34">
        <v>101</v>
      </c>
      <c r="D829" s="34" t="s">
        <v>651</v>
      </c>
      <c r="E829" s="95">
        <f t="shared" si="30"/>
        <v>958</v>
      </c>
      <c r="F829" s="95">
        <f>Cargos_x_gob!$C$5+Cargos_x_gob!$C$9</f>
        <v>1302</v>
      </c>
      <c r="G829" s="95">
        <f t="array" ref="G829">SUM(IF('Graf I Nivel Datastudio'!$B$1:$B$1613=B829,IF('Graf I Nivel Datastudio'!$C$1:$C$1613=C829,IF('Graf I Nivel Datastudio'!$D$1:$D$1613=D829,'Graf I Nivel Datastudio'!$G$1:$G$1613,0))))+SUM(IF('Graf II Nivel Datastudio'!$B$1:$B$1613=B829,IF('Graf II Nivel Datastudio'!$C$1:$C$1613=C829,IF('Graf II Nivel Datastudio'!$D$1:$D$1613=D829,'Graf II Nivel Datastudio'!$G$1:$G$1613,0))))</f>
        <v>0</v>
      </c>
      <c r="H829" s="95">
        <f t="shared" si="28"/>
        <v>558</v>
      </c>
      <c r="J829" s="98">
        <f t="shared" si="2"/>
        <v>0.42857142857142855</v>
      </c>
      <c r="K829" s="34" t="s">
        <v>4728</v>
      </c>
    </row>
    <row r="830" spans="1:11">
      <c r="A830" s="34" t="s">
        <v>4670</v>
      </c>
      <c r="B830" s="34">
        <v>2022</v>
      </c>
      <c r="C830" s="34">
        <v>102</v>
      </c>
      <c r="D830" s="34" t="s">
        <v>651</v>
      </c>
      <c r="E830" s="95">
        <f t="shared" si="30"/>
        <v>958</v>
      </c>
      <c r="F830" s="95">
        <f>Cargos_x_gob!$C$5+Cargos_x_gob!$C$9</f>
        <v>1302</v>
      </c>
      <c r="G830" s="95">
        <f t="array" ref="G830">SUM(IF('Graf I Nivel Datastudio'!$B$1:$B$1613=B830,IF('Graf I Nivel Datastudio'!$C$1:$C$1613=C830,IF('Graf I Nivel Datastudio'!$D$1:$D$1613=D830,'Graf I Nivel Datastudio'!$G$1:$G$1613,0))))+SUM(IF('Graf II Nivel Datastudio'!$B$1:$B$1613=B830,IF('Graf II Nivel Datastudio'!$C$1:$C$1613=C830,IF('Graf II Nivel Datastudio'!$D$1:$D$1613=D830,'Graf II Nivel Datastudio'!$G$1:$G$1613,0))))</f>
        <v>0</v>
      </c>
      <c r="H830" s="95">
        <f t="shared" si="28"/>
        <v>558</v>
      </c>
      <c r="J830" s="98">
        <f t="shared" si="2"/>
        <v>0.42857142857142855</v>
      </c>
      <c r="K830" s="34" t="s">
        <v>4728</v>
      </c>
    </row>
    <row r="831" spans="1:11">
      <c r="A831" s="34" t="s">
        <v>4670</v>
      </c>
      <c r="B831" s="34">
        <v>2022</v>
      </c>
      <c r="C831" s="34">
        <v>103</v>
      </c>
      <c r="D831" s="34" t="s">
        <v>651</v>
      </c>
      <c r="E831" s="95">
        <f t="shared" si="30"/>
        <v>958</v>
      </c>
      <c r="F831" s="95">
        <f>Cargos_x_gob!$C$5+Cargos_x_gob!$C$9</f>
        <v>1302</v>
      </c>
      <c r="G831" s="95">
        <f t="array" ref="G831">SUM(IF('Graf I Nivel Datastudio'!$B$1:$B$1613=B831,IF('Graf I Nivel Datastudio'!$C$1:$C$1613=C831,IF('Graf I Nivel Datastudio'!$D$1:$D$1613=D831,'Graf I Nivel Datastudio'!$G$1:$G$1613,0))))+SUM(IF('Graf II Nivel Datastudio'!$B$1:$B$1613=B831,IF('Graf II Nivel Datastudio'!$C$1:$C$1613=C831,IF('Graf II Nivel Datastudio'!$D$1:$D$1613=D831,'Graf II Nivel Datastudio'!$G$1:$G$1613,0))))</f>
        <v>0</v>
      </c>
      <c r="H831" s="95">
        <f t="shared" si="28"/>
        <v>558</v>
      </c>
      <c r="J831" s="98">
        <f t="shared" si="2"/>
        <v>0.42857142857142855</v>
      </c>
      <c r="K831" s="34" t="s">
        <v>4728</v>
      </c>
    </row>
    <row r="832" spans="1:11">
      <c r="A832" s="34" t="s">
        <v>4670</v>
      </c>
      <c r="B832" s="34">
        <v>2022</v>
      </c>
      <c r="C832" s="34">
        <v>104</v>
      </c>
      <c r="D832" s="34" t="s">
        <v>651</v>
      </c>
      <c r="E832" s="95">
        <f t="shared" si="30"/>
        <v>958</v>
      </c>
      <c r="F832" s="95">
        <f>Cargos_x_gob!$C$5+Cargos_x_gob!$C$9</f>
        <v>1302</v>
      </c>
      <c r="G832" s="95">
        <f t="array" ref="G832">SUM(IF('Graf I Nivel Datastudio'!$B$1:$B$1613=B832,IF('Graf I Nivel Datastudio'!$C$1:$C$1613=C832,IF('Graf I Nivel Datastudio'!$D$1:$D$1613=D832,'Graf I Nivel Datastudio'!$G$1:$G$1613,0))))+SUM(IF('Graf II Nivel Datastudio'!$B$1:$B$1613=B832,IF('Graf II Nivel Datastudio'!$C$1:$C$1613=C832,IF('Graf II Nivel Datastudio'!$D$1:$D$1613=D832,'Graf II Nivel Datastudio'!$G$1:$G$1613,0))))</f>
        <v>0</v>
      </c>
      <c r="H832" s="95">
        <f t="shared" si="28"/>
        <v>558</v>
      </c>
      <c r="J832" s="98">
        <f t="shared" si="2"/>
        <v>0.42857142857142855</v>
      </c>
      <c r="K832" s="34" t="s">
        <v>4728</v>
      </c>
    </row>
    <row r="833" spans="1:11">
      <c r="A833" s="34" t="s">
        <v>4654</v>
      </c>
      <c r="B833" s="34">
        <v>2010</v>
      </c>
      <c r="C833" s="34">
        <v>1</v>
      </c>
      <c r="D833" s="34" t="s">
        <v>4673</v>
      </c>
      <c r="E833" s="95">
        <f t="shared" ref="E833:E896" si="31">SP1_IN+SP1_IIN</f>
        <v>507</v>
      </c>
      <c r="F833" s="95">
        <f>Cargos_x_gob!$C$2+Cargos_x_gob!$C$6</f>
        <v>887</v>
      </c>
      <c r="G833" s="95">
        <f t="array" ref="G833">SUM(IF('Graf I Nivel Datastudio'!$B$1:$B$1613=B833,IF('Graf I Nivel Datastudio'!$C$1:$C$1613=C833,IF('Graf I Nivel Datastudio'!$D$1:$D$1613=D833,'Graf I Nivel Datastudio'!$G$1:$G$1613,0))))+SUM(IF('Graf II Nivel Datastudio'!$B$1:$B$1613=B833,IF('Graf II Nivel Datastudio'!$C$1:$C$1613=C833,IF('Graf II Nivel Datastudio'!$D$1:$D$1613=D833,'Graf II Nivel Datastudio'!$G$1:$G$1613,0))))</f>
        <v>1</v>
      </c>
      <c r="H833" s="95">
        <f>G833</f>
        <v>1</v>
      </c>
      <c r="I833" s="95">
        <f t="shared" ref="I833:I1664" si="32">H833/E833</f>
        <v>1.9723865877712033E-3</v>
      </c>
      <c r="J833" s="95">
        <f t="shared" si="2"/>
        <v>1.1273957158962795E-3</v>
      </c>
      <c r="K833" s="34" t="s">
        <v>4728</v>
      </c>
    </row>
    <row r="834" spans="1:11">
      <c r="A834" s="34" t="s">
        <v>4654</v>
      </c>
      <c r="B834" s="34">
        <v>2010</v>
      </c>
      <c r="C834" s="34">
        <v>2</v>
      </c>
      <c r="D834" s="34" t="s">
        <v>4673</v>
      </c>
      <c r="E834" s="95">
        <f t="shared" si="31"/>
        <v>507</v>
      </c>
      <c r="F834" s="95">
        <f>Cargos_x_gob!$C$2+Cargos_x_gob!$C$6</f>
        <v>887</v>
      </c>
      <c r="G834" s="95">
        <f t="array" ref="G834">SUM(IF('Graf I Nivel Datastudio'!$B$1:$B$1613=B834,IF('Graf I Nivel Datastudio'!$C$1:$C$1613=C834,IF('Graf I Nivel Datastudio'!$D$1:$D$1613=D834,'Graf I Nivel Datastudio'!$G$1:$G$1613,0))))+SUM(IF('Graf II Nivel Datastudio'!$B$1:$B$1613=B834,IF('Graf II Nivel Datastudio'!$C$1:$C$1613=C834,IF('Graf II Nivel Datastudio'!$D$1:$D$1613=D834,'Graf II Nivel Datastudio'!$G$1:$G$1613,0))))</f>
        <v>0</v>
      </c>
      <c r="H834" s="95">
        <f t="shared" ref="H834:H936" si="33">G834+H833</f>
        <v>1</v>
      </c>
      <c r="I834" s="95">
        <f t="shared" si="32"/>
        <v>1.9723865877712033E-3</v>
      </c>
      <c r="J834" s="95">
        <f t="shared" si="2"/>
        <v>1.1273957158962795E-3</v>
      </c>
      <c r="K834" s="34" t="s">
        <v>4728</v>
      </c>
    </row>
    <row r="835" spans="1:11">
      <c r="A835" s="34" t="s">
        <v>4654</v>
      </c>
      <c r="B835" s="34">
        <v>2010</v>
      </c>
      <c r="C835" s="34">
        <v>3</v>
      </c>
      <c r="D835" s="34" t="s">
        <v>4673</v>
      </c>
      <c r="E835" s="95">
        <f t="shared" si="31"/>
        <v>507</v>
      </c>
      <c r="F835" s="95">
        <f>Cargos_x_gob!$C$2+Cargos_x_gob!$C$6</f>
        <v>887</v>
      </c>
      <c r="G835" s="95">
        <f t="array" ref="G835">SUM(IF('Graf I Nivel Datastudio'!$B$1:$B$1613=B835,IF('Graf I Nivel Datastudio'!$C$1:$C$1613=C835,IF('Graf I Nivel Datastudio'!$D$1:$D$1613=D835,'Graf I Nivel Datastudio'!$G$1:$G$1613,0))))+SUM(IF('Graf II Nivel Datastudio'!$B$1:$B$1613=B835,IF('Graf II Nivel Datastudio'!$C$1:$C$1613=C835,IF('Graf II Nivel Datastudio'!$D$1:$D$1613=D835,'Graf II Nivel Datastudio'!$G$1:$G$1613,0))))</f>
        <v>1</v>
      </c>
      <c r="H835" s="95">
        <f t="shared" si="33"/>
        <v>2</v>
      </c>
      <c r="I835" s="95">
        <f t="shared" si="32"/>
        <v>3.9447731755424065E-3</v>
      </c>
      <c r="J835" s="95">
        <f t="shared" si="2"/>
        <v>2.2547914317925591E-3</v>
      </c>
      <c r="K835" s="34" t="s">
        <v>4728</v>
      </c>
    </row>
    <row r="836" spans="1:11">
      <c r="A836" s="34" t="s">
        <v>4654</v>
      </c>
      <c r="B836" s="34">
        <v>2010</v>
      </c>
      <c r="C836" s="34">
        <v>4</v>
      </c>
      <c r="D836" s="34" t="s">
        <v>4673</v>
      </c>
      <c r="E836" s="95">
        <f t="shared" si="31"/>
        <v>507</v>
      </c>
      <c r="F836" s="95">
        <f>Cargos_x_gob!$C$2+Cargos_x_gob!$C$6</f>
        <v>887</v>
      </c>
      <c r="G836" s="95">
        <f t="array" ref="G836">SUM(IF('Graf I Nivel Datastudio'!$B$1:$B$1613=B836,IF('Graf I Nivel Datastudio'!$C$1:$C$1613=C836,IF('Graf I Nivel Datastudio'!$D$1:$D$1613=D836,'Graf I Nivel Datastudio'!$G$1:$G$1613,0))))+SUM(IF('Graf II Nivel Datastudio'!$B$1:$B$1613=B836,IF('Graf II Nivel Datastudio'!$C$1:$C$1613=C836,IF('Graf II Nivel Datastudio'!$D$1:$D$1613=D836,'Graf II Nivel Datastudio'!$G$1:$G$1613,0))))</f>
        <v>3</v>
      </c>
      <c r="H836" s="95">
        <f t="shared" si="33"/>
        <v>5</v>
      </c>
      <c r="I836" s="95">
        <f t="shared" si="32"/>
        <v>9.8619329388560158E-3</v>
      </c>
      <c r="J836" s="95">
        <f t="shared" si="2"/>
        <v>5.6369785794813977E-3</v>
      </c>
      <c r="K836" s="34" t="s">
        <v>4728</v>
      </c>
    </row>
    <row r="837" spans="1:11">
      <c r="A837" s="34" t="s">
        <v>4654</v>
      </c>
      <c r="B837" s="34">
        <v>2010</v>
      </c>
      <c r="C837" s="34">
        <v>5</v>
      </c>
      <c r="D837" s="34" t="s">
        <v>4673</v>
      </c>
      <c r="E837" s="95">
        <f t="shared" si="31"/>
        <v>507</v>
      </c>
      <c r="F837" s="95">
        <f>Cargos_x_gob!$C$2+Cargos_x_gob!$C$6</f>
        <v>887</v>
      </c>
      <c r="G837" s="95">
        <f t="array" ref="G837">SUM(IF('Graf I Nivel Datastudio'!$B$1:$B$1613=B837,IF('Graf I Nivel Datastudio'!$C$1:$C$1613=C837,IF('Graf I Nivel Datastudio'!$D$1:$D$1613=D837,'Graf I Nivel Datastudio'!$G$1:$G$1613,0))))+SUM(IF('Graf II Nivel Datastudio'!$B$1:$B$1613=B837,IF('Graf II Nivel Datastudio'!$C$1:$C$1613=C837,IF('Graf II Nivel Datastudio'!$D$1:$D$1613=D837,'Graf II Nivel Datastudio'!$G$1:$G$1613,0))))</f>
        <v>0</v>
      </c>
      <c r="H837" s="95">
        <f t="shared" si="33"/>
        <v>5</v>
      </c>
      <c r="I837" s="95">
        <f t="shared" si="32"/>
        <v>9.8619329388560158E-3</v>
      </c>
      <c r="J837" s="95">
        <f t="shared" si="2"/>
        <v>5.6369785794813977E-3</v>
      </c>
      <c r="K837" s="34" t="s">
        <v>4728</v>
      </c>
    </row>
    <row r="838" spans="1:11">
      <c r="A838" s="34" t="s">
        <v>4654</v>
      </c>
      <c r="B838" s="34">
        <v>2010</v>
      </c>
      <c r="C838" s="34">
        <v>6</v>
      </c>
      <c r="D838" s="34" t="s">
        <v>4673</v>
      </c>
      <c r="E838" s="95">
        <f t="shared" si="31"/>
        <v>507</v>
      </c>
      <c r="F838" s="95">
        <f>Cargos_x_gob!$C$2+Cargos_x_gob!$C$6</f>
        <v>887</v>
      </c>
      <c r="G838" s="95">
        <f t="array" ref="G838">SUM(IF('Graf I Nivel Datastudio'!$B$1:$B$1613=B838,IF('Graf I Nivel Datastudio'!$C$1:$C$1613=C838,IF('Graf I Nivel Datastudio'!$D$1:$D$1613=D838,'Graf I Nivel Datastudio'!$G$1:$G$1613,0))))+SUM(IF('Graf II Nivel Datastudio'!$B$1:$B$1613=B838,IF('Graf II Nivel Datastudio'!$C$1:$C$1613=C838,IF('Graf II Nivel Datastudio'!$D$1:$D$1613=D838,'Graf II Nivel Datastudio'!$G$1:$G$1613,0))))</f>
        <v>1</v>
      </c>
      <c r="H838" s="95">
        <f t="shared" si="33"/>
        <v>6</v>
      </c>
      <c r="I838" s="95">
        <f t="shared" si="32"/>
        <v>1.1834319526627219E-2</v>
      </c>
      <c r="J838" s="95">
        <f t="shared" si="2"/>
        <v>6.7643742953776773E-3</v>
      </c>
      <c r="K838" s="34" t="s">
        <v>4728</v>
      </c>
    </row>
    <row r="839" spans="1:11">
      <c r="A839" s="34" t="s">
        <v>4654</v>
      </c>
      <c r="B839" s="34">
        <v>2010</v>
      </c>
      <c r="C839" s="34">
        <v>7</v>
      </c>
      <c r="D839" s="34" t="s">
        <v>4673</v>
      </c>
      <c r="E839" s="95">
        <f t="shared" si="31"/>
        <v>507</v>
      </c>
      <c r="F839" s="95">
        <f>Cargos_x_gob!$C$2+Cargos_x_gob!$C$6</f>
        <v>887</v>
      </c>
      <c r="G839" s="95">
        <f t="array" ref="G839">SUM(IF('Graf I Nivel Datastudio'!$B$1:$B$1613=B839,IF('Graf I Nivel Datastudio'!$C$1:$C$1613=C839,IF('Graf I Nivel Datastudio'!$D$1:$D$1613=D839,'Graf I Nivel Datastudio'!$G$1:$G$1613,0))))+SUM(IF('Graf II Nivel Datastudio'!$B$1:$B$1613=B839,IF('Graf II Nivel Datastudio'!$C$1:$C$1613=C839,IF('Graf II Nivel Datastudio'!$D$1:$D$1613=D839,'Graf II Nivel Datastudio'!$G$1:$G$1613,0))))</f>
        <v>1</v>
      </c>
      <c r="H839" s="95">
        <f t="shared" si="33"/>
        <v>7</v>
      </c>
      <c r="I839" s="95">
        <f t="shared" si="32"/>
        <v>1.3806706114398421E-2</v>
      </c>
      <c r="J839" s="95">
        <f t="shared" si="2"/>
        <v>7.8917700112739568E-3</v>
      </c>
      <c r="K839" s="34" t="s">
        <v>4728</v>
      </c>
    </row>
    <row r="840" spans="1:11">
      <c r="A840" s="34" t="s">
        <v>4654</v>
      </c>
      <c r="B840" s="34">
        <v>2010</v>
      </c>
      <c r="C840" s="34">
        <v>8</v>
      </c>
      <c r="D840" s="34" t="s">
        <v>4673</v>
      </c>
      <c r="E840" s="95">
        <f t="shared" si="31"/>
        <v>507</v>
      </c>
      <c r="F840" s="95">
        <f>Cargos_x_gob!$C$2+Cargos_x_gob!$C$6</f>
        <v>887</v>
      </c>
      <c r="G840" s="95">
        <f t="array" ref="G840">SUM(IF('Graf I Nivel Datastudio'!$B$1:$B$1613=B840,IF('Graf I Nivel Datastudio'!$C$1:$C$1613=C840,IF('Graf I Nivel Datastudio'!$D$1:$D$1613=D840,'Graf I Nivel Datastudio'!$G$1:$G$1613,0))))+SUM(IF('Graf II Nivel Datastudio'!$B$1:$B$1613=B840,IF('Graf II Nivel Datastudio'!$C$1:$C$1613=C840,IF('Graf II Nivel Datastudio'!$D$1:$D$1613=D840,'Graf II Nivel Datastudio'!$G$1:$G$1613,0))))</f>
        <v>1</v>
      </c>
      <c r="H840" s="95">
        <f t="shared" si="33"/>
        <v>8</v>
      </c>
      <c r="I840" s="95">
        <f t="shared" si="32"/>
        <v>1.5779092702169626E-2</v>
      </c>
      <c r="J840" s="95">
        <f t="shared" si="2"/>
        <v>9.0191657271702363E-3</v>
      </c>
      <c r="K840" s="34" t="s">
        <v>4728</v>
      </c>
    </row>
    <row r="841" spans="1:11">
      <c r="A841" s="34" t="s">
        <v>4654</v>
      </c>
      <c r="B841" s="34">
        <v>2010</v>
      </c>
      <c r="C841" s="34">
        <v>9</v>
      </c>
      <c r="D841" s="34" t="s">
        <v>4673</v>
      </c>
      <c r="E841" s="95">
        <f t="shared" si="31"/>
        <v>507</v>
      </c>
      <c r="F841" s="95">
        <f>Cargos_x_gob!$C$2+Cargos_x_gob!$C$6</f>
        <v>887</v>
      </c>
      <c r="G841" s="95">
        <f t="array" ref="G841">SUM(IF('Graf I Nivel Datastudio'!$B$1:$B$1613=B841,IF('Graf I Nivel Datastudio'!$C$1:$C$1613=C841,IF('Graf I Nivel Datastudio'!$D$1:$D$1613=D841,'Graf I Nivel Datastudio'!$G$1:$G$1613,0))))+SUM(IF('Graf II Nivel Datastudio'!$B$1:$B$1613=B841,IF('Graf II Nivel Datastudio'!$C$1:$C$1613=C841,IF('Graf II Nivel Datastudio'!$D$1:$D$1613=D841,'Graf II Nivel Datastudio'!$G$1:$G$1613,0))))</f>
        <v>1</v>
      </c>
      <c r="H841" s="95">
        <f t="shared" si="33"/>
        <v>9</v>
      </c>
      <c r="I841" s="95">
        <f t="shared" si="32"/>
        <v>1.7751479289940829E-2</v>
      </c>
      <c r="J841" s="95">
        <f t="shared" si="2"/>
        <v>1.0146561443066516E-2</v>
      </c>
      <c r="K841" s="34" t="s">
        <v>4728</v>
      </c>
    </row>
    <row r="842" spans="1:11">
      <c r="A842" s="34" t="s">
        <v>4654</v>
      </c>
      <c r="B842" s="34">
        <v>2010</v>
      </c>
      <c r="C842" s="34">
        <v>10</v>
      </c>
      <c r="D842" s="34" t="s">
        <v>4673</v>
      </c>
      <c r="E842" s="95">
        <f t="shared" si="31"/>
        <v>507</v>
      </c>
      <c r="F842" s="95">
        <f>Cargos_x_gob!$C$2+Cargos_x_gob!$C$6</f>
        <v>887</v>
      </c>
      <c r="G842" s="95">
        <f t="array" ref="G842">SUM(IF('Graf I Nivel Datastudio'!$B$1:$B$1613=B842,IF('Graf I Nivel Datastudio'!$C$1:$C$1613=C842,IF('Graf I Nivel Datastudio'!$D$1:$D$1613=D842,'Graf I Nivel Datastudio'!$G$1:$G$1613,0))))+SUM(IF('Graf II Nivel Datastudio'!$B$1:$B$1613=B842,IF('Graf II Nivel Datastudio'!$C$1:$C$1613=C842,IF('Graf II Nivel Datastudio'!$D$1:$D$1613=D842,'Graf II Nivel Datastudio'!$G$1:$G$1613,0))))</f>
        <v>0</v>
      </c>
      <c r="H842" s="95">
        <f t="shared" si="33"/>
        <v>9</v>
      </c>
      <c r="I842" s="98">
        <f t="shared" si="32"/>
        <v>1.7751479289940829E-2</v>
      </c>
      <c r="J842" s="98">
        <f t="shared" si="2"/>
        <v>1.0146561443066516E-2</v>
      </c>
      <c r="K842" s="34" t="s">
        <v>4728</v>
      </c>
    </row>
    <row r="843" spans="1:11">
      <c r="A843" s="34" t="s">
        <v>4654</v>
      </c>
      <c r="B843" s="34">
        <v>2010</v>
      </c>
      <c r="C843" s="34">
        <v>11</v>
      </c>
      <c r="D843" s="34" t="s">
        <v>4673</v>
      </c>
      <c r="E843" s="95">
        <f t="shared" si="31"/>
        <v>507</v>
      </c>
      <c r="F843" s="95">
        <f>Cargos_x_gob!$C$2+Cargos_x_gob!$C$6</f>
        <v>887</v>
      </c>
      <c r="G843" s="95">
        <f t="array" ref="G843">SUM(IF('Graf I Nivel Datastudio'!$B$1:$B$1613=B843,IF('Graf I Nivel Datastudio'!$C$1:$C$1613=C843,IF('Graf I Nivel Datastudio'!$D$1:$D$1613=D843,'Graf I Nivel Datastudio'!$G$1:$G$1613,0))))+SUM(IF('Graf II Nivel Datastudio'!$B$1:$B$1613=B843,IF('Graf II Nivel Datastudio'!$C$1:$C$1613=C843,IF('Graf II Nivel Datastudio'!$D$1:$D$1613=D843,'Graf II Nivel Datastudio'!$G$1:$G$1613,0))))</f>
        <v>0</v>
      </c>
      <c r="H843" s="95">
        <f t="shared" si="33"/>
        <v>9</v>
      </c>
      <c r="I843" s="95">
        <f t="shared" si="32"/>
        <v>1.7751479289940829E-2</v>
      </c>
      <c r="J843" s="95">
        <f t="shared" si="2"/>
        <v>1.0146561443066516E-2</v>
      </c>
      <c r="K843" s="34" t="s">
        <v>4728</v>
      </c>
    </row>
    <row r="844" spans="1:11">
      <c r="A844" s="34" t="s">
        <v>4654</v>
      </c>
      <c r="B844" s="34">
        <v>2010</v>
      </c>
      <c r="C844" s="34">
        <v>12</v>
      </c>
      <c r="D844" s="34" t="s">
        <v>4673</v>
      </c>
      <c r="E844" s="95">
        <f t="shared" si="31"/>
        <v>507</v>
      </c>
      <c r="F844" s="95">
        <f>Cargos_x_gob!$C$2+Cargos_x_gob!$C$6</f>
        <v>887</v>
      </c>
      <c r="G844" s="95">
        <f t="array" ref="G844">SUM(IF('Graf I Nivel Datastudio'!$B$1:$B$1613=B844,IF('Graf I Nivel Datastudio'!$C$1:$C$1613=C844,IF('Graf I Nivel Datastudio'!$D$1:$D$1613=D844,'Graf I Nivel Datastudio'!$G$1:$G$1613,0))))+SUM(IF('Graf II Nivel Datastudio'!$B$1:$B$1613=B844,IF('Graf II Nivel Datastudio'!$C$1:$C$1613=C844,IF('Graf II Nivel Datastudio'!$D$1:$D$1613=D844,'Graf II Nivel Datastudio'!$G$1:$G$1613,0))))</f>
        <v>0</v>
      </c>
      <c r="H844" s="95">
        <f t="shared" si="33"/>
        <v>9</v>
      </c>
      <c r="I844" s="98">
        <f t="shared" si="32"/>
        <v>1.7751479289940829E-2</v>
      </c>
      <c r="J844" s="98">
        <f t="shared" si="2"/>
        <v>1.0146561443066516E-2</v>
      </c>
      <c r="K844" s="34" t="s">
        <v>4728</v>
      </c>
    </row>
    <row r="845" spans="1:11">
      <c r="A845" s="34" t="s">
        <v>4654</v>
      </c>
      <c r="B845" s="34">
        <v>2010</v>
      </c>
      <c r="C845" s="34">
        <v>13</v>
      </c>
      <c r="D845" s="34" t="s">
        <v>4673</v>
      </c>
      <c r="E845" s="95">
        <f t="shared" si="31"/>
        <v>507</v>
      </c>
      <c r="F845" s="95">
        <f>Cargos_x_gob!$C$2+Cargos_x_gob!$C$6</f>
        <v>887</v>
      </c>
      <c r="G845" s="95">
        <f t="array" ref="G845">SUM(IF('Graf I Nivel Datastudio'!$B$1:$B$1613=B845,IF('Graf I Nivel Datastudio'!$C$1:$C$1613=C845,IF('Graf I Nivel Datastudio'!$D$1:$D$1613=D845,'Graf I Nivel Datastudio'!$G$1:$G$1613,0))))+SUM(IF('Graf II Nivel Datastudio'!$B$1:$B$1613=B845,IF('Graf II Nivel Datastudio'!$C$1:$C$1613=C845,IF('Graf II Nivel Datastudio'!$D$1:$D$1613=D845,'Graf II Nivel Datastudio'!$G$1:$G$1613,0))))</f>
        <v>2</v>
      </c>
      <c r="H845" s="95">
        <f t="shared" si="33"/>
        <v>11</v>
      </c>
      <c r="I845" s="95">
        <f t="shared" si="32"/>
        <v>2.1696252465483234E-2</v>
      </c>
      <c r="J845" s="95">
        <f t="shared" si="2"/>
        <v>1.2401352874859075E-2</v>
      </c>
      <c r="K845" s="34" t="s">
        <v>4728</v>
      </c>
    </row>
    <row r="846" spans="1:11">
      <c r="A846" s="34" t="s">
        <v>4654</v>
      </c>
      <c r="B846" s="34">
        <v>2010</v>
      </c>
      <c r="C846" s="34">
        <v>14</v>
      </c>
      <c r="D846" s="34" t="s">
        <v>4673</v>
      </c>
      <c r="E846" s="95">
        <f t="shared" si="31"/>
        <v>507</v>
      </c>
      <c r="F846" s="95">
        <f>Cargos_x_gob!$C$2+Cargos_x_gob!$C$6</f>
        <v>887</v>
      </c>
      <c r="G846" s="95">
        <f t="array" ref="G846">SUM(IF('Graf I Nivel Datastudio'!$B$1:$B$1613=B846,IF('Graf I Nivel Datastudio'!$C$1:$C$1613=C846,IF('Graf I Nivel Datastudio'!$D$1:$D$1613=D846,'Graf I Nivel Datastudio'!$G$1:$G$1613,0))))+SUM(IF('Graf II Nivel Datastudio'!$B$1:$B$1613=B846,IF('Graf II Nivel Datastudio'!$C$1:$C$1613=C846,IF('Graf II Nivel Datastudio'!$D$1:$D$1613=D846,'Graf II Nivel Datastudio'!$G$1:$G$1613,0))))</f>
        <v>0</v>
      </c>
      <c r="H846" s="95">
        <f t="shared" si="33"/>
        <v>11</v>
      </c>
      <c r="I846" s="95">
        <f t="shared" si="32"/>
        <v>2.1696252465483234E-2</v>
      </c>
      <c r="J846" s="95">
        <f t="shared" si="2"/>
        <v>1.2401352874859075E-2</v>
      </c>
      <c r="K846" s="34" t="s">
        <v>4728</v>
      </c>
    </row>
    <row r="847" spans="1:11">
      <c r="A847" s="34" t="s">
        <v>4654</v>
      </c>
      <c r="B847" s="34">
        <v>2010</v>
      </c>
      <c r="C847" s="34">
        <v>15</v>
      </c>
      <c r="D847" s="34" t="s">
        <v>4673</v>
      </c>
      <c r="E847" s="95">
        <f t="shared" si="31"/>
        <v>507</v>
      </c>
      <c r="F847" s="95">
        <f>Cargos_x_gob!$C$2+Cargos_x_gob!$C$6</f>
        <v>887</v>
      </c>
      <c r="G847" s="95">
        <f t="array" ref="G847">SUM(IF('Graf I Nivel Datastudio'!$B$1:$B$1613=B847,IF('Graf I Nivel Datastudio'!$C$1:$C$1613=C847,IF('Graf I Nivel Datastudio'!$D$1:$D$1613=D847,'Graf I Nivel Datastudio'!$G$1:$G$1613,0))))+SUM(IF('Graf II Nivel Datastudio'!$B$1:$B$1613=B847,IF('Graf II Nivel Datastudio'!$C$1:$C$1613=C847,IF('Graf II Nivel Datastudio'!$D$1:$D$1613=D847,'Graf II Nivel Datastudio'!$G$1:$G$1613,0))))</f>
        <v>0</v>
      </c>
      <c r="H847" s="95">
        <f t="shared" si="33"/>
        <v>11</v>
      </c>
      <c r="I847" s="95">
        <f t="shared" si="32"/>
        <v>2.1696252465483234E-2</v>
      </c>
      <c r="J847" s="95">
        <f t="shared" si="2"/>
        <v>1.2401352874859075E-2</v>
      </c>
      <c r="K847" s="34" t="s">
        <v>4728</v>
      </c>
    </row>
    <row r="848" spans="1:11">
      <c r="A848" s="34" t="s">
        <v>4654</v>
      </c>
      <c r="B848" s="34">
        <v>2010</v>
      </c>
      <c r="C848" s="34">
        <v>16</v>
      </c>
      <c r="D848" s="34" t="s">
        <v>4673</v>
      </c>
      <c r="E848" s="95">
        <f t="shared" si="31"/>
        <v>507</v>
      </c>
      <c r="F848" s="95">
        <f>Cargos_x_gob!$C$2+Cargos_x_gob!$C$6</f>
        <v>887</v>
      </c>
      <c r="G848" s="95">
        <f t="array" ref="G848">SUM(IF('Graf I Nivel Datastudio'!$B$1:$B$1613=B848,IF('Graf I Nivel Datastudio'!$C$1:$C$1613=C848,IF('Graf I Nivel Datastudio'!$D$1:$D$1613=D848,'Graf I Nivel Datastudio'!$G$1:$G$1613,0))))+SUM(IF('Graf II Nivel Datastudio'!$B$1:$B$1613=B848,IF('Graf II Nivel Datastudio'!$C$1:$C$1613=C848,IF('Graf II Nivel Datastudio'!$D$1:$D$1613=D848,'Graf II Nivel Datastudio'!$G$1:$G$1613,0))))</f>
        <v>0</v>
      </c>
      <c r="H848" s="95">
        <f t="shared" si="33"/>
        <v>11</v>
      </c>
      <c r="I848" s="95">
        <f t="shared" si="32"/>
        <v>2.1696252465483234E-2</v>
      </c>
      <c r="J848" s="95">
        <f t="shared" si="2"/>
        <v>1.2401352874859075E-2</v>
      </c>
      <c r="K848" s="34" t="s">
        <v>4728</v>
      </c>
    </row>
    <row r="849" spans="1:11">
      <c r="A849" s="34" t="s">
        <v>4654</v>
      </c>
      <c r="B849" s="34">
        <v>2010</v>
      </c>
      <c r="C849" s="34">
        <v>17</v>
      </c>
      <c r="D849" s="34" t="s">
        <v>4673</v>
      </c>
      <c r="E849" s="95">
        <f t="shared" si="31"/>
        <v>507</v>
      </c>
      <c r="F849" s="95">
        <f>Cargos_x_gob!$C$2+Cargos_x_gob!$C$6</f>
        <v>887</v>
      </c>
      <c r="G849" s="95">
        <f t="array" ref="G849">SUM(IF('Graf I Nivel Datastudio'!$B$1:$B$1613=B849,IF('Graf I Nivel Datastudio'!$C$1:$C$1613=C849,IF('Graf I Nivel Datastudio'!$D$1:$D$1613=D849,'Graf I Nivel Datastudio'!$G$1:$G$1613,0))))+SUM(IF('Graf II Nivel Datastudio'!$B$1:$B$1613=B849,IF('Graf II Nivel Datastudio'!$C$1:$C$1613=C849,IF('Graf II Nivel Datastudio'!$D$1:$D$1613=D849,'Graf II Nivel Datastudio'!$G$1:$G$1613,0))))</f>
        <v>0</v>
      </c>
      <c r="H849" s="95">
        <f t="shared" si="33"/>
        <v>11</v>
      </c>
      <c r="I849" s="95">
        <f t="shared" si="32"/>
        <v>2.1696252465483234E-2</v>
      </c>
      <c r="J849" s="95">
        <f t="shared" si="2"/>
        <v>1.2401352874859075E-2</v>
      </c>
      <c r="K849" s="34" t="s">
        <v>4728</v>
      </c>
    </row>
    <row r="850" spans="1:11">
      <c r="A850" s="34" t="s">
        <v>4654</v>
      </c>
      <c r="B850" s="34">
        <v>2010</v>
      </c>
      <c r="C850" s="34">
        <v>18</v>
      </c>
      <c r="D850" s="34" t="s">
        <v>4673</v>
      </c>
      <c r="E850" s="95">
        <f t="shared" si="31"/>
        <v>507</v>
      </c>
      <c r="F850" s="95">
        <f>Cargos_x_gob!$C$2+Cargos_x_gob!$C$6</f>
        <v>887</v>
      </c>
      <c r="G850" s="95">
        <f t="array" ref="G850">SUM(IF('Graf I Nivel Datastudio'!$B$1:$B$1613=B850,IF('Graf I Nivel Datastudio'!$C$1:$C$1613=C850,IF('Graf I Nivel Datastudio'!$D$1:$D$1613=D850,'Graf I Nivel Datastudio'!$G$1:$G$1613,0))))+SUM(IF('Graf II Nivel Datastudio'!$B$1:$B$1613=B850,IF('Graf II Nivel Datastudio'!$C$1:$C$1613=C850,IF('Graf II Nivel Datastudio'!$D$1:$D$1613=D850,'Graf II Nivel Datastudio'!$G$1:$G$1613,0))))</f>
        <v>0</v>
      </c>
      <c r="H850" s="95">
        <f t="shared" si="33"/>
        <v>11</v>
      </c>
      <c r="I850" s="95">
        <f t="shared" si="32"/>
        <v>2.1696252465483234E-2</v>
      </c>
      <c r="J850" s="95">
        <f t="shared" si="2"/>
        <v>1.2401352874859075E-2</v>
      </c>
      <c r="K850" s="34" t="s">
        <v>4728</v>
      </c>
    </row>
    <row r="851" spans="1:11">
      <c r="A851" s="34" t="s">
        <v>4654</v>
      </c>
      <c r="B851" s="34">
        <v>2010</v>
      </c>
      <c r="C851" s="34">
        <v>19</v>
      </c>
      <c r="D851" s="34" t="s">
        <v>4673</v>
      </c>
      <c r="E851" s="95">
        <f t="shared" si="31"/>
        <v>507</v>
      </c>
      <c r="F851" s="95">
        <f>Cargos_x_gob!$C$2+Cargos_x_gob!$C$6</f>
        <v>887</v>
      </c>
      <c r="G851" s="95">
        <f t="array" ref="G851">SUM(IF('Graf I Nivel Datastudio'!$B$1:$B$1613=B851,IF('Graf I Nivel Datastudio'!$C$1:$C$1613=C851,IF('Graf I Nivel Datastudio'!$D$1:$D$1613=D851,'Graf I Nivel Datastudio'!$G$1:$G$1613,0))))+SUM(IF('Graf II Nivel Datastudio'!$B$1:$B$1613=B851,IF('Graf II Nivel Datastudio'!$C$1:$C$1613=C851,IF('Graf II Nivel Datastudio'!$D$1:$D$1613=D851,'Graf II Nivel Datastudio'!$G$1:$G$1613,0))))</f>
        <v>2</v>
      </c>
      <c r="H851" s="95">
        <f t="shared" si="33"/>
        <v>13</v>
      </c>
      <c r="I851" s="95">
        <f t="shared" si="32"/>
        <v>2.564102564102564E-2</v>
      </c>
      <c r="J851" s="95">
        <f t="shared" si="2"/>
        <v>1.4656144306651634E-2</v>
      </c>
      <c r="K851" s="34" t="s">
        <v>4728</v>
      </c>
    </row>
    <row r="852" spans="1:11">
      <c r="A852" s="34" t="s">
        <v>4654</v>
      </c>
      <c r="B852" s="34">
        <v>2010</v>
      </c>
      <c r="C852" s="34">
        <v>20</v>
      </c>
      <c r="D852" s="34" t="s">
        <v>4673</v>
      </c>
      <c r="E852" s="95">
        <f t="shared" si="31"/>
        <v>507</v>
      </c>
      <c r="F852" s="95">
        <f>Cargos_x_gob!$C$2+Cargos_x_gob!$C$6</f>
        <v>887</v>
      </c>
      <c r="G852" s="95">
        <f t="array" ref="G852">SUM(IF('Graf I Nivel Datastudio'!$B$1:$B$1613=B852,IF('Graf I Nivel Datastudio'!$C$1:$C$1613=C852,IF('Graf I Nivel Datastudio'!$D$1:$D$1613=D852,'Graf I Nivel Datastudio'!$G$1:$G$1613,0))))+SUM(IF('Graf II Nivel Datastudio'!$B$1:$B$1613=B852,IF('Graf II Nivel Datastudio'!$C$1:$C$1613=C852,IF('Graf II Nivel Datastudio'!$D$1:$D$1613=D852,'Graf II Nivel Datastudio'!$G$1:$G$1613,0))))</f>
        <v>4</v>
      </c>
      <c r="H852" s="95">
        <f t="shared" si="33"/>
        <v>17</v>
      </c>
      <c r="I852" s="95">
        <f t="shared" si="32"/>
        <v>3.3530571992110451E-2</v>
      </c>
      <c r="J852" s="95">
        <f t="shared" si="2"/>
        <v>1.9165727170236752E-2</v>
      </c>
      <c r="K852" s="34" t="s">
        <v>4728</v>
      </c>
    </row>
    <row r="853" spans="1:11">
      <c r="A853" s="34" t="s">
        <v>4654</v>
      </c>
      <c r="B853" s="34">
        <v>2010</v>
      </c>
      <c r="C853" s="34">
        <v>21</v>
      </c>
      <c r="D853" s="34" t="s">
        <v>4673</v>
      </c>
      <c r="E853" s="95">
        <f t="shared" si="31"/>
        <v>507</v>
      </c>
      <c r="F853" s="95">
        <f>Cargos_x_gob!$C$2+Cargos_x_gob!$C$6</f>
        <v>887</v>
      </c>
      <c r="G853" s="95">
        <f t="array" ref="G853">SUM(IF('Graf I Nivel Datastudio'!$B$1:$B$1613=B853,IF('Graf I Nivel Datastudio'!$C$1:$C$1613=C853,IF('Graf I Nivel Datastudio'!$D$1:$D$1613=D853,'Graf I Nivel Datastudio'!$G$1:$G$1613,0))))+SUM(IF('Graf II Nivel Datastudio'!$B$1:$B$1613=B853,IF('Graf II Nivel Datastudio'!$C$1:$C$1613=C853,IF('Graf II Nivel Datastudio'!$D$1:$D$1613=D853,'Graf II Nivel Datastudio'!$G$1:$G$1613,0))))</f>
        <v>0</v>
      </c>
      <c r="H853" s="95">
        <f t="shared" si="33"/>
        <v>17</v>
      </c>
      <c r="I853" s="95">
        <f t="shared" si="32"/>
        <v>3.3530571992110451E-2</v>
      </c>
      <c r="J853" s="95">
        <f t="shared" si="2"/>
        <v>1.9165727170236752E-2</v>
      </c>
      <c r="K853" s="34" t="s">
        <v>4728</v>
      </c>
    </row>
    <row r="854" spans="1:11">
      <c r="A854" s="34" t="s">
        <v>4654</v>
      </c>
      <c r="B854" s="34">
        <v>2010</v>
      </c>
      <c r="C854" s="34">
        <v>22</v>
      </c>
      <c r="D854" s="34" t="s">
        <v>4673</v>
      </c>
      <c r="E854" s="95">
        <f t="shared" si="31"/>
        <v>507</v>
      </c>
      <c r="F854" s="95">
        <f>Cargos_x_gob!$C$2+Cargos_x_gob!$C$6</f>
        <v>887</v>
      </c>
      <c r="G854" s="95">
        <f t="array" ref="G854">SUM(IF('Graf I Nivel Datastudio'!$B$1:$B$1613=B854,IF('Graf I Nivel Datastudio'!$C$1:$C$1613=C854,IF('Graf I Nivel Datastudio'!$D$1:$D$1613=D854,'Graf I Nivel Datastudio'!$G$1:$G$1613,0))))+SUM(IF('Graf II Nivel Datastudio'!$B$1:$B$1613=B854,IF('Graf II Nivel Datastudio'!$C$1:$C$1613=C854,IF('Graf II Nivel Datastudio'!$D$1:$D$1613=D854,'Graf II Nivel Datastudio'!$G$1:$G$1613,0))))</f>
        <v>0</v>
      </c>
      <c r="H854" s="95">
        <f t="shared" si="33"/>
        <v>17</v>
      </c>
      <c r="I854" s="95">
        <f t="shared" si="32"/>
        <v>3.3530571992110451E-2</v>
      </c>
      <c r="J854" s="95">
        <f t="shared" si="2"/>
        <v>1.9165727170236752E-2</v>
      </c>
      <c r="K854" s="34" t="s">
        <v>4728</v>
      </c>
    </row>
    <row r="855" spans="1:11">
      <c r="A855" s="34" t="s">
        <v>4654</v>
      </c>
      <c r="B855" s="34">
        <v>2010</v>
      </c>
      <c r="C855" s="34">
        <v>23</v>
      </c>
      <c r="D855" s="34" t="s">
        <v>4673</v>
      </c>
      <c r="E855" s="95">
        <f t="shared" si="31"/>
        <v>507</v>
      </c>
      <c r="F855" s="95">
        <f>Cargos_x_gob!$C$2+Cargos_x_gob!$C$6</f>
        <v>887</v>
      </c>
      <c r="G855" s="95">
        <f t="array" ref="G855">SUM(IF('Graf I Nivel Datastudio'!$B$1:$B$1613=B855,IF('Graf I Nivel Datastudio'!$C$1:$C$1613=C855,IF('Graf I Nivel Datastudio'!$D$1:$D$1613=D855,'Graf I Nivel Datastudio'!$G$1:$G$1613,0))))+SUM(IF('Graf II Nivel Datastudio'!$B$1:$B$1613=B855,IF('Graf II Nivel Datastudio'!$C$1:$C$1613=C855,IF('Graf II Nivel Datastudio'!$D$1:$D$1613=D855,'Graf II Nivel Datastudio'!$G$1:$G$1613,0))))</f>
        <v>2</v>
      </c>
      <c r="H855" s="95">
        <f t="shared" si="33"/>
        <v>19</v>
      </c>
      <c r="I855" s="95">
        <f t="shared" si="32"/>
        <v>3.7475345167652857E-2</v>
      </c>
      <c r="J855" s="95">
        <f t="shared" si="2"/>
        <v>2.1420518602029311E-2</v>
      </c>
      <c r="K855" s="34" t="s">
        <v>4728</v>
      </c>
    </row>
    <row r="856" spans="1:11">
      <c r="A856" s="34" t="s">
        <v>4654</v>
      </c>
      <c r="B856" s="34">
        <v>2010</v>
      </c>
      <c r="C856" s="34">
        <v>24</v>
      </c>
      <c r="D856" s="34" t="s">
        <v>4673</v>
      </c>
      <c r="E856" s="95">
        <f t="shared" si="31"/>
        <v>507</v>
      </c>
      <c r="F856" s="95">
        <f>Cargos_x_gob!$C$2+Cargos_x_gob!$C$6</f>
        <v>887</v>
      </c>
      <c r="G856" s="95">
        <f t="array" ref="G856">SUM(IF('Graf I Nivel Datastudio'!$B$1:$B$1613=B856,IF('Graf I Nivel Datastudio'!$C$1:$C$1613=C856,IF('Graf I Nivel Datastudio'!$D$1:$D$1613=D856,'Graf I Nivel Datastudio'!$G$1:$G$1613,0))))+SUM(IF('Graf II Nivel Datastudio'!$B$1:$B$1613=B856,IF('Graf II Nivel Datastudio'!$C$1:$C$1613=C856,IF('Graf II Nivel Datastudio'!$D$1:$D$1613=D856,'Graf II Nivel Datastudio'!$G$1:$G$1613,0))))</f>
        <v>0</v>
      </c>
      <c r="H856" s="95">
        <f t="shared" si="33"/>
        <v>19</v>
      </c>
      <c r="I856" s="95">
        <f t="shared" si="32"/>
        <v>3.7475345167652857E-2</v>
      </c>
      <c r="J856" s="95">
        <f t="shared" si="2"/>
        <v>2.1420518602029311E-2</v>
      </c>
      <c r="K856" s="34" t="s">
        <v>4728</v>
      </c>
    </row>
    <row r="857" spans="1:11">
      <c r="A857" s="34" t="s">
        <v>4654</v>
      </c>
      <c r="B857" s="34">
        <v>2010</v>
      </c>
      <c r="C857" s="34">
        <v>25</v>
      </c>
      <c r="D857" s="34" t="s">
        <v>4673</v>
      </c>
      <c r="E857" s="95">
        <f t="shared" si="31"/>
        <v>507</v>
      </c>
      <c r="F857" s="95">
        <f>Cargos_x_gob!$C$2+Cargos_x_gob!$C$6</f>
        <v>887</v>
      </c>
      <c r="G857" s="95">
        <f t="array" ref="G857">SUM(IF('Graf I Nivel Datastudio'!$B$1:$B$1613=B857,IF('Graf I Nivel Datastudio'!$C$1:$C$1613=C857,IF('Graf I Nivel Datastudio'!$D$1:$D$1613=D857,'Graf I Nivel Datastudio'!$G$1:$G$1613,0))))+SUM(IF('Graf II Nivel Datastudio'!$B$1:$B$1613=B857,IF('Graf II Nivel Datastudio'!$C$1:$C$1613=C857,IF('Graf II Nivel Datastudio'!$D$1:$D$1613=D857,'Graf II Nivel Datastudio'!$G$1:$G$1613,0))))</f>
        <v>1</v>
      </c>
      <c r="H857" s="95">
        <f t="shared" si="33"/>
        <v>20</v>
      </c>
      <c r="I857" s="95">
        <f t="shared" si="32"/>
        <v>3.9447731755424063E-2</v>
      </c>
      <c r="J857" s="95">
        <f t="shared" si="2"/>
        <v>2.2547914317925591E-2</v>
      </c>
      <c r="K857" s="34" t="s">
        <v>4728</v>
      </c>
    </row>
    <row r="858" spans="1:11">
      <c r="A858" s="34" t="s">
        <v>4654</v>
      </c>
      <c r="B858" s="34">
        <v>2010</v>
      </c>
      <c r="C858" s="34">
        <v>26</v>
      </c>
      <c r="D858" s="34" t="s">
        <v>4673</v>
      </c>
      <c r="E858" s="95">
        <f t="shared" si="31"/>
        <v>507</v>
      </c>
      <c r="F858" s="95">
        <f>Cargos_x_gob!$C$2+Cargos_x_gob!$C$6</f>
        <v>887</v>
      </c>
      <c r="G858" s="95">
        <f t="array" ref="G858">SUM(IF('Graf I Nivel Datastudio'!$B$1:$B$1613=B858,IF('Graf I Nivel Datastudio'!$C$1:$C$1613=C858,IF('Graf I Nivel Datastudio'!$D$1:$D$1613=D858,'Graf I Nivel Datastudio'!$G$1:$G$1613,0))))+SUM(IF('Graf II Nivel Datastudio'!$B$1:$B$1613=B858,IF('Graf II Nivel Datastudio'!$C$1:$C$1613=C858,IF('Graf II Nivel Datastudio'!$D$1:$D$1613=D858,'Graf II Nivel Datastudio'!$G$1:$G$1613,0))))</f>
        <v>2</v>
      </c>
      <c r="H858" s="95">
        <f t="shared" si="33"/>
        <v>22</v>
      </c>
      <c r="I858" s="95">
        <f t="shared" si="32"/>
        <v>4.3392504930966469E-2</v>
      </c>
      <c r="J858" s="95">
        <f t="shared" si="2"/>
        <v>2.480270574971815E-2</v>
      </c>
      <c r="K858" s="34" t="s">
        <v>4728</v>
      </c>
    </row>
    <row r="859" spans="1:11">
      <c r="A859" s="34" t="s">
        <v>4654</v>
      </c>
      <c r="B859" s="34">
        <v>2010</v>
      </c>
      <c r="C859" s="34">
        <v>27</v>
      </c>
      <c r="D859" s="34" t="s">
        <v>4673</v>
      </c>
      <c r="E859" s="95">
        <f t="shared" si="31"/>
        <v>507</v>
      </c>
      <c r="F859" s="95">
        <f>Cargos_x_gob!$C$2+Cargos_x_gob!$C$6</f>
        <v>887</v>
      </c>
      <c r="G859" s="95">
        <f t="array" ref="G859">SUM(IF('Graf I Nivel Datastudio'!$B$1:$B$1613=B859,IF('Graf I Nivel Datastudio'!$C$1:$C$1613=C859,IF('Graf I Nivel Datastudio'!$D$1:$D$1613=D859,'Graf I Nivel Datastudio'!$G$1:$G$1613,0))))+SUM(IF('Graf II Nivel Datastudio'!$B$1:$B$1613=B859,IF('Graf II Nivel Datastudio'!$C$1:$C$1613=C859,IF('Graf II Nivel Datastudio'!$D$1:$D$1613=D859,'Graf II Nivel Datastudio'!$G$1:$G$1613,0))))</f>
        <v>0</v>
      </c>
      <c r="H859" s="95">
        <f t="shared" si="33"/>
        <v>22</v>
      </c>
      <c r="I859" s="95">
        <f t="shared" si="32"/>
        <v>4.3392504930966469E-2</v>
      </c>
      <c r="J859" s="95">
        <f t="shared" si="2"/>
        <v>2.480270574971815E-2</v>
      </c>
      <c r="K859" s="34" t="s">
        <v>4728</v>
      </c>
    </row>
    <row r="860" spans="1:11">
      <c r="A860" s="34" t="s">
        <v>4654</v>
      </c>
      <c r="B860" s="34">
        <v>2010</v>
      </c>
      <c r="C860" s="34">
        <v>28</v>
      </c>
      <c r="D860" s="34" t="s">
        <v>4673</v>
      </c>
      <c r="E860" s="95">
        <f t="shared" si="31"/>
        <v>507</v>
      </c>
      <c r="F860" s="95">
        <f>Cargos_x_gob!$C$2+Cargos_x_gob!$C$6</f>
        <v>887</v>
      </c>
      <c r="G860" s="95">
        <f t="array" ref="G860">SUM(IF('Graf I Nivel Datastudio'!$B$1:$B$1613=B860,IF('Graf I Nivel Datastudio'!$C$1:$C$1613=C860,IF('Graf I Nivel Datastudio'!$D$1:$D$1613=D860,'Graf I Nivel Datastudio'!$G$1:$G$1613,0))))+SUM(IF('Graf II Nivel Datastudio'!$B$1:$B$1613=B860,IF('Graf II Nivel Datastudio'!$C$1:$C$1613=C860,IF('Graf II Nivel Datastudio'!$D$1:$D$1613=D860,'Graf II Nivel Datastudio'!$G$1:$G$1613,0))))</f>
        <v>0</v>
      </c>
      <c r="H860" s="95">
        <f t="shared" si="33"/>
        <v>22</v>
      </c>
      <c r="I860" s="95">
        <f t="shared" si="32"/>
        <v>4.3392504930966469E-2</v>
      </c>
      <c r="J860" s="95">
        <f t="shared" si="2"/>
        <v>2.480270574971815E-2</v>
      </c>
      <c r="K860" s="34" t="s">
        <v>4728</v>
      </c>
    </row>
    <row r="861" spans="1:11">
      <c r="A861" s="34" t="s">
        <v>4654</v>
      </c>
      <c r="B861" s="34">
        <v>2010</v>
      </c>
      <c r="C861" s="34">
        <v>29</v>
      </c>
      <c r="D861" s="34" t="s">
        <v>4673</v>
      </c>
      <c r="E861" s="95">
        <f t="shared" si="31"/>
        <v>507</v>
      </c>
      <c r="F861" s="95">
        <f>Cargos_x_gob!$C$2+Cargos_x_gob!$C$6</f>
        <v>887</v>
      </c>
      <c r="G861" s="95">
        <f t="array" ref="G861">SUM(IF('Graf I Nivel Datastudio'!$B$1:$B$1613=B861,IF('Graf I Nivel Datastudio'!$C$1:$C$1613=C861,IF('Graf I Nivel Datastudio'!$D$1:$D$1613=D861,'Graf I Nivel Datastudio'!$G$1:$G$1613,0))))+SUM(IF('Graf II Nivel Datastudio'!$B$1:$B$1613=B861,IF('Graf II Nivel Datastudio'!$C$1:$C$1613=C861,IF('Graf II Nivel Datastudio'!$D$1:$D$1613=D861,'Graf II Nivel Datastudio'!$G$1:$G$1613,0))))</f>
        <v>1</v>
      </c>
      <c r="H861" s="95">
        <f t="shared" si="33"/>
        <v>23</v>
      </c>
      <c r="I861" s="95">
        <f t="shared" si="32"/>
        <v>4.5364891518737675E-2</v>
      </c>
      <c r="J861" s="95">
        <f t="shared" si="2"/>
        <v>2.5930101465614429E-2</v>
      </c>
      <c r="K861" s="34" t="s">
        <v>4728</v>
      </c>
    </row>
    <row r="862" spans="1:11">
      <c r="A862" s="34" t="s">
        <v>4654</v>
      </c>
      <c r="B862" s="34">
        <v>2010</v>
      </c>
      <c r="C862" s="34">
        <v>30</v>
      </c>
      <c r="D862" s="34" t="s">
        <v>4673</v>
      </c>
      <c r="E862" s="95">
        <f t="shared" si="31"/>
        <v>507</v>
      </c>
      <c r="F862" s="95">
        <f>Cargos_x_gob!$C$2+Cargos_x_gob!$C$6</f>
        <v>887</v>
      </c>
      <c r="G862" s="95">
        <f t="array" ref="G862">SUM(IF('Graf I Nivel Datastudio'!$B$1:$B$1613=B862,IF('Graf I Nivel Datastudio'!$C$1:$C$1613=C862,IF('Graf I Nivel Datastudio'!$D$1:$D$1613=D862,'Graf I Nivel Datastudio'!$G$1:$G$1613,0))))+SUM(IF('Graf II Nivel Datastudio'!$B$1:$B$1613=B862,IF('Graf II Nivel Datastudio'!$C$1:$C$1613=C862,IF('Graf II Nivel Datastudio'!$D$1:$D$1613=D862,'Graf II Nivel Datastudio'!$G$1:$G$1613,0))))</f>
        <v>0</v>
      </c>
      <c r="H862" s="95">
        <f t="shared" si="33"/>
        <v>23</v>
      </c>
      <c r="I862" s="95">
        <f t="shared" si="32"/>
        <v>4.5364891518737675E-2</v>
      </c>
      <c r="J862" s="95">
        <f t="shared" si="2"/>
        <v>2.5930101465614429E-2</v>
      </c>
      <c r="K862" s="34" t="s">
        <v>4728</v>
      </c>
    </row>
    <row r="863" spans="1:11">
      <c r="A863" s="34" t="s">
        <v>4654</v>
      </c>
      <c r="B863" s="34">
        <v>2010</v>
      </c>
      <c r="C863" s="34">
        <v>31</v>
      </c>
      <c r="D863" s="34" t="s">
        <v>4673</v>
      </c>
      <c r="E863" s="95">
        <f t="shared" si="31"/>
        <v>507</v>
      </c>
      <c r="F863" s="95">
        <f>Cargos_x_gob!$C$2+Cargos_x_gob!$C$6</f>
        <v>887</v>
      </c>
      <c r="G863" s="95">
        <f t="array" ref="G863">SUM(IF('Graf I Nivel Datastudio'!$B$1:$B$1613=B863,IF('Graf I Nivel Datastudio'!$C$1:$C$1613=C863,IF('Graf I Nivel Datastudio'!$D$1:$D$1613=D863,'Graf I Nivel Datastudio'!$G$1:$G$1613,0))))+SUM(IF('Graf II Nivel Datastudio'!$B$1:$B$1613=B863,IF('Graf II Nivel Datastudio'!$C$1:$C$1613=C863,IF('Graf II Nivel Datastudio'!$D$1:$D$1613=D863,'Graf II Nivel Datastudio'!$G$1:$G$1613,0))))</f>
        <v>2</v>
      </c>
      <c r="H863" s="95">
        <f t="shared" si="33"/>
        <v>25</v>
      </c>
      <c r="I863" s="95">
        <f t="shared" si="32"/>
        <v>4.9309664694280081E-2</v>
      </c>
      <c r="J863" s="95">
        <f t="shared" si="2"/>
        <v>2.8184892897406989E-2</v>
      </c>
      <c r="K863" s="34" t="s">
        <v>4728</v>
      </c>
    </row>
    <row r="864" spans="1:11">
      <c r="A864" s="34" t="s">
        <v>4654</v>
      </c>
      <c r="B864" s="34">
        <v>2010</v>
      </c>
      <c r="C864" s="34">
        <v>32</v>
      </c>
      <c r="D864" s="34" t="s">
        <v>4673</v>
      </c>
      <c r="E864" s="95">
        <f t="shared" si="31"/>
        <v>507</v>
      </c>
      <c r="F864" s="95">
        <f>Cargos_x_gob!$C$2+Cargos_x_gob!$C$6</f>
        <v>887</v>
      </c>
      <c r="G864" s="95">
        <f t="array" ref="G864">SUM(IF('Graf I Nivel Datastudio'!$B$1:$B$1613=B864,IF('Graf I Nivel Datastudio'!$C$1:$C$1613=C864,IF('Graf I Nivel Datastudio'!$D$1:$D$1613=D864,'Graf I Nivel Datastudio'!$G$1:$G$1613,0))))+SUM(IF('Graf II Nivel Datastudio'!$B$1:$B$1613=B864,IF('Graf II Nivel Datastudio'!$C$1:$C$1613=C864,IF('Graf II Nivel Datastudio'!$D$1:$D$1613=D864,'Graf II Nivel Datastudio'!$G$1:$G$1613,0))))</f>
        <v>0</v>
      </c>
      <c r="H864" s="95">
        <f t="shared" si="33"/>
        <v>25</v>
      </c>
      <c r="I864" s="95">
        <f t="shared" si="32"/>
        <v>4.9309664694280081E-2</v>
      </c>
      <c r="J864" s="95">
        <f t="shared" si="2"/>
        <v>2.8184892897406989E-2</v>
      </c>
      <c r="K864" s="34" t="s">
        <v>4728</v>
      </c>
    </row>
    <row r="865" spans="1:11">
      <c r="A865" s="34" t="s">
        <v>4654</v>
      </c>
      <c r="B865" s="34">
        <v>2010</v>
      </c>
      <c r="C865" s="34">
        <v>33</v>
      </c>
      <c r="D865" s="34" t="s">
        <v>4673</v>
      </c>
      <c r="E865" s="95">
        <f t="shared" si="31"/>
        <v>507</v>
      </c>
      <c r="F865" s="95">
        <f>Cargos_x_gob!$C$2+Cargos_x_gob!$C$6</f>
        <v>887</v>
      </c>
      <c r="G865" s="95">
        <f t="array" ref="G865">SUM(IF('Graf I Nivel Datastudio'!$B$1:$B$1613=B865,IF('Graf I Nivel Datastudio'!$C$1:$C$1613=C865,IF('Graf I Nivel Datastudio'!$D$1:$D$1613=D865,'Graf I Nivel Datastudio'!$G$1:$G$1613,0))))+SUM(IF('Graf II Nivel Datastudio'!$B$1:$B$1613=B865,IF('Graf II Nivel Datastudio'!$C$1:$C$1613=C865,IF('Graf II Nivel Datastudio'!$D$1:$D$1613=D865,'Graf II Nivel Datastudio'!$G$1:$G$1613,0))))</f>
        <v>0</v>
      </c>
      <c r="H865" s="95">
        <f t="shared" si="33"/>
        <v>25</v>
      </c>
      <c r="I865" s="95">
        <f t="shared" si="32"/>
        <v>4.9309664694280081E-2</v>
      </c>
      <c r="J865" s="95">
        <f t="shared" si="2"/>
        <v>2.8184892897406989E-2</v>
      </c>
      <c r="K865" s="34" t="s">
        <v>4728</v>
      </c>
    </row>
    <row r="866" spans="1:11">
      <c r="A866" s="34" t="s">
        <v>4654</v>
      </c>
      <c r="B866" s="34">
        <v>2010</v>
      </c>
      <c r="C866" s="34">
        <v>34</v>
      </c>
      <c r="D866" s="34" t="s">
        <v>4673</v>
      </c>
      <c r="E866" s="95">
        <f t="shared" si="31"/>
        <v>507</v>
      </c>
      <c r="F866" s="95">
        <f>Cargos_x_gob!$C$2+Cargos_x_gob!$C$6</f>
        <v>887</v>
      </c>
      <c r="G866" s="95">
        <f t="array" ref="G866">SUM(IF('Graf I Nivel Datastudio'!$B$1:$B$1613=B866,IF('Graf I Nivel Datastudio'!$C$1:$C$1613=C866,IF('Graf I Nivel Datastudio'!$D$1:$D$1613=D866,'Graf I Nivel Datastudio'!$G$1:$G$1613,0))))+SUM(IF('Graf II Nivel Datastudio'!$B$1:$B$1613=B866,IF('Graf II Nivel Datastudio'!$C$1:$C$1613=C866,IF('Graf II Nivel Datastudio'!$D$1:$D$1613=D866,'Graf II Nivel Datastudio'!$G$1:$G$1613,0))))</f>
        <v>0</v>
      </c>
      <c r="H866" s="95">
        <f t="shared" si="33"/>
        <v>25</v>
      </c>
      <c r="I866" s="95">
        <f t="shared" si="32"/>
        <v>4.9309664694280081E-2</v>
      </c>
      <c r="J866" s="95">
        <f t="shared" si="2"/>
        <v>2.8184892897406989E-2</v>
      </c>
      <c r="K866" s="34" t="s">
        <v>4728</v>
      </c>
    </row>
    <row r="867" spans="1:11">
      <c r="A867" s="34" t="s">
        <v>4654</v>
      </c>
      <c r="B867" s="34">
        <v>2010</v>
      </c>
      <c r="C867" s="34">
        <v>35</v>
      </c>
      <c r="D867" s="34" t="s">
        <v>4673</v>
      </c>
      <c r="E867" s="95">
        <f t="shared" si="31"/>
        <v>507</v>
      </c>
      <c r="F867" s="95">
        <f>Cargos_x_gob!$C$2+Cargos_x_gob!$C$6</f>
        <v>887</v>
      </c>
      <c r="G867" s="95">
        <f t="array" ref="G867">SUM(IF('Graf I Nivel Datastudio'!$B$1:$B$1613=B867,IF('Graf I Nivel Datastudio'!$C$1:$C$1613=C867,IF('Graf I Nivel Datastudio'!$D$1:$D$1613=D867,'Graf I Nivel Datastudio'!$G$1:$G$1613,0))))+SUM(IF('Graf II Nivel Datastudio'!$B$1:$B$1613=B867,IF('Graf II Nivel Datastudio'!$C$1:$C$1613=C867,IF('Graf II Nivel Datastudio'!$D$1:$D$1613=D867,'Graf II Nivel Datastudio'!$G$1:$G$1613,0))))</f>
        <v>2</v>
      </c>
      <c r="H867" s="95">
        <f t="shared" si="33"/>
        <v>27</v>
      </c>
      <c r="I867" s="95">
        <f t="shared" si="32"/>
        <v>5.3254437869822487E-2</v>
      </c>
      <c r="J867" s="95">
        <f t="shared" si="2"/>
        <v>3.0439684329199548E-2</v>
      </c>
      <c r="K867" s="34" t="s">
        <v>4728</v>
      </c>
    </row>
    <row r="868" spans="1:11">
      <c r="A868" s="34" t="s">
        <v>4654</v>
      </c>
      <c r="B868" s="34">
        <v>2010</v>
      </c>
      <c r="C868" s="34">
        <v>36</v>
      </c>
      <c r="D868" s="34" t="s">
        <v>4673</v>
      </c>
      <c r="E868" s="95">
        <f t="shared" si="31"/>
        <v>507</v>
      </c>
      <c r="F868" s="95">
        <f>Cargos_x_gob!$C$2+Cargos_x_gob!$C$6</f>
        <v>887</v>
      </c>
      <c r="G868" s="95">
        <f t="array" ref="G868">SUM(IF('Graf I Nivel Datastudio'!$B$1:$B$1613=B868,IF('Graf I Nivel Datastudio'!$C$1:$C$1613=C868,IF('Graf I Nivel Datastudio'!$D$1:$D$1613=D868,'Graf I Nivel Datastudio'!$G$1:$G$1613,0))))+SUM(IF('Graf II Nivel Datastudio'!$B$1:$B$1613=B868,IF('Graf II Nivel Datastudio'!$C$1:$C$1613=C868,IF('Graf II Nivel Datastudio'!$D$1:$D$1613=D868,'Graf II Nivel Datastudio'!$G$1:$G$1613,0))))</f>
        <v>0</v>
      </c>
      <c r="H868" s="95">
        <f t="shared" si="33"/>
        <v>27</v>
      </c>
      <c r="I868" s="95">
        <f t="shared" si="32"/>
        <v>5.3254437869822487E-2</v>
      </c>
      <c r="J868" s="95">
        <f t="shared" si="2"/>
        <v>3.0439684329199548E-2</v>
      </c>
      <c r="K868" s="34" t="s">
        <v>4728</v>
      </c>
    </row>
    <row r="869" spans="1:11">
      <c r="A869" s="34" t="s">
        <v>4654</v>
      </c>
      <c r="B869" s="34">
        <v>2010</v>
      </c>
      <c r="C869" s="34">
        <v>37</v>
      </c>
      <c r="D869" s="34" t="s">
        <v>4673</v>
      </c>
      <c r="E869" s="95">
        <f t="shared" si="31"/>
        <v>507</v>
      </c>
      <c r="F869" s="95">
        <f>Cargos_x_gob!$C$2+Cargos_x_gob!$C$6</f>
        <v>887</v>
      </c>
      <c r="G869" s="95">
        <f t="array" ref="G869">SUM(IF('Graf I Nivel Datastudio'!$B$1:$B$1613=B869,IF('Graf I Nivel Datastudio'!$C$1:$C$1613=C869,IF('Graf I Nivel Datastudio'!$D$1:$D$1613=D869,'Graf I Nivel Datastudio'!$G$1:$G$1613,0))))+SUM(IF('Graf II Nivel Datastudio'!$B$1:$B$1613=B869,IF('Graf II Nivel Datastudio'!$C$1:$C$1613=C869,IF('Graf II Nivel Datastudio'!$D$1:$D$1613=D869,'Graf II Nivel Datastudio'!$G$1:$G$1613,0))))</f>
        <v>0</v>
      </c>
      <c r="H869" s="95">
        <f t="shared" si="33"/>
        <v>27</v>
      </c>
      <c r="I869" s="95">
        <f t="shared" si="32"/>
        <v>5.3254437869822487E-2</v>
      </c>
      <c r="J869" s="95">
        <f t="shared" si="2"/>
        <v>3.0439684329199548E-2</v>
      </c>
      <c r="K869" s="34" t="s">
        <v>4728</v>
      </c>
    </row>
    <row r="870" spans="1:11">
      <c r="A870" s="34" t="s">
        <v>4654</v>
      </c>
      <c r="B870" s="34">
        <v>2010</v>
      </c>
      <c r="C870" s="34">
        <v>38</v>
      </c>
      <c r="D870" s="34" t="s">
        <v>4673</v>
      </c>
      <c r="E870" s="95">
        <f t="shared" si="31"/>
        <v>507</v>
      </c>
      <c r="F870" s="95">
        <f>Cargos_x_gob!$C$2+Cargos_x_gob!$C$6</f>
        <v>887</v>
      </c>
      <c r="G870" s="95">
        <f t="array" ref="G870">SUM(IF('Graf I Nivel Datastudio'!$B$1:$B$1613=B870,IF('Graf I Nivel Datastudio'!$C$1:$C$1613=C870,IF('Graf I Nivel Datastudio'!$D$1:$D$1613=D870,'Graf I Nivel Datastudio'!$G$1:$G$1613,0))))+SUM(IF('Graf II Nivel Datastudio'!$B$1:$B$1613=B870,IF('Graf II Nivel Datastudio'!$C$1:$C$1613=C870,IF('Graf II Nivel Datastudio'!$D$1:$D$1613=D870,'Graf II Nivel Datastudio'!$G$1:$G$1613,0))))</f>
        <v>0</v>
      </c>
      <c r="H870" s="95">
        <f t="shared" si="33"/>
        <v>27</v>
      </c>
      <c r="I870" s="95">
        <f t="shared" si="32"/>
        <v>5.3254437869822487E-2</v>
      </c>
      <c r="J870" s="95">
        <f t="shared" si="2"/>
        <v>3.0439684329199548E-2</v>
      </c>
      <c r="K870" s="34" t="s">
        <v>4728</v>
      </c>
    </row>
    <row r="871" spans="1:11">
      <c r="A871" s="34" t="s">
        <v>4654</v>
      </c>
      <c r="B871" s="34">
        <v>2010</v>
      </c>
      <c r="C871" s="34">
        <v>39</v>
      </c>
      <c r="D871" s="34" t="s">
        <v>4673</v>
      </c>
      <c r="E871" s="95">
        <f t="shared" si="31"/>
        <v>507</v>
      </c>
      <c r="F871" s="95">
        <f>Cargos_x_gob!$C$2+Cargos_x_gob!$C$6</f>
        <v>887</v>
      </c>
      <c r="G871" s="95">
        <f t="array" ref="G871">SUM(IF('Graf I Nivel Datastudio'!$B$1:$B$1613=B871,IF('Graf I Nivel Datastudio'!$C$1:$C$1613=C871,IF('Graf I Nivel Datastudio'!$D$1:$D$1613=D871,'Graf I Nivel Datastudio'!$G$1:$G$1613,0))))+SUM(IF('Graf II Nivel Datastudio'!$B$1:$B$1613=B871,IF('Graf II Nivel Datastudio'!$C$1:$C$1613=C871,IF('Graf II Nivel Datastudio'!$D$1:$D$1613=D871,'Graf II Nivel Datastudio'!$G$1:$G$1613,0))))</f>
        <v>0</v>
      </c>
      <c r="H871" s="95">
        <f t="shared" si="33"/>
        <v>27</v>
      </c>
      <c r="I871" s="95">
        <f t="shared" si="32"/>
        <v>5.3254437869822487E-2</v>
      </c>
      <c r="J871" s="95">
        <f t="shared" si="2"/>
        <v>3.0439684329199548E-2</v>
      </c>
      <c r="K871" s="34" t="s">
        <v>4728</v>
      </c>
    </row>
    <row r="872" spans="1:11">
      <c r="A872" s="34" t="s">
        <v>4654</v>
      </c>
      <c r="B872" s="34">
        <v>2010</v>
      </c>
      <c r="C872" s="34">
        <v>40</v>
      </c>
      <c r="D872" s="34" t="s">
        <v>4673</v>
      </c>
      <c r="E872" s="95">
        <f t="shared" si="31"/>
        <v>507</v>
      </c>
      <c r="F872" s="95">
        <f>Cargos_x_gob!$C$2+Cargos_x_gob!$C$6</f>
        <v>887</v>
      </c>
      <c r="G872" s="95">
        <f t="array" ref="G872">SUM(IF('Graf I Nivel Datastudio'!$B$1:$B$1613=B872,IF('Graf I Nivel Datastudio'!$C$1:$C$1613=C872,IF('Graf I Nivel Datastudio'!$D$1:$D$1613=D872,'Graf I Nivel Datastudio'!$G$1:$G$1613,0))))+SUM(IF('Graf II Nivel Datastudio'!$B$1:$B$1613=B872,IF('Graf II Nivel Datastudio'!$C$1:$C$1613=C872,IF('Graf II Nivel Datastudio'!$D$1:$D$1613=D872,'Graf II Nivel Datastudio'!$G$1:$G$1613,0))))</f>
        <v>0</v>
      </c>
      <c r="H872" s="95">
        <f t="shared" si="33"/>
        <v>27</v>
      </c>
      <c r="I872" s="95">
        <f t="shared" si="32"/>
        <v>5.3254437869822487E-2</v>
      </c>
      <c r="J872" s="95">
        <f t="shared" si="2"/>
        <v>3.0439684329199548E-2</v>
      </c>
      <c r="K872" s="34" t="s">
        <v>4728</v>
      </c>
    </row>
    <row r="873" spans="1:11">
      <c r="A873" s="34" t="s">
        <v>4654</v>
      </c>
      <c r="B873" s="34">
        <v>2010</v>
      </c>
      <c r="C873" s="34">
        <v>41</v>
      </c>
      <c r="D873" s="34" t="s">
        <v>4673</v>
      </c>
      <c r="E873" s="95">
        <f t="shared" si="31"/>
        <v>507</v>
      </c>
      <c r="F873" s="95">
        <f>Cargos_x_gob!$C$2+Cargos_x_gob!$C$6</f>
        <v>887</v>
      </c>
      <c r="G873" s="95">
        <f t="array" ref="G873">SUM(IF('Graf I Nivel Datastudio'!$B$1:$B$1613=B873,IF('Graf I Nivel Datastudio'!$C$1:$C$1613=C873,IF('Graf I Nivel Datastudio'!$D$1:$D$1613=D873,'Graf I Nivel Datastudio'!$G$1:$G$1613,0))))+SUM(IF('Graf II Nivel Datastudio'!$B$1:$B$1613=B873,IF('Graf II Nivel Datastudio'!$C$1:$C$1613=C873,IF('Graf II Nivel Datastudio'!$D$1:$D$1613=D873,'Graf II Nivel Datastudio'!$G$1:$G$1613,0))))</f>
        <v>1</v>
      </c>
      <c r="H873" s="95">
        <f t="shared" si="33"/>
        <v>28</v>
      </c>
      <c r="I873" s="95">
        <f t="shared" si="32"/>
        <v>5.5226824457593686E-2</v>
      </c>
      <c r="J873" s="95">
        <f t="shared" si="2"/>
        <v>3.1567080045095827E-2</v>
      </c>
      <c r="K873" s="34" t="s">
        <v>4728</v>
      </c>
    </row>
    <row r="874" spans="1:11">
      <c r="A874" s="34" t="s">
        <v>4654</v>
      </c>
      <c r="B874" s="34">
        <v>2010</v>
      </c>
      <c r="C874" s="34">
        <v>42</v>
      </c>
      <c r="D874" s="34" t="s">
        <v>4673</v>
      </c>
      <c r="E874" s="95">
        <f t="shared" si="31"/>
        <v>507</v>
      </c>
      <c r="F874" s="95">
        <f>Cargos_x_gob!$C$2+Cargos_x_gob!$C$6</f>
        <v>887</v>
      </c>
      <c r="G874" s="95">
        <f t="array" ref="G874">SUM(IF('Graf I Nivel Datastudio'!$B$1:$B$1613=B874,IF('Graf I Nivel Datastudio'!$C$1:$C$1613=C874,IF('Graf I Nivel Datastudio'!$D$1:$D$1613=D874,'Graf I Nivel Datastudio'!$G$1:$G$1613,0))))+SUM(IF('Graf II Nivel Datastudio'!$B$1:$B$1613=B874,IF('Graf II Nivel Datastudio'!$C$1:$C$1613=C874,IF('Graf II Nivel Datastudio'!$D$1:$D$1613=D874,'Graf II Nivel Datastudio'!$G$1:$G$1613,0))))</f>
        <v>0</v>
      </c>
      <c r="H874" s="95">
        <f t="shared" si="33"/>
        <v>28</v>
      </c>
      <c r="I874" s="95">
        <f t="shared" si="32"/>
        <v>5.5226824457593686E-2</v>
      </c>
      <c r="J874" s="95">
        <f t="shared" si="2"/>
        <v>3.1567080045095827E-2</v>
      </c>
      <c r="K874" s="34" t="s">
        <v>4728</v>
      </c>
    </row>
    <row r="875" spans="1:11">
      <c r="A875" s="34" t="s">
        <v>4654</v>
      </c>
      <c r="B875" s="34">
        <v>2010</v>
      </c>
      <c r="C875" s="34">
        <v>43</v>
      </c>
      <c r="D875" s="34" t="s">
        <v>4673</v>
      </c>
      <c r="E875" s="95">
        <f t="shared" si="31"/>
        <v>507</v>
      </c>
      <c r="F875" s="95">
        <f>Cargos_x_gob!$C$2+Cargos_x_gob!$C$6</f>
        <v>887</v>
      </c>
      <c r="G875" s="95">
        <f t="array" ref="G875">SUM(IF('Graf I Nivel Datastudio'!$B$1:$B$1613=B875,IF('Graf I Nivel Datastudio'!$C$1:$C$1613=C875,IF('Graf I Nivel Datastudio'!$D$1:$D$1613=D875,'Graf I Nivel Datastudio'!$G$1:$G$1613,0))))+SUM(IF('Graf II Nivel Datastudio'!$B$1:$B$1613=B875,IF('Graf II Nivel Datastudio'!$C$1:$C$1613=C875,IF('Graf II Nivel Datastudio'!$D$1:$D$1613=D875,'Graf II Nivel Datastudio'!$G$1:$G$1613,0))))</f>
        <v>0</v>
      </c>
      <c r="H875" s="95">
        <f t="shared" si="33"/>
        <v>28</v>
      </c>
      <c r="I875" s="95">
        <f t="shared" si="32"/>
        <v>5.5226824457593686E-2</v>
      </c>
      <c r="J875" s="95">
        <f t="shared" si="2"/>
        <v>3.1567080045095827E-2</v>
      </c>
      <c r="K875" s="34" t="s">
        <v>4728</v>
      </c>
    </row>
    <row r="876" spans="1:11">
      <c r="A876" s="34" t="s">
        <v>4654</v>
      </c>
      <c r="B876" s="34">
        <v>2010</v>
      </c>
      <c r="C876" s="34">
        <v>44</v>
      </c>
      <c r="D876" s="34" t="s">
        <v>4673</v>
      </c>
      <c r="E876" s="95">
        <f t="shared" si="31"/>
        <v>507</v>
      </c>
      <c r="F876" s="95">
        <f>Cargos_x_gob!$C$2+Cargos_x_gob!$C$6</f>
        <v>887</v>
      </c>
      <c r="G876" s="95">
        <f t="array" ref="G876">SUM(IF('Graf I Nivel Datastudio'!$B$1:$B$1613=B876,IF('Graf I Nivel Datastudio'!$C$1:$C$1613=C876,IF('Graf I Nivel Datastudio'!$D$1:$D$1613=D876,'Graf I Nivel Datastudio'!$G$1:$G$1613,0))))+SUM(IF('Graf II Nivel Datastudio'!$B$1:$B$1613=B876,IF('Graf II Nivel Datastudio'!$C$1:$C$1613=C876,IF('Graf II Nivel Datastudio'!$D$1:$D$1613=D876,'Graf II Nivel Datastudio'!$G$1:$G$1613,0))))</f>
        <v>0</v>
      </c>
      <c r="H876" s="95">
        <f t="shared" si="33"/>
        <v>28</v>
      </c>
      <c r="I876" s="95">
        <f t="shared" si="32"/>
        <v>5.5226824457593686E-2</v>
      </c>
      <c r="J876" s="95">
        <f t="shared" si="2"/>
        <v>3.1567080045095827E-2</v>
      </c>
      <c r="K876" s="34" t="s">
        <v>4728</v>
      </c>
    </row>
    <row r="877" spans="1:11">
      <c r="A877" s="34" t="s">
        <v>4654</v>
      </c>
      <c r="B877" s="34">
        <v>2010</v>
      </c>
      <c r="C877" s="34">
        <v>45</v>
      </c>
      <c r="D877" s="34" t="s">
        <v>4673</v>
      </c>
      <c r="E877" s="95">
        <f t="shared" si="31"/>
        <v>507</v>
      </c>
      <c r="F877" s="95">
        <f>Cargos_x_gob!$C$2+Cargos_x_gob!$C$6</f>
        <v>887</v>
      </c>
      <c r="G877" s="95">
        <f t="array" ref="G877">SUM(IF('Graf I Nivel Datastudio'!$B$1:$B$1613=B877,IF('Graf I Nivel Datastudio'!$C$1:$C$1613=C877,IF('Graf I Nivel Datastudio'!$D$1:$D$1613=D877,'Graf I Nivel Datastudio'!$G$1:$G$1613,0))))+SUM(IF('Graf II Nivel Datastudio'!$B$1:$B$1613=B877,IF('Graf II Nivel Datastudio'!$C$1:$C$1613=C877,IF('Graf II Nivel Datastudio'!$D$1:$D$1613=D877,'Graf II Nivel Datastudio'!$G$1:$G$1613,0))))</f>
        <v>0</v>
      </c>
      <c r="H877" s="95">
        <f t="shared" si="33"/>
        <v>28</v>
      </c>
      <c r="I877" s="95">
        <f t="shared" si="32"/>
        <v>5.5226824457593686E-2</v>
      </c>
      <c r="J877" s="95">
        <f t="shared" si="2"/>
        <v>3.1567080045095827E-2</v>
      </c>
      <c r="K877" s="34" t="s">
        <v>4728</v>
      </c>
    </row>
    <row r="878" spans="1:11">
      <c r="A878" s="34" t="s">
        <v>4654</v>
      </c>
      <c r="B878" s="34">
        <v>2010</v>
      </c>
      <c r="C878" s="34">
        <v>46</v>
      </c>
      <c r="D878" s="34" t="s">
        <v>4673</v>
      </c>
      <c r="E878" s="95">
        <f t="shared" si="31"/>
        <v>507</v>
      </c>
      <c r="F878" s="95">
        <f>Cargos_x_gob!$C$2+Cargos_x_gob!$C$6</f>
        <v>887</v>
      </c>
      <c r="G878" s="95">
        <f t="array" ref="G878">SUM(IF('Graf I Nivel Datastudio'!$B$1:$B$1613=B878,IF('Graf I Nivel Datastudio'!$C$1:$C$1613=C878,IF('Graf I Nivel Datastudio'!$D$1:$D$1613=D878,'Graf I Nivel Datastudio'!$G$1:$G$1613,0))))+SUM(IF('Graf II Nivel Datastudio'!$B$1:$B$1613=B878,IF('Graf II Nivel Datastudio'!$C$1:$C$1613=C878,IF('Graf II Nivel Datastudio'!$D$1:$D$1613=D878,'Graf II Nivel Datastudio'!$G$1:$G$1613,0))))</f>
        <v>0</v>
      </c>
      <c r="H878" s="95">
        <f t="shared" si="33"/>
        <v>28</v>
      </c>
      <c r="I878" s="95">
        <f t="shared" si="32"/>
        <v>5.5226824457593686E-2</v>
      </c>
      <c r="J878" s="95">
        <f t="shared" si="2"/>
        <v>3.1567080045095827E-2</v>
      </c>
      <c r="K878" s="34" t="s">
        <v>4728</v>
      </c>
    </row>
    <row r="879" spans="1:11">
      <c r="A879" s="34" t="s">
        <v>4654</v>
      </c>
      <c r="B879" s="34">
        <v>2010</v>
      </c>
      <c r="C879" s="34">
        <v>47</v>
      </c>
      <c r="D879" s="34" t="s">
        <v>4673</v>
      </c>
      <c r="E879" s="95">
        <f t="shared" si="31"/>
        <v>507</v>
      </c>
      <c r="F879" s="95">
        <f>Cargos_x_gob!$C$2+Cargos_x_gob!$C$6</f>
        <v>887</v>
      </c>
      <c r="G879" s="95">
        <f t="array" ref="G879">SUM(IF('Graf I Nivel Datastudio'!$B$1:$B$1613=B879,IF('Graf I Nivel Datastudio'!$C$1:$C$1613=C879,IF('Graf I Nivel Datastudio'!$D$1:$D$1613=D879,'Graf I Nivel Datastudio'!$G$1:$G$1613,0))))+SUM(IF('Graf II Nivel Datastudio'!$B$1:$B$1613=B879,IF('Graf II Nivel Datastudio'!$C$1:$C$1613=C879,IF('Graf II Nivel Datastudio'!$D$1:$D$1613=D879,'Graf II Nivel Datastudio'!$G$1:$G$1613,0))))</f>
        <v>0</v>
      </c>
      <c r="H879" s="95">
        <f t="shared" si="33"/>
        <v>28</v>
      </c>
      <c r="I879" s="95">
        <f t="shared" si="32"/>
        <v>5.5226824457593686E-2</v>
      </c>
      <c r="J879" s="95">
        <f t="shared" si="2"/>
        <v>3.1567080045095827E-2</v>
      </c>
      <c r="K879" s="34" t="s">
        <v>4728</v>
      </c>
    </row>
    <row r="880" spans="1:11">
      <c r="A880" s="34" t="s">
        <v>4654</v>
      </c>
      <c r="B880" s="34">
        <v>2010</v>
      </c>
      <c r="C880" s="34">
        <v>48</v>
      </c>
      <c r="D880" s="34" t="s">
        <v>4673</v>
      </c>
      <c r="E880" s="95">
        <f t="shared" si="31"/>
        <v>507</v>
      </c>
      <c r="F880" s="95">
        <f>Cargos_x_gob!$C$2+Cargos_x_gob!$C$6</f>
        <v>887</v>
      </c>
      <c r="G880" s="95">
        <f t="array" ref="G880">SUM(IF('Graf I Nivel Datastudio'!$B$1:$B$1613=B880,IF('Graf I Nivel Datastudio'!$C$1:$C$1613=C880,IF('Graf I Nivel Datastudio'!$D$1:$D$1613=D880,'Graf I Nivel Datastudio'!$G$1:$G$1613,0))))+SUM(IF('Graf II Nivel Datastudio'!$B$1:$B$1613=B880,IF('Graf II Nivel Datastudio'!$C$1:$C$1613=C880,IF('Graf II Nivel Datastudio'!$D$1:$D$1613=D880,'Graf II Nivel Datastudio'!$G$1:$G$1613,0))))</f>
        <v>0</v>
      </c>
      <c r="H880" s="95">
        <f t="shared" si="33"/>
        <v>28</v>
      </c>
      <c r="I880" s="95">
        <f t="shared" si="32"/>
        <v>5.5226824457593686E-2</v>
      </c>
      <c r="J880" s="95">
        <f t="shared" si="2"/>
        <v>3.1567080045095827E-2</v>
      </c>
      <c r="K880" s="34" t="s">
        <v>4728</v>
      </c>
    </row>
    <row r="881" spans="1:11">
      <c r="A881" s="34" t="s">
        <v>4654</v>
      </c>
      <c r="B881" s="34">
        <v>2010</v>
      </c>
      <c r="C881" s="34">
        <v>49</v>
      </c>
      <c r="D881" s="34" t="s">
        <v>4673</v>
      </c>
      <c r="E881" s="95">
        <f t="shared" si="31"/>
        <v>507</v>
      </c>
      <c r="F881" s="95">
        <f>Cargos_x_gob!$C$2+Cargos_x_gob!$C$6</f>
        <v>887</v>
      </c>
      <c r="G881" s="95">
        <f t="array" ref="G881">SUM(IF('Graf I Nivel Datastudio'!$B$1:$B$1613=B881,IF('Graf I Nivel Datastudio'!$C$1:$C$1613=C881,IF('Graf I Nivel Datastudio'!$D$1:$D$1613=D881,'Graf I Nivel Datastudio'!$G$1:$G$1613,0))))+SUM(IF('Graf II Nivel Datastudio'!$B$1:$B$1613=B881,IF('Graf II Nivel Datastudio'!$C$1:$C$1613=C881,IF('Graf II Nivel Datastudio'!$D$1:$D$1613=D881,'Graf II Nivel Datastudio'!$G$1:$G$1613,0))))</f>
        <v>0</v>
      </c>
      <c r="H881" s="95">
        <f t="shared" si="33"/>
        <v>28</v>
      </c>
      <c r="I881" s="95">
        <f t="shared" si="32"/>
        <v>5.5226824457593686E-2</v>
      </c>
      <c r="J881" s="95">
        <f t="shared" si="2"/>
        <v>3.1567080045095827E-2</v>
      </c>
      <c r="K881" s="34" t="s">
        <v>4728</v>
      </c>
    </row>
    <row r="882" spans="1:11">
      <c r="A882" s="34" t="s">
        <v>4654</v>
      </c>
      <c r="B882" s="34">
        <v>2010</v>
      </c>
      <c r="C882" s="34">
        <v>50</v>
      </c>
      <c r="D882" s="34" t="s">
        <v>4673</v>
      </c>
      <c r="E882" s="95">
        <f t="shared" si="31"/>
        <v>507</v>
      </c>
      <c r="F882" s="95">
        <f>Cargos_x_gob!$C$2+Cargos_x_gob!$C$6</f>
        <v>887</v>
      </c>
      <c r="G882" s="95">
        <f t="array" ref="G882">SUM(IF('Graf I Nivel Datastudio'!$B$1:$B$1613=B882,IF('Graf I Nivel Datastudio'!$C$1:$C$1613=C882,IF('Graf I Nivel Datastudio'!$D$1:$D$1613=D882,'Graf I Nivel Datastudio'!$G$1:$G$1613,0))))+SUM(IF('Graf II Nivel Datastudio'!$B$1:$B$1613=B882,IF('Graf II Nivel Datastudio'!$C$1:$C$1613=C882,IF('Graf II Nivel Datastudio'!$D$1:$D$1613=D882,'Graf II Nivel Datastudio'!$G$1:$G$1613,0))))</f>
        <v>0</v>
      </c>
      <c r="H882" s="95">
        <f t="shared" si="33"/>
        <v>28</v>
      </c>
      <c r="I882" s="95">
        <f t="shared" si="32"/>
        <v>5.5226824457593686E-2</v>
      </c>
      <c r="J882" s="95">
        <f t="shared" si="2"/>
        <v>3.1567080045095827E-2</v>
      </c>
      <c r="K882" s="34" t="s">
        <v>4728</v>
      </c>
    </row>
    <row r="883" spans="1:11">
      <c r="A883" s="34" t="s">
        <v>4654</v>
      </c>
      <c r="B883" s="34">
        <v>2010</v>
      </c>
      <c r="C883" s="34">
        <v>51</v>
      </c>
      <c r="D883" s="34" t="s">
        <v>4673</v>
      </c>
      <c r="E883" s="95">
        <f t="shared" si="31"/>
        <v>507</v>
      </c>
      <c r="F883" s="95">
        <f>Cargos_x_gob!$C$2+Cargos_x_gob!$C$6</f>
        <v>887</v>
      </c>
      <c r="G883" s="95">
        <f t="array" ref="G883">SUM(IF('Graf I Nivel Datastudio'!$B$1:$B$1613=B883,IF('Graf I Nivel Datastudio'!$C$1:$C$1613=C883,IF('Graf I Nivel Datastudio'!$D$1:$D$1613=D883,'Graf I Nivel Datastudio'!$G$1:$G$1613,0))))+SUM(IF('Graf II Nivel Datastudio'!$B$1:$B$1613=B883,IF('Graf II Nivel Datastudio'!$C$1:$C$1613=C883,IF('Graf II Nivel Datastudio'!$D$1:$D$1613=D883,'Graf II Nivel Datastudio'!$G$1:$G$1613,0))))</f>
        <v>0</v>
      </c>
      <c r="H883" s="95">
        <f t="shared" si="33"/>
        <v>28</v>
      </c>
      <c r="I883" s="95">
        <f t="shared" si="32"/>
        <v>5.5226824457593686E-2</v>
      </c>
      <c r="J883" s="95">
        <f t="shared" si="2"/>
        <v>3.1567080045095827E-2</v>
      </c>
      <c r="K883" s="34" t="s">
        <v>4728</v>
      </c>
    </row>
    <row r="884" spans="1:11">
      <c r="A884" s="34" t="s">
        <v>4654</v>
      </c>
      <c r="B884" s="34">
        <v>2010</v>
      </c>
      <c r="C884" s="34">
        <v>52</v>
      </c>
      <c r="D884" s="34" t="s">
        <v>4673</v>
      </c>
      <c r="E884" s="95">
        <f t="shared" si="31"/>
        <v>507</v>
      </c>
      <c r="F884" s="95">
        <f>Cargos_x_gob!$C$2+Cargos_x_gob!$C$6</f>
        <v>887</v>
      </c>
      <c r="G884" s="95">
        <f t="array" ref="G884">SUM(IF('Graf I Nivel Datastudio'!$B$1:$B$1613=B884,IF('Graf I Nivel Datastudio'!$C$1:$C$1613=C884,IF('Graf I Nivel Datastudio'!$D$1:$D$1613=D884,'Graf I Nivel Datastudio'!$G$1:$G$1613,0))))+SUM(IF('Graf II Nivel Datastudio'!$B$1:$B$1613=B884,IF('Graf II Nivel Datastudio'!$C$1:$C$1613=C884,IF('Graf II Nivel Datastudio'!$D$1:$D$1613=D884,'Graf II Nivel Datastudio'!$G$1:$G$1613,0))))</f>
        <v>0</v>
      </c>
      <c r="H884" s="95">
        <f t="shared" si="33"/>
        <v>28</v>
      </c>
      <c r="I884" s="95">
        <f t="shared" si="32"/>
        <v>5.5226824457593686E-2</v>
      </c>
      <c r="J884" s="95">
        <f t="shared" si="2"/>
        <v>3.1567080045095827E-2</v>
      </c>
      <c r="K884" s="34" t="s">
        <v>4728</v>
      </c>
    </row>
    <row r="885" spans="1:11">
      <c r="A885" s="34" t="s">
        <v>4654</v>
      </c>
      <c r="B885" s="34">
        <v>2010</v>
      </c>
      <c r="C885" s="34">
        <v>53</v>
      </c>
      <c r="D885" s="34" t="s">
        <v>4673</v>
      </c>
      <c r="E885" s="95">
        <f t="shared" si="31"/>
        <v>507</v>
      </c>
      <c r="F885" s="95">
        <f>Cargos_x_gob!$C$2+Cargos_x_gob!$C$6</f>
        <v>887</v>
      </c>
      <c r="G885" s="95">
        <f t="array" ref="G885">SUM(IF('Graf I Nivel Datastudio'!$B$1:$B$1613=B885,IF('Graf I Nivel Datastudio'!$C$1:$C$1613=C885,IF('Graf I Nivel Datastudio'!$D$1:$D$1613=D885,'Graf I Nivel Datastudio'!$G$1:$G$1613,0))))+SUM(IF('Graf II Nivel Datastudio'!$B$1:$B$1613=B885,IF('Graf II Nivel Datastudio'!$C$1:$C$1613=C885,IF('Graf II Nivel Datastudio'!$D$1:$D$1613=D885,'Graf II Nivel Datastudio'!$G$1:$G$1613,0))))</f>
        <v>0</v>
      </c>
      <c r="H885" s="95">
        <f t="shared" si="33"/>
        <v>28</v>
      </c>
      <c r="I885" s="95">
        <f t="shared" si="32"/>
        <v>5.5226824457593686E-2</v>
      </c>
      <c r="J885" s="95">
        <f t="shared" si="2"/>
        <v>3.1567080045095827E-2</v>
      </c>
      <c r="K885" s="34" t="s">
        <v>4728</v>
      </c>
    </row>
    <row r="886" spans="1:11">
      <c r="A886" s="34" t="s">
        <v>4654</v>
      </c>
      <c r="B886" s="34">
        <v>2010</v>
      </c>
      <c r="C886" s="34">
        <v>54</v>
      </c>
      <c r="D886" s="34" t="s">
        <v>4673</v>
      </c>
      <c r="E886" s="95">
        <f t="shared" si="31"/>
        <v>507</v>
      </c>
      <c r="F886" s="95">
        <f>Cargos_x_gob!$C$2+Cargos_x_gob!$C$6</f>
        <v>887</v>
      </c>
      <c r="G886" s="95">
        <f t="array" ref="G886">SUM(IF('Graf I Nivel Datastudio'!$B$1:$B$1613=B886,IF('Graf I Nivel Datastudio'!$C$1:$C$1613=C886,IF('Graf I Nivel Datastudio'!$D$1:$D$1613=D886,'Graf I Nivel Datastudio'!$G$1:$G$1613,0))))+SUM(IF('Graf II Nivel Datastudio'!$B$1:$B$1613=B886,IF('Graf II Nivel Datastudio'!$C$1:$C$1613=C886,IF('Graf II Nivel Datastudio'!$D$1:$D$1613=D886,'Graf II Nivel Datastudio'!$G$1:$G$1613,0))))</f>
        <v>0</v>
      </c>
      <c r="H886" s="95">
        <f t="shared" si="33"/>
        <v>28</v>
      </c>
      <c r="I886" s="95">
        <f t="shared" si="32"/>
        <v>5.5226824457593686E-2</v>
      </c>
      <c r="J886" s="95">
        <f t="shared" si="2"/>
        <v>3.1567080045095827E-2</v>
      </c>
      <c r="K886" s="34" t="s">
        <v>4728</v>
      </c>
    </row>
    <row r="887" spans="1:11">
      <c r="A887" s="34" t="s">
        <v>4654</v>
      </c>
      <c r="B887" s="34">
        <v>2010</v>
      </c>
      <c r="C887" s="34">
        <v>55</v>
      </c>
      <c r="D887" s="34" t="s">
        <v>4673</v>
      </c>
      <c r="E887" s="95">
        <f t="shared" si="31"/>
        <v>507</v>
      </c>
      <c r="F887" s="95">
        <f>Cargos_x_gob!$C$2+Cargos_x_gob!$C$6</f>
        <v>887</v>
      </c>
      <c r="G887" s="95">
        <f t="array" ref="G887">SUM(IF('Graf I Nivel Datastudio'!$B$1:$B$1613=B887,IF('Graf I Nivel Datastudio'!$C$1:$C$1613=C887,IF('Graf I Nivel Datastudio'!$D$1:$D$1613=D887,'Graf I Nivel Datastudio'!$G$1:$G$1613,0))))+SUM(IF('Graf II Nivel Datastudio'!$B$1:$B$1613=B887,IF('Graf II Nivel Datastudio'!$C$1:$C$1613=C887,IF('Graf II Nivel Datastudio'!$D$1:$D$1613=D887,'Graf II Nivel Datastudio'!$G$1:$G$1613,0))))</f>
        <v>0</v>
      </c>
      <c r="H887" s="95">
        <f t="shared" si="33"/>
        <v>28</v>
      </c>
      <c r="I887" s="95">
        <f t="shared" si="32"/>
        <v>5.5226824457593686E-2</v>
      </c>
      <c r="J887" s="95">
        <f t="shared" si="2"/>
        <v>3.1567080045095827E-2</v>
      </c>
      <c r="K887" s="34" t="s">
        <v>4728</v>
      </c>
    </row>
    <row r="888" spans="1:11">
      <c r="A888" s="34" t="s">
        <v>4654</v>
      </c>
      <c r="B888" s="34">
        <v>2010</v>
      </c>
      <c r="C888" s="34">
        <v>56</v>
      </c>
      <c r="D888" s="34" t="s">
        <v>4673</v>
      </c>
      <c r="E888" s="95">
        <f t="shared" si="31"/>
        <v>507</v>
      </c>
      <c r="F888" s="95">
        <f>Cargos_x_gob!$C$2+Cargos_x_gob!$C$6</f>
        <v>887</v>
      </c>
      <c r="G888" s="95">
        <f t="array" ref="G888">SUM(IF('Graf I Nivel Datastudio'!$B$1:$B$1613=B888,IF('Graf I Nivel Datastudio'!$C$1:$C$1613=C888,IF('Graf I Nivel Datastudio'!$D$1:$D$1613=D888,'Graf I Nivel Datastudio'!$G$1:$G$1613,0))))+SUM(IF('Graf II Nivel Datastudio'!$B$1:$B$1613=B888,IF('Graf II Nivel Datastudio'!$C$1:$C$1613=C888,IF('Graf II Nivel Datastudio'!$D$1:$D$1613=D888,'Graf II Nivel Datastudio'!$G$1:$G$1613,0))))</f>
        <v>1</v>
      </c>
      <c r="H888" s="95">
        <f t="shared" si="33"/>
        <v>29</v>
      </c>
      <c r="I888" s="95">
        <f t="shared" si="32"/>
        <v>5.7199211045364892E-2</v>
      </c>
      <c r="J888" s="95">
        <f t="shared" si="2"/>
        <v>3.269447576099211E-2</v>
      </c>
      <c r="K888" s="34" t="s">
        <v>4728</v>
      </c>
    </row>
    <row r="889" spans="1:11">
      <c r="A889" s="34" t="s">
        <v>4654</v>
      </c>
      <c r="B889" s="34">
        <v>2010</v>
      </c>
      <c r="C889" s="34">
        <v>57</v>
      </c>
      <c r="D889" s="34" t="s">
        <v>4673</v>
      </c>
      <c r="E889" s="95">
        <f t="shared" si="31"/>
        <v>507</v>
      </c>
      <c r="F889" s="95">
        <f>Cargos_x_gob!$C$2+Cargos_x_gob!$C$6</f>
        <v>887</v>
      </c>
      <c r="G889" s="95">
        <f t="array" ref="G889">SUM(IF('Graf I Nivel Datastudio'!$B$1:$B$1613=B889,IF('Graf I Nivel Datastudio'!$C$1:$C$1613=C889,IF('Graf I Nivel Datastudio'!$D$1:$D$1613=D889,'Graf I Nivel Datastudio'!$G$1:$G$1613,0))))+SUM(IF('Graf II Nivel Datastudio'!$B$1:$B$1613=B889,IF('Graf II Nivel Datastudio'!$C$1:$C$1613=C889,IF('Graf II Nivel Datastudio'!$D$1:$D$1613=D889,'Graf II Nivel Datastudio'!$G$1:$G$1613,0))))</f>
        <v>0</v>
      </c>
      <c r="H889" s="95">
        <f t="shared" si="33"/>
        <v>29</v>
      </c>
      <c r="I889" s="95">
        <f t="shared" si="32"/>
        <v>5.7199211045364892E-2</v>
      </c>
      <c r="J889" s="95">
        <f t="shared" si="2"/>
        <v>3.269447576099211E-2</v>
      </c>
      <c r="K889" s="34" t="s">
        <v>4728</v>
      </c>
    </row>
    <row r="890" spans="1:11">
      <c r="A890" s="34" t="s">
        <v>4654</v>
      </c>
      <c r="B890" s="34">
        <v>2010</v>
      </c>
      <c r="C890" s="34">
        <v>58</v>
      </c>
      <c r="D890" s="34" t="s">
        <v>4673</v>
      </c>
      <c r="E890" s="95">
        <f t="shared" si="31"/>
        <v>507</v>
      </c>
      <c r="F890" s="95">
        <f>Cargos_x_gob!$C$2+Cargos_x_gob!$C$6</f>
        <v>887</v>
      </c>
      <c r="G890" s="95">
        <f t="array" ref="G890">SUM(IF('Graf I Nivel Datastudio'!$B$1:$B$1613=B890,IF('Graf I Nivel Datastudio'!$C$1:$C$1613=C890,IF('Graf I Nivel Datastudio'!$D$1:$D$1613=D890,'Graf I Nivel Datastudio'!$G$1:$G$1613,0))))+SUM(IF('Graf II Nivel Datastudio'!$B$1:$B$1613=B890,IF('Graf II Nivel Datastudio'!$C$1:$C$1613=C890,IF('Graf II Nivel Datastudio'!$D$1:$D$1613=D890,'Graf II Nivel Datastudio'!$G$1:$G$1613,0))))</f>
        <v>0</v>
      </c>
      <c r="H890" s="95">
        <f t="shared" si="33"/>
        <v>29</v>
      </c>
      <c r="I890" s="95">
        <f t="shared" si="32"/>
        <v>5.7199211045364892E-2</v>
      </c>
      <c r="J890" s="95">
        <f t="shared" si="2"/>
        <v>3.269447576099211E-2</v>
      </c>
      <c r="K890" s="34" t="s">
        <v>4728</v>
      </c>
    </row>
    <row r="891" spans="1:11">
      <c r="A891" s="34" t="s">
        <v>4654</v>
      </c>
      <c r="B891" s="34">
        <v>2010</v>
      </c>
      <c r="C891" s="34">
        <v>59</v>
      </c>
      <c r="D891" s="34" t="s">
        <v>4673</v>
      </c>
      <c r="E891" s="95">
        <f t="shared" si="31"/>
        <v>507</v>
      </c>
      <c r="F891" s="95">
        <f>Cargos_x_gob!$C$2+Cargos_x_gob!$C$6</f>
        <v>887</v>
      </c>
      <c r="G891" s="95">
        <f t="array" ref="G891">SUM(IF('Graf I Nivel Datastudio'!$B$1:$B$1613=B891,IF('Graf I Nivel Datastudio'!$C$1:$C$1613=C891,IF('Graf I Nivel Datastudio'!$D$1:$D$1613=D891,'Graf I Nivel Datastudio'!$G$1:$G$1613,0))))+SUM(IF('Graf II Nivel Datastudio'!$B$1:$B$1613=B891,IF('Graf II Nivel Datastudio'!$C$1:$C$1613=C891,IF('Graf II Nivel Datastudio'!$D$1:$D$1613=D891,'Graf II Nivel Datastudio'!$G$1:$G$1613,0))))</f>
        <v>0</v>
      </c>
      <c r="H891" s="95">
        <f t="shared" si="33"/>
        <v>29</v>
      </c>
      <c r="I891" s="95">
        <f t="shared" si="32"/>
        <v>5.7199211045364892E-2</v>
      </c>
      <c r="J891" s="95">
        <f t="shared" si="2"/>
        <v>3.269447576099211E-2</v>
      </c>
      <c r="K891" s="34" t="s">
        <v>4728</v>
      </c>
    </row>
    <row r="892" spans="1:11">
      <c r="A892" s="34" t="s">
        <v>4654</v>
      </c>
      <c r="B892" s="34">
        <v>2010</v>
      </c>
      <c r="C892" s="34">
        <v>60</v>
      </c>
      <c r="D892" s="34" t="s">
        <v>4673</v>
      </c>
      <c r="E892" s="95">
        <f t="shared" si="31"/>
        <v>507</v>
      </c>
      <c r="F892" s="95">
        <f>Cargos_x_gob!$C$2+Cargos_x_gob!$C$6</f>
        <v>887</v>
      </c>
      <c r="G892" s="95">
        <f t="array" ref="G892">SUM(IF('Graf I Nivel Datastudio'!$B$1:$B$1613=B892,IF('Graf I Nivel Datastudio'!$C$1:$C$1613=C892,IF('Graf I Nivel Datastudio'!$D$1:$D$1613=D892,'Graf I Nivel Datastudio'!$G$1:$G$1613,0))))+SUM(IF('Graf II Nivel Datastudio'!$B$1:$B$1613=B892,IF('Graf II Nivel Datastudio'!$C$1:$C$1613=C892,IF('Graf II Nivel Datastudio'!$D$1:$D$1613=D892,'Graf II Nivel Datastudio'!$G$1:$G$1613,0))))</f>
        <v>0</v>
      </c>
      <c r="H892" s="95">
        <f t="shared" si="33"/>
        <v>29</v>
      </c>
      <c r="I892" s="95">
        <f t="shared" si="32"/>
        <v>5.7199211045364892E-2</v>
      </c>
      <c r="J892" s="95">
        <f t="shared" si="2"/>
        <v>3.269447576099211E-2</v>
      </c>
      <c r="K892" s="34" t="s">
        <v>4728</v>
      </c>
    </row>
    <row r="893" spans="1:11">
      <c r="A893" s="34" t="s">
        <v>4654</v>
      </c>
      <c r="B893" s="34">
        <v>2010</v>
      </c>
      <c r="C893" s="34">
        <v>61</v>
      </c>
      <c r="D893" s="34" t="s">
        <v>4673</v>
      </c>
      <c r="E893" s="95">
        <f t="shared" si="31"/>
        <v>507</v>
      </c>
      <c r="F893" s="95">
        <f>Cargos_x_gob!$C$2+Cargos_x_gob!$C$6</f>
        <v>887</v>
      </c>
      <c r="G893" s="95">
        <f t="array" ref="G893">SUM(IF('Graf I Nivel Datastudio'!$B$1:$B$1613=B893,IF('Graf I Nivel Datastudio'!$C$1:$C$1613=C893,IF('Graf I Nivel Datastudio'!$D$1:$D$1613=D893,'Graf I Nivel Datastudio'!$G$1:$G$1613,0))))+SUM(IF('Graf II Nivel Datastudio'!$B$1:$B$1613=B893,IF('Graf II Nivel Datastudio'!$C$1:$C$1613=C893,IF('Graf II Nivel Datastudio'!$D$1:$D$1613=D893,'Graf II Nivel Datastudio'!$G$1:$G$1613,0))))</f>
        <v>0</v>
      </c>
      <c r="H893" s="95">
        <f t="shared" si="33"/>
        <v>29</v>
      </c>
      <c r="I893" s="95">
        <f t="shared" si="32"/>
        <v>5.7199211045364892E-2</v>
      </c>
      <c r="J893" s="95">
        <f t="shared" si="2"/>
        <v>3.269447576099211E-2</v>
      </c>
      <c r="K893" s="34" t="s">
        <v>4728</v>
      </c>
    </row>
    <row r="894" spans="1:11">
      <c r="A894" s="34" t="s">
        <v>4654</v>
      </c>
      <c r="B894" s="34">
        <v>2010</v>
      </c>
      <c r="C894" s="34">
        <v>62</v>
      </c>
      <c r="D894" s="34" t="s">
        <v>4673</v>
      </c>
      <c r="E894" s="95">
        <f t="shared" si="31"/>
        <v>507</v>
      </c>
      <c r="F894" s="95">
        <f>Cargos_x_gob!$C$2+Cargos_x_gob!$C$6</f>
        <v>887</v>
      </c>
      <c r="G894" s="95">
        <f t="array" ref="G894">SUM(IF('Graf I Nivel Datastudio'!$B$1:$B$1613=B894,IF('Graf I Nivel Datastudio'!$C$1:$C$1613=C894,IF('Graf I Nivel Datastudio'!$D$1:$D$1613=D894,'Graf I Nivel Datastudio'!$G$1:$G$1613,0))))+SUM(IF('Graf II Nivel Datastudio'!$B$1:$B$1613=B894,IF('Graf II Nivel Datastudio'!$C$1:$C$1613=C894,IF('Graf II Nivel Datastudio'!$D$1:$D$1613=D894,'Graf II Nivel Datastudio'!$G$1:$G$1613,0))))</f>
        <v>0</v>
      </c>
      <c r="H894" s="95">
        <f t="shared" si="33"/>
        <v>29</v>
      </c>
      <c r="I894" s="95">
        <f t="shared" si="32"/>
        <v>5.7199211045364892E-2</v>
      </c>
      <c r="J894" s="95">
        <f t="shared" si="2"/>
        <v>3.269447576099211E-2</v>
      </c>
      <c r="K894" s="34" t="s">
        <v>4728</v>
      </c>
    </row>
    <row r="895" spans="1:11">
      <c r="A895" s="34" t="s">
        <v>4654</v>
      </c>
      <c r="B895" s="34">
        <v>2010</v>
      </c>
      <c r="C895" s="34">
        <v>63</v>
      </c>
      <c r="D895" s="34" t="s">
        <v>4673</v>
      </c>
      <c r="E895" s="95">
        <f t="shared" si="31"/>
        <v>507</v>
      </c>
      <c r="F895" s="95">
        <f>Cargos_x_gob!$C$2+Cargos_x_gob!$C$6</f>
        <v>887</v>
      </c>
      <c r="G895" s="95">
        <f t="array" ref="G895">SUM(IF('Graf I Nivel Datastudio'!$B$1:$B$1613=B895,IF('Graf I Nivel Datastudio'!$C$1:$C$1613=C895,IF('Graf I Nivel Datastudio'!$D$1:$D$1613=D895,'Graf I Nivel Datastudio'!$G$1:$G$1613,0))))+SUM(IF('Graf II Nivel Datastudio'!$B$1:$B$1613=B895,IF('Graf II Nivel Datastudio'!$C$1:$C$1613=C895,IF('Graf II Nivel Datastudio'!$D$1:$D$1613=D895,'Graf II Nivel Datastudio'!$G$1:$G$1613,0))))</f>
        <v>1</v>
      </c>
      <c r="H895" s="95">
        <f t="shared" si="33"/>
        <v>30</v>
      </c>
      <c r="I895" s="95">
        <f t="shared" si="32"/>
        <v>5.9171597633136092E-2</v>
      </c>
      <c r="J895" s="95">
        <f t="shared" si="2"/>
        <v>3.3821871476888386E-2</v>
      </c>
      <c r="K895" s="34" t="s">
        <v>4728</v>
      </c>
    </row>
    <row r="896" spans="1:11">
      <c r="A896" s="34" t="s">
        <v>4654</v>
      </c>
      <c r="B896" s="34">
        <v>2010</v>
      </c>
      <c r="C896" s="34">
        <v>64</v>
      </c>
      <c r="D896" s="34" t="s">
        <v>4673</v>
      </c>
      <c r="E896" s="95">
        <f t="shared" si="31"/>
        <v>507</v>
      </c>
      <c r="F896" s="95">
        <f>Cargos_x_gob!$C$2+Cargos_x_gob!$C$6</f>
        <v>887</v>
      </c>
      <c r="G896" s="95">
        <f t="array" ref="G896">SUM(IF('Graf I Nivel Datastudio'!$B$1:$B$1613=B896,IF('Graf I Nivel Datastudio'!$C$1:$C$1613=C896,IF('Graf I Nivel Datastudio'!$D$1:$D$1613=D896,'Graf I Nivel Datastudio'!$G$1:$G$1613,0))))+SUM(IF('Graf II Nivel Datastudio'!$B$1:$B$1613=B896,IF('Graf II Nivel Datastudio'!$C$1:$C$1613=C896,IF('Graf II Nivel Datastudio'!$D$1:$D$1613=D896,'Graf II Nivel Datastudio'!$G$1:$G$1613,0))))</f>
        <v>1</v>
      </c>
      <c r="H896" s="95">
        <f t="shared" si="33"/>
        <v>31</v>
      </c>
      <c r="I896" s="95">
        <f t="shared" si="32"/>
        <v>6.1143984220907298E-2</v>
      </c>
      <c r="J896" s="95">
        <f t="shared" si="2"/>
        <v>3.4949267192784669E-2</v>
      </c>
      <c r="K896" s="34" t="s">
        <v>4728</v>
      </c>
    </row>
    <row r="897" spans="1:11">
      <c r="A897" s="34" t="s">
        <v>4654</v>
      </c>
      <c r="B897" s="34">
        <v>2010</v>
      </c>
      <c r="C897" s="34">
        <v>65</v>
      </c>
      <c r="D897" s="34" t="s">
        <v>4673</v>
      </c>
      <c r="E897" s="95">
        <f t="shared" ref="E897:E960" si="34">SP1_IN+SP1_IIN</f>
        <v>507</v>
      </c>
      <c r="F897" s="95">
        <f>Cargos_x_gob!$C$2+Cargos_x_gob!$C$6</f>
        <v>887</v>
      </c>
      <c r="G897" s="95">
        <f t="array" ref="G897">SUM(IF('Graf I Nivel Datastudio'!$B$1:$B$1613=B897,IF('Graf I Nivel Datastudio'!$C$1:$C$1613=C897,IF('Graf I Nivel Datastudio'!$D$1:$D$1613=D897,'Graf I Nivel Datastudio'!$G$1:$G$1613,0))))+SUM(IF('Graf II Nivel Datastudio'!$B$1:$B$1613=B897,IF('Graf II Nivel Datastudio'!$C$1:$C$1613=C897,IF('Graf II Nivel Datastudio'!$D$1:$D$1613=D897,'Graf II Nivel Datastudio'!$G$1:$G$1613,0))))</f>
        <v>0</v>
      </c>
      <c r="H897" s="95">
        <f t="shared" si="33"/>
        <v>31</v>
      </c>
      <c r="I897" s="95">
        <f t="shared" si="32"/>
        <v>6.1143984220907298E-2</v>
      </c>
      <c r="J897" s="95">
        <f t="shared" si="2"/>
        <v>3.4949267192784669E-2</v>
      </c>
      <c r="K897" s="34" t="s">
        <v>4728</v>
      </c>
    </row>
    <row r="898" spans="1:11">
      <c r="A898" s="34" t="s">
        <v>4654</v>
      </c>
      <c r="B898" s="34">
        <v>2010</v>
      </c>
      <c r="C898" s="34">
        <v>66</v>
      </c>
      <c r="D898" s="34" t="s">
        <v>4673</v>
      </c>
      <c r="E898" s="95">
        <f t="shared" si="34"/>
        <v>507</v>
      </c>
      <c r="F898" s="95">
        <f>Cargos_x_gob!$C$2+Cargos_x_gob!$C$6</f>
        <v>887</v>
      </c>
      <c r="G898" s="95">
        <f t="array" ref="G898">SUM(IF('Graf I Nivel Datastudio'!$B$1:$B$1613=B898,IF('Graf I Nivel Datastudio'!$C$1:$C$1613=C898,IF('Graf I Nivel Datastudio'!$D$1:$D$1613=D898,'Graf I Nivel Datastudio'!$G$1:$G$1613,0))))+SUM(IF('Graf II Nivel Datastudio'!$B$1:$B$1613=B898,IF('Graf II Nivel Datastudio'!$C$1:$C$1613=C898,IF('Graf II Nivel Datastudio'!$D$1:$D$1613=D898,'Graf II Nivel Datastudio'!$G$1:$G$1613,0))))</f>
        <v>0</v>
      </c>
      <c r="H898" s="95">
        <f t="shared" si="33"/>
        <v>31</v>
      </c>
      <c r="I898" s="95">
        <f t="shared" si="32"/>
        <v>6.1143984220907298E-2</v>
      </c>
      <c r="J898" s="95">
        <f t="shared" si="2"/>
        <v>3.4949267192784669E-2</v>
      </c>
      <c r="K898" s="34" t="s">
        <v>4728</v>
      </c>
    </row>
    <row r="899" spans="1:11">
      <c r="A899" s="34" t="s">
        <v>4654</v>
      </c>
      <c r="B899" s="34">
        <v>2010</v>
      </c>
      <c r="C899" s="34">
        <v>67</v>
      </c>
      <c r="D899" s="34" t="s">
        <v>4673</v>
      </c>
      <c r="E899" s="95">
        <f t="shared" si="34"/>
        <v>507</v>
      </c>
      <c r="F899" s="95">
        <f>Cargos_x_gob!$C$2+Cargos_x_gob!$C$6</f>
        <v>887</v>
      </c>
      <c r="G899" s="95">
        <f t="array" ref="G899">SUM(IF('Graf I Nivel Datastudio'!$B$1:$B$1613=B899,IF('Graf I Nivel Datastudio'!$C$1:$C$1613=C899,IF('Graf I Nivel Datastudio'!$D$1:$D$1613=D899,'Graf I Nivel Datastudio'!$G$1:$G$1613,0))))+SUM(IF('Graf II Nivel Datastudio'!$B$1:$B$1613=B899,IF('Graf II Nivel Datastudio'!$C$1:$C$1613=C899,IF('Graf II Nivel Datastudio'!$D$1:$D$1613=D899,'Graf II Nivel Datastudio'!$G$1:$G$1613,0))))</f>
        <v>0</v>
      </c>
      <c r="H899" s="95">
        <f t="shared" si="33"/>
        <v>31</v>
      </c>
      <c r="I899" s="95">
        <f t="shared" si="32"/>
        <v>6.1143984220907298E-2</v>
      </c>
      <c r="J899" s="95">
        <f t="shared" si="2"/>
        <v>3.4949267192784669E-2</v>
      </c>
      <c r="K899" s="34" t="s">
        <v>4728</v>
      </c>
    </row>
    <row r="900" spans="1:11">
      <c r="A900" s="34" t="s">
        <v>4654</v>
      </c>
      <c r="B900" s="34">
        <v>2010</v>
      </c>
      <c r="C900" s="34">
        <v>68</v>
      </c>
      <c r="D900" s="34" t="s">
        <v>4673</v>
      </c>
      <c r="E900" s="95">
        <f t="shared" si="34"/>
        <v>507</v>
      </c>
      <c r="F900" s="95">
        <f>Cargos_x_gob!$C$2+Cargos_x_gob!$C$6</f>
        <v>887</v>
      </c>
      <c r="G900" s="95">
        <f t="array" ref="G900">SUM(IF('Graf I Nivel Datastudio'!$B$1:$B$1613=B900,IF('Graf I Nivel Datastudio'!$C$1:$C$1613=C900,IF('Graf I Nivel Datastudio'!$D$1:$D$1613=D900,'Graf I Nivel Datastudio'!$G$1:$G$1613,0))))+SUM(IF('Graf II Nivel Datastudio'!$B$1:$B$1613=B900,IF('Graf II Nivel Datastudio'!$C$1:$C$1613=C900,IF('Graf II Nivel Datastudio'!$D$1:$D$1613=D900,'Graf II Nivel Datastudio'!$G$1:$G$1613,0))))</f>
        <v>0</v>
      </c>
      <c r="H900" s="95">
        <f t="shared" si="33"/>
        <v>31</v>
      </c>
      <c r="I900" s="95">
        <f t="shared" si="32"/>
        <v>6.1143984220907298E-2</v>
      </c>
      <c r="J900" s="95">
        <f t="shared" si="2"/>
        <v>3.4949267192784669E-2</v>
      </c>
      <c r="K900" s="34" t="s">
        <v>4728</v>
      </c>
    </row>
    <row r="901" spans="1:11">
      <c r="A901" s="34" t="s">
        <v>4654</v>
      </c>
      <c r="B901" s="34">
        <v>2010</v>
      </c>
      <c r="C901" s="34">
        <v>69</v>
      </c>
      <c r="D901" s="34" t="s">
        <v>4673</v>
      </c>
      <c r="E901" s="95">
        <f t="shared" si="34"/>
        <v>507</v>
      </c>
      <c r="F901" s="95">
        <f>Cargos_x_gob!$C$2+Cargos_x_gob!$C$6</f>
        <v>887</v>
      </c>
      <c r="G901" s="95">
        <f t="array" ref="G901">SUM(IF('Graf I Nivel Datastudio'!$B$1:$B$1613=B901,IF('Graf I Nivel Datastudio'!$C$1:$C$1613=C901,IF('Graf I Nivel Datastudio'!$D$1:$D$1613=D901,'Graf I Nivel Datastudio'!$G$1:$G$1613,0))))+SUM(IF('Graf II Nivel Datastudio'!$B$1:$B$1613=B901,IF('Graf II Nivel Datastudio'!$C$1:$C$1613=C901,IF('Graf II Nivel Datastudio'!$D$1:$D$1613=D901,'Graf II Nivel Datastudio'!$G$1:$G$1613,0))))</f>
        <v>1</v>
      </c>
      <c r="H901" s="95">
        <f t="shared" si="33"/>
        <v>32</v>
      </c>
      <c r="I901" s="95">
        <f t="shared" si="32"/>
        <v>6.3116370808678504E-2</v>
      </c>
      <c r="J901" s="95">
        <f t="shared" si="2"/>
        <v>3.6076662908680945E-2</v>
      </c>
      <c r="K901" s="34" t="s">
        <v>4728</v>
      </c>
    </row>
    <row r="902" spans="1:11">
      <c r="A902" s="34" t="s">
        <v>4654</v>
      </c>
      <c r="B902" s="34">
        <v>2010</v>
      </c>
      <c r="C902" s="34">
        <v>70</v>
      </c>
      <c r="D902" s="34" t="s">
        <v>4673</v>
      </c>
      <c r="E902" s="95">
        <f t="shared" si="34"/>
        <v>507</v>
      </c>
      <c r="F902" s="95">
        <f>Cargos_x_gob!$C$2+Cargos_x_gob!$C$6</f>
        <v>887</v>
      </c>
      <c r="G902" s="95">
        <f t="array" ref="G902">SUM(IF('Graf I Nivel Datastudio'!$B$1:$B$1613=B902,IF('Graf I Nivel Datastudio'!$C$1:$C$1613=C902,IF('Graf I Nivel Datastudio'!$D$1:$D$1613=D902,'Graf I Nivel Datastudio'!$G$1:$G$1613,0))))+SUM(IF('Graf II Nivel Datastudio'!$B$1:$B$1613=B902,IF('Graf II Nivel Datastudio'!$C$1:$C$1613=C902,IF('Graf II Nivel Datastudio'!$D$1:$D$1613=D902,'Graf II Nivel Datastudio'!$G$1:$G$1613,0))))</f>
        <v>1</v>
      </c>
      <c r="H902" s="95">
        <f t="shared" si="33"/>
        <v>33</v>
      </c>
      <c r="I902" s="95">
        <f t="shared" si="32"/>
        <v>6.5088757396449703E-2</v>
      </c>
      <c r="J902" s="95">
        <f t="shared" si="2"/>
        <v>3.7204058624577228E-2</v>
      </c>
      <c r="K902" s="34" t="s">
        <v>4728</v>
      </c>
    </row>
    <row r="903" spans="1:11">
      <c r="A903" s="34" t="s">
        <v>4654</v>
      </c>
      <c r="B903" s="34">
        <v>2010</v>
      </c>
      <c r="C903" s="34">
        <v>71</v>
      </c>
      <c r="D903" s="34" t="s">
        <v>4673</v>
      </c>
      <c r="E903" s="95">
        <f t="shared" si="34"/>
        <v>507</v>
      </c>
      <c r="F903" s="95">
        <f>Cargos_x_gob!$C$2+Cargos_x_gob!$C$6</f>
        <v>887</v>
      </c>
      <c r="G903" s="95">
        <f t="array" ref="G903">SUM(IF('Graf I Nivel Datastudio'!$B$1:$B$1613=B903,IF('Graf I Nivel Datastudio'!$C$1:$C$1613=C903,IF('Graf I Nivel Datastudio'!$D$1:$D$1613=D903,'Graf I Nivel Datastudio'!$G$1:$G$1613,0))))+SUM(IF('Graf II Nivel Datastudio'!$B$1:$B$1613=B903,IF('Graf II Nivel Datastudio'!$C$1:$C$1613=C903,IF('Graf II Nivel Datastudio'!$D$1:$D$1613=D903,'Graf II Nivel Datastudio'!$G$1:$G$1613,0))))</f>
        <v>1</v>
      </c>
      <c r="H903" s="95">
        <f t="shared" si="33"/>
        <v>34</v>
      </c>
      <c r="I903" s="95">
        <f t="shared" si="32"/>
        <v>6.7061143984220903E-2</v>
      </c>
      <c r="J903" s="95">
        <f t="shared" si="2"/>
        <v>3.8331454340473504E-2</v>
      </c>
      <c r="K903" s="34" t="s">
        <v>4728</v>
      </c>
    </row>
    <row r="904" spans="1:11">
      <c r="A904" s="34" t="s">
        <v>4654</v>
      </c>
      <c r="B904" s="34">
        <v>2010</v>
      </c>
      <c r="C904" s="34">
        <v>72</v>
      </c>
      <c r="D904" s="34" t="s">
        <v>4673</v>
      </c>
      <c r="E904" s="95">
        <f t="shared" si="34"/>
        <v>507</v>
      </c>
      <c r="F904" s="95">
        <f>Cargos_x_gob!$C$2+Cargos_x_gob!$C$6</f>
        <v>887</v>
      </c>
      <c r="G904" s="95">
        <f t="array" ref="G904">SUM(IF('Graf I Nivel Datastudio'!$B$1:$B$1613=B904,IF('Graf I Nivel Datastudio'!$C$1:$C$1613=C904,IF('Graf I Nivel Datastudio'!$D$1:$D$1613=D904,'Graf I Nivel Datastudio'!$G$1:$G$1613,0))))+SUM(IF('Graf II Nivel Datastudio'!$B$1:$B$1613=B904,IF('Graf II Nivel Datastudio'!$C$1:$C$1613=C904,IF('Graf II Nivel Datastudio'!$D$1:$D$1613=D904,'Graf II Nivel Datastudio'!$G$1:$G$1613,0))))</f>
        <v>0</v>
      </c>
      <c r="H904" s="95">
        <f t="shared" si="33"/>
        <v>34</v>
      </c>
      <c r="I904" s="95">
        <f t="shared" si="32"/>
        <v>6.7061143984220903E-2</v>
      </c>
      <c r="J904" s="95">
        <f t="shared" si="2"/>
        <v>3.8331454340473504E-2</v>
      </c>
      <c r="K904" s="34" t="s">
        <v>4728</v>
      </c>
    </row>
    <row r="905" spans="1:11">
      <c r="A905" s="34" t="s">
        <v>4654</v>
      </c>
      <c r="B905" s="34">
        <v>2010</v>
      </c>
      <c r="C905" s="34">
        <v>73</v>
      </c>
      <c r="D905" s="34" t="s">
        <v>4673</v>
      </c>
      <c r="E905" s="95">
        <f t="shared" si="34"/>
        <v>507</v>
      </c>
      <c r="F905" s="95">
        <f>Cargos_x_gob!$C$2+Cargos_x_gob!$C$6</f>
        <v>887</v>
      </c>
      <c r="G905" s="95">
        <f t="array" ref="G905">SUM(IF('Graf I Nivel Datastudio'!$B$1:$B$1613=B905,IF('Graf I Nivel Datastudio'!$C$1:$C$1613=C905,IF('Graf I Nivel Datastudio'!$D$1:$D$1613=D905,'Graf I Nivel Datastudio'!$G$1:$G$1613,0))))+SUM(IF('Graf II Nivel Datastudio'!$B$1:$B$1613=B905,IF('Graf II Nivel Datastudio'!$C$1:$C$1613=C905,IF('Graf II Nivel Datastudio'!$D$1:$D$1613=D905,'Graf II Nivel Datastudio'!$G$1:$G$1613,0))))</f>
        <v>0</v>
      </c>
      <c r="H905" s="95">
        <f t="shared" si="33"/>
        <v>34</v>
      </c>
      <c r="I905" s="95">
        <f t="shared" si="32"/>
        <v>6.7061143984220903E-2</v>
      </c>
      <c r="J905" s="95">
        <f t="shared" si="2"/>
        <v>3.8331454340473504E-2</v>
      </c>
      <c r="K905" s="34" t="s">
        <v>4728</v>
      </c>
    </row>
    <row r="906" spans="1:11">
      <c r="A906" s="34" t="s">
        <v>4654</v>
      </c>
      <c r="B906" s="34">
        <v>2010</v>
      </c>
      <c r="C906" s="34">
        <v>74</v>
      </c>
      <c r="D906" s="34" t="s">
        <v>4673</v>
      </c>
      <c r="E906" s="95">
        <f t="shared" si="34"/>
        <v>507</v>
      </c>
      <c r="F906" s="95">
        <f>Cargos_x_gob!$C$2+Cargos_x_gob!$C$6</f>
        <v>887</v>
      </c>
      <c r="G906" s="95">
        <f t="array" ref="G906">SUM(IF('Graf I Nivel Datastudio'!$B$1:$B$1613=B906,IF('Graf I Nivel Datastudio'!$C$1:$C$1613=C906,IF('Graf I Nivel Datastudio'!$D$1:$D$1613=D906,'Graf I Nivel Datastudio'!$G$1:$G$1613,0))))+SUM(IF('Graf II Nivel Datastudio'!$B$1:$B$1613=B906,IF('Graf II Nivel Datastudio'!$C$1:$C$1613=C906,IF('Graf II Nivel Datastudio'!$D$1:$D$1613=D906,'Graf II Nivel Datastudio'!$G$1:$G$1613,0))))</f>
        <v>1</v>
      </c>
      <c r="H906" s="95">
        <f t="shared" si="33"/>
        <v>35</v>
      </c>
      <c r="I906" s="95">
        <f t="shared" si="32"/>
        <v>6.9033530571992116E-2</v>
      </c>
      <c r="J906" s="95">
        <f t="shared" si="2"/>
        <v>3.9458850056369787E-2</v>
      </c>
      <c r="K906" s="34" t="s">
        <v>4728</v>
      </c>
    </row>
    <row r="907" spans="1:11">
      <c r="A907" s="34" t="s">
        <v>4654</v>
      </c>
      <c r="B907" s="34">
        <v>2010</v>
      </c>
      <c r="C907" s="34">
        <v>75</v>
      </c>
      <c r="D907" s="34" t="s">
        <v>4673</v>
      </c>
      <c r="E907" s="95">
        <f t="shared" si="34"/>
        <v>507</v>
      </c>
      <c r="F907" s="95">
        <f>Cargos_x_gob!$C$2+Cargos_x_gob!$C$6</f>
        <v>887</v>
      </c>
      <c r="G907" s="95">
        <f t="array" ref="G907">SUM(IF('Graf I Nivel Datastudio'!$B$1:$B$1613=B907,IF('Graf I Nivel Datastudio'!$C$1:$C$1613=C907,IF('Graf I Nivel Datastudio'!$D$1:$D$1613=D907,'Graf I Nivel Datastudio'!$G$1:$G$1613,0))))+SUM(IF('Graf II Nivel Datastudio'!$B$1:$B$1613=B907,IF('Graf II Nivel Datastudio'!$C$1:$C$1613=C907,IF('Graf II Nivel Datastudio'!$D$1:$D$1613=D907,'Graf II Nivel Datastudio'!$G$1:$G$1613,0))))</f>
        <v>0</v>
      </c>
      <c r="H907" s="95">
        <f t="shared" si="33"/>
        <v>35</v>
      </c>
      <c r="I907" s="95">
        <f t="shared" si="32"/>
        <v>6.9033530571992116E-2</v>
      </c>
      <c r="J907" s="95">
        <f t="shared" si="2"/>
        <v>3.9458850056369787E-2</v>
      </c>
      <c r="K907" s="34" t="s">
        <v>4728</v>
      </c>
    </row>
    <row r="908" spans="1:11">
      <c r="A908" s="34" t="s">
        <v>4654</v>
      </c>
      <c r="B908" s="34">
        <v>2010</v>
      </c>
      <c r="C908" s="34">
        <v>76</v>
      </c>
      <c r="D908" s="34" t="s">
        <v>4673</v>
      </c>
      <c r="E908" s="95">
        <f t="shared" si="34"/>
        <v>507</v>
      </c>
      <c r="F908" s="95">
        <f>Cargos_x_gob!$C$2+Cargos_x_gob!$C$6</f>
        <v>887</v>
      </c>
      <c r="G908" s="95">
        <f t="array" ref="G908">SUM(IF('Graf I Nivel Datastudio'!$B$1:$B$1613=B908,IF('Graf I Nivel Datastudio'!$C$1:$C$1613=C908,IF('Graf I Nivel Datastudio'!$D$1:$D$1613=D908,'Graf I Nivel Datastudio'!$G$1:$G$1613,0))))+SUM(IF('Graf II Nivel Datastudio'!$B$1:$B$1613=B908,IF('Graf II Nivel Datastudio'!$C$1:$C$1613=C908,IF('Graf II Nivel Datastudio'!$D$1:$D$1613=D908,'Graf II Nivel Datastudio'!$G$1:$G$1613,0))))</f>
        <v>1</v>
      </c>
      <c r="H908" s="95">
        <f t="shared" si="33"/>
        <v>36</v>
      </c>
      <c r="I908" s="95">
        <f t="shared" si="32"/>
        <v>7.1005917159763315E-2</v>
      </c>
      <c r="J908" s="95">
        <f t="shared" si="2"/>
        <v>4.0586245772266064E-2</v>
      </c>
      <c r="K908" s="34" t="s">
        <v>4728</v>
      </c>
    </row>
    <row r="909" spans="1:11">
      <c r="A909" s="34" t="s">
        <v>4654</v>
      </c>
      <c r="B909" s="34">
        <v>2010</v>
      </c>
      <c r="C909" s="34">
        <v>77</v>
      </c>
      <c r="D909" s="34" t="s">
        <v>4673</v>
      </c>
      <c r="E909" s="95">
        <f t="shared" si="34"/>
        <v>507</v>
      </c>
      <c r="F909" s="95">
        <f>Cargos_x_gob!$C$2+Cargos_x_gob!$C$6</f>
        <v>887</v>
      </c>
      <c r="G909" s="95">
        <f t="array" ref="G909">SUM(IF('Graf I Nivel Datastudio'!$B$1:$B$1613=B909,IF('Graf I Nivel Datastudio'!$C$1:$C$1613=C909,IF('Graf I Nivel Datastudio'!$D$1:$D$1613=D909,'Graf I Nivel Datastudio'!$G$1:$G$1613,0))))+SUM(IF('Graf II Nivel Datastudio'!$B$1:$B$1613=B909,IF('Graf II Nivel Datastudio'!$C$1:$C$1613=C909,IF('Graf II Nivel Datastudio'!$D$1:$D$1613=D909,'Graf II Nivel Datastudio'!$G$1:$G$1613,0))))</f>
        <v>0</v>
      </c>
      <c r="H909" s="95">
        <f t="shared" si="33"/>
        <v>36</v>
      </c>
      <c r="I909" s="95">
        <f t="shared" si="32"/>
        <v>7.1005917159763315E-2</v>
      </c>
      <c r="J909" s="95">
        <f t="shared" si="2"/>
        <v>4.0586245772266064E-2</v>
      </c>
      <c r="K909" s="34" t="s">
        <v>4728</v>
      </c>
    </row>
    <row r="910" spans="1:11">
      <c r="A910" s="34" t="s">
        <v>4654</v>
      </c>
      <c r="B910" s="34">
        <v>2010</v>
      </c>
      <c r="C910" s="34">
        <v>78</v>
      </c>
      <c r="D910" s="34" t="s">
        <v>4673</v>
      </c>
      <c r="E910" s="95">
        <f t="shared" si="34"/>
        <v>507</v>
      </c>
      <c r="F910" s="95">
        <f>Cargos_x_gob!$C$2+Cargos_x_gob!$C$6</f>
        <v>887</v>
      </c>
      <c r="G910" s="95">
        <f t="array" ref="G910">SUM(IF('Graf I Nivel Datastudio'!$B$1:$B$1613=B910,IF('Graf I Nivel Datastudio'!$C$1:$C$1613=C910,IF('Graf I Nivel Datastudio'!$D$1:$D$1613=D910,'Graf I Nivel Datastudio'!$G$1:$G$1613,0))))+SUM(IF('Graf II Nivel Datastudio'!$B$1:$B$1613=B910,IF('Graf II Nivel Datastudio'!$C$1:$C$1613=C910,IF('Graf II Nivel Datastudio'!$D$1:$D$1613=D910,'Graf II Nivel Datastudio'!$G$1:$G$1613,0))))</f>
        <v>0</v>
      </c>
      <c r="H910" s="95">
        <f t="shared" si="33"/>
        <v>36</v>
      </c>
      <c r="I910" s="95">
        <f t="shared" si="32"/>
        <v>7.1005917159763315E-2</v>
      </c>
      <c r="J910" s="95">
        <f t="shared" si="2"/>
        <v>4.0586245772266064E-2</v>
      </c>
      <c r="K910" s="34" t="s">
        <v>4728</v>
      </c>
    </row>
    <row r="911" spans="1:11">
      <c r="A911" s="34" t="s">
        <v>4654</v>
      </c>
      <c r="B911" s="34">
        <v>2010</v>
      </c>
      <c r="C911" s="34">
        <v>79</v>
      </c>
      <c r="D911" s="34" t="s">
        <v>4673</v>
      </c>
      <c r="E911" s="95">
        <f t="shared" si="34"/>
        <v>507</v>
      </c>
      <c r="F911" s="95">
        <f>Cargos_x_gob!$C$2+Cargos_x_gob!$C$6</f>
        <v>887</v>
      </c>
      <c r="G911" s="95">
        <f t="array" ref="G911">SUM(IF('Graf I Nivel Datastudio'!$B$1:$B$1613=B911,IF('Graf I Nivel Datastudio'!$C$1:$C$1613=C911,IF('Graf I Nivel Datastudio'!$D$1:$D$1613=D911,'Graf I Nivel Datastudio'!$G$1:$G$1613,0))))+SUM(IF('Graf II Nivel Datastudio'!$B$1:$B$1613=B911,IF('Graf II Nivel Datastudio'!$C$1:$C$1613=C911,IF('Graf II Nivel Datastudio'!$D$1:$D$1613=D911,'Graf II Nivel Datastudio'!$G$1:$G$1613,0))))</f>
        <v>0</v>
      </c>
      <c r="H911" s="95">
        <f t="shared" si="33"/>
        <v>36</v>
      </c>
      <c r="I911" s="95">
        <f t="shared" si="32"/>
        <v>7.1005917159763315E-2</v>
      </c>
      <c r="J911" s="95">
        <f t="shared" si="2"/>
        <v>4.0586245772266064E-2</v>
      </c>
      <c r="K911" s="34" t="s">
        <v>4728</v>
      </c>
    </row>
    <row r="912" spans="1:11">
      <c r="A912" s="34" t="s">
        <v>4654</v>
      </c>
      <c r="B912" s="34">
        <v>2010</v>
      </c>
      <c r="C912" s="34">
        <v>80</v>
      </c>
      <c r="D912" s="34" t="s">
        <v>4673</v>
      </c>
      <c r="E912" s="95">
        <f t="shared" si="34"/>
        <v>507</v>
      </c>
      <c r="F912" s="95">
        <f>Cargos_x_gob!$C$2+Cargos_x_gob!$C$6</f>
        <v>887</v>
      </c>
      <c r="G912" s="95">
        <f t="array" ref="G912">SUM(IF('Graf I Nivel Datastudio'!$B$1:$B$1613=B912,IF('Graf I Nivel Datastudio'!$C$1:$C$1613=C912,IF('Graf I Nivel Datastudio'!$D$1:$D$1613=D912,'Graf I Nivel Datastudio'!$G$1:$G$1613,0))))+SUM(IF('Graf II Nivel Datastudio'!$B$1:$B$1613=B912,IF('Graf II Nivel Datastudio'!$C$1:$C$1613=C912,IF('Graf II Nivel Datastudio'!$D$1:$D$1613=D912,'Graf II Nivel Datastudio'!$G$1:$G$1613,0))))</f>
        <v>1</v>
      </c>
      <c r="H912" s="95">
        <f t="shared" si="33"/>
        <v>37</v>
      </c>
      <c r="I912" s="95">
        <f t="shared" si="32"/>
        <v>7.2978303747534515E-2</v>
      </c>
      <c r="J912" s="95">
        <f t="shared" si="2"/>
        <v>4.1713641488162347E-2</v>
      </c>
      <c r="K912" s="34" t="s">
        <v>4728</v>
      </c>
    </row>
    <row r="913" spans="1:11">
      <c r="A913" s="34" t="s">
        <v>4654</v>
      </c>
      <c r="B913" s="34">
        <v>2010</v>
      </c>
      <c r="C913" s="34">
        <v>81</v>
      </c>
      <c r="D913" s="34" t="s">
        <v>4673</v>
      </c>
      <c r="E913" s="95">
        <f t="shared" si="34"/>
        <v>507</v>
      </c>
      <c r="F913" s="95">
        <f>Cargos_x_gob!$C$2+Cargos_x_gob!$C$6</f>
        <v>887</v>
      </c>
      <c r="G913" s="95">
        <f t="array" ref="G913">SUM(IF('Graf I Nivel Datastudio'!$B$1:$B$1613=B913,IF('Graf I Nivel Datastudio'!$C$1:$C$1613=C913,IF('Graf I Nivel Datastudio'!$D$1:$D$1613=D913,'Graf I Nivel Datastudio'!$G$1:$G$1613,0))))+SUM(IF('Graf II Nivel Datastudio'!$B$1:$B$1613=B913,IF('Graf II Nivel Datastudio'!$C$1:$C$1613=C913,IF('Graf II Nivel Datastudio'!$D$1:$D$1613=D913,'Graf II Nivel Datastudio'!$G$1:$G$1613,0))))</f>
        <v>0</v>
      </c>
      <c r="H913" s="95">
        <f t="shared" si="33"/>
        <v>37</v>
      </c>
      <c r="I913" s="95">
        <f t="shared" si="32"/>
        <v>7.2978303747534515E-2</v>
      </c>
      <c r="J913" s="95">
        <f t="shared" si="2"/>
        <v>4.1713641488162347E-2</v>
      </c>
      <c r="K913" s="34" t="s">
        <v>4728</v>
      </c>
    </row>
    <row r="914" spans="1:11">
      <c r="A914" s="34" t="s">
        <v>4654</v>
      </c>
      <c r="B914" s="34">
        <v>2010</v>
      </c>
      <c r="C914" s="34">
        <v>82</v>
      </c>
      <c r="D914" s="34" t="s">
        <v>4673</v>
      </c>
      <c r="E914" s="95">
        <f t="shared" si="34"/>
        <v>507</v>
      </c>
      <c r="F914" s="95">
        <f>Cargos_x_gob!$C$2+Cargos_x_gob!$C$6</f>
        <v>887</v>
      </c>
      <c r="G914" s="95">
        <f t="array" ref="G914">SUM(IF('Graf I Nivel Datastudio'!$B$1:$B$1613=B914,IF('Graf I Nivel Datastudio'!$C$1:$C$1613=C914,IF('Graf I Nivel Datastudio'!$D$1:$D$1613=D914,'Graf I Nivel Datastudio'!$G$1:$G$1613,0))))+SUM(IF('Graf II Nivel Datastudio'!$B$1:$B$1613=B914,IF('Graf II Nivel Datastudio'!$C$1:$C$1613=C914,IF('Graf II Nivel Datastudio'!$D$1:$D$1613=D914,'Graf II Nivel Datastudio'!$G$1:$G$1613,0))))</f>
        <v>2</v>
      </c>
      <c r="H914" s="95">
        <f t="shared" si="33"/>
        <v>39</v>
      </c>
      <c r="I914" s="95">
        <f t="shared" si="32"/>
        <v>7.6923076923076927E-2</v>
      </c>
      <c r="J914" s="95">
        <f t="shared" si="2"/>
        <v>4.3968432919954906E-2</v>
      </c>
      <c r="K914" s="34" t="s">
        <v>4728</v>
      </c>
    </row>
    <row r="915" spans="1:11">
      <c r="A915" s="34" t="s">
        <v>4654</v>
      </c>
      <c r="B915" s="34">
        <v>2010</v>
      </c>
      <c r="C915" s="34">
        <v>83</v>
      </c>
      <c r="D915" s="34" t="s">
        <v>4673</v>
      </c>
      <c r="E915" s="95">
        <f t="shared" si="34"/>
        <v>507</v>
      </c>
      <c r="F915" s="95">
        <f>Cargos_x_gob!$C$2+Cargos_x_gob!$C$6</f>
        <v>887</v>
      </c>
      <c r="G915" s="95">
        <f t="array" ref="G915">SUM(IF('Graf I Nivel Datastudio'!$B$1:$B$1613=B915,IF('Graf I Nivel Datastudio'!$C$1:$C$1613=C915,IF('Graf I Nivel Datastudio'!$D$1:$D$1613=D915,'Graf I Nivel Datastudio'!$G$1:$G$1613,0))))+SUM(IF('Graf II Nivel Datastudio'!$B$1:$B$1613=B915,IF('Graf II Nivel Datastudio'!$C$1:$C$1613=C915,IF('Graf II Nivel Datastudio'!$D$1:$D$1613=D915,'Graf II Nivel Datastudio'!$G$1:$G$1613,0))))</f>
        <v>0</v>
      </c>
      <c r="H915" s="95">
        <f t="shared" si="33"/>
        <v>39</v>
      </c>
      <c r="I915" s="95">
        <f t="shared" si="32"/>
        <v>7.6923076923076927E-2</v>
      </c>
      <c r="J915" s="95">
        <f t="shared" si="2"/>
        <v>4.3968432919954906E-2</v>
      </c>
      <c r="K915" s="34" t="s">
        <v>4728</v>
      </c>
    </row>
    <row r="916" spans="1:11">
      <c r="A916" s="34" t="s">
        <v>4654</v>
      </c>
      <c r="B916" s="34">
        <v>2010</v>
      </c>
      <c r="C916" s="34">
        <v>84</v>
      </c>
      <c r="D916" s="34" t="s">
        <v>4673</v>
      </c>
      <c r="E916" s="95">
        <f t="shared" si="34"/>
        <v>507</v>
      </c>
      <c r="F916" s="95">
        <f>Cargos_x_gob!$C$2+Cargos_x_gob!$C$6</f>
        <v>887</v>
      </c>
      <c r="G916" s="95">
        <f t="array" ref="G916">SUM(IF('Graf I Nivel Datastudio'!$B$1:$B$1613=B916,IF('Graf I Nivel Datastudio'!$C$1:$C$1613=C916,IF('Graf I Nivel Datastudio'!$D$1:$D$1613=D916,'Graf I Nivel Datastudio'!$G$1:$G$1613,0))))+SUM(IF('Graf II Nivel Datastudio'!$B$1:$B$1613=B916,IF('Graf II Nivel Datastudio'!$C$1:$C$1613=C916,IF('Graf II Nivel Datastudio'!$D$1:$D$1613=D916,'Graf II Nivel Datastudio'!$G$1:$G$1613,0))))</f>
        <v>0</v>
      </c>
      <c r="H916" s="95">
        <f t="shared" si="33"/>
        <v>39</v>
      </c>
      <c r="I916" s="95">
        <f t="shared" si="32"/>
        <v>7.6923076923076927E-2</v>
      </c>
      <c r="J916" s="95">
        <f t="shared" si="2"/>
        <v>4.3968432919954906E-2</v>
      </c>
      <c r="K916" s="34" t="s">
        <v>4728</v>
      </c>
    </row>
    <row r="917" spans="1:11">
      <c r="A917" s="34" t="s">
        <v>4654</v>
      </c>
      <c r="B917" s="34">
        <v>2010</v>
      </c>
      <c r="C917" s="34">
        <v>85</v>
      </c>
      <c r="D917" s="34" t="s">
        <v>4673</v>
      </c>
      <c r="E917" s="95">
        <f t="shared" si="34"/>
        <v>507</v>
      </c>
      <c r="F917" s="95">
        <f>Cargos_x_gob!$C$2+Cargos_x_gob!$C$6</f>
        <v>887</v>
      </c>
      <c r="G917" s="95">
        <f t="array" ref="G917">SUM(IF('Graf I Nivel Datastudio'!$B$1:$B$1613=B917,IF('Graf I Nivel Datastudio'!$C$1:$C$1613=C917,IF('Graf I Nivel Datastudio'!$D$1:$D$1613=D917,'Graf I Nivel Datastudio'!$G$1:$G$1613,0))))+SUM(IF('Graf II Nivel Datastudio'!$B$1:$B$1613=B917,IF('Graf II Nivel Datastudio'!$C$1:$C$1613=C917,IF('Graf II Nivel Datastudio'!$D$1:$D$1613=D917,'Graf II Nivel Datastudio'!$G$1:$G$1613,0))))</f>
        <v>0</v>
      </c>
      <c r="H917" s="95">
        <f t="shared" si="33"/>
        <v>39</v>
      </c>
      <c r="I917" s="95">
        <f t="shared" si="32"/>
        <v>7.6923076923076927E-2</v>
      </c>
      <c r="J917" s="95">
        <f t="shared" si="2"/>
        <v>4.3968432919954906E-2</v>
      </c>
      <c r="K917" s="34" t="s">
        <v>4728</v>
      </c>
    </row>
    <row r="918" spans="1:11">
      <c r="A918" s="34" t="s">
        <v>4654</v>
      </c>
      <c r="B918" s="34">
        <v>2010</v>
      </c>
      <c r="C918" s="34">
        <v>86</v>
      </c>
      <c r="D918" s="34" t="s">
        <v>4673</v>
      </c>
      <c r="E918" s="95">
        <f t="shared" si="34"/>
        <v>507</v>
      </c>
      <c r="F918" s="95">
        <f>Cargos_x_gob!$C$2+Cargos_x_gob!$C$6</f>
        <v>887</v>
      </c>
      <c r="G918" s="95">
        <f t="array" ref="G918">SUM(IF('Graf I Nivel Datastudio'!$B$1:$B$1613=B918,IF('Graf I Nivel Datastudio'!$C$1:$C$1613=C918,IF('Graf I Nivel Datastudio'!$D$1:$D$1613=D918,'Graf I Nivel Datastudio'!$G$1:$G$1613,0))))+SUM(IF('Graf II Nivel Datastudio'!$B$1:$B$1613=B918,IF('Graf II Nivel Datastudio'!$C$1:$C$1613=C918,IF('Graf II Nivel Datastudio'!$D$1:$D$1613=D918,'Graf II Nivel Datastudio'!$G$1:$G$1613,0))))</f>
        <v>0</v>
      </c>
      <c r="H918" s="95">
        <f t="shared" si="33"/>
        <v>39</v>
      </c>
      <c r="I918" s="95">
        <f t="shared" si="32"/>
        <v>7.6923076923076927E-2</v>
      </c>
      <c r="J918" s="95">
        <f t="shared" si="2"/>
        <v>4.3968432919954906E-2</v>
      </c>
      <c r="K918" s="34" t="s">
        <v>4728</v>
      </c>
    </row>
    <row r="919" spans="1:11">
      <c r="A919" s="34" t="s">
        <v>4654</v>
      </c>
      <c r="B919" s="34">
        <v>2010</v>
      </c>
      <c r="C919" s="34">
        <v>87</v>
      </c>
      <c r="D919" s="34" t="s">
        <v>4673</v>
      </c>
      <c r="E919" s="95">
        <f t="shared" si="34"/>
        <v>507</v>
      </c>
      <c r="F919" s="95">
        <f>Cargos_x_gob!$C$2+Cargos_x_gob!$C$6</f>
        <v>887</v>
      </c>
      <c r="G919" s="95">
        <f t="array" ref="G919">SUM(IF('Graf I Nivel Datastudio'!$B$1:$B$1613=B919,IF('Graf I Nivel Datastudio'!$C$1:$C$1613=C919,IF('Graf I Nivel Datastudio'!$D$1:$D$1613=D919,'Graf I Nivel Datastudio'!$G$1:$G$1613,0))))+SUM(IF('Graf II Nivel Datastudio'!$B$1:$B$1613=B919,IF('Graf II Nivel Datastudio'!$C$1:$C$1613=C919,IF('Graf II Nivel Datastudio'!$D$1:$D$1613=D919,'Graf II Nivel Datastudio'!$G$1:$G$1613,0))))</f>
        <v>0</v>
      </c>
      <c r="H919" s="95">
        <f t="shared" si="33"/>
        <v>39</v>
      </c>
      <c r="I919" s="95">
        <f t="shared" si="32"/>
        <v>7.6923076923076927E-2</v>
      </c>
      <c r="J919" s="95">
        <f t="shared" si="2"/>
        <v>4.3968432919954906E-2</v>
      </c>
      <c r="K919" s="34" t="s">
        <v>4728</v>
      </c>
    </row>
    <row r="920" spans="1:11">
      <c r="A920" s="34" t="s">
        <v>4654</v>
      </c>
      <c r="B920" s="34">
        <v>2010</v>
      </c>
      <c r="C920" s="34">
        <v>88</v>
      </c>
      <c r="D920" s="34" t="s">
        <v>4673</v>
      </c>
      <c r="E920" s="95">
        <f t="shared" si="34"/>
        <v>507</v>
      </c>
      <c r="F920" s="95">
        <f>Cargos_x_gob!$C$2+Cargos_x_gob!$C$6</f>
        <v>887</v>
      </c>
      <c r="G920" s="95">
        <f t="array" ref="G920">SUM(IF('Graf I Nivel Datastudio'!$B$1:$B$1613=B920,IF('Graf I Nivel Datastudio'!$C$1:$C$1613=C920,IF('Graf I Nivel Datastudio'!$D$1:$D$1613=D920,'Graf I Nivel Datastudio'!$G$1:$G$1613,0))))+SUM(IF('Graf II Nivel Datastudio'!$B$1:$B$1613=B920,IF('Graf II Nivel Datastudio'!$C$1:$C$1613=C920,IF('Graf II Nivel Datastudio'!$D$1:$D$1613=D920,'Graf II Nivel Datastudio'!$G$1:$G$1613,0))))</f>
        <v>0</v>
      </c>
      <c r="H920" s="95">
        <f t="shared" si="33"/>
        <v>39</v>
      </c>
      <c r="I920" s="95">
        <f t="shared" si="32"/>
        <v>7.6923076923076927E-2</v>
      </c>
      <c r="J920" s="95">
        <f t="shared" si="2"/>
        <v>4.3968432919954906E-2</v>
      </c>
      <c r="K920" s="34" t="s">
        <v>4728</v>
      </c>
    </row>
    <row r="921" spans="1:11">
      <c r="A921" s="34" t="s">
        <v>4654</v>
      </c>
      <c r="B921" s="34">
        <v>2010</v>
      </c>
      <c r="C921" s="34">
        <v>89</v>
      </c>
      <c r="D921" s="34" t="s">
        <v>4673</v>
      </c>
      <c r="E921" s="95">
        <f t="shared" si="34"/>
        <v>507</v>
      </c>
      <c r="F921" s="95">
        <f>Cargos_x_gob!$C$2+Cargos_x_gob!$C$6</f>
        <v>887</v>
      </c>
      <c r="G921" s="95">
        <f t="array" ref="G921">SUM(IF('Graf I Nivel Datastudio'!$B$1:$B$1613=B921,IF('Graf I Nivel Datastudio'!$C$1:$C$1613=C921,IF('Graf I Nivel Datastudio'!$D$1:$D$1613=D921,'Graf I Nivel Datastudio'!$G$1:$G$1613,0))))+SUM(IF('Graf II Nivel Datastudio'!$B$1:$B$1613=B921,IF('Graf II Nivel Datastudio'!$C$1:$C$1613=C921,IF('Graf II Nivel Datastudio'!$D$1:$D$1613=D921,'Graf II Nivel Datastudio'!$G$1:$G$1613,0))))</f>
        <v>0</v>
      </c>
      <c r="H921" s="95">
        <f t="shared" si="33"/>
        <v>39</v>
      </c>
      <c r="I921" s="95">
        <f t="shared" si="32"/>
        <v>7.6923076923076927E-2</v>
      </c>
      <c r="J921" s="95">
        <f t="shared" si="2"/>
        <v>4.3968432919954906E-2</v>
      </c>
      <c r="K921" s="34" t="s">
        <v>4728</v>
      </c>
    </row>
    <row r="922" spans="1:11">
      <c r="A922" s="34" t="s">
        <v>4654</v>
      </c>
      <c r="B922" s="34">
        <v>2010</v>
      </c>
      <c r="C922" s="34">
        <v>90</v>
      </c>
      <c r="D922" s="34" t="s">
        <v>4673</v>
      </c>
      <c r="E922" s="95">
        <f t="shared" si="34"/>
        <v>507</v>
      </c>
      <c r="F922" s="95">
        <f>Cargos_x_gob!$C$2+Cargos_x_gob!$C$6</f>
        <v>887</v>
      </c>
      <c r="G922" s="95">
        <f t="array" ref="G922">SUM(IF('Graf I Nivel Datastudio'!$B$1:$B$1613=B922,IF('Graf I Nivel Datastudio'!$C$1:$C$1613=C922,IF('Graf I Nivel Datastudio'!$D$1:$D$1613=D922,'Graf I Nivel Datastudio'!$G$1:$G$1613,0))))+SUM(IF('Graf II Nivel Datastudio'!$B$1:$B$1613=B922,IF('Graf II Nivel Datastudio'!$C$1:$C$1613=C922,IF('Graf II Nivel Datastudio'!$D$1:$D$1613=D922,'Graf II Nivel Datastudio'!$G$1:$G$1613,0))))</f>
        <v>0</v>
      </c>
      <c r="H922" s="95">
        <f t="shared" si="33"/>
        <v>39</v>
      </c>
      <c r="I922" s="95">
        <f t="shared" si="32"/>
        <v>7.6923076923076927E-2</v>
      </c>
      <c r="J922" s="95">
        <f t="shared" si="2"/>
        <v>4.3968432919954906E-2</v>
      </c>
      <c r="K922" s="34" t="s">
        <v>4728</v>
      </c>
    </row>
    <row r="923" spans="1:11">
      <c r="A923" s="34" t="s">
        <v>4654</v>
      </c>
      <c r="B923" s="34">
        <v>2010</v>
      </c>
      <c r="C923" s="34">
        <v>91</v>
      </c>
      <c r="D923" s="34" t="s">
        <v>4673</v>
      </c>
      <c r="E923" s="95">
        <f t="shared" si="34"/>
        <v>507</v>
      </c>
      <c r="F923" s="95">
        <f>Cargos_x_gob!$C$2+Cargos_x_gob!$C$6</f>
        <v>887</v>
      </c>
      <c r="G923" s="95">
        <f t="array" ref="G923">SUM(IF('Graf I Nivel Datastudio'!$B$1:$B$1613=B923,IF('Graf I Nivel Datastudio'!$C$1:$C$1613=C923,IF('Graf I Nivel Datastudio'!$D$1:$D$1613=D923,'Graf I Nivel Datastudio'!$G$1:$G$1613,0))))+SUM(IF('Graf II Nivel Datastudio'!$B$1:$B$1613=B923,IF('Graf II Nivel Datastudio'!$C$1:$C$1613=C923,IF('Graf II Nivel Datastudio'!$D$1:$D$1613=D923,'Graf II Nivel Datastudio'!$G$1:$G$1613,0))))</f>
        <v>0</v>
      </c>
      <c r="H923" s="95">
        <f t="shared" si="33"/>
        <v>39</v>
      </c>
      <c r="I923" s="95">
        <f t="shared" si="32"/>
        <v>7.6923076923076927E-2</v>
      </c>
      <c r="J923" s="95">
        <f t="shared" si="2"/>
        <v>4.3968432919954906E-2</v>
      </c>
      <c r="K923" s="34" t="s">
        <v>4728</v>
      </c>
    </row>
    <row r="924" spans="1:11">
      <c r="A924" s="34" t="s">
        <v>4654</v>
      </c>
      <c r="B924" s="34">
        <v>2010</v>
      </c>
      <c r="C924" s="34">
        <v>92</v>
      </c>
      <c r="D924" s="34" t="s">
        <v>4673</v>
      </c>
      <c r="E924" s="95">
        <f t="shared" si="34"/>
        <v>507</v>
      </c>
      <c r="F924" s="95">
        <f>Cargos_x_gob!$C$2+Cargos_x_gob!$C$6</f>
        <v>887</v>
      </c>
      <c r="G924" s="95">
        <f t="array" ref="G924">SUM(IF('Graf I Nivel Datastudio'!$B$1:$B$1613=B924,IF('Graf I Nivel Datastudio'!$C$1:$C$1613=C924,IF('Graf I Nivel Datastudio'!$D$1:$D$1613=D924,'Graf I Nivel Datastudio'!$G$1:$G$1613,0))))+SUM(IF('Graf II Nivel Datastudio'!$B$1:$B$1613=B924,IF('Graf II Nivel Datastudio'!$C$1:$C$1613=C924,IF('Graf II Nivel Datastudio'!$D$1:$D$1613=D924,'Graf II Nivel Datastudio'!$G$1:$G$1613,0))))</f>
        <v>0</v>
      </c>
      <c r="H924" s="95">
        <f t="shared" si="33"/>
        <v>39</v>
      </c>
      <c r="I924" s="95">
        <f t="shared" si="32"/>
        <v>7.6923076923076927E-2</v>
      </c>
      <c r="J924" s="95">
        <f t="shared" si="2"/>
        <v>4.3968432919954906E-2</v>
      </c>
      <c r="K924" s="34" t="s">
        <v>4728</v>
      </c>
    </row>
    <row r="925" spans="1:11">
      <c r="A925" s="34" t="s">
        <v>4654</v>
      </c>
      <c r="B925" s="34">
        <v>2010</v>
      </c>
      <c r="C925" s="34">
        <v>93</v>
      </c>
      <c r="D925" s="34" t="s">
        <v>4673</v>
      </c>
      <c r="E925" s="95">
        <f t="shared" si="34"/>
        <v>507</v>
      </c>
      <c r="F925" s="95">
        <f>Cargos_x_gob!$C$2+Cargos_x_gob!$C$6</f>
        <v>887</v>
      </c>
      <c r="G925" s="95">
        <f t="array" ref="G925">SUM(IF('Graf I Nivel Datastudio'!$B$1:$B$1613=B925,IF('Graf I Nivel Datastudio'!$C$1:$C$1613=C925,IF('Graf I Nivel Datastudio'!$D$1:$D$1613=D925,'Graf I Nivel Datastudio'!$G$1:$G$1613,0))))+SUM(IF('Graf II Nivel Datastudio'!$B$1:$B$1613=B925,IF('Graf II Nivel Datastudio'!$C$1:$C$1613=C925,IF('Graf II Nivel Datastudio'!$D$1:$D$1613=D925,'Graf II Nivel Datastudio'!$G$1:$G$1613,0))))</f>
        <v>0</v>
      </c>
      <c r="H925" s="95">
        <f t="shared" si="33"/>
        <v>39</v>
      </c>
      <c r="I925" s="95">
        <f t="shared" si="32"/>
        <v>7.6923076923076927E-2</v>
      </c>
      <c r="J925" s="95">
        <f t="shared" si="2"/>
        <v>4.3968432919954906E-2</v>
      </c>
      <c r="K925" s="34" t="s">
        <v>4728</v>
      </c>
    </row>
    <row r="926" spans="1:11">
      <c r="A926" s="34" t="s">
        <v>4654</v>
      </c>
      <c r="B926" s="34">
        <v>2010</v>
      </c>
      <c r="C926" s="34">
        <v>94</v>
      </c>
      <c r="D926" s="34" t="s">
        <v>4673</v>
      </c>
      <c r="E926" s="95">
        <f t="shared" si="34"/>
        <v>507</v>
      </c>
      <c r="F926" s="95">
        <f>Cargos_x_gob!$C$2+Cargos_x_gob!$C$6</f>
        <v>887</v>
      </c>
      <c r="G926" s="95">
        <f t="array" ref="G926">SUM(IF('Graf I Nivel Datastudio'!$B$1:$B$1613=B926,IF('Graf I Nivel Datastudio'!$C$1:$C$1613=C926,IF('Graf I Nivel Datastudio'!$D$1:$D$1613=D926,'Graf I Nivel Datastudio'!$G$1:$G$1613,0))))+SUM(IF('Graf II Nivel Datastudio'!$B$1:$B$1613=B926,IF('Graf II Nivel Datastudio'!$C$1:$C$1613=C926,IF('Graf II Nivel Datastudio'!$D$1:$D$1613=D926,'Graf II Nivel Datastudio'!$G$1:$G$1613,0))))</f>
        <v>0</v>
      </c>
      <c r="H926" s="95">
        <f t="shared" si="33"/>
        <v>39</v>
      </c>
      <c r="I926" s="95">
        <f t="shared" si="32"/>
        <v>7.6923076923076927E-2</v>
      </c>
      <c r="J926" s="95">
        <f t="shared" si="2"/>
        <v>4.3968432919954906E-2</v>
      </c>
      <c r="K926" s="34" t="s">
        <v>4728</v>
      </c>
    </row>
    <row r="927" spans="1:11">
      <c r="A927" s="34" t="s">
        <v>4654</v>
      </c>
      <c r="B927" s="34">
        <v>2010</v>
      </c>
      <c r="C927" s="34">
        <v>95</v>
      </c>
      <c r="D927" s="34" t="s">
        <v>4673</v>
      </c>
      <c r="E927" s="95">
        <f t="shared" si="34"/>
        <v>507</v>
      </c>
      <c r="F927" s="95">
        <f>Cargos_x_gob!$C$2+Cargos_x_gob!$C$6</f>
        <v>887</v>
      </c>
      <c r="G927" s="95">
        <f t="array" ref="G927">SUM(IF('Graf I Nivel Datastudio'!$B$1:$B$1613=B927,IF('Graf I Nivel Datastudio'!$C$1:$C$1613=C927,IF('Graf I Nivel Datastudio'!$D$1:$D$1613=D927,'Graf I Nivel Datastudio'!$G$1:$G$1613,0))))+SUM(IF('Graf II Nivel Datastudio'!$B$1:$B$1613=B927,IF('Graf II Nivel Datastudio'!$C$1:$C$1613=C927,IF('Graf II Nivel Datastudio'!$D$1:$D$1613=D927,'Graf II Nivel Datastudio'!$G$1:$G$1613,0))))</f>
        <v>0</v>
      </c>
      <c r="H927" s="95">
        <f t="shared" si="33"/>
        <v>39</v>
      </c>
      <c r="I927" s="95">
        <f t="shared" si="32"/>
        <v>7.6923076923076927E-2</v>
      </c>
      <c r="J927" s="95">
        <f t="shared" si="2"/>
        <v>4.3968432919954906E-2</v>
      </c>
      <c r="K927" s="34" t="s">
        <v>4728</v>
      </c>
    </row>
    <row r="928" spans="1:11">
      <c r="A928" s="34" t="s">
        <v>4654</v>
      </c>
      <c r="B928" s="34">
        <v>2010</v>
      </c>
      <c r="C928" s="34">
        <v>96</v>
      </c>
      <c r="D928" s="34" t="s">
        <v>4673</v>
      </c>
      <c r="E928" s="95">
        <f t="shared" si="34"/>
        <v>507</v>
      </c>
      <c r="F928" s="95">
        <f>Cargos_x_gob!$C$2+Cargos_x_gob!$C$6</f>
        <v>887</v>
      </c>
      <c r="G928" s="95">
        <f t="array" ref="G928">SUM(IF('Graf I Nivel Datastudio'!$B$1:$B$1613=B928,IF('Graf I Nivel Datastudio'!$C$1:$C$1613=C928,IF('Graf I Nivel Datastudio'!$D$1:$D$1613=D928,'Graf I Nivel Datastudio'!$G$1:$G$1613,0))))+SUM(IF('Graf II Nivel Datastudio'!$B$1:$B$1613=B928,IF('Graf II Nivel Datastudio'!$C$1:$C$1613=C928,IF('Graf II Nivel Datastudio'!$D$1:$D$1613=D928,'Graf II Nivel Datastudio'!$G$1:$G$1613,0))))</f>
        <v>0</v>
      </c>
      <c r="H928" s="95">
        <f t="shared" si="33"/>
        <v>39</v>
      </c>
      <c r="I928" s="95">
        <f t="shared" si="32"/>
        <v>7.6923076923076927E-2</v>
      </c>
      <c r="J928" s="95">
        <f t="shared" si="2"/>
        <v>4.3968432919954906E-2</v>
      </c>
      <c r="K928" s="34" t="s">
        <v>4728</v>
      </c>
    </row>
    <row r="929" spans="1:11">
      <c r="A929" s="34" t="s">
        <v>4654</v>
      </c>
      <c r="B929" s="34">
        <v>2010</v>
      </c>
      <c r="C929" s="34">
        <v>97</v>
      </c>
      <c r="D929" s="34" t="s">
        <v>4673</v>
      </c>
      <c r="E929" s="95">
        <f t="shared" si="34"/>
        <v>507</v>
      </c>
      <c r="F929" s="95">
        <f>Cargos_x_gob!$C$2+Cargos_x_gob!$C$6</f>
        <v>887</v>
      </c>
      <c r="G929" s="95">
        <f t="array" ref="G929">SUM(IF('Graf I Nivel Datastudio'!$B$1:$B$1613=B929,IF('Graf I Nivel Datastudio'!$C$1:$C$1613=C929,IF('Graf I Nivel Datastudio'!$D$1:$D$1613=D929,'Graf I Nivel Datastudio'!$G$1:$G$1613,0))))+SUM(IF('Graf II Nivel Datastudio'!$B$1:$B$1613=B929,IF('Graf II Nivel Datastudio'!$C$1:$C$1613=C929,IF('Graf II Nivel Datastudio'!$D$1:$D$1613=D929,'Graf II Nivel Datastudio'!$G$1:$G$1613,0))))</f>
        <v>0</v>
      </c>
      <c r="H929" s="95">
        <f t="shared" si="33"/>
        <v>39</v>
      </c>
      <c r="I929" s="95">
        <f t="shared" si="32"/>
        <v>7.6923076923076927E-2</v>
      </c>
      <c r="J929" s="95">
        <f t="shared" si="2"/>
        <v>4.3968432919954906E-2</v>
      </c>
      <c r="K929" s="34" t="s">
        <v>4728</v>
      </c>
    </row>
    <row r="930" spans="1:11">
      <c r="A930" s="34" t="s">
        <v>4654</v>
      </c>
      <c r="B930" s="34">
        <v>2010</v>
      </c>
      <c r="C930" s="34">
        <v>98</v>
      </c>
      <c r="D930" s="34" t="s">
        <v>4673</v>
      </c>
      <c r="E930" s="95">
        <f t="shared" si="34"/>
        <v>507</v>
      </c>
      <c r="F930" s="95">
        <f>Cargos_x_gob!$C$2+Cargos_x_gob!$C$6</f>
        <v>887</v>
      </c>
      <c r="G930" s="95">
        <f t="array" ref="G930">SUM(IF('Graf I Nivel Datastudio'!$B$1:$B$1613=B930,IF('Graf I Nivel Datastudio'!$C$1:$C$1613=C930,IF('Graf I Nivel Datastudio'!$D$1:$D$1613=D930,'Graf I Nivel Datastudio'!$G$1:$G$1613,0))))+SUM(IF('Graf II Nivel Datastudio'!$B$1:$B$1613=B930,IF('Graf II Nivel Datastudio'!$C$1:$C$1613=C930,IF('Graf II Nivel Datastudio'!$D$1:$D$1613=D930,'Graf II Nivel Datastudio'!$G$1:$G$1613,0))))</f>
        <v>0</v>
      </c>
      <c r="H930" s="95">
        <f t="shared" si="33"/>
        <v>39</v>
      </c>
      <c r="I930" s="95">
        <f t="shared" si="32"/>
        <v>7.6923076923076927E-2</v>
      </c>
      <c r="J930" s="95">
        <f t="shared" si="2"/>
        <v>4.3968432919954906E-2</v>
      </c>
      <c r="K930" s="34" t="s">
        <v>4728</v>
      </c>
    </row>
    <row r="931" spans="1:11">
      <c r="A931" s="34" t="s">
        <v>4654</v>
      </c>
      <c r="B931" s="34">
        <v>2010</v>
      </c>
      <c r="C931" s="34">
        <v>99</v>
      </c>
      <c r="D931" s="34" t="s">
        <v>4673</v>
      </c>
      <c r="E931" s="95">
        <f t="shared" si="34"/>
        <v>507</v>
      </c>
      <c r="F931" s="95">
        <f>Cargos_x_gob!$C$2+Cargos_x_gob!$C$6</f>
        <v>887</v>
      </c>
      <c r="G931" s="95">
        <f t="array" ref="G931">SUM(IF('Graf I Nivel Datastudio'!$B$1:$B$1613=B931,IF('Graf I Nivel Datastudio'!$C$1:$C$1613=C931,IF('Graf I Nivel Datastudio'!$D$1:$D$1613=D931,'Graf I Nivel Datastudio'!$G$1:$G$1613,0))))+SUM(IF('Graf II Nivel Datastudio'!$B$1:$B$1613=B931,IF('Graf II Nivel Datastudio'!$C$1:$C$1613=C931,IF('Graf II Nivel Datastudio'!$D$1:$D$1613=D931,'Graf II Nivel Datastudio'!$G$1:$G$1613,0))))</f>
        <v>0</v>
      </c>
      <c r="H931" s="95">
        <f t="shared" si="33"/>
        <v>39</v>
      </c>
      <c r="I931" s="95">
        <f t="shared" si="32"/>
        <v>7.6923076923076927E-2</v>
      </c>
      <c r="J931" s="95">
        <f t="shared" si="2"/>
        <v>4.3968432919954906E-2</v>
      </c>
      <c r="K931" s="34" t="s">
        <v>4728</v>
      </c>
    </row>
    <row r="932" spans="1:11">
      <c r="A932" s="34" t="s">
        <v>4654</v>
      </c>
      <c r="B932" s="34">
        <v>2010</v>
      </c>
      <c r="C932" s="34">
        <v>100</v>
      </c>
      <c r="D932" s="34" t="s">
        <v>4673</v>
      </c>
      <c r="E932" s="95">
        <f t="shared" si="34"/>
        <v>507</v>
      </c>
      <c r="F932" s="95">
        <f>Cargos_x_gob!$C$2+Cargos_x_gob!$C$6</f>
        <v>887</v>
      </c>
      <c r="G932" s="95">
        <f t="array" ref="G932">SUM(IF('Graf I Nivel Datastudio'!$B$1:$B$1613=B932,IF('Graf I Nivel Datastudio'!$C$1:$C$1613=C932,IF('Graf I Nivel Datastudio'!$D$1:$D$1613=D932,'Graf I Nivel Datastudio'!$G$1:$G$1613,0))))+SUM(IF('Graf II Nivel Datastudio'!$B$1:$B$1613=B932,IF('Graf II Nivel Datastudio'!$C$1:$C$1613=C932,IF('Graf II Nivel Datastudio'!$D$1:$D$1613=D932,'Graf II Nivel Datastudio'!$G$1:$G$1613,0))))</f>
        <v>0</v>
      </c>
      <c r="H932" s="95">
        <f t="shared" si="33"/>
        <v>39</v>
      </c>
      <c r="I932" s="95">
        <f t="shared" si="32"/>
        <v>7.6923076923076927E-2</v>
      </c>
      <c r="J932" s="95">
        <f t="shared" si="2"/>
        <v>4.3968432919954906E-2</v>
      </c>
      <c r="K932" s="34" t="s">
        <v>4728</v>
      </c>
    </row>
    <row r="933" spans="1:11">
      <c r="A933" s="34" t="s">
        <v>4654</v>
      </c>
      <c r="B933" s="34">
        <v>2010</v>
      </c>
      <c r="C933" s="34">
        <v>101</v>
      </c>
      <c r="D933" s="34" t="s">
        <v>4673</v>
      </c>
      <c r="E933" s="95">
        <f t="shared" si="34"/>
        <v>507</v>
      </c>
      <c r="F933" s="95">
        <f>Cargos_x_gob!$C$2+Cargos_x_gob!$C$6</f>
        <v>887</v>
      </c>
      <c r="G933" s="95">
        <f t="array" ref="G933">SUM(IF('Graf I Nivel Datastudio'!$B$1:$B$1613=B933,IF('Graf I Nivel Datastudio'!$C$1:$C$1613=C933,IF('Graf I Nivel Datastudio'!$D$1:$D$1613=D933,'Graf I Nivel Datastudio'!$G$1:$G$1613,0))))+SUM(IF('Graf II Nivel Datastudio'!$B$1:$B$1613=B933,IF('Graf II Nivel Datastudio'!$C$1:$C$1613=C933,IF('Graf II Nivel Datastudio'!$D$1:$D$1613=D933,'Graf II Nivel Datastudio'!$G$1:$G$1613,0))))</f>
        <v>0</v>
      </c>
      <c r="H933" s="95">
        <f t="shared" si="33"/>
        <v>39</v>
      </c>
      <c r="I933" s="95">
        <f t="shared" si="32"/>
        <v>7.6923076923076927E-2</v>
      </c>
      <c r="J933" s="95">
        <f t="shared" si="2"/>
        <v>4.3968432919954906E-2</v>
      </c>
      <c r="K933" s="34" t="s">
        <v>4728</v>
      </c>
    </row>
    <row r="934" spans="1:11">
      <c r="A934" s="34" t="s">
        <v>4654</v>
      </c>
      <c r="B934" s="34">
        <v>2010</v>
      </c>
      <c r="C934" s="34">
        <v>102</v>
      </c>
      <c r="D934" s="34" t="s">
        <v>4673</v>
      </c>
      <c r="E934" s="95">
        <f t="shared" si="34"/>
        <v>507</v>
      </c>
      <c r="F934" s="95">
        <f>Cargos_x_gob!$C$2+Cargos_x_gob!$C$6</f>
        <v>887</v>
      </c>
      <c r="G934" s="95">
        <f t="array" ref="G934">SUM(IF('Graf I Nivel Datastudio'!$B$1:$B$1613=B934,IF('Graf I Nivel Datastudio'!$C$1:$C$1613=C934,IF('Graf I Nivel Datastudio'!$D$1:$D$1613=D934,'Graf I Nivel Datastudio'!$G$1:$G$1613,0))))+SUM(IF('Graf II Nivel Datastudio'!$B$1:$B$1613=B934,IF('Graf II Nivel Datastudio'!$C$1:$C$1613=C934,IF('Graf II Nivel Datastudio'!$D$1:$D$1613=D934,'Graf II Nivel Datastudio'!$G$1:$G$1613,0))))</f>
        <v>0</v>
      </c>
      <c r="H934" s="95">
        <f t="shared" si="33"/>
        <v>39</v>
      </c>
      <c r="I934" s="95">
        <f t="shared" si="32"/>
        <v>7.6923076923076927E-2</v>
      </c>
      <c r="J934" s="95">
        <f t="shared" si="2"/>
        <v>4.3968432919954906E-2</v>
      </c>
      <c r="K934" s="34" t="s">
        <v>4728</v>
      </c>
    </row>
    <row r="935" spans="1:11">
      <c r="A935" s="34" t="s">
        <v>4654</v>
      </c>
      <c r="B935" s="34">
        <v>2010</v>
      </c>
      <c r="C935" s="34">
        <v>103</v>
      </c>
      <c r="D935" s="34" t="s">
        <v>4673</v>
      </c>
      <c r="E935" s="95">
        <f t="shared" si="34"/>
        <v>507</v>
      </c>
      <c r="F935" s="95">
        <f>Cargos_x_gob!$C$2+Cargos_x_gob!$C$6</f>
        <v>887</v>
      </c>
      <c r="G935" s="95">
        <f t="array" ref="G935">SUM(IF('Graf I Nivel Datastudio'!$B$1:$B$1613=B935,IF('Graf I Nivel Datastudio'!$C$1:$C$1613=C935,IF('Graf I Nivel Datastudio'!$D$1:$D$1613=D935,'Graf I Nivel Datastudio'!$G$1:$G$1613,0))))+SUM(IF('Graf II Nivel Datastudio'!$B$1:$B$1613=B935,IF('Graf II Nivel Datastudio'!$C$1:$C$1613=C935,IF('Graf II Nivel Datastudio'!$D$1:$D$1613=D935,'Graf II Nivel Datastudio'!$G$1:$G$1613,0))))</f>
        <v>0</v>
      </c>
      <c r="H935" s="95">
        <f t="shared" si="33"/>
        <v>39</v>
      </c>
      <c r="I935" s="95">
        <f t="shared" si="32"/>
        <v>7.6923076923076927E-2</v>
      </c>
      <c r="J935" s="95">
        <f t="shared" si="2"/>
        <v>4.3968432919954906E-2</v>
      </c>
      <c r="K935" s="34" t="s">
        <v>4728</v>
      </c>
    </row>
    <row r="936" spans="1:11">
      <c r="A936" s="34" t="s">
        <v>4654</v>
      </c>
      <c r="B936" s="34">
        <v>2010</v>
      </c>
      <c r="C936" s="34">
        <v>104</v>
      </c>
      <c r="D936" s="34" t="s">
        <v>4673</v>
      </c>
      <c r="E936" s="95">
        <f t="shared" si="34"/>
        <v>507</v>
      </c>
      <c r="F936" s="95">
        <f>Cargos_x_gob!$C$2+Cargos_x_gob!$C$6</f>
        <v>887</v>
      </c>
      <c r="G936" s="95">
        <f t="array" ref="G936">SUM(IF('Graf I Nivel Datastudio'!$B$1:$B$1613=B936,IF('Graf I Nivel Datastudio'!$C$1:$C$1613=C936,IF('Graf I Nivel Datastudio'!$D$1:$D$1613=D936,'Graf I Nivel Datastudio'!$G$1:$G$1613,0))))+SUM(IF('Graf II Nivel Datastudio'!$B$1:$B$1613=B936,IF('Graf II Nivel Datastudio'!$C$1:$C$1613=C936,IF('Graf II Nivel Datastudio'!$D$1:$D$1613=D936,'Graf II Nivel Datastudio'!$G$1:$G$1613,0))))</f>
        <v>0</v>
      </c>
      <c r="H936" s="95">
        <f t="shared" si="33"/>
        <v>39</v>
      </c>
      <c r="I936" s="95">
        <f t="shared" si="32"/>
        <v>7.6923076923076927E-2</v>
      </c>
      <c r="J936" s="95">
        <f t="shared" si="2"/>
        <v>4.3968432919954906E-2</v>
      </c>
      <c r="K936" s="34" t="s">
        <v>4728</v>
      </c>
    </row>
    <row r="937" spans="1:11">
      <c r="A937" s="34" t="s">
        <v>4654</v>
      </c>
      <c r="B937" s="34">
        <v>2010</v>
      </c>
      <c r="C937" s="34">
        <v>1</v>
      </c>
      <c r="D937" s="34" t="s">
        <v>4678</v>
      </c>
      <c r="E937" s="95">
        <f t="shared" si="34"/>
        <v>507</v>
      </c>
      <c r="F937" s="95">
        <f>Cargos_x_gob!$C$2+Cargos_x_gob!$C$6</f>
        <v>887</v>
      </c>
      <c r="G937" s="95">
        <f t="array" ref="G937">SUM(IF('Graf I Nivel Datastudio'!$B$1:$B$1613=B937,IF('Graf I Nivel Datastudio'!$C$1:$C$1613=C937,IF('Graf I Nivel Datastudio'!$D$1:$D$1613=D937,'Graf I Nivel Datastudio'!$G$1:$G$1613,0))))+SUM(IF('Graf II Nivel Datastudio'!$B$1:$B$1613=B937,IF('Graf II Nivel Datastudio'!$C$1:$C$1613=C937,IF('Graf II Nivel Datastudio'!$D$1:$D$1613=D937,'Graf II Nivel Datastudio'!$G$1:$G$1613,0))))</f>
        <v>0</v>
      </c>
      <c r="H937" s="95">
        <f>G937</f>
        <v>0</v>
      </c>
      <c r="I937" s="95">
        <f t="shared" si="32"/>
        <v>0</v>
      </c>
      <c r="J937" s="95">
        <f t="shared" si="2"/>
        <v>0</v>
      </c>
      <c r="K937" s="34" t="s">
        <v>4728</v>
      </c>
    </row>
    <row r="938" spans="1:11">
      <c r="A938" s="34" t="s">
        <v>4654</v>
      </c>
      <c r="B938" s="34">
        <v>2010</v>
      </c>
      <c r="C938" s="34">
        <v>2</v>
      </c>
      <c r="D938" s="34" t="s">
        <v>4678</v>
      </c>
      <c r="E938" s="95">
        <f t="shared" si="34"/>
        <v>507</v>
      </c>
      <c r="F938" s="95">
        <f>Cargos_x_gob!$C$2+Cargos_x_gob!$C$6</f>
        <v>887</v>
      </c>
      <c r="G938" s="95">
        <f t="array" ref="G938">SUM(IF('Graf I Nivel Datastudio'!$B$1:$B$1613=B938,IF('Graf I Nivel Datastudio'!$C$1:$C$1613=C938,IF('Graf I Nivel Datastudio'!$D$1:$D$1613=D938,'Graf I Nivel Datastudio'!$G$1:$G$1613,0))))+SUM(IF('Graf II Nivel Datastudio'!$B$1:$B$1613=B938,IF('Graf II Nivel Datastudio'!$C$1:$C$1613=C938,IF('Graf II Nivel Datastudio'!$D$1:$D$1613=D938,'Graf II Nivel Datastudio'!$G$1:$G$1613,0))))</f>
        <v>0</v>
      </c>
      <c r="H938" s="95">
        <f t="shared" ref="H938:H1040" si="35">G938+H937</f>
        <v>0</v>
      </c>
      <c r="I938" s="95">
        <f t="shared" si="32"/>
        <v>0</v>
      </c>
      <c r="J938" s="95">
        <f t="shared" si="2"/>
        <v>0</v>
      </c>
      <c r="K938" s="34" t="s">
        <v>4728</v>
      </c>
    </row>
    <row r="939" spans="1:11">
      <c r="A939" s="34" t="s">
        <v>4654</v>
      </c>
      <c r="B939" s="34">
        <v>2010</v>
      </c>
      <c r="C939" s="34">
        <v>3</v>
      </c>
      <c r="D939" s="34" t="s">
        <v>4678</v>
      </c>
      <c r="E939" s="95">
        <f t="shared" si="34"/>
        <v>507</v>
      </c>
      <c r="F939" s="95">
        <f>Cargos_x_gob!$C$2+Cargos_x_gob!$C$6</f>
        <v>887</v>
      </c>
      <c r="G939" s="95">
        <f t="array" ref="G939">SUM(IF('Graf I Nivel Datastudio'!$B$1:$B$1613=B939,IF('Graf I Nivel Datastudio'!$C$1:$C$1613=C939,IF('Graf I Nivel Datastudio'!$D$1:$D$1613=D939,'Graf I Nivel Datastudio'!$G$1:$G$1613,0))))+SUM(IF('Graf II Nivel Datastudio'!$B$1:$B$1613=B939,IF('Graf II Nivel Datastudio'!$C$1:$C$1613=C939,IF('Graf II Nivel Datastudio'!$D$1:$D$1613=D939,'Graf II Nivel Datastudio'!$G$1:$G$1613,0))))</f>
        <v>0</v>
      </c>
      <c r="H939" s="95">
        <f t="shared" si="35"/>
        <v>0</v>
      </c>
      <c r="I939" s="95">
        <f t="shared" si="32"/>
        <v>0</v>
      </c>
      <c r="J939" s="95">
        <f t="shared" si="2"/>
        <v>0</v>
      </c>
      <c r="K939" s="34" t="s">
        <v>4728</v>
      </c>
    </row>
    <row r="940" spans="1:11">
      <c r="A940" s="34" t="s">
        <v>4654</v>
      </c>
      <c r="B940" s="34">
        <v>2010</v>
      </c>
      <c r="C940" s="34">
        <v>4</v>
      </c>
      <c r="D940" s="34" t="s">
        <v>4678</v>
      </c>
      <c r="E940" s="95">
        <f t="shared" si="34"/>
        <v>507</v>
      </c>
      <c r="F940" s="95">
        <f>Cargos_x_gob!$C$2+Cargos_x_gob!$C$6</f>
        <v>887</v>
      </c>
      <c r="G940" s="95">
        <f t="array" ref="G940">SUM(IF('Graf I Nivel Datastudio'!$B$1:$B$1613=B940,IF('Graf I Nivel Datastudio'!$C$1:$C$1613=C940,IF('Graf I Nivel Datastudio'!$D$1:$D$1613=D940,'Graf I Nivel Datastudio'!$G$1:$G$1613,0))))+SUM(IF('Graf II Nivel Datastudio'!$B$1:$B$1613=B940,IF('Graf II Nivel Datastudio'!$C$1:$C$1613=C940,IF('Graf II Nivel Datastudio'!$D$1:$D$1613=D940,'Graf II Nivel Datastudio'!$G$1:$G$1613,0))))</f>
        <v>0</v>
      </c>
      <c r="H940" s="95">
        <f t="shared" si="35"/>
        <v>0</v>
      </c>
      <c r="I940" s="95">
        <f t="shared" si="32"/>
        <v>0</v>
      </c>
      <c r="J940" s="95">
        <f t="shared" si="2"/>
        <v>0</v>
      </c>
      <c r="K940" s="34" t="s">
        <v>4728</v>
      </c>
    </row>
    <row r="941" spans="1:11">
      <c r="A941" s="34" t="s">
        <v>4654</v>
      </c>
      <c r="B941" s="34">
        <v>2010</v>
      </c>
      <c r="C941" s="34">
        <v>5</v>
      </c>
      <c r="D941" s="34" t="s">
        <v>4678</v>
      </c>
      <c r="E941" s="95">
        <f t="shared" si="34"/>
        <v>507</v>
      </c>
      <c r="F941" s="95">
        <f>Cargos_x_gob!$C$2+Cargos_x_gob!$C$6</f>
        <v>887</v>
      </c>
      <c r="G941" s="95">
        <f t="array" ref="G941">SUM(IF('Graf I Nivel Datastudio'!$B$1:$B$1613=B941,IF('Graf I Nivel Datastudio'!$C$1:$C$1613=C941,IF('Graf I Nivel Datastudio'!$D$1:$D$1613=D941,'Graf I Nivel Datastudio'!$G$1:$G$1613,0))))+SUM(IF('Graf II Nivel Datastudio'!$B$1:$B$1613=B941,IF('Graf II Nivel Datastudio'!$C$1:$C$1613=C941,IF('Graf II Nivel Datastudio'!$D$1:$D$1613=D941,'Graf II Nivel Datastudio'!$G$1:$G$1613,0))))</f>
        <v>0</v>
      </c>
      <c r="H941" s="95">
        <f t="shared" si="35"/>
        <v>0</v>
      </c>
      <c r="I941" s="95">
        <f t="shared" si="32"/>
        <v>0</v>
      </c>
      <c r="J941" s="95">
        <f t="shared" si="2"/>
        <v>0</v>
      </c>
      <c r="K941" s="34" t="s">
        <v>4728</v>
      </c>
    </row>
    <row r="942" spans="1:11">
      <c r="A942" s="34" t="s">
        <v>4654</v>
      </c>
      <c r="B942" s="34">
        <v>2010</v>
      </c>
      <c r="C942" s="34">
        <v>6</v>
      </c>
      <c r="D942" s="34" t="s">
        <v>4678</v>
      </c>
      <c r="E942" s="95">
        <f t="shared" si="34"/>
        <v>507</v>
      </c>
      <c r="F942" s="95">
        <f>Cargos_x_gob!$C$2+Cargos_x_gob!$C$6</f>
        <v>887</v>
      </c>
      <c r="G942" s="95">
        <f t="array" ref="G942">SUM(IF('Graf I Nivel Datastudio'!$B$1:$B$1613=B942,IF('Graf I Nivel Datastudio'!$C$1:$C$1613=C942,IF('Graf I Nivel Datastudio'!$D$1:$D$1613=D942,'Graf I Nivel Datastudio'!$G$1:$G$1613,0))))+SUM(IF('Graf II Nivel Datastudio'!$B$1:$B$1613=B942,IF('Graf II Nivel Datastudio'!$C$1:$C$1613=C942,IF('Graf II Nivel Datastudio'!$D$1:$D$1613=D942,'Graf II Nivel Datastudio'!$G$1:$G$1613,0))))</f>
        <v>0</v>
      </c>
      <c r="H942" s="95">
        <f t="shared" si="35"/>
        <v>0</v>
      </c>
      <c r="I942" s="95">
        <f t="shared" si="32"/>
        <v>0</v>
      </c>
      <c r="J942" s="95">
        <f t="shared" si="2"/>
        <v>0</v>
      </c>
      <c r="K942" s="34" t="s">
        <v>4728</v>
      </c>
    </row>
    <row r="943" spans="1:11">
      <c r="A943" s="34" t="s">
        <v>4654</v>
      </c>
      <c r="B943" s="34">
        <v>2010</v>
      </c>
      <c r="C943" s="34">
        <v>7</v>
      </c>
      <c r="D943" s="34" t="s">
        <v>4678</v>
      </c>
      <c r="E943" s="95">
        <f t="shared" si="34"/>
        <v>507</v>
      </c>
      <c r="F943" s="95">
        <f>Cargos_x_gob!$C$2+Cargos_x_gob!$C$6</f>
        <v>887</v>
      </c>
      <c r="G943" s="95">
        <f t="array" ref="G943">SUM(IF('Graf I Nivel Datastudio'!$B$1:$B$1613=B943,IF('Graf I Nivel Datastudio'!$C$1:$C$1613=C943,IF('Graf I Nivel Datastudio'!$D$1:$D$1613=D943,'Graf I Nivel Datastudio'!$G$1:$G$1613,0))))+SUM(IF('Graf II Nivel Datastudio'!$B$1:$B$1613=B943,IF('Graf II Nivel Datastudio'!$C$1:$C$1613=C943,IF('Graf II Nivel Datastudio'!$D$1:$D$1613=D943,'Graf II Nivel Datastudio'!$G$1:$G$1613,0))))</f>
        <v>0</v>
      </c>
      <c r="H943" s="95">
        <f t="shared" si="35"/>
        <v>0</v>
      </c>
      <c r="I943" s="95">
        <f t="shared" si="32"/>
        <v>0</v>
      </c>
      <c r="J943" s="95">
        <f t="shared" si="2"/>
        <v>0</v>
      </c>
      <c r="K943" s="34" t="s">
        <v>4728</v>
      </c>
    </row>
    <row r="944" spans="1:11">
      <c r="A944" s="34" t="s">
        <v>4654</v>
      </c>
      <c r="B944" s="34">
        <v>2010</v>
      </c>
      <c r="C944" s="34">
        <v>8</v>
      </c>
      <c r="D944" s="34" t="s">
        <v>4678</v>
      </c>
      <c r="E944" s="95">
        <f t="shared" si="34"/>
        <v>507</v>
      </c>
      <c r="F944" s="95">
        <f>Cargos_x_gob!$C$2+Cargos_x_gob!$C$6</f>
        <v>887</v>
      </c>
      <c r="G944" s="95">
        <f t="array" ref="G944">SUM(IF('Graf I Nivel Datastudio'!$B$1:$B$1613=B944,IF('Graf I Nivel Datastudio'!$C$1:$C$1613=C944,IF('Graf I Nivel Datastudio'!$D$1:$D$1613=D944,'Graf I Nivel Datastudio'!$G$1:$G$1613,0))))+SUM(IF('Graf II Nivel Datastudio'!$B$1:$B$1613=B944,IF('Graf II Nivel Datastudio'!$C$1:$C$1613=C944,IF('Graf II Nivel Datastudio'!$D$1:$D$1613=D944,'Graf II Nivel Datastudio'!$G$1:$G$1613,0))))</f>
        <v>0</v>
      </c>
      <c r="H944" s="95">
        <f t="shared" si="35"/>
        <v>0</v>
      </c>
      <c r="I944" s="95">
        <f t="shared" si="32"/>
        <v>0</v>
      </c>
      <c r="J944" s="95">
        <f t="shared" si="2"/>
        <v>0</v>
      </c>
      <c r="K944" s="34" t="s">
        <v>4728</v>
      </c>
    </row>
    <row r="945" spans="1:11">
      <c r="A945" s="34" t="s">
        <v>4654</v>
      </c>
      <c r="B945" s="34">
        <v>2010</v>
      </c>
      <c r="C945" s="34">
        <v>9</v>
      </c>
      <c r="D945" s="34" t="s">
        <v>4678</v>
      </c>
      <c r="E945" s="95">
        <f t="shared" si="34"/>
        <v>507</v>
      </c>
      <c r="F945" s="95">
        <f>Cargos_x_gob!$C$2+Cargos_x_gob!$C$6</f>
        <v>887</v>
      </c>
      <c r="G945" s="95">
        <f t="array" ref="G945">SUM(IF('Graf I Nivel Datastudio'!$B$1:$B$1613=B945,IF('Graf I Nivel Datastudio'!$C$1:$C$1613=C945,IF('Graf I Nivel Datastudio'!$D$1:$D$1613=D945,'Graf I Nivel Datastudio'!$G$1:$G$1613,0))))+SUM(IF('Graf II Nivel Datastudio'!$B$1:$B$1613=B945,IF('Graf II Nivel Datastudio'!$C$1:$C$1613=C945,IF('Graf II Nivel Datastudio'!$D$1:$D$1613=D945,'Graf II Nivel Datastudio'!$G$1:$G$1613,0))))</f>
        <v>1</v>
      </c>
      <c r="H945" s="95">
        <f t="shared" si="35"/>
        <v>1</v>
      </c>
      <c r="I945" s="95">
        <f t="shared" si="32"/>
        <v>1.9723865877712033E-3</v>
      </c>
      <c r="J945" s="95">
        <f t="shared" si="2"/>
        <v>1.1273957158962795E-3</v>
      </c>
      <c r="K945" s="34" t="s">
        <v>4728</v>
      </c>
    </row>
    <row r="946" spans="1:11">
      <c r="A946" s="34" t="s">
        <v>4654</v>
      </c>
      <c r="B946" s="34">
        <v>2010</v>
      </c>
      <c r="C946" s="34">
        <v>10</v>
      </c>
      <c r="D946" s="34" t="s">
        <v>4678</v>
      </c>
      <c r="E946" s="95">
        <f t="shared" si="34"/>
        <v>507</v>
      </c>
      <c r="F946" s="95">
        <f>Cargos_x_gob!$C$2+Cargos_x_gob!$C$6</f>
        <v>887</v>
      </c>
      <c r="G946" s="95">
        <f t="array" ref="G946">SUM(IF('Graf I Nivel Datastudio'!$B$1:$B$1613=B946,IF('Graf I Nivel Datastudio'!$C$1:$C$1613=C946,IF('Graf I Nivel Datastudio'!$D$1:$D$1613=D946,'Graf I Nivel Datastudio'!$G$1:$G$1613,0))))+SUM(IF('Graf II Nivel Datastudio'!$B$1:$B$1613=B946,IF('Graf II Nivel Datastudio'!$C$1:$C$1613=C946,IF('Graf II Nivel Datastudio'!$D$1:$D$1613=D946,'Graf II Nivel Datastudio'!$G$1:$G$1613,0))))</f>
        <v>0</v>
      </c>
      <c r="H946" s="95">
        <f t="shared" si="35"/>
        <v>1</v>
      </c>
      <c r="I946" s="95">
        <f t="shared" si="32"/>
        <v>1.9723865877712033E-3</v>
      </c>
      <c r="J946" s="95">
        <f t="shared" si="2"/>
        <v>1.1273957158962795E-3</v>
      </c>
      <c r="K946" s="34" t="s">
        <v>4728</v>
      </c>
    </row>
    <row r="947" spans="1:11">
      <c r="A947" s="34" t="s">
        <v>4654</v>
      </c>
      <c r="B947" s="34">
        <v>2010</v>
      </c>
      <c r="C947" s="34">
        <v>11</v>
      </c>
      <c r="D947" s="34" t="s">
        <v>4678</v>
      </c>
      <c r="E947" s="95">
        <f t="shared" si="34"/>
        <v>507</v>
      </c>
      <c r="F947" s="95">
        <f>Cargos_x_gob!$C$2+Cargos_x_gob!$C$6</f>
        <v>887</v>
      </c>
      <c r="G947" s="95">
        <f t="array" ref="G947">SUM(IF('Graf I Nivel Datastudio'!$B$1:$B$1613=B947,IF('Graf I Nivel Datastudio'!$C$1:$C$1613=C947,IF('Graf I Nivel Datastudio'!$D$1:$D$1613=D947,'Graf I Nivel Datastudio'!$G$1:$G$1613,0))))+SUM(IF('Graf II Nivel Datastudio'!$B$1:$B$1613=B947,IF('Graf II Nivel Datastudio'!$C$1:$C$1613=C947,IF('Graf II Nivel Datastudio'!$D$1:$D$1613=D947,'Graf II Nivel Datastudio'!$G$1:$G$1613,0))))</f>
        <v>0</v>
      </c>
      <c r="H947" s="95">
        <f t="shared" si="35"/>
        <v>1</v>
      </c>
      <c r="I947" s="95">
        <f t="shared" si="32"/>
        <v>1.9723865877712033E-3</v>
      </c>
      <c r="J947" s="95">
        <f t="shared" si="2"/>
        <v>1.1273957158962795E-3</v>
      </c>
      <c r="K947" s="34" t="s">
        <v>4728</v>
      </c>
    </row>
    <row r="948" spans="1:11">
      <c r="A948" s="34" t="s">
        <v>4654</v>
      </c>
      <c r="B948" s="34">
        <v>2010</v>
      </c>
      <c r="C948" s="34">
        <v>12</v>
      </c>
      <c r="D948" s="34" t="s">
        <v>4678</v>
      </c>
      <c r="E948" s="95">
        <f t="shared" si="34"/>
        <v>507</v>
      </c>
      <c r="F948" s="95">
        <f>Cargos_x_gob!$C$2+Cargos_x_gob!$C$6</f>
        <v>887</v>
      </c>
      <c r="G948" s="95">
        <f t="array" ref="G948">SUM(IF('Graf I Nivel Datastudio'!$B$1:$B$1613=B948,IF('Graf I Nivel Datastudio'!$C$1:$C$1613=C948,IF('Graf I Nivel Datastudio'!$D$1:$D$1613=D948,'Graf I Nivel Datastudio'!$G$1:$G$1613,0))))+SUM(IF('Graf II Nivel Datastudio'!$B$1:$B$1613=B948,IF('Graf II Nivel Datastudio'!$C$1:$C$1613=C948,IF('Graf II Nivel Datastudio'!$D$1:$D$1613=D948,'Graf II Nivel Datastudio'!$G$1:$G$1613,0))))</f>
        <v>0</v>
      </c>
      <c r="H948" s="95">
        <f t="shared" si="35"/>
        <v>1</v>
      </c>
      <c r="I948" s="98">
        <f t="shared" si="32"/>
        <v>1.9723865877712033E-3</v>
      </c>
      <c r="J948" s="98">
        <f t="shared" si="2"/>
        <v>1.1273957158962795E-3</v>
      </c>
      <c r="K948" s="34" t="s">
        <v>4728</v>
      </c>
    </row>
    <row r="949" spans="1:11">
      <c r="A949" s="34" t="s">
        <v>4654</v>
      </c>
      <c r="B949" s="34">
        <v>2010</v>
      </c>
      <c r="C949" s="34">
        <v>13</v>
      </c>
      <c r="D949" s="34" t="s">
        <v>4678</v>
      </c>
      <c r="E949" s="95">
        <f t="shared" si="34"/>
        <v>507</v>
      </c>
      <c r="F949" s="95">
        <f>Cargos_x_gob!$C$2+Cargos_x_gob!$C$6</f>
        <v>887</v>
      </c>
      <c r="G949" s="95">
        <f t="array" ref="G949">SUM(IF('Graf I Nivel Datastudio'!$B$1:$B$1613=B949,IF('Graf I Nivel Datastudio'!$C$1:$C$1613=C949,IF('Graf I Nivel Datastudio'!$D$1:$D$1613=D949,'Graf I Nivel Datastudio'!$G$1:$G$1613,0))))+SUM(IF('Graf II Nivel Datastudio'!$B$1:$B$1613=B949,IF('Graf II Nivel Datastudio'!$C$1:$C$1613=C949,IF('Graf II Nivel Datastudio'!$D$1:$D$1613=D949,'Graf II Nivel Datastudio'!$G$1:$G$1613,0))))</f>
        <v>0</v>
      </c>
      <c r="H949" s="95">
        <f t="shared" si="35"/>
        <v>1</v>
      </c>
      <c r="I949" s="95">
        <f t="shared" si="32"/>
        <v>1.9723865877712033E-3</v>
      </c>
      <c r="J949" s="95">
        <f t="shared" si="2"/>
        <v>1.1273957158962795E-3</v>
      </c>
      <c r="K949" s="34" t="s">
        <v>4728</v>
      </c>
    </row>
    <row r="950" spans="1:11">
      <c r="A950" s="34" t="s">
        <v>4654</v>
      </c>
      <c r="B950" s="34">
        <v>2010</v>
      </c>
      <c r="C950" s="34">
        <v>14</v>
      </c>
      <c r="D950" s="34" t="s">
        <v>4678</v>
      </c>
      <c r="E950" s="95">
        <f t="shared" si="34"/>
        <v>507</v>
      </c>
      <c r="F950" s="95">
        <f>Cargos_x_gob!$C$2+Cargos_x_gob!$C$6</f>
        <v>887</v>
      </c>
      <c r="G950" s="95">
        <f t="array" ref="G950">SUM(IF('Graf I Nivel Datastudio'!$B$1:$B$1613=B950,IF('Graf I Nivel Datastudio'!$C$1:$C$1613=C950,IF('Graf I Nivel Datastudio'!$D$1:$D$1613=D950,'Graf I Nivel Datastudio'!$G$1:$G$1613,0))))+SUM(IF('Graf II Nivel Datastudio'!$B$1:$B$1613=B950,IF('Graf II Nivel Datastudio'!$C$1:$C$1613=C950,IF('Graf II Nivel Datastudio'!$D$1:$D$1613=D950,'Graf II Nivel Datastudio'!$G$1:$G$1613,0))))</f>
        <v>0</v>
      </c>
      <c r="H950" s="95">
        <f t="shared" si="35"/>
        <v>1</v>
      </c>
      <c r="I950" s="95">
        <f t="shared" si="32"/>
        <v>1.9723865877712033E-3</v>
      </c>
      <c r="J950" s="95">
        <f t="shared" si="2"/>
        <v>1.1273957158962795E-3</v>
      </c>
      <c r="K950" s="34" t="s">
        <v>4728</v>
      </c>
    </row>
    <row r="951" spans="1:11">
      <c r="A951" s="34" t="s">
        <v>4654</v>
      </c>
      <c r="B951" s="34">
        <v>2010</v>
      </c>
      <c r="C951" s="34">
        <v>15</v>
      </c>
      <c r="D951" s="34" t="s">
        <v>4678</v>
      </c>
      <c r="E951" s="95">
        <f t="shared" si="34"/>
        <v>507</v>
      </c>
      <c r="F951" s="95">
        <f>Cargos_x_gob!$C$2+Cargos_x_gob!$C$6</f>
        <v>887</v>
      </c>
      <c r="G951" s="95">
        <f t="array" ref="G951">SUM(IF('Graf I Nivel Datastudio'!$B$1:$B$1613=B951,IF('Graf I Nivel Datastudio'!$C$1:$C$1613=C951,IF('Graf I Nivel Datastudio'!$D$1:$D$1613=D951,'Graf I Nivel Datastudio'!$G$1:$G$1613,0))))+SUM(IF('Graf II Nivel Datastudio'!$B$1:$B$1613=B951,IF('Graf II Nivel Datastudio'!$C$1:$C$1613=C951,IF('Graf II Nivel Datastudio'!$D$1:$D$1613=D951,'Graf II Nivel Datastudio'!$G$1:$G$1613,0))))</f>
        <v>0</v>
      </c>
      <c r="H951" s="95">
        <f t="shared" si="35"/>
        <v>1</v>
      </c>
      <c r="I951" s="95">
        <f t="shared" si="32"/>
        <v>1.9723865877712033E-3</v>
      </c>
      <c r="J951" s="95">
        <f t="shared" si="2"/>
        <v>1.1273957158962795E-3</v>
      </c>
      <c r="K951" s="34" t="s">
        <v>4728</v>
      </c>
    </row>
    <row r="952" spans="1:11">
      <c r="A952" s="34" t="s">
        <v>4654</v>
      </c>
      <c r="B952" s="34">
        <v>2010</v>
      </c>
      <c r="C952" s="34">
        <v>16</v>
      </c>
      <c r="D952" s="34" t="s">
        <v>4678</v>
      </c>
      <c r="E952" s="95">
        <f t="shared" si="34"/>
        <v>507</v>
      </c>
      <c r="F952" s="95">
        <f>Cargos_x_gob!$C$2+Cargos_x_gob!$C$6</f>
        <v>887</v>
      </c>
      <c r="G952" s="95">
        <f t="array" ref="G952">SUM(IF('Graf I Nivel Datastudio'!$B$1:$B$1613=B952,IF('Graf I Nivel Datastudio'!$C$1:$C$1613=C952,IF('Graf I Nivel Datastudio'!$D$1:$D$1613=D952,'Graf I Nivel Datastudio'!$G$1:$G$1613,0))))+SUM(IF('Graf II Nivel Datastudio'!$B$1:$B$1613=B952,IF('Graf II Nivel Datastudio'!$C$1:$C$1613=C952,IF('Graf II Nivel Datastudio'!$D$1:$D$1613=D952,'Graf II Nivel Datastudio'!$G$1:$G$1613,0))))</f>
        <v>0</v>
      </c>
      <c r="H952" s="95">
        <f t="shared" si="35"/>
        <v>1</v>
      </c>
      <c r="I952" s="95">
        <f t="shared" si="32"/>
        <v>1.9723865877712033E-3</v>
      </c>
      <c r="J952" s="95">
        <f t="shared" si="2"/>
        <v>1.1273957158962795E-3</v>
      </c>
      <c r="K952" s="34" t="s">
        <v>4728</v>
      </c>
    </row>
    <row r="953" spans="1:11">
      <c r="A953" s="34" t="s">
        <v>4654</v>
      </c>
      <c r="B953" s="34">
        <v>2010</v>
      </c>
      <c r="C953" s="34">
        <v>17</v>
      </c>
      <c r="D953" s="34" t="s">
        <v>4678</v>
      </c>
      <c r="E953" s="95">
        <f t="shared" si="34"/>
        <v>507</v>
      </c>
      <c r="F953" s="95">
        <f>Cargos_x_gob!$C$2+Cargos_x_gob!$C$6</f>
        <v>887</v>
      </c>
      <c r="G953" s="95">
        <f t="array" ref="G953">SUM(IF('Graf I Nivel Datastudio'!$B$1:$B$1613=B953,IF('Graf I Nivel Datastudio'!$C$1:$C$1613=C953,IF('Graf I Nivel Datastudio'!$D$1:$D$1613=D953,'Graf I Nivel Datastudio'!$G$1:$G$1613,0))))+SUM(IF('Graf II Nivel Datastudio'!$B$1:$B$1613=B953,IF('Graf II Nivel Datastudio'!$C$1:$C$1613=C953,IF('Graf II Nivel Datastudio'!$D$1:$D$1613=D953,'Graf II Nivel Datastudio'!$G$1:$G$1613,0))))</f>
        <v>3</v>
      </c>
      <c r="H953" s="95">
        <f t="shared" si="35"/>
        <v>4</v>
      </c>
      <c r="I953" s="95">
        <f t="shared" si="32"/>
        <v>7.889546351084813E-3</v>
      </c>
      <c r="J953" s="95">
        <f t="shared" si="2"/>
        <v>4.5095828635851182E-3</v>
      </c>
      <c r="K953" s="34" t="s">
        <v>4728</v>
      </c>
    </row>
    <row r="954" spans="1:11">
      <c r="A954" s="34" t="s">
        <v>4654</v>
      </c>
      <c r="B954" s="34">
        <v>2010</v>
      </c>
      <c r="C954" s="34">
        <v>18</v>
      </c>
      <c r="D954" s="34" t="s">
        <v>4678</v>
      </c>
      <c r="E954" s="95">
        <f t="shared" si="34"/>
        <v>507</v>
      </c>
      <c r="F954" s="95">
        <f>Cargos_x_gob!$C$2+Cargos_x_gob!$C$6</f>
        <v>887</v>
      </c>
      <c r="G954" s="95">
        <f t="array" ref="G954">SUM(IF('Graf I Nivel Datastudio'!$B$1:$B$1613=B954,IF('Graf I Nivel Datastudio'!$C$1:$C$1613=C954,IF('Graf I Nivel Datastudio'!$D$1:$D$1613=D954,'Graf I Nivel Datastudio'!$G$1:$G$1613,0))))+SUM(IF('Graf II Nivel Datastudio'!$B$1:$B$1613=B954,IF('Graf II Nivel Datastudio'!$C$1:$C$1613=C954,IF('Graf II Nivel Datastudio'!$D$1:$D$1613=D954,'Graf II Nivel Datastudio'!$G$1:$G$1613,0))))</f>
        <v>0</v>
      </c>
      <c r="H954" s="95">
        <f t="shared" si="35"/>
        <v>4</v>
      </c>
      <c r="I954" s="95">
        <f t="shared" si="32"/>
        <v>7.889546351084813E-3</v>
      </c>
      <c r="J954" s="95">
        <f t="shared" si="2"/>
        <v>4.5095828635851182E-3</v>
      </c>
      <c r="K954" s="34" t="s">
        <v>4728</v>
      </c>
    </row>
    <row r="955" spans="1:11">
      <c r="A955" s="34" t="s">
        <v>4654</v>
      </c>
      <c r="B955" s="34">
        <v>2010</v>
      </c>
      <c r="C955" s="34">
        <v>19</v>
      </c>
      <c r="D955" s="34" t="s">
        <v>4678</v>
      </c>
      <c r="E955" s="95">
        <f t="shared" si="34"/>
        <v>507</v>
      </c>
      <c r="F955" s="95">
        <f>Cargos_x_gob!$C$2+Cargos_x_gob!$C$6</f>
        <v>887</v>
      </c>
      <c r="G955" s="95">
        <f t="array" ref="G955">SUM(IF('Graf I Nivel Datastudio'!$B$1:$B$1613=B955,IF('Graf I Nivel Datastudio'!$C$1:$C$1613=C955,IF('Graf I Nivel Datastudio'!$D$1:$D$1613=D955,'Graf I Nivel Datastudio'!$G$1:$G$1613,0))))+SUM(IF('Graf II Nivel Datastudio'!$B$1:$B$1613=B955,IF('Graf II Nivel Datastudio'!$C$1:$C$1613=C955,IF('Graf II Nivel Datastudio'!$D$1:$D$1613=D955,'Graf II Nivel Datastudio'!$G$1:$G$1613,0))))</f>
        <v>0</v>
      </c>
      <c r="H955" s="95">
        <f t="shared" si="35"/>
        <v>4</v>
      </c>
      <c r="I955" s="95">
        <f t="shared" si="32"/>
        <v>7.889546351084813E-3</v>
      </c>
      <c r="J955" s="95">
        <f t="shared" si="2"/>
        <v>4.5095828635851182E-3</v>
      </c>
      <c r="K955" s="34" t="s">
        <v>4728</v>
      </c>
    </row>
    <row r="956" spans="1:11">
      <c r="A956" s="34" t="s">
        <v>4654</v>
      </c>
      <c r="B956" s="34">
        <v>2010</v>
      </c>
      <c r="C956" s="34">
        <v>20</v>
      </c>
      <c r="D956" s="34" t="s">
        <v>4678</v>
      </c>
      <c r="E956" s="95">
        <f t="shared" si="34"/>
        <v>507</v>
      </c>
      <c r="F956" s="95">
        <f>Cargos_x_gob!$C$2+Cargos_x_gob!$C$6</f>
        <v>887</v>
      </c>
      <c r="G956" s="95">
        <f t="array" ref="G956">SUM(IF('Graf I Nivel Datastudio'!$B$1:$B$1613=B956,IF('Graf I Nivel Datastudio'!$C$1:$C$1613=C956,IF('Graf I Nivel Datastudio'!$D$1:$D$1613=D956,'Graf I Nivel Datastudio'!$G$1:$G$1613,0))))+SUM(IF('Graf II Nivel Datastudio'!$B$1:$B$1613=B956,IF('Graf II Nivel Datastudio'!$C$1:$C$1613=C956,IF('Graf II Nivel Datastudio'!$D$1:$D$1613=D956,'Graf II Nivel Datastudio'!$G$1:$G$1613,0))))</f>
        <v>0</v>
      </c>
      <c r="H956" s="95">
        <f t="shared" si="35"/>
        <v>4</v>
      </c>
      <c r="I956" s="95">
        <f t="shared" si="32"/>
        <v>7.889546351084813E-3</v>
      </c>
      <c r="J956" s="95">
        <f t="shared" si="2"/>
        <v>4.5095828635851182E-3</v>
      </c>
      <c r="K956" s="34" t="s">
        <v>4728</v>
      </c>
    </row>
    <row r="957" spans="1:11">
      <c r="A957" s="34" t="s">
        <v>4654</v>
      </c>
      <c r="B957" s="34">
        <v>2010</v>
      </c>
      <c r="C957" s="34">
        <v>21</v>
      </c>
      <c r="D957" s="34" t="s">
        <v>4678</v>
      </c>
      <c r="E957" s="95">
        <f t="shared" si="34"/>
        <v>507</v>
      </c>
      <c r="F957" s="95">
        <f>Cargos_x_gob!$C$2+Cargos_x_gob!$C$6</f>
        <v>887</v>
      </c>
      <c r="G957" s="95">
        <f t="array" ref="G957">SUM(IF('Graf I Nivel Datastudio'!$B$1:$B$1613=B957,IF('Graf I Nivel Datastudio'!$C$1:$C$1613=C957,IF('Graf I Nivel Datastudio'!$D$1:$D$1613=D957,'Graf I Nivel Datastudio'!$G$1:$G$1613,0))))+SUM(IF('Graf II Nivel Datastudio'!$B$1:$B$1613=B957,IF('Graf II Nivel Datastudio'!$C$1:$C$1613=C957,IF('Graf II Nivel Datastudio'!$D$1:$D$1613=D957,'Graf II Nivel Datastudio'!$G$1:$G$1613,0))))</f>
        <v>1</v>
      </c>
      <c r="H957" s="95">
        <f t="shared" si="35"/>
        <v>5</v>
      </c>
      <c r="I957" s="95">
        <f t="shared" si="32"/>
        <v>9.8619329388560158E-3</v>
      </c>
      <c r="J957" s="95">
        <f t="shared" si="2"/>
        <v>5.6369785794813977E-3</v>
      </c>
      <c r="K957" s="34" t="s">
        <v>4728</v>
      </c>
    </row>
    <row r="958" spans="1:11">
      <c r="A958" s="34" t="s">
        <v>4654</v>
      </c>
      <c r="B958" s="34">
        <v>2010</v>
      </c>
      <c r="C958" s="34">
        <v>22</v>
      </c>
      <c r="D958" s="34" t="s">
        <v>4678</v>
      </c>
      <c r="E958" s="95">
        <f t="shared" si="34"/>
        <v>507</v>
      </c>
      <c r="F958" s="95">
        <f>Cargos_x_gob!$C$2+Cargos_x_gob!$C$6</f>
        <v>887</v>
      </c>
      <c r="G958" s="95">
        <f t="array" ref="G958">SUM(IF('Graf I Nivel Datastudio'!$B$1:$B$1613=B958,IF('Graf I Nivel Datastudio'!$C$1:$C$1613=C958,IF('Graf I Nivel Datastudio'!$D$1:$D$1613=D958,'Graf I Nivel Datastudio'!$G$1:$G$1613,0))))+SUM(IF('Graf II Nivel Datastudio'!$B$1:$B$1613=B958,IF('Graf II Nivel Datastudio'!$C$1:$C$1613=C958,IF('Graf II Nivel Datastudio'!$D$1:$D$1613=D958,'Graf II Nivel Datastudio'!$G$1:$G$1613,0))))</f>
        <v>1</v>
      </c>
      <c r="H958" s="95">
        <f t="shared" si="35"/>
        <v>6</v>
      </c>
      <c r="I958" s="95">
        <f t="shared" si="32"/>
        <v>1.1834319526627219E-2</v>
      </c>
      <c r="J958" s="95">
        <f t="shared" si="2"/>
        <v>6.7643742953776773E-3</v>
      </c>
      <c r="K958" s="34" t="s">
        <v>4728</v>
      </c>
    </row>
    <row r="959" spans="1:11">
      <c r="A959" s="34" t="s">
        <v>4654</v>
      </c>
      <c r="B959" s="34">
        <v>2010</v>
      </c>
      <c r="C959" s="34">
        <v>23</v>
      </c>
      <c r="D959" s="34" t="s">
        <v>4678</v>
      </c>
      <c r="E959" s="95">
        <f t="shared" si="34"/>
        <v>507</v>
      </c>
      <c r="F959" s="95">
        <f>Cargos_x_gob!$C$2+Cargos_x_gob!$C$6</f>
        <v>887</v>
      </c>
      <c r="G959" s="95">
        <f t="array" ref="G959">SUM(IF('Graf I Nivel Datastudio'!$B$1:$B$1613=B959,IF('Graf I Nivel Datastudio'!$C$1:$C$1613=C959,IF('Graf I Nivel Datastudio'!$D$1:$D$1613=D959,'Graf I Nivel Datastudio'!$G$1:$G$1613,0))))+SUM(IF('Graf II Nivel Datastudio'!$B$1:$B$1613=B959,IF('Graf II Nivel Datastudio'!$C$1:$C$1613=C959,IF('Graf II Nivel Datastudio'!$D$1:$D$1613=D959,'Graf II Nivel Datastudio'!$G$1:$G$1613,0))))</f>
        <v>1</v>
      </c>
      <c r="H959" s="95">
        <f t="shared" si="35"/>
        <v>7</v>
      </c>
      <c r="I959" s="95">
        <f t="shared" si="32"/>
        <v>1.3806706114398421E-2</v>
      </c>
      <c r="J959" s="95">
        <f t="shared" si="2"/>
        <v>7.8917700112739568E-3</v>
      </c>
      <c r="K959" s="34" t="s">
        <v>4728</v>
      </c>
    </row>
    <row r="960" spans="1:11">
      <c r="A960" s="34" t="s">
        <v>4654</v>
      </c>
      <c r="B960" s="34">
        <v>2010</v>
      </c>
      <c r="C960" s="34">
        <v>24</v>
      </c>
      <c r="D960" s="34" t="s">
        <v>4678</v>
      </c>
      <c r="E960" s="95">
        <f t="shared" si="34"/>
        <v>507</v>
      </c>
      <c r="F960" s="95">
        <f>Cargos_x_gob!$C$2+Cargos_x_gob!$C$6</f>
        <v>887</v>
      </c>
      <c r="G960" s="95">
        <f t="array" ref="G960">SUM(IF('Graf I Nivel Datastudio'!$B$1:$B$1613=B960,IF('Graf I Nivel Datastudio'!$C$1:$C$1613=C960,IF('Graf I Nivel Datastudio'!$D$1:$D$1613=D960,'Graf I Nivel Datastudio'!$G$1:$G$1613,0))))+SUM(IF('Graf II Nivel Datastudio'!$B$1:$B$1613=B960,IF('Graf II Nivel Datastudio'!$C$1:$C$1613=C960,IF('Graf II Nivel Datastudio'!$D$1:$D$1613=D960,'Graf II Nivel Datastudio'!$G$1:$G$1613,0))))</f>
        <v>0</v>
      </c>
      <c r="H960" s="95">
        <f t="shared" si="35"/>
        <v>7</v>
      </c>
      <c r="I960" s="95">
        <f t="shared" si="32"/>
        <v>1.3806706114398421E-2</v>
      </c>
      <c r="J960" s="95">
        <f t="shared" si="2"/>
        <v>7.8917700112739568E-3</v>
      </c>
      <c r="K960" s="34" t="s">
        <v>4728</v>
      </c>
    </row>
    <row r="961" spans="1:11">
      <c r="A961" s="34" t="s">
        <v>4654</v>
      </c>
      <c r="B961" s="34">
        <v>2010</v>
      </c>
      <c r="C961" s="34">
        <v>25</v>
      </c>
      <c r="D961" s="34" t="s">
        <v>4678</v>
      </c>
      <c r="E961" s="95">
        <f t="shared" ref="E961:E1024" si="36">SP1_IN+SP1_IIN</f>
        <v>507</v>
      </c>
      <c r="F961" s="95">
        <f>Cargos_x_gob!$C$2+Cargos_x_gob!$C$6</f>
        <v>887</v>
      </c>
      <c r="G961" s="95">
        <f t="array" ref="G961">SUM(IF('Graf I Nivel Datastudio'!$B$1:$B$1613=B961,IF('Graf I Nivel Datastudio'!$C$1:$C$1613=C961,IF('Graf I Nivel Datastudio'!$D$1:$D$1613=D961,'Graf I Nivel Datastudio'!$G$1:$G$1613,0))))+SUM(IF('Graf II Nivel Datastudio'!$B$1:$B$1613=B961,IF('Graf II Nivel Datastudio'!$C$1:$C$1613=C961,IF('Graf II Nivel Datastudio'!$D$1:$D$1613=D961,'Graf II Nivel Datastudio'!$G$1:$G$1613,0))))</f>
        <v>0</v>
      </c>
      <c r="H961" s="95">
        <f t="shared" si="35"/>
        <v>7</v>
      </c>
      <c r="I961" s="95">
        <f t="shared" si="32"/>
        <v>1.3806706114398421E-2</v>
      </c>
      <c r="J961" s="95">
        <f t="shared" si="2"/>
        <v>7.8917700112739568E-3</v>
      </c>
      <c r="K961" s="34" t="s">
        <v>4728</v>
      </c>
    </row>
    <row r="962" spans="1:11">
      <c r="A962" s="34" t="s">
        <v>4654</v>
      </c>
      <c r="B962" s="34">
        <v>2010</v>
      </c>
      <c r="C962" s="34">
        <v>26</v>
      </c>
      <c r="D962" s="34" t="s">
        <v>4678</v>
      </c>
      <c r="E962" s="95">
        <f t="shared" si="36"/>
        <v>507</v>
      </c>
      <c r="F962" s="95">
        <f>Cargos_x_gob!$C$2+Cargos_x_gob!$C$6</f>
        <v>887</v>
      </c>
      <c r="G962" s="95">
        <f t="array" ref="G962">SUM(IF('Graf I Nivel Datastudio'!$B$1:$B$1613=B962,IF('Graf I Nivel Datastudio'!$C$1:$C$1613=C962,IF('Graf I Nivel Datastudio'!$D$1:$D$1613=D962,'Graf I Nivel Datastudio'!$G$1:$G$1613,0))))+SUM(IF('Graf II Nivel Datastudio'!$B$1:$B$1613=B962,IF('Graf II Nivel Datastudio'!$C$1:$C$1613=C962,IF('Graf II Nivel Datastudio'!$D$1:$D$1613=D962,'Graf II Nivel Datastudio'!$G$1:$G$1613,0))))</f>
        <v>1</v>
      </c>
      <c r="H962" s="95">
        <f t="shared" si="35"/>
        <v>8</v>
      </c>
      <c r="I962" s="95">
        <f t="shared" si="32"/>
        <v>1.5779092702169626E-2</v>
      </c>
      <c r="J962" s="95">
        <f t="shared" si="2"/>
        <v>9.0191657271702363E-3</v>
      </c>
      <c r="K962" s="34" t="s">
        <v>4728</v>
      </c>
    </row>
    <row r="963" spans="1:11">
      <c r="A963" s="34" t="s">
        <v>4654</v>
      </c>
      <c r="B963" s="34">
        <v>2010</v>
      </c>
      <c r="C963" s="34">
        <v>27</v>
      </c>
      <c r="D963" s="34" t="s">
        <v>4678</v>
      </c>
      <c r="E963" s="95">
        <f t="shared" si="36"/>
        <v>507</v>
      </c>
      <c r="F963" s="95">
        <f>Cargos_x_gob!$C$2+Cargos_x_gob!$C$6</f>
        <v>887</v>
      </c>
      <c r="G963" s="95">
        <f t="array" ref="G963">SUM(IF('Graf I Nivel Datastudio'!$B$1:$B$1613=B963,IF('Graf I Nivel Datastudio'!$C$1:$C$1613=C963,IF('Graf I Nivel Datastudio'!$D$1:$D$1613=D963,'Graf I Nivel Datastudio'!$G$1:$G$1613,0))))+SUM(IF('Graf II Nivel Datastudio'!$B$1:$B$1613=B963,IF('Graf II Nivel Datastudio'!$C$1:$C$1613=C963,IF('Graf II Nivel Datastudio'!$D$1:$D$1613=D963,'Graf II Nivel Datastudio'!$G$1:$G$1613,0))))</f>
        <v>1</v>
      </c>
      <c r="H963" s="95">
        <f t="shared" si="35"/>
        <v>9</v>
      </c>
      <c r="I963" s="95">
        <f t="shared" si="32"/>
        <v>1.7751479289940829E-2</v>
      </c>
      <c r="J963" s="95">
        <f t="shared" si="2"/>
        <v>1.0146561443066516E-2</v>
      </c>
      <c r="K963" s="34" t="s">
        <v>4728</v>
      </c>
    </row>
    <row r="964" spans="1:11">
      <c r="A964" s="34" t="s">
        <v>4654</v>
      </c>
      <c r="B964" s="34">
        <v>2010</v>
      </c>
      <c r="C964" s="34">
        <v>28</v>
      </c>
      <c r="D964" s="34" t="s">
        <v>4678</v>
      </c>
      <c r="E964" s="95">
        <f t="shared" si="36"/>
        <v>507</v>
      </c>
      <c r="F964" s="95">
        <f>Cargos_x_gob!$C$2+Cargos_x_gob!$C$6</f>
        <v>887</v>
      </c>
      <c r="G964" s="95">
        <f t="array" ref="G964">SUM(IF('Graf I Nivel Datastudio'!$B$1:$B$1613=B964,IF('Graf I Nivel Datastudio'!$C$1:$C$1613=C964,IF('Graf I Nivel Datastudio'!$D$1:$D$1613=D964,'Graf I Nivel Datastudio'!$G$1:$G$1613,0))))+SUM(IF('Graf II Nivel Datastudio'!$B$1:$B$1613=B964,IF('Graf II Nivel Datastudio'!$C$1:$C$1613=C964,IF('Graf II Nivel Datastudio'!$D$1:$D$1613=D964,'Graf II Nivel Datastudio'!$G$1:$G$1613,0))))</f>
        <v>0</v>
      </c>
      <c r="H964" s="95">
        <f t="shared" si="35"/>
        <v>9</v>
      </c>
      <c r="I964" s="95">
        <f t="shared" si="32"/>
        <v>1.7751479289940829E-2</v>
      </c>
      <c r="J964" s="95">
        <f t="shared" si="2"/>
        <v>1.0146561443066516E-2</v>
      </c>
      <c r="K964" s="34" t="s">
        <v>4728</v>
      </c>
    </row>
    <row r="965" spans="1:11">
      <c r="A965" s="34" t="s">
        <v>4654</v>
      </c>
      <c r="B965" s="34">
        <v>2010</v>
      </c>
      <c r="C965" s="34">
        <v>29</v>
      </c>
      <c r="D965" s="34" t="s">
        <v>4678</v>
      </c>
      <c r="E965" s="95">
        <f t="shared" si="36"/>
        <v>507</v>
      </c>
      <c r="F965" s="95">
        <f>Cargos_x_gob!$C$2+Cargos_x_gob!$C$6</f>
        <v>887</v>
      </c>
      <c r="G965" s="95">
        <f t="array" ref="G965">SUM(IF('Graf I Nivel Datastudio'!$B$1:$B$1613=B965,IF('Graf I Nivel Datastudio'!$C$1:$C$1613=C965,IF('Graf I Nivel Datastudio'!$D$1:$D$1613=D965,'Graf I Nivel Datastudio'!$G$1:$G$1613,0))))+SUM(IF('Graf II Nivel Datastudio'!$B$1:$B$1613=B965,IF('Graf II Nivel Datastudio'!$C$1:$C$1613=C965,IF('Graf II Nivel Datastudio'!$D$1:$D$1613=D965,'Graf II Nivel Datastudio'!$G$1:$G$1613,0))))</f>
        <v>1</v>
      </c>
      <c r="H965" s="95">
        <f t="shared" si="35"/>
        <v>10</v>
      </c>
      <c r="I965" s="95">
        <f t="shared" si="32"/>
        <v>1.9723865877712032E-2</v>
      </c>
      <c r="J965" s="95">
        <f t="shared" si="2"/>
        <v>1.1273957158962795E-2</v>
      </c>
      <c r="K965" s="34" t="s">
        <v>4728</v>
      </c>
    </row>
    <row r="966" spans="1:11">
      <c r="A966" s="34" t="s">
        <v>4654</v>
      </c>
      <c r="B966" s="34">
        <v>2010</v>
      </c>
      <c r="C966" s="34">
        <v>30</v>
      </c>
      <c r="D966" s="34" t="s">
        <v>4678</v>
      </c>
      <c r="E966" s="95">
        <f t="shared" si="36"/>
        <v>507</v>
      </c>
      <c r="F966" s="95">
        <f>Cargos_x_gob!$C$2+Cargos_x_gob!$C$6</f>
        <v>887</v>
      </c>
      <c r="G966" s="95">
        <f t="array" ref="G966">SUM(IF('Graf I Nivel Datastudio'!$B$1:$B$1613=B966,IF('Graf I Nivel Datastudio'!$C$1:$C$1613=C966,IF('Graf I Nivel Datastudio'!$D$1:$D$1613=D966,'Graf I Nivel Datastudio'!$G$1:$G$1613,0))))+SUM(IF('Graf II Nivel Datastudio'!$B$1:$B$1613=B966,IF('Graf II Nivel Datastudio'!$C$1:$C$1613=C966,IF('Graf II Nivel Datastudio'!$D$1:$D$1613=D966,'Graf II Nivel Datastudio'!$G$1:$G$1613,0))))</f>
        <v>2</v>
      </c>
      <c r="H966" s="95">
        <f t="shared" si="35"/>
        <v>12</v>
      </c>
      <c r="I966" s="95">
        <f t="shared" si="32"/>
        <v>2.3668639053254437E-2</v>
      </c>
      <c r="J966" s="95">
        <f t="shared" si="2"/>
        <v>1.3528748590755355E-2</v>
      </c>
      <c r="K966" s="34" t="s">
        <v>4728</v>
      </c>
    </row>
    <row r="967" spans="1:11">
      <c r="A967" s="34" t="s">
        <v>4654</v>
      </c>
      <c r="B967" s="34">
        <v>2010</v>
      </c>
      <c r="C967" s="34">
        <v>31</v>
      </c>
      <c r="D967" s="34" t="s">
        <v>4678</v>
      </c>
      <c r="E967" s="95">
        <f t="shared" si="36"/>
        <v>507</v>
      </c>
      <c r="F967" s="95">
        <f>Cargos_x_gob!$C$2+Cargos_x_gob!$C$6</f>
        <v>887</v>
      </c>
      <c r="G967" s="95">
        <f t="array" ref="G967">SUM(IF('Graf I Nivel Datastudio'!$B$1:$B$1613=B967,IF('Graf I Nivel Datastudio'!$C$1:$C$1613=C967,IF('Graf I Nivel Datastudio'!$D$1:$D$1613=D967,'Graf I Nivel Datastudio'!$G$1:$G$1613,0))))+SUM(IF('Graf II Nivel Datastudio'!$B$1:$B$1613=B967,IF('Graf II Nivel Datastudio'!$C$1:$C$1613=C967,IF('Graf II Nivel Datastudio'!$D$1:$D$1613=D967,'Graf II Nivel Datastudio'!$G$1:$G$1613,0))))</f>
        <v>0</v>
      </c>
      <c r="H967" s="95">
        <f t="shared" si="35"/>
        <v>12</v>
      </c>
      <c r="I967" s="95">
        <f t="shared" si="32"/>
        <v>2.3668639053254437E-2</v>
      </c>
      <c r="J967" s="95">
        <f t="shared" si="2"/>
        <v>1.3528748590755355E-2</v>
      </c>
      <c r="K967" s="34" t="s">
        <v>4728</v>
      </c>
    </row>
    <row r="968" spans="1:11">
      <c r="A968" s="34" t="s">
        <v>4654</v>
      </c>
      <c r="B968" s="34">
        <v>2010</v>
      </c>
      <c r="C968" s="34">
        <v>32</v>
      </c>
      <c r="D968" s="34" t="s">
        <v>4678</v>
      </c>
      <c r="E968" s="95">
        <f t="shared" si="36"/>
        <v>507</v>
      </c>
      <c r="F968" s="95">
        <f>Cargos_x_gob!$C$2+Cargos_x_gob!$C$6</f>
        <v>887</v>
      </c>
      <c r="G968" s="95">
        <f t="array" ref="G968">SUM(IF('Graf I Nivel Datastudio'!$B$1:$B$1613=B968,IF('Graf I Nivel Datastudio'!$C$1:$C$1613=C968,IF('Graf I Nivel Datastudio'!$D$1:$D$1613=D968,'Graf I Nivel Datastudio'!$G$1:$G$1613,0))))+SUM(IF('Graf II Nivel Datastudio'!$B$1:$B$1613=B968,IF('Graf II Nivel Datastudio'!$C$1:$C$1613=C968,IF('Graf II Nivel Datastudio'!$D$1:$D$1613=D968,'Graf II Nivel Datastudio'!$G$1:$G$1613,0))))</f>
        <v>0</v>
      </c>
      <c r="H968" s="95">
        <f t="shared" si="35"/>
        <v>12</v>
      </c>
      <c r="I968" s="95">
        <f t="shared" si="32"/>
        <v>2.3668639053254437E-2</v>
      </c>
      <c r="J968" s="95">
        <f t="shared" si="2"/>
        <v>1.3528748590755355E-2</v>
      </c>
      <c r="K968" s="34" t="s">
        <v>4728</v>
      </c>
    </row>
    <row r="969" spans="1:11">
      <c r="A969" s="34" t="s">
        <v>4654</v>
      </c>
      <c r="B969" s="34">
        <v>2010</v>
      </c>
      <c r="C969" s="34">
        <v>33</v>
      </c>
      <c r="D969" s="34" t="s">
        <v>4678</v>
      </c>
      <c r="E969" s="95">
        <f t="shared" si="36"/>
        <v>507</v>
      </c>
      <c r="F969" s="95">
        <f>Cargos_x_gob!$C$2+Cargos_x_gob!$C$6</f>
        <v>887</v>
      </c>
      <c r="G969" s="95">
        <f t="array" ref="G969">SUM(IF('Graf I Nivel Datastudio'!$B$1:$B$1613=B969,IF('Graf I Nivel Datastudio'!$C$1:$C$1613=C969,IF('Graf I Nivel Datastudio'!$D$1:$D$1613=D969,'Graf I Nivel Datastudio'!$G$1:$G$1613,0))))+SUM(IF('Graf II Nivel Datastudio'!$B$1:$B$1613=B969,IF('Graf II Nivel Datastudio'!$C$1:$C$1613=C969,IF('Graf II Nivel Datastudio'!$D$1:$D$1613=D969,'Graf II Nivel Datastudio'!$G$1:$G$1613,0))))</f>
        <v>4</v>
      </c>
      <c r="H969" s="95">
        <f t="shared" si="35"/>
        <v>16</v>
      </c>
      <c r="I969" s="95">
        <f t="shared" si="32"/>
        <v>3.1558185404339252E-2</v>
      </c>
      <c r="J969" s="95">
        <f t="shared" si="2"/>
        <v>1.8038331454340473E-2</v>
      </c>
      <c r="K969" s="34" t="s">
        <v>4728</v>
      </c>
    </row>
    <row r="970" spans="1:11">
      <c r="A970" s="34" t="s">
        <v>4654</v>
      </c>
      <c r="B970" s="34">
        <v>2010</v>
      </c>
      <c r="C970" s="34">
        <v>34</v>
      </c>
      <c r="D970" s="34" t="s">
        <v>4678</v>
      </c>
      <c r="E970" s="95">
        <f t="shared" si="36"/>
        <v>507</v>
      </c>
      <c r="F970" s="95">
        <f>Cargos_x_gob!$C$2+Cargos_x_gob!$C$6</f>
        <v>887</v>
      </c>
      <c r="G970" s="95">
        <f t="array" ref="G970">SUM(IF('Graf I Nivel Datastudio'!$B$1:$B$1613=B970,IF('Graf I Nivel Datastudio'!$C$1:$C$1613=C970,IF('Graf I Nivel Datastudio'!$D$1:$D$1613=D970,'Graf I Nivel Datastudio'!$G$1:$G$1613,0))))+SUM(IF('Graf II Nivel Datastudio'!$B$1:$B$1613=B970,IF('Graf II Nivel Datastudio'!$C$1:$C$1613=C970,IF('Graf II Nivel Datastudio'!$D$1:$D$1613=D970,'Graf II Nivel Datastudio'!$G$1:$G$1613,0))))</f>
        <v>0</v>
      </c>
      <c r="H970" s="95">
        <f t="shared" si="35"/>
        <v>16</v>
      </c>
      <c r="I970" s="95">
        <f t="shared" si="32"/>
        <v>3.1558185404339252E-2</v>
      </c>
      <c r="J970" s="95">
        <f t="shared" si="2"/>
        <v>1.8038331454340473E-2</v>
      </c>
      <c r="K970" s="34" t="s">
        <v>4728</v>
      </c>
    </row>
    <row r="971" spans="1:11">
      <c r="A971" s="34" t="s">
        <v>4654</v>
      </c>
      <c r="B971" s="34">
        <v>2010</v>
      </c>
      <c r="C971" s="34">
        <v>35</v>
      </c>
      <c r="D971" s="34" t="s">
        <v>4678</v>
      </c>
      <c r="E971" s="95">
        <f t="shared" si="36"/>
        <v>507</v>
      </c>
      <c r="F971" s="95">
        <f>Cargos_x_gob!$C$2+Cargos_x_gob!$C$6</f>
        <v>887</v>
      </c>
      <c r="G971" s="95">
        <f t="array" ref="G971">SUM(IF('Graf I Nivel Datastudio'!$B$1:$B$1613=B971,IF('Graf I Nivel Datastudio'!$C$1:$C$1613=C971,IF('Graf I Nivel Datastudio'!$D$1:$D$1613=D971,'Graf I Nivel Datastudio'!$G$1:$G$1613,0))))+SUM(IF('Graf II Nivel Datastudio'!$B$1:$B$1613=B971,IF('Graf II Nivel Datastudio'!$C$1:$C$1613=C971,IF('Graf II Nivel Datastudio'!$D$1:$D$1613=D971,'Graf II Nivel Datastudio'!$G$1:$G$1613,0))))</f>
        <v>1</v>
      </c>
      <c r="H971" s="95">
        <f t="shared" si="35"/>
        <v>17</v>
      </c>
      <c r="I971" s="95">
        <f t="shared" si="32"/>
        <v>3.3530571992110451E-2</v>
      </c>
      <c r="J971" s="95">
        <f t="shared" si="2"/>
        <v>1.9165727170236752E-2</v>
      </c>
      <c r="K971" s="34" t="s">
        <v>4728</v>
      </c>
    </row>
    <row r="972" spans="1:11">
      <c r="A972" s="34" t="s">
        <v>4654</v>
      </c>
      <c r="B972" s="34">
        <v>2010</v>
      </c>
      <c r="C972" s="34">
        <v>36</v>
      </c>
      <c r="D972" s="34" t="s">
        <v>4678</v>
      </c>
      <c r="E972" s="95">
        <f t="shared" si="36"/>
        <v>507</v>
      </c>
      <c r="F972" s="95">
        <f>Cargos_x_gob!$C$2+Cargos_x_gob!$C$6</f>
        <v>887</v>
      </c>
      <c r="G972" s="95">
        <f t="array" ref="G972">SUM(IF('Graf I Nivel Datastudio'!$B$1:$B$1613=B972,IF('Graf I Nivel Datastudio'!$C$1:$C$1613=C972,IF('Graf I Nivel Datastudio'!$D$1:$D$1613=D972,'Graf I Nivel Datastudio'!$G$1:$G$1613,0))))+SUM(IF('Graf II Nivel Datastudio'!$B$1:$B$1613=B972,IF('Graf II Nivel Datastudio'!$C$1:$C$1613=C972,IF('Graf II Nivel Datastudio'!$D$1:$D$1613=D972,'Graf II Nivel Datastudio'!$G$1:$G$1613,0))))</f>
        <v>2</v>
      </c>
      <c r="H972" s="95">
        <f t="shared" si="35"/>
        <v>19</v>
      </c>
      <c r="I972" s="95">
        <f t="shared" si="32"/>
        <v>3.7475345167652857E-2</v>
      </c>
      <c r="J972" s="95">
        <f t="shared" si="2"/>
        <v>2.1420518602029311E-2</v>
      </c>
      <c r="K972" s="34" t="s">
        <v>4728</v>
      </c>
    </row>
    <row r="973" spans="1:11">
      <c r="A973" s="34" t="s">
        <v>4654</v>
      </c>
      <c r="B973" s="34">
        <v>2010</v>
      </c>
      <c r="C973" s="34">
        <v>37</v>
      </c>
      <c r="D973" s="34" t="s">
        <v>4678</v>
      </c>
      <c r="E973" s="95">
        <f t="shared" si="36"/>
        <v>507</v>
      </c>
      <c r="F973" s="95">
        <f>Cargos_x_gob!$C$2+Cargos_x_gob!$C$6</f>
        <v>887</v>
      </c>
      <c r="G973" s="95">
        <f t="array" ref="G973">SUM(IF('Graf I Nivel Datastudio'!$B$1:$B$1613=B973,IF('Graf I Nivel Datastudio'!$C$1:$C$1613=C973,IF('Graf I Nivel Datastudio'!$D$1:$D$1613=D973,'Graf I Nivel Datastudio'!$G$1:$G$1613,0))))+SUM(IF('Graf II Nivel Datastudio'!$B$1:$B$1613=B973,IF('Graf II Nivel Datastudio'!$C$1:$C$1613=C973,IF('Graf II Nivel Datastudio'!$D$1:$D$1613=D973,'Graf II Nivel Datastudio'!$G$1:$G$1613,0))))</f>
        <v>1</v>
      </c>
      <c r="H973" s="95">
        <f t="shared" si="35"/>
        <v>20</v>
      </c>
      <c r="I973" s="95">
        <f t="shared" si="32"/>
        <v>3.9447731755424063E-2</v>
      </c>
      <c r="J973" s="95">
        <f t="shared" si="2"/>
        <v>2.2547914317925591E-2</v>
      </c>
      <c r="K973" s="34" t="s">
        <v>4728</v>
      </c>
    </row>
    <row r="974" spans="1:11">
      <c r="A974" s="34" t="s">
        <v>4654</v>
      </c>
      <c r="B974" s="34">
        <v>2010</v>
      </c>
      <c r="C974" s="34">
        <v>38</v>
      </c>
      <c r="D974" s="34" t="s">
        <v>4678</v>
      </c>
      <c r="E974" s="95">
        <f t="shared" si="36"/>
        <v>507</v>
      </c>
      <c r="F974" s="95">
        <f>Cargos_x_gob!$C$2+Cargos_x_gob!$C$6</f>
        <v>887</v>
      </c>
      <c r="G974" s="95">
        <f t="array" ref="G974">SUM(IF('Graf I Nivel Datastudio'!$B$1:$B$1613=B974,IF('Graf I Nivel Datastudio'!$C$1:$C$1613=C974,IF('Graf I Nivel Datastudio'!$D$1:$D$1613=D974,'Graf I Nivel Datastudio'!$G$1:$G$1613,0))))+SUM(IF('Graf II Nivel Datastudio'!$B$1:$B$1613=B974,IF('Graf II Nivel Datastudio'!$C$1:$C$1613=C974,IF('Graf II Nivel Datastudio'!$D$1:$D$1613=D974,'Graf II Nivel Datastudio'!$G$1:$G$1613,0))))</f>
        <v>1</v>
      </c>
      <c r="H974" s="95">
        <f t="shared" si="35"/>
        <v>21</v>
      </c>
      <c r="I974" s="95">
        <f t="shared" si="32"/>
        <v>4.142011834319527E-2</v>
      </c>
      <c r="J974" s="95">
        <f t="shared" si="2"/>
        <v>2.367531003382187E-2</v>
      </c>
      <c r="K974" s="34" t="s">
        <v>4728</v>
      </c>
    </row>
    <row r="975" spans="1:11">
      <c r="A975" s="34" t="s">
        <v>4654</v>
      </c>
      <c r="B975" s="34">
        <v>2010</v>
      </c>
      <c r="C975" s="34">
        <v>39</v>
      </c>
      <c r="D975" s="34" t="s">
        <v>4678</v>
      </c>
      <c r="E975" s="95">
        <f t="shared" si="36"/>
        <v>507</v>
      </c>
      <c r="F975" s="95">
        <f>Cargos_x_gob!$C$2+Cargos_x_gob!$C$6</f>
        <v>887</v>
      </c>
      <c r="G975" s="95">
        <f t="array" ref="G975">SUM(IF('Graf I Nivel Datastudio'!$B$1:$B$1613=B975,IF('Graf I Nivel Datastudio'!$C$1:$C$1613=C975,IF('Graf I Nivel Datastudio'!$D$1:$D$1613=D975,'Graf I Nivel Datastudio'!$G$1:$G$1613,0))))+SUM(IF('Graf II Nivel Datastudio'!$B$1:$B$1613=B975,IF('Graf II Nivel Datastudio'!$C$1:$C$1613=C975,IF('Graf II Nivel Datastudio'!$D$1:$D$1613=D975,'Graf II Nivel Datastudio'!$G$1:$G$1613,0))))</f>
        <v>0</v>
      </c>
      <c r="H975" s="95">
        <f t="shared" si="35"/>
        <v>21</v>
      </c>
      <c r="I975" s="95">
        <f t="shared" si="32"/>
        <v>4.142011834319527E-2</v>
      </c>
      <c r="J975" s="95">
        <f t="shared" si="2"/>
        <v>2.367531003382187E-2</v>
      </c>
      <c r="K975" s="34" t="s">
        <v>4728</v>
      </c>
    </row>
    <row r="976" spans="1:11">
      <c r="A976" s="34" t="s">
        <v>4654</v>
      </c>
      <c r="B976" s="34">
        <v>2010</v>
      </c>
      <c r="C976" s="34">
        <v>40</v>
      </c>
      <c r="D976" s="34" t="s">
        <v>4678</v>
      </c>
      <c r="E976" s="95">
        <f t="shared" si="36"/>
        <v>507</v>
      </c>
      <c r="F976" s="95">
        <f>Cargos_x_gob!$C$2+Cargos_x_gob!$C$6</f>
        <v>887</v>
      </c>
      <c r="G976" s="95">
        <f t="array" ref="G976">SUM(IF('Graf I Nivel Datastudio'!$B$1:$B$1613=B976,IF('Graf I Nivel Datastudio'!$C$1:$C$1613=C976,IF('Graf I Nivel Datastudio'!$D$1:$D$1613=D976,'Graf I Nivel Datastudio'!$G$1:$G$1613,0))))+SUM(IF('Graf II Nivel Datastudio'!$B$1:$B$1613=B976,IF('Graf II Nivel Datastudio'!$C$1:$C$1613=C976,IF('Graf II Nivel Datastudio'!$D$1:$D$1613=D976,'Graf II Nivel Datastudio'!$G$1:$G$1613,0))))</f>
        <v>2</v>
      </c>
      <c r="H976" s="95">
        <f t="shared" si="35"/>
        <v>23</v>
      </c>
      <c r="I976" s="95">
        <f t="shared" si="32"/>
        <v>4.5364891518737675E-2</v>
      </c>
      <c r="J976" s="95">
        <f t="shared" si="2"/>
        <v>2.5930101465614429E-2</v>
      </c>
      <c r="K976" s="34" t="s">
        <v>4728</v>
      </c>
    </row>
    <row r="977" spans="1:11">
      <c r="A977" s="34" t="s">
        <v>4654</v>
      </c>
      <c r="B977" s="34">
        <v>2010</v>
      </c>
      <c r="C977" s="34">
        <v>41</v>
      </c>
      <c r="D977" s="34" t="s">
        <v>4678</v>
      </c>
      <c r="E977" s="95">
        <f t="shared" si="36"/>
        <v>507</v>
      </c>
      <c r="F977" s="95">
        <f>Cargos_x_gob!$C$2+Cargos_x_gob!$C$6</f>
        <v>887</v>
      </c>
      <c r="G977" s="95">
        <f t="array" ref="G977">SUM(IF('Graf I Nivel Datastudio'!$B$1:$B$1613=B977,IF('Graf I Nivel Datastudio'!$C$1:$C$1613=C977,IF('Graf I Nivel Datastudio'!$D$1:$D$1613=D977,'Graf I Nivel Datastudio'!$G$1:$G$1613,0))))+SUM(IF('Graf II Nivel Datastudio'!$B$1:$B$1613=B977,IF('Graf II Nivel Datastudio'!$C$1:$C$1613=C977,IF('Graf II Nivel Datastudio'!$D$1:$D$1613=D977,'Graf II Nivel Datastudio'!$G$1:$G$1613,0))))</f>
        <v>0</v>
      </c>
      <c r="H977" s="95">
        <f t="shared" si="35"/>
        <v>23</v>
      </c>
      <c r="I977" s="95">
        <f t="shared" si="32"/>
        <v>4.5364891518737675E-2</v>
      </c>
      <c r="J977" s="95">
        <f t="shared" si="2"/>
        <v>2.5930101465614429E-2</v>
      </c>
      <c r="K977" s="34" t="s">
        <v>4728</v>
      </c>
    </row>
    <row r="978" spans="1:11">
      <c r="A978" s="34" t="s">
        <v>4654</v>
      </c>
      <c r="B978" s="34">
        <v>2010</v>
      </c>
      <c r="C978" s="34">
        <v>42</v>
      </c>
      <c r="D978" s="34" t="s">
        <v>4678</v>
      </c>
      <c r="E978" s="95">
        <f t="shared" si="36"/>
        <v>507</v>
      </c>
      <c r="F978" s="95">
        <f>Cargos_x_gob!$C$2+Cargos_x_gob!$C$6</f>
        <v>887</v>
      </c>
      <c r="G978" s="95">
        <f t="array" ref="G978">SUM(IF('Graf I Nivel Datastudio'!$B$1:$B$1613=B978,IF('Graf I Nivel Datastudio'!$C$1:$C$1613=C978,IF('Graf I Nivel Datastudio'!$D$1:$D$1613=D978,'Graf I Nivel Datastudio'!$G$1:$G$1613,0))))+SUM(IF('Graf II Nivel Datastudio'!$B$1:$B$1613=B978,IF('Graf II Nivel Datastudio'!$C$1:$C$1613=C978,IF('Graf II Nivel Datastudio'!$D$1:$D$1613=D978,'Graf II Nivel Datastudio'!$G$1:$G$1613,0))))</f>
        <v>0</v>
      </c>
      <c r="H978" s="95">
        <f t="shared" si="35"/>
        <v>23</v>
      </c>
      <c r="I978" s="95">
        <f t="shared" si="32"/>
        <v>4.5364891518737675E-2</v>
      </c>
      <c r="J978" s="95">
        <f t="shared" si="2"/>
        <v>2.5930101465614429E-2</v>
      </c>
      <c r="K978" s="34" t="s">
        <v>4728</v>
      </c>
    </row>
    <row r="979" spans="1:11">
      <c r="A979" s="34" t="s">
        <v>4654</v>
      </c>
      <c r="B979" s="34">
        <v>2010</v>
      </c>
      <c r="C979" s="34">
        <v>43</v>
      </c>
      <c r="D979" s="34" t="s">
        <v>4678</v>
      </c>
      <c r="E979" s="95">
        <f t="shared" si="36"/>
        <v>507</v>
      </c>
      <c r="F979" s="95">
        <f>Cargos_x_gob!$C$2+Cargos_x_gob!$C$6</f>
        <v>887</v>
      </c>
      <c r="G979" s="95">
        <f t="array" ref="G979">SUM(IF('Graf I Nivel Datastudio'!$B$1:$B$1613=B979,IF('Graf I Nivel Datastudio'!$C$1:$C$1613=C979,IF('Graf I Nivel Datastudio'!$D$1:$D$1613=D979,'Graf I Nivel Datastudio'!$G$1:$G$1613,0))))+SUM(IF('Graf II Nivel Datastudio'!$B$1:$B$1613=B979,IF('Graf II Nivel Datastudio'!$C$1:$C$1613=C979,IF('Graf II Nivel Datastudio'!$D$1:$D$1613=D979,'Graf II Nivel Datastudio'!$G$1:$G$1613,0))))</f>
        <v>0</v>
      </c>
      <c r="H979" s="95">
        <f t="shared" si="35"/>
        <v>23</v>
      </c>
      <c r="I979" s="95">
        <f t="shared" si="32"/>
        <v>4.5364891518737675E-2</v>
      </c>
      <c r="J979" s="95">
        <f t="shared" si="2"/>
        <v>2.5930101465614429E-2</v>
      </c>
      <c r="K979" s="34" t="s">
        <v>4728</v>
      </c>
    </row>
    <row r="980" spans="1:11">
      <c r="A980" s="34" t="s">
        <v>4654</v>
      </c>
      <c r="B980" s="34">
        <v>2010</v>
      </c>
      <c r="C980" s="34">
        <v>44</v>
      </c>
      <c r="D980" s="34" t="s">
        <v>4678</v>
      </c>
      <c r="E980" s="95">
        <f t="shared" si="36"/>
        <v>507</v>
      </c>
      <c r="F980" s="95">
        <f>Cargos_x_gob!$C$2+Cargos_x_gob!$C$6</f>
        <v>887</v>
      </c>
      <c r="G980" s="95">
        <f t="array" ref="G980">SUM(IF('Graf I Nivel Datastudio'!$B$1:$B$1613=B980,IF('Graf I Nivel Datastudio'!$C$1:$C$1613=C980,IF('Graf I Nivel Datastudio'!$D$1:$D$1613=D980,'Graf I Nivel Datastudio'!$G$1:$G$1613,0))))+SUM(IF('Graf II Nivel Datastudio'!$B$1:$B$1613=B980,IF('Graf II Nivel Datastudio'!$C$1:$C$1613=C980,IF('Graf II Nivel Datastudio'!$D$1:$D$1613=D980,'Graf II Nivel Datastudio'!$G$1:$G$1613,0))))</f>
        <v>0</v>
      </c>
      <c r="H980" s="95">
        <f t="shared" si="35"/>
        <v>23</v>
      </c>
      <c r="I980" s="95">
        <f t="shared" si="32"/>
        <v>4.5364891518737675E-2</v>
      </c>
      <c r="J980" s="95">
        <f t="shared" si="2"/>
        <v>2.5930101465614429E-2</v>
      </c>
      <c r="K980" s="34" t="s">
        <v>4728</v>
      </c>
    </row>
    <row r="981" spans="1:11">
      <c r="A981" s="34" t="s">
        <v>4654</v>
      </c>
      <c r="B981" s="34">
        <v>2010</v>
      </c>
      <c r="C981" s="34">
        <v>45</v>
      </c>
      <c r="D981" s="34" t="s">
        <v>4678</v>
      </c>
      <c r="E981" s="95">
        <f t="shared" si="36"/>
        <v>507</v>
      </c>
      <c r="F981" s="95">
        <f>Cargos_x_gob!$C$2+Cargos_x_gob!$C$6</f>
        <v>887</v>
      </c>
      <c r="G981" s="95">
        <f t="array" ref="G981">SUM(IF('Graf I Nivel Datastudio'!$B$1:$B$1613=B981,IF('Graf I Nivel Datastudio'!$C$1:$C$1613=C981,IF('Graf I Nivel Datastudio'!$D$1:$D$1613=D981,'Graf I Nivel Datastudio'!$G$1:$G$1613,0))))+SUM(IF('Graf II Nivel Datastudio'!$B$1:$B$1613=B981,IF('Graf II Nivel Datastudio'!$C$1:$C$1613=C981,IF('Graf II Nivel Datastudio'!$D$1:$D$1613=D981,'Graf II Nivel Datastudio'!$G$1:$G$1613,0))))</f>
        <v>0</v>
      </c>
      <c r="H981" s="95">
        <f t="shared" si="35"/>
        <v>23</v>
      </c>
      <c r="I981" s="95">
        <f t="shared" si="32"/>
        <v>4.5364891518737675E-2</v>
      </c>
      <c r="J981" s="95">
        <f t="shared" si="2"/>
        <v>2.5930101465614429E-2</v>
      </c>
      <c r="K981" s="34" t="s">
        <v>4728</v>
      </c>
    </row>
    <row r="982" spans="1:11">
      <c r="A982" s="34" t="s">
        <v>4654</v>
      </c>
      <c r="B982" s="34">
        <v>2010</v>
      </c>
      <c r="C982" s="34">
        <v>46</v>
      </c>
      <c r="D982" s="34" t="s">
        <v>4678</v>
      </c>
      <c r="E982" s="95">
        <f t="shared" si="36"/>
        <v>507</v>
      </c>
      <c r="F982" s="95">
        <f>Cargos_x_gob!$C$2+Cargos_x_gob!$C$6</f>
        <v>887</v>
      </c>
      <c r="G982" s="95">
        <f t="array" ref="G982">SUM(IF('Graf I Nivel Datastudio'!$B$1:$B$1613=B982,IF('Graf I Nivel Datastudio'!$C$1:$C$1613=C982,IF('Graf I Nivel Datastudio'!$D$1:$D$1613=D982,'Graf I Nivel Datastudio'!$G$1:$G$1613,0))))+SUM(IF('Graf II Nivel Datastudio'!$B$1:$B$1613=B982,IF('Graf II Nivel Datastudio'!$C$1:$C$1613=C982,IF('Graf II Nivel Datastudio'!$D$1:$D$1613=D982,'Graf II Nivel Datastudio'!$G$1:$G$1613,0))))</f>
        <v>0</v>
      </c>
      <c r="H982" s="95">
        <f t="shared" si="35"/>
        <v>23</v>
      </c>
      <c r="I982" s="95">
        <f t="shared" si="32"/>
        <v>4.5364891518737675E-2</v>
      </c>
      <c r="J982" s="95">
        <f t="shared" si="2"/>
        <v>2.5930101465614429E-2</v>
      </c>
      <c r="K982" s="34" t="s">
        <v>4728</v>
      </c>
    </row>
    <row r="983" spans="1:11">
      <c r="A983" s="34" t="s">
        <v>4654</v>
      </c>
      <c r="B983" s="34">
        <v>2010</v>
      </c>
      <c r="C983" s="34">
        <v>47</v>
      </c>
      <c r="D983" s="34" t="s">
        <v>4678</v>
      </c>
      <c r="E983" s="95">
        <f t="shared" si="36"/>
        <v>507</v>
      </c>
      <c r="F983" s="95">
        <f>Cargos_x_gob!$C$2+Cargos_x_gob!$C$6</f>
        <v>887</v>
      </c>
      <c r="G983" s="95">
        <f t="array" ref="G983">SUM(IF('Graf I Nivel Datastudio'!$B$1:$B$1613=B983,IF('Graf I Nivel Datastudio'!$C$1:$C$1613=C983,IF('Graf I Nivel Datastudio'!$D$1:$D$1613=D983,'Graf I Nivel Datastudio'!$G$1:$G$1613,0))))+SUM(IF('Graf II Nivel Datastudio'!$B$1:$B$1613=B983,IF('Graf II Nivel Datastudio'!$C$1:$C$1613=C983,IF('Graf II Nivel Datastudio'!$D$1:$D$1613=D983,'Graf II Nivel Datastudio'!$G$1:$G$1613,0))))</f>
        <v>0</v>
      </c>
      <c r="H983" s="95">
        <f t="shared" si="35"/>
        <v>23</v>
      </c>
      <c r="I983" s="95">
        <f t="shared" si="32"/>
        <v>4.5364891518737675E-2</v>
      </c>
      <c r="J983" s="95">
        <f t="shared" si="2"/>
        <v>2.5930101465614429E-2</v>
      </c>
      <c r="K983" s="34" t="s">
        <v>4728</v>
      </c>
    </row>
    <row r="984" spans="1:11">
      <c r="A984" s="34" t="s">
        <v>4654</v>
      </c>
      <c r="B984" s="34">
        <v>2010</v>
      </c>
      <c r="C984" s="34">
        <v>48</v>
      </c>
      <c r="D984" s="34" t="s">
        <v>4678</v>
      </c>
      <c r="E984" s="95">
        <f t="shared" si="36"/>
        <v>507</v>
      </c>
      <c r="F984" s="95">
        <f>Cargos_x_gob!$C$2+Cargos_x_gob!$C$6</f>
        <v>887</v>
      </c>
      <c r="G984" s="95">
        <f t="array" ref="G984">SUM(IF('Graf I Nivel Datastudio'!$B$1:$B$1613=B984,IF('Graf I Nivel Datastudio'!$C$1:$C$1613=C984,IF('Graf I Nivel Datastudio'!$D$1:$D$1613=D984,'Graf I Nivel Datastudio'!$G$1:$G$1613,0))))+SUM(IF('Graf II Nivel Datastudio'!$B$1:$B$1613=B984,IF('Graf II Nivel Datastudio'!$C$1:$C$1613=C984,IF('Graf II Nivel Datastudio'!$D$1:$D$1613=D984,'Graf II Nivel Datastudio'!$G$1:$G$1613,0))))</f>
        <v>0</v>
      </c>
      <c r="H984" s="95">
        <f t="shared" si="35"/>
        <v>23</v>
      </c>
      <c r="I984" s="95">
        <f t="shared" si="32"/>
        <v>4.5364891518737675E-2</v>
      </c>
      <c r="J984" s="95">
        <f t="shared" si="2"/>
        <v>2.5930101465614429E-2</v>
      </c>
      <c r="K984" s="34" t="s">
        <v>4728</v>
      </c>
    </row>
    <row r="985" spans="1:11">
      <c r="A985" s="34" t="s">
        <v>4654</v>
      </c>
      <c r="B985" s="34">
        <v>2010</v>
      </c>
      <c r="C985" s="34">
        <v>49</v>
      </c>
      <c r="D985" s="34" t="s">
        <v>4678</v>
      </c>
      <c r="E985" s="95">
        <f t="shared" si="36"/>
        <v>507</v>
      </c>
      <c r="F985" s="95">
        <f>Cargos_x_gob!$C$2+Cargos_x_gob!$C$6</f>
        <v>887</v>
      </c>
      <c r="G985" s="95">
        <f t="array" ref="G985">SUM(IF('Graf I Nivel Datastudio'!$B$1:$B$1613=B985,IF('Graf I Nivel Datastudio'!$C$1:$C$1613=C985,IF('Graf I Nivel Datastudio'!$D$1:$D$1613=D985,'Graf I Nivel Datastudio'!$G$1:$G$1613,0))))+SUM(IF('Graf II Nivel Datastudio'!$B$1:$B$1613=B985,IF('Graf II Nivel Datastudio'!$C$1:$C$1613=C985,IF('Graf II Nivel Datastudio'!$D$1:$D$1613=D985,'Graf II Nivel Datastudio'!$G$1:$G$1613,0))))</f>
        <v>1</v>
      </c>
      <c r="H985" s="95">
        <f t="shared" si="35"/>
        <v>24</v>
      </c>
      <c r="I985" s="95">
        <f t="shared" si="32"/>
        <v>4.7337278106508875E-2</v>
      </c>
      <c r="J985" s="95">
        <f t="shared" si="2"/>
        <v>2.7057497181510709E-2</v>
      </c>
      <c r="K985" s="34" t="s">
        <v>4728</v>
      </c>
    </row>
    <row r="986" spans="1:11">
      <c r="A986" s="34" t="s">
        <v>4654</v>
      </c>
      <c r="B986" s="34">
        <v>2010</v>
      </c>
      <c r="C986" s="34">
        <v>50</v>
      </c>
      <c r="D986" s="34" t="s">
        <v>4678</v>
      </c>
      <c r="E986" s="95">
        <f t="shared" si="36"/>
        <v>507</v>
      </c>
      <c r="F986" s="95">
        <f>Cargos_x_gob!$C$2+Cargos_x_gob!$C$6</f>
        <v>887</v>
      </c>
      <c r="G986" s="95">
        <f t="array" ref="G986">SUM(IF('Graf I Nivel Datastudio'!$B$1:$B$1613=B986,IF('Graf I Nivel Datastudio'!$C$1:$C$1613=C986,IF('Graf I Nivel Datastudio'!$D$1:$D$1613=D986,'Graf I Nivel Datastudio'!$G$1:$G$1613,0))))+SUM(IF('Graf II Nivel Datastudio'!$B$1:$B$1613=B986,IF('Graf II Nivel Datastudio'!$C$1:$C$1613=C986,IF('Graf II Nivel Datastudio'!$D$1:$D$1613=D986,'Graf II Nivel Datastudio'!$G$1:$G$1613,0))))</f>
        <v>2</v>
      </c>
      <c r="H986" s="95">
        <f t="shared" si="35"/>
        <v>26</v>
      </c>
      <c r="I986" s="95">
        <f t="shared" si="32"/>
        <v>5.128205128205128E-2</v>
      </c>
      <c r="J986" s="95">
        <f t="shared" si="2"/>
        <v>2.9312288613303268E-2</v>
      </c>
      <c r="K986" s="34" t="s">
        <v>4728</v>
      </c>
    </row>
    <row r="987" spans="1:11">
      <c r="A987" s="34" t="s">
        <v>4654</v>
      </c>
      <c r="B987" s="34">
        <v>2010</v>
      </c>
      <c r="C987" s="34">
        <v>51</v>
      </c>
      <c r="D987" s="34" t="s">
        <v>4678</v>
      </c>
      <c r="E987" s="95">
        <f t="shared" si="36"/>
        <v>507</v>
      </c>
      <c r="F987" s="95">
        <f>Cargos_x_gob!$C$2+Cargos_x_gob!$C$6</f>
        <v>887</v>
      </c>
      <c r="G987" s="95">
        <f t="array" ref="G987">SUM(IF('Graf I Nivel Datastudio'!$B$1:$B$1613=B987,IF('Graf I Nivel Datastudio'!$C$1:$C$1613=C987,IF('Graf I Nivel Datastudio'!$D$1:$D$1613=D987,'Graf I Nivel Datastudio'!$G$1:$G$1613,0))))+SUM(IF('Graf II Nivel Datastudio'!$B$1:$B$1613=B987,IF('Graf II Nivel Datastudio'!$C$1:$C$1613=C987,IF('Graf II Nivel Datastudio'!$D$1:$D$1613=D987,'Graf II Nivel Datastudio'!$G$1:$G$1613,0))))</f>
        <v>2</v>
      </c>
      <c r="H987" s="95">
        <f t="shared" si="35"/>
        <v>28</v>
      </c>
      <c r="I987" s="95">
        <f t="shared" si="32"/>
        <v>5.5226824457593686E-2</v>
      </c>
      <c r="J987" s="95">
        <f t="shared" si="2"/>
        <v>3.1567080045095827E-2</v>
      </c>
      <c r="K987" s="34" t="s">
        <v>4728</v>
      </c>
    </row>
    <row r="988" spans="1:11">
      <c r="A988" s="34" t="s">
        <v>4654</v>
      </c>
      <c r="B988" s="34">
        <v>2010</v>
      </c>
      <c r="C988" s="34">
        <v>52</v>
      </c>
      <c r="D988" s="34" t="s">
        <v>4678</v>
      </c>
      <c r="E988" s="95">
        <f t="shared" si="36"/>
        <v>507</v>
      </c>
      <c r="F988" s="95">
        <f>Cargos_x_gob!$C$2+Cargos_x_gob!$C$6</f>
        <v>887</v>
      </c>
      <c r="G988" s="95">
        <f t="array" ref="G988">SUM(IF('Graf I Nivel Datastudio'!$B$1:$B$1613=B988,IF('Graf I Nivel Datastudio'!$C$1:$C$1613=C988,IF('Graf I Nivel Datastudio'!$D$1:$D$1613=D988,'Graf I Nivel Datastudio'!$G$1:$G$1613,0))))+SUM(IF('Graf II Nivel Datastudio'!$B$1:$B$1613=B988,IF('Graf II Nivel Datastudio'!$C$1:$C$1613=C988,IF('Graf II Nivel Datastudio'!$D$1:$D$1613=D988,'Graf II Nivel Datastudio'!$G$1:$G$1613,0))))</f>
        <v>0</v>
      </c>
      <c r="H988" s="95">
        <f t="shared" si="35"/>
        <v>28</v>
      </c>
      <c r="I988" s="95">
        <f t="shared" si="32"/>
        <v>5.5226824457593686E-2</v>
      </c>
      <c r="J988" s="95">
        <f t="shared" si="2"/>
        <v>3.1567080045095827E-2</v>
      </c>
      <c r="K988" s="34" t="s">
        <v>4728</v>
      </c>
    </row>
    <row r="989" spans="1:11">
      <c r="A989" s="34" t="s">
        <v>4654</v>
      </c>
      <c r="B989" s="34">
        <v>2010</v>
      </c>
      <c r="C989" s="34">
        <v>53</v>
      </c>
      <c r="D989" s="34" t="s">
        <v>4678</v>
      </c>
      <c r="E989" s="95">
        <f t="shared" si="36"/>
        <v>507</v>
      </c>
      <c r="F989" s="95">
        <f>Cargos_x_gob!$C$2+Cargos_x_gob!$C$6</f>
        <v>887</v>
      </c>
      <c r="G989" s="95">
        <f t="array" ref="G989">SUM(IF('Graf I Nivel Datastudio'!$B$1:$B$1613=B989,IF('Graf I Nivel Datastudio'!$C$1:$C$1613=C989,IF('Graf I Nivel Datastudio'!$D$1:$D$1613=D989,'Graf I Nivel Datastudio'!$G$1:$G$1613,0))))+SUM(IF('Graf II Nivel Datastudio'!$B$1:$B$1613=B989,IF('Graf II Nivel Datastudio'!$C$1:$C$1613=C989,IF('Graf II Nivel Datastudio'!$D$1:$D$1613=D989,'Graf II Nivel Datastudio'!$G$1:$G$1613,0))))</f>
        <v>0</v>
      </c>
      <c r="H989" s="95">
        <f t="shared" si="35"/>
        <v>28</v>
      </c>
      <c r="I989" s="95">
        <f t="shared" si="32"/>
        <v>5.5226824457593686E-2</v>
      </c>
      <c r="J989" s="95">
        <f t="shared" si="2"/>
        <v>3.1567080045095827E-2</v>
      </c>
      <c r="K989" s="34" t="s">
        <v>4728</v>
      </c>
    </row>
    <row r="990" spans="1:11">
      <c r="A990" s="34" t="s">
        <v>4654</v>
      </c>
      <c r="B990" s="34">
        <v>2010</v>
      </c>
      <c r="C990" s="34">
        <v>54</v>
      </c>
      <c r="D990" s="34" t="s">
        <v>4678</v>
      </c>
      <c r="E990" s="95">
        <f t="shared" si="36"/>
        <v>507</v>
      </c>
      <c r="F990" s="95">
        <f>Cargos_x_gob!$C$2+Cargos_x_gob!$C$6</f>
        <v>887</v>
      </c>
      <c r="G990" s="95">
        <f t="array" ref="G990">SUM(IF('Graf I Nivel Datastudio'!$B$1:$B$1613=B990,IF('Graf I Nivel Datastudio'!$C$1:$C$1613=C990,IF('Graf I Nivel Datastudio'!$D$1:$D$1613=D990,'Graf I Nivel Datastudio'!$G$1:$G$1613,0))))+SUM(IF('Graf II Nivel Datastudio'!$B$1:$B$1613=B990,IF('Graf II Nivel Datastudio'!$C$1:$C$1613=C990,IF('Graf II Nivel Datastudio'!$D$1:$D$1613=D990,'Graf II Nivel Datastudio'!$G$1:$G$1613,0))))</f>
        <v>0</v>
      </c>
      <c r="H990" s="95">
        <f t="shared" si="35"/>
        <v>28</v>
      </c>
      <c r="I990" s="95">
        <f t="shared" si="32"/>
        <v>5.5226824457593686E-2</v>
      </c>
      <c r="J990" s="95">
        <f t="shared" si="2"/>
        <v>3.1567080045095827E-2</v>
      </c>
      <c r="K990" s="34" t="s">
        <v>4728</v>
      </c>
    </row>
    <row r="991" spans="1:11">
      <c r="A991" s="34" t="s">
        <v>4654</v>
      </c>
      <c r="B991" s="34">
        <v>2010</v>
      </c>
      <c r="C991" s="34">
        <v>55</v>
      </c>
      <c r="D991" s="34" t="s">
        <v>4678</v>
      </c>
      <c r="E991" s="95">
        <f t="shared" si="36"/>
        <v>507</v>
      </c>
      <c r="F991" s="95">
        <f>Cargos_x_gob!$C$2+Cargos_x_gob!$C$6</f>
        <v>887</v>
      </c>
      <c r="G991" s="95">
        <f t="array" ref="G991">SUM(IF('Graf I Nivel Datastudio'!$B$1:$B$1613=B991,IF('Graf I Nivel Datastudio'!$C$1:$C$1613=C991,IF('Graf I Nivel Datastudio'!$D$1:$D$1613=D991,'Graf I Nivel Datastudio'!$G$1:$G$1613,0))))+SUM(IF('Graf II Nivel Datastudio'!$B$1:$B$1613=B991,IF('Graf II Nivel Datastudio'!$C$1:$C$1613=C991,IF('Graf II Nivel Datastudio'!$D$1:$D$1613=D991,'Graf II Nivel Datastudio'!$G$1:$G$1613,0))))</f>
        <v>0</v>
      </c>
      <c r="H991" s="95">
        <f t="shared" si="35"/>
        <v>28</v>
      </c>
      <c r="I991" s="95">
        <f t="shared" si="32"/>
        <v>5.5226824457593686E-2</v>
      </c>
      <c r="J991" s="95">
        <f t="shared" si="2"/>
        <v>3.1567080045095827E-2</v>
      </c>
      <c r="K991" s="34" t="s">
        <v>4728</v>
      </c>
    </row>
    <row r="992" spans="1:11">
      <c r="A992" s="34" t="s">
        <v>4654</v>
      </c>
      <c r="B992" s="34">
        <v>2010</v>
      </c>
      <c r="C992" s="34">
        <v>56</v>
      </c>
      <c r="D992" s="34" t="s">
        <v>4678</v>
      </c>
      <c r="E992" s="95">
        <f t="shared" si="36"/>
        <v>507</v>
      </c>
      <c r="F992" s="95">
        <f>Cargos_x_gob!$C$2+Cargos_x_gob!$C$6</f>
        <v>887</v>
      </c>
      <c r="G992" s="95">
        <f t="array" ref="G992">SUM(IF('Graf I Nivel Datastudio'!$B$1:$B$1613=B992,IF('Graf I Nivel Datastudio'!$C$1:$C$1613=C992,IF('Graf I Nivel Datastudio'!$D$1:$D$1613=D992,'Graf I Nivel Datastudio'!$G$1:$G$1613,0))))+SUM(IF('Graf II Nivel Datastudio'!$B$1:$B$1613=B992,IF('Graf II Nivel Datastudio'!$C$1:$C$1613=C992,IF('Graf II Nivel Datastudio'!$D$1:$D$1613=D992,'Graf II Nivel Datastudio'!$G$1:$G$1613,0))))</f>
        <v>4</v>
      </c>
      <c r="H992" s="95">
        <f t="shared" si="35"/>
        <v>32</v>
      </c>
      <c r="I992" s="95">
        <f t="shared" si="32"/>
        <v>6.3116370808678504E-2</v>
      </c>
      <c r="J992" s="95">
        <f t="shared" si="2"/>
        <v>3.6076662908680945E-2</v>
      </c>
      <c r="K992" s="34" t="s">
        <v>4728</v>
      </c>
    </row>
    <row r="993" spans="1:11">
      <c r="A993" s="34" t="s">
        <v>4654</v>
      </c>
      <c r="B993" s="34">
        <v>2010</v>
      </c>
      <c r="C993" s="34">
        <v>57</v>
      </c>
      <c r="D993" s="34" t="s">
        <v>4678</v>
      </c>
      <c r="E993" s="95">
        <f t="shared" si="36"/>
        <v>507</v>
      </c>
      <c r="F993" s="95">
        <f>Cargos_x_gob!$C$2+Cargos_x_gob!$C$6</f>
        <v>887</v>
      </c>
      <c r="G993" s="95">
        <f t="array" ref="G993">SUM(IF('Graf I Nivel Datastudio'!$B$1:$B$1613=B993,IF('Graf I Nivel Datastudio'!$C$1:$C$1613=C993,IF('Graf I Nivel Datastudio'!$D$1:$D$1613=D993,'Graf I Nivel Datastudio'!$G$1:$G$1613,0))))+SUM(IF('Graf II Nivel Datastudio'!$B$1:$B$1613=B993,IF('Graf II Nivel Datastudio'!$C$1:$C$1613=C993,IF('Graf II Nivel Datastudio'!$D$1:$D$1613=D993,'Graf II Nivel Datastudio'!$G$1:$G$1613,0))))</f>
        <v>0</v>
      </c>
      <c r="H993" s="95">
        <f t="shared" si="35"/>
        <v>32</v>
      </c>
      <c r="I993" s="95">
        <f t="shared" si="32"/>
        <v>6.3116370808678504E-2</v>
      </c>
      <c r="J993" s="95">
        <f t="shared" si="2"/>
        <v>3.6076662908680945E-2</v>
      </c>
      <c r="K993" s="34" t="s">
        <v>4728</v>
      </c>
    </row>
    <row r="994" spans="1:11">
      <c r="A994" s="34" t="s">
        <v>4654</v>
      </c>
      <c r="B994" s="34">
        <v>2010</v>
      </c>
      <c r="C994" s="34">
        <v>58</v>
      </c>
      <c r="D994" s="34" t="s">
        <v>4678</v>
      </c>
      <c r="E994" s="95">
        <f t="shared" si="36"/>
        <v>507</v>
      </c>
      <c r="F994" s="95">
        <f>Cargos_x_gob!$C$2+Cargos_x_gob!$C$6</f>
        <v>887</v>
      </c>
      <c r="G994" s="95">
        <f t="array" ref="G994">SUM(IF('Graf I Nivel Datastudio'!$B$1:$B$1613=B994,IF('Graf I Nivel Datastudio'!$C$1:$C$1613=C994,IF('Graf I Nivel Datastudio'!$D$1:$D$1613=D994,'Graf I Nivel Datastudio'!$G$1:$G$1613,0))))+SUM(IF('Graf II Nivel Datastudio'!$B$1:$B$1613=B994,IF('Graf II Nivel Datastudio'!$C$1:$C$1613=C994,IF('Graf II Nivel Datastudio'!$D$1:$D$1613=D994,'Graf II Nivel Datastudio'!$G$1:$G$1613,0))))</f>
        <v>0</v>
      </c>
      <c r="H994" s="95">
        <f t="shared" si="35"/>
        <v>32</v>
      </c>
      <c r="I994" s="95">
        <f t="shared" si="32"/>
        <v>6.3116370808678504E-2</v>
      </c>
      <c r="J994" s="95">
        <f t="shared" si="2"/>
        <v>3.6076662908680945E-2</v>
      </c>
      <c r="K994" s="34" t="s">
        <v>4728</v>
      </c>
    </row>
    <row r="995" spans="1:11">
      <c r="A995" s="34" t="s">
        <v>4654</v>
      </c>
      <c r="B995" s="34">
        <v>2010</v>
      </c>
      <c r="C995" s="34">
        <v>59</v>
      </c>
      <c r="D995" s="34" t="s">
        <v>4678</v>
      </c>
      <c r="E995" s="95">
        <f t="shared" si="36"/>
        <v>507</v>
      </c>
      <c r="F995" s="95">
        <f>Cargos_x_gob!$C$2+Cargos_x_gob!$C$6</f>
        <v>887</v>
      </c>
      <c r="G995" s="95">
        <f t="array" ref="G995">SUM(IF('Graf I Nivel Datastudio'!$B$1:$B$1613=B995,IF('Graf I Nivel Datastudio'!$C$1:$C$1613=C995,IF('Graf I Nivel Datastudio'!$D$1:$D$1613=D995,'Graf I Nivel Datastudio'!$G$1:$G$1613,0))))+SUM(IF('Graf II Nivel Datastudio'!$B$1:$B$1613=B995,IF('Graf II Nivel Datastudio'!$C$1:$C$1613=C995,IF('Graf II Nivel Datastudio'!$D$1:$D$1613=D995,'Graf II Nivel Datastudio'!$G$1:$G$1613,0))))</f>
        <v>0</v>
      </c>
      <c r="H995" s="95">
        <f t="shared" si="35"/>
        <v>32</v>
      </c>
      <c r="I995" s="95">
        <f t="shared" si="32"/>
        <v>6.3116370808678504E-2</v>
      </c>
      <c r="J995" s="95">
        <f t="shared" si="2"/>
        <v>3.6076662908680945E-2</v>
      </c>
      <c r="K995" s="34" t="s">
        <v>4728</v>
      </c>
    </row>
    <row r="996" spans="1:11">
      <c r="A996" s="34" t="s">
        <v>4654</v>
      </c>
      <c r="B996" s="34">
        <v>2010</v>
      </c>
      <c r="C996" s="34">
        <v>60</v>
      </c>
      <c r="D996" s="34" t="s">
        <v>4678</v>
      </c>
      <c r="E996" s="95">
        <f t="shared" si="36"/>
        <v>507</v>
      </c>
      <c r="F996" s="95">
        <f>Cargos_x_gob!$C$2+Cargos_x_gob!$C$6</f>
        <v>887</v>
      </c>
      <c r="G996" s="95">
        <f t="array" ref="G996">SUM(IF('Graf I Nivel Datastudio'!$B$1:$B$1613=B996,IF('Graf I Nivel Datastudio'!$C$1:$C$1613=C996,IF('Graf I Nivel Datastudio'!$D$1:$D$1613=D996,'Graf I Nivel Datastudio'!$G$1:$G$1613,0))))+SUM(IF('Graf II Nivel Datastudio'!$B$1:$B$1613=B996,IF('Graf II Nivel Datastudio'!$C$1:$C$1613=C996,IF('Graf II Nivel Datastudio'!$D$1:$D$1613=D996,'Graf II Nivel Datastudio'!$G$1:$G$1613,0))))</f>
        <v>0</v>
      </c>
      <c r="H996" s="95">
        <f t="shared" si="35"/>
        <v>32</v>
      </c>
      <c r="I996" s="95">
        <f t="shared" si="32"/>
        <v>6.3116370808678504E-2</v>
      </c>
      <c r="J996" s="95">
        <f t="shared" si="2"/>
        <v>3.6076662908680945E-2</v>
      </c>
      <c r="K996" s="34" t="s">
        <v>4728</v>
      </c>
    </row>
    <row r="997" spans="1:11">
      <c r="A997" s="34" t="s">
        <v>4654</v>
      </c>
      <c r="B997" s="34">
        <v>2010</v>
      </c>
      <c r="C997" s="34">
        <v>61</v>
      </c>
      <c r="D997" s="34" t="s">
        <v>4678</v>
      </c>
      <c r="E997" s="95">
        <f t="shared" si="36"/>
        <v>507</v>
      </c>
      <c r="F997" s="95">
        <f>Cargos_x_gob!$C$2+Cargos_x_gob!$C$6</f>
        <v>887</v>
      </c>
      <c r="G997" s="95">
        <f t="array" ref="G997">SUM(IF('Graf I Nivel Datastudio'!$B$1:$B$1613=B997,IF('Graf I Nivel Datastudio'!$C$1:$C$1613=C997,IF('Graf I Nivel Datastudio'!$D$1:$D$1613=D997,'Graf I Nivel Datastudio'!$G$1:$G$1613,0))))+SUM(IF('Graf II Nivel Datastudio'!$B$1:$B$1613=B997,IF('Graf II Nivel Datastudio'!$C$1:$C$1613=C997,IF('Graf II Nivel Datastudio'!$D$1:$D$1613=D997,'Graf II Nivel Datastudio'!$G$1:$G$1613,0))))</f>
        <v>0</v>
      </c>
      <c r="H997" s="95">
        <f t="shared" si="35"/>
        <v>32</v>
      </c>
      <c r="I997" s="95">
        <f t="shared" si="32"/>
        <v>6.3116370808678504E-2</v>
      </c>
      <c r="J997" s="95">
        <f t="shared" si="2"/>
        <v>3.6076662908680945E-2</v>
      </c>
      <c r="K997" s="34" t="s">
        <v>4728</v>
      </c>
    </row>
    <row r="998" spans="1:11">
      <c r="A998" s="34" t="s">
        <v>4654</v>
      </c>
      <c r="B998" s="34">
        <v>2010</v>
      </c>
      <c r="C998" s="34">
        <v>62</v>
      </c>
      <c r="D998" s="34" t="s">
        <v>4678</v>
      </c>
      <c r="E998" s="95">
        <f t="shared" si="36"/>
        <v>507</v>
      </c>
      <c r="F998" s="95">
        <f>Cargos_x_gob!$C$2+Cargos_x_gob!$C$6</f>
        <v>887</v>
      </c>
      <c r="G998" s="95">
        <f t="array" ref="G998">SUM(IF('Graf I Nivel Datastudio'!$B$1:$B$1613=B998,IF('Graf I Nivel Datastudio'!$C$1:$C$1613=C998,IF('Graf I Nivel Datastudio'!$D$1:$D$1613=D998,'Graf I Nivel Datastudio'!$G$1:$G$1613,0))))+SUM(IF('Graf II Nivel Datastudio'!$B$1:$B$1613=B998,IF('Graf II Nivel Datastudio'!$C$1:$C$1613=C998,IF('Graf II Nivel Datastudio'!$D$1:$D$1613=D998,'Graf II Nivel Datastudio'!$G$1:$G$1613,0))))</f>
        <v>0</v>
      </c>
      <c r="H998" s="95">
        <f t="shared" si="35"/>
        <v>32</v>
      </c>
      <c r="I998" s="95">
        <f t="shared" si="32"/>
        <v>6.3116370808678504E-2</v>
      </c>
      <c r="J998" s="95">
        <f t="shared" si="2"/>
        <v>3.6076662908680945E-2</v>
      </c>
      <c r="K998" s="34" t="s">
        <v>4728</v>
      </c>
    </row>
    <row r="999" spans="1:11">
      <c r="A999" s="34" t="s">
        <v>4654</v>
      </c>
      <c r="B999" s="34">
        <v>2010</v>
      </c>
      <c r="C999" s="34">
        <v>63</v>
      </c>
      <c r="D999" s="34" t="s">
        <v>4678</v>
      </c>
      <c r="E999" s="95">
        <f t="shared" si="36"/>
        <v>507</v>
      </c>
      <c r="F999" s="95">
        <f>Cargos_x_gob!$C$2+Cargos_x_gob!$C$6</f>
        <v>887</v>
      </c>
      <c r="G999" s="95">
        <f t="array" ref="G999">SUM(IF('Graf I Nivel Datastudio'!$B$1:$B$1613=B999,IF('Graf I Nivel Datastudio'!$C$1:$C$1613=C999,IF('Graf I Nivel Datastudio'!$D$1:$D$1613=D999,'Graf I Nivel Datastudio'!$G$1:$G$1613,0))))+SUM(IF('Graf II Nivel Datastudio'!$B$1:$B$1613=B999,IF('Graf II Nivel Datastudio'!$C$1:$C$1613=C999,IF('Graf II Nivel Datastudio'!$D$1:$D$1613=D999,'Graf II Nivel Datastudio'!$G$1:$G$1613,0))))</f>
        <v>0</v>
      </c>
      <c r="H999" s="95">
        <f t="shared" si="35"/>
        <v>32</v>
      </c>
      <c r="I999" s="95">
        <f t="shared" si="32"/>
        <v>6.3116370808678504E-2</v>
      </c>
      <c r="J999" s="95">
        <f t="shared" si="2"/>
        <v>3.6076662908680945E-2</v>
      </c>
      <c r="K999" s="34" t="s">
        <v>4728</v>
      </c>
    </row>
    <row r="1000" spans="1:11">
      <c r="A1000" s="34" t="s">
        <v>4654</v>
      </c>
      <c r="B1000" s="34">
        <v>2010</v>
      </c>
      <c r="C1000" s="34">
        <v>64</v>
      </c>
      <c r="D1000" s="34" t="s">
        <v>4678</v>
      </c>
      <c r="E1000" s="95">
        <f t="shared" si="36"/>
        <v>507</v>
      </c>
      <c r="F1000" s="95">
        <f>Cargos_x_gob!$C$2+Cargos_x_gob!$C$6</f>
        <v>887</v>
      </c>
      <c r="G1000" s="95">
        <f t="array" ref="G1000">SUM(IF('Graf I Nivel Datastudio'!$B$1:$B$1613=B1000,IF('Graf I Nivel Datastudio'!$C$1:$C$1613=C1000,IF('Graf I Nivel Datastudio'!$D$1:$D$1613=D1000,'Graf I Nivel Datastudio'!$G$1:$G$1613,0))))+SUM(IF('Graf II Nivel Datastudio'!$B$1:$B$1613=B1000,IF('Graf II Nivel Datastudio'!$C$1:$C$1613=C1000,IF('Graf II Nivel Datastudio'!$D$1:$D$1613=D1000,'Graf II Nivel Datastudio'!$G$1:$G$1613,0))))</f>
        <v>0</v>
      </c>
      <c r="H1000" s="95">
        <f t="shared" si="35"/>
        <v>32</v>
      </c>
      <c r="I1000" s="95">
        <f t="shared" si="32"/>
        <v>6.3116370808678504E-2</v>
      </c>
      <c r="J1000" s="95">
        <f t="shared" si="2"/>
        <v>3.6076662908680945E-2</v>
      </c>
      <c r="K1000" s="34" t="s">
        <v>4728</v>
      </c>
    </row>
    <row r="1001" spans="1:11">
      <c r="A1001" s="34" t="s">
        <v>4654</v>
      </c>
      <c r="B1001" s="34">
        <v>2010</v>
      </c>
      <c r="C1001" s="34">
        <v>65</v>
      </c>
      <c r="D1001" s="34" t="s">
        <v>4678</v>
      </c>
      <c r="E1001" s="95">
        <f t="shared" si="36"/>
        <v>507</v>
      </c>
      <c r="F1001" s="95">
        <f>Cargos_x_gob!$C$2+Cargos_x_gob!$C$6</f>
        <v>887</v>
      </c>
      <c r="G1001" s="95">
        <f t="array" ref="G1001">SUM(IF('Graf I Nivel Datastudio'!$B$1:$B$1613=B1001,IF('Graf I Nivel Datastudio'!$C$1:$C$1613=C1001,IF('Graf I Nivel Datastudio'!$D$1:$D$1613=D1001,'Graf I Nivel Datastudio'!$G$1:$G$1613,0))))+SUM(IF('Graf II Nivel Datastudio'!$B$1:$B$1613=B1001,IF('Graf II Nivel Datastudio'!$C$1:$C$1613=C1001,IF('Graf II Nivel Datastudio'!$D$1:$D$1613=D1001,'Graf II Nivel Datastudio'!$G$1:$G$1613,0))))</f>
        <v>0</v>
      </c>
      <c r="H1001" s="95">
        <f t="shared" si="35"/>
        <v>32</v>
      </c>
      <c r="I1001" s="95">
        <f t="shared" si="32"/>
        <v>6.3116370808678504E-2</v>
      </c>
      <c r="J1001" s="95">
        <f t="shared" si="2"/>
        <v>3.6076662908680945E-2</v>
      </c>
      <c r="K1001" s="34" t="s">
        <v>4728</v>
      </c>
    </row>
    <row r="1002" spans="1:11">
      <c r="A1002" s="34" t="s">
        <v>4654</v>
      </c>
      <c r="B1002" s="34">
        <v>2010</v>
      </c>
      <c r="C1002" s="34">
        <v>66</v>
      </c>
      <c r="D1002" s="34" t="s">
        <v>4678</v>
      </c>
      <c r="E1002" s="95">
        <f t="shared" si="36"/>
        <v>507</v>
      </c>
      <c r="F1002" s="95">
        <f>Cargos_x_gob!$C$2+Cargos_x_gob!$C$6</f>
        <v>887</v>
      </c>
      <c r="G1002" s="95">
        <f t="array" ref="G1002">SUM(IF('Graf I Nivel Datastudio'!$B$1:$B$1613=B1002,IF('Graf I Nivel Datastudio'!$C$1:$C$1613=C1002,IF('Graf I Nivel Datastudio'!$D$1:$D$1613=D1002,'Graf I Nivel Datastudio'!$G$1:$G$1613,0))))+SUM(IF('Graf II Nivel Datastudio'!$B$1:$B$1613=B1002,IF('Graf II Nivel Datastudio'!$C$1:$C$1613=C1002,IF('Graf II Nivel Datastudio'!$D$1:$D$1613=D1002,'Graf II Nivel Datastudio'!$G$1:$G$1613,0))))</f>
        <v>1</v>
      </c>
      <c r="H1002" s="95">
        <f t="shared" si="35"/>
        <v>33</v>
      </c>
      <c r="I1002" s="95">
        <f t="shared" si="32"/>
        <v>6.5088757396449703E-2</v>
      </c>
      <c r="J1002" s="95">
        <f t="shared" si="2"/>
        <v>3.7204058624577228E-2</v>
      </c>
      <c r="K1002" s="34" t="s">
        <v>4728</v>
      </c>
    </row>
    <row r="1003" spans="1:11">
      <c r="A1003" s="34" t="s">
        <v>4654</v>
      </c>
      <c r="B1003" s="34">
        <v>2010</v>
      </c>
      <c r="C1003" s="34">
        <v>67</v>
      </c>
      <c r="D1003" s="34" t="s">
        <v>4678</v>
      </c>
      <c r="E1003" s="95">
        <f t="shared" si="36"/>
        <v>507</v>
      </c>
      <c r="F1003" s="95">
        <f>Cargos_x_gob!$C$2+Cargos_x_gob!$C$6</f>
        <v>887</v>
      </c>
      <c r="G1003" s="95">
        <f t="array" ref="G1003">SUM(IF('Graf I Nivel Datastudio'!$B$1:$B$1613=B1003,IF('Graf I Nivel Datastudio'!$C$1:$C$1613=C1003,IF('Graf I Nivel Datastudio'!$D$1:$D$1613=D1003,'Graf I Nivel Datastudio'!$G$1:$G$1613,0))))+SUM(IF('Graf II Nivel Datastudio'!$B$1:$B$1613=B1003,IF('Graf II Nivel Datastudio'!$C$1:$C$1613=C1003,IF('Graf II Nivel Datastudio'!$D$1:$D$1613=D1003,'Graf II Nivel Datastudio'!$G$1:$G$1613,0))))</f>
        <v>0</v>
      </c>
      <c r="H1003" s="95">
        <f t="shared" si="35"/>
        <v>33</v>
      </c>
      <c r="I1003" s="95">
        <f t="shared" si="32"/>
        <v>6.5088757396449703E-2</v>
      </c>
      <c r="J1003" s="95">
        <f t="shared" si="2"/>
        <v>3.7204058624577228E-2</v>
      </c>
      <c r="K1003" s="34" t="s">
        <v>4728</v>
      </c>
    </row>
    <row r="1004" spans="1:11">
      <c r="A1004" s="34" t="s">
        <v>4654</v>
      </c>
      <c r="B1004" s="34">
        <v>2010</v>
      </c>
      <c r="C1004" s="34">
        <v>68</v>
      </c>
      <c r="D1004" s="34" t="s">
        <v>4678</v>
      </c>
      <c r="E1004" s="95">
        <f t="shared" si="36"/>
        <v>507</v>
      </c>
      <c r="F1004" s="95">
        <f>Cargos_x_gob!$C$2+Cargos_x_gob!$C$6</f>
        <v>887</v>
      </c>
      <c r="G1004" s="95">
        <f t="array" ref="G1004">SUM(IF('Graf I Nivel Datastudio'!$B$1:$B$1613=B1004,IF('Graf I Nivel Datastudio'!$C$1:$C$1613=C1004,IF('Graf I Nivel Datastudio'!$D$1:$D$1613=D1004,'Graf I Nivel Datastudio'!$G$1:$G$1613,0))))+SUM(IF('Graf II Nivel Datastudio'!$B$1:$B$1613=B1004,IF('Graf II Nivel Datastudio'!$C$1:$C$1613=C1004,IF('Graf II Nivel Datastudio'!$D$1:$D$1613=D1004,'Graf II Nivel Datastudio'!$G$1:$G$1613,0))))</f>
        <v>0</v>
      </c>
      <c r="H1004" s="95">
        <f t="shared" si="35"/>
        <v>33</v>
      </c>
      <c r="I1004" s="95">
        <f t="shared" si="32"/>
        <v>6.5088757396449703E-2</v>
      </c>
      <c r="J1004" s="95">
        <f t="shared" si="2"/>
        <v>3.7204058624577228E-2</v>
      </c>
      <c r="K1004" s="34" t="s">
        <v>4728</v>
      </c>
    </row>
    <row r="1005" spans="1:11">
      <c r="A1005" s="34" t="s">
        <v>4654</v>
      </c>
      <c r="B1005" s="34">
        <v>2010</v>
      </c>
      <c r="C1005" s="34">
        <v>69</v>
      </c>
      <c r="D1005" s="34" t="s">
        <v>4678</v>
      </c>
      <c r="E1005" s="95">
        <f t="shared" si="36"/>
        <v>507</v>
      </c>
      <c r="F1005" s="95">
        <f>Cargos_x_gob!$C$2+Cargos_x_gob!$C$6</f>
        <v>887</v>
      </c>
      <c r="G1005" s="95">
        <f t="array" ref="G1005">SUM(IF('Graf I Nivel Datastudio'!$B$1:$B$1613=B1005,IF('Graf I Nivel Datastudio'!$C$1:$C$1613=C1005,IF('Graf I Nivel Datastudio'!$D$1:$D$1613=D1005,'Graf I Nivel Datastudio'!$G$1:$G$1613,0))))+SUM(IF('Graf II Nivel Datastudio'!$B$1:$B$1613=B1005,IF('Graf II Nivel Datastudio'!$C$1:$C$1613=C1005,IF('Graf II Nivel Datastudio'!$D$1:$D$1613=D1005,'Graf II Nivel Datastudio'!$G$1:$G$1613,0))))</f>
        <v>5</v>
      </c>
      <c r="H1005" s="95">
        <f t="shared" si="35"/>
        <v>38</v>
      </c>
      <c r="I1005" s="95">
        <f t="shared" si="32"/>
        <v>7.4950690335305714E-2</v>
      </c>
      <c r="J1005" s="95">
        <f t="shared" si="2"/>
        <v>4.2841037204058623E-2</v>
      </c>
      <c r="K1005" s="34" t="s">
        <v>4728</v>
      </c>
    </row>
    <row r="1006" spans="1:11">
      <c r="A1006" s="34" t="s">
        <v>4654</v>
      </c>
      <c r="B1006" s="34">
        <v>2010</v>
      </c>
      <c r="C1006" s="34">
        <v>70</v>
      </c>
      <c r="D1006" s="34" t="s">
        <v>4678</v>
      </c>
      <c r="E1006" s="95">
        <f t="shared" si="36"/>
        <v>507</v>
      </c>
      <c r="F1006" s="95">
        <f>Cargos_x_gob!$C$2+Cargos_x_gob!$C$6</f>
        <v>887</v>
      </c>
      <c r="G1006" s="95">
        <f t="array" ref="G1006">SUM(IF('Graf I Nivel Datastudio'!$B$1:$B$1613=B1006,IF('Graf I Nivel Datastudio'!$C$1:$C$1613=C1006,IF('Graf I Nivel Datastudio'!$D$1:$D$1613=D1006,'Graf I Nivel Datastudio'!$G$1:$G$1613,0))))+SUM(IF('Graf II Nivel Datastudio'!$B$1:$B$1613=B1006,IF('Graf II Nivel Datastudio'!$C$1:$C$1613=C1006,IF('Graf II Nivel Datastudio'!$D$1:$D$1613=D1006,'Graf II Nivel Datastudio'!$G$1:$G$1613,0))))</f>
        <v>2</v>
      </c>
      <c r="H1006" s="95">
        <f t="shared" si="35"/>
        <v>40</v>
      </c>
      <c r="I1006" s="95">
        <f t="shared" si="32"/>
        <v>7.8895463510848127E-2</v>
      </c>
      <c r="J1006" s="95">
        <f t="shared" si="2"/>
        <v>4.5095828635851182E-2</v>
      </c>
      <c r="K1006" s="34" t="s">
        <v>4728</v>
      </c>
    </row>
    <row r="1007" spans="1:11">
      <c r="A1007" s="34" t="s">
        <v>4654</v>
      </c>
      <c r="B1007" s="34">
        <v>2010</v>
      </c>
      <c r="C1007" s="34">
        <v>71</v>
      </c>
      <c r="D1007" s="34" t="s">
        <v>4678</v>
      </c>
      <c r="E1007" s="95">
        <f t="shared" si="36"/>
        <v>507</v>
      </c>
      <c r="F1007" s="95">
        <f>Cargos_x_gob!$C$2+Cargos_x_gob!$C$6</f>
        <v>887</v>
      </c>
      <c r="G1007" s="95">
        <f t="array" ref="G1007">SUM(IF('Graf I Nivel Datastudio'!$B$1:$B$1613=B1007,IF('Graf I Nivel Datastudio'!$C$1:$C$1613=C1007,IF('Graf I Nivel Datastudio'!$D$1:$D$1613=D1007,'Graf I Nivel Datastudio'!$G$1:$G$1613,0))))+SUM(IF('Graf II Nivel Datastudio'!$B$1:$B$1613=B1007,IF('Graf II Nivel Datastudio'!$C$1:$C$1613=C1007,IF('Graf II Nivel Datastudio'!$D$1:$D$1613=D1007,'Graf II Nivel Datastudio'!$G$1:$G$1613,0))))</f>
        <v>1</v>
      </c>
      <c r="H1007" s="95">
        <f t="shared" si="35"/>
        <v>41</v>
      </c>
      <c r="I1007" s="95">
        <f t="shared" si="32"/>
        <v>8.0867850098619326E-2</v>
      </c>
      <c r="J1007" s="95">
        <f t="shared" si="2"/>
        <v>4.6223224351747465E-2</v>
      </c>
      <c r="K1007" s="34" t="s">
        <v>4728</v>
      </c>
    </row>
    <row r="1008" spans="1:11">
      <c r="A1008" s="34" t="s">
        <v>4654</v>
      </c>
      <c r="B1008" s="34">
        <v>2010</v>
      </c>
      <c r="C1008" s="34">
        <v>72</v>
      </c>
      <c r="D1008" s="34" t="s">
        <v>4678</v>
      </c>
      <c r="E1008" s="95">
        <f t="shared" si="36"/>
        <v>507</v>
      </c>
      <c r="F1008" s="95">
        <f>Cargos_x_gob!$C$2+Cargos_x_gob!$C$6</f>
        <v>887</v>
      </c>
      <c r="G1008" s="95">
        <f t="array" ref="G1008">SUM(IF('Graf I Nivel Datastudio'!$B$1:$B$1613=B1008,IF('Graf I Nivel Datastudio'!$C$1:$C$1613=C1008,IF('Graf I Nivel Datastudio'!$D$1:$D$1613=D1008,'Graf I Nivel Datastudio'!$G$1:$G$1613,0))))+SUM(IF('Graf II Nivel Datastudio'!$B$1:$B$1613=B1008,IF('Graf II Nivel Datastudio'!$C$1:$C$1613=C1008,IF('Graf II Nivel Datastudio'!$D$1:$D$1613=D1008,'Graf II Nivel Datastudio'!$G$1:$G$1613,0))))</f>
        <v>1</v>
      </c>
      <c r="H1008" s="95">
        <f t="shared" si="35"/>
        <v>42</v>
      </c>
      <c r="I1008" s="95">
        <f t="shared" si="32"/>
        <v>8.2840236686390539E-2</v>
      </c>
      <c r="J1008" s="95">
        <f t="shared" si="2"/>
        <v>4.7350620067643741E-2</v>
      </c>
      <c r="K1008" s="34" t="s">
        <v>4728</v>
      </c>
    </row>
    <row r="1009" spans="1:11">
      <c r="A1009" s="34" t="s">
        <v>4654</v>
      </c>
      <c r="B1009" s="34">
        <v>2010</v>
      </c>
      <c r="C1009" s="34">
        <v>73</v>
      </c>
      <c r="D1009" s="34" t="s">
        <v>4678</v>
      </c>
      <c r="E1009" s="95">
        <f t="shared" si="36"/>
        <v>507</v>
      </c>
      <c r="F1009" s="95">
        <f>Cargos_x_gob!$C$2+Cargos_x_gob!$C$6</f>
        <v>887</v>
      </c>
      <c r="G1009" s="95">
        <f t="array" ref="G1009">SUM(IF('Graf I Nivel Datastudio'!$B$1:$B$1613=B1009,IF('Graf I Nivel Datastudio'!$C$1:$C$1613=C1009,IF('Graf I Nivel Datastudio'!$D$1:$D$1613=D1009,'Graf I Nivel Datastudio'!$G$1:$G$1613,0))))+SUM(IF('Graf II Nivel Datastudio'!$B$1:$B$1613=B1009,IF('Graf II Nivel Datastudio'!$C$1:$C$1613=C1009,IF('Graf II Nivel Datastudio'!$D$1:$D$1613=D1009,'Graf II Nivel Datastudio'!$G$1:$G$1613,0))))</f>
        <v>0</v>
      </c>
      <c r="H1009" s="95">
        <f t="shared" si="35"/>
        <v>42</v>
      </c>
      <c r="I1009" s="95">
        <f t="shared" si="32"/>
        <v>8.2840236686390539E-2</v>
      </c>
      <c r="J1009" s="95">
        <f t="shared" si="2"/>
        <v>4.7350620067643741E-2</v>
      </c>
      <c r="K1009" s="34" t="s">
        <v>4728</v>
      </c>
    </row>
    <row r="1010" spans="1:11">
      <c r="A1010" s="34" t="s">
        <v>4654</v>
      </c>
      <c r="B1010" s="34">
        <v>2010</v>
      </c>
      <c r="C1010" s="34">
        <v>74</v>
      </c>
      <c r="D1010" s="34" t="s">
        <v>4678</v>
      </c>
      <c r="E1010" s="95">
        <f t="shared" si="36"/>
        <v>507</v>
      </c>
      <c r="F1010" s="95">
        <f>Cargos_x_gob!$C$2+Cargos_x_gob!$C$6</f>
        <v>887</v>
      </c>
      <c r="G1010" s="95">
        <f t="array" ref="G1010">SUM(IF('Graf I Nivel Datastudio'!$B$1:$B$1613=B1010,IF('Graf I Nivel Datastudio'!$C$1:$C$1613=C1010,IF('Graf I Nivel Datastudio'!$D$1:$D$1613=D1010,'Graf I Nivel Datastudio'!$G$1:$G$1613,0))))+SUM(IF('Graf II Nivel Datastudio'!$B$1:$B$1613=B1010,IF('Graf II Nivel Datastudio'!$C$1:$C$1613=C1010,IF('Graf II Nivel Datastudio'!$D$1:$D$1613=D1010,'Graf II Nivel Datastudio'!$G$1:$G$1613,0))))</f>
        <v>1</v>
      </c>
      <c r="H1010" s="95">
        <f t="shared" si="35"/>
        <v>43</v>
      </c>
      <c r="I1010" s="95">
        <f t="shared" si="32"/>
        <v>8.4812623274161739E-2</v>
      </c>
      <c r="J1010" s="95">
        <f t="shared" si="2"/>
        <v>4.8478015783540024E-2</v>
      </c>
      <c r="K1010" s="34" t="s">
        <v>4728</v>
      </c>
    </row>
    <row r="1011" spans="1:11">
      <c r="A1011" s="34" t="s">
        <v>4654</v>
      </c>
      <c r="B1011" s="34">
        <v>2010</v>
      </c>
      <c r="C1011" s="34">
        <v>75</v>
      </c>
      <c r="D1011" s="34" t="s">
        <v>4678</v>
      </c>
      <c r="E1011" s="95">
        <f t="shared" si="36"/>
        <v>507</v>
      </c>
      <c r="F1011" s="95">
        <f>Cargos_x_gob!$C$2+Cargos_x_gob!$C$6</f>
        <v>887</v>
      </c>
      <c r="G1011" s="95">
        <f t="array" ref="G1011">SUM(IF('Graf I Nivel Datastudio'!$B$1:$B$1613=B1011,IF('Graf I Nivel Datastudio'!$C$1:$C$1613=C1011,IF('Graf I Nivel Datastudio'!$D$1:$D$1613=D1011,'Graf I Nivel Datastudio'!$G$1:$G$1613,0))))+SUM(IF('Graf II Nivel Datastudio'!$B$1:$B$1613=B1011,IF('Graf II Nivel Datastudio'!$C$1:$C$1613=C1011,IF('Graf II Nivel Datastudio'!$D$1:$D$1613=D1011,'Graf II Nivel Datastudio'!$G$1:$G$1613,0))))</f>
        <v>1</v>
      </c>
      <c r="H1011" s="95">
        <f t="shared" si="35"/>
        <v>44</v>
      </c>
      <c r="I1011" s="95">
        <f t="shared" si="32"/>
        <v>8.6785009861932938E-2</v>
      </c>
      <c r="J1011" s="95">
        <f t="shared" si="2"/>
        <v>4.96054114994363E-2</v>
      </c>
      <c r="K1011" s="34" t="s">
        <v>4728</v>
      </c>
    </row>
    <row r="1012" spans="1:11">
      <c r="A1012" s="34" t="s">
        <v>4654</v>
      </c>
      <c r="B1012" s="34">
        <v>2010</v>
      </c>
      <c r="C1012" s="34">
        <v>76</v>
      </c>
      <c r="D1012" s="34" t="s">
        <v>4678</v>
      </c>
      <c r="E1012" s="95">
        <f t="shared" si="36"/>
        <v>507</v>
      </c>
      <c r="F1012" s="95">
        <f>Cargos_x_gob!$C$2+Cargos_x_gob!$C$6</f>
        <v>887</v>
      </c>
      <c r="G1012" s="95">
        <f t="array" ref="G1012">SUM(IF('Graf I Nivel Datastudio'!$B$1:$B$1613=B1012,IF('Graf I Nivel Datastudio'!$C$1:$C$1613=C1012,IF('Graf I Nivel Datastudio'!$D$1:$D$1613=D1012,'Graf I Nivel Datastudio'!$G$1:$G$1613,0))))+SUM(IF('Graf II Nivel Datastudio'!$B$1:$B$1613=B1012,IF('Graf II Nivel Datastudio'!$C$1:$C$1613=C1012,IF('Graf II Nivel Datastudio'!$D$1:$D$1613=D1012,'Graf II Nivel Datastudio'!$G$1:$G$1613,0))))</f>
        <v>0</v>
      </c>
      <c r="H1012" s="95">
        <f t="shared" si="35"/>
        <v>44</v>
      </c>
      <c r="I1012" s="95">
        <f t="shared" si="32"/>
        <v>8.6785009861932938E-2</v>
      </c>
      <c r="J1012" s="95">
        <f t="shared" si="2"/>
        <v>4.96054114994363E-2</v>
      </c>
      <c r="K1012" s="34" t="s">
        <v>4728</v>
      </c>
    </row>
    <row r="1013" spans="1:11">
      <c r="A1013" s="34" t="s">
        <v>4654</v>
      </c>
      <c r="B1013" s="34">
        <v>2010</v>
      </c>
      <c r="C1013" s="34">
        <v>77</v>
      </c>
      <c r="D1013" s="34" t="s">
        <v>4678</v>
      </c>
      <c r="E1013" s="95">
        <f t="shared" si="36"/>
        <v>507</v>
      </c>
      <c r="F1013" s="95">
        <f>Cargos_x_gob!$C$2+Cargos_x_gob!$C$6</f>
        <v>887</v>
      </c>
      <c r="G1013" s="95">
        <f t="array" ref="G1013">SUM(IF('Graf I Nivel Datastudio'!$B$1:$B$1613=B1013,IF('Graf I Nivel Datastudio'!$C$1:$C$1613=C1013,IF('Graf I Nivel Datastudio'!$D$1:$D$1613=D1013,'Graf I Nivel Datastudio'!$G$1:$G$1613,0))))+SUM(IF('Graf II Nivel Datastudio'!$B$1:$B$1613=B1013,IF('Graf II Nivel Datastudio'!$C$1:$C$1613=C1013,IF('Graf II Nivel Datastudio'!$D$1:$D$1613=D1013,'Graf II Nivel Datastudio'!$G$1:$G$1613,0))))</f>
        <v>1</v>
      </c>
      <c r="H1013" s="95">
        <f t="shared" si="35"/>
        <v>45</v>
      </c>
      <c r="I1013" s="95">
        <f t="shared" si="32"/>
        <v>8.8757396449704137E-2</v>
      </c>
      <c r="J1013" s="95">
        <f t="shared" si="2"/>
        <v>5.0732807215332583E-2</v>
      </c>
      <c r="K1013" s="34" t="s">
        <v>4728</v>
      </c>
    </row>
    <row r="1014" spans="1:11">
      <c r="A1014" s="34" t="s">
        <v>4654</v>
      </c>
      <c r="B1014" s="34">
        <v>2010</v>
      </c>
      <c r="C1014" s="34">
        <v>78</v>
      </c>
      <c r="D1014" s="34" t="s">
        <v>4678</v>
      </c>
      <c r="E1014" s="95">
        <f t="shared" si="36"/>
        <v>507</v>
      </c>
      <c r="F1014" s="95">
        <f>Cargos_x_gob!$C$2+Cargos_x_gob!$C$6</f>
        <v>887</v>
      </c>
      <c r="G1014" s="95">
        <f t="array" ref="G1014">SUM(IF('Graf I Nivel Datastudio'!$B$1:$B$1613=B1014,IF('Graf I Nivel Datastudio'!$C$1:$C$1613=C1014,IF('Graf I Nivel Datastudio'!$D$1:$D$1613=D1014,'Graf I Nivel Datastudio'!$G$1:$G$1613,0))))+SUM(IF('Graf II Nivel Datastudio'!$B$1:$B$1613=B1014,IF('Graf II Nivel Datastudio'!$C$1:$C$1613=C1014,IF('Graf II Nivel Datastudio'!$D$1:$D$1613=D1014,'Graf II Nivel Datastudio'!$G$1:$G$1613,0))))</f>
        <v>1</v>
      </c>
      <c r="H1014" s="95">
        <f t="shared" si="35"/>
        <v>46</v>
      </c>
      <c r="I1014" s="95">
        <f t="shared" si="32"/>
        <v>9.0729783037475351E-2</v>
      </c>
      <c r="J1014" s="95">
        <f t="shared" si="2"/>
        <v>5.1860202931228859E-2</v>
      </c>
      <c r="K1014" s="34" t="s">
        <v>4728</v>
      </c>
    </row>
    <row r="1015" spans="1:11">
      <c r="A1015" s="34" t="s">
        <v>4654</v>
      </c>
      <c r="B1015" s="34">
        <v>2010</v>
      </c>
      <c r="C1015" s="34">
        <v>79</v>
      </c>
      <c r="D1015" s="34" t="s">
        <v>4678</v>
      </c>
      <c r="E1015" s="95">
        <f t="shared" si="36"/>
        <v>507</v>
      </c>
      <c r="F1015" s="95">
        <f>Cargos_x_gob!$C$2+Cargos_x_gob!$C$6</f>
        <v>887</v>
      </c>
      <c r="G1015" s="95">
        <f t="array" ref="G1015">SUM(IF('Graf I Nivel Datastudio'!$B$1:$B$1613=B1015,IF('Graf I Nivel Datastudio'!$C$1:$C$1613=C1015,IF('Graf I Nivel Datastudio'!$D$1:$D$1613=D1015,'Graf I Nivel Datastudio'!$G$1:$G$1613,0))))+SUM(IF('Graf II Nivel Datastudio'!$B$1:$B$1613=B1015,IF('Graf II Nivel Datastudio'!$C$1:$C$1613=C1015,IF('Graf II Nivel Datastudio'!$D$1:$D$1613=D1015,'Graf II Nivel Datastudio'!$G$1:$G$1613,0))))</f>
        <v>0</v>
      </c>
      <c r="H1015" s="95">
        <f t="shared" si="35"/>
        <v>46</v>
      </c>
      <c r="I1015" s="95">
        <f t="shared" si="32"/>
        <v>9.0729783037475351E-2</v>
      </c>
      <c r="J1015" s="95">
        <f t="shared" si="2"/>
        <v>5.1860202931228859E-2</v>
      </c>
      <c r="K1015" s="34" t="s">
        <v>4728</v>
      </c>
    </row>
    <row r="1016" spans="1:11">
      <c r="A1016" s="34" t="s">
        <v>4654</v>
      </c>
      <c r="B1016" s="34">
        <v>2010</v>
      </c>
      <c r="C1016" s="34">
        <v>80</v>
      </c>
      <c r="D1016" s="34" t="s">
        <v>4678</v>
      </c>
      <c r="E1016" s="95">
        <f t="shared" si="36"/>
        <v>507</v>
      </c>
      <c r="F1016" s="95">
        <f>Cargos_x_gob!$C$2+Cargos_x_gob!$C$6</f>
        <v>887</v>
      </c>
      <c r="G1016" s="95">
        <f t="array" ref="G1016">SUM(IF('Graf I Nivel Datastudio'!$B$1:$B$1613=B1016,IF('Graf I Nivel Datastudio'!$C$1:$C$1613=C1016,IF('Graf I Nivel Datastudio'!$D$1:$D$1613=D1016,'Graf I Nivel Datastudio'!$G$1:$G$1613,0))))+SUM(IF('Graf II Nivel Datastudio'!$B$1:$B$1613=B1016,IF('Graf II Nivel Datastudio'!$C$1:$C$1613=C1016,IF('Graf II Nivel Datastudio'!$D$1:$D$1613=D1016,'Graf II Nivel Datastudio'!$G$1:$G$1613,0))))</f>
        <v>0</v>
      </c>
      <c r="H1016" s="95">
        <f t="shared" si="35"/>
        <v>46</v>
      </c>
      <c r="I1016" s="95">
        <f t="shared" si="32"/>
        <v>9.0729783037475351E-2</v>
      </c>
      <c r="J1016" s="95">
        <f t="shared" si="2"/>
        <v>5.1860202931228859E-2</v>
      </c>
      <c r="K1016" s="34" t="s">
        <v>4728</v>
      </c>
    </row>
    <row r="1017" spans="1:11">
      <c r="A1017" s="34" t="s">
        <v>4654</v>
      </c>
      <c r="B1017" s="34">
        <v>2010</v>
      </c>
      <c r="C1017" s="34">
        <v>81</v>
      </c>
      <c r="D1017" s="34" t="s">
        <v>4678</v>
      </c>
      <c r="E1017" s="95">
        <f t="shared" si="36"/>
        <v>507</v>
      </c>
      <c r="F1017" s="95">
        <f>Cargos_x_gob!$C$2+Cargos_x_gob!$C$6</f>
        <v>887</v>
      </c>
      <c r="G1017" s="95">
        <f t="array" ref="G1017">SUM(IF('Graf I Nivel Datastudio'!$B$1:$B$1613=B1017,IF('Graf I Nivel Datastudio'!$C$1:$C$1613=C1017,IF('Graf I Nivel Datastudio'!$D$1:$D$1613=D1017,'Graf I Nivel Datastudio'!$G$1:$G$1613,0))))+SUM(IF('Graf II Nivel Datastudio'!$B$1:$B$1613=B1017,IF('Graf II Nivel Datastudio'!$C$1:$C$1613=C1017,IF('Graf II Nivel Datastudio'!$D$1:$D$1613=D1017,'Graf II Nivel Datastudio'!$G$1:$G$1613,0))))</f>
        <v>0</v>
      </c>
      <c r="H1017" s="95">
        <f t="shared" si="35"/>
        <v>46</v>
      </c>
      <c r="I1017" s="95">
        <f t="shared" si="32"/>
        <v>9.0729783037475351E-2</v>
      </c>
      <c r="J1017" s="95">
        <f t="shared" si="2"/>
        <v>5.1860202931228859E-2</v>
      </c>
      <c r="K1017" s="34" t="s">
        <v>4728</v>
      </c>
    </row>
    <row r="1018" spans="1:11">
      <c r="A1018" s="34" t="s">
        <v>4654</v>
      </c>
      <c r="B1018" s="34">
        <v>2010</v>
      </c>
      <c r="C1018" s="34">
        <v>82</v>
      </c>
      <c r="D1018" s="34" t="s">
        <v>4678</v>
      </c>
      <c r="E1018" s="95">
        <f t="shared" si="36"/>
        <v>507</v>
      </c>
      <c r="F1018" s="95">
        <f>Cargos_x_gob!$C$2+Cargos_x_gob!$C$6</f>
        <v>887</v>
      </c>
      <c r="G1018" s="95">
        <f t="array" ref="G1018">SUM(IF('Graf I Nivel Datastudio'!$B$1:$B$1613=B1018,IF('Graf I Nivel Datastudio'!$C$1:$C$1613=C1018,IF('Graf I Nivel Datastudio'!$D$1:$D$1613=D1018,'Graf I Nivel Datastudio'!$G$1:$G$1613,0))))+SUM(IF('Graf II Nivel Datastudio'!$B$1:$B$1613=B1018,IF('Graf II Nivel Datastudio'!$C$1:$C$1613=C1018,IF('Graf II Nivel Datastudio'!$D$1:$D$1613=D1018,'Graf II Nivel Datastudio'!$G$1:$G$1613,0))))</f>
        <v>1</v>
      </c>
      <c r="H1018" s="95">
        <f t="shared" si="35"/>
        <v>47</v>
      </c>
      <c r="I1018" s="95">
        <f t="shared" si="32"/>
        <v>9.270216962524655E-2</v>
      </c>
      <c r="J1018" s="95">
        <f t="shared" si="2"/>
        <v>5.2987598647125142E-2</v>
      </c>
      <c r="K1018" s="34" t="s">
        <v>4728</v>
      </c>
    </row>
    <row r="1019" spans="1:11">
      <c r="A1019" s="34" t="s">
        <v>4654</v>
      </c>
      <c r="B1019" s="34">
        <v>2010</v>
      </c>
      <c r="C1019" s="34">
        <v>83</v>
      </c>
      <c r="D1019" s="34" t="s">
        <v>4678</v>
      </c>
      <c r="E1019" s="95">
        <f t="shared" si="36"/>
        <v>507</v>
      </c>
      <c r="F1019" s="95">
        <f>Cargos_x_gob!$C$2+Cargos_x_gob!$C$6</f>
        <v>887</v>
      </c>
      <c r="G1019" s="95">
        <f t="array" ref="G1019">SUM(IF('Graf I Nivel Datastudio'!$B$1:$B$1613=B1019,IF('Graf I Nivel Datastudio'!$C$1:$C$1613=C1019,IF('Graf I Nivel Datastudio'!$D$1:$D$1613=D1019,'Graf I Nivel Datastudio'!$G$1:$G$1613,0))))+SUM(IF('Graf II Nivel Datastudio'!$B$1:$B$1613=B1019,IF('Graf II Nivel Datastudio'!$C$1:$C$1613=C1019,IF('Graf II Nivel Datastudio'!$D$1:$D$1613=D1019,'Graf II Nivel Datastudio'!$G$1:$G$1613,0))))</f>
        <v>1</v>
      </c>
      <c r="H1019" s="95">
        <f t="shared" si="35"/>
        <v>48</v>
      </c>
      <c r="I1019" s="95">
        <f t="shared" si="32"/>
        <v>9.4674556213017749E-2</v>
      </c>
      <c r="J1019" s="95">
        <f t="shared" si="2"/>
        <v>5.4114994363021418E-2</v>
      </c>
      <c r="K1019" s="34" t="s">
        <v>4728</v>
      </c>
    </row>
    <row r="1020" spans="1:11">
      <c r="A1020" s="34" t="s">
        <v>4654</v>
      </c>
      <c r="B1020" s="34">
        <v>2010</v>
      </c>
      <c r="C1020" s="34">
        <v>84</v>
      </c>
      <c r="D1020" s="34" t="s">
        <v>4678</v>
      </c>
      <c r="E1020" s="95">
        <f t="shared" si="36"/>
        <v>507</v>
      </c>
      <c r="F1020" s="95">
        <f>Cargos_x_gob!$C$2+Cargos_x_gob!$C$6</f>
        <v>887</v>
      </c>
      <c r="G1020" s="95">
        <f t="array" ref="G1020">SUM(IF('Graf I Nivel Datastudio'!$B$1:$B$1613=B1020,IF('Graf I Nivel Datastudio'!$C$1:$C$1613=C1020,IF('Graf I Nivel Datastudio'!$D$1:$D$1613=D1020,'Graf I Nivel Datastudio'!$G$1:$G$1613,0))))+SUM(IF('Graf II Nivel Datastudio'!$B$1:$B$1613=B1020,IF('Graf II Nivel Datastudio'!$C$1:$C$1613=C1020,IF('Graf II Nivel Datastudio'!$D$1:$D$1613=D1020,'Graf II Nivel Datastudio'!$G$1:$G$1613,0))))</f>
        <v>0</v>
      </c>
      <c r="H1020" s="95">
        <f t="shared" si="35"/>
        <v>48</v>
      </c>
      <c r="I1020" s="95">
        <f t="shared" si="32"/>
        <v>9.4674556213017749E-2</v>
      </c>
      <c r="J1020" s="95">
        <f t="shared" si="2"/>
        <v>5.4114994363021418E-2</v>
      </c>
      <c r="K1020" s="34" t="s">
        <v>4728</v>
      </c>
    </row>
    <row r="1021" spans="1:11">
      <c r="A1021" s="34" t="s">
        <v>4654</v>
      </c>
      <c r="B1021" s="34">
        <v>2010</v>
      </c>
      <c r="C1021" s="34">
        <v>85</v>
      </c>
      <c r="D1021" s="34" t="s">
        <v>4678</v>
      </c>
      <c r="E1021" s="95">
        <f t="shared" si="36"/>
        <v>507</v>
      </c>
      <c r="F1021" s="95">
        <f>Cargos_x_gob!$C$2+Cargos_x_gob!$C$6</f>
        <v>887</v>
      </c>
      <c r="G1021" s="95">
        <f t="array" ref="G1021">SUM(IF('Graf I Nivel Datastudio'!$B$1:$B$1613=B1021,IF('Graf I Nivel Datastudio'!$C$1:$C$1613=C1021,IF('Graf I Nivel Datastudio'!$D$1:$D$1613=D1021,'Graf I Nivel Datastudio'!$G$1:$G$1613,0))))+SUM(IF('Graf II Nivel Datastudio'!$B$1:$B$1613=B1021,IF('Graf II Nivel Datastudio'!$C$1:$C$1613=C1021,IF('Graf II Nivel Datastudio'!$D$1:$D$1613=D1021,'Graf II Nivel Datastudio'!$G$1:$G$1613,0))))</f>
        <v>0</v>
      </c>
      <c r="H1021" s="95">
        <f t="shared" si="35"/>
        <v>48</v>
      </c>
      <c r="I1021" s="95">
        <f t="shared" si="32"/>
        <v>9.4674556213017749E-2</v>
      </c>
      <c r="J1021" s="95">
        <f t="shared" si="2"/>
        <v>5.4114994363021418E-2</v>
      </c>
      <c r="K1021" s="34" t="s">
        <v>4728</v>
      </c>
    </row>
    <row r="1022" spans="1:11">
      <c r="A1022" s="34" t="s">
        <v>4654</v>
      </c>
      <c r="B1022" s="34">
        <v>2010</v>
      </c>
      <c r="C1022" s="34">
        <v>86</v>
      </c>
      <c r="D1022" s="34" t="s">
        <v>4678</v>
      </c>
      <c r="E1022" s="95">
        <f t="shared" si="36"/>
        <v>507</v>
      </c>
      <c r="F1022" s="95">
        <f>Cargos_x_gob!$C$2+Cargos_x_gob!$C$6</f>
        <v>887</v>
      </c>
      <c r="G1022" s="95">
        <f t="array" ref="G1022">SUM(IF('Graf I Nivel Datastudio'!$B$1:$B$1613=B1022,IF('Graf I Nivel Datastudio'!$C$1:$C$1613=C1022,IF('Graf I Nivel Datastudio'!$D$1:$D$1613=D1022,'Graf I Nivel Datastudio'!$G$1:$G$1613,0))))+SUM(IF('Graf II Nivel Datastudio'!$B$1:$B$1613=B1022,IF('Graf II Nivel Datastudio'!$C$1:$C$1613=C1022,IF('Graf II Nivel Datastudio'!$D$1:$D$1613=D1022,'Graf II Nivel Datastudio'!$G$1:$G$1613,0))))</f>
        <v>1</v>
      </c>
      <c r="H1022" s="95">
        <f t="shared" si="35"/>
        <v>49</v>
      </c>
      <c r="I1022" s="95">
        <f t="shared" si="32"/>
        <v>9.6646942800788949E-2</v>
      </c>
      <c r="J1022" s="95">
        <f t="shared" si="2"/>
        <v>5.5242390078917701E-2</v>
      </c>
      <c r="K1022" s="34" t="s">
        <v>4728</v>
      </c>
    </row>
    <row r="1023" spans="1:11">
      <c r="A1023" s="34" t="s">
        <v>4654</v>
      </c>
      <c r="B1023" s="34">
        <v>2010</v>
      </c>
      <c r="C1023" s="34">
        <v>87</v>
      </c>
      <c r="D1023" s="34" t="s">
        <v>4678</v>
      </c>
      <c r="E1023" s="95">
        <f t="shared" si="36"/>
        <v>507</v>
      </c>
      <c r="F1023" s="95">
        <f>Cargos_x_gob!$C$2+Cargos_x_gob!$C$6</f>
        <v>887</v>
      </c>
      <c r="G1023" s="95">
        <f t="array" ref="G1023">SUM(IF('Graf I Nivel Datastudio'!$B$1:$B$1613=B1023,IF('Graf I Nivel Datastudio'!$C$1:$C$1613=C1023,IF('Graf I Nivel Datastudio'!$D$1:$D$1613=D1023,'Graf I Nivel Datastudio'!$G$1:$G$1613,0))))+SUM(IF('Graf II Nivel Datastudio'!$B$1:$B$1613=B1023,IF('Graf II Nivel Datastudio'!$C$1:$C$1613=C1023,IF('Graf II Nivel Datastudio'!$D$1:$D$1613=D1023,'Graf II Nivel Datastudio'!$G$1:$G$1613,0))))</f>
        <v>1</v>
      </c>
      <c r="H1023" s="95">
        <f t="shared" si="35"/>
        <v>50</v>
      </c>
      <c r="I1023" s="95">
        <f t="shared" si="32"/>
        <v>9.8619329388560162E-2</v>
      </c>
      <c r="J1023" s="95">
        <f t="shared" si="2"/>
        <v>5.6369785794813977E-2</v>
      </c>
      <c r="K1023" s="34" t="s">
        <v>4728</v>
      </c>
    </row>
    <row r="1024" spans="1:11">
      <c r="A1024" s="34" t="s">
        <v>4654</v>
      </c>
      <c r="B1024" s="34">
        <v>2010</v>
      </c>
      <c r="C1024" s="34">
        <v>88</v>
      </c>
      <c r="D1024" s="34" t="s">
        <v>4678</v>
      </c>
      <c r="E1024" s="95">
        <f t="shared" si="36"/>
        <v>507</v>
      </c>
      <c r="F1024" s="95">
        <f>Cargos_x_gob!$C$2+Cargos_x_gob!$C$6</f>
        <v>887</v>
      </c>
      <c r="G1024" s="95">
        <f t="array" ref="G1024">SUM(IF('Graf I Nivel Datastudio'!$B$1:$B$1613=B1024,IF('Graf I Nivel Datastudio'!$C$1:$C$1613=C1024,IF('Graf I Nivel Datastudio'!$D$1:$D$1613=D1024,'Graf I Nivel Datastudio'!$G$1:$G$1613,0))))+SUM(IF('Graf II Nivel Datastudio'!$B$1:$B$1613=B1024,IF('Graf II Nivel Datastudio'!$C$1:$C$1613=C1024,IF('Graf II Nivel Datastudio'!$D$1:$D$1613=D1024,'Graf II Nivel Datastudio'!$G$1:$G$1613,0))))</f>
        <v>1</v>
      </c>
      <c r="H1024" s="95">
        <f t="shared" si="35"/>
        <v>51</v>
      </c>
      <c r="I1024" s="95">
        <f t="shared" si="32"/>
        <v>0.10059171597633136</v>
      </c>
      <c r="J1024" s="95">
        <f t="shared" si="2"/>
        <v>5.749718151071026E-2</v>
      </c>
      <c r="K1024" s="34" t="s">
        <v>4728</v>
      </c>
    </row>
    <row r="1025" spans="1:11">
      <c r="A1025" s="34" t="s">
        <v>4654</v>
      </c>
      <c r="B1025" s="34">
        <v>2010</v>
      </c>
      <c r="C1025" s="34">
        <v>89</v>
      </c>
      <c r="D1025" s="34" t="s">
        <v>4678</v>
      </c>
      <c r="E1025" s="95">
        <f t="shared" ref="E1025:E1040" si="37">SP1_IN+SP1_IIN</f>
        <v>507</v>
      </c>
      <c r="F1025" s="95">
        <f>Cargos_x_gob!$C$2+Cargos_x_gob!$C$6</f>
        <v>887</v>
      </c>
      <c r="G1025" s="95">
        <f t="array" ref="G1025">SUM(IF('Graf I Nivel Datastudio'!$B$1:$B$1613=B1025,IF('Graf I Nivel Datastudio'!$C$1:$C$1613=C1025,IF('Graf I Nivel Datastudio'!$D$1:$D$1613=D1025,'Graf I Nivel Datastudio'!$G$1:$G$1613,0))))+SUM(IF('Graf II Nivel Datastudio'!$B$1:$B$1613=B1025,IF('Graf II Nivel Datastudio'!$C$1:$C$1613=C1025,IF('Graf II Nivel Datastudio'!$D$1:$D$1613=D1025,'Graf II Nivel Datastudio'!$G$1:$G$1613,0))))</f>
        <v>1</v>
      </c>
      <c r="H1025" s="95">
        <f t="shared" si="35"/>
        <v>52</v>
      </c>
      <c r="I1025" s="95">
        <f t="shared" si="32"/>
        <v>0.10256410256410256</v>
      </c>
      <c r="J1025" s="95">
        <f t="shared" si="2"/>
        <v>5.8624577226606536E-2</v>
      </c>
      <c r="K1025" s="34" t="s">
        <v>4728</v>
      </c>
    </row>
    <row r="1026" spans="1:11">
      <c r="A1026" s="34" t="s">
        <v>4654</v>
      </c>
      <c r="B1026" s="34">
        <v>2010</v>
      </c>
      <c r="C1026" s="34">
        <v>90</v>
      </c>
      <c r="D1026" s="34" t="s">
        <v>4678</v>
      </c>
      <c r="E1026" s="95">
        <f t="shared" si="37"/>
        <v>507</v>
      </c>
      <c r="F1026" s="95">
        <f>Cargos_x_gob!$C$2+Cargos_x_gob!$C$6</f>
        <v>887</v>
      </c>
      <c r="G1026" s="95">
        <f t="array" ref="G1026">SUM(IF('Graf I Nivel Datastudio'!$B$1:$B$1613=B1026,IF('Graf I Nivel Datastudio'!$C$1:$C$1613=C1026,IF('Graf I Nivel Datastudio'!$D$1:$D$1613=D1026,'Graf I Nivel Datastudio'!$G$1:$G$1613,0))))+SUM(IF('Graf II Nivel Datastudio'!$B$1:$B$1613=B1026,IF('Graf II Nivel Datastudio'!$C$1:$C$1613=C1026,IF('Graf II Nivel Datastudio'!$D$1:$D$1613=D1026,'Graf II Nivel Datastudio'!$G$1:$G$1613,0))))</f>
        <v>0</v>
      </c>
      <c r="H1026" s="95">
        <f t="shared" si="35"/>
        <v>52</v>
      </c>
      <c r="I1026" s="95">
        <f t="shared" si="32"/>
        <v>0.10256410256410256</v>
      </c>
      <c r="J1026" s="95">
        <f t="shared" si="2"/>
        <v>5.8624577226606536E-2</v>
      </c>
      <c r="K1026" s="34" t="s">
        <v>4728</v>
      </c>
    </row>
    <row r="1027" spans="1:11">
      <c r="A1027" s="34" t="s">
        <v>4654</v>
      </c>
      <c r="B1027" s="34">
        <v>2010</v>
      </c>
      <c r="C1027" s="34">
        <v>91</v>
      </c>
      <c r="D1027" s="34" t="s">
        <v>4678</v>
      </c>
      <c r="E1027" s="95">
        <f t="shared" si="37"/>
        <v>507</v>
      </c>
      <c r="F1027" s="95">
        <f>Cargos_x_gob!$C$2+Cargos_x_gob!$C$6</f>
        <v>887</v>
      </c>
      <c r="G1027" s="95">
        <f t="array" ref="G1027">SUM(IF('Graf I Nivel Datastudio'!$B$1:$B$1613=B1027,IF('Graf I Nivel Datastudio'!$C$1:$C$1613=C1027,IF('Graf I Nivel Datastudio'!$D$1:$D$1613=D1027,'Graf I Nivel Datastudio'!$G$1:$G$1613,0))))+SUM(IF('Graf II Nivel Datastudio'!$B$1:$B$1613=B1027,IF('Graf II Nivel Datastudio'!$C$1:$C$1613=C1027,IF('Graf II Nivel Datastudio'!$D$1:$D$1613=D1027,'Graf II Nivel Datastudio'!$G$1:$G$1613,0))))</f>
        <v>0</v>
      </c>
      <c r="H1027" s="95">
        <f t="shared" si="35"/>
        <v>52</v>
      </c>
      <c r="I1027" s="95">
        <f t="shared" si="32"/>
        <v>0.10256410256410256</v>
      </c>
      <c r="J1027" s="95">
        <f t="shared" si="2"/>
        <v>5.8624577226606536E-2</v>
      </c>
      <c r="K1027" s="34" t="s">
        <v>4728</v>
      </c>
    </row>
    <row r="1028" spans="1:11">
      <c r="A1028" s="34" t="s">
        <v>4654</v>
      </c>
      <c r="B1028" s="34">
        <v>2010</v>
      </c>
      <c r="C1028" s="34">
        <v>92</v>
      </c>
      <c r="D1028" s="34" t="s">
        <v>4678</v>
      </c>
      <c r="E1028" s="95">
        <f t="shared" si="37"/>
        <v>507</v>
      </c>
      <c r="F1028" s="95">
        <f>Cargos_x_gob!$C$2+Cargos_x_gob!$C$6</f>
        <v>887</v>
      </c>
      <c r="G1028" s="95">
        <f t="array" ref="G1028">SUM(IF('Graf I Nivel Datastudio'!$B$1:$B$1613=B1028,IF('Graf I Nivel Datastudio'!$C$1:$C$1613=C1028,IF('Graf I Nivel Datastudio'!$D$1:$D$1613=D1028,'Graf I Nivel Datastudio'!$G$1:$G$1613,0))))+SUM(IF('Graf II Nivel Datastudio'!$B$1:$B$1613=B1028,IF('Graf II Nivel Datastudio'!$C$1:$C$1613=C1028,IF('Graf II Nivel Datastudio'!$D$1:$D$1613=D1028,'Graf II Nivel Datastudio'!$G$1:$G$1613,0))))</f>
        <v>0</v>
      </c>
      <c r="H1028" s="95">
        <f t="shared" si="35"/>
        <v>52</v>
      </c>
      <c r="I1028" s="95">
        <f t="shared" si="32"/>
        <v>0.10256410256410256</v>
      </c>
      <c r="J1028" s="95">
        <f t="shared" si="2"/>
        <v>5.8624577226606536E-2</v>
      </c>
      <c r="K1028" s="34" t="s">
        <v>4728</v>
      </c>
    </row>
    <row r="1029" spans="1:11">
      <c r="A1029" s="34" t="s">
        <v>4654</v>
      </c>
      <c r="B1029" s="34">
        <v>2010</v>
      </c>
      <c r="C1029" s="34">
        <v>93</v>
      </c>
      <c r="D1029" s="34" t="s">
        <v>4678</v>
      </c>
      <c r="E1029" s="95">
        <f t="shared" si="37"/>
        <v>507</v>
      </c>
      <c r="F1029" s="95">
        <f>Cargos_x_gob!$C$2+Cargos_x_gob!$C$6</f>
        <v>887</v>
      </c>
      <c r="G1029" s="95">
        <f t="array" ref="G1029">SUM(IF('Graf I Nivel Datastudio'!$B$1:$B$1613=B1029,IF('Graf I Nivel Datastudio'!$C$1:$C$1613=C1029,IF('Graf I Nivel Datastudio'!$D$1:$D$1613=D1029,'Graf I Nivel Datastudio'!$G$1:$G$1613,0))))+SUM(IF('Graf II Nivel Datastudio'!$B$1:$B$1613=B1029,IF('Graf II Nivel Datastudio'!$C$1:$C$1613=C1029,IF('Graf II Nivel Datastudio'!$D$1:$D$1613=D1029,'Graf II Nivel Datastudio'!$G$1:$G$1613,0))))</f>
        <v>0</v>
      </c>
      <c r="H1029" s="95">
        <f t="shared" si="35"/>
        <v>52</v>
      </c>
      <c r="I1029" s="95">
        <f t="shared" si="32"/>
        <v>0.10256410256410256</v>
      </c>
      <c r="J1029" s="95">
        <f t="shared" si="2"/>
        <v>5.8624577226606536E-2</v>
      </c>
      <c r="K1029" s="34" t="s">
        <v>4728</v>
      </c>
    </row>
    <row r="1030" spans="1:11">
      <c r="A1030" s="34" t="s">
        <v>4654</v>
      </c>
      <c r="B1030" s="34">
        <v>2010</v>
      </c>
      <c r="C1030" s="34">
        <v>94</v>
      </c>
      <c r="D1030" s="34" t="s">
        <v>4678</v>
      </c>
      <c r="E1030" s="95">
        <f t="shared" si="37"/>
        <v>507</v>
      </c>
      <c r="F1030" s="95">
        <f>Cargos_x_gob!$C$2+Cargos_x_gob!$C$6</f>
        <v>887</v>
      </c>
      <c r="G1030" s="95">
        <f t="array" ref="G1030">SUM(IF('Graf I Nivel Datastudio'!$B$1:$B$1613=B1030,IF('Graf I Nivel Datastudio'!$C$1:$C$1613=C1030,IF('Graf I Nivel Datastudio'!$D$1:$D$1613=D1030,'Graf I Nivel Datastudio'!$G$1:$G$1613,0))))+SUM(IF('Graf II Nivel Datastudio'!$B$1:$B$1613=B1030,IF('Graf II Nivel Datastudio'!$C$1:$C$1613=C1030,IF('Graf II Nivel Datastudio'!$D$1:$D$1613=D1030,'Graf II Nivel Datastudio'!$G$1:$G$1613,0))))</f>
        <v>0</v>
      </c>
      <c r="H1030" s="95">
        <f t="shared" si="35"/>
        <v>52</v>
      </c>
      <c r="I1030" s="95">
        <f t="shared" si="32"/>
        <v>0.10256410256410256</v>
      </c>
      <c r="J1030" s="95">
        <f t="shared" si="2"/>
        <v>5.8624577226606536E-2</v>
      </c>
      <c r="K1030" s="34" t="s">
        <v>4728</v>
      </c>
    </row>
    <row r="1031" spans="1:11">
      <c r="A1031" s="34" t="s">
        <v>4654</v>
      </c>
      <c r="B1031" s="34">
        <v>2010</v>
      </c>
      <c r="C1031" s="34">
        <v>95</v>
      </c>
      <c r="D1031" s="34" t="s">
        <v>4678</v>
      </c>
      <c r="E1031" s="95">
        <f t="shared" si="37"/>
        <v>507</v>
      </c>
      <c r="F1031" s="95">
        <f>Cargos_x_gob!$C$2+Cargos_x_gob!$C$6</f>
        <v>887</v>
      </c>
      <c r="G1031" s="95">
        <f t="array" ref="G1031">SUM(IF('Graf I Nivel Datastudio'!$B$1:$B$1613=B1031,IF('Graf I Nivel Datastudio'!$C$1:$C$1613=C1031,IF('Graf I Nivel Datastudio'!$D$1:$D$1613=D1031,'Graf I Nivel Datastudio'!$G$1:$G$1613,0))))+SUM(IF('Graf II Nivel Datastudio'!$B$1:$B$1613=B1031,IF('Graf II Nivel Datastudio'!$C$1:$C$1613=C1031,IF('Graf II Nivel Datastudio'!$D$1:$D$1613=D1031,'Graf II Nivel Datastudio'!$G$1:$G$1613,0))))</f>
        <v>0</v>
      </c>
      <c r="H1031" s="95">
        <f t="shared" si="35"/>
        <v>52</v>
      </c>
      <c r="I1031" s="95">
        <f t="shared" si="32"/>
        <v>0.10256410256410256</v>
      </c>
      <c r="J1031" s="95">
        <f t="shared" si="2"/>
        <v>5.8624577226606536E-2</v>
      </c>
      <c r="K1031" s="34" t="s">
        <v>4728</v>
      </c>
    </row>
    <row r="1032" spans="1:11">
      <c r="A1032" s="34" t="s">
        <v>4654</v>
      </c>
      <c r="B1032" s="34">
        <v>2010</v>
      </c>
      <c r="C1032" s="34">
        <v>96</v>
      </c>
      <c r="D1032" s="34" t="s">
        <v>4678</v>
      </c>
      <c r="E1032" s="95">
        <f t="shared" si="37"/>
        <v>507</v>
      </c>
      <c r="F1032" s="95">
        <f>Cargos_x_gob!$C$2+Cargos_x_gob!$C$6</f>
        <v>887</v>
      </c>
      <c r="G1032" s="95">
        <f t="array" ref="G1032">SUM(IF('Graf I Nivel Datastudio'!$B$1:$B$1613=B1032,IF('Graf I Nivel Datastudio'!$C$1:$C$1613=C1032,IF('Graf I Nivel Datastudio'!$D$1:$D$1613=D1032,'Graf I Nivel Datastudio'!$G$1:$G$1613,0))))+SUM(IF('Graf II Nivel Datastudio'!$B$1:$B$1613=B1032,IF('Graf II Nivel Datastudio'!$C$1:$C$1613=C1032,IF('Graf II Nivel Datastudio'!$D$1:$D$1613=D1032,'Graf II Nivel Datastudio'!$G$1:$G$1613,0))))</f>
        <v>0</v>
      </c>
      <c r="H1032" s="95">
        <f t="shared" si="35"/>
        <v>52</v>
      </c>
      <c r="I1032" s="95">
        <f t="shared" si="32"/>
        <v>0.10256410256410256</v>
      </c>
      <c r="J1032" s="95">
        <f t="shared" si="2"/>
        <v>5.8624577226606536E-2</v>
      </c>
      <c r="K1032" s="34" t="s">
        <v>4728</v>
      </c>
    </row>
    <row r="1033" spans="1:11">
      <c r="A1033" s="34" t="s">
        <v>4654</v>
      </c>
      <c r="B1033" s="34">
        <v>2010</v>
      </c>
      <c r="C1033" s="34">
        <v>97</v>
      </c>
      <c r="D1033" s="34" t="s">
        <v>4678</v>
      </c>
      <c r="E1033" s="95">
        <f t="shared" si="37"/>
        <v>507</v>
      </c>
      <c r="F1033" s="95">
        <f>Cargos_x_gob!$C$2+Cargos_x_gob!$C$6</f>
        <v>887</v>
      </c>
      <c r="G1033" s="95">
        <f t="array" ref="G1033">SUM(IF('Graf I Nivel Datastudio'!$B$1:$B$1613=B1033,IF('Graf I Nivel Datastudio'!$C$1:$C$1613=C1033,IF('Graf I Nivel Datastudio'!$D$1:$D$1613=D1033,'Graf I Nivel Datastudio'!$G$1:$G$1613,0))))+SUM(IF('Graf II Nivel Datastudio'!$B$1:$B$1613=B1033,IF('Graf II Nivel Datastudio'!$C$1:$C$1613=C1033,IF('Graf II Nivel Datastudio'!$D$1:$D$1613=D1033,'Graf II Nivel Datastudio'!$G$1:$G$1613,0))))</f>
        <v>0</v>
      </c>
      <c r="H1033" s="95">
        <f t="shared" si="35"/>
        <v>52</v>
      </c>
      <c r="I1033" s="95">
        <f t="shared" si="32"/>
        <v>0.10256410256410256</v>
      </c>
      <c r="J1033" s="95">
        <f t="shared" si="2"/>
        <v>5.8624577226606536E-2</v>
      </c>
      <c r="K1033" s="34" t="s">
        <v>4728</v>
      </c>
    </row>
    <row r="1034" spans="1:11">
      <c r="A1034" s="34" t="s">
        <v>4654</v>
      </c>
      <c r="B1034" s="34">
        <v>2010</v>
      </c>
      <c r="C1034" s="34">
        <v>98</v>
      </c>
      <c r="D1034" s="34" t="s">
        <v>4678</v>
      </c>
      <c r="E1034" s="95">
        <f t="shared" si="37"/>
        <v>507</v>
      </c>
      <c r="F1034" s="95">
        <f>Cargos_x_gob!$C$2+Cargos_x_gob!$C$6</f>
        <v>887</v>
      </c>
      <c r="G1034" s="95">
        <f t="array" ref="G1034">SUM(IF('Graf I Nivel Datastudio'!$B$1:$B$1613=B1034,IF('Graf I Nivel Datastudio'!$C$1:$C$1613=C1034,IF('Graf I Nivel Datastudio'!$D$1:$D$1613=D1034,'Graf I Nivel Datastudio'!$G$1:$G$1613,0))))+SUM(IF('Graf II Nivel Datastudio'!$B$1:$B$1613=B1034,IF('Graf II Nivel Datastudio'!$C$1:$C$1613=C1034,IF('Graf II Nivel Datastudio'!$D$1:$D$1613=D1034,'Graf II Nivel Datastudio'!$G$1:$G$1613,0))))</f>
        <v>0</v>
      </c>
      <c r="H1034" s="95">
        <f t="shared" si="35"/>
        <v>52</v>
      </c>
      <c r="I1034" s="95">
        <f t="shared" si="32"/>
        <v>0.10256410256410256</v>
      </c>
      <c r="J1034" s="95">
        <f t="shared" si="2"/>
        <v>5.8624577226606536E-2</v>
      </c>
      <c r="K1034" s="34" t="s">
        <v>4728</v>
      </c>
    </row>
    <row r="1035" spans="1:11">
      <c r="A1035" s="34" t="s">
        <v>4654</v>
      </c>
      <c r="B1035" s="34">
        <v>2010</v>
      </c>
      <c r="C1035" s="34">
        <v>99</v>
      </c>
      <c r="D1035" s="34" t="s">
        <v>4678</v>
      </c>
      <c r="E1035" s="95">
        <f t="shared" si="37"/>
        <v>507</v>
      </c>
      <c r="F1035" s="95">
        <f>Cargos_x_gob!$C$2+Cargos_x_gob!$C$6</f>
        <v>887</v>
      </c>
      <c r="G1035" s="95">
        <f t="array" ref="G1035">SUM(IF('Graf I Nivel Datastudio'!$B$1:$B$1613=B1035,IF('Graf I Nivel Datastudio'!$C$1:$C$1613=C1035,IF('Graf I Nivel Datastudio'!$D$1:$D$1613=D1035,'Graf I Nivel Datastudio'!$G$1:$G$1613,0))))+SUM(IF('Graf II Nivel Datastudio'!$B$1:$B$1613=B1035,IF('Graf II Nivel Datastudio'!$C$1:$C$1613=C1035,IF('Graf II Nivel Datastudio'!$D$1:$D$1613=D1035,'Graf II Nivel Datastudio'!$G$1:$G$1613,0))))</f>
        <v>0</v>
      </c>
      <c r="H1035" s="95">
        <f t="shared" si="35"/>
        <v>52</v>
      </c>
      <c r="I1035" s="95">
        <f t="shared" si="32"/>
        <v>0.10256410256410256</v>
      </c>
      <c r="J1035" s="95">
        <f t="shared" si="2"/>
        <v>5.8624577226606536E-2</v>
      </c>
      <c r="K1035" s="34" t="s">
        <v>4728</v>
      </c>
    </row>
    <row r="1036" spans="1:11">
      <c r="A1036" s="34" t="s">
        <v>4654</v>
      </c>
      <c r="B1036" s="34">
        <v>2010</v>
      </c>
      <c r="C1036" s="34">
        <v>100</v>
      </c>
      <c r="D1036" s="34" t="s">
        <v>4678</v>
      </c>
      <c r="E1036" s="95">
        <f t="shared" si="37"/>
        <v>507</v>
      </c>
      <c r="F1036" s="95">
        <f>Cargos_x_gob!$C$2+Cargos_x_gob!$C$6</f>
        <v>887</v>
      </c>
      <c r="G1036" s="95">
        <f t="array" ref="G1036">SUM(IF('Graf I Nivel Datastudio'!$B$1:$B$1613=B1036,IF('Graf I Nivel Datastudio'!$C$1:$C$1613=C1036,IF('Graf I Nivel Datastudio'!$D$1:$D$1613=D1036,'Graf I Nivel Datastudio'!$G$1:$G$1613,0))))+SUM(IF('Graf II Nivel Datastudio'!$B$1:$B$1613=B1036,IF('Graf II Nivel Datastudio'!$C$1:$C$1613=C1036,IF('Graf II Nivel Datastudio'!$D$1:$D$1613=D1036,'Graf II Nivel Datastudio'!$G$1:$G$1613,0))))</f>
        <v>0</v>
      </c>
      <c r="H1036" s="95">
        <f t="shared" si="35"/>
        <v>52</v>
      </c>
      <c r="I1036" s="95">
        <f t="shared" si="32"/>
        <v>0.10256410256410256</v>
      </c>
      <c r="J1036" s="95">
        <f t="shared" si="2"/>
        <v>5.8624577226606536E-2</v>
      </c>
      <c r="K1036" s="34" t="s">
        <v>4728</v>
      </c>
    </row>
    <row r="1037" spans="1:11">
      <c r="A1037" s="34" t="s">
        <v>4654</v>
      </c>
      <c r="B1037" s="34">
        <v>2010</v>
      </c>
      <c r="C1037" s="34">
        <v>101</v>
      </c>
      <c r="D1037" s="34" t="s">
        <v>4678</v>
      </c>
      <c r="E1037" s="95">
        <f t="shared" si="37"/>
        <v>507</v>
      </c>
      <c r="F1037" s="95">
        <f>Cargos_x_gob!$C$2+Cargos_x_gob!$C$6</f>
        <v>887</v>
      </c>
      <c r="G1037" s="95">
        <f t="array" ref="G1037">SUM(IF('Graf I Nivel Datastudio'!$B$1:$B$1613=B1037,IF('Graf I Nivel Datastudio'!$C$1:$C$1613=C1037,IF('Graf I Nivel Datastudio'!$D$1:$D$1613=D1037,'Graf I Nivel Datastudio'!$G$1:$G$1613,0))))+SUM(IF('Graf II Nivel Datastudio'!$B$1:$B$1613=B1037,IF('Graf II Nivel Datastudio'!$C$1:$C$1613=C1037,IF('Graf II Nivel Datastudio'!$D$1:$D$1613=D1037,'Graf II Nivel Datastudio'!$G$1:$G$1613,0))))</f>
        <v>0</v>
      </c>
      <c r="H1037" s="95">
        <f t="shared" si="35"/>
        <v>52</v>
      </c>
      <c r="I1037" s="95">
        <f t="shared" si="32"/>
        <v>0.10256410256410256</v>
      </c>
      <c r="J1037" s="95">
        <f t="shared" si="2"/>
        <v>5.8624577226606536E-2</v>
      </c>
      <c r="K1037" s="34" t="s">
        <v>4728</v>
      </c>
    </row>
    <row r="1038" spans="1:11">
      <c r="A1038" s="34" t="s">
        <v>4654</v>
      </c>
      <c r="B1038" s="34">
        <v>2010</v>
      </c>
      <c r="C1038" s="34">
        <v>102</v>
      </c>
      <c r="D1038" s="34" t="s">
        <v>4678</v>
      </c>
      <c r="E1038" s="95">
        <f t="shared" si="37"/>
        <v>507</v>
      </c>
      <c r="F1038" s="95">
        <f>Cargos_x_gob!$C$2+Cargos_x_gob!$C$6</f>
        <v>887</v>
      </c>
      <c r="G1038" s="95">
        <f t="array" ref="G1038">SUM(IF('Graf I Nivel Datastudio'!$B$1:$B$1613=B1038,IF('Graf I Nivel Datastudio'!$C$1:$C$1613=C1038,IF('Graf I Nivel Datastudio'!$D$1:$D$1613=D1038,'Graf I Nivel Datastudio'!$G$1:$G$1613,0))))+SUM(IF('Graf II Nivel Datastudio'!$B$1:$B$1613=B1038,IF('Graf II Nivel Datastudio'!$C$1:$C$1613=C1038,IF('Graf II Nivel Datastudio'!$D$1:$D$1613=D1038,'Graf II Nivel Datastudio'!$G$1:$G$1613,0))))</f>
        <v>0</v>
      </c>
      <c r="H1038" s="95">
        <f t="shared" si="35"/>
        <v>52</v>
      </c>
      <c r="I1038" s="95">
        <f t="shared" si="32"/>
        <v>0.10256410256410256</v>
      </c>
      <c r="J1038" s="95">
        <f t="shared" si="2"/>
        <v>5.8624577226606536E-2</v>
      </c>
      <c r="K1038" s="34" t="s">
        <v>4728</v>
      </c>
    </row>
    <row r="1039" spans="1:11">
      <c r="A1039" s="34" t="s">
        <v>4654</v>
      </c>
      <c r="B1039" s="34">
        <v>2010</v>
      </c>
      <c r="C1039" s="34">
        <v>103</v>
      </c>
      <c r="D1039" s="34" t="s">
        <v>4678</v>
      </c>
      <c r="E1039" s="95">
        <f t="shared" si="37"/>
        <v>507</v>
      </c>
      <c r="F1039" s="95">
        <f>Cargos_x_gob!$C$2+Cargos_x_gob!$C$6</f>
        <v>887</v>
      </c>
      <c r="G1039" s="95">
        <f t="array" ref="G1039">SUM(IF('Graf I Nivel Datastudio'!$B$1:$B$1613=B1039,IF('Graf I Nivel Datastudio'!$C$1:$C$1613=C1039,IF('Graf I Nivel Datastudio'!$D$1:$D$1613=D1039,'Graf I Nivel Datastudio'!$G$1:$G$1613,0))))+SUM(IF('Graf II Nivel Datastudio'!$B$1:$B$1613=B1039,IF('Graf II Nivel Datastudio'!$C$1:$C$1613=C1039,IF('Graf II Nivel Datastudio'!$D$1:$D$1613=D1039,'Graf II Nivel Datastudio'!$G$1:$G$1613,0))))</f>
        <v>0</v>
      </c>
      <c r="H1039" s="95">
        <f t="shared" si="35"/>
        <v>52</v>
      </c>
      <c r="I1039" s="95">
        <f t="shared" si="32"/>
        <v>0.10256410256410256</v>
      </c>
      <c r="J1039" s="95">
        <f t="shared" si="2"/>
        <v>5.8624577226606536E-2</v>
      </c>
      <c r="K1039" s="34" t="s">
        <v>4728</v>
      </c>
    </row>
    <row r="1040" spans="1:11">
      <c r="A1040" s="34" t="s">
        <v>4654</v>
      </c>
      <c r="B1040" s="34">
        <v>2010</v>
      </c>
      <c r="C1040" s="34">
        <v>104</v>
      </c>
      <c r="D1040" s="34" t="s">
        <v>4678</v>
      </c>
      <c r="E1040" s="95">
        <f t="shared" si="37"/>
        <v>507</v>
      </c>
      <c r="F1040" s="95">
        <f>Cargos_x_gob!$C$2+Cargos_x_gob!$C$6</f>
        <v>887</v>
      </c>
      <c r="G1040" s="95">
        <f t="array" ref="G1040">SUM(IF('Graf I Nivel Datastudio'!$B$1:$B$1613=B1040,IF('Graf I Nivel Datastudio'!$C$1:$C$1613=C1040,IF('Graf I Nivel Datastudio'!$D$1:$D$1613=D1040,'Graf I Nivel Datastudio'!$G$1:$G$1613,0))))+SUM(IF('Graf II Nivel Datastudio'!$B$1:$B$1613=B1040,IF('Graf II Nivel Datastudio'!$C$1:$C$1613=C1040,IF('Graf II Nivel Datastudio'!$D$1:$D$1613=D1040,'Graf II Nivel Datastudio'!$G$1:$G$1613,0))))</f>
        <v>0</v>
      </c>
      <c r="H1040" s="95">
        <f t="shared" si="35"/>
        <v>52</v>
      </c>
      <c r="I1040" s="95">
        <f t="shared" si="32"/>
        <v>0.10256410256410256</v>
      </c>
      <c r="J1040" s="95">
        <f t="shared" si="2"/>
        <v>5.8624577226606536E-2</v>
      </c>
      <c r="K1040" s="34" t="s">
        <v>4728</v>
      </c>
    </row>
    <row r="1041" spans="1:11">
      <c r="A1041" s="34" t="s">
        <v>4655</v>
      </c>
      <c r="B1041" s="34">
        <v>2014</v>
      </c>
      <c r="C1041" s="34">
        <v>1</v>
      </c>
      <c r="D1041" s="34" t="s">
        <v>4673</v>
      </c>
      <c r="E1041" s="95">
        <f t="shared" ref="E1041:E1104" si="38">MB2_IN+MB2_IIN</f>
        <v>671</v>
      </c>
      <c r="F1041" s="95">
        <f>Cargos_x_gob!$C$3+Cargos_x_gob!$C$7</f>
        <v>949</v>
      </c>
      <c r="G1041" s="95">
        <f t="array" ref="G1041">SUM(IF('Graf I Nivel Datastudio'!$B$1:$B$1613=B1041,IF('Graf I Nivel Datastudio'!$C$1:$C$1613=C1041,IF('Graf I Nivel Datastudio'!$D$1:$D$1613=D1041,'Graf I Nivel Datastudio'!$G$1:$G$1613,0))))+SUM(IF('Graf II Nivel Datastudio'!$B$1:$B$1613=B1041,IF('Graf II Nivel Datastudio'!$C$1:$C$1613=C1041,IF('Graf II Nivel Datastudio'!$D$1:$D$1613=D1041,'Graf II Nivel Datastudio'!$G$1:$G$1613,0))))</f>
        <v>5</v>
      </c>
      <c r="H1041" s="95">
        <f>G1041</f>
        <v>5</v>
      </c>
      <c r="I1041" s="98">
        <f t="shared" si="32"/>
        <v>7.4515648286140089E-3</v>
      </c>
      <c r="J1041" s="98">
        <f t="shared" si="2"/>
        <v>5.268703898840885E-3</v>
      </c>
      <c r="K1041" s="34" t="s">
        <v>4728</v>
      </c>
    </row>
    <row r="1042" spans="1:11">
      <c r="A1042" s="34" t="s">
        <v>4655</v>
      </c>
      <c r="B1042" s="34">
        <v>2014</v>
      </c>
      <c r="C1042" s="34">
        <v>2</v>
      </c>
      <c r="D1042" s="34" t="s">
        <v>4673</v>
      </c>
      <c r="E1042" s="95">
        <f t="shared" si="38"/>
        <v>671</v>
      </c>
      <c r="F1042" s="95">
        <f>Cargos_x_gob!$C$3+Cargos_x_gob!$C$7</f>
        <v>949</v>
      </c>
      <c r="G1042" s="95">
        <f t="array" ref="G1042">SUM(IF('Graf I Nivel Datastudio'!$B$1:$B$1613=B1042,IF('Graf I Nivel Datastudio'!$C$1:$C$1613=C1042,IF('Graf I Nivel Datastudio'!$D$1:$D$1613=D1042,'Graf I Nivel Datastudio'!$G$1:$G$1613,0))))+SUM(IF('Graf II Nivel Datastudio'!$B$1:$B$1613=B1042,IF('Graf II Nivel Datastudio'!$C$1:$C$1613=C1042,IF('Graf II Nivel Datastudio'!$D$1:$D$1613=D1042,'Graf II Nivel Datastudio'!$G$1:$G$1613,0))))</f>
        <v>5</v>
      </c>
      <c r="H1042" s="95">
        <f t="shared" ref="H1042:H1144" si="39">G1042+H1041</f>
        <v>10</v>
      </c>
      <c r="I1042" s="98">
        <f t="shared" si="32"/>
        <v>1.4903129657228018E-2</v>
      </c>
      <c r="J1042" s="98">
        <f t="shared" si="2"/>
        <v>1.053740779768177E-2</v>
      </c>
      <c r="K1042" s="34" t="s">
        <v>4728</v>
      </c>
    </row>
    <row r="1043" spans="1:11">
      <c r="A1043" s="34" t="s">
        <v>4655</v>
      </c>
      <c r="B1043" s="34">
        <v>2014</v>
      </c>
      <c r="C1043" s="34">
        <v>3</v>
      </c>
      <c r="D1043" s="34" t="s">
        <v>4673</v>
      </c>
      <c r="E1043" s="95">
        <f t="shared" si="38"/>
        <v>671</v>
      </c>
      <c r="F1043" s="95">
        <f>Cargos_x_gob!$C$3+Cargos_x_gob!$C$7</f>
        <v>949</v>
      </c>
      <c r="G1043" s="95">
        <f t="array" ref="G1043">SUM(IF('Graf I Nivel Datastudio'!$B$1:$B$1613=B1043,IF('Graf I Nivel Datastudio'!$C$1:$C$1613=C1043,IF('Graf I Nivel Datastudio'!$D$1:$D$1613=D1043,'Graf I Nivel Datastudio'!$G$1:$G$1613,0))))+SUM(IF('Graf II Nivel Datastudio'!$B$1:$B$1613=B1043,IF('Graf II Nivel Datastudio'!$C$1:$C$1613=C1043,IF('Graf II Nivel Datastudio'!$D$1:$D$1613=D1043,'Graf II Nivel Datastudio'!$G$1:$G$1613,0))))</f>
        <v>2</v>
      </c>
      <c r="H1043" s="95">
        <f t="shared" si="39"/>
        <v>12</v>
      </c>
      <c r="I1043" s="98">
        <f t="shared" si="32"/>
        <v>1.7883755588673621E-2</v>
      </c>
      <c r="J1043" s="98">
        <f t="shared" si="2"/>
        <v>1.2644889357218124E-2</v>
      </c>
      <c r="K1043" s="34" t="s">
        <v>4728</v>
      </c>
    </row>
    <row r="1044" spans="1:11">
      <c r="A1044" s="34" t="s">
        <v>4655</v>
      </c>
      <c r="B1044" s="34">
        <v>2014</v>
      </c>
      <c r="C1044" s="34">
        <v>4</v>
      </c>
      <c r="D1044" s="34" t="s">
        <v>4673</v>
      </c>
      <c r="E1044" s="95">
        <f t="shared" si="38"/>
        <v>671</v>
      </c>
      <c r="F1044" s="95">
        <f>Cargos_x_gob!$C$3+Cargos_x_gob!$C$7</f>
        <v>949</v>
      </c>
      <c r="G1044" s="95">
        <f t="array" ref="G1044">SUM(IF('Graf I Nivel Datastudio'!$B$1:$B$1613=B1044,IF('Graf I Nivel Datastudio'!$C$1:$C$1613=C1044,IF('Graf I Nivel Datastudio'!$D$1:$D$1613=D1044,'Graf I Nivel Datastudio'!$G$1:$G$1613,0))))+SUM(IF('Graf II Nivel Datastudio'!$B$1:$B$1613=B1044,IF('Graf II Nivel Datastudio'!$C$1:$C$1613=C1044,IF('Graf II Nivel Datastudio'!$D$1:$D$1613=D1044,'Graf II Nivel Datastudio'!$G$1:$G$1613,0))))</f>
        <v>14</v>
      </c>
      <c r="H1044" s="95">
        <f t="shared" si="39"/>
        <v>26</v>
      </c>
      <c r="I1044" s="98">
        <f t="shared" si="32"/>
        <v>3.8748137108792845E-2</v>
      </c>
      <c r="J1044" s="98">
        <f t="shared" si="2"/>
        <v>2.7397260273972601E-2</v>
      </c>
      <c r="K1044" s="34" t="s">
        <v>4728</v>
      </c>
    </row>
    <row r="1045" spans="1:11">
      <c r="A1045" s="34" t="s">
        <v>4655</v>
      </c>
      <c r="B1045" s="34">
        <v>2014</v>
      </c>
      <c r="C1045" s="34">
        <v>5</v>
      </c>
      <c r="D1045" s="34" t="s">
        <v>4673</v>
      </c>
      <c r="E1045" s="95">
        <f t="shared" si="38"/>
        <v>671</v>
      </c>
      <c r="F1045" s="95">
        <f>Cargos_x_gob!$C$3+Cargos_x_gob!$C$7</f>
        <v>949</v>
      </c>
      <c r="G1045" s="95">
        <f t="array" ref="G1045">SUM(IF('Graf I Nivel Datastudio'!$B$1:$B$1613=B1045,IF('Graf I Nivel Datastudio'!$C$1:$C$1613=C1045,IF('Graf I Nivel Datastudio'!$D$1:$D$1613=D1045,'Graf I Nivel Datastudio'!$G$1:$G$1613,0))))+SUM(IF('Graf II Nivel Datastudio'!$B$1:$B$1613=B1045,IF('Graf II Nivel Datastudio'!$C$1:$C$1613=C1045,IF('Graf II Nivel Datastudio'!$D$1:$D$1613=D1045,'Graf II Nivel Datastudio'!$G$1:$G$1613,0))))</f>
        <v>0</v>
      </c>
      <c r="H1045" s="95">
        <f t="shared" si="39"/>
        <v>26</v>
      </c>
      <c r="I1045" s="98">
        <f t="shared" si="32"/>
        <v>3.8748137108792845E-2</v>
      </c>
      <c r="J1045" s="98">
        <f t="shared" si="2"/>
        <v>2.7397260273972601E-2</v>
      </c>
      <c r="K1045" s="34" t="s">
        <v>4728</v>
      </c>
    </row>
    <row r="1046" spans="1:11">
      <c r="A1046" s="34" t="s">
        <v>4655</v>
      </c>
      <c r="B1046" s="34">
        <v>2014</v>
      </c>
      <c r="C1046" s="34">
        <v>6</v>
      </c>
      <c r="D1046" s="34" t="s">
        <v>4673</v>
      </c>
      <c r="E1046" s="95">
        <f t="shared" si="38"/>
        <v>671</v>
      </c>
      <c r="F1046" s="95">
        <f>Cargos_x_gob!$C$3+Cargos_x_gob!$C$7</f>
        <v>949</v>
      </c>
      <c r="G1046" s="95">
        <f t="array" ref="G1046">SUM(IF('Graf I Nivel Datastudio'!$B$1:$B$1613=B1046,IF('Graf I Nivel Datastudio'!$C$1:$C$1613=C1046,IF('Graf I Nivel Datastudio'!$D$1:$D$1613=D1046,'Graf I Nivel Datastudio'!$G$1:$G$1613,0))))+SUM(IF('Graf II Nivel Datastudio'!$B$1:$B$1613=B1046,IF('Graf II Nivel Datastudio'!$C$1:$C$1613=C1046,IF('Graf II Nivel Datastudio'!$D$1:$D$1613=D1046,'Graf II Nivel Datastudio'!$G$1:$G$1613,0))))</f>
        <v>3</v>
      </c>
      <c r="H1046" s="95">
        <f t="shared" si="39"/>
        <v>29</v>
      </c>
      <c r="I1046" s="98">
        <f t="shared" si="32"/>
        <v>4.3219076005961254E-2</v>
      </c>
      <c r="J1046" s="98">
        <f t="shared" si="2"/>
        <v>3.0558482613277135E-2</v>
      </c>
      <c r="K1046" s="34" t="s">
        <v>4728</v>
      </c>
    </row>
    <row r="1047" spans="1:11">
      <c r="A1047" s="34" t="s">
        <v>4655</v>
      </c>
      <c r="B1047" s="34">
        <v>2014</v>
      </c>
      <c r="C1047" s="34">
        <v>7</v>
      </c>
      <c r="D1047" s="34" t="s">
        <v>4673</v>
      </c>
      <c r="E1047" s="95">
        <f t="shared" si="38"/>
        <v>671</v>
      </c>
      <c r="F1047" s="95">
        <f>Cargos_x_gob!$C$3+Cargos_x_gob!$C$7</f>
        <v>949</v>
      </c>
      <c r="G1047" s="95">
        <f t="array" ref="G1047">SUM(IF('Graf I Nivel Datastudio'!$B$1:$B$1613=B1047,IF('Graf I Nivel Datastudio'!$C$1:$C$1613=C1047,IF('Graf I Nivel Datastudio'!$D$1:$D$1613=D1047,'Graf I Nivel Datastudio'!$G$1:$G$1613,0))))+SUM(IF('Graf II Nivel Datastudio'!$B$1:$B$1613=B1047,IF('Graf II Nivel Datastudio'!$C$1:$C$1613=C1047,IF('Graf II Nivel Datastudio'!$D$1:$D$1613=D1047,'Graf II Nivel Datastudio'!$G$1:$G$1613,0))))</f>
        <v>2</v>
      </c>
      <c r="H1047" s="95">
        <f t="shared" si="39"/>
        <v>31</v>
      </c>
      <c r="I1047" s="98">
        <f t="shared" si="32"/>
        <v>4.6199701937406856E-2</v>
      </c>
      <c r="J1047" s="98">
        <f t="shared" si="2"/>
        <v>3.2665964172813484E-2</v>
      </c>
      <c r="K1047" s="34" t="s">
        <v>4728</v>
      </c>
    </row>
    <row r="1048" spans="1:11">
      <c r="A1048" s="34" t="s">
        <v>4655</v>
      </c>
      <c r="B1048" s="34">
        <v>2014</v>
      </c>
      <c r="C1048" s="34">
        <v>8</v>
      </c>
      <c r="D1048" s="34" t="s">
        <v>4673</v>
      </c>
      <c r="E1048" s="95">
        <f t="shared" si="38"/>
        <v>671</v>
      </c>
      <c r="F1048" s="95">
        <f>Cargos_x_gob!$C$3+Cargos_x_gob!$C$7</f>
        <v>949</v>
      </c>
      <c r="G1048" s="95">
        <f t="array" ref="G1048">SUM(IF('Graf I Nivel Datastudio'!$B$1:$B$1613=B1048,IF('Graf I Nivel Datastudio'!$C$1:$C$1613=C1048,IF('Graf I Nivel Datastudio'!$D$1:$D$1613=D1048,'Graf I Nivel Datastudio'!$G$1:$G$1613,0))))+SUM(IF('Graf II Nivel Datastudio'!$B$1:$B$1613=B1048,IF('Graf II Nivel Datastudio'!$C$1:$C$1613=C1048,IF('Graf II Nivel Datastudio'!$D$1:$D$1613=D1048,'Graf II Nivel Datastudio'!$G$1:$G$1613,0))))</f>
        <v>3</v>
      </c>
      <c r="H1048" s="95">
        <f t="shared" si="39"/>
        <v>34</v>
      </c>
      <c r="I1048" s="98">
        <f t="shared" si="32"/>
        <v>5.0670640834575259E-2</v>
      </c>
      <c r="J1048" s="98">
        <f t="shared" si="2"/>
        <v>3.5827186512118019E-2</v>
      </c>
      <c r="K1048" s="34" t="s">
        <v>4728</v>
      </c>
    </row>
    <row r="1049" spans="1:11">
      <c r="A1049" s="34" t="s">
        <v>4655</v>
      </c>
      <c r="B1049" s="34">
        <v>2014</v>
      </c>
      <c r="C1049" s="34">
        <v>9</v>
      </c>
      <c r="D1049" s="34" t="s">
        <v>4673</v>
      </c>
      <c r="E1049" s="95">
        <f t="shared" si="38"/>
        <v>671</v>
      </c>
      <c r="F1049" s="95">
        <f>Cargos_x_gob!$C$3+Cargos_x_gob!$C$7</f>
        <v>949</v>
      </c>
      <c r="G1049" s="95">
        <f t="array" ref="G1049">SUM(IF('Graf I Nivel Datastudio'!$B$1:$B$1613=B1049,IF('Graf I Nivel Datastudio'!$C$1:$C$1613=C1049,IF('Graf I Nivel Datastudio'!$D$1:$D$1613=D1049,'Graf I Nivel Datastudio'!$G$1:$G$1613,0))))+SUM(IF('Graf II Nivel Datastudio'!$B$1:$B$1613=B1049,IF('Graf II Nivel Datastudio'!$C$1:$C$1613=C1049,IF('Graf II Nivel Datastudio'!$D$1:$D$1613=D1049,'Graf II Nivel Datastudio'!$G$1:$G$1613,0))))</f>
        <v>1</v>
      </c>
      <c r="H1049" s="95">
        <f t="shared" si="39"/>
        <v>35</v>
      </c>
      <c r="I1049" s="98">
        <f t="shared" si="32"/>
        <v>5.216095380029806E-2</v>
      </c>
      <c r="J1049" s="98">
        <f t="shared" si="2"/>
        <v>3.6880927291886197E-2</v>
      </c>
      <c r="K1049" s="34" t="s">
        <v>4728</v>
      </c>
    </row>
    <row r="1050" spans="1:11">
      <c r="A1050" s="34" t="s">
        <v>4655</v>
      </c>
      <c r="B1050" s="34">
        <v>2014</v>
      </c>
      <c r="C1050" s="34">
        <v>10</v>
      </c>
      <c r="D1050" s="34" t="s">
        <v>4673</v>
      </c>
      <c r="E1050" s="95">
        <f t="shared" si="38"/>
        <v>671</v>
      </c>
      <c r="F1050" s="95">
        <f>Cargos_x_gob!$C$3+Cargos_x_gob!$C$7</f>
        <v>949</v>
      </c>
      <c r="G1050" s="95">
        <f t="array" ref="G1050">SUM(IF('Graf I Nivel Datastudio'!$B$1:$B$1613=B1050,IF('Graf I Nivel Datastudio'!$C$1:$C$1613=C1050,IF('Graf I Nivel Datastudio'!$D$1:$D$1613=D1050,'Graf I Nivel Datastudio'!$G$1:$G$1613,0))))+SUM(IF('Graf II Nivel Datastudio'!$B$1:$B$1613=B1050,IF('Graf II Nivel Datastudio'!$C$1:$C$1613=C1050,IF('Graf II Nivel Datastudio'!$D$1:$D$1613=D1050,'Graf II Nivel Datastudio'!$G$1:$G$1613,0))))</f>
        <v>1</v>
      </c>
      <c r="H1050" s="95">
        <f t="shared" si="39"/>
        <v>36</v>
      </c>
      <c r="I1050" s="98">
        <f t="shared" si="32"/>
        <v>5.3651266766020868E-2</v>
      </c>
      <c r="J1050" s="98">
        <f t="shared" si="2"/>
        <v>3.7934668071654375E-2</v>
      </c>
      <c r="K1050" s="34" t="s">
        <v>4728</v>
      </c>
    </row>
    <row r="1051" spans="1:11">
      <c r="A1051" s="34" t="s">
        <v>4655</v>
      </c>
      <c r="B1051" s="34">
        <v>2014</v>
      </c>
      <c r="C1051" s="34">
        <v>11</v>
      </c>
      <c r="D1051" s="34" t="s">
        <v>4673</v>
      </c>
      <c r="E1051" s="95">
        <f t="shared" si="38"/>
        <v>671</v>
      </c>
      <c r="F1051" s="95">
        <f>Cargos_x_gob!$C$3+Cargos_x_gob!$C$7</f>
        <v>949</v>
      </c>
      <c r="G1051" s="95">
        <f t="array" ref="G1051">SUM(IF('Graf I Nivel Datastudio'!$B$1:$B$1613=B1051,IF('Graf I Nivel Datastudio'!$C$1:$C$1613=C1051,IF('Graf I Nivel Datastudio'!$D$1:$D$1613=D1051,'Graf I Nivel Datastudio'!$G$1:$G$1613,0))))+SUM(IF('Graf II Nivel Datastudio'!$B$1:$B$1613=B1051,IF('Graf II Nivel Datastudio'!$C$1:$C$1613=C1051,IF('Graf II Nivel Datastudio'!$D$1:$D$1613=D1051,'Graf II Nivel Datastudio'!$G$1:$G$1613,0))))</f>
        <v>0</v>
      </c>
      <c r="H1051" s="95">
        <f t="shared" si="39"/>
        <v>36</v>
      </c>
      <c r="I1051" s="98">
        <f t="shared" si="32"/>
        <v>5.3651266766020868E-2</v>
      </c>
      <c r="J1051" s="98">
        <f t="shared" si="2"/>
        <v>3.7934668071654375E-2</v>
      </c>
      <c r="K1051" s="34" t="s">
        <v>4728</v>
      </c>
    </row>
    <row r="1052" spans="1:11">
      <c r="A1052" s="34" t="s">
        <v>4655</v>
      </c>
      <c r="B1052" s="34">
        <v>2014</v>
      </c>
      <c r="C1052" s="34">
        <v>12</v>
      </c>
      <c r="D1052" s="34" t="s">
        <v>4673</v>
      </c>
      <c r="E1052" s="95">
        <f t="shared" si="38"/>
        <v>671</v>
      </c>
      <c r="F1052" s="95">
        <f>Cargos_x_gob!$C$3+Cargos_x_gob!$C$7</f>
        <v>949</v>
      </c>
      <c r="G1052" s="95">
        <f t="array" ref="G1052">SUM(IF('Graf I Nivel Datastudio'!$B$1:$B$1613=B1052,IF('Graf I Nivel Datastudio'!$C$1:$C$1613=C1052,IF('Graf I Nivel Datastudio'!$D$1:$D$1613=D1052,'Graf I Nivel Datastudio'!$G$1:$G$1613,0))))+SUM(IF('Graf II Nivel Datastudio'!$B$1:$B$1613=B1052,IF('Graf II Nivel Datastudio'!$C$1:$C$1613=C1052,IF('Graf II Nivel Datastudio'!$D$1:$D$1613=D1052,'Graf II Nivel Datastudio'!$G$1:$G$1613,0))))</f>
        <v>0</v>
      </c>
      <c r="H1052" s="95">
        <f t="shared" si="39"/>
        <v>36</v>
      </c>
      <c r="I1052" s="98">
        <f t="shared" si="32"/>
        <v>5.3651266766020868E-2</v>
      </c>
      <c r="J1052" s="98">
        <f t="shared" si="2"/>
        <v>3.7934668071654375E-2</v>
      </c>
      <c r="K1052" s="34" t="s">
        <v>4728</v>
      </c>
    </row>
    <row r="1053" spans="1:11">
      <c r="A1053" s="34" t="s">
        <v>4655</v>
      </c>
      <c r="B1053" s="34">
        <v>2014</v>
      </c>
      <c r="C1053" s="34">
        <v>13</v>
      </c>
      <c r="D1053" s="34" t="s">
        <v>4673</v>
      </c>
      <c r="E1053" s="95">
        <f t="shared" si="38"/>
        <v>671</v>
      </c>
      <c r="F1053" s="95">
        <f>Cargos_x_gob!$C$3+Cargos_x_gob!$C$7</f>
        <v>949</v>
      </c>
      <c r="G1053" s="95">
        <f t="array" ref="G1053">SUM(IF('Graf I Nivel Datastudio'!$B$1:$B$1613=B1053,IF('Graf I Nivel Datastudio'!$C$1:$C$1613=C1053,IF('Graf I Nivel Datastudio'!$D$1:$D$1613=D1053,'Graf I Nivel Datastudio'!$G$1:$G$1613,0))))+SUM(IF('Graf II Nivel Datastudio'!$B$1:$B$1613=B1053,IF('Graf II Nivel Datastudio'!$C$1:$C$1613=C1053,IF('Graf II Nivel Datastudio'!$D$1:$D$1613=D1053,'Graf II Nivel Datastudio'!$G$1:$G$1613,0))))</f>
        <v>2</v>
      </c>
      <c r="H1053" s="95">
        <f t="shared" si="39"/>
        <v>38</v>
      </c>
      <c r="I1053" s="98">
        <f t="shared" si="32"/>
        <v>5.663189269746647E-2</v>
      </c>
      <c r="J1053" s="98">
        <f t="shared" si="2"/>
        <v>4.0042149631190724E-2</v>
      </c>
      <c r="K1053" s="34" t="s">
        <v>4728</v>
      </c>
    </row>
    <row r="1054" spans="1:11">
      <c r="A1054" s="34" t="s">
        <v>4655</v>
      </c>
      <c r="B1054" s="34">
        <v>2014</v>
      </c>
      <c r="C1054" s="34">
        <v>14</v>
      </c>
      <c r="D1054" s="34" t="s">
        <v>4673</v>
      </c>
      <c r="E1054" s="95">
        <f t="shared" si="38"/>
        <v>671</v>
      </c>
      <c r="F1054" s="95">
        <f>Cargos_x_gob!$C$3+Cargos_x_gob!$C$7</f>
        <v>949</v>
      </c>
      <c r="G1054" s="95">
        <f t="array" ref="G1054">SUM(IF('Graf I Nivel Datastudio'!$B$1:$B$1613=B1054,IF('Graf I Nivel Datastudio'!$C$1:$C$1613=C1054,IF('Graf I Nivel Datastudio'!$D$1:$D$1613=D1054,'Graf I Nivel Datastudio'!$G$1:$G$1613,0))))+SUM(IF('Graf II Nivel Datastudio'!$B$1:$B$1613=B1054,IF('Graf II Nivel Datastudio'!$C$1:$C$1613=C1054,IF('Graf II Nivel Datastudio'!$D$1:$D$1613=D1054,'Graf II Nivel Datastudio'!$G$1:$G$1613,0))))</f>
        <v>0</v>
      </c>
      <c r="H1054" s="95">
        <f t="shared" si="39"/>
        <v>38</v>
      </c>
      <c r="I1054" s="98">
        <f t="shared" si="32"/>
        <v>5.663189269746647E-2</v>
      </c>
      <c r="J1054" s="98">
        <f t="shared" si="2"/>
        <v>4.0042149631190724E-2</v>
      </c>
      <c r="K1054" s="34" t="s">
        <v>4728</v>
      </c>
    </row>
    <row r="1055" spans="1:11">
      <c r="A1055" s="34" t="s">
        <v>4655</v>
      </c>
      <c r="B1055" s="34">
        <v>2014</v>
      </c>
      <c r="C1055" s="34">
        <v>15</v>
      </c>
      <c r="D1055" s="34" t="s">
        <v>4673</v>
      </c>
      <c r="E1055" s="95">
        <f t="shared" si="38"/>
        <v>671</v>
      </c>
      <c r="F1055" s="95">
        <f>Cargos_x_gob!$C$3+Cargos_x_gob!$C$7</f>
        <v>949</v>
      </c>
      <c r="G1055" s="95">
        <f t="array" ref="G1055">SUM(IF('Graf I Nivel Datastudio'!$B$1:$B$1613=B1055,IF('Graf I Nivel Datastudio'!$C$1:$C$1613=C1055,IF('Graf I Nivel Datastudio'!$D$1:$D$1613=D1055,'Graf I Nivel Datastudio'!$G$1:$G$1613,0))))+SUM(IF('Graf II Nivel Datastudio'!$B$1:$B$1613=B1055,IF('Graf II Nivel Datastudio'!$C$1:$C$1613=C1055,IF('Graf II Nivel Datastudio'!$D$1:$D$1613=D1055,'Graf II Nivel Datastudio'!$G$1:$G$1613,0))))</f>
        <v>3</v>
      </c>
      <c r="H1055" s="95">
        <f t="shared" si="39"/>
        <v>41</v>
      </c>
      <c r="I1055" s="98">
        <f t="shared" si="32"/>
        <v>6.1102831594634872E-2</v>
      </c>
      <c r="J1055" s="98">
        <f t="shared" si="2"/>
        <v>4.3203371970495258E-2</v>
      </c>
      <c r="K1055" s="34" t="s">
        <v>4728</v>
      </c>
    </row>
    <row r="1056" spans="1:11">
      <c r="A1056" s="34" t="s">
        <v>4655</v>
      </c>
      <c r="B1056" s="34">
        <v>2014</v>
      </c>
      <c r="C1056" s="34">
        <v>16</v>
      </c>
      <c r="D1056" s="34" t="s">
        <v>4673</v>
      </c>
      <c r="E1056" s="95">
        <f t="shared" si="38"/>
        <v>671</v>
      </c>
      <c r="F1056" s="95">
        <f>Cargos_x_gob!$C$3+Cargos_x_gob!$C$7</f>
        <v>949</v>
      </c>
      <c r="G1056" s="95">
        <f t="array" ref="G1056">SUM(IF('Graf I Nivel Datastudio'!$B$1:$B$1613=B1056,IF('Graf I Nivel Datastudio'!$C$1:$C$1613=C1056,IF('Graf I Nivel Datastudio'!$D$1:$D$1613=D1056,'Graf I Nivel Datastudio'!$G$1:$G$1613,0))))+SUM(IF('Graf II Nivel Datastudio'!$B$1:$B$1613=B1056,IF('Graf II Nivel Datastudio'!$C$1:$C$1613=C1056,IF('Graf II Nivel Datastudio'!$D$1:$D$1613=D1056,'Graf II Nivel Datastudio'!$G$1:$G$1613,0))))</f>
        <v>6</v>
      </c>
      <c r="H1056" s="95">
        <f t="shared" si="39"/>
        <v>47</v>
      </c>
      <c r="I1056" s="98">
        <f t="shared" si="32"/>
        <v>7.0044709388971685E-2</v>
      </c>
      <c r="J1056" s="98">
        <f t="shared" si="2"/>
        <v>4.9525816649104319E-2</v>
      </c>
      <c r="K1056" s="34" t="s">
        <v>4728</v>
      </c>
    </row>
    <row r="1057" spans="1:11">
      <c r="A1057" s="34" t="s">
        <v>4655</v>
      </c>
      <c r="B1057" s="34">
        <v>2014</v>
      </c>
      <c r="C1057" s="34">
        <v>17</v>
      </c>
      <c r="D1057" s="34" t="s">
        <v>4673</v>
      </c>
      <c r="E1057" s="95">
        <f t="shared" si="38"/>
        <v>671</v>
      </c>
      <c r="F1057" s="95">
        <f>Cargos_x_gob!$C$3+Cargos_x_gob!$C$7</f>
        <v>949</v>
      </c>
      <c r="G1057" s="95">
        <f t="array" ref="G1057">SUM(IF('Graf I Nivel Datastudio'!$B$1:$B$1613=B1057,IF('Graf I Nivel Datastudio'!$C$1:$C$1613=C1057,IF('Graf I Nivel Datastudio'!$D$1:$D$1613=D1057,'Graf I Nivel Datastudio'!$G$1:$G$1613,0))))+SUM(IF('Graf II Nivel Datastudio'!$B$1:$B$1613=B1057,IF('Graf II Nivel Datastudio'!$C$1:$C$1613=C1057,IF('Graf II Nivel Datastudio'!$D$1:$D$1613=D1057,'Graf II Nivel Datastudio'!$G$1:$G$1613,0))))</f>
        <v>2</v>
      </c>
      <c r="H1057" s="95">
        <f t="shared" si="39"/>
        <v>49</v>
      </c>
      <c r="I1057" s="98">
        <f t="shared" si="32"/>
        <v>7.3025335320417287E-2</v>
      </c>
      <c r="J1057" s="98">
        <f t="shared" si="2"/>
        <v>5.1633298208640675E-2</v>
      </c>
      <c r="K1057" s="34" t="s">
        <v>4728</v>
      </c>
    </row>
    <row r="1058" spans="1:11">
      <c r="A1058" s="34" t="s">
        <v>4655</v>
      </c>
      <c r="B1058" s="34">
        <v>2014</v>
      </c>
      <c r="C1058" s="34">
        <v>18</v>
      </c>
      <c r="D1058" s="34" t="s">
        <v>4673</v>
      </c>
      <c r="E1058" s="95">
        <f t="shared" si="38"/>
        <v>671</v>
      </c>
      <c r="F1058" s="95">
        <f>Cargos_x_gob!$C$3+Cargos_x_gob!$C$7</f>
        <v>949</v>
      </c>
      <c r="G1058" s="95">
        <f t="array" ref="G1058">SUM(IF('Graf I Nivel Datastudio'!$B$1:$B$1613=B1058,IF('Graf I Nivel Datastudio'!$C$1:$C$1613=C1058,IF('Graf I Nivel Datastudio'!$D$1:$D$1613=D1058,'Graf I Nivel Datastudio'!$G$1:$G$1613,0))))+SUM(IF('Graf II Nivel Datastudio'!$B$1:$B$1613=B1058,IF('Graf II Nivel Datastudio'!$C$1:$C$1613=C1058,IF('Graf II Nivel Datastudio'!$D$1:$D$1613=D1058,'Graf II Nivel Datastudio'!$G$1:$G$1613,0))))</f>
        <v>1</v>
      </c>
      <c r="H1058" s="95">
        <f t="shared" si="39"/>
        <v>50</v>
      </c>
      <c r="I1058" s="98">
        <f t="shared" si="32"/>
        <v>7.4515648286140088E-2</v>
      </c>
      <c r="J1058" s="98">
        <f t="shared" si="2"/>
        <v>5.2687038988408853E-2</v>
      </c>
      <c r="K1058" s="34" t="s">
        <v>4728</v>
      </c>
    </row>
    <row r="1059" spans="1:11">
      <c r="A1059" s="34" t="s">
        <v>4655</v>
      </c>
      <c r="B1059" s="34">
        <v>2014</v>
      </c>
      <c r="C1059" s="34">
        <v>19</v>
      </c>
      <c r="D1059" s="34" t="s">
        <v>4673</v>
      </c>
      <c r="E1059" s="95">
        <f t="shared" si="38"/>
        <v>671</v>
      </c>
      <c r="F1059" s="95">
        <f>Cargos_x_gob!$C$3+Cargos_x_gob!$C$7</f>
        <v>949</v>
      </c>
      <c r="G1059" s="95">
        <f t="array" ref="G1059">SUM(IF('Graf I Nivel Datastudio'!$B$1:$B$1613=B1059,IF('Graf I Nivel Datastudio'!$C$1:$C$1613=C1059,IF('Graf I Nivel Datastudio'!$D$1:$D$1613=D1059,'Graf I Nivel Datastudio'!$G$1:$G$1613,0))))+SUM(IF('Graf II Nivel Datastudio'!$B$1:$B$1613=B1059,IF('Graf II Nivel Datastudio'!$C$1:$C$1613=C1059,IF('Graf II Nivel Datastudio'!$D$1:$D$1613=D1059,'Graf II Nivel Datastudio'!$G$1:$G$1613,0))))</f>
        <v>0</v>
      </c>
      <c r="H1059" s="95">
        <f t="shared" si="39"/>
        <v>50</v>
      </c>
      <c r="I1059" s="98">
        <f t="shared" si="32"/>
        <v>7.4515648286140088E-2</v>
      </c>
      <c r="J1059" s="98">
        <f t="shared" si="2"/>
        <v>5.2687038988408853E-2</v>
      </c>
      <c r="K1059" s="34" t="s">
        <v>4728</v>
      </c>
    </row>
    <row r="1060" spans="1:11">
      <c r="A1060" s="34" t="s">
        <v>4655</v>
      </c>
      <c r="B1060" s="34">
        <v>2014</v>
      </c>
      <c r="C1060" s="34">
        <v>20</v>
      </c>
      <c r="D1060" s="34" t="s">
        <v>4673</v>
      </c>
      <c r="E1060" s="95">
        <f t="shared" si="38"/>
        <v>671</v>
      </c>
      <c r="F1060" s="95">
        <f>Cargos_x_gob!$C$3+Cargos_x_gob!$C$7</f>
        <v>949</v>
      </c>
      <c r="G1060" s="95">
        <f t="array" ref="G1060">SUM(IF('Graf I Nivel Datastudio'!$B$1:$B$1613=B1060,IF('Graf I Nivel Datastudio'!$C$1:$C$1613=C1060,IF('Graf I Nivel Datastudio'!$D$1:$D$1613=D1060,'Graf I Nivel Datastudio'!$G$1:$G$1613,0))))+SUM(IF('Graf II Nivel Datastudio'!$B$1:$B$1613=B1060,IF('Graf II Nivel Datastudio'!$C$1:$C$1613=C1060,IF('Graf II Nivel Datastudio'!$D$1:$D$1613=D1060,'Graf II Nivel Datastudio'!$G$1:$G$1613,0))))</f>
        <v>1</v>
      </c>
      <c r="H1060" s="95">
        <f t="shared" si="39"/>
        <v>51</v>
      </c>
      <c r="I1060" s="98">
        <f t="shared" si="32"/>
        <v>7.6005961251862889E-2</v>
      </c>
      <c r="J1060" s="98">
        <f t="shared" si="2"/>
        <v>5.3740779768177031E-2</v>
      </c>
      <c r="K1060" s="34" t="s">
        <v>4728</v>
      </c>
    </row>
    <row r="1061" spans="1:11">
      <c r="A1061" s="34" t="s">
        <v>4655</v>
      </c>
      <c r="B1061" s="34">
        <v>2014</v>
      </c>
      <c r="C1061" s="34">
        <v>21</v>
      </c>
      <c r="D1061" s="34" t="s">
        <v>4673</v>
      </c>
      <c r="E1061" s="95">
        <f t="shared" si="38"/>
        <v>671</v>
      </c>
      <c r="F1061" s="95">
        <f>Cargos_x_gob!$C$3+Cargos_x_gob!$C$7</f>
        <v>949</v>
      </c>
      <c r="G1061" s="95">
        <f t="array" ref="G1061">SUM(IF('Graf I Nivel Datastudio'!$B$1:$B$1613=B1061,IF('Graf I Nivel Datastudio'!$C$1:$C$1613=C1061,IF('Graf I Nivel Datastudio'!$D$1:$D$1613=D1061,'Graf I Nivel Datastudio'!$G$1:$G$1613,0))))+SUM(IF('Graf II Nivel Datastudio'!$B$1:$B$1613=B1061,IF('Graf II Nivel Datastudio'!$C$1:$C$1613=C1061,IF('Graf II Nivel Datastudio'!$D$1:$D$1613=D1061,'Graf II Nivel Datastudio'!$G$1:$G$1613,0))))</f>
        <v>0</v>
      </c>
      <c r="H1061" s="95">
        <f t="shared" si="39"/>
        <v>51</v>
      </c>
      <c r="I1061" s="98">
        <f t="shared" si="32"/>
        <v>7.6005961251862889E-2</v>
      </c>
      <c r="J1061" s="98">
        <f t="shared" si="2"/>
        <v>5.3740779768177031E-2</v>
      </c>
      <c r="K1061" s="34" t="s">
        <v>4728</v>
      </c>
    </row>
    <row r="1062" spans="1:11">
      <c r="A1062" s="34" t="s">
        <v>4655</v>
      </c>
      <c r="B1062" s="34">
        <v>2014</v>
      </c>
      <c r="C1062" s="34">
        <v>22</v>
      </c>
      <c r="D1062" s="34" t="s">
        <v>4673</v>
      </c>
      <c r="E1062" s="95">
        <f t="shared" si="38"/>
        <v>671</v>
      </c>
      <c r="F1062" s="95">
        <f>Cargos_x_gob!$C$3+Cargos_x_gob!$C$7</f>
        <v>949</v>
      </c>
      <c r="G1062" s="95">
        <f t="array" ref="G1062">SUM(IF('Graf I Nivel Datastudio'!$B$1:$B$1613=B1062,IF('Graf I Nivel Datastudio'!$C$1:$C$1613=C1062,IF('Graf I Nivel Datastudio'!$D$1:$D$1613=D1062,'Graf I Nivel Datastudio'!$G$1:$G$1613,0))))+SUM(IF('Graf II Nivel Datastudio'!$B$1:$B$1613=B1062,IF('Graf II Nivel Datastudio'!$C$1:$C$1613=C1062,IF('Graf II Nivel Datastudio'!$D$1:$D$1613=D1062,'Graf II Nivel Datastudio'!$G$1:$G$1613,0))))</f>
        <v>1</v>
      </c>
      <c r="H1062" s="95">
        <f t="shared" si="39"/>
        <v>52</v>
      </c>
      <c r="I1062" s="98">
        <f t="shared" si="32"/>
        <v>7.7496274217585689E-2</v>
      </c>
      <c r="J1062" s="98">
        <f t="shared" si="2"/>
        <v>5.4794520547945202E-2</v>
      </c>
      <c r="K1062" s="34" t="s">
        <v>4728</v>
      </c>
    </row>
    <row r="1063" spans="1:11">
      <c r="A1063" s="34" t="s">
        <v>4655</v>
      </c>
      <c r="B1063" s="34">
        <v>2014</v>
      </c>
      <c r="C1063" s="34">
        <v>23</v>
      </c>
      <c r="D1063" s="34" t="s">
        <v>4673</v>
      </c>
      <c r="E1063" s="95">
        <f t="shared" si="38"/>
        <v>671</v>
      </c>
      <c r="F1063" s="95">
        <f>Cargos_x_gob!$C$3+Cargos_x_gob!$C$7</f>
        <v>949</v>
      </c>
      <c r="G1063" s="95">
        <f t="array" ref="G1063">SUM(IF('Graf I Nivel Datastudio'!$B$1:$B$1613=B1063,IF('Graf I Nivel Datastudio'!$C$1:$C$1613=C1063,IF('Graf I Nivel Datastudio'!$D$1:$D$1613=D1063,'Graf I Nivel Datastudio'!$G$1:$G$1613,0))))+SUM(IF('Graf II Nivel Datastudio'!$B$1:$B$1613=B1063,IF('Graf II Nivel Datastudio'!$C$1:$C$1613=C1063,IF('Graf II Nivel Datastudio'!$D$1:$D$1613=D1063,'Graf II Nivel Datastudio'!$G$1:$G$1613,0))))</f>
        <v>1</v>
      </c>
      <c r="H1063" s="95">
        <f t="shared" si="39"/>
        <v>53</v>
      </c>
      <c r="I1063" s="98">
        <f t="shared" si="32"/>
        <v>7.898658718330849E-2</v>
      </c>
      <c r="J1063" s="98">
        <f t="shared" si="2"/>
        <v>5.584826132771338E-2</v>
      </c>
      <c r="K1063" s="34" t="s">
        <v>4728</v>
      </c>
    </row>
    <row r="1064" spans="1:11">
      <c r="A1064" s="34" t="s">
        <v>4655</v>
      </c>
      <c r="B1064" s="34">
        <v>2014</v>
      </c>
      <c r="C1064" s="34">
        <v>24</v>
      </c>
      <c r="D1064" s="34" t="s">
        <v>4673</v>
      </c>
      <c r="E1064" s="95">
        <f t="shared" si="38"/>
        <v>671</v>
      </c>
      <c r="F1064" s="95">
        <f>Cargos_x_gob!$C$3+Cargos_x_gob!$C$7</f>
        <v>949</v>
      </c>
      <c r="G1064" s="95">
        <f t="array" ref="G1064">SUM(IF('Graf I Nivel Datastudio'!$B$1:$B$1613=B1064,IF('Graf I Nivel Datastudio'!$C$1:$C$1613=C1064,IF('Graf I Nivel Datastudio'!$D$1:$D$1613=D1064,'Graf I Nivel Datastudio'!$G$1:$G$1613,0))))+SUM(IF('Graf II Nivel Datastudio'!$B$1:$B$1613=B1064,IF('Graf II Nivel Datastudio'!$C$1:$C$1613=C1064,IF('Graf II Nivel Datastudio'!$D$1:$D$1613=D1064,'Graf II Nivel Datastudio'!$G$1:$G$1613,0))))</f>
        <v>1</v>
      </c>
      <c r="H1064" s="95">
        <f t="shared" si="39"/>
        <v>54</v>
      </c>
      <c r="I1064" s="98">
        <f t="shared" si="32"/>
        <v>8.0476900149031291E-2</v>
      </c>
      <c r="J1064" s="98">
        <f t="shared" si="2"/>
        <v>5.6902002107481559E-2</v>
      </c>
      <c r="K1064" s="34" t="s">
        <v>4728</v>
      </c>
    </row>
    <row r="1065" spans="1:11">
      <c r="A1065" s="34" t="s">
        <v>4655</v>
      </c>
      <c r="B1065" s="34">
        <v>2014</v>
      </c>
      <c r="C1065" s="34">
        <v>25</v>
      </c>
      <c r="D1065" s="34" t="s">
        <v>4673</v>
      </c>
      <c r="E1065" s="95">
        <f t="shared" si="38"/>
        <v>671</v>
      </c>
      <c r="F1065" s="95">
        <f>Cargos_x_gob!$C$3+Cargos_x_gob!$C$7</f>
        <v>949</v>
      </c>
      <c r="G1065" s="95">
        <f t="array" ref="G1065">SUM(IF('Graf I Nivel Datastudio'!$B$1:$B$1613=B1065,IF('Graf I Nivel Datastudio'!$C$1:$C$1613=C1065,IF('Graf I Nivel Datastudio'!$D$1:$D$1613=D1065,'Graf I Nivel Datastudio'!$G$1:$G$1613,0))))+SUM(IF('Graf II Nivel Datastudio'!$B$1:$B$1613=B1065,IF('Graf II Nivel Datastudio'!$C$1:$C$1613=C1065,IF('Graf II Nivel Datastudio'!$D$1:$D$1613=D1065,'Graf II Nivel Datastudio'!$G$1:$G$1613,0))))</f>
        <v>0</v>
      </c>
      <c r="H1065" s="95">
        <f t="shared" si="39"/>
        <v>54</v>
      </c>
      <c r="I1065" s="98">
        <f t="shared" si="32"/>
        <v>8.0476900149031291E-2</v>
      </c>
      <c r="J1065" s="98">
        <f t="shared" si="2"/>
        <v>5.6902002107481559E-2</v>
      </c>
      <c r="K1065" s="34" t="s">
        <v>4728</v>
      </c>
    </row>
    <row r="1066" spans="1:11">
      <c r="A1066" s="34" t="s">
        <v>4655</v>
      </c>
      <c r="B1066" s="34">
        <v>2014</v>
      </c>
      <c r="C1066" s="34">
        <v>26</v>
      </c>
      <c r="D1066" s="34" t="s">
        <v>4673</v>
      </c>
      <c r="E1066" s="95">
        <f t="shared" si="38"/>
        <v>671</v>
      </c>
      <c r="F1066" s="95">
        <f>Cargos_x_gob!$C$3+Cargos_x_gob!$C$7</f>
        <v>949</v>
      </c>
      <c r="G1066" s="95">
        <f t="array" ref="G1066">SUM(IF('Graf I Nivel Datastudio'!$B$1:$B$1613=B1066,IF('Graf I Nivel Datastudio'!$C$1:$C$1613=C1066,IF('Graf I Nivel Datastudio'!$D$1:$D$1613=D1066,'Graf I Nivel Datastudio'!$G$1:$G$1613,0))))+SUM(IF('Graf II Nivel Datastudio'!$B$1:$B$1613=B1066,IF('Graf II Nivel Datastudio'!$C$1:$C$1613=C1066,IF('Graf II Nivel Datastudio'!$D$1:$D$1613=D1066,'Graf II Nivel Datastudio'!$G$1:$G$1613,0))))</f>
        <v>0</v>
      </c>
      <c r="H1066" s="95">
        <f t="shared" si="39"/>
        <v>54</v>
      </c>
      <c r="I1066" s="98">
        <f t="shared" si="32"/>
        <v>8.0476900149031291E-2</v>
      </c>
      <c r="J1066" s="98">
        <f t="shared" si="2"/>
        <v>5.6902002107481559E-2</v>
      </c>
      <c r="K1066" s="34" t="s">
        <v>4728</v>
      </c>
    </row>
    <row r="1067" spans="1:11">
      <c r="A1067" s="34" t="s">
        <v>4655</v>
      </c>
      <c r="B1067" s="34">
        <v>2014</v>
      </c>
      <c r="C1067" s="34">
        <v>27</v>
      </c>
      <c r="D1067" s="34" t="s">
        <v>4673</v>
      </c>
      <c r="E1067" s="95">
        <f t="shared" si="38"/>
        <v>671</v>
      </c>
      <c r="F1067" s="95">
        <f>Cargos_x_gob!$C$3+Cargos_x_gob!$C$7</f>
        <v>949</v>
      </c>
      <c r="G1067" s="95">
        <f t="array" ref="G1067">SUM(IF('Graf I Nivel Datastudio'!$B$1:$B$1613=B1067,IF('Graf I Nivel Datastudio'!$C$1:$C$1613=C1067,IF('Graf I Nivel Datastudio'!$D$1:$D$1613=D1067,'Graf I Nivel Datastudio'!$G$1:$G$1613,0))))+SUM(IF('Graf II Nivel Datastudio'!$B$1:$B$1613=B1067,IF('Graf II Nivel Datastudio'!$C$1:$C$1613=C1067,IF('Graf II Nivel Datastudio'!$D$1:$D$1613=D1067,'Graf II Nivel Datastudio'!$G$1:$G$1613,0))))</f>
        <v>0</v>
      </c>
      <c r="H1067" s="95">
        <f t="shared" si="39"/>
        <v>54</v>
      </c>
      <c r="I1067" s="98">
        <f t="shared" si="32"/>
        <v>8.0476900149031291E-2</v>
      </c>
      <c r="J1067" s="98">
        <f t="shared" si="2"/>
        <v>5.6902002107481559E-2</v>
      </c>
      <c r="K1067" s="34" t="s">
        <v>4728</v>
      </c>
    </row>
    <row r="1068" spans="1:11">
      <c r="A1068" s="34" t="s">
        <v>4655</v>
      </c>
      <c r="B1068" s="34">
        <v>2014</v>
      </c>
      <c r="C1068" s="34">
        <v>28</v>
      </c>
      <c r="D1068" s="34" t="s">
        <v>4673</v>
      </c>
      <c r="E1068" s="95">
        <f t="shared" si="38"/>
        <v>671</v>
      </c>
      <c r="F1068" s="95">
        <f>Cargos_x_gob!$C$3+Cargos_x_gob!$C$7</f>
        <v>949</v>
      </c>
      <c r="G1068" s="95">
        <f t="array" ref="G1068">SUM(IF('Graf I Nivel Datastudio'!$B$1:$B$1613=B1068,IF('Graf I Nivel Datastudio'!$C$1:$C$1613=C1068,IF('Graf I Nivel Datastudio'!$D$1:$D$1613=D1068,'Graf I Nivel Datastudio'!$G$1:$G$1613,0))))+SUM(IF('Graf II Nivel Datastudio'!$B$1:$B$1613=B1068,IF('Graf II Nivel Datastudio'!$C$1:$C$1613=C1068,IF('Graf II Nivel Datastudio'!$D$1:$D$1613=D1068,'Graf II Nivel Datastudio'!$G$1:$G$1613,0))))</f>
        <v>0</v>
      </c>
      <c r="H1068" s="95">
        <f t="shared" si="39"/>
        <v>54</v>
      </c>
      <c r="I1068" s="98">
        <f t="shared" si="32"/>
        <v>8.0476900149031291E-2</v>
      </c>
      <c r="J1068" s="98">
        <f t="shared" si="2"/>
        <v>5.6902002107481559E-2</v>
      </c>
      <c r="K1068" s="34" t="s">
        <v>4728</v>
      </c>
    </row>
    <row r="1069" spans="1:11">
      <c r="A1069" s="34" t="s">
        <v>4655</v>
      </c>
      <c r="B1069" s="34">
        <v>2014</v>
      </c>
      <c r="C1069" s="34">
        <v>29</v>
      </c>
      <c r="D1069" s="34" t="s">
        <v>4673</v>
      </c>
      <c r="E1069" s="95">
        <f t="shared" si="38"/>
        <v>671</v>
      </c>
      <c r="F1069" s="95">
        <f>Cargos_x_gob!$C$3+Cargos_x_gob!$C$7</f>
        <v>949</v>
      </c>
      <c r="G1069" s="95">
        <f t="array" ref="G1069">SUM(IF('Graf I Nivel Datastudio'!$B$1:$B$1613=B1069,IF('Graf I Nivel Datastudio'!$C$1:$C$1613=C1069,IF('Graf I Nivel Datastudio'!$D$1:$D$1613=D1069,'Graf I Nivel Datastudio'!$G$1:$G$1613,0))))+SUM(IF('Graf II Nivel Datastudio'!$B$1:$B$1613=B1069,IF('Graf II Nivel Datastudio'!$C$1:$C$1613=C1069,IF('Graf II Nivel Datastudio'!$D$1:$D$1613=D1069,'Graf II Nivel Datastudio'!$G$1:$G$1613,0))))</f>
        <v>0</v>
      </c>
      <c r="H1069" s="95">
        <f t="shared" si="39"/>
        <v>54</v>
      </c>
      <c r="I1069" s="98">
        <f t="shared" si="32"/>
        <v>8.0476900149031291E-2</v>
      </c>
      <c r="J1069" s="98">
        <f t="shared" si="2"/>
        <v>5.6902002107481559E-2</v>
      </c>
      <c r="K1069" s="34" t="s">
        <v>4728</v>
      </c>
    </row>
    <row r="1070" spans="1:11">
      <c r="A1070" s="34" t="s">
        <v>4655</v>
      </c>
      <c r="B1070" s="34">
        <v>2014</v>
      </c>
      <c r="C1070" s="34">
        <v>30</v>
      </c>
      <c r="D1070" s="34" t="s">
        <v>4673</v>
      </c>
      <c r="E1070" s="95">
        <f t="shared" si="38"/>
        <v>671</v>
      </c>
      <c r="F1070" s="95">
        <f>Cargos_x_gob!$C$3+Cargos_x_gob!$C$7</f>
        <v>949</v>
      </c>
      <c r="G1070" s="95">
        <f t="array" ref="G1070">SUM(IF('Graf I Nivel Datastudio'!$B$1:$B$1613=B1070,IF('Graf I Nivel Datastudio'!$C$1:$C$1613=C1070,IF('Graf I Nivel Datastudio'!$D$1:$D$1613=D1070,'Graf I Nivel Datastudio'!$G$1:$G$1613,0))))+SUM(IF('Graf II Nivel Datastudio'!$B$1:$B$1613=B1070,IF('Graf II Nivel Datastudio'!$C$1:$C$1613=C1070,IF('Graf II Nivel Datastudio'!$D$1:$D$1613=D1070,'Graf II Nivel Datastudio'!$G$1:$G$1613,0))))</f>
        <v>0</v>
      </c>
      <c r="H1070" s="95">
        <f t="shared" si="39"/>
        <v>54</v>
      </c>
      <c r="I1070" s="98">
        <f t="shared" si="32"/>
        <v>8.0476900149031291E-2</v>
      </c>
      <c r="J1070" s="98">
        <f t="shared" si="2"/>
        <v>5.6902002107481559E-2</v>
      </c>
      <c r="K1070" s="34" t="s">
        <v>4728</v>
      </c>
    </row>
    <row r="1071" spans="1:11">
      <c r="A1071" s="34" t="s">
        <v>4655</v>
      </c>
      <c r="B1071" s="34">
        <v>2014</v>
      </c>
      <c r="C1071" s="34">
        <v>31</v>
      </c>
      <c r="D1071" s="34" t="s">
        <v>4673</v>
      </c>
      <c r="E1071" s="95">
        <f t="shared" si="38"/>
        <v>671</v>
      </c>
      <c r="F1071" s="95">
        <f>Cargos_x_gob!$C$3+Cargos_x_gob!$C$7</f>
        <v>949</v>
      </c>
      <c r="G1071" s="95">
        <f t="array" ref="G1071">SUM(IF('Graf I Nivel Datastudio'!$B$1:$B$1613=B1071,IF('Graf I Nivel Datastudio'!$C$1:$C$1613=C1071,IF('Graf I Nivel Datastudio'!$D$1:$D$1613=D1071,'Graf I Nivel Datastudio'!$G$1:$G$1613,0))))+SUM(IF('Graf II Nivel Datastudio'!$B$1:$B$1613=B1071,IF('Graf II Nivel Datastudio'!$C$1:$C$1613=C1071,IF('Graf II Nivel Datastudio'!$D$1:$D$1613=D1071,'Graf II Nivel Datastudio'!$G$1:$G$1613,0))))</f>
        <v>0</v>
      </c>
      <c r="H1071" s="95">
        <f t="shared" si="39"/>
        <v>54</v>
      </c>
      <c r="I1071" s="98">
        <f t="shared" si="32"/>
        <v>8.0476900149031291E-2</v>
      </c>
      <c r="J1071" s="98">
        <f t="shared" si="2"/>
        <v>5.6902002107481559E-2</v>
      </c>
      <c r="K1071" s="34" t="s">
        <v>4728</v>
      </c>
    </row>
    <row r="1072" spans="1:11">
      <c r="A1072" s="34" t="s">
        <v>4655</v>
      </c>
      <c r="B1072" s="34">
        <v>2014</v>
      </c>
      <c r="C1072" s="34">
        <v>32</v>
      </c>
      <c r="D1072" s="34" t="s">
        <v>4673</v>
      </c>
      <c r="E1072" s="95">
        <f t="shared" si="38"/>
        <v>671</v>
      </c>
      <c r="F1072" s="95">
        <f>Cargos_x_gob!$C$3+Cargos_x_gob!$C$7</f>
        <v>949</v>
      </c>
      <c r="G1072" s="95">
        <f t="array" ref="G1072">SUM(IF('Graf I Nivel Datastudio'!$B$1:$B$1613=B1072,IF('Graf I Nivel Datastudio'!$C$1:$C$1613=C1072,IF('Graf I Nivel Datastudio'!$D$1:$D$1613=D1072,'Graf I Nivel Datastudio'!$G$1:$G$1613,0))))+SUM(IF('Graf II Nivel Datastudio'!$B$1:$B$1613=B1072,IF('Graf II Nivel Datastudio'!$C$1:$C$1613=C1072,IF('Graf II Nivel Datastudio'!$D$1:$D$1613=D1072,'Graf II Nivel Datastudio'!$G$1:$G$1613,0))))</f>
        <v>0</v>
      </c>
      <c r="H1072" s="95">
        <f t="shared" si="39"/>
        <v>54</v>
      </c>
      <c r="I1072" s="98">
        <f t="shared" si="32"/>
        <v>8.0476900149031291E-2</v>
      </c>
      <c r="J1072" s="98">
        <f t="shared" si="2"/>
        <v>5.6902002107481559E-2</v>
      </c>
      <c r="K1072" s="34" t="s">
        <v>4728</v>
      </c>
    </row>
    <row r="1073" spans="1:11">
      <c r="A1073" s="34" t="s">
        <v>4655</v>
      </c>
      <c r="B1073" s="34">
        <v>2014</v>
      </c>
      <c r="C1073" s="34">
        <v>33</v>
      </c>
      <c r="D1073" s="34" t="s">
        <v>4673</v>
      </c>
      <c r="E1073" s="95">
        <f t="shared" si="38"/>
        <v>671</v>
      </c>
      <c r="F1073" s="95">
        <f>Cargos_x_gob!$C$3+Cargos_x_gob!$C$7</f>
        <v>949</v>
      </c>
      <c r="G1073" s="95">
        <f t="array" ref="G1073">SUM(IF('Graf I Nivel Datastudio'!$B$1:$B$1613=B1073,IF('Graf I Nivel Datastudio'!$C$1:$C$1613=C1073,IF('Graf I Nivel Datastudio'!$D$1:$D$1613=D1073,'Graf I Nivel Datastudio'!$G$1:$G$1613,0))))+SUM(IF('Graf II Nivel Datastudio'!$B$1:$B$1613=B1073,IF('Graf II Nivel Datastudio'!$C$1:$C$1613=C1073,IF('Graf II Nivel Datastudio'!$D$1:$D$1613=D1073,'Graf II Nivel Datastudio'!$G$1:$G$1613,0))))</f>
        <v>0</v>
      </c>
      <c r="H1073" s="95">
        <f t="shared" si="39"/>
        <v>54</v>
      </c>
      <c r="I1073" s="98">
        <f t="shared" si="32"/>
        <v>8.0476900149031291E-2</v>
      </c>
      <c r="J1073" s="98">
        <f t="shared" si="2"/>
        <v>5.6902002107481559E-2</v>
      </c>
      <c r="K1073" s="34" t="s">
        <v>4728</v>
      </c>
    </row>
    <row r="1074" spans="1:11">
      <c r="A1074" s="34" t="s">
        <v>4655</v>
      </c>
      <c r="B1074" s="34">
        <v>2014</v>
      </c>
      <c r="C1074" s="34">
        <v>34</v>
      </c>
      <c r="D1074" s="34" t="s">
        <v>4673</v>
      </c>
      <c r="E1074" s="95">
        <f t="shared" si="38"/>
        <v>671</v>
      </c>
      <c r="F1074" s="95">
        <f>Cargos_x_gob!$C$3+Cargos_x_gob!$C$7</f>
        <v>949</v>
      </c>
      <c r="G1074" s="95">
        <f t="array" ref="G1074">SUM(IF('Graf I Nivel Datastudio'!$B$1:$B$1613=B1074,IF('Graf I Nivel Datastudio'!$C$1:$C$1613=C1074,IF('Graf I Nivel Datastudio'!$D$1:$D$1613=D1074,'Graf I Nivel Datastudio'!$G$1:$G$1613,0))))+SUM(IF('Graf II Nivel Datastudio'!$B$1:$B$1613=B1074,IF('Graf II Nivel Datastudio'!$C$1:$C$1613=C1074,IF('Graf II Nivel Datastudio'!$D$1:$D$1613=D1074,'Graf II Nivel Datastudio'!$G$1:$G$1613,0))))</f>
        <v>0</v>
      </c>
      <c r="H1074" s="95">
        <f t="shared" si="39"/>
        <v>54</v>
      </c>
      <c r="I1074" s="98">
        <f t="shared" si="32"/>
        <v>8.0476900149031291E-2</v>
      </c>
      <c r="J1074" s="98">
        <f t="shared" si="2"/>
        <v>5.6902002107481559E-2</v>
      </c>
      <c r="K1074" s="34" t="s">
        <v>4728</v>
      </c>
    </row>
    <row r="1075" spans="1:11">
      <c r="A1075" s="34" t="s">
        <v>4655</v>
      </c>
      <c r="B1075" s="34">
        <v>2014</v>
      </c>
      <c r="C1075" s="34">
        <v>35</v>
      </c>
      <c r="D1075" s="34" t="s">
        <v>4673</v>
      </c>
      <c r="E1075" s="95">
        <f t="shared" si="38"/>
        <v>671</v>
      </c>
      <c r="F1075" s="95">
        <f>Cargos_x_gob!$C$3+Cargos_x_gob!$C$7</f>
        <v>949</v>
      </c>
      <c r="G1075" s="95">
        <f t="array" ref="G1075">SUM(IF('Graf I Nivel Datastudio'!$B$1:$B$1613=B1075,IF('Graf I Nivel Datastudio'!$C$1:$C$1613=C1075,IF('Graf I Nivel Datastudio'!$D$1:$D$1613=D1075,'Graf I Nivel Datastudio'!$G$1:$G$1613,0))))+SUM(IF('Graf II Nivel Datastudio'!$B$1:$B$1613=B1075,IF('Graf II Nivel Datastudio'!$C$1:$C$1613=C1075,IF('Graf II Nivel Datastudio'!$D$1:$D$1613=D1075,'Graf II Nivel Datastudio'!$G$1:$G$1613,0))))</f>
        <v>1</v>
      </c>
      <c r="H1075" s="95">
        <f t="shared" si="39"/>
        <v>55</v>
      </c>
      <c r="I1075" s="98">
        <f t="shared" si="32"/>
        <v>8.1967213114754092E-2</v>
      </c>
      <c r="J1075" s="98">
        <f t="shared" si="2"/>
        <v>5.7955742887249737E-2</v>
      </c>
      <c r="K1075" s="34" t="s">
        <v>4728</v>
      </c>
    </row>
    <row r="1076" spans="1:11">
      <c r="A1076" s="34" t="s">
        <v>4655</v>
      </c>
      <c r="B1076" s="34">
        <v>2014</v>
      </c>
      <c r="C1076" s="34">
        <v>36</v>
      </c>
      <c r="D1076" s="34" t="s">
        <v>4673</v>
      </c>
      <c r="E1076" s="95">
        <f t="shared" si="38"/>
        <v>671</v>
      </c>
      <c r="F1076" s="95">
        <f>Cargos_x_gob!$C$3+Cargos_x_gob!$C$7</f>
        <v>949</v>
      </c>
      <c r="G1076" s="95">
        <f t="array" ref="G1076">SUM(IF('Graf I Nivel Datastudio'!$B$1:$B$1613=B1076,IF('Graf I Nivel Datastudio'!$C$1:$C$1613=C1076,IF('Graf I Nivel Datastudio'!$D$1:$D$1613=D1076,'Graf I Nivel Datastudio'!$G$1:$G$1613,0))))+SUM(IF('Graf II Nivel Datastudio'!$B$1:$B$1613=B1076,IF('Graf II Nivel Datastudio'!$C$1:$C$1613=C1076,IF('Graf II Nivel Datastudio'!$D$1:$D$1613=D1076,'Graf II Nivel Datastudio'!$G$1:$G$1613,0))))</f>
        <v>1</v>
      </c>
      <c r="H1076" s="95">
        <f t="shared" si="39"/>
        <v>56</v>
      </c>
      <c r="I1076" s="98">
        <f t="shared" si="32"/>
        <v>8.3457526080476907E-2</v>
      </c>
      <c r="J1076" s="98">
        <f t="shared" si="2"/>
        <v>5.9009483667017915E-2</v>
      </c>
      <c r="K1076" s="34" t="s">
        <v>4728</v>
      </c>
    </row>
    <row r="1077" spans="1:11">
      <c r="A1077" s="34" t="s">
        <v>4655</v>
      </c>
      <c r="B1077" s="34">
        <v>2014</v>
      </c>
      <c r="C1077" s="34">
        <v>37</v>
      </c>
      <c r="D1077" s="34" t="s">
        <v>4673</v>
      </c>
      <c r="E1077" s="95">
        <f t="shared" si="38"/>
        <v>671</v>
      </c>
      <c r="F1077" s="95">
        <f>Cargos_x_gob!$C$3+Cargos_x_gob!$C$7</f>
        <v>949</v>
      </c>
      <c r="G1077" s="95">
        <f t="array" ref="G1077">SUM(IF('Graf I Nivel Datastudio'!$B$1:$B$1613=B1077,IF('Graf I Nivel Datastudio'!$C$1:$C$1613=C1077,IF('Graf I Nivel Datastudio'!$D$1:$D$1613=D1077,'Graf I Nivel Datastudio'!$G$1:$G$1613,0))))+SUM(IF('Graf II Nivel Datastudio'!$B$1:$B$1613=B1077,IF('Graf II Nivel Datastudio'!$C$1:$C$1613=C1077,IF('Graf II Nivel Datastudio'!$D$1:$D$1613=D1077,'Graf II Nivel Datastudio'!$G$1:$G$1613,0))))</f>
        <v>1</v>
      </c>
      <c r="H1077" s="95">
        <f t="shared" si="39"/>
        <v>57</v>
      </c>
      <c r="I1077" s="98">
        <f t="shared" si="32"/>
        <v>8.4947839046199708E-2</v>
      </c>
      <c r="J1077" s="98">
        <f t="shared" si="2"/>
        <v>6.0063224446786093E-2</v>
      </c>
      <c r="K1077" s="34" t="s">
        <v>4728</v>
      </c>
    </row>
    <row r="1078" spans="1:11">
      <c r="A1078" s="34" t="s">
        <v>4655</v>
      </c>
      <c r="B1078" s="34">
        <v>2014</v>
      </c>
      <c r="C1078" s="34">
        <v>38</v>
      </c>
      <c r="D1078" s="34" t="s">
        <v>4673</v>
      </c>
      <c r="E1078" s="95">
        <f t="shared" si="38"/>
        <v>671</v>
      </c>
      <c r="F1078" s="95">
        <f>Cargos_x_gob!$C$3+Cargos_x_gob!$C$7</f>
        <v>949</v>
      </c>
      <c r="G1078" s="95">
        <f t="array" ref="G1078">SUM(IF('Graf I Nivel Datastudio'!$B$1:$B$1613=B1078,IF('Graf I Nivel Datastudio'!$C$1:$C$1613=C1078,IF('Graf I Nivel Datastudio'!$D$1:$D$1613=D1078,'Graf I Nivel Datastudio'!$G$1:$G$1613,0))))+SUM(IF('Graf II Nivel Datastudio'!$B$1:$B$1613=B1078,IF('Graf II Nivel Datastudio'!$C$1:$C$1613=C1078,IF('Graf II Nivel Datastudio'!$D$1:$D$1613=D1078,'Graf II Nivel Datastudio'!$G$1:$G$1613,0))))</f>
        <v>0</v>
      </c>
      <c r="H1078" s="95">
        <f t="shared" si="39"/>
        <v>57</v>
      </c>
      <c r="I1078" s="98">
        <f t="shared" si="32"/>
        <v>8.4947839046199708E-2</v>
      </c>
      <c r="J1078" s="98">
        <f t="shared" si="2"/>
        <v>6.0063224446786093E-2</v>
      </c>
      <c r="K1078" s="34" t="s">
        <v>4728</v>
      </c>
    </row>
    <row r="1079" spans="1:11">
      <c r="A1079" s="34" t="s">
        <v>4655</v>
      </c>
      <c r="B1079" s="34">
        <v>2014</v>
      </c>
      <c r="C1079" s="34">
        <v>39</v>
      </c>
      <c r="D1079" s="34" t="s">
        <v>4673</v>
      </c>
      <c r="E1079" s="95">
        <f t="shared" si="38"/>
        <v>671</v>
      </c>
      <c r="F1079" s="95">
        <f>Cargos_x_gob!$C$3+Cargos_x_gob!$C$7</f>
        <v>949</v>
      </c>
      <c r="G1079" s="95">
        <f t="array" ref="G1079">SUM(IF('Graf I Nivel Datastudio'!$B$1:$B$1613=B1079,IF('Graf I Nivel Datastudio'!$C$1:$C$1613=C1079,IF('Graf I Nivel Datastudio'!$D$1:$D$1613=D1079,'Graf I Nivel Datastudio'!$G$1:$G$1613,0))))+SUM(IF('Graf II Nivel Datastudio'!$B$1:$B$1613=B1079,IF('Graf II Nivel Datastudio'!$C$1:$C$1613=C1079,IF('Graf II Nivel Datastudio'!$D$1:$D$1613=D1079,'Graf II Nivel Datastudio'!$G$1:$G$1613,0))))</f>
        <v>1</v>
      </c>
      <c r="H1079" s="95">
        <f t="shared" si="39"/>
        <v>58</v>
      </c>
      <c r="I1079" s="98">
        <f t="shared" si="32"/>
        <v>8.6438152011922509E-2</v>
      </c>
      <c r="J1079" s="98">
        <f t="shared" si="2"/>
        <v>6.1116965226554271E-2</v>
      </c>
      <c r="K1079" s="34" t="s">
        <v>4728</v>
      </c>
    </row>
    <row r="1080" spans="1:11">
      <c r="A1080" s="34" t="s">
        <v>4655</v>
      </c>
      <c r="B1080" s="34">
        <v>2014</v>
      </c>
      <c r="C1080" s="34">
        <v>40</v>
      </c>
      <c r="D1080" s="34" t="s">
        <v>4673</v>
      </c>
      <c r="E1080" s="95">
        <f t="shared" si="38"/>
        <v>671</v>
      </c>
      <c r="F1080" s="95">
        <f>Cargos_x_gob!$C$3+Cargos_x_gob!$C$7</f>
        <v>949</v>
      </c>
      <c r="G1080" s="95">
        <f t="array" ref="G1080">SUM(IF('Graf I Nivel Datastudio'!$B$1:$B$1613=B1080,IF('Graf I Nivel Datastudio'!$C$1:$C$1613=C1080,IF('Graf I Nivel Datastudio'!$D$1:$D$1613=D1080,'Graf I Nivel Datastudio'!$G$1:$G$1613,0))))+SUM(IF('Graf II Nivel Datastudio'!$B$1:$B$1613=B1080,IF('Graf II Nivel Datastudio'!$C$1:$C$1613=C1080,IF('Graf II Nivel Datastudio'!$D$1:$D$1613=D1080,'Graf II Nivel Datastudio'!$G$1:$G$1613,0))))</f>
        <v>0</v>
      </c>
      <c r="H1080" s="95">
        <f t="shared" si="39"/>
        <v>58</v>
      </c>
      <c r="I1080" s="98">
        <f t="shared" si="32"/>
        <v>8.6438152011922509E-2</v>
      </c>
      <c r="J1080" s="98">
        <f t="shared" si="2"/>
        <v>6.1116965226554271E-2</v>
      </c>
      <c r="K1080" s="34" t="s">
        <v>4728</v>
      </c>
    </row>
    <row r="1081" spans="1:11">
      <c r="A1081" s="34" t="s">
        <v>4655</v>
      </c>
      <c r="B1081" s="34">
        <v>2014</v>
      </c>
      <c r="C1081" s="34">
        <v>41</v>
      </c>
      <c r="D1081" s="34" t="s">
        <v>4673</v>
      </c>
      <c r="E1081" s="95">
        <f t="shared" si="38"/>
        <v>671</v>
      </c>
      <c r="F1081" s="95">
        <f>Cargos_x_gob!$C$3+Cargos_x_gob!$C$7</f>
        <v>949</v>
      </c>
      <c r="G1081" s="95">
        <f t="array" ref="G1081">SUM(IF('Graf I Nivel Datastudio'!$B$1:$B$1613=B1081,IF('Graf I Nivel Datastudio'!$C$1:$C$1613=C1081,IF('Graf I Nivel Datastudio'!$D$1:$D$1613=D1081,'Graf I Nivel Datastudio'!$G$1:$G$1613,0))))+SUM(IF('Graf II Nivel Datastudio'!$B$1:$B$1613=B1081,IF('Graf II Nivel Datastudio'!$C$1:$C$1613=C1081,IF('Graf II Nivel Datastudio'!$D$1:$D$1613=D1081,'Graf II Nivel Datastudio'!$G$1:$G$1613,0))))</f>
        <v>0</v>
      </c>
      <c r="H1081" s="95">
        <f t="shared" si="39"/>
        <v>58</v>
      </c>
      <c r="I1081" s="98">
        <f t="shared" si="32"/>
        <v>8.6438152011922509E-2</v>
      </c>
      <c r="J1081" s="98">
        <f t="shared" si="2"/>
        <v>6.1116965226554271E-2</v>
      </c>
      <c r="K1081" s="34" t="s">
        <v>4728</v>
      </c>
    </row>
    <row r="1082" spans="1:11">
      <c r="A1082" s="34" t="s">
        <v>4655</v>
      </c>
      <c r="B1082" s="34">
        <v>2014</v>
      </c>
      <c r="C1082" s="34">
        <v>42</v>
      </c>
      <c r="D1082" s="34" t="s">
        <v>4673</v>
      </c>
      <c r="E1082" s="95">
        <f t="shared" si="38"/>
        <v>671</v>
      </c>
      <c r="F1082" s="95">
        <f>Cargos_x_gob!$C$3+Cargos_x_gob!$C$7</f>
        <v>949</v>
      </c>
      <c r="G1082" s="95">
        <f t="array" ref="G1082">SUM(IF('Graf I Nivel Datastudio'!$B$1:$B$1613=B1082,IF('Graf I Nivel Datastudio'!$C$1:$C$1613=C1082,IF('Graf I Nivel Datastudio'!$D$1:$D$1613=D1082,'Graf I Nivel Datastudio'!$G$1:$G$1613,0))))+SUM(IF('Graf II Nivel Datastudio'!$B$1:$B$1613=B1082,IF('Graf II Nivel Datastudio'!$C$1:$C$1613=C1082,IF('Graf II Nivel Datastudio'!$D$1:$D$1613=D1082,'Graf II Nivel Datastudio'!$G$1:$G$1613,0))))</f>
        <v>1</v>
      </c>
      <c r="H1082" s="95">
        <f t="shared" si="39"/>
        <v>59</v>
      </c>
      <c r="I1082" s="98">
        <f t="shared" si="32"/>
        <v>8.792846497764531E-2</v>
      </c>
      <c r="J1082" s="98">
        <f t="shared" si="2"/>
        <v>6.2170706006322442E-2</v>
      </c>
      <c r="K1082" s="34" t="s">
        <v>4728</v>
      </c>
    </row>
    <row r="1083" spans="1:11">
      <c r="A1083" s="34" t="s">
        <v>4655</v>
      </c>
      <c r="B1083" s="34">
        <v>2014</v>
      </c>
      <c r="C1083" s="34">
        <v>43</v>
      </c>
      <c r="D1083" s="34" t="s">
        <v>4673</v>
      </c>
      <c r="E1083" s="95">
        <f t="shared" si="38"/>
        <v>671</v>
      </c>
      <c r="F1083" s="95">
        <f>Cargos_x_gob!$C$3+Cargos_x_gob!$C$7</f>
        <v>949</v>
      </c>
      <c r="G1083" s="95">
        <f t="array" ref="G1083">SUM(IF('Graf I Nivel Datastudio'!$B$1:$B$1613=B1083,IF('Graf I Nivel Datastudio'!$C$1:$C$1613=C1083,IF('Graf I Nivel Datastudio'!$D$1:$D$1613=D1083,'Graf I Nivel Datastudio'!$G$1:$G$1613,0))))+SUM(IF('Graf II Nivel Datastudio'!$B$1:$B$1613=B1083,IF('Graf II Nivel Datastudio'!$C$1:$C$1613=C1083,IF('Graf II Nivel Datastudio'!$D$1:$D$1613=D1083,'Graf II Nivel Datastudio'!$G$1:$G$1613,0))))</f>
        <v>1</v>
      </c>
      <c r="H1083" s="95">
        <f t="shared" si="39"/>
        <v>60</v>
      </c>
      <c r="I1083" s="98">
        <f t="shared" si="32"/>
        <v>8.9418777943368111E-2</v>
      </c>
      <c r="J1083" s="98">
        <f t="shared" si="2"/>
        <v>6.3224446786090627E-2</v>
      </c>
      <c r="K1083" s="34" t="s">
        <v>4728</v>
      </c>
    </row>
    <row r="1084" spans="1:11">
      <c r="A1084" s="34" t="s">
        <v>4655</v>
      </c>
      <c r="B1084" s="34">
        <v>2014</v>
      </c>
      <c r="C1084" s="34">
        <v>44</v>
      </c>
      <c r="D1084" s="34" t="s">
        <v>4673</v>
      </c>
      <c r="E1084" s="95">
        <f t="shared" si="38"/>
        <v>671</v>
      </c>
      <c r="F1084" s="95">
        <f>Cargos_x_gob!$C$3+Cargos_x_gob!$C$7</f>
        <v>949</v>
      </c>
      <c r="G1084" s="95">
        <f t="array" ref="G1084">SUM(IF('Graf I Nivel Datastudio'!$B$1:$B$1613=B1084,IF('Graf I Nivel Datastudio'!$C$1:$C$1613=C1084,IF('Graf I Nivel Datastudio'!$D$1:$D$1613=D1084,'Graf I Nivel Datastudio'!$G$1:$G$1613,0))))+SUM(IF('Graf II Nivel Datastudio'!$B$1:$B$1613=B1084,IF('Graf II Nivel Datastudio'!$C$1:$C$1613=C1084,IF('Graf II Nivel Datastudio'!$D$1:$D$1613=D1084,'Graf II Nivel Datastudio'!$G$1:$G$1613,0))))</f>
        <v>0</v>
      </c>
      <c r="H1084" s="95">
        <f t="shared" si="39"/>
        <v>60</v>
      </c>
      <c r="I1084" s="98">
        <f t="shared" si="32"/>
        <v>8.9418777943368111E-2</v>
      </c>
      <c r="J1084" s="98">
        <f t="shared" si="2"/>
        <v>6.3224446786090627E-2</v>
      </c>
      <c r="K1084" s="34" t="s">
        <v>4728</v>
      </c>
    </row>
    <row r="1085" spans="1:11">
      <c r="A1085" s="34" t="s">
        <v>4655</v>
      </c>
      <c r="B1085" s="34">
        <v>2014</v>
      </c>
      <c r="C1085" s="34">
        <v>45</v>
      </c>
      <c r="D1085" s="34" t="s">
        <v>4673</v>
      </c>
      <c r="E1085" s="95">
        <f t="shared" si="38"/>
        <v>671</v>
      </c>
      <c r="F1085" s="95">
        <f>Cargos_x_gob!$C$3+Cargos_x_gob!$C$7</f>
        <v>949</v>
      </c>
      <c r="G1085" s="95">
        <f t="array" ref="G1085">SUM(IF('Graf I Nivel Datastudio'!$B$1:$B$1613=B1085,IF('Graf I Nivel Datastudio'!$C$1:$C$1613=C1085,IF('Graf I Nivel Datastudio'!$D$1:$D$1613=D1085,'Graf I Nivel Datastudio'!$G$1:$G$1613,0))))+SUM(IF('Graf II Nivel Datastudio'!$B$1:$B$1613=B1085,IF('Graf II Nivel Datastudio'!$C$1:$C$1613=C1085,IF('Graf II Nivel Datastudio'!$D$1:$D$1613=D1085,'Graf II Nivel Datastudio'!$G$1:$G$1613,0))))</f>
        <v>0</v>
      </c>
      <c r="H1085" s="95">
        <f t="shared" si="39"/>
        <v>60</v>
      </c>
      <c r="I1085" s="98">
        <f t="shared" si="32"/>
        <v>8.9418777943368111E-2</v>
      </c>
      <c r="J1085" s="98">
        <f t="shared" si="2"/>
        <v>6.3224446786090627E-2</v>
      </c>
      <c r="K1085" s="34" t="s">
        <v>4728</v>
      </c>
    </row>
    <row r="1086" spans="1:11">
      <c r="A1086" s="34" t="s">
        <v>4655</v>
      </c>
      <c r="B1086" s="34">
        <v>2014</v>
      </c>
      <c r="C1086" s="34">
        <v>46</v>
      </c>
      <c r="D1086" s="34" t="s">
        <v>4673</v>
      </c>
      <c r="E1086" s="95">
        <f t="shared" si="38"/>
        <v>671</v>
      </c>
      <c r="F1086" s="95">
        <f>Cargos_x_gob!$C$3+Cargos_x_gob!$C$7</f>
        <v>949</v>
      </c>
      <c r="G1086" s="95">
        <f t="array" ref="G1086">SUM(IF('Graf I Nivel Datastudio'!$B$1:$B$1613=B1086,IF('Graf I Nivel Datastudio'!$C$1:$C$1613=C1086,IF('Graf I Nivel Datastudio'!$D$1:$D$1613=D1086,'Graf I Nivel Datastudio'!$G$1:$G$1613,0))))+SUM(IF('Graf II Nivel Datastudio'!$B$1:$B$1613=B1086,IF('Graf II Nivel Datastudio'!$C$1:$C$1613=C1086,IF('Graf II Nivel Datastudio'!$D$1:$D$1613=D1086,'Graf II Nivel Datastudio'!$G$1:$G$1613,0))))</f>
        <v>0</v>
      </c>
      <c r="H1086" s="95">
        <f t="shared" si="39"/>
        <v>60</v>
      </c>
      <c r="I1086" s="98">
        <f t="shared" si="32"/>
        <v>8.9418777943368111E-2</v>
      </c>
      <c r="J1086" s="98">
        <f t="shared" si="2"/>
        <v>6.3224446786090627E-2</v>
      </c>
      <c r="K1086" s="34" t="s">
        <v>4728</v>
      </c>
    </row>
    <row r="1087" spans="1:11">
      <c r="A1087" s="34" t="s">
        <v>4655</v>
      </c>
      <c r="B1087" s="34">
        <v>2014</v>
      </c>
      <c r="C1087" s="34">
        <v>47</v>
      </c>
      <c r="D1087" s="34" t="s">
        <v>4673</v>
      </c>
      <c r="E1087" s="95">
        <f t="shared" si="38"/>
        <v>671</v>
      </c>
      <c r="F1087" s="95">
        <f>Cargos_x_gob!$C$3+Cargos_x_gob!$C$7</f>
        <v>949</v>
      </c>
      <c r="G1087" s="95">
        <f t="array" ref="G1087">SUM(IF('Graf I Nivel Datastudio'!$B$1:$B$1613=B1087,IF('Graf I Nivel Datastudio'!$C$1:$C$1613=C1087,IF('Graf I Nivel Datastudio'!$D$1:$D$1613=D1087,'Graf I Nivel Datastudio'!$G$1:$G$1613,0))))+SUM(IF('Graf II Nivel Datastudio'!$B$1:$B$1613=B1087,IF('Graf II Nivel Datastudio'!$C$1:$C$1613=C1087,IF('Graf II Nivel Datastudio'!$D$1:$D$1613=D1087,'Graf II Nivel Datastudio'!$G$1:$G$1613,0))))</f>
        <v>0</v>
      </c>
      <c r="H1087" s="95">
        <f t="shared" si="39"/>
        <v>60</v>
      </c>
      <c r="I1087" s="98">
        <f t="shared" si="32"/>
        <v>8.9418777943368111E-2</v>
      </c>
      <c r="J1087" s="98">
        <f t="shared" si="2"/>
        <v>6.3224446786090627E-2</v>
      </c>
      <c r="K1087" s="34" t="s">
        <v>4728</v>
      </c>
    </row>
    <row r="1088" spans="1:11">
      <c r="A1088" s="34" t="s">
        <v>4655</v>
      </c>
      <c r="B1088" s="34">
        <v>2014</v>
      </c>
      <c r="C1088" s="34">
        <v>48</v>
      </c>
      <c r="D1088" s="34" t="s">
        <v>4673</v>
      </c>
      <c r="E1088" s="95">
        <f t="shared" si="38"/>
        <v>671</v>
      </c>
      <c r="F1088" s="95">
        <f>Cargos_x_gob!$C$3+Cargos_x_gob!$C$7</f>
        <v>949</v>
      </c>
      <c r="G1088" s="95">
        <f t="array" ref="G1088">SUM(IF('Graf I Nivel Datastudio'!$B$1:$B$1613=B1088,IF('Graf I Nivel Datastudio'!$C$1:$C$1613=C1088,IF('Graf I Nivel Datastudio'!$D$1:$D$1613=D1088,'Graf I Nivel Datastudio'!$G$1:$G$1613,0))))+SUM(IF('Graf II Nivel Datastudio'!$B$1:$B$1613=B1088,IF('Graf II Nivel Datastudio'!$C$1:$C$1613=C1088,IF('Graf II Nivel Datastudio'!$D$1:$D$1613=D1088,'Graf II Nivel Datastudio'!$G$1:$G$1613,0))))</f>
        <v>0</v>
      </c>
      <c r="H1088" s="95">
        <f t="shared" si="39"/>
        <v>60</v>
      </c>
      <c r="I1088" s="98">
        <f t="shared" si="32"/>
        <v>8.9418777943368111E-2</v>
      </c>
      <c r="J1088" s="98">
        <f t="shared" si="2"/>
        <v>6.3224446786090627E-2</v>
      </c>
      <c r="K1088" s="34" t="s">
        <v>4728</v>
      </c>
    </row>
    <row r="1089" spans="1:11">
      <c r="A1089" s="34" t="s">
        <v>4655</v>
      </c>
      <c r="B1089" s="34">
        <v>2014</v>
      </c>
      <c r="C1089" s="34">
        <v>49</v>
      </c>
      <c r="D1089" s="34" t="s">
        <v>4673</v>
      </c>
      <c r="E1089" s="95">
        <f t="shared" si="38"/>
        <v>671</v>
      </c>
      <c r="F1089" s="95">
        <f>Cargos_x_gob!$C$3+Cargos_x_gob!$C$7</f>
        <v>949</v>
      </c>
      <c r="G1089" s="95">
        <f t="array" ref="G1089">SUM(IF('Graf I Nivel Datastudio'!$B$1:$B$1613=B1089,IF('Graf I Nivel Datastudio'!$C$1:$C$1613=C1089,IF('Graf I Nivel Datastudio'!$D$1:$D$1613=D1089,'Graf I Nivel Datastudio'!$G$1:$G$1613,0))))+SUM(IF('Graf II Nivel Datastudio'!$B$1:$B$1613=B1089,IF('Graf II Nivel Datastudio'!$C$1:$C$1613=C1089,IF('Graf II Nivel Datastudio'!$D$1:$D$1613=D1089,'Graf II Nivel Datastudio'!$G$1:$G$1613,0))))</f>
        <v>0</v>
      </c>
      <c r="H1089" s="95">
        <f t="shared" si="39"/>
        <v>60</v>
      </c>
      <c r="I1089" s="98">
        <f t="shared" si="32"/>
        <v>8.9418777943368111E-2</v>
      </c>
      <c r="J1089" s="98">
        <f t="shared" si="2"/>
        <v>6.3224446786090627E-2</v>
      </c>
      <c r="K1089" s="34" t="s">
        <v>4728</v>
      </c>
    </row>
    <row r="1090" spans="1:11">
      <c r="A1090" s="34" t="s">
        <v>4655</v>
      </c>
      <c r="B1090" s="34">
        <v>2014</v>
      </c>
      <c r="C1090" s="34">
        <v>50</v>
      </c>
      <c r="D1090" s="34" t="s">
        <v>4673</v>
      </c>
      <c r="E1090" s="95">
        <f t="shared" si="38"/>
        <v>671</v>
      </c>
      <c r="F1090" s="95">
        <f>Cargos_x_gob!$C$3+Cargos_x_gob!$C$7</f>
        <v>949</v>
      </c>
      <c r="G1090" s="95">
        <f t="array" ref="G1090">SUM(IF('Graf I Nivel Datastudio'!$B$1:$B$1613=B1090,IF('Graf I Nivel Datastudio'!$C$1:$C$1613=C1090,IF('Graf I Nivel Datastudio'!$D$1:$D$1613=D1090,'Graf I Nivel Datastudio'!$G$1:$G$1613,0))))+SUM(IF('Graf II Nivel Datastudio'!$B$1:$B$1613=B1090,IF('Graf II Nivel Datastudio'!$C$1:$C$1613=C1090,IF('Graf II Nivel Datastudio'!$D$1:$D$1613=D1090,'Graf II Nivel Datastudio'!$G$1:$G$1613,0))))</f>
        <v>0</v>
      </c>
      <c r="H1090" s="95">
        <f t="shared" si="39"/>
        <v>60</v>
      </c>
      <c r="I1090" s="98">
        <f t="shared" si="32"/>
        <v>8.9418777943368111E-2</v>
      </c>
      <c r="J1090" s="98">
        <f t="shared" si="2"/>
        <v>6.3224446786090627E-2</v>
      </c>
      <c r="K1090" s="34" t="s">
        <v>4728</v>
      </c>
    </row>
    <row r="1091" spans="1:11">
      <c r="A1091" s="34" t="s">
        <v>4655</v>
      </c>
      <c r="B1091" s="34">
        <v>2014</v>
      </c>
      <c r="C1091" s="34">
        <v>51</v>
      </c>
      <c r="D1091" s="34" t="s">
        <v>4673</v>
      </c>
      <c r="E1091" s="95">
        <f t="shared" si="38"/>
        <v>671</v>
      </c>
      <c r="F1091" s="95">
        <f>Cargos_x_gob!$C$3+Cargos_x_gob!$C$7</f>
        <v>949</v>
      </c>
      <c r="G1091" s="95">
        <f t="array" ref="G1091">SUM(IF('Graf I Nivel Datastudio'!$B$1:$B$1613=B1091,IF('Graf I Nivel Datastudio'!$C$1:$C$1613=C1091,IF('Graf I Nivel Datastudio'!$D$1:$D$1613=D1091,'Graf I Nivel Datastudio'!$G$1:$G$1613,0))))+SUM(IF('Graf II Nivel Datastudio'!$B$1:$B$1613=B1091,IF('Graf II Nivel Datastudio'!$C$1:$C$1613=C1091,IF('Graf II Nivel Datastudio'!$D$1:$D$1613=D1091,'Graf II Nivel Datastudio'!$G$1:$G$1613,0))))</f>
        <v>0</v>
      </c>
      <c r="H1091" s="95">
        <f t="shared" si="39"/>
        <v>60</v>
      </c>
      <c r="I1091" s="98">
        <f t="shared" si="32"/>
        <v>8.9418777943368111E-2</v>
      </c>
      <c r="J1091" s="98">
        <f t="shared" si="2"/>
        <v>6.3224446786090627E-2</v>
      </c>
      <c r="K1091" s="34" t="s">
        <v>4728</v>
      </c>
    </row>
    <row r="1092" spans="1:11">
      <c r="A1092" s="34" t="s">
        <v>4655</v>
      </c>
      <c r="B1092" s="34">
        <v>2014</v>
      </c>
      <c r="C1092" s="34">
        <v>52</v>
      </c>
      <c r="D1092" s="34" t="s">
        <v>4673</v>
      </c>
      <c r="E1092" s="95">
        <f t="shared" si="38"/>
        <v>671</v>
      </c>
      <c r="F1092" s="95">
        <f>Cargos_x_gob!$C$3+Cargos_x_gob!$C$7</f>
        <v>949</v>
      </c>
      <c r="G1092" s="95">
        <f t="array" ref="G1092">SUM(IF('Graf I Nivel Datastudio'!$B$1:$B$1613=B1092,IF('Graf I Nivel Datastudio'!$C$1:$C$1613=C1092,IF('Graf I Nivel Datastudio'!$D$1:$D$1613=D1092,'Graf I Nivel Datastudio'!$G$1:$G$1613,0))))+SUM(IF('Graf II Nivel Datastudio'!$B$1:$B$1613=B1092,IF('Graf II Nivel Datastudio'!$C$1:$C$1613=C1092,IF('Graf II Nivel Datastudio'!$D$1:$D$1613=D1092,'Graf II Nivel Datastudio'!$G$1:$G$1613,0))))</f>
        <v>1</v>
      </c>
      <c r="H1092" s="95">
        <f t="shared" si="39"/>
        <v>61</v>
      </c>
      <c r="I1092" s="98">
        <f t="shared" si="32"/>
        <v>9.0909090909090912E-2</v>
      </c>
      <c r="J1092" s="98">
        <f t="shared" si="2"/>
        <v>6.4278187565858805E-2</v>
      </c>
      <c r="K1092" s="34" t="s">
        <v>4728</v>
      </c>
    </row>
    <row r="1093" spans="1:11">
      <c r="A1093" s="34" t="s">
        <v>4655</v>
      </c>
      <c r="B1093" s="34">
        <v>2014</v>
      </c>
      <c r="C1093" s="34">
        <v>53</v>
      </c>
      <c r="D1093" s="34" t="s">
        <v>4673</v>
      </c>
      <c r="E1093" s="95">
        <f t="shared" si="38"/>
        <v>671</v>
      </c>
      <c r="F1093" s="95">
        <f>Cargos_x_gob!$C$3+Cargos_x_gob!$C$7</f>
        <v>949</v>
      </c>
      <c r="G1093" s="95">
        <f t="array" ref="G1093">SUM(IF('Graf I Nivel Datastudio'!$B$1:$B$1613=B1093,IF('Graf I Nivel Datastudio'!$C$1:$C$1613=C1093,IF('Graf I Nivel Datastudio'!$D$1:$D$1613=D1093,'Graf I Nivel Datastudio'!$G$1:$G$1613,0))))+SUM(IF('Graf II Nivel Datastudio'!$B$1:$B$1613=B1093,IF('Graf II Nivel Datastudio'!$C$1:$C$1613=C1093,IF('Graf II Nivel Datastudio'!$D$1:$D$1613=D1093,'Graf II Nivel Datastudio'!$G$1:$G$1613,0))))</f>
        <v>0</v>
      </c>
      <c r="H1093" s="95">
        <f t="shared" si="39"/>
        <v>61</v>
      </c>
      <c r="I1093" s="98">
        <f t="shared" si="32"/>
        <v>9.0909090909090912E-2</v>
      </c>
      <c r="J1093" s="98">
        <f t="shared" si="2"/>
        <v>6.4278187565858805E-2</v>
      </c>
      <c r="K1093" s="34" t="s">
        <v>4728</v>
      </c>
    </row>
    <row r="1094" spans="1:11">
      <c r="A1094" s="34" t="s">
        <v>4655</v>
      </c>
      <c r="B1094" s="34">
        <v>2014</v>
      </c>
      <c r="C1094" s="34">
        <v>54</v>
      </c>
      <c r="D1094" s="34" t="s">
        <v>4673</v>
      </c>
      <c r="E1094" s="95">
        <f t="shared" si="38"/>
        <v>671</v>
      </c>
      <c r="F1094" s="95">
        <f>Cargos_x_gob!$C$3+Cargos_x_gob!$C$7</f>
        <v>949</v>
      </c>
      <c r="G1094" s="95">
        <f t="array" ref="G1094">SUM(IF('Graf I Nivel Datastudio'!$B$1:$B$1613=B1094,IF('Graf I Nivel Datastudio'!$C$1:$C$1613=C1094,IF('Graf I Nivel Datastudio'!$D$1:$D$1613=D1094,'Graf I Nivel Datastudio'!$G$1:$G$1613,0))))+SUM(IF('Graf II Nivel Datastudio'!$B$1:$B$1613=B1094,IF('Graf II Nivel Datastudio'!$C$1:$C$1613=C1094,IF('Graf II Nivel Datastudio'!$D$1:$D$1613=D1094,'Graf II Nivel Datastudio'!$G$1:$G$1613,0))))</f>
        <v>0</v>
      </c>
      <c r="H1094" s="95">
        <f t="shared" si="39"/>
        <v>61</v>
      </c>
      <c r="I1094" s="98">
        <f t="shared" si="32"/>
        <v>9.0909090909090912E-2</v>
      </c>
      <c r="J1094" s="98">
        <f t="shared" si="2"/>
        <v>6.4278187565858805E-2</v>
      </c>
      <c r="K1094" s="34" t="s">
        <v>4728</v>
      </c>
    </row>
    <row r="1095" spans="1:11">
      <c r="A1095" s="34" t="s">
        <v>4655</v>
      </c>
      <c r="B1095" s="34">
        <v>2014</v>
      </c>
      <c r="C1095" s="34">
        <v>55</v>
      </c>
      <c r="D1095" s="34" t="s">
        <v>4673</v>
      </c>
      <c r="E1095" s="95">
        <f t="shared" si="38"/>
        <v>671</v>
      </c>
      <c r="F1095" s="95">
        <f>Cargos_x_gob!$C$3+Cargos_x_gob!$C$7</f>
        <v>949</v>
      </c>
      <c r="G1095" s="95">
        <f t="array" ref="G1095">SUM(IF('Graf I Nivel Datastudio'!$B$1:$B$1613=B1095,IF('Graf I Nivel Datastudio'!$C$1:$C$1613=C1095,IF('Graf I Nivel Datastudio'!$D$1:$D$1613=D1095,'Graf I Nivel Datastudio'!$G$1:$G$1613,0))))+SUM(IF('Graf II Nivel Datastudio'!$B$1:$B$1613=B1095,IF('Graf II Nivel Datastudio'!$C$1:$C$1613=C1095,IF('Graf II Nivel Datastudio'!$D$1:$D$1613=D1095,'Graf II Nivel Datastudio'!$G$1:$G$1613,0))))</f>
        <v>0</v>
      </c>
      <c r="H1095" s="95">
        <f t="shared" si="39"/>
        <v>61</v>
      </c>
      <c r="I1095" s="98">
        <f t="shared" si="32"/>
        <v>9.0909090909090912E-2</v>
      </c>
      <c r="J1095" s="98">
        <f t="shared" si="2"/>
        <v>6.4278187565858805E-2</v>
      </c>
      <c r="K1095" s="34" t="s">
        <v>4728</v>
      </c>
    </row>
    <row r="1096" spans="1:11">
      <c r="A1096" s="34" t="s">
        <v>4655</v>
      </c>
      <c r="B1096" s="34">
        <v>2014</v>
      </c>
      <c r="C1096" s="34">
        <v>56</v>
      </c>
      <c r="D1096" s="34" t="s">
        <v>4673</v>
      </c>
      <c r="E1096" s="95">
        <f t="shared" si="38"/>
        <v>671</v>
      </c>
      <c r="F1096" s="95">
        <f>Cargos_x_gob!$C$3+Cargos_x_gob!$C$7</f>
        <v>949</v>
      </c>
      <c r="G1096" s="95">
        <f t="array" ref="G1096">SUM(IF('Graf I Nivel Datastudio'!$B$1:$B$1613=B1096,IF('Graf I Nivel Datastudio'!$C$1:$C$1613=C1096,IF('Graf I Nivel Datastudio'!$D$1:$D$1613=D1096,'Graf I Nivel Datastudio'!$G$1:$G$1613,0))))+SUM(IF('Graf II Nivel Datastudio'!$B$1:$B$1613=B1096,IF('Graf II Nivel Datastudio'!$C$1:$C$1613=C1096,IF('Graf II Nivel Datastudio'!$D$1:$D$1613=D1096,'Graf II Nivel Datastudio'!$G$1:$G$1613,0))))</f>
        <v>4</v>
      </c>
      <c r="H1096" s="95">
        <f t="shared" si="39"/>
        <v>65</v>
      </c>
      <c r="I1096" s="98">
        <f t="shared" si="32"/>
        <v>9.6870342771982115E-2</v>
      </c>
      <c r="J1096" s="98">
        <f t="shared" si="2"/>
        <v>6.8493150684931503E-2</v>
      </c>
      <c r="K1096" s="34" t="s">
        <v>4728</v>
      </c>
    </row>
    <row r="1097" spans="1:11">
      <c r="A1097" s="34" t="s">
        <v>4655</v>
      </c>
      <c r="B1097" s="34">
        <v>2014</v>
      </c>
      <c r="C1097" s="34">
        <v>57</v>
      </c>
      <c r="D1097" s="34" t="s">
        <v>4673</v>
      </c>
      <c r="E1097" s="95">
        <f t="shared" si="38"/>
        <v>671</v>
      </c>
      <c r="F1097" s="95">
        <f>Cargos_x_gob!$C$3+Cargos_x_gob!$C$7</f>
        <v>949</v>
      </c>
      <c r="G1097" s="95">
        <f t="array" ref="G1097">SUM(IF('Graf I Nivel Datastudio'!$B$1:$B$1613=B1097,IF('Graf I Nivel Datastudio'!$C$1:$C$1613=C1097,IF('Graf I Nivel Datastudio'!$D$1:$D$1613=D1097,'Graf I Nivel Datastudio'!$G$1:$G$1613,0))))+SUM(IF('Graf II Nivel Datastudio'!$B$1:$B$1613=B1097,IF('Graf II Nivel Datastudio'!$C$1:$C$1613=C1097,IF('Graf II Nivel Datastudio'!$D$1:$D$1613=D1097,'Graf II Nivel Datastudio'!$G$1:$G$1613,0))))</f>
        <v>0</v>
      </c>
      <c r="H1097" s="95">
        <f t="shared" si="39"/>
        <v>65</v>
      </c>
      <c r="I1097" s="98">
        <f t="shared" si="32"/>
        <v>9.6870342771982115E-2</v>
      </c>
      <c r="J1097" s="98">
        <f t="shared" si="2"/>
        <v>6.8493150684931503E-2</v>
      </c>
      <c r="K1097" s="34" t="s">
        <v>4728</v>
      </c>
    </row>
    <row r="1098" spans="1:11">
      <c r="A1098" s="34" t="s">
        <v>4655</v>
      </c>
      <c r="B1098" s="34">
        <v>2014</v>
      </c>
      <c r="C1098" s="34">
        <v>58</v>
      </c>
      <c r="D1098" s="34" t="s">
        <v>4673</v>
      </c>
      <c r="E1098" s="95">
        <f t="shared" si="38"/>
        <v>671</v>
      </c>
      <c r="F1098" s="95">
        <f>Cargos_x_gob!$C$3+Cargos_x_gob!$C$7</f>
        <v>949</v>
      </c>
      <c r="G1098" s="95">
        <f t="array" ref="G1098">SUM(IF('Graf I Nivel Datastudio'!$B$1:$B$1613=B1098,IF('Graf I Nivel Datastudio'!$C$1:$C$1613=C1098,IF('Graf I Nivel Datastudio'!$D$1:$D$1613=D1098,'Graf I Nivel Datastudio'!$G$1:$G$1613,0))))+SUM(IF('Graf II Nivel Datastudio'!$B$1:$B$1613=B1098,IF('Graf II Nivel Datastudio'!$C$1:$C$1613=C1098,IF('Graf II Nivel Datastudio'!$D$1:$D$1613=D1098,'Graf II Nivel Datastudio'!$G$1:$G$1613,0))))</f>
        <v>0</v>
      </c>
      <c r="H1098" s="95">
        <f t="shared" si="39"/>
        <v>65</v>
      </c>
      <c r="I1098" s="98">
        <f t="shared" si="32"/>
        <v>9.6870342771982115E-2</v>
      </c>
      <c r="J1098" s="98">
        <f t="shared" si="2"/>
        <v>6.8493150684931503E-2</v>
      </c>
      <c r="K1098" s="34" t="s">
        <v>4728</v>
      </c>
    </row>
    <row r="1099" spans="1:11">
      <c r="A1099" s="34" t="s">
        <v>4655</v>
      </c>
      <c r="B1099" s="34">
        <v>2014</v>
      </c>
      <c r="C1099" s="34">
        <v>59</v>
      </c>
      <c r="D1099" s="34" t="s">
        <v>4673</v>
      </c>
      <c r="E1099" s="95">
        <f t="shared" si="38"/>
        <v>671</v>
      </c>
      <c r="F1099" s="95">
        <f>Cargos_x_gob!$C$3+Cargos_x_gob!$C$7</f>
        <v>949</v>
      </c>
      <c r="G1099" s="95">
        <f t="array" ref="G1099">SUM(IF('Graf I Nivel Datastudio'!$B$1:$B$1613=B1099,IF('Graf I Nivel Datastudio'!$C$1:$C$1613=C1099,IF('Graf I Nivel Datastudio'!$D$1:$D$1613=D1099,'Graf I Nivel Datastudio'!$G$1:$G$1613,0))))+SUM(IF('Graf II Nivel Datastudio'!$B$1:$B$1613=B1099,IF('Graf II Nivel Datastudio'!$C$1:$C$1613=C1099,IF('Graf II Nivel Datastudio'!$D$1:$D$1613=D1099,'Graf II Nivel Datastudio'!$G$1:$G$1613,0))))</f>
        <v>0</v>
      </c>
      <c r="H1099" s="95">
        <f t="shared" si="39"/>
        <v>65</v>
      </c>
      <c r="I1099" s="98">
        <f t="shared" si="32"/>
        <v>9.6870342771982115E-2</v>
      </c>
      <c r="J1099" s="98">
        <f t="shared" si="2"/>
        <v>6.8493150684931503E-2</v>
      </c>
      <c r="K1099" s="34" t="s">
        <v>4728</v>
      </c>
    </row>
    <row r="1100" spans="1:11">
      <c r="A1100" s="34" t="s">
        <v>4655</v>
      </c>
      <c r="B1100" s="34">
        <v>2014</v>
      </c>
      <c r="C1100" s="34">
        <v>60</v>
      </c>
      <c r="D1100" s="34" t="s">
        <v>4673</v>
      </c>
      <c r="E1100" s="95">
        <f t="shared" si="38"/>
        <v>671</v>
      </c>
      <c r="F1100" s="95">
        <f>Cargos_x_gob!$C$3+Cargos_x_gob!$C$7</f>
        <v>949</v>
      </c>
      <c r="G1100" s="95">
        <f t="array" ref="G1100">SUM(IF('Graf I Nivel Datastudio'!$B$1:$B$1613=B1100,IF('Graf I Nivel Datastudio'!$C$1:$C$1613=C1100,IF('Graf I Nivel Datastudio'!$D$1:$D$1613=D1100,'Graf I Nivel Datastudio'!$G$1:$G$1613,0))))+SUM(IF('Graf II Nivel Datastudio'!$B$1:$B$1613=B1100,IF('Graf II Nivel Datastudio'!$C$1:$C$1613=C1100,IF('Graf II Nivel Datastudio'!$D$1:$D$1613=D1100,'Graf II Nivel Datastudio'!$G$1:$G$1613,0))))</f>
        <v>0</v>
      </c>
      <c r="H1100" s="95">
        <f t="shared" si="39"/>
        <v>65</v>
      </c>
      <c r="I1100" s="98">
        <f t="shared" si="32"/>
        <v>9.6870342771982115E-2</v>
      </c>
      <c r="J1100" s="98">
        <f t="shared" si="2"/>
        <v>6.8493150684931503E-2</v>
      </c>
      <c r="K1100" s="34" t="s">
        <v>4728</v>
      </c>
    </row>
    <row r="1101" spans="1:11">
      <c r="A1101" s="34" t="s">
        <v>4655</v>
      </c>
      <c r="B1101" s="34">
        <v>2014</v>
      </c>
      <c r="C1101" s="34">
        <v>61</v>
      </c>
      <c r="D1101" s="34" t="s">
        <v>4673</v>
      </c>
      <c r="E1101" s="95">
        <f t="shared" si="38"/>
        <v>671</v>
      </c>
      <c r="F1101" s="95">
        <f>Cargos_x_gob!$C$3+Cargos_x_gob!$C$7</f>
        <v>949</v>
      </c>
      <c r="G1101" s="95">
        <f t="array" ref="G1101">SUM(IF('Graf I Nivel Datastudio'!$B$1:$B$1613=B1101,IF('Graf I Nivel Datastudio'!$C$1:$C$1613=C1101,IF('Graf I Nivel Datastudio'!$D$1:$D$1613=D1101,'Graf I Nivel Datastudio'!$G$1:$G$1613,0))))+SUM(IF('Graf II Nivel Datastudio'!$B$1:$B$1613=B1101,IF('Graf II Nivel Datastudio'!$C$1:$C$1613=C1101,IF('Graf II Nivel Datastudio'!$D$1:$D$1613=D1101,'Graf II Nivel Datastudio'!$G$1:$G$1613,0))))</f>
        <v>0</v>
      </c>
      <c r="H1101" s="95">
        <f t="shared" si="39"/>
        <v>65</v>
      </c>
      <c r="I1101" s="98">
        <f t="shared" si="32"/>
        <v>9.6870342771982115E-2</v>
      </c>
      <c r="J1101" s="98">
        <f t="shared" si="2"/>
        <v>6.8493150684931503E-2</v>
      </c>
      <c r="K1101" s="34" t="s">
        <v>4728</v>
      </c>
    </row>
    <row r="1102" spans="1:11">
      <c r="A1102" s="34" t="s">
        <v>4655</v>
      </c>
      <c r="B1102" s="34">
        <v>2014</v>
      </c>
      <c r="C1102" s="34">
        <v>62</v>
      </c>
      <c r="D1102" s="34" t="s">
        <v>4673</v>
      </c>
      <c r="E1102" s="95">
        <f t="shared" si="38"/>
        <v>671</v>
      </c>
      <c r="F1102" s="95">
        <f>Cargos_x_gob!$C$3+Cargos_x_gob!$C$7</f>
        <v>949</v>
      </c>
      <c r="G1102" s="95">
        <f t="array" ref="G1102">SUM(IF('Graf I Nivel Datastudio'!$B$1:$B$1613=B1102,IF('Graf I Nivel Datastudio'!$C$1:$C$1613=C1102,IF('Graf I Nivel Datastudio'!$D$1:$D$1613=D1102,'Graf I Nivel Datastudio'!$G$1:$G$1613,0))))+SUM(IF('Graf II Nivel Datastudio'!$B$1:$B$1613=B1102,IF('Graf II Nivel Datastudio'!$C$1:$C$1613=C1102,IF('Graf II Nivel Datastudio'!$D$1:$D$1613=D1102,'Graf II Nivel Datastudio'!$G$1:$G$1613,0))))</f>
        <v>0</v>
      </c>
      <c r="H1102" s="95">
        <f t="shared" si="39"/>
        <v>65</v>
      </c>
      <c r="I1102" s="98">
        <f t="shared" si="32"/>
        <v>9.6870342771982115E-2</v>
      </c>
      <c r="J1102" s="98">
        <f t="shared" si="2"/>
        <v>6.8493150684931503E-2</v>
      </c>
      <c r="K1102" s="34" t="s">
        <v>4728</v>
      </c>
    </row>
    <row r="1103" spans="1:11">
      <c r="A1103" s="34" t="s">
        <v>4655</v>
      </c>
      <c r="B1103" s="34">
        <v>2014</v>
      </c>
      <c r="C1103" s="34">
        <v>63</v>
      </c>
      <c r="D1103" s="34" t="s">
        <v>4673</v>
      </c>
      <c r="E1103" s="95">
        <f t="shared" si="38"/>
        <v>671</v>
      </c>
      <c r="F1103" s="95">
        <f>Cargos_x_gob!$C$3+Cargos_x_gob!$C$7</f>
        <v>949</v>
      </c>
      <c r="G1103" s="95">
        <f t="array" ref="G1103">SUM(IF('Graf I Nivel Datastudio'!$B$1:$B$1613=B1103,IF('Graf I Nivel Datastudio'!$C$1:$C$1613=C1103,IF('Graf I Nivel Datastudio'!$D$1:$D$1613=D1103,'Graf I Nivel Datastudio'!$G$1:$G$1613,0))))+SUM(IF('Graf II Nivel Datastudio'!$B$1:$B$1613=B1103,IF('Graf II Nivel Datastudio'!$C$1:$C$1613=C1103,IF('Graf II Nivel Datastudio'!$D$1:$D$1613=D1103,'Graf II Nivel Datastudio'!$G$1:$G$1613,0))))</f>
        <v>0</v>
      </c>
      <c r="H1103" s="95">
        <f t="shared" si="39"/>
        <v>65</v>
      </c>
      <c r="I1103" s="98">
        <f t="shared" si="32"/>
        <v>9.6870342771982115E-2</v>
      </c>
      <c r="J1103" s="98">
        <f t="shared" si="2"/>
        <v>6.8493150684931503E-2</v>
      </c>
      <c r="K1103" s="34" t="s">
        <v>4728</v>
      </c>
    </row>
    <row r="1104" spans="1:11">
      <c r="A1104" s="34" t="s">
        <v>4655</v>
      </c>
      <c r="B1104" s="34">
        <v>2014</v>
      </c>
      <c r="C1104" s="34">
        <v>64</v>
      </c>
      <c r="D1104" s="34" t="s">
        <v>4673</v>
      </c>
      <c r="E1104" s="95">
        <f t="shared" si="38"/>
        <v>671</v>
      </c>
      <c r="F1104" s="95">
        <f>Cargos_x_gob!$C$3+Cargos_x_gob!$C$7</f>
        <v>949</v>
      </c>
      <c r="G1104" s="95">
        <f t="array" ref="G1104">SUM(IF('Graf I Nivel Datastudio'!$B$1:$B$1613=B1104,IF('Graf I Nivel Datastudio'!$C$1:$C$1613=C1104,IF('Graf I Nivel Datastudio'!$D$1:$D$1613=D1104,'Graf I Nivel Datastudio'!$G$1:$G$1613,0))))+SUM(IF('Graf II Nivel Datastudio'!$B$1:$B$1613=B1104,IF('Graf II Nivel Datastudio'!$C$1:$C$1613=C1104,IF('Graf II Nivel Datastudio'!$D$1:$D$1613=D1104,'Graf II Nivel Datastudio'!$G$1:$G$1613,0))))</f>
        <v>1</v>
      </c>
      <c r="H1104" s="95">
        <f t="shared" si="39"/>
        <v>66</v>
      </c>
      <c r="I1104" s="98">
        <f t="shared" si="32"/>
        <v>9.8360655737704916E-2</v>
      </c>
      <c r="J1104" s="98">
        <f t="shared" si="2"/>
        <v>6.9546891464699681E-2</v>
      </c>
      <c r="K1104" s="34" t="s">
        <v>4728</v>
      </c>
    </row>
    <row r="1105" spans="1:11">
      <c r="A1105" s="34" t="s">
        <v>4655</v>
      </c>
      <c r="B1105" s="34">
        <v>2014</v>
      </c>
      <c r="C1105" s="34">
        <v>65</v>
      </c>
      <c r="D1105" s="34" t="s">
        <v>4673</v>
      </c>
      <c r="E1105" s="95">
        <f t="shared" ref="E1105:E1168" si="40">MB2_IN+MB2_IIN</f>
        <v>671</v>
      </c>
      <c r="F1105" s="95">
        <f>Cargos_x_gob!$C$3+Cargos_x_gob!$C$7</f>
        <v>949</v>
      </c>
      <c r="G1105" s="95">
        <f t="array" ref="G1105">SUM(IF('Graf I Nivel Datastudio'!$B$1:$B$1613=B1105,IF('Graf I Nivel Datastudio'!$C$1:$C$1613=C1105,IF('Graf I Nivel Datastudio'!$D$1:$D$1613=D1105,'Graf I Nivel Datastudio'!$G$1:$G$1613,0))))+SUM(IF('Graf II Nivel Datastudio'!$B$1:$B$1613=B1105,IF('Graf II Nivel Datastudio'!$C$1:$C$1613=C1105,IF('Graf II Nivel Datastudio'!$D$1:$D$1613=D1105,'Graf II Nivel Datastudio'!$G$1:$G$1613,0))))</f>
        <v>1</v>
      </c>
      <c r="H1105" s="95">
        <f t="shared" si="39"/>
        <v>67</v>
      </c>
      <c r="I1105" s="98">
        <f t="shared" si="32"/>
        <v>9.9850968703427717E-2</v>
      </c>
      <c r="J1105" s="98">
        <f t="shared" si="2"/>
        <v>7.0600632244467859E-2</v>
      </c>
      <c r="K1105" s="34" t="s">
        <v>4728</v>
      </c>
    </row>
    <row r="1106" spans="1:11">
      <c r="A1106" s="34" t="s">
        <v>4655</v>
      </c>
      <c r="B1106" s="34">
        <v>2014</v>
      </c>
      <c r="C1106" s="34">
        <v>66</v>
      </c>
      <c r="D1106" s="34" t="s">
        <v>4673</v>
      </c>
      <c r="E1106" s="95">
        <f t="shared" si="40"/>
        <v>671</v>
      </c>
      <c r="F1106" s="95">
        <f>Cargos_x_gob!$C$3+Cargos_x_gob!$C$7</f>
        <v>949</v>
      </c>
      <c r="G1106" s="95">
        <f t="array" ref="G1106">SUM(IF('Graf I Nivel Datastudio'!$B$1:$B$1613=B1106,IF('Graf I Nivel Datastudio'!$C$1:$C$1613=C1106,IF('Graf I Nivel Datastudio'!$D$1:$D$1613=D1106,'Graf I Nivel Datastudio'!$G$1:$G$1613,0))))+SUM(IF('Graf II Nivel Datastudio'!$B$1:$B$1613=B1106,IF('Graf II Nivel Datastudio'!$C$1:$C$1613=C1106,IF('Graf II Nivel Datastudio'!$D$1:$D$1613=D1106,'Graf II Nivel Datastudio'!$G$1:$G$1613,0))))</f>
        <v>0</v>
      </c>
      <c r="H1106" s="95">
        <f t="shared" si="39"/>
        <v>67</v>
      </c>
      <c r="I1106" s="98">
        <f t="shared" si="32"/>
        <v>9.9850968703427717E-2</v>
      </c>
      <c r="J1106" s="98">
        <f t="shared" si="2"/>
        <v>7.0600632244467859E-2</v>
      </c>
      <c r="K1106" s="34" t="s">
        <v>4728</v>
      </c>
    </row>
    <row r="1107" spans="1:11">
      <c r="A1107" s="34" t="s">
        <v>4655</v>
      </c>
      <c r="B1107" s="34">
        <v>2014</v>
      </c>
      <c r="C1107" s="34">
        <v>67</v>
      </c>
      <c r="D1107" s="34" t="s">
        <v>4673</v>
      </c>
      <c r="E1107" s="95">
        <f t="shared" si="40"/>
        <v>671</v>
      </c>
      <c r="F1107" s="95">
        <f>Cargos_x_gob!$C$3+Cargos_x_gob!$C$7</f>
        <v>949</v>
      </c>
      <c r="G1107" s="95">
        <f t="array" ref="G1107">SUM(IF('Graf I Nivel Datastudio'!$B$1:$B$1613=B1107,IF('Graf I Nivel Datastudio'!$C$1:$C$1613=C1107,IF('Graf I Nivel Datastudio'!$D$1:$D$1613=D1107,'Graf I Nivel Datastudio'!$G$1:$G$1613,0))))+SUM(IF('Graf II Nivel Datastudio'!$B$1:$B$1613=B1107,IF('Graf II Nivel Datastudio'!$C$1:$C$1613=C1107,IF('Graf II Nivel Datastudio'!$D$1:$D$1613=D1107,'Graf II Nivel Datastudio'!$G$1:$G$1613,0))))</f>
        <v>0</v>
      </c>
      <c r="H1107" s="95">
        <f t="shared" si="39"/>
        <v>67</v>
      </c>
      <c r="I1107" s="98">
        <f t="shared" si="32"/>
        <v>9.9850968703427717E-2</v>
      </c>
      <c r="J1107" s="98">
        <f t="shared" si="2"/>
        <v>7.0600632244467859E-2</v>
      </c>
      <c r="K1107" s="34" t="s">
        <v>4728</v>
      </c>
    </row>
    <row r="1108" spans="1:11">
      <c r="A1108" s="34" t="s">
        <v>4655</v>
      </c>
      <c r="B1108" s="34">
        <v>2014</v>
      </c>
      <c r="C1108" s="34">
        <v>68</v>
      </c>
      <c r="D1108" s="34" t="s">
        <v>4673</v>
      </c>
      <c r="E1108" s="95">
        <f t="shared" si="40"/>
        <v>671</v>
      </c>
      <c r="F1108" s="95">
        <f>Cargos_x_gob!$C$3+Cargos_x_gob!$C$7</f>
        <v>949</v>
      </c>
      <c r="G1108" s="95">
        <f t="array" ref="G1108">SUM(IF('Graf I Nivel Datastudio'!$B$1:$B$1613=B1108,IF('Graf I Nivel Datastudio'!$C$1:$C$1613=C1108,IF('Graf I Nivel Datastudio'!$D$1:$D$1613=D1108,'Graf I Nivel Datastudio'!$G$1:$G$1613,0))))+SUM(IF('Graf II Nivel Datastudio'!$B$1:$B$1613=B1108,IF('Graf II Nivel Datastudio'!$C$1:$C$1613=C1108,IF('Graf II Nivel Datastudio'!$D$1:$D$1613=D1108,'Graf II Nivel Datastudio'!$G$1:$G$1613,0))))</f>
        <v>0</v>
      </c>
      <c r="H1108" s="95">
        <f t="shared" si="39"/>
        <v>67</v>
      </c>
      <c r="I1108" s="98">
        <f t="shared" si="32"/>
        <v>9.9850968703427717E-2</v>
      </c>
      <c r="J1108" s="98">
        <f t="shared" si="2"/>
        <v>7.0600632244467859E-2</v>
      </c>
      <c r="K1108" s="34" t="s">
        <v>4728</v>
      </c>
    </row>
    <row r="1109" spans="1:11">
      <c r="A1109" s="34" t="s">
        <v>4655</v>
      </c>
      <c r="B1109" s="34">
        <v>2014</v>
      </c>
      <c r="C1109" s="34">
        <v>69</v>
      </c>
      <c r="D1109" s="34" t="s">
        <v>4673</v>
      </c>
      <c r="E1109" s="95">
        <f t="shared" si="40"/>
        <v>671</v>
      </c>
      <c r="F1109" s="95">
        <f>Cargos_x_gob!$C$3+Cargos_x_gob!$C$7</f>
        <v>949</v>
      </c>
      <c r="G1109" s="95">
        <f t="array" ref="G1109">SUM(IF('Graf I Nivel Datastudio'!$B$1:$B$1613=B1109,IF('Graf I Nivel Datastudio'!$C$1:$C$1613=C1109,IF('Graf I Nivel Datastudio'!$D$1:$D$1613=D1109,'Graf I Nivel Datastudio'!$G$1:$G$1613,0))))+SUM(IF('Graf II Nivel Datastudio'!$B$1:$B$1613=B1109,IF('Graf II Nivel Datastudio'!$C$1:$C$1613=C1109,IF('Graf II Nivel Datastudio'!$D$1:$D$1613=D1109,'Graf II Nivel Datastudio'!$G$1:$G$1613,0))))</f>
        <v>0</v>
      </c>
      <c r="H1109" s="95">
        <f t="shared" si="39"/>
        <v>67</v>
      </c>
      <c r="I1109" s="98">
        <f t="shared" si="32"/>
        <v>9.9850968703427717E-2</v>
      </c>
      <c r="J1109" s="98">
        <f t="shared" si="2"/>
        <v>7.0600632244467859E-2</v>
      </c>
      <c r="K1109" s="34" t="s">
        <v>4728</v>
      </c>
    </row>
    <row r="1110" spans="1:11">
      <c r="A1110" s="34" t="s">
        <v>4655</v>
      </c>
      <c r="B1110" s="34">
        <v>2014</v>
      </c>
      <c r="C1110" s="34">
        <v>70</v>
      </c>
      <c r="D1110" s="34" t="s">
        <v>4673</v>
      </c>
      <c r="E1110" s="95">
        <f t="shared" si="40"/>
        <v>671</v>
      </c>
      <c r="F1110" s="95">
        <f>Cargos_x_gob!$C$3+Cargos_x_gob!$C$7</f>
        <v>949</v>
      </c>
      <c r="G1110" s="95">
        <f t="array" ref="G1110">SUM(IF('Graf I Nivel Datastudio'!$B$1:$B$1613=B1110,IF('Graf I Nivel Datastudio'!$C$1:$C$1613=C1110,IF('Graf I Nivel Datastudio'!$D$1:$D$1613=D1110,'Graf I Nivel Datastudio'!$G$1:$G$1613,0))))+SUM(IF('Graf II Nivel Datastudio'!$B$1:$B$1613=B1110,IF('Graf II Nivel Datastudio'!$C$1:$C$1613=C1110,IF('Graf II Nivel Datastudio'!$D$1:$D$1613=D1110,'Graf II Nivel Datastudio'!$G$1:$G$1613,0))))</f>
        <v>0</v>
      </c>
      <c r="H1110" s="95">
        <f t="shared" si="39"/>
        <v>67</v>
      </c>
      <c r="I1110" s="98">
        <f t="shared" si="32"/>
        <v>9.9850968703427717E-2</v>
      </c>
      <c r="J1110" s="98">
        <f t="shared" si="2"/>
        <v>7.0600632244467859E-2</v>
      </c>
      <c r="K1110" s="34" t="s">
        <v>4728</v>
      </c>
    </row>
    <row r="1111" spans="1:11">
      <c r="A1111" s="34" t="s">
        <v>4655</v>
      </c>
      <c r="B1111" s="34">
        <v>2014</v>
      </c>
      <c r="C1111" s="34">
        <v>71</v>
      </c>
      <c r="D1111" s="34" t="s">
        <v>4673</v>
      </c>
      <c r="E1111" s="95">
        <f t="shared" si="40"/>
        <v>671</v>
      </c>
      <c r="F1111" s="95">
        <f>Cargos_x_gob!$C$3+Cargos_x_gob!$C$7</f>
        <v>949</v>
      </c>
      <c r="G1111" s="95">
        <f t="array" ref="G1111">SUM(IF('Graf I Nivel Datastudio'!$B$1:$B$1613=B1111,IF('Graf I Nivel Datastudio'!$C$1:$C$1613=C1111,IF('Graf I Nivel Datastudio'!$D$1:$D$1613=D1111,'Graf I Nivel Datastudio'!$G$1:$G$1613,0))))+SUM(IF('Graf II Nivel Datastudio'!$B$1:$B$1613=B1111,IF('Graf II Nivel Datastudio'!$C$1:$C$1613=C1111,IF('Graf II Nivel Datastudio'!$D$1:$D$1613=D1111,'Graf II Nivel Datastudio'!$G$1:$G$1613,0))))</f>
        <v>0</v>
      </c>
      <c r="H1111" s="95">
        <f t="shared" si="39"/>
        <v>67</v>
      </c>
      <c r="I1111" s="98">
        <f t="shared" si="32"/>
        <v>9.9850968703427717E-2</v>
      </c>
      <c r="J1111" s="98">
        <f t="shared" si="2"/>
        <v>7.0600632244467859E-2</v>
      </c>
      <c r="K1111" s="34" t="s">
        <v>4728</v>
      </c>
    </row>
    <row r="1112" spans="1:11">
      <c r="A1112" s="34" t="s">
        <v>4655</v>
      </c>
      <c r="B1112" s="34">
        <v>2014</v>
      </c>
      <c r="C1112" s="34">
        <v>72</v>
      </c>
      <c r="D1112" s="34" t="s">
        <v>4673</v>
      </c>
      <c r="E1112" s="95">
        <f t="shared" si="40"/>
        <v>671</v>
      </c>
      <c r="F1112" s="95">
        <f>Cargos_x_gob!$C$3+Cargos_x_gob!$C$7</f>
        <v>949</v>
      </c>
      <c r="G1112" s="95">
        <f t="array" ref="G1112">SUM(IF('Graf I Nivel Datastudio'!$B$1:$B$1613=B1112,IF('Graf I Nivel Datastudio'!$C$1:$C$1613=C1112,IF('Graf I Nivel Datastudio'!$D$1:$D$1613=D1112,'Graf I Nivel Datastudio'!$G$1:$G$1613,0))))+SUM(IF('Graf II Nivel Datastudio'!$B$1:$B$1613=B1112,IF('Graf II Nivel Datastudio'!$C$1:$C$1613=C1112,IF('Graf II Nivel Datastudio'!$D$1:$D$1613=D1112,'Graf II Nivel Datastudio'!$G$1:$G$1613,0))))</f>
        <v>0</v>
      </c>
      <c r="H1112" s="95">
        <f t="shared" si="39"/>
        <v>67</v>
      </c>
      <c r="I1112" s="98">
        <f t="shared" si="32"/>
        <v>9.9850968703427717E-2</v>
      </c>
      <c r="J1112" s="98">
        <f t="shared" si="2"/>
        <v>7.0600632244467859E-2</v>
      </c>
      <c r="K1112" s="34" t="s">
        <v>4728</v>
      </c>
    </row>
    <row r="1113" spans="1:11">
      <c r="A1113" s="34" t="s">
        <v>4655</v>
      </c>
      <c r="B1113" s="34">
        <v>2014</v>
      </c>
      <c r="C1113" s="34">
        <v>73</v>
      </c>
      <c r="D1113" s="34" t="s">
        <v>4673</v>
      </c>
      <c r="E1113" s="95">
        <f t="shared" si="40"/>
        <v>671</v>
      </c>
      <c r="F1113" s="95">
        <f>Cargos_x_gob!$C$3+Cargos_x_gob!$C$7</f>
        <v>949</v>
      </c>
      <c r="G1113" s="95">
        <f t="array" ref="G1113">SUM(IF('Graf I Nivel Datastudio'!$B$1:$B$1613=B1113,IF('Graf I Nivel Datastudio'!$C$1:$C$1613=C1113,IF('Graf I Nivel Datastudio'!$D$1:$D$1613=D1113,'Graf I Nivel Datastudio'!$G$1:$G$1613,0))))+SUM(IF('Graf II Nivel Datastudio'!$B$1:$B$1613=B1113,IF('Graf II Nivel Datastudio'!$C$1:$C$1613=C1113,IF('Graf II Nivel Datastudio'!$D$1:$D$1613=D1113,'Graf II Nivel Datastudio'!$G$1:$G$1613,0))))</f>
        <v>0</v>
      </c>
      <c r="H1113" s="95">
        <f t="shared" si="39"/>
        <v>67</v>
      </c>
      <c r="I1113" s="98">
        <f t="shared" si="32"/>
        <v>9.9850968703427717E-2</v>
      </c>
      <c r="J1113" s="98">
        <f t="shared" si="2"/>
        <v>7.0600632244467859E-2</v>
      </c>
      <c r="K1113" s="34" t="s">
        <v>4728</v>
      </c>
    </row>
    <row r="1114" spans="1:11">
      <c r="A1114" s="34" t="s">
        <v>4655</v>
      </c>
      <c r="B1114" s="34">
        <v>2014</v>
      </c>
      <c r="C1114" s="34">
        <v>74</v>
      </c>
      <c r="D1114" s="34" t="s">
        <v>4673</v>
      </c>
      <c r="E1114" s="95">
        <f t="shared" si="40"/>
        <v>671</v>
      </c>
      <c r="F1114" s="95">
        <f>Cargos_x_gob!$C$3+Cargos_x_gob!$C$7</f>
        <v>949</v>
      </c>
      <c r="G1114" s="95">
        <f t="array" ref="G1114">SUM(IF('Graf I Nivel Datastudio'!$B$1:$B$1613=B1114,IF('Graf I Nivel Datastudio'!$C$1:$C$1613=C1114,IF('Graf I Nivel Datastudio'!$D$1:$D$1613=D1114,'Graf I Nivel Datastudio'!$G$1:$G$1613,0))))+SUM(IF('Graf II Nivel Datastudio'!$B$1:$B$1613=B1114,IF('Graf II Nivel Datastudio'!$C$1:$C$1613=C1114,IF('Graf II Nivel Datastudio'!$D$1:$D$1613=D1114,'Graf II Nivel Datastudio'!$G$1:$G$1613,0))))</f>
        <v>0</v>
      </c>
      <c r="H1114" s="95">
        <f t="shared" si="39"/>
        <v>67</v>
      </c>
      <c r="I1114" s="98">
        <f t="shared" si="32"/>
        <v>9.9850968703427717E-2</v>
      </c>
      <c r="J1114" s="98">
        <f t="shared" si="2"/>
        <v>7.0600632244467859E-2</v>
      </c>
      <c r="K1114" s="34" t="s">
        <v>4728</v>
      </c>
    </row>
    <row r="1115" spans="1:11">
      <c r="A1115" s="34" t="s">
        <v>4655</v>
      </c>
      <c r="B1115" s="34">
        <v>2014</v>
      </c>
      <c r="C1115" s="34">
        <v>75</v>
      </c>
      <c r="D1115" s="34" t="s">
        <v>4673</v>
      </c>
      <c r="E1115" s="95">
        <f t="shared" si="40"/>
        <v>671</v>
      </c>
      <c r="F1115" s="95">
        <f>Cargos_x_gob!$C$3+Cargos_x_gob!$C$7</f>
        <v>949</v>
      </c>
      <c r="G1115" s="95">
        <f t="array" ref="G1115">SUM(IF('Graf I Nivel Datastudio'!$B$1:$B$1613=B1115,IF('Graf I Nivel Datastudio'!$C$1:$C$1613=C1115,IF('Graf I Nivel Datastudio'!$D$1:$D$1613=D1115,'Graf I Nivel Datastudio'!$G$1:$G$1613,0))))+SUM(IF('Graf II Nivel Datastudio'!$B$1:$B$1613=B1115,IF('Graf II Nivel Datastudio'!$C$1:$C$1613=C1115,IF('Graf II Nivel Datastudio'!$D$1:$D$1613=D1115,'Graf II Nivel Datastudio'!$G$1:$G$1613,0))))</f>
        <v>0</v>
      </c>
      <c r="H1115" s="95">
        <f t="shared" si="39"/>
        <v>67</v>
      </c>
      <c r="I1115" s="98">
        <f t="shared" si="32"/>
        <v>9.9850968703427717E-2</v>
      </c>
      <c r="J1115" s="98">
        <f t="shared" si="2"/>
        <v>7.0600632244467859E-2</v>
      </c>
      <c r="K1115" s="34" t="s">
        <v>4728</v>
      </c>
    </row>
    <row r="1116" spans="1:11">
      <c r="A1116" s="34" t="s">
        <v>4655</v>
      </c>
      <c r="B1116" s="34">
        <v>2014</v>
      </c>
      <c r="C1116" s="34">
        <v>76</v>
      </c>
      <c r="D1116" s="34" t="s">
        <v>4673</v>
      </c>
      <c r="E1116" s="95">
        <f t="shared" si="40"/>
        <v>671</v>
      </c>
      <c r="F1116" s="95">
        <f>Cargos_x_gob!$C$3+Cargos_x_gob!$C$7</f>
        <v>949</v>
      </c>
      <c r="G1116" s="95">
        <f t="array" ref="G1116">SUM(IF('Graf I Nivel Datastudio'!$B$1:$B$1613=B1116,IF('Graf I Nivel Datastudio'!$C$1:$C$1613=C1116,IF('Graf I Nivel Datastudio'!$D$1:$D$1613=D1116,'Graf I Nivel Datastudio'!$G$1:$G$1613,0))))+SUM(IF('Graf II Nivel Datastudio'!$B$1:$B$1613=B1116,IF('Graf II Nivel Datastudio'!$C$1:$C$1613=C1116,IF('Graf II Nivel Datastudio'!$D$1:$D$1613=D1116,'Graf II Nivel Datastudio'!$G$1:$G$1613,0))))</f>
        <v>0</v>
      </c>
      <c r="H1116" s="95">
        <f t="shared" si="39"/>
        <v>67</v>
      </c>
      <c r="I1116" s="98">
        <f t="shared" si="32"/>
        <v>9.9850968703427717E-2</v>
      </c>
      <c r="J1116" s="98">
        <f t="shared" si="2"/>
        <v>7.0600632244467859E-2</v>
      </c>
      <c r="K1116" s="34" t="s">
        <v>4728</v>
      </c>
    </row>
    <row r="1117" spans="1:11">
      <c r="A1117" s="34" t="s">
        <v>4655</v>
      </c>
      <c r="B1117" s="34">
        <v>2014</v>
      </c>
      <c r="C1117" s="34">
        <v>77</v>
      </c>
      <c r="D1117" s="34" t="s">
        <v>4673</v>
      </c>
      <c r="E1117" s="95">
        <f t="shared" si="40"/>
        <v>671</v>
      </c>
      <c r="F1117" s="95">
        <f>Cargos_x_gob!$C$3+Cargos_x_gob!$C$7</f>
        <v>949</v>
      </c>
      <c r="G1117" s="95">
        <f t="array" ref="G1117">SUM(IF('Graf I Nivel Datastudio'!$B$1:$B$1613=B1117,IF('Graf I Nivel Datastudio'!$C$1:$C$1613=C1117,IF('Graf I Nivel Datastudio'!$D$1:$D$1613=D1117,'Graf I Nivel Datastudio'!$G$1:$G$1613,0))))+SUM(IF('Graf II Nivel Datastudio'!$B$1:$B$1613=B1117,IF('Graf II Nivel Datastudio'!$C$1:$C$1613=C1117,IF('Graf II Nivel Datastudio'!$D$1:$D$1613=D1117,'Graf II Nivel Datastudio'!$G$1:$G$1613,0))))</f>
        <v>0</v>
      </c>
      <c r="H1117" s="95">
        <f t="shared" si="39"/>
        <v>67</v>
      </c>
      <c r="I1117" s="98">
        <f t="shared" si="32"/>
        <v>9.9850968703427717E-2</v>
      </c>
      <c r="J1117" s="98">
        <f t="shared" si="2"/>
        <v>7.0600632244467859E-2</v>
      </c>
      <c r="K1117" s="34" t="s">
        <v>4728</v>
      </c>
    </row>
    <row r="1118" spans="1:11">
      <c r="A1118" s="34" t="s">
        <v>4655</v>
      </c>
      <c r="B1118" s="34">
        <v>2014</v>
      </c>
      <c r="C1118" s="34">
        <v>78</v>
      </c>
      <c r="D1118" s="34" t="s">
        <v>4673</v>
      </c>
      <c r="E1118" s="95">
        <f t="shared" si="40"/>
        <v>671</v>
      </c>
      <c r="F1118" s="95">
        <f>Cargos_x_gob!$C$3+Cargos_x_gob!$C$7</f>
        <v>949</v>
      </c>
      <c r="G1118" s="95">
        <f t="array" ref="G1118">SUM(IF('Graf I Nivel Datastudio'!$B$1:$B$1613=B1118,IF('Graf I Nivel Datastudio'!$C$1:$C$1613=C1118,IF('Graf I Nivel Datastudio'!$D$1:$D$1613=D1118,'Graf I Nivel Datastudio'!$G$1:$G$1613,0))))+SUM(IF('Graf II Nivel Datastudio'!$B$1:$B$1613=B1118,IF('Graf II Nivel Datastudio'!$C$1:$C$1613=C1118,IF('Graf II Nivel Datastudio'!$D$1:$D$1613=D1118,'Graf II Nivel Datastudio'!$G$1:$G$1613,0))))</f>
        <v>0</v>
      </c>
      <c r="H1118" s="95">
        <f t="shared" si="39"/>
        <v>67</v>
      </c>
      <c r="I1118" s="98">
        <f t="shared" si="32"/>
        <v>9.9850968703427717E-2</v>
      </c>
      <c r="J1118" s="98">
        <f t="shared" si="2"/>
        <v>7.0600632244467859E-2</v>
      </c>
      <c r="K1118" s="34" t="s">
        <v>4728</v>
      </c>
    </row>
    <row r="1119" spans="1:11">
      <c r="A1119" s="34" t="s">
        <v>4655</v>
      </c>
      <c r="B1119" s="34">
        <v>2014</v>
      </c>
      <c r="C1119" s="34">
        <v>79</v>
      </c>
      <c r="D1119" s="34" t="s">
        <v>4673</v>
      </c>
      <c r="E1119" s="95">
        <f t="shared" si="40"/>
        <v>671</v>
      </c>
      <c r="F1119" s="95">
        <f>Cargos_x_gob!$C$3+Cargos_x_gob!$C$7</f>
        <v>949</v>
      </c>
      <c r="G1119" s="95">
        <f t="array" ref="G1119">SUM(IF('Graf I Nivel Datastudio'!$B$1:$B$1613=B1119,IF('Graf I Nivel Datastudio'!$C$1:$C$1613=C1119,IF('Graf I Nivel Datastudio'!$D$1:$D$1613=D1119,'Graf I Nivel Datastudio'!$G$1:$G$1613,0))))+SUM(IF('Graf II Nivel Datastudio'!$B$1:$B$1613=B1119,IF('Graf II Nivel Datastudio'!$C$1:$C$1613=C1119,IF('Graf II Nivel Datastudio'!$D$1:$D$1613=D1119,'Graf II Nivel Datastudio'!$G$1:$G$1613,0))))</f>
        <v>0</v>
      </c>
      <c r="H1119" s="95">
        <f t="shared" si="39"/>
        <v>67</v>
      </c>
      <c r="I1119" s="98">
        <f t="shared" si="32"/>
        <v>9.9850968703427717E-2</v>
      </c>
      <c r="J1119" s="98">
        <f t="shared" si="2"/>
        <v>7.0600632244467859E-2</v>
      </c>
      <c r="K1119" s="34" t="s">
        <v>4728</v>
      </c>
    </row>
    <row r="1120" spans="1:11">
      <c r="A1120" s="34" t="s">
        <v>4655</v>
      </c>
      <c r="B1120" s="34">
        <v>2014</v>
      </c>
      <c r="C1120" s="34">
        <v>80</v>
      </c>
      <c r="D1120" s="34" t="s">
        <v>4673</v>
      </c>
      <c r="E1120" s="95">
        <f t="shared" si="40"/>
        <v>671</v>
      </c>
      <c r="F1120" s="95">
        <f>Cargos_x_gob!$C$3+Cargos_x_gob!$C$7</f>
        <v>949</v>
      </c>
      <c r="G1120" s="95">
        <f t="array" ref="G1120">SUM(IF('Graf I Nivel Datastudio'!$B$1:$B$1613=B1120,IF('Graf I Nivel Datastudio'!$C$1:$C$1613=C1120,IF('Graf I Nivel Datastudio'!$D$1:$D$1613=D1120,'Graf I Nivel Datastudio'!$G$1:$G$1613,0))))+SUM(IF('Graf II Nivel Datastudio'!$B$1:$B$1613=B1120,IF('Graf II Nivel Datastudio'!$C$1:$C$1613=C1120,IF('Graf II Nivel Datastudio'!$D$1:$D$1613=D1120,'Graf II Nivel Datastudio'!$G$1:$G$1613,0))))</f>
        <v>0</v>
      </c>
      <c r="H1120" s="95">
        <f t="shared" si="39"/>
        <v>67</v>
      </c>
      <c r="I1120" s="98">
        <f t="shared" si="32"/>
        <v>9.9850968703427717E-2</v>
      </c>
      <c r="J1120" s="98">
        <f t="shared" si="2"/>
        <v>7.0600632244467859E-2</v>
      </c>
      <c r="K1120" s="34" t="s">
        <v>4728</v>
      </c>
    </row>
    <row r="1121" spans="1:11">
      <c r="A1121" s="34" t="s">
        <v>4655</v>
      </c>
      <c r="B1121" s="34">
        <v>2014</v>
      </c>
      <c r="C1121" s="34">
        <v>81</v>
      </c>
      <c r="D1121" s="34" t="s">
        <v>4673</v>
      </c>
      <c r="E1121" s="95">
        <f t="shared" si="40"/>
        <v>671</v>
      </c>
      <c r="F1121" s="95">
        <f>Cargos_x_gob!$C$3+Cargos_x_gob!$C$7</f>
        <v>949</v>
      </c>
      <c r="G1121" s="95">
        <f t="array" ref="G1121">SUM(IF('Graf I Nivel Datastudio'!$B$1:$B$1613=B1121,IF('Graf I Nivel Datastudio'!$C$1:$C$1613=C1121,IF('Graf I Nivel Datastudio'!$D$1:$D$1613=D1121,'Graf I Nivel Datastudio'!$G$1:$G$1613,0))))+SUM(IF('Graf II Nivel Datastudio'!$B$1:$B$1613=B1121,IF('Graf II Nivel Datastudio'!$C$1:$C$1613=C1121,IF('Graf II Nivel Datastudio'!$D$1:$D$1613=D1121,'Graf II Nivel Datastudio'!$G$1:$G$1613,0))))</f>
        <v>0</v>
      </c>
      <c r="H1121" s="95">
        <f t="shared" si="39"/>
        <v>67</v>
      </c>
      <c r="I1121" s="98">
        <f t="shared" si="32"/>
        <v>9.9850968703427717E-2</v>
      </c>
      <c r="J1121" s="98">
        <f t="shared" si="2"/>
        <v>7.0600632244467859E-2</v>
      </c>
      <c r="K1121" s="34" t="s">
        <v>4728</v>
      </c>
    </row>
    <row r="1122" spans="1:11">
      <c r="A1122" s="34" t="s">
        <v>4655</v>
      </c>
      <c r="B1122" s="34">
        <v>2014</v>
      </c>
      <c r="C1122" s="34">
        <v>82</v>
      </c>
      <c r="D1122" s="34" t="s">
        <v>4673</v>
      </c>
      <c r="E1122" s="95">
        <f t="shared" si="40"/>
        <v>671</v>
      </c>
      <c r="F1122" s="95">
        <f>Cargos_x_gob!$C$3+Cargos_x_gob!$C$7</f>
        <v>949</v>
      </c>
      <c r="G1122" s="95">
        <f t="array" ref="G1122">SUM(IF('Graf I Nivel Datastudio'!$B$1:$B$1613=B1122,IF('Graf I Nivel Datastudio'!$C$1:$C$1613=C1122,IF('Graf I Nivel Datastudio'!$D$1:$D$1613=D1122,'Graf I Nivel Datastudio'!$G$1:$G$1613,0))))+SUM(IF('Graf II Nivel Datastudio'!$B$1:$B$1613=B1122,IF('Graf II Nivel Datastudio'!$C$1:$C$1613=C1122,IF('Graf II Nivel Datastudio'!$D$1:$D$1613=D1122,'Graf II Nivel Datastudio'!$G$1:$G$1613,0))))</f>
        <v>0</v>
      </c>
      <c r="H1122" s="95">
        <f t="shared" si="39"/>
        <v>67</v>
      </c>
      <c r="I1122" s="98">
        <f t="shared" si="32"/>
        <v>9.9850968703427717E-2</v>
      </c>
      <c r="J1122" s="98">
        <f t="shared" si="2"/>
        <v>7.0600632244467859E-2</v>
      </c>
      <c r="K1122" s="34" t="s">
        <v>4728</v>
      </c>
    </row>
    <row r="1123" spans="1:11">
      <c r="A1123" s="34" t="s">
        <v>4655</v>
      </c>
      <c r="B1123" s="34">
        <v>2014</v>
      </c>
      <c r="C1123" s="34">
        <v>83</v>
      </c>
      <c r="D1123" s="34" t="s">
        <v>4673</v>
      </c>
      <c r="E1123" s="95">
        <f t="shared" si="40"/>
        <v>671</v>
      </c>
      <c r="F1123" s="95">
        <f>Cargos_x_gob!$C$3+Cargos_x_gob!$C$7</f>
        <v>949</v>
      </c>
      <c r="G1123" s="95">
        <f t="array" ref="G1123">SUM(IF('Graf I Nivel Datastudio'!$B$1:$B$1613=B1123,IF('Graf I Nivel Datastudio'!$C$1:$C$1613=C1123,IF('Graf I Nivel Datastudio'!$D$1:$D$1613=D1123,'Graf I Nivel Datastudio'!$G$1:$G$1613,0))))+SUM(IF('Graf II Nivel Datastudio'!$B$1:$B$1613=B1123,IF('Graf II Nivel Datastudio'!$C$1:$C$1613=C1123,IF('Graf II Nivel Datastudio'!$D$1:$D$1613=D1123,'Graf II Nivel Datastudio'!$G$1:$G$1613,0))))</f>
        <v>0</v>
      </c>
      <c r="H1123" s="95">
        <f t="shared" si="39"/>
        <v>67</v>
      </c>
      <c r="I1123" s="98">
        <f t="shared" si="32"/>
        <v>9.9850968703427717E-2</v>
      </c>
      <c r="J1123" s="98">
        <f t="shared" si="2"/>
        <v>7.0600632244467859E-2</v>
      </c>
      <c r="K1123" s="34" t="s">
        <v>4728</v>
      </c>
    </row>
    <row r="1124" spans="1:11">
      <c r="A1124" s="34" t="s">
        <v>4655</v>
      </c>
      <c r="B1124" s="34">
        <v>2014</v>
      </c>
      <c r="C1124" s="34">
        <v>84</v>
      </c>
      <c r="D1124" s="34" t="s">
        <v>4673</v>
      </c>
      <c r="E1124" s="95">
        <f t="shared" si="40"/>
        <v>671</v>
      </c>
      <c r="F1124" s="95">
        <f>Cargos_x_gob!$C$3+Cargos_x_gob!$C$7</f>
        <v>949</v>
      </c>
      <c r="G1124" s="95">
        <f t="array" ref="G1124">SUM(IF('Graf I Nivel Datastudio'!$B$1:$B$1613=B1124,IF('Graf I Nivel Datastudio'!$C$1:$C$1613=C1124,IF('Graf I Nivel Datastudio'!$D$1:$D$1613=D1124,'Graf I Nivel Datastudio'!$G$1:$G$1613,0))))+SUM(IF('Graf II Nivel Datastudio'!$B$1:$B$1613=B1124,IF('Graf II Nivel Datastudio'!$C$1:$C$1613=C1124,IF('Graf II Nivel Datastudio'!$D$1:$D$1613=D1124,'Graf II Nivel Datastudio'!$G$1:$G$1613,0))))</f>
        <v>0</v>
      </c>
      <c r="H1124" s="95">
        <f t="shared" si="39"/>
        <v>67</v>
      </c>
      <c r="I1124" s="98">
        <f t="shared" si="32"/>
        <v>9.9850968703427717E-2</v>
      </c>
      <c r="J1124" s="98">
        <f t="shared" si="2"/>
        <v>7.0600632244467859E-2</v>
      </c>
      <c r="K1124" s="34" t="s">
        <v>4728</v>
      </c>
    </row>
    <row r="1125" spans="1:11">
      <c r="A1125" s="34" t="s">
        <v>4655</v>
      </c>
      <c r="B1125" s="34">
        <v>2014</v>
      </c>
      <c r="C1125" s="34">
        <v>85</v>
      </c>
      <c r="D1125" s="34" t="s">
        <v>4673</v>
      </c>
      <c r="E1125" s="95">
        <f t="shared" si="40"/>
        <v>671</v>
      </c>
      <c r="F1125" s="95">
        <f>Cargos_x_gob!$C$3+Cargos_x_gob!$C$7</f>
        <v>949</v>
      </c>
      <c r="G1125" s="95">
        <f t="array" ref="G1125">SUM(IF('Graf I Nivel Datastudio'!$B$1:$B$1613=B1125,IF('Graf I Nivel Datastudio'!$C$1:$C$1613=C1125,IF('Graf I Nivel Datastudio'!$D$1:$D$1613=D1125,'Graf I Nivel Datastudio'!$G$1:$G$1613,0))))+SUM(IF('Graf II Nivel Datastudio'!$B$1:$B$1613=B1125,IF('Graf II Nivel Datastudio'!$C$1:$C$1613=C1125,IF('Graf II Nivel Datastudio'!$D$1:$D$1613=D1125,'Graf II Nivel Datastudio'!$G$1:$G$1613,0))))</f>
        <v>0</v>
      </c>
      <c r="H1125" s="95">
        <f t="shared" si="39"/>
        <v>67</v>
      </c>
      <c r="I1125" s="98">
        <f t="shared" si="32"/>
        <v>9.9850968703427717E-2</v>
      </c>
      <c r="J1125" s="98">
        <f t="shared" si="2"/>
        <v>7.0600632244467859E-2</v>
      </c>
      <c r="K1125" s="34" t="s">
        <v>4728</v>
      </c>
    </row>
    <row r="1126" spans="1:11">
      <c r="A1126" s="34" t="s">
        <v>4655</v>
      </c>
      <c r="B1126" s="34">
        <v>2014</v>
      </c>
      <c r="C1126" s="34">
        <v>86</v>
      </c>
      <c r="D1126" s="34" t="s">
        <v>4673</v>
      </c>
      <c r="E1126" s="95">
        <f t="shared" si="40"/>
        <v>671</v>
      </c>
      <c r="F1126" s="95">
        <f>Cargos_x_gob!$C$3+Cargos_x_gob!$C$7</f>
        <v>949</v>
      </c>
      <c r="G1126" s="95">
        <f t="array" ref="G1126">SUM(IF('Graf I Nivel Datastudio'!$B$1:$B$1613=B1126,IF('Graf I Nivel Datastudio'!$C$1:$C$1613=C1126,IF('Graf I Nivel Datastudio'!$D$1:$D$1613=D1126,'Graf I Nivel Datastudio'!$G$1:$G$1613,0))))+SUM(IF('Graf II Nivel Datastudio'!$B$1:$B$1613=B1126,IF('Graf II Nivel Datastudio'!$C$1:$C$1613=C1126,IF('Graf II Nivel Datastudio'!$D$1:$D$1613=D1126,'Graf II Nivel Datastudio'!$G$1:$G$1613,0))))</f>
        <v>0</v>
      </c>
      <c r="H1126" s="95">
        <f t="shared" si="39"/>
        <v>67</v>
      </c>
      <c r="I1126" s="98">
        <f t="shared" si="32"/>
        <v>9.9850968703427717E-2</v>
      </c>
      <c r="J1126" s="98">
        <f t="shared" si="2"/>
        <v>7.0600632244467859E-2</v>
      </c>
      <c r="K1126" s="34" t="s">
        <v>4728</v>
      </c>
    </row>
    <row r="1127" spans="1:11">
      <c r="A1127" s="34" t="s">
        <v>4655</v>
      </c>
      <c r="B1127" s="34">
        <v>2014</v>
      </c>
      <c r="C1127" s="34">
        <v>87</v>
      </c>
      <c r="D1127" s="34" t="s">
        <v>4673</v>
      </c>
      <c r="E1127" s="95">
        <f t="shared" si="40"/>
        <v>671</v>
      </c>
      <c r="F1127" s="95">
        <f>Cargos_x_gob!$C$3+Cargos_x_gob!$C$7</f>
        <v>949</v>
      </c>
      <c r="G1127" s="95">
        <f t="array" ref="G1127">SUM(IF('Graf I Nivel Datastudio'!$B$1:$B$1613=B1127,IF('Graf I Nivel Datastudio'!$C$1:$C$1613=C1127,IF('Graf I Nivel Datastudio'!$D$1:$D$1613=D1127,'Graf I Nivel Datastudio'!$G$1:$G$1613,0))))+SUM(IF('Graf II Nivel Datastudio'!$B$1:$B$1613=B1127,IF('Graf II Nivel Datastudio'!$C$1:$C$1613=C1127,IF('Graf II Nivel Datastudio'!$D$1:$D$1613=D1127,'Graf II Nivel Datastudio'!$G$1:$G$1613,0))))</f>
        <v>0</v>
      </c>
      <c r="H1127" s="95">
        <f t="shared" si="39"/>
        <v>67</v>
      </c>
      <c r="I1127" s="98">
        <f t="shared" si="32"/>
        <v>9.9850968703427717E-2</v>
      </c>
      <c r="J1127" s="98">
        <f t="shared" si="2"/>
        <v>7.0600632244467859E-2</v>
      </c>
      <c r="K1127" s="34" t="s">
        <v>4728</v>
      </c>
    </row>
    <row r="1128" spans="1:11">
      <c r="A1128" s="34" t="s">
        <v>4655</v>
      </c>
      <c r="B1128" s="34">
        <v>2014</v>
      </c>
      <c r="C1128" s="34">
        <v>88</v>
      </c>
      <c r="D1128" s="34" t="s">
        <v>4673</v>
      </c>
      <c r="E1128" s="95">
        <f t="shared" si="40"/>
        <v>671</v>
      </c>
      <c r="F1128" s="95">
        <f>Cargos_x_gob!$C$3+Cargos_x_gob!$C$7</f>
        <v>949</v>
      </c>
      <c r="G1128" s="95">
        <f t="array" ref="G1128">SUM(IF('Graf I Nivel Datastudio'!$B$1:$B$1613=B1128,IF('Graf I Nivel Datastudio'!$C$1:$C$1613=C1128,IF('Graf I Nivel Datastudio'!$D$1:$D$1613=D1128,'Graf I Nivel Datastudio'!$G$1:$G$1613,0))))+SUM(IF('Graf II Nivel Datastudio'!$B$1:$B$1613=B1128,IF('Graf II Nivel Datastudio'!$C$1:$C$1613=C1128,IF('Graf II Nivel Datastudio'!$D$1:$D$1613=D1128,'Graf II Nivel Datastudio'!$G$1:$G$1613,0))))</f>
        <v>0</v>
      </c>
      <c r="H1128" s="95">
        <f t="shared" si="39"/>
        <v>67</v>
      </c>
      <c r="I1128" s="98">
        <f t="shared" si="32"/>
        <v>9.9850968703427717E-2</v>
      </c>
      <c r="J1128" s="98">
        <f t="shared" si="2"/>
        <v>7.0600632244467859E-2</v>
      </c>
      <c r="K1128" s="34" t="s">
        <v>4728</v>
      </c>
    </row>
    <row r="1129" spans="1:11">
      <c r="A1129" s="34" t="s">
        <v>4655</v>
      </c>
      <c r="B1129" s="34">
        <v>2014</v>
      </c>
      <c r="C1129" s="34">
        <v>89</v>
      </c>
      <c r="D1129" s="34" t="s">
        <v>4673</v>
      </c>
      <c r="E1129" s="95">
        <f t="shared" si="40"/>
        <v>671</v>
      </c>
      <c r="F1129" s="95">
        <f>Cargos_x_gob!$C$3+Cargos_x_gob!$C$7</f>
        <v>949</v>
      </c>
      <c r="G1129" s="95">
        <f t="array" ref="G1129">SUM(IF('Graf I Nivel Datastudio'!$B$1:$B$1613=B1129,IF('Graf I Nivel Datastudio'!$C$1:$C$1613=C1129,IF('Graf I Nivel Datastudio'!$D$1:$D$1613=D1129,'Graf I Nivel Datastudio'!$G$1:$G$1613,0))))+SUM(IF('Graf II Nivel Datastudio'!$B$1:$B$1613=B1129,IF('Graf II Nivel Datastudio'!$C$1:$C$1613=C1129,IF('Graf II Nivel Datastudio'!$D$1:$D$1613=D1129,'Graf II Nivel Datastudio'!$G$1:$G$1613,0))))</f>
        <v>0</v>
      </c>
      <c r="H1129" s="95">
        <f t="shared" si="39"/>
        <v>67</v>
      </c>
      <c r="I1129" s="98">
        <f t="shared" si="32"/>
        <v>9.9850968703427717E-2</v>
      </c>
      <c r="J1129" s="98">
        <f t="shared" si="2"/>
        <v>7.0600632244467859E-2</v>
      </c>
      <c r="K1129" s="34" t="s">
        <v>4728</v>
      </c>
    </row>
    <row r="1130" spans="1:11">
      <c r="A1130" s="34" t="s">
        <v>4655</v>
      </c>
      <c r="B1130" s="34">
        <v>2014</v>
      </c>
      <c r="C1130" s="34">
        <v>90</v>
      </c>
      <c r="D1130" s="34" t="s">
        <v>4673</v>
      </c>
      <c r="E1130" s="95">
        <f t="shared" si="40"/>
        <v>671</v>
      </c>
      <c r="F1130" s="95">
        <f>Cargos_x_gob!$C$3+Cargos_x_gob!$C$7</f>
        <v>949</v>
      </c>
      <c r="G1130" s="95">
        <f t="array" ref="G1130">SUM(IF('Graf I Nivel Datastudio'!$B$1:$B$1613=B1130,IF('Graf I Nivel Datastudio'!$C$1:$C$1613=C1130,IF('Graf I Nivel Datastudio'!$D$1:$D$1613=D1130,'Graf I Nivel Datastudio'!$G$1:$G$1613,0))))+SUM(IF('Graf II Nivel Datastudio'!$B$1:$B$1613=B1130,IF('Graf II Nivel Datastudio'!$C$1:$C$1613=C1130,IF('Graf II Nivel Datastudio'!$D$1:$D$1613=D1130,'Graf II Nivel Datastudio'!$G$1:$G$1613,0))))</f>
        <v>2</v>
      </c>
      <c r="H1130" s="95">
        <f t="shared" si="39"/>
        <v>69</v>
      </c>
      <c r="I1130" s="98">
        <f t="shared" si="32"/>
        <v>0.10283159463487332</v>
      </c>
      <c r="J1130" s="98">
        <f t="shared" si="2"/>
        <v>7.2708113804004215E-2</v>
      </c>
      <c r="K1130" s="34" t="s">
        <v>4728</v>
      </c>
    </row>
    <row r="1131" spans="1:11">
      <c r="A1131" s="34" t="s">
        <v>4655</v>
      </c>
      <c r="B1131" s="34">
        <v>2014</v>
      </c>
      <c r="C1131" s="34">
        <v>91</v>
      </c>
      <c r="D1131" s="34" t="s">
        <v>4673</v>
      </c>
      <c r="E1131" s="95">
        <f t="shared" si="40"/>
        <v>671</v>
      </c>
      <c r="F1131" s="95">
        <f>Cargos_x_gob!$C$3+Cargos_x_gob!$C$7</f>
        <v>949</v>
      </c>
      <c r="G1131" s="95">
        <f t="array" ref="G1131">SUM(IF('Graf I Nivel Datastudio'!$B$1:$B$1613=B1131,IF('Graf I Nivel Datastudio'!$C$1:$C$1613=C1131,IF('Graf I Nivel Datastudio'!$D$1:$D$1613=D1131,'Graf I Nivel Datastudio'!$G$1:$G$1613,0))))+SUM(IF('Graf II Nivel Datastudio'!$B$1:$B$1613=B1131,IF('Graf II Nivel Datastudio'!$C$1:$C$1613=C1131,IF('Graf II Nivel Datastudio'!$D$1:$D$1613=D1131,'Graf II Nivel Datastudio'!$G$1:$G$1613,0))))</f>
        <v>2</v>
      </c>
      <c r="H1131" s="95">
        <f t="shared" si="39"/>
        <v>71</v>
      </c>
      <c r="I1131" s="98">
        <f t="shared" si="32"/>
        <v>0.10581222056631892</v>
      </c>
      <c r="J1131" s="98">
        <f t="shared" si="2"/>
        <v>7.4815595363540571E-2</v>
      </c>
      <c r="K1131" s="34" t="s">
        <v>4728</v>
      </c>
    </row>
    <row r="1132" spans="1:11">
      <c r="A1132" s="34" t="s">
        <v>4655</v>
      </c>
      <c r="B1132" s="34">
        <v>2014</v>
      </c>
      <c r="C1132" s="34">
        <v>92</v>
      </c>
      <c r="D1132" s="34" t="s">
        <v>4673</v>
      </c>
      <c r="E1132" s="95">
        <f t="shared" si="40"/>
        <v>671</v>
      </c>
      <c r="F1132" s="95">
        <f>Cargos_x_gob!$C$3+Cargos_x_gob!$C$7</f>
        <v>949</v>
      </c>
      <c r="G1132" s="95">
        <f t="array" ref="G1132">SUM(IF('Graf I Nivel Datastudio'!$B$1:$B$1613=B1132,IF('Graf I Nivel Datastudio'!$C$1:$C$1613=C1132,IF('Graf I Nivel Datastudio'!$D$1:$D$1613=D1132,'Graf I Nivel Datastudio'!$G$1:$G$1613,0))))+SUM(IF('Graf II Nivel Datastudio'!$B$1:$B$1613=B1132,IF('Graf II Nivel Datastudio'!$C$1:$C$1613=C1132,IF('Graf II Nivel Datastudio'!$D$1:$D$1613=D1132,'Graf II Nivel Datastudio'!$G$1:$G$1613,0))))</f>
        <v>0</v>
      </c>
      <c r="H1132" s="95">
        <f t="shared" si="39"/>
        <v>71</v>
      </c>
      <c r="I1132" s="98">
        <f t="shared" si="32"/>
        <v>0.10581222056631892</v>
      </c>
      <c r="J1132" s="98">
        <f t="shared" si="2"/>
        <v>7.4815595363540571E-2</v>
      </c>
      <c r="K1132" s="34" t="s">
        <v>4728</v>
      </c>
    </row>
    <row r="1133" spans="1:11">
      <c r="A1133" s="34" t="s">
        <v>4655</v>
      </c>
      <c r="B1133" s="34">
        <v>2014</v>
      </c>
      <c r="C1133" s="34">
        <v>93</v>
      </c>
      <c r="D1133" s="34" t="s">
        <v>4673</v>
      </c>
      <c r="E1133" s="95">
        <f t="shared" si="40"/>
        <v>671</v>
      </c>
      <c r="F1133" s="95">
        <f>Cargos_x_gob!$C$3+Cargos_x_gob!$C$7</f>
        <v>949</v>
      </c>
      <c r="G1133" s="95">
        <f t="array" ref="G1133">SUM(IF('Graf I Nivel Datastudio'!$B$1:$B$1613=B1133,IF('Graf I Nivel Datastudio'!$C$1:$C$1613=C1133,IF('Graf I Nivel Datastudio'!$D$1:$D$1613=D1133,'Graf I Nivel Datastudio'!$G$1:$G$1613,0))))+SUM(IF('Graf II Nivel Datastudio'!$B$1:$B$1613=B1133,IF('Graf II Nivel Datastudio'!$C$1:$C$1613=C1133,IF('Graf II Nivel Datastudio'!$D$1:$D$1613=D1133,'Graf II Nivel Datastudio'!$G$1:$G$1613,0))))</f>
        <v>0</v>
      </c>
      <c r="H1133" s="95">
        <f t="shared" si="39"/>
        <v>71</v>
      </c>
      <c r="I1133" s="98">
        <f t="shared" si="32"/>
        <v>0.10581222056631892</v>
      </c>
      <c r="J1133" s="98">
        <f t="shared" si="2"/>
        <v>7.4815595363540571E-2</v>
      </c>
      <c r="K1133" s="34" t="s">
        <v>4728</v>
      </c>
    </row>
    <row r="1134" spans="1:11">
      <c r="A1134" s="34" t="s">
        <v>4655</v>
      </c>
      <c r="B1134" s="34">
        <v>2014</v>
      </c>
      <c r="C1134" s="34">
        <v>94</v>
      </c>
      <c r="D1134" s="34" t="s">
        <v>4673</v>
      </c>
      <c r="E1134" s="95">
        <f t="shared" si="40"/>
        <v>671</v>
      </c>
      <c r="F1134" s="95">
        <f>Cargos_x_gob!$C$3+Cargos_x_gob!$C$7</f>
        <v>949</v>
      </c>
      <c r="G1134" s="95">
        <f t="array" ref="G1134">SUM(IF('Graf I Nivel Datastudio'!$B$1:$B$1613=B1134,IF('Graf I Nivel Datastudio'!$C$1:$C$1613=C1134,IF('Graf I Nivel Datastudio'!$D$1:$D$1613=D1134,'Graf I Nivel Datastudio'!$G$1:$G$1613,0))))+SUM(IF('Graf II Nivel Datastudio'!$B$1:$B$1613=B1134,IF('Graf II Nivel Datastudio'!$C$1:$C$1613=C1134,IF('Graf II Nivel Datastudio'!$D$1:$D$1613=D1134,'Graf II Nivel Datastudio'!$G$1:$G$1613,0))))</f>
        <v>0</v>
      </c>
      <c r="H1134" s="95">
        <f t="shared" si="39"/>
        <v>71</v>
      </c>
      <c r="I1134" s="98">
        <f t="shared" si="32"/>
        <v>0.10581222056631892</v>
      </c>
      <c r="J1134" s="98">
        <f t="shared" si="2"/>
        <v>7.4815595363540571E-2</v>
      </c>
      <c r="K1134" s="34" t="s">
        <v>4728</v>
      </c>
    </row>
    <row r="1135" spans="1:11">
      <c r="A1135" s="34" t="s">
        <v>4655</v>
      </c>
      <c r="B1135" s="34">
        <v>2014</v>
      </c>
      <c r="C1135" s="34">
        <v>95</v>
      </c>
      <c r="D1135" s="34" t="s">
        <v>4673</v>
      </c>
      <c r="E1135" s="95">
        <f t="shared" si="40"/>
        <v>671</v>
      </c>
      <c r="F1135" s="95">
        <f>Cargos_x_gob!$C$3+Cargos_x_gob!$C$7</f>
        <v>949</v>
      </c>
      <c r="G1135" s="95">
        <f t="array" ref="G1135">SUM(IF('Graf I Nivel Datastudio'!$B$1:$B$1613=B1135,IF('Graf I Nivel Datastudio'!$C$1:$C$1613=C1135,IF('Graf I Nivel Datastudio'!$D$1:$D$1613=D1135,'Graf I Nivel Datastudio'!$G$1:$G$1613,0))))+SUM(IF('Graf II Nivel Datastudio'!$B$1:$B$1613=B1135,IF('Graf II Nivel Datastudio'!$C$1:$C$1613=C1135,IF('Graf II Nivel Datastudio'!$D$1:$D$1613=D1135,'Graf II Nivel Datastudio'!$G$1:$G$1613,0))))</f>
        <v>0</v>
      </c>
      <c r="H1135" s="95">
        <f t="shared" si="39"/>
        <v>71</v>
      </c>
      <c r="I1135" s="98">
        <f t="shared" si="32"/>
        <v>0.10581222056631892</v>
      </c>
      <c r="J1135" s="98">
        <f t="shared" si="2"/>
        <v>7.4815595363540571E-2</v>
      </c>
      <c r="K1135" s="34" t="s">
        <v>4728</v>
      </c>
    </row>
    <row r="1136" spans="1:11">
      <c r="A1136" s="34" t="s">
        <v>4655</v>
      </c>
      <c r="B1136" s="34">
        <v>2014</v>
      </c>
      <c r="C1136" s="34">
        <v>96</v>
      </c>
      <c r="D1136" s="34" t="s">
        <v>4673</v>
      </c>
      <c r="E1136" s="95">
        <f t="shared" si="40"/>
        <v>671</v>
      </c>
      <c r="F1136" s="95">
        <f>Cargos_x_gob!$C$3+Cargos_x_gob!$C$7</f>
        <v>949</v>
      </c>
      <c r="G1136" s="95">
        <f t="array" ref="G1136">SUM(IF('Graf I Nivel Datastudio'!$B$1:$B$1613=B1136,IF('Graf I Nivel Datastudio'!$C$1:$C$1613=C1136,IF('Graf I Nivel Datastudio'!$D$1:$D$1613=D1136,'Graf I Nivel Datastudio'!$G$1:$G$1613,0))))+SUM(IF('Graf II Nivel Datastudio'!$B$1:$B$1613=B1136,IF('Graf II Nivel Datastudio'!$C$1:$C$1613=C1136,IF('Graf II Nivel Datastudio'!$D$1:$D$1613=D1136,'Graf II Nivel Datastudio'!$G$1:$G$1613,0))))</f>
        <v>0</v>
      </c>
      <c r="H1136" s="95">
        <f t="shared" si="39"/>
        <v>71</v>
      </c>
      <c r="I1136" s="98">
        <f t="shared" si="32"/>
        <v>0.10581222056631892</v>
      </c>
      <c r="J1136" s="98">
        <f t="shared" si="2"/>
        <v>7.4815595363540571E-2</v>
      </c>
      <c r="K1136" s="34" t="s">
        <v>4728</v>
      </c>
    </row>
    <row r="1137" spans="1:11">
      <c r="A1137" s="34" t="s">
        <v>4655</v>
      </c>
      <c r="B1137" s="34">
        <v>2014</v>
      </c>
      <c r="C1137" s="34">
        <v>97</v>
      </c>
      <c r="D1137" s="34" t="s">
        <v>4673</v>
      </c>
      <c r="E1137" s="95">
        <f t="shared" si="40"/>
        <v>671</v>
      </c>
      <c r="F1137" s="95">
        <f>Cargos_x_gob!$C$3+Cargos_x_gob!$C$7</f>
        <v>949</v>
      </c>
      <c r="G1137" s="95">
        <f t="array" ref="G1137">SUM(IF('Graf I Nivel Datastudio'!$B$1:$B$1613=B1137,IF('Graf I Nivel Datastudio'!$C$1:$C$1613=C1137,IF('Graf I Nivel Datastudio'!$D$1:$D$1613=D1137,'Graf I Nivel Datastudio'!$G$1:$G$1613,0))))+SUM(IF('Graf II Nivel Datastudio'!$B$1:$B$1613=B1137,IF('Graf II Nivel Datastudio'!$C$1:$C$1613=C1137,IF('Graf II Nivel Datastudio'!$D$1:$D$1613=D1137,'Graf II Nivel Datastudio'!$G$1:$G$1613,0))))</f>
        <v>0</v>
      </c>
      <c r="H1137" s="95">
        <f t="shared" si="39"/>
        <v>71</v>
      </c>
      <c r="I1137" s="98">
        <f t="shared" si="32"/>
        <v>0.10581222056631892</v>
      </c>
      <c r="J1137" s="98">
        <f t="shared" si="2"/>
        <v>7.4815595363540571E-2</v>
      </c>
      <c r="K1137" s="34" t="s">
        <v>4728</v>
      </c>
    </row>
    <row r="1138" spans="1:11">
      <c r="A1138" s="34" t="s">
        <v>4655</v>
      </c>
      <c r="B1138" s="34">
        <v>2014</v>
      </c>
      <c r="C1138" s="34">
        <v>98</v>
      </c>
      <c r="D1138" s="34" t="s">
        <v>4673</v>
      </c>
      <c r="E1138" s="95">
        <f t="shared" si="40"/>
        <v>671</v>
      </c>
      <c r="F1138" s="95">
        <f>Cargos_x_gob!$C$3+Cargos_x_gob!$C$7</f>
        <v>949</v>
      </c>
      <c r="G1138" s="95">
        <f t="array" ref="G1138">SUM(IF('Graf I Nivel Datastudio'!$B$1:$B$1613=B1138,IF('Graf I Nivel Datastudio'!$C$1:$C$1613=C1138,IF('Graf I Nivel Datastudio'!$D$1:$D$1613=D1138,'Graf I Nivel Datastudio'!$G$1:$G$1613,0))))+SUM(IF('Graf II Nivel Datastudio'!$B$1:$B$1613=B1138,IF('Graf II Nivel Datastudio'!$C$1:$C$1613=C1138,IF('Graf II Nivel Datastudio'!$D$1:$D$1613=D1138,'Graf II Nivel Datastudio'!$G$1:$G$1613,0))))</f>
        <v>0</v>
      </c>
      <c r="H1138" s="95">
        <f t="shared" si="39"/>
        <v>71</v>
      </c>
      <c r="I1138" s="98">
        <f t="shared" si="32"/>
        <v>0.10581222056631892</v>
      </c>
      <c r="J1138" s="98">
        <f t="shared" si="2"/>
        <v>7.4815595363540571E-2</v>
      </c>
      <c r="K1138" s="34" t="s">
        <v>4728</v>
      </c>
    </row>
    <row r="1139" spans="1:11">
      <c r="A1139" s="34" t="s">
        <v>4655</v>
      </c>
      <c r="B1139" s="34">
        <v>2014</v>
      </c>
      <c r="C1139" s="34">
        <v>99</v>
      </c>
      <c r="D1139" s="34" t="s">
        <v>4673</v>
      </c>
      <c r="E1139" s="95">
        <f t="shared" si="40"/>
        <v>671</v>
      </c>
      <c r="F1139" s="95">
        <f>Cargos_x_gob!$C$3+Cargos_x_gob!$C$7</f>
        <v>949</v>
      </c>
      <c r="G1139" s="95">
        <f t="array" ref="G1139">SUM(IF('Graf I Nivel Datastudio'!$B$1:$B$1613=B1139,IF('Graf I Nivel Datastudio'!$C$1:$C$1613=C1139,IF('Graf I Nivel Datastudio'!$D$1:$D$1613=D1139,'Graf I Nivel Datastudio'!$G$1:$G$1613,0))))+SUM(IF('Graf II Nivel Datastudio'!$B$1:$B$1613=B1139,IF('Graf II Nivel Datastudio'!$C$1:$C$1613=C1139,IF('Graf II Nivel Datastudio'!$D$1:$D$1613=D1139,'Graf II Nivel Datastudio'!$G$1:$G$1613,0))))</f>
        <v>0</v>
      </c>
      <c r="H1139" s="95">
        <f t="shared" si="39"/>
        <v>71</v>
      </c>
      <c r="I1139" s="98">
        <f t="shared" si="32"/>
        <v>0.10581222056631892</v>
      </c>
      <c r="J1139" s="98">
        <f t="shared" si="2"/>
        <v>7.4815595363540571E-2</v>
      </c>
      <c r="K1139" s="34" t="s">
        <v>4728</v>
      </c>
    </row>
    <row r="1140" spans="1:11">
      <c r="A1140" s="34" t="s">
        <v>4655</v>
      </c>
      <c r="B1140" s="34">
        <v>2014</v>
      </c>
      <c r="C1140" s="34">
        <v>100</v>
      </c>
      <c r="D1140" s="34" t="s">
        <v>4673</v>
      </c>
      <c r="E1140" s="95">
        <f t="shared" si="40"/>
        <v>671</v>
      </c>
      <c r="F1140" s="95">
        <f>Cargos_x_gob!$C$3+Cargos_x_gob!$C$7</f>
        <v>949</v>
      </c>
      <c r="G1140" s="95">
        <f t="array" ref="G1140">SUM(IF('Graf I Nivel Datastudio'!$B$1:$B$1613=B1140,IF('Graf I Nivel Datastudio'!$C$1:$C$1613=C1140,IF('Graf I Nivel Datastudio'!$D$1:$D$1613=D1140,'Graf I Nivel Datastudio'!$G$1:$G$1613,0))))+SUM(IF('Graf II Nivel Datastudio'!$B$1:$B$1613=B1140,IF('Graf II Nivel Datastudio'!$C$1:$C$1613=C1140,IF('Graf II Nivel Datastudio'!$D$1:$D$1613=D1140,'Graf II Nivel Datastudio'!$G$1:$G$1613,0))))</f>
        <v>0</v>
      </c>
      <c r="H1140" s="95">
        <f t="shared" si="39"/>
        <v>71</v>
      </c>
      <c r="I1140" s="98">
        <f t="shared" si="32"/>
        <v>0.10581222056631892</v>
      </c>
      <c r="J1140" s="98">
        <f t="shared" si="2"/>
        <v>7.4815595363540571E-2</v>
      </c>
      <c r="K1140" s="34" t="s">
        <v>4728</v>
      </c>
    </row>
    <row r="1141" spans="1:11">
      <c r="A1141" s="34" t="s">
        <v>4655</v>
      </c>
      <c r="B1141" s="34">
        <v>2014</v>
      </c>
      <c r="C1141" s="34">
        <v>101</v>
      </c>
      <c r="D1141" s="34" t="s">
        <v>4673</v>
      </c>
      <c r="E1141" s="95">
        <f t="shared" si="40"/>
        <v>671</v>
      </c>
      <c r="F1141" s="95">
        <f>Cargos_x_gob!$C$3+Cargos_x_gob!$C$7</f>
        <v>949</v>
      </c>
      <c r="G1141" s="95">
        <f t="array" ref="G1141">SUM(IF('Graf I Nivel Datastudio'!$B$1:$B$1613=B1141,IF('Graf I Nivel Datastudio'!$C$1:$C$1613=C1141,IF('Graf I Nivel Datastudio'!$D$1:$D$1613=D1141,'Graf I Nivel Datastudio'!$G$1:$G$1613,0))))+SUM(IF('Graf II Nivel Datastudio'!$B$1:$B$1613=B1141,IF('Graf II Nivel Datastudio'!$C$1:$C$1613=C1141,IF('Graf II Nivel Datastudio'!$D$1:$D$1613=D1141,'Graf II Nivel Datastudio'!$G$1:$G$1613,0))))</f>
        <v>0</v>
      </c>
      <c r="H1141" s="95">
        <f t="shared" si="39"/>
        <v>71</v>
      </c>
      <c r="I1141" s="98">
        <f t="shared" si="32"/>
        <v>0.10581222056631892</v>
      </c>
      <c r="J1141" s="98">
        <f t="shared" si="2"/>
        <v>7.4815595363540571E-2</v>
      </c>
      <c r="K1141" s="34" t="s">
        <v>4728</v>
      </c>
    </row>
    <row r="1142" spans="1:11">
      <c r="A1142" s="34" t="s">
        <v>4655</v>
      </c>
      <c r="B1142" s="34">
        <v>2014</v>
      </c>
      <c r="C1142" s="34">
        <v>102</v>
      </c>
      <c r="D1142" s="34" t="s">
        <v>4673</v>
      </c>
      <c r="E1142" s="95">
        <f t="shared" si="40"/>
        <v>671</v>
      </c>
      <c r="F1142" s="95">
        <f>Cargos_x_gob!$C$3+Cargos_x_gob!$C$7</f>
        <v>949</v>
      </c>
      <c r="G1142" s="95">
        <f t="array" ref="G1142">SUM(IF('Graf I Nivel Datastudio'!$B$1:$B$1613=B1142,IF('Graf I Nivel Datastudio'!$C$1:$C$1613=C1142,IF('Graf I Nivel Datastudio'!$D$1:$D$1613=D1142,'Graf I Nivel Datastudio'!$G$1:$G$1613,0))))+SUM(IF('Graf II Nivel Datastudio'!$B$1:$B$1613=B1142,IF('Graf II Nivel Datastudio'!$C$1:$C$1613=C1142,IF('Graf II Nivel Datastudio'!$D$1:$D$1613=D1142,'Graf II Nivel Datastudio'!$G$1:$G$1613,0))))</f>
        <v>0</v>
      </c>
      <c r="H1142" s="95">
        <f t="shared" si="39"/>
        <v>71</v>
      </c>
      <c r="I1142" s="98">
        <f t="shared" si="32"/>
        <v>0.10581222056631892</v>
      </c>
      <c r="J1142" s="98">
        <f t="shared" si="2"/>
        <v>7.4815595363540571E-2</v>
      </c>
      <c r="K1142" s="34" t="s">
        <v>4728</v>
      </c>
    </row>
    <row r="1143" spans="1:11">
      <c r="A1143" s="34" t="s">
        <v>4655</v>
      </c>
      <c r="B1143" s="34">
        <v>2014</v>
      </c>
      <c r="C1143" s="34">
        <v>103</v>
      </c>
      <c r="D1143" s="34" t="s">
        <v>4673</v>
      </c>
      <c r="E1143" s="95">
        <f t="shared" si="40"/>
        <v>671</v>
      </c>
      <c r="F1143" s="95">
        <f>Cargos_x_gob!$C$3+Cargos_x_gob!$C$7</f>
        <v>949</v>
      </c>
      <c r="G1143" s="95">
        <f t="array" ref="G1143">SUM(IF('Graf I Nivel Datastudio'!$B$1:$B$1613=B1143,IF('Graf I Nivel Datastudio'!$C$1:$C$1613=C1143,IF('Graf I Nivel Datastudio'!$D$1:$D$1613=D1143,'Graf I Nivel Datastudio'!$G$1:$G$1613,0))))+SUM(IF('Graf II Nivel Datastudio'!$B$1:$B$1613=B1143,IF('Graf II Nivel Datastudio'!$C$1:$C$1613=C1143,IF('Graf II Nivel Datastudio'!$D$1:$D$1613=D1143,'Graf II Nivel Datastudio'!$G$1:$G$1613,0))))</f>
        <v>0</v>
      </c>
      <c r="H1143" s="95">
        <f t="shared" si="39"/>
        <v>71</v>
      </c>
      <c r="I1143" s="98">
        <f t="shared" si="32"/>
        <v>0.10581222056631892</v>
      </c>
      <c r="J1143" s="98">
        <f t="shared" si="2"/>
        <v>7.4815595363540571E-2</v>
      </c>
      <c r="K1143" s="34" t="s">
        <v>4728</v>
      </c>
    </row>
    <row r="1144" spans="1:11">
      <c r="A1144" s="34" t="s">
        <v>4655</v>
      </c>
      <c r="B1144" s="34">
        <v>2014</v>
      </c>
      <c r="C1144" s="34">
        <v>104</v>
      </c>
      <c r="D1144" s="34" t="s">
        <v>4673</v>
      </c>
      <c r="E1144" s="95">
        <f t="shared" si="40"/>
        <v>671</v>
      </c>
      <c r="F1144" s="95">
        <f>Cargos_x_gob!$C$3+Cargos_x_gob!$C$7</f>
        <v>949</v>
      </c>
      <c r="G1144" s="95">
        <f t="array" ref="G1144">SUM(IF('Graf I Nivel Datastudio'!$B$1:$B$1613=B1144,IF('Graf I Nivel Datastudio'!$C$1:$C$1613=C1144,IF('Graf I Nivel Datastudio'!$D$1:$D$1613=D1144,'Graf I Nivel Datastudio'!$G$1:$G$1613,0))))+SUM(IF('Graf II Nivel Datastudio'!$B$1:$B$1613=B1144,IF('Graf II Nivel Datastudio'!$C$1:$C$1613=C1144,IF('Graf II Nivel Datastudio'!$D$1:$D$1613=D1144,'Graf II Nivel Datastudio'!$G$1:$G$1613,0))))</f>
        <v>0</v>
      </c>
      <c r="H1144" s="95">
        <f t="shared" si="39"/>
        <v>71</v>
      </c>
      <c r="I1144" s="98">
        <f t="shared" si="32"/>
        <v>0.10581222056631892</v>
      </c>
      <c r="J1144" s="98">
        <f t="shared" si="2"/>
        <v>7.4815595363540571E-2</v>
      </c>
      <c r="K1144" s="34" t="s">
        <v>4728</v>
      </c>
    </row>
    <row r="1145" spans="1:11">
      <c r="A1145" s="34" t="s">
        <v>4655</v>
      </c>
      <c r="B1145" s="34">
        <v>2014</v>
      </c>
      <c r="C1145" s="34">
        <v>1</v>
      </c>
      <c r="D1145" s="34" t="s">
        <v>4678</v>
      </c>
      <c r="E1145" s="95">
        <f t="shared" si="40"/>
        <v>671</v>
      </c>
      <c r="F1145" s="95">
        <f>Cargos_x_gob!$C$3+Cargos_x_gob!$C$7</f>
        <v>949</v>
      </c>
      <c r="G1145" s="95">
        <f t="array" ref="G1145">SUM(IF('Graf I Nivel Datastudio'!$B$1:$B$1613=B1145,IF('Graf I Nivel Datastudio'!$C$1:$C$1613=C1145,IF('Graf I Nivel Datastudio'!$D$1:$D$1613=D1145,'Graf I Nivel Datastudio'!$G$1:$G$1613,0))))+SUM(IF('Graf II Nivel Datastudio'!$B$1:$B$1613=B1145,IF('Graf II Nivel Datastudio'!$C$1:$C$1613=C1145,IF('Graf II Nivel Datastudio'!$D$1:$D$1613=D1145,'Graf II Nivel Datastudio'!$G$1:$G$1613,0))))</f>
        <v>0</v>
      </c>
      <c r="H1145" s="95">
        <f>G1145</f>
        <v>0</v>
      </c>
      <c r="I1145" s="98">
        <f t="shared" si="32"/>
        <v>0</v>
      </c>
      <c r="J1145" s="98">
        <f t="shared" si="2"/>
        <v>0</v>
      </c>
      <c r="K1145" s="34" t="s">
        <v>4728</v>
      </c>
    </row>
    <row r="1146" spans="1:11">
      <c r="A1146" s="34" t="s">
        <v>4655</v>
      </c>
      <c r="B1146" s="34">
        <v>2014</v>
      </c>
      <c r="C1146" s="34">
        <v>2</v>
      </c>
      <c r="D1146" s="34" t="s">
        <v>4678</v>
      </c>
      <c r="E1146" s="95">
        <f t="shared" si="40"/>
        <v>671</v>
      </c>
      <c r="F1146" s="95">
        <f>Cargos_x_gob!$C$3+Cargos_x_gob!$C$7</f>
        <v>949</v>
      </c>
      <c r="G1146" s="95">
        <f t="array" ref="G1146">SUM(IF('Graf I Nivel Datastudio'!$B$1:$B$1613=B1146,IF('Graf I Nivel Datastudio'!$C$1:$C$1613=C1146,IF('Graf I Nivel Datastudio'!$D$1:$D$1613=D1146,'Graf I Nivel Datastudio'!$G$1:$G$1613,0))))+SUM(IF('Graf II Nivel Datastudio'!$B$1:$B$1613=B1146,IF('Graf II Nivel Datastudio'!$C$1:$C$1613=C1146,IF('Graf II Nivel Datastudio'!$D$1:$D$1613=D1146,'Graf II Nivel Datastudio'!$G$1:$G$1613,0))))</f>
        <v>0</v>
      </c>
      <c r="H1146" s="95">
        <f t="shared" ref="H1146:H1248" si="41">G1146+H1145</f>
        <v>0</v>
      </c>
      <c r="I1146" s="98">
        <f t="shared" si="32"/>
        <v>0</v>
      </c>
      <c r="J1146" s="98">
        <f t="shared" si="2"/>
        <v>0</v>
      </c>
      <c r="K1146" s="34" t="s">
        <v>4728</v>
      </c>
    </row>
    <row r="1147" spans="1:11">
      <c r="A1147" s="34" t="s">
        <v>4655</v>
      </c>
      <c r="B1147" s="34">
        <v>2014</v>
      </c>
      <c r="C1147" s="34">
        <v>3</v>
      </c>
      <c r="D1147" s="34" t="s">
        <v>4678</v>
      </c>
      <c r="E1147" s="95">
        <f t="shared" si="40"/>
        <v>671</v>
      </c>
      <c r="F1147" s="95">
        <f>Cargos_x_gob!$C$3+Cargos_x_gob!$C$7</f>
        <v>949</v>
      </c>
      <c r="G1147" s="95">
        <f t="array" ref="G1147">SUM(IF('Graf I Nivel Datastudio'!$B$1:$B$1613=B1147,IF('Graf I Nivel Datastudio'!$C$1:$C$1613=C1147,IF('Graf I Nivel Datastudio'!$D$1:$D$1613=D1147,'Graf I Nivel Datastudio'!$G$1:$G$1613,0))))+SUM(IF('Graf II Nivel Datastudio'!$B$1:$B$1613=B1147,IF('Graf II Nivel Datastudio'!$C$1:$C$1613=C1147,IF('Graf II Nivel Datastudio'!$D$1:$D$1613=D1147,'Graf II Nivel Datastudio'!$G$1:$G$1613,0))))</f>
        <v>0</v>
      </c>
      <c r="H1147" s="95">
        <f t="shared" si="41"/>
        <v>0</v>
      </c>
      <c r="I1147" s="98">
        <f t="shared" si="32"/>
        <v>0</v>
      </c>
      <c r="J1147" s="98">
        <f t="shared" si="2"/>
        <v>0</v>
      </c>
      <c r="K1147" s="34" t="s">
        <v>4728</v>
      </c>
    </row>
    <row r="1148" spans="1:11">
      <c r="A1148" s="34" t="s">
        <v>4655</v>
      </c>
      <c r="B1148" s="34">
        <v>2014</v>
      </c>
      <c r="C1148" s="34">
        <v>4</v>
      </c>
      <c r="D1148" s="34" t="s">
        <v>4678</v>
      </c>
      <c r="E1148" s="95">
        <f t="shared" si="40"/>
        <v>671</v>
      </c>
      <c r="F1148" s="95">
        <f>Cargos_x_gob!$C$3+Cargos_x_gob!$C$7</f>
        <v>949</v>
      </c>
      <c r="G1148" s="95">
        <f t="array" ref="G1148">SUM(IF('Graf I Nivel Datastudio'!$B$1:$B$1613=B1148,IF('Graf I Nivel Datastudio'!$C$1:$C$1613=C1148,IF('Graf I Nivel Datastudio'!$D$1:$D$1613=D1148,'Graf I Nivel Datastudio'!$G$1:$G$1613,0))))+SUM(IF('Graf II Nivel Datastudio'!$B$1:$B$1613=B1148,IF('Graf II Nivel Datastudio'!$C$1:$C$1613=C1148,IF('Graf II Nivel Datastudio'!$D$1:$D$1613=D1148,'Graf II Nivel Datastudio'!$G$1:$G$1613,0))))</f>
        <v>0</v>
      </c>
      <c r="H1148" s="95">
        <f t="shared" si="41"/>
        <v>0</v>
      </c>
      <c r="I1148" s="98">
        <f t="shared" si="32"/>
        <v>0</v>
      </c>
      <c r="J1148" s="98">
        <f t="shared" si="2"/>
        <v>0</v>
      </c>
      <c r="K1148" s="34" t="s">
        <v>4728</v>
      </c>
    </row>
    <row r="1149" spans="1:11">
      <c r="A1149" s="34" t="s">
        <v>4655</v>
      </c>
      <c r="B1149" s="34">
        <v>2014</v>
      </c>
      <c r="C1149" s="34">
        <v>5</v>
      </c>
      <c r="D1149" s="34" t="s">
        <v>4678</v>
      </c>
      <c r="E1149" s="95">
        <f t="shared" si="40"/>
        <v>671</v>
      </c>
      <c r="F1149" s="95">
        <f>Cargos_x_gob!$C$3+Cargos_x_gob!$C$7</f>
        <v>949</v>
      </c>
      <c r="G1149" s="95">
        <f t="array" ref="G1149">SUM(IF('Graf I Nivel Datastudio'!$B$1:$B$1613=B1149,IF('Graf I Nivel Datastudio'!$C$1:$C$1613=C1149,IF('Graf I Nivel Datastudio'!$D$1:$D$1613=D1149,'Graf I Nivel Datastudio'!$G$1:$G$1613,0))))+SUM(IF('Graf II Nivel Datastudio'!$B$1:$B$1613=B1149,IF('Graf II Nivel Datastudio'!$C$1:$C$1613=C1149,IF('Graf II Nivel Datastudio'!$D$1:$D$1613=D1149,'Graf II Nivel Datastudio'!$G$1:$G$1613,0))))</f>
        <v>0</v>
      </c>
      <c r="H1149" s="95">
        <f t="shared" si="41"/>
        <v>0</v>
      </c>
      <c r="I1149" s="98">
        <f t="shared" si="32"/>
        <v>0</v>
      </c>
      <c r="J1149" s="98">
        <f t="shared" si="2"/>
        <v>0</v>
      </c>
      <c r="K1149" s="34" t="s">
        <v>4728</v>
      </c>
    </row>
    <row r="1150" spans="1:11">
      <c r="A1150" s="34" t="s">
        <v>4655</v>
      </c>
      <c r="B1150" s="34">
        <v>2014</v>
      </c>
      <c r="C1150" s="34">
        <v>6</v>
      </c>
      <c r="D1150" s="34" t="s">
        <v>4678</v>
      </c>
      <c r="E1150" s="95">
        <f t="shared" si="40"/>
        <v>671</v>
      </c>
      <c r="F1150" s="95">
        <f>Cargos_x_gob!$C$3+Cargos_x_gob!$C$7</f>
        <v>949</v>
      </c>
      <c r="G1150" s="95">
        <f t="array" ref="G1150">SUM(IF('Graf I Nivel Datastudio'!$B$1:$B$1613=B1150,IF('Graf I Nivel Datastudio'!$C$1:$C$1613=C1150,IF('Graf I Nivel Datastudio'!$D$1:$D$1613=D1150,'Graf I Nivel Datastudio'!$G$1:$G$1613,0))))+SUM(IF('Graf II Nivel Datastudio'!$B$1:$B$1613=B1150,IF('Graf II Nivel Datastudio'!$C$1:$C$1613=C1150,IF('Graf II Nivel Datastudio'!$D$1:$D$1613=D1150,'Graf II Nivel Datastudio'!$G$1:$G$1613,0))))</f>
        <v>0</v>
      </c>
      <c r="H1150" s="95">
        <f t="shared" si="41"/>
        <v>0</v>
      </c>
      <c r="I1150" s="98">
        <f t="shared" si="32"/>
        <v>0</v>
      </c>
      <c r="J1150" s="98">
        <f t="shared" si="2"/>
        <v>0</v>
      </c>
      <c r="K1150" s="34" t="s">
        <v>4728</v>
      </c>
    </row>
    <row r="1151" spans="1:11">
      <c r="A1151" s="34" t="s">
        <v>4655</v>
      </c>
      <c r="B1151" s="34">
        <v>2014</v>
      </c>
      <c r="C1151" s="34">
        <v>7</v>
      </c>
      <c r="D1151" s="34" t="s">
        <v>4678</v>
      </c>
      <c r="E1151" s="95">
        <f t="shared" si="40"/>
        <v>671</v>
      </c>
      <c r="F1151" s="95">
        <f>Cargos_x_gob!$C$3+Cargos_x_gob!$C$7</f>
        <v>949</v>
      </c>
      <c r="G1151" s="95">
        <f t="array" ref="G1151">SUM(IF('Graf I Nivel Datastudio'!$B$1:$B$1613=B1151,IF('Graf I Nivel Datastudio'!$C$1:$C$1613=C1151,IF('Graf I Nivel Datastudio'!$D$1:$D$1613=D1151,'Graf I Nivel Datastudio'!$G$1:$G$1613,0))))+SUM(IF('Graf II Nivel Datastudio'!$B$1:$B$1613=B1151,IF('Graf II Nivel Datastudio'!$C$1:$C$1613=C1151,IF('Graf II Nivel Datastudio'!$D$1:$D$1613=D1151,'Graf II Nivel Datastudio'!$G$1:$G$1613,0))))</f>
        <v>0</v>
      </c>
      <c r="H1151" s="95">
        <f t="shared" si="41"/>
        <v>0</v>
      </c>
      <c r="I1151" s="98">
        <f t="shared" si="32"/>
        <v>0</v>
      </c>
      <c r="J1151" s="98">
        <f t="shared" si="2"/>
        <v>0</v>
      </c>
      <c r="K1151" s="34" t="s">
        <v>4728</v>
      </c>
    </row>
    <row r="1152" spans="1:11">
      <c r="A1152" s="34" t="s">
        <v>4655</v>
      </c>
      <c r="B1152" s="34">
        <v>2014</v>
      </c>
      <c r="C1152" s="34">
        <v>8</v>
      </c>
      <c r="D1152" s="34" t="s">
        <v>4678</v>
      </c>
      <c r="E1152" s="95">
        <f t="shared" si="40"/>
        <v>671</v>
      </c>
      <c r="F1152" s="95">
        <f>Cargos_x_gob!$C$3+Cargos_x_gob!$C$7</f>
        <v>949</v>
      </c>
      <c r="G1152" s="95">
        <f t="array" ref="G1152">SUM(IF('Graf I Nivel Datastudio'!$B$1:$B$1613=B1152,IF('Graf I Nivel Datastudio'!$C$1:$C$1613=C1152,IF('Graf I Nivel Datastudio'!$D$1:$D$1613=D1152,'Graf I Nivel Datastudio'!$G$1:$G$1613,0))))+SUM(IF('Graf II Nivel Datastudio'!$B$1:$B$1613=B1152,IF('Graf II Nivel Datastudio'!$C$1:$C$1613=C1152,IF('Graf II Nivel Datastudio'!$D$1:$D$1613=D1152,'Graf II Nivel Datastudio'!$G$1:$G$1613,0))))</f>
        <v>0</v>
      </c>
      <c r="H1152" s="95">
        <f t="shared" si="41"/>
        <v>0</v>
      </c>
      <c r="I1152" s="98">
        <f t="shared" si="32"/>
        <v>0</v>
      </c>
      <c r="J1152" s="98">
        <f t="shared" si="2"/>
        <v>0</v>
      </c>
      <c r="K1152" s="34" t="s">
        <v>4728</v>
      </c>
    </row>
    <row r="1153" spans="1:11">
      <c r="A1153" s="34" t="s">
        <v>4655</v>
      </c>
      <c r="B1153" s="34">
        <v>2014</v>
      </c>
      <c r="C1153" s="34">
        <v>9</v>
      </c>
      <c r="D1153" s="34" t="s">
        <v>4678</v>
      </c>
      <c r="E1153" s="95">
        <f t="shared" si="40"/>
        <v>671</v>
      </c>
      <c r="F1153" s="95">
        <f>Cargos_x_gob!$C$3+Cargos_x_gob!$C$7</f>
        <v>949</v>
      </c>
      <c r="G1153" s="95">
        <f t="array" ref="G1153">SUM(IF('Graf I Nivel Datastudio'!$B$1:$B$1613=B1153,IF('Graf I Nivel Datastudio'!$C$1:$C$1613=C1153,IF('Graf I Nivel Datastudio'!$D$1:$D$1613=D1153,'Graf I Nivel Datastudio'!$G$1:$G$1613,0))))+SUM(IF('Graf II Nivel Datastudio'!$B$1:$B$1613=B1153,IF('Graf II Nivel Datastudio'!$C$1:$C$1613=C1153,IF('Graf II Nivel Datastudio'!$D$1:$D$1613=D1153,'Graf II Nivel Datastudio'!$G$1:$G$1613,0))))</f>
        <v>1</v>
      </c>
      <c r="H1153" s="95">
        <f t="shared" si="41"/>
        <v>1</v>
      </c>
      <c r="I1153" s="98">
        <f t="shared" si="32"/>
        <v>1.4903129657228018E-3</v>
      </c>
      <c r="J1153" s="98">
        <f t="shared" si="2"/>
        <v>1.053740779768177E-3</v>
      </c>
      <c r="K1153" s="34" t="s">
        <v>4728</v>
      </c>
    </row>
    <row r="1154" spans="1:11">
      <c r="A1154" s="34" t="s">
        <v>4655</v>
      </c>
      <c r="B1154" s="34">
        <v>2014</v>
      </c>
      <c r="C1154" s="34">
        <v>10</v>
      </c>
      <c r="D1154" s="34" t="s">
        <v>4678</v>
      </c>
      <c r="E1154" s="95">
        <f t="shared" si="40"/>
        <v>671</v>
      </c>
      <c r="F1154" s="95">
        <f>Cargos_x_gob!$C$3+Cargos_x_gob!$C$7</f>
        <v>949</v>
      </c>
      <c r="G1154" s="95">
        <f t="array" ref="G1154">SUM(IF('Graf I Nivel Datastudio'!$B$1:$B$1613=B1154,IF('Graf I Nivel Datastudio'!$C$1:$C$1613=C1154,IF('Graf I Nivel Datastudio'!$D$1:$D$1613=D1154,'Graf I Nivel Datastudio'!$G$1:$G$1613,0))))+SUM(IF('Graf II Nivel Datastudio'!$B$1:$B$1613=B1154,IF('Graf II Nivel Datastudio'!$C$1:$C$1613=C1154,IF('Graf II Nivel Datastudio'!$D$1:$D$1613=D1154,'Graf II Nivel Datastudio'!$G$1:$G$1613,0))))</f>
        <v>1</v>
      </c>
      <c r="H1154" s="95">
        <f t="shared" si="41"/>
        <v>2</v>
      </c>
      <c r="I1154" s="98">
        <f t="shared" si="32"/>
        <v>2.9806259314456036E-3</v>
      </c>
      <c r="J1154" s="98">
        <f t="shared" si="2"/>
        <v>2.1074815595363539E-3</v>
      </c>
      <c r="K1154" s="34" t="s">
        <v>4728</v>
      </c>
    </row>
    <row r="1155" spans="1:11">
      <c r="A1155" s="34" t="s">
        <v>4655</v>
      </c>
      <c r="B1155" s="34">
        <v>2014</v>
      </c>
      <c r="C1155" s="34">
        <v>11</v>
      </c>
      <c r="D1155" s="34" t="s">
        <v>4678</v>
      </c>
      <c r="E1155" s="95">
        <f t="shared" si="40"/>
        <v>671</v>
      </c>
      <c r="F1155" s="95">
        <f>Cargos_x_gob!$C$3+Cargos_x_gob!$C$7</f>
        <v>949</v>
      </c>
      <c r="G1155" s="95">
        <f t="array" ref="G1155">SUM(IF('Graf I Nivel Datastudio'!$B$1:$B$1613=B1155,IF('Graf I Nivel Datastudio'!$C$1:$C$1613=C1155,IF('Graf I Nivel Datastudio'!$D$1:$D$1613=D1155,'Graf I Nivel Datastudio'!$G$1:$G$1613,0))))+SUM(IF('Graf II Nivel Datastudio'!$B$1:$B$1613=B1155,IF('Graf II Nivel Datastudio'!$C$1:$C$1613=C1155,IF('Graf II Nivel Datastudio'!$D$1:$D$1613=D1155,'Graf II Nivel Datastudio'!$G$1:$G$1613,0))))</f>
        <v>1</v>
      </c>
      <c r="H1155" s="95">
        <f t="shared" si="41"/>
        <v>3</v>
      </c>
      <c r="I1155" s="98">
        <f t="shared" si="32"/>
        <v>4.4709388971684054E-3</v>
      </c>
      <c r="J1155" s="98">
        <f t="shared" si="2"/>
        <v>3.1612223393045311E-3</v>
      </c>
      <c r="K1155" s="34" t="s">
        <v>4728</v>
      </c>
    </row>
    <row r="1156" spans="1:11">
      <c r="A1156" s="34" t="s">
        <v>4655</v>
      </c>
      <c r="B1156" s="34">
        <v>2014</v>
      </c>
      <c r="C1156" s="34">
        <v>12</v>
      </c>
      <c r="D1156" s="34" t="s">
        <v>4678</v>
      </c>
      <c r="E1156" s="95">
        <f t="shared" si="40"/>
        <v>671</v>
      </c>
      <c r="F1156" s="95">
        <f>Cargos_x_gob!$C$3+Cargos_x_gob!$C$7</f>
        <v>949</v>
      </c>
      <c r="G1156" s="95">
        <f t="array" ref="G1156">SUM(IF('Graf I Nivel Datastudio'!$B$1:$B$1613=B1156,IF('Graf I Nivel Datastudio'!$C$1:$C$1613=C1156,IF('Graf I Nivel Datastudio'!$D$1:$D$1613=D1156,'Graf I Nivel Datastudio'!$G$1:$G$1613,0))))+SUM(IF('Graf II Nivel Datastudio'!$B$1:$B$1613=B1156,IF('Graf II Nivel Datastudio'!$C$1:$C$1613=C1156,IF('Graf II Nivel Datastudio'!$D$1:$D$1613=D1156,'Graf II Nivel Datastudio'!$G$1:$G$1613,0))))</f>
        <v>2</v>
      </c>
      <c r="H1156" s="95">
        <f t="shared" si="41"/>
        <v>5</v>
      </c>
      <c r="I1156" s="98">
        <f t="shared" si="32"/>
        <v>7.4515648286140089E-3</v>
      </c>
      <c r="J1156" s="98">
        <f t="shared" si="2"/>
        <v>5.268703898840885E-3</v>
      </c>
      <c r="K1156" s="34" t="s">
        <v>4728</v>
      </c>
    </row>
    <row r="1157" spans="1:11">
      <c r="A1157" s="34" t="s">
        <v>4655</v>
      </c>
      <c r="B1157" s="34">
        <v>2014</v>
      </c>
      <c r="C1157" s="34">
        <v>13</v>
      </c>
      <c r="D1157" s="34" t="s">
        <v>4678</v>
      </c>
      <c r="E1157" s="95">
        <f t="shared" si="40"/>
        <v>671</v>
      </c>
      <c r="F1157" s="95">
        <f>Cargos_x_gob!$C$3+Cargos_x_gob!$C$7</f>
        <v>949</v>
      </c>
      <c r="G1157" s="95">
        <f t="array" ref="G1157">SUM(IF('Graf I Nivel Datastudio'!$B$1:$B$1613=B1157,IF('Graf I Nivel Datastudio'!$C$1:$C$1613=C1157,IF('Graf I Nivel Datastudio'!$D$1:$D$1613=D1157,'Graf I Nivel Datastudio'!$G$1:$G$1613,0))))+SUM(IF('Graf II Nivel Datastudio'!$B$1:$B$1613=B1157,IF('Graf II Nivel Datastudio'!$C$1:$C$1613=C1157,IF('Graf II Nivel Datastudio'!$D$1:$D$1613=D1157,'Graf II Nivel Datastudio'!$G$1:$G$1613,0))))</f>
        <v>2</v>
      </c>
      <c r="H1157" s="95">
        <f t="shared" si="41"/>
        <v>7</v>
      </c>
      <c r="I1157" s="98">
        <f t="shared" si="32"/>
        <v>1.0432190760059613E-2</v>
      </c>
      <c r="J1157" s="98">
        <f t="shared" si="2"/>
        <v>7.3761854583772393E-3</v>
      </c>
      <c r="K1157" s="34" t="s">
        <v>4728</v>
      </c>
    </row>
    <row r="1158" spans="1:11">
      <c r="A1158" s="34" t="s">
        <v>4655</v>
      </c>
      <c r="B1158" s="34">
        <v>2014</v>
      </c>
      <c r="C1158" s="34">
        <v>14</v>
      </c>
      <c r="D1158" s="34" t="s">
        <v>4678</v>
      </c>
      <c r="E1158" s="95">
        <f t="shared" si="40"/>
        <v>671</v>
      </c>
      <c r="F1158" s="95">
        <f>Cargos_x_gob!$C$3+Cargos_x_gob!$C$7</f>
        <v>949</v>
      </c>
      <c r="G1158" s="95">
        <f t="array" ref="G1158">SUM(IF('Graf I Nivel Datastudio'!$B$1:$B$1613=B1158,IF('Graf I Nivel Datastudio'!$C$1:$C$1613=C1158,IF('Graf I Nivel Datastudio'!$D$1:$D$1613=D1158,'Graf I Nivel Datastudio'!$G$1:$G$1613,0))))+SUM(IF('Graf II Nivel Datastudio'!$B$1:$B$1613=B1158,IF('Graf II Nivel Datastudio'!$C$1:$C$1613=C1158,IF('Graf II Nivel Datastudio'!$D$1:$D$1613=D1158,'Graf II Nivel Datastudio'!$G$1:$G$1613,0))))</f>
        <v>2</v>
      </c>
      <c r="H1158" s="95">
        <f t="shared" si="41"/>
        <v>9</v>
      </c>
      <c r="I1158" s="98">
        <f t="shared" si="32"/>
        <v>1.3412816691505217E-2</v>
      </c>
      <c r="J1158" s="98">
        <f t="shared" si="2"/>
        <v>9.4836670179135937E-3</v>
      </c>
      <c r="K1158" s="34" t="s">
        <v>4728</v>
      </c>
    </row>
    <row r="1159" spans="1:11">
      <c r="A1159" s="34" t="s">
        <v>4655</v>
      </c>
      <c r="B1159" s="34">
        <v>2014</v>
      </c>
      <c r="C1159" s="34">
        <v>15</v>
      </c>
      <c r="D1159" s="34" t="s">
        <v>4678</v>
      </c>
      <c r="E1159" s="95">
        <f t="shared" si="40"/>
        <v>671</v>
      </c>
      <c r="F1159" s="95">
        <f>Cargos_x_gob!$C$3+Cargos_x_gob!$C$7</f>
        <v>949</v>
      </c>
      <c r="G1159" s="95">
        <f t="array" ref="G1159">SUM(IF('Graf I Nivel Datastudio'!$B$1:$B$1613=B1159,IF('Graf I Nivel Datastudio'!$C$1:$C$1613=C1159,IF('Graf I Nivel Datastudio'!$D$1:$D$1613=D1159,'Graf I Nivel Datastudio'!$G$1:$G$1613,0))))+SUM(IF('Graf II Nivel Datastudio'!$B$1:$B$1613=B1159,IF('Graf II Nivel Datastudio'!$C$1:$C$1613=C1159,IF('Graf II Nivel Datastudio'!$D$1:$D$1613=D1159,'Graf II Nivel Datastudio'!$G$1:$G$1613,0))))</f>
        <v>0</v>
      </c>
      <c r="H1159" s="95">
        <f t="shared" si="41"/>
        <v>9</v>
      </c>
      <c r="I1159" s="98">
        <f t="shared" si="32"/>
        <v>1.3412816691505217E-2</v>
      </c>
      <c r="J1159" s="98">
        <f t="shared" si="2"/>
        <v>9.4836670179135937E-3</v>
      </c>
      <c r="K1159" s="34" t="s">
        <v>4728</v>
      </c>
    </row>
    <row r="1160" spans="1:11">
      <c r="A1160" s="34" t="s">
        <v>4655</v>
      </c>
      <c r="B1160" s="34">
        <v>2014</v>
      </c>
      <c r="C1160" s="34">
        <v>16</v>
      </c>
      <c r="D1160" s="34" t="s">
        <v>4678</v>
      </c>
      <c r="E1160" s="95">
        <f t="shared" si="40"/>
        <v>671</v>
      </c>
      <c r="F1160" s="95">
        <f>Cargos_x_gob!$C$3+Cargos_x_gob!$C$7</f>
        <v>949</v>
      </c>
      <c r="G1160" s="95">
        <f t="array" ref="G1160">SUM(IF('Graf I Nivel Datastudio'!$B$1:$B$1613=B1160,IF('Graf I Nivel Datastudio'!$C$1:$C$1613=C1160,IF('Graf I Nivel Datastudio'!$D$1:$D$1613=D1160,'Graf I Nivel Datastudio'!$G$1:$G$1613,0))))+SUM(IF('Graf II Nivel Datastudio'!$B$1:$B$1613=B1160,IF('Graf II Nivel Datastudio'!$C$1:$C$1613=C1160,IF('Graf II Nivel Datastudio'!$D$1:$D$1613=D1160,'Graf II Nivel Datastudio'!$G$1:$G$1613,0))))</f>
        <v>0</v>
      </c>
      <c r="H1160" s="95">
        <f t="shared" si="41"/>
        <v>9</v>
      </c>
      <c r="I1160" s="98">
        <f t="shared" si="32"/>
        <v>1.3412816691505217E-2</v>
      </c>
      <c r="J1160" s="98">
        <f t="shared" si="2"/>
        <v>9.4836670179135937E-3</v>
      </c>
      <c r="K1160" s="34" t="s">
        <v>4728</v>
      </c>
    </row>
    <row r="1161" spans="1:11">
      <c r="A1161" s="34" t="s">
        <v>4655</v>
      </c>
      <c r="B1161" s="34">
        <v>2014</v>
      </c>
      <c r="C1161" s="34">
        <v>17</v>
      </c>
      <c r="D1161" s="34" t="s">
        <v>4678</v>
      </c>
      <c r="E1161" s="95">
        <f t="shared" si="40"/>
        <v>671</v>
      </c>
      <c r="F1161" s="95">
        <f>Cargos_x_gob!$C$3+Cargos_x_gob!$C$7</f>
        <v>949</v>
      </c>
      <c r="G1161" s="95">
        <f t="array" ref="G1161">SUM(IF('Graf I Nivel Datastudio'!$B$1:$B$1613=B1161,IF('Graf I Nivel Datastudio'!$C$1:$C$1613=C1161,IF('Graf I Nivel Datastudio'!$D$1:$D$1613=D1161,'Graf I Nivel Datastudio'!$G$1:$G$1613,0))))+SUM(IF('Graf II Nivel Datastudio'!$B$1:$B$1613=B1161,IF('Graf II Nivel Datastudio'!$C$1:$C$1613=C1161,IF('Graf II Nivel Datastudio'!$D$1:$D$1613=D1161,'Graf II Nivel Datastudio'!$G$1:$G$1613,0))))</f>
        <v>3</v>
      </c>
      <c r="H1161" s="95">
        <f t="shared" si="41"/>
        <v>12</v>
      </c>
      <c r="I1161" s="98">
        <f t="shared" si="32"/>
        <v>1.7883755588673621E-2</v>
      </c>
      <c r="J1161" s="98">
        <f t="shared" si="2"/>
        <v>1.2644889357218124E-2</v>
      </c>
      <c r="K1161" s="34" t="s">
        <v>4728</v>
      </c>
    </row>
    <row r="1162" spans="1:11">
      <c r="A1162" s="34" t="s">
        <v>4655</v>
      </c>
      <c r="B1162" s="34">
        <v>2014</v>
      </c>
      <c r="C1162" s="34">
        <v>18</v>
      </c>
      <c r="D1162" s="34" t="s">
        <v>4678</v>
      </c>
      <c r="E1162" s="95">
        <f t="shared" si="40"/>
        <v>671</v>
      </c>
      <c r="F1162" s="95">
        <f>Cargos_x_gob!$C$3+Cargos_x_gob!$C$7</f>
        <v>949</v>
      </c>
      <c r="G1162" s="95">
        <f t="array" ref="G1162">SUM(IF('Graf I Nivel Datastudio'!$B$1:$B$1613=B1162,IF('Graf I Nivel Datastudio'!$C$1:$C$1613=C1162,IF('Graf I Nivel Datastudio'!$D$1:$D$1613=D1162,'Graf I Nivel Datastudio'!$G$1:$G$1613,0))))+SUM(IF('Graf II Nivel Datastudio'!$B$1:$B$1613=B1162,IF('Graf II Nivel Datastudio'!$C$1:$C$1613=C1162,IF('Graf II Nivel Datastudio'!$D$1:$D$1613=D1162,'Graf II Nivel Datastudio'!$G$1:$G$1613,0))))</f>
        <v>0</v>
      </c>
      <c r="H1162" s="95">
        <f t="shared" si="41"/>
        <v>12</v>
      </c>
      <c r="I1162" s="98">
        <f t="shared" si="32"/>
        <v>1.7883755588673621E-2</v>
      </c>
      <c r="J1162" s="98">
        <f t="shared" si="2"/>
        <v>1.2644889357218124E-2</v>
      </c>
      <c r="K1162" s="34" t="s">
        <v>4728</v>
      </c>
    </row>
    <row r="1163" spans="1:11">
      <c r="A1163" s="34" t="s">
        <v>4655</v>
      </c>
      <c r="B1163" s="34">
        <v>2014</v>
      </c>
      <c r="C1163" s="34">
        <v>19</v>
      </c>
      <c r="D1163" s="34" t="s">
        <v>4678</v>
      </c>
      <c r="E1163" s="95">
        <f t="shared" si="40"/>
        <v>671</v>
      </c>
      <c r="F1163" s="95">
        <f>Cargos_x_gob!$C$3+Cargos_x_gob!$C$7</f>
        <v>949</v>
      </c>
      <c r="G1163" s="95">
        <f t="array" ref="G1163">SUM(IF('Graf I Nivel Datastudio'!$B$1:$B$1613=B1163,IF('Graf I Nivel Datastudio'!$C$1:$C$1613=C1163,IF('Graf I Nivel Datastudio'!$D$1:$D$1613=D1163,'Graf I Nivel Datastudio'!$G$1:$G$1613,0))))+SUM(IF('Graf II Nivel Datastudio'!$B$1:$B$1613=B1163,IF('Graf II Nivel Datastudio'!$C$1:$C$1613=C1163,IF('Graf II Nivel Datastudio'!$D$1:$D$1613=D1163,'Graf II Nivel Datastudio'!$G$1:$G$1613,0))))</f>
        <v>0</v>
      </c>
      <c r="H1163" s="95">
        <f t="shared" si="41"/>
        <v>12</v>
      </c>
      <c r="I1163" s="98">
        <f t="shared" si="32"/>
        <v>1.7883755588673621E-2</v>
      </c>
      <c r="J1163" s="98">
        <f t="shared" si="2"/>
        <v>1.2644889357218124E-2</v>
      </c>
      <c r="K1163" s="34" t="s">
        <v>4728</v>
      </c>
    </row>
    <row r="1164" spans="1:11">
      <c r="A1164" s="34" t="s">
        <v>4655</v>
      </c>
      <c r="B1164" s="34">
        <v>2014</v>
      </c>
      <c r="C1164" s="34">
        <v>20</v>
      </c>
      <c r="D1164" s="34" t="s">
        <v>4678</v>
      </c>
      <c r="E1164" s="95">
        <f t="shared" si="40"/>
        <v>671</v>
      </c>
      <c r="F1164" s="95">
        <f>Cargos_x_gob!$C$3+Cargos_x_gob!$C$7</f>
        <v>949</v>
      </c>
      <c r="G1164" s="95">
        <f t="array" ref="G1164">SUM(IF('Graf I Nivel Datastudio'!$B$1:$B$1613=B1164,IF('Graf I Nivel Datastudio'!$C$1:$C$1613=C1164,IF('Graf I Nivel Datastudio'!$D$1:$D$1613=D1164,'Graf I Nivel Datastudio'!$G$1:$G$1613,0))))+SUM(IF('Graf II Nivel Datastudio'!$B$1:$B$1613=B1164,IF('Graf II Nivel Datastudio'!$C$1:$C$1613=C1164,IF('Graf II Nivel Datastudio'!$D$1:$D$1613=D1164,'Graf II Nivel Datastudio'!$G$1:$G$1613,0))))</f>
        <v>0</v>
      </c>
      <c r="H1164" s="95">
        <f t="shared" si="41"/>
        <v>12</v>
      </c>
      <c r="I1164" s="98">
        <f t="shared" si="32"/>
        <v>1.7883755588673621E-2</v>
      </c>
      <c r="J1164" s="98">
        <f t="shared" si="2"/>
        <v>1.2644889357218124E-2</v>
      </c>
      <c r="K1164" s="34" t="s">
        <v>4728</v>
      </c>
    </row>
    <row r="1165" spans="1:11">
      <c r="A1165" s="34" t="s">
        <v>4655</v>
      </c>
      <c r="B1165" s="34">
        <v>2014</v>
      </c>
      <c r="C1165" s="34">
        <v>21</v>
      </c>
      <c r="D1165" s="34" t="s">
        <v>4678</v>
      </c>
      <c r="E1165" s="95">
        <f t="shared" si="40"/>
        <v>671</v>
      </c>
      <c r="F1165" s="95">
        <f>Cargos_x_gob!$C$3+Cargos_x_gob!$C$7</f>
        <v>949</v>
      </c>
      <c r="G1165" s="95">
        <f t="array" ref="G1165">SUM(IF('Graf I Nivel Datastudio'!$B$1:$B$1613=B1165,IF('Graf I Nivel Datastudio'!$C$1:$C$1613=C1165,IF('Graf I Nivel Datastudio'!$D$1:$D$1613=D1165,'Graf I Nivel Datastudio'!$G$1:$G$1613,0))))+SUM(IF('Graf II Nivel Datastudio'!$B$1:$B$1613=B1165,IF('Graf II Nivel Datastudio'!$C$1:$C$1613=C1165,IF('Graf II Nivel Datastudio'!$D$1:$D$1613=D1165,'Graf II Nivel Datastudio'!$G$1:$G$1613,0))))</f>
        <v>0</v>
      </c>
      <c r="H1165" s="95">
        <f t="shared" si="41"/>
        <v>12</v>
      </c>
      <c r="I1165" s="98">
        <f t="shared" si="32"/>
        <v>1.7883755588673621E-2</v>
      </c>
      <c r="J1165" s="98">
        <f t="shared" si="2"/>
        <v>1.2644889357218124E-2</v>
      </c>
      <c r="K1165" s="34" t="s">
        <v>4728</v>
      </c>
    </row>
    <row r="1166" spans="1:11">
      <c r="A1166" s="34" t="s">
        <v>4655</v>
      </c>
      <c r="B1166" s="34">
        <v>2014</v>
      </c>
      <c r="C1166" s="34">
        <v>22</v>
      </c>
      <c r="D1166" s="34" t="s">
        <v>4678</v>
      </c>
      <c r="E1166" s="95">
        <f t="shared" si="40"/>
        <v>671</v>
      </c>
      <c r="F1166" s="95">
        <f>Cargos_x_gob!$C$3+Cargos_x_gob!$C$7</f>
        <v>949</v>
      </c>
      <c r="G1166" s="95">
        <f t="array" ref="G1166">SUM(IF('Graf I Nivel Datastudio'!$B$1:$B$1613=B1166,IF('Graf I Nivel Datastudio'!$C$1:$C$1613=C1166,IF('Graf I Nivel Datastudio'!$D$1:$D$1613=D1166,'Graf I Nivel Datastudio'!$G$1:$G$1613,0))))+SUM(IF('Graf II Nivel Datastudio'!$B$1:$B$1613=B1166,IF('Graf II Nivel Datastudio'!$C$1:$C$1613=C1166,IF('Graf II Nivel Datastudio'!$D$1:$D$1613=D1166,'Graf II Nivel Datastudio'!$G$1:$G$1613,0))))</f>
        <v>0</v>
      </c>
      <c r="H1166" s="95">
        <f t="shared" si="41"/>
        <v>12</v>
      </c>
      <c r="I1166" s="98">
        <f t="shared" si="32"/>
        <v>1.7883755588673621E-2</v>
      </c>
      <c r="J1166" s="98">
        <f t="shared" si="2"/>
        <v>1.2644889357218124E-2</v>
      </c>
      <c r="K1166" s="34" t="s">
        <v>4728</v>
      </c>
    </row>
    <row r="1167" spans="1:11">
      <c r="A1167" s="34" t="s">
        <v>4655</v>
      </c>
      <c r="B1167" s="34">
        <v>2014</v>
      </c>
      <c r="C1167" s="34">
        <v>23</v>
      </c>
      <c r="D1167" s="34" t="s">
        <v>4678</v>
      </c>
      <c r="E1167" s="95">
        <f t="shared" si="40"/>
        <v>671</v>
      </c>
      <c r="F1167" s="95">
        <f>Cargos_x_gob!$C$3+Cargos_x_gob!$C$7</f>
        <v>949</v>
      </c>
      <c r="G1167" s="95">
        <f t="array" ref="G1167">SUM(IF('Graf I Nivel Datastudio'!$B$1:$B$1613=B1167,IF('Graf I Nivel Datastudio'!$C$1:$C$1613=C1167,IF('Graf I Nivel Datastudio'!$D$1:$D$1613=D1167,'Graf I Nivel Datastudio'!$G$1:$G$1613,0))))+SUM(IF('Graf II Nivel Datastudio'!$B$1:$B$1613=B1167,IF('Graf II Nivel Datastudio'!$C$1:$C$1613=C1167,IF('Graf II Nivel Datastudio'!$D$1:$D$1613=D1167,'Graf II Nivel Datastudio'!$G$1:$G$1613,0))))</f>
        <v>1</v>
      </c>
      <c r="H1167" s="95">
        <f t="shared" si="41"/>
        <v>13</v>
      </c>
      <c r="I1167" s="98">
        <f t="shared" si="32"/>
        <v>1.9374068554396422E-2</v>
      </c>
      <c r="J1167" s="98">
        <f t="shared" si="2"/>
        <v>1.3698630136986301E-2</v>
      </c>
      <c r="K1167" s="34" t="s">
        <v>4728</v>
      </c>
    </row>
    <row r="1168" spans="1:11">
      <c r="A1168" s="34" t="s">
        <v>4655</v>
      </c>
      <c r="B1168" s="34">
        <v>2014</v>
      </c>
      <c r="C1168" s="34">
        <v>24</v>
      </c>
      <c r="D1168" s="34" t="s">
        <v>4678</v>
      </c>
      <c r="E1168" s="95">
        <f t="shared" si="40"/>
        <v>671</v>
      </c>
      <c r="F1168" s="95">
        <f>Cargos_x_gob!$C$3+Cargos_x_gob!$C$7</f>
        <v>949</v>
      </c>
      <c r="G1168" s="95">
        <f t="array" ref="G1168">SUM(IF('Graf I Nivel Datastudio'!$B$1:$B$1613=B1168,IF('Graf I Nivel Datastudio'!$C$1:$C$1613=C1168,IF('Graf I Nivel Datastudio'!$D$1:$D$1613=D1168,'Graf I Nivel Datastudio'!$G$1:$G$1613,0))))+SUM(IF('Graf II Nivel Datastudio'!$B$1:$B$1613=B1168,IF('Graf II Nivel Datastudio'!$C$1:$C$1613=C1168,IF('Graf II Nivel Datastudio'!$D$1:$D$1613=D1168,'Graf II Nivel Datastudio'!$G$1:$G$1613,0))))</f>
        <v>0</v>
      </c>
      <c r="H1168" s="95">
        <f t="shared" si="41"/>
        <v>13</v>
      </c>
      <c r="I1168" s="98">
        <f t="shared" si="32"/>
        <v>1.9374068554396422E-2</v>
      </c>
      <c r="J1168" s="98">
        <f t="shared" si="2"/>
        <v>1.3698630136986301E-2</v>
      </c>
      <c r="K1168" s="34" t="s">
        <v>4728</v>
      </c>
    </row>
    <row r="1169" spans="1:11">
      <c r="A1169" s="34" t="s">
        <v>4655</v>
      </c>
      <c r="B1169" s="34">
        <v>2014</v>
      </c>
      <c r="C1169" s="34">
        <v>25</v>
      </c>
      <c r="D1169" s="34" t="s">
        <v>4678</v>
      </c>
      <c r="E1169" s="95">
        <f t="shared" ref="E1169:E1232" si="42">MB2_IN+MB2_IIN</f>
        <v>671</v>
      </c>
      <c r="F1169" s="95">
        <f>Cargos_x_gob!$C$3+Cargos_x_gob!$C$7</f>
        <v>949</v>
      </c>
      <c r="G1169" s="95">
        <f t="array" ref="G1169">SUM(IF('Graf I Nivel Datastudio'!$B$1:$B$1613=B1169,IF('Graf I Nivel Datastudio'!$C$1:$C$1613=C1169,IF('Graf I Nivel Datastudio'!$D$1:$D$1613=D1169,'Graf I Nivel Datastudio'!$G$1:$G$1613,0))))+SUM(IF('Graf II Nivel Datastudio'!$B$1:$B$1613=B1169,IF('Graf II Nivel Datastudio'!$C$1:$C$1613=C1169,IF('Graf II Nivel Datastudio'!$D$1:$D$1613=D1169,'Graf II Nivel Datastudio'!$G$1:$G$1613,0))))</f>
        <v>1</v>
      </c>
      <c r="H1169" s="95">
        <f t="shared" si="41"/>
        <v>14</v>
      </c>
      <c r="I1169" s="98">
        <f t="shared" si="32"/>
        <v>2.0864381520119227E-2</v>
      </c>
      <c r="J1169" s="98">
        <f t="shared" si="2"/>
        <v>1.4752370916754479E-2</v>
      </c>
      <c r="K1169" s="34" t="s">
        <v>4728</v>
      </c>
    </row>
    <row r="1170" spans="1:11">
      <c r="A1170" s="34" t="s">
        <v>4655</v>
      </c>
      <c r="B1170" s="34">
        <v>2014</v>
      </c>
      <c r="C1170" s="34">
        <v>26</v>
      </c>
      <c r="D1170" s="34" t="s">
        <v>4678</v>
      </c>
      <c r="E1170" s="95">
        <f t="shared" si="42"/>
        <v>671</v>
      </c>
      <c r="F1170" s="95">
        <f>Cargos_x_gob!$C$3+Cargos_x_gob!$C$7</f>
        <v>949</v>
      </c>
      <c r="G1170" s="95">
        <f t="array" ref="G1170">SUM(IF('Graf I Nivel Datastudio'!$B$1:$B$1613=B1170,IF('Graf I Nivel Datastudio'!$C$1:$C$1613=C1170,IF('Graf I Nivel Datastudio'!$D$1:$D$1613=D1170,'Graf I Nivel Datastudio'!$G$1:$G$1613,0))))+SUM(IF('Graf II Nivel Datastudio'!$B$1:$B$1613=B1170,IF('Graf II Nivel Datastudio'!$C$1:$C$1613=C1170,IF('Graf II Nivel Datastudio'!$D$1:$D$1613=D1170,'Graf II Nivel Datastudio'!$G$1:$G$1613,0))))</f>
        <v>2</v>
      </c>
      <c r="H1170" s="95">
        <f t="shared" si="41"/>
        <v>16</v>
      </c>
      <c r="I1170" s="98">
        <f t="shared" si="32"/>
        <v>2.3845007451564829E-2</v>
      </c>
      <c r="J1170" s="98">
        <f t="shared" si="2"/>
        <v>1.6859852476290831E-2</v>
      </c>
      <c r="K1170" s="34" t="s">
        <v>4728</v>
      </c>
    </row>
    <row r="1171" spans="1:11">
      <c r="A1171" s="34" t="s">
        <v>4655</v>
      </c>
      <c r="B1171" s="34">
        <v>2014</v>
      </c>
      <c r="C1171" s="34">
        <v>27</v>
      </c>
      <c r="D1171" s="34" t="s">
        <v>4678</v>
      </c>
      <c r="E1171" s="95">
        <f t="shared" si="42"/>
        <v>671</v>
      </c>
      <c r="F1171" s="95">
        <f>Cargos_x_gob!$C$3+Cargos_x_gob!$C$7</f>
        <v>949</v>
      </c>
      <c r="G1171" s="95">
        <f t="array" ref="G1171">SUM(IF('Graf I Nivel Datastudio'!$B$1:$B$1613=B1171,IF('Graf I Nivel Datastudio'!$C$1:$C$1613=C1171,IF('Graf I Nivel Datastudio'!$D$1:$D$1613=D1171,'Graf I Nivel Datastudio'!$G$1:$G$1613,0))))+SUM(IF('Graf II Nivel Datastudio'!$B$1:$B$1613=B1171,IF('Graf II Nivel Datastudio'!$C$1:$C$1613=C1171,IF('Graf II Nivel Datastudio'!$D$1:$D$1613=D1171,'Graf II Nivel Datastudio'!$G$1:$G$1613,0))))</f>
        <v>0</v>
      </c>
      <c r="H1171" s="95">
        <f t="shared" si="41"/>
        <v>16</v>
      </c>
      <c r="I1171" s="98">
        <f t="shared" si="32"/>
        <v>2.3845007451564829E-2</v>
      </c>
      <c r="J1171" s="98">
        <f t="shared" si="2"/>
        <v>1.6859852476290831E-2</v>
      </c>
      <c r="K1171" s="34" t="s">
        <v>4728</v>
      </c>
    </row>
    <row r="1172" spans="1:11">
      <c r="A1172" s="34" t="s">
        <v>4655</v>
      </c>
      <c r="B1172" s="34">
        <v>2014</v>
      </c>
      <c r="C1172" s="34">
        <v>28</v>
      </c>
      <c r="D1172" s="34" t="s">
        <v>4678</v>
      </c>
      <c r="E1172" s="95">
        <f t="shared" si="42"/>
        <v>671</v>
      </c>
      <c r="F1172" s="95">
        <f>Cargos_x_gob!$C$3+Cargos_x_gob!$C$7</f>
        <v>949</v>
      </c>
      <c r="G1172" s="95">
        <f t="array" ref="G1172">SUM(IF('Graf I Nivel Datastudio'!$B$1:$B$1613=B1172,IF('Graf I Nivel Datastudio'!$C$1:$C$1613=C1172,IF('Graf I Nivel Datastudio'!$D$1:$D$1613=D1172,'Graf I Nivel Datastudio'!$G$1:$G$1613,0))))+SUM(IF('Graf II Nivel Datastudio'!$B$1:$B$1613=B1172,IF('Graf II Nivel Datastudio'!$C$1:$C$1613=C1172,IF('Graf II Nivel Datastudio'!$D$1:$D$1613=D1172,'Graf II Nivel Datastudio'!$G$1:$G$1613,0))))</f>
        <v>0</v>
      </c>
      <c r="H1172" s="95">
        <f t="shared" si="41"/>
        <v>16</v>
      </c>
      <c r="I1172" s="98">
        <f t="shared" si="32"/>
        <v>2.3845007451564829E-2</v>
      </c>
      <c r="J1172" s="98">
        <f t="shared" si="2"/>
        <v>1.6859852476290831E-2</v>
      </c>
      <c r="K1172" s="34" t="s">
        <v>4728</v>
      </c>
    </row>
    <row r="1173" spans="1:11">
      <c r="A1173" s="34" t="s">
        <v>4655</v>
      </c>
      <c r="B1173" s="34">
        <v>2014</v>
      </c>
      <c r="C1173" s="34">
        <v>29</v>
      </c>
      <c r="D1173" s="34" t="s">
        <v>4678</v>
      </c>
      <c r="E1173" s="95">
        <f t="shared" si="42"/>
        <v>671</v>
      </c>
      <c r="F1173" s="95">
        <f>Cargos_x_gob!$C$3+Cargos_x_gob!$C$7</f>
        <v>949</v>
      </c>
      <c r="G1173" s="95">
        <f t="array" ref="G1173">SUM(IF('Graf I Nivel Datastudio'!$B$1:$B$1613=B1173,IF('Graf I Nivel Datastudio'!$C$1:$C$1613=C1173,IF('Graf I Nivel Datastudio'!$D$1:$D$1613=D1173,'Graf I Nivel Datastudio'!$G$1:$G$1613,0))))+SUM(IF('Graf II Nivel Datastudio'!$B$1:$B$1613=B1173,IF('Graf II Nivel Datastudio'!$C$1:$C$1613=C1173,IF('Graf II Nivel Datastudio'!$D$1:$D$1613=D1173,'Graf II Nivel Datastudio'!$G$1:$G$1613,0))))</f>
        <v>0</v>
      </c>
      <c r="H1173" s="95">
        <f t="shared" si="41"/>
        <v>16</v>
      </c>
      <c r="I1173" s="98">
        <f t="shared" si="32"/>
        <v>2.3845007451564829E-2</v>
      </c>
      <c r="J1173" s="98">
        <f t="shared" si="2"/>
        <v>1.6859852476290831E-2</v>
      </c>
      <c r="K1173" s="34" t="s">
        <v>4728</v>
      </c>
    </row>
    <row r="1174" spans="1:11">
      <c r="A1174" s="34" t="s">
        <v>4655</v>
      </c>
      <c r="B1174" s="34">
        <v>2014</v>
      </c>
      <c r="C1174" s="34">
        <v>30</v>
      </c>
      <c r="D1174" s="34" t="s">
        <v>4678</v>
      </c>
      <c r="E1174" s="95">
        <f t="shared" si="42"/>
        <v>671</v>
      </c>
      <c r="F1174" s="95">
        <f>Cargos_x_gob!$C$3+Cargos_x_gob!$C$7</f>
        <v>949</v>
      </c>
      <c r="G1174" s="95">
        <f t="array" ref="G1174">SUM(IF('Graf I Nivel Datastudio'!$B$1:$B$1613=B1174,IF('Graf I Nivel Datastudio'!$C$1:$C$1613=C1174,IF('Graf I Nivel Datastudio'!$D$1:$D$1613=D1174,'Graf I Nivel Datastudio'!$G$1:$G$1613,0))))+SUM(IF('Graf II Nivel Datastudio'!$B$1:$B$1613=B1174,IF('Graf II Nivel Datastudio'!$C$1:$C$1613=C1174,IF('Graf II Nivel Datastudio'!$D$1:$D$1613=D1174,'Graf II Nivel Datastudio'!$G$1:$G$1613,0))))</f>
        <v>1</v>
      </c>
      <c r="H1174" s="95">
        <f t="shared" si="41"/>
        <v>17</v>
      </c>
      <c r="I1174" s="98">
        <f t="shared" si="32"/>
        <v>2.533532041728763E-2</v>
      </c>
      <c r="J1174" s="98">
        <f t="shared" si="2"/>
        <v>1.7913593256059009E-2</v>
      </c>
      <c r="K1174" s="34" t="s">
        <v>4728</v>
      </c>
    </row>
    <row r="1175" spans="1:11">
      <c r="A1175" s="34" t="s">
        <v>4655</v>
      </c>
      <c r="B1175" s="34">
        <v>2014</v>
      </c>
      <c r="C1175" s="34">
        <v>31</v>
      </c>
      <c r="D1175" s="34" t="s">
        <v>4678</v>
      </c>
      <c r="E1175" s="95">
        <f t="shared" si="42"/>
        <v>671</v>
      </c>
      <c r="F1175" s="95">
        <f>Cargos_x_gob!$C$3+Cargos_x_gob!$C$7</f>
        <v>949</v>
      </c>
      <c r="G1175" s="95">
        <f t="array" ref="G1175">SUM(IF('Graf I Nivel Datastudio'!$B$1:$B$1613=B1175,IF('Graf I Nivel Datastudio'!$C$1:$C$1613=C1175,IF('Graf I Nivel Datastudio'!$D$1:$D$1613=D1175,'Graf I Nivel Datastudio'!$G$1:$G$1613,0))))+SUM(IF('Graf II Nivel Datastudio'!$B$1:$B$1613=B1175,IF('Graf II Nivel Datastudio'!$C$1:$C$1613=C1175,IF('Graf II Nivel Datastudio'!$D$1:$D$1613=D1175,'Graf II Nivel Datastudio'!$G$1:$G$1613,0))))</f>
        <v>0</v>
      </c>
      <c r="H1175" s="95">
        <f t="shared" si="41"/>
        <v>17</v>
      </c>
      <c r="I1175" s="98">
        <f t="shared" si="32"/>
        <v>2.533532041728763E-2</v>
      </c>
      <c r="J1175" s="98">
        <f t="shared" si="2"/>
        <v>1.7913593256059009E-2</v>
      </c>
      <c r="K1175" s="34" t="s">
        <v>4728</v>
      </c>
    </row>
    <row r="1176" spans="1:11">
      <c r="A1176" s="34" t="s">
        <v>4655</v>
      </c>
      <c r="B1176" s="34">
        <v>2014</v>
      </c>
      <c r="C1176" s="34">
        <v>32</v>
      </c>
      <c r="D1176" s="34" t="s">
        <v>4678</v>
      </c>
      <c r="E1176" s="95">
        <f t="shared" si="42"/>
        <v>671</v>
      </c>
      <c r="F1176" s="95">
        <f>Cargos_x_gob!$C$3+Cargos_x_gob!$C$7</f>
        <v>949</v>
      </c>
      <c r="G1176" s="95">
        <f t="array" ref="G1176">SUM(IF('Graf I Nivel Datastudio'!$B$1:$B$1613=B1176,IF('Graf I Nivel Datastudio'!$C$1:$C$1613=C1176,IF('Graf I Nivel Datastudio'!$D$1:$D$1613=D1176,'Graf I Nivel Datastudio'!$G$1:$G$1613,0))))+SUM(IF('Graf II Nivel Datastudio'!$B$1:$B$1613=B1176,IF('Graf II Nivel Datastudio'!$C$1:$C$1613=C1176,IF('Graf II Nivel Datastudio'!$D$1:$D$1613=D1176,'Graf II Nivel Datastudio'!$G$1:$G$1613,0))))</f>
        <v>0</v>
      </c>
      <c r="H1176" s="95">
        <f t="shared" si="41"/>
        <v>17</v>
      </c>
      <c r="I1176" s="98">
        <f t="shared" si="32"/>
        <v>2.533532041728763E-2</v>
      </c>
      <c r="J1176" s="98">
        <f t="shared" si="2"/>
        <v>1.7913593256059009E-2</v>
      </c>
      <c r="K1176" s="34" t="s">
        <v>4728</v>
      </c>
    </row>
    <row r="1177" spans="1:11">
      <c r="A1177" s="34" t="s">
        <v>4655</v>
      </c>
      <c r="B1177" s="34">
        <v>2014</v>
      </c>
      <c r="C1177" s="34">
        <v>33</v>
      </c>
      <c r="D1177" s="34" t="s">
        <v>4678</v>
      </c>
      <c r="E1177" s="95">
        <f t="shared" si="42"/>
        <v>671</v>
      </c>
      <c r="F1177" s="95">
        <f>Cargos_x_gob!$C$3+Cargos_x_gob!$C$7</f>
        <v>949</v>
      </c>
      <c r="G1177" s="95">
        <f t="array" ref="G1177">SUM(IF('Graf I Nivel Datastudio'!$B$1:$B$1613=B1177,IF('Graf I Nivel Datastudio'!$C$1:$C$1613=C1177,IF('Graf I Nivel Datastudio'!$D$1:$D$1613=D1177,'Graf I Nivel Datastudio'!$G$1:$G$1613,0))))+SUM(IF('Graf II Nivel Datastudio'!$B$1:$B$1613=B1177,IF('Graf II Nivel Datastudio'!$C$1:$C$1613=C1177,IF('Graf II Nivel Datastudio'!$D$1:$D$1613=D1177,'Graf II Nivel Datastudio'!$G$1:$G$1613,0))))</f>
        <v>0</v>
      </c>
      <c r="H1177" s="95">
        <f t="shared" si="41"/>
        <v>17</v>
      </c>
      <c r="I1177" s="98">
        <f t="shared" si="32"/>
        <v>2.533532041728763E-2</v>
      </c>
      <c r="J1177" s="98">
        <f t="shared" si="2"/>
        <v>1.7913593256059009E-2</v>
      </c>
      <c r="K1177" s="34" t="s">
        <v>4728</v>
      </c>
    </row>
    <row r="1178" spans="1:11">
      <c r="A1178" s="34" t="s">
        <v>4655</v>
      </c>
      <c r="B1178" s="34">
        <v>2014</v>
      </c>
      <c r="C1178" s="34">
        <v>34</v>
      </c>
      <c r="D1178" s="34" t="s">
        <v>4678</v>
      </c>
      <c r="E1178" s="95">
        <f t="shared" si="42"/>
        <v>671</v>
      </c>
      <c r="F1178" s="95">
        <f>Cargos_x_gob!$C$3+Cargos_x_gob!$C$7</f>
        <v>949</v>
      </c>
      <c r="G1178" s="95">
        <f t="array" ref="G1178">SUM(IF('Graf I Nivel Datastudio'!$B$1:$B$1613=B1178,IF('Graf I Nivel Datastudio'!$C$1:$C$1613=C1178,IF('Graf I Nivel Datastudio'!$D$1:$D$1613=D1178,'Graf I Nivel Datastudio'!$G$1:$G$1613,0))))+SUM(IF('Graf II Nivel Datastudio'!$B$1:$B$1613=B1178,IF('Graf II Nivel Datastudio'!$C$1:$C$1613=C1178,IF('Graf II Nivel Datastudio'!$D$1:$D$1613=D1178,'Graf II Nivel Datastudio'!$G$1:$G$1613,0))))</f>
        <v>2</v>
      </c>
      <c r="H1178" s="95">
        <f t="shared" si="41"/>
        <v>19</v>
      </c>
      <c r="I1178" s="98">
        <f t="shared" si="32"/>
        <v>2.8315946348733235E-2</v>
      </c>
      <c r="J1178" s="98">
        <f t="shared" si="2"/>
        <v>2.0021074815595362E-2</v>
      </c>
      <c r="K1178" s="34" t="s">
        <v>4728</v>
      </c>
    </row>
    <row r="1179" spans="1:11">
      <c r="A1179" s="34" t="s">
        <v>4655</v>
      </c>
      <c r="B1179" s="34">
        <v>2014</v>
      </c>
      <c r="C1179" s="34">
        <v>35</v>
      </c>
      <c r="D1179" s="34" t="s">
        <v>4678</v>
      </c>
      <c r="E1179" s="95">
        <f t="shared" si="42"/>
        <v>671</v>
      </c>
      <c r="F1179" s="95">
        <f>Cargos_x_gob!$C$3+Cargos_x_gob!$C$7</f>
        <v>949</v>
      </c>
      <c r="G1179" s="95">
        <f t="array" ref="G1179">SUM(IF('Graf I Nivel Datastudio'!$B$1:$B$1613=B1179,IF('Graf I Nivel Datastudio'!$C$1:$C$1613=C1179,IF('Graf I Nivel Datastudio'!$D$1:$D$1613=D1179,'Graf I Nivel Datastudio'!$G$1:$G$1613,0))))+SUM(IF('Graf II Nivel Datastudio'!$B$1:$B$1613=B1179,IF('Graf II Nivel Datastudio'!$C$1:$C$1613=C1179,IF('Graf II Nivel Datastudio'!$D$1:$D$1613=D1179,'Graf II Nivel Datastudio'!$G$1:$G$1613,0))))</f>
        <v>3</v>
      </c>
      <c r="H1179" s="95">
        <f t="shared" si="41"/>
        <v>22</v>
      </c>
      <c r="I1179" s="98">
        <f t="shared" si="32"/>
        <v>3.2786885245901641E-2</v>
      </c>
      <c r="J1179" s="98">
        <f t="shared" si="2"/>
        <v>2.3182297154899896E-2</v>
      </c>
      <c r="K1179" s="34" t="s">
        <v>4728</v>
      </c>
    </row>
    <row r="1180" spans="1:11">
      <c r="A1180" s="34" t="s">
        <v>4655</v>
      </c>
      <c r="B1180" s="34">
        <v>2014</v>
      </c>
      <c r="C1180" s="34">
        <v>36</v>
      </c>
      <c r="D1180" s="34" t="s">
        <v>4678</v>
      </c>
      <c r="E1180" s="95">
        <f t="shared" si="42"/>
        <v>671</v>
      </c>
      <c r="F1180" s="95">
        <f>Cargos_x_gob!$C$3+Cargos_x_gob!$C$7</f>
        <v>949</v>
      </c>
      <c r="G1180" s="95">
        <f t="array" ref="G1180">SUM(IF('Graf I Nivel Datastudio'!$B$1:$B$1613=B1180,IF('Graf I Nivel Datastudio'!$C$1:$C$1613=C1180,IF('Graf I Nivel Datastudio'!$D$1:$D$1613=D1180,'Graf I Nivel Datastudio'!$G$1:$G$1613,0))))+SUM(IF('Graf II Nivel Datastudio'!$B$1:$B$1613=B1180,IF('Graf II Nivel Datastudio'!$C$1:$C$1613=C1180,IF('Graf II Nivel Datastudio'!$D$1:$D$1613=D1180,'Graf II Nivel Datastudio'!$G$1:$G$1613,0))))</f>
        <v>1</v>
      </c>
      <c r="H1180" s="95">
        <f t="shared" si="41"/>
        <v>23</v>
      </c>
      <c r="I1180" s="98">
        <f t="shared" si="32"/>
        <v>3.4277198211624442E-2</v>
      </c>
      <c r="J1180" s="98">
        <f t="shared" si="2"/>
        <v>2.4236037934668071E-2</v>
      </c>
      <c r="K1180" s="34" t="s">
        <v>4728</v>
      </c>
    </row>
    <row r="1181" spans="1:11">
      <c r="A1181" s="34" t="s">
        <v>4655</v>
      </c>
      <c r="B1181" s="34">
        <v>2014</v>
      </c>
      <c r="C1181" s="34">
        <v>37</v>
      </c>
      <c r="D1181" s="34" t="s">
        <v>4678</v>
      </c>
      <c r="E1181" s="95">
        <f t="shared" si="42"/>
        <v>671</v>
      </c>
      <c r="F1181" s="95">
        <f>Cargos_x_gob!$C$3+Cargos_x_gob!$C$7</f>
        <v>949</v>
      </c>
      <c r="G1181" s="95">
        <f t="array" ref="G1181">SUM(IF('Graf I Nivel Datastudio'!$B$1:$B$1613=B1181,IF('Graf I Nivel Datastudio'!$C$1:$C$1613=C1181,IF('Graf I Nivel Datastudio'!$D$1:$D$1613=D1181,'Graf I Nivel Datastudio'!$G$1:$G$1613,0))))+SUM(IF('Graf II Nivel Datastudio'!$B$1:$B$1613=B1181,IF('Graf II Nivel Datastudio'!$C$1:$C$1613=C1181,IF('Graf II Nivel Datastudio'!$D$1:$D$1613=D1181,'Graf II Nivel Datastudio'!$G$1:$G$1613,0))))</f>
        <v>0</v>
      </c>
      <c r="H1181" s="95">
        <f t="shared" si="41"/>
        <v>23</v>
      </c>
      <c r="I1181" s="98">
        <f t="shared" si="32"/>
        <v>3.4277198211624442E-2</v>
      </c>
      <c r="J1181" s="98">
        <f t="shared" si="2"/>
        <v>2.4236037934668071E-2</v>
      </c>
      <c r="K1181" s="34" t="s">
        <v>4728</v>
      </c>
    </row>
    <row r="1182" spans="1:11">
      <c r="A1182" s="34" t="s">
        <v>4655</v>
      </c>
      <c r="B1182" s="34">
        <v>2014</v>
      </c>
      <c r="C1182" s="34">
        <v>38</v>
      </c>
      <c r="D1182" s="34" t="s">
        <v>4678</v>
      </c>
      <c r="E1182" s="95">
        <f t="shared" si="42"/>
        <v>671</v>
      </c>
      <c r="F1182" s="95">
        <f>Cargos_x_gob!$C$3+Cargos_x_gob!$C$7</f>
        <v>949</v>
      </c>
      <c r="G1182" s="95">
        <f t="array" ref="G1182">SUM(IF('Graf I Nivel Datastudio'!$B$1:$B$1613=B1182,IF('Graf I Nivel Datastudio'!$C$1:$C$1613=C1182,IF('Graf I Nivel Datastudio'!$D$1:$D$1613=D1182,'Graf I Nivel Datastudio'!$G$1:$G$1613,0))))+SUM(IF('Graf II Nivel Datastudio'!$B$1:$B$1613=B1182,IF('Graf II Nivel Datastudio'!$C$1:$C$1613=C1182,IF('Graf II Nivel Datastudio'!$D$1:$D$1613=D1182,'Graf II Nivel Datastudio'!$G$1:$G$1613,0))))</f>
        <v>0</v>
      </c>
      <c r="H1182" s="95">
        <f t="shared" si="41"/>
        <v>23</v>
      </c>
      <c r="I1182" s="98">
        <f t="shared" si="32"/>
        <v>3.4277198211624442E-2</v>
      </c>
      <c r="J1182" s="98">
        <f t="shared" si="2"/>
        <v>2.4236037934668071E-2</v>
      </c>
      <c r="K1182" s="34" t="s">
        <v>4728</v>
      </c>
    </row>
    <row r="1183" spans="1:11">
      <c r="A1183" s="34" t="s">
        <v>4655</v>
      </c>
      <c r="B1183" s="34">
        <v>2014</v>
      </c>
      <c r="C1183" s="34">
        <v>39</v>
      </c>
      <c r="D1183" s="34" t="s">
        <v>4678</v>
      </c>
      <c r="E1183" s="95">
        <f t="shared" si="42"/>
        <v>671</v>
      </c>
      <c r="F1183" s="95">
        <f>Cargos_x_gob!$C$3+Cargos_x_gob!$C$7</f>
        <v>949</v>
      </c>
      <c r="G1183" s="95">
        <f t="array" ref="G1183">SUM(IF('Graf I Nivel Datastudio'!$B$1:$B$1613=B1183,IF('Graf I Nivel Datastudio'!$C$1:$C$1613=C1183,IF('Graf I Nivel Datastudio'!$D$1:$D$1613=D1183,'Graf I Nivel Datastudio'!$G$1:$G$1613,0))))+SUM(IF('Graf II Nivel Datastudio'!$B$1:$B$1613=B1183,IF('Graf II Nivel Datastudio'!$C$1:$C$1613=C1183,IF('Graf II Nivel Datastudio'!$D$1:$D$1613=D1183,'Graf II Nivel Datastudio'!$G$1:$G$1613,0))))</f>
        <v>0</v>
      </c>
      <c r="H1183" s="95">
        <f t="shared" si="41"/>
        <v>23</v>
      </c>
      <c r="I1183" s="98">
        <f t="shared" si="32"/>
        <v>3.4277198211624442E-2</v>
      </c>
      <c r="J1183" s="98">
        <f t="shared" si="2"/>
        <v>2.4236037934668071E-2</v>
      </c>
      <c r="K1183" s="34" t="s">
        <v>4728</v>
      </c>
    </row>
    <row r="1184" spans="1:11">
      <c r="A1184" s="34" t="s">
        <v>4655</v>
      </c>
      <c r="B1184" s="34">
        <v>2014</v>
      </c>
      <c r="C1184" s="34">
        <v>40</v>
      </c>
      <c r="D1184" s="34" t="s">
        <v>4678</v>
      </c>
      <c r="E1184" s="95">
        <f t="shared" si="42"/>
        <v>671</v>
      </c>
      <c r="F1184" s="95">
        <f>Cargos_x_gob!$C$3+Cargos_x_gob!$C$7</f>
        <v>949</v>
      </c>
      <c r="G1184" s="95">
        <f t="array" ref="G1184">SUM(IF('Graf I Nivel Datastudio'!$B$1:$B$1613=B1184,IF('Graf I Nivel Datastudio'!$C$1:$C$1613=C1184,IF('Graf I Nivel Datastudio'!$D$1:$D$1613=D1184,'Graf I Nivel Datastudio'!$G$1:$G$1613,0))))+SUM(IF('Graf II Nivel Datastudio'!$B$1:$B$1613=B1184,IF('Graf II Nivel Datastudio'!$C$1:$C$1613=C1184,IF('Graf II Nivel Datastudio'!$D$1:$D$1613=D1184,'Graf II Nivel Datastudio'!$G$1:$G$1613,0))))</f>
        <v>0</v>
      </c>
      <c r="H1184" s="95">
        <f t="shared" si="41"/>
        <v>23</v>
      </c>
      <c r="I1184" s="98">
        <f t="shared" si="32"/>
        <v>3.4277198211624442E-2</v>
      </c>
      <c r="J1184" s="98">
        <f t="shared" si="2"/>
        <v>2.4236037934668071E-2</v>
      </c>
      <c r="K1184" s="34" t="s">
        <v>4728</v>
      </c>
    </row>
    <row r="1185" spans="1:11">
      <c r="A1185" s="34" t="s">
        <v>4655</v>
      </c>
      <c r="B1185" s="34">
        <v>2014</v>
      </c>
      <c r="C1185" s="34">
        <v>41</v>
      </c>
      <c r="D1185" s="34" t="s">
        <v>4678</v>
      </c>
      <c r="E1185" s="95">
        <f t="shared" si="42"/>
        <v>671</v>
      </c>
      <c r="F1185" s="95">
        <f>Cargos_x_gob!$C$3+Cargos_x_gob!$C$7</f>
        <v>949</v>
      </c>
      <c r="G1185" s="95">
        <f t="array" ref="G1185">SUM(IF('Graf I Nivel Datastudio'!$B$1:$B$1613=B1185,IF('Graf I Nivel Datastudio'!$C$1:$C$1613=C1185,IF('Graf I Nivel Datastudio'!$D$1:$D$1613=D1185,'Graf I Nivel Datastudio'!$G$1:$G$1613,0))))+SUM(IF('Graf II Nivel Datastudio'!$B$1:$B$1613=B1185,IF('Graf II Nivel Datastudio'!$C$1:$C$1613=C1185,IF('Graf II Nivel Datastudio'!$D$1:$D$1613=D1185,'Graf II Nivel Datastudio'!$G$1:$G$1613,0))))</f>
        <v>0</v>
      </c>
      <c r="H1185" s="95">
        <f t="shared" si="41"/>
        <v>23</v>
      </c>
      <c r="I1185" s="98">
        <f t="shared" si="32"/>
        <v>3.4277198211624442E-2</v>
      </c>
      <c r="J1185" s="98">
        <f t="shared" si="2"/>
        <v>2.4236037934668071E-2</v>
      </c>
      <c r="K1185" s="34" t="s">
        <v>4728</v>
      </c>
    </row>
    <row r="1186" spans="1:11">
      <c r="A1186" s="34" t="s">
        <v>4655</v>
      </c>
      <c r="B1186" s="34">
        <v>2014</v>
      </c>
      <c r="C1186" s="34">
        <v>42</v>
      </c>
      <c r="D1186" s="34" t="s">
        <v>4678</v>
      </c>
      <c r="E1186" s="95">
        <f t="shared" si="42"/>
        <v>671</v>
      </c>
      <c r="F1186" s="95">
        <f>Cargos_x_gob!$C$3+Cargos_x_gob!$C$7</f>
        <v>949</v>
      </c>
      <c r="G1186" s="95">
        <f t="array" ref="G1186">SUM(IF('Graf I Nivel Datastudio'!$B$1:$B$1613=B1186,IF('Graf I Nivel Datastudio'!$C$1:$C$1613=C1186,IF('Graf I Nivel Datastudio'!$D$1:$D$1613=D1186,'Graf I Nivel Datastudio'!$G$1:$G$1613,0))))+SUM(IF('Graf II Nivel Datastudio'!$B$1:$B$1613=B1186,IF('Graf II Nivel Datastudio'!$C$1:$C$1613=C1186,IF('Graf II Nivel Datastudio'!$D$1:$D$1613=D1186,'Graf II Nivel Datastudio'!$G$1:$G$1613,0))))</f>
        <v>0</v>
      </c>
      <c r="H1186" s="95">
        <f t="shared" si="41"/>
        <v>23</v>
      </c>
      <c r="I1186" s="98">
        <f t="shared" si="32"/>
        <v>3.4277198211624442E-2</v>
      </c>
      <c r="J1186" s="98">
        <f t="shared" si="2"/>
        <v>2.4236037934668071E-2</v>
      </c>
      <c r="K1186" s="34" t="s">
        <v>4728</v>
      </c>
    </row>
    <row r="1187" spans="1:11">
      <c r="A1187" s="34" t="s">
        <v>4655</v>
      </c>
      <c r="B1187" s="34">
        <v>2014</v>
      </c>
      <c r="C1187" s="34">
        <v>43</v>
      </c>
      <c r="D1187" s="34" t="s">
        <v>4678</v>
      </c>
      <c r="E1187" s="95">
        <f t="shared" si="42"/>
        <v>671</v>
      </c>
      <c r="F1187" s="95">
        <f>Cargos_x_gob!$C$3+Cargos_x_gob!$C$7</f>
        <v>949</v>
      </c>
      <c r="G1187" s="95">
        <f t="array" ref="G1187">SUM(IF('Graf I Nivel Datastudio'!$B$1:$B$1613=B1187,IF('Graf I Nivel Datastudio'!$C$1:$C$1613=C1187,IF('Graf I Nivel Datastudio'!$D$1:$D$1613=D1187,'Graf I Nivel Datastudio'!$G$1:$G$1613,0))))+SUM(IF('Graf II Nivel Datastudio'!$B$1:$B$1613=B1187,IF('Graf II Nivel Datastudio'!$C$1:$C$1613=C1187,IF('Graf II Nivel Datastudio'!$D$1:$D$1613=D1187,'Graf II Nivel Datastudio'!$G$1:$G$1613,0))))</f>
        <v>0</v>
      </c>
      <c r="H1187" s="95">
        <f t="shared" si="41"/>
        <v>23</v>
      </c>
      <c r="I1187" s="98">
        <f t="shared" si="32"/>
        <v>3.4277198211624442E-2</v>
      </c>
      <c r="J1187" s="98">
        <f t="shared" si="2"/>
        <v>2.4236037934668071E-2</v>
      </c>
      <c r="K1187" s="34" t="s">
        <v>4728</v>
      </c>
    </row>
    <row r="1188" spans="1:11">
      <c r="A1188" s="34" t="s">
        <v>4655</v>
      </c>
      <c r="B1188" s="34">
        <v>2014</v>
      </c>
      <c r="C1188" s="34">
        <v>44</v>
      </c>
      <c r="D1188" s="34" t="s">
        <v>4678</v>
      </c>
      <c r="E1188" s="95">
        <f t="shared" si="42"/>
        <v>671</v>
      </c>
      <c r="F1188" s="95">
        <f>Cargos_x_gob!$C$3+Cargos_x_gob!$C$7</f>
        <v>949</v>
      </c>
      <c r="G1188" s="95">
        <f t="array" ref="G1188">SUM(IF('Graf I Nivel Datastudio'!$B$1:$B$1613=B1188,IF('Graf I Nivel Datastudio'!$C$1:$C$1613=C1188,IF('Graf I Nivel Datastudio'!$D$1:$D$1613=D1188,'Graf I Nivel Datastudio'!$G$1:$G$1613,0))))+SUM(IF('Graf II Nivel Datastudio'!$B$1:$B$1613=B1188,IF('Graf II Nivel Datastudio'!$C$1:$C$1613=C1188,IF('Graf II Nivel Datastudio'!$D$1:$D$1613=D1188,'Graf II Nivel Datastudio'!$G$1:$G$1613,0))))</f>
        <v>0</v>
      </c>
      <c r="H1188" s="95">
        <f t="shared" si="41"/>
        <v>23</v>
      </c>
      <c r="I1188" s="98">
        <f t="shared" si="32"/>
        <v>3.4277198211624442E-2</v>
      </c>
      <c r="J1188" s="98">
        <f t="shared" si="2"/>
        <v>2.4236037934668071E-2</v>
      </c>
      <c r="K1188" s="34" t="s">
        <v>4728</v>
      </c>
    </row>
    <row r="1189" spans="1:11">
      <c r="A1189" s="34" t="s">
        <v>4655</v>
      </c>
      <c r="B1189" s="34">
        <v>2014</v>
      </c>
      <c r="C1189" s="34">
        <v>45</v>
      </c>
      <c r="D1189" s="34" t="s">
        <v>4678</v>
      </c>
      <c r="E1189" s="95">
        <f t="shared" si="42"/>
        <v>671</v>
      </c>
      <c r="F1189" s="95">
        <f>Cargos_x_gob!$C$3+Cargos_x_gob!$C$7</f>
        <v>949</v>
      </c>
      <c r="G1189" s="95">
        <f t="array" ref="G1189">SUM(IF('Graf I Nivel Datastudio'!$B$1:$B$1613=B1189,IF('Graf I Nivel Datastudio'!$C$1:$C$1613=C1189,IF('Graf I Nivel Datastudio'!$D$1:$D$1613=D1189,'Graf I Nivel Datastudio'!$G$1:$G$1613,0))))+SUM(IF('Graf II Nivel Datastudio'!$B$1:$B$1613=B1189,IF('Graf II Nivel Datastudio'!$C$1:$C$1613=C1189,IF('Graf II Nivel Datastudio'!$D$1:$D$1613=D1189,'Graf II Nivel Datastudio'!$G$1:$G$1613,0))))</f>
        <v>0</v>
      </c>
      <c r="H1189" s="95">
        <f t="shared" si="41"/>
        <v>23</v>
      </c>
      <c r="I1189" s="98">
        <f t="shared" si="32"/>
        <v>3.4277198211624442E-2</v>
      </c>
      <c r="J1189" s="98">
        <f t="shared" si="2"/>
        <v>2.4236037934668071E-2</v>
      </c>
      <c r="K1189" s="34" t="s">
        <v>4728</v>
      </c>
    </row>
    <row r="1190" spans="1:11">
      <c r="A1190" s="34" t="s">
        <v>4655</v>
      </c>
      <c r="B1190" s="34">
        <v>2014</v>
      </c>
      <c r="C1190" s="34">
        <v>46</v>
      </c>
      <c r="D1190" s="34" t="s">
        <v>4678</v>
      </c>
      <c r="E1190" s="95">
        <f t="shared" si="42"/>
        <v>671</v>
      </c>
      <c r="F1190" s="95">
        <f>Cargos_x_gob!$C$3+Cargos_x_gob!$C$7</f>
        <v>949</v>
      </c>
      <c r="G1190" s="95">
        <f t="array" ref="G1190">SUM(IF('Graf I Nivel Datastudio'!$B$1:$B$1613=B1190,IF('Graf I Nivel Datastudio'!$C$1:$C$1613=C1190,IF('Graf I Nivel Datastudio'!$D$1:$D$1613=D1190,'Graf I Nivel Datastudio'!$G$1:$G$1613,0))))+SUM(IF('Graf II Nivel Datastudio'!$B$1:$B$1613=B1190,IF('Graf II Nivel Datastudio'!$C$1:$C$1613=C1190,IF('Graf II Nivel Datastudio'!$D$1:$D$1613=D1190,'Graf II Nivel Datastudio'!$G$1:$G$1613,0))))</f>
        <v>0</v>
      </c>
      <c r="H1190" s="95">
        <f t="shared" si="41"/>
        <v>23</v>
      </c>
      <c r="I1190" s="98">
        <f t="shared" si="32"/>
        <v>3.4277198211624442E-2</v>
      </c>
      <c r="J1190" s="98">
        <f t="shared" si="2"/>
        <v>2.4236037934668071E-2</v>
      </c>
      <c r="K1190" s="34" t="s">
        <v>4728</v>
      </c>
    </row>
    <row r="1191" spans="1:11">
      <c r="A1191" s="34" t="s">
        <v>4655</v>
      </c>
      <c r="B1191" s="34">
        <v>2014</v>
      </c>
      <c r="C1191" s="34">
        <v>47</v>
      </c>
      <c r="D1191" s="34" t="s">
        <v>4678</v>
      </c>
      <c r="E1191" s="95">
        <f t="shared" si="42"/>
        <v>671</v>
      </c>
      <c r="F1191" s="95">
        <f>Cargos_x_gob!$C$3+Cargos_x_gob!$C$7</f>
        <v>949</v>
      </c>
      <c r="G1191" s="95">
        <f t="array" ref="G1191">SUM(IF('Graf I Nivel Datastudio'!$B$1:$B$1613=B1191,IF('Graf I Nivel Datastudio'!$C$1:$C$1613=C1191,IF('Graf I Nivel Datastudio'!$D$1:$D$1613=D1191,'Graf I Nivel Datastudio'!$G$1:$G$1613,0))))+SUM(IF('Graf II Nivel Datastudio'!$B$1:$B$1613=B1191,IF('Graf II Nivel Datastudio'!$C$1:$C$1613=C1191,IF('Graf II Nivel Datastudio'!$D$1:$D$1613=D1191,'Graf II Nivel Datastudio'!$G$1:$G$1613,0))))</f>
        <v>1</v>
      </c>
      <c r="H1191" s="95">
        <f t="shared" si="41"/>
        <v>24</v>
      </c>
      <c r="I1191" s="98">
        <f t="shared" si="32"/>
        <v>3.5767511177347243E-2</v>
      </c>
      <c r="J1191" s="98">
        <f t="shared" si="2"/>
        <v>2.5289778714436249E-2</v>
      </c>
      <c r="K1191" s="34" t="s">
        <v>4728</v>
      </c>
    </row>
    <row r="1192" spans="1:11">
      <c r="A1192" s="34" t="s">
        <v>4655</v>
      </c>
      <c r="B1192" s="34">
        <v>2014</v>
      </c>
      <c r="C1192" s="34">
        <v>48</v>
      </c>
      <c r="D1192" s="34" t="s">
        <v>4678</v>
      </c>
      <c r="E1192" s="95">
        <f t="shared" si="42"/>
        <v>671</v>
      </c>
      <c r="F1192" s="95">
        <f>Cargos_x_gob!$C$3+Cargos_x_gob!$C$7</f>
        <v>949</v>
      </c>
      <c r="G1192" s="95">
        <f t="array" ref="G1192">SUM(IF('Graf I Nivel Datastudio'!$B$1:$B$1613=B1192,IF('Graf I Nivel Datastudio'!$C$1:$C$1613=C1192,IF('Graf I Nivel Datastudio'!$D$1:$D$1613=D1192,'Graf I Nivel Datastudio'!$G$1:$G$1613,0))))+SUM(IF('Graf II Nivel Datastudio'!$B$1:$B$1613=B1192,IF('Graf II Nivel Datastudio'!$C$1:$C$1613=C1192,IF('Graf II Nivel Datastudio'!$D$1:$D$1613=D1192,'Graf II Nivel Datastudio'!$G$1:$G$1613,0))))</f>
        <v>1</v>
      </c>
      <c r="H1192" s="95">
        <f t="shared" si="41"/>
        <v>25</v>
      </c>
      <c r="I1192" s="98">
        <f t="shared" si="32"/>
        <v>3.7257824143070044E-2</v>
      </c>
      <c r="J1192" s="98">
        <f t="shared" si="2"/>
        <v>2.6343519494204427E-2</v>
      </c>
      <c r="K1192" s="34" t="s">
        <v>4728</v>
      </c>
    </row>
    <row r="1193" spans="1:11">
      <c r="A1193" s="34" t="s">
        <v>4655</v>
      </c>
      <c r="B1193" s="34">
        <v>2014</v>
      </c>
      <c r="C1193" s="34">
        <v>49</v>
      </c>
      <c r="D1193" s="34" t="s">
        <v>4678</v>
      </c>
      <c r="E1193" s="95">
        <f t="shared" si="42"/>
        <v>671</v>
      </c>
      <c r="F1193" s="95">
        <f>Cargos_x_gob!$C$3+Cargos_x_gob!$C$7</f>
        <v>949</v>
      </c>
      <c r="G1193" s="95">
        <f t="array" ref="G1193">SUM(IF('Graf I Nivel Datastudio'!$B$1:$B$1613=B1193,IF('Graf I Nivel Datastudio'!$C$1:$C$1613=C1193,IF('Graf I Nivel Datastudio'!$D$1:$D$1613=D1193,'Graf I Nivel Datastudio'!$G$1:$G$1613,0))))+SUM(IF('Graf II Nivel Datastudio'!$B$1:$B$1613=B1193,IF('Graf II Nivel Datastudio'!$C$1:$C$1613=C1193,IF('Graf II Nivel Datastudio'!$D$1:$D$1613=D1193,'Graf II Nivel Datastudio'!$G$1:$G$1613,0))))</f>
        <v>0</v>
      </c>
      <c r="H1193" s="95">
        <f t="shared" si="41"/>
        <v>25</v>
      </c>
      <c r="I1193" s="98">
        <f t="shared" si="32"/>
        <v>3.7257824143070044E-2</v>
      </c>
      <c r="J1193" s="98">
        <f t="shared" si="2"/>
        <v>2.6343519494204427E-2</v>
      </c>
      <c r="K1193" s="34" t="s">
        <v>4728</v>
      </c>
    </row>
    <row r="1194" spans="1:11">
      <c r="A1194" s="34" t="s">
        <v>4655</v>
      </c>
      <c r="B1194" s="34">
        <v>2014</v>
      </c>
      <c r="C1194" s="34">
        <v>50</v>
      </c>
      <c r="D1194" s="34" t="s">
        <v>4678</v>
      </c>
      <c r="E1194" s="95">
        <f t="shared" si="42"/>
        <v>671</v>
      </c>
      <c r="F1194" s="95">
        <f>Cargos_x_gob!$C$3+Cargos_x_gob!$C$7</f>
        <v>949</v>
      </c>
      <c r="G1194" s="95">
        <f t="array" ref="G1194">SUM(IF('Graf I Nivel Datastudio'!$B$1:$B$1613=B1194,IF('Graf I Nivel Datastudio'!$C$1:$C$1613=C1194,IF('Graf I Nivel Datastudio'!$D$1:$D$1613=D1194,'Graf I Nivel Datastudio'!$G$1:$G$1613,0))))+SUM(IF('Graf II Nivel Datastudio'!$B$1:$B$1613=B1194,IF('Graf II Nivel Datastudio'!$C$1:$C$1613=C1194,IF('Graf II Nivel Datastudio'!$D$1:$D$1613=D1194,'Graf II Nivel Datastudio'!$G$1:$G$1613,0))))</f>
        <v>0</v>
      </c>
      <c r="H1194" s="95">
        <f t="shared" si="41"/>
        <v>25</v>
      </c>
      <c r="I1194" s="98">
        <f t="shared" si="32"/>
        <v>3.7257824143070044E-2</v>
      </c>
      <c r="J1194" s="98">
        <f t="shared" si="2"/>
        <v>2.6343519494204427E-2</v>
      </c>
      <c r="K1194" s="34" t="s">
        <v>4728</v>
      </c>
    </row>
    <row r="1195" spans="1:11">
      <c r="A1195" s="34" t="s">
        <v>4655</v>
      </c>
      <c r="B1195" s="34">
        <v>2014</v>
      </c>
      <c r="C1195" s="34">
        <v>51</v>
      </c>
      <c r="D1195" s="34" t="s">
        <v>4678</v>
      </c>
      <c r="E1195" s="95">
        <f t="shared" si="42"/>
        <v>671</v>
      </c>
      <c r="F1195" s="95">
        <f>Cargos_x_gob!$C$3+Cargos_x_gob!$C$7</f>
        <v>949</v>
      </c>
      <c r="G1195" s="95">
        <f t="array" ref="G1195">SUM(IF('Graf I Nivel Datastudio'!$B$1:$B$1613=B1195,IF('Graf I Nivel Datastudio'!$C$1:$C$1613=C1195,IF('Graf I Nivel Datastudio'!$D$1:$D$1613=D1195,'Graf I Nivel Datastudio'!$G$1:$G$1613,0))))+SUM(IF('Graf II Nivel Datastudio'!$B$1:$B$1613=B1195,IF('Graf II Nivel Datastudio'!$C$1:$C$1613=C1195,IF('Graf II Nivel Datastudio'!$D$1:$D$1613=D1195,'Graf II Nivel Datastudio'!$G$1:$G$1613,0))))</f>
        <v>2</v>
      </c>
      <c r="H1195" s="95">
        <f t="shared" si="41"/>
        <v>27</v>
      </c>
      <c r="I1195" s="98">
        <f t="shared" si="32"/>
        <v>4.0238450074515646E-2</v>
      </c>
      <c r="J1195" s="98">
        <f t="shared" si="2"/>
        <v>2.8451001053740779E-2</v>
      </c>
      <c r="K1195" s="34" t="s">
        <v>4728</v>
      </c>
    </row>
    <row r="1196" spans="1:11">
      <c r="A1196" s="34" t="s">
        <v>4655</v>
      </c>
      <c r="B1196" s="34">
        <v>2014</v>
      </c>
      <c r="C1196" s="34">
        <v>52</v>
      </c>
      <c r="D1196" s="34" t="s">
        <v>4678</v>
      </c>
      <c r="E1196" s="95">
        <f t="shared" si="42"/>
        <v>671</v>
      </c>
      <c r="F1196" s="95">
        <f>Cargos_x_gob!$C$3+Cargos_x_gob!$C$7</f>
        <v>949</v>
      </c>
      <c r="G1196" s="95">
        <f t="array" ref="G1196">SUM(IF('Graf I Nivel Datastudio'!$B$1:$B$1613=B1196,IF('Graf I Nivel Datastudio'!$C$1:$C$1613=C1196,IF('Graf I Nivel Datastudio'!$D$1:$D$1613=D1196,'Graf I Nivel Datastudio'!$G$1:$G$1613,0))))+SUM(IF('Graf II Nivel Datastudio'!$B$1:$B$1613=B1196,IF('Graf II Nivel Datastudio'!$C$1:$C$1613=C1196,IF('Graf II Nivel Datastudio'!$D$1:$D$1613=D1196,'Graf II Nivel Datastudio'!$G$1:$G$1613,0))))</f>
        <v>0</v>
      </c>
      <c r="H1196" s="95">
        <f t="shared" si="41"/>
        <v>27</v>
      </c>
      <c r="I1196" s="98">
        <f t="shared" si="32"/>
        <v>4.0238450074515646E-2</v>
      </c>
      <c r="J1196" s="98">
        <f t="shared" si="2"/>
        <v>2.8451001053740779E-2</v>
      </c>
      <c r="K1196" s="34" t="s">
        <v>4728</v>
      </c>
    </row>
    <row r="1197" spans="1:11">
      <c r="A1197" s="34" t="s">
        <v>4655</v>
      </c>
      <c r="B1197" s="34">
        <v>2014</v>
      </c>
      <c r="C1197" s="34">
        <v>53</v>
      </c>
      <c r="D1197" s="34" t="s">
        <v>4678</v>
      </c>
      <c r="E1197" s="95">
        <f t="shared" si="42"/>
        <v>671</v>
      </c>
      <c r="F1197" s="95">
        <f>Cargos_x_gob!$C$3+Cargos_x_gob!$C$7</f>
        <v>949</v>
      </c>
      <c r="G1197" s="95">
        <f t="array" ref="G1197">SUM(IF('Graf I Nivel Datastudio'!$B$1:$B$1613=B1197,IF('Graf I Nivel Datastudio'!$C$1:$C$1613=C1197,IF('Graf I Nivel Datastudio'!$D$1:$D$1613=D1197,'Graf I Nivel Datastudio'!$G$1:$G$1613,0))))+SUM(IF('Graf II Nivel Datastudio'!$B$1:$B$1613=B1197,IF('Graf II Nivel Datastudio'!$C$1:$C$1613=C1197,IF('Graf II Nivel Datastudio'!$D$1:$D$1613=D1197,'Graf II Nivel Datastudio'!$G$1:$G$1613,0))))</f>
        <v>1</v>
      </c>
      <c r="H1197" s="95">
        <f t="shared" si="41"/>
        <v>28</v>
      </c>
      <c r="I1197" s="98">
        <f t="shared" si="32"/>
        <v>4.1728763040238454E-2</v>
      </c>
      <c r="J1197" s="98">
        <f t="shared" si="2"/>
        <v>2.9504741833508957E-2</v>
      </c>
      <c r="K1197" s="34" t="s">
        <v>4728</v>
      </c>
    </row>
    <row r="1198" spans="1:11">
      <c r="A1198" s="34" t="s">
        <v>4655</v>
      </c>
      <c r="B1198" s="34">
        <v>2014</v>
      </c>
      <c r="C1198" s="34">
        <v>54</v>
      </c>
      <c r="D1198" s="34" t="s">
        <v>4678</v>
      </c>
      <c r="E1198" s="95">
        <f t="shared" si="42"/>
        <v>671</v>
      </c>
      <c r="F1198" s="95">
        <f>Cargos_x_gob!$C$3+Cargos_x_gob!$C$7</f>
        <v>949</v>
      </c>
      <c r="G1198" s="95">
        <f t="array" ref="G1198">SUM(IF('Graf I Nivel Datastudio'!$B$1:$B$1613=B1198,IF('Graf I Nivel Datastudio'!$C$1:$C$1613=C1198,IF('Graf I Nivel Datastudio'!$D$1:$D$1613=D1198,'Graf I Nivel Datastudio'!$G$1:$G$1613,0))))+SUM(IF('Graf II Nivel Datastudio'!$B$1:$B$1613=B1198,IF('Graf II Nivel Datastudio'!$C$1:$C$1613=C1198,IF('Graf II Nivel Datastudio'!$D$1:$D$1613=D1198,'Graf II Nivel Datastudio'!$G$1:$G$1613,0))))</f>
        <v>1</v>
      </c>
      <c r="H1198" s="95">
        <f t="shared" si="41"/>
        <v>29</v>
      </c>
      <c r="I1198" s="98">
        <f t="shared" si="32"/>
        <v>4.3219076005961254E-2</v>
      </c>
      <c r="J1198" s="98">
        <f t="shared" si="2"/>
        <v>3.0558482613277135E-2</v>
      </c>
      <c r="K1198" s="34" t="s">
        <v>4728</v>
      </c>
    </row>
    <row r="1199" spans="1:11">
      <c r="A1199" s="34" t="s">
        <v>4655</v>
      </c>
      <c r="B1199" s="34">
        <v>2014</v>
      </c>
      <c r="C1199" s="34">
        <v>55</v>
      </c>
      <c r="D1199" s="34" t="s">
        <v>4678</v>
      </c>
      <c r="E1199" s="95">
        <f t="shared" si="42"/>
        <v>671</v>
      </c>
      <c r="F1199" s="95">
        <f>Cargos_x_gob!$C$3+Cargos_x_gob!$C$7</f>
        <v>949</v>
      </c>
      <c r="G1199" s="95">
        <f t="array" ref="G1199">SUM(IF('Graf I Nivel Datastudio'!$B$1:$B$1613=B1199,IF('Graf I Nivel Datastudio'!$C$1:$C$1613=C1199,IF('Graf I Nivel Datastudio'!$D$1:$D$1613=D1199,'Graf I Nivel Datastudio'!$G$1:$G$1613,0))))+SUM(IF('Graf II Nivel Datastudio'!$B$1:$B$1613=B1199,IF('Graf II Nivel Datastudio'!$C$1:$C$1613=C1199,IF('Graf II Nivel Datastudio'!$D$1:$D$1613=D1199,'Graf II Nivel Datastudio'!$G$1:$G$1613,0))))</f>
        <v>0</v>
      </c>
      <c r="H1199" s="95">
        <f t="shared" si="41"/>
        <v>29</v>
      </c>
      <c r="I1199" s="98">
        <f t="shared" si="32"/>
        <v>4.3219076005961254E-2</v>
      </c>
      <c r="J1199" s="98">
        <f t="shared" si="2"/>
        <v>3.0558482613277135E-2</v>
      </c>
      <c r="K1199" s="34" t="s">
        <v>4728</v>
      </c>
    </row>
    <row r="1200" spans="1:11">
      <c r="A1200" s="34" t="s">
        <v>4655</v>
      </c>
      <c r="B1200" s="34">
        <v>2014</v>
      </c>
      <c r="C1200" s="34">
        <v>56</v>
      </c>
      <c r="D1200" s="34" t="s">
        <v>4678</v>
      </c>
      <c r="E1200" s="95">
        <f t="shared" si="42"/>
        <v>671</v>
      </c>
      <c r="F1200" s="95">
        <f>Cargos_x_gob!$C$3+Cargos_x_gob!$C$7</f>
        <v>949</v>
      </c>
      <c r="G1200" s="95">
        <f t="array" ref="G1200">SUM(IF('Graf I Nivel Datastudio'!$B$1:$B$1613=B1200,IF('Graf I Nivel Datastudio'!$C$1:$C$1613=C1200,IF('Graf I Nivel Datastudio'!$D$1:$D$1613=D1200,'Graf I Nivel Datastudio'!$G$1:$G$1613,0))))+SUM(IF('Graf II Nivel Datastudio'!$B$1:$B$1613=B1200,IF('Graf II Nivel Datastudio'!$C$1:$C$1613=C1200,IF('Graf II Nivel Datastudio'!$D$1:$D$1613=D1200,'Graf II Nivel Datastudio'!$G$1:$G$1613,0))))</f>
        <v>3</v>
      </c>
      <c r="H1200" s="95">
        <f t="shared" si="41"/>
        <v>32</v>
      </c>
      <c r="I1200" s="98">
        <f t="shared" si="32"/>
        <v>4.7690014903129657E-2</v>
      </c>
      <c r="J1200" s="98">
        <f t="shared" si="2"/>
        <v>3.3719704952581663E-2</v>
      </c>
      <c r="K1200" s="34" t="s">
        <v>4728</v>
      </c>
    </row>
    <row r="1201" spans="1:11">
      <c r="A1201" s="34" t="s">
        <v>4655</v>
      </c>
      <c r="B1201" s="34">
        <v>2014</v>
      </c>
      <c r="C1201" s="34">
        <v>57</v>
      </c>
      <c r="D1201" s="34" t="s">
        <v>4678</v>
      </c>
      <c r="E1201" s="95">
        <f t="shared" si="42"/>
        <v>671</v>
      </c>
      <c r="F1201" s="95">
        <f>Cargos_x_gob!$C$3+Cargos_x_gob!$C$7</f>
        <v>949</v>
      </c>
      <c r="G1201" s="95">
        <f t="array" ref="G1201">SUM(IF('Graf I Nivel Datastudio'!$B$1:$B$1613=B1201,IF('Graf I Nivel Datastudio'!$C$1:$C$1613=C1201,IF('Graf I Nivel Datastudio'!$D$1:$D$1613=D1201,'Graf I Nivel Datastudio'!$G$1:$G$1613,0))))+SUM(IF('Graf II Nivel Datastudio'!$B$1:$B$1613=B1201,IF('Graf II Nivel Datastudio'!$C$1:$C$1613=C1201,IF('Graf II Nivel Datastudio'!$D$1:$D$1613=D1201,'Graf II Nivel Datastudio'!$G$1:$G$1613,0))))</f>
        <v>0</v>
      </c>
      <c r="H1201" s="95">
        <f t="shared" si="41"/>
        <v>32</v>
      </c>
      <c r="I1201" s="98">
        <f t="shared" si="32"/>
        <v>4.7690014903129657E-2</v>
      </c>
      <c r="J1201" s="98">
        <f t="shared" si="2"/>
        <v>3.3719704952581663E-2</v>
      </c>
      <c r="K1201" s="34" t="s">
        <v>4728</v>
      </c>
    </row>
    <row r="1202" spans="1:11">
      <c r="A1202" s="34" t="s">
        <v>4655</v>
      </c>
      <c r="B1202" s="34">
        <v>2014</v>
      </c>
      <c r="C1202" s="34">
        <v>58</v>
      </c>
      <c r="D1202" s="34" t="s">
        <v>4678</v>
      </c>
      <c r="E1202" s="95">
        <f t="shared" si="42"/>
        <v>671</v>
      </c>
      <c r="F1202" s="95">
        <f>Cargos_x_gob!$C$3+Cargos_x_gob!$C$7</f>
        <v>949</v>
      </c>
      <c r="G1202" s="95">
        <f t="array" ref="G1202">SUM(IF('Graf I Nivel Datastudio'!$B$1:$B$1613=B1202,IF('Graf I Nivel Datastudio'!$C$1:$C$1613=C1202,IF('Graf I Nivel Datastudio'!$D$1:$D$1613=D1202,'Graf I Nivel Datastudio'!$G$1:$G$1613,0))))+SUM(IF('Graf II Nivel Datastudio'!$B$1:$B$1613=B1202,IF('Graf II Nivel Datastudio'!$C$1:$C$1613=C1202,IF('Graf II Nivel Datastudio'!$D$1:$D$1613=D1202,'Graf II Nivel Datastudio'!$G$1:$G$1613,0))))</f>
        <v>1</v>
      </c>
      <c r="H1202" s="95">
        <f t="shared" si="41"/>
        <v>33</v>
      </c>
      <c r="I1202" s="98">
        <f t="shared" si="32"/>
        <v>4.9180327868852458E-2</v>
      </c>
      <c r="J1202" s="98">
        <f t="shared" si="2"/>
        <v>3.4773445732349841E-2</v>
      </c>
      <c r="K1202" s="34" t="s">
        <v>4728</v>
      </c>
    </row>
    <row r="1203" spans="1:11">
      <c r="A1203" s="34" t="s">
        <v>4655</v>
      </c>
      <c r="B1203" s="34">
        <v>2014</v>
      </c>
      <c r="C1203" s="34">
        <v>59</v>
      </c>
      <c r="D1203" s="34" t="s">
        <v>4678</v>
      </c>
      <c r="E1203" s="95">
        <f t="shared" si="42"/>
        <v>671</v>
      </c>
      <c r="F1203" s="95">
        <f>Cargos_x_gob!$C$3+Cargos_x_gob!$C$7</f>
        <v>949</v>
      </c>
      <c r="G1203" s="95">
        <f t="array" ref="G1203">SUM(IF('Graf I Nivel Datastudio'!$B$1:$B$1613=B1203,IF('Graf I Nivel Datastudio'!$C$1:$C$1613=C1203,IF('Graf I Nivel Datastudio'!$D$1:$D$1613=D1203,'Graf I Nivel Datastudio'!$G$1:$G$1613,0))))+SUM(IF('Graf II Nivel Datastudio'!$B$1:$B$1613=B1203,IF('Graf II Nivel Datastudio'!$C$1:$C$1613=C1203,IF('Graf II Nivel Datastudio'!$D$1:$D$1613=D1203,'Graf II Nivel Datastudio'!$G$1:$G$1613,0))))</f>
        <v>0</v>
      </c>
      <c r="H1203" s="95">
        <f t="shared" si="41"/>
        <v>33</v>
      </c>
      <c r="I1203" s="98">
        <f t="shared" si="32"/>
        <v>4.9180327868852458E-2</v>
      </c>
      <c r="J1203" s="98">
        <f t="shared" si="2"/>
        <v>3.4773445732349841E-2</v>
      </c>
      <c r="K1203" s="34" t="s">
        <v>4728</v>
      </c>
    </row>
    <row r="1204" spans="1:11">
      <c r="A1204" s="34" t="s">
        <v>4655</v>
      </c>
      <c r="B1204" s="34">
        <v>2014</v>
      </c>
      <c r="C1204" s="34">
        <v>60</v>
      </c>
      <c r="D1204" s="34" t="s">
        <v>4678</v>
      </c>
      <c r="E1204" s="95">
        <f t="shared" si="42"/>
        <v>671</v>
      </c>
      <c r="F1204" s="95">
        <f>Cargos_x_gob!$C$3+Cargos_x_gob!$C$7</f>
        <v>949</v>
      </c>
      <c r="G1204" s="95">
        <f t="array" ref="G1204">SUM(IF('Graf I Nivel Datastudio'!$B$1:$B$1613=B1204,IF('Graf I Nivel Datastudio'!$C$1:$C$1613=C1204,IF('Graf I Nivel Datastudio'!$D$1:$D$1613=D1204,'Graf I Nivel Datastudio'!$G$1:$G$1613,0))))+SUM(IF('Graf II Nivel Datastudio'!$B$1:$B$1613=B1204,IF('Graf II Nivel Datastudio'!$C$1:$C$1613=C1204,IF('Graf II Nivel Datastudio'!$D$1:$D$1613=D1204,'Graf II Nivel Datastudio'!$G$1:$G$1613,0))))</f>
        <v>0</v>
      </c>
      <c r="H1204" s="95">
        <f t="shared" si="41"/>
        <v>33</v>
      </c>
      <c r="I1204" s="98">
        <f t="shared" si="32"/>
        <v>4.9180327868852458E-2</v>
      </c>
      <c r="J1204" s="98">
        <f t="shared" si="2"/>
        <v>3.4773445732349841E-2</v>
      </c>
      <c r="K1204" s="34" t="s">
        <v>4728</v>
      </c>
    </row>
    <row r="1205" spans="1:11">
      <c r="A1205" s="34" t="s">
        <v>4655</v>
      </c>
      <c r="B1205" s="34">
        <v>2014</v>
      </c>
      <c r="C1205" s="34">
        <v>61</v>
      </c>
      <c r="D1205" s="34" t="s">
        <v>4678</v>
      </c>
      <c r="E1205" s="95">
        <f t="shared" si="42"/>
        <v>671</v>
      </c>
      <c r="F1205" s="95">
        <f>Cargos_x_gob!$C$3+Cargos_x_gob!$C$7</f>
        <v>949</v>
      </c>
      <c r="G1205" s="95">
        <f t="array" ref="G1205">SUM(IF('Graf I Nivel Datastudio'!$B$1:$B$1613=B1205,IF('Graf I Nivel Datastudio'!$C$1:$C$1613=C1205,IF('Graf I Nivel Datastudio'!$D$1:$D$1613=D1205,'Graf I Nivel Datastudio'!$G$1:$G$1613,0))))+SUM(IF('Graf II Nivel Datastudio'!$B$1:$B$1613=B1205,IF('Graf II Nivel Datastudio'!$C$1:$C$1613=C1205,IF('Graf II Nivel Datastudio'!$D$1:$D$1613=D1205,'Graf II Nivel Datastudio'!$G$1:$G$1613,0))))</f>
        <v>0</v>
      </c>
      <c r="H1205" s="95">
        <f t="shared" si="41"/>
        <v>33</v>
      </c>
      <c r="I1205" s="98">
        <f t="shared" si="32"/>
        <v>4.9180327868852458E-2</v>
      </c>
      <c r="J1205" s="98">
        <f t="shared" si="2"/>
        <v>3.4773445732349841E-2</v>
      </c>
      <c r="K1205" s="34" t="s">
        <v>4728</v>
      </c>
    </row>
    <row r="1206" spans="1:11">
      <c r="A1206" s="34" t="s">
        <v>4655</v>
      </c>
      <c r="B1206" s="34">
        <v>2014</v>
      </c>
      <c r="C1206" s="34">
        <v>62</v>
      </c>
      <c r="D1206" s="34" t="s">
        <v>4678</v>
      </c>
      <c r="E1206" s="95">
        <f t="shared" si="42"/>
        <v>671</v>
      </c>
      <c r="F1206" s="95">
        <f>Cargos_x_gob!$C$3+Cargos_x_gob!$C$7</f>
        <v>949</v>
      </c>
      <c r="G1206" s="95">
        <f t="array" ref="G1206">SUM(IF('Graf I Nivel Datastudio'!$B$1:$B$1613=B1206,IF('Graf I Nivel Datastudio'!$C$1:$C$1613=C1206,IF('Graf I Nivel Datastudio'!$D$1:$D$1613=D1206,'Graf I Nivel Datastudio'!$G$1:$G$1613,0))))+SUM(IF('Graf II Nivel Datastudio'!$B$1:$B$1613=B1206,IF('Graf II Nivel Datastudio'!$C$1:$C$1613=C1206,IF('Graf II Nivel Datastudio'!$D$1:$D$1613=D1206,'Graf II Nivel Datastudio'!$G$1:$G$1613,0))))</f>
        <v>0</v>
      </c>
      <c r="H1206" s="95">
        <f t="shared" si="41"/>
        <v>33</v>
      </c>
      <c r="I1206" s="98">
        <f t="shared" si="32"/>
        <v>4.9180327868852458E-2</v>
      </c>
      <c r="J1206" s="98">
        <f t="shared" si="2"/>
        <v>3.4773445732349841E-2</v>
      </c>
      <c r="K1206" s="34" t="s">
        <v>4728</v>
      </c>
    </row>
    <row r="1207" spans="1:11">
      <c r="A1207" s="34" t="s">
        <v>4655</v>
      </c>
      <c r="B1207" s="34">
        <v>2014</v>
      </c>
      <c r="C1207" s="34">
        <v>63</v>
      </c>
      <c r="D1207" s="34" t="s">
        <v>4678</v>
      </c>
      <c r="E1207" s="95">
        <f t="shared" si="42"/>
        <v>671</v>
      </c>
      <c r="F1207" s="95">
        <f>Cargos_x_gob!$C$3+Cargos_x_gob!$C$7</f>
        <v>949</v>
      </c>
      <c r="G1207" s="95">
        <f t="array" ref="G1207">SUM(IF('Graf I Nivel Datastudio'!$B$1:$B$1613=B1207,IF('Graf I Nivel Datastudio'!$C$1:$C$1613=C1207,IF('Graf I Nivel Datastudio'!$D$1:$D$1613=D1207,'Graf I Nivel Datastudio'!$G$1:$G$1613,0))))+SUM(IF('Graf II Nivel Datastudio'!$B$1:$B$1613=B1207,IF('Graf II Nivel Datastudio'!$C$1:$C$1613=C1207,IF('Graf II Nivel Datastudio'!$D$1:$D$1613=D1207,'Graf II Nivel Datastudio'!$G$1:$G$1613,0))))</f>
        <v>0</v>
      </c>
      <c r="H1207" s="95">
        <f t="shared" si="41"/>
        <v>33</v>
      </c>
      <c r="I1207" s="98">
        <f t="shared" si="32"/>
        <v>4.9180327868852458E-2</v>
      </c>
      <c r="J1207" s="98">
        <f t="shared" si="2"/>
        <v>3.4773445732349841E-2</v>
      </c>
      <c r="K1207" s="34" t="s">
        <v>4728</v>
      </c>
    </row>
    <row r="1208" spans="1:11">
      <c r="A1208" s="34" t="s">
        <v>4655</v>
      </c>
      <c r="B1208" s="34">
        <v>2014</v>
      </c>
      <c r="C1208" s="34">
        <v>64</v>
      </c>
      <c r="D1208" s="34" t="s">
        <v>4678</v>
      </c>
      <c r="E1208" s="95">
        <f t="shared" si="42"/>
        <v>671</v>
      </c>
      <c r="F1208" s="95">
        <f>Cargos_x_gob!$C$3+Cargos_x_gob!$C$7</f>
        <v>949</v>
      </c>
      <c r="G1208" s="95">
        <f t="array" ref="G1208">SUM(IF('Graf I Nivel Datastudio'!$B$1:$B$1613=B1208,IF('Graf I Nivel Datastudio'!$C$1:$C$1613=C1208,IF('Graf I Nivel Datastudio'!$D$1:$D$1613=D1208,'Graf I Nivel Datastudio'!$G$1:$G$1613,0))))+SUM(IF('Graf II Nivel Datastudio'!$B$1:$B$1613=B1208,IF('Graf II Nivel Datastudio'!$C$1:$C$1613=C1208,IF('Graf II Nivel Datastudio'!$D$1:$D$1613=D1208,'Graf II Nivel Datastudio'!$G$1:$G$1613,0))))</f>
        <v>0</v>
      </c>
      <c r="H1208" s="95">
        <f t="shared" si="41"/>
        <v>33</v>
      </c>
      <c r="I1208" s="98">
        <f t="shared" si="32"/>
        <v>4.9180327868852458E-2</v>
      </c>
      <c r="J1208" s="98">
        <f t="shared" si="2"/>
        <v>3.4773445732349841E-2</v>
      </c>
      <c r="K1208" s="34" t="s">
        <v>4728</v>
      </c>
    </row>
    <row r="1209" spans="1:11">
      <c r="A1209" s="34" t="s">
        <v>4655</v>
      </c>
      <c r="B1209" s="34">
        <v>2014</v>
      </c>
      <c r="C1209" s="34">
        <v>65</v>
      </c>
      <c r="D1209" s="34" t="s">
        <v>4678</v>
      </c>
      <c r="E1209" s="95">
        <f t="shared" si="42"/>
        <v>671</v>
      </c>
      <c r="F1209" s="95">
        <f>Cargos_x_gob!$C$3+Cargos_x_gob!$C$7</f>
        <v>949</v>
      </c>
      <c r="G1209" s="95">
        <f t="array" ref="G1209">SUM(IF('Graf I Nivel Datastudio'!$B$1:$B$1613=B1209,IF('Graf I Nivel Datastudio'!$C$1:$C$1613=C1209,IF('Graf I Nivel Datastudio'!$D$1:$D$1613=D1209,'Graf I Nivel Datastudio'!$G$1:$G$1613,0))))+SUM(IF('Graf II Nivel Datastudio'!$B$1:$B$1613=B1209,IF('Graf II Nivel Datastudio'!$C$1:$C$1613=C1209,IF('Graf II Nivel Datastudio'!$D$1:$D$1613=D1209,'Graf II Nivel Datastudio'!$G$1:$G$1613,0))))</f>
        <v>0</v>
      </c>
      <c r="H1209" s="95">
        <f t="shared" si="41"/>
        <v>33</v>
      </c>
      <c r="I1209" s="98">
        <f t="shared" si="32"/>
        <v>4.9180327868852458E-2</v>
      </c>
      <c r="J1209" s="98">
        <f t="shared" si="2"/>
        <v>3.4773445732349841E-2</v>
      </c>
      <c r="K1209" s="34" t="s">
        <v>4728</v>
      </c>
    </row>
    <row r="1210" spans="1:11">
      <c r="A1210" s="34" t="s">
        <v>4655</v>
      </c>
      <c r="B1210" s="34">
        <v>2014</v>
      </c>
      <c r="C1210" s="34">
        <v>66</v>
      </c>
      <c r="D1210" s="34" t="s">
        <v>4678</v>
      </c>
      <c r="E1210" s="95">
        <f t="shared" si="42"/>
        <v>671</v>
      </c>
      <c r="F1210" s="95">
        <f>Cargos_x_gob!$C$3+Cargos_x_gob!$C$7</f>
        <v>949</v>
      </c>
      <c r="G1210" s="95">
        <f t="array" ref="G1210">SUM(IF('Graf I Nivel Datastudio'!$B$1:$B$1613=B1210,IF('Graf I Nivel Datastudio'!$C$1:$C$1613=C1210,IF('Graf I Nivel Datastudio'!$D$1:$D$1613=D1210,'Graf I Nivel Datastudio'!$G$1:$G$1613,0))))+SUM(IF('Graf II Nivel Datastudio'!$B$1:$B$1613=B1210,IF('Graf II Nivel Datastudio'!$C$1:$C$1613=C1210,IF('Graf II Nivel Datastudio'!$D$1:$D$1613=D1210,'Graf II Nivel Datastudio'!$G$1:$G$1613,0))))</f>
        <v>0</v>
      </c>
      <c r="H1210" s="95">
        <f t="shared" si="41"/>
        <v>33</v>
      </c>
      <c r="I1210" s="98">
        <f t="shared" si="32"/>
        <v>4.9180327868852458E-2</v>
      </c>
      <c r="J1210" s="98">
        <f t="shared" si="2"/>
        <v>3.4773445732349841E-2</v>
      </c>
      <c r="K1210" s="34" t="s">
        <v>4728</v>
      </c>
    </row>
    <row r="1211" spans="1:11">
      <c r="A1211" s="34" t="s">
        <v>4655</v>
      </c>
      <c r="B1211" s="34">
        <v>2014</v>
      </c>
      <c r="C1211" s="34">
        <v>67</v>
      </c>
      <c r="D1211" s="34" t="s">
        <v>4678</v>
      </c>
      <c r="E1211" s="95">
        <f t="shared" si="42"/>
        <v>671</v>
      </c>
      <c r="F1211" s="95">
        <f>Cargos_x_gob!$C$3+Cargos_x_gob!$C$7</f>
        <v>949</v>
      </c>
      <c r="G1211" s="95">
        <f t="array" ref="G1211">SUM(IF('Graf I Nivel Datastudio'!$B$1:$B$1613=B1211,IF('Graf I Nivel Datastudio'!$C$1:$C$1613=C1211,IF('Graf I Nivel Datastudio'!$D$1:$D$1613=D1211,'Graf I Nivel Datastudio'!$G$1:$G$1613,0))))+SUM(IF('Graf II Nivel Datastudio'!$B$1:$B$1613=B1211,IF('Graf II Nivel Datastudio'!$C$1:$C$1613=C1211,IF('Graf II Nivel Datastudio'!$D$1:$D$1613=D1211,'Graf II Nivel Datastudio'!$G$1:$G$1613,0))))</f>
        <v>0</v>
      </c>
      <c r="H1211" s="95">
        <f t="shared" si="41"/>
        <v>33</v>
      </c>
      <c r="I1211" s="98">
        <f t="shared" si="32"/>
        <v>4.9180327868852458E-2</v>
      </c>
      <c r="J1211" s="98">
        <f t="shared" si="2"/>
        <v>3.4773445732349841E-2</v>
      </c>
      <c r="K1211" s="34" t="s">
        <v>4728</v>
      </c>
    </row>
    <row r="1212" spans="1:11">
      <c r="A1212" s="34" t="s">
        <v>4655</v>
      </c>
      <c r="B1212" s="34">
        <v>2014</v>
      </c>
      <c r="C1212" s="34">
        <v>68</v>
      </c>
      <c r="D1212" s="34" t="s">
        <v>4678</v>
      </c>
      <c r="E1212" s="95">
        <f t="shared" si="42"/>
        <v>671</v>
      </c>
      <c r="F1212" s="95">
        <f>Cargos_x_gob!$C$3+Cargos_x_gob!$C$7</f>
        <v>949</v>
      </c>
      <c r="G1212" s="95">
        <f t="array" ref="G1212">SUM(IF('Graf I Nivel Datastudio'!$B$1:$B$1613=B1212,IF('Graf I Nivel Datastudio'!$C$1:$C$1613=C1212,IF('Graf I Nivel Datastudio'!$D$1:$D$1613=D1212,'Graf I Nivel Datastudio'!$G$1:$G$1613,0))))+SUM(IF('Graf II Nivel Datastudio'!$B$1:$B$1613=B1212,IF('Graf II Nivel Datastudio'!$C$1:$C$1613=C1212,IF('Graf II Nivel Datastudio'!$D$1:$D$1613=D1212,'Graf II Nivel Datastudio'!$G$1:$G$1613,0))))</f>
        <v>0</v>
      </c>
      <c r="H1212" s="95">
        <f t="shared" si="41"/>
        <v>33</v>
      </c>
      <c r="I1212" s="98">
        <f t="shared" si="32"/>
        <v>4.9180327868852458E-2</v>
      </c>
      <c r="J1212" s="98">
        <f t="shared" si="2"/>
        <v>3.4773445732349841E-2</v>
      </c>
      <c r="K1212" s="34" t="s">
        <v>4728</v>
      </c>
    </row>
    <row r="1213" spans="1:11">
      <c r="A1213" s="34" t="s">
        <v>4655</v>
      </c>
      <c r="B1213" s="34">
        <v>2014</v>
      </c>
      <c r="C1213" s="34">
        <v>69</v>
      </c>
      <c r="D1213" s="34" t="s">
        <v>4678</v>
      </c>
      <c r="E1213" s="95">
        <f t="shared" si="42"/>
        <v>671</v>
      </c>
      <c r="F1213" s="95">
        <f>Cargos_x_gob!$C$3+Cargos_x_gob!$C$7</f>
        <v>949</v>
      </c>
      <c r="G1213" s="95">
        <f t="array" ref="G1213">SUM(IF('Graf I Nivel Datastudio'!$B$1:$B$1613=B1213,IF('Graf I Nivel Datastudio'!$C$1:$C$1613=C1213,IF('Graf I Nivel Datastudio'!$D$1:$D$1613=D1213,'Graf I Nivel Datastudio'!$G$1:$G$1613,0))))+SUM(IF('Graf II Nivel Datastudio'!$B$1:$B$1613=B1213,IF('Graf II Nivel Datastudio'!$C$1:$C$1613=C1213,IF('Graf II Nivel Datastudio'!$D$1:$D$1613=D1213,'Graf II Nivel Datastudio'!$G$1:$G$1613,0))))</f>
        <v>0</v>
      </c>
      <c r="H1213" s="95">
        <f t="shared" si="41"/>
        <v>33</v>
      </c>
      <c r="I1213" s="98">
        <f t="shared" si="32"/>
        <v>4.9180327868852458E-2</v>
      </c>
      <c r="J1213" s="98">
        <f t="shared" si="2"/>
        <v>3.4773445732349841E-2</v>
      </c>
      <c r="K1213" s="34" t="s">
        <v>4728</v>
      </c>
    </row>
    <row r="1214" spans="1:11">
      <c r="A1214" s="34" t="s">
        <v>4655</v>
      </c>
      <c r="B1214" s="34">
        <v>2014</v>
      </c>
      <c r="C1214" s="34">
        <v>70</v>
      </c>
      <c r="D1214" s="34" t="s">
        <v>4678</v>
      </c>
      <c r="E1214" s="95">
        <f t="shared" si="42"/>
        <v>671</v>
      </c>
      <c r="F1214" s="95">
        <f>Cargos_x_gob!$C$3+Cargos_x_gob!$C$7</f>
        <v>949</v>
      </c>
      <c r="G1214" s="95">
        <f t="array" ref="G1214">SUM(IF('Graf I Nivel Datastudio'!$B$1:$B$1613=B1214,IF('Graf I Nivel Datastudio'!$C$1:$C$1613=C1214,IF('Graf I Nivel Datastudio'!$D$1:$D$1613=D1214,'Graf I Nivel Datastudio'!$G$1:$G$1613,0))))+SUM(IF('Graf II Nivel Datastudio'!$B$1:$B$1613=B1214,IF('Graf II Nivel Datastudio'!$C$1:$C$1613=C1214,IF('Graf II Nivel Datastudio'!$D$1:$D$1613=D1214,'Graf II Nivel Datastudio'!$G$1:$G$1613,0))))</f>
        <v>0</v>
      </c>
      <c r="H1214" s="95">
        <f t="shared" si="41"/>
        <v>33</v>
      </c>
      <c r="I1214" s="98">
        <f t="shared" si="32"/>
        <v>4.9180327868852458E-2</v>
      </c>
      <c r="J1214" s="98">
        <f t="shared" si="2"/>
        <v>3.4773445732349841E-2</v>
      </c>
      <c r="K1214" s="34" t="s">
        <v>4728</v>
      </c>
    </row>
    <row r="1215" spans="1:11">
      <c r="A1215" s="34" t="s">
        <v>4655</v>
      </c>
      <c r="B1215" s="34">
        <v>2014</v>
      </c>
      <c r="C1215" s="34">
        <v>71</v>
      </c>
      <c r="D1215" s="34" t="s">
        <v>4678</v>
      </c>
      <c r="E1215" s="95">
        <f t="shared" si="42"/>
        <v>671</v>
      </c>
      <c r="F1215" s="95">
        <f>Cargos_x_gob!$C$3+Cargos_x_gob!$C$7</f>
        <v>949</v>
      </c>
      <c r="G1215" s="95">
        <f t="array" ref="G1215">SUM(IF('Graf I Nivel Datastudio'!$B$1:$B$1613=B1215,IF('Graf I Nivel Datastudio'!$C$1:$C$1613=C1215,IF('Graf I Nivel Datastudio'!$D$1:$D$1613=D1215,'Graf I Nivel Datastudio'!$G$1:$G$1613,0))))+SUM(IF('Graf II Nivel Datastudio'!$B$1:$B$1613=B1215,IF('Graf II Nivel Datastudio'!$C$1:$C$1613=C1215,IF('Graf II Nivel Datastudio'!$D$1:$D$1613=D1215,'Graf II Nivel Datastudio'!$G$1:$G$1613,0))))</f>
        <v>1</v>
      </c>
      <c r="H1215" s="95">
        <f t="shared" si="41"/>
        <v>34</v>
      </c>
      <c r="I1215" s="98">
        <f t="shared" si="32"/>
        <v>5.0670640834575259E-2</v>
      </c>
      <c r="J1215" s="98">
        <f t="shared" si="2"/>
        <v>3.5827186512118019E-2</v>
      </c>
      <c r="K1215" s="34" t="s">
        <v>4728</v>
      </c>
    </row>
    <row r="1216" spans="1:11">
      <c r="A1216" s="34" t="s">
        <v>4655</v>
      </c>
      <c r="B1216" s="34">
        <v>2014</v>
      </c>
      <c r="C1216" s="34">
        <v>72</v>
      </c>
      <c r="D1216" s="34" t="s">
        <v>4678</v>
      </c>
      <c r="E1216" s="95">
        <f t="shared" si="42"/>
        <v>671</v>
      </c>
      <c r="F1216" s="95">
        <f>Cargos_x_gob!$C$3+Cargos_x_gob!$C$7</f>
        <v>949</v>
      </c>
      <c r="G1216" s="95">
        <f t="array" ref="G1216">SUM(IF('Graf I Nivel Datastudio'!$B$1:$B$1613=B1216,IF('Graf I Nivel Datastudio'!$C$1:$C$1613=C1216,IF('Graf I Nivel Datastudio'!$D$1:$D$1613=D1216,'Graf I Nivel Datastudio'!$G$1:$G$1613,0))))+SUM(IF('Graf II Nivel Datastudio'!$B$1:$B$1613=B1216,IF('Graf II Nivel Datastudio'!$C$1:$C$1613=C1216,IF('Graf II Nivel Datastudio'!$D$1:$D$1613=D1216,'Graf II Nivel Datastudio'!$G$1:$G$1613,0))))</f>
        <v>0</v>
      </c>
      <c r="H1216" s="95">
        <f t="shared" si="41"/>
        <v>34</v>
      </c>
      <c r="I1216" s="98">
        <f t="shared" si="32"/>
        <v>5.0670640834575259E-2</v>
      </c>
      <c r="J1216" s="98">
        <f t="shared" si="2"/>
        <v>3.5827186512118019E-2</v>
      </c>
      <c r="K1216" s="34" t="s">
        <v>4728</v>
      </c>
    </row>
    <row r="1217" spans="1:11">
      <c r="A1217" s="34" t="s">
        <v>4655</v>
      </c>
      <c r="B1217" s="34">
        <v>2014</v>
      </c>
      <c r="C1217" s="34">
        <v>73</v>
      </c>
      <c r="D1217" s="34" t="s">
        <v>4678</v>
      </c>
      <c r="E1217" s="95">
        <f t="shared" si="42"/>
        <v>671</v>
      </c>
      <c r="F1217" s="95">
        <f>Cargos_x_gob!$C$3+Cargos_x_gob!$C$7</f>
        <v>949</v>
      </c>
      <c r="G1217" s="95">
        <f t="array" ref="G1217">SUM(IF('Graf I Nivel Datastudio'!$B$1:$B$1613=B1217,IF('Graf I Nivel Datastudio'!$C$1:$C$1613=C1217,IF('Graf I Nivel Datastudio'!$D$1:$D$1613=D1217,'Graf I Nivel Datastudio'!$G$1:$G$1613,0))))+SUM(IF('Graf II Nivel Datastudio'!$B$1:$B$1613=B1217,IF('Graf II Nivel Datastudio'!$C$1:$C$1613=C1217,IF('Graf II Nivel Datastudio'!$D$1:$D$1613=D1217,'Graf II Nivel Datastudio'!$G$1:$G$1613,0))))</f>
        <v>0</v>
      </c>
      <c r="H1217" s="95">
        <f t="shared" si="41"/>
        <v>34</v>
      </c>
      <c r="I1217" s="98">
        <f t="shared" si="32"/>
        <v>5.0670640834575259E-2</v>
      </c>
      <c r="J1217" s="98">
        <f t="shared" si="2"/>
        <v>3.5827186512118019E-2</v>
      </c>
      <c r="K1217" s="34" t="s">
        <v>4728</v>
      </c>
    </row>
    <row r="1218" spans="1:11">
      <c r="A1218" s="34" t="s">
        <v>4655</v>
      </c>
      <c r="B1218" s="34">
        <v>2014</v>
      </c>
      <c r="C1218" s="34">
        <v>74</v>
      </c>
      <c r="D1218" s="34" t="s">
        <v>4678</v>
      </c>
      <c r="E1218" s="95">
        <f t="shared" si="42"/>
        <v>671</v>
      </c>
      <c r="F1218" s="95">
        <f>Cargos_x_gob!$C$3+Cargos_x_gob!$C$7</f>
        <v>949</v>
      </c>
      <c r="G1218" s="95">
        <f t="array" ref="G1218">SUM(IF('Graf I Nivel Datastudio'!$B$1:$B$1613=B1218,IF('Graf I Nivel Datastudio'!$C$1:$C$1613=C1218,IF('Graf I Nivel Datastudio'!$D$1:$D$1613=D1218,'Graf I Nivel Datastudio'!$G$1:$G$1613,0))))+SUM(IF('Graf II Nivel Datastudio'!$B$1:$B$1613=B1218,IF('Graf II Nivel Datastudio'!$C$1:$C$1613=C1218,IF('Graf II Nivel Datastudio'!$D$1:$D$1613=D1218,'Graf II Nivel Datastudio'!$G$1:$G$1613,0))))</f>
        <v>0</v>
      </c>
      <c r="H1218" s="95">
        <f t="shared" si="41"/>
        <v>34</v>
      </c>
      <c r="I1218" s="98">
        <f t="shared" si="32"/>
        <v>5.0670640834575259E-2</v>
      </c>
      <c r="J1218" s="98">
        <f t="shared" si="2"/>
        <v>3.5827186512118019E-2</v>
      </c>
      <c r="K1218" s="34" t="s">
        <v>4728</v>
      </c>
    </row>
    <row r="1219" spans="1:11">
      <c r="A1219" s="34" t="s">
        <v>4655</v>
      </c>
      <c r="B1219" s="34">
        <v>2014</v>
      </c>
      <c r="C1219" s="34">
        <v>75</v>
      </c>
      <c r="D1219" s="34" t="s">
        <v>4678</v>
      </c>
      <c r="E1219" s="95">
        <f t="shared" si="42"/>
        <v>671</v>
      </c>
      <c r="F1219" s="95">
        <f>Cargos_x_gob!$C$3+Cargos_x_gob!$C$7</f>
        <v>949</v>
      </c>
      <c r="G1219" s="95">
        <f t="array" ref="G1219">SUM(IF('Graf I Nivel Datastudio'!$B$1:$B$1613=B1219,IF('Graf I Nivel Datastudio'!$C$1:$C$1613=C1219,IF('Graf I Nivel Datastudio'!$D$1:$D$1613=D1219,'Graf I Nivel Datastudio'!$G$1:$G$1613,0))))+SUM(IF('Graf II Nivel Datastudio'!$B$1:$B$1613=B1219,IF('Graf II Nivel Datastudio'!$C$1:$C$1613=C1219,IF('Graf II Nivel Datastudio'!$D$1:$D$1613=D1219,'Graf II Nivel Datastudio'!$G$1:$G$1613,0))))</f>
        <v>1</v>
      </c>
      <c r="H1219" s="95">
        <f t="shared" si="41"/>
        <v>35</v>
      </c>
      <c r="I1219" s="98">
        <f t="shared" si="32"/>
        <v>5.216095380029806E-2</v>
      </c>
      <c r="J1219" s="98">
        <f t="shared" si="2"/>
        <v>3.6880927291886197E-2</v>
      </c>
      <c r="K1219" s="34" t="s">
        <v>4728</v>
      </c>
    </row>
    <row r="1220" spans="1:11">
      <c r="A1220" s="34" t="s">
        <v>4655</v>
      </c>
      <c r="B1220" s="34">
        <v>2014</v>
      </c>
      <c r="C1220" s="34">
        <v>76</v>
      </c>
      <c r="D1220" s="34" t="s">
        <v>4678</v>
      </c>
      <c r="E1220" s="95">
        <f t="shared" si="42"/>
        <v>671</v>
      </c>
      <c r="F1220" s="95">
        <f>Cargos_x_gob!$C$3+Cargos_x_gob!$C$7</f>
        <v>949</v>
      </c>
      <c r="G1220" s="95">
        <f t="array" ref="G1220">SUM(IF('Graf I Nivel Datastudio'!$B$1:$B$1613=B1220,IF('Graf I Nivel Datastudio'!$C$1:$C$1613=C1220,IF('Graf I Nivel Datastudio'!$D$1:$D$1613=D1220,'Graf I Nivel Datastudio'!$G$1:$G$1613,0))))+SUM(IF('Graf II Nivel Datastudio'!$B$1:$B$1613=B1220,IF('Graf II Nivel Datastudio'!$C$1:$C$1613=C1220,IF('Graf II Nivel Datastudio'!$D$1:$D$1613=D1220,'Graf II Nivel Datastudio'!$G$1:$G$1613,0))))</f>
        <v>0</v>
      </c>
      <c r="H1220" s="95">
        <f t="shared" si="41"/>
        <v>35</v>
      </c>
      <c r="I1220" s="98">
        <f t="shared" si="32"/>
        <v>5.216095380029806E-2</v>
      </c>
      <c r="J1220" s="98">
        <f t="shared" si="2"/>
        <v>3.6880927291886197E-2</v>
      </c>
      <c r="K1220" s="34" t="s">
        <v>4728</v>
      </c>
    </row>
    <row r="1221" spans="1:11">
      <c r="A1221" s="34" t="s">
        <v>4655</v>
      </c>
      <c r="B1221" s="34">
        <v>2014</v>
      </c>
      <c r="C1221" s="34">
        <v>77</v>
      </c>
      <c r="D1221" s="34" t="s">
        <v>4678</v>
      </c>
      <c r="E1221" s="95">
        <f t="shared" si="42"/>
        <v>671</v>
      </c>
      <c r="F1221" s="95">
        <f>Cargos_x_gob!$C$3+Cargos_x_gob!$C$7</f>
        <v>949</v>
      </c>
      <c r="G1221" s="95">
        <f t="array" ref="G1221">SUM(IF('Graf I Nivel Datastudio'!$B$1:$B$1613=B1221,IF('Graf I Nivel Datastudio'!$C$1:$C$1613=C1221,IF('Graf I Nivel Datastudio'!$D$1:$D$1613=D1221,'Graf I Nivel Datastudio'!$G$1:$G$1613,0))))+SUM(IF('Graf II Nivel Datastudio'!$B$1:$B$1613=B1221,IF('Graf II Nivel Datastudio'!$C$1:$C$1613=C1221,IF('Graf II Nivel Datastudio'!$D$1:$D$1613=D1221,'Graf II Nivel Datastudio'!$G$1:$G$1613,0))))</f>
        <v>0</v>
      </c>
      <c r="H1221" s="95">
        <f t="shared" si="41"/>
        <v>35</v>
      </c>
      <c r="I1221" s="98">
        <f t="shared" si="32"/>
        <v>5.216095380029806E-2</v>
      </c>
      <c r="J1221" s="98">
        <f t="shared" si="2"/>
        <v>3.6880927291886197E-2</v>
      </c>
      <c r="K1221" s="34" t="s">
        <v>4728</v>
      </c>
    </row>
    <row r="1222" spans="1:11">
      <c r="A1222" s="34" t="s">
        <v>4655</v>
      </c>
      <c r="B1222" s="34">
        <v>2014</v>
      </c>
      <c r="C1222" s="34">
        <v>78</v>
      </c>
      <c r="D1222" s="34" t="s">
        <v>4678</v>
      </c>
      <c r="E1222" s="95">
        <f t="shared" si="42"/>
        <v>671</v>
      </c>
      <c r="F1222" s="95">
        <f>Cargos_x_gob!$C$3+Cargos_x_gob!$C$7</f>
        <v>949</v>
      </c>
      <c r="G1222" s="95">
        <f t="array" ref="G1222">SUM(IF('Graf I Nivel Datastudio'!$B$1:$B$1613=B1222,IF('Graf I Nivel Datastudio'!$C$1:$C$1613=C1222,IF('Graf I Nivel Datastudio'!$D$1:$D$1613=D1222,'Graf I Nivel Datastudio'!$G$1:$G$1613,0))))+SUM(IF('Graf II Nivel Datastudio'!$B$1:$B$1613=B1222,IF('Graf II Nivel Datastudio'!$C$1:$C$1613=C1222,IF('Graf II Nivel Datastudio'!$D$1:$D$1613=D1222,'Graf II Nivel Datastudio'!$G$1:$G$1613,0))))</f>
        <v>0</v>
      </c>
      <c r="H1222" s="95">
        <f t="shared" si="41"/>
        <v>35</v>
      </c>
      <c r="I1222" s="98">
        <f t="shared" si="32"/>
        <v>5.216095380029806E-2</v>
      </c>
      <c r="J1222" s="98">
        <f t="shared" si="2"/>
        <v>3.6880927291886197E-2</v>
      </c>
      <c r="K1222" s="34" t="s">
        <v>4728</v>
      </c>
    </row>
    <row r="1223" spans="1:11">
      <c r="A1223" s="34" t="s">
        <v>4655</v>
      </c>
      <c r="B1223" s="34">
        <v>2014</v>
      </c>
      <c r="C1223" s="34">
        <v>79</v>
      </c>
      <c r="D1223" s="34" t="s">
        <v>4678</v>
      </c>
      <c r="E1223" s="95">
        <f t="shared" si="42"/>
        <v>671</v>
      </c>
      <c r="F1223" s="95">
        <f>Cargos_x_gob!$C$3+Cargos_x_gob!$C$7</f>
        <v>949</v>
      </c>
      <c r="G1223" s="95">
        <f t="array" ref="G1223">SUM(IF('Graf I Nivel Datastudio'!$B$1:$B$1613=B1223,IF('Graf I Nivel Datastudio'!$C$1:$C$1613=C1223,IF('Graf I Nivel Datastudio'!$D$1:$D$1613=D1223,'Graf I Nivel Datastudio'!$G$1:$G$1613,0))))+SUM(IF('Graf II Nivel Datastudio'!$B$1:$B$1613=B1223,IF('Graf II Nivel Datastudio'!$C$1:$C$1613=C1223,IF('Graf II Nivel Datastudio'!$D$1:$D$1613=D1223,'Graf II Nivel Datastudio'!$G$1:$G$1613,0))))</f>
        <v>0</v>
      </c>
      <c r="H1223" s="95">
        <f t="shared" si="41"/>
        <v>35</v>
      </c>
      <c r="I1223" s="98">
        <f t="shared" si="32"/>
        <v>5.216095380029806E-2</v>
      </c>
      <c r="J1223" s="98">
        <f t="shared" si="2"/>
        <v>3.6880927291886197E-2</v>
      </c>
      <c r="K1223" s="34" t="s">
        <v>4728</v>
      </c>
    </row>
    <row r="1224" spans="1:11">
      <c r="A1224" s="34" t="s">
        <v>4655</v>
      </c>
      <c r="B1224" s="34">
        <v>2014</v>
      </c>
      <c r="C1224" s="34">
        <v>80</v>
      </c>
      <c r="D1224" s="34" t="s">
        <v>4678</v>
      </c>
      <c r="E1224" s="95">
        <f t="shared" si="42"/>
        <v>671</v>
      </c>
      <c r="F1224" s="95">
        <f>Cargos_x_gob!$C$3+Cargos_x_gob!$C$7</f>
        <v>949</v>
      </c>
      <c r="G1224" s="95">
        <f t="array" ref="G1224">SUM(IF('Graf I Nivel Datastudio'!$B$1:$B$1613=B1224,IF('Graf I Nivel Datastudio'!$C$1:$C$1613=C1224,IF('Graf I Nivel Datastudio'!$D$1:$D$1613=D1224,'Graf I Nivel Datastudio'!$G$1:$G$1613,0))))+SUM(IF('Graf II Nivel Datastudio'!$B$1:$B$1613=B1224,IF('Graf II Nivel Datastudio'!$C$1:$C$1613=C1224,IF('Graf II Nivel Datastudio'!$D$1:$D$1613=D1224,'Graf II Nivel Datastudio'!$G$1:$G$1613,0))))</f>
        <v>0</v>
      </c>
      <c r="H1224" s="95">
        <f t="shared" si="41"/>
        <v>35</v>
      </c>
      <c r="I1224" s="98">
        <f t="shared" si="32"/>
        <v>5.216095380029806E-2</v>
      </c>
      <c r="J1224" s="98">
        <f t="shared" si="2"/>
        <v>3.6880927291886197E-2</v>
      </c>
      <c r="K1224" s="34" t="s">
        <v>4728</v>
      </c>
    </row>
    <row r="1225" spans="1:11">
      <c r="A1225" s="34" t="s">
        <v>4655</v>
      </c>
      <c r="B1225" s="34">
        <v>2014</v>
      </c>
      <c r="C1225" s="34">
        <v>81</v>
      </c>
      <c r="D1225" s="34" t="s">
        <v>4678</v>
      </c>
      <c r="E1225" s="95">
        <f t="shared" si="42"/>
        <v>671</v>
      </c>
      <c r="F1225" s="95">
        <f>Cargos_x_gob!$C$3+Cargos_x_gob!$C$7</f>
        <v>949</v>
      </c>
      <c r="G1225" s="95">
        <f t="array" ref="G1225">SUM(IF('Graf I Nivel Datastudio'!$B$1:$B$1613=B1225,IF('Graf I Nivel Datastudio'!$C$1:$C$1613=C1225,IF('Graf I Nivel Datastudio'!$D$1:$D$1613=D1225,'Graf I Nivel Datastudio'!$G$1:$G$1613,0))))+SUM(IF('Graf II Nivel Datastudio'!$B$1:$B$1613=B1225,IF('Graf II Nivel Datastudio'!$C$1:$C$1613=C1225,IF('Graf II Nivel Datastudio'!$D$1:$D$1613=D1225,'Graf II Nivel Datastudio'!$G$1:$G$1613,0))))</f>
        <v>0</v>
      </c>
      <c r="H1225" s="95">
        <f t="shared" si="41"/>
        <v>35</v>
      </c>
      <c r="I1225" s="98">
        <f t="shared" si="32"/>
        <v>5.216095380029806E-2</v>
      </c>
      <c r="J1225" s="98">
        <f t="shared" si="2"/>
        <v>3.6880927291886197E-2</v>
      </c>
      <c r="K1225" s="34" t="s">
        <v>4728</v>
      </c>
    </row>
    <row r="1226" spans="1:11">
      <c r="A1226" s="34" t="s">
        <v>4655</v>
      </c>
      <c r="B1226" s="34">
        <v>2014</v>
      </c>
      <c r="C1226" s="34">
        <v>82</v>
      </c>
      <c r="D1226" s="34" t="s">
        <v>4678</v>
      </c>
      <c r="E1226" s="95">
        <f t="shared" si="42"/>
        <v>671</v>
      </c>
      <c r="F1226" s="95">
        <f>Cargos_x_gob!$C$3+Cargos_x_gob!$C$7</f>
        <v>949</v>
      </c>
      <c r="G1226" s="95">
        <f t="array" ref="G1226">SUM(IF('Graf I Nivel Datastudio'!$B$1:$B$1613=B1226,IF('Graf I Nivel Datastudio'!$C$1:$C$1613=C1226,IF('Graf I Nivel Datastudio'!$D$1:$D$1613=D1226,'Graf I Nivel Datastudio'!$G$1:$G$1613,0))))+SUM(IF('Graf II Nivel Datastudio'!$B$1:$B$1613=B1226,IF('Graf II Nivel Datastudio'!$C$1:$C$1613=C1226,IF('Graf II Nivel Datastudio'!$D$1:$D$1613=D1226,'Graf II Nivel Datastudio'!$G$1:$G$1613,0))))</f>
        <v>1</v>
      </c>
      <c r="H1226" s="95">
        <f t="shared" si="41"/>
        <v>36</v>
      </c>
      <c r="I1226" s="98">
        <f t="shared" si="32"/>
        <v>5.3651266766020868E-2</v>
      </c>
      <c r="J1226" s="98">
        <f t="shared" si="2"/>
        <v>3.7934668071654375E-2</v>
      </c>
      <c r="K1226" s="34" t="s">
        <v>4728</v>
      </c>
    </row>
    <row r="1227" spans="1:11">
      <c r="A1227" s="34" t="s">
        <v>4655</v>
      </c>
      <c r="B1227" s="34">
        <v>2014</v>
      </c>
      <c r="C1227" s="34">
        <v>83</v>
      </c>
      <c r="D1227" s="34" t="s">
        <v>4678</v>
      </c>
      <c r="E1227" s="95">
        <f t="shared" si="42"/>
        <v>671</v>
      </c>
      <c r="F1227" s="95">
        <f>Cargos_x_gob!$C$3+Cargos_x_gob!$C$7</f>
        <v>949</v>
      </c>
      <c r="G1227" s="95">
        <f t="array" ref="G1227">SUM(IF('Graf I Nivel Datastudio'!$B$1:$B$1613=B1227,IF('Graf I Nivel Datastudio'!$C$1:$C$1613=C1227,IF('Graf I Nivel Datastudio'!$D$1:$D$1613=D1227,'Graf I Nivel Datastudio'!$G$1:$G$1613,0))))+SUM(IF('Graf II Nivel Datastudio'!$B$1:$B$1613=B1227,IF('Graf II Nivel Datastudio'!$C$1:$C$1613=C1227,IF('Graf II Nivel Datastudio'!$D$1:$D$1613=D1227,'Graf II Nivel Datastudio'!$G$1:$G$1613,0))))</f>
        <v>0</v>
      </c>
      <c r="H1227" s="95">
        <f t="shared" si="41"/>
        <v>36</v>
      </c>
      <c r="I1227" s="98">
        <f t="shared" si="32"/>
        <v>5.3651266766020868E-2</v>
      </c>
      <c r="J1227" s="98">
        <f t="shared" si="2"/>
        <v>3.7934668071654375E-2</v>
      </c>
      <c r="K1227" s="34" t="s">
        <v>4728</v>
      </c>
    </row>
    <row r="1228" spans="1:11">
      <c r="A1228" s="34" t="s">
        <v>4655</v>
      </c>
      <c r="B1228" s="34">
        <v>2014</v>
      </c>
      <c r="C1228" s="34">
        <v>84</v>
      </c>
      <c r="D1228" s="34" t="s">
        <v>4678</v>
      </c>
      <c r="E1228" s="95">
        <f t="shared" si="42"/>
        <v>671</v>
      </c>
      <c r="F1228" s="95">
        <f>Cargos_x_gob!$C$3+Cargos_x_gob!$C$7</f>
        <v>949</v>
      </c>
      <c r="G1228" s="95">
        <f t="array" ref="G1228">SUM(IF('Graf I Nivel Datastudio'!$B$1:$B$1613=B1228,IF('Graf I Nivel Datastudio'!$C$1:$C$1613=C1228,IF('Graf I Nivel Datastudio'!$D$1:$D$1613=D1228,'Graf I Nivel Datastudio'!$G$1:$G$1613,0))))+SUM(IF('Graf II Nivel Datastudio'!$B$1:$B$1613=B1228,IF('Graf II Nivel Datastudio'!$C$1:$C$1613=C1228,IF('Graf II Nivel Datastudio'!$D$1:$D$1613=D1228,'Graf II Nivel Datastudio'!$G$1:$G$1613,0))))</f>
        <v>0</v>
      </c>
      <c r="H1228" s="95">
        <f t="shared" si="41"/>
        <v>36</v>
      </c>
      <c r="I1228" s="98">
        <f t="shared" si="32"/>
        <v>5.3651266766020868E-2</v>
      </c>
      <c r="J1228" s="98">
        <f t="shared" si="2"/>
        <v>3.7934668071654375E-2</v>
      </c>
      <c r="K1228" s="34" t="s">
        <v>4728</v>
      </c>
    </row>
    <row r="1229" spans="1:11">
      <c r="A1229" s="34" t="s">
        <v>4655</v>
      </c>
      <c r="B1229" s="34">
        <v>2014</v>
      </c>
      <c r="C1229" s="34">
        <v>85</v>
      </c>
      <c r="D1229" s="34" t="s">
        <v>4678</v>
      </c>
      <c r="E1229" s="95">
        <f t="shared" si="42"/>
        <v>671</v>
      </c>
      <c r="F1229" s="95">
        <f>Cargos_x_gob!$C$3+Cargos_x_gob!$C$7</f>
        <v>949</v>
      </c>
      <c r="G1229" s="95">
        <f t="array" ref="G1229">SUM(IF('Graf I Nivel Datastudio'!$B$1:$B$1613=B1229,IF('Graf I Nivel Datastudio'!$C$1:$C$1613=C1229,IF('Graf I Nivel Datastudio'!$D$1:$D$1613=D1229,'Graf I Nivel Datastudio'!$G$1:$G$1613,0))))+SUM(IF('Graf II Nivel Datastudio'!$B$1:$B$1613=B1229,IF('Graf II Nivel Datastudio'!$C$1:$C$1613=C1229,IF('Graf II Nivel Datastudio'!$D$1:$D$1613=D1229,'Graf II Nivel Datastudio'!$G$1:$G$1613,0))))</f>
        <v>0</v>
      </c>
      <c r="H1229" s="95">
        <f t="shared" si="41"/>
        <v>36</v>
      </c>
      <c r="I1229" s="98">
        <f t="shared" si="32"/>
        <v>5.3651266766020868E-2</v>
      </c>
      <c r="J1229" s="98">
        <f t="shared" si="2"/>
        <v>3.7934668071654375E-2</v>
      </c>
      <c r="K1229" s="34" t="s">
        <v>4728</v>
      </c>
    </row>
    <row r="1230" spans="1:11">
      <c r="A1230" s="34" t="s">
        <v>4655</v>
      </c>
      <c r="B1230" s="34">
        <v>2014</v>
      </c>
      <c r="C1230" s="34">
        <v>86</v>
      </c>
      <c r="D1230" s="34" t="s">
        <v>4678</v>
      </c>
      <c r="E1230" s="95">
        <f t="shared" si="42"/>
        <v>671</v>
      </c>
      <c r="F1230" s="95">
        <f>Cargos_x_gob!$C$3+Cargos_x_gob!$C$7</f>
        <v>949</v>
      </c>
      <c r="G1230" s="95">
        <f t="array" ref="G1230">SUM(IF('Graf I Nivel Datastudio'!$B$1:$B$1613=B1230,IF('Graf I Nivel Datastudio'!$C$1:$C$1613=C1230,IF('Graf I Nivel Datastudio'!$D$1:$D$1613=D1230,'Graf I Nivel Datastudio'!$G$1:$G$1613,0))))+SUM(IF('Graf II Nivel Datastudio'!$B$1:$B$1613=B1230,IF('Graf II Nivel Datastudio'!$C$1:$C$1613=C1230,IF('Graf II Nivel Datastudio'!$D$1:$D$1613=D1230,'Graf II Nivel Datastudio'!$G$1:$G$1613,0))))</f>
        <v>0</v>
      </c>
      <c r="H1230" s="95">
        <f t="shared" si="41"/>
        <v>36</v>
      </c>
      <c r="I1230" s="98">
        <f t="shared" si="32"/>
        <v>5.3651266766020868E-2</v>
      </c>
      <c r="J1230" s="98">
        <f t="shared" si="2"/>
        <v>3.7934668071654375E-2</v>
      </c>
      <c r="K1230" s="34" t="s">
        <v>4728</v>
      </c>
    </row>
    <row r="1231" spans="1:11">
      <c r="A1231" s="34" t="s">
        <v>4655</v>
      </c>
      <c r="B1231" s="34">
        <v>2014</v>
      </c>
      <c r="C1231" s="34">
        <v>87</v>
      </c>
      <c r="D1231" s="34" t="s">
        <v>4678</v>
      </c>
      <c r="E1231" s="95">
        <f t="shared" si="42"/>
        <v>671</v>
      </c>
      <c r="F1231" s="95">
        <f>Cargos_x_gob!$C$3+Cargos_x_gob!$C$7</f>
        <v>949</v>
      </c>
      <c r="G1231" s="95">
        <f t="array" ref="G1231">SUM(IF('Graf I Nivel Datastudio'!$B$1:$B$1613=B1231,IF('Graf I Nivel Datastudio'!$C$1:$C$1613=C1231,IF('Graf I Nivel Datastudio'!$D$1:$D$1613=D1231,'Graf I Nivel Datastudio'!$G$1:$G$1613,0))))+SUM(IF('Graf II Nivel Datastudio'!$B$1:$B$1613=B1231,IF('Graf II Nivel Datastudio'!$C$1:$C$1613=C1231,IF('Graf II Nivel Datastudio'!$D$1:$D$1613=D1231,'Graf II Nivel Datastudio'!$G$1:$G$1613,0))))</f>
        <v>0</v>
      </c>
      <c r="H1231" s="95">
        <f t="shared" si="41"/>
        <v>36</v>
      </c>
      <c r="I1231" s="98">
        <f t="shared" si="32"/>
        <v>5.3651266766020868E-2</v>
      </c>
      <c r="J1231" s="98">
        <f t="shared" si="2"/>
        <v>3.7934668071654375E-2</v>
      </c>
      <c r="K1231" s="34" t="s">
        <v>4728</v>
      </c>
    </row>
    <row r="1232" spans="1:11">
      <c r="A1232" s="34" t="s">
        <v>4655</v>
      </c>
      <c r="B1232" s="34">
        <v>2014</v>
      </c>
      <c r="C1232" s="34">
        <v>88</v>
      </c>
      <c r="D1232" s="34" t="s">
        <v>4678</v>
      </c>
      <c r="E1232" s="95">
        <f t="shared" si="42"/>
        <v>671</v>
      </c>
      <c r="F1232" s="95">
        <f>Cargos_x_gob!$C$3+Cargos_x_gob!$C$7</f>
        <v>949</v>
      </c>
      <c r="G1232" s="95">
        <f t="array" ref="G1232">SUM(IF('Graf I Nivel Datastudio'!$B$1:$B$1613=B1232,IF('Graf I Nivel Datastudio'!$C$1:$C$1613=C1232,IF('Graf I Nivel Datastudio'!$D$1:$D$1613=D1232,'Graf I Nivel Datastudio'!$G$1:$G$1613,0))))+SUM(IF('Graf II Nivel Datastudio'!$B$1:$B$1613=B1232,IF('Graf II Nivel Datastudio'!$C$1:$C$1613=C1232,IF('Graf II Nivel Datastudio'!$D$1:$D$1613=D1232,'Graf II Nivel Datastudio'!$G$1:$G$1613,0))))</f>
        <v>1</v>
      </c>
      <c r="H1232" s="95">
        <f t="shared" si="41"/>
        <v>37</v>
      </c>
      <c r="I1232" s="98">
        <f t="shared" si="32"/>
        <v>5.5141579731743669E-2</v>
      </c>
      <c r="J1232" s="98">
        <f t="shared" si="2"/>
        <v>3.8988408851422553E-2</v>
      </c>
      <c r="K1232" s="34" t="s">
        <v>4728</v>
      </c>
    </row>
    <row r="1233" spans="1:11">
      <c r="A1233" s="34" t="s">
        <v>4655</v>
      </c>
      <c r="B1233" s="34">
        <v>2014</v>
      </c>
      <c r="C1233" s="34">
        <v>89</v>
      </c>
      <c r="D1233" s="34" t="s">
        <v>4678</v>
      </c>
      <c r="E1233" s="95">
        <f t="shared" ref="E1233:E1248" si="43">MB2_IN+MB2_IIN</f>
        <v>671</v>
      </c>
      <c r="F1233" s="95">
        <f>Cargos_x_gob!$C$3+Cargos_x_gob!$C$7</f>
        <v>949</v>
      </c>
      <c r="G1233" s="95">
        <f t="array" ref="G1233">SUM(IF('Graf I Nivel Datastudio'!$B$1:$B$1613=B1233,IF('Graf I Nivel Datastudio'!$C$1:$C$1613=C1233,IF('Graf I Nivel Datastudio'!$D$1:$D$1613=D1233,'Graf I Nivel Datastudio'!$G$1:$G$1613,0))))+SUM(IF('Graf II Nivel Datastudio'!$B$1:$B$1613=B1233,IF('Graf II Nivel Datastudio'!$C$1:$C$1613=C1233,IF('Graf II Nivel Datastudio'!$D$1:$D$1613=D1233,'Graf II Nivel Datastudio'!$G$1:$G$1613,0))))</f>
        <v>0</v>
      </c>
      <c r="H1233" s="95">
        <f t="shared" si="41"/>
        <v>37</v>
      </c>
      <c r="I1233" s="98">
        <f t="shared" si="32"/>
        <v>5.5141579731743669E-2</v>
      </c>
      <c r="J1233" s="98">
        <f t="shared" si="2"/>
        <v>3.8988408851422553E-2</v>
      </c>
      <c r="K1233" s="34" t="s">
        <v>4728</v>
      </c>
    </row>
    <row r="1234" spans="1:11">
      <c r="A1234" s="34" t="s">
        <v>4655</v>
      </c>
      <c r="B1234" s="34">
        <v>2014</v>
      </c>
      <c r="C1234" s="34">
        <v>90</v>
      </c>
      <c r="D1234" s="34" t="s">
        <v>4678</v>
      </c>
      <c r="E1234" s="95">
        <f t="shared" si="43"/>
        <v>671</v>
      </c>
      <c r="F1234" s="95">
        <f>Cargos_x_gob!$C$3+Cargos_x_gob!$C$7</f>
        <v>949</v>
      </c>
      <c r="G1234" s="95">
        <f t="array" ref="G1234">SUM(IF('Graf I Nivel Datastudio'!$B$1:$B$1613=B1234,IF('Graf I Nivel Datastudio'!$C$1:$C$1613=C1234,IF('Graf I Nivel Datastudio'!$D$1:$D$1613=D1234,'Graf I Nivel Datastudio'!$G$1:$G$1613,0))))+SUM(IF('Graf II Nivel Datastudio'!$B$1:$B$1613=B1234,IF('Graf II Nivel Datastudio'!$C$1:$C$1613=C1234,IF('Graf II Nivel Datastudio'!$D$1:$D$1613=D1234,'Graf II Nivel Datastudio'!$G$1:$G$1613,0))))</f>
        <v>0</v>
      </c>
      <c r="H1234" s="95">
        <f t="shared" si="41"/>
        <v>37</v>
      </c>
      <c r="I1234" s="98">
        <f t="shared" si="32"/>
        <v>5.5141579731743669E-2</v>
      </c>
      <c r="J1234" s="98">
        <f t="shared" si="2"/>
        <v>3.8988408851422553E-2</v>
      </c>
      <c r="K1234" s="34" t="s">
        <v>4728</v>
      </c>
    </row>
    <row r="1235" spans="1:11">
      <c r="A1235" s="34" t="s">
        <v>4655</v>
      </c>
      <c r="B1235" s="34">
        <v>2014</v>
      </c>
      <c r="C1235" s="34">
        <v>91</v>
      </c>
      <c r="D1235" s="34" t="s">
        <v>4678</v>
      </c>
      <c r="E1235" s="95">
        <f t="shared" si="43"/>
        <v>671</v>
      </c>
      <c r="F1235" s="95">
        <f>Cargos_x_gob!$C$3+Cargos_x_gob!$C$7</f>
        <v>949</v>
      </c>
      <c r="G1235" s="95">
        <f t="array" ref="G1235">SUM(IF('Graf I Nivel Datastudio'!$B$1:$B$1613=B1235,IF('Graf I Nivel Datastudio'!$C$1:$C$1613=C1235,IF('Graf I Nivel Datastudio'!$D$1:$D$1613=D1235,'Graf I Nivel Datastudio'!$G$1:$G$1613,0))))+SUM(IF('Graf II Nivel Datastudio'!$B$1:$B$1613=B1235,IF('Graf II Nivel Datastudio'!$C$1:$C$1613=C1235,IF('Graf II Nivel Datastudio'!$D$1:$D$1613=D1235,'Graf II Nivel Datastudio'!$G$1:$G$1613,0))))</f>
        <v>0</v>
      </c>
      <c r="H1235" s="95">
        <f t="shared" si="41"/>
        <v>37</v>
      </c>
      <c r="I1235" s="98">
        <f t="shared" si="32"/>
        <v>5.5141579731743669E-2</v>
      </c>
      <c r="J1235" s="98">
        <f t="shared" si="2"/>
        <v>3.8988408851422553E-2</v>
      </c>
      <c r="K1235" s="34" t="s">
        <v>4728</v>
      </c>
    </row>
    <row r="1236" spans="1:11">
      <c r="A1236" s="34" t="s">
        <v>4655</v>
      </c>
      <c r="B1236" s="34">
        <v>2014</v>
      </c>
      <c r="C1236" s="34">
        <v>92</v>
      </c>
      <c r="D1236" s="34" t="s">
        <v>4678</v>
      </c>
      <c r="E1236" s="95">
        <f t="shared" si="43"/>
        <v>671</v>
      </c>
      <c r="F1236" s="95">
        <f>Cargos_x_gob!$C$3+Cargos_x_gob!$C$7</f>
        <v>949</v>
      </c>
      <c r="G1236" s="95">
        <f t="array" ref="G1236">SUM(IF('Graf I Nivel Datastudio'!$B$1:$B$1613=B1236,IF('Graf I Nivel Datastudio'!$C$1:$C$1613=C1236,IF('Graf I Nivel Datastudio'!$D$1:$D$1613=D1236,'Graf I Nivel Datastudio'!$G$1:$G$1613,0))))+SUM(IF('Graf II Nivel Datastudio'!$B$1:$B$1613=B1236,IF('Graf II Nivel Datastudio'!$C$1:$C$1613=C1236,IF('Graf II Nivel Datastudio'!$D$1:$D$1613=D1236,'Graf II Nivel Datastudio'!$G$1:$G$1613,0))))</f>
        <v>0</v>
      </c>
      <c r="H1236" s="95">
        <f t="shared" si="41"/>
        <v>37</v>
      </c>
      <c r="I1236" s="98">
        <f t="shared" si="32"/>
        <v>5.5141579731743669E-2</v>
      </c>
      <c r="J1236" s="98">
        <f t="shared" si="2"/>
        <v>3.8988408851422553E-2</v>
      </c>
      <c r="K1236" s="34" t="s">
        <v>4728</v>
      </c>
    </row>
    <row r="1237" spans="1:11">
      <c r="A1237" s="34" t="s">
        <v>4655</v>
      </c>
      <c r="B1237" s="34">
        <v>2014</v>
      </c>
      <c r="C1237" s="34">
        <v>93</v>
      </c>
      <c r="D1237" s="34" t="s">
        <v>4678</v>
      </c>
      <c r="E1237" s="95">
        <f t="shared" si="43"/>
        <v>671</v>
      </c>
      <c r="F1237" s="95">
        <f>Cargos_x_gob!$C$3+Cargos_x_gob!$C$7</f>
        <v>949</v>
      </c>
      <c r="G1237" s="95">
        <f t="array" ref="G1237">SUM(IF('Graf I Nivel Datastudio'!$B$1:$B$1613=B1237,IF('Graf I Nivel Datastudio'!$C$1:$C$1613=C1237,IF('Graf I Nivel Datastudio'!$D$1:$D$1613=D1237,'Graf I Nivel Datastudio'!$G$1:$G$1613,0))))+SUM(IF('Graf II Nivel Datastudio'!$B$1:$B$1613=B1237,IF('Graf II Nivel Datastudio'!$C$1:$C$1613=C1237,IF('Graf II Nivel Datastudio'!$D$1:$D$1613=D1237,'Graf II Nivel Datastudio'!$G$1:$G$1613,0))))</f>
        <v>1</v>
      </c>
      <c r="H1237" s="95">
        <f t="shared" si="41"/>
        <v>38</v>
      </c>
      <c r="I1237" s="98">
        <f t="shared" si="32"/>
        <v>5.663189269746647E-2</v>
      </c>
      <c r="J1237" s="98">
        <f t="shared" si="2"/>
        <v>4.0042149631190724E-2</v>
      </c>
      <c r="K1237" s="34" t="s">
        <v>4728</v>
      </c>
    </row>
    <row r="1238" spans="1:11">
      <c r="A1238" s="34" t="s">
        <v>4655</v>
      </c>
      <c r="B1238" s="34">
        <v>2014</v>
      </c>
      <c r="C1238" s="34">
        <v>94</v>
      </c>
      <c r="D1238" s="34" t="s">
        <v>4678</v>
      </c>
      <c r="E1238" s="95">
        <f t="shared" si="43"/>
        <v>671</v>
      </c>
      <c r="F1238" s="95">
        <f>Cargos_x_gob!$C$3+Cargos_x_gob!$C$7</f>
        <v>949</v>
      </c>
      <c r="G1238" s="95">
        <f t="array" ref="G1238">SUM(IF('Graf I Nivel Datastudio'!$B$1:$B$1613=B1238,IF('Graf I Nivel Datastudio'!$C$1:$C$1613=C1238,IF('Graf I Nivel Datastudio'!$D$1:$D$1613=D1238,'Graf I Nivel Datastudio'!$G$1:$G$1613,0))))+SUM(IF('Graf II Nivel Datastudio'!$B$1:$B$1613=B1238,IF('Graf II Nivel Datastudio'!$C$1:$C$1613=C1238,IF('Graf II Nivel Datastudio'!$D$1:$D$1613=D1238,'Graf II Nivel Datastudio'!$G$1:$G$1613,0))))</f>
        <v>0</v>
      </c>
      <c r="H1238" s="95">
        <f t="shared" si="41"/>
        <v>38</v>
      </c>
      <c r="I1238" s="98">
        <f t="shared" si="32"/>
        <v>5.663189269746647E-2</v>
      </c>
      <c r="J1238" s="98">
        <f t="shared" si="2"/>
        <v>4.0042149631190724E-2</v>
      </c>
      <c r="K1238" s="34" t="s">
        <v>4728</v>
      </c>
    </row>
    <row r="1239" spans="1:11">
      <c r="A1239" s="34" t="s">
        <v>4655</v>
      </c>
      <c r="B1239" s="34">
        <v>2014</v>
      </c>
      <c r="C1239" s="34">
        <v>95</v>
      </c>
      <c r="D1239" s="34" t="s">
        <v>4678</v>
      </c>
      <c r="E1239" s="95">
        <f t="shared" si="43"/>
        <v>671</v>
      </c>
      <c r="F1239" s="95">
        <f>Cargos_x_gob!$C$3+Cargos_x_gob!$C$7</f>
        <v>949</v>
      </c>
      <c r="G1239" s="95">
        <f t="array" ref="G1239">SUM(IF('Graf I Nivel Datastudio'!$B$1:$B$1613=B1239,IF('Graf I Nivel Datastudio'!$C$1:$C$1613=C1239,IF('Graf I Nivel Datastudio'!$D$1:$D$1613=D1239,'Graf I Nivel Datastudio'!$G$1:$G$1613,0))))+SUM(IF('Graf II Nivel Datastudio'!$B$1:$B$1613=B1239,IF('Graf II Nivel Datastudio'!$C$1:$C$1613=C1239,IF('Graf II Nivel Datastudio'!$D$1:$D$1613=D1239,'Graf II Nivel Datastudio'!$G$1:$G$1613,0))))</f>
        <v>0</v>
      </c>
      <c r="H1239" s="95">
        <f t="shared" si="41"/>
        <v>38</v>
      </c>
      <c r="I1239" s="98">
        <f t="shared" si="32"/>
        <v>5.663189269746647E-2</v>
      </c>
      <c r="J1239" s="98">
        <f t="shared" si="2"/>
        <v>4.0042149631190724E-2</v>
      </c>
      <c r="K1239" s="34" t="s">
        <v>4728</v>
      </c>
    </row>
    <row r="1240" spans="1:11">
      <c r="A1240" s="34" t="s">
        <v>4655</v>
      </c>
      <c r="B1240" s="34">
        <v>2014</v>
      </c>
      <c r="C1240" s="34">
        <v>96</v>
      </c>
      <c r="D1240" s="34" t="s">
        <v>4678</v>
      </c>
      <c r="E1240" s="95">
        <f t="shared" si="43"/>
        <v>671</v>
      </c>
      <c r="F1240" s="95">
        <f>Cargos_x_gob!$C$3+Cargos_x_gob!$C$7</f>
        <v>949</v>
      </c>
      <c r="G1240" s="95">
        <f t="array" ref="G1240">SUM(IF('Graf I Nivel Datastudio'!$B$1:$B$1613=B1240,IF('Graf I Nivel Datastudio'!$C$1:$C$1613=C1240,IF('Graf I Nivel Datastudio'!$D$1:$D$1613=D1240,'Graf I Nivel Datastudio'!$G$1:$G$1613,0))))+SUM(IF('Graf II Nivel Datastudio'!$B$1:$B$1613=B1240,IF('Graf II Nivel Datastudio'!$C$1:$C$1613=C1240,IF('Graf II Nivel Datastudio'!$D$1:$D$1613=D1240,'Graf II Nivel Datastudio'!$G$1:$G$1613,0))))</f>
        <v>0</v>
      </c>
      <c r="H1240" s="95">
        <f t="shared" si="41"/>
        <v>38</v>
      </c>
      <c r="I1240" s="98">
        <f t="shared" si="32"/>
        <v>5.663189269746647E-2</v>
      </c>
      <c r="J1240" s="98">
        <f t="shared" si="2"/>
        <v>4.0042149631190724E-2</v>
      </c>
      <c r="K1240" s="34" t="s">
        <v>4728</v>
      </c>
    </row>
    <row r="1241" spans="1:11">
      <c r="A1241" s="34" t="s">
        <v>4655</v>
      </c>
      <c r="B1241" s="34">
        <v>2014</v>
      </c>
      <c r="C1241" s="34">
        <v>97</v>
      </c>
      <c r="D1241" s="34" t="s">
        <v>4678</v>
      </c>
      <c r="E1241" s="95">
        <f t="shared" si="43"/>
        <v>671</v>
      </c>
      <c r="F1241" s="95">
        <f>Cargos_x_gob!$C$3+Cargos_x_gob!$C$7</f>
        <v>949</v>
      </c>
      <c r="G1241" s="95">
        <f t="array" ref="G1241">SUM(IF('Graf I Nivel Datastudio'!$B$1:$B$1613=B1241,IF('Graf I Nivel Datastudio'!$C$1:$C$1613=C1241,IF('Graf I Nivel Datastudio'!$D$1:$D$1613=D1241,'Graf I Nivel Datastudio'!$G$1:$G$1613,0))))+SUM(IF('Graf II Nivel Datastudio'!$B$1:$B$1613=B1241,IF('Graf II Nivel Datastudio'!$C$1:$C$1613=C1241,IF('Graf II Nivel Datastudio'!$D$1:$D$1613=D1241,'Graf II Nivel Datastudio'!$G$1:$G$1613,0))))</f>
        <v>0</v>
      </c>
      <c r="H1241" s="95">
        <f t="shared" si="41"/>
        <v>38</v>
      </c>
      <c r="I1241" s="98">
        <f t="shared" si="32"/>
        <v>5.663189269746647E-2</v>
      </c>
      <c r="J1241" s="98">
        <f t="shared" si="2"/>
        <v>4.0042149631190724E-2</v>
      </c>
      <c r="K1241" s="34" t="s">
        <v>4728</v>
      </c>
    </row>
    <row r="1242" spans="1:11">
      <c r="A1242" s="34" t="s">
        <v>4655</v>
      </c>
      <c r="B1242" s="34">
        <v>2014</v>
      </c>
      <c r="C1242" s="34">
        <v>98</v>
      </c>
      <c r="D1242" s="34" t="s">
        <v>4678</v>
      </c>
      <c r="E1242" s="95">
        <f t="shared" si="43"/>
        <v>671</v>
      </c>
      <c r="F1242" s="95">
        <f>Cargos_x_gob!$C$3+Cargos_x_gob!$C$7</f>
        <v>949</v>
      </c>
      <c r="G1242" s="95">
        <f t="array" ref="G1242">SUM(IF('Graf I Nivel Datastudio'!$B$1:$B$1613=B1242,IF('Graf I Nivel Datastudio'!$C$1:$C$1613=C1242,IF('Graf I Nivel Datastudio'!$D$1:$D$1613=D1242,'Graf I Nivel Datastudio'!$G$1:$G$1613,0))))+SUM(IF('Graf II Nivel Datastudio'!$B$1:$B$1613=B1242,IF('Graf II Nivel Datastudio'!$C$1:$C$1613=C1242,IF('Graf II Nivel Datastudio'!$D$1:$D$1613=D1242,'Graf II Nivel Datastudio'!$G$1:$G$1613,0))))</f>
        <v>0</v>
      </c>
      <c r="H1242" s="95">
        <f t="shared" si="41"/>
        <v>38</v>
      </c>
      <c r="I1242" s="98">
        <f t="shared" si="32"/>
        <v>5.663189269746647E-2</v>
      </c>
      <c r="J1242" s="98">
        <f t="shared" si="2"/>
        <v>4.0042149631190724E-2</v>
      </c>
      <c r="K1242" s="34" t="s">
        <v>4728</v>
      </c>
    </row>
    <row r="1243" spans="1:11">
      <c r="A1243" s="34" t="s">
        <v>4655</v>
      </c>
      <c r="B1243" s="34">
        <v>2014</v>
      </c>
      <c r="C1243" s="34">
        <v>99</v>
      </c>
      <c r="D1243" s="34" t="s">
        <v>4678</v>
      </c>
      <c r="E1243" s="95">
        <f t="shared" si="43"/>
        <v>671</v>
      </c>
      <c r="F1243" s="95">
        <f>Cargos_x_gob!$C$3+Cargos_x_gob!$C$7</f>
        <v>949</v>
      </c>
      <c r="G1243" s="95">
        <f t="array" ref="G1243">SUM(IF('Graf I Nivel Datastudio'!$B$1:$B$1613=B1243,IF('Graf I Nivel Datastudio'!$C$1:$C$1613=C1243,IF('Graf I Nivel Datastudio'!$D$1:$D$1613=D1243,'Graf I Nivel Datastudio'!$G$1:$G$1613,0))))+SUM(IF('Graf II Nivel Datastudio'!$B$1:$B$1613=B1243,IF('Graf II Nivel Datastudio'!$C$1:$C$1613=C1243,IF('Graf II Nivel Datastudio'!$D$1:$D$1613=D1243,'Graf II Nivel Datastudio'!$G$1:$G$1613,0))))</f>
        <v>0</v>
      </c>
      <c r="H1243" s="95">
        <f t="shared" si="41"/>
        <v>38</v>
      </c>
      <c r="I1243" s="98">
        <f t="shared" si="32"/>
        <v>5.663189269746647E-2</v>
      </c>
      <c r="J1243" s="98">
        <f t="shared" si="2"/>
        <v>4.0042149631190724E-2</v>
      </c>
      <c r="K1243" s="34" t="s">
        <v>4728</v>
      </c>
    </row>
    <row r="1244" spans="1:11">
      <c r="A1244" s="34" t="s">
        <v>4655</v>
      </c>
      <c r="B1244" s="34">
        <v>2014</v>
      </c>
      <c r="C1244" s="34">
        <v>100</v>
      </c>
      <c r="D1244" s="34" t="s">
        <v>4678</v>
      </c>
      <c r="E1244" s="95">
        <f t="shared" si="43"/>
        <v>671</v>
      </c>
      <c r="F1244" s="95">
        <f>Cargos_x_gob!$C$3+Cargos_x_gob!$C$7</f>
        <v>949</v>
      </c>
      <c r="G1244" s="95">
        <f t="array" ref="G1244">SUM(IF('Graf I Nivel Datastudio'!$B$1:$B$1613=B1244,IF('Graf I Nivel Datastudio'!$C$1:$C$1613=C1244,IF('Graf I Nivel Datastudio'!$D$1:$D$1613=D1244,'Graf I Nivel Datastudio'!$G$1:$G$1613,0))))+SUM(IF('Graf II Nivel Datastudio'!$B$1:$B$1613=B1244,IF('Graf II Nivel Datastudio'!$C$1:$C$1613=C1244,IF('Graf II Nivel Datastudio'!$D$1:$D$1613=D1244,'Graf II Nivel Datastudio'!$G$1:$G$1613,0))))</f>
        <v>0</v>
      </c>
      <c r="H1244" s="95">
        <f t="shared" si="41"/>
        <v>38</v>
      </c>
      <c r="I1244" s="98">
        <f t="shared" si="32"/>
        <v>5.663189269746647E-2</v>
      </c>
      <c r="J1244" s="98">
        <f t="shared" si="2"/>
        <v>4.0042149631190724E-2</v>
      </c>
      <c r="K1244" s="34" t="s">
        <v>4728</v>
      </c>
    </row>
    <row r="1245" spans="1:11">
      <c r="A1245" s="34" t="s">
        <v>4655</v>
      </c>
      <c r="B1245" s="34">
        <v>2014</v>
      </c>
      <c r="C1245" s="34">
        <v>101</v>
      </c>
      <c r="D1245" s="34" t="s">
        <v>4678</v>
      </c>
      <c r="E1245" s="95">
        <f t="shared" si="43"/>
        <v>671</v>
      </c>
      <c r="F1245" s="95">
        <f>Cargos_x_gob!$C$3+Cargos_x_gob!$C$7</f>
        <v>949</v>
      </c>
      <c r="G1245" s="95">
        <f t="array" ref="G1245">SUM(IF('Graf I Nivel Datastudio'!$B$1:$B$1613=B1245,IF('Graf I Nivel Datastudio'!$C$1:$C$1613=C1245,IF('Graf I Nivel Datastudio'!$D$1:$D$1613=D1245,'Graf I Nivel Datastudio'!$G$1:$G$1613,0))))+SUM(IF('Graf II Nivel Datastudio'!$B$1:$B$1613=B1245,IF('Graf II Nivel Datastudio'!$C$1:$C$1613=C1245,IF('Graf II Nivel Datastudio'!$D$1:$D$1613=D1245,'Graf II Nivel Datastudio'!$G$1:$G$1613,0))))</f>
        <v>0</v>
      </c>
      <c r="H1245" s="95">
        <f t="shared" si="41"/>
        <v>38</v>
      </c>
      <c r="I1245" s="98">
        <f t="shared" si="32"/>
        <v>5.663189269746647E-2</v>
      </c>
      <c r="J1245" s="98">
        <f t="shared" si="2"/>
        <v>4.0042149631190724E-2</v>
      </c>
      <c r="K1245" s="34" t="s">
        <v>4728</v>
      </c>
    </row>
    <row r="1246" spans="1:11">
      <c r="A1246" s="34" t="s">
        <v>4655</v>
      </c>
      <c r="B1246" s="34">
        <v>2014</v>
      </c>
      <c r="C1246" s="34">
        <v>102</v>
      </c>
      <c r="D1246" s="34" t="s">
        <v>4678</v>
      </c>
      <c r="E1246" s="95">
        <f t="shared" si="43"/>
        <v>671</v>
      </c>
      <c r="F1246" s="95">
        <f>Cargos_x_gob!$C$3+Cargos_x_gob!$C$7</f>
        <v>949</v>
      </c>
      <c r="G1246" s="95">
        <f t="array" ref="G1246">SUM(IF('Graf I Nivel Datastudio'!$B$1:$B$1613=B1246,IF('Graf I Nivel Datastudio'!$C$1:$C$1613=C1246,IF('Graf I Nivel Datastudio'!$D$1:$D$1613=D1246,'Graf I Nivel Datastudio'!$G$1:$G$1613,0))))+SUM(IF('Graf II Nivel Datastudio'!$B$1:$B$1613=B1246,IF('Graf II Nivel Datastudio'!$C$1:$C$1613=C1246,IF('Graf II Nivel Datastudio'!$D$1:$D$1613=D1246,'Graf II Nivel Datastudio'!$G$1:$G$1613,0))))</f>
        <v>0</v>
      </c>
      <c r="H1246" s="95">
        <f t="shared" si="41"/>
        <v>38</v>
      </c>
      <c r="I1246" s="98">
        <f t="shared" si="32"/>
        <v>5.663189269746647E-2</v>
      </c>
      <c r="J1246" s="98">
        <f t="shared" si="2"/>
        <v>4.0042149631190724E-2</v>
      </c>
      <c r="K1246" s="34" t="s">
        <v>4728</v>
      </c>
    </row>
    <row r="1247" spans="1:11">
      <c r="A1247" s="34" t="s">
        <v>4655</v>
      </c>
      <c r="B1247" s="34">
        <v>2014</v>
      </c>
      <c r="C1247" s="34">
        <v>103</v>
      </c>
      <c r="D1247" s="34" t="s">
        <v>4678</v>
      </c>
      <c r="E1247" s="95">
        <f t="shared" si="43"/>
        <v>671</v>
      </c>
      <c r="F1247" s="95">
        <f>Cargos_x_gob!$C$3+Cargos_x_gob!$C$7</f>
        <v>949</v>
      </c>
      <c r="G1247" s="95">
        <f t="array" ref="G1247">SUM(IF('Graf I Nivel Datastudio'!$B$1:$B$1613=B1247,IF('Graf I Nivel Datastudio'!$C$1:$C$1613=C1247,IF('Graf I Nivel Datastudio'!$D$1:$D$1613=D1247,'Graf I Nivel Datastudio'!$G$1:$G$1613,0))))+SUM(IF('Graf II Nivel Datastudio'!$B$1:$B$1613=B1247,IF('Graf II Nivel Datastudio'!$C$1:$C$1613=C1247,IF('Graf II Nivel Datastudio'!$D$1:$D$1613=D1247,'Graf II Nivel Datastudio'!$G$1:$G$1613,0))))</f>
        <v>0</v>
      </c>
      <c r="H1247" s="95">
        <f t="shared" si="41"/>
        <v>38</v>
      </c>
      <c r="I1247" s="98">
        <f t="shared" si="32"/>
        <v>5.663189269746647E-2</v>
      </c>
      <c r="J1247" s="98">
        <f t="shared" si="2"/>
        <v>4.0042149631190724E-2</v>
      </c>
      <c r="K1247" s="34" t="s">
        <v>4728</v>
      </c>
    </row>
    <row r="1248" spans="1:11">
      <c r="A1248" s="34" t="s">
        <v>4655</v>
      </c>
      <c r="B1248" s="34">
        <v>2014</v>
      </c>
      <c r="C1248" s="34">
        <v>104</v>
      </c>
      <c r="D1248" s="34" t="s">
        <v>4678</v>
      </c>
      <c r="E1248" s="95">
        <f t="shared" si="43"/>
        <v>671</v>
      </c>
      <c r="F1248" s="95">
        <f>Cargos_x_gob!$C$3+Cargos_x_gob!$C$7</f>
        <v>949</v>
      </c>
      <c r="G1248" s="95">
        <f t="array" ref="G1248">SUM(IF('Graf I Nivel Datastudio'!$B$1:$B$1613=B1248,IF('Graf I Nivel Datastudio'!$C$1:$C$1613=C1248,IF('Graf I Nivel Datastudio'!$D$1:$D$1613=D1248,'Graf I Nivel Datastudio'!$G$1:$G$1613,0))))+SUM(IF('Graf II Nivel Datastudio'!$B$1:$B$1613=B1248,IF('Graf II Nivel Datastudio'!$C$1:$C$1613=C1248,IF('Graf II Nivel Datastudio'!$D$1:$D$1613=D1248,'Graf II Nivel Datastudio'!$G$1:$G$1613,0))))</f>
        <v>0</v>
      </c>
      <c r="H1248" s="95">
        <f t="shared" si="41"/>
        <v>38</v>
      </c>
      <c r="I1248" s="98">
        <f t="shared" si="32"/>
        <v>5.663189269746647E-2</v>
      </c>
      <c r="J1248" s="98">
        <f t="shared" si="2"/>
        <v>4.0042149631190724E-2</v>
      </c>
      <c r="K1248" s="34" t="s">
        <v>4728</v>
      </c>
    </row>
    <row r="1249" spans="1:11">
      <c r="A1249" s="34" t="s">
        <v>4656</v>
      </c>
      <c r="B1249" s="34">
        <v>2018</v>
      </c>
      <c r="C1249" s="34">
        <v>1</v>
      </c>
      <c r="D1249" s="34" t="s">
        <v>4673</v>
      </c>
      <c r="E1249" s="95">
        <f t="shared" ref="E1249:E1312" si="44">SP2_IN+SP2_IIN</f>
        <v>793</v>
      </c>
      <c r="F1249" s="95">
        <f>Cargos_x_gob!$C$4+Cargos_x_gob!$C$8</f>
        <v>1165</v>
      </c>
      <c r="G1249" s="95">
        <f t="array" ref="G1249">SUM(IF('Graf I Nivel Datastudio'!$B$1:$B$1613=B1249,IF('Graf I Nivel Datastudio'!$C$1:$C$1613=C1249,IF('Graf I Nivel Datastudio'!$D$1:$D$1613=D1249,'Graf I Nivel Datastudio'!$G$1:$G$1613,0))))+SUM(IF('Graf II Nivel Datastudio'!$B$1:$B$1613=B1249,IF('Graf II Nivel Datastudio'!$C$1:$C$1613=C1249,IF('Graf II Nivel Datastudio'!$D$1:$D$1613=D1249,'Graf II Nivel Datastudio'!$G$1:$G$1613,0))))</f>
        <v>4</v>
      </c>
      <c r="H1249" s="95">
        <f>G1249</f>
        <v>4</v>
      </c>
      <c r="I1249" s="95">
        <f t="shared" si="32"/>
        <v>5.0441361916771753E-3</v>
      </c>
      <c r="J1249" s="95">
        <f t="shared" si="2"/>
        <v>3.4334763948497852E-3</v>
      </c>
      <c r="K1249" s="34" t="s">
        <v>4728</v>
      </c>
    </row>
    <row r="1250" spans="1:11">
      <c r="A1250" s="34" t="s">
        <v>4656</v>
      </c>
      <c r="B1250" s="34">
        <v>2018</v>
      </c>
      <c r="C1250" s="34">
        <v>2</v>
      </c>
      <c r="D1250" s="34" t="s">
        <v>4673</v>
      </c>
      <c r="E1250" s="95">
        <f t="shared" si="44"/>
        <v>793</v>
      </c>
      <c r="F1250" s="95">
        <f>Cargos_x_gob!$C$4+Cargos_x_gob!$C$8</f>
        <v>1165</v>
      </c>
      <c r="G1250" s="95">
        <f t="array" ref="G1250">SUM(IF('Graf I Nivel Datastudio'!$B$1:$B$1613=B1250,IF('Graf I Nivel Datastudio'!$C$1:$C$1613=C1250,IF('Graf I Nivel Datastudio'!$D$1:$D$1613=D1250,'Graf I Nivel Datastudio'!$G$1:$G$1613,0))))+SUM(IF('Graf II Nivel Datastudio'!$B$1:$B$1613=B1250,IF('Graf II Nivel Datastudio'!$C$1:$C$1613=C1250,IF('Graf II Nivel Datastudio'!$D$1:$D$1613=D1250,'Graf II Nivel Datastudio'!$G$1:$G$1613,0))))</f>
        <v>0</v>
      </c>
      <c r="H1250" s="95">
        <f t="shared" ref="H1250:H1352" si="45">H1249+G1250</f>
        <v>4</v>
      </c>
      <c r="I1250" s="95">
        <f t="shared" si="32"/>
        <v>5.0441361916771753E-3</v>
      </c>
      <c r="J1250" s="95">
        <f t="shared" si="2"/>
        <v>3.4334763948497852E-3</v>
      </c>
      <c r="K1250" s="34" t="s">
        <v>4728</v>
      </c>
    </row>
    <row r="1251" spans="1:11">
      <c r="A1251" s="34" t="s">
        <v>4656</v>
      </c>
      <c r="B1251" s="34">
        <v>2018</v>
      </c>
      <c r="C1251" s="34">
        <v>3</v>
      </c>
      <c r="D1251" s="34" t="s">
        <v>4673</v>
      </c>
      <c r="E1251" s="95">
        <f t="shared" si="44"/>
        <v>793</v>
      </c>
      <c r="F1251" s="95">
        <f>Cargos_x_gob!$C$4+Cargos_x_gob!$C$8</f>
        <v>1165</v>
      </c>
      <c r="G1251" s="95">
        <f t="array" ref="G1251">SUM(IF('Graf I Nivel Datastudio'!$B$1:$B$1613=B1251,IF('Graf I Nivel Datastudio'!$C$1:$C$1613=C1251,IF('Graf I Nivel Datastudio'!$D$1:$D$1613=D1251,'Graf I Nivel Datastudio'!$G$1:$G$1613,0))))+SUM(IF('Graf II Nivel Datastudio'!$B$1:$B$1613=B1251,IF('Graf II Nivel Datastudio'!$C$1:$C$1613=C1251,IF('Graf II Nivel Datastudio'!$D$1:$D$1613=D1251,'Graf II Nivel Datastudio'!$G$1:$G$1613,0))))</f>
        <v>1</v>
      </c>
      <c r="H1251" s="95">
        <f t="shared" si="45"/>
        <v>5</v>
      </c>
      <c r="I1251" s="95">
        <f t="shared" si="32"/>
        <v>6.3051702395964691E-3</v>
      </c>
      <c r="J1251" s="95">
        <f t="shared" si="2"/>
        <v>4.2918454935622317E-3</v>
      </c>
      <c r="K1251" s="34" t="s">
        <v>4728</v>
      </c>
    </row>
    <row r="1252" spans="1:11">
      <c r="A1252" s="34" t="s">
        <v>4656</v>
      </c>
      <c r="B1252" s="34">
        <v>2018</v>
      </c>
      <c r="C1252" s="34">
        <v>4</v>
      </c>
      <c r="D1252" s="34" t="s">
        <v>4673</v>
      </c>
      <c r="E1252" s="95">
        <f t="shared" si="44"/>
        <v>793</v>
      </c>
      <c r="F1252" s="95">
        <f>Cargos_x_gob!$C$4+Cargos_x_gob!$C$8</f>
        <v>1165</v>
      </c>
      <c r="G1252" s="95">
        <f t="array" ref="G1252">SUM(IF('Graf I Nivel Datastudio'!$B$1:$B$1613=B1252,IF('Graf I Nivel Datastudio'!$C$1:$C$1613=C1252,IF('Graf I Nivel Datastudio'!$D$1:$D$1613=D1252,'Graf I Nivel Datastudio'!$G$1:$G$1613,0))))+SUM(IF('Graf II Nivel Datastudio'!$B$1:$B$1613=B1252,IF('Graf II Nivel Datastudio'!$C$1:$C$1613=C1252,IF('Graf II Nivel Datastudio'!$D$1:$D$1613=D1252,'Graf II Nivel Datastudio'!$G$1:$G$1613,0))))</f>
        <v>3</v>
      </c>
      <c r="H1252" s="95">
        <f t="shared" si="45"/>
        <v>8</v>
      </c>
      <c r="I1252" s="95">
        <f t="shared" si="32"/>
        <v>1.0088272383354351E-2</v>
      </c>
      <c r="J1252" s="95">
        <f t="shared" si="2"/>
        <v>6.8669527896995704E-3</v>
      </c>
      <c r="K1252" s="34" t="s">
        <v>4728</v>
      </c>
    </row>
    <row r="1253" spans="1:11">
      <c r="A1253" s="34" t="s">
        <v>4656</v>
      </c>
      <c r="B1253" s="34">
        <v>2018</v>
      </c>
      <c r="C1253" s="34">
        <v>5</v>
      </c>
      <c r="D1253" s="34" t="s">
        <v>4673</v>
      </c>
      <c r="E1253" s="95">
        <f t="shared" si="44"/>
        <v>793</v>
      </c>
      <c r="F1253" s="95">
        <f>Cargos_x_gob!$C$4+Cargos_x_gob!$C$8</f>
        <v>1165</v>
      </c>
      <c r="G1253" s="95">
        <f t="array" ref="G1253">SUM(IF('Graf I Nivel Datastudio'!$B$1:$B$1613=B1253,IF('Graf I Nivel Datastudio'!$C$1:$C$1613=C1253,IF('Graf I Nivel Datastudio'!$D$1:$D$1613=D1253,'Graf I Nivel Datastudio'!$G$1:$G$1613,0))))+SUM(IF('Graf II Nivel Datastudio'!$B$1:$B$1613=B1253,IF('Graf II Nivel Datastudio'!$C$1:$C$1613=C1253,IF('Graf II Nivel Datastudio'!$D$1:$D$1613=D1253,'Graf II Nivel Datastudio'!$G$1:$G$1613,0))))</f>
        <v>1</v>
      </c>
      <c r="H1253" s="95">
        <f t="shared" si="45"/>
        <v>9</v>
      </c>
      <c r="I1253" s="95">
        <f t="shared" si="32"/>
        <v>1.1349306431273645E-2</v>
      </c>
      <c r="J1253" s="95">
        <f t="shared" si="2"/>
        <v>7.725321888412017E-3</v>
      </c>
      <c r="K1253" s="34" t="s">
        <v>4728</v>
      </c>
    </row>
    <row r="1254" spans="1:11">
      <c r="A1254" s="34" t="s">
        <v>4656</v>
      </c>
      <c r="B1254" s="34">
        <v>2018</v>
      </c>
      <c r="C1254" s="34">
        <v>6</v>
      </c>
      <c r="D1254" s="34" t="s">
        <v>4673</v>
      </c>
      <c r="E1254" s="95">
        <f t="shared" si="44"/>
        <v>793</v>
      </c>
      <c r="F1254" s="95">
        <f>Cargos_x_gob!$C$4+Cargos_x_gob!$C$8</f>
        <v>1165</v>
      </c>
      <c r="G1254" s="95">
        <f t="array" ref="G1254">SUM(IF('Graf I Nivel Datastudio'!$B$1:$B$1613=B1254,IF('Graf I Nivel Datastudio'!$C$1:$C$1613=C1254,IF('Graf I Nivel Datastudio'!$D$1:$D$1613=D1254,'Graf I Nivel Datastudio'!$G$1:$G$1613,0))))+SUM(IF('Graf II Nivel Datastudio'!$B$1:$B$1613=B1254,IF('Graf II Nivel Datastudio'!$C$1:$C$1613=C1254,IF('Graf II Nivel Datastudio'!$D$1:$D$1613=D1254,'Graf II Nivel Datastudio'!$G$1:$G$1613,0))))</f>
        <v>1</v>
      </c>
      <c r="H1254" s="95">
        <f t="shared" si="45"/>
        <v>10</v>
      </c>
      <c r="I1254" s="95">
        <f t="shared" si="32"/>
        <v>1.2610340479192938E-2</v>
      </c>
      <c r="J1254" s="95">
        <f t="shared" si="2"/>
        <v>8.5836909871244635E-3</v>
      </c>
      <c r="K1254" s="34" t="s">
        <v>4728</v>
      </c>
    </row>
    <row r="1255" spans="1:11">
      <c r="A1255" s="34" t="s">
        <v>4656</v>
      </c>
      <c r="B1255" s="34">
        <v>2018</v>
      </c>
      <c r="C1255" s="34">
        <v>7</v>
      </c>
      <c r="D1255" s="34" t="s">
        <v>4673</v>
      </c>
      <c r="E1255" s="95">
        <f t="shared" si="44"/>
        <v>793</v>
      </c>
      <c r="F1255" s="95">
        <f>Cargos_x_gob!$C$4+Cargos_x_gob!$C$8</f>
        <v>1165</v>
      </c>
      <c r="G1255" s="95">
        <f t="array" ref="G1255">SUM(IF('Graf I Nivel Datastudio'!$B$1:$B$1613=B1255,IF('Graf I Nivel Datastudio'!$C$1:$C$1613=C1255,IF('Graf I Nivel Datastudio'!$D$1:$D$1613=D1255,'Graf I Nivel Datastudio'!$G$1:$G$1613,0))))+SUM(IF('Graf II Nivel Datastudio'!$B$1:$B$1613=B1255,IF('Graf II Nivel Datastudio'!$C$1:$C$1613=C1255,IF('Graf II Nivel Datastudio'!$D$1:$D$1613=D1255,'Graf II Nivel Datastudio'!$G$1:$G$1613,0))))</f>
        <v>1</v>
      </c>
      <c r="H1255" s="95">
        <f t="shared" si="45"/>
        <v>11</v>
      </c>
      <c r="I1255" s="95">
        <f t="shared" si="32"/>
        <v>1.3871374527112233E-2</v>
      </c>
      <c r="J1255" s="95">
        <f t="shared" si="2"/>
        <v>9.4420600858369091E-3</v>
      </c>
      <c r="K1255" s="34" t="s">
        <v>4728</v>
      </c>
    </row>
    <row r="1256" spans="1:11">
      <c r="A1256" s="34" t="s">
        <v>4656</v>
      </c>
      <c r="B1256" s="34">
        <v>2018</v>
      </c>
      <c r="C1256" s="34">
        <v>8</v>
      </c>
      <c r="D1256" s="34" t="s">
        <v>4673</v>
      </c>
      <c r="E1256" s="95">
        <f t="shared" si="44"/>
        <v>793</v>
      </c>
      <c r="F1256" s="95">
        <f>Cargos_x_gob!$C$4+Cargos_x_gob!$C$8</f>
        <v>1165</v>
      </c>
      <c r="G1256" s="95">
        <f t="array" ref="G1256">SUM(IF('Graf I Nivel Datastudio'!$B$1:$B$1613=B1256,IF('Graf I Nivel Datastudio'!$C$1:$C$1613=C1256,IF('Graf I Nivel Datastudio'!$D$1:$D$1613=D1256,'Graf I Nivel Datastudio'!$G$1:$G$1613,0))))+SUM(IF('Graf II Nivel Datastudio'!$B$1:$B$1613=B1256,IF('Graf II Nivel Datastudio'!$C$1:$C$1613=C1256,IF('Graf II Nivel Datastudio'!$D$1:$D$1613=D1256,'Graf II Nivel Datastudio'!$G$1:$G$1613,0))))</f>
        <v>6</v>
      </c>
      <c r="H1256" s="95">
        <f t="shared" si="45"/>
        <v>17</v>
      </c>
      <c r="I1256" s="95">
        <f t="shared" si="32"/>
        <v>2.1437578814627996E-2</v>
      </c>
      <c r="J1256" s="95">
        <f t="shared" si="2"/>
        <v>1.4592274678111588E-2</v>
      </c>
      <c r="K1256" s="34" t="s">
        <v>4728</v>
      </c>
    </row>
    <row r="1257" spans="1:11">
      <c r="A1257" s="34" t="s">
        <v>4656</v>
      </c>
      <c r="B1257" s="34">
        <v>2018</v>
      </c>
      <c r="C1257" s="34">
        <v>9</v>
      </c>
      <c r="D1257" s="34" t="s">
        <v>4673</v>
      </c>
      <c r="E1257" s="95">
        <f t="shared" si="44"/>
        <v>793</v>
      </c>
      <c r="F1257" s="95">
        <f>Cargos_x_gob!$C$4+Cargos_x_gob!$C$8</f>
        <v>1165</v>
      </c>
      <c r="G1257" s="95">
        <f t="array" ref="G1257">SUM(IF('Graf I Nivel Datastudio'!$B$1:$B$1613=B1257,IF('Graf I Nivel Datastudio'!$C$1:$C$1613=C1257,IF('Graf I Nivel Datastudio'!$D$1:$D$1613=D1257,'Graf I Nivel Datastudio'!$G$1:$G$1613,0))))+SUM(IF('Graf II Nivel Datastudio'!$B$1:$B$1613=B1257,IF('Graf II Nivel Datastudio'!$C$1:$C$1613=C1257,IF('Graf II Nivel Datastudio'!$D$1:$D$1613=D1257,'Graf II Nivel Datastudio'!$G$1:$G$1613,0))))</f>
        <v>1</v>
      </c>
      <c r="H1257" s="95">
        <f t="shared" si="45"/>
        <v>18</v>
      </c>
      <c r="I1257" s="95">
        <f t="shared" si="32"/>
        <v>2.269861286254729E-2</v>
      </c>
      <c r="J1257" s="95">
        <f t="shared" si="2"/>
        <v>1.5450643776824034E-2</v>
      </c>
      <c r="K1257" s="34" t="s">
        <v>4728</v>
      </c>
    </row>
    <row r="1258" spans="1:11">
      <c r="A1258" s="34" t="s">
        <v>4656</v>
      </c>
      <c r="B1258" s="34">
        <v>2018</v>
      </c>
      <c r="C1258" s="34">
        <v>10</v>
      </c>
      <c r="D1258" s="34" t="s">
        <v>4673</v>
      </c>
      <c r="E1258" s="95">
        <f t="shared" si="44"/>
        <v>793</v>
      </c>
      <c r="F1258" s="95">
        <f>Cargos_x_gob!$C$4+Cargos_x_gob!$C$8</f>
        <v>1165</v>
      </c>
      <c r="G1258" s="95">
        <f t="array" ref="G1258">SUM(IF('Graf I Nivel Datastudio'!$B$1:$B$1613=B1258,IF('Graf I Nivel Datastudio'!$C$1:$C$1613=C1258,IF('Graf I Nivel Datastudio'!$D$1:$D$1613=D1258,'Graf I Nivel Datastudio'!$G$1:$G$1613,0))))+SUM(IF('Graf II Nivel Datastudio'!$B$1:$B$1613=B1258,IF('Graf II Nivel Datastudio'!$C$1:$C$1613=C1258,IF('Graf II Nivel Datastudio'!$D$1:$D$1613=D1258,'Graf II Nivel Datastudio'!$G$1:$G$1613,0))))</f>
        <v>0</v>
      </c>
      <c r="H1258" s="95">
        <f t="shared" si="45"/>
        <v>18</v>
      </c>
      <c r="I1258" s="98">
        <f t="shared" si="32"/>
        <v>2.269861286254729E-2</v>
      </c>
      <c r="J1258" s="98">
        <f t="shared" si="2"/>
        <v>1.5450643776824034E-2</v>
      </c>
      <c r="K1258" s="34" t="s">
        <v>4728</v>
      </c>
    </row>
    <row r="1259" spans="1:11">
      <c r="A1259" s="34" t="s">
        <v>4656</v>
      </c>
      <c r="B1259" s="34">
        <v>2018</v>
      </c>
      <c r="C1259" s="34">
        <v>11</v>
      </c>
      <c r="D1259" s="34" t="s">
        <v>4673</v>
      </c>
      <c r="E1259" s="95">
        <f t="shared" si="44"/>
        <v>793</v>
      </c>
      <c r="F1259" s="95">
        <f>Cargos_x_gob!$C$4+Cargos_x_gob!$C$8</f>
        <v>1165</v>
      </c>
      <c r="G1259" s="95">
        <f t="array" ref="G1259">SUM(IF('Graf I Nivel Datastudio'!$B$1:$B$1613=B1259,IF('Graf I Nivel Datastudio'!$C$1:$C$1613=C1259,IF('Graf I Nivel Datastudio'!$D$1:$D$1613=D1259,'Graf I Nivel Datastudio'!$G$1:$G$1613,0))))+SUM(IF('Graf II Nivel Datastudio'!$B$1:$B$1613=B1259,IF('Graf II Nivel Datastudio'!$C$1:$C$1613=C1259,IF('Graf II Nivel Datastudio'!$D$1:$D$1613=D1259,'Graf II Nivel Datastudio'!$G$1:$G$1613,0))))</f>
        <v>1</v>
      </c>
      <c r="H1259" s="95">
        <f t="shared" si="45"/>
        <v>19</v>
      </c>
      <c r="I1259" s="95">
        <f t="shared" si="32"/>
        <v>2.3959646910466582E-2</v>
      </c>
      <c r="J1259" s="95">
        <f t="shared" si="2"/>
        <v>1.6309012875536481E-2</v>
      </c>
      <c r="K1259" s="34" t="s">
        <v>4728</v>
      </c>
    </row>
    <row r="1260" spans="1:11">
      <c r="A1260" s="34" t="s">
        <v>4656</v>
      </c>
      <c r="B1260" s="34">
        <v>2018</v>
      </c>
      <c r="C1260" s="34">
        <v>12</v>
      </c>
      <c r="D1260" s="34" t="s">
        <v>4673</v>
      </c>
      <c r="E1260" s="95">
        <f t="shared" si="44"/>
        <v>793</v>
      </c>
      <c r="F1260" s="95">
        <f>Cargos_x_gob!$C$4+Cargos_x_gob!$C$8</f>
        <v>1165</v>
      </c>
      <c r="G1260" s="95">
        <f t="array" ref="G1260">SUM(IF('Graf I Nivel Datastudio'!$B$1:$B$1613=B1260,IF('Graf I Nivel Datastudio'!$C$1:$C$1613=C1260,IF('Graf I Nivel Datastudio'!$D$1:$D$1613=D1260,'Graf I Nivel Datastudio'!$G$1:$G$1613,0))))+SUM(IF('Graf II Nivel Datastudio'!$B$1:$B$1613=B1260,IF('Graf II Nivel Datastudio'!$C$1:$C$1613=C1260,IF('Graf II Nivel Datastudio'!$D$1:$D$1613=D1260,'Graf II Nivel Datastudio'!$G$1:$G$1613,0))))</f>
        <v>3</v>
      </c>
      <c r="H1260" s="95">
        <f t="shared" si="45"/>
        <v>22</v>
      </c>
      <c r="I1260" s="98">
        <f t="shared" si="32"/>
        <v>2.7742749054224466E-2</v>
      </c>
      <c r="J1260" s="98">
        <f t="shared" si="2"/>
        <v>1.8884120171673818E-2</v>
      </c>
      <c r="K1260" s="34" t="s">
        <v>4728</v>
      </c>
    </row>
    <row r="1261" spans="1:11">
      <c r="A1261" s="34" t="s">
        <v>4656</v>
      </c>
      <c r="B1261" s="34">
        <v>2018</v>
      </c>
      <c r="C1261" s="34">
        <v>13</v>
      </c>
      <c r="D1261" s="34" t="s">
        <v>4673</v>
      </c>
      <c r="E1261" s="95">
        <f t="shared" si="44"/>
        <v>793</v>
      </c>
      <c r="F1261" s="95">
        <f>Cargos_x_gob!$C$4+Cargos_x_gob!$C$8</f>
        <v>1165</v>
      </c>
      <c r="G1261" s="95">
        <f t="array" ref="G1261">SUM(IF('Graf I Nivel Datastudio'!$B$1:$B$1613=B1261,IF('Graf I Nivel Datastudio'!$C$1:$C$1613=C1261,IF('Graf I Nivel Datastudio'!$D$1:$D$1613=D1261,'Graf I Nivel Datastudio'!$G$1:$G$1613,0))))+SUM(IF('Graf II Nivel Datastudio'!$B$1:$B$1613=B1261,IF('Graf II Nivel Datastudio'!$C$1:$C$1613=C1261,IF('Graf II Nivel Datastudio'!$D$1:$D$1613=D1261,'Graf II Nivel Datastudio'!$G$1:$G$1613,0))))</f>
        <v>1</v>
      </c>
      <c r="H1261" s="95">
        <f t="shared" si="45"/>
        <v>23</v>
      </c>
      <c r="I1261" s="95">
        <f t="shared" si="32"/>
        <v>2.9003783102143757E-2</v>
      </c>
      <c r="J1261" s="95">
        <f t="shared" si="2"/>
        <v>1.9742489270386267E-2</v>
      </c>
      <c r="K1261" s="34" t="s">
        <v>4728</v>
      </c>
    </row>
    <row r="1262" spans="1:11">
      <c r="A1262" s="34" t="s">
        <v>4656</v>
      </c>
      <c r="B1262" s="34">
        <v>2018</v>
      </c>
      <c r="C1262" s="34">
        <v>14</v>
      </c>
      <c r="D1262" s="34" t="s">
        <v>4673</v>
      </c>
      <c r="E1262" s="95">
        <f t="shared" si="44"/>
        <v>793</v>
      </c>
      <c r="F1262" s="95">
        <f>Cargos_x_gob!$C$4+Cargos_x_gob!$C$8</f>
        <v>1165</v>
      </c>
      <c r="G1262" s="95">
        <f t="array" ref="G1262">SUM(IF('Graf I Nivel Datastudio'!$B$1:$B$1613=B1262,IF('Graf I Nivel Datastudio'!$C$1:$C$1613=C1262,IF('Graf I Nivel Datastudio'!$D$1:$D$1613=D1262,'Graf I Nivel Datastudio'!$G$1:$G$1613,0))))+SUM(IF('Graf II Nivel Datastudio'!$B$1:$B$1613=B1262,IF('Graf II Nivel Datastudio'!$C$1:$C$1613=C1262,IF('Graf II Nivel Datastudio'!$D$1:$D$1613=D1262,'Graf II Nivel Datastudio'!$G$1:$G$1613,0))))</f>
        <v>1</v>
      </c>
      <c r="H1262" s="95">
        <f t="shared" si="45"/>
        <v>24</v>
      </c>
      <c r="I1262" s="95">
        <f t="shared" si="32"/>
        <v>3.0264817150063052E-2</v>
      </c>
      <c r="J1262" s="95">
        <f t="shared" si="2"/>
        <v>2.0600858369098713E-2</v>
      </c>
      <c r="K1262" s="34" t="s">
        <v>4728</v>
      </c>
    </row>
    <row r="1263" spans="1:11">
      <c r="A1263" s="34" t="s">
        <v>4656</v>
      </c>
      <c r="B1263" s="34">
        <v>2018</v>
      </c>
      <c r="C1263" s="34">
        <v>15</v>
      </c>
      <c r="D1263" s="34" t="s">
        <v>4673</v>
      </c>
      <c r="E1263" s="95">
        <f t="shared" si="44"/>
        <v>793</v>
      </c>
      <c r="F1263" s="95">
        <f>Cargos_x_gob!$C$4+Cargos_x_gob!$C$8</f>
        <v>1165</v>
      </c>
      <c r="G1263" s="95">
        <f t="array" ref="G1263">SUM(IF('Graf I Nivel Datastudio'!$B$1:$B$1613=B1263,IF('Graf I Nivel Datastudio'!$C$1:$C$1613=C1263,IF('Graf I Nivel Datastudio'!$D$1:$D$1613=D1263,'Graf I Nivel Datastudio'!$G$1:$G$1613,0))))+SUM(IF('Graf II Nivel Datastudio'!$B$1:$B$1613=B1263,IF('Graf II Nivel Datastudio'!$C$1:$C$1613=C1263,IF('Graf II Nivel Datastudio'!$D$1:$D$1613=D1263,'Graf II Nivel Datastudio'!$G$1:$G$1613,0))))</f>
        <v>1</v>
      </c>
      <c r="H1263" s="95">
        <f t="shared" si="45"/>
        <v>25</v>
      </c>
      <c r="I1263" s="95">
        <f t="shared" si="32"/>
        <v>3.1525851197982346E-2</v>
      </c>
      <c r="J1263" s="95">
        <f t="shared" si="2"/>
        <v>2.1459227467811159E-2</v>
      </c>
      <c r="K1263" s="34" t="s">
        <v>4728</v>
      </c>
    </row>
    <row r="1264" spans="1:11">
      <c r="A1264" s="34" t="s">
        <v>4656</v>
      </c>
      <c r="B1264" s="34">
        <v>2018</v>
      </c>
      <c r="C1264" s="34">
        <v>16</v>
      </c>
      <c r="D1264" s="34" t="s">
        <v>4673</v>
      </c>
      <c r="E1264" s="95">
        <f t="shared" si="44"/>
        <v>793</v>
      </c>
      <c r="F1264" s="95">
        <f>Cargos_x_gob!$C$4+Cargos_x_gob!$C$8</f>
        <v>1165</v>
      </c>
      <c r="G1264" s="95">
        <f t="array" ref="G1264">SUM(IF('Graf I Nivel Datastudio'!$B$1:$B$1613=B1264,IF('Graf I Nivel Datastudio'!$C$1:$C$1613=C1264,IF('Graf I Nivel Datastudio'!$D$1:$D$1613=D1264,'Graf I Nivel Datastudio'!$G$1:$G$1613,0))))+SUM(IF('Graf II Nivel Datastudio'!$B$1:$B$1613=B1264,IF('Graf II Nivel Datastudio'!$C$1:$C$1613=C1264,IF('Graf II Nivel Datastudio'!$D$1:$D$1613=D1264,'Graf II Nivel Datastudio'!$G$1:$G$1613,0))))</f>
        <v>2</v>
      </c>
      <c r="H1264" s="95">
        <f t="shared" si="45"/>
        <v>27</v>
      </c>
      <c r="I1264" s="95">
        <f t="shared" si="32"/>
        <v>3.4047919293820936E-2</v>
      </c>
      <c r="J1264" s="95">
        <f t="shared" si="2"/>
        <v>2.317596566523605E-2</v>
      </c>
      <c r="K1264" s="34" t="s">
        <v>4728</v>
      </c>
    </row>
    <row r="1265" spans="1:11">
      <c r="A1265" s="34" t="s">
        <v>4656</v>
      </c>
      <c r="B1265" s="34">
        <v>2018</v>
      </c>
      <c r="C1265" s="34">
        <v>17</v>
      </c>
      <c r="D1265" s="34" t="s">
        <v>4673</v>
      </c>
      <c r="E1265" s="95">
        <f t="shared" si="44"/>
        <v>793</v>
      </c>
      <c r="F1265" s="95">
        <f>Cargos_x_gob!$C$4+Cargos_x_gob!$C$8</f>
        <v>1165</v>
      </c>
      <c r="G1265" s="95">
        <f t="array" ref="G1265">SUM(IF('Graf I Nivel Datastudio'!$B$1:$B$1613=B1265,IF('Graf I Nivel Datastudio'!$C$1:$C$1613=C1265,IF('Graf I Nivel Datastudio'!$D$1:$D$1613=D1265,'Graf I Nivel Datastudio'!$G$1:$G$1613,0))))+SUM(IF('Graf II Nivel Datastudio'!$B$1:$B$1613=B1265,IF('Graf II Nivel Datastudio'!$C$1:$C$1613=C1265,IF('Graf II Nivel Datastudio'!$D$1:$D$1613=D1265,'Graf II Nivel Datastudio'!$G$1:$G$1613,0))))</f>
        <v>1</v>
      </c>
      <c r="H1265" s="95">
        <f t="shared" si="45"/>
        <v>28</v>
      </c>
      <c r="I1265" s="95">
        <f t="shared" si="32"/>
        <v>3.530895334174023E-2</v>
      </c>
      <c r="J1265" s="95">
        <f t="shared" si="2"/>
        <v>2.4034334763948499E-2</v>
      </c>
      <c r="K1265" s="34" t="s">
        <v>4728</v>
      </c>
    </row>
    <row r="1266" spans="1:11">
      <c r="A1266" s="34" t="s">
        <v>4656</v>
      </c>
      <c r="B1266" s="34">
        <v>2018</v>
      </c>
      <c r="C1266" s="34">
        <v>18</v>
      </c>
      <c r="D1266" s="34" t="s">
        <v>4673</v>
      </c>
      <c r="E1266" s="95">
        <f t="shared" si="44"/>
        <v>793</v>
      </c>
      <c r="F1266" s="95">
        <f>Cargos_x_gob!$C$4+Cargos_x_gob!$C$8</f>
        <v>1165</v>
      </c>
      <c r="G1266" s="95">
        <f t="array" ref="G1266">SUM(IF('Graf I Nivel Datastudio'!$B$1:$B$1613=B1266,IF('Graf I Nivel Datastudio'!$C$1:$C$1613=C1266,IF('Graf I Nivel Datastudio'!$D$1:$D$1613=D1266,'Graf I Nivel Datastudio'!$G$1:$G$1613,0))))+SUM(IF('Graf II Nivel Datastudio'!$B$1:$B$1613=B1266,IF('Graf II Nivel Datastudio'!$C$1:$C$1613=C1266,IF('Graf II Nivel Datastudio'!$D$1:$D$1613=D1266,'Graf II Nivel Datastudio'!$G$1:$G$1613,0))))</f>
        <v>0</v>
      </c>
      <c r="H1266" s="95">
        <f t="shared" si="45"/>
        <v>28</v>
      </c>
      <c r="I1266" s="95">
        <f t="shared" si="32"/>
        <v>3.530895334174023E-2</v>
      </c>
      <c r="J1266" s="95">
        <f t="shared" si="2"/>
        <v>2.4034334763948499E-2</v>
      </c>
      <c r="K1266" s="34" t="s">
        <v>4728</v>
      </c>
    </row>
    <row r="1267" spans="1:11">
      <c r="A1267" s="34" t="s">
        <v>4656</v>
      </c>
      <c r="B1267" s="34">
        <v>2018</v>
      </c>
      <c r="C1267" s="34">
        <v>19</v>
      </c>
      <c r="D1267" s="34" t="s">
        <v>4673</v>
      </c>
      <c r="E1267" s="95">
        <f t="shared" si="44"/>
        <v>793</v>
      </c>
      <c r="F1267" s="95">
        <f>Cargos_x_gob!$C$4+Cargos_x_gob!$C$8</f>
        <v>1165</v>
      </c>
      <c r="G1267" s="95">
        <f t="array" ref="G1267">SUM(IF('Graf I Nivel Datastudio'!$B$1:$B$1613=B1267,IF('Graf I Nivel Datastudio'!$C$1:$C$1613=C1267,IF('Graf I Nivel Datastudio'!$D$1:$D$1613=D1267,'Graf I Nivel Datastudio'!$G$1:$G$1613,0))))+SUM(IF('Graf II Nivel Datastudio'!$B$1:$B$1613=B1267,IF('Graf II Nivel Datastudio'!$C$1:$C$1613=C1267,IF('Graf II Nivel Datastudio'!$D$1:$D$1613=D1267,'Graf II Nivel Datastudio'!$G$1:$G$1613,0))))</f>
        <v>1</v>
      </c>
      <c r="H1267" s="95">
        <f t="shared" si="45"/>
        <v>29</v>
      </c>
      <c r="I1267" s="95">
        <f t="shared" si="32"/>
        <v>3.6569987389659518E-2</v>
      </c>
      <c r="J1267" s="95">
        <f t="shared" si="2"/>
        <v>2.4892703862660945E-2</v>
      </c>
      <c r="K1267" s="34" t="s">
        <v>4728</v>
      </c>
    </row>
    <row r="1268" spans="1:11">
      <c r="A1268" s="34" t="s">
        <v>4656</v>
      </c>
      <c r="B1268" s="34">
        <v>2018</v>
      </c>
      <c r="C1268" s="34">
        <v>20</v>
      </c>
      <c r="D1268" s="34" t="s">
        <v>4673</v>
      </c>
      <c r="E1268" s="95">
        <f t="shared" si="44"/>
        <v>793</v>
      </c>
      <c r="F1268" s="95">
        <f>Cargos_x_gob!$C$4+Cargos_x_gob!$C$8</f>
        <v>1165</v>
      </c>
      <c r="G1268" s="95">
        <f t="array" ref="G1268">SUM(IF('Graf I Nivel Datastudio'!$B$1:$B$1613=B1268,IF('Graf I Nivel Datastudio'!$C$1:$C$1613=C1268,IF('Graf I Nivel Datastudio'!$D$1:$D$1613=D1268,'Graf I Nivel Datastudio'!$G$1:$G$1613,0))))+SUM(IF('Graf II Nivel Datastudio'!$B$1:$B$1613=B1268,IF('Graf II Nivel Datastudio'!$C$1:$C$1613=C1268,IF('Graf II Nivel Datastudio'!$D$1:$D$1613=D1268,'Graf II Nivel Datastudio'!$G$1:$G$1613,0))))</f>
        <v>0</v>
      </c>
      <c r="H1268" s="95">
        <f t="shared" si="45"/>
        <v>29</v>
      </c>
      <c r="I1268" s="95">
        <f t="shared" si="32"/>
        <v>3.6569987389659518E-2</v>
      </c>
      <c r="J1268" s="95">
        <f t="shared" si="2"/>
        <v>2.4892703862660945E-2</v>
      </c>
      <c r="K1268" s="34" t="s">
        <v>4728</v>
      </c>
    </row>
    <row r="1269" spans="1:11">
      <c r="A1269" s="34" t="s">
        <v>4656</v>
      </c>
      <c r="B1269" s="34">
        <v>2018</v>
      </c>
      <c r="C1269" s="34">
        <v>21</v>
      </c>
      <c r="D1269" s="34" t="s">
        <v>4673</v>
      </c>
      <c r="E1269" s="95">
        <f t="shared" si="44"/>
        <v>793</v>
      </c>
      <c r="F1269" s="95">
        <f>Cargos_x_gob!$C$4+Cargos_x_gob!$C$8</f>
        <v>1165</v>
      </c>
      <c r="G1269" s="95">
        <f t="array" ref="G1269">SUM(IF('Graf I Nivel Datastudio'!$B$1:$B$1613=B1269,IF('Graf I Nivel Datastudio'!$C$1:$C$1613=C1269,IF('Graf I Nivel Datastudio'!$D$1:$D$1613=D1269,'Graf I Nivel Datastudio'!$G$1:$G$1613,0))))+SUM(IF('Graf II Nivel Datastudio'!$B$1:$B$1613=B1269,IF('Graf II Nivel Datastudio'!$C$1:$C$1613=C1269,IF('Graf II Nivel Datastudio'!$D$1:$D$1613=D1269,'Graf II Nivel Datastudio'!$G$1:$G$1613,0))))</f>
        <v>2</v>
      </c>
      <c r="H1269" s="95">
        <f t="shared" si="45"/>
        <v>31</v>
      </c>
      <c r="I1269" s="95">
        <f t="shared" si="32"/>
        <v>3.9092055485498108E-2</v>
      </c>
      <c r="J1269" s="95">
        <f t="shared" si="2"/>
        <v>2.6609442060085836E-2</v>
      </c>
      <c r="K1269" s="34" t="s">
        <v>4728</v>
      </c>
    </row>
    <row r="1270" spans="1:11">
      <c r="A1270" s="34" t="s">
        <v>4656</v>
      </c>
      <c r="B1270" s="34">
        <v>2018</v>
      </c>
      <c r="C1270" s="34">
        <v>22</v>
      </c>
      <c r="D1270" s="34" t="s">
        <v>4673</v>
      </c>
      <c r="E1270" s="95">
        <f t="shared" si="44"/>
        <v>793</v>
      </c>
      <c r="F1270" s="95">
        <f>Cargos_x_gob!$C$4+Cargos_x_gob!$C$8</f>
        <v>1165</v>
      </c>
      <c r="G1270" s="95">
        <f t="array" ref="G1270">SUM(IF('Graf I Nivel Datastudio'!$B$1:$B$1613=B1270,IF('Graf I Nivel Datastudio'!$C$1:$C$1613=C1270,IF('Graf I Nivel Datastudio'!$D$1:$D$1613=D1270,'Graf I Nivel Datastudio'!$G$1:$G$1613,0))))+SUM(IF('Graf II Nivel Datastudio'!$B$1:$B$1613=B1270,IF('Graf II Nivel Datastudio'!$C$1:$C$1613=C1270,IF('Graf II Nivel Datastudio'!$D$1:$D$1613=D1270,'Graf II Nivel Datastudio'!$G$1:$G$1613,0))))</f>
        <v>0</v>
      </c>
      <c r="H1270" s="95">
        <f t="shared" si="45"/>
        <v>31</v>
      </c>
      <c r="I1270" s="95">
        <f t="shared" si="32"/>
        <v>3.9092055485498108E-2</v>
      </c>
      <c r="J1270" s="95">
        <f t="shared" si="2"/>
        <v>2.6609442060085836E-2</v>
      </c>
      <c r="K1270" s="34" t="s">
        <v>4728</v>
      </c>
    </row>
    <row r="1271" spans="1:11">
      <c r="A1271" s="34" t="s">
        <v>4656</v>
      </c>
      <c r="B1271" s="34">
        <v>2018</v>
      </c>
      <c r="C1271" s="34">
        <v>23</v>
      </c>
      <c r="D1271" s="34" t="s">
        <v>4673</v>
      </c>
      <c r="E1271" s="95">
        <f t="shared" si="44"/>
        <v>793</v>
      </c>
      <c r="F1271" s="95">
        <f>Cargos_x_gob!$C$4+Cargos_x_gob!$C$8</f>
        <v>1165</v>
      </c>
      <c r="G1271" s="95">
        <f t="array" ref="G1271">SUM(IF('Graf I Nivel Datastudio'!$B$1:$B$1613=B1271,IF('Graf I Nivel Datastudio'!$C$1:$C$1613=C1271,IF('Graf I Nivel Datastudio'!$D$1:$D$1613=D1271,'Graf I Nivel Datastudio'!$G$1:$G$1613,0))))+SUM(IF('Graf II Nivel Datastudio'!$B$1:$B$1613=B1271,IF('Graf II Nivel Datastudio'!$C$1:$C$1613=C1271,IF('Graf II Nivel Datastudio'!$D$1:$D$1613=D1271,'Graf II Nivel Datastudio'!$G$1:$G$1613,0))))</f>
        <v>0</v>
      </c>
      <c r="H1271" s="95">
        <f t="shared" si="45"/>
        <v>31</v>
      </c>
      <c r="I1271" s="95">
        <f t="shared" si="32"/>
        <v>3.9092055485498108E-2</v>
      </c>
      <c r="J1271" s="95">
        <f t="shared" si="2"/>
        <v>2.6609442060085836E-2</v>
      </c>
      <c r="K1271" s="34" t="s">
        <v>4728</v>
      </c>
    </row>
    <row r="1272" spans="1:11">
      <c r="A1272" s="34" t="s">
        <v>4656</v>
      </c>
      <c r="B1272" s="34">
        <v>2018</v>
      </c>
      <c r="C1272" s="34">
        <v>24</v>
      </c>
      <c r="D1272" s="34" t="s">
        <v>4673</v>
      </c>
      <c r="E1272" s="95">
        <f t="shared" si="44"/>
        <v>793</v>
      </c>
      <c r="F1272" s="95">
        <f>Cargos_x_gob!$C$4+Cargos_x_gob!$C$8</f>
        <v>1165</v>
      </c>
      <c r="G1272" s="95">
        <f t="array" ref="G1272">SUM(IF('Graf I Nivel Datastudio'!$B$1:$B$1613=B1272,IF('Graf I Nivel Datastudio'!$C$1:$C$1613=C1272,IF('Graf I Nivel Datastudio'!$D$1:$D$1613=D1272,'Graf I Nivel Datastudio'!$G$1:$G$1613,0))))+SUM(IF('Graf II Nivel Datastudio'!$B$1:$B$1613=B1272,IF('Graf II Nivel Datastudio'!$C$1:$C$1613=C1272,IF('Graf II Nivel Datastudio'!$D$1:$D$1613=D1272,'Graf II Nivel Datastudio'!$G$1:$G$1613,0))))</f>
        <v>1</v>
      </c>
      <c r="H1272" s="95">
        <f t="shared" si="45"/>
        <v>32</v>
      </c>
      <c r="I1272" s="95">
        <f t="shared" si="32"/>
        <v>4.0353089533417402E-2</v>
      </c>
      <c r="J1272" s="95">
        <f t="shared" si="2"/>
        <v>2.7467811158798282E-2</v>
      </c>
      <c r="K1272" s="34" t="s">
        <v>4728</v>
      </c>
    </row>
    <row r="1273" spans="1:11">
      <c r="A1273" s="34" t="s">
        <v>4656</v>
      </c>
      <c r="B1273" s="34">
        <v>2018</v>
      </c>
      <c r="C1273" s="34">
        <v>25</v>
      </c>
      <c r="D1273" s="34" t="s">
        <v>4673</v>
      </c>
      <c r="E1273" s="95">
        <f t="shared" si="44"/>
        <v>793</v>
      </c>
      <c r="F1273" s="95">
        <f>Cargos_x_gob!$C$4+Cargos_x_gob!$C$8</f>
        <v>1165</v>
      </c>
      <c r="G1273" s="95">
        <f t="array" ref="G1273">SUM(IF('Graf I Nivel Datastudio'!$B$1:$B$1613=B1273,IF('Graf I Nivel Datastudio'!$C$1:$C$1613=C1273,IF('Graf I Nivel Datastudio'!$D$1:$D$1613=D1273,'Graf I Nivel Datastudio'!$G$1:$G$1613,0))))+SUM(IF('Graf II Nivel Datastudio'!$B$1:$B$1613=B1273,IF('Graf II Nivel Datastudio'!$C$1:$C$1613=C1273,IF('Graf II Nivel Datastudio'!$D$1:$D$1613=D1273,'Graf II Nivel Datastudio'!$G$1:$G$1613,0))))</f>
        <v>3</v>
      </c>
      <c r="H1273" s="95">
        <f t="shared" si="45"/>
        <v>35</v>
      </c>
      <c r="I1273" s="95">
        <f t="shared" si="32"/>
        <v>4.4136191677175286E-2</v>
      </c>
      <c r="J1273" s="95">
        <f t="shared" si="2"/>
        <v>3.0042918454935622E-2</v>
      </c>
      <c r="K1273" s="34" t="s">
        <v>4728</v>
      </c>
    </row>
    <row r="1274" spans="1:11">
      <c r="A1274" s="34" t="s">
        <v>4656</v>
      </c>
      <c r="B1274" s="34">
        <v>2018</v>
      </c>
      <c r="C1274" s="34">
        <v>26</v>
      </c>
      <c r="D1274" s="34" t="s">
        <v>4673</v>
      </c>
      <c r="E1274" s="95">
        <f t="shared" si="44"/>
        <v>793</v>
      </c>
      <c r="F1274" s="95">
        <f>Cargos_x_gob!$C$4+Cargos_x_gob!$C$8</f>
        <v>1165</v>
      </c>
      <c r="G1274" s="95">
        <f t="array" ref="G1274">SUM(IF('Graf I Nivel Datastudio'!$B$1:$B$1613=B1274,IF('Graf I Nivel Datastudio'!$C$1:$C$1613=C1274,IF('Graf I Nivel Datastudio'!$D$1:$D$1613=D1274,'Graf I Nivel Datastudio'!$G$1:$G$1613,0))))+SUM(IF('Graf II Nivel Datastudio'!$B$1:$B$1613=B1274,IF('Graf II Nivel Datastudio'!$C$1:$C$1613=C1274,IF('Graf II Nivel Datastudio'!$D$1:$D$1613=D1274,'Graf II Nivel Datastudio'!$G$1:$G$1613,0))))</f>
        <v>0</v>
      </c>
      <c r="H1274" s="95">
        <f t="shared" si="45"/>
        <v>35</v>
      </c>
      <c r="I1274" s="95">
        <f t="shared" si="32"/>
        <v>4.4136191677175286E-2</v>
      </c>
      <c r="J1274" s="95">
        <f t="shared" si="2"/>
        <v>3.0042918454935622E-2</v>
      </c>
      <c r="K1274" s="34" t="s">
        <v>4728</v>
      </c>
    </row>
    <row r="1275" spans="1:11">
      <c r="A1275" s="34" t="s">
        <v>4656</v>
      </c>
      <c r="B1275" s="34">
        <v>2018</v>
      </c>
      <c r="C1275" s="34">
        <v>27</v>
      </c>
      <c r="D1275" s="34" t="s">
        <v>4673</v>
      </c>
      <c r="E1275" s="95">
        <f t="shared" si="44"/>
        <v>793</v>
      </c>
      <c r="F1275" s="95">
        <f>Cargos_x_gob!$C$4+Cargos_x_gob!$C$8</f>
        <v>1165</v>
      </c>
      <c r="G1275" s="95">
        <f t="array" ref="G1275">SUM(IF('Graf I Nivel Datastudio'!$B$1:$B$1613=B1275,IF('Graf I Nivel Datastudio'!$C$1:$C$1613=C1275,IF('Graf I Nivel Datastudio'!$D$1:$D$1613=D1275,'Graf I Nivel Datastudio'!$G$1:$G$1613,0))))+SUM(IF('Graf II Nivel Datastudio'!$B$1:$B$1613=B1275,IF('Graf II Nivel Datastudio'!$C$1:$C$1613=C1275,IF('Graf II Nivel Datastudio'!$D$1:$D$1613=D1275,'Graf II Nivel Datastudio'!$G$1:$G$1613,0))))</f>
        <v>0</v>
      </c>
      <c r="H1275" s="95">
        <f t="shared" si="45"/>
        <v>35</v>
      </c>
      <c r="I1275" s="95">
        <f t="shared" si="32"/>
        <v>4.4136191677175286E-2</v>
      </c>
      <c r="J1275" s="95">
        <f t="shared" si="2"/>
        <v>3.0042918454935622E-2</v>
      </c>
      <c r="K1275" s="34" t="s">
        <v>4728</v>
      </c>
    </row>
    <row r="1276" spans="1:11">
      <c r="A1276" s="34" t="s">
        <v>4656</v>
      </c>
      <c r="B1276" s="34">
        <v>2018</v>
      </c>
      <c r="C1276" s="34">
        <v>28</v>
      </c>
      <c r="D1276" s="34" t="s">
        <v>4673</v>
      </c>
      <c r="E1276" s="95">
        <f t="shared" si="44"/>
        <v>793</v>
      </c>
      <c r="F1276" s="95">
        <f>Cargos_x_gob!$C$4+Cargos_x_gob!$C$8</f>
        <v>1165</v>
      </c>
      <c r="G1276" s="95">
        <f t="array" ref="G1276">SUM(IF('Graf I Nivel Datastudio'!$B$1:$B$1613=B1276,IF('Graf I Nivel Datastudio'!$C$1:$C$1613=C1276,IF('Graf I Nivel Datastudio'!$D$1:$D$1613=D1276,'Graf I Nivel Datastudio'!$G$1:$G$1613,0))))+SUM(IF('Graf II Nivel Datastudio'!$B$1:$B$1613=B1276,IF('Graf II Nivel Datastudio'!$C$1:$C$1613=C1276,IF('Graf II Nivel Datastudio'!$D$1:$D$1613=D1276,'Graf II Nivel Datastudio'!$G$1:$G$1613,0))))</f>
        <v>0</v>
      </c>
      <c r="H1276" s="95">
        <f t="shared" si="45"/>
        <v>35</v>
      </c>
      <c r="I1276" s="95">
        <f t="shared" si="32"/>
        <v>4.4136191677175286E-2</v>
      </c>
      <c r="J1276" s="95">
        <f t="shared" si="2"/>
        <v>3.0042918454935622E-2</v>
      </c>
      <c r="K1276" s="34" t="s">
        <v>4728</v>
      </c>
    </row>
    <row r="1277" spans="1:11">
      <c r="A1277" s="34" t="s">
        <v>4656</v>
      </c>
      <c r="B1277" s="34">
        <v>2018</v>
      </c>
      <c r="C1277" s="34">
        <v>29</v>
      </c>
      <c r="D1277" s="34" t="s">
        <v>4673</v>
      </c>
      <c r="E1277" s="95">
        <f t="shared" si="44"/>
        <v>793</v>
      </c>
      <c r="F1277" s="95">
        <f>Cargos_x_gob!$C$4+Cargos_x_gob!$C$8</f>
        <v>1165</v>
      </c>
      <c r="G1277" s="95">
        <f t="array" ref="G1277">SUM(IF('Graf I Nivel Datastudio'!$B$1:$B$1613=B1277,IF('Graf I Nivel Datastudio'!$C$1:$C$1613=C1277,IF('Graf I Nivel Datastudio'!$D$1:$D$1613=D1277,'Graf I Nivel Datastudio'!$G$1:$G$1613,0))))+SUM(IF('Graf II Nivel Datastudio'!$B$1:$B$1613=B1277,IF('Graf II Nivel Datastudio'!$C$1:$C$1613=C1277,IF('Graf II Nivel Datastudio'!$D$1:$D$1613=D1277,'Graf II Nivel Datastudio'!$G$1:$G$1613,0))))</f>
        <v>1</v>
      </c>
      <c r="H1277" s="95">
        <f t="shared" si="45"/>
        <v>36</v>
      </c>
      <c r="I1277" s="95">
        <f t="shared" si="32"/>
        <v>4.5397225725094581E-2</v>
      </c>
      <c r="J1277" s="95">
        <f t="shared" si="2"/>
        <v>3.0901287553648068E-2</v>
      </c>
      <c r="K1277" s="34" t="s">
        <v>4728</v>
      </c>
    </row>
    <row r="1278" spans="1:11">
      <c r="A1278" s="34" t="s">
        <v>4656</v>
      </c>
      <c r="B1278" s="34">
        <v>2018</v>
      </c>
      <c r="C1278" s="34">
        <v>30</v>
      </c>
      <c r="D1278" s="34" t="s">
        <v>4673</v>
      </c>
      <c r="E1278" s="95">
        <f t="shared" si="44"/>
        <v>793</v>
      </c>
      <c r="F1278" s="95">
        <f>Cargos_x_gob!$C$4+Cargos_x_gob!$C$8</f>
        <v>1165</v>
      </c>
      <c r="G1278" s="95">
        <f t="array" ref="G1278">SUM(IF('Graf I Nivel Datastudio'!$B$1:$B$1613=B1278,IF('Graf I Nivel Datastudio'!$C$1:$C$1613=C1278,IF('Graf I Nivel Datastudio'!$D$1:$D$1613=D1278,'Graf I Nivel Datastudio'!$G$1:$G$1613,0))))+SUM(IF('Graf II Nivel Datastudio'!$B$1:$B$1613=B1278,IF('Graf II Nivel Datastudio'!$C$1:$C$1613=C1278,IF('Graf II Nivel Datastudio'!$D$1:$D$1613=D1278,'Graf II Nivel Datastudio'!$G$1:$G$1613,0))))</f>
        <v>2</v>
      </c>
      <c r="H1278" s="95">
        <f t="shared" si="45"/>
        <v>38</v>
      </c>
      <c r="I1278" s="95">
        <f t="shared" si="32"/>
        <v>4.7919293820933163E-2</v>
      </c>
      <c r="J1278" s="95">
        <f t="shared" si="2"/>
        <v>3.2618025751072963E-2</v>
      </c>
      <c r="K1278" s="34" t="s">
        <v>4728</v>
      </c>
    </row>
    <row r="1279" spans="1:11">
      <c r="A1279" s="34" t="s">
        <v>4656</v>
      </c>
      <c r="B1279" s="34">
        <v>2018</v>
      </c>
      <c r="C1279" s="34">
        <v>31</v>
      </c>
      <c r="D1279" s="34" t="s">
        <v>4673</v>
      </c>
      <c r="E1279" s="95">
        <f t="shared" si="44"/>
        <v>793</v>
      </c>
      <c r="F1279" s="95">
        <f>Cargos_x_gob!$C$4+Cargos_x_gob!$C$8</f>
        <v>1165</v>
      </c>
      <c r="G1279" s="95">
        <f t="array" ref="G1279">SUM(IF('Graf I Nivel Datastudio'!$B$1:$B$1613=B1279,IF('Graf I Nivel Datastudio'!$C$1:$C$1613=C1279,IF('Graf I Nivel Datastudio'!$D$1:$D$1613=D1279,'Graf I Nivel Datastudio'!$G$1:$G$1613,0))))+SUM(IF('Graf II Nivel Datastudio'!$B$1:$B$1613=B1279,IF('Graf II Nivel Datastudio'!$C$1:$C$1613=C1279,IF('Graf II Nivel Datastudio'!$D$1:$D$1613=D1279,'Graf II Nivel Datastudio'!$G$1:$G$1613,0))))</f>
        <v>0</v>
      </c>
      <c r="H1279" s="95">
        <f t="shared" si="45"/>
        <v>38</v>
      </c>
      <c r="I1279" s="95">
        <f t="shared" si="32"/>
        <v>4.7919293820933163E-2</v>
      </c>
      <c r="J1279" s="95">
        <f t="shared" si="2"/>
        <v>3.2618025751072963E-2</v>
      </c>
      <c r="K1279" s="34" t="s">
        <v>4728</v>
      </c>
    </row>
    <row r="1280" spans="1:11">
      <c r="A1280" s="34" t="s">
        <v>4656</v>
      </c>
      <c r="B1280" s="34">
        <v>2018</v>
      </c>
      <c r="C1280" s="34">
        <v>32</v>
      </c>
      <c r="D1280" s="34" t="s">
        <v>4673</v>
      </c>
      <c r="E1280" s="95">
        <f t="shared" si="44"/>
        <v>793</v>
      </c>
      <c r="F1280" s="95">
        <f>Cargos_x_gob!$C$4+Cargos_x_gob!$C$8</f>
        <v>1165</v>
      </c>
      <c r="G1280" s="95">
        <f t="array" ref="G1280">SUM(IF('Graf I Nivel Datastudio'!$B$1:$B$1613=B1280,IF('Graf I Nivel Datastudio'!$C$1:$C$1613=C1280,IF('Graf I Nivel Datastudio'!$D$1:$D$1613=D1280,'Graf I Nivel Datastudio'!$G$1:$G$1613,0))))+SUM(IF('Graf II Nivel Datastudio'!$B$1:$B$1613=B1280,IF('Graf II Nivel Datastudio'!$C$1:$C$1613=C1280,IF('Graf II Nivel Datastudio'!$D$1:$D$1613=D1280,'Graf II Nivel Datastudio'!$G$1:$G$1613,0))))</f>
        <v>0</v>
      </c>
      <c r="H1280" s="95">
        <f t="shared" si="45"/>
        <v>38</v>
      </c>
      <c r="I1280" s="95">
        <f t="shared" si="32"/>
        <v>4.7919293820933163E-2</v>
      </c>
      <c r="J1280" s="95">
        <f t="shared" si="2"/>
        <v>3.2618025751072963E-2</v>
      </c>
      <c r="K1280" s="34" t="s">
        <v>4728</v>
      </c>
    </row>
    <row r="1281" spans="1:11">
      <c r="A1281" s="34" t="s">
        <v>4656</v>
      </c>
      <c r="B1281" s="34">
        <v>2018</v>
      </c>
      <c r="C1281" s="34">
        <v>33</v>
      </c>
      <c r="D1281" s="34" t="s">
        <v>4673</v>
      </c>
      <c r="E1281" s="95">
        <f t="shared" si="44"/>
        <v>793</v>
      </c>
      <c r="F1281" s="95">
        <f>Cargos_x_gob!$C$4+Cargos_x_gob!$C$8</f>
        <v>1165</v>
      </c>
      <c r="G1281" s="95">
        <f t="array" ref="G1281">SUM(IF('Graf I Nivel Datastudio'!$B$1:$B$1613=B1281,IF('Graf I Nivel Datastudio'!$C$1:$C$1613=C1281,IF('Graf I Nivel Datastudio'!$D$1:$D$1613=D1281,'Graf I Nivel Datastudio'!$G$1:$G$1613,0))))+SUM(IF('Graf II Nivel Datastudio'!$B$1:$B$1613=B1281,IF('Graf II Nivel Datastudio'!$C$1:$C$1613=C1281,IF('Graf II Nivel Datastudio'!$D$1:$D$1613=D1281,'Graf II Nivel Datastudio'!$G$1:$G$1613,0))))</f>
        <v>0</v>
      </c>
      <c r="H1281" s="95">
        <f t="shared" si="45"/>
        <v>38</v>
      </c>
      <c r="I1281" s="95">
        <f t="shared" si="32"/>
        <v>4.7919293820933163E-2</v>
      </c>
      <c r="J1281" s="95">
        <f t="shared" si="2"/>
        <v>3.2618025751072963E-2</v>
      </c>
      <c r="K1281" s="34" t="s">
        <v>4728</v>
      </c>
    </row>
    <row r="1282" spans="1:11">
      <c r="A1282" s="34" t="s">
        <v>4656</v>
      </c>
      <c r="B1282" s="34">
        <v>2018</v>
      </c>
      <c r="C1282" s="34">
        <v>34</v>
      </c>
      <c r="D1282" s="34" t="s">
        <v>4673</v>
      </c>
      <c r="E1282" s="95">
        <f t="shared" si="44"/>
        <v>793</v>
      </c>
      <c r="F1282" s="95">
        <f>Cargos_x_gob!$C$4+Cargos_x_gob!$C$8</f>
        <v>1165</v>
      </c>
      <c r="G1282" s="95">
        <f t="array" ref="G1282">SUM(IF('Graf I Nivel Datastudio'!$B$1:$B$1613=B1282,IF('Graf I Nivel Datastudio'!$C$1:$C$1613=C1282,IF('Graf I Nivel Datastudio'!$D$1:$D$1613=D1282,'Graf I Nivel Datastudio'!$G$1:$G$1613,0))))+SUM(IF('Graf II Nivel Datastudio'!$B$1:$B$1613=B1282,IF('Graf II Nivel Datastudio'!$C$1:$C$1613=C1282,IF('Graf II Nivel Datastudio'!$D$1:$D$1613=D1282,'Graf II Nivel Datastudio'!$G$1:$G$1613,0))))</f>
        <v>3</v>
      </c>
      <c r="H1282" s="95">
        <f t="shared" si="45"/>
        <v>41</v>
      </c>
      <c r="I1282" s="95">
        <f t="shared" si="32"/>
        <v>5.1702395964691047E-2</v>
      </c>
      <c r="J1282" s="95">
        <f t="shared" si="2"/>
        <v>3.51931330472103E-2</v>
      </c>
      <c r="K1282" s="34" t="s">
        <v>4728</v>
      </c>
    </row>
    <row r="1283" spans="1:11">
      <c r="A1283" s="34" t="s">
        <v>4656</v>
      </c>
      <c r="B1283" s="34">
        <v>2018</v>
      </c>
      <c r="C1283" s="34">
        <v>35</v>
      </c>
      <c r="D1283" s="34" t="s">
        <v>4673</v>
      </c>
      <c r="E1283" s="95">
        <f t="shared" si="44"/>
        <v>793</v>
      </c>
      <c r="F1283" s="95">
        <f>Cargos_x_gob!$C$4+Cargos_x_gob!$C$8</f>
        <v>1165</v>
      </c>
      <c r="G1283" s="95">
        <f t="array" ref="G1283">SUM(IF('Graf I Nivel Datastudio'!$B$1:$B$1613=B1283,IF('Graf I Nivel Datastudio'!$C$1:$C$1613=C1283,IF('Graf I Nivel Datastudio'!$D$1:$D$1613=D1283,'Graf I Nivel Datastudio'!$G$1:$G$1613,0))))+SUM(IF('Graf II Nivel Datastudio'!$B$1:$B$1613=B1283,IF('Graf II Nivel Datastudio'!$C$1:$C$1613=C1283,IF('Graf II Nivel Datastudio'!$D$1:$D$1613=D1283,'Graf II Nivel Datastudio'!$G$1:$G$1613,0))))</f>
        <v>0</v>
      </c>
      <c r="H1283" s="95">
        <f t="shared" si="45"/>
        <v>41</v>
      </c>
      <c r="I1283" s="95">
        <f t="shared" si="32"/>
        <v>5.1702395964691047E-2</v>
      </c>
      <c r="J1283" s="95">
        <f t="shared" si="2"/>
        <v>3.51931330472103E-2</v>
      </c>
      <c r="K1283" s="34" t="s">
        <v>4728</v>
      </c>
    </row>
    <row r="1284" spans="1:11">
      <c r="A1284" s="34" t="s">
        <v>4656</v>
      </c>
      <c r="B1284" s="34">
        <v>2018</v>
      </c>
      <c r="C1284" s="34">
        <v>36</v>
      </c>
      <c r="D1284" s="34" t="s">
        <v>4673</v>
      </c>
      <c r="E1284" s="95">
        <f t="shared" si="44"/>
        <v>793</v>
      </c>
      <c r="F1284" s="95">
        <f>Cargos_x_gob!$C$4+Cargos_x_gob!$C$8</f>
        <v>1165</v>
      </c>
      <c r="G1284" s="95">
        <f t="array" ref="G1284">SUM(IF('Graf I Nivel Datastudio'!$B$1:$B$1613=B1284,IF('Graf I Nivel Datastudio'!$C$1:$C$1613=C1284,IF('Graf I Nivel Datastudio'!$D$1:$D$1613=D1284,'Graf I Nivel Datastudio'!$G$1:$G$1613,0))))+SUM(IF('Graf II Nivel Datastudio'!$B$1:$B$1613=B1284,IF('Graf II Nivel Datastudio'!$C$1:$C$1613=C1284,IF('Graf II Nivel Datastudio'!$D$1:$D$1613=D1284,'Graf II Nivel Datastudio'!$G$1:$G$1613,0))))</f>
        <v>1</v>
      </c>
      <c r="H1284" s="95">
        <f t="shared" si="45"/>
        <v>42</v>
      </c>
      <c r="I1284" s="95">
        <f t="shared" si="32"/>
        <v>5.2963430012610342E-2</v>
      </c>
      <c r="J1284" s="95">
        <f t="shared" si="2"/>
        <v>3.6051502145922745E-2</v>
      </c>
      <c r="K1284" s="34" t="s">
        <v>4728</v>
      </c>
    </row>
    <row r="1285" spans="1:11">
      <c r="A1285" s="34" t="s">
        <v>4656</v>
      </c>
      <c r="B1285" s="34">
        <v>2018</v>
      </c>
      <c r="C1285" s="34">
        <v>37</v>
      </c>
      <c r="D1285" s="34" t="s">
        <v>4673</v>
      </c>
      <c r="E1285" s="95">
        <f t="shared" si="44"/>
        <v>793</v>
      </c>
      <c r="F1285" s="95">
        <f>Cargos_x_gob!$C$4+Cargos_x_gob!$C$8</f>
        <v>1165</v>
      </c>
      <c r="G1285" s="95">
        <f t="array" ref="G1285">SUM(IF('Graf I Nivel Datastudio'!$B$1:$B$1613=B1285,IF('Graf I Nivel Datastudio'!$C$1:$C$1613=C1285,IF('Graf I Nivel Datastudio'!$D$1:$D$1613=D1285,'Graf I Nivel Datastudio'!$G$1:$G$1613,0))))+SUM(IF('Graf II Nivel Datastudio'!$B$1:$B$1613=B1285,IF('Graf II Nivel Datastudio'!$C$1:$C$1613=C1285,IF('Graf II Nivel Datastudio'!$D$1:$D$1613=D1285,'Graf II Nivel Datastudio'!$G$1:$G$1613,0))))</f>
        <v>1</v>
      </c>
      <c r="H1285" s="95">
        <f t="shared" si="45"/>
        <v>43</v>
      </c>
      <c r="I1285" s="95">
        <f t="shared" si="32"/>
        <v>5.4224464060529637E-2</v>
      </c>
      <c r="J1285" s="95">
        <f t="shared" si="2"/>
        <v>3.6909871244635191E-2</v>
      </c>
      <c r="K1285" s="34" t="s">
        <v>4728</v>
      </c>
    </row>
    <row r="1286" spans="1:11">
      <c r="A1286" s="34" t="s">
        <v>4656</v>
      </c>
      <c r="B1286" s="34">
        <v>2018</v>
      </c>
      <c r="C1286" s="34">
        <v>38</v>
      </c>
      <c r="D1286" s="34" t="s">
        <v>4673</v>
      </c>
      <c r="E1286" s="95">
        <f t="shared" si="44"/>
        <v>793</v>
      </c>
      <c r="F1286" s="95">
        <f>Cargos_x_gob!$C$4+Cargos_x_gob!$C$8</f>
        <v>1165</v>
      </c>
      <c r="G1286" s="95">
        <f t="array" ref="G1286">SUM(IF('Graf I Nivel Datastudio'!$B$1:$B$1613=B1286,IF('Graf I Nivel Datastudio'!$C$1:$C$1613=C1286,IF('Graf I Nivel Datastudio'!$D$1:$D$1613=D1286,'Graf I Nivel Datastudio'!$G$1:$G$1613,0))))+SUM(IF('Graf II Nivel Datastudio'!$B$1:$B$1613=B1286,IF('Graf II Nivel Datastudio'!$C$1:$C$1613=C1286,IF('Graf II Nivel Datastudio'!$D$1:$D$1613=D1286,'Graf II Nivel Datastudio'!$G$1:$G$1613,0))))</f>
        <v>1</v>
      </c>
      <c r="H1286" s="95">
        <f t="shared" si="45"/>
        <v>44</v>
      </c>
      <c r="I1286" s="95">
        <f t="shared" si="32"/>
        <v>5.5485498108448932E-2</v>
      </c>
      <c r="J1286" s="95">
        <f t="shared" si="2"/>
        <v>3.7768240343347637E-2</v>
      </c>
      <c r="K1286" s="34" t="s">
        <v>4728</v>
      </c>
    </row>
    <row r="1287" spans="1:11">
      <c r="A1287" s="34" t="s">
        <v>4656</v>
      </c>
      <c r="B1287" s="34">
        <v>2018</v>
      </c>
      <c r="C1287" s="34">
        <v>39</v>
      </c>
      <c r="D1287" s="34" t="s">
        <v>4673</v>
      </c>
      <c r="E1287" s="95">
        <f t="shared" si="44"/>
        <v>793</v>
      </c>
      <c r="F1287" s="95">
        <f>Cargos_x_gob!$C$4+Cargos_x_gob!$C$8</f>
        <v>1165</v>
      </c>
      <c r="G1287" s="95">
        <f t="array" ref="G1287">SUM(IF('Graf I Nivel Datastudio'!$B$1:$B$1613=B1287,IF('Graf I Nivel Datastudio'!$C$1:$C$1613=C1287,IF('Graf I Nivel Datastudio'!$D$1:$D$1613=D1287,'Graf I Nivel Datastudio'!$G$1:$G$1613,0))))+SUM(IF('Graf II Nivel Datastudio'!$B$1:$B$1613=B1287,IF('Graf II Nivel Datastudio'!$C$1:$C$1613=C1287,IF('Graf II Nivel Datastudio'!$D$1:$D$1613=D1287,'Graf II Nivel Datastudio'!$G$1:$G$1613,0))))</f>
        <v>0</v>
      </c>
      <c r="H1287" s="95">
        <f t="shared" si="45"/>
        <v>44</v>
      </c>
      <c r="I1287" s="95">
        <f t="shared" si="32"/>
        <v>5.5485498108448932E-2</v>
      </c>
      <c r="J1287" s="95">
        <f t="shared" si="2"/>
        <v>3.7768240343347637E-2</v>
      </c>
      <c r="K1287" s="34" t="s">
        <v>4728</v>
      </c>
    </row>
    <row r="1288" spans="1:11">
      <c r="A1288" s="34" t="s">
        <v>4656</v>
      </c>
      <c r="B1288" s="34">
        <v>2018</v>
      </c>
      <c r="C1288" s="34">
        <v>40</v>
      </c>
      <c r="D1288" s="34" t="s">
        <v>4673</v>
      </c>
      <c r="E1288" s="95">
        <f t="shared" si="44"/>
        <v>793</v>
      </c>
      <c r="F1288" s="95">
        <f>Cargos_x_gob!$C$4+Cargos_x_gob!$C$8</f>
        <v>1165</v>
      </c>
      <c r="G1288" s="95">
        <f t="array" ref="G1288">SUM(IF('Graf I Nivel Datastudio'!$B$1:$B$1613=B1288,IF('Graf I Nivel Datastudio'!$C$1:$C$1613=C1288,IF('Graf I Nivel Datastudio'!$D$1:$D$1613=D1288,'Graf I Nivel Datastudio'!$G$1:$G$1613,0))))+SUM(IF('Graf II Nivel Datastudio'!$B$1:$B$1613=B1288,IF('Graf II Nivel Datastudio'!$C$1:$C$1613=C1288,IF('Graf II Nivel Datastudio'!$D$1:$D$1613=D1288,'Graf II Nivel Datastudio'!$G$1:$G$1613,0))))</f>
        <v>0</v>
      </c>
      <c r="H1288" s="95">
        <f t="shared" si="45"/>
        <v>44</v>
      </c>
      <c r="I1288" s="95">
        <f t="shared" si="32"/>
        <v>5.5485498108448932E-2</v>
      </c>
      <c r="J1288" s="95">
        <f t="shared" si="2"/>
        <v>3.7768240343347637E-2</v>
      </c>
      <c r="K1288" s="34" t="s">
        <v>4728</v>
      </c>
    </row>
    <row r="1289" spans="1:11">
      <c r="A1289" s="34" t="s">
        <v>4656</v>
      </c>
      <c r="B1289" s="34">
        <v>2018</v>
      </c>
      <c r="C1289" s="34">
        <v>41</v>
      </c>
      <c r="D1289" s="34" t="s">
        <v>4673</v>
      </c>
      <c r="E1289" s="95">
        <f t="shared" si="44"/>
        <v>793</v>
      </c>
      <c r="F1289" s="95">
        <f>Cargos_x_gob!$C$4+Cargos_x_gob!$C$8</f>
        <v>1165</v>
      </c>
      <c r="G1289" s="95">
        <f t="array" ref="G1289">SUM(IF('Graf I Nivel Datastudio'!$B$1:$B$1613=B1289,IF('Graf I Nivel Datastudio'!$C$1:$C$1613=C1289,IF('Graf I Nivel Datastudio'!$D$1:$D$1613=D1289,'Graf I Nivel Datastudio'!$G$1:$G$1613,0))))+SUM(IF('Graf II Nivel Datastudio'!$B$1:$B$1613=B1289,IF('Graf II Nivel Datastudio'!$C$1:$C$1613=C1289,IF('Graf II Nivel Datastudio'!$D$1:$D$1613=D1289,'Graf II Nivel Datastudio'!$G$1:$G$1613,0))))</f>
        <v>1</v>
      </c>
      <c r="H1289" s="95">
        <f t="shared" si="45"/>
        <v>45</v>
      </c>
      <c r="I1289" s="95">
        <f t="shared" si="32"/>
        <v>5.6746532156368219E-2</v>
      </c>
      <c r="J1289" s="95">
        <f t="shared" si="2"/>
        <v>3.8626609442060089E-2</v>
      </c>
      <c r="K1289" s="34" t="s">
        <v>4728</v>
      </c>
    </row>
    <row r="1290" spans="1:11">
      <c r="A1290" s="34" t="s">
        <v>4656</v>
      </c>
      <c r="B1290" s="34">
        <v>2018</v>
      </c>
      <c r="C1290" s="34">
        <v>42</v>
      </c>
      <c r="D1290" s="34" t="s">
        <v>4673</v>
      </c>
      <c r="E1290" s="95">
        <f t="shared" si="44"/>
        <v>793</v>
      </c>
      <c r="F1290" s="95">
        <f>Cargos_x_gob!$C$4+Cargos_x_gob!$C$8</f>
        <v>1165</v>
      </c>
      <c r="G1290" s="95">
        <f t="array" ref="G1290">SUM(IF('Graf I Nivel Datastudio'!$B$1:$B$1613=B1290,IF('Graf I Nivel Datastudio'!$C$1:$C$1613=C1290,IF('Graf I Nivel Datastudio'!$D$1:$D$1613=D1290,'Graf I Nivel Datastudio'!$G$1:$G$1613,0))))+SUM(IF('Graf II Nivel Datastudio'!$B$1:$B$1613=B1290,IF('Graf II Nivel Datastudio'!$C$1:$C$1613=C1290,IF('Graf II Nivel Datastudio'!$D$1:$D$1613=D1290,'Graf II Nivel Datastudio'!$G$1:$G$1613,0))))</f>
        <v>1</v>
      </c>
      <c r="H1290" s="95">
        <f t="shared" si="45"/>
        <v>46</v>
      </c>
      <c r="I1290" s="95">
        <f t="shared" si="32"/>
        <v>5.8007566204287514E-2</v>
      </c>
      <c r="J1290" s="95">
        <f t="shared" si="2"/>
        <v>3.9484978540772535E-2</v>
      </c>
      <c r="K1290" s="34" t="s">
        <v>4728</v>
      </c>
    </row>
    <row r="1291" spans="1:11">
      <c r="A1291" s="34" t="s">
        <v>4656</v>
      </c>
      <c r="B1291" s="34">
        <v>2018</v>
      </c>
      <c r="C1291" s="34">
        <v>43</v>
      </c>
      <c r="D1291" s="34" t="s">
        <v>4673</v>
      </c>
      <c r="E1291" s="95">
        <f t="shared" si="44"/>
        <v>793</v>
      </c>
      <c r="F1291" s="95">
        <f>Cargos_x_gob!$C$4+Cargos_x_gob!$C$8</f>
        <v>1165</v>
      </c>
      <c r="G1291" s="95">
        <f t="array" ref="G1291">SUM(IF('Graf I Nivel Datastudio'!$B$1:$B$1613=B1291,IF('Graf I Nivel Datastudio'!$C$1:$C$1613=C1291,IF('Graf I Nivel Datastudio'!$D$1:$D$1613=D1291,'Graf I Nivel Datastudio'!$G$1:$G$1613,0))))+SUM(IF('Graf II Nivel Datastudio'!$B$1:$B$1613=B1291,IF('Graf II Nivel Datastudio'!$C$1:$C$1613=C1291,IF('Graf II Nivel Datastudio'!$D$1:$D$1613=D1291,'Graf II Nivel Datastudio'!$G$1:$G$1613,0))))</f>
        <v>3</v>
      </c>
      <c r="H1291" s="95">
        <f t="shared" si="45"/>
        <v>49</v>
      </c>
      <c r="I1291" s="95">
        <f t="shared" si="32"/>
        <v>6.1790668348045398E-2</v>
      </c>
      <c r="J1291" s="95">
        <f t="shared" si="2"/>
        <v>4.2060085836909872E-2</v>
      </c>
      <c r="K1291" s="34" t="s">
        <v>4728</v>
      </c>
    </row>
    <row r="1292" spans="1:11">
      <c r="A1292" s="34" t="s">
        <v>4656</v>
      </c>
      <c r="B1292" s="34">
        <v>2018</v>
      </c>
      <c r="C1292" s="34">
        <v>44</v>
      </c>
      <c r="D1292" s="34" t="s">
        <v>4673</v>
      </c>
      <c r="E1292" s="95">
        <f t="shared" si="44"/>
        <v>793</v>
      </c>
      <c r="F1292" s="95">
        <f>Cargos_x_gob!$C$4+Cargos_x_gob!$C$8</f>
        <v>1165</v>
      </c>
      <c r="G1292" s="95">
        <f t="array" ref="G1292">SUM(IF('Graf I Nivel Datastudio'!$B$1:$B$1613=B1292,IF('Graf I Nivel Datastudio'!$C$1:$C$1613=C1292,IF('Graf I Nivel Datastudio'!$D$1:$D$1613=D1292,'Graf I Nivel Datastudio'!$G$1:$G$1613,0))))+SUM(IF('Graf II Nivel Datastudio'!$B$1:$B$1613=B1292,IF('Graf II Nivel Datastudio'!$C$1:$C$1613=C1292,IF('Graf II Nivel Datastudio'!$D$1:$D$1613=D1292,'Graf II Nivel Datastudio'!$G$1:$G$1613,0))))</f>
        <v>0</v>
      </c>
      <c r="H1292" s="95">
        <f t="shared" si="45"/>
        <v>49</v>
      </c>
      <c r="I1292" s="95">
        <f t="shared" si="32"/>
        <v>6.1790668348045398E-2</v>
      </c>
      <c r="J1292" s="95">
        <f t="shared" si="2"/>
        <v>4.2060085836909872E-2</v>
      </c>
      <c r="K1292" s="34" t="s">
        <v>4728</v>
      </c>
    </row>
    <row r="1293" spans="1:11">
      <c r="A1293" s="34" t="s">
        <v>4656</v>
      </c>
      <c r="B1293" s="34">
        <v>2018</v>
      </c>
      <c r="C1293" s="34">
        <v>45</v>
      </c>
      <c r="D1293" s="34" t="s">
        <v>4673</v>
      </c>
      <c r="E1293" s="95">
        <f t="shared" si="44"/>
        <v>793</v>
      </c>
      <c r="F1293" s="95">
        <f>Cargos_x_gob!$C$4+Cargos_x_gob!$C$8</f>
        <v>1165</v>
      </c>
      <c r="G1293" s="95">
        <f t="array" ref="G1293">SUM(IF('Graf I Nivel Datastudio'!$B$1:$B$1613=B1293,IF('Graf I Nivel Datastudio'!$C$1:$C$1613=C1293,IF('Graf I Nivel Datastudio'!$D$1:$D$1613=D1293,'Graf I Nivel Datastudio'!$G$1:$G$1613,0))))+SUM(IF('Graf II Nivel Datastudio'!$B$1:$B$1613=B1293,IF('Graf II Nivel Datastudio'!$C$1:$C$1613=C1293,IF('Graf II Nivel Datastudio'!$D$1:$D$1613=D1293,'Graf II Nivel Datastudio'!$G$1:$G$1613,0))))</f>
        <v>0</v>
      </c>
      <c r="H1293" s="95">
        <f t="shared" si="45"/>
        <v>49</v>
      </c>
      <c r="I1293" s="95">
        <f t="shared" si="32"/>
        <v>6.1790668348045398E-2</v>
      </c>
      <c r="J1293" s="95">
        <f t="shared" si="2"/>
        <v>4.2060085836909872E-2</v>
      </c>
      <c r="K1293" s="34" t="s">
        <v>4728</v>
      </c>
    </row>
    <row r="1294" spans="1:11">
      <c r="A1294" s="34" t="s">
        <v>4656</v>
      </c>
      <c r="B1294" s="34">
        <v>2018</v>
      </c>
      <c r="C1294" s="34">
        <v>46</v>
      </c>
      <c r="D1294" s="34" t="s">
        <v>4673</v>
      </c>
      <c r="E1294" s="95">
        <f t="shared" si="44"/>
        <v>793</v>
      </c>
      <c r="F1294" s="95">
        <f>Cargos_x_gob!$C$4+Cargos_x_gob!$C$8</f>
        <v>1165</v>
      </c>
      <c r="G1294" s="95">
        <f t="array" ref="G1294">SUM(IF('Graf I Nivel Datastudio'!$B$1:$B$1613=B1294,IF('Graf I Nivel Datastudio'!$C$1:$C$1613=C1294,IF('Graf I Nivel Datastudio'!$D$1:$D$1613=D1294,'Graf I Nivel Datastudio'!$G$1:$G$1613,0))))+SUM(IF('Graf II Nivel Datastudio'!$B$1:$B$1613=B1294,IF('Graf II Nivel Datastudio'!$C$1:$C$1613=C1294,IF('Graf II Nivel Datastudio'!$D$1:$D$1613=D1294,'Graf II Nivel Datastudio'!$G$1:$G$1613,0))))</f>
        <v>0</v>
      </c>
      <c r="H1294" s="95">
        <f t="shared" si="45"/>
        <v>49</v>
      </c>
      <c r="I1294" s="95">
        <f t="shared" si="32"/>
        <v>6.1790668348045398E-2</v>
      </c>
      <c r="J1294" s="95">
        <f t="shared" si="2"/>
        <v>4.2060085836909872E-2</v>
      </c>
      <c r="K1294" s="34" t="s">
        <v>4728</v>
      </c>
    </row>
    <row r="1295" spans="1:11">
      <c r="A1295" s="34" t="s">
        <v>4656</v>
      </c>
      <c r="B1295" s="34">
        <v>2018</v>
      </c>
      <c r="C1295" s="34">
        <v>47</v>
      </c>
      <c r="D1295" s="34" t="s">
        <v>4673</v>
      </c>
      <c r="E1295" s="95">
        <f t="shared" si="44"/>
        <v>793</v>
      </c>
      <c r="F1295" s="95">
        <f>Cargos_x_gob!$C$4+Cargos_x_gob!$C$8</f>
        <v>1165</v>
      </c>
      <c r="G1295" s="95">
        <f t="array" ref="G1295">SUM(IF('Graf I Nivel Datastudio'!$B$1:$B$1613=B1295,IF('Graf I Nivel Datastudio'!$C$1:$C$1613=C1295,IF('Graf I Nivel Datastudio'!$D$1:$D$1613=D1295,'Graf I Nivel Datastudio'!$G$1:$G$1613,0))))+SUM(IF('Graf II Nivel Datastudio'!$B$1:$B$1613=B1295,IF('Graf II Nivel Datastudio'!$C$1:$C$1613=C1295,IF('Graf II Nivel Datastudio'!$D$1:$D$1613=D1295,'Graf II Nivel Datastudio'!$G$1:$G$1613,0))))</f>
        <v>1</v>
      </c>
      <c r="H1295" s="95">
        <f t="shared" si="45"/>
        <v>50</v>
      </c>
      <c r="I1295" s="95">
        <f t="shared" si="32"/>
        <v>6.3051702395964693E-2</v>
      </c>
      <c r="J1295" s="95">
        <f t="shared" si="2"/>
        <v>4.2918454935622317E-2</v>
      </c>
      <c r="K1295" s="34" t="s">
        <v>4728</v>
      </c>
    </row>
    <row r="1296" spans="1:11">
      <c r="A1296" s="34" t="s">
        <v>4656</v>
      </c>
      <c r="B1296" s="34">
        <v>2018</v>
      </c>
      <c r="C1296" s="34">
        <v>48</v>
      </c>
      <c r="D1296" s="34" t="s">
        <v>4673</v>
      </c>
      <c r="E1296" s="95">
        <f t="shared" si="44"/>
        <v>793</v>
      </c>
      <c r="F1296" s="95">
        <f>Cargos_x_gob!$C$4+Cargos_x_gob!$C$8</f>
        <v>1165</v>
      </c>
      <c r="G1296" s="95">
        <f t="array" ref="G1296">SUM(IF('Graf I Nivel Datastudio'!$B$1:$B$1613=B1296,IF('Graf I Nivel Datastudio'!$C$1:$C$1613=C1296,IF('Graf I Nivel Datastudio'!$D$1:$D$1613=D1296,'Graf I Nivel Datastudio'!$G$1:$G$1613,0))))+SUM(IF('Graf II Nivel Datastudio'!$B$1:$B$1613=B1296,IF('Graf II Nivel Datastudio'!$C$1:$C$1613=C1296,IF('Graf II Nivel Datastudio'!$D$1:$D$1613=D1296,'Graf II Nivel Datastudio'!$G$1:$G$1613,0))))</f>
        <v>0</v>
      </c>
      <c r="H1296" s="95">
        <f t="shared" si="45"/>
        <v>50</v>
      </c>
      <c r="I1296" s="95">
        <f t="shared" si="32"/>
        <v>6.3051702395964693E-2</v>
      </c>
      <c r="J1296" s="95">
        <f t="shared" si="2"/>
        <v>4.2918454935622317E-2</v>
      </c>
      <c r="K1296" s="34" t="s">
        <v>4728</v>
      </c>
    </row>
    <row r="1297" spans="1:11">
      <c r="A1297" s="34" t="s">
        <v>4656</v>
      </c>
      <c r="B1297" s="34">
        <v>2018</v>
      </c>
      <c r="C1297" s="34">
        <v>49</v>
      </c>
      <c r="D1297" s="34" t="s">
        <v>4673</v>
      </c>
      <c r="E1297" s="95">
        <f t="shared" si="44"/>
        <v>793</v>
      </c>
      <c r="F1297" s="95">
        <f>Cargos_x_gob!$C$4+Cargos_x_gob!$C$8</f>
        <v>1165</v>
      </c>
      <c r="G1297" s="95">
        <f t="array" ref="G1297">SUM(IF('Graf I Nivel Datastudio'!$B$1:$B$1613=B1297,IF('Graf I Nivel Datastudio'!$C$1:$C$1613=C1297,IF('Graf I Nivel Datastudio'!$D$1:$D$1613=D1297,'Graf I Nivel Datastudio'!$G$1:$G$1613,0))))+SUM(IF('Graf II Nivel Datastudio'!$B$1:$B$1613=B1297,IF('Graf II Nivel Datastudio'!$C$1:$C$1613=C1297,IF('Graf II Nivel Datastudio'!$D$1:$D$1613=D1297,'Graf II Nivel Datastudio'!$G$1:$G$1613,0))))</f>
        <v>0</v>
      </c>
      <c r="H1297" s="95">
        <f t="shared" si="45"/>
        <v>50</v>
      </c>
      <c r="I1297" s="95">
        <f t="shared" si="32"/>
        <v>6.3051702395964693E-2</v>
      </c>
      <c r="J1297" s="95">
        <f t="shared" si="2"/>
        <v>4.2918454935622317E-2</v>
      </c>
      <c r="K1297" s="34" t="s">
        <v>4728</v>
      </c>
    </row>
    <row r="1298" spans="1:11">
      <c r="A1298" s="34" t="s">
        <v>4656</v>
      </c>
      <c r="B1298" s="34">
        <v>2018</v>
      </c>
      <c r="C1298" s="34">
        <v>50</v>
      </c>
      <c r="D1298" s="34" t="s">
        <v>4673</v>
      </c>
      <c r="E1298" s="95">
        <f t="shared" si="44"/>
        <v>793</v>
      </c>
      <c r="F1298" s="95">
        <f>Cargos_x_gob!$C$4+Cargos_x_gob!$C$8</f>
        <v>1165</v>
      </c>
      <c r="G1298" s="95">
        <f t="array" ref="G1298">SUM(IF('Graf I Nivel Datastudio'!$B$1:$B$1613=B1298,IF('Graf I Nivel Datastudio'!$C$1:$C$1613=C1298,IF('Graf I Nivel Datastudio'!$D$1:$D$1613=D1298,'Graf I Nivel Datastudio'!$G$1:$G$1613,0))))+SUM(IF('Graf II Nivel Datastudio'!$B$1:$B$1613=B1298,IF('Graf II Nivel Datastudio'!$C$1:$C$1613=C1298,IF('Graf II Nivel Datastudio'!$D$1:$D$1613=D1298,'Graf II Nivel Datastudio'!$G$1:$G$1613,0))))</f>
        <v>0</v>
      </c>
      <c r="H1298" s="95">
        <f t="shared" si="45"/>
        <v>50</v>
      </c>
      <c r="I1298" s="95">
        <f t="shared" si="32"/>
        <v>6.3051702395964693E-2</v>
      </c>
      <c r="J1298" s="95">
        <f t="shared" si="2"/>
        <v>4.2918454935622317E-2</v>
      </c>
      <c r="K1298" s="34" t="s">
        <v>4728</v>
      </c>
    </row>
    <row r="1299" spans="1:11">
      <c r="A1299" s="34" t="s">
        <v>4656</v>
      </c>
      <c r="B1299" s="34">
        <v>2018</v>
      </c>
      <c r="C1299" s="34">
        <v>51</v>
      </c>
      <c r="D1299" s="34" t="s">
        <v>4673</v>
      </c>
      <c r="E1299" s="95">
        <f t="shared" si="44"/>
        <v>793</v>
      </c>
      <c r="F1299" s="95">
        <f>Cargos_x_gob!$C$4+Cargos_x_gob!$C$8</f>
        <v>1165</v>
      </c>
      <c r="G1299" s="95">
        <f t="array" ref="G1299">SUM(IF('Graf I Nivel Datastudio'!$B$1:$B$1613=B1299,IF('Graf I Nivel Datastudio'!$C$1:$C$1613=C1299,IF('Graf I Nivel Datastudio'!$D$1:$D$1613=D1299,'Graf I Nivel Datastudio'!$G$1:$G$1613,0))))+SUM(IF('Graf II Nivel Datastudio'!$B$1:$B$1613=B1299,IF('Graf II Nivel Datastudio'!$C$1:$C$1613=C1299,IF('Graf II Nivel Datastudio'!$D$1:$D$1613=D1299,'Graf II Nivel Datastudio'!$G$1:$G$1613,0))))</f>
        <v>0</v>
      </c>
      <c r="H1299" s="95">
        <f t="shared" si="45"/>
        <v>50</v>
      </c>
      <c r="I1299" s="95">
        <f t="shared" si="32"/>
        <v>6.3051702395964693E-2</v>
      </c>
      <c r="J1299" s="95">
        <f t="shared" si="2"/>
        <v>4.2918454935622317E-2</v>
      </c>
      <c r="K1299" s="34" t="s">
        <v>4728</v>
      </c>
    </row>
    <row r="1300" spans="1:11">
      <c r="A1300" s="34" t="s">
        <v>4656</v>
      </c>
      <c r="B1300" s="34">
        <v>2018</v>
      </c>
      <c r="C1300" s="34">
        <v>52</v>
      </c>
      <c r="D1300" s="34" t="s">
        <v>4673</v>
      </c>
      <c r="E1300" s="95">
        <f t="shared" si="44"/>
        <v>793</v>
      </c>
      <c r="F1300" s="95">
        <f>Cargos_x_gob!$C$4+Cargos_x_gob!$C$8</f>
        <v>1165</v>
      </c>
      <c r="G1300" s="95">
        <f t="array" ref="G1300">SUM(IF('Graf I Nivel Datastudio'!$B$1:$B$1613=B1300,IF('Graf I Nivel Datastudio'!$C$1:$C$1613=C1300,IF('Graf I Nivel Datastudio'!$D$1:$D$1613=D1300,'Graf I Nivel Datastudio'!$G$1:$G$1613,0))))+SUM(IF('Graf II Nivel Datastudio'!$B$1:$B$1613=B1300,IF('Graf II Nivel Datastudio'!$C$1:$C$1613=C1300,IF('Graf II Nivel Datastudio'!$D$1:$D$1613=D1300,'Graf II Nivel Datastudio'!$G$1:$G$1613,0))))</f>
        <v>4</v>
      </c>
      <c r="H1300" s="95">
        <f t="shared" si="45"/>
        <v>54</v>
      </c>
      <c r="I1300" s="95">
        <f t="shared" si="32"/>
        <v>6.8095838587641871E-2</v>
      </c>
      <c r="J1300" s="95">
        <f t="shared" si="2"/>
        <v>4.63519313304721E-2</v>
      </c>
      <c r="K1300" s="34" t="s">
        <v>4728</v>
      </c>
    </row>
    <row r="1301" spans="1:11">
      <c r="A1301" s="34" t="s">
        <v>4656</v>
      </c>
      <c r="B1301" s="34">
        <v>2018</v>
      </c>
      <c r="C1301" s="34">
        <v>53</v>
      </c>
      <c r="D1301" s="34" t="s">
        <v>4673</v>
      </c>
      <c r="E1301" s="95">
        <f t="shared" si="44"/>
        <v>793</v>
      </c>
      <c r="F1301" s="95">
        <f>Cargos_x_gob!$C$4+Cargos_x_gob!$C$8</f>
        <v>1165</v>
      </c>
      <c r="G1301" s="95">
        <f t="array" ref="G1301">SUM(IF('Graf I Nivel Datastudio'!$B$1:$B$1613=B1301,IF('Graf I Nivel Datastudio'!$C$1:$C$1613=C1301,IF('Graf I Nivel Datastudio'!$D$1:$D$1613=D1301,'Graf I Nivel Datastudio'!$G$1:$G$1613,0))))+SUM(IF('Graf II Nivel Datastudio'!$B$1:$B$1613=B1301,IF('Graf II Nivel Datastudio'!$C$1:$C$1613=C1301,IF('Graf II Nivel Datastudio'!$D$1:$D$1613=D1301,'Graf II Nivel Datastudio'!$G$1:$G$1613,0))))</f>
        <v>0</v>
      </c>
      <c r="H1301" s="95">
        <f t="shared" si="45"/>
        <v>54</v>
      </c>
      <c r="I1301" s="95">
        <f t="shared" si="32"/>
        <v>6.8095838587641871E-2</v>
      </c>
      <c r="J1301" s="95">
        <f t="shared" si="2"/>
        <v>4.63519313304721E-2</v>
      </c>
      <c r="K1301" s="34" t="s">
        <v>4728</v>
      </c>
    </row>
    <row r="1302" spans="1:11">
      <c r="A1302" s="34" t="s">
        <v>4656</v>
      </c>
      <c r="B1302" s="34">
        <v>2018</v>
      </c>
      <c r="C1302" s="34">
        <v>54</v>
      </c>
      <c r="D1302" s="34" t="s">
        <v>4673</v>
      </c>
      <c r="E1302" s="95">
        <f t="shared" si="44"/>
        <v>793</v>
      </c>
      <c r="F1302" s="95">
        <f>Cargos_x_gob!$C$4+Cargos_x_gob!$C$8</f>
        <v>1165</v>
      </c>
      <c r="G1302" s="95">
        <f t="array" ref="G1302">SUM(IF('Graf I Nivel Datastudio'!$B$1:$B$1613=B1302,IF('Graf I Nivel Datastudio'!$C$1:$C$1613=C1302,IF('Graf I Nivel Datastudio'!$D$1:$D$1613=D1302,'Graf I Nivel Datastudio'!$G$1:$G$1613,0))))+SUM(IF('Graf II Nivel Datastudio'!$B$1:$B$1613=B1302,IF('Graf II Nivel Datastudio'!$C$1:$C$1613=C1302,IF('Graf II Nivel Datastudio'!$D$1:$D$1613=D1302,'Graf II Nivel Datastudio'!$G$1:$G$1613,0))))</f>
        <v>0</v>
      </c>
      <c r="H1302" s="95">
        <f t="shared" si="45"/>
        <v>54</v>
      </c>
      <c r="I1302" s="95">
        <f t="shared" si="32"/>
        <v>6.8095838587641871E-2</v>
      </c>
      <c r="J1302" s="95">
        <f t="shared" si="2"/>
        <v>4.63519313304721E-2</v>
      </c>
      <c r="K1302" s="34" t="s">
        <v>4728</v>
      </c>
    </row>
    <row r="1303" spans="1:11">
      <c r="A1303" s="34" t="s">
        <v>4656</v>
      </c>
      <c r="B1303" s="34">
        <v>2018</v>
      </c>
      <c r="C1303" s="34">
        <v>55</v>
      </c>
      <c r="D1303" s="34" t="s">
        <v>4673</v>
      </c>
      <c r="E1303" s="95">
        <f t="shared" si="44"/>
        <v>793</v>
      </c>
      <c r="F1303" s="95">
        <f>Cargos_x_gob!$C$4+Cargos_x_gob!$C$8</f>
        <v>1165</v>
      </c>
      <c r="G1303" s="95">
        <f t="array" ref="G1303">SUM(IF('Graf I Nivel Datastudio'!$B$1:$B$1613=B1303,IF('Graf I Nivel Datastudio'!$C$1:$C$1613=C1303,IF('Graf I Nivel Datastudio'!$D$1:$D$1613=D1303,'Graf I Nivel Datastudio'!$G$1:$G$1613,0))))+SUM(IF('Graf II Nivel Datastudio'!$B$1:$B$1613=B1303,IF('Graf II Nivel Datastudio'!$C$1:$C$1613=C1303,IF('Graf II Nivel Datastudio'!$D$1:$D$1613=D1303,'Graf II Nivel Datastudio'!$G$1:$G$1613,0))))</f>
        <v>0</v>
      </c>
      <c r="H1303" s="95">
        <f t="shared" si="45"/>
        <v>54</v>
      </c>
      <c r="I1303" s="95">
        <f t="shared" si="32"/>
        <v>6.8095838587641871E-2</v>
      </c>
      <c r="J1303" s="95">
        <f t="shared" si="2"/>
        <v>4.63519313304721E-2</v>
      </c>
      <c r="K1303" s="34" t="s">
        <v>4728</v>
      </c>
    </row>
    <row r="1304" spans="1:11">
      <c r="A1304" s="34" t="s">
        <v>4656</v>
      </c>
      <c r="B1304" s="34">
        <v>2018</v>
      </c>
      <c r="C1304" s="34">
        <v>56</v>
      </c>
      <c r="D1304" s="34" t="s">
        <v>4673</v>
      </c>
      <c r="E1304" s="95">
        <f t="shared" si="44"/>
        <v>793</v>
      </c>
      <c r="F1304" s="95">
        <f>Cargos_x_gob!$C$4+Cargos_x_gob!$C$8</f>
        <v>1165</v>
      </c>
      <c r="G1304" s="95">
        <f t="array" ref="G1304">SUM(IF('Graf I Nivel Datastudio'!$B$1:$B$1613=B1304,IF('Graf I Nivel Datastudio'!$C$1:$C$1613=C1304,IF('Graf I Nivel Datastudio'!$D$1:$D$1613=D1304,'Graf I Nivel Datastudio'!$G$1:$G$1613,0))))+SUM(IF('Graf II Nivel Datastudio'!$B$1:$B$1613=B1304,IF('Graf II Nivel Datastudio'!$C$1:$C$1613=C1304,IF('Graf II Nivel Datastudio'!$D$1:$D$1613=D1304,'Graf II Nivel Datastudio'!$G$1:$G$1613,0))))</f>
        <v>1</v>
      </c>
      <c r="H1304" s="95">
        <f t="shared" si="45"/>
        <v>55</v>
      </c>
      <c r="I1304" s="95">
        <f t="shared" si="32"/>
        <v>6.9356872635561159E-2</v>
      </c>
      <c r="J1304" s="95">
        <f t="shared" si="2"/>
        <v>4.7210300429184553E-2</v>
      </c>
      <c r="K1304" s="34" t="s">
        <v>4728</v>
      </c>
    </row>
    <row r="1305" spans="1:11">
      <c r="A1305" s="34" t="s">
        <v>4656</v>
      </c>
      <c r="B1305" s="34">
        <v>2018</v>
      </c>
      <c r="C1305" s="34">
        <v>57</v>
      </c>
      <c r="D1305" s="34" t="s">
        <v>4673</v>
      </c>
      <c r="E1305" s="95">
        <f t="shared" si="44"/>
        <v>793</v>
      </c>
      <c r="F1305" s="95">
        <f>Cargos_x_gob!$C$4+Cargos_x_gob!$C$8</f>
        <v>1165</v>
      </c>
      <c r="G1305" s="95">
        <f t="array" ref="G1305">SUM(IF('Graf I Nivel Datastudio'!$B$1:$B$1613=B1305,IF('Graf I Nivel Datastudio'!$C$1:$C$1613=C1305,IF('Graf I Nivel Datastudio'!$D$1:$D$1613=D1305,'Graf I Nivel Datastudio'!$G$1:$G$1613,0))))+SUM(IF('Graf II Nivel Datastudio'!$B$1:$B$1613=B1305,IF('Graf II Nivel Datastudio'!$C$1:$C$1613=C1305,IF('Graf II Nivel Datastudio'!$D$1:$D$1613=D1305,'Graf II Nivel Datastudio'!$G$1:$G$1613,0))))</f>
        <v>0</v>
      </c>
      <c r="H1305" s="95">
        <f t="shared" si="45"/>
        <v>55</v>
      </c>
      <c r="I1305" s="95">
        <f t="shared" si="32"/>
        <v>6.9356872635561159E-2</v>
      </c>
      <c r="J1305" s="95">
        <f t="shared" si="2"/>
        <v>4.7210300429184553E-2</v>
      </c>
      <c r="K1305" s="34" t="s">
        <v>4728</v>
      </c>
    </row>
    <row r="1306" spans="1:11">
      <c r="A1306" s="34" t="s">
        <v>4656</v>
      </c>
      <c r="B1306" s="34">
        <v>2018</v>
      </c>
      <c r="C1306" s="34">
        <v>58</v>
      </c>
      <c r="D1306" s="34" t="s">
        <v>4673</v>
      </c>
      <c r="E1306" s="95">
        <f t="shared" si="44"/>
        <v>793</v>
      </c>
      <c r="F1306" s="95">
        <f>Cargos_x_gob!$C$4+Cargos_x_gob!$C$8</f>
        <v>1165</v>
      </c>
      <c r="G1306" s="95">
        <f t="array" ref="G1306">SUM(IF('Graf I Nivel Datastudio'!$B$1:$B$1613=B1306,IF('Graf I Nivel Datastudio'!$C$1:$C$1613=C1306,IF('Graf I Nivel Datastudio'!$D$1:$D$1613=D1306,'Graf I Nivel Datastudio'!$G$1:$G$1613,0))))+SUM(IF('Graf II Nivel Datastudio'!$B$1:$B$1613=B1306,IF('Graf II Nivel Datastudio'!$C$1:$C$1613=C1306,IF('Graf II Nivel Datastudio'!$D$1:$D$1613=D1306,'Graf II Nivel Datastudio'!$G$1:$G$1613,0))))</f>
        <v>0</v>
      </c>
      <c r="H1306" s="95">
        <f t="shared" si="45"/>
        <v>55</v>
      </c>
      <c r="I1306" s="95">
        <f t="shared" si="32"/>
        <v>6.9356872635561159E-2</v>
      </c>
      <c r="J1306" s="95">
        <f t="shared" si="2"/>
        <v>4.7210300429184553E-2</v>
      </c>
      <c r="K1306" s="34" t="s">
        <v>4728</v>
      </c>
    </row>
    <row r="1307" spans="1:11">
      <c r="A1307" s="34" t="s">
        <v>4656</v>
      </c>
      <c r="B1307" s="34">
        <v>2018</v>
      </c>
      <c r="C1307" s="34">
        <v>59</v>
      </c>
      <c r="D1307" s="34" t="s">
        <v>4673</v>
      </c>
      <c r="E1307" s="95">
        <f t="shared" si="44"/>
        <v>793</v>
      </c>
      <c r="F1307" s="95">
        <f>Cargos_x_gob!$C$4+Cargos_x_gob!$C$8</f>
        <v>1165</v>
      </c>
      <c r="G1307" s="95">
        <f t="array" ref="G1307">SUM(IF('Graf I Nivel Datastudio'!$B$1:$B$1613=B1307,IF('Graf I Nivel Datastudio'!$C$1:$C$1613=C1307,IF('Graf I Nivel Datastudio'!$D$1:$D$1613=D1307,'Graf I Nivel Datastudio'!$G$1:$G$1613,0))))+SUM(IF('Graf II Nivel Datastudio'!$B$1:$B$1613=B1307,IF('Graf II Nivel Datastudio'!$C$1:$C$1613=C1307,IF('Graf II Nivel Datastudio'!$D$1:$D$1613=D1307,'Graf II Nivel Datastudio'!$G$1:$G$1613,0))))</f>
        <v>0</v>
      </c>
      <c r="H1307" s="95">
        <f t="shared" si="45"/>
        <v>55</v>
      </c>
      <c r="I1307" s="95">
        <f t="shared" si="32"/>
        <v>6.9356872635561159E-2</v>
      </c>
      <c r="J1307" s="95">
        <f t="shared" si="2"/>
        <v>4.7210300429184553E-2</v>
      </c>
      <c r="K1307" s="34" t="s">
        <v>4728</v>
      </c>
    </row>
    <row r="1308" spans="1:11">
      <c r="A1308" s="34" t="s">
        <v>4656</v>
      </c>
      <c r="B1308" s="34">
        <v>2018</v>
      </c>
      <c r="C1308" s="34">
        <v>60</v>
      </c>
      <c r="D1308" s="34" t="s">
        <v>4673</v>
      </c>
      <c r="E1308" s="95">
        <f t="shared" si="44"/>
        <v>793</v>
      </c>
      <c r="F1308" s="95">
        <f>Cargos_x_gob!$C$4+Cargos_x_gob!$C$8</f>
        <v>1165</v>
      </c>
      <c r="G1308" s="95">
        <f t="array" ref="G1308">SUM(IF('Graf I Nivel Datastudio'!$B$1:$B$1613=B1308,IF('Graf I Nivel Datastudio'!$C$1:$C$1613=C1308,IF('Graf I Nivel Datastudio'!$D$1:$D$1613=D1308,'Graf I Nivel Datastudio'!$G$1:$G$1613,0))))+SUM(IF('Graf II Nivel Datastudio'!$B$1:$B$1613=B1308,IF('Graf II Nivel Datastudio'!$C$1:$C$1613=C1308,IF('Graf II Nivel Datastudio'!$D$1:$D$1613=D1308,'Graf II Nivel Datastudio'!$G$1:$G$1613,0))))</f>
        <v>1</v>
      </c>
      <c r="H1308" s="95">
        <f t="shared" si="45"/>
        <v>56</v>
      </c>
      <c r="I1308" s="95">
        <f t="shared" si="32"/>
        <v>7.0617906683480461E-2</v>
      </c>
      <c r="J1308" s="95">
        <f t="shared" si="2"/>
        <v>4.8068669527896998E-2</v>
      </c>
      <c r="K1308" s="34" t="s">
        <v>4728</v>
      </c>
    </row>
    <row r="1309" spans="1:11">
      <c r="A1309" s="34" t="s">
        <v>4656</v>
      </c>
      <c r="B1309" s="34">
        <v>2018</v>
      </c>
      <c r="C1309" s="34">
        <v>61</v>
      </c>
      <c r="D1309" s="34" t="s">
        <v>4673</v>
      </c>
      <c r="E1309" s="95">
        <f t="shared" si="44"/>
        <v>793</v>
      </c>
      <c r="F1309" s="95">
        <f>Cargos_x_gob!$C$4+Cargos_x_gob!$C$8</f>
        <v>1165</v>
      </c>
      <c r="G1309" s="95">
        <f t="array" ref="G1309">SUM(IF('Graf I Nivel Datastudio'!$B$1:$B$1613=B1309,IF('Graf I Nivel Datastudio'!$C$1:$C$1613=C1309,IF('Graf I Nivel Datastudio'!$D$1:$D$1613=D1309,'Graf I Nivel Datastudio'!$G$1:$G$1613,0))))+SUM(IF('Graf II Nivel Datastudio'!$B$1:$B$1613=B1309,IF('Graf II Nivel Datastudio'!$C$1:$C$1613=C1309,IF('Graf II Nivel Datastudio'!$D$1:$D$1613=D1309,'Graf II Nivel Datastudio'!$G$1:$G$1613,0))))</f>
        <v>0</v>
      </c>
      <c r="H1309" s="95">
        <f t="shared" si="45"/>
        <v>56</v>
      </c>
      <c r="I1309" s="95">
        <f t="shared" si="32"/>
        <v>7.0617906683480461E-2</v>
      </c>
      <c r="J1309" s="95">
        <f t="shared" si="2"/>
        <v>4.8068669527896998E-2</v>
      </c>
      <c r="K1309" s="34" t="s">
        <v>4728</v>
      </c>
    </row>
    <row r="1310" spans="1:11">
      <c r="A1310" s="34" t="s">
        <v>4656</v>
      </c>
      <c r="B1310" s="34">
        <v>2018</v>
      </c>
      <c r="C1310" s="34">
        <v>62</v>
      </c>
      <c r="D1310" s="34" t="s">
        <v>4673</v>
      </c>
      <c r="E1310" s="95">
        <f t="shared" si="44"/>
        <v>793</v>
      </c>
      <c r="F1310" s="95">
        <f>Cargos_x_gob!$C$4+Cargos_x_gob!$C$8</f>
        <v>1165</v>
      </c>
      <c r="G1310" s="95">
        <f t="array" ref="G1310">SUM(IF('Graf I Nivel Datastudio'!$B$1:$B$1613=B1310,IF('Graf I Nivel Datastudio'!$C$1:$C$1613=C1310,IF('Graf I Nivel Datastudio'!$D$1:$D$1613=D1310,'Graf I Nivel Datastudio'!$G$1:$G$1613,0))))+SUM(IF('Graf II Nivel Datastudio'!$B$1:$B$1613=B1310,IF('Graf II Nivel Datastudio'!$C$1:$C$1613=C1310,IF('Graf II Nivel Datastudio'!$D$1:$D$1613=D1310,'Graf II Nivel Datastudio'!$G$1:$G$1613,0))))</f>
        <v>0</v>
      </c>
      <c r="H1310" s="95">
        <f t="shared" si="45"/>
        <v>56</v>
      </c>
      <c r="I1310" s="95">
        <f t="shared" si="32"/>
        <v>7.0617906683480461E-2</v>
      </c>
      <c r="J1310" s="95">
        <f t="shared" si="2"/>
        <v>4.8068669527896998E-2</v>
      </c>
      <c r="K1310" s="34" t="s">
        <v>4728</v>
      </c>
    </row>
    <row r="1311" spans="1:11">
      <c r="A1311" s="34" t="s">
        <v>4656</v>
      </c>
      <c r="B1311" s="34">
        <v>2018</v>
      </c>
      <c r="C1311" s="34">
        <v>63</v>
      </c>
      <c r="D1311" s="34" t="s">
        <v>4673</v>
      </c>
      <c r="E1311" s="95">
        <f t="shared" si="44"/>
        <v>793</v>
      </c>
      <c r="F1311" s="95">
        <f>Cargos_x_gob!$C$4+Cargos_x_gob!$C$8</f>
        <v>1165</v>
      </c>
      <c r="G1311" s="95">
        <f t="array" ref="G1311">SUM(IF('Graf I Nivel Datastudio'!$B$1:$B$1613=B1311,IF('Graf I Nivel Datastudio'!$C$1:$C$1613=C1311,IF('Graf I Nivel Datastudio'!$D$1:$D$1613=D1311,'Graf I Nivel Datastudio'!$G$1:$G$1613,0))))+SUM(IF('Graf II Nivel Datastudio'!$B$1:$B$1613=B1311,IF('Graf II Nivel Datastudio'!$C$1:$C$1613=C1311,IF('Graf II Nivel Datastudio'!$D$1:$D$1613=D1311,'Graf II Nivel Datastudio'!$G$1:$G$1613,0))))</f>
        <v>0</v>
      </c>
      <c r="H1311" s="95">
        <f t="shared" si="45"/>
        <v>56</v>
      </c>
      <c r="I1311" s="95">
        <f t="shared" si="32"/>
        <v>7.0617906683480461E-2</v>
      </c>
      <c r="J1311" s="95">
        <f t="shared" si="2"/>
        <v>4.8068669527896998E-2</v>
      </c>
      <c r="K1311" s="34" t="s">
        <v>4728</v>
      </c>
    </row>
    <row r="1312" spans="1:11">
      <c r="A1312" s="34" t="s">
        <v>4656</v>
      </c>
      <c r="B1312" s="34">
        <v>2018</v>
      </c>
      <c r="C1312" s="34">
        <v>64</v>
      </c>
      <c r="D1312" s="34" t="s">
        <v>4673</v>
      </c>
      <c r="E1312" s="95">
        <f t="shared" si="44"/>
        <v>793</v>
      </c>
      <c r="F1312" s="95">
        <f>Cargos_x_gob!$C$4+Cargos_x_gob!$C$8</f>
        <v>1165</v>
      </c>
      <c r="G1312" s="95">
        <f t="array" ref="G1312">SUM(IF('Graf I Nivel Datastudio'!$B$1:$B$1613=B1312,IF('Graf I Nivel Datastudio'!$C$1:$C$1613=C1312,IF('Graf I Nivel Datastudio'!$D$1:$D$1613=D1312,'Graf I Nivel Datastudio'!$G$1:$G$1613,0))))+SUM(IF('Graf II Nivel Datastudio'!$B$1:$B$1613=B1312,IF('Graf II Nivel Datastudio'!$C$1:$C$1613=C1312,IF('Graf II Nivel Datastudio'!$D$1:$D$1613=D1312,'Graf II Nivel Datastudio'!$G$1:$G$1613,0))))</f>
        <v>0</v>
      </c>
      <c r="H1312" s="95">
        <f t="shared" si="45"/>
        <v>56</v>
      </c>
      <c r="I1312" s="95">
        <f t="shared" si="32"/>
        <v>7.0617906683480461E-2</v>
      </c>
      <c r="J1312" s="95">
        <f t="shared" si="2"/>
        <v>4.8068669527896998E-2</v>
      </c>
      <c r="K1312" s="34" t="s">
        <v>4728</v>
      </c>
    </row>
    <row r="1313" spans="1:11">
      <c r="A1313" s="34" t="s">
        <v>4656</v>
      </c>
      <c r="B1313" s="34">
        <v>2018</v>
      </c>
      <c r="C1313" s="34">
        <v>65</v>
      </c>
      <c r="D1313" s="34" t="s">
        <v>4673</v>
      </c>
      <c r="E1313" s="95">
        <f t="shared" ref="E1313:E1376" si="46">SP2_IN+SP2_IIN</f>
        <v>793</v>
      </c>
      <c r="F1313" s="95">
        <f>Cargos_x_gob!$C$4+Cargos_x_gob!$C$8</f>
        <v>1165</v>
      </c>
      <c r="G1313" s="95">
        <f t="array" ref="G1313">SUM(IF('Graf I Nivel Datastudio'!$B$1:$B$1613=B1313,IF('Graf I Nivel Datastudio'!$C$1:$C$1613=C1313,IF('Graf I Nivel Datastudio'!$D$1:$D$1613=D1313,'Graf I Nivel Datastudio'!$G$1:$G$1613,0))))+SUM(IF('Graf II Nivel Datastudio'!$B$1:$B$1613=B1313,IF('Graf II Nivel Datastudio'!$C$1:$C$1613=C1313,IF('Graf II Nivel Datastudio'!$D$1:$D$1613=D1313,'Graf II Nivel Datastudio'!$G$1:$G$1613,0))))</f>
        <v>0</v>
      </c>
      <c r="H1313" s="95">
        <f t="shared" si="45"/>
        <v>56</v>
      </c>
      <c r="I1313" s="95">
        <f t="shared" si="32"/>
        <v>7.0617906683480461E-2</v>
      </c>
      <c r="J1313" s="95">
        <f t="shared" si="2"/>
        <v>4.8068669527896998E-2</v>
      </c>
      <c r="K1313" s="34" t="s">
        <v>4728</v>
      </c>
    </row>
    <row r="1314" spans="1:11">
      <c r="A1314" s="34" t="s">
        <v>4656</v>
      </c>
      <c r="B1314" s="34">
        <v>2018</v>
      </c>
      <c r="C1314" s="34">
        <v>66</v>
      </c>
      <c r="D1314" s="34" t="s">
        <v>4673</v>
      </c>
      <c r="E1314" s="95">
        <f t="shared" si="46"/>
        <v>793</v>
      </c>
      <c r="F1314" s="95">
        <f>Cargos_x_gob!$C$4+Cargos_x_gob!$C$8</f>
        <v>1165</v>
      </c>
      <c r="G1314" s="95">
        <f t="array" ref="G1314">SUM(IF('Graf I Nivel Datastudio'!$B$1:$B$1613=B1314,IF('Graf I Nivel Datastudio'!$C$1:$C$1613=C1314,IF('Graf I Nivel Datastudio'!$D$1:$D$1613=D1314,'Graf I Nivel Datastudio'!$G$1:$G$1613,0))))+SUM(IF('Graf II Nivel Datastudio'!$B$1:$B$1613=B1314,IF('Graf II Nivel Datastudio'!$C$1:$C$1613=C1314,IF('Graf II Nivel Datastudio'!$D$1:$D$1613=D1314,'Graf II Nivel Datastudio'!$G$1:$G$1613,0))))</f>
        <v>0</v>
      </c>
      <c r="H1314" s="95">
        <f t="shared" si="45"/>
        <v>56</v>
      </c>
      <c r="I1314" s="95">
        <f t="shared" si="32"/>
        <v>7.0617906683480461E-2</v>
      </c>
      <c r="J1314" s="95">
        <f t="shared" si="2"/>
        <v>4.8068669527896998E-2</v>
      </c>
      <c r="K1314" s="34" t="s">
        <v>4728</v>
      </c>
    </row>
    <row r="1315" spans="1:11">
      <c r="A1315" s="34" t="s">
        <v>4656</v>
      </c>
      <c r="B1315" s="34">
        <v>2018</v>
      </c>
      <c r="C1315" s="34">
        <v>67</v>
      </c>
      <c r="D1315" s="34" t="s">
        <v>4673</v>
      </c>
      <c r="E1315" s="95">
        <f t="shared" si="46"/>
        <v>793</v>
      </c>
      <c r="F1315" s="95">
        <f>Cargos_x_gob!$C$4+Cargos_x_gob!$C$8</f>
        <v>1165</v>
      </c>
      <c r="G1315" s="95">
        <f t="array" ref="G1315">SUM(IF('Graf I Nivel Datastudio'!$B$1:$B$1613=B1315,IF('Graf I Nivel Datastudio'!$C$1:$C$1613=C1315,IF('Graf I Nivel Datastudio'!$D$1:$D$1613=D1315,'Graf I Nivel Datastudio'!$G$1:$G$1613,0))))+SUM(IF('Graf II Nivel Datastudio'!$B$1:$B$1613=B1315,IF('Graf II Nivel Datastudio'!$C$1:$C$1613=C1315,IF('Graf II Nivel Datastudio'!$D$1:$D$1613=D1315,'Graf II Nivel Datastudio'!$G$1:$G$1613,0))))</f>
        <v>0</v>
      </c>
      <c r="H1315" s="95">
        <f t="shared" si="45"/>
        <v>56</v>
      </c>
      <c r="I1315" s="95">
        <f t="shared" si="32"/>
        <v>7.0617906683480461E-2</v>
      </c>
      <c r="J1315" s="95">
        <f t="shared" si="2"/>
        <v>4.8068669527896998E-2</v>
      </c>
      <c r="K1315" s="34" t="s">
        <v>4728</v>
      </c>
    </row>
    <row r="1316" spans="1:11">
      <c r="A1316" s="34" t="s">
        <v>4656</v>
      </c>
      <c r="B1316" s="34">
        <v>2018</v>
      </c>
      <c r="C1316" s="34">
        <v>68</v>
      </c>
      <c r="D1316" s="34" t="s">
        <v>4673</v>
      </c>
      <c r="E1316" s="95">
        <f t="shared" si="46"/>
        <v>793</v>
      </c>
      <c r="F1316" s="95">
        <f>Cargos_x_gob!$C$4+Cargos_x_gob!$C$8</f>
        <v>1165</v>
      </c>
      <c r="G1316" s="95">
        <f t="array" ref="G1316">SUM(IF('Graf I Nivel Datastudio'!$B$1:$B$1613=B1316,IF('Graf I Nivel Datastudio'!$C$1:$C$1613=C1316,IF('Graf I Nivel Datastudio'!$D$1:$D$1613=D1316,'Graf I Nivel Datastudio'!$G$1:$G$1613,0))))+SUM(IF('Graf II Nivel Datastudio'!$B$1:$B$1613=B1316,IF('Graf II Nivel Datastudio'!$C$1:$C$1613=C1316,IF('Graf II Nivel Datastudio'!$D$1:$D$1613=D1316,'Graf II Nivel Datastudio'!$G$1:$G$1613,0))))</f>
        <v>0</v>
      </c>
      <c r="H1316" s="95">
        <f t="shared" si="45"/>
        <v>56</v>
      </c>
      <c r="I1316" s="95">
        <f t="shared" si="32"/>
        <v>7.0617906683480461E-2</v>
      </c>
      <c r="J1316" s="95">
        <f t="shared" si="2"/>
        <v>4.8068669527896998E-2</v>
      </c>
      <c r="K1316" s="34" t="s">
        <v>4728</v>
      </c>
    </row>
    <row r="1317" spans="1:11">
      <c r="A1317" s="34" t="s">
        <v>4656</v>
      </c>
      <c r="B1317" s="34">
        <v>2018</v>
      </c>
      <c r="C1317" s="34">
        <v>69</v>
      </c>
      <c r="D1317" s="34" t="s">
        <v>4673</v>
      </c>
      <c r="E1317" s="95">
        <f t="shared" si="46"/>
        <v>793</v>
      </c>
      <c r="F1317" s="95">
        <f>Cargos_x_gob!$C$4+Cargos_x_gob!$C$8</f>
        <v>1165</v>
      </c>
      <c r="G1317" s="95">
        <f t="array" ref="G1317">SUM(IF('Graf I Nivel Datastudio'!$B$1:$B$1613=B1317,IF('Graf I Nivel Datastudio'!$C$1:$C$1613=C1317,IF('Graf I Nivel Datastudio'!$D$1:$D$1613=D1317,'Graf I Nivel Datastudio'!$G$1:$G$1613,0))))+SUM(IF('Graf II Nivel Datastudio'!$B$1:$B$1613=B1317,IF('Graf II Nivel Datastudio'!$C$1:$C$1613=C1317,IF('Graf II Nivel Datastudio'!$D$1:$D$1613=D1317,'Graf II Nivel Datastudio'!$G$1:$G$1613,0))))</f>
        <v>1</v>
      </c>
      <c r="H1317" s="95">
        <f t="shared" si="45"/>
        <v>57</v>
      </c>
      <c r="I1317" s="95">
        <f t="shared" si="32"/>
        <v>7.1878940731399749E-2</v>
      </c>
      <c r="J1317" s="95">
        <f t="shared" si="2"/>
        <v>4.8927038626609444E-2</v>
      </c>
      <c r="K1317" s="34" t="s">
        <v>4728</v>
      </c>
    </row>
    <row r="1318" spans="1:11">
      <c r="A1318" s="34" t="s">
        <v>4656</v>
      </c>
      <c r="B1318" s="34">
        <v>2018</v>
      </c>
      <c r="C1318" s="34">
        <v>70</v>
      </c>
      <c r="D1318" s="34" t="s">
        <v>4673</v>
      </c>
      <c r="E1318" s="95">
        <f t="shared" si="46"/>
        <v>793</v>
      </c>
      <c r="F1318" s="95">
        <f>Cargos_x_gob!$C$4+Cargos_x_gob!$C$8</f>
        <v>1165</v>
      </c>
      <c r="G1318" s="95">
        <f t="array" ref="G1318">SUM(IF('Graf I Nivel Datastudio'!$B$1:$B$1613=B1318,IF('Graf I Nivel Datastudio'!$C$1:$C$1613=C1318,IF('Graf I Nivel Datastudio'!$D$1:$D$1613=D1318,'Graf I Nivel Datastudio'!$G$1:$G$1613,0))))+SUM(IF('Graf II Nivel Datastudio'!$B$1:$B$1613=B1318,IF('Graf II Nivel Datastudio'!$C$1:$C$1613=C1318,IF('Graf II Nivel Datastudio'!$D$1:$D$1613=D1318,'Graf II Nivel Datastudio'!$G$1:$G$1613,0))))</f>
        <v>0</v>
      </c>
      <c r="H1318" s="95">
        <f t="shared" si="45"/>
        <v>57</v>
      </c>
      <c r="I1318" s="95">
        <f t="shared" si="32"/>
        <v>7.1878940731399749E-2</v>
      </c>
      <c r="J1318" s="95">
        <f t="shared" si="2"/>
        <v>4.8927038626609444E-2</v>
      </c>
      <c r="K1318" s="34" t="s">
        <v>4728</v>
      </c>
    </row>
    <row r="1319" spans="1:11">
      <c r="A1319" s="34" t="s">
        <v>4656</v>
      </c>
      <c r="B1319" s="34">
        <v>2018</v>
      </c>
      <c r="C1319" s="34">
        <v>71</v>
      </c>
      <c r="D1319" s="34" t="s">
        <v>4673</v>
      </c>
      <c r="E1319" s="95">
        <f t="shared" si="46"/>
        <v>793</v>
      </c>
      <c r="F1319" s="95">
        <f>Cargos_x_gob!$C$4+Cargos_x_gob!$C$8</f>
        <v>1165</v>
      </c>
      <c r="G1319" s="95">
        <f t="array" ref="G1319">SUM(IF('Graf I Nivel Datastudio'!$B$1:$B$1613=B1319,IF('Graf I Nivel Datastudio'!$C$1:$C$1613=C1319,IF('Graf I Nivel Datastudio'!$D$1:$D$1613=D1319,'Graf I Nivel Datastudio'!$G$1:$G$1613,0))))+SUM(IF('Graf II Nivel Datastudio'!$B$1:$B$1613=B1319,IF('Graf II Nivel Datastudio'!$C$1:$C$1613=C1319,IF('Graf II Nivel Datastudio'!$D$1:$D$1613=D1319,'Graf II Nivel Datastudio'!$G$1:$G$1613,0))))</f>
        <v>0</v>
      </c>
      <c r="H1319" s="95">
        <f t="shared" si="45"/>
        <v>57</v>
      </c>
      <c r="I1319" s="95">
        <f t="shared" si="32"/>
        <v>7.1878940731399749E-2</v>
      </c>
      <c r="J1319" s="95">
        <f t="shared" si="2"/>
        <v>4.8927038626609444E-2</v>
      </c>
      <c r="K1319" s="34" t="s">
        <v>4728</v>
      </c>
    </row>
    <row r="1320" spans="1:11">
      <c r="A1320" s="34" t="s">
        <v>4656</v>
      </c>
      <c r="B1320" s="34">
        <v>2018</v>
      </c>
      <c r="C1320" s="34">
        <v>72</v>
      </c>
      <c r="D1320" s="34" t="s">
        <v>4673</v>
      </c>
      <c r="E1320" s="95">
        <f t="shared" si="46"/>
        <v>793</v>
      </c>
      <c r="F1320" s="95">
        <f>Cargos_x_gob!$C$4+Cargos_x_gob!$C$8</f>
        <v>1165</v>
      </c>
      <c r="G1320" s="95">
        <f t="array" ref="G1320">SUM(IF('Graf I Nivel Datastudio'!$B$1:$B$1613=B1320,IF('Graf I Nivel Datastudio'!$C$1:$C$1613=C1320,IF('Graf I Nivel Datastudio'!$D$1:$D$1613=D1320,'Graf I Nivel Datastudio'!$G$1:$G$1613,0))))+SUM(IF('Graf II Nivel Datastudio'!$B$1:$B$1613=B1320,IF('Graf II Nivel Datastudio'!$C$1:$C$1613=C1320,IF('Graf II Nivel Datastudio'!$D$1:$D$1613=D1320,'Graf II Nivel Datastudio'!$G$1:$G$1613,0))))</f>
        <v>0</v>
      </c>
      <c r="H1320" s="95">
        <f t="shared" si="45"/>
        <v>57</v>
      </c>
      <c r="I1320" s="95">
        <f t="shared" si="32"/>
        <v>7.1878940731399749E-2</v>
      </c>
      <c r="J1320" s="95">
        <f t="shared" si="2"/>
        <v>4.8927038626609444E-2</v>
      </c>
      <c r="K1320" s="34" t="s">
        <v>4728</v>
      </c>
    </row>
    <row r="1321" spans="1:11">
      <c r="A1321" s="34" t="s">
        <v>4656</v>
      </c>
      <c r="B1321" s="34">
        <v>2018</v>
      </c>
      <c r="C1321" s="34">
        <v>73</v>
      </c>
      <c r="D1321" s="34" t="s">
        <v>4673</v>
      </c>
      <c r="E1321" s="95">
        <f t="shared" si="46"/>
        <v>793</v>
      </c>
      <c r="F1321" s="95">
        <f>Cargos_x_gob!$C$4+Cargos_x_gob!$C$8</f>
        <v>1165</v>
      </c>
      <c r="G1321" s="95">
        <f t="array" ref="G1321">SUM(IF('Graf I Nivel Datastudio'!$B$1:$B$1613=B1321,IF('Graf I Nivel Datastudio'!$C$1:$C$1613=C1321,IF('Graf I Nivel Datastudio'!$D$1:$D$1613=D1321,'Graf I Nivel Datastudio'!$G$1:$G$1613,0))))+SUM(IF('Graf II Nivel Datastudio'!$B$1:$B$1613=B1321,IF('Graf II Nivel Datastudio'!$C$1:$C$1613=C1321,IF('Graf II Nivel Datastudio'!$D$1:$D$1613=D1321,'Graf II Nivel Datastudio'!$G$1:$G$1613,0))))</f>
        <v>0</v>
      </c>
      <c r="H1321" s="95">
        <f t="shared" si="45"/>
        <v>57</v>
      </c>
      <c r="I1321" s="95">
        <f t="shared" si="32"/>
        <v>7.1878940731399749E-2</v>
      </c>
      <c r="J1321" s="95">
        <f t="shared" si="2"/>
        <v>4.8927038626609444E-2</v>
      </c>
      <c r="K1321" s="34" t="s">
        <v>4728</v>
      </c>
    </row>
    <row r="1322" spans="1:11">
      <c r="A1322" s="34" t="s">
        <v>4656</v>
      </c>
      <c r="B1322" s="34">
        <v>2018</v>
      </c>
      <c r="C1322" s="34">
        <v>74</v>
      </c>
      <c r="D1322" s="34" t="s">
        <v>4673</v>
      </c>
      <c r="E1322" s="95">
        <f t="shared" si="46"/>
        <v>793</v>
      </c>
      <c r="F1322" s="95">
        <f>Cargos_x_gob!$C$4+Cargos_x_gob!$C$8</f>
        <v>1165</v>
      </c>
      <c r="G1322" s="95">
        <f t="array" ref="G1322">SUM(IF('Graf I Nivel Datastudio'!$B$1:$B$1613=B1322,IF('Graf I Nivel Datastudio'!$C$1:$C$1613=C1322,IF('Graf I Nivel Datastudio'!$D$1:$D$1613=D1322,'Graf I Nivel Datastudio'!$G$1:$G$1613,0))))+SUM(IF('Graf II Nivel Datastudio'!$B$1:$B$1613=B1322,IF('Graf II Nivel Datastudio'!$C$1:$C$1613=C1322,IF('Graf II Nivel Datastudio'!$D$1:$D$1613=D1322,'Graf II Nivel Datastudio'!$G$1:$G$1613,0))))</f>
        <v>0</v>
      </c>
      <c r="H1322" s="95">
        <f t="shared" si="45"/>
        <v>57</v>
      </c>
      <c r="I1322" s="95">
        <f t="shared" si="32"/>
        <v>7.1878940731399749E-2</v>
      </c>
      <c r="J1322" s="95">
        <f t="shared" si="2"/>
        <v>4.8927038626609444E-2</v>
      </c>
      <c r="K1322" s="34" t="s">
        <v>4728</v>
      </c>
    </row>
    <row r="1323" spans="1:11">
      <c r="A1323" s="34" t="s">
        <v>4656</v>
      </c>
      <c r="B1323" s="34">
        <v>2018</v>
      </c>
      <c r="C1323" s="34">
        <v>75</v>
      </c>
      <c r="D1323" s="34" t="s">
        <v>4673</v>
      </c>
      <c r="E1323" s="95">
        <f t="shared" si="46"/>
        <v>793</v>
      </c>
      <c r="F1323" s="95">
        <f>Cargos_x_gob!$C$4+Cargos_x_gob!$C$8</f>
        <v>1165</v>
      </c>
      <c r="G1323" s="95">
        <f t="array" ref="G1323">SUM(IF('Graf I Nivel Datastudio'!$B$1:$B$1613=B1323,IF('Graf I Nivel Datastudio'!$C$1:$C$1613=C1323,IF('Graf I Nivel Datastudio'!$D$1:$D$1613=D1323,'Graf I Nivel Datastudio'!$G$1:$G$1613,0))))+SUM(IF('Graf II Nivel Datastudio'!$B$1:$B$1613=B1323,IF('Graf II Nivel Datastudio'!$C$1:$C$1613=C1323,IF('Graf II Nivel Datastudio'!$D$1:$D$1613=D1323,'Graf II Nivel Datastudio'!$G$1:$G$1613,0))))</f>
        <v>0</v>
      </c>
      <c r="H1323" s="95">
        <f t="shared" si="45"/>
        <v>57</v>
      </c>
      <c r="I1323" s="95">
        <f t="shared" si="32"/>
        <v>7.1878940731399749E-2</v>
      </c>
      <c r="J1323" s="95">
        <f t="shared" si="2"/>
        <v>4.8927038626609444E-2</v>
      </c>
      <c r="K1323" s="34" t="s">
        <v>4728</v>
      </c>
    </row>
    <row r="1324" spans="1:11">
      <c r="A1324" s="34" t="s">
        <v>4656</v>
      </c>
      <c r="B1324" s="34">
        <v>2018</v>
      </c>
      <c r="C1324" s="34">
        <v>76</v>
      </c>
      <c r="D1324" s="34" t="s">
        <v>4673</v>
      </c>
      <c r="E1324" s="95">
        <f t="shared" si="46"/>
        <v>793</v>
      </c>
      <c r="F1324" s="95">
        <f>Cargos_x_gob!$C$4+Cargos_x_gob!$C$8</f>
        <v>1165</v>
      </c>
      <c r="G1324" s="95">
        <f t="array" ref="G1324">SUM(IF('Graf I Nivel Datastudio'!$B$1:$B$1613=B1324,IF('Graf I Nivel Datastudio'!$C$1:$C$1613=C1324,IF('Graf I Nivel Datastudio'!$D$1:$D$1613=D1324,'Graf I Nivel Datastudio'!$G$1:$G$1613,0))))+SUM(IF('Graf II Nivel Datastudio'!$B$1:$B$1613=B1324,IF('Graf II Nivel Datastudio'!$C$1:$C$1613=C1324,IF('Graf II Nivel Datastudio'!$D$1:$D$1613=D1324,'Graf II Nivel Datastudio'!$G$1:$G$1613,0))))</f>
        <v>0</v>
      </c>
      <c r="H1324" s="95">
        <f t="shared" si="45"/>
        <v>57</v>
      </c>
      <c r="I1324" s="95">
        <f t="shared" si="32"/>
        <v>7.1878940731399749E-2</v>
      </c>
      <c r="J1324" s="95">
        <f t="shared" si="2"/>
        <v>4.8927038626609444E-2</v>
      </c>
      <c r="K1324" s="34" t="s">
        <v>4728</v>
      </c>
    </row>
    <row r="1325" spans="1:11">
      <c r="A1325" s="34" t="s">
        <v>4656</v>
      </c>
      <c r="B1325" s="34">
        <v>2018</v>
      </c>
      <c r="C1325" s="34">
        <v>77</v>
      </c>
      <c r="D1325" s="34" t="s">
        <v>4673</v>
      </c>
      <c r="E1325" s="95">
        <f t="shared" si="46"/>
        <v>793</v>
      </c>
      <c r="F1325" s="95">
        <f>Cargos_x_gob!$C$4+Cargos_x_gob!$C$8</f>
        <v>1165</v>
      </c>
      <c r="G1325" s="95">
        <f t="array" ref="G1325">SUM(IF('Graf I Nivel Datastudio'!$B$1:$B$1613=B1325,IF('Graf I Nivel Datastudio'!$C$1:$C$1613=C1325,IF('Graf I Nivel Datastudio'!$D$1:$D$1613=D1325,'Graf I Nivel Datastudio'!$G$1:$G$1613,0))))+SUM(IF('Graf II Nivel Datastudio'!$B$1:$B$1613=B1325,IF('Graf II Nivel Datastudio'!$C$1:$C$1613=C1325,IF('Graf II Nivel Datastudio'!$D$1:$D$1613=D1325,'Graf II Nivel Datastudio'!$G$1:$G$1613,0))))</f>
        <v>0</v>
      </c>
      <c r="H1325" s="95">
        <f t="shared" si="45"/>
        <v>57</v>
      </c>
      <c r="I1325" s="95">
        <f t="shared" si="32"/>
        <v>7.1878940731399749E-2</v>
      </c>
      <c r="J1325" s="95">
        <f t="shared" si="2"/>
        <v>4.8927038626609444E-2</v>
      </c>
      <c r="K1325" s="34" t="s">
        <v>4728</v>
      </c>
    </row>
    <row r="1326" spans="1:11">
      <c r="A1326" s="34" t="s">
        <v>4656</v>
      </c>
      <c r="B1326" s="34">
        <v>2018</v>
      </c>
      <c r="C1326" s="34">
        <v>78</v>
      </c>
      <c r="D1326" s="34" t="s">
        <v>4673</v>
      </c>
      <c r="E1326" s="95">
        <f t="shared" si="46"/>
        <v>793</v>
      </c>
      <c r="F1326" s="95">
        <f>Cargos_x_gob!$C$4+Cargos_x_gob!$C$8</f>
        <v>1165</v>
      </c>
      <c r="G1326" s="95">
        <f t="array" ref="G1326">SUM(IF('Graf I Nivel Datastudio'!$B$1:$B$1613=B1326,IF('Graf I Nivel Datastudio'!$C$1:$C$1613=C1326,IF('Graf I Nivel Datastudio'!$D$1:$D$1613=D1326,'Graf I Nivel Datastudio'!$G$1:$G$1613,0))))+SUM(IF('Graf II Nivel Datastudio'!$B$1:$B$1613=B1326,IF('Graf II Nivel Datastudio'!$C$1:$C$1613=C1326,IF('Graf II Nivel Datastudio'!$D$1:$D$1613=D1326,'Graf II Nivel Datastudio'!$G$1:$G$1613,0))))</f>
        <v>0</v>
      </c>
      <c r="H1326" s="95">
        <f t="shared" si="45"/>
        <v>57</v>
      </c>
      <c r="I1326" s="95">
        <f t="shared" si="32"/>
        <v>7.1878940731399749E-2</v>
      </c>
      <c r="J1326" s="95">
        <f t="shared" si="2"/>
        <v>4.8927038626609444E-2</v>
      </c>
      <c r="K1326" s="34" t="s">
        <v>4728</v>
      </c>
    </row>
    <row r="1327" spans="1:11">
      <c r="A1327" s="34" t="s">
        <v>4656</v>
      </c>
      <c r="B1327" s="34">
        <v>2018</v>
      </c>
      <c r="C1327" s="34">
        <v>79</v>
      </c>
      <c r="D1327" s="34" t="s">
        <v>4673</v>
      </c>
      <c r="E1327" s="95">
        <f t="shared" si="46"/>
        <v>793</v>
      </c>
      <c r="F1327" s="95">
        <f>Cargos_x_gob!$C$4+Cargos_x_gob!$C$8</f>
        <v>1165</v>
      </c>
      <c r="G1327" s="95">
        <f t="array" ref="G1327">SUM(IF('Graf I Nivel Datastudio'!$B$1:$B$1613=B1327,IF('Graf I Nivel Datastudio'!$C$1:$C$1613=C1327,IF('Graf I Nivel Datastudio'!$D$1:$D$1613=D1327,'Graf I Nivel Datastudio'!$G$1:$G$1613,0))))+SUM(IF('Graf II Nivel Datastudio'!$B$1:$B$1613=B1327,IF('Graf II Nivel Datastudio'!$C$1:$C$1613=C1327,IF('Graf II Nivel Datastudio'!$D$1:$D$1613=D1327,'Graf II Nivel Datastudio'!$G$1:$G$1613,0))))</f>
        <v>0</v>
      </c>
      <c r="H1327" s="95">
        <f t="shared" si="45"/>
        <v>57</v>
      </c>
      <c r="I1327" s="95">
        <f t="shared" si="32"/>
        <v>7.1878940731399749E-2</v>
      </c>
      <c r="J1327" s="95">
        <f t="shared" si="2"/>
        <v>4.8927038626609444E-2</v>
      </c>
      <c r="K1327" s="34" t="s">
        <v>4728</v>
      </c>
    </row>
    <row r="1328" spans="1:11">
      <c r="A1328" s="34" t="s">
        <v>4656</v>
      </c>
      <c r="B1328" s="34">
        <v>2018</v>
      </c>
      <c r="C1328" s="34">
        <v>80</v>
      </c>
      <c r="D1328" s="34" t="s">
        <v>4673</v>
      </c>
      <c r="E1328" s="95">
        <f t="shared" si="46"/>
        <v>793</v>
      </c>
      <c r="F1328" s="95">
        <f>Cargos_x_gob!$C$4+Cargos_x_gob!$C$8</f>
        <v>1165</v>
      </c>
      <c r="G1328" s="95">
        <f t="array" ref="G1328">SUM(IF('Graf I Nivel Datastudio'!$B$1:$B$1613=B1328,IF('Graf I Nivel Datastudio'!$C$1:$C$1613=C1328,IF('Graf I Nivel Datastudio'!$D$1:$D$1613=D1328,'Graf I Nivel Datastudio'!$G$1:$G$1613,0))))+SUM(IF('Graf II Nivel Datastudio'!$B$1:$B$1613=B1328,IF('Graf II Nivel Datastudio'!$C$1:$C$1613=C1328,IF('Graf II Nivel Datastudio'!$D$1:$D$1613=D1328,'Graf II Nivel Datastudio'!$G$1:$G$1613,0))))</f>
        <v>0</v>
      </c>
      <c r="H1328" s="95">
        <f t="shared" si="45"/>
        <v>57</v>
      </c>
      <c r="I1328" s="95">
        <f t="shared" si="32"/>
        <v>7.1878940731399749E-2</v>
      </c>
      <c r="J1328" s="95">
        <f t="shared" si="2"/>
        <v>4.8927038626609444E-2</v>
      </c>
      <c r="K1328" s="34" t="s">
        <v>4728</v>
      </c>
    </row>
    <row r="1329" spans="1:11">
      <c r="A1329" s="34" t="s">
        <v>4656</v>
      </c>
      <c r="B1329" s="34">
        <v>2018</v>
      </c>
      <c r="C1329" s="34">
        <v>81</v>
      </c>
      <c r="D1329" s="34" t="s">
        <v>4673</v>
      </c>
      <c r="E1329" s="95">
        <f t="shared" si="46"/>
        <v>793</v>
      </c>
      <c r="F1329" s="95">
        <f>Cargos_x_gob!$C$4+Cargos_x_gob!$C$8</f>
        <v>1165</v>
      </c>
      <c r="G1329" s="95">
        <f t="array" ref="G1329">SUM(IF('Graf I Nivel Datastudio'!$B$1:$B$1613=B1329,IF('Graf I Nivel Datastudio'!$C$1:$C$1613=C1329,IF('Graf I Nivel Datastudio'!$D$1:$D$1613=D1329,'Graf I Nivel Datastudio'!$G$1:$G$1613,0))))+SUM(IF('Graf II Nivel Datastudio'!$B$1:$B$1613=B1329,IF('Graf II Nivel Datastudio'!$C$1:$C$1613=C1329,IF('Graf II Nivel Datastudio'!$D$1:$D$1613=D1329,'Graf II Nivel Datastudio'!$G$1:$G$1613,0))))</f>
        <v>0</v>
      </c>
      <c r="H1329" s="95">
        <f t="shared" si="45"/>
        <v>57</v>
      </c>
      <c r="I1329" s="95">
        <f t="shared" si="32"/>
        <v>7.1878940731399749E-2</v>
      </c>
      <c r="J1329" s="95">
        <f t="shared" si="2"/>
        <v>4.8927038626609444E-2</v>
      </c>
      <c r="K1329" s="34" t="s">
        <v>4728</v>
      </c>
    </row>
    <row r="1330" spans="1:11">
      <c r="A1330" s="34" t="s">
        <v>4656</v>
      </c>
      <c r="B1330" s="34">
        <v>2018</v>
      </c>
      <c r="C1330" s="34">
        <v>82</v>
      </c>
      <c r="D1330" s="34" t="s">
        <v>4673</v>
      </c>
      <c r="E1330" s="95">
        <f t="shared" si="46"/>
        <v>793</v>
      </c>
      <c r="F1330" s="95">
        <f>Cargos_x_gob!$C$4+Cargos_x_gob!$C$8</f>
        <v>1165</v>
      </c>
      <c r="G1330" s="95">
        <f t="array" ref="G1330">SUM(IF('Graf I Nivel Datastudio'!$B$1:$B$1613=B1330,IF('Graf I Nivel Datastudio'!$C$1:$C$1613=C1330,IF('Graf I Nivel Datastudio'!$D$1:$D$1613=D1330,'Graf I Nivel Datastudio'!$G$1:$G$1613,0))))+SUM(IF('Graf II Nivel Datastudio'!$B$1:$B$1613=B1330,IF('Graf II Nivel Datastudio'!$C$1:$C$1613=C1330,IF('Graf II Nivel Datastudio'!$D$1:$D$1613=D1330,'Graf II Nivel Datastudio'!$G$1:$G$1613,0))))</f>
        <v>1</v>
      </c>
      <c r="H1330" s="95">
        <f t="shared" si="45"/>
        <v>58</v>
      </c>
      <c r="I1330" s="95">
        <f t="shared" si="32"/>
        <v>7.3139974779319036E-2</v>
      </c>
      <c r="J1330" s="95">
        <f t="shared" si="2"/>
        <v>4.978540772532189E-2</v>
      </c>
      <c r="K1330" s="34" t="s">
        <v>4728</v>
      </c>
    </row>
    <row r="1331" spans="1:11">
      <c r="A1331" s="34" t="s">
        <v>4656</v>
      </c>
      <c r="B1331" s="34">
        <v>2018</v>
      </c>
      <c r="C1331" s="34">
        <v>83</v>
      </c>
      <c r="D1331" s="34" t="s">
        <v>4673</v>
      </c>
      <c r="E1331" s="95">
        <f t="shared" si="46"/>
        <v>793</v>
      </c>
      <c r="F1331" s="95">
        <f>Cargos_x_gob!$C$4+Cargos_x_gob!$C$8</f>
        <v>1165</v>
      </c>
      <c r="G1331" s="95">
        <f t="array" ref="G1331">SUM(IF('Graf I Nivel Datastudio'!$B$1:$B$1613=B1331,IF('Graf I Nivel Datastudio'!$C$1:$C$1613=C1331,IF('Graf I Nivel Datastudio'!$D$1:$D$1613=D1331,'Graf I Nivel Datastudio'!$G$1:$G$1613,0))))+SUM(IF('Graf II Nivel Datastudio'!$B$1:$B$1613=B1331,IF('Graf II Nivel Datastudio'!$C$1:$C$1613=C1331,IF('Graf II Nivel Datastudio'!$D$1:$D$1613=D1331,'Graf II Nivel Datastudio'!$G$1:$G$1613,0))))</f>
        <v>0</v>
      </c>
      <c r="H1331" s="95">
        <f t="shared" si="45"/>
        <v>58</v>
      </c>
      <c r="I1331" s="95">
        <f t="shared" si="32"/>
        <v>7.3139974779319036E-2</v>
      </c>
      <c r="J1331" s="95">
        <f t="shared" si="2"/>
        <v>4.978540772532189E-2</v>
      </c>
      <c r="K1331" s="34" t="s">
        <v>4728</v>
      </c>
    </row>
    <row r="1332" spans="1:11">
      <c r="A1332" s="34" t="s">
        <v>4656</v>
      </c>
      <c r="B1332" s="34">
        <v>2018</v>
      </c>
      <c r="C1332" s="34">
        <v>84</v>
      </c>
      <c r="D1332" s="34" t="s">
        <v>4673</v>
      </c>
      <c r="E1332" s="95">
        <f t="shared" si="46"/>
        <v>793</v>
      </c>
      <c r="F1332" s="95">
        <f>Cargos_x_gob!$C$4+Cargos_x_gob!$C$8</f>
        <v>1165</v>
      </c>
      <c r="G1332" s="95">
        <f t="array" ref="G1332">SUM(IF('Graf I Nivel Datastudio'!$B$1:$B$1613=B1332,IF('Graf I Nivel Datastudio'!$C$1:$C$1613=C1332,IF('Graf I Nivel Datastudio'!$D$1:$D$1613=D1332,'Graf I Nivel Datastudio'!$G$1:$G$1613,0))))+SUM(IF('Graf II Nivel Datastudio'!$B$1:$B$1613=B1332,IF('Graf II Nivel Datastudio'!$C$1:$C$1613=C1332,IF('Graf II Nivel Datastudio'!$D$1:$D$1613=D1332,'Graf II Nivel Datastudio'!$G$1:$G$1613,0))))</f>
        <v>0</v>
      </c>
      <c r="H1332" s="95">
        <f t="shared" si="45"/>
        <v>58</v>
      </c>
      <c r="I1332" s="95">
        <f t="shared" si="32"/>
        <v>7.3139974779319036E-2</v>
      </c>
      <c r="J1332" s="95">
        <f t="shared" si="2"/>
        <v>4.978540772532189E-2</v>
      </c>
      <c r="K1332" s="34" t="s">
        <v>4728</v>
      </c>
    </row>
    <row r="1333" spans="1:11">
      <c r="A1333" s="34" t="s">
        <v>4656</v>
      </c>
      <c r="B1333" s="34">
        <v>2018</v>
      </c>
      <c r="C1333" s="34">
        <v>85</v>
      </c>
      <c r="D1333" s="34" t="s">
        <v>4673</v>
      </c>
      <c r="E1333" s="95">
        <f t="shared" si="46"/>
        <v>793</v>
      </c>
      <c r="F1333" s="95">
        <f>Cargos_x_gob!$C$4+Cargos_x_gob!$C$8</f>
        <v>1165</v>
      </c>
      <c r="G1333" s="95">
        <f t="array" ref="G1333">SUM(IF('Graf I Nivel Datastudio'!$B$1:$B$1613=B1333,IF('Graf I Nivel Datastudio'!$C$1:$C$1613=C1333,IF('Graf I Nivel Datastudio'!$D$1:$D$1613=D1333,'Graf I Nivel Datastudio'!$G$1:$G$1613,0))))+SUM(IF('Graf II Nivel Datastudio'!$B$1:$B$1613=B1333,IF('Graf II Nivel Datastudio'!$C$1:$C$1613=C1333,IF('Graf II Nivel Datastudio'!$D$1:$D$1613=D1333,'Graf II Nivel Datastudio'!$G$1:$G$1613,0))))</f>
        <v>0</v>
      </c>
      <c r="H1333" s="95">
        <f t="shared" si="45"/>
        <v>58</v>
      </c>
      <c r="I1333" s="95">
        <f t="shared" si="32"/>
        <v>7.3139974779319036E-2</v>
      </c>
      <c r="J1333" s="95">
        <f t="shared" si="2"/>
        <v>4.978540772532189E-2</v>
      </c>
      <c r="K1333" s="34" t="s">
        <v>4728</v>
      </c>
    </row>
    <row r="1334" spans="1:11">
      <c r="A1334" s="34" t="s">
        <v>4656</v>
      </c>
      <c r="B1334" s="34">
        <v>2018</v>
      </c>
      <c r="C1334" s="34">
        <v>86</v>
      </c>
      <c r="D1334" s="34" t="s">
        <v>4673</v>
      </c>
      <c r="E1334" s="95">
        <f t="shared" si="46"/>
        <v>793</v>
      </c>
      <c r="F1334" s="95">
        <f>Cargos_x_gob!$C$4+Cargos_x_gob!$C$8</f>
        <v>1165</v>
      </c>
      <c r="G1334" s="95">
        <f t="array" ref="G1334">SUM(IF('Graf I Nivel Datastudio'!$B$1:$B$1613=B1334,IF('Graf I Nivel Datastudio'!$C$1:$C$1613=C1334,IF('Graf I Nivel Datastudio'!$D$1:$D$1613=D1334,'Graf I Nivel Datastudio'!$G$1:$G$1613,0))))+SUM(IF('Graf II Nivel Datastudio'!$B$1:$B$1613=B1334,IF('Graf II Nivel Datastudio'!$C$1:$C$1613=C1334,IF('Graf II Nivel Datastudio'!$D$1:$D$1613=D1334,'Graf II Nivel Datastudio'!$G$1:$G$1613,0))))</f>
        <v>0</v>
      </c>
      <c r="H1334" s="95">
        <f t="shared" si="45"/>
        <v>58</v>
      </c>
      <c r="I1334" s="95">
        <f t="shared" si="32"/>
        <v>7.3139974779319036E-2</v>
      </c>
      <c r="J1334" s="95">
        <f t="shared" si="2"/>
        <v>4.978540772532189E-2</v>
      </c>
      <c r="K1334" s="34" t="s">
        <v>4728</v>
      </c>
    </row>
    <row r="1335" spans="1:11">
      <c r="A1335" s="34" t="s">
        <v>4656</v>
      </c>
      <c r="B1335" s="34">
        <v>2018</v>
      </c>
      <c r="C1335" s="34">
        <v>87</v>
      </c>
      <c r="D1335" s="34" t="s">
        <v>4673</v>
      </c>
      <c r="E1335" s="95">
        <f t="shared" si="46"/>
        <v>793</v>
      </c>
      <c r="F1335" s="95">
        <f>Cargos_x_gob!$C$4+Cargos_x_gob!$C$8</f>
        <v>1165</v>
      </c>
      <c r="G1335" s="95">
        <f t="array" ref="G1335">SUM(IF('Graf I Nivel Datastudio'!$B$1:$B$1613=B1335,IF('Graf I Nivel Datastudio'!$C$1:$C$1613=C1335,IF('Graf I Nivel Datastudio'!$D$1:$D$1613=D1335,'Graf I Nivel Datastudio'!$G$1:$G$1613,0))))+SUM(IF('Graf II Nivel Datastudio'!$B$1:$B$1613=B1335,IF('Graf II Nivel Datastudio'!$C$1:$C$1613=C1335,IF('Graf II Nivel Datastudio'!$D$1:$D$1613=D1335,'Graf II Nivel Datastudio'!$G$1:$G$1613,0))))</f>
        <v>0</v>
      </c>
      <c r="H1335" s="95">
        <f t="shared" si="45"/>
        <v>58</v>
      </c>
      <c r="I1335" s="95">
        <f t="shared" si="32"/>
        <v>7.3139974779319036E-2</v>
      </c>
      <c r="J1335" s="95">
        <f t="shared" si="2"/>
        <v>4.978540772532189E-2</v>
      </c>
      <c r="K1335" s="34" t="s">
        <v>4728</v>
      </c>
    </row>
    <row r="1336" spans="1:11">
      <c r="A1336" s="34" t="s">
        <v>4656</v>
      </c>
      <c r="B1336" s="34">
        <v>2018</v>
      </c>
      <c r="C1336" s="34">
        <v>88</v>
      </c>
      <c r="D1336" s="34" t="s">
        <v>4673</v>
      </c>
      <c r="E1336" s="95">
        <f t="shared" si="46"/>
        <v>793</v>
      </c>
      <c r="F1336" s="95">
        <f>Cargos_x_gob!$C$4+Cargos_x_gob!$C$8</f>
        <v>1165</v>
      </c>
      <c r="G1336" s="95">
        <f t="array" ref="G1336">SUM(IF('Graf I Nivel Datastudio'!$B$1:$B$1613=B1336,IF('Graf I Nivel Datastudio'!$C$1:$C$1613=C1336,IF('Graf I Nivel Datastudio'!$D$1:$D$1613=D1336,'Graf I Nivel Datastudio'!$G$1:$G$1613,0))))+SUM(IF('Graf II Nivel Datastudio'!$B$1:$B$1613=B1336,IF('Graf II Nivel Datastudio'!$C$1:$C$1613=C1336,IF('Graf II Nivel Datastudio'!$D$1:$D$1613=D1336,'Graf II Nivel Datastudio'!$G$1:$G$1613,0))))</f>
        <v>0</v>
      </c>
      <c r="H1336" s="95">
        <f t="shared" si="45"/>
        <v>58</v>
      </c>
      <c r="I1336" s="95">
        <f t="shared" si="32"/>
        <v>7.3139974779319036E-2</v>
      </c>
      <c r="J1336" s="95">
        <f t="shared" si="2"/>
        <v>4.978540772532189E-2</v>
      </c>
      <c r="K1336" s="34" t="s">
        <v>4728</v>
      </c>
    </row>
    <row r="1337" spans="1:11">
      <c r="A1337" s="34" t="s">
        <v>4656</v>
      </c>
      <c r="B1337" s="34">
        <v>2018</v>
      </c>
      <c r="C1337" s="34">
        <v>89</v>
      </c>
      <c r="D1337" s="34" t="s">
        <v>4673</v>
      </c>
      <c r="E1337" s="95">
        <f t="shared" si="46"/>
        <v>793</v>
      </c>
      <c r="F1337" s="95">
        <f>Cargos_x_gob!$C$4+Cargos_x_gob!$C$8</f>
        <v>1165</v>
      </c>
      <c r="G1337" s="95">
        <f t="array" ref="G1337">SUM(IF('Graf I Nivel Datastudio'!$B$1:$B$1613=B1337,IF('Graf I Nivel Datastudio'!$C$1:$C$1613=C1337,IF('Graf I Nivel Datastudio'!$D$1:$D$1613=D1337,'Graf I Nivel Datastudio'!$G$1:$G$1613,0))))+SUM(IF('Graf II Nivel Datastudio'!$B$1:$B$1613=B1337,IF('Graf II Nivel Datastudio'!$C$1:$C$1613=C1337,IF('Graf II Nivel Datastudio'!$D$1:$D$1613=D1337,'Graf II Nivel Datastudio'!$G$1:$G$1613,0))))</f>
        <v>0</v>
      </c>
      <c r="H1337" s="95">
        <f t="shared" si="45"/>
        <v>58</v>
      </c>
      <c r="I1337" s="95">
        <f t="shared" si="32"/>
        <v>7.3139974779319036E-2</v>
      </c>
      <c r="J1337" s="95">
        <f t="shared" si="2"/>
        <v>4.978540772532189E-2</v>
      </c>
      <c r="K1337" s="34" t="s">
        <v>4728</v>
      </c>
    </row>
    <row r="1338" spans="1:11">
      <c r="A1338" s="34" t="s">
        <v>4656</v>
      </c>
      <c r="B1338" s="34">
        <v>2018</v>
      </c>
      <c r="C1338" s="34">
        <v>90</v>
      </c>
      <c r="D1338" s="34" t="s">
        <v>4673</v>
      </c>
      <c r="E1338" s="95">
        <f t="shared" si="46"/>
        <v>793</v>
      </c>
      <c r="F1338" s="95">
        <f>Cargos_x_gob!$C$4+Cargos_x_gob!$C$8</f>
        <v>1165</v>
      </c>
      <c r="G1338" s="95">
        <f t="array" ref="G1338">SUM(IF('Graf I Nivel Datastudio'!$B$1:$B$1613=B1338,IF('Graf I Nivel Datastudio'!$C$1:$C$1613=C1338,IF('Graf I Nivel Datastudio'!$D$1:$D$1613=D1338,'Graf I Nivel Datastudio'!$G$1:$G$1613,0))))+SUM(IF('Graf II Nivel Datastudio'!$B$1:$B$1613=B1338,IF('Graf II Nivel Datastudio'!$C$1:$C$1613=C1338,IF('Graf II Nivel Datastudio'!$D$1:$D$1613=D1338,'Graf II Nivel Datastudio'!$G$1:$G$1613,0))))</f>
        <v>0</v>
      </c>
      <c r="H1338" s="95">
        <f t="shared" si="45"/>
        <v>58</v>
      </c>
      <c r="I1338" s="95">
        <f t="shared" si="32"/>
        <v>7.3139974779319036E-2</v>
      </c>
      <c r="J1338" s="95">
        <f t="shared" si="2"/>
        <v>4.978540772532189E-2</v>
      </c>
      <c r="K1338" s="34" t="s">
        <v>4728</v>
      </c>
    </row>
    <row r="1339" spans="1:11">
      <c r="A1339" s="34" t="s">
        <v>4656</v>
      </c>
      <c r="B1339" s="34">
        <v>2018</v>
      </c>
      <c r="C1339" s="34">
        <v>91</v>
      </c>
      <c r="D1339" s="34" t="s">
        <v>4673</v>
      </c>
      <c r="E1339" s="95">
        <f t="shared" si="46"/>
        <v>793</v>
      </c>
      <c r="F1339" s="95">
        <f>Cargos_x_gob!$C$4+Cargos_x_gob!$C$8</f>
        <v>1165</v>
      </c>
      <c r="G1339" s="95">
        <f t="array" ref="G1339">SUM(IF('Graf I Nivel Datastudio'!$B$1:$B$1613=B1339,IF('Graf I Nivel Datastudio'!$C$1:$C$1613=C1339,IF('Graf I Nivel Datastudio'!$D$1:$D$1613=D1339,'Graf I Nivel Datastudio'!$G$1:$G$1613,0))))+SUM(IF('Graf II Nivel Datastudio'!$B$1:$B$1613=B1339,IF('Graf II Nivel Datastudio'!$C$1:$C$1613=C1339,IF('Graf II Nivel Datastudio'!$D$1:$D$1613=D1339,'Graf II Nivel Datastudio'!$G$1:$G$1613,0))))</f>
        <v>1</v>
      </c>
      <c r="H1339" s="95">
        <f t="shared" si="45"/>
        <v>59</v>
      </c>
      <c r="I1339" s="95">
        <f t="shared" si="32"/>
        <v>7.4401008827238338E-2</v>
      </c>
      <c r="J1339" s="95">
        <f t="shared" si="2"/>
        <v>5.0643776824034335E-2</v>
      </c>
      <c r="K1339" s="34" t="s">
        <v>4728</v>
      </c>
    </row>
    <row r="1340" spans="1:11">
      <c r="A1340" s="34" t="s">
        <v>4656</v>
      </c>
      <c r="B1340" s="34">
        <v>2018</v>
      </c>
      <c r="C1340" s="34">
        <v>92</v>
      </c>
      <c r="D1340" s="34" t="s">
        <v>4673</v>
      </c>
      <c r="E1340" s="95">
        <f t="shared" si="46"/>
        <v>793</v>
      </c>
      <c r="F1340" s="95">
        <f>Cargos_x_gob!$C$4+Cargos_x_gob!$C$8</f>
        <v>1165</v>
      </c>
      <c r="G1340" s="95">
        <f t="array" ref="G1340">SUM(IF('Graf I Nivel Datastudio'!$B$1:$B$1613=B1340,IF('Graf I Nivel Datastudio'!$C$1:$C$1613=C1340,IF('Graf I Nivel Datastudio'!$D$1:$D$1613=D1340,'Graf I Nivel Datastudio'!$G$1:$G$1613,0))))+SUM(IF('Graf II Nivel Datastudio'!$B$1:$B$1613=B1340,IF('Graf II Nivel Datastudio'!$C$1:$C$1613=C1340,IF('Graf II Nivel Datastudio'!$D$1:$D$1613=D1340,'Graf II Nivel Datastudio'!$G$1:$G$1613,0))))</f>
        <v>0</v>
      </c>
      <c r="H1340" s="95">
        <f t="shared" si="45"/>
        <v>59</v>
      </c>
      <c r="I1340" s="95">
        <f t="shared" si="32"/>
        <v>7.4401008827238338E-2</v>
      </c>
      <c r="J1340" s="95">
        <f t="shared" si="2"/>
        <v>5.0643776824034335E-2</v>
      </c>
      <c r="K1340" s="34" t="s">
        <v>4728</v>
      </c>
    </row>
    <row r="1341" spans="1:11">
      <c r="A1341" s="34" t="s">
        <v>4656</v>
      </c>
      <c r="B1341" s="34">
        <v>2018</v>
      </c>
      <c r="C1341" s="34">
        <v>93</v>
      </c>
      <c r="D1341" s="34" t="s">
        <v>4673</v>
      </c>
      <c r="E1341" s="95">
        <f t="shared" si="46"/>
        <v>793</v>
      </c>
      <c r="F1341" s="95">
        <f>Cargos_x_gob!$C$4+Cargos_x_gob!$C$8</f>
        <v>1165</v>
      </c>
      <c r="G1341" s="95">
        <f t="array" ref="G1341">SUM(IF('Graf I Nivel Datastudio'!$B$1:$B$1613=B1341,IF('Graf I Nivel Datastudio'!$C$1:$C$1613=C1341,IF('Graf I Nivel Datastudio'!$D$1:$D$1613=D1341,'Graf I Nivel Datastudio'!$G$1:$G$1613,0))))+SUM(IF('Graf II Nivel Datastudio'!$B$1:$B$1613=B1341,IF('Graf II Nivel Datastudio'!$C$1:$C$1613=C1341,IF('Graf II Nivel Datastudio'!$D$1:$D$1613=D1341,'Graf II Nivel Datastudio'!$G$1:$G$1613,0))))</f>
        <v>0</v>
      </c>
      <c r="H1341" s="95">
        <f t="shared" si="45"/>
        <v>59</v>
      </c>
      <c r="I1341" s="95">
        <f t="shared" si="32"/>
        <v>7.4401008827238338E-2</v>
      </c>
      <c r="J1341" s="95">
        <f t="shared" si="2"/>
        <v>5.0643776824034335E-2</v>
      </c>
      <c r="K1341" s="34" t="s">
        <v>4728</v>
      </c>
    </row>
    <row r="1342" spans="1:11">
      <c r="A1342" s="34" t="s">
        <v>4656</v>
      </c>
      <c r="B1342" s="34">
        <v>2018</v>
      </c>
      <c r="C1342" s="34">
        <v>94</v>
      </c>
      <c r="D1342" s="34" t="s">
        <v>4673</v>
      </c>
      <c r="E1342" s="95">
        <f t="shared" si="46"/>
        <v>793</v>
      </c>
      <c r="F1342" s="95">
        <f>Cargos_x_gob!$C$4+Cargos_x_gob!$C$8</f>
        <v>1165</v>
      </c>
      <c r="G1342" s="95">
        <f t="array" ref="G1342">SUM(IF('Graf I Nivel Datastudio'!$B$1:$B$1613=B1342,IF('Graf I Nivel Datastudio'!$C$1:$C$1613=C1342,IF('Graf I Nivel Datastudio'!$D$1:$D$1613=D1342,'Graf I Nivel Datastudio'!$G$1:$G$1613,0))))+SUM(IF('Graf II Nivel Datastudio'!$B$1:$B$1613=B1342,IF('Graf II Nivel Datastudio'!$C$1:$C$1613=C1342,IF('Graf II Nivel Datastudio'!$D$1:$D$1613=D1342,'Graf II Nivel Datastudio'!$G$1:$G$1613,0))))</f>
        <v>0</v>
      </c>
      <c r="H1342" s="95">
        <f t="shared" si="45"/>
        <v>59</v>
      </c>
      <c r="I1342" s="95">
        <f t="shared" si="32"/>
        <v>7.4401008827238338E-2</v>
      </c>
      <c r="J1342" s="95">
        <f t="shared" si="2"/>
        <v>5.0643776824034335E-2</v>
      </c>
      <c r="K1342" s="34" t="s">
        <v>4728</v>
      </c>
    </row>
    <row r="1343" spans="1:11">
      <c r="A1343" s="34" t="s">
        <v>4656</v>
      </c>
      <c r="B1343" s="34">
        <v>2018</v>
      </c>
      <c r="C1343" s="34">
        <v>95</v>
      </c>
      <c r="D1343" s="34" t="s">
        <v>4673</v>
      </c>
      <c r="E1343" s="95">
        <f t="shared" si="46"/>
        <v>793</v>
      </c>
      <c r="F1343" s="95">
        <f>Cargos_x_gob!$C$4+Cargos_x_gob!$C$8</f>
        <v>1165</v>
      </c>
      <c r="G1343" s="95">
        <f t="array" ref="G1343">SUM(IF('Graf I Nivel Datastudio'!$B$1:$B$1613=B1343,IF('Graf I Nivel Datastudio'!$C$1:$C$1613=C1343,IF('Graf I Nivel Datastudio'!$D$1:$D$1613=D1343,'Graf I Nivel Datastudio'!$G$1:$G$1613,0))))+SUM(IF('Graf II Nivel Datastudio'!$B$1:$B$1613=B1343,IF('Graf II Nivel Datastudio'!$C$1:$C$1613=C1343,IF('Graf II Nivel Datastudio'!$D$1:$D$1613=D1343,'Graf II Nivel Datastudio'!$G$1:$G$1613,0))))</f>
        <v>0</v>
      </c>
      <c r="H1343" s="95">
        <f t="shared" si="45"/>
        <v>59</v>
      </c>
      <c r="I1343" s="95">
        <f t="shared" si="32"/>
        <v>7.4401008827238338E-2</v>
      </c>
      <c r="J1343" s="95">
        <f t="shared" si="2"/>
        <v>5.0643776824034335E-2</v>
      </c>
      <c r="K1343" s="34" t="s">
        <v>4728</v>
      </c>
    </row>
    <row r="1344" spans="1:11">
      <c r="A1344" s="34" t="s">
        <v>4656</v>
      </c>
      <c r="B1344" s="34">
        <v>2018</v>
      </c>
      <c r="C1344" s="34">
        <v>96</v>
      </c>
      <c r="D1344" s="34" t="s">
        <v>4673</v>
      </c>
      <c r="E1344" s="95">
        <f t="shared" si="46"/>
        <v>793</v>
      </c>
      <c r="F1344" s="95">
        <f>Cargos_x_gob!$C$4+Cargos_x_gob!$C$8</f>
        <v>1165</v>
      </c>
      <c r="G1344" s="95">
        <f t="array" ref="G1344">SUM(IF('Graf I Nivel Datastudio'!$B$1:$B$1613=B1344,IF('Graf I Nivel Datastudio'!$C$1:$C$1613=C1344,IF('Graf I Nivel Datastudio'!$D$1:$D$1613=D1344,'Graf I Nivel Datastudio'!$G$1:$G$1613,0))))+SUM(IF('Graf II Nivel Datastudio'!$B$1:$B$1613=B1344,IF('Graf II Nivel Datastudio'!$C$1:$C$1613=C1344,IF('Graf II Nivel Datastudio'!$D$1:$D$1613=D1344,'Graf II Nivel Datastudio'!$G$1:$G$1613,0))))</f>
        <v>0</v>
      </c>
      <c r="H1344" s="95">
        <f t="shared" si="45"/>
        <v>59</v>
      </c>
      <c r="I1344" s="95">
        <f t="shared" si="32"/>
        <v>7.4401008827238338E-2</v>
      </c>
      <c r="J1344" s="95">
        <f t="shared" si="2"/>
        <v>5.0643776824034335E-2</v>
      </c>
      <c r="K1344" s="34" t="s">
        <v>4728</v>
      </c>
    </row>
    <row r="1345" spans="1:11">
      <c r="A1345" s="34" t="s">
        <v>4656</v>
      </c>
      <c r="B1345" s="34">
        <v>2018</v>
      </c>
      <c r="C1345" s="34">
        <v>97</v>
      </c>
      <c r="D1345" s="34" t="s">
        <v>4673</v>
      </c>
      <c r="E1345" s="95">
        <f t="shared" si="46"/>
        <v>793</v>
      </c>
      <c r="F1345" s="95">
        <f>Cargos_x_gob!$C$4+Cargos_x_gob!$C$8</f>
        <v>1165</v>
      </c>
      <c r="G1345" s="95">
        <f t="array" ref="G1345">SUM(IF('Graf I Nivel Datastudio'!$B$1:$B$1613=B1345,IF('Graf I Nivel Datastudio'!$C$1:$C$1613=C1345,IF('Graf I Nivel Datastudio'!$D$1:$D$1613=D1345,'Graf I Nivel Datastudio'!$G$1:$G$1613,0))))+SUM(IF('Graf II Nivel Datastudio'!$B$1:$B$1613=B1345,IF('Graf II Nivel Datastudio'!$C$1:$C$1613=C1345,IF('Graf II Nivel Datastudio'!$D$1:$D$1613=D1345,'Graf II Nivel Datastudio'!$G$1:$G$1613,0))))</f>
        <v>0</v>
      </c>
      <c r="H1345" s="95">
        <f t="shared" si="45"/>
        <v>59</v>
      </c>
      <c r="I1345" s="95">
        <f t="shared" si="32"/>
        <v>7.4401008827238338E-2</v>
      </c>
      <c r="J1345" s="95">
        <f t="shared" si="2"/>
        <v>5.0643776824034335E-2</v>
      </c>
      <c r="K1345" s="34" t="s">
        <v>4728</v>
      </c>
    </row>
    <row r="1346" spans="1:11">
      <c r="A1346" s="34" t="s">
        <v>4656</v>
      </c>
      <c r="B1346" s="34">
        <v>2018</v>
      </c>
      <c r="C1346" s="34">
        <v>98</v>
      </c>
      <c r="D1346" s="34" t="s">
        <v>4673</v>
      </c>
      <c r="E1346" s="95">
        <f t="shared" si="46"/>
        <v>793</v>
      </c>
      <c r="F1346" s="95">
        <f>Cargos_x_gob!$C$4+Cargos_x_gob!$C$8</f>
        <v>1165</v>
      </c>
      <c r="G1346" s="95">
        <f t="array" ref="G1346">SUM(IF('Graf I Nivel Datastudio'!$B$1:$B$1613=B1346,IF('Graf I Nivel Datastudio'!$C$1:$C$1613=C1346,IF('Graf I Nivel Datastudio'!$D$1:$D$1613=D1346,'Graf I Nivel Datastudio'!$G$1:$G$1613,0))))+SUM(IF('Graf II Nivel Datastudio'!$B$1:$B$1613=B1346,IF('Graf II Nivel Datastudio'!$C$1:$C$1613=C1346,IF('Graf II Nivel Datastudio'!$D$1:$D$1613=D1346,'Graf II Nivel Datastudio'!$G$1:$G$1613,0))))</f>
        <v>0</v>
      </c>
      <c r="H1346" s="95">
        <f t="shared" si="45"/>
        <v>59</v>
      </c>
      <c r="I1346" s="95">
        <f t="shared" si="32"/>
        <v>7.4401008827238338E-2</v>
      </c>
      <c r="J1346" s="95">
        <f t="shared" si="2"/>
        <v>5.0643776824034335E-2</v>
      </c>
      <c r="K1346" s="34" t="s">
        <v>4728</v>
      </c>
    </row>
    <row r="1347" spans="1:11">
      <c r="A1347" s="34" t="s">
        <v>4656</v>
      </c>
      <c r="B1347" s="34">
        <v>2018</v>
      </c>
      <c r="C1347" s="34">
        <v>99</v>
      </c>
      <c r="D1347" s="34" t="s">
        <v>4673</v>
      </c>
      <c r="E1347" s="95">
        <f t="shared" si="46"/>
        <v>793</v>
      </c>
      <c r="F1347" s="95">
        <f>Cargos_x_gob!$C$4+Cargos_x_gob!$C$8</f>
        <v>1165</v>
      </c>
      <c r="G1347" s="95">
        <f t="array" ref="G1347">SUM(IF('Graf I Nivel Datastudio'!$B$1:$B$1613=B1347,IF('Graf I Nivel Datastudio'!$C$1:$C$1613=C1347,IF('Graf I Nivel Datastudio'!$D$1:$D$1613=D1347,'Graf I Nivel Datastudio'!$G$1:$G$1613,0))))+SUM(IF('Graf II Nivel Datastudio'!$B$1:$B$1613=B1347,IF('Graf II Nivel Datastudio'!$C$1:$C$1613=C1347,IF('Graf II Nivel Datastudio'!$D$1:$D$1613=D1347,'Graf II Nivel Datastudio'!$G$1:$G$1613,0))))</f>
        <v>0</v>
      </c>
      <c r="H1347" s="95">
        <f t="shared" si="45"/>
        <v>59</v>
      </c>
      <c r="I1347" s="95">
        <f t="shared" si="32"/>
        <v>7.4401008827238338E-2</v>
      </c>
      <c r="J1347" s="95">
        <f t="shared" si="2"/>
        <v>5.0643776824034335E-2</v>
      </c>
      <c r="K1347" s="34" t="s">
        <v>4728</v>
      </c>
    </row>
    <row r="1348" spans="1:11">
      <c r="A1348" s="34" t="s">
        <v>4656</v>
      </c>
      <c r="B1348" s="34">
        <v>2018</v>
      </c>
      <c r="C1348" s="34">
        <v>100</v>
      </c>
      <c r="D1348" s="34" t="s">
        <v>4673</v>
      </c>
      <c r="E1348" s="95">
        <f t="shared" si="46"/>
        <v>793</v>
      </c>
      <c r="F1348" s="95">
        <f>Cargos_x_gob!$C$4+Cargos_x_gob!$C$8</f>
        <v>1165</v>
      </c>
      <c r="G1348" s="95">
        <f t="array" ref="G1348">SUM(IF('Graf I Nivel Datastudio'!$B$1:$B$1613=B1348,IF('Graf I Nivel Datastudio'!$C$1:$C$1613=C1348,IF('Graf I Nivel Datastudio'!$D$1:$D$1613=D1348,'Graf I Nivel Datastudio'!$G$1:$G$1613,0))))+SUM(IF('Graf II Nivel Datastudio'!$B$1:$B$1613=B1348,IF('Graf II Nivel Datastudio'!$C$1:$C$1613=C1348,IF('Graf II Nivel Datastudio'!$D$1:$D$1613=D1348,'Graf II Nivel Datastudio'!$G$1:$G$1613,0))))</f>
        <v>0</v>
      </c>
      <c r="H1348" s="95">
        <f t="shared" si="45"/>
        <v>59</v>
      </c>
      <c r="I1348" s="95">
        <f t="shared" si="32"/>
        <v>7.4401008827238338E-2</v>
      </c>
      <c r="J1348" s="95">
        <f t="shared" si="2"/>
        <v>5.0643776824034335E-2</v>
      </c>
      <c r="K1348" s="34" t="s">
        <v>4728</v>
      </c>
    </row>
    <row r="1349" spans="1:11">
      <c r="A1349" s="34" t="s">
        <v>4656</v>
      </c>
      <c r="B1349" s="34">
        <v>2018</v>
      </c>
      <c r="C1349" s="34">
        <v>101</v>
      </c>
      <c r="D1349" s="34" t="s">
        <v>4673</v>
      </c>
      <c r="E1349" s="95">
        <f t="shared" si="46"/>
        <v>793</v>
      </c>
      <c r="F1349" s="95">
        <f>Cargos_x_gob!$C$4+Cargos_x_gob!$C$8</f>
        <v>1165</v>
      </c>
      <c r="G1349" s="95">
        <f t="array" ref="G1349">SUM(IF('Graf I Nivel Datastudio'!$B$1:$B$1613=B1349,IF('Graf I Nivel Datastudio'!$C$1:$C$1613=C1349,IF('Graf I Nivel Datastudio'!$D$1:$D$1613=D1349,'Graf I Nivel Datastudio'!$G$1:$G$1613,0))))+SUM(IF('Graf II Nivel Datastudio'!$B$1:$B$1613=B1349,IF('Graf II Nivel Datastudio'!$C$1:$C$1613=C1349,IF('Graf II Nivel Datastudio'!$D$1:$D$1613=D1349,'Graf II Nivel Datastudio'!$G$1:$G$1613,0))))</f>
        <v>0</v>
      </c>
      <c r="H1349" s="95">
        <f t="shared" si="45"/>
        <v>59</v>
      </c>
      <c r="I1349" s="95">
        <f t="shared" si="32"/>
        <v>7.4401008827238338E-2</v>
      </c>
      <c r="J1349" s="95">
        <f t="shared" si="2"/>
        <v>5.0643776824034335E-2</v>
      </c>
      <c r="K1349" s="34" t="s">
        <v>4728</v>
      </c>
    </row>
    <row r="1350" spans="1:11">
      <c r="A1350" s="34" t="s">
        <v>4656</v>
      </c>
      <c r="B1350" s="34">
        <v>2018</v>
      </c>
      <c r="C1350" s="34">
        <v>102</v>
      </c>
      <c r="D1350" s="34" t="s">
        <v>4673</v>
      </c>
      <c r="E1350" s="95">
        <f t="shared" si="46"/>
        <v>793</v>
      </c>
      <c r="F1350" s="95">
        <f>Cargos_x_gob!$C$4+Cargos_x_gob!$C$8</f>
        <v>1165</v>
      </c>
      <c r="G1350" s="95">
        <f t="array" ref="G1350">SUM(IF('Graf I Nivel Datastudio'!$B$1:$B$1613=B1350,IF('Graf I Nivel Datastudio'!$C$1:$C$1613=C1350,IF('Graf I Nivel Datastudio'!$D$1:$D$1613=D1350,'Graf I Nivel Datastudio'!$G$1:$G$1613,0))))+SUM(IF('Graf II Nivel Datastudio'!$B$1:$B$1613=B1350,IF('Graf II Nivel Datastudio'!$C$1:$C$1613=C1350,IF('Graf II Nivel Datastudio'!$D$1:$D$1613=D1350,'Graf II Nivel Datastudio'!$G$1:$G$1613,0))))</f>
        <v>0</v>
      </c>
      <c r="H1350" s="95">
        <f t="shared" si="45"/>
        <v>59</v>
      </c>
      <c r="I1350" s="95">
        <f t="shared" si="32"/>
        <v>7.4401008827238338E-2</v>
      </c>
      <c r="J1350" s="95">
        <f t="shared" si="2"/>
        <v>5.0643776824034335E-2</v>
      </c>
      <c r="K1350" s="34" t="s">
        <v>4728</v>
      </c>
    </row>
    <row r="1351" spans="1:11">
      <c r="A1351" s="34" t="s">
        <v>4656</v>
      </c>
      <c r="B1351" s="34">
        <v>2018</v>
      </c>
      <c r="C1351" s="34">
        <v>103</v>
      </c>
      <c r="D1351" s="34" t="s">
        <v>4673</v>
      </c>
      <c r="E1351" s="95">
        <f t="shared" si="46"/>
        <v>793</v>
      </c>
      <c r="F1351" s="95">
        <f>Cargos_x_gob!$C$4+Cargos_x_gob!$C$8</f>
        <v>1165</v>
      </c>
      <c r="G1351" s="95">
        <f t="array" ref="G1351">SUM(IF('Graf I Nivel Datastudio'!$B$1:$B$1613=B1351,IF('Graf I Nivel Datastudio'!$C$1:$C$1613=C1351,IF('Graf I Nivel Datastudio'!$D$1:$D$1613=D1351,'Graf I Nivel Datastudio'!$G$1:$G$1613,0))))+SUM(IF('Graf II Nivel Datastudio'!$B$1:$B$1613=B1351,IF('Graf II Nivel Datastudio'!$C$1:$C$1613=C1351,IF('Graf II Nivel Datastudio'!$D$1:$D$1613=D1351,'Graf II Nivel Datastudio'!$G$1:$G$1613,0))))</f>
        <v>0</v>
      </c>
      <c r="H1351" s="95">
        <f t="shared" si="45"/>
        <v>59</v>
      </c>
      <c r="I1351" s="95">
        <f t="shared" si="32"/>
        <v>7.4401008827238338E-2</v>
      </c>
      <c r="J1351" s="95">
        <f t="shared" si="2"/>
        <v>5.0643776824034335E-2</v>
      </c>
      <c r="K1351" s="34" t="s">
        <v>4728</v>
      </c>
    </row>
    <row r="1352" spans="1:11">
      <c r="A1352" s="34" t="s">
        <v>4656</v>
      </c>
      <c r="B1352" s="34">
        <v>2018</v>
      </c>
      <c r="C1352" s="34">
        <v>104</v>
      </c>
      <c r="D1352" s="34" t="s">
        <v>4673</v>
      </c>
      <c r="E1352" s="95">
        <f t="shared" si="46"/>
        <v>793</v>
      </c>
      <c r="F1352" s="95">
        <f>Cargos_x_gob!$C$4+Cargos_x_gob!$C$8</f>
        <v>1165</v>
      </c>
      <c r="G1352" s="95">
        <f t="array" ref="G1352">SUM(IF('Graf I Nivel Datastudio'!$B$1:$B$1613=B1352,IF('Graf I Nivel Datastudio'!$C$1:$C$1613=C1352,IF('Graf I Nivel Datastudio'!$D$1:$D$1613=D1352,'Graf I Nivel Datastudio'!$G$1:$G$1613,0))))+SUM(IF('Graf II Nivel Datastudio'!$B$1:$B$1613=B1352,IF('Graf II Nivel Datastudio'!$C$1:$C$1613=C1352,IF('Graf II Nivel Datastudio'!$D$1:$D$1613=D1352,'Graf II Nivel Datastudio'!$G$1:$G$1613,0))))</f>
        <v>0</v>
      </c>
      <c r="H1352" s="95">
        <f t="shared" si="45"/>
        <v>59</v>
      </c>
      <c r="I1352" s="95">
        <f t="shared" si="32"/>
        <v>7.4401008827238338E-2</v>
      </c>
      <c r="J1352" s="95">
        <f t="shared" si="2"/>
        <v>5.0643776824034335E-2</v>
      </c>
      <c r="K1352" s="34" t="s">
        <v>4728</v>
      </c>
    </row>
    <row r="1353" spans="1:11">
      <c r="A1353" s="34" t="s">
        <v>4656</v>
      </c>
      <c r="B1353" s="34">
        <v>2018</v>
      </c>
      <c r="C1353" s="34">
        <v>1</v>
      </c>
      <c r="D1353" s="34" t="s">
        <v>4678</v>
      </c>
      <c r="E1353" s="95">
        <f t="shared" si="46"/>
        <v>793</v>
      </c>
      <c r="F1353" s="95">
        <f>Cargos_x_gob!$C$4+Cargos_x_gob!$C$8</f>
        <v>1165</v>
      </c>
      <c r="G1353" s="95">
        <f t="array" ref="G1353">SUM(IF('Graf I Nivel Datastudio'!$B$1:$B$1613=B1353,IF('Graf I Nivel Datastudio'!$C$1:$C$1613=C1353,IF('Graf I Nivel Datastudio'!$D$1:$D$1613=D1353,'Graf I Nivel Datastudio'!$G$1:$G$1613,0))))+SUM(IF('Graf II Nivel Datastudio'!$B$1:$B$1613=B1353,IF('Graf II Nivel Datastudio'!$C$1:$C$1613=C1353,IF('Graf II Nivel Datastudio'!$D$1:$D$1613=D1353,'Graf II Nivel Datastudio'!$G$1:$G$1613,0))))</f>
        <v>6</v>
      </c>
      <c r="H1353" s="95">
        <f>G1353</f>
        <v>6</v>
      </c>
      <c r="I1353" s="95">
        <f t="shared" si="32"/>
        <v>7.5662042875157629E-3</v>
      </c>
      <c r="J1353" s="95">
        <f t="shared" si="2"/>
        <v>5.1502145922746783E-3</v>
      </c>
      <c r="K1353" s="34" t="s">
        <v>4728</v>
      </c>
    </row>
    <row r="1354" spans="1:11">
      <c r="A1354" s="34" t="s">
        <v>4656</v>
      </c>
      <c r="B1354" s="34">
        <v>2018</v>
      </c>
      <c r="C1354" s="34">
        <v>2</v>
      </c>
      <c r="D1354" s="34" t="s">
        <v>4678</v>
      </c>
      <c r="E1354" s="95">
        <f t="shared" si="46"/>
        <v>793</v>
      </c>
      <c r="F1354" s="95">
        <f>Cargos_x_gob!$C$4+Cargos_x_gob!$C$8</f>
        <v>1165</v>
      </c>
      <c r="G1354" s="95">
        <f t="array" ref="G1354">SUM(IF('Graf I Nivel Datastudio'!$B$1:$B$1613=B1354,IF('Graf I Nivel Datastudio'!$C$1:$C$1613=C1354,IF('Graf I Nivel Datastudio'!$D$1:$D$1613=D1354,'Graf I Nivel Datastudio'!$G$1:$G$1613,0))))+SUM(IF('Graf II Nivel Datastudio'!$B$1:$B$1613=B1354,IF('Graf II Nivel Datastudio'!$C$1:$C$1613=C1354,IF('Graf II Nivel Datastudio'!$D$1:$D$1613=D1354,'Graf II Nivel Datastudio'!$G$1:$G$1613,0))))</f>
        <v>0</v>
      </c>
      <c r="H1354" s="95">
        <f t="shared" ref="H1354:H1456" si="47">H1353+G1354</f>
        <v>6</v>
      </c>
      <c r="I1354" s="95">
        <f t="shared" si="32"/>
        <v>7.5662042875157629E-3</v>
      </c>
      <c r="J1354" s="95">
        <f t="shared" si="2"/>
        <v>5.1502145922746783E-3</v>
      </c>
      <c r="K1354" s="34" t="s">
        <v>4728</v>
      </c>
    </row>
    <row r="1355" spans="1:11">
      <c r="A1355" s="34" t="s">
        <v>4656</v>
      </c>
      <c r="B1355" s="34">
        <v>2018</v>
      </c>
      <c r="C1355" s="34">
        <v>3</v>
      </c>
      <c r="D1355" s="34" t="s">
        <v>4678</v>
      </c>
      <c r="E1355" s="95">
        <f t="shared" si="46"/>
        <v>793</v>
      </c>
      <c r="F1355" s="95">
        <f>Cargos_x_gob!$C$4+Cargos_x_gob!$C$8</f>
        <v>1165</v>
      </c>
      <c r="G1355" s="95">
        <f t="array" ref="G1355">SUM(IF('Graf I Nivel Datastudio'!$B$1:$B$1613=B1355,IF('Graf I Nivel Datastudio'!$C$1:$C$1613=C1355,IF('Graf I Nivel Datastudio'!$D$1:$D$1613=D1355,'Graf I Nivel Datastudio'!$G$1:$G$1613,0))))+SUM(IF('Graf II Nivel Datastudio'!$B$1:$B$1613=B1355,IF('Graf II Nivel Datastudio'!$C$1:$C$1613=C1355,IF('Graf II Nivel Datastudio'!$D$1:$D$1613=D1355,'Graf II Nivel Datastudio'!$G$1:$G$1613,0))))</f>
        <v>2</v>
      </c>
      <c r="H1355" s="95">
        <f t="shared" si="47"/>
        <v>8</v>
      </c>
      <c r="I1355" s="95">
        <f t="shared" si="32"/>
        <v>1.0088272383354351E-2</v>
      </c>
      <c r="J1355" s="95">
        <f t="shared" si="2"/>
        <v>6.8669527896995704E-3</v>
      </c>
      <c r="K1355" s="34" t="s">
        <v>4728</v>
      </c>
    </row>
    <row r="1356" spans="1:11">
      <c r="A1356" s="34" t="s">
        <v>4656</v>
      </c>
      <c r="B1356" s="34">
        <v>2018</v>
      </c>
      <c r="C1356" s="34">
        <v>4</v>
      </c>
      <c r="D1356" s="34" t="s">
        <v>4678</v>
      </c>
      <c r="E1356" s="95">
        <f t="shared" si="46"/>
        <v>793</v>
      </c>
      <c r="F1356" s="95">
        <f>Cargos_x_gob!$C$4+Cargos_x_gob!$C$8</f>
        <v>1165</v>
      </c>
      <c r="G1356" s="95">
        <f t="array" ref="G1356">SUM(IF('Graf I Nivel Datastudio'!$B$1:$B$1613=B1356,IF('Graf I Nivel Datastudio'!$C$1:$C$1613=C1356,IF('Graf I Nivel Datastudio'!$D$1:$D$1613=D1356,'Graf I Nivel Datastudio'!$G$1:$G$1613,0))))+SUM(IF('Graf II Nivel Datastudio'!$B$1:$B$1613=B1356,IF('Graf II Nivel Datastudio'!$C$1:$C$1613=C1356,IF('Graf II Nivel Datastudio'!$D$1:$D$1613=D1356,'Graf II Nivel Datastudio'!$G$1:$G$1613,0))))</f>
        <v>2</v>
      </c>
      <c r="H1356" s="95">
        <f t="shared" si="47"/>
        <v>10</v>
      </c>
      <c r="I1356" s="95">
        <f t="shared" si="32"/>
        <v>1.2610340479192938E-2</v>
      </c>
      <c r="J1356" s="95">
        <f t="shared" si="2"/>
        <v>8.5836909871244635E-3</v>
      </c>
      <c r="K1356" s="34" t="s">
        <v>4728</v>
      </c>
    </row>
    <row r="1357" spans="1:11">
      <c r="A1357" s="34" t="s">
        <v>4656</v>
      </c>
      <c r="B1357" s="34">
        <v>2018</v>
      </c>
      <c r="C1357" s="34">
        <v>5</v>
      </c>
      <c r="D1357" s="34" t="s">
        <v>4678</v>
      </c>
      <c r="E1357" s="95">
        <f t="shared" si="46"/>
        <v>793</v>
      </c>
      <c r="F1357" s="95">
        <f>Cargos_x_gob!$C$4+Cargos_x_gob!$C$8</f>
        <v>1165</v>
      </c>
      <c r="G1357" s="95">
        <f t="array" ref="G1357">SUM(IF('Graf I Nivel Datastudio'!$B$1:$B$1613=B1357,IF('Graf I Nivel Datastudio'!$C$1:$C$1613=C1357,IF('Graf I Nivel Datastudio'!$D$1:$D$1613=D1357,'Graf I Nivel Datastudio'!$G$1:$G$1613,0))))+SUM(IF('Graf II Nivel Datastudio'!$B$1:$B$1613=B1357,IF('Graf II Nivel Datastudio'!$C$1:$C$1613=C1357,IF('Graf II Nivel Datastudio'!$D$1:$D$1613=D1357,'Graf II Nivel Datastudio'!$G$1:$G$1613,0))))</f>
        <v>2</v>
      </c>
      <c r="H1357" s="95">
        <f t="shared" si="47"/>
        <v>12</v>
      </c>
      <c r="I1357" s="95">
        <f t="shared" si="32"/>
        <v>1.5132408575031526E-2</v>
      </c>
      <c r="J1357" s="95">
        <f t="shared" si="2"/>
        <v>1.0300429184549357E-2</v>
      </c>
      <c r="K1357" s="34" t="s">
        <v>4728</v>
      </c>
    </row>
    <row r="1358" spans="1:11">
      <c r="A1358" s="34" t="s">
        <v>4656</v>
      </c>
      <c r="B1358" s="34">
        <v>2018</v>
      </c>
      <c r="C1358" s="34">
        <v>6</v>
      </c>
      <c r="D1358" s="34" t="s">
        <v>4678</v>
      </c>
      <c r="E1358" s="95">
        <f t="shared" si="46"/>
        <v>793</v>
      </c>
      <c r="F1358" s="95">
        <f>Cargos_x_gob!$C$4+Cargos_x_gob!$C$8</f>
        <v>1165</v>
      </c>
      <c r="G1358" s="95">
        <f t="array" ref="G1358">SUM(IF('Graf I Nivel Datastudio'!$B$1:$B$1613=B1358,IF('Graf I Nivel Datastudio'!$C$1:$C$1613=C1358,IF('Graf I Nivel Datastudio'!$D$1:$D$1613=D1358,'Graf I Nivel Datastudio'!$G$1:$G$1613,0))))+SUM(IF('Graf II Nivel Datastudio'!$B$1:$B$1613=B1358,IF('Graf II Nivel Datastudio'!$C$1:$C$1613=C1358,IF('Graf II Nivel Datastudio'!$D$1:$D$1613=D1358,'Graf II Nivel Datastudio'!$G$1:$G$1613,0))))</f>
        <v>3</v>
      </c>
      <c r="H1358" s="95">
        <f t="shared" si="47"/>
        <v>15</v>
      </c>
      <c r="I1358" s="95">
        <f t="shared" si="32"/>
        <v>1.8915510718789406E-2</v>
      </c>
      <c r="J1358" s="95">
        <f t="shared" si="2"/>
        <v>1.2875536480686695E-2</v>
      </c>
      <c r="K1358" s="34" t="s">
        <v>4728</v>
      </c>
    </row>
    <row r="1359" spans="1:11">
      <c r="A1359" s="34" t="s">
        <v>4656</v>
      </c>
      <c r="B1359" s="34">
        <v>2018</v>
      </c>
      <c r="C1359" s="34">
        <v>7</v>
      </c>
      <c r="D1359" s="34" t="s">
        <v>4678</v>
      </c>
      <c r="E1359" s="95">
        <f t="shared" si="46"/>
        <v>793</v>
      </c>
      <c r="F1359" s="95">
        <f>Cargos_x_gob!$C$4+Cargos_x_gob!$C$8</f>
        <v>1165</v>
      </c>
      <c r="G1359" s="95">
        <f t="array" ref="G1359">SUM(IF('Graf I Nivel Datastudio'!$B$1:$B$1613=B1359,IF('Graf I Nivel Datastudio'!$C$1:$C$1613=C1359,IF('Graf I Nivel Datastudio'!$D$1:$D$1613=D1359,'Graf I Nivel Datastudio'!$G$1:$G$1613,0))))+SUM(IF('Graf II Nivel Datastudio'!$B$1:$B$1613=B1359,IF('Graf II Nivel Datastudio'!$C$1:$C$1613=C1359,IF('Graf II Nivel Datastudio'!$D$1:$D$1613=D1359,'Graf II Nivel Datastudio'!$G$1:$G$1613,0))))</f>
        <v>0</v>
      </c>
      <c r="H1359" s="95">
        <f t="shared" si="47"/>
        <v>15</v>
      </c>
      <c r="I1359" s="95">
        <f t="shared" si="32"/>
        <v>1.8915510718789406E-2</v>
      </c>
      <c r="J1359" s="95">
        <f t="shared" si="2"/>
        <v>1.2875536480686695E-2</v>
      </c>
      <c r="K1359" s="34" t="s">
        <v>4728</v>
      </c>
    </row>
    <row r="1360" spans="1:11">
      <c r="A1360" s="34" t="s">
        <v>4656</v>
      </c>
      <c r="B1360" s="34">
        <v>2018</v>
      </c>
      <c r="C1360" s="34">
        <v>8</v>
      </c>
      <c r="D1360" s="34" t="s">
        <v>4678</v>
      </c>
      <c r="E1360" s="95">
        <f t="shared" si="46"/>
        <v>793</v>
      </c>
      <c r="F1360" s="95">
        <f>Cargos_x_gob!$C$4+Cargos_x_gob!$C$8</f>
        <v>1165</v>
      </c>
      <c r="G1360" s="95">
        <f t="array" ref="G1360">SUM(IF('Graf I Nivel Datastudio'!$B$1:$B$1613=B1360,IF('Graf I Nivel Datastudio'!$C$1:$C$1613=C1360,IF('Graf I Nivel Datastudio'!$D$1:$D$1613=D1360,'Graf I Nivel Datastudio'!$G$1:$G$1613,0))))+SUM(IF('Graf II Nivel Datastudio'!$B$1:$B$1613=B1360,IF('Graf II Nivel Datastudio'!$C$1:$C$1613=C1360,IF('Graf II Nivel Datastudio'!$D$1:$D$1613=D1360,'Graf II Nivel Datastudio'!$G$1:$G$1613,0))))</f>
        <v>4</v>
      </c>
      <c r="H1360" s="95">
        <f t="shared" si="47"/>
        <v>19</v>
      </c>
      <c r="I1360" s="95">
        <f t="shared" si="32"/>
        <v>2.3959646910466582E-2</v>
      </c>
      <c r="J1360" s="95">
        <f t="shared" si="2"/>
        <v>1.6309012875536481E-2</v>
      </c>
      <c r="K1360" s="34" t="s">
        <v>4728</v>
      </c>
    </row>
    <row r="1361" spans="1:11">
      <c r="A1361" s="34" t="s">
        <v>4656</v>
      </c>
      <c r="B1361" s="34">
        <v>2018</v>
      </c>
      <c r="C1361" s="34">
        <v>9</v>
      </c>
      <c r="D1361" s="34" t="s">
        <v>4678</v>
      </c>
      <c r="E1361" s="95">
        <f t="shared" si="46"/>
        <v>793</v>
      </c>
      <c r="F1361" s="95">
        <f>Cargos_x_gob!$C$4+Cargos_x_gob!$C$8</f>
        <v>1165</v>
      </c>
      <c r="G1361" s="95">
        <f t="array" ref="G1361">SUM(IF('Graf I Nivel Datastudio'!$B$1:$B$1613=B1361,IF('Graf I Nivel Datastudio'!$C$1:$C$1613=C1361,IF('Graf I Nivel Datastudio'!$D$1:$D$1613=D1361,'Graf I Nivel Datastudio'!$G$1:$G$1613,0))))+SUM(IF('Graf II Nivel Datastudio'!$B$1:$B$1613=B1361,IF('Graf II Nivel Datastudio'!$C$1:$C$1613=C1361,IF('Graf II Nivel Datastudio'!$D$1:$D$1613=D1361,'Graf II Nivel Datastudio'!$G$1:$G$1613,0))))</f>
        <v>2</v>
      </c>
      <c r="H1361" s="95">
        <f t="shared" si="47"/>
        <v>21</v>
      </c>
      <c r="I1361" s="95">
        <f t="shared" si="32"/>
        <v>2.6481715006305171E-2</v>
      </c>
      <c r="J1361" s="95">
        <f t="shared" si="2"/>
        <v>1.8025751072961373E-2</v>
      </c>
      <c r="K1361" s="34" t="s">
        <v>4728</v>
      </c>
    </row>
    <row r="1362" spans="1:11">
      <c r="A1362" s="34" t="s">
        <v>4656</v>
      </c>
      <c r="B1362" s="34">
        <v>2018</v>
      </c>
      <c r="C1362" s="34">
        <v>10</v>
      </c>
      <c r="D1362" s="34" t="s">
        <v>4678</v>
      </c>
      <c r="E1362" s="95">
        <f t="shared" si="46"/>
        <v>793</v>
      </c>
      <c r="F1362" s="95">
        <f>Cargos_x_gob!$C$4+Cargos_x_gob!$C$8</f>
        <v>1165</v>
      </c>
      <c r="G1362" s="95">
        <f t="array" ref="G1362">SUM(IF('Graf I Nivel Datastudio'!$B$1:$B$1613=B1362,IF('Graf I Nivel Datastudio'!$C$1:$C$1613=C1362,IF('Graf I Nivel Datastudio'!$D$1:$D$1613=D1362,'Graf I Nivel Datastudio'!$G$1:$G$1613,0))))+SUM(IF('Graf II Nivel Datastudio'!$B$1:$B$1613=B1362,IF('Graf II Nivel Datastudio'!$C$1:$C$1613=C1362,IF('Graf II Nivel Datastudio'!$D$1:$D$1613=D1362,'Graf II Nivel Datastudio'!$G$1:$G$1613,0))))</f>
        <v>4</v>
      </c>
      <c r="H1362" s="95">
        <f t="shared" si="47"/>
        <v>25</v>
      </c>
      <c r="I1362" s="95">
        <f t="shared" si="32"/>
        <v>3.1525851197982346E-2</v>
      </c>
      <c r="J1362" s="95">
        <f t="shared" si="2"/>
        <v>2.1459227467811159E-2</v>
      </c>
      <c r="K1362" s="34" t="s">
        <v>4728</v>
      </c>
    </row>
    <row r="1363" spans="1:11">
      <c r="A1363" s="34" t="s">
        <v>4656</v>
      </c>
      <c r="B1363" s="34">
        <v>2018</v>
      </c>
      <c r="C1363" s="34">
        <v>11</v>
      </c>
      <c r="D1363" s="34" t="s">
        <v>4678</v>
      </c>
      <c r="E1363" s="95">
        <f t="shared" si="46"/>
        <v>793</v>
      </c>
      <c r="F1363" s="95">
        <f>Cargos_x_gob!$C$4+Cargos_x_gob!$C$8</f>
        <v>1165</v>
      </c>
      <c r="G1363" s="95">
        <f t="array" ref="G1363">SUM(IF('Graf I Nivel Datastudio'!$B$1:$B$1613=B1363,IF('Graf I Nivel Datastudio'!$C$1:$C$1613=C1363,IF('Graf I Nivel Datastudio'!$D$1:$D$1613=D1363,'Graf I Nivel Datastudio'!$G$1:$G$1613,0))))+SUM(IF('Graf II Nivel Datastudio'!$B$1:$B$1613=B1363,IF('Graf II Nivel Datastudio'!$C$1:$C$1613=C1363,IF('Graf II Nivel Datastudio'!$D$1:$D$1613=D1363,'Graf II Nivel Datastudio'!$G$1:$G$1613,0))))</f>
        <v>4</v>
      </c>
      <c r="H1363" s="95">
        <f t="shared" si="47"/>
        <v>29</v>
      </c>
      <c r="I1363" s="95">
        <f t="shared" si="32"/>
        <v>3.6569987389659518E-2</v>
      </c>
      <c r="J1363" s="95">
        <f t="shared" si="2"/>
        <v>2.4892703862660945E-2</v>
      </c>
      <c r="K1363" s="34" t="s">
        <v>4728</v>
      </c>
    </row>
    <row r="1364" spans="1:11">
      <c r="A1364" s="34" t="s">
        <v>4656</v>
      </c>
      <c r="B1364" s="34">
        <v>2018</v>
      </c>
      <c r="C1364" s="34">
        <v>12</v>
      </c>
      <c r="D1364" s="34" t="s">
        <v>4678</v>
      </c>
      <c r="E1364" s="95">
        <f t="shared" si="46"/>
        <v>793</v>
      </c>
      <c r="F1364" s="95">
        <f>Cargos_x_gob!$C$4+Cargos_x_gob!$C$8</f>
        <v>1165</v>
      </c>
      <c r="G1364" s="95">
        <f t="array" ref="G1364">SUM(IF('Graf I Nivel Datastudio'!$B$1:$B$1613=B1364,IF('Graf I Nivel Datastudio'!$C$1:$C$1613=C1364,IF('Graf I Nivel Datastudio'!$D$1:$D$1613=D1364,'Graf I Nivel Datastudio'!$G$1:$G$1613,0))))+SUM(IF('Graf II Nivel Datastudio'!$B$1:$B$1613=B1364,IF('Graf II Nivel Datastudio'!$C$1:$C$1613=C1364,IF('Graf II Nivel Datastudio'!$D$1:$D$1613=D1364,'Graf II Nivel Datastudio'!$G$1:$G$1613,0))))</f>
        <v>7</v>
      </c>
      <c r="H1364" s="95">
        <f t="shared" si="47"/>
        <v>36</v>
      </c>
      <c r="I1364" s="98">
        <f t="shared" si="32"/>
        <v>4.5397225725094581E-2</v>
      </c>
      <c r="J1364" s="98">
        <f t="shared" si="2"/>
        <v>3.0901287553648068E-2</v>
      </c>
      <c r="K1364" s="34" t="s">
        <v>4728</v>
      </c>
    </row>
    <row r="1365" spans="1:11">
      <c r="A1365" s="34" t="s">
        <v>4656</v>
      </c>
      <c r="B1365" s="34">
        <v>2018</v>
      </c>
      <c r="C1365" s="34">
        <v>13</v>
      </c>
      <c r="D1365" s="34" t="s">
        <v>4678</v>
      </c>
      <c r="E1365" s="95">
        <f t="shared" si="46"/>
        <v>793</v>
      </c>
      <c r="F1365" s="95">
        <f>Cargos_x_gob!$C$4+Cargos_x_gob!$C$8</f>
        <v>1165</v>
      </c>
      <c r="G1365" s="95">
        <f t="array" ref="G1365">SUM(IF('Graf I Nivel Datastudio'!$B$1:$B$1613=B1365,IF('Graf I Nivel Datastudio'!$C$1:$C$1613=C1365,IF('Graf I Nivel Datastudio'!$D$1:$D$1613=D1365,'Graf I Nivel Datastudio'!$G$1:$G$1613,0))))+SUM(IF('Graf II Nivel Datastudio'!$B$1:$B$1613=B1365,IF('Graf II Nivel Datastudio'!$C$1:$C$1613=C1365,IF('Graf II Nivel Datastudio'!$D$1:$D$1613=D1365,'Graf II Nivel Datastudio'!$G$1:$G$1613,0))))</f>
        <v>0</v>
      </c>
      <c r="H1365" s="95">
        <f t="shared" si="47"/>
        <v>36</v>
      </c>
      <c r="I1365" s="95">
        <f t="shared" si="32"/>
        <v>4.5397225725094581E-2</v>
      </c>
      <c r="J1365" s="95">
        <f t="shared" si="2"/>
        <v>3.0901287553648068E-2</v>
      </c>
      <c r="K1365" s="34" t="s">
        <v>4728</v>
      </c>
    </row>
    <row r="1366" spans="1:11">
      <c r="A1366" s="34" t="s">
        <v>4656</v>
      </c>
      <c r="B1366" s="34">
        <v>2018</v>
      </c>
      <c r="C1366" s="34">
        <v>14</v>
      </c>
      <c r="D1366" s="34" t="s">
        <v>4678</v>
      </c>
      <c r="E1366" s="95">
        <f t="shared" si="46"/>
        <v>793</v>
      </c>
      <c r="F1366" s="95">
        <f>Cargos_x_gob!$C$4+Cargos_x_gob!$C$8</f>
        <v>1165</v>
      </c>
      <c r="G1366" s="95">
        <f t="array" ref="G1366">SUM(IF('Graf I Nivel Datastudio'!$B$1:$B$1613=B1366,IF('Graf I Nivel Datastudio'!$C$1:$C$1613=C1366,IF('Graf I Nivel Datastudio'!$D$1:$D$1613=D1366,'Graf I Nivel Datastudio'!$G$1:$G$1613,0))))+SUM(IF('Graf II Nivel Datastudio'!$B$1:$B$1613=B1366,IF('Graf II Nivel Datastudio'!$C$1:$C$1613=C1366,IF('Graf II Nivel Datastudio'!$D$1:$D$1613=D1366,'Graf II Nivel Datastudio'!$G$1:$G$1613,0))))</f>
        <v>3</v>
      </c>
      <c r="H1366" s="95">
        <f t="shared" si="47"/>
        <v>39</v>
      </c>
      <c r="I1366" s="95">
        <f t="shared" si="32"/>
        <v>4.9180327868852458E-2</v>
      </c>
      <c r="J1366" s="95">
        <f t="shared" si="2"/>
        <v>3.3476394849785408E-2</v>
      </c>
      <c r="K1366" s="34" t="s">
        <v>4728</v>
      </c>
    </row>
    <row r="1367" spans="1:11">
      <c r="A1367" s="34" t="s">
        <v>4656</v>
      </c>
      <c r="B1367" s="34">
        <v>2018</v>
      </c>
      <c r="C1367" s="34">
        <v>15</v>
      </c>
      <c r="D1367" s="34" t="s">
        <v>4678</v>
      </c>
      <c r="E1367" s="95">
        <f t="shared" si="46"/>
        <v>793</v>
      </c>
      <c r="F1367" s="95">
        <f>Cargos_x_gob!$C$4+Cargos_x_gob!$C$8</f>
        <v>1165</v>
      </c>
      <c r="G1367" s="95">
        <f t="array" ref="G1367">SUM(IF('Graf I Nivel Datastudio'!$B$1:$B$1613=B1367,IF('Graf I Nivel Datastudio'!$C$1:$C$1613=C1367,IF('Graf I Nivel Datastudio'!$D$1:$D$1613=D1367,'Graf I Nivel Datastudio'!$G$1:$G$1613,0))))+SUM(IF('Graf II Nivel Datastudio'!$B$1:$B$1613=B1367,IF('Graf II Nivel Datastudio'!$C$1:$C$1613=C1367,IF('Graf II Nivel Datastudio'!$D$1:$D$1613=D1367,'Graf II Nivel Datastudio'!$G$1:$G$1613,0))))</f>
        <v>2</v>
      </c>
      <c r="H1367" s="95">
        <f t="shared" si="47"/>
        <v>41</v>
      </c>
      <c r="I1367" s="95">
        <f t="shared" si="32"/>
        <v>5.1702395964691047E-2</v>
      </c>
      <c r="J1367" s="95">
        <f t="shared" si="2"/>
        <v>3.51931330472103E-2</v>
      </c>
      <c r="K1367" s="34" t="s">
        <v>4728</v>
      </c>
    </row>
    <row r="1368" spans="1:11">
      <c r="A1368" s="34" t="s">
        <v>4656</v>
      </c>
      <c r="B1368" s="34">
        <v>2018</v>
      </c>
      <c r="C1368" s="34">
        <v>16</v>
      </c>
      <c r="D1368" s="34" t="s">
        <v>4678</v>
      </c>
      <c r="E1368" s="95">
        <f t="shared" si="46"/>
        <v>793</v>
      </c>
      <c r="F1368" s="95">
        <f>Cargos_x_gob!$C$4+Cargos_x_gob!$C$8</f>
        <v>1165</v>
      </c>
      <c r="G1368" s="95">
        <f t="array" ref="G1368">SUM(IF('Graf I Nivel Datastudio'!$B$1:$B$1613=B1368,IF('Graf I Nivel Datastudio'!$C$1:$C$1613=C1368,IF('Graf I Nivel Datastudio'!$D$1:$D$1613=D1368,'Graf I Nivel Datastudio'!$G$1:$G$1613,0))))+SUM(IF('Graf II Nivel Datastudio'!$B$1:$B$1613=B1368,IF('Graf II Nivel Datastudio'!$C$1:$C$1613=C1368,IF('Graf II Nivel Datastudio'!$D$1:$D$1613=D1368,'Graf II Nivel Datastudio'!$G$1:$G$1613,0))))</f>
        <v>1</v>
      </c>
      <c r="H1368" s="95">
        <f t="shared" si="47"/>
        <v>42</v>
      </c>
      <c r="I1368" s="95">
        <f t="shared" si="32"/>
        <v>5.2963430012610342E-2</v>
      </c>
      <c r="J1368" s="95">
        <f t="shared" si="2"/>
        <v>3.6051502145922745E-2</v>
      </c>
      <c r="K1368" s="34" t="s">
        <v>4728</v>
      </c>
    </row>
    <row r="1369" spans="1:11">
      <c r="A1369" s="34" t="s">
        <v>4656</v>
      </c>
      <c r="B1369" s="34">
        <v>2018</v>
      </c>
      <c r="C1369" s="34">
        <v>17</v>
      </c>
      <c r="D1369" s="34" t="s">
        <v>4678</v>
      </c>
      <c r="E1369" s="95">
        <f t="shared" si="46"/>
        <v>793</v>
      </c>
      <c r="F1369" s="95">
        <f>Cargos_x_gob!$C$4+Cargos_x_gob!$C$8</f>
        <v>1165</v>
      </c>
      <c r="G1369" s="95">
        <f t="array" ref="G1369">SUM(IF('Graf I Nivel Datastudio'!$B$1:$B$1613=B1369,IF('Graf I Nivel Datastudio'!$C$1:$C$1613=C1369,IF('Graf I Nivel Datastudio'!$D$1:$D$1613=D1369,'Graf I Nivel Datastudio'!$G$1:$G$1613,0))))+SUM(IF('Graf II Nivel Datastudio'!$B$1:$B$1613=B1369,IF('Graf II Nivel Datastudio'!$C$1:$C$1613=C1369,IF('Graf II Nivel Datastudio'!$D$1:$D$1613=D1369,'Graf II Nivel Datastudio'!$G$1:$G$1613,0))))</f>
        <v>6</v>
      </c>
      <c r="H1369" s="95">
        <f t="shared" si="47"/>
        <v>48</v>
      </c>
      <c r="I1369" s="95">
        <f t="shared" si="32"/>
        <v>6.0529634300126103E-2</v>
      </c>
      <c r="J1369" s="95">
        <f t="shared" si="2"/>
        <v>4.1201716738197426E-2</v>
      </c>
      <c r="K1369" s="34" t="s">
        <v>4728</v>
      </c>
    </row>
    <row r="1370" spans="1:11">
      <c r="A1370" s="34" t="s">
        <v>4656</v>
      </c>
      <c r="B1370" s="34">
        <v>2018</v>
      </c>
      <c r="C1370" s="34">
        <v>18</v>
      </c>
      <c r="D1370" s="34" t="s">
        <v>4678</v>
      </c>
      <c r="E1370" s="95">
        <f t="shared" si="46"/>
        <v>793</v>
      </c>
      <c r="F1370" s="95">
        <f>Cargos_x_gob!$C$4+Cargos_x_gob!$C$8</f>
        <v>1165</v>
      </c>
      <c r="G1370" s="95">
        <f t="array" ref="G1370">SUM(IF('Graf I Nivel Datastudio'!$B$1:$B$1613=B1370,IF('Graf I Nivel Datastudio'!$C$1:$C$1613=C1370,IF('Graf I Nivel Datastudio'!$D$1:$D$1613=D1370,'Graf I Nivel Datastudio'!$G$1:$G$1613,0))))+SUM(IF('Graf II Nivel Datastudio'!$B$1:$B$1613=B1370,IF('Graf II Nivel Datastudio'!$C$1:$C$1613=C1370,IF('Graf II Nivel Datastudio'!$D$1:$D$1613=D1370,'Graf II Nivel Datastudio'!$G$1:$G$1613,0))))</f>
        <v>3</v>
      </c>
      <c r="H1370" s="95">
        <f t="shared" si="47"/>
        <v>51</v>
      </c>
      <c r="I1370" s="95">
        <f t="shared" si="32"/>
        <v>6.431273644388398E-2</v>
      </c>
      <c r="J1370" s="95">
        <f t="shared" si="2"/>
        <v>4.3776824034334763E-2</v>
      </c>
      <c r="K1370" s="34" t="s">
        <v>4728</v>
      </c>
    </row>
    <row r="1371" spans="1:11">
      <c r="A1371" s="34" t="s">
        <v>4656</v>
      </c>
      <c r="B1371" s="34">
        <v>2018</v>
      </c>
      <c r="C1371" s="34">
        <v>19</v>
      </c>
      <c r="D1371" s="34" t="s">
        <v>4678</v>
      </c>
      <c r="E1371" s="95">
        <f t="shared" si="46"/>
        <v>793</v>
      </c>
      <c r="F1371" s="95">
        <f>Cargos_x_gob!$C$4+Cargos_x_gob!$C$8</f>
        <v>1165</v>
      </c>
      <c r="G1371" s="95">
        <f t="array" ref="G1371">SUM(IF('Graf I Nivel Datastudio'!$B$1:$B$1613=B1371,IF('Graf I Nivel Datastudio'!$C$1:$C$1613=C1371,IF('Graf I Nivel Datastudio'!$D$1:$D$1613=D1371,'Graf I Nivel Datastudio'!$G$1:$G$1613,0))))+SUM(IF('Graf II Nivel Datastudio'!$B$1:$B$1613=B1371,IF('Graf II Nivel Datastudio'!$C$1:$C$1613=C1371,IF('Graf II Nivel Datastudio'!$D$1:$D$1613=D1371,'Graf II Nivel Datastudio'!$G$1:$G$1613,0))))</f>
        <v>3</v>
      </c>
      <c r="H1371" s="95">
        <f t="shared" si="47"/>
        <v>54</v>
      </c>
      <c r="I1371" s="95">
        <f t="shared" si="32"/>
        <v>6.8095838587641871E-2</v>
      </c>
      <c r="J1371" s="95">
        <f t="shared" si="2"/>
        <v>4.63519313304721E-2</v>
      </c>
      <c r="K1371" s="34" t="s">
        <v>4728</v>
      </c>
    </row>
    <row r="1372" spans="1:11">
      <c r="A1372" s="34" t="s">
        <v>4656</v>
      </c>
      <c r="B1372" s="34">
        <v>2018</v>
      </c>
      <c r="C1372" s="34">
        <v>20</v>
      </c>
      <c r="D1372" s="34" t="s">
        <v>4678</v>
      </c>
      <c r="E1372" s="95">
        <f t="shared" si="46"/>
        <v>793</v>
      </c>
      <c r="F1372" s="95">
        <f>Cargos_x_gob!$C$4+Cargos_x_gob!$C$8</f>
        <v>1165</v>
      </c>
      <c r="G1372" s="95">
        <f t="array" ref="G1372">SUM(IF('Graf I Nivel Datastudio'!$B$1:$B$1613=B1372,IF('Graf I Nivel Datastudio'!$C$1:$C$1613=C1372,IF('Graf I Nivel Datastudio'!$D$1:$D$1613=D1372,'Graf I Nivel Datastudio'!$G$1:$G$1613,0))))+SUM(IF('Graf II Nivel Datastudio'!$B$1:$B$1613=B1372,IF('Graf II Nivel Datastudio'!$C$1:$C$1613=C1372,IF('Graf II Nivel Datastudio'!$D$1:$D$1613=D1372,'Graf II Nivel Datastudio'!$G$1:$G$1613,0))))</f>
        <v>2</v>
      </c>
      <c r="H1372" s="95">
        <f t="shared" si="47"/>
        <v>56</v>
      </c>
      <c r="I1372" s="95">
        <f t="shared" si="32"/>
        <v>7.0617906683480461E-2</v>
      </c>
      <c r="J1372" s="95">
        <f t="shared" si="2"/>
        <v>4.8068669527896998E-2</v>
      </c>
      <c r="K1372" s="34" t="s">
        <v>4728</v>
      </c>
    </row>
    <row r="1373" spans="1:11">
      <c r="A1373" s="34" t="s">
        <v>4656</v>
      </c>
      <c r="B1373" s="34">
        <v>2018</v>
      </c>
      <c r="C1373" s="34">
        <v>21</v>
      </c>
      <c r="D1373" s="34" t="s">
        <v>4678</v>
      </c>
      <c r="E1373" s="95">
        <f t="shared" si="46"/>
        <v>793</v>
      </c>
      <c r="F1373" s="95">
        <f>Cargos_x_gob!$C$4+Cargos_x_gob!$C$8</f>
        <v>1165</v>
      </c>
      <c r="G1373" s="95">
        <f t="array" ref="G1373">SUM(IF('Graf I Nivel Datastudio'!$B$1:$B$1613=B1373,IF('Graf I Nivel Datastudio'!$C$1:$C$1613=C1373,IF('Graf I Nivel Datastudio'!$D$1:$D$1613=D1373,'Graf I Nivel Datastudio'!$G$1:$G$1613,0))))+SUM(IF('Graf II Nivel Datastudio'!$B$1:$B$1613=B1373,IF('Graf II Nivel Datastudio'!$C$1:$C$1613=C1373,IF('Graf II Nivel Datastudio'!$D$1:$D$1613=D1373,'Graf II Nivel Datastudio'!$G$1:$G$1613,0))))</f>
        <v>5</v>
      </c>
      <c r="H1373" s="95">
        <f t="shared" si="47"/>
        <v>61</v>
      </c>
      <c r="I1373" s="95">
        <f t="shared" si="32"/>
        <v>7.6923076923076927E-2</v>
      </c>
      <c r="J1373" s="95">
        <f t="shared" si="2"/>
        <v>5.2360515021459227E-2</v>
      </c>
      <c r="K1373" s="34" t="s">
        <v>4728</v>
      </c>
    </row>
    <row r="1374" spans="1:11">
      <c r="A1374" s="34" t="s">
        <v>4656</v>
      </c>
      <c r="B1374" s="34">
        <v>2018</v>
      </c>
      <c r="C1374" s="34">
        <v>22</v>
      </c>
      <c r="D1374" s="34" t="s">
        <v>4678</v>
      </c>
      <c r="E1374" s="95">
        <f t="shared" si="46"/>
        <v>793</v>
      </c>
      <c r="F1374" s="95">
        <f>Cargos_x_gob!$C$4+Cargos_x_gob!$C$8</f>
        <v>1165</v>
      </c>
      <c r="G1374" s="95">
        <f t="array" ref="G1374">SUM(IF('Graf I Nivel Datastudio'!$B$1:$B$1613=B1374,IF('Graf I Nivel Datastudio'!$C$1:$C$1613=C1374,IF('Graf I Nivel Datastudio'!$D$1:$D$1613=D1374,'Graf I Nivel Datastudio'!$G$1:$G$1613,0))))+SUM(IF('Graf II Nivel Datastudio'!$B$1:$B$1613=B1374,IF('Graf II Nivel Datastudio'!$C$1:$C$1613=C1374,IF('Graf II Nivel Datastudio'!$D$1:$D$1613=D1374,'Graf II Nivel Datastudio'!$G$1:$G$1613,0))))</f>
        <v>0</v>
      </c>
      <c r="H1374" s="95">
        <f t="shared" si="47"/>
        <v>61</v>
      </c>
      <c r="I1374" s="95">
        <f t="shared" si="32"/>
        <v>7.6923076923076927E-2</v>
      </c>
      <c r="J1374" s="95">
        <f t="shared" si="2"/>
        <v>5.2360515021459227E-2</v>
      </c>
      <c r="K1374" s="34" t="s">
        <v>4728</v>
      </c>
    </row>
    <row r="1375" spans="1:11">
      <c r="A1375" s="34" t="s">
        <v>4656</v>
      </c>
      <c r="B1375" s="34">
        <v>2018</v>
      </c>
      <c r="C1375" s="34">
        <v>23</v>
      </c>
      <c r="D1375" s="34" t="s">
        <v>4678</v>
      </c>
      <c r="E1375" s="95">
        <f t="shared" si="46"/>
        <v>793</v>
      </c>
      <c r="F1375" s="95">
        <f>Cargos_x_gob!$C$4+Cargos_x_gob!$C$8</f>
        <v>1165</v>
      </c>
      <c r="G1375" s="95">
        <f t="array" ref="G1375">SUM(IF('Graf I Nivel Datastudio'!$B$1:$B$1613=B1375,IF('Graf I Nivel Datastudio'!$C$1:$C$1613=C1375,IF('Graf I Nivel Datastudio'!$D$1:$D$1613=D1375,'Graf I Nivel Datastudio'!$G$1:$G$1613,0))))+SUM(IF('Graf II Nivel Datastudio'!$B$1:$B$1613=B1375,IF('Graf II Nivel Datastudio'!$C$1:$C$1613=C1375,IF('Graf II Nivel Datastudio'!$D$1:$D$1613=D1375,'Graf II Nivel Datastudio'!$G$1:$G$1613,0))))</f>
        <v>0</v>
      </c>
      <c r="H1375" s="95">
        <f t="shared" si="47"/>
        <v>61</v>
      </c>
      <c r="I1375" s="95">
        <f t="shared" si="32"/>
        <v>7.6923076923076927E-2</v>
      </c>
      <c r="J1375" s="95">
        <f t="shared" si="2"/>
        <v>5.2360515021459227E-2</v>
      </c>
      <c r="K1375" s="34" t="s">
        <v>4728</v>
      </c>
    </row>
    <row r="1376" spans="1:11">
      <c r="A1376" s="34" t="s">
        <v>4656</v>
      </c>
      <c r="B1376" s="34">
        <v>2018</v>
      </c>
      <c r="C1376" s="34">
        <v>24</v>
      </c>
      <c r="D1376" s="34" t="s">
        <v>4678</v>
      </c>
      <c r="E1376" s="95">
        <f t="shared" si="46"/>
        <v>793</v>
      </c>
      <c r="F1376" s="95">
        <f>Cargos_x_gob!$C$4+Cargos_x_gob!$C$8</f>
        <v>1165</v>
      </c>
      <c r="G1376" s="95">
        <f t="array" ref="G1376">SUM(IF('Graf I Nivel Datastudio'!$B$1:$B$1613=B1376,IF('Graf I Nivel Datastudio'!$C$1:$C$1613=C1376,IF('Graf I Nivel Datastudio'!$D$1:$D$1613=D1376,'Graf I Nivel Datastudio'!$G$1:$G$1613,0))))+SUM(IF('Graf II Nivel Datastudio'!$B$1:$B$1613=B1376,IF('Graf II Nivel Datastudio'!$C$1:$C$1613=C1376,IF('Graf II Nivel Datastudio'!$D$1:$D$1613=D1376,'Graf II Nivel Datastudio'!$G$1:$G$1613,0))))</f>
        <v>1</v>
      </c>
      <c r="H1376" s="95">
        <f t="shared" si="47"/>
        <v>62</v>
      </c>
      <c r="I1376" s="95">
        <f t="shared" si="32"/>
        <v>7.8184110970996215E-2</v>
      </c>
      <c r="J1376" s="95">
        <f t="shared" si="2"/>
        <v>5.3218884120171672E-2</v>
      </c>
      <c r="K1376" s="34" t="s">
        <v>4728</v>
      </c>
    </row>
    <row r="1377" spans="1:11">
      <c r="A1377" s="34" t="s">
        <v>4656</v>
      </c>
      <c r="B1377" s="34">
        <v>2018</v>
      </c>
      <c r="C1377" s="34">
        <v>25</v>
      </c>
      <c r="D1377" s="34" t="s">
        <v>4678</v>
      </c>
      <c r="E1377" s="95">
        <f t="shared" ref="E1377:E1440" si="48">SP2_IN+SP2_IIN</f>
        <v>793</v>
      </c>
      <c r="F1377" s="95">
        <f>Cargos_x_gob!$C$4+Cargos_x_gob!$C$8</f>
        <v>1165</v>
      </c>
      <c r="G1377" s="95">
        <f t="array" ref="G1377">SUM(IF('Graf I Nivel Datastudio'!$B$1:$B$1613=B1377,IF('Graf I Nivel Datastudio'!$C$1:$C$1613=C1377,IF('Graf I Nivel Datastudio'!$D$1:$D$1613=D1377,'Graf I Nivel Datastudio'!$G$1:$G$1613,0))))+SUM(IF('Graf II Nivel Datastudio'!$B$1:$B$1613=B1377,IF('Graf II Nivel Datastudio'!$C$1:$C$1613=C1377,IF('Graf II Nivel Datastudio'!$D$1:$D$1613=D1377,'Graf II Nivel Datastudio'!$G$1:$G$1613,0))))</f>
        <v>9</v>
      </c>
      <c r="H1377" s="95">
        <f t="shared" si="47"/>
        <v>71</v>
      </c>
      <c r="I1377" s="95">
        <f t="shared" si="32"/>
        <v>8.953341740226986E-2</v>
      </c>
      <c r="J1377" s="95">
        <f t="shared" si="2"/>
        <v>6.094420600858369E-2</v>
      </c>
      <c r="K1377" s="34" t="s">
        <v>4728</v>
      </c>
    </row>
    <row r="1378" spans="1:11">
      <c r="A1378" s="34" t="s">
        <v>4656</v>
      </c>
      <c r="B1378" s="34">
        <v>2018</v>
      </c>
      <c r="C1378" s="34">
        <v>26</v>
      </c>
      <c r="D1378" s="34" t="s">
        <v>4678</v>
      </c>
      <c r="E1378" s="95">
        <f t="shared" si="48"/>
        <v>793</v>
      </c>
      <c r="F1378" s="95">
        <f>Cargos_x_gob!$C$4+Cargos_x_gob!$C$8</f>
        <v>1165</v>
      </c>
      <c r="G1378" s="95">
        <f t="array" ref="G1378">SUM(IF('Graf I Nivel Datastudio'!$B$1:$B$1613=B1378,IF('Graf I Nivel Datastudio'!$C$1:$C$1613=C1378,IF('Graf I Nivel Datastudio'!$D$1:$D$1613=D1378,'Graf I Nivel Datastudio'!$G$1:$G$1613,0))))+SUM(IF('Graf II Nivel Datastudio'!$B$1:$B$1613=B1378,IF('Graf II Nivel Datastudio'!$C$1:$C$1613=C1378,IF('Graf II Nivel Datastudio'!$D$1:$D$1613=D1378,'Graf II Nivel Datastudio'!$G$1:$G$1613,0))))</f>
        <v>2</v>
      </c>
      <c r="H1378" s="95">
        <f t="shared" si="47"/>
        <v>73</v>
      </c>
      <c r="I1378" s="95">
        <f t="shared" si="32"/>
        <v>9.205548549810845E-2</v>
      </c>
      <c r="J1378" s="95">
        <f t="shared" si="2"/>
        <v>6.2660944206008581E-2</v>
      </c>
      <c r="K1378" s="34" t="s">
        <v>4728</v>
      </c>
    </row>
    <row r="1379" spans="1:11">
      <c r="A1379" s="34" t="s">
        <v>4656</v>
      </c>
      <c r="B1379" s="34">
        <v>2018</v>
      </c>
      <c r="C1379" s="34">
        <v>27</v>
      </c>
      <c r="D1379" s="34" t="s">
        <v>4678</v>
      </c>
      <c r="E1379" s="95">
        <f t="shared" si="48"/>
        <v>793</v>
      </c>
      <c r="F1379" s="95">
        <f>Cargos_x_gob!$C$4+Cargos_x_gob!$C$8</f>
        <v>1165</v>
      </c>
      <c r="G1379" s="95">
        <f t="array" ref="G1379">SUM(IF('Graf I Nivel Datastudio'!$B$1:$B$1613=B1379,IF('Graf I Nivel Datastudio'!$C$1:$C$1613=C1379,IF('Graf I Nivel Datastudio'!$D$1:$D$1613=D1379,'Graf I Nivel Datastudio'!$G$1:$G$1613,0))))+SUM(IF('Graf II Nivel Datastudio'!$B$1:$B$1613=B1379,IF('Graf II Nivel Datastudio'!$C$1:$C$1613=C1379,IF('Graf II Nivel Datastudio'!$D$1:$D$1613=D1379,'Graf II Nivel Datastudio'!$G$1:$G$1613,0))))</f>
        <v>3</v>
      </c>
      <c r="H1379" s="95">
        <f t="shared" si="47"/>
        <v>76</v>
      </c>
      <c r="I1379" s="95">
        <f t="shared" si="32"/>
        <v>9.5838587641866327E-2</v>
      </c>
      <c r="J1379" s="95">
        <f t="shared" si="2"/>
        <v>6.5236051502145925E-2</v>
      </c>
      <c r="K1379" s="34" t="s">
        <v>4728</v>
      </c>
    </row>
    <row r="1380" spans="1:11">
      <c r="A1380" s="34" t="s">
        <v>4656</v>
      </c>
      <c r="B1380" s="34">
        <v>2018</v>
      </c>
      <c r="C1380" s="34">
        <v>28</v>
      </c>
      <c r="D1380" s="34" t="s">
        <v>4678</v>
      </c>
      <c r="E1380" s="95">
        <f t="shared" si="48"/>
        <v>793</v>
      </c>
      <c r="F1380" s="95">
        <f>Cargos_x_gob!$C$4+Cargos_x_gob!$C$8</f>
        <v>1165</v>
      </c>
      <c r="G1380" s="95">
        <f t="array" ref="G1380">SUM(IF('Graf I Nivel Datastudio'!$B$1:$B$1613=B1380,IF('Graf I Nivel Datastudio'!$C$1:$C$1613=C1380,IF('Graf I Nivel Datastudio'!$D$1:$D$1613=D1380,'Graf I Nivel Datastudio'!$G$1:$G$1613,0))))+SUM(IF('Graf II Nivel Datastudio'!$B$1:$B$1613=B1380,IF('Graf II Nivel Datastudio'!$C$1:$C$1613=C1380,IF('Graf II Nivel Datastudio'!$D$1:$D$1613=D1380,'Graf II Nivel Datastudio'!$G$1:$G$1613,0))))</f>
        <v>2</v>
      </c>
      <c r="H1380" s="95">
        <f t="shared" si="47"/>
        <v>78</v>
      </c>
      <c r="I1380" s="95">
        <f t="shared" si="32"/>
        <v>9.8360655737704916E-2</v>
      </c>
      <c r="J1380" s="95">
        <f t="shared" si="2"/>
        <v>6.6952789699570817E-2</v>
      </c>
      <c r="K1380" s="34" t="s">
        <v>4728</v>
      </c>
    </row>
    <row r="1381" spans="1:11">
      <c r="A1381" s="34" t="s">
        <v>4656</v>
      </c>
      <c r="B1381" s="34">
        <v>2018</v>
      </c>
      <c r="C1381" s="34">
        <v>29</v>
      </c>
      <c r="D1381" s="34" t="s">
        <v>4678</v>
      </c>
      <c r="E1381" s="95">
        <f t="shared" si="48"/>
        <v>793</v>
      </c>
      <c r="F1381" s="95">
        <f>Cargos_x_gob!$C$4+Cargos_x_gob!$C$8</f>
        <v>1165</v>
      </c>
      <c r="G1381" s="95">
        <f t="array" ref="G1381">SUM(IF('Graf I Nivel Datastudio'!$B$1:$B$1613=B1381,IF('Graf I Nivel Datastudio'!$C$1:$C$1613=C1381,IF('Graf I Nivel Datastudio'!$D$1:$D$1613=D1381,'Graf I Nivel Datastudio'!$G$1:$G$1613,0))))+SUM(IF('Graf II Nivel Datastudio'!$B$1:$B$1613=B1381,IF('Graf II Nivel Datastudio'!$C$1:$C$1613=C1381,IF('Graf II Nivel Datastudio'!$D$1:$D$1613=D1381,'Graf II Nivel Datastudio'!$G$1:$G$1613,0))))</f>
        <v>0</v>
      </c>
      <c r="H1381" s="95">
        <f t="shared" si="47"/>
        <v>78</v>
      </c>
      <c r="I1381" s="95">
        <f t="shared" si="32"/>
        <v>9.8360655737704916E-2</v>
      </c>
      <c r="J1381" s="95">
        <f t="shared" si="2"/>
        <v>6.6952789699570817E-2</v>
      </c>
      <c r="K1381" s="34" t="s">
        <v>4728</v>
      </c>
    </row>
    <row r="1382" spans="1:11">
      <c r="A1382" s="34" t="s">
        <v>4656</v>
      </c>
      <c r="B1382" s="34">
        <v>2018</v>
      </c>
      <c r="C1382" s="34">
        <v>30</v>
      </c>
      <c r="D1382" s="34" t="s">
        <v>4678</v>
      </c>
      <c r="E1382" s="95">
        <f t="shared" si="48"/>
        <v>793</v>
      </c>
      <c r="F1382" s="95">
        <f>Cargos_x_gob!$C$4+Cargos_x_gob!$C$8</f>
        <v>1165</v>
      </c>
      <c r="G1382" s="95">
        <f t="array" ref="G1382">SUM(IF('Graf I Nivel Datastudio'!$B$1:$B$1613=B1382,IF('Graf I Nivel Datastudio'!$C$1:$C$1613=C1382,IF('Graf I Nivel Datastudio'!$D$1:$D$1613=D1382,'Graf I Nivel Datastudio'!$G$1:$G$1613,0))))+SUM(IF('Graf II Nivel Datastudio'!$B$1:$B$1613=B1382,IF('Graf II Nivel Datastudio'!$C$1:$C$1613=C1382,IF('Graf II Nivel Datastudio'!$D$1:$D$1613=D1382,'Graf II Nivel Datastudio'!$G$1:$G$1613,0))))</f>
        <v>6</v>
      </c>
      <c r="H1382" s="95">
        <f t="shared" si="47"/>
        <v>84</v>
      </c>
      <c r="I1382" s="95">
        <f t="shared" si="32"/>
        <v>0.10592686002522068</v>
      </c>
      <c r="J1382" s="95">
        <f t="shared" si="2"/>
        <v>7.2103004291845491E-2</v>
      </c>
      <c r="K1382" s="34" t="s">
        <v>4728</v>
      </c>
    </row>
    <row r="1383" spans="1:11">
      <c r="A1383" s="34" t="s">
        <v>4656</v>
      </c>
      <c r="B1383" s="34">
        <v>2018</v>
      </c>
      <c r="C1383" s="34">
        <v>31</v>
      </c>
      <c r="D1383" s="34" t="s">
        <v>4678</v>
      </c>
      <c r="E1383" s="95">
        <f t="shared" si="48"/>
        <v>793</v>
      </c>
      <c r="F1383" s="95">
        <f>Cargos_x_gob!$C$4+Cargos_x_gob!$C$8</f>
        <v>1165</v>
      </c>
      <c r="G1383" s="95">
        <f t="array" ref="G1383">SUM(IF('Graf I Nivel Datastudio'!$B$1:$B$1613=B1383,IF('Graf I Nivel Datastudio'!$C$1:$C$1613=C1383,IF('Graf I Nivel Datastudio'!$D$1:$D$1613=D1383,'Graf I Nivel Datastudio'!$G$1:$G$1613,0))))+SUM(IF('Graf II Nivel Datastudio'!$B$1:$B$1613=B1383,IF('Graf II Nivel Datastudio'!$C$1:$C$1613=C1383,IF('Graf II Nivel Datastudio'!$D$1:$D$1613=D1383,'Graf II Nivel Datastudio'!$G$1:$G$1613,0))))</f>
        <v>3</v>
      </c>
      <c r="H1383" s="95">
        <f t="shared" si="47"/>
        <v>87</v>
      </c>
      <c r="I1383" s="95">
        <f t="shared" si="32"/>
        <v>0.10970996216897856</v>
      </c>
      <c r="J1383" s="95">
        <f t="shared" si="2"/>
        <v>7.4678111587982834E-2</v>
      </c>
      <c r="K1383" s="34" t="s">
        <v>4728</v>
      </c>
    </row>
    <row r="1384" spans="1:11">
      <c r="A1384" s="34" t="s">
        <v>4656</v>
      </c>
      <c r="B1384" s="34">
        <v>2018</v>
      </c>
      <c r="C1384" s="34">
        <v>32</v>
      </c>
      <c r="D1384" s="34" t="s">
        <v>4678</v>
      </c>
      <c r="E1384" s="95">
        <f t="shared" si="48"/>
        <v>793</v>
      </c>
      <c r="F1384" s="95">
        <f>Cargos_x_gob!$C$4+Cargos_x_gob!$C$8</f>
        <v>1165</v>
      </c>
      <c r="G1384" s="95">
        <f t="array" ref="G1384">SUM(IF('Graf I Nivel Datastudio'!$B$1:$B$1613=B1384,IF('Graf I Nivel Datastudio'!$C$1:$C$1613=C1384,IF('Graf I Nivel Datastudio'!$D$1:$D$1613=D1384,'Graf I Nivel Datastudio'!$G$1:$G$1613,0))))+SUM(IF('Graf II Nivel Datastudio'!$B$1:$B$1613=B1384,IF('Graf II Nivel Datastudio'!$C$1:$C$1613=C1384,IF('Graf II Nivel Datastudio'!$D$1:$D$1613=D1384,'Graf II Nivel Datastudio'!$G$1:$G$1613,0))))</f>
        <v>5</v>
      </c>
      <c r="H1384" s="95">
        <f t="shared" si="47"/>
        <v>92</v>
      </c>
      <c r="I1384" s="95">
        <f t="shared" si="32"/>
        <v>0.11601513240857503</v>
      </c>
      <c r="J1384" s="95">
        <f t="shared" si="2"/>
        <v>7.896995708154507E-2</v>
      </c>
      <c r="K1384" s="34" t="s">
        <v>4728</v>
      </c>
    </row>
    <row r="1385" spans="1:11">
      <c r="A1385" s="34" t="s">
        <v>4656</v>
      </c>
      <c r="B1385" s="34">
        <v>2018</v>
      </c>
      <c r="C1385" s="34">
        <v>33</v>
      </c>
      <c r="D1385" s="34" t="s">
        <v>4678</v>
      </c>
      <c r="E1385" s="95">
        <f t="shared" si="48"/>
        <v>793</v>
      </c>
      <c r="F1385" s="95">
        <f>Cargos_x_gob!$C$4+Cargos_x_gob!$C$8</f>
        <v>1165</v>
      </c>
      <c r="G1385" s="95">
        <f t="array" ref="G1385">SUM(IF('Graf I Nivel Datastudio'!$B$1:$B$1613=B1385,IF('Graf I Nivel Datastudio'!$C$1:$C$1613=C1385,IF('Graf I Nivel Datastudio'!$D$1:$D$1613=D1385,'Graf I Nivel Datastudio'!$G$1:$G$1613,0))))+SUM(IF('Graf II Nivel Datastudio'!$B$1:$B$1613=B1385,IF('Graf II Nivel Datastudio'!$C$1:$C$1613=C1385,IF('Graf II Nivel Datastudio'!$D$1:$D$1613=D1385,'Graf II Nivel Datastudio'!$G$1:$G$1613,0))))</f>
        <v>1</v>
      </c>
      <c r="H1385" s="95">
        <f t="shared" si="47"/>
        <v>93</v>
      </c>
      <c r="I1385" s="95">
        <f t="shared" si="32"/>
        <v>0.11727616645649433</v>
      </c>
      <c r="J1385" s="95">
        <f t="shared" si="2"/>
        <v>7.9828326180257508E-2</v>
      </c>
      <c r="K1385" s="34" t="s">
        <v>4728</v>
      </c>
    </row>
    <row r="1386" spans="1:11">
      <c r="A1386" s="34" t="s">
        <v>4656</v>
      </c>
      <c r="B1386" s="34">
        <v>2018</v>
      </c>
      <c r="C1386" s="34">
        <v>34</v>
      </c>
      <c r="D1386" s="34" t="s">
        <v>4678</v>
      </c>
      <c r="E1386" s="95">
        <f t="shared" si="48"/>
        <v>793</v>
      </c>
      <c r="F1386" s="95">
        <f>Cargos_x_gob!$C$4+Cargos_x_gob!$C$8</f>
        <v>1165</v>
      </c>
      <c r="G1386" s="95">
        <f t="array" ref="G1386">SUM(IF('Graf I Nivel Datastudio'!$B$1:$B$1613=B1386,IF('Graf I Nivel Datastudio'!$C$1:$C$1613=C1386,IF('Graf I Nivel Datastudio'!$D$1:$D$1613=D1386,'Graf I Nivel Datastudio'!$G$1:$G$1613,0))))+SUM(IF('Graf II Nivel Datastudio'!$B$1:$B$1613=B1386,IF('Graf II Nivel Datastudio'!$C$1:$C$1613=C1386,IF('Graf II Nivel Datastudio'!$D$1:$D$1613=D1386,'Graf II Nivel Datastudio'!$G$1:$G$1613,0))))</f>
        <v>6</v>
      </c>
      <c r="H1386" s="95">
        <f t="shared" si="47"/>
        <v>99</v>
      </c>
      <c r="I1386" s="95">
        <f t="shared" si="32"/>
        <v>0.12484237074401008</v>
      </c>
      <c r="J1386" s="95">
        <f t="shared" si="2"/>
        <v>8.4978540772532182E-2</v>
      </c>
      <c r="K1386" s="34" t="s">
        <v>4728</v>
      </c>
    </row>
    <row r="1387" spans="1:11">
      <c r="A1387" s="34" t="s">
        <v>4656</v>
      </c>
      <c r="B1387" s="34">
        <v>2018</v>
      </c>
      <c r="C1387" s="34">
        <v>35</v>
      </c>
      <c r="D1387" s="34" t="s">
        <v>4678</v>
      </c>
      <c r="E1387" s="95">
        <f t="shared" si="48"/>
        <v>793</v>
      </c>
      <c r="F1387" s="95">
        <f>Cargos_x_gob!$C$4+Cargos_x_gob!$C$8</f>
        <v>1165</v>
      </c>
      <c r="G1387" s="95">
        <f t="array" ref="G1387">SUM(IF('Graf I Nivel Datastudio'!$B$1:$B$1613=B1387,IF('Graf I Nivel Datastudio'!$C$1:$C$1613=C1387,IF('Graf I Nivel Datastudio'!$D$1:$D$1613=D1387,'Graf I Nivel Datastudio'!$G$1:$G$1613,0))))+SUM(IF('Graf II Nivel Datastudio'!$B$1:$B$1613=B1387,IF('Graf II Nivel Datastudio'!$C$1:$C$1613=C1387,IF('Graf II Nivel Datastudio'!$D$1:$D$1613=D1387,'Graf II Nivel Datastudio'!$G$1:$G$1613,0))))</f>
        <v>1</v>
      </c>
      <c r="H1387" s="95">
        <f t="shared" si="47"/>
        <v>100</v>
      </c>
      <c r="I1387" s="95">
        <f t="shared" si="32"/>
        <v>0.12610340479192939</v>
      </c>
      <c r="J1387" s="95">
        <f t="shared" si="2"/>
        <v>8.5836909871244635E-2</v>
      </c>
      <c r="K1387" s="34" t="s">
        <v>4728</v>
      </c>
    </row>
    <row r="1388" spans="1:11">
      <c r="A1388" s="34" t="s">
        <v>4656</v>
      </c>
      <c r="B1388" s="34">
        <v>2018</v>
      </c>
      <c r="C1388" s="34">
        <v>36</v>
      </c>
      <c r="D1388" s="34" t="s">
        <v>4678</v>
      </c>
      <c r="E1388" s="95">
        <f t="shared" si="48"/>
        <v>793</v>
      </c>
      <c r="F1388" s="95">
        <f>Cargos_x_gob!$C$4+Cargos_x_gob!$C$8</f>
        <v>1165</v>
      </c>
      <c r="G1388" s="95">
        <f t="array" ref="G1388">SUM(IF('Graf I Nivel Datastudio'!$B$1:$B$1613=B1388,IF('Graf I Nivel Datastudio'!$C$1:$C$1613=C1388,IF('Graf I Nivel Datastudio'!$D$1:$D$1613=D1388,'Graf I Nivel Datastudio'!$G$1:$G$1613,0))))+SUM(IF('Graf II Nivel Datastudio'!$B$1:$B$1613=B1388,IF('Graf II Nivel Datastudio'!$C$1:$C$1613=C1388,IF('Graf II Nivel Datastudio'!$D$1:$D$1613=D1388,'Graf II Nivel Datastudio'!$G$1:$G$1613,0))))</f>
        <v>1</v>
      </c>
      <c r="H1388" s="95">
        <f t="shared" si="47"/>
        <v>101</v>
      </c>
      <c r="I1388" s="95">
        <f t="shared" si="32"/>
        <v>0.12736443883984869</v>
      </c>
      <c r="J1388" s="95">
        <f t="shared" si="2"/>
        <v>8.6695278969957087E-2</v>
      </c>
      <c r="K1388" s="34" t="s">
        <v>4728</v>
      </c>
    </row>
    <row r="1389" spans="1:11">
      <c r="A1389" s="34" t="s">
        <v>4656</v>
      </c>
      <c r="B1389" s="34">
        <v>2018</v>
      </c>
      <c r="C1389" s="34">
        <v>37</v>
      </c>
      <c r="D1389" s="34" t="s">
        <v>4678</v>
      </c>
      <c r="E1389" s="95">
        <f t="shared" si="48"/>
        <v>793</v>
      </c>
      <c r="F1389" s="95">
        <f>Cargos_x_gob!$C$4+Cargos_x_gob!$C$8</f>
        <v>1165</v>
      </c>
      <c r="G1389" s="95">
        <f t="array" ref="G1389">SUM(IF('Graf I Nivel Datastudio'!$B$1:$B$1613=B1389,IF('Graf I Nivel Datastudio'!$C$1:$C$1613=C1389,IF('Graf I Nivel Datastudio'!$D$1:$D$1613=D1389,'Graf I Nivel Datastudio'!$G$1:$G$1613,0))))+SUM(IF('Graf II Nivel Datastudio'!$B$1:$B$1613=B1389,IF('Graf II Nivel Datastudio'!$C$1:$C$1613=C1389,IF('Graf II Nivel Datastudio'!$D$1:$D$1613=D1389,'Graf II Nivel Datastudio'!$G$1:$G$1613,0))))</f>
        <v>0</v>
      </c>
      <c r="H1389" s="95">
        <f t="shared" si="47"/>
        <v>101</v>
      </c>
      <c r="I1389" s="95">
        <f t="shared" si="32"/>
        <v>0.12736443883984869</v>
      </c>
      <c r="J1389" s="95">
        <f t="shared" si="2"/>
        <v>8.6695278969957087E-2</v>
      </c>
      <c r="K1389" s="34" t="s">
        <v>4728</v>
      </c>
    </row>
    <row r="1390" spans="1:11">
      <c r="A1390" s="34" t="s">
        <v>4656</v>
      </c>
      <c r="B1390" s="34">
        <v>2018</v>
      </c>
      <c r="C1390" s="34">
        <v>38</v>
      </c>
      <c r="D1390" s="34" t="s">
        <v>4678</v>
      </c>
      <c r="E1390" s="95">
        <f t="shared" si="48"/>
        <v>793</v>
      </c>
      <c r="F1390" s="95">
        <f>Cargos_x_gob!$C$4+Cargos_x_gob!$C$8</f>
        <v>1165</v>
      </c>
      <c r="G1390" s="95">
        <f t="array" ref="G1390">SUM(IF('Graf I Nivel Datastudio'!$B$1:$B$1613=B1390,IF('Graf I Nivel Datastudio'!$C$1:$C$1613=C1390,IF('Graf I Nivel Datastudio'!$D$1:$D$1613=D1390,'Graf I Nivel Datastudio'!$G$1:$G$1613,0))))+SUM(IF('Graf II Nivel Datastudio'!$B$1:$B$1613=B1390,IF('Graf II Nivel Datastudio'!$C$1:$C$1613=C1390,IF('Graf II Nivel Datastudio'!$D$1:$D$1613=D1390,'Graf II Nivel Datastudio'!$G$1:$G$1613,0))))</f>
        <v>2</v>
      </c>
      <c r="H1390" s="95">
        <f t="shared" si="47"/>
        <v>103</v>
      </c>
      <c r="I1390" s="95">
        <f t="shared" si="32"/>
        <v>0.12988650693568726</v>
      </c>
      <c r="J1390" s="95">
        <f t="shared" si="2"/>
        <v>8.8412017167381979E-2</v>
      </c>
      <c r="K1390" s="34" t="s">
        <v>4728</v>
      </c>
    </row>
    <row r="1391" spans="1:11">
      <c r="A1391" s="34" t="s">
        <v>4656</v>
      </c>
      <c r="B1391" s="34">
        <v>2018</v>
      </c>
      <c r="C1391" s="34">
        <v>39</v>
      </c>
      <c r="D1391" s="34" t="s">
        <v>4678</v>
      </c>
      <c r="E1391" s="95">
        <f t="shared" si="48"/>
        <v>793</v>
      </c>
      <c r="F1391" s="95">
        <f>Cargos_x_gob!$C$4+Cargos_x_gob!$C$8</f>
        <v>1165</v>
      </c>
      <c r="G1391" s="95">
        <f t="array" ref="G1391">SUM(IF('Graf I Nivel Datastudio'!$B$1:$B$1613=B1391,IF('Graf I Nivel Datastudio'!$C$1:$C$1613=C1391,IF('Graf I Nivel Datastudio'!$D$1:$D$1613=D1391,'Graf I Nivel Datastudio'!$G$1:$G$1613,0))))+SUM(IF('Graf II Nivel Datastudio'!$B$1:$B$1613=B1391,IF('Graf II Nivel Datastudio'!$C$1:$C$1613=C1391,IF('Graf II Nivel Datastudio'!$D$1:$D$1613=D1391,'Graf II Nivel Datastudio'!$G$1:$G$1613,0))))</f>
        <v>1</v>
      </c>
      <c r="H1391" s="95">
        <f t="shared" si="47"/>
        <v>104</v>
      </c>
      <c r="I1391" s="95">
        <f t="shared" si="32"/>
        <v>0.13114754098360656</v>
      </c>
      <c r="J1391" s="95">
        <f t="shared" si="2"/>
        <v>8.9270386266094418E-2</v>
      </c>
      <c r="K1391" s="34" t="s">
        <v>4728</v>
      </c>
    </row>
    <row r="1392" spans="1:11">
      <c r="A1392" s="34" t="s">
        <v>4656</v>
      </c>
      <c r="B1392" s="34">
        <v>2018</v>
      </c>
      <c r="C1392" s="34">
        <v>40</v>
      </c>
      <c r="D1392" s="34" t="s">
        <v>4678</v>
      </c>
      <c r="E1392" s="95">
        <f t="shared" si="48"/>
        <v>793</v>
      </c>
      <c r="F1392" s="95">
        <f>Cargos_x_gob!$C$4+Cargos_x_gob!$C$8</f>
        <v>1165</v>
      </c>
      <c r="G1392" s="95">
        <f t="array" ref="G1392">SUM(IF('Graf I Nivel Datastudio'!$B$1:$B$1613=B1392,IF('Graf I Nivel Datastudio'!$C$1:$C$1613=C1392,IF('Graf I Nivel Datastudio'!$D$1:$D$1613=D1392,'Graf I Nivel Datastudio'!$G$1:$G$1613,0))))+SUM(IF('Graf II Nivel Datastudio'!$B$1:$B$1613=B1392,IF('Graf II Nivel Datastudio'!$C$1:$C$1613=C1392,IF('Graf II Nivel Datastudio'!$D$1:$D$1613=D1392,'Graf II Nivel Datastudio'!$G$1:$G$1613,0))))</f>
        <v>0</v>
      </c>
      <c r="H1392" s="95">
        <f t="shared" si="47"/>
        <v>104</v>
      </c>
      <c r="I1392" s="95">
        <f t="shared" si="32"/>
        <v>0.13114754098360656</v>
      </c>
      <c r="J1392" s="95">
        <f t="shared" si="2"/>
        <v>8.9270386266094418E-2</v>
      </c>
      <c r="K1392" s="34" t="s">
        <v>4728</v>
      </c>
    </row>
    <row r="1393" spans="1:11">
      <c r="A1393" s="34" t="s">
        <v>4656</v>
      </c>
      <c r="B1393" s="34">
        <v>2018</v>
      </c>
      <c r="C1393" s="34">
        <v>41</v>
      </c>
      <c r="D1393" s="34" t="s">
        <v>4678</v>
      </c>
      <c r="E1393" s="95">
        <f t="shared" si="48"/>
        <v>793</v>
      </c>
      <c r="F1393" s="95">
        <f>Cargos_x_gob!$C$4+Cargos_x_gob!$C$8</f>
        <v>1165</v>
      </c>
      <c r="G1393" s="95">
        <f t="array" ref="G1393">SUM(IF('Graf I Nivel Datastudio'!$B$1:$B$1613=B1393,IF('Graf I Nivel Datastudio'!$C$1:$C$1613=C1393,IF('Graf I Nivel Datastudio'!$D$1:$D$1613=D1393,'Graf I Nivel Datastudio'!$G$1:$G$1613,0))))+SUM(IF('Graf II Nivel Datastudio'!$B$1:$B$1613=B1393,IF('Graf II Nivel Datastudio'!$C$1:$C$1613=C1393,IF('Graf II Nivel Datastudio'!$D$1:$D$1613=D1393,'Graf II Nivel Datastudio'!$G$1:$G$1613,0))))</f>
        <v>0</v>
      </c>
      <c r="H1393" s="95">
        <f t="shared" si="47"/>
        <v>104</v>
      </c>
      <c r="I1393" s="95">
        <f t="shared" si="32"/>
        <v>0.13114754098360656</v>
      </c>
      <c r="J1393" s="95">
        <f t="shared" si="2"/>
        <v>8.9270386266094418E-2</v>
      </c>
      <c r="K1393" s="34" t="s">
        <v>4728</v>
      </c>
    </row>
    <row r="1394" spans="1:11">
      <c r="A1394" s="34" t="s">
        <v>4656</v>
      </c>
      <c r="B1394" s="34">
        <v>2018</v>
      </c>
      <c r="C1394" s="34">
        <v>42</v>
      </c>
      <c r="D1394" s="34" t="s">
        <v>4678</v>
      </c>
      <c r="E1394" s="95">
        <f t="shared" si="48"/>
        <v>793</v>
      </c>
      <c r="F1394" s="95">
        <f>Cargos_x_gob!$C$4+Cargos_x_gob!$C$8</f>
        <v>1165</v>
      </c>
      <c r="G1394" s="95">
        <f t="array" ref="G1394">SUM(IF('Graf I Nivel Datastudio'!$B$1:$B$1613=B1394,IF('Graf I Nivel Datastudio'!$C$1:$C$1613=C1394,IF('Graf I Nivel Datastudio'!$D$1:$D$1613=D1394,'Graf I Nivel Datastudio'!$G$1:$G$1613,0))))+SUM(IF('Graf II Nivel Datastudio'!$B$1:$B$1613=B1394,IF('Graf II Nivel Datastudio'!$C$1:$C$1613=C1394,IF('Graf II Nivel Datastudio'!$D$1:$D$1613=D1394,'Graf II Nivel Datastudio'!$G$1:$G$1613,0))))</f>
        <v>0</v>
      </c>
      <c r="H1394" s="95">
        <f t="shared" si="47"/>
        <v>104</v>
      </c>
      <c r="I1394" s="95">
        <f t="shared" si="32"/>
        <v>0.13114754098360656</v>
      </c>
      <c r="J1394" s="95">
        <f t="shared" si="2"/>
        <v>8.9270386266094418E-2</v>
      </c>
      <c r="K1394" s="34" t="s">
        <v>4728</v>
      </c>
    </row>
    <row r="1395" spans="1:11">
      <c r="A1395" s="34" t="s">
        <v>4656</v>
      </c>
      <c r="B1395" s="34">
        <v>2018</v>
      </c>
      <c r="C1395" s="34">
        <v>43</v>
      </c>
      <c r="D1395" s="34" t="s">
        <v>4678</v>
      </c>
      <c r="E1395" s="95">
        <f t="shared" si="48"/>
        <v>793</v>
      </c>
      <c r="F1395" s="95">
        <f>Cargos_x_gob!$C$4+Cargos_x_gob!$C$8</f>
        <v>1165</v>
      </c>
      <c r="G1395" s="95">
        <f t="array" ref="G1395">SUM(IF('Graf I Nivel Datastudio'!$B$1:$B$1613=B1395,IF('Graf I Nivel Datastudio'!$C$1:$C$1613=C1395,IF('Graf I Nivel Datastudio'!$D$1:$D$1613=D1395,'Graf I Nivel Datastudio'!$G$1:$G$1613,0))))+SUM(IF('Graf II Nivel Datastudio'!$B$1:$B$1613=B1395,IF('Graf II Nivel Datastudio'!$C$1:$C$1613=C1395,IF('Graf II Nivel Datastudio'!$D$1:$D$1613=D1395,'Graf II Nivel Datastudio'!$G$1:$G$1613,0))))</f>
        <v>0</v>
      </c>
      <c r="H1395" s="95">
        <f t="shared" si="47"/>
        <v>104</v>
      </c>
      <c r="I1395" s="95">
        <f t="shared" si="32"/>
        <v>0.13114754098360656</v>
      </c>
      <c r="J1395" s="95">
        <f t="shared" si="2"/>
        <v>8.9270386266094418E-2</v>
      </c>
      <c r="K1395" s="34" t="s">
        <v>4728</v>
      </c>
    </row>
    <row r="1396" spans="1:11">
      <c r="A1396" s="34" t="s">
        <v>4656</v>
      </c>
      <c r="B1396" s="34">
        <v>2018</v>
      </c>
      <c r="C1396" s="34">
        <v>44</v>
      </c>
      <c r="D1396" s="34" t="s">
        <v>4678</v>
      </c>
      <c r="E1396" s="95">
        <f t="shared" si="48"/>
        <v>793</v>
      </c>
      <c r="F1396" s="95">
        <f>Cargos_x_gob!$C$4+Cargos_x_gob!$C$8</f>
        <v>1165</v>
      </c>
      <c r="G1396" s="95">
        <f t="array" ref="G1396">SUM(IF('Graf I Nivel Datastudio'!$B$1:$B$1613=B1396,IF('Graf I Nivel Datastudio'!$C$1:$C$1613=C1396,IF('Graf I Nivel Datastudio'!$D$1:$D$1613=D1396,'Graf I Nivel Datastudio'!$G$1:$G$1613,0))))+SUM(IF('Graf II Nivel Datastudio'!$B$1:$B$1613=B1396,IF('Graf II Nivel Datastudio'!$C$1:$C$1613=C1396,IF('Graf II Nivel Datastudio'!$D$1:$D$1613=D1396,'Graf II Nivel Datastudio'!$G$1:$G$1613,0))))</f>
        <v>1</v>
      </c>
      <c r="H1396" s="95">
        <f t="shared" si="47"/>
        <v>105</v>
      </c>
      <c r="I1396" s="95">
        <f t="shared" si="32"/>
        <v>0.13240857503152584</v>
      </c>
      <c r="J1396" s="95">
        <f t="shared" si="2"/>
        <v>9.012875536480687E-2</v>
      </c>
      <c r="K1396" s="34" t="s">
        <v>4728</v>
      </c>
    </row>
    <row r="1397" spans="1:11">
      <c r="A1397" s="34" t="s">
        <v>4656</v>
      </c>
      <c r="B1397" s="34">
        <v>2018</v>
      </c>
      <c r="C1397" s="34">
        <v>45</v>
      </c>
      <c r="D1397" s="34" t="s">
        <v>4678</v>
      </c>
      <c r="E1397" s="95">
        <f t="shared" si="48"/>
        <v>793</v>
      </c>
      <c r="F1397" s="95">
        <f>Cargos_x_gob!$C$4+Cargos_x_gob!$C$8</f>
        <v>1165</v>
      </c>
      <c r="G1397" s="95">
        <f t="array" ref="G1397">SUM(IF('Graf I Nivel Datastudio'!$B$1:$B$1613=B1397,IF('Graf I Nivel Datastudio'!$C$1:$C$1613=C1397,IF('Graf I Nivel Datastudio'!$D$1:$D$1613=D1397,'Graf I Nivel Datastudio'!$G$1:$G$1613,0))))+SUM(IF('Graf II Nivel Datastudio'!$B$1:$B$1613=B1397,IF('Graf II Nivel Datastudio'!$C$1:$C$1613=C1397,IF('Graf II Nivel Datastudio'!$D$1:$D$1613=D1397,'Graf II Nivel Datastudio'!$G$1:$G$1613,0))))</f>
        <v>2</v>
      </c>
      <c r="H1397" s="95">
        <f t="shared" si="47"/>
        <v>107</v>
      </c>
      <c r="I1397" s="95">
        <f t="shared" si="32"/>
        <v>0.13493064312736444</v>
      </c>
      <c r="J1397" s="95">
        <f t="shared" si="2"/>
        <v>9.1845493562231761E-2</v>
      </c>
      <c r="K1397" s="34" t="s">
        <v>4728</v>
      </c>
    </row>
    <row r="1398" spans="1:11">
      <c r="A1398" s="34" t="s">
        <v>4656</v>
      </c>
      <c r="B1398" s="34">
        <v>2018</v>
      </c>
      <c r="C1398" s="34">
        <v>46</v>
      </c>
      <c r="D1398" s="34" t="s">
        <v>4678</v>
      </c>
      <c r="E1398" s="95">
        <f t="shared" si="48"/>
        <v>793</v>
      </c>
      <c r="F1398" s="95">
        <f>Cargos_x_gob!$C$4+Cargos_x_gob!$C$8</f>
        <v>1165</v>
      </c>
      <c r="G1398" s="95">
        <f t="array" ref="G1398">SUM(IF('Graf I Nivel Datastudio'!$B$1:$B$1613=B1398,IF('Graf I Nivel Datastudio'!$C$1:$C$1613=C1398,IF('Graf I Nivel Datastudio'!$D$1:$D$1613=D1398,'Graf I Nivel Datastudio'!$G$1:$G$1613,0))))+SUM(IF('Graf II Nivel Datastudio'!$B$1:$B$1613=B1398,IF('Graf II Nivel Datastudio'!$C$1:$C$1613=C1398,IF('Graf II Nivel Datastudio'!$D$1:$D$1613=D1398,'Graf II Nivel Datastudio'!$G$1:$G$1613,0))))</f>
        <v>1</v>
      </c>
      <c r="H1398" s="95">
        <f t="shared" si="47"/>
        <v>108</v>
      </c>
      <c r="I1398" s="95">
        <f t="shared" si="32"/>
        <v>0.13619167717528374</v>
      </c>
      <c r="J1398" s="95">
        <f t="shared" si="2"/>
        <v>9.27038626609442E-2</v>
      </c>
      <c r="K1398" s="34" t="s">
        <v>4728</v>
      </c>
    </row>
    <row r="1399" spans="1:11">
      <c r="A1399" s="34" t="s">
        <v>4656</v>
      </c>
      <c r="B1399" s="34">
        <v>2018</v>
      </c>
      <c r="C1399" s="34">
        <v>47</v>
      </c>
      <c r="D1399" s="34" t="s">
        <v>4678</v>
      </c>
      <c r="E1399" s="95">
        <f t="shared" si="48"/>
        <v>793</v>
      </c>
      <c r="F1399" s="95">
        <f>Cargos_x_gob!$C$4+Cargos_x_gob!$C$8</f>
        <v>1165</v>
      </c>
      <c r="G1399" s="95">
        <f t="array" ref="G1399">SUM(IF('Graf I Nivel Datastudio'!$B$1:$B$1613=B1399,IF('Graf I Nivel Datastudio'!$C$1:$C$1613=C1399,IF('Graf I Nivel Datastudio'!$D$1:$D$1613=D1399,'Graf I Nivel Datastudio'!$G$1:$G$1613,0))))+SUM(IF('Graf II Nivel Datastudio'!$B$1:$B$1613=B1399,IF('Graf II Nivel Datastudio'!$C$1:$C$1613=C1399,IF('Graf II Nivel Datastudio'!$D$1:$D$1613=D1399,'Graf II Nivel Datastudio'!$G$1:$G$1613,0))))</f>
        <v>3</v>
      </c>
      <c r="H1399" s="95">
        <f t="shared" si="47"/>
        <v>111</v>
      </c>
      <c r="I1399" s="95">
        <f t="shared" si="32"/>
        <v>0.13997477931904162</v>
      </c>
      <c r="J1399" s="95">
        <f t="shared" si="2"/>
        <v>9.5278969957081544E-2</v>
      </c>
      <c r="K1399" s="34" t="s">
        <v>4728</v>
      </c>
    </row>
    <row r="1400" spans="1:11">
      <c r="A1400" s="34" t="s">
        <v>4656</v>
      </c>
      <c r="B1400" s="34">
        <v>2018</v>
      </c>
      <c r="C1400" s="34">
        <v>48</v>
      </c>
      <c r="D1400" s="34" t="s">
        <v>4678</v>
      </c>
      <c r="E1400" s="95">
        <f t="shared" si="48"/>
        <v>793</v>
      </c>
      <c r="F1400" s="95">
        <f>Cargos_x_gob!$C$4+Cargos_x_gob!$C$8</f>
        <v>1165</v>
      </c>
      <c r="G1400" s="95">
        <f t="array" ref="G1400">SUM(IF('Graf I Nivel Datastudio'!$B$1:$B$1613=B1400,IF('Graf I Nivel Datastudio'!$C$1:$C$1613=C1400,IF('Graf I Nivel Datastudio'!$D$1:$D$1613=D1400,'Graf I Nivel Datastudio'!$G$1:$G$1613,0))))+SUM(IF('Graf II Nivel Datastudio'!$B$1:$B$1613=B1400,IF('Graf II Nivel Datastudio'!$C$1:$C$1613=C1400,IF('Graf II Nivel Datastudio'!$D$1:$D$1613=D1400,'Graf II Nivel Datastudio'!$G$1:$G$1613,0))))</f>
        <v>2</v>
      </c>
      <c r="H1400" s="95">
        <f t="shared" si="47"/>
        <v>113</v>
      </c>
      <c r="I1400" s="95">
        <f t="shared" si="32"/>
        <v>0.1424968474148802</v>
      </c>
      <c r="J1400" s="95">
        <f t="shared" si="2"/>
        <v>9.6995708154506435E-2</v>
      </c>
      <c r="K1400" s="34" t="s">
        <v>4728</v>
      </c>
    </row>
    <row r="1401" spans="1:11">
      <c r="A1401" s="34" t="s">
        <v>4656</v>
      </c>
      <c r="B1401" s="34">
        <v>2018</v>
      </c>
      <c r="C1401" s="34">
        <v>49</v>
      </c>
      <c r="D1401" s="34" t="s">
        <v>4678</v>
      </c>
      <c r="E1401" s="95">
        <f t="shared" si="48"/>
        <v>793</v>
      </c>
      <c r="F1401" s="95">
        <f>Cargos_x_gob!$C$4+Cargos_x_gob!$C$8</f>
        <v>1165</v>
      </c>
      <c r="G1401" s="95">
        <f t="array" ref="G1401">SUM(IF('Graf I Nivel Datastudio'!$B$1:$B$1613=B1401,IF('Graf I Nivel Datastudio'!$C$1:$C$1613=C1401,IF('Graf I Nivel Datastudio'!$D$1:$D$1613=D1401,'Graf I Nivel Datastudio'!$G$1:$G$1613,0))))+SUM(IF('Graf II Nivel Datastudio'!$B$1:$B$1613=B1401,IF('Graf II Nivel Datastudio'!$C$1:$C$1613=C1401,IF('Graf II Nivel Datastudio'!$D$1:$D$1613=D1401,'Graf II Nivel Datastudio'!$G$1:$G$1613,0))))</f>
        <v>1</v>
      </c>
      <c r="H1401" s="95">
        <f t="shared" si="47"/>
        <v>114</v>
      </c>
      <c r="I1401" s="95">
        <f t="shared" si="32"/>
        <v>0.1437578814627995</v>
      </c>
      <c r="J1401" s="95">
        <f t="shared" si="2"/>
        <v>9.7854077253218888E-2</v>
      </c>
      <c r="K1401" s="34" t="s">
        <v>4728</v>
      </c>
    </row>
    <row r="1402" spans="1:11">
      <c r="A1402" s="34" t="s">
        <v>4656</v>
      </c>
      <c r="B1402" s="34">
        <v>2018</v>
      </c>
      <c r="C1402" s="34">
        <v>50</v>
      </c>
      <c r="D1402" s="34" t="s">
        <v>4678</v>
      </c>
      <c r="E1402" s="95">
        <f t="shared" si="48"/>
        <v>793</v>
      </c>
      <c r="F1402" s="95">
        <f>Cargos_x_gob!$C$4+Cargos_x_gob!$C$8</f>
        <v>1165</v>
      </c>
      <c r="G1402" s="95">
        <f t="array" ref="G1402">SUM(IF('Graf I Nivel Datastudio'!$B$1:$B$1613=B1402,IF('Graf I Nivel Datastudio'!$C$1:$C$1613=C1402,IF('Graf I Nivel Datastudio'!$D$1:$D$1613=D1402,'Graf I Nivel Datastudio'!$G$1:$G$1613,0))))+SUM(IF('Graf II Nivel Datastudio'!$B$1:$B$1613=B1402,IF('Graf II Nivel Datastudio'!$C$1:$C$1613=C1402,IF('Graf II Nivel Datastudio'!$D$1:$D$1613=D1402,'Graf II Nivel Datastudio'!$G$1:$G$1613,0))))</f>
        <v>2</v>
      </c>
      <c r="H1402" s="95">
        <f t="shared" si="47"/>
        <v>116</v>
      </c>
      <c r="I1402" s="95">
        <f t="shared" si="32"/>
        <v>0.14627994955863807</v>
      </c>
      <c r="J1402" s="95">
        <f t="shared" si="2"/>
        <v>9.9570815450643779E-2</v>
      </c>
      <c r="K1402" s="34" t="s">
        <v>4728</v>
      </c>
    </row>
    <row r="1403" spans="1:11">
      <c r="A1403" s="34" t="s">
        <v>4656</v>
      </c>
      <c r="B1403" s="34">
        <v>2018</v>
      </c>
      <c r="C1403" s="34">
        <v>51</v>
      </c>
      <c r="D1403" s="34" t="s">
        <v>4678</v>
      </c>
      <c r="E1403" s="95">
        <f t="shared" si="48"/>
        <v>793</v>
      </c>
      <c r="F1403" s="95">
        <f>Cargos_x_gob!$C$4+Cargos_x_gob!$C$8</f>
        <v>1165</v>
      </c>
      <c r="G1403" s="95">
        <f t="array" ref="G1403">SUM(IF('Graf I Nivel Datastudio'!$B$1:$B$1613=B1403,IF('Graf I Nivel Datastudio'!$C$1:$C$1613=C1403,IF('Graf I Nivel Datastudio'!$D$1:$D$1613=D1403,'Graf I Nivel Datastudio'!$G$1:$G$1613,0))))+SUM(IF('Graf II Nivel Datastudio'!$B$1:$B$1613=B1403,IF('Graf II Nivel Datastudio'!$C$1:$C$1613=C1403,IF('Graf II Nivel Datastudio'!$D$1:$D$1613=D1403,'Graf II Nivel Datastudio'!$G$1:$G$1613,0))))</f>
        <v>3</v>
      </c>
      <c r="H1403" s="95">
        <f t="shared" si="47"/>
        <v>119</v>
      </c>
      <c r="I1403" s="95">
        <f t="shared" si="32"/>
        <v>0.15006305170239598</v>
      </c>
      <c r="J1403" s="95">
        <f t="shared" si="2"/>
        <v>0.10214592274678111</v>
      </c>
      <c r="K1403" s="34" t="s">
        <v>4728</v>
      </c>
    </row>
    <row r="1404" spans="1:11">
      <c r="A1404" s="34" t="s">
        <v>4656</v>
      </c>
      <c r="B1404" s="34">
        <v>2018</v>
      </c>
      <c r="C1404" s="34">
        <v>52</v>
      </c>
      <c r="D1404" s="34" t="s">
        <v>4678</v>
      </c>
      <c r="E1404" s="95">
        <f t="shared" si="48"/>
        <v>793</v>
      </c>
      <c r="F1404" s="95">
        <f>Cargos_x_gob!$C$4+Cargos_x_gob!$C$8</f>
        <v>1165</v>
      </c>
      <c r="G1404" s="95">
        <f t="array" ref="G1404">SUM(IF('Graf I Nivel Datastudio'!$B$1:$B$1613=B1404,IF('Graf I Nivel Datastudio'!$C$1:$C$1613=C1404,IF('Graf I Nivel Datastudio'!$D$1:$D$1613=D1404,'Graf I Nivel Datastudio'!$G$1:$G$1613,0))))+SUM(IF('Graf II Nivel Datastudio'!$B$1:$B$1613=B1404,IF('Graf II Nivel Datastudio'!$C$1:$C$1613=C1404,IF('Graf II Nivel Datastudio'!$D$1:$D$1613=D1404,'Graf II Nivel Datastudio'!$G$1:$G$1613,0))))</f>
        <v>7</v>
      </c>
      <c r="H1404" s="95">
        <f t="shared" si="47"/>
        <v>126</v>
      </c>
      <c r="I1404" s="95">
        <f t="shared" si="32"/>
        <v>0.15889029003783103</v>
      </c>
      <c r="J1404" s="95">
        <f t="shared" si="2"/>
        <v>0.10815450643776824</v>
      </c>
      <c r="K1404" s="34" t="s">
        <v>4728</v>
      </c>
    </row>
    <row r="1405" spans="1:11">
      <c r="A1405" s="34" t="s">
        <v>4656</v>
      </c>
      <c r="B1405" s="34">
        <v>2018</v>
      </c>
      <c r="C1405" s="34">
        <v>53</v>
      </c>
      <c r="D1405" s="34" t="s">
        <v>4678</v>
      </c>
      <c r="E1405" s="95">
        <f t="shared" si="48"/>
        <v>793</v>
      </c>
      <c r="F1405" s="95">
        <f>Cargos_x_gob!$C$4+Cargos_x_gob!$C$8</f>
        <v>1165</v>
      </c>
      <c r="G1405" s="95">
        <f t="array" ref="G1405">SUM(IF('Graf I Nivel Datastudio'!$B$1:$B$1613=B1405,IF('Graf I Nivel Datastudio'!$C$1:$C$1613=C1405,IF('Graf I Nivel Datastudio'!$D$1:$D$1613=D1405,'Graf I Nivel Datastudio'!$G$1:$G$1613,0))))+SUM(IF('Graf II Nivel Datastudio'!$B$1:$B$1613=B1405,IF('Graf II Nivel Datastudio'!$C$1:$C$1613=C1405,IF('Graf II Nivel Datastudio'!$D$1:$D$1613=D1405,'Graf II Nivel Datastudio'!$G$1:$G$1613,0))))</f>
        <v>0</v>
      </c>
      <c r="H1405" s="95">
        <f t="shared" si="47"/>
        <v>126</v>
      </c>
      <c r="I1405" s="95">
        <f t="shared" si="32"/>
        <v>0.15889029003783103</v>
      </c>
      <c r="J1405" s="95">
        <f t="shared" si="2"/>
        <v>0.10815450643776824</v>
      </c>
      <c r="K1405" s="34" t="s">
        <v>4728</v>
      </c>
    </row>
    <row r="1406" spans="1:11">
      <c r="A1406" s="34" t="s">
        <v>4656</v>
      </c>
      <c r="B1406" s="34">
        <v>2018</v>
      </c>
      <c r="C1406" s="34">
        <v>54</v>
      </c>
      <c r="D1406" s="34" t="s">
        <v>4678</v>
      </c>
      <c r="E1406" s="95">
        <f t="shared" si="48"/>
        <v>793</v>
      </c>
      <c r="F1406" s="95">
        <f>Cargos_x_gob!$C$4+Cargos_x_gob!$C$8</f>
        <v>1165</v>
      </c>
      <c r="G1406" s="95">
        <f t="array" ref="G1406">SUM(IF('Graf I Nivel Datastudio'!$B$1:$B$1613=B1406,IF('Graf I Nivel Datastudio'!$C$1:$C$1613=C1406,IF('Graf I Nivel Datastudio'!$D$1:$D$1613=D1406,'Graf I Nivel Datastudio'!$G$1:$G$1613,0))))+SUM(IF('Graf II Nivel Datastudio'!$B$1:$B$1613=B1406,IF('Graf II Nivel Datastudio'!$C$1:$C$1613=C1406,IF('Graf II Nivel Datastudio'!$D$1:$D$1613=D1406,'Graf II Nivel Datastudio'!$G$1:$G$1613,0))))</f>
        <v>1</v>
      </c>
      <c r="H1406" s="95">
        <f t="shared" si="47"/>
        <v>127</v>
      </c>
      <c r="I1406" s="95">
        <f t="shared" si="32"/>
        <v>0.16015132408575031</v>
      </c>
      <c r="J1406" s="95">
        <f t="shared" si="2"/>
        <v>0.10901287553648069</v>
      </c>
      <c r="K1406" s="34" t="s">
        <v>4728</v>
      </c>
    </row>
    <row r="1407" spans="1:11">
      <c r="A1407" s="34" t="s">
        <v>4656</v>
      </c>
      <c r="B1407" s="34">
        <v>2018</v>
      </c>
      <c r="C1407" s="34">
        <v>55</v>
      </c>
      <c r="D1407" s="34" t="s">
        <v>4678</v>
      </c>
      <c r="E1407" s="95">
        <f t="shared" si="48"/>
        <v>793</v>
      </c>
      <c r="F1407" s="95">
        <f>Cargos_x_gob!$C$4+Cargos_x_gob!$C$8</f>
        <v>1165</v>
      </c>
      <c r="G1407" s="95">
        <f t="array" ref="G1407">SUM(IF('Graf I Nivel Datastudio'!$B$1:$B$1613=B1407,IF('Graf I Nivel Datastudio'!$C$1:$C$1613=C1407,IF('Graf I Nivel Datastudio'!$D$1:$D$1613=D1407,'Graf I Nivel Datastudio'!$G$1:$G$1613,0))))+SUM(IF('Graf II Nivel Datastudio'!$B$1:$B$1613=B1407,IF('Graf II Nivel Datastudio'!$C$1:$C$1613=C1407,IF('Graf II Nivel Datastudio'!$D$1:$D$1613=D1407,'Graf II Nivel Datastudio'!$G$1:$G$1613,0))))</f>
        <v>0</v>
      </c>
      <c r="H1407" s="95">
        <f t="shared" si="47"/>
        <v>127</v>
      </c>
      <c r="I1407" s="95">
        <f t="shared" si="32"/>
        <v>0.16015132408575031</v>
      </c>
      <c r="J1407" s="95">
        <f t="shared" si="2"/>
        <v>0.10901287553648069</v>
      </c>
      <c r="K1407" s="34" t="s">
        <v>4728</v>
      </c>
    </row>
    <row r="1408" spans="1:11">
      <c r="A1408" s="34" t="s">
        <v>4656</v>
      </c>
      <c r="B1408" s="34">
        <v>2018</v>
      </c>
      <c r="C1408" s="34">
        <v>56</v>
      </c>
      <c r="D1408" s="34" t="s">
        <v>4678</v>
      </c>
      <c r="E1408" s="95">
        <f t="shared" si="48"/>
        <v>793</v>
      </c>
      <c r="F1408" s="95">
        <f>Cargos_x_gob!$C$4+Cargos_x_gob!$C$8</f>
        <v>1165</v>
      </c>
      <c r="G1408" s="95">
        <f t="array" ref="G1408">SUM(IF('Graf I Nivel Datastudio'!$B$1:$B$1613=B1408,IF('Graf I Nivel Datastudio'!$C$1:$C$1613=C1408,IF('Graf I Nivel Datastudio'!$D$1:$D$1613=D1408,'Graf I Nivel Datastudio'!$G$1:$G$1613,0))))+SUM(IF('Graf II Nivel Datastudio'!$B$1:$B$1613=B1408,IF('Graf II Nivel Datastudio'!$C$1:$C$1613=C1408,IF('Graf II Nivel Datastudio'!$D$1:$D$1613=D1408,'Graf II Nivel Datastudio'!$G$1:$G$1613,0))))</f>
        <v>0</v>
      </c>
      <c r="H1408" s="95">
        <f t="shared" si="47"/>
        <v>127</v>
      </c>
      <c r="I1408" s="95">
        <f t="shared" si="32"/>
        <v>0.16015132408575031</v>
      </c>
      <c r="J1408" s="95">
        <f t="shared" si="2"/>
        <v>0.10901287553648069</v>
      </c>
      <c r="K1408" s="34" t="s">
        <v>4728</v>
      </c>
    </row>
    <row r="1409" spans="1:11">
      <c r="A1409" s="34" t="s">
        <v>4656</v>
      </c>
      <c r="B1409" s="34">
        <v>2018</v>
      </c>
      <c r="C1409" s="34">
        <v>57</v>
      </c>
      <c r="D1409" s="34" t="s">
        <v>4678</v>
      </c>
      <c r="E1409" s="95">
        <f t="shared" si="48"/>
        <v>793</v>
      </c>
      <c r="F1409" s="95">
        <f>Cargos_x_gob!$C$4+Cargos_x_gob!$C$8</f>
        <v>1165</v>
      </c>
      <c r="G1409" s="95">
        <f t="array" ref="G1409">SUM(IF('Graf I Nivel Datastudio'!$B$1:$B$1613=B1409,IF('Graf I Nivel Datastudio'!$C$1:$C$1613=C1409,IF('Graf I Nivel Datastudio'!$D$1:$D$1613=D1409,'Graf I Nivel Datastudio'!$G$1:$G$1613,0))))+SUM(IF('Graf II Nivel Datastudio'!$B$1:$B$1613=B1409,IF('Graf II Nivel Datastudio'!$C$1:$C$1613=C1409,IF('Graf II Nivel Datastudio'!$D$1:$D$1613=D1409,'Graf II Nivel Datastudio'!$G$1:$G$1613,0))))</f>
        <v>0</v>
      </c>
      <c r="H1409" s="95">
        <f t="shared" si="47"/>
        <v>127</v>
      </c>
      <c r="I1409" s="95">
        <f t="shared" si="32"/>
        <v>0.16015132408575031</v>
      </c>
      <c r="J1409" s="95">
        <f t="shared" si="2"/>
        <v>0.10901287553648069</v>
      </c>
      <c r="K1409" s="34" t="s">
        <v>4728</v>
      </c>
    </row>
    <row r="1410" spans="1:11">
      <c r="A1410" s="34" t="s">
        <v>4656</v>
      </c>
      <c r="B1410" s="34">
        <v>2018</v>
      </c>
      <c r="C1410" s="34">
        <v>58</v>
      </c>
      <c r="D1410" s="34" t="s">
        <v>4678</v>
      </c>
      <c r="E1410" s="95">
        <f t="shared" si="48"/>
        <v>793</v>
      </c>
      <c r="F1410" s="95">
        <f>Cargos_x_gob!$C$4+Cargos_x_gob!$C$8</f>
        <v>1165</v>
      </c>
      <c r="G1410" s="95">
        <f t="array" ref="G1410">SUM(IF('Graf I Nivel Datastudio'!$B$1:$B$1613=B1410,IF('Graf I Nivel Datastudio'!$C$1:$C$1613=C1410,IF('Graf I Nivel Datastudio'!$D$1:$D$1613=D1410,'Graf I Nivel Datastudio'!$G$1:$G$1613,0))))+SUM(IF('Graf II Nivel Datastudio'!$B$1:$B$1613=B1410,IF('Graf II Nivel Datastudio'!$C$1:$C$1613=C1410,IF('Graf II Nivel Datastudio'!$D$1:$D$1613=D1410,'Graf II Nivel Datastudio'!$G$1:$G$1613,0))))</f>
        <v>0</v>
      </c>
      <c r="H1410" s="95">
        <f t="shared" si="47"/>
        <v>127</v>
      </c>
      <c r="I1410" s="95">
        <f t="shared" si="32"/>
        <v>0.16015132408575031</v>
      </c>
      <c r="J1410" s="95">
        <f t="shared" si="2"/>
        <v>0.10901287553648069</v>
      </c>
      <c r="K1410" s="34" t="s">
        <v>4728</v>
      </c>
    </row>
    <row r="1411" spans="1:11">
      <c r="A1411" s="34" t="s">
        <v>4656</v>
      </c>
      <c r="B1411" s="34">
        <v>2018</v>
      </c>
      <c r="C1411" s="34">
        <v>59</v>
      </c>
      <c r="D1411" s="34" t="s">
        <v>4678</v>
      </c>
      <c r="E1411" s="95">
        <f t="shared" si="48"/>
        <v>793</v>
      </c>
      <c r="F1411" s="95">
        <f>Cargos_x_gob!$C$4+Cargos_x_gob!$C$8</f>
        <v>1165</v>
      </c>
      <c r="G1411" s="95">
        <f t="array" ref="G1411">SUM(IF('Graf I Nivel Datastudio'!$B$1:$B$1613=B1411,IF('Graf I Nivel Datastudio'!$C$1:$C$1613=C1411,IF('Graf I Nivel Datastudio'!$D$1:$D$1613=D1411,'Graf I Nivel Datastudio'!$G$1:$G$1613,0))))+SUM(IF('Graf II Nivel Datastudio'!$B$1:$B$1613=B1411,IF('Graf II Nivel Datastudio'!$C$1:$C$1613=C1411,IF('Graf II Nivel Datastudio'!$D$1:$D$1613=D1411,'Graf II Nivel Datastudio'!$G$1:$G$1613,0))))</f>
        <v>0</v>
      </c>
      <c r="H1411" s="95">
        <f t="shared" si="47"/>
        <v>127</v>
      </c>
      <c r="I1411" s="95">
        <f t="shared" si="32"/>
        <v>0.16015132408575031</v>
      </c>
      <c r="J1411" s="95">
        <f t="shared" si="2"/>
        <v>0.10901287553648069</v>
      </c>
      <c r="K1411" s="34" t="s">
        <v>4728</v>
      </c>
    </row>
    <row r="1412" spans="1:11">
      <c r="A1412" s="34" t="s">
        <v>4656</v>
      </c>
      <c r="B1412" s="34">
        <v>2018</v>
      </c>
      <c r="C1412" s="34">
        <v>60</v>
      </c>
      <c r="D1412" s="34" t="s">
        <v>4678</v>
      </c>
      <c r="E1412" s="95">
        <f t="shared" si="48"/>
        <v>793</v>
      </c>
      <c r="F1412" s="95">
        <f>Cargos_x_gob!$C$4+Cargos_x_gob!$C$8</f>
        <v>1165</v>
      </c>
      <c r="G1412" s="95">
        <f t="array" ref="G1412">SUM(IF('Graf I Nivel Datastudio'!$B$1:$B$1613=B1412,IF('Graf I Nivel Datastudio'!$C$1:$C$1613=C1412,IF('Graf I Nivel Datastudio'!$D$1:$D$1613=D1412,'Graf I Nivel Datastudio'!$G$1:$G$1613,0))))+SUM(IF('Graf II Nivel Datastudio'!$B$1:$B$1613=B1412,IF('Graf II Nivel Datastudio'!$C$1:$C$1613=C1412,IF('Graf II Nivel Datastudio'!$D$1:$D$1613=D1412,'Graf II Nivel Datastudio'!$G$1:$G$1613,0))))</f>
        <v>0</v>
      </c>
      <c r="H1412" s="95">
        <f t="shared" si="47"/>
        <v>127</v>
      </c>
      <c r="I1412" s="95">
        <f t="shared" si="32"/>
        <v>0.16015132408575031</v>
      </c>
      <c r="J1412" s="95">
        <f t="shared" si="2"/>
        <v>0.10901287553648069</v>
      </c>
      <c r="K1412" s="34" t="s">
        <v>4728</v>
      </c>
    </row>
    <row r="1413" spans="1:11">
      <c r="A1413" s="34" t="s">
        <v>4656</v>
      </c>
      <c r="B1413" s="34">
        <v>2018</v>
      </c>
      <c r="C1413" s="34">
        <v>61</v>
      </c>
      <c r="D1413" s="34" t="s">
        <v>4678</v>
      </c>
      <c r="E1413" s="95">
        <f t="shared" si="48"/>
        <v>793</v>
      </c>
      <c r="F1413" s="95">
        <f>Cargos_x_gob!$C$4+Cargos_x_gob!$C$8</f>
        <v>1165</v>
      </c>
      <c r="G1413" s="95">
        <f t="array" ref="G1413">SUM(IF('Graf I Nivel Datastudio'!$B$1:$B$1613=B1413,IF('Graf I Nivel Datastudio'!$C$1:$C$1613=C1413,IF('Graf I Nivel Datastudio'!$D$1:$D$1613=D1413,'Graf I Nivel Datastudio'!$G$1:$G$1613,0))))+SUM(IF('Graf II Nivel Datastudio'!$B$1:$B$1613=B1413,IF('Graf II Nivel Datastudio'!$C$1:$C$1613=C1413,IF('Graf II Nivel Datastudio'!$D$1:$D$1613=D1413,'Graf II Nivel Datastudio'!$G$1:$G$1613,0))))</f>
        <v>0</v>
      </c>
      <c r="H1413" s="95">
        <f t="shared" si="47"/>
        <v>127</v>
      </c>
      <c r="I1413" s="95">
        <f t="shared" si="32"/>
        <v>0.16015132408575031</v>
      </c>
      <c r="J1413" s="95">
        <f t="shared" si="2"/>
        <v>0.10901287553648069</v>
      </c>
      <c r="K1413" s="34" t="s">
        <v>4728</v>
      </c>
    </row>
    <row r="1414" spans="1:11">
      <c r="A1414" s="34" t="s">
        <v>4656</v>
      </c>
      <c r="B1414" s="34">
        <v>2018</v>
      </c>
      <c r="C1414" s="34">
        <v>62</v>
      </c>
      <c r="D1414" s="34" t="s">
        <v>4678</v>
      </c>
      <c r="E1414" s="95">
        <f t="shared" si="48"/>
        <v>793</v>
      </c>
      <c r="F1414" s="95">
        <f>Cargos_x_gob!$C$4+Cargos_x_gob!$C$8</f>
        <v>1165</v>
      </c>
      <c r="G1414" s="95">
        <f t="array" ref="G1414">SUM(IF('Graf I Nivel Datastudio'!$B$1:$B$1613=B1414,IF('Graf I Nivel Datastudio'!$C$1:$C$1613=C1414,IF('Graf I Nivel Datastudio'!$D$1:$D$1613=D1414,'Graf I Nivel Datastudio'!$G$1:$G$1613,0))))+SUM(IF('Graf II Nivel Datastudio'!$B$1:$B$1613=B1414,IF('Graf II Nivel Datastudio'!$C$1:$C$1613=C1414,IF('Graf II Nivel Datastudio'!$D$1:$D$1613=D1414,'Graf II Nivel Datastudio'!$G$1:$G$1613,0))))</f>
        <v>0</v>
      </c>
      <c r="H1414" s="95">
        <f t="shared" si="47"/>
        <v>127</v>
      </c>
      <c r="I1414" s="95">
        <f t="shared" si="32"/>
        <v>0.16015132408575031</v>
      </c>
      <c r="J1414" s="95">
        <f t="shared" si="2"/>
        <v>0.10901287553648069</v>
      </c>
      <c r="K1414" s="34" t="s">
        <v>4728</v>
      </c>
    </row>
    <row r="1415" spans="1:11">
      <c r="A1415" s="34" t="s">
        <v>4656</v>
      </c>
      <c r="B1415" s="34">
        <v>2018</v>
      </c>
      <c r="C1415" s="34">
        <v>63</v>
      </c>
      <c r="D1415" s="34" t="s">
        <v>4678</v>
      </c>
      <c r="E1415" s="95">
        <f t="shared" si="48"/>
        <v>793</v>
      </c>
      <c r="F1415" s="95">
        <f>Cargos_x_gob!$C$4+Cargos_x_gob!$C$8</f>
        <v>1165</v>
      </c>
      <c r="G1415" s="95">
        <f t="array" ref="G1415">SUM(IF('Graf I Nivel Datastudio'!$B$1:$B$1613=B1415,IF('Graf I Nivel Datastudio'!$C$1:$C$1613=C1415,IF('Graf I Nivel Datastudio'!$D$1:$D$1613=D1415,'Graf I Nivel Datastudio'!$G$1:$G$1613,0))))+SUM(IF('Graf II Nivel Datastudio'!$B$1:$B$1613=B1415,IF('Graf II Nivel Datastudio'!$C$1:$C$1613=C1415,IF('Graf II Nivel Datastudio'!$D$1:$D$1613=D1415,'Graf II Nivel Datastudio'!$G$1:$G$1613,0))))</f>
        <v>0</v>
      </c>
      <c r="H1415" s="95">
        <f t="shared" si="47"/>
        <v>127</v>
      </c>
      <c r="I1415" s="95">
        <f t="shared" si="32"/>
        <v>0.16015132408575031</v>
      </c>
      <c r="J1415" s="95">
        <f t="shared" si="2"/>
        <v>0.10901287553648069</v>
      </c>
      <c r="K1415" s="34" t="s">
        <v>4728</v>
      </c>
    </row>
    <row r="1416" spans="1:11">
      <c r="A1416" s="34" t="s">
        <v>4656</v>
      </c>
      <c r="B1416" s="34">
        <v>2018</v>
      </c>
      <c r="C1416" s="34">
        <v>64</v>
      </c>
      <c r="D1416" s="34" t="s">
        <v>4678</v>
      </c>
      <c r="E1416" s="95">
        <f t="shared" si="48"/>
        <v>793</v>
      </c>
      <c r="F1416" s="95">
        <f>Cargos_x_gob!$C$4+Cargos_x_gob!$C$8</f>
        <v>1165</v>
      </c>
      <c r="G1416" s="95">
        <f t="array" ref="G1416">SUM(IF('Graf I Nivel Datastudio'!$B$1:$B$1613=B1416,IF('Graf I Nivel Datastudio'!$C$1:$C$1613=C1416,IF('Graf I Nivel Datastudio'!$D$1:$D$1613=D1416,'Graf I Nivel Datastudio'!$G$1:$G$1613,0))))+SUM(IF('Graf II Nivel Datastudio'!$B$1:$B$1613=B1416,IF('Graf II Nivel Datastudio'!$C$1:$C$1613=C1416,IF('Graf II Nivel Datastudio'!$D$1:$D$1613=D1416,'Graf II Nivel Datastudio'!$G$1:$G$1613,0))))</f>
        <v>0</v>
      </c>
      <c r="H1416" s="95">
        <f t="shared" si="47"/>
        <v>127</v>
      </c>
      <c r="I1416" s="95">
        <f t="shared" si="32"/>
        <v>0.16015132408575031</v>
      </c>
      <c r="J1416" s="95">
        <f t="shared" si="2"/>
        <v>0.10901287553648069</v>
      </c>
      <c r="K1416" s="34" t="s">
        <v>4728</v>
      </c>
    </row>
    <row r="1417" spans="1:11">
      <c r="A1417" s="34" t="s">
        <v>4656</v>
      </c>
      <c r="B1417" s="34">
        <v>2018</v>
      </c>
      <c r="C1417" s="34">
        <v>65</v>
      </c>
      <c r="D1417" s="34" t="s">
        <v>4678</v>
      </c>
      <c r="E1417" s="95">
        <f t="shared" si="48"/>
        <v>793</v>
      </c>
      <c r="F1417" s="95">
        <f>Cargos_x_gob!$C$4+Cargos_x_gob!$C$8</f>
        <v>1165</v>
      </c>
      <c r="G1417" s="95">
        <f t="array" ref="G1417">SUM(IF('Graf I Nivel Datastudio'!$B$1:$B$1613=B1417,IF('Graf I Nivel Datastudio'!$C$1:$C$1613=C1417,IF('Graf I Nivel Datastudio'!$D$1:$D$1613=D1417,'Graf I Nivel Datastudio'!$G$1:$G$1613,0))))+SUM(IF('Graf II Nivel Datastudio'!$B$1:$B$1613=B1417,IF('Graf II Nivel Datastudio'!$C$1:$C$1613=C1417,IF('Graf II Nivel Datastudio'!$D$1:$D$1613=D1417,'Graf II Nivel Datastudio'!$G$1:$G$1613,0))))</f>
        <v>0</v>
      </c>
      <c r="H1417" s="95">
        <f t="shared" si="47"/>
        <v>127</v>
      </c>
      <c r="I1417" s="95">
        <f t="shared" si="32"/>
        <v>0.16015132408575031</v>
      </c>
      <c r="J1417" s="95">
        <f t="shared" si="2"/>
        <v>0.10901287553648069</v>
      </c>
      <c r="K1417" s="34" t="s">
        <v>4728</v>
      </c>
    </row>
    <row r="1418" spans="1:11">
      <c r="A1418" s="34" t="s">
        <v>4656</v>
      </c>
      <c r="B1418" s="34">
        <v>2018</v>
      </c>
      <c r="C1418" s="34">
        <v>66</v>
      </c>
      <c r="D1418" s="34" t="s">
        <v>4678</v>
      </c>
      <c r="E1418" s="95">
        <f t="shared" si="48"/>
        <v>793</v>
      </c>
      <c r="F1418" s="95">
        <f>Cargos_x_gob!$C$4+Cargos_x_gob!$C$8</f>
        <v>1165</v>
      </c>
      <c r="G1418" s="95">
        <f t="array" ref="G1418">SUM(IF('Graf I Nivel Datastudio'!$B$1:$B$1613=B1418,IF('Graf I Nivel Datastudio'!$C$1:$C$1613=C1418,IF('Graf I Nivel Datastudio'!$D$1:$D$1613=D1418,'Graf I Nivel Datastudio'!$G$1:$G$1613,0))))+SUM(IF('Graf II Nivel Datastudio'!$B$1:$B$1613=B1418,IF('Graf II Nivel Datastudio'!$C$1:$C$1613=C1418,IF('Graf II Nivel Datastudio'!$D$1:$D$1613=D1418,'Graf II Nivel Datastudio'!$G$1:$G$1613,0))))</f>
        <v>0</v>
      </c>
      <c r="H1418" s="95">
        <f t="shared" si="47"/>
        <v>127</v>
      </c>
      <c r="I1418" s="95">
        <f t="shared" si="32"/>
        <v>0.16015132408575031</v>
      </c>
      <c r="J1418" s="95">
        <f t="shared" si="2"/>
        <v>0.10901287553648069</v>
      </c>
      <c r="K1418" s="34" t="s">
        <v>4728</v>
      </c>
    </row>
    <row r="1419" spans="1:11">
      <c r="A1419" s="34" t="s">
        <v>4656</v>
      </c>
      <c r="B1419" s="34">
        <v>2018</v>
      </c>
      <c r="C1419" s="34">
        <v>67</v>
      </c>
      <c r="D1419" s="34" t="s">
        <v>4678</v>
      </c>
      <c r="E1419" s="95">
        <f t="shared" si="48"/>
        <v>793</v>
      </c>
      <c r="F1419" s="95">
        <f>Cargos_x_gob!$C$4+Cargos_x_gob!$C$8</f>
        <v>1165</v>
      </c>
      <c r="G1419" s="95">
        <f t="array" ref="G1419">SUM(IF('Graf I Nivel Datastudio'!$B$1:$B$1613=B1419,IF('Graf I Nivel Datastudio'!$C$1:$C$1613=C1419,IF('Graf I Nivel Datastudio'!$D$1:$D$1613=D1419,'Graf I Nivel Datastudio'!$G$1:$G$1613,0))))+SUM(IF('Graf II Nivel Datastudio'!$B$1:$B$1613=B1419,IF('Graf II Nivel Datastudio'!$C$1:$C$1613=C1419,IF('Graf II Nivel Datastudio'!$D$1:$D$1613=D1419,'Graf II Nivel Datastudio'!$G$1:$G$1613,0))))</f>
        <v>1</v>
      </c>
      <c r="H1419" s="95">
        <f t="shared" si="47"/>
        <v>128</v>
      </c>
      <c r="I1419" s="95">
        <f t="shared" si="32"/>
        <v>0.16141235813366961</v>
      </c>
      <c r="J1419" s="95">
        <f t="shared" si="2"/>
        <v>0.10987124463519313</v>
      </c>
      <c r="K1419" s="34" t="s">
        <v>4728</v>
      </c>
    </row>
    <row r="1420" spans="1:11">
      <c r="A1420" s="34" t="s">
        <v>4656</v>
      </c>
      <c r="B1420" s="34">
        <v>2018</v>
      </c>
      <c r="C1420" s="34">
        <v>68</v>
      </c>
      <c r="D1420" s="34" t="s">
        <v>4678</v>
      </c>
      <c r="E1420" s="95">
        <f t="shared" si="48"/>
        <v>793</v>
      </c>
      <c r="F1420" s="95">
        <f>Cargos_x_gob!$C$4+Cargos_x_gob!$C$8</f>
        <v>1165</v>
      </c>
      <c r="G1420" s="95">
        <f t="array" ref="G1420">SUM(IF('Graf I Nivel Datastudio'!$B$1:$B$1613=B1420,IF('Graf I Nivel Datastudio'!$C$1:$C$1613=C1420,IF('Graf I Nivel Datastudio'!$D$1:$D$1613=D1420,'Graf I Nivel Datastudio'!$G$1:$G$1613,0))))+SUM(IF('Graf II Nivel Datastudio'!$B$1:$B$1613=B1420,IF('Graf II Nivel Datastudio'!$C$1:$C$1613=C1420,IF('Graf II Nivel Datastudio'!$D$1:$D$1613=D1420,'Graf II Nivel Datastudio'!$G$1:$G$1613,0))))</f>
        <v>0</v>
      </c>
      <c r="H1420" s="95">
        <f t="shared" si="47"/>
        <v>128</v>
      </c>
      <c r="I1420" s="95">
        <f t="shared" si="32"/>
        <v>0.16141235813366961</v>
      </c>
      <c r="J1420" s="95">
        <f t="shared" si="2"/>
        <v>0.10987124463519313</v>
      </c>
      <c r="K1420" s="34" t="s">
        <v>4728</v>
      </c>
    </row>
    <row r="1421" spans="1:11">
      <c r="A1421" s="34" t="s">
        <v>4656</v>
      </c>
      <c r="B1421" s="34">
        <v>2018</v>
      </c>
      <c r="C1421" s="34">
        <v>69</v>
      </c>
      <c r="D1421" s="34" t="s">
        <v>4678</v>
      </c>
      <c r="E1421" s="95">
        <f t="shared" si="48"/>
        <v>793</v>
      </c>
      <c r="F1421" s="95">
        <f>Cargos_x_gob!$C$4+Cargos_x_gob!$C$8</f>
        <v>1165</v>
      </c>
      <c r="G1421" s="95">
        <f t="array" ref="G1421">SUM(IF('Graf I Nivel Datastudio'!$B$1:$B$1613=B1421,IF('Graf I Nivel Datastudio'!$C$1:$C$1613=C1421,IF('Graf I Nivel Datastudio'!$D$1:$D$1613=D1421,'Graf I Nivel Datastudio'!$G$1:$G$1613,0))))+SUM(IF('Graf II Nivel Datastudio'!$B$1:$B$1613=B1421,IF('Graf II Nivel Datastudio'!$C$1:$C$1613=C1421,IF('Graf II Nivel Datastudio'!$D$1:$D$1613=D1421,'Graf II Nivel Datastudio'!$G$1:$G$1613,0))))</f>
        <v>1</v>
      </c>
      <c r="H1421" s="95">
        <f t="shared" si="47"/>
        <v>129</v>
      </c>
      <c r="I1421" s="95">
        <f t="shared" si="32"/>
        <v>0.16267339218158891</v>
      </c>
      <c r="J1421" s="95">
        <f t="shared" si="2"/>
        <v>0.11072961373390558</v>
      </c>
      <c r="K1421" s="34" t="s">
        <v>4728</v>
      </c>
    </row>
    <row r="1422" spans="1:11">
      <c r="A1422" s="34" t="s">
        <v>4656</v>
      </c>
      <c r="B1422" s="34">
        <v>2018</v>
      </c>
      <c r="C1422" s="34">
        <v>70</v>
      </c>
      <c r="D1422" s="34" t="s">
        <v>4678</v>
      </c>
      <c r="E1422" s="95">
        <f t="shared" si="48"/>
        <v>793</v>
      </c>
      <c r="F1422" s="95">
        <f>Cargos_x_gob!$C$4+Cargos_x_gob!$C$8</f>
        <v>1165</v>
      </c>
      <c r="G1422" s="95">
        <f t="array" ref="G1422">SUM(IF('Graf I Nivel Datastudio'!$B$1:$B$1613=B1422,IF('Graf I Nivel Datastudio'!$C$1:$C$1613=C1422,IF('Graf I Nivel Datastudio'!$D$1:$D$1613=D1422,'Graf I Nivel Datastudio'!$G$1:$G$1613,0))))+SUM(IF('Graf II Nivel Datastudio'!$B$1:$B$1613=B1422,IF('Graf II Nivel Datastudio'!$C$1:$C$1613=C1422,IF('Graf II Nivel Datastudio'!$D$1:$D$1613=D1422,'Graf II Nivel Datastudio'!$G$1:$G$1613,0))))</f>
        <v>0</v>
      </c>
      <c r="H1422" s="95">
        <f t="shared" si="47"/>
        <v>129</v>
      </c>
      <c r="I1422" s="95">
        <f t="shared" si="32"/>
        <v>0.16267339218158891</v>
      </c>
      <c r="J1422" s="95">
        <f t="shared" si="2"/>
        <v>0.11072961373390558</v>
      </c>
      <c r="K1422" s="34" t="s">
        <v>4728</v>
      </c>
    </row>
    <row r="1423" spans="1:11">
      <c r="A1423" s="34" t="s">
        <v>4656</v>
      </c>
      <c r="B1423" s="34">
        <v>2018</v>
      </c>
      <c r="C1423" s="34">
        <v>71</v>
      </c>
      <c r="D1423" s="34" t="s">
        <v>4678</v>
      </c>
      <c r="E1423" s="95">
        <f t="shared" si="48"/>
        <v>793</v>
      </c>
      <c r="F1423" s="95">
        <f>Cargos_x_gob!$C$4+Cargos_x_gob!$C$8</f>
        <v>1165</v>
      </c>
      <c r="G1423" s="95">
        <f t="array" ref="G1423">SUM(IF('Graf I Nivel Datastudio'!$B$1:$B$1613=B1423,IF('Graf I Nivel Datastudio'!$C$1:$C$1613=C1423,IF('Graf I Nivel Datastudio'!$D$1:$D$1613=D1423,'Graf I Nivel Datastudio'!$G$1:$G$1613,0))))+SUM(IF('Graf II Nivel Datastudio'!$B$1:$B$1613=B1423,IF('Graf II Nivel Datastudio'!$C$1:$C$1613=C1423,IF('Graf II Nivel Datastudio'!$D$1:$D$1613=D1423,'Graf II Nivel Datastudio'!$G$1:$G$1613,0))))</f>
        <v>0</v>
      </c>
      <c r="H1423" s="95">
        <f t="shared" si="47"/>
        <v>129</v>
      </c>
      <c r="I1423" s="95">
        <f t="shared" si="32"/>
        <v>0.16267339218158891</v>
      </c>
      <c r="J1423" s="95">
        <f t="shared" si="2"/>
        <v>0.11072961373390558</v>
      </c>
      <c r="K1423" s="34" t="s">
        <v>4728</v>
      </c>
    </row>
    <row r="1424" spans="1:11">
      <c r="A1424" s="34" t="s">
        <v>4656</v>
      </c>
      <c r="B1424" s="34">
        <v>2018</v>
      </c>
      <c r="C1424" s="34">
        <v>72</v>
      </c>
      <c r="D1424" s="34" t="s">
        <v>4678</v>
      </c>
      <c r="E1424" s="95">
        <f t="shared" si="48"/>
        <v>793</v>
      </c>
      <c r="F1424" s="95">
        <f>Cargos_x_gob!$C$4+Cargos_x_gob!$C$8</f>
        <v>1165</v>
      </c>
      <c r="G1424" s="95">
        <f t="array" ref="G1424">SUM(IF('Graf I Nivel Datastudio'!$B$1:$B$1613=B1424,IF('Graf I Nivel Datastudio'!$C$1:$C$1613=C1424,IF('Graf I Nivel Datastudio'!$D$1:$D$1613=D1424,'Graf I Nivel Datastudio'!$G$1:$G$1613,0))))+SUM(IF('Graf II Nivel Datastudio'!$B$1:$B$1613=B1424,IF('Graf II Nivel Datastudio'!$C$1:$C$1613=C1424,IF('Graf II Nivel Datastudio'!$D$1:$D$1613=D1424,'Graf II Nivel Datastudio'!$G$1:$G$1613,0))))</f>
        <v>0</v>
      </c>
      <c r="H1424" s="95">
        <f t="shared" si="47"/>
        <v>129</v>
      </c>
      <c r="I1424" s="95">
        <f t="shared" si="32"/>
        <v>0.16267339218158891</v>
      </c>
      <c r="J1424" s="95">
        <f t="shared" si="2"/>
        <v>0.11072961373390558</v>
      </c>
      <c r="K1424" s="34" t="s">
        <v>4728</v>
      </c>
    </row>
    <row r="1425" spans="1:11">
      <c r="A1425" s="34" t="s">
        <v>4656</v>
      </c>
      <c r="B1425" s="34">
        <v>2018</v>
      </c>
      <c r="C1425" s="34">
        <v>73</v>
      </c>
      <c r="D1425" s="34" t="s">
        <v>4678</v>
      </c>
      <c r="E1425" s="95">
        <f t="shared" si="48"/>
        <v>793</v>
      </c>
      <c r="F1425" s="95">
        <f>Cargos_x_gob!$C$4+Cargos_x_gob!$C$8</f>
        <v>1165</v>
      </c>
      <c r="G1425" s="95">
        <f t="array" ref="G1425">SUM(IF('Graf I Nivel Datastudio'!$B$1:$B$1613=B1425,IF('Graf I Nivel Datastudio'!$C$1:$C$1613=C1425,IF('Graf I Nivel Datastudio'!$D$1:$D$1613=D1425,'Graf I Nivel Datastudio'!$G$1:$G$1613,0))))+SUM(IF('Graf II Nivel Datastudio'!$B$1:$B$1613=B1425,IF('Graf II Nivel Datastudio'!$C$1:$C$1613=C1425,IF('Graf II Nivel Datastudio'!$D$1:$D$1613=D1425,'Graf II Nivel Datastudio'!$G$1:$G$1613,0))))</f>
        <v>0</v>
      </c>
      <c r="H1425" s="95">
        <f t="shared" si="47"/>
        <v>129</v>
      </c>
      <c r="I1425" s="95">
        <f t="shared" si="32"/>
        <v>0.16267339218158891</v>
      </c>
      <c r="J1425" s="95">
        <f t="shared" si="2"/>
        <v>0.11072961373390558</v>
      </c>
      <c r="K1425" s="34" t="s">
        <v>4728</v>
      </c>
    </row>
    <row r="1426" spans="1:11">
      <c r="A1426" s="34" t="s">
        <v>4656</v>
      </c>
      <c r="B1426" s="34">
        <v>2018</v>
      </c>
      <c r="C1426" s="34">
        <v>74</v>
      </c>
      <c r="D1426" s="34" t="s">
        <v>4678</v>
      </c>
      <c r="E1426" s="95">
        <f t="shared" si="48"/>
        <v>793</v>
      </c>
      <c r="F1426" s="95">
        <f>Cargos_x_gob!$C$4+Cargos_x_gob!$C$8</f>
        <v>1165</v>
      </c>
      <c r="G1426" s="95">
        <f t="array" ref="G1426">SUM(IF('Graf I Nivel Datastudio'!$B$1:$B$1613=B1426,IF('Graf I Nivel Datastudio'!$C$1:$C$1613=C1426,IF('Graf I Nivel Datastudio'!$D$1:$D$1613=D1426,'Graf I Nivel Datastudio'!$G$1:$G$1613,0))))+SUM(IF('Graf II Nivel Datastudio'!$B$1:$B$1613=B1426,IF('Graf II Nivel Datastudio'!$C$1:$C$1613=C1426,IF('Graf II Nivel Datastudio'!$D$1:$D$1613=D1426,'Graf II Nivel Datastudio'!$G$1:$G$1613,0))))</f>
        <v>0</v>
      </c>
      <c r="H1426" s="95">
        <f t="shared" si="47"/>
        <v>129</v>
      </c>
      <c r="I1426" s="95">
        <f t="shared" si="32"/>
        <v>0.16267339218158891</v>
      </c>
      <c r="J1426" s="95">
        <f t="shared" si="2"/>
        <v>0.11072961373390558</v>
      </c>
      <c r="K1426" s="34" t="s">
        <v>4728</v>
      </c>
    </row>
    <row r="1427" spans="1:11">
      <c r="A1427" s="34" t="s">
        <v>4656</v>
      </c>
      <c r="B1427" s="34">
        <v>2018</v>
      </c>
      <c r="C1427" s="34">
        <v>75</v>
      </c>
      <c r="D1427" s="34" t="s">
        <v>4678</v>
      </c>
      <c r="E1427" s="95">
        <f t="shared" si="48"/>
        <v>793</v>
      </c>
      <c r="F1427" s="95">
        <f>Cargos_x_gob!$C$4+Cargos_x_gob!$C$8</f>
        <v>1165</v>
      </c>
      <c r="G1427" s="95">
        <f t="array" ref="G1427">SUM(IF('Graf I Nivel Datastudio'!$B$1:$B$1613=B1427,IF('Graf I Nivel Datastudio'!$C$1:$C$1613=C1427,IF('Graf I Nivel Datastudio'!$D$1:$D$1613=D1427,'Graf I Nivel Datastudio'!$G$1:$G$1613,0))))+SUM(IF('Graf II Nivel Datastudio'!$B$1:$B$1613=B1427,IF('Graf II Nivel Datastudio'!$C$1:$C$1613=C1427,IF('Graf II Nivel Datastudio'!$D$1:$D$1613=D1427,'Graf II Nivel Datastudio'!$G$1:$G$1613,0))))</f>
        <v>0</v>
      </c>
      <c r="H1427" s="95">
        <f t="shared" si="47"/>
        <v>129</v>
      </c>
      <c r="I1427" s="95">
        <f t="shared" si="32"/>
        <v>0.16267339218158891</v>
      </c>
      <c r="J1427" s="95">
        <f t="shared" si="2"/>
        <v>0.11072961373390558</v>
      </c>
      <c r="K1427" s="34" t="s">
        <v>4728</v>
      </c>
    </row>
    <row r="1428" spans="1:11">
      <c r="A1428" s="34" t="s">
        <v>4656</v>
      </c>
      <c r="B1428" s="34">
        <v>2018</v>
      </c>
      <c r="C1428" s="34">
        <v>76</v>
      </c>
      <c r="D1428" s="34" t="s">
        <v>4678</v>
      </c>
      <c r="E1428" s="95">
        <f t="shared" si="48"/>
        <v>793</v>
      </c>
      <c r="F1428" s="95">
        <f>Cargos_x_gob!$C$4+Cargos_x_gob!$C$8</f>
        <v>1165</v>
      </c>
      <c r="G1428" s="95">
        <f t="array" ref="G1428">SUM(IF('Graf I Nivel Datastudio'!$B$1:$B$1613=B1428,IF('Graf I Nivel Datastudio'!$C$1:$C$1613=C1428,IF('Graf I Nivel Datastudio'!$D$1:$D$1613=D1428,'Graf I Nivel Datastudio'!$G$1:$G$1613,0))))+SUM(IF('Graf II Nivel Datastudio'!$B$1:$B$1613=B1428,IF('Graf II Nivel Datastudio'!$C$1:$C$1613=C1428,IF('Graf II Nivel Datastudio'!$D$1:$D$1613=D1428,'Graf II Nivel Datastudio'!$G$1:$G$1613,0))))</f>
        <v>0</v>
      </c>
      <c r="H1428" s="95">
        <f t="shared" si="47"/>
        <v>129</v>
      </c>
      <c r="I1428" s="95">
        <f t="shared" si="32"/>
        <v>0.16267339218158891</v>
      </c>
      <c r="J1428" s="95">
        <f t="shared" si="2"/>
        <v>0.11072961373390558</v>
      </c>
      <c r="K1428" s="34" t="s">
        <v>4728</v>
      </c>
    </row>
    <row r="1429" spans="1:11">
      <c r="A1429" s="34" t="s">
        <v>4656</v>
      </c>
      <c r="B1429" s="34">
        <v>2018</v>
      </c>
      <c r="C1429" s="34">
        <v>77</v>
      </c>
      <c r="D1429" s="34" t="s">
        <v>4678</v>
      </c>
      <c r="E1429" s="95">
        <f t="shared" si="48"/>
        <v>793</v>
      </c>
      <c r="F1429" s="95">
        <f>Cargos_x_gob!$C$4+Cargos_x_gob!$C$8</f>
        <v>1165</v>
      </c>
      <c r="G1429" s="95">
        <f t="array" ref="G1429">SUM(IF('Graf I Nivel Datastudio'!$B$1:$B$1613=B1429,IF('Graf I Nivel Datastudio'!$C$1:$C$1613=C1429,IF('Graf I Nivel Datastudio'!$D$1:$D$1613=D1429,'Graf I Nivel Datastudio'!$G$1:$G$1613,0))))+SUM(IF('Graf II Nivel Datastudio'!$B$1:$B$1613=B1429,IF('Graf II Nivel Datastudio'!$C$1:$C$1613=C1429,IF('Graf II Nivel Datastudio'!$D$1:$D$1613=D1429,'Graf II Nivel Datastudio'!$G$1:$G$1613,0))))</f>
        <v>0</v>
      </c>
      <c r="H1429" s="95">
        <f t="shared" si="47"/>
        <v>129</v>
      </c>
      <c r="I1429" s="95">
        <f t="shared" si="32"/>
        <v>0.16267339218158891</v>
      </c>
      <c r="J1429" s="95">
        <f t="shared" si="2"/>
        <v>0.11072961373390558</v>
      </c>
      <c r="K1429" s="34" t="s">
        <v>4728</v>
      </c>
    </row>
    <row r="1430" spans="1:11">
      <c r="A1430" s="34" t="s">
        <v>4656</v>
      </c>
      <c r="B1430" s="34">
        <v>2018</v>
      </c>
      <c r="C1430" s="34">
        <v>78</v>
      </c>
      <c r="D1430" s="34" t="s">
        <v>4678</v>
      </c>
      <c r="E1430" s="95">
        <f t="shared" si="48"/>
        <v>793</v>
      </c>
      <c r="F1430" s="95">
        <f>Cargos_x_gob!$C$4+Cargos_x_gob!$C$8</f>
        <v>1165</v>
      </c>
      <c r="G1430" s="95">
        <f t="array" ref="G1430">SUM(IF('Graf I Nivel Datastudio'!$B$1:$B$1613=B1430,IF('Graf I Nivel Datastudio'!$C$1:$C$1613=C1430,IF('Graf I Nivel Datastudio'!$D$1:$D$1613=D1430,'Graf I Nivel Datastudio'!$G$1:$G$1613,0))))+SUM(IF('Graf II Nivel Datastudio'!$B$1:$B$1613=B1430,IF('Graf II Nivel Datastudio'!$C$1:$C$1613=C1430,IF('Graf II Nivel Datastudio'!$D$1:$D$1613=D1430,'Graf II Nivel Datastudio'!$G$1:$G$1613,0))))</f>
        <v>1</v>
      </c>
      <c r="H1430" s="95">
        <f t="shared" si="47"/>
        <v>130</v>
      </c>
      <c r="I1430" s="95">
        <f t="shared" si="32"/>
        <v>0.16393442622950818</v>
      </c>
      <c r="J1430" s="95">
        <f t="shared" si="2"/>
        <v>0.11158798283261803</v>
      </c>
      <c r="K1430" s="34" t="s">
        <v>4728</v>
      </c>
    </row>
    <row r="1431" spans="1:11">
      <c r="A1431" s="34" t="s">
        <v>4656</v>
      </c>
      <c r="B1431" s="34">
        <v>2018</v>
      </c>
      <c r="C1431" s="34">
        <v>79</v>
      </c>
      <c r="D1431" s="34" t="s">
        <v>4678</v>
      </c>
      <c r="E1431" s="95">
        <f t="shared" si="48"/>
        <v>793</v>
      </c>
      <c r="F1431" s="95">
        <f>Cargos_x_gob!$C$4+Cargos_x_gob!$C$8</f>
        <v>1165</v>
      </c>
      <c r="G1431" s="95">
        <f t="array" ref="G1431">SUM(IF('Graf I Nivel Datastudio'!$B$1:$B$1613=B1431,IF('Graf I Nivel Datastudio'!$C$1:$C$1613=C1431,IF('Graf I Nivel Datastudio'!$D$1:$D$1613=D1431,'Graf I Nivel Datastudio'!$G$1:$G$1613,0))))+SUM(IF('Graf II Nivel Datastudio'!$B$1:$B$1613=B1431,IF('Graf II Nivel Datastudio'!$C$1:$C$1613=C1431,IF('Graf II Nivel Datastudio'!$D$1:$D$1613=D1431,'Graf II Nivel Datastudio'!$G$1:$G$1613,0))))</f>
        <v>0</v>
      </c>
      <c r="H1431" s="95">
        <f t="shared" si="47"/>
        <v>130</v>
      </c>
      <c r="I1431" s="95">
        <f t="shared" si="32"/>
        <v>0.16393442622950818</v>
      </c>
      <c r="J1431" s="95">
        <f t="shared" si="2"/>
        <v>0.11158798283261803</v>
      </c>
      <c r="K1431" s="34" t="s">
        <v>4728</v>
      </c>
    </row>
    <row r="1432" spans="1:11">
      <c r="A1432" s="34" t="s">
        <v>4656</v>
      </c>
      <c r="B1432" s="34">
        <v>2018</v>
      </c>
      <c r="C1432" s="34">
        <v>80</v>
      </c>
      <c r="D1432" s="34" t="s">
        <v>4678</v>
      </c>
      <c r="E1432" s="95">
        <f t="shared" si="48"/>
        <v>793</v>
      </c>
      <c r="F1432" s="95">
        <f>Cargos_x_gob!$C$4+Cargos_x_gob!$C$8</f>
        <v>1165</v>
      </c>
      <c r="G1432" s="95">
        <f t="array" ref="G1432">SUM(IF('Graf I Nivel Datastudio'!$B$1:$B$1613=B1432,IF('Graf I Nivel Datastudio'!$C$1:$C$1613=C1432,IF('Graf I Nivel Datastudio'!$D$1:$D$1613=D1432,'Graf I Nivel Datastudio'!$G$1:$G$1613,0))))+SUM(IF('Graf II Nivel Datastudio'!$B$1:$B$1613=B1432,IF('Graf II Nivel Datastudio'!$C$1:$C$1613=C1432,IF('Graf II Nivel Datastudio'!$D$1:$D$1613=D1432,'Graf II Nivel Datastudio'!$G$1:$G$1613,0))))</f>
        <v>0</v>
      </c>
      <c r="H1432" s="95">
        <f t="shared" si="47"/>
        <v>130</v>
      </c>
      <c r="I1432" s="95">
        <f t="shared" si="32"/>
        <v>0.16393442622950818</v>
      </c>
      <c r="J1432" s="95">
        <f t="shared" si="2"/>
        <v>0.11158798283261803</v>
      </c>
      <c r="K1432" s="34" t="s">
        <v>4728</v>
      </c>
    </row>
    <row r="1433" spans="1:11">
      <c r="A1433" s="34" t="s">
        <v>4656</v>
      </c>
      <c r="B1433" s="34">
        <v>2018</v>
      </c>
      <c r="C1433" s="34">
        <v>81</v>
      </c>
      <c r="D1433" s="34" t="s">
        <v>4678</v>
      </c>
      <c r="E1433" s="95">
        <f t="shared" si="48"/>
        <v>793</v>
      </c>
      <c r="F1433" s="95">
        <f>Cargos_x_gob!$C$4+Cargos_x_gob!$C$8</f>
        <v>1165</v>
      </c>
      <c r="G1433" s="95">
        <f t="array" ref="G1433">SUM(IF('Graf I Nivel Datastudio'!$B$1:$B$1613=B1433,IF('Graf I Nivel Datastudio'!$C$1:$C$1613=C1433,IF('Graf I Nivel Datastudio'!$D$1:$D$1613=D1433,'Graf I Nivel Datastudio'!$G$1:$G$1613,0))))+SUM(IF('Graf II Nivel Datastudio'!$B$1:$B$1613=B1433,IF('Graf II Nivel Datastudio'!$C$1:$C$1613=C1433,IF('Graf II Nivel Datastudio'!$D$1:$D$1613=D1433,'Graf II Nivel Datastudio'!$G$1:$G$1613,0))))</f>
        <v>1</v>
      </c>
      <c r="H1433" s="95">
        <f t="shared" si="47"/>
        <v>131</v>
      </c>
      <c r="I1433" s="95">
        <f t="shared" si="32"/>
        <v>0.16519546027742749</v>
      </c>
      <c r="J1433" s="95">
        <f t="shared" si="2"/>
        <v>0.11244635193133047</v>
      </c>
      <c r="K1433" s="34" t="s">
        <v>4728</v>
      </c>
    </row>
    <row r="1434" spans="1:11">
      <c r="A1434" s="34" t="s">
        <v>4656</v>
      </c>
      <c r="B1434" s="34">
        <v>2018</v>
      </c>
      <c r="C1434" s="34">
        <v>82</v>
      </c>
      <c r="D1434" s="34" t="s">
        <v>4678</v>
      </c>
      <c r="E1434" s="95">
        <f t="shared" si="48"/>
        <v>793</v>
      </c>
      <c r="F1434" s="95">
        <f>Cargos_x_gob!$C$4+Cargos_x_gob!$C$8</f>
        <v>1165</v>
      </c>
      <c r="G1434" s="95">
        <f t="array" ref="G1434">SUM(IF('Graf I Nivel Datastudio'!$B$1:$B$1613=B1434,IF('Graf I Nivel Datastudio'!$C$1:$C$1613=C1434,IF('Graf I Nivel Datastudio'!$D$1:$D$1613=D1434,'Graf I Nivel Datastudio'!$G$1:$G$1613,0))))+SUM(IF('Graf II Nivel Datastudio'!$B$1:$B$1613=B1434,IF('Graf II Nivel Datastudio'!$C$1:$C$1613=C1434,IF('Graf II Nivel Datastudio'!$D$1:$D$1613=D1434,'Graf II Nivel Datastudio'!$G$1:$G$1613,0))))</f>
        <v>1</v>
      </c>
      <c r="H1434" s="95">
        <f t="shared" si="47"/>
        <v>132</v>
      </c>
      <c r="I1434" s="95">
        <f t="shared" si="32"/>
        <v>0.16645649432534679</v>
      </c>
      <c r="J1434" s="95">
        <f t="shared" si="2"/>
        <v>0.11330472103004292</v>
      </c>
      <c r="K1434" s="34" t="s">
        <v>4728</v>
      </c>
    </row>
    <row r="1435" spans="1:11">
      <c r="A1435" s="34" t="s">
        <v>4656</v>
      </c>
      <c r="B1435" s="34">
        <v>2018</v>
      </c>
      <c r="C1435" s="34">
        <v>83</v>
      </c>
      <c r="D1435" s="34" t="s">
        <v>4678</v>
      </c>
      <c r="E1435" s="95">
        <f t="shared" si="48"/>
        <v>793</v>
      </c>
      <c r="F1435" s="95">
        <f>Cargos_x_gob!$C$4+Cargos_x_gob!$C$8</f>
        <v>1165</v>
      </c>
      <c r="G1435" s="95">
        <f t="array" ref="G1435">SUM(IF('Graf I Nivel Datastudio'!$B$1:$B$1613=B1435,IF('Graf I Nivel Datastudio'!$C$1:$C$1613=C1435,IF('Graf I Nivel Datastudio'!$D$1:$D$1613=D1435,'Graf I Nivel Datastudio'!$G$1:$G$1613,0))))+SUM(IF('Graf II Nivel Datastudio'!$B$1:$B$1613=B1435,IF('Graf II Nivel Datastudio'!$C$1:$C$1613=C1435,IF('Graf II Nivel Datastudio'!$D$1:$D$1613=D1435,'Graf II Nivel Datastudio'!$G$1:$G$1613,0))))</f>
        <v>0</v>
      </c>
      <c r="H1435" s="95">
        <f t="shared" si="47"/>
        <v>132</v>
      </c>
      <c r="I1435" s="95">
        <f t="shared" si="32"/>
        <v>0.16645649432534679</v>
      </c>
      <c r="J1435" s="95">
        <f t="shared" si="2"/>
        <v>0.11330472103004292</v>
      </c>
      <c r="K1435" s="34" t="s">
        <v>4728</v>
      </c>
    </row>
    <row r="1436" spans="1:11">
      <c r="A1436" s="34" t="s">
        <v>4656</v>
      </c>
      <c r="B1436" s="34">
        <v>2018</v>
      </c>
      <c r="C1436" s="34">
        <v>84</v>
      </c>
      <c r="D1436" s="34" t="s">
        <v>4678</v>
      </c>
      <c r="E1436" s="95">
        <f t="shared" si="48"/>
        <v>793</v>
      </c>
      <c r="F1436" s="95">
        <f>Cargos_x_gob!$C$4+Cargos_x_gob!$C$8</f>
        <v>1165</v>
      </c>
      <c r="G1436" s="95">
        <f t="array" ref="G1436">SUM(IF('Graf I Nivel Datastudio'!$B$1:$B$1613=B1436,IF('Graf I Nivel Datastudio'!$C$1:$C$1613=C1436,IF('Graf I Nivel Datastudio'!$D$1:$D$1613=D1436,'Graf I Nivel Datastudio'!$G$1:$G$1613,0))))+SUM(IF('Graf II Nivel Datastudio'!$B$1:$B$1613=B1436,IF('Graf II Nivel Datastudio'!$C$1:$C$1613=C1436,IF('Graf II Nivel Datastudio'!$D$1:$D$1613=D1436,'Graf II Nivel Datastudio'!$G$1:$G$1613,0))))</f>
        <v>0</v>
      </c>
      <c r="H1436" s="95">
        <f t="shared" si="47"/>
        <v>132</v>
      </c>
      <c r="I1436" s="95">
        <f t="shared" si="32"/>
        <v>0.16645649432534679</v>
      </c>
      <c r="J1436" s="95">
        <f t="shared" si="2"/>
        <v>0.11330472103004292</v>
      </c>
      <c r="K1436" s="34" t="s">
        <v>4728</v>
      </c>
    </row>
    <row r="1437" spans="1:11">
      <c r="A1437" s="34" t="s">
        <v>4656</v>
      </c>
      <c r="B1437" s="34">
        <v>2018</v>
      </c>
      <c r="C1437" s="34">
        <v>85</v>
      </c>
      <c r="D1437" s="34" t="s">
        <v>4678</v>
      </c>
      <c r="E1437" s="95">
        <f t="shared" si="48"/>
        <v>793</v>
      </c>
      <c r="F1437" s="95">
        <f>Cargos_x_gob!$C$4+Cargos_x_gob!$C$8</f>
        <v>1165</v>
      </c>
      <c r="G1437" s="95">
        <f t="array" ref="G1437">SUM(IF('Graf I Nivel Datastudio'!$B$1:$B$1613=B1437,IF('Graf I Nivel Datastudio'!$C$1:$C$1613=C1437,IF('Graf I Nivel Datastudio'!$D$1:$D$1613=D1437,'Graf I Nivel Datastudio'!$G$1:$G$1613,0))))+SUM(IF('Graf II Nivel Datastudio'!$B$1:$B$1613=B1437,IF('Graf II Nivel Datastudio'!$C$1:$C$1613=C1437,IF('Graf II Nivel Datastudio'!$D$1:$D$1613=D1437,'Graf II Nivel Datastudio'!$G$1:$G$1613,0))))</f>
        <v>0</v>
      </c>
      <c r="H1437" s="95">
        <f t="shared" si="47"/>
        <v>132</v>
      </c>
      <c r="I1437" s="95">
        <f t="shared" si="32"/>
        <v>0.16645649432534679</v>
      </c>
      <c r="J1437" s="95">
        <f t="shared" si="2"/>
        <v>0.11330472103004292</v>
      </c>
      <c r="K1437" s="34" t="s">
        <v>4728</v>
      </c>
    </row>
    <row r="1438" spans="1:11">
      <c r="A1438" s="34" t="s">
        <v>4656</v>
      </c>
      <c r="B1438" s="34">
        <v>2018</v>
      </c>
      <c r="C1438" s="34">
        <v>86</v>
      </c>
      <c r="D1438" s="34" t="s">
        <v>4678</v>
      </c>
      <c r="E1438" s="95">
        <f t="shared" si="48"/>
        <v>793</v>
      </c>
      <c r="F1438" s="95">
        <f>Cargos_x_gob!$C$4+Cargos_x_gob!$C$8</f>
        <v>1165</v>
      </c>
      <c r="G1438" s="95">
        <f t="array" ref="G1438">SUM(IF('Graf I Nivel Datastudio'!$B$1:$B$1613=B1438,IF('Graf I Nivel Datastudio'!$C$1:$C$1613=C1438,IF('Graf I Nivel Datastudio'!$D$1:$D$1613=D1438,'Graf I Nivel Datastudio'!$G$1:$G$1613,0))))+SUM(IF('Graf II Nivel Datastudio'!$B$1:$B$1613=B1438,IF('Graf II Nivel Datastudio'!$C$1:$C$1613=C1438,IF('Graf II Nivel Datastudio'!$D$1:$D$1613=D1438,'Graf II Nivel Datastudio'!$G$1:$G$1613,0))))</f>
        <v>0</v>
      </c>
      <c r="H1438" s="95">
        <f t="shared" si="47"/>
        <v>132</v>
      </c>
      <c r="I1438" s="95">
        <f t="shared" si="32"/>
        <v>0.16645649432534679</v>
      </c>
      <c r="J1438" s="95">
        <f t="shared" si="2"/>
        <v>0.11330472103004292</v>
      </c>
      <c r="K1438" s="34" t="s">
        <v>4728</v>
      </c>
    </row>
    <row r="1439" spans="1:11">
      <c r="A1439" s="34" t="s">
        <v>4656</v>
      </c>
      <c r="B1439" s="34">
        <v>2018</v>
      </c>
      <c r="C1439" s="34">
        <v>87</v>
      </c>
      <c r="D1439" s="34" t="s">
        <v>4678</v>
      </c>
      <c r="E1439" s="95">
        <f t="shared" si="48"/>
        <v>793</v>
      </c>
      <c r="F1439" s="95">
        <f>Cargos_x_gob!$C$4+Cargos_x_gob!$C$8</f>
        <v>1165</v>
      </c>
      <c r="G1439" s="95">
        <f t="array" ref="G1439">SUM(IF('Graf I Nivel Datastudio'!$B$1:$B$1613=B1439,IF('Graf I Nivel Datastudio'!$C$1:$C$1613=C1439,IF('Graf I Nivel Datastudio'!$D$1:$D$1613=D1439,'Graf I Nivel Datastudio'!$G$1:$G$1613,0))))+SUM(IF('Graf II Nivel Datastudio'!$B$1:$B$1613=B1439,IF('Graf II Nivel Datastudio'!$C$1:$C$1613=C1439,IF('Graf II Nivel Datastudio'!$D$1:$D$1613=D1439,'Graf II Nivel Datastudio'!$G$1:$G$1613,0))))</f>
        <v>0</v>
      </c>
      <c r="H1439" s="95">
        <f t="shared" si="47"/>
        <v>132</v>
      </c>
      <c r="I1439" s="95">
        <f t="shared" si="32"/>
        <v>0.16645649432534679</v>
      </c>
      <c r="J1439" s="95">
        <f t="shared" si="2"/>
        <v>0.11330472103004292</v>
      </c>
      <c r="K1439" s="34" t="s">
        <v>4728</v>
      </c>
    </row>
    <row r="1440" spans="1:11">
      <c r="A1440" s="34" t="s">
        <v>4656</v>
      </c>
      <c r="B1440" s="34">
        <v>2018</v>
      </c>
      <c r="C1440" s="34">
        <v>88</v>
      </c>
      <c r="D1440" s="34" t="s">
        <v>4678</v>
      </c>
      <c r="E1440" s="95">
        <f t="shared" si="48"/>
        <v>793</v>
      </c>
      <c r="F1440" s="95">
        <f>Cargos_x_gob!$C$4+Cargos_x_gob!$C$8</f>
        <v>1165</v>
      </c>
      <c r="G1440" s="95">
        <f t="array" ref="G1440">SUM(IF('Graf I Nivel Datastudio'!$B$1:$B$1613=B1440,IF('Graf I Nivel Datastudio'!$C$1:$C$1613=C1440,IF('Graf I Nivel Datastudio'!$D$1:$D$1613=D1440,'Graf I Nivel Datastudio'!$G$1:$G$1613,0))))+SUM(IF('Graf II Nivel Datastudio'!$B$1:$B$1613=B1440,IF('Graf II Nivel Datastudio'!$C$1:$C$1613=C1440,IF('Graf II Nivel Datastudio'!$D$1:$D$1613=D1440,'Graf II Nivel Datastudio'!$G$1:$G$1613,0))))</f>
        <v>0</v>
      </c>
      <c r="H1440" s="95">
        <f t="shared" si="47"/>
        <v>132</v>
      </c>
      <c r="I1440" s="95">
        <f t="shared" si="32"/>
        <v>0.16645649432534679</v>
      </c>
      <c r="J1440" s="95">
        <f t="shared" si="2"/>
        <v>0.11330472103004292</v>
      </c>
      <c r="K1440" s="34" t="s">
        <v>4728</v>
      </c>
    </row>
    <row r="1441" spans="1:11">
      <c r="A1441" s="34" t="s">
        <v>4656</v>
      </c>
      <c r="B1441" s="34">
        <v>2018</v>
      </c>
      <c r="C1441" s="34">
        <v>89</v>
      </c>
      <c r="D1441" s="34" t="s">
        <v>4678</v>
      </c>
      <c r="E1441" s="95">
        <f t="shared" ref="E1441:E1456" si="49">SP2_IN+SP2_IIN</f>
        <v>793</v>
      </c>
      <c r="F1441" s="95">
        <f>Cargos_x_gob!$C$4+Cargos_x_gob!$C$8</f>
        <v>1165</v>
      </c>
      <c r="G1441" s="95">
        <f t="array" ref="G1441">SUM(IF('Graf I Nivel Datastudio'!$B$1:$B$1613=B1441,IF('Graf I Nivel Datastudio'!$C$1:$C$1613=C1441,IF('Graf I Nivel Datastudio'!$D$1:$D$1613=D1441,'Graf I Nivel Datastudio'!$G$1:$G$1613,0))))+SUM(IF('Graf II Nivel Datastudio'!$B$1:$B$1613=B1441,IF('Graf II Nivel Datastudio'!$C$1:$C$1613=C1441,IF('Graf II Nivel Datastudio'!$D$1:$D$1613=D1441,'Graf II Nivel Datastudio'!$G$1:$G$1613,0))))</f>
        <v>0</v>
      </c>
      <c r="H1441" s="95">
        <f t="shared" si="47"/>
        <v>132</v>
      </c>
      <c r="I1441" s="95">
        <f t="shared" si="32"/>
        <v>0.16645649432534679</v>
      </c>
      <c r="J1441" s="95">
        <f t="shared" si="2"/>
        <v>0.11330472103004292</v>
      </c>
      <c r="K1441" s="34" t="s">
        <v>4728</v>
      </c>
    </row>
    <row r="1442" spans="1:11">
      <c r="A1442" s="34" t="s">
        <v>4656</v>
      </c>
      <c r="B1442" s="34">
        <v>2018</v>
      </c>
      <c r="C1442" s="34">
        <v>90</v>
      </c>
      <c r="D1442" s="34" t="s">
        <v>4678</v>
      </c>
      <c r="E1442" s="95">
        <f t="shared" si="49"/>
        <v>793</v>
      </c>
      <c r="F1442" s="95">
        <f>Cargos_x_gob!$C$4+Cargos_x_gob!$C$8</f>
        <v>1165</v>
      </c>
      <c r="G1442" s="95">
        <f t="array" ref="G1442">SUM(IF('Graf I Nivel Datastudio'!$B$1:$B$1613=B1442,IF('Graf I Nivel Datastudio'!$C$1:$C$1613=C1442,IF('Graf I Nivel Datastudio'!$D$1:$D$1613=D1442,'Graf I Nivel Datastudio'!$G$1:$G$1613,0))))+SUM(IF('Graf II Nivel Datastudio'!$B$1:$B$1613=B1442,IF('Graf II Nivel Datastudio'!$C$1:$C$1613=C1442,IF('Graf II Nivel Datastudio'!$D$1:$D$1613=D1442,'Graf II Nivel Datastudio'!$G$1:$G$1613,0))))</f>
        <v>0</v>
      </c>
      <c r="H1442" s="95">
        <f t="shared" si="47"/>
        <v>132</v>
      </c>
      <c r="I1442" s="95">
        <f t="shared" si="32"/>
        <v>0.16645649432534679</v>
      </c>
      <c r="J1442" s="95">
        <f t="shared" si="2"/>
        <v>0.11330472103004292</v>
      </c>
      <c r="K1442" s="34" t="s">
        <v>4728</v>
      </c>
    </row>
    <row r="1443" spans="1:11">
      <c r="A1443" s="34" t="s">
        <v>4656</v>
      </c>
      <c r="B1443" s="34">
        <v>2018</v>
      </c>
      <c r="C1443" s="34">
        <v>91</v>
      </c>
      <c r="D1443" s="34" t="s">
        <v>4678</v>
      </c>
      <c r="E1443" s="95">
        <f t="shared" si="49"/>
        <v>793</v>
      </c>
      <c r="F1443" s="95">
        <f>Cargos_x_gob!$C$4+Cargos_x_gob!$C$8</f>
        <v>1165</v>
      </c>
      <c r="G1443" s="95">
        <f t="array" ref="G1443">SUM(IF('Graf I Nivel Datastudio'!$B$1:$B$1613=B1443,IF('Graf I Nivel Datastudio'!$C$1:$C$1613=C1443,IF('Graf I Nivel Datastudio'!$D$1:$D$1613=D1443,'Graf I Nivel Datastudio'!$G$1:$G$1613,0))))+SUM(IF('Graf II Nivel Datastudio'!$B$1:$B$1613=B1443,IF('Graf II Nivel Datastudio'!$C$1:$C$1613=C1443,IF('Graf II Nivel Datastudio'!$D$1:$D$1613=D1443,'Graf II Nivel Datastudio'!$G$1:$G$1613,0))))</f>
        <v>1</v>
      </c>
      <c r="H1443" s="95">
        <f t="shared" si="47"/>
        <v>133</v>
      </c>
      <c r="I1443" s="95">
        <f t="shared" si="32"/>
        <v>0.16771752837326609</v>
      </c>
      <c r="J1443" s="95">
        <f t="shared" si="2"/>
        <v>0.11416309012875536</v>
      </c>
      <c r="K1443" s="34" t="s">
        <v>4728</v>
      </c>
    </row>
    <row r="1444" spans="1:11">
      <c r="A1444" s="34" t="s">
        <v>4656</v>
      </c>
      <c r="B1444" s="34">
        <v>2018</v>
      </c>
      <c r="C1444" s="34">
        <v>92</v>
      </c>
      <c r="D1444" s="34" t="s">
        <v>4678</v>
      </c>
      <c r="E1444" s="95">
        <f t="shared" si="49"/>
        <v>793</v>
      </c>
      <c r="F1444" s="95">
        <f>Cargos_x_gob!$C$4+Cargos_x_gob!$C$8</f>
        <v>1165</v>
      </c>
      <c r="G1444" s="95">
        <f t="array" ref="G1444">SUM(IF('Graf I Nivel Datastudio'!$B$1:$B$1613=B1444,IF('Graf I Nivel Datastudio'!$C$1:$C$1613=C1444,IF('Graf I Nivel Datastudio'!$D$1:$D$1613=D1444,'Graf I Nivel Datastudio'!$G$1:$G$1613,0))))+SUM(IF('Graf II Nivel Datastudio'!$B$1:$B$1613=B1444,IF('Graf II Nivel Datastudio'!$C$1:$C$1613=C1444,IF('Graf II Nivel Datastudio'!$D$1:$D$1613=D1444,'Graf II Nivel Datastudio'!$G$1:$G$1613,0))))</f>
        <v>0</v>
      </c>
      <c r="H1444" s="95">
        <f t="shared" si="47"/>
        <v>133</v>
      </c>
      <c r="I1444" s="95">
        <f t="shared" si="32"/>
        <v>0.16771752837326609</v>
      </c>
      <c r="J1444" s="95">
        <f t="shared" si="2"/>
        <v>0.11416309012875536</v>
      </c>
      <c r="K1444" s="34" t="s">
        <v>4728</v>
      </c>
    </row>
    <row r="1445" spans="1:11">
      <c r="A1445" s="34" t="s">
        <v>4656</v>
      </c>
      <c r="B1445" s="34">
        <v>2018</v>
      </c>
      <c r="C1445" s="34">
        <v>93</v>
      </c>
      <c r="D1445" s="34" t="s">
        <v>4678</v>
      </c>
      <c r="E1445" s="95">
        <f t="shared" si="49"/>
        <v>793</v>
      </c>
      <c r="F1445" s="95">
        <f>Cargos_x_gob!$C$4+Cargos_x_gob!$C$8</f>
        <v>1165</v>
      </c>
      <c r="G1445" s="95">
        <f t="array" ref="G1445">SUM(IF('Graf I Nivel Datastudio'!$B$1:$B$1613=B1445,IF('Graf I Nivel Datastudio'!$C$1:$C$1613=C1445,IF('Graf I Nivel Datastudio'!$D$1:$D$1613=D1445,'Graf I Nivel Datastudio'!$G$1:$G$1613,0))))+SUM(IF('Graf II Nivel Datastudio'!$B$1:$B$1613=B1445,IF('Graf II Nivel Datastudio'!$C$1:$C$1613=C1445,IF('Graf II Nivel Datastudio'!$D$1:$D$1613=D1445,'Graf II Nivel Datastudio'!$G$1:$G$1613,0))))</f>
        <v>0</v>
      </c>
      <c r="H1445" s="95">
        <f t="shared" si="47"/>
        <v>133</v>
      </c>
      <c r="I1445" s="95">
        <f t="shared" si="32"/>
        <v>0.16771752837326609</v>
      </c>
      <c r="J1445" s="95">
        <f t="shared" si="2"/>
        <v>0.11416309012875536</v>
      </c>
      <c r="K1445" s="34" t="s">
        <v>4728</v>
      </c>
    </row>
    <row r="1446" spans="1:11">
      <c r="A1446" s="34" t="s">
        <v>4656</v>
      </c>
      <c r="B1446" s="34">
        <v>2018</v>
      </c>
      <c r="C1446" s="34">
        <v>94</v>
      </c>
      <c r="D1446" s="34" t="s">
        <v>4678</v>
      </c>
      <c r="E1446" s="95">
        <f t="shared" si="49"/>
        <v>793</v>
      </c>
      <c r="F1446" s="95">
        <f>Cargos_x_gob!$C$4+Cargos_x_gob!$C$8</f>
        <v>1165</v>
      </c>
      <c r="G1446" s="95">
        <f t="array" ref="G1446">SUM(IF('Graf I Nivel Datastudio'!$B$1:$B$1613=B1446,IF('Graf I Nivel Datastudio'!$C$1:$C$1613=C1446,IF('Graf I Nivel Datastudio'!$D$1:$D$1613=D1446,'Graf I Nivel Datastudio'!$G$1:$G$1613,0))))+SUM(IF('Graf II Nivel Datastudio'!$B$1:$B$1613=B1446,IF('Graf II Nivel Datastudio'!$C$1:$C$1613=C1446,IF('Graf II Nivel Datastudio'!$D$1:$D$1613=D1446,'Graf II Nivel Datastudio'!$G$1:$G$1613,0))))</f>
        <v>0</v>
      </c>
      <c r="H1446" s="95">
        <f t="shared" si="47"/>
        <v>133</v>
      </c>
      <c r="I1446" s="95">
        <f t="shared" si="32"/>
        <v>0.16771752837326609</v>
      </c>
      <c r="J1446" s="95">
        <f t="shared" si="2"/>
        <v>0.11416309012875536</v>
      </c>
      <c r="K1446" s="34" t="s">
        <v>4728</v>
      </c>
    </row>
    <row r="1447" spans="1:11">
      <c r="A1447" s="34" t="s">
        <v>4656</v>
      </c>
      <c r="B1447" s="34">
        <v>2018</v>
      </c>
      <c r="C1447" s="34">
        <v>95</v>
      </c>
      <c r="D1447" s="34" t="s">
        <v>4678</v>
      </c>
      <c r="E1447" s="95">
        <f t="shared" si="49"/>
        <v>793</v>
      </c>
      <c r="F1447" s="95">
        <f>Cargos_x_gob!$C$4+Cargos_x_gob!$C$8</f>
        <v>1165</v>
      </c>
      <c r="G1447" s="95">
        <f t="array" ref="G1447">SUM(IF('Graf I Nivel Datastudio'!$B$1:$B$1613=B1447,IF('Graf I Nivel Datastudio'!$C$1:$C$1613=C1447,IF('Graf I Nivel Datastudio'!$D$1:$D$1613=D1447,'Graf I Nivel Datastudio'!$G$1:$G$1613,0))))+SUM(IF('Graf II Nivel Datastudio'!$B$1:$B$1613=B1447,IF('Graf II Nivel Datastudio'!$C$1:$C$1613=C1447,IF('Graf II Nivel Datastudio'!$D$1:$D$1613=D1447,'Graf II Nivel Datastudio'!$G$1:$G$1613,0))))</f>
        <v>0</v>
      </c>
      <c r="H1447" s="95">
        <f t="shared" si="47"/>
        <v>133</v>
      </c>
      <c r="I1447" s="95">
        <f t="shared" si="32"/>
        <v>0.16771752837326609</v>
      </c>
      <c r="J1447" s="95">
        <f t="shared" si="2"/>
        <v>0.11416309012875536</v>
      </c>
      <c r="K1447" s="34" t="s">
        <v>4728</v>
      </c>
    </row>
    <row r="1448" spans="1:11">
      <c r="A1448" s="34" t="s">
        <v>4656</v>
      </c>
      <c r="B1448" s="34">
        <v>2018</v>
      </c>
      <c r="C1448" s="34">
        <v>96</v>
      </c>
      <c r="D1448" s="34" t="s">
        <v>4678</v>
      </c>
      <c r="E1448" s="95">
        <f t="shared" si="49"/>
        <v>793</v>
      </c>
      <c r="F1448" s="95">
        <f>Cargos_x_gob!$C$4+Cargos_x_gob!$C$8</f>
        <v>1165</v>
      </c>
      <c r="G1448" s="95">
        <f t="array" ref="G1448">SUM(IF('Graf I Nivel Datastudio'!$B$1:$B$1613=B1448,IF('Graf I Nivel Datastudio'!$C$1:$C$1613=C1448,IF('Graf I Nivel Datastudio'!$D$1:$D$1613=D1448,'Graf I Nivel Datastudio'!$G$1:$G$1613,0))))+SUM(IF('Graf II Nivel Datastudio'!$B$1:$B$1613=B1448,IF('Graf II Nivel Datastudio'!$C$1:$C$1613=C1448,IF('Graf II Nivel Datastudio'!$D$1:$D$1613=D1448,'Graf II Nivel Datastudio'!$G$1:$G$1613,0))))</f>
        <v>0</v>
      </c>
      <c r="H1448" s="95">
        <f t="shared" si="47"/>
        <v>133</v>
      </c>
      <c r="I1448" s="95">
        <f t="shared" si="32"/>
        <v>0.16771752837326609</v>
      </c>
      <c r="J1448" s="95">
        <f t="shared" si="2"/>
        <v>0.11416309012875536</v>
      </c>
      <c r="K1448" s="34" t="s">
        <v>4728</v>
      </c>
    </row>
    <row r="1449" spans="1:11">
      <c r="A1449" s="34" t="s">
        <v>4656</v>
      </c>
      <c r="B1449" s="34">
        <v>2018</v>
      </c>
      <c r="C1449" s="34">
        <v>97</v>
      </c>
      <c r="D1449" s="34" t="s">
        <v>4678</v>
      </c>
      <c r="E1449" s="95">
        <f t="shared" si="49"/>
        <v>793</v>
      </c>
      <c r="F1449" s="95">
        <f>Cargos_x_gob!$C$4+Cargos_x_gob!$C$8</f>
        <v>1165</v>
      </c>
      <c r="G1449" s="95">
        <f t="array" ref="G1449">SUM(IF('Graf I Nivel Datastudio'!$B$1:$B$1613=B1449,IF('Graf I Nivel Datastudio'!$C$1:$C$1613=C1449,IF('Graf I Nivel Datastudio'!$D$1:$D$1613=D1449,'Graf I Nivel Datastudio'!$G$1:$G$1613,0))))+SUM(IF('Graf II Nivel Datastudio'!$B$1:$B$1613=B1449,IF('Graf II Nivel Datastudio'!$C$1:$C$1613=C1449,IF('Graf II Nivel Datastudio'!$D$1:$D$1613=D1449,'Graf II Nivel Datastudio'!$G$1:$G$1613,0))))</f>
        <v>0</v>
      </c>
      <c r="H1449" s="95">
        <f t="shared" si="47"/>
        <v>133</v>
      </c>
      <c r="I1449" s="95">
        <f t="shared" si="32"/>
        <v>0.16771752837326609</v>
      </c>
      <c r="J1449" s="95">
        <f t="shared" si="2"/>
        <v>0.11416309012875536</v>
      </c>
      <c r="K1449" s="34" t="s">
        <v>4728</v>
      </c>
    </row>
    <row r="1450" spans="1:11">
      <c r="A1450" s="34" t="s">
        <v>4656</v>
      </c>
      <c r="B1450" s="34">
        <v>2018</v>
      </c>
      <c r="C1450" s="34">
        <v>98</v>
      </c>
      <c r="D1450" s="34" t="s">
        <v>4678</v>
      </c>
      <c r="E1450" s="95">
        <f t="shared" si="49"/>
        <v>793</v>
      </c>
      <c r="F1450" s="95">
        <f>Cargos_x_gob!$C$4+Cargos_x_gob!$C$8</f>
        <v>1165</v>
      </c>
      <c r="G1450" s="95">
        <f t="array" ref="G1450">SUM(IF('Graf I Nivel Datastudio'!$B$1:$B$1613=B1450,IF('Graf I Nivel Datastudio'!$C$1:$C$1613=C1450,IF('Graf I Nivel Datastudio'!$D$1:$D$1613=D1450,'Graf I Nivel Datastudio'!$G$1:$G$1613,0))))+SUM(IF('Graf II Nivel Datastudio'!$B$1:$B$1613=B1450,IF('Graf II Nivel Datastudio'!$C$1:$C$1613=C1450,IF('Graf II Nivel Datastudio'!$D$1:$D$1613=D1450,'Graf II Nivel Datastudio'!$G$1:$G$1613,0))))</f>
        <v>0</v>
      </c>
      <c r="H1450" s="95">
        <f t="shared" si="47"/>
        <v>133</v>
      </c>
      <c r="I1450" s="95">
        <f t="shared" si="32"/>
        <v>0.16771752837326609</v>
      </c>
      <c r="J1450" s="95">
        <f t="shared" si="2"/>
        <v>0.11416309012875536</v>
      </c>
      <c r="K1450" s="34" t="s">
        <v>4728</v>
      </c>
    </row>
    <row r="1451" spans="1:11">
      <c r="A1451" s="34" t="s">
        <v>4656</v>
      </c>
      <c r="B1451" s="34">
        <v>2018</v>
      </c>
      <c r="C1451" s="34">
        <v>99</v>
      </c>
      <c r="D1451" s="34" t="s">
        <v>4678</v>
      </c>
      <c r="E1451" s="95">
        <f t="shared" si="49"/>
        <v>793</v>
      </c>
      <c r="F1451" s="95">
        <f>Cargos_x_gob!$C$4+Cargos_x_gob!$C$8</f>
        <v>1165</v>
      </c>
      <c r="G1451" s="95">
        <f t="array" ref="G1451">SUM(IF('Graf I Nivel Datastudio'!$B$1:$B$1613=B1451,IF('Graf I Nivel Datastudio'!$C$1:$C$1613=C1451,IF('Graf I Nivel Datastudio'!$D$1:$D$1613=D1451,'Graf I Nivel Datastudio'!$G$1:$G$1613,0))))+SUM(IF('Graf II Nivel Datastudio'!$B$1:$B$1613=B1451,IF('Graf II Nivel Datastudio'!$C$1:$C$1613=C1451,IF('Graf II Nivel Datastudio'!$D$1:$D$1613=D1451,'Graf II Nivel Datastudio'!$G$1:$G$1613,0))))</f>
        <v>0</v>
      </c>
      <c r="H1451" s="95">
        <f t="shared" si="47"/>
        <v>133</v>
      </c>
      <c r="I1451" s="95">
        <f t="shared" si="32"/>
        <v>0.16771752837326609</v>
      </c>
      <c r="J1451" s="95">
        <f t="shared" si="2"/>
        <v>0.11416309012875536</v>
      </c>
      <c r="K1451" s="34" t="s">
        <v>4728</v>
      </c>
    </row>
    <row r="1452" spans="1:11">
      <c r="A1452" s="34" t="s">
        <v>4656</v>
      </c>
      <c r="B1452" s="34">
        <v>2018</v>
      </c>
      <c r="C1452" s="34">
        <v>100</v>
      </c>
      <c r="D1452" s="34" t="s">
        <v>4678</v>
      </c>
      <c r="E1452" s="95">
        <f t="shared" si="49"/>
        <v>793</v>
      </c>
      <c r="F1452" s="95">
        <f>Cargos_x_gob!$C$4+Cargos_x_gob!$C$8</f>
        <v>1165</v>
      </c>
      <c r="G1452" s="95">
        <f t="array" ref="G1452">SUM(IF('Graf I Nivel Datastudio'!$B$1:$B$1613=B1452,IF('Graf I Nivel Datastudio'!$C$1:$C$1613=C1452,IF('Graf I Nivel Datastudio'!$D$1:$D$1613=D1452,'Graf I Nivel Datastudio'!$G$1:$G$1613,0))))+SUM(IF('Graf II Nivel Datastudio'!$B$1:$B$1613=B1452,IF('Graf II Nivel Datastudio'!$C$1:$C$1613=C1452,IF('Graf II Nivel Datastudio'!$D$1:$D$1613=D1452,'Graf II Nivel Datastudio'!$G$1:$G$1613,0))))</f>
        <v>0</v>
      </c>
      <c r="H1452" s="95">
        <f t="shared" si="47"/>
        <v>133</v>
      </c>
      <c r="I1452" s="95">
        <f t="shared" si="32"/>
        <v>0.16771752837326609</v>
      </c>
      <c r="J1452" s="95">
        <f t="shared" si="2"/>
        <v>0.11416309012875536</v>
      </c>
      <c r="K1452" s="34" t="s">
        <v>4728</v>
      </c>
    </row>
    <row r="1453" spans="1:11">
      <c r="A1453" s="34" t="s">
        <v>4656</v>
      </c>
      <c r="B1453" s="34">
        <v>2018</v>
      </c>
      <c r="C1453" s="34">
        <v>101</v>
      </c>
      <c r="D1453" s="34" t="s">
        <v>4678</v>
      </c>
      <c r="E1453" s="95">
        <f t="shared" si="49"/>
        <v>793</v>
      </c>
      <c r="F1453" s="95">
        <f>Cargos_x_gob!$C$4+Cargos_x_gob!$C$8</f>
        <v>1165</v>
      </c>
      <c r="G1453" s="95">
        <f t="array" ref="G1453">SUM(IF('Graf I Nivel Datastudio'!$B$1:$B$1613=B1453,IF('Graf I Nivel Datastudio'!$C$1:$C$1613=C1453,IF('Graf I Nivel Datastudio'!$D$1:$D$1613=D1453,'Graf I Nivel Datastudio'!$G$1:$G$1613,0))))+SUM(IF('Graf II Nivel Datastudio'!$B$1:$B$1613=B1453,IF('Graf II Nivel Datastudio'!$C$1:$C$1613=C1453,IF('Graf II Nivel Datastudio'!$D$1:$D$1613=D1453,'Graf II Nivel Datastudio'!$G$1:$G$1613,0))))</f>
        <v>0</v>
      </c>
      <c r="H1453" s="95">
        <f t="shared" si="47"/>
        <v>133</v>
      </c>
      <c r="I1453" s="95">
        <f t="shared" si="32"/>
        <v>0.16771752837326609</v>
      </c>
      <c r="J1453" s="95">
        <f t="shared" si="2"/>
        <v>0.11416309012875536</v>
      </c>
      <c r="K1453" s="34" t="s">
        <v>4728</v>
      </c>
    </row>
    <row r="1454" spans="1:11">
      <c r="A1454" s="34" t="s">
        <v>4656</v>
      </c>
      <c r="B1454" s="34">
        <v>2018</v>
      </c>
      <c r="C1454" s="34">
        <v>102</v>
      </c>
      <c r="D1454" s="34" t="s">
        <v>4678</v>
      </c>
      <c r="E1454" s="95">
        <f t="shared" si="49"/>
        <v>793</v>
      </c>
      <c r="F1454" s="95">
        <f>Cargos_x_gob!$C$4+Cargos_x_gob!$C$8</f>
        <v>1165</v>
      </c>
      <c r="G1454" s="95">
        <f t="array" ref="G1454">SUM(IF('Graf I Nivel Datastudio'!$B$1:$B$1613=B1454,IF('Graf I Nivel Datastudio'!$C$1:$C$1613=C1454,IF('Graf I Nivel Datastudio'!$D$1:$D$1613=D1454,'Graf I Nivel Datastudio'!$G$1:$G$1613,0))))+SUM(IF('Graf II Nivel Datastudio'!$B$1:$B$1613=B1454,IF('Graf II Nivel Datastudio'!$C$1:$C$1613=C1454,IF('Graf II Nivel Datastudio'!$D$1:$D$1613=D1454,'Graf II Nivel Datastudio'!$G$1:$G$1613,0))))</f>
        <v>0</v>
      </c>
      <c r="H1454" s="95">
        <f t="shared" si="47"/>
        <v>133</v>
      </c>
      <c r="I1454" s="95">
        <f t="shared" si="32"/>
        <v>0.16771752837326609</v>
      </c>
      <c r="J1454" s="95">
        <f t="shared" si="2"/>
        <v>0.11416309012875536</v>
      </c>
      <c r="K1454" s="34" t="s">
        <v>4728</v>
      </c>
    </row>
    <row r="1455" spans="1:11">
      <c r="A1455" s="34" t="s">
        <v>4656</v>
      </c>
      <c r="B1455" s="34">
        <v>2018</v>
      </c>
      <c r="C1455" s="34">
        <v>103</v>
      </c>
      <c r="D1455" s="34" t="s">
        <v>4678</v>
      </c>
      <c r="E1455" s="95">
        <f t="shared" si="49"/>
        <v>793</v>
      </c>
      <c r="F1455" s="95">
        <f>Cargos_x_gob!$C$4+Cargos_x_gob!$C$8</f>
        <v>1165</v>
      </c>
      <c r="G1455" s="95">
        <f t="array" ref="G1455">SUM(IF('Graf I Nivel Datastudio'!$B$1:$B$1613=B1455,IF('Graf I Nivel Datastudio'!$C$1:$C$1613=C1455,IF('Graf I Nivel Datastudio'!$D$1:$D$1613=D1455,'Graf I Nivel Datastudio'!$G$1:$G$1613,0))))+SUM(IF('Graf II Nivel Datastudio'!$B$1:$B$1613=B1455,IF('Graf II Nivel Datastudio'!$C$1:$C$1613=C1455,IF('Graf II Nivel Datastudio'!$D$1:$D$1613=D1455,'Graf II Nivel Datastudio'!$G$1:$G$1613,0))))</f>
        <v>0</v>
      </c>
      <c r="H1455" s="95">
        <f t="shared" si="47"/>
        <v>133</v>
      </c>
      <c r="I1455" s="95">
        <f t="shared" si="32"/>
        <v>0.16771752837326609</v>
      </c>
      <c r="J1455" s="95">
        <f t="shared" si="2"/>
        <v>0.11416309012875536</v>
      </c>
      <c r="K1455" s="34" t="s">
        <v>4728</v>
      </c>
    </row>
    <row r="1456" spans="1:11">
      <c r="A1456" s="34" t="s">
        <v>4656</v>
      </c>
      <c r="B1456" s="34">
        <v>2018</v>
      </c>
      <c r="C1456" s="34">
        <v>104</v>
      </c>
      <c r="D1456" s="34" t="s">
        <v>4678</v>
      </c>
      <c r="E1456" s="95">
        <f t="shared" si="49"/>
        <v>793</v>
      </c>
      <c r="F1456" s="95">
        <f>Cargos_x_gob!$C$4+Cargos_x_gob!$C$8</f>
        <v>1165</v>
      </c>
      <c r="G1456" s="95">
        <f t="array" ref="G1456">SUM(IF('Graf I Nivel Datastudio'!$B$1:$B$1613=B1456,IF('Graf I Nivel Datastudio'!$C$1:$C$1613=C1456,IF('Graf I Nivel Datastudio'!$D$1:$D$1613=D1456,'Graf I Nivel Datastudio'!$G$1:$G$1613,0))))+SUM(IF('Graf II Nivel Datastudio'!$B$1:$B$1613=B1456,IF('Graf II Nivel Datastudio'!$C$1:$C$1613=C1456,IF('Graf II Nivel Datastudio'!$D$1:$D$1613=D1456,'Graf II Nivel Datastudio'!$G$1:$G$1613,0))))</f>
        <v>0</v>
      </c>
      <c r="H1456" s="95">
        <f t="shared" si="47"/>
        <v>133</v>
      </c>
      <c r="I1456" s="95">
        <f t="shared" si="32"/>
        <v>0.16771752837326609</v>
      </c>
      <c r="J1456" s="95">
        <f t="shared" si="2"/>
        <v>0.11416309012875536</v>
      </c>
      <c r="K1456" s="34" t="s">
        <v>4728</v>
      </c>
    </row>
    <row r="1457" spans="1:11">
      <c r="A1457" s="34" t="s">
        <v>4670</v>
      </c>
      <c r="B1457" s="34">
        <v>2022</v>
      </c>
      <c r="C1457" s="34">
        <v>1</v>
      </c>
      <c r="D1457" s="34" t="s">
        <v>4673</v>
      </c>
      <c r="E1457" s="95">
        <f t="shared" ref="E1457:E1520" si="50">GB1_IN+GB1_IIN</f>
        <v>958</v>
      </c>
      <c r="F1457" s="95">
        <f>Cargos_x_gob!$C$5+Cargos_x_gob!$C$9</f>
        <v>1302</v>
      </c>
      <c r="G1457" s="95">
        <f t="array" ref="G1457">SUM(IF('Graf I Nivel Datastudio'!$B$1:$B$1613=B1457,IF('Graf I Nivel Datastudio'!$C$1:$C$1613=C1457,IF('Graf I Nivel Datastudio'!$D$1:$D$1613=D1457,'Graf I Nivel Datastudio'!$G$1:$G$1613,0))))+SUM(IF('Graf II Nivel Datastudio'!$B$1:$B$1613=B1457,IF('Graf II Nivel Datastudio'!$C$1:$C$1613=C1457,IF('Graf II Nivel Datastudio'!$D$1:$D$1613=D1457,'Graf II Nivel Datastudio'!$G$1:$G$1613,0))))</f>
        <v>3</v>
      </c>
      <c r="H1457" s="95">
        <f>G1457</f>
        <v>3</v>
      </c>
      <c r="I1457" s="95">
        <f t="shared" si="32"/>
        <v>3.1315240083507308E-3</v>
      </c>
      <c r="J1457" s="95">
        <f t="shared" si="2"/>
        <v>2.304147465437788E-3</v>
      </c>
      <c r="K1457" s="34" t="s">
        <v>4728</v>
      </c>
    </row>
    <row r="1458" spans="1:11">
      <c r="A1458" s="34" t="s">
        <v>4670</v>
      </c>
      <c r="B1458" s="34">
        <v>2022</v>
      </c>
      <c r="C1458" s="34">
        <v>2</v>
      </c>
      <c r="D1458" s="34" t="s">
        <v>4673</v>
      </c>
      <c r="E1458" s="95">
        <f t="shared" si="50"/>
        <v>958</v>
      </c>
      <c r="F1458" s="95">
        <f>Cargos_x_gob!$C$5+Cargos_x_gob!$C$9</f>
        <v>1302</v>
      </c>
      <c r="G1458" s="95">
        <f t="array" ref="G1458">SUM(IF('Graf I Nivel Datastudio'!$B$1:$B$1613=B1458,IF('Graf I Nivel Datastudio'!$C$1:$C$1613=C1458,IF('Graf I Nivel Datastudio'!$D$1:$D$1613=D1458,'Graf I Nivel Datastudio'!$G$1:$G$1613,0))))+SUM(IF('Graf II Nivel Datastudio'!$B$1:$B$1613=B1458,IF('Graf II Nivel Datastudio'!$C$1:$C$1613=C1458,IF('Graf II Nivel Datastudio'!$D$1:$D$1613=D1458,'Graf II Nivel Datastudio'!$G$1:$G$1613,0))))</f>
        <v>2</v>
      </c>
      <c r="H1458" s="95">
        <f t="shared" ref="H1458:H1560" si="51">G1458+H1457</f>
        <v>5</v>
      </c>
      <c r="I1458" s="95">
        <f t="shared" si="32"/>
        <v>5.2192066805845511E-3</v>
      </c>
      <c r="J1458" s="95">
        <f t="shared" si="2"/>
        <v>3.8402457757296467E-3</v>
      </c>
      <c r="K1458" s="34" t="s">
        <v>4728</v>
      </c>
    </row>
    <row r="1459" spans="1:11">
      <c r="A1459" s="34" t="s">
        <v>4670</v>
      </c>
      <c r="B1459" s="34">
        <v>2022</v>
      </c>
      <c r="C1459" s="34">
        <v>3</v>
      </c>
      <c r="D1459" s="34" t="s">
        <v>4673</v>
      </c>
      <c r="E1459" s="95">
        <f t="shared" si="50"/>
        <v>958</v>
      </c>
      <c r="F1459" s="95">
        <f>Cargos_x_gob!$C$5+Cargos_x_gob!$C$9</f>
        <v>1302</v>
      </c>
      <c r="G1459" s="95">
        <f t="array" ref="G1459">SUM(IF('Graf I Nivel Datastudio'!$B$1:$B$1613=B1459,IF('Graf I Nivel Datastudio'!$C$1:$C$1613=C1459,IF('Graf I Nivel Datastudio'!$D$1:$D$1613=D1459,'Graf I Nivel Datastudio'!$G$1:$G$1613,0))))+SUM(IF('Graf II Nivel Datastudio'!$B$1:$B$1613=B1459,IF('Graf II Nivel Datastudio'!$C$1:$C$1613=C1459,IF('Graf II Nivel Datastudio'!$D$1:$D$1613=D1459,'Graf II Nivel Datastudio'!$G$1:$G$1613,0))))</f>
        <v>6</v>
      </c>
      <c r="H1459" s="95">
        <f t="shared" si="51"/>
        <v>11</v>
      </c>
      <c r="I1459" s="95">
        <f t="shared" si="32"/>
        <v>1.1482254697286013E-2</v>
      </c>
      <c r="J1459" s="95">
        <f t="shared" si="2"/>
        <v>8.4485407066052232E-3</v>
      </c>
      <c r="K1459" s="34" t="s">
        <v>4728</v>
      </c>
    </row>
    <row r="1460" spans="1:11">
      <c r="A1460" s="34" t="s">
        <v>4670</v>
      </c>
      <c r="B1460" s="34">
        <v>2022</v>
      </c>
      <c r="C1460" s="34">
        <v>4</v>
      </c>
      <c r="D1460" s="34" t="s">
        <v>4673</v>
      </c>
      <c r="E1460" s="95">
        <f t="shared" si="50"/>
        <v>958</v>
      </c>
      <c r="F1460" s="95">
        <f>Cargos_x_gob!$C$5+Cargos_x_gob!$C$9</f>
        <v>1302</v>
      </c>
      <c r="G1460" s="95">
        <f t="array" ref="G1460">SUM(IF('Graf I Nivel Datastudio'!$B$1:$B$1613=B1460,IF('Graf I Nivel Datastudio'!$C$1:$C$1613=C1460,IF('Graf I Nivel Datastudio'!$D$1:$D$1613=D1460,'Graf I Nivel Datastudio'!$G$1:$G$1613,0))))+SUM(IF('Graf II Nivel Datastudio'!$B$1:$B$1613=B1460,IF('Graf II Nivel Datastudio'!$C$1:$C$1613=C1460,IF('Graf II Nivel Datastudio'!$D$1:$D$1613=D1460,'Graf II Nivel Datastudio'!$G$1:$G$1613,0))))</f>
        <v>3</v>
      </c>
      <c r="H1460" s="95">
        <f t="shared" si="51"/>
        <v>14</v>
      </c>
      <c r="I1460" s="95">
        <f t="shared" si="32"/>
        <v>1.4613778705636743E-2</v>
      </c>
      <c r="J1460" s="95">
        <f t="shared" si="2"/>
        <v>1.0752688172043012E-2</v>
      </c>
      <c r="K1460" s="34" t="s">
        <v>4728</v>
      </c>
    </row>
    <row r="1461" spans="1:11">
      <c r="A1461" s="34" t="s">
        <v>4670</v>
      </c>
      <c r="B1461" s="34">
        <v>2022</v>
      </c>
      <c r="C1461" s="34">
        <v>5</v>
      </c>
      <c r="D1461" s="34" t="s">
        <v>4673</v>
      </c>
      <c r="E1461" s="95">
        <f t="shared" si="50"/>
        <v>958</v>
      </c>
      <c r="F1461" s="95">
        <f>Cargos_x_gob!$C$5+Cargos_x_gob!$C$9</f>
        <v>1302</v>
      </c>
      <c r="G1461" s="95">
        <f t="array" ref="G1461">SUM(IF('Graf I Nivel Datastudio'!$B$1:$B$1613=B1461,IF('Graf I Nivel Datastudio'!$C$1:$C$1613=C1461,IF('Graf I Nivel Datastudio'!$D$1:$D$1613=D1461,'Graf I Nivel Datastudio'!$G$1:$G$1613,0))))+SUM(IF('Graf II Nivel Datastudio'!$B$1:$B$1613=B1461,IF('Graf II Nivel Datastudio'!$C$1:$C$1613=C1461,IF('Graf II Nivel Datastudio'!$D$1:$D$1613=D1461,'Graf II Nivel Datastudio'!$G$1:$G$1613,0))))</f>
        <v>5</v>
      </c>
      <c r="H1461" s="95">
        <f t="shared" si="51"/>
        <v>19</v>
      </c>
      <c r="I1461" s="95">
        <f t="shared" si="32"/>
        <v>1.9832985386221295E-2</v>
      </c>
      <c r="J1461" s="95">
        <f t="shared" si="2"/>
        <v>1.4592933947772658E-2</v>
      </c>
      <c r="K1461" s="34" t="s">
        <v>4728</v>
      </c>
    </row>
    <row r="1462" spans="1:11">
      <c r="A1462" s="34" t="s">
        <v>4670</v>
      </c>
      <c r="B1462" s="34">
        <v>2022</v>
      </c>
      <c r="C1462" s="34">
        <v>6</v>
      </c>
      <c r="D1462" s="34" t="s">
        <v>4673</v>
      </c>
      <c r="E1462" s="95">
        <f t="shared" si="50"/>
        <v>958</v>
      </c>
      <c r="F1462" s="95">
        <f>Cargos_x_gob!$C$5+Cargos_x_gob!$C$9</f>
        <v>1302</v>
      </c>
      <c r="G1462" s="95">
        <f t="array" ref="G1462">SUM(IF('Graf I Nivel Datastudio'!$B$1:$B$1613=B1462,IF('Graf I Nivel Datastudio'!$C$1:$C$1613=C1462,IF('Graf I Nivel Datastudio'!$D$1:$D$1613=D1462,'Graf I Nivel Datastudio'!$G$1:$G$1613,0))))+SUM(IF('Graf II Nivel Datastudio'!$B$1:$B$1613=B1462,IF('Graf II Nivel Datastudio'!$C$1:$C$1613=C1462,IF('Graf II Nivel Datastudio'!$D$1:$D$1613=D1462,'Graf II Nivel Datastudio'!$G$1:$G$1613,0))))</f>
        <v>1</v>
      </c>
      <c r="H1462" s="95">
        <f t="shared" si="51"/>
        <v>20</v>
      </c>
      <c r="I1462" s="95">
        <f t="shared" si="32"/>
        <v>2.0876826722338204E-2</v>
      </c>
      <c r="J1462" s="95">
        <f t="shared" si="2"/>
        <v>1.5360983102918587E-2</v>
      </c>
      <c r="K1462" s="34" t="s">
        <v>4728</v>
      </c>
    </row>
    <row r="1463" spans="1:11">
      <c r="A1463" s="34" t="s">
        <v>4670</v>
      </c>
      <c r="B1463" s="34">
        <v>2022</v>
      </c>
      <c r="C1463" s="34">
        <v>7</v>
      </c>
      <c r="D1463" s="34" t="s">
        <v>4673</v>
      </c>
      <c r="E1463" s="95">
        <f t="shared" si="50"/>
        <v>958</v>
      </c>
      <c r="F1463" s="95">
        <f>Cargos_x_gob!$C$5+Cargos_x_gob!$C$9</f>
        <v>1302</v>
      </c>
      <c r="G1463" s="95">
        <f t="array" ref="G1463">SUM(IF('Graf I Nivel Datastudio'!$B$1:$B$1613=B1463,IF('Graf I Nivel Datastudio'!$C$1:$C$1613=C1463,IF('Graf I Nivel Datastudio'!$D$1:$D$1613=D1463,'Graf I Nivel Datastudio'!$G$1:$G$1613,0))))+SUM(IF('Graf II Nivel Datastudio'!$B$1:$B$1613=B1463,IF('Graf II Nivel Datastudio'!$C$1:$C$1613=C1463,IF('Graf II Nivel Datastudio'!$D$1:$D$1613=D1463,'Graf II Nivel Datastudio'!$G$1:$G$1613,0))))</f>
        <v>3</v>
      </c>
      <c r="H1463" s="95">
        <f t="shared" si="51"/>
        <v>23</v>
      </c>
      <c r="I1463" s="95">
        <f t="shared" si="32"/>
        <v>2.4008350730688934E-2</v>
      </c>
      <c r="J1463" s="95">
        <f t="shared" si="2"/>
        <v>1.7665130568356373E-2</v>
      </c>
      <c r="K1463" s="34" t="s">
        <v>4728</v>
      </c>
    </row>
    <row r="1464" spans="1:11">
      <c r="A1464" s="34" t="s">
        <v>4670</v>
      </c>
      <c r="B1464" s="34">
        <v>2022</v>
      </c>
      <c r="C1464" s="34">
        <v>8</v>
      </c>
      <c r="D1464" s="34" t="s">
        <v>4673</v>
      </c>
      <c r="E1464" s="95">
        <f t="shared" si="50"/>
        <v>958</v>
      </c>
      <c r="F1464" s="95">
        <f>Cargos_x_gob!$C$5+Cargos_x_gob!$C$9</f>
        <v>1302</v>
      </c>
      <c r="G1464" s="95">
        <f t="array" ref="G1464">SUM(IF('Graf I Nivel Datastudio'!$B$1:$B$1613=B1464,IF('Graf I Nivel Datastudio'!$C$1:$C$1613=C1464,IF('Graf I Nivel Datastudio'!$D$1:$D$1613=D1464,'Graf I Nivel Datastudio'!$G$1:$G$1613,0))))+SUM(IF('Graf II Nivel Datastudio'!$B$1:$B$1613=B1464,IF('Graf II Nivel Datastudio'!$C$1:$C$1613=C1464,IF('Graf II Nivel Datastudio'!$D$1:$D$1613=D1464,'Graf II Nivel Datastudio'!$G$1:$G$1613,0))))</f>
        <v>8</v>
      </c>
      <c r="H1464" s="95">
        <f t="shared" si="51"/>
        <v>31</v>
      </c>
      <c r="I1464" s="95">
        <f t="shared" si="32"/>
        <v>3.2359081419624215E-2</v>
      </c>
      <c r="J1464" s="95">
        <f t="shared" si="2"/>
        <v>2.3809523809523808E-2</v>
      </c>
      <c r="K1464" s="34" t="s">
        <v>4728</v>
      </c>
    </row>
    <row r="1465" spans="1:11">
      <c r="A1465" s="34" t="s">
        <v>4670</v>
      </c>
      <c r="B1465" s="34">
        <v>2022</v>
      </c>
      <c r="C1465" s="34">
        <v>9</v>
      </c>
      <c r="D1465" s="34" t="s">
        <v>4673</v>
      </c>
      <c r="E1465" s="95">
        <f t="shared" si="50"/>
        <v>958</v>
      </c>
      <c r="F1465" s="95">
        <f>Cargos_x_gob!$C$5+Cargos_x_gob!$C$9</f>
        <v>1302</v>
      </c>
      <c r="G1465" s="95">
        <f t="array" ref="G1465">SUM(IF('Graf I Nivel Datastudio'!$B$1:$B$1613=B1465,IF('Graf I Nivel Datastudio'!$C$1:$C$1613=C1465,IF('Graf I Nivel Datastudio'!$D$1:$D$1613=D1465,'Graf I Nivel Datastudio'!$G$1:$G$1613,0))))+SUM(IF('Graf II Nivel Datastudio'!$B$1:$B$1613=B1465,IF('Graf II Nivel Datastudio'!$C$1:$C$1613=C1465,IF('Graf II Nivel Datastudio'!$D$1:$D$1613=D1465,'Graf II Nivel Datastudio'!$G$1:$G$1613,0))))</f>
        <v>1</v>
      </c>
      <c r="H1465" s="95">
        <f t="shared" si="51"/>
        <v>32</v>
      </c>
      <c r="I1465" s="95">
        <f t="shared" si="32"/>
        <v>3.3402922755741124E-2</v>
      </c>
      <c r="J1465" s="95">
        <f t="shared" si="2"/>
        <v>2.4577572964669739E-2</v>
      </c>
      <c r="K1465" s="34" t="s">
        <v>4728</v>
      </c>
    </row>
    <row r="1466" spans="1:11">
      <c r="A1466" s="34" t="s">
        <v>4670</v>
      </c>
      <c r="B1466" s="34">
        <v>2022</v>
      </c>
      <c r="C1466" s="34">
        <v>10</v>
      </c>
      <c r="D1466" s="34" t="s">
        <v>4673</v>
      </c>
      <c r="E1466" s="95">
        <f t="shared" si="50"/>
        <v>958</v>
      </c>
      <c r="F1466" s="95">
        <f>Cargos_x_gob!$C$5+Cargos_x_gob!$C$9</f>
        <v>1302</v>
      </c>
      <c r="G1466" s="95">
        <f t="array" ref="G1466">SUM(IF('Graf I Nivel Datastudio'!$B$1:$B$1613=B1466,IF('Graf I Nivel Datastudio'!$C$1:$C$1613=C1466,IF('Graf I Nivel Datastudio'!$D$1:$D$1613=D1466,'Graf I Nivel Datastudio'!$G$1:$G$1613,0))))+SUM(IF('Graf II Nivel Datastudio'!$B$1:$B$1613=B1466,IF('Graf II Nivel Datastudio'!$C$1:$C$1613=C1466,IF('Graf II Nivel Datastudio'!$D$1:$D$1613=D1466,'Graf II Nivel Datastudio'!$G$1:$G$1613,0))))</f>
        <v>0</v>
      </c>
      <c r="H1466" s="95">
        <f t="shared" si="51"/>
        <v>32</v>
      </c>
      <c r="I1466" s="98">
        <f t="shared" si="32"/>
        <v>3.3402922755741124E-2</v>
      </c>
      <c r="J1466" s="98">
        <f t="shared" si="2"/>
        <v>2.4577572964669739E-2</v>
      </c>
      <c r="K1466" s="34" t="s">
        <v>4728</v>
      </c>
    </row>
    <row r="1467" spans="1:11">
      <c r="A1467" s="34" t="s">
        <v>4670</v>
      </c>
      <c r="B1467" s="34">
        <v>2022</v>
      </c>
      <c r="C1467" s="34">
        <v>11</v>
      </c>
      <c r="D1467" s="34" t="s">
        <v>4673</v>
      </c>
      <c r="E1467" s="95">
        <f t="shared" si="50"/>
        <v>958</v>
      </c>
      <c r="F1467" s="95">
        <f>Cargos_x_gob!$C$5+Cargos_x_gob!$C$9</f>
        <v>1302</v>
      </c>
      <c r="G1467" s="95">
        <f t="array" ref="G1467">SUM(IF('Graf I Nivel Datastudio'!$B$1:$B$1613=B1467,IF('Graf I Nivel Datastudio'!$C$1:$C$1613=C1467,IF('Graf I Nivel Datastudio'!$D$1:$D$1613=D1467,'Graf I Nivel Datastudio'!$G$1:$G$1613,0))))+SUM(IF('Graf II Nivel Datastudio'!$B$1:$B$1613=B1467,IF('Graf II Nivel Datastudio'!$C$1:$C$1613=C1467,IF('Graf II Nivel Datastudio'!$D$1:$D$1613=D1467,'Graf II Nivel Datastudio'!$G$1:$G$1613,0))))</f>
        <v>0</v>
      </c>
      <c r="H1467" s="95">
        <f t="shared" si="51"/>
        <v>32</v>
      </c>
      <c r="I1467" s="98">
        <f t="shared" si="32"/>
        <v>3.3402922755741124E-2</v>
      </c>
      <c r="J1467" s="98">
        <f t="shared" si="2"/>
        <v>2.4577572964669739E-2</v>
      </c>
      <c r="K1467" s="34" t="s">
        <v>4728</v>
      </c>
    </row>
    <row r="1468" spans="1:11">
      <c r="A1468" s="34" t="s">
        <v>4670</v>
      </c>
      <c r="B1468" s="34">
        <v>2022</v>
      </c>
      <c r="C1468" s="34">
        <v>12</v>
      </c>
      <c r="D1468" s="34" t="s">
        <v>4673</v>
      </c>
      <c r="E1468" s="95">
        <f t="shared" si="50"/>
        <v>958</v>
      </c>
      <c r="F1468" s="95">
        <f>Cargos_x_gob!$C$5+Cargos_x_gob!$C$9</f>
        <v>1302</v>
      </c>
      <c r="G1468" s="95">
        <f t="array" ref="G1468">SUM(IF('Graf I Nivel Datastudio'!$B$1:$B$1613=B1468,IF('Graf I Nivel Datastudio'!$C$1:$C$1613=C1468,IF('Graf I Nivel Datastudio'!$D$1:$D$1613=D1468,'Graf I Nivel Datastudio'!$G$1:$G$1613,0))))+SUM(IF('Graf II Nivel Datastudio'!$B$1:$B$1613=B1468,IF('Graf II Nivel Datastudio'!$C$1:$C$1613=C1468,IF('Graf II Nivel Datastudio'!$D$1:$D$1613=D1468,'Graf II Nivel Datastudio'!$G$1:$G$1613,0))))</f>
        <v>4</v>
      </c>
      <c r="H1468" s="95">
        <f t="shared" si="51"/>
        <v>36</v>
      </c>
      <c r="I1468" s="98">
        <f t="shared" si="32"/>
        <v>3.7578288100208766E-2</v>
      </c>
      <c r="J1468" s="98">
        <f t="shared" si="2"/>
        <v>2.7649769585253458E-2</v>
      </c>
      <c r="K1468" s="34" t="s">
        <v>4728</v>
      </c>
    </row>
    <row r="1469" spans="1:11">
      <c r="A1469" s="34" t="s">
        <v>4670</v>
      </c>
      <c r="B1469" s="34">
        <v>2022</v>
      </c>
      <c r="C1469" s="34">
        <v>13</v>
      </c>
      <c r="D1469" s="34" t="s">
        <v>4673</v>
      </c>
      <c r="E1469" s="95">
        <f t="shared" si="50"/>
        <v>958</v>
      </c>
      <c r="F1469" s="95">
        <f>Cargos_x_gob!$C$5+Cargos_x_gob!$C$9</f>
        <v>1302</v>
      </c>
      <c r="G1469" s="95">
        <f t="array" ref="G1469">SUM(IF('Graf I Nivel Datastudio'!$B$1:$B$1613=B1469,IF('Graf I Nivel Datastudio'!$C$1:$C$1613=C1469,IF('Graf I Nivel Datastudio'!$D$1:$D$1613=D1469,'Graf I Nivel Datastudio'!$G$1:$G$1613,0))))+SUM(IF('Graf II Nivel Datastudio'!$B$1:$B$1613=B1469,IF('Graf II Nivel Datastudio'!$C$1:$C$1613=C1469,IF('Graf II Nivel Datastudio'!$D$1:$D$1613=D1469,'Graf II Nivel Datastudio'!$G$1:$G$1613,0))))</f>
        <v>0</v>
      </c>
      <c r="H1469" s="95">
        <f t="shared" si="51"/>
        <v>36</v>
      </c>
      <c r="I1469" s="95">
        <f t="shared" si="32"/>
        <v>3.7578288100208766E-2</v>
      </c>
      <c r="J1469" s="95">
        <f t="shared" si="2"/>
        <v>2.7649769585253458E-2</v>
      </c>
      <c r="K1469" s="34" t="s">
        <v>4728</v>
      </c>
    </row>
    <row r="1470" spans="1:11">
      <c r="A1470" s="34" t="s">
        <v>4670</v>
      </c>
      <c r="B1470" s="34">
        <v>2022</v>
      </c>
      <c r="C1470" s="34">
        <v>14</v>
      </c>
      <c r="D1470" s="34" t="s">
        <v>4673</v>
      </c>
      <c r="E1470" s="95">
        <f t="shared" si="50"/>
        <v>958</v>
      </c>
      <c r="F1470" s="95">
        <f>Cargos_x_gob!$C$5+Cargos_x_gob!$C$9</f>
        <v>1302</v>
      </c>
      <c r="G1470" s="95">
        <f t="array" ref="G1470">SUM(IF('Graf I Nivel Datastudio'!$B$1:$B$1613=B1470,IF('Graf I Nivel Datastudio'!$C$1:$C$1613=C1470,IF('Graf I Nivel Datastudio'!$D$1:$D$1613=D1470,'Graf I Nivel Datastudio'!$G$1:$G$1613,0))))+SUM(IF('Graf II Nivel Datastudio'!$B$1:$B$1613=B1470,IF('Graf II Nivel Datastudio'!$C$1:$C$1613=C1470,IF('Graf II Nivel Datastudio'!$D$1:$D$1613=D1470,'Graf II Nivel Datastudio'!$G$1:$G$1613,0))))</f>
        <v>2</v>
      </c>
      <c r="H1470" s="95">
        <f t="shared" si="51"/>
        <v>38</v>
      </c>
      <c r="I1470" s="95">
        <f t="shared" si="32"/>
        <v>3.9665970772442591E-2</v>
      </c>
      <c r="J1470" s="95">
        <f t="shared" si="2"/>
        <v>2.9185867895545316E-2</v>
      </c>
      <c r="K1470" s="34" t="s">
        <v>4728</v>
      </c>
    </row>
    <row r="1471" spans="1:11">
      <c r="A1471" s="34" t="s">
        <v>4670</v>
      </c>
      <c r="B1471" s="34">
        <v>2022</v>
      </c>
      <c r="C1471" s="34">
        <v>15</v>
      </c>
      <c r="D1471" s="34" t="s">
        <v>4673</v>
      </c>
      <c r="E1471" s="95">
        <f t="shared" si="50"/>
        <v>958</v>
      </c>
      <c r="F1471" s="95">
        <f>Cargos_x_gob!$C$5+Cargos_x_gob!$C$9</f>
        <v>1302</v>
      </c>
      <c r="G1471" s="95">
        <f t="array" ref="G1471">SUM(IF('Graf I Nivel Datastudio'!$B$1:$B$1613=B1471,IF('Graf I Nivel Datastudio'!$C$1:$C$1613=C1471,IF('Graf I Nivel Datastudio'!$D$1:$D$1613=D1471,'Graf I Nivel Datastudio'!$G$1:$G$1613,0))))+SUM(IF('Graf II Nivel Datastudio'!$B$1:$B$1613=B1471,IF('Graf II Nivel Datastudio'!$C$1:$C$1613=C1471,IF('Graf II Nivel Datastudio'!$D$1:$D$1613=D1471,'Graf II Nivel Datastudio'!$G$1:$G$1613,0))))</f>
        <v>1</v>
      </c>
      <c r="H1471" s="95">
        <f t="shared" si="51"/>
        <v>39</v>
      </c>
      <c r="I1471" s="95">
        <f t="shared" si="32"/>
        <v>4.07098121085595E-2</v>
      </c>
      <c r="J1471" s="95">
        <f t="shared" si="2"/>
        <v>2.9953917050691243E-2</v>
      </c>
      <c r="K1471" s="34" t="s">
        <v>4728</v>
      </c>
    </row>
    <row r="1472" spans="1:11">
      <c r="A1472" s="34" t="s">
        <v>4670</v>
      </c>
      <c r="B1472" s="34">
        <v>2022</v>
      </c>
      <c r="C1472" s="34">
        <v>16</v>
      </c>
      <c r="D1472" s="34" t="s">
        <v>4673</v>
      </c>
      <c r="E1472" s="95">
        <f t="shared" si="50"/>
        <v>958</v>
      </c>
      <c r="F1472" s="95">
        <f>Cargos_x_gob!$C$5+Cargos_x_gob!$C$9</f>
        <v>1302</v>
      </c>
      <c r="G1472" s="95">
        <f t="array" ref="G1472">SUM(IF('Graf I Nivel Datastudio'!$B$1:$B$1613=B1472,IF('Graf I Nivel Datastudio'!$C$1:$C$1613=C1472,IF('Graf I Nivel Datastudio'!$D$1:$D$1613=D1472,'Graf I Nivel Datastudio'!$G$1:$G$1613,0))))+SUM(IF('Graf II Nivel Datastudio'!$B$1:$B$1613=B1472,IF('Graf II Nivel Datastudio'!$C$1:$C$1613=C1472,IF('Graf II Nivel Datastudio'!$D$1:$D$1613=D1472,'Graf II Nivel Datastudio'!$G$1:$G$1613,0))))</f>
        <v>6</v>
      </c>
      <c r="H1472" s="95">
        <f t="shared" si="51"/>
        <v>45</v>
      </c>
      <c r="I1472" s="95">
        <f t="shared" si="32"/>
        <v>4.697286012526096E-2</v>
      </c>
      <c r="J1472" s="95">
        <f t="shared" si="2"/>
        <v>3.4562211981566823E-2</v>
      </c>
      <c r="K1472" s="34" t="s">
        <v>4728</v>
      </c>
    </row>
    <row r="1473" spans="1:11">
      <c r="A1473" s="34" t="s">
        <v>4670</v>
      </c>
      <c r="B1473" s="34">
        <v>2022</v>
      </c>
      <c r="C1473" s="34">
        <v>17</v>
      </c>
      <c r="D1473" s="34" t="s">
        <v>4673</v>
      </c>
      <c r="E1473" s="95">
        <f t="shared" si="50"/>
        <v>958</v>
      </c>
      <c r="F1473" s="95">
        <f>Cargos_x_gob!$C$5+Cargos_x_gob!$C$9</f>
        <v>1302</v>
      </c>
      <c r="G1473" s="95">
        <f t="array" ref="G1473">SUM(IF('Graf I Nivel Datastudio'!$B$1:$B$1613=B1473,IF('Graf I Nivel Datastudio'!$C$1:$C$1613=C1473,IF('Graf I Nivel Datastudio'!$D$1:$D$1613=D1473,'Graf I Nivel Datastudio'!$G$1:$G$1613,0))))+SUM(IF('Graf II Nivel Datastudio'!$B$1:$B$1613=B1473,IF('Graf II Nivel Datastudio'!$C$1:$C$1613=C1473,IF('Graf II Nivel Datastudio'!$D$1:$D$1613=D1473,'Graf II Nivel Datastudio'!$G$1:$G$1613,0))))</f>
        <v>1</v>
      </c>
      <c r="H1473" s="95">
        <f t="shared" si="51"/>
        <v>46</v>
      </c>
      <c r="I1473" s="95">
        <f t="shared" si="32"/>
        <v>4.8016701461377868E-2</v>
      </c>
      <c r="J1473" s="95">
        <f t="shared" si="2"/>
        <v>3.5330261136712747E-2</v>
      </c>
      <c r="K1473" s="34" t="s">
        <v>4728</v>
      </c>
    </row>
    <row r="1474" spans="1:11">
      <c r="A1474" s="34" t="s">
        <v>4670</v>
      </c>
      <c r="B1474" s="34">
        <v>2022</v>
      </c>
      <c r="C1474" s="34">
        <v>18</v>
      </c>
      <c r="D1474" s="34" t="s">
        <v>4673</v>
      </c>
      <c r="E1474" s="95">
        <f t="shared" si="50"/>
        <v>958</v>
      </c>
      <c r="F1474" s="95">
        <f>Cargos_x_gob!$C$5+Cargos_x_gob!$C$9</f>
        <v>1302</v>
      </c>
      <c r="G1474" s="95">
        <f t="array" ref="G1474">SUM(IF('Graf I Nivel Datastudio'!$B$1:$B$1613=B1474,IF('Graf I Nivel Datastudio'!$C$1:$C$1613=C1474,IF('Graf I Nivel Datastudio'!$D$1:$D$1613=D1474,'Graf I Nivel Datastudio'!$G$1:$G$1613,0))))+SUM(IF('Graf II Nivel Datastudio'!$B$1:$B$1613=B1474,IF('Graf II Nivel Datastudio'!$C$1:$C$1613=C1474,IF('Graf II Nivel Datastudio'!$D$1:$D$1613=D1474,'Graf II Nivel Datastudio'!$G$1:$G$1613,0))))</f>
        <v>0</v>
      </c>
      <c r="H1474" s="95">
        <f t="shared" si="51"/>
        <v>46</v>
      </c>
      <c r="I1474" s="95">
        <f t="shared" si="32"/>
        <v>4.8016701461377868E-2</v>
      </c>
      <c r="J1474" s="95">
        <f t="shared" si="2"/>
        <v>3.5330261136712747E-2</v>
      </c>
      <c r="K1474" s="34" t="s">
        <v>4728</v>
      </c>
    </row>
    <row r="1475" spans="1:11">
      <c r="A1475" s="34" t="s">
        <v>4670</v>
      </c>
      <c r="B1475" s="34">
        <v>2022</v>
      </c>
      <c r="C1475" s="34">
        <v>19</v>
      </c>
      <c r="D1475" s="34" t="s">
        <v>4673</v>
      </c>
      <c r="E1475" s="95">
        <f t="shared" si="50"/>
        <v>958</v>
      </c>
      <c r="F1475" s="95">
        <f>Cargos_x_gob!$C$5+Cargos_x_gob!$C$9</f>
        <v>1302</v>
      </c>
      <c r="G1475" s="95">
        <f t="array" ref="G1475">SUM(IF('Graf I Nivel Datastudio'!$B$1:$B$1613=B1475,IF('Graf I Nivel Datastudio'!$C$1:$C$1613=C1475,IF('Graf I Nivel Datastudio'!$D$1:$D$1613=D1475,'Graf I Nivel Datastudio'!$G$1:$G$1613,0))))+SUM(IF('Graf II Nivel Datastudio'!$B$1:$B$1613=B1475,IF('Graf II Nivel Datastudio'!$C$1:$C$1613=C1475,IF('Graf II Nivel Datastudio'!$D$1:$D$1613=D1475,'Graf II Nivel Datastudio'!$G$1:$G$1613,0))))</f>
        <v>3</v>
      </c>
      <c r="H1475" s="95">
        <f t="shared" si="51"/>
        <v>49</v>
      </c>
      <c r="I1475" s="95">
        <f t="shared" si="32"/>
        <v>5.1148225469728602E-2</v>
      </c>
      <c r="J1475" s="95">
        <f t="shared" si="2"/>
        <v>3.7634408602150539E-2</v>
      </c>
      <c r="K1475" s="34" t="s">
        <v>4728</v>
      </c>
    </row>
    <row r="1476" spans="1:11">
      <c r="A1476" s="34" t="s">
        <v>4670</v>
      </c>
      <c r="B1476" s="34">
        <v>2022</v>
      </c>
      <c r="C1476" s="34">
        <v>20</v>
      </c>
      <c r="D1476" s="34" t="s">
        <v>4673</v>
      </c>
      <c r="E1476" s="95">
        <f t="shared" si="50"/>
        <v>958</v>
      </c>
      <c r="F1476" s="95">
        <f>Cargos_x_gob!$C$5+Cargos_x_gob!$C$9</f>
        <v>1302</v>
      </c>
      <c r="G1476" s="95">
        <f t="array" ref="G1476">SUM(IF('Graf I Nivel Datastudio'!$B$1:$B$1613=B1476,IF('Graf I Nivel Datastudio'!$C$1:$C$1613=C1476,IF('Graf I Nivel Datastudio'!$D$1:$D$1613=D1476,'Graf I Nivel Datastudio'!$G$1:$G$1613,0))))+SUM(IF('Graf II Nivel Datastudio'!$B$1:$B$1613=B1476,IF('Graf II Nivel Datastudio'!$C$1:$C$1613=C1476,IF('Graf II Nivel Datastudio'!$D$1:$D$1613=D1476,'Graf II Nivel Datastudio'!$G$1:$G$1613,0))))</f>
        <v>1</v>
      </c>
      <c r="H1476" s="95">
        <f t="shared" si="51"/>
        <v>50</v>
      </c>
      <c r="I1476" s="95">
        <f t="shared" si="32"/>
        <v>5.2192066805845511E-2</v>
      </c>
      <c r="J1476" s="95">
        <f t="shared" si="2"/>
        <v>3.840245775729647E-2</v>
      </c>
      <c r="K1476" s="34" t="s">
        <v>4728</v>
      </c>
    </row>
    <row r="1477" spans="1:11">
      <c r="A1477" s="34" t="s">
        <v>4670</v>
      </c>
      <c r="B1477" s="34">
        <v>2022</v>
      </c>
      <c r="C1477" s="34">
        <v>21</v>
      </c>
      <c r="D1477" s="34" t="s">
        <v>4673</v>
      </c>
      <c r="E1477" s="95">
        <f t="shared" si="50"/>
        <v>958</v>
      </c>
      <c r="F1477" s="95">
        <f>Cargos_x_gob!$C$5+Cargos_x_gob!$C$9</f>
        <v>1302</v>
      </c>
      <c r="G1477" s="95">
        <f t="array" ref="G1477">SUM(IF('Graf I Nivel Datastudio'!$B$1:$B$1613=B1477,IF('Graf I Nivel Datastudio'!$C$1:$C$1613=C1477,IF('Graf I Nivel Datastudio'!$D$1:$D$1613=D1477,'Graf I Nivel Datastudio'!$G$1:$G$1613,0))))+SUM(IF('Graf II Nivel Datastudio'!$B$1:$B$1613=B1477,IF('Graf II Nivel Datastudio'!$C$1:$C$1613=C1477,IF('Graf II Nivel Datastudio'!$D$1:$D$1613=D1477,'Graf II Nivel Datastudio'!$G$1:$G$1613,0))))</f>
        <v>3</v>
      </c>
      <c r="H1477" s="95">
        <f t="shared" si="51"/>
        <v>53</v>
      </c>
      <c r="I1477" s="95">
        <f t="shared" si="32"/>
        <v>5.5323590814196244E-2</v>
      </c>
      <c r="J1477" s="95">
        <f t="shared" si="2"/>
        <v>4.0706605222734255E-2</v>
      </c>
      <c r="K1477" s="34" t="s">
        <v>4728</v>
      </c>
    </row>
    <row r="1478" spans="1:11">
      <c r="A1478" s="34" t="s">
        <v>4670</v>
      </c>
      <c r="B1478" s="34">
        <v>2022</v>
      </c>
      <c r="C1478" s="34">
        <v>22</v>
      </c>
      <c r="D1478" s="34" t="s">
        <v>4673</v>
      </c>
      <c r="E1478" s="95">
        <f t="shared" si="50"/>
        <v>958</v>
      </c>
      <c r="F1478" s="95">
        <f>Cargos_x_gob!$C$5+Cargos_x_gob!$C$9</f>
        <v>1302</v>
      </c>
      <c r="G1478" s="95">
        <f t="array" ref="G1478">SUM(IF('Graf I Nivel Datastudio'!$B$1:$B$1613=B1478,IF('Graf I Nivel Datastudio'!$C$1:$C$1613=C1478,IF('Graf I Nivel Datastudio'!$D$1:$D$1613=D1478,'Graf I Nivel Datastudio'!$G$1:$G$1613,0))))+SUM(IF('Graf II Nivel Datastudio'!$B$1:$B$1613=B1478,IF('Graf II Nivel Datastudio'!$C$1:$C$1613=C1478,IF('Graf II Nivel Datastudio'!$D$1:$D$1613=D1478,'Graf II Nivel Datastudio'!$G$1:$G$1613,0))))</f>
        <v>0</v>
      </c>
      <c r="H1478" s="95">
        <f t="shared" si="51"/>
        <v>53</v>
      </c>
      <c r="I1478" s="95">
        <f t="shared" si="32"/>
        <v>5.5323590814196244E-2</v>
      </c>
      <c r="J1478" s="95">
        <f t="shared" si="2"/>
        <v>4.0706605222734255E-2</v>
      </c>
      <c r="K1478" s="34" t="s">
        <v>4728</v>
      </c>
    </row>
    <row r="1479" spans="1:11">
      <c r="A1479" s="34" t="s">
        <v>4670</v>
      </c>
      <c r="B1479" s="34">
        <v>2022</v>
      </c>
      <c r="C1479" s="34">
        <v>23</v>
      </c>
      <c r="D1479" s="34" t="s">
        <v>4673</v>
      </c>
      <c r="E1479" s="95">
        <f t="shared" si="50"/>
        <v>958</v>
      </c>
      <c r="F1479" s="95">
        <f>Cargos_x_gob!$C$5+Cargos_x_gob!$C$9</f>
        <v>1302</v>
      </c>
      <c r="G1479" s="95">
        <f t="array" ref="G1479">SUM(IF('Graf I Nivel Datastudio'!$B$1:$B$1613=B1479,IF('Graf I Nivel Datastudio'!$C$1:$C$1613=C1479,IF('Graf I Nivel Datastudio'!$D$1:$D$1613=D1479,'Graf I Nivel Datastudio'!$G$1:$G$1613,0))))+SUM(IF('Graf II Nivel Datastudio'!$B$1:$B$1613=B1479,IF('Graf II Nivel Datastudio'!$C$1:$C$1613=C1479,IF('Graf II Nivel Datastudio'!$D$1:$D$1613=D1479,'Graf II Nivel Datastudio'!$G$1:$G$1613,0))))</f>
        <v>3</v>
      </c>
      <c r="H1479" s="95">
        <f t="shared" si="51"/>
        <v>56</v>
      </c>
      <c r="I1479" s="95">
        <f t="shared" si="32"/>
        <v>5.845511482254697E-2</v>
      </c>
      <c r="J1479" s="95">
        <f t="shared" si="2"/>
        <v>4.3010752688172046E-2</v>
      </c>
      <c r="K1479" s="34" t="s">
        <v>4728</v>
      </c>
    </row>
    <row r="1480" spans="1:11">
      <c r="A1480" s="34" t="s">
        <v>4670</v>
      </c>
      <c r="B1480" s="34">
        <v>2022</v>
      </c>
      <c r="C1480" s="34">
        <v>24</v>
      </c>
      <c r="D1480" s="34" t="s">
        <v>4673</v>
      </c>
      <c r="E1480" s="95">
        <f t="shared" si="50"/>
        <v>958</v>
      </c>
      <c r="F1480" s="95">
        <f>Cargos_x_gob!$C$5+Cargos_x_gob!$C$9</f>
        <v>1302</v>
      </c>
      <c r="G1480" s="95">
        <f t="array" ref="G1480">SUM(IF('Graf I Nivel Datastudio'!$B$1:$B$1613=B1480,IF('Graf I Nivel Datastudio'!$C$1:$C$1613=C1480,IF('Graf I Nivel Datastudio'!$D$1:$D$1613=D1480,'Graf I Nivel Datastudio'!$G$1:$G$1613,0))))+SUM(IF('Graf II Nivel Datastudio'!$B$1:$B$1613=B1480,IF('Graf II Nivel Datastudio'!$C$1:$C$1613=C1480,IF('Graf II Nivel Datastudio'!$D$1:$D$1613=D1480,'Graf II Nivel Datastudio'!$G$1:$G$1613,0))))</f>
        <v>0</v>
      </c>
      <c r="H1480" s="95">
        <f t="shared" si="51"/>
        <v>56</v>
      </c>
      <c r="I1480" s="95">
        <f t="shared" si="32"/>
        <v>5.845511482254697E-2</v>
      </c>
      <c r="J1480" s="95">
        <f t="shared" si="2"/>
        <v>4.3010752688172046E-2</v>
      </c>
      <c r="K1480" s="34" t="s">
        <v>4728</v>
      </c>
    </row>
    <row r="1481" spans="1:11">
      <c r="A1481" s="34" t="s">
        <v>4670</v>
      </c>
      <c r="B1481" s="34">
        <v>2022</v>
      </c>
      <c r="C1481" s="34">
        <v>25</v>
      </c>
      <c r="D1481" s="34" t="s">
        <v>4673</v>
      </c>
      <c r="E1481" s="95">
        <f t="shared" si="50"/>
        <v>958</v>
      </c>
      <c r="F1481" s="95">
        <f>Cargos_x_gob!$C$5+Cargos_x_gob!$C$9</f>
        <v>1302</v>
      </c>
      <c r="G1481" s="95">
        <f t="array" ref="G1481">SUM(IF('Graf I Nivel Datastudio'!$B$1:$B$1613=B1481,IF('Graf I Nivel Datastudio'!$C$1:$C$1613=C1481,IF('Graf I Nivel Datastudio'!$D$1:$D$1613=D1481,'Graf I Nivel Datastudio'!$G$1:$G$1613,0))))+SUM(IF('Graf II Nivel Datastudio'!$B$1:$B$1613=B1481,IF('Graf II Nivel Datastudio'!$C$1:$C$1613=C1481,IF('Graf II Nivel Datastudio'!$D$1:$D$1613=D1481,'Graf II Nivel Datastudio'!$G$1:$G$1613,0))))</f>
        <v>2</v>
      </c>
      <c r="H1481" s="95">
        <f t="shared" si="51"/>
        <v>58</v>
      </c>
      <c r="I1481" s="95">
        <f t="shared" si="32"/>
        <v>6.0542797494780795E-2</v>
      </c>
      <c r="J1481" s="95">
        <f t="shared" si="2"/>
        <v>4.4546850998463901E-2</v>
      </c>
      <c r="K1481" s="34" t="s">
        <v>4728</v>
      </c>
    </row>
    <row r="1482" spans="1:11">
      <c r="A1482" s="34" t="s">
        <v>4670</v>
      </c>
      <c r="B1482" s="34">
        <v>2022</v>
      </c>
      <c r="C1482" s="34">
        <v>26</v>
      </c>
      <c r="D1482" s="34" t="s">
        <v>4673</v>
      </c>
      <c r="E1482" s="95">
        <f t="shared" si="50"/>
        <v>958</v>
      </c>
      <c r="F1482" s="95">
        <f>Cargos_x_gob!$C$5+Cargos_x_gob!$C$9</f>
        <v>1302</v>
      </c>
      <c r="G1482" s="95">
        <f t="array" ref="G1482">SUM(IF('Graf I Nivel Datastudio'!$B$1:$B$1613=B1482,IF('Graf I Nivel Datastudio'!$C$1:$C$1613=C1482,IF('Graf I Nivel Datastudio'!$D$1:$D$1613=D1482,'Graf I Nivel Datastudio'!$G$1:$G$1613,0))))+SUM(IF('Graf II Nivel Datastudio'!$B$1:$B$1613=B1482,IF('Graf II Nivel Datastudio'!$C$1:$C$1613=C1482,IF('Graf II Nivel Datastudio'!$D$1:$D$1613=D1482,'Graf II Nivel Datastudio'!$G$1:$G$1613,0))))</f>
        <v>1</v>
      </c>
      <c r="H1482" s="95">
        <f t="shared" si="51"/>
        <v>59</v>
      </c>
      <c r="I1482" s="95">
        <f t="shared" si="32"/>
        <v>6.1586638830897704E-2</v>
      </c>
      <c r="J1482" s="95">
        <f t="shared" si="2"/>
        <v>4.5314900153609831E-2</v>
      </c>
      <c r="K1482" s="34" t="s">
        <v>4728</v>
      </c>
    </row>
    <row r="1483" spans="1:11">
      <c r="A1483" s="34" t="s">
        <v>4670</v>
      </c>
      <c r="B1483" s="34">
        <v>2022</v>
      </c>
      <c r="C1483" s="34">
        <v>27</v>
      </c>
      <c r="D1483" s="34" t="s">
        <v>4673</v>
      </c>
      <c r="E1483" s="95">
        <f t="shared" si="50"/>
        <v>958</v>
      </c>
      <c r="F1483" s="95">
        <f>Cargos_x_gob!$C$5+Cargos_x_gob!$C$9</f>
        <v>1302</v>
      </c>
      <c r="G1483" s="95">
        <f t="array" ref="G1483">SUM(IF('Graf I Nivel Datastudio'!$B$1:$B$1613=B1483,IF('Graf I Nivel Datastudio'!$C$1:$C$1613=C1483,IF('Graf I Nivel Datastudio'!$D$1:$D$1613=D1483,'Graf I Nivel Datastudio'!$G$1:$G$1613,0))))+SUM(IF('Graf II Nivel Datastudio'!$B$1:$B$1613=B1483,IF('Graf II Nivel Datastudio'!$C$1:$C$1613=C1483,IF('Graf II Nivel Datastudio'!$D$1:$D$1613=D1483,'Graf II Nivel Datastudio'!$G$1:$G$1613,0))))</f>
        <v>1</v>
      </c>
      <c r="H1483" s="95">
        <f t="shared" si="51"/>
        <v>60</v>
      </c>
      <c r="I1483" s="95">
        <f t="shared" si="32"/>
        <v>6.2630480167014613E-2</v>
      </c>
      <c r="J1483" s="95">
        <f t="shared" si="2"/>
        <v>4.6082949308755762E-2</v>
      </c>
      <c r="K1483" s="34" t="s">
        <v>4728</v>
      </c>
    </row>
    <row r="1484" spans="1:11">
      <c r="A1484" s="34" t="s">
        <v>4670</v>
      </c>
      <c r="B1484" s="34">
        <v>2022</v>
      </c>
      <c r="C1484" s="34">
        <v>28</v>
      </c>
      <c r="D1484" s="34" t="s">
        <v>4673</v>
      </c>
      <c r="E1484" s="95">
        <f t="shared" si="50"/>
        <v>958</v>
      </c>
      <c r="F1484" s="95">
        <f>Cargos_x_gob!$C$5+Cargos_x_gob!$C$9</f>
        <v>1302</v>
      </c>
      <c r="G1484" s="95">
        <f t="array" ref="G1484">SUM(IF('Graf I Nivel Datastudio'!$B$1:$B$1613=B1484,IF('Graf I Nivel Datastudio'!$C$1:$C$1613=C1484,IF('Graf I Nivel Datastudio'!$D$1:$D$1613=D1484,'Graf I Nivel Datastudio'!$G$1:$G$1613,0))))+SUM(IF('Graf II Nivel Datastudio'!$B$1:$B$1613=B1484,IF('Graf II Nivel Datastudio'!$C$1:$C$1613=C1484,IF('Graf II Nivel Datastudio'!$D$1:$D$1613=D1484,'Graf II Nivel Datastudio'!$G$1:$G$1613,0))))</f>
        <v>1</v>
      </c>
      <c r="H1484" s="95">
        <f t="shared" si="51"/>
        <v>61</v>
      </c>
      <c r="I1484" s="95">
        <f t="shared" si="32"/>
        <v>6.3674321503131528E-2</v>
      </c>
      <c r="J1484" s="95">
        <f t="shared" si="2"/>
        <v>4.6850998463901693E-2</v>
      </c>
      <c r="K1484" s="34" t="s">
        <v>4728</v>
      </c>
    </row>
    <row r="1485" spans="1:11">
      <c r="A1485" s="34" t="s">
        <v>4670</v>
      </c>
      <c r="B1485" s="34">
        <v>2022</v>
      </c>
      <c r="C1485" s="34">
        <v>29</v>
      </c>
      <c r="D1485" s="34" t="s">
        <v>4673</v>
      </c>
      <c r="E1485" s="95">
        <f t="shared" si="50"/>
        <v>958</v>
      </c>
      <c r="F1485" s="95">
        <f>Cargos_x_gob!$C$5+Cargos_x_gob!$C$9</f>
        <v>1302</v>
      </c>
      <c r="G1485" s="95">
        <f t="array" ref="G1485">SUM(IF('Graf I Nivel Datastudio'!$B$1:$B$1613=B1485,IF('Graf I Nivel Datastudio'!$C$1:$C$1613=C1485,IF('Graf I Nivel Datastudio'!$D$1:$D$1613=D1485,'Graf I Nivel Datastudio'!$G$1:$G$1613,0))))+SUM(IF('Graf II Nivel Datastudio'!$B$1:$B$1613=B1485,IF('Graf II Nivel Datastudio'!$C$1:$C$1613=C1485,IF('Graf II Nivel Datastudio'!$D$1:$D$1613=D1485,'Graf II Nivel Datastudio'!$G$1:$G$1613,0))))</f>
        <v>1</v>
      </c>
      <c r="H1485" s="95">
        <f t="shared" si="51"/>
        <v>62</v>
      </c>
      <c r="I1485" s="95">
        <f t="shared" si="32"/>
        <v>6.471816283924843E-2</v>
      </c>
      <c r="J1485" s="95">
        <f t="shared" si="2"/>
        <v>4.7619047619047616E-2</v>
      </c>
      <c r="K1485" s="34" t="s">
        <v>4728</v>
      </c>
    </row>
    <row r="1486" spans="1:11">
      <c r="A1486" s="34" t="s">
        <v>4670</v>
      </c>
      <c r="B1486" s="34">
        <v>2022</v>
      </c>
      <c r="C1486" s="34">
        <v>30</v>
      </c>
      <c r="D1486" s="34" t="s">
        <v>4673</v>
      </c>
      <c r="E1486" s="95">
        <f t="shared" si="50"/>
        <v>958</v>
      </c>
      <c r="F1486" s="95">
        <f>Cargos_x_gob!$C$5+Cargos_x_gob!$C$9</f>
        <v>1302</v>
      </c>
      <c r="G1486" s="95">
        <f t="array" ref="G1486">SUM(IF('Graf I Nivel Datastudio'!$B$1:$B$1613=B1486,IF('Graf I Nivel Datastudio'!$C$1:$C$1613=C1486,IF('Graf I Nivel Datastudio'!$D$1:$D$1613=D1486,'Graf I Nivel Datastudio'!$G$1:$G$1613,0))))+SUM(IF('Graf II Nivel Datastudio'!$B$1:$B$1613=B1486,IF('Graf II Nivel Datastudio'!$C$1:$C$1613=C1486,IF('Graf II Nivel Datastudio'!$D$1:$D$1613=D1486,'Graf II Nivel Datastudio'!$G$1:$G$1613,0))))</f>
        <v>0</v>
      </c>
      <c r="H1486" s="95">
        <f t="shared" si="51"/>
        <v>62</v>
      </c>
      <c r="I1486" s="95">
        <f t="shared" si="32"/>
        <v>6.471816283924843E-2</v>
      </c>
      <c r="J1486" s="95">
        <f t="shared" si="2"/>
        <v>4.7619047619047616E-2</v>
      </c>
      <c r="K1486" s="34" t="s">
        <v>4728</v>
      </c>
    </row>
    <row r="1487" spans="1:11">
      <c r="A1487" s="34" t="s">
        <v>4670</v>
      </c>
      <c r="B1487" s="34">
        <v>2022</v>
      </c>
      <c r="C1487" s="34">
        <v>31</v>
      </c>
      <c r="D1487" s="34" t="s">
        <v>4673</v>
      </c>
      <c r="E1487" s="95">
        <f t="shared" si="50"/>
        <v>958</v>
      </c>
      <c r="F1487" s="95">
        <f>Cargos_x_gob!$C$5+Cargos_x_gob!$C$9</f>
        <v>1302</v>
      </c>
      <c r="G1487" s="95">
        <f t="array" ref="G1487">SUM(IF('Graf I Nivel Datastudio'!$B$1:$B$1613=B1487,IF('Graf I Nivel Datastudio'!$C$1:$C$1613=C1487,IF('Graf I Nivel Datastudio'!$D$1:$D$1613=D1487,'Graf I Nivel Datastudio'!$G$1:$G$1613,0))))+SUM(IF('Graf II Nivel Datastudio'!$B$1:$B$1613=B1487,IF('Graf II Nivel Datastudio'!$C$1:$C$1613=C1487,IF('Graf II Nivel Datastudio'!$D$1:$D$1613=D1487,'Graf II Nivel Datastudio'!$G$1:$G$1613,0))))</f>
        <v>2</v>
      </c>
      <c r="H1487" s="95">
        <f t="shared" si="51"/>
        <v>64</v>
      </c>
      <c r="I1487" s="95">
        <f t="shared" si="32"/>
        <v>6.6805845511482248E-2</v>
      </c>
      <c r="J1487" s="95">
        <f t="shared" si="2"/>
        <v>4.9155145929339478E-2</v>
      </c>
      <c r="K1487" s="34" t="s">
        <v>4728</v>
      </c>
    </row>
    <row r="1488" spans="1:11">
      <c r="A1488" s="34" t="s">
        <v>4670</v>
      </c>
      <c r="B1488" s="34">
        <v>2022</v>
      </c>
      <c r="C1488" s="34">
        <v>32</v>
      </c>
      <c r="D1488" s="34" t="s">
        <v>4673</v>
      </c>
      <c r="E1488" s="95">
        <f t="shared" si="50"/>
        <v>958</v>
      </c>
      <c r="F1488" s="95">
        <f>Cargos_x_gob!$C$5+Cargos_x_gob!$C$9</f>
        <v>1302</v>
      </c>
      <c r="G1488" s="95">
        <f t="array" ref="G1488">SUM(IF('Graf I Nivel Datastudio'!$B$1:$B$1613=B1488,IF('Graf I Nivel Datastudio'!$C$1:$C$1613=C1488,IF('Graf I Nivel Datastudio'!$D$1:$D$1613=D1488,'Graf I Nivel Datastudio'!$G$1:$G$1613,0))))+SUM(IF('Graf II Nivel Datastudio'!$B$1:$B$1613=B1488,IF('Graf II Nivel Datastudio'!$C$1:$C$1613=C1488,IF('Graf II Nivel Datastudio'!$D$1:$D$1613=D1488,'Graf II Nivel Datastudio'!$G$1:$G$1613,0))))</f>
        <v>2</v>
      </c>
      <c r="H1488" s="95">
        <f t="shared" si="51"/>
        <v>66</v>
      </c>
      <c r="I1488" s="95">
        <f t="shared" si="32"/>
        <v>6.889352818371608E-2</v>
      </c>
      <c r="J1488" s="95">
        <f t="shared" si="2"/>
        <v>5.0691244239631339E-2</v>
      </c>
      <c r="K1488" s="34" t="s">
        <v>4728</v>
      </c>
    </row>
    <row r="1489" spans="1:11">
      <c r="A1489" s="34" t="s">
        <v>4670</v>
      </c>
      <c r="B1489" s="34">
        <v>2022</v>
      </c>
      <c r="C1489" s="34">
        <v>33</v>
      </c>
      <c r="D1489" s="34" t="s">
        <v>4673</v>
      </c>
      <c r="E1489" s="95">
        <f t="shared" si="50"/>
        <v>958</v>
      </c>
      <c r="F1489" s="95">
        <f>Cargos_x_gob!$C$5+Cargos_x_gob!$C$9</f>
        <v>1302</v>
      </c>
      <c r="G1489" s="95">
        <f t="array" ref="G1489">SUM(IF('Graf I Nivel Datastudio'!$B$1:$B$1613=B1489,IF('Graf I Nivel Datastudio'!$C$1:$C$1613=C1489,IF('Graf I Nivel Datastudio'!$D$1:$D$1613=D1489,'Graf I Nivel Datastudio'!$G$1:$G$1613,0))))+SUM(IF('Graf II Nivel Datastudio'!$B$1:$B$1613=B1489,IF('Graf II Nivel Datastudio'!$C$1:$C$1613=C1489,IF('Graf II Nivel Datastudio'!$D$1:$D$1613=D1489,'Graf II Nivel Datastudio'!$G$1:$G$1613,0))))</f>
        <v>1</v>
      </c>
      <c r="H1489" s="95">
        <f t="shared" si="51"/>
        <v>67</v>
      </c>
      <c r="I1489" s="95">
        <f t="shared" si="32"/>
        <v>6.9937369519832981E-2</v>
      </c>
      <c r="J1489" s="95">
        <f t="shared" si="2"/>
        <v>5.1459293394777263E-2</v>
      </c>
      <c r="K1489" s="34" t="s">
        <v>4728</v>
      </c>
    </row>
    <row r="1490" spans="1:11">
      <c r="A1490" s="34" t="s">
        <v>4670</v>
      </c>
      <c r="B1490" s="34">
        <v>2022</v>
      </c>
      <c r="C1490" s="34">
        <v>34</v>
      </c>
      <c r="D1490" s="34" t="s">
        <v>4673</v>
      </c>
      <c r="E1490" s="95">
        <f t="shared" si="50"/>
        <v>958</v>
      </c>
      <c r="F1490" s="95">
        <f>Cargos_x_gob!$C$5+Cargos_x_gob!$C$9</f>
        <v>1302</v>
      </c>
      <c r="G1490" s="95">
        <f t="array" ref="G1490">SUM(IF('Graf I Nivel Datastudio'!$B$1:$B$1613=B1490,IF('Graf I Nivel Datastudio'!$C$1:$C$1613=C1490,IF('Graf I Nivel Datastudio'!$D$1:$D$1613=D1490,'Graf I Nivel Datastudio'!$G$1:$G$1613,0))))+SUM(IF('Graf II Nivel Datastudio'!$B$1:$B$1613=B1490,IF('Graf II Nivel Datastudio'!$C$1:$C$1613=C1490,IF('Graf II Nivel Datastudio'!$D$1:$D$1613=D1490,'Graf II Nivel Datastudio'!$G$1:$G$1613,0))))</f>
        <v>2</v>
      </c>
      <c r="H1490" s="95">
        <f t="shared" si="51"/>
        <v>69</v>
      </c>
      <c r="I1490" s="95">
        <f t="shared" si="32"/>
        <v>7.2025052192066799E-2</v>
      </c>
      <c r="J1490" s="95">
        <f t="shared" si="2"/>
        <v>5.2995391705069124E-2</v>
      </c>
      <c r="K1490" s="34" t="s">
        <v>4728</v>
      </c>
    </row>
    <row r="1491" spans="1:11">
      <c r="A1491" s="34" t="s">
        <v>4670</v>
      </c>
      <c r="B1491" s="34">
        <v>2022</v>
      </c>
      <c r="C1491" s="34">
        <v>35</v>
      </c>
      <c r="D1491" s="34" t="s">
        <v>4673</v>
      </c>
      <c r="E1491" s="95">
        <f t="shared" si="50"/>
        <v>958</v>
      </c>
      <c r="F1491" s="95">
        <f>Cargos_x_gob!$C$5+Cargos_x_gob!$C$9</f>
        <v>1302</v>
      </c>
      <c r="G1491" s="95">
        <f t="array" ref="G1491">SUM(IF('Graf I Nivel Datastudio'!$B$1:$B$1613=B1491,IF('Graf I Nivel Datastudio'!$C$1:$C$1613=C1491,IF('Graf I Nivel Datastudio'!$D$1:$D$1613=D1491,'Graf I Nivel Datastudio'!$G$1:$G$1613,0))))+SUM(IF('Graf II Nivel Datastudio'!$B$1:$B$1613=B1491,IF('Graf II Nivel Datastudio'!$C$1:$C$1613=C1491,IF('Graf II Nivel Datastudio'!$D$1:$D$1613=D1491,'Graf II Nivel Datastudio'!$G$1:$G$1613,0))))</f>
        <v>2</v>
      </c>
      <c r="H1491" s="95">
        <f t="shared" si="51"/>
        <v>71</v>
      </c>
      <c r="I1491" s="95">
        <f t="shared" si="32"/>
        <v>7.4112734864300631E-2</v>
      </c>
      <c r="J1491" s="95">
        <f t="shared" si="2"/>
        <v>5.4531490015360985E-2</v>
      </c>
      <c r="K1491" s="34" t="s">
        <v>4728</v>
      </c>
    </row>
    <row r="1492" spans="1:11">
      <c r="A1492" s="34" t="s">
        <v>4670</v>
      </c>
      <c r="B1492" s="34">
        <v>2022</v>
      </c>
      <c r="C1492" s="34">
        <v>36</v>
      </c>
      <c r="D1492" s="34" t="s">
        <v>4673</v>
      </c>
      <c r="E1492" s="95">
        <f t="shared" si="50"/>
        <v>958</v>
      </c>
      <c r="F1492" s="95">
        <f>Cargos_x_gob!$C$5+Cargos_x_gob!$C$9</f>
        <v>1302</v>
      </c>
      <c r="G1492" s="95">
        <f t="array" ref="G1492">SUM(IF('Graf I Nivel Datastudio'!$B$1:$B$1613=B1492,IF('Graf I Nivel Datastudio'!$C$1:$C$1613=C1492,IF('Graf I Nivel Datastudio'!$D$1:$D$1613=D1492,'Graf I Nivel Datastudio'!$G$1:$G$1613,0))))+SUM(IF('Graf II Nivel Datastudio'!$B$1:$B$1613=B1492,IF('Graf II Nivel Datastudio'!$C$1:$C$1613=C1492,IF('Graf II Nivel Datastudio'!$D$1:$D$1613=D1492,'Graf II Nivel Datastudio'!$G$1:$G$1613,0))))</f>
        <v>0</v>
      </c>
      <c r="H1492" s="95">
        <f t="shared" si="51"/>
        <v>71</v>
      </c>
      <c r="I1492" s="95">
        <f t="shared" si="32"/>
        <v>7.4112734864300631E-2</v>
      </c>
      <c r="J1492" s="95">
        <f t="shared" si="2"/>
        <v>5.4531490015360985E-2</v>
      </c>
      <c r="K1492" s="34" t="s">
        <v>4728</v>
      </c>
    </row>
    <row r="1493" spans="1:11">
      <c r="A1493" s="34" t="s">
        <v>4670</v>
      </c>
      <c r="B1493" s="34">
        <v>2022</v>
      </c>
      <c r="C1493" s="34">
        <v>37</v>
      </c>
      <c r="D1493" s="34" t="s">
        <v>4673</v>
      </c>
      <c r="E1493" s="95">
        <f t="shared" si="50"/>
        <v>958</v>
      </c>
      <c r="F1493" s="95">
        <f>Cargos_x_gob!$C$5+Cargos_x_gob!$C$9</f>
        <v>1302</v>
      </c>
      <c r="G1493" s="95">
        <f t="array" ref="G1493">SUM(IF('Graf I Nivel Datastudio'!$B$1:$B$1613=B1493,IF('Graf I Nivel Datastudio'!$C$1:$C$1613=C1493,IF('Graf I Nivel Datastudio'!$D$1:$D$1613=D1493,'Graf I Nivel Datastudio'!$G$1:$G$1613,0))))+SUM(IF('Graf II Nivel Datastudio'!$B$1:$B$1613=B1493,IF('Graf II Nivel Datastudio'!$C$1:$C$1613=C1493,IF('Graf II Nivel Datastudio'!$D$1:$D$1613=D1493,'Graf II Nivel Datastudio'!$G$1:$G$1613,0))))</f>
        <v>1</v>
      </c>
      <c r="H1493" s="95">
        <f t="shared" si="51"/>
        <v>72</v>
      </c>
      <c r="I1493" s="95">
        <f t="shared" si="32"/>
        <v>7.5156576200417533E-2</v>
      </c>
      <c r="J1493" s="95">
        <f t="shared" si="2"/>
        <v>5.5299539170506916E-2</v>
      </c>
      <c r="K1493" s="34" t="s">
        <v>4728</v>
      </c>
    </row>
    <row r="1494" spans="1:11">
      <c r="A1494" s="34" t="s">
        <v>4670</v>
      </c>
      <c r="B1494" s="34">
        <v>2022</v>
      </c>
      <c r="C1494" s="34">
        <v>38</v>
      </c>
      <c r="D1494" s="34" t="s">
        <v>4673</v>
      </c>
      <c r="E1494" s="95">
        <f t="shared" si="50"/>
        <v>958</v>
      </c>
      <c r="F1494" s="95">
        <f>Cargos_x_gob!$C$5+Cargos_x_gob!$C$9</f>
        <v>1302</v>
      </c>
      <c r="G1494" s="95">
        <f t="array" ref="G1494">SUM(IF('Graf I Nivel Datastudio'!$B$1:$B$1613=B1494,IF('Graf I Nivel Datastudio'!$C$1:$C$1613=C1494,IF('Graf I Nivel Datastudio'!$D$1:$D$1613=D1494,'Graf I Nivel Datastudio'!$G$1:$G$1613,0))))+SUM(IF('Graf II Nivel Datastudio'!$B$1:$B$1613=B1494,IF('Graf II Nivel Datastudio'!$C$1:$C$1613=C1494,IF('Graf II Nivel Datastudio'!$D$1:$D$1613=D1494,'Graf II Nivel Datastudio'!$G$1:$G$1613,0))))</f>
        <v>2</v>
      </c>
      <c r="H1494" s="95">
        <f t="shared" si="51"/>
        <v>74</v>
      </c>
      <c r="I1494" s="95">
        <f t="shared" si="32"/>
        <v>7.724425887265135E-2</v>
      </c>
      <c r="J1494" s="95">
        <f t="shared" si="2"/>
        <v>5.683563748079877E-2</v>
      </c>
      <c r="K1494" s="34" t="s">
        <v>4728</v>
      </c>
    </row>
    <row r="1495" spans="1:11">
      <c r="A1495" s="34" t="s">
        <v>4670</v>
      </c>
      <c r="B1495" s="34">
        <v>2022</v>
      </c>
      <c r="C1495" s="34">
        <v>39</v>
      </c>
      <c r="D1495" s="34" t="s">
        <v>4673</v>
      </c>
      <c r="E1495" s="95">
        <f t="shared" si="50"/>
        <v>958</v>
      </c>
      <c r="F1495" s="95">
        <f>Cargos_x_gob!$C$5+Cargos_x_gob!$C$9</f>
        <v>1302</v>
      </c>
      <c r="G1495" s="95">
        <f t="array" ref="G1495">SUM(IF('Graf I Nivel Datastudio'!$B$1:$B$1613=B1495,IF('Graf I Nivel Datastudio'!$C$1:$C$1613=C1495,IF('Graf I Nivel Datastudio'!$D$1:$D$1613=D1495,'Graf I Nivel Datastudio'!$G$1:$G$1613,0))))+SUM(IF('Graf II Nivel Datastudio'!$B$1:$B$1613=B1495,IF('Graf II Nivel Datastudio'!$C$1:$C$1613=C1495,IF('Graf II Nivel Datastudio'!$D$1:$D$1613=D1495,'Graf II Nivel Datastudio'!$G$1:$G$1613,0))))</f>
        <v>0</v>
      </c>
      <c r="H1495" s="95">
        <f t="shared" si="51"/>
        <v>74</v>
      </c>
      <c r="I1495" s="95">
        <f t="shared" si="32"/>
        <v>7.724425887265135E-2</v>
      </c>
      <c r="J1495" s="95">
        <f t="shared" si="2"/>
        <v>5.683563748079877E-2</v>
      </c>
      <c r="K1495" s="34" t="s">
        <v>4728</v>
      </c>
    </row>
    <row r="1496" spans="1:11">
      <c r="A1496" s="34" t="s">
        <v>4670</v>
      </c>
      <c r="B1496" s="34">
        <v>2022</v>
      </c>
      <c r="C1496" s="34">
        <v>40</v>
      </c>
      <c r="D1496" s="34" t="s">
        <v>4673</v>
      </c>
      <c r="E1496" s="95">
        <f t="shared" si="50"/>
        <v>958</v>
      </c>
      <c r="F1496" s="95">
        <f>Cargos_x_gob!$C$5+Cargos_x_gob!$C$9</f>
        <v>1302</v>
      </c>
      <c r="G1496" s="95">
        <f t="array" ref="G1496">SUM(IF('Graf I Nivel Datastudio'!$B$1:$B$1613=B1496,IF('Graf I Nivel Datastudio'!$C$1:$C$1613=C1496,IF('Graf I Nivel Datastudio'!$D$1:$D$1613=D1496,'Graf I Nivel Datastudio'!$G$1:$G$1613,0))))+SUM(IF('Graf II Nivel Datastudio'!$B$1:$B$1613=B1496,IF('Graf II Nivel Datastudio'!$C$1:$C$1613=C1496,IF('Graf II Nivel Datastudio'!$D$1:$D$1613=D1496,'Graf II Nivel Datastudio'!$G$1:$G$1613,0))))</f>
        <v>1</v>
      </c>
      <c r="H1496" s="95">
        <f t="shared" si="51"/>
        <v>75</v>
      </c>
      <c r="I1496" s="95">
        <f t="shared" si="32"/>
        <v>7.8288100208768266E-2</v>
      </c>
      <c r="J1496" s="95">
        <f t="shared" si="2"/>
        <v>5.7603686635944701E-2</v>
      </c>
      <c r="K1496" s="34" t="s">
        <v>4728</v>
      </c>
    </row>
    <row r="1497" spans="1:11">
      <c r="A1497" s="34" t="s">
        <v>4670</v>
      </c>
      <c r="B1497" s="34">
        <v>2022</v>
      </c>
      <c r="C1497" s="34">
        <v>41</v>
      </c>
      <c r="D1497" s="34" t="s">
        <v>4673</v>
      </c>
      <c r="E1497" s="95">
        <f t="shared" si="50"/>
        <v>958</v>
      </c>
      <c r="F1497" s="95">
        <f>Cargos_x_gob!$C$5+Cargos_x_gob!$C$9</f>
        <v>1302</v>
      </c>
      <c r="G1497" s="95">
        <f t="array" ref="G1497">SUM(IF('Graf I Nivel Datastudio'!$B$1:$B$1613=B1497,IF('Graf I Nivel Datastudio'!$C$1:$C$1613=C1497,IF('Graf I Nivel Datastudio'!$D$1:$D$1613=D1497,'Graf I Nivel Datastudio'!$G$1:$G$1613,0))))+SUM(IF('Graf II Nivel Datastudio'!$B$1:$B$1613=B1497,IF('Graf II Nivel Datastudio'!$C$1:$C$1613=C1497,IF('Graf II Nivel Datastudio'!$D$1:$D$1613=D1497,'Graf II Nivel Datastudio'!$G$1:$G$1613,0))))</f>
        <v>2</v>
      </c>
      <c r="H1497" s="95">
        <f t="shared" si="51"/>
        <v>77</v>
      </c>
      <c r="I1497" s="95">
        <f t="shared" si="32"/>
        <v>8.0375782881002084E-2</v>
      </c>
      <c r="J1497" s="95">
        <f t="shared" si="2"/>
        <v>5.9139784946236562E-2</v>
      </c>
      <c r="K1497" s="34" t="s">
        <v>4728</v>
      </c>
    </row>
    <row r="1498" spans="1:11">
      <c r="A1498" s="34" t="s">
        <v>4670</v>
      </c>
      <c r="B1498" s="34">
        <v>2022</v>
      </c>
      <c r="C1498" s="34">
        <v>42</v>
      </c>
      <c r="D1498" s="34" t="s">
        <v>4673</v>
      </c>
      <c r="E1498" s="95">
        <f t="shared" si="50"/>
        <v>958</v>
      </c>
      <c r="F1498" s="95">
        <f>Cargos_x_gob!$C$5+Cargos_x_gob!$C$9</f>
        <v>1302</v>
      </c>
      <c r="G1498" s="95">
        <f t="array" ref="G1498">SUM(IF('Graf I Nivel Datastudio'!$B$1:$B$1613=B1498,IF('Graf I Nivel Datastudio'!$C$1:$C$1613=C1498,IF('Graf I Nivel Datastudio'!$D$1:$D$1613=D1498,'Graf I Nivel Datastudio'!$G$1:$G$1613,0))))+SUM(IF('Graf II Nivel Datastudio'!$B$1:$B$1613=B1498,IF('Graf II Nivel Datastudio'!$C$1:$C$1613=C1498,IF('Graf II Nivel Datastudio'!$D$1:$D$1613=D1498,'Graf II Nivel Datastudio'!$G$1:$G$1613,0))))</f>
        <v>0</v>
      </c>
      <c r="H1498" s="95">
        <f t="shared" si="51"/>
        <v>77</v>
      </c>
      <c r="I1498" s="95">
        <f t="shared" si="32"/>
        <v>8.0375782881002084E-2</v>
      </c>
      <c r="J1498" s="95">
        <f t="shared" si="2"/>
        <v>5.9139784946236562E-2</v>
      </c>
      <c r="K1498" s="34" t="s">
        <v>4728</v>
      </c>
    </row>
    <row r="1499" spans="1:11">
      <c r="A1499" s="34" t="s">
        <v>4670</v>
      </c>
      <c r="B1499" s="34">
        <v>2022</v>
      </c>
      <c r="C1499" s="34">
        <v>43</v>
      </c>
      <c r="D1499" s="34" t="s">
        <v>4673</v>
      </c>
      <c r="E1499" s="95">
        <f t="shared" si="50"/>
        <v>958</v>
      </c>
      <c r="F1499" s="95">
        <f>Cargos_x_gob!$C$5+Cargos_x_gob!$C$9</f>
        <v>1302</v>
      </c>
      <c r="G1499" s="95">
        <f t="array" ref="G1499">SUM(IF('Graf I Nivel Datastudio'!$B$1:$B$1613=B1499,IF('Graf I Nivel Datastudio'!$C$1:$C$1613=C1499,IF('Graf I Nivel Datastudio'!$D$1:$D$1613=D1499,'Graf I Nivel Datastudio'!$G$1:$G$1613,0))))+SUM(IF('Graf II Nivel Datastudio'!$B$1:$B$1613=B1499,IF('Graf II Nivel Datastudio'!$C$1:$C$1613=C1499,IF('Graf II Nivel Datastudio'!$D$1:$D$1613=D1499,'Graf II Nivel Datastudio'!$G$1:$G$1613,0))))</f>
        <v>2</v>
      </c>
      <c r="H1499" s="95">
        <f t="shared" si="51"/>
        <v>79</v>
      </c>
      <c r="I1499" s="95">
        <f t="shared" si="32"/>
        <v>8.2463465553235901E-2</v>
      </c>
      <c r="J1499" s="95">
        <f t="shared" si="2"/>
        <v>6.0675883256528416E-2</v>
      </c>
      <c r="K1499" s="34" t="s">
        <v>4728</v>
      </c>
    </row>
    <row r="1500" spans="1:11">
      <c r="A1500" s="34" t="s">
        <v>4670</v>
      </c>
      <c r="B1500" s="34">
        <v>2022</v>
      </c>
      <c r="C1500" s="34">
        <v>44</v>
      </c>
      <c r="D1500" s="34" t="s">
        <v>4673</v>
      </c>
      <c r="E1500" s="95">
        <f t="shared" si="50"/>
        <v>958</v>
      </c>
      <c r="F1500" s="95">
        <f>Cargos_x_gob!$C$5+Cargos_x_gob!$C$9</f>
        <v>1302</v>
      </c>
      <c r="G1500" s="95">
        <f t="array" ref="G1500">SUM(IF('Graf I Nivel Datastudio'!$B$1:$B$1613=B1500,IF('Graf I Nivel Datastudio'!$C$1:$C$1613=C1500,IF('Graf I Nivel Datastudio'!$D$1:$D$1613=D1500,'Graf I Nivel Datastudio'!$G$1:$G$1613,0))))+SUM(IF('Graf II Nivel Datastudio'!$B$1:$B$1613=B1500,IF('Graf II Nivel Datastudio'!$C$1:$C$1613=C1500,IF('Graf II Nivel Datastudio'!$D$1:$D$1613=D1500,'Graf II Nivel Datastudio'!$G$1:$G$1613,0))))</f>
        <v>1</v>
      </c>
      <c r="H1500" s="95">
        <f t="shared" si="51"/>
        <v>80</v>
      </c>
      <c r="I1500" s="95">
        <f t="shared" si="32"/>
        <v>8.3507306889352817E-2</v>
      </c>
      <c r="J1500" s="95">
        <f t="shared" si="2"/>
        <v>6.1443932411674347E-2</v>
      </c>
      <c r="K1500" s="34" t="s">
        <v>4728</v>
      </c>
    </row>
    <row r="1501" spans="1:11">
      <c r="A1501" s="34" t="s">
        <v>4670</v>
      </c>
      <c r="B1501" s="34">
        <v>2022</v>
      </c>
      <c r="C1501" s="34">
        <v>45</v>
      </c>
      <c r="D1501" s="34" t="s">
        <v>4673</v>
      </c>
      <c r="E1501" s="95">
        <f t="shared" si="50"/>
        <v>958</v>
      </c>
      <c r="F1501" s="95">
        <f>Cargos_x_gob!$C$5+Cargos_x_gob!$C$9</f>
        <v>1302</v>
      </c>
      <c r="G1501" s="95">
        <f t="array" ref="G1501">SUM(IF('Graf I Nivel Datastudio'!$B$1:$B$1613=B1501,IF('Graf I Nivel Datastudio'!$C$1:$C$1613=C1501,IF('Graf I Nivel Datastudio'!$D$1:$D$1613=D1501,'Graf I Nivel Datastudio'!$G$1:$G$1613,0))))+SUM(IF('Graf II Nivel Datastudio'!$B$1:$B$1613=B1501,IF('Graf II Nivel Datastudio'!$C$1:$C$1613=C1501,IF('Graf II Nivel Datastudio'!$D$1:$D$1613=D1501,'Graf II Nivel Datastudio'!$G$1:$G$1613,0))))</f>
        <v>3</v>
      </c>
      <c r="H1501" s="95">
        <f t="shared" si="51"/>
        <v>83</v>
      </c>
      <c r="I1501" s="95">
        <f t="shared" si="32"/>
        <v>8.663883089770355E-2</v>
      </c>
      <c r="J1501" s="95">
        <f t="shared" si="2"/>
        <v>6.3748079877112132E-2</v>
      </c>
      <c r="K1501" s="34" t="s">
        <v>4728</v>
      </c>
    </row>
    <row r="1502" spans="1:11">
      <c r="A1502" s="34" t="s">
        <v>4670</v>
      </c>
      <c r="B1502" s="34">
        <v>2022</v>
      </c>
      <c r="C1502" s="34">
        <v>46</v>
      </c>
      <c r="D1502" s="34" t="s">
        <v>4673</v>
      </c>
      <c r="E1502" s="95">
        <f t="shared" si="50"/>
        <v>958</v>
      </c>
      <c r="F1502" s="95">
        <f>Cargos_x_gob!$C$5+Cargos_x_gob!$C$9</f>
        <v>1302</v>
      </c>
      <c r="G1502" s="95">
        <f t="array" ref="G1502">SUM(IF('Graf I Nivel Datastudio'!$B$1:$B$1613=B1502,IF('Graf I Nivel Datastudio'!$C$1:$C$1613=C1502,IF('Graf I Nivel Datastudio'!$D$1:$D$1613=D1502,'Graf I Nivel Datastudio'!$G$1:$G$1613,0))))+SUM(IF('Graf II Nivel Datastudio'!$B$1:$B$1613=B1502,IF('Graf II Nivel Datastudio'!$C$1:$C$1613=C1502,IF('Graf II Nivel Datastudio'!$D$1:$D$1613=D1502,'Graf II Nivel Datastudio'!$G$1:$G$1613,0))))</f>
        <v>1</v>
      </c>
      <c r="H1502" s="95">
        <f t="shared" si="51"/>
        <v>84</v>
      </c>
      <c r="I1502" s="95">
        <f t="shared" si="32"/>
        <v>8.7682672233820466E-2</v>
      </c>
      <c r="J1502" s="95">
        <f t="shared" si="2"/>
        <v>6.4516129032258063E-2</v>
      </c>
      <c r="K1502" s="34" t="s">
        <v>4728</v>
      </c>
    </row>
    <row r="1503" spans="1:11">
      <c r="A1503" s="34" t="s">
        <v>4670</v>
      </c>
      <c r="B1503" s="34">
        <v>2022</v>
      </c>
      <c r="C1503" s="34">
        <v>47</v>
      </c>
      <c r="D1503" s="34" t="s">
        <v>4673</v>
      </c>
      <c r="E1503" s="95">
        <f t="shared" si="50"/>
        <v>958</v>
      </c>
      <c r="F1503" s="95">
        <f>Cargos_x_gob!$C$5+Cargos_x_gob!$C$9</f>
        <v>1302</v>
      </c>
      <c r="G1503" s="95">
        <f t="array" ref="G1503">SUM(IF('Graf I Nivel Datastudio'!$B$1:$B$1613=B1503,IF('Graf I Nivel Datastudio'!$C$1:$C$1613=C1503,IF('Graf I Nivel Datastudio'!$D$1:$D$1613=D1503,'Graf I Nivel Datastudio'!$G$1:$G$1613,0))))+SUM(IF('Graf II Nivel Datastudio'!$B$1:$B$1613=B1503,IF('Graf II Nivel Datastudio'!$C$1:$C$1613=C1503,IF('Graf II Nivel Datastudio'!$D$1:$D$1613=D1503,'Graf II Nivel Datastudio'!$G$1:$G$1613,0))))</f>
        <v>2</v>
      </c>
      <c r="H1503" s="95">
        <f t="shared" si="51"/>
        <v>86</v>
      </c>
      <c r="I1503" s="95">
        <f t="shared" si="32"/>
        <v>8.9770354906054284E-2</v>
      </c>
      <c r="J1503" s="95">
        <f t="shared" si="2"/>
        <v>6.6052227342549924E-2</v>
      </c>
      <c r="K1503" s="34" t="s">
        <v>4728</v>
      </c>
    </row>
    <row r="1504" spans="1:11">
      <c r="A1504" s="34" t="s">
        <v>4670</v>
      </c>
      <c r="B1504" s="34">
        <v>2022</v>
      </c>
      <c r="C1504" s="34">
        <v>48</v>
      </c>
      <c r="D1504" s="34" t="s">
        <v>4673</v>
      </c>
      <c r="E1504" s="95">
        <f t="shared" si="50"/>
        <v>958</v>
      </c>
      <c r="F1504" s="95">
        <f>Cargos_x_gob!$C$5+Cargos_x_gob!$C$9</f>
        <v>1302</v>
      </c>
      <c r="G1504" s="95">
        <f t="array" ref="G1504">SUM(IF('Graf I Nivel Datastudio'!$B$1:$B$1613=B1504,IF('Graf I Nivel Datastudio'!$C$1:$C$1613=C1504,IF('Graf I Nivel Datastudio'!$D$1:$D$1613=D1504,'Graf I Nivel Datastudio'!$G$1:$G$1613,0))))+SUM(IF('Graf II Nivel Datastudio'!$B$1:$B$1613=B1504,IF('Graf II Nivel Datastudio'!$C$1:$C$1613=C1504,IF('Graf II Nivel Datastudio'!$D$1:$D$1613=D1504,'Graf II Nivel Datastudio'!$G$1:$G$1613,0))))</f>
        <v>1</v>
      </c>
      <c r="H1504" s="95">
        <f t="shared" si="51"/>
        <v>87</v>
      </c>
      <c r="I1504" s="95">
        <f t="shared" si="32"/>
        <v>9.0814196242171186E-2</v>
      </c>
      <c r="J1504" s="95">
        <f t="shared" si="2"/>
        <v>6.6820276497695855E-2</v>
      </c>
      <c r="K1504" s="34" t="s">
        <v>4728</v>
      </c>
    </row>
    <row r="1505" spans="1:11">
      <c r="A1505" s="34" t="s">
        <v>4670</v>
      </c>
      <c r="B1505" s="34">
        <v>2022</v>
      </c>
      <c r="C1505" s="34">
        <v>49</v>
      </c>
      <c r="D1505" s="34" t="s">
        <v>4673</v>
      </c>
      <c r="E1505" s="95">
        <f t="shared" si="50"/>
        <v>958</v>
      </c>
      <c r="F1505" s="95">
        <f>Cargos_x_gob!$C$5+Cargos_x_gob!$C$9</f>
        <v>1302</v>
      </c>
      <c r="G1505" s="95">
        <f t="array" ref="G1505">SUM(IF('Graf I Nivel Datastudio'!$B$1:$B$1613=B1505,IF('Graf I Nivel Datastudio'!$C$1:$C$1613=C1505,IF('Graf I Nivel Datastudio'!$D$1:$D$1613=D1505,'Graf I Nivel Datastudio'!$G$1:$G$1613,0))))+SUM(IF('Graf II Nivel Datastudio'!$B$1:$B$1613=B1505,IF('Graf II Nivel Datastudio'!$C$1:$C$1613=C1505,IF('Graf II Nivel Datastudio'!$D$1:$D$1613=D1505,'Graf II Nivel Datastudio'!$G$1:$G$1613,0))))</f>
        <v>0</v>
      </c>
      <c r="H1505" s="95">
        <f t="shared" si="51"/>
        <v>87</v>
      </c>
      <c r="I1505" s="95">
        <f t="shared" si="32"/>
        <v>9.0814196242171186E-2</v>
      </c>
      <c r="J1505" s="95">
        <f t="shared" si="2"/>
        <v>6.6820276497695855E-2</v>
      </c>
      <c r="K1505" s="34" t="s">
        <v>4728</v>
      </c>
    </row>
    <row r="1506" spans="1:11">
      <c r="A1506" s="34" t="s">
        <v>4670</v>
      </c>
      <c r="B1506" s="34">
        <v>2022</v>
      </c>
      <c r="C1506" s="34">
        <v>50</v>
      </c>
      <c r="D1506" s="34" t="s">
        <v>4673</v>
      </c>
      <c r="E1506" s="95">
        <f t="shared" si="50"/>
        <v>958</v>
      </c>
      <c r="F1506" s="95">
        <f>Cargos_x_gob!$C$5+Cargos_x_gob!$C$9</f>
        <v>1302</v>
      </c>
      <c r="G1506" s="95">
        <f t="array" ref="G1506">SUM(IF('Graf I Nivel Datastudio'!$B$1:$B$1613=B1506,IF('Graf I Nivel Datastudio'!$C$1:$C$1613=C1506,IF('Graf I Nivel Datastudio'!$D$1:$D$1613=D1506,'Graf I Nivel Datastudio'!$G$1:$G$1613,0))))+SUM(IF('Graf II Nivel Datastudio'!$B$1:$B$1613=B1506,IF('Graf II Nivel Datastudio'!$C$1:$C$1613=C1506,IF('Graf II Nivel Datastudio'!$D$1:$D$1613=D1506,'Graf II Nivel Datastudio'!$G$1:$G$1613,0))))</f>
        <v>0</v>
      </c>
      <c r="H1506" s="95">
        <f t="shared" si="51"/>
        <v>87</v>
      </c>
      <c r="I1506" s="95">
        <f t="shared" si="32"/>
        <v>9.0814196242171186E-2</v>
      </c>
      <c r="J1506" s="95">
        <f t="shared" si="2"/>
        <v>6.6820276497695855E-2</v>
      </c>
      <c r="K1506" s="34" t="s">
        <v>4728</v>
      </c>
    </row>
    <row r="1507" spans="1:11">
      <c r="A1507" s="34" t="s">
        <v>4670</v>
      </c>
      <c r="B1507" s="34">
        <v>2022</v>
      </c>
      <c r="C1507" s="34">
        <v>51</v>
      </c>
      <c r="D1507" s="34" t="s">
        <v>4673</v>
      </c>
      <c r="E1507" s="95">
        <f t="shared" si="50"/>
        <v>958</v>
      </c>
      <c r="F1507" s="95">
        <f>Cargos_x_gob!$C$5+Cargos_x_gob!$C$9</f>
        <v>1302</v>
      </c>
      <c r="G1507" s="95">
        <f t="array" ref="G1507">SUM(IF('Graf I Nivel Datastudio'!$B$1:$B$1613=B1507,IF('Graf I Nivel Datastudio'!$C$1:$C$1613=C1507,IF('Graf I Nivel Datastudio'!$D$1:$D$1613=D1507,'Graf I Nivel Datastudio'!$G$1:$G$1613,0))))+SUM(IF('Graf II Nivel Datastudio'!$B$1:$B$1613=B1507,IF('Graf II Nivel Datastudio'!$C$1:$C$1613=C1507,IF('Graf II Nivel Datastudio'!$D$1:$D$1613=D1507,'Graf II Nivel Datastudio'!$G$1:$G$1613,0))))</f>
        <v>0</v>
      </c>
      <c r="H1507" s="95">
        <f t="shared" si="51"/>
        <v>87</v>
      </c>
      <c r="I1507" s="95">
        <f t="shared" si="32"/>
        <v>9.0814196242171186E-2</v>
      </c>
      <c r="J1507" s="95">
        <f t="shared" si="2"/>
        <v>6.6820276497695855E-2</v>
      </c>
      <c r="K1507" s="34" t="s">
        <v>4728</v>
      </c>
    </row>
    <row r="1508" spans="1:11">
      <c r="A1508" s="34" t="s">
        <v>4670</v>
      </c>
      <c r="B1508" s="34">
        <v>2022</v>
      </c>
      <c r="C1508" s="34">
        <v>52</v>
      </c>
      <c r="D1508" s="34" t="s">
        <v>4673</v>
      </c>
      <c r="E1508" s="95">
        <f t="shared" si="50"/>
        <v>958</v>
      </c>
      <c r="F1508" s="95">
        <f>Cargos_x_gob!$C$5+Cargos_x_gob!$C$9</f>
        <v>1302</v>
      </c>
      <c r="G1508" s="95">
        <f t="array" ref="G1508">SUM(IF('Graf I Nivel Datastudio'!$B$1:$B$1613=B1508,IF('Graf I Nivel Datastudio'!$C$1:$C$1613=C1508,IF('Graf I Nivel Datastudio'!$D$1:$D$1613=D1508,'Graf I Nivel Datastudio'!$G$1:$G$1613,0))))+SUM(IF('Graf II Nivel Datastudio'!$B$1:$B$1613=B1508,IF('Graf II Nivel Datastudio'!$C$1:$C$1613=C1508,IF('Graf II Nivel Datastudio'!$D$1:$D$1613=D1508,'Graf II Nivel Datastudio'!$G$1:$G$1613,0))))</f>
        <v>2</v>
      </c>
      <c r="H1508" s="95">
        <f t="shared" si="51"/>
        <v>89</v>
      </c>
      <c r="I1508" s="95">
        <f t="shared" si="32"/>
        <v>9.2901878914405017E-2</v>
      </c>
      <c r="J1508" s="95">
        <f t="shared" si="2"/>
        <v>6.8356374807987716E-2</v>
      </c>
      <c r="K1508" s="34" t="s">
        <v>4728</v>
      </c>
    </row>
    <row r="1509" spans="1:11">
      <c r="A1509" s="34" t="s">
        <v>4670</v>
      </c>
      <c r="B1509" s="34">
        <v>2022</v>
      </c>
      <c r="C1509" s="34">
        <v>53</v>
      </c>
      <c r="D1509" s="34" t="s">
        <v>4673</v>
      </c>
      <c r="E1509" s="95">
        <f t="shared" si="50"/>
        <v>958</v>
      </c>
      <c r="F1509" s="95">
        <f>Cargos_x_gob!$C$5+Cargos_x_gob!$C$9</f>
        <v>1302</v>
      </c>
      <c r="G1509" s="95">
        <f t="array" ref="G1509">SUM(IF('Graf I Nivel Datastudio'!$B$1:$B$1613=B1509,IF('Graf I Nivel Datastudio'!$C$1:$C$1613=C1509,IF('Graf I Nivel Datastudio'!$D$1:$D$1613=D1509,'Graf I Nivel Datastudio'!$G$1:$G$1613,0))))+SUM(IF('Graf II Nivel Datastudio'!$B$1:$B$1613=B1509,IF('Graf II Nivel Datastudio'!$C$1:$C$1613=C1509,IF('Graf II Nivel Datastudio'!$D$1:$D$1613=D1509,'Graf II Nivel Datastudio'!$G$1:$G$1613,0))))</f>
        <v>1</v>
      </c>
      <c r="H1509" s="95">
        <f t="shared" si="51"/>
        <v>90</v>
      </c>
      <c r="I1509" s="95">
        <f t="shared" si="32"/>
        <v>9.3945720250521919E-2</v>
      </c>
      <c r="J1509" s="95">
        <f t="shared" si="2"/>
        <v>6.9124423963133647E-2</v>
      </c>
      <c r="K1509" s="34" t="s">
        <v>4728</v>
      </c>
    </row>
    <row r="1510" spans="1:11">
      <c r="A1510" s="34" t="s">
        <v>4670</v>
      </c>
      <c r="B1510" s="34">
        <v>2022</v>
      </c>
      <c r="C1510" s="34">
        <v>54</v>
      </c>
      <c r="D1510" s="34" t="s">
        <v>4673</v>
      </c>
      <c r="E1510" s="95">
        <f t="shared" si="50"/>
        <v>958</v>
      </c>
      <c r="F1510" s="95">
        <f>Cargos_x_gob!$C$5+Cargos_x_gob!$C$9</f>
        <v>1302</v>
      </c>
      <c r="G1510" s="95">
        <f t="array" ref="G1510">SUM(IF('Graf I Nivel Datastudio'!$B$1:$B$1613=B1510,IF('Graf I Nivel Datastudio'!$C$1:$C$1613=C1510,IF('Graf I Nivel Datastudio'!$D$1:$D$1613=D1510,'Graf I Nivel Datastudio'!$G$1:$G$1613,0))))+SUM(IF('Graf II Nivel Datastudio'!$B$1:$B$1613=B1510,IF('Graf II Nivel Datastudio'!$C$1:$C$1613=C1510,IF('Graf II Nivel Datastudio'!$D$1:$D$1613=D1510,'Graf II Nivel Datastudio'!$G$1:$G$1613,0))))</f>
        <v>0</v>
      </c>
      <c r="H1510" s="95">
        <f t="shared" si="51"/>
        <v>90</v>
      </c>
      <c r="I1510" s="95">
        <f t="shared" si="32"/>
        <v>9.3945720250521919E-2</v>
      </c>
      <c r="J1510" s="95">
        <f t="shared" si="2"/>
        <v>6.9124423963133647E-2</v>
      </c>
      <c r="K1510" s="34" t="s">
        <v>4728</v>
      </c>
    </row>
    <row r="1511" spans="1:11">
      <c r="A1511" s="34" t="s">
        <v>4670</v>
      </c>
      <c r="B1511" s="34">
        <v>2022</v>
      </c>
      <c r="C1511" s="34">
        <v>55</v>
      </c>
      <c r="D1511" s="34" t="s">
        <v>4673</v>
      </c>
      <c r="E1511" s="95">
        <f t="shared" si="50"/>
        <v>958</v>
      </c>
      <c r="F1511" s="95">
        <f>Cargos_x_gob!$C$5+Cargos_x_gob!$C$9</f>
        <v>1302</v>
      </c>
      <c r="G1511" s="95">
        <f t="array" ref="G1511">SUM(IF('Graf I Nivel Datastudio'!$B$1:$B$1613=B1511,IF('Graf I Nivel Datastudio'!$C$1:$C$1613=C1511,IF('Graf I Nivel Datastudio'!$D$1:$D$1613=D1511,'Graf I Nivel Datastudio'!$G$1:$G$1613,0))))+SUM(IF('Graf II Nivel Datastudio'!$B$1:$B$1613=B1511,IF('Graf II Nivel Datastudio'!$C$1:$C$1613=C1511,IF('Graf II Nivel Datastudio'!$D$1:$D$1613=D1511,'Graf II Nivel Datastudio'!$G$1:$G$1613,0))))</f>
        <v>1</v>
      </c>
      <c r="H1511" s="95">
        <f t="shared" si="51"/>
        <v>91</v>
      </c>
      <c r="I1511" s="95">
        <f t="shared" si="32"/>
        <v>9.4989561586638835E-2</v>
      </c>
      <c r="J1511" s="95">
        <f t="shared" si="2"/>
        <v>6.9892473118279563E-2</v>
      </c>
      <c r="K1511" s="34" t="s">
        <v>4728</v>
      </c>
    </row>
    <row r="1512" spans="1:11">
      <c r="A1512" s="34" t="s">
        <v>4670</v>
      </c>
      <c r="B1512" s="34">
        <v>2022</v>
      </c>
      <c r="C1512" s="34">
        <v>56</v>
      </c>
      <c r="D1512" s="34" t="s">
        <v>4673</v>
      </c>
      <c r="E1512" s="95">
        <f t="shared" si="50"/>
        <v>958</v>
      </c>
      <c r="F1512" s="95">
        <f>Cargos_x_gob!$C$5+Cargos_x_gob!$C$9</f>
        <v>1302</v>
      </c>
      <c r="G1512" s="95">
        <f t="array" ref="G1512">SUM(IF('Graf I Nivel Datastudio'!$B$1:$B$1613=B1512,IF('Graf I Nivel Datastudio'!$C$1:$C$1613=C1512,IF('Graf I Nivel Datastudio'!$D$1:$D$1613=D1512,'Graf I Nivel Datastudio'!$G$1:$G$1613,0))))+SUM(IF('Graf II Nivel Datastudio'!$B$1:$B$1613=B1512,IF('Graf II Nivel Datastudio'!$C$1:$C$1613=C1512,IF('Graf II Nivel Datastudio'!$D$1:$D$1613=D1512,'Graf II Nivel Datastudio'!$G$1:$G$1613,0))))</f>
        <v>0</v>
      </c>
      <c r="H1512" s="95">
        <f t="shared" si="51"/>
        <v>91</v>
      </c>
      <c r="I1512" s="95">
        <f t="shared" si="32"/>
        <v>9.4989561586638835E-2</v>
      </c>
      <c r="J1512" s="95">
        <f t="shared" si="2"/>
        <v>6.9892473118279563E-2</v>
      </c>
      <c r="K1512" s="34" t="s">
        <v>4728</v>
      </c>
    </row>
    <row r="1513" spans="1:11">
      <c r="A1513" s="34" t="s">
        <v>4670</v>
      </c>
      <c r="B1513" s="34">
        <v>2022</v>
      </c>
      <c r="C1513" s="34">
        <v>57</v>
      </c>
      <c r="D1513" s="34" t="s">
        <v>4673</v>
      </c>
      <c r="E1513" s="95">
        <f t="shared" si="50"/>
        <v>958</v>
      </c>
      <c r="F1513" s="95">
        <f>Cargos_x_gob!$C$5+Cargos_x_gob!$C$9</f>
        <v>1302</v>
      </c>
      <c r="G1513" s="95">
        <f t="array" ref="G1513">SUM(IF('Graf I Nivel Datastudio'!$B$1:$B$1613=B1513,IF('Graf I Nivel Datastudio'!$C$1:$C$1613=C1513,IF('Graf I Nivel Datastudio'!$D$1:$D$1613=D1513,'Graf I Nivel Datastudio'!$G$1:$G$1613,0))))+SUM(IF('Graf II Nivel Datastudio'!$B$1:$B$1613=B1513,IF('Graf II Nivel Datastudio'!$C$1:$C$1613=C1513,IF('Graf II Nivel Datastudio'!$D$1:$D$1613=D1513,'Graf II Nivel Datastudio'!$G$1:$G$1613,0))))</f>
        <v>0</v>
      </c>
      <c r="H1513" s="95">
        <f t="shared" si="51"/>
        <v>91</v>
      </c>
      <c r="I1513" s="95">
        <f t="shared" si="32"/>
        <v>9.4989561586638835E-2</v>
      </c>
      <c r="J1513" s="95">
        <f t="shared" si="2"/>
        <v>6.9892473118279563E-2</v>
      </c>
      <c r="K1513" s="34" t="s">
        <v>4728</v>
      </c>
    </row>
    <row r="1514" spans="1:11">
      <c r="A1514" s="34" t="s">
        <v>4670</v>
      </c>
      <c r="B1514" s="34">
        <v>2022</v>
      </c>
      <c r="C1514" s="34">
        <v>58</v>
      </c>
      <c r="D1514" s="34" t="s">
        <v>4673</v>
      </c>
      <c r="E1514" s="95">
        <f t="shared" si="50"/>
        <v>958</v>
      </c>
      <c r="F1514" s="95">
        <f>Cargos_x_gob!$C$5+Cargos_x_gob!$C$9</f>
        <v>1302</v>
      </c>
      <c r="G1514" s="95">
        <f t="array" ref="G1514">SUM(IF('Graf I Nivel Datastudio'!$B$1:$B$1613=B1514,IF('Graf I Nivel Datastudio'!$C$1:$C$1613=C1514,IF('Graf I Nivel Datastudio'!$D$1:$D$1613=D1514,'Graf I Nivel Datastudio'!$G$1:$G$1613,0))))+SUM(IF('Graf II Nivel Datastudio'!$B$1:$B$1613=B1514,IF('Graf II Nivel Datastudio'!$C$1:$C$1613=C1514,IF('Graf II Nivel Datastudio'!$D$1:$D$1613=D1514,'Graf II Nivel Datastudio'!$G$1:$G$1613,0))))</f>
        <v>1</v>
      </c>
      <c r="H1514" s="95">
        <f t="shared" si="51"/>
        <v>92</v>
      </c>
      <c r="I1514" s="95">
        <f t="shared" si="32"/>
        <v>9.6033402922755737E-2</v>
      </c>
      <c r="J1514" s="95">
        <f t="shared" si="2"/>
        <v>7.0660522273425494E-2</v>
      </c>
      <c r="K1514" s="34" t="s">
        <v>4728</v>
      </c>
    </row>
    <row r="1515" spans="1:11">
      <c r="A1515" s="34" t="s">
        <v>4670</v>
      </c>
      <c r="B1515" s="34">
        <v>2022</v>
      </c>
      <c r="C1515" s="34">
        <v>59</v>
      </c>
      <c r="D1515" s="34" t="s">
        <v>4673</v>
      </c>
      <c r="E1515" s="95">
        <f t="shared" si="50"/>
        <v>958</v>
      </c>
      <c r="F1515" s="95">
        <f>Cargos_x_gob!$C$5+Cargos_x_gob!$C$9</f>
        <v>1302</v>
      </c>
      <c r="G1515" s="95">
        <f t="array" ref="G1515">SUM(IF('Graf I Nivel Datastudio'!$B$1:$B$1613=B1515,IF('Graf I Nivel Datastudio'!$C$1:$C$1613=C1515,IF('Graf I Nivel Datastudio'!$D$1:$D$1613=D1515,'Graf I Nivel Datastudio'!$G$1:$G$1613,0))))+SUM(IF('Graf II Nivel Datastudio'!$B$1:$B$1613=B1515,IF('Graf II Nivel Datastudio'!$C$1:$C$1613=C1515,IF('Graf II Nivel Datastudio'!$D$1:$D$1613=D1515,'Graf II Nivel Datastudio'!$G$1:$G$1613,0))))</f>
        <v>2</v>
      </c>
      <c r="H1515" s="95">
        <f t="shared" si="51"/>
        <v>94</v>
      </c>
      <c r="I1515" s="95">
        <f t="shared" si="32"/>
        <v>9.8121085594989568E-2</v>
      </c>
      <c r="J1515" s="95">
        <f t="shared" si="2"/>
        <v>7.2196620583717355E-2</v>
      </c>
      <c r="K1515" s="34" t="s">
        <v>4728</v>
      </c>
    </row>
    <row r="1516" spans="1:11">
      <c r="A1516" s="34" t="s">
        <v>4670</v>
      </c>
      <c r="B1516" s="34">
        <v>2022</v>
      </c>
      <c r="C1516" s="34">
        <v>60</v>
      </c>
      <c r="D1516" s="34" t="s">
        <v>4673</v>
      </c>
      <c r="E1516" s="95">
        <f t="shared" si="50"/>
        <v>958</v>
      </c>
      <c r="F1516" s="95">
        <f>Cargos_x_gob!$C$5+Cargos_x_gob!$C$9</f>
        <v>1302</v>
      </c>
      <c r="G1516" s="95">
        <f t="array" ref="G1516">SUM(IF('Graf I Nivel Datastudio'!$B$1:$B$1613=B1516,IF('Graf I Nivel Datastudio'!$C$1:$C$1613=C1516,IF('Graf I Nivel Datastudio'!$D$1:$D$1613=D1516,'Graf I Nivel Datastudio'!$G$1:$G$1613,0))))+SUM(IF('Graf II Nivel Datastudio'!$B$1:$B$1613=B1516,IF('Graf II Nivel Datastudio'!$C$1:$C$1613=C1516,IF('Graf II Nivel Datastudio'!$D$1:$D$1613=D1516,'Graf II Nivel Datastudio'!$G$1:$G$1613,0))))</f>
        <v>4</v>
      </c>
      <c r="H1516" s="95">
        <f t="shared" si="51"/>
        <v>98</v>
      </c>
      <c r="I1516" s="95">
        <f t="shared" si="32"/>
        <v>0.1022964509394572</v>
      </c>
      <c r="J1516" s="95">
        <f t="shared" si="2"/>
        <v>7.5268817204301078E-2</v>
      </c>
      <c r="K1516" s="34" t="s">
        <v>4728</v>
      </c>
    </row>
    <row r="1517" spans="1:11">
      <c r="A1517" s="34" t="s">
        <v>4670</v>
      </c>
      <c r="B1517" s="34">
        <v>2022</v>
      </c>
      <c r="C1517" s="34">
        <v>61</v>
      </c>
      <c r="D1517" s="34" t="s">
        <v>4673</v>
      </c>
      <c r="E1517" s="95">
        <f t="shared" si="50"/>
        <v>958</v>
      </c>
      <c r="F1517" s="95">
        <f>Cargos_x_gob!$C$5+Cargos_x_gob!$C$9</f>
        <v>1302</v>
      </c>
      <c r="G1517" s="95">
        <f t="array" ref="G1517">SUM(IF('Graf I Nivel Datastudio'!$B$1:$B$1613=B1517,IF('Graf I Nivel Datastudio'!$C$1:$C$1613=C1517,IF('Graf I Nivel Datastudio'!$D$1:$D$1613=D1517,'Graf I Nivel Datastudio'!$G$1:$G$1613,0))))+SUM(IF('Graf II Nivel Datastudio'!$B$1:$B$1613=B1517,IF('Graf II Nivel Datastudio'!$C$1:$C$1613=C1517,IF('Graf II Nivel Datastudio'!$D$1:$D$1613=D1517,'Graf II Nivel Datastudio'!$G$1:$G$1613,0))))</f>
        <v>0</v>
      </c>
      <c r="H1517" s="95">
        <f t="shared" si="51"/>
        <v>98</v>
      </c>
      <c r="I1517" s="95">
        <f t="shared" si="32"/>
        <v>0.1022964509394572</v>
      </c>
      <c r="J1517" s="95">
        <f t="shared" si="2"/>
        <v>7.5268817204301078E-2</v>
      </c>
      <c r="K1517" s="34" t="s">
        <v>4728</v>
      </c>
    </row>
    <row r="1518" spans="1:11">
      <c r="A1518" s="34" t="s">
        <v>4670</v>
      </c>
      <c r="B1518" s="34">
        <v>2022</v>
      </c>
      <c r="C1518" s="34">
        <v>62</v>
      </c>
      <c r="D1518" s="34" t="s">
        <v>4673</v>
      </c>
      <c r="E1518" s="95">
        <f t="shared" si="50"/>
        <v>958</v>
      </c>
      <c r="F1518" s="95">
        <f>Cargos_x_gob!$C$5+Cargos_x_gob!$C$9</f>
        <v>1302</v>
      </c>
      <c r="G1518" s="95">
        <f t="array" ref="G1518">SUM(IF('Graf I Nivel Datastudio'!$B$1:$B$1613=B1518,IF('Graf I Nivel Datastudio'!$C$1:$C$1613=C1518,IF('Graf I Nivel Datastudio'!$D$1:$D$1613=D1518,'Graf I Nivel Datastudio'!$G$1:$G$1613,0))))+SUM(IF('Graf II Nivel Datastudio'!$B$1:$B$1613=B1518,IF('Graf II Nivel Datastudio'!$C$1:$C$1613=C1518,IF('Graf II Nivel Datastudio'!$D$1:$D$1613=D1518,'Graf II Nivel Datastudio'!$G$1:$G$1613,0))))</f>
        <v>2</v>
      </c>
      <c r="H1518" s="95">
        <f t="shared" si="51"/>
        <v>100</v>
      </c>
      <c r="I1518" s="95">
        <f t="shared" si="32"/>
        <v>0.10438413361169102</v>
      </c>
      <c r="J1518" s="95">
        <f t="shared" si="2"/>
        <v>7.6804915514592939E-2</v>
      </c>
      <c r="K1518" s="34" t="s">
        <v>4728</v>
      </c>
    </row>
    <row r="1519" spans="1:11">
      <c r="A1519" s="34" t="s">
        <v>4670</v>
      </c>
      <c r="B1519" s="34">
        <v>2022</v>
      </c>
      <c r="C1519" s="34">
        <v>63</v>
      </c>
      <c r="D1519" s="34" t="s">
        <v>4673</v>
      </c>
      <c r="E1519" s="95">
        <f t="shared" si="50"/>
        <v>958</v>
      </c>
      <c r="F1519" s="95">
        <f>Cargos_x_gob!$C$5+Cargos_x_gob!$C$9</f>
        <v>1302</v>
      </c>
      <c r="G1519" s="95">
        <f t="array" ref="G1519">SUM(IF('Graf I Nivel Datastudio'!$B$1:$B$1613=B1519,IF('Graf I Nivel Datastudio'!$C$1:$C$1613=C1519,IF('Graf I Nivel Datastudio'!$D$1:$D$1613=D1519,'Graf I Nivel Datastudio'!$G$1:$G$1613,0))))+SUM(IF('Graf II Nivel Datastudio'!$B$1:$B$1613=B1519,IF('Graf II Nivel Datastudio'!$C$1:$C$1613=C1519,IF('Graf II Nivel Datastudio'!$D$1:$D$1613=D1519,'Graf II Nivel Datastudio'!$G$1:$G$1613,0))))</f>
        <v>0</v>
      </c>
      <c r="H1519" s="95">
        <f t="shared" si="51"/>
        <v>100</v>
      </c>
      <c r="I1519" s="95">
        <f t="shared" si="32"/>
        <v>0.10438413361169102</v>
      </c>
      <c r="J1519" s="95">
        <f t="shared" si="2"/>
        <v>7.6804915514592939E-2</v>
      </c>
      <c r="K1519" s="34" t="s">
        <v>4728</v>
      </c>
    </row>
    <row r="1520" spans="1:11">
      <c r="A1520" s="34" t="s">
        <v>4670</v>
      </c>
      <c r="B1520" s="34">
        <v>2022</v>
      </c>
      <c r="C1520" s="34">
        <v>64</v>
      </c>
      <c r="D1520" s="34" t="s">
        <v>4673</v>
      </c>
      <c r="E1520" s="95">
        <f t="shared" si="50"/>
        <v>958</v>
      </c>
      <c r="F1520" s="95">
        <f>Cargos_x_gob!$C$5+Cargos_x_gob!$C$9</f>
        <v>1302</v>
      </c>
      <c r="G1520" s="95">
        <f t="array" ref="G1520">SUM(IF('Graf I Nivel Datastudio'!$B$1:$B$1613=B1520,IF('Graf I Nivel Datastudio'!$C$1:$C$1613=C1520,IF('Graf I Nivel Datastudio'!$D$1:$D$1613=D1520,'Graf I Nivel Datastudio'!$G$1:$G$1613,0))))+SUM(IF('Graf II Nivel Datastudio'!$B$1:$B$1613=B1520,IF('Graf II Nivel Datastudio'!$C$1:$C$1613=C1520,IF('Graf II Nivel Datastudio'!$D$1:$D$1613=D1520,'Graf II Nivel Datastudio'!$G$1:$G$1613,0))))</f>
        <v>0</v>
      </c>
      <c r="H1520" s="95">
        <f t="shared" si="51"/>
        <v>100</v>
      </c>
      <c r="I1520" s="95">
        <f t="shared" si="32"/>
        <v>0.10438413361169102</v>
      </c>
      <c r="J1520" s="95">
        <f t="shared" si="2"/>
        <v>7.6804915514592939E-2</v>
      </c>
      <c r="K1520" s="34" t="s">
        <v>4728</v>
      </c>
    </row>
    <row r="1521" spans="1:11">
      <c r="A1521" s="34" t="s">
        <v>4670</v>
      </c>
      <c r="B1521" s="34">
        <v>2022</v>
      </c>
      <c r="C1521" s="34">
        <v>65</v>
      </c>
      <c r="D1521" s="34" t="s">
        <v>4673</v>
      </c>
      <c r="E1521" s="95">
        <f t="shared" ref="E1521:E1584" si="52">GB1_IN+GB1_IIN</f>
        <v>958</v>
      </c>
      <c r="F1521" s="95">
        <f>Cargos_x_gob!$C$5+Cargos_x_gob!$C$9</f>
        <v>1302</v>
      </c>
      <c r="G1521" s="95">
        <f t="array" ref="G1521">SUM(IF('Graf I Nivel Datastudio'!$B$1:$B$1613=B1521,IF('Graf I Nivel Datastudio'!$C$1:$C$1613=C1521,IF('Graf I Nivel Datastudio'!$D$1:$D$1613=D1521,'Graf I Nivel Datastudio'!$G$1:$G$1613,0))))+SUM(IF('Graf II Nivel Datastudio'!$B$1:$B$1613=B1521,IF('Graf II Nivel Datastudio'!$C$1:$C$1613=C1521,IF('Graf II Nivel Datastudio'!$D$1:$D$1613=D1521,'Graf II Nivel Datastudio'!$G$1:$G$1613,0))))</f>
        <v>2</v>
      </c>
      <c r="H1521" s="95">
        <f t="shared" si="51"/>
        <v>102</v>
      </c>
      <c r="I1521" s="95">
        <f t="shared" si="32"/>
        <v>0.10647181628392484</v>
      </c>
      <c r="J1521" s="95">
        <f t="shared" si="2"/>
        <v>7.8341013824884786E-2</v>
      </c>
      <c r="K1521" s="34" t="s">
        <v>4728</v>
      </c>
    </row>
    <row r="1522" spans="1:11">
      <c r="A1522" s="34" t="s">
        <v>4670</v>
      </c>
      <c r="B1522" s="34">
        <v>2022</v>
      </c>
      <c r="C1522" s="34">
        <v>66</v>
      </c>
      <c r="D1522" s="34" t="s">
        <v>4673</v>
      </c>
      <c r="E1522" s="95">
        <f t="shared" si="52"/>
        <v>958</v>
      </c>
      <c r="F1522" s="95">
        <f>Cargos_x_gob!$C$5+Cargos_x_gob!$C$9</f>
        <v>1302</v>
      </c>
      <c r="G1522" s="95">
        <f t="array" ref="G1522">SUM(IF('Graf I Nivel Datastudio'!$B$1:$B$1613=B1522,IF('Graf I Nivel Datastudio'!$C$1:$C$1613=C1522,IF('Graf I Nivel Datastudio'!$D$1:$D$1613=D1522,'Graf I Nivel Datastudio'!$G$1:$G$1613,0))))+SUM(IF('Graf II Nivel Datastudio'!$B$1:$B$1613=B1522,IF('Graf II Nivel Datastudio'!$C$1:$C$1613=C1522,IF('Graf II Nivel Datastudio'!$D$1:$D$1613=D1522,'Graf II Nivel Datastudio'!$G$1:$G$1613,0))))</f>
        <v>0</v>
      </c>
      <c r="H1522" s="95">
        <f t="shared" si="51"/>
        <v>102</v>
      </c>
      <c r="I1522" s="95">
        <f t="shared" si="32"/>
        <v>0.10647181628392484</v>
      </c>
      <c r="J1522" s="95">
        <f t="shared" si="2"/>
        <v>7.8341013824884786E-2</v>
      </c>
      <c r="K1522" s="34" t="s">
        <v>4728</v>
      </c>
    </row>
    <row r="1523" spans="1:11">
      <c r="A1523" s="34" t="s">
        <v>4670</v>
      </c>
      <c r="B1523" s="34">
        <v>2022</v>
      </c>
      <c r="C1523" s="34">
        <v>67</v>
      </c>
      <c r="D1523" s="34" t="s">
        <v>4673</v>
      </c>
      <c r="E1523" s="95">
        <f t="shared" si="52"/>
        <v>958</v>
      </c>
      <c r="F1523" s="95">
        <f>Cargos_x_gob!$C$5+Cargos_x_gob!$C$9</f>
        <v>1302</v>
      </c>
      <c r="G1523" s="95">
        <f t="array" ref="G1523">SUM(IF('Graf I Nivel Datastudio'!$B$1:$B$1613=B1523,IF('Graf I Nivel Datastudio'!$C$1:$C$1613=C1523,IF('Graf I Nivel Datastudio'!$D$1:$D$1613=D1523,'Graf I Nivel Datastudio'!$G$1:$G$1613,0))))+SUM(IF('Graf II Nivel Datastudio'!$B$1:$B$1613=B1523,IF('Graf II Nivel Datastudio'!$C$1:$C$1613=C1523,IF('Graf II Nivel Datastudio'!$D$1:$D$1613=D1523,'Graf II Nivel Datastudio'!$G$1:$G$1613,0))))</f>
        <v>0</v>
      </c>
      <c r="H1523" s="95">
        <f t="shared" si="51"/>
        <v>102</v>
      </c>
      <c r="I1523" s="95">
        <f t="shared" si="32"/>
        <v>0.10647181628392484</v>
      </c>
      <c r="J1523" s="95">
        <f t="shared" si="2"/>
        <v>7.8341013824884786E-2</v>
      </c>
      <c r="K1523" s="34" t="s">
        <v>4728</v>
      </c>
    </row>
    <row r="1524" spans="1:11">
      <c r="A1524" s="34" t="s">
        <v>4670</v>
      </c>
      <c r="B1524" s="34">
        <v>2022</v>
      </c>
      <c r="C1524" s="34">
        <v>68</v>
      </c>
      <c r="D1524" s="34" t="s">
        <v>4673</v>
      </c>
      <c r="E1524" s="95">
        <f t="shared" si="52"/>
        <v>958</v>
      </c>
      <c r="F1524" s="95">
        <f>Cargos_x_gob!$C$5+Cargos_x_gob!$C$9</f>
        <v>1302</v>
      </c>
      <c r="G1524" s="95">
        <f t="array" ref="G1524">SUM(IF('Graf I Nivel Datastudio'!$B$1:$B$1613=B1524,IF('Graf I Nivel Datastudio'!$C$1:$C$1613=C1524,IF('Graf I Nivel Datastudio'!$D$1:$D$1613=D1524,'Graf I Nivel Datastudio'!$G$1:$G$1613,0))))+SUM(IF('Graf II Nivel Datastudio'!$B$1:$B$1613=B1524,IF('Graf II Nivel Datastudio'!$C$1:$C$1613=C1524,IF('Graf II Nivel Datastudio'!$D$1:$D$1613=D1524,'Graf II Nivel Datastudio'!$G$1:$G$1613,0))))</f>
        <v>0</v>
      </c>
      <c r="H1524" s="95">
        <f t="shared" si="51"/>
        <v>102</v>
      </c>
      <c r="I1524" s="95">
        <f t="shared" si="32"/>
        <v>0.10647181628392484</v>
      </c>
      <c r="J1524" s="95">
        <f t="shared" si="2"/>
        <v>7.8341013824884786E-2</v>
      </c>
      <c r="K1524" s="34" t="s">
        <v>4728</v>
      </c>
    </row>
    <row r="1525" spans="1:11">
      <c r="A1525" s="34" t="s">
        <v>4670</v>
      </c>
      <c r="B1525" s="34">
        <v>2022</v>
      </c>
      <c r="C1525" s="34">
        <v>69</v>
      </c>
      <c r="D1525" s="34" t="s">
        <v>4673</v>
      </c>
      <c r="E1525" s="95">
        <f t="shared" si="52"/>
        <v>958</v>
      </c>
      <c r="F1525" s="95">
        <f>Cargos_x_gob!$C$5+Cargos_x_gob!$C$9</f>
        <v>1302</v>
      </c>
      <c r="G1525" s="95">
        <f t="array" ref="G1525">SUM(IF('Graf I Nivel Datastudio'!$B$1:$B$1613=B1525,IF('Graf I Nivel Datastudio'!$C$1:$C$1613=C1525,IF('Graf I Nivel Datastudio'!$D$1:$D$1613=D1525,'Graf I Nivel Datastudio'!$G$1:$G$1613,0))))+SUM(IF('Graf II Nivel Datastudio'!$B$1:$B$1613=B1525,IF('Graf II Nivel Datastudio'!$C$1:$C$1613=C1525,IF('Graf II Nivel Datastudio'!$D$1:$D$1613=D1525,'Graf II Nivel Datastudio'!$G$1:$G$1613,0))))</f>
        <v>0</v>
      </c>
      <c r="H1525" s="95">
        <f t="shared" si="51"/>
        <v>102</v>
      </c>
      <c r="I1525" s="95">
        <f t="shared" si="32"/>
        <v>0.10647181628392484</v>
      </c>
      <c r="J1525" s="95">
        <f t="shared" si="2"/>
        <v>7.8341013824884786E-2</v>
      </c>
      <c r="K1525" s="34" t="s">
        <v>4728</v>
      </c>
    </row>
    <row r="1526" spans="1:11">
      <c r="A1526" s="34" t="s">
        <v>4670</v>
      </c>
      <c r="B1526" s="34">
        <v>2022</v>
      </c>
      <c r="C1526" s="34">
        <v>70</v>
      </c>
      <c r="D1526" s="34" t="s">
        <v>4673</v>
      </c>
      <c r="E1526" s="95">
        <f t="shared" si="52"/>
        <v>958</v>
      </c>
      <c r="F1526" s="95">
        <f>Cargos_x_gob!$C$5+Cargos_x_gob!$C$9</f>
        <v>1302</v>
      </c>
      <c r="G1526" s="95">
        <f t="array" ref="G1526">SUM(IF('Graf I Nivel Datastudio'!$B$1:$B$1613=B1526,IF('Graf I Nivel Datastudio'!$C$1:$C$1613=C1526,IF('Graf I Nivel Datastudio'!$D$1:$D$1613=D1526,'Graf I Nivel Datastudio'!$G$1:$G$1613,0))))+SUM(IF('Graf II Nivel Datastudio'!$B$1:$B$1613=B1526,IF('Graf II Nivel Datastudio'!$C$1:$C$1613=C1526,IF('Graf II Nivel Datastudio'!$D$1:$D$1613=D1526,'Graf II Nivel Datastudio'!$G$1:$G$1613,0))))</f>
        <v>0</v>
      </c>
      <c r="H1526" s="95">
        <f t="shared" si="51"/>
        <v>102</v>
      </c>
      <c r="I1526" s="95">
        <f t="shared" si="32"/>
        <v>0.10647181628392484</v>
      </c>
      <c r="J1526" s="95">
        <f t="shared" si="2"/>
        <v>7.8341013824884786E-2</v>
      </c>
      <c r="K1526" s="34" t="s">
        <v>4728</v>
      </c>
    </row>
    <row r="1527" spans="1:11">
      <c r="A1527" s="34" t="s">
        <v>4670</v>
      </c>
      <c r="B1527" s="34">
        <v>2022</v>
      </c>
      <c r="C1527" s="34">
        <v>71</v>
      </c>
      <c r="D1527" s="34" t="s">
        <v>4673</v>
      </c>
      <c r="E1527" s="95">
        <f t="shared" si="52"/>
        <v>958</v>
      </c>
      <c r="F1527" s="95">
        <f>Cargos_x_gob!$C$5+Cargos_x_gob!$C$9</f>
        <v>1302</v>
      </c>
      <c r="G1527" s="95">
        <f t="array" ref="G1527">SUM(IF('Graf I Nivel Datastudio'!$B$1:$B$1613=B1527,IF('Graf I Nivel Datastudio'!$C$1:$C$1613=C1527,IF('Graf I Nivel Datastudio'!$D$1:$D$1613=D1527,'Graf I Nivel Datastudio'!$G$1:$G$1613,0))))+SUM(IF('Graf II Nivel Datastudio'!$B$1:$B$1613=B1527,IF('Graf II Nivel Datastudio'!$C$1:$C$1613=C1527,IF('Graf II Nivel Datastudio'!$D$1:$D$1613=D1527,'Graf II Nivel Datastudio'!$G$1:$G$1613,0))))</f>
        <v>0</v>
      </c>
      <c r="H1527" s="95">
        <f t="shared" si="51"/>
        <v>102</v>
      </c>
      <c r="I1527" s="95">
        <f t="shared" si="32"/>
        <v>0.10647181628392484</v>
      </c>
      <c r="J1527" s="95">
        <f t="shared" si="2"/>
        <v>7.8341013824884786E-2</v>
      </c>
      <c r="K1527" s="34" t="s">
        <v>4728</v>
      </c>
    </row>
    <row r="1528" spans="1:11">
      <c r="A1528" s="34" t="s">
        <v>4670</v>
      </c>
      <c r="B1528" s="34">
        <v>2022</v>
      </c>
      <c r="C1528" s="34">
        <v>72</v>
      </c>
      <c r="D1528" s="34" t="s">
        <v>4673</v>
      </c>
      <c r="E1528" s="95">
        <f t="shared" si="52"/>
        <v>958</v>
      </c>
      <c r="F1528" s="95">
        <f>Cargos_x_gob!$C$5+Cargos_x_gob!$C$9</f>
        <v>1302</v>
      </c>
      <c r="G1528" s="95">
        <f t="array" ref="G1528">SUM(IF('Graf I Nivel Datastudio'!$B$1:$B$1613=B1528,IF('Graf I Nivel Datastudio'!$C$1:$C$1613=C1528,IF('Graf I Nivel Datastudio'!$D$1:$D$1613=D1528,'Graf I Nivel Datastudio'!$G$1:$G$1613,0))))+SUM(IF('Graf II Nivel Datastudio'!$B$1:$B$1613=B1528,IF('Graf II Nivel Datastudio'!$C$1:$C$1613=C1528,IF('Graf II Nivel Datastudio'!$D$1:$D$1613=D1528,'Graf II Nivel Datastudio'!$G$1:$G$1613,0))))</f>
        <v>0</v>
      </c>
      <c r="H1528" s="95">
        <f t="shared" si="51"/>
        <v>102</v>
      </c>
      <c r="I1528" s="95">
        <f t="shared" si="32"/>
        <v>0.10647181628392484</v>
      </c>
      <c r="J1528" s="95">
        <f t="shared" si="2"/>
        <v>7.8341013824884786E-2</v>
      </c>
      <c r="K1528" s="34" t="s">
        <v>4728</v>
      </c>
    </row>
    <row r="1529" spans="1:11">
      <c r="A1529" s="34" t="s">
        <v>4670</v>
      </c>
      <c r="B1529" s="34">
        <v>2022</v>
      </c>
      <c r="C1529" s="34">
        <v>73</v>
      </c>
      <c r="D1529" s="34" t="s">
        <v>4673</v>
      </c>
      <c r="E1529" s="95">
        <f t="shared" si="52"/>
        <v>958</v>
      </c>
      <c r="F1529" s="95">
        <f>Cargos_x_gob!$C$5+Cargos_x_gob!$C$9</f>
        <v>1302</v>
      </c>
      <c r="G1529" s="95">
        <f t="array" ref="G1529">SUM(IF('Graf I Nivel Datastudio'!$B$1:$B$1613=B1529,IF('Graf I Nivel Datastudio'!$C$1:$C$1613=C1529,IF('Graf I Nivel Datastudio'!$D$1:$D$1613=D1529,'Graf I Nivel Datastudio'!$G$1:$G$1613,0))))+SUM(IF('Graf II Nivel Datastudio'!$B$1:$B$1613=B1529,IF('Graf II Nivel Datastudio'!$C$1:$C$1613=C1529,IF('Graf II Nivel Datastudio'!$D$1:$D$1613=D1529,'Graf II Nivel Datastudio'!$G$1:$G$1613,0))))</f>
        <v>1</v>
      </c>
      <c r="H1529" s="95">
        <f t="shared" si="51"/>
        <v>103</v>
      </c>
      <c r="I1529" s="95">
        <f t="shared" si="32"/>
        <v>0.10751565762004175</v>
      </c>
      <c r="J1529" s="95">
        <f t="shared" si="2"/>
        <v>7.9109062980030717E-2</v>
      </c>
      <c r="K1529" s="34" t="s">
        <v>4728</v>
      </c>
    </row>
    <row r="1530" spans="1:11">
      <c r="A1530" s="34" t="s">
        <v>4670</v>
      </c>
      <c r="B1530" s="34">
        <v>2022</v>
      </c>
      <c r="C1530" s="34">
        <v>74</v>
      </c>
      <c r="D1530" s="34" t="s">
        <v>4673</v>
      </c>
      <c r="E1530" s="95">
        <f t="shared" si="52"/>
        <v>958</v>
      </c>
      <c r="F1530" s="95">
        <f>Cargos_x_gob!$C$5+Cargos_x_gob!$C$9</f>
        <v>1302</v>
      </c>
      <c r="G1530" s="95">
        <f t="array" ref="G1530">SUM(IF('Graf I Nivel Datastudio'!$B$1:$B$1613=B1530,IF('Graf I Nivel Datastudio'!$C$1:$C$1613=C1530,IF('Graf I Nivel Datastudio'!$D$1:$D$1613=D1530,'Graf I Nivel Datastudio'!$G$1:$G$1613,0))))+SUM(IF('Graf II Nivel Datastudio'!$B$1:$B$1613=B1530,IF('Graf II Nivel Datastudio'!$C$1:$C$1613=C1530,IF('Graf II Nivel Datastudio'!$D$1:$D$1613=D1530,'Graf II Nivel Datastudio'!$G$1:$G$1613,0))))</f>
        <v>0</v>
      </c>
      <c r="H1530" s="95">
        <f t="shared" si="51"/>
        <v>103</v>
      </c>
      <c r="I1530" s="95">
        <f t="shared" si="32"/>
        <v>0.10751565762004175</v>
      </c>
      <c r="J1530" s="95">
        <f t="shared" si="2"/>
        <v>7.9109062980030717E-2</v>
      </c>
      <c r="K1530" s="34" t="s">
        <v>4728</v>
      </c>
    </row>
    <row r="1531" spans="1:11">
      <c r="A1531" s="34" t="s">
        <v>4670</v>
      </c>
      <c r="B1531" s="34">
        <v>2022</v>
      </c>
      <c r="C1531" s="34">
        <v>75</v>
      </c>
      <c r="D1531" s="34" t="s">
        <v>4673</v>
      </c>
      <c r="E1531" s="95">
        <f t="shared" si="52"/>
        <v>958</v>
      </c>
      <c r="F1531" s="95">
        <f>Cargos_x_gob!$C$5+Cargos_x_gob!$C$9</f>
        <v>1302</v>
      </c>
      <c r="G1531" s="95">
        <f t="array" ref="G1531">SUM(IF('Graf I Nivel Datastudio'!$B$1:$B$1613=B1531,IF('Graf I Nivel Datastudio'!$C$1:$C$1613=C1531,IF('Graf I Nivel Datastudio'!$D$1:$D$1613=D1531,'Graf I Nivel Datastudio'!$G$1:$G$1613,0))))+SUM(IF('Graf II Nivel Datastudio'!$B$1:$B$1613=B1531,IF('Graf II Nivel Datastudio'!$C$1:$C$1613=C1531,IF('Graf II Nivel Datastudio'!$D$1:$D$1613=D1531,'Graf II Nivel Datastudio'!$G$1:$G$1613,0))))</f>
        <v>1</v>
      </c>
      <c r="H1531" s="95">
        <f t="shared" si="51"/>
        <v>104</v>
      </c>
      <c r="I1531" s="95">
        <f t="shared" si="32"/>
        <v>0.10855949895615867</v>
      </c>
      <c r="J1531" s="95">
        <f t="shared" si="2"/>
        <v>7.9877112135176648E-2</v>
      </c>
      <c r="K1531" s="34" t="s">
        <v>4728</v>
      </c>
    </row>
    <row r="1532" spans="1:11">
      <c r="A1532" s="34" t="s">
        <v>4670</v>
      </c>
      <c r="B1532" s="34">
        <v>2022</v>
      </c>
      <c r="C1532" s="34">
        <v>76</v>
      </c>
      <c r="D1532" s="34" t="s">
        <v>4673</v>
      </c>
      <c r="E1532" s="95">
        <f t="shared" si="52"/>
        <v>958</v>
      </c>
      <c r="F1532" s="95">
        <f>Cargos_x_gob!$C$5+Cargos_x_gob!$C$9</f>
        <v>1302</v>
      </c>
      <c r="G1532" s="95">
        <f t="array" ref="G1532">SUM(IF('Graf I Nivel Datastudio'!$B$1:$B$1613=B1532,IF('Graf I Nivel Datastudio'!$C$1:$C$1613=C1532,IF('Graf I Nivel Datastudio'!$D$1:$D$1613=D1532,'Graf I Nivel Datastudio'!$G$1:$G$1613,0))))+SUM(IF('Graf II Nivel Datastudio'!$B$1:$B$1613=B1532,IF('Graf II Nivel Datastudio'!$C$1:$C$1613=C1532,IF('Graf II Nivel Datastudio'!$D$1:$D$1613=D1532,'Graf II Nivel Datastudio'!$G$1:$G$1613,0))))</f>
        <v>0</v>
      </c>
      <c r="H1532" s="95">
        <f t="shared" si="51"/>
        <v>104</v>
      </c>
      <c r="I1532" s="95">
        <f t="shared" si="32"/>
        <v>0.10855949895615867</v>
      </c>
      <c r="J1532" s="95">
        <f t="shared" si="2"/>
        <v>7.9877112135176648E-2</v>
      </c>
      <c r="K1532" s="34" t="s">
        <v>4728</v>
      </c>
    </row>
    <row r="1533" spans="1:11">
      <c r="A1533" s="34" t="s">
        <v>4670</v>
      </c>
      <c r="B1533" s="34">
        <v>2022</v>
      </c>
      <c r="C1533" s="34">
        <v>77</v>
      </c>
      <c r="D1533" s="34" t="s">
        <v>4673</v>
      </c>
      <c r="E1533" s="95">
        <f t="shared" si="52"/>
        <v>958</v>
      </c>
      <c r="F1533" s="95">
        <f>Cargos_x_gob!$C$5+Cargos_x_gob!$C$9</f>
        <v>1302</v>
      </c>
      <c r="G1533" s="95">
        <f t="array" ref="G1533">SUM(IF('Graf I Nivel Datastudio'!$B$1:$B$1613=B1533,IF('Graf I Nivel Datastudio'!$C$1:$C$1613=C1533,IF('Graf I Nivel Datastudio'!$D$1:$D$1613=D1533,'Graf I Nivel Datastudio'!$G$1:$G$1613,0))))+SUM(IF('Graf II Nivel Datastudio'!$B$1:$B$1613=B1533,IF('Graf II Nivel Datastudio'!$C$1:$C$1613=C1533,IF('Graf II Nivel Datastudio'!$D$1:$D$1613=D1533,'Graf II Nivel Datastudio'!$G$1:$G$1613,0))))</f>
        <v>0</v>
      </c>
      <c r="H1533" s="95">
        <f t="shared" si="51"/>
        <v>104</v>
      </c>
      <c r="I1533" s="95">
        <f t="shared" si="32"/>
        <v>0.10855949895615867</v>
      </c>
      <c r="J1533" s="95">
        <f t="shared" si="2"/>
        <v>7.9877112135176648E-2</v>
      </c>
      <c r="K1533" s="34" t="s">
        <v>4728</v>
      </c>
    </row>
    <row r="1534" spans="1:11">
      <c r="A1534" s="34" t="s">
        <v>4670</v>
      </c>
      <c r="B1534" s="34">
        <v>2022</v>
      </c>
      <c r="C1534" s="34">
        <v>78</v>
      </c>
      <c r="D1534" s="34" t="s">
        <v>4673</v>
      </c>
      <c r="E1534" s="95">
        <f t="shared" si="52"/>
        <v>958</v>
      </c>
      <c r="F1534" s="95">
        <f>Cargos_x_gob!$C$5+Cargos_x_gob!$C$9</f>
        <v>1302</v>
      </c>
      <c r="G1534" s="95">
        <f t="array" ref="G1534">SUM(IF('Graf I Nivel Datastudio'!$B$1:$B$1613=B1534,IF('Graf I Nivel Datastudio'!$C$1:$C$1613=C1534,IF('Graf I Nivel Datastudio'!$D$1:$D$1613=D1534,'Graf I Nivel Datastudio'!$G$1:$G$1613,0))))+SUM(IF('Graf II Nivel Datastudio'!$B$1:$B$1613=B1534,IF('Graf II Nivel Datastudio'!$C$1:$C$1613=C1534,IF('Graf II Nivel Datastudio'!$D$1:$D$1613=D1534,'Graf II Nivel Datastudio'!$G$1:$G$1613,0))))</f>
        <v>0</v>
      </c>
      <c r="H1534" s="95">
        <f t="shared" si="51"/>
        <v>104</v>
      </c>
      <c r="I1534" s="95">
        <f t="shared" si="32"/>
        <v>0.10855949895615867</v>
      </c>
      <c r="J1534" s="95">
        <f t="shared" si="2"/>
        <v>7.9877112135176648E-2</v>
      </c>
      <c r="K1534" s="34" t="s">
        <v>4728</v>
      </c>
    </row>
    <row r="1535" spans="1:11">
      <c r="A1535" s="34" t="s">
        <v>4670</v>
      </c>
      <c r="B1535" s="34">
        <v>2022</v>
      </c>
      <c r="C1535" s="34">
        <v>79</v>
      </c>
      <c r="D1535" s="34" t="s">
        <v>4673</v>
      </c>
      <c r="E1535" s="95">
        <f t="shared" si="52"/>
        <v>958</v>
      </c>
      <c r="F1535" s="95">
        <f>Cargos_x_gob!$C$5+Cargos_x_gob!$C$9</f>
        <v>1302</v>
      </c>
      <c r="G1535" s="95">
        <f t="array" ref="G1535">SUM(IF('Graf I Nivel Datastudio'!$B$1:$B$1613=B1535,IF('Graf I Nivel Datastudio'!$C$1:$C$1613=C1535,IF('Graf I Nivel Datastudio'!$D$1:$D$1613=D1535,'Graf I Nivel Datastudio'!$G$1:$G$1613,0))))+SUM(IF('Graf II Nivel Datastudio'!$B$1:$B$1613=B1535,IF('Graf II Nivel Datastudio'!$C$1:$C$1613=C1535,IF('Graf II Nivel Datastudio'!$D$1:$D$1613=D1535,'Graf II Nivel Datastudio'!$G$1:$G$1613,0))))</f>
        <v>0</v>
      </c>
      <c r="H1535" s="95">
        <f t="shared" si="51"/>
        <v>104</v>
      </c>
      <c r="I1535" s="95">
        <f t="shared" si="32"/>
        <v>0.10855949895615867</v>
      </c>
      <c r="J1535" s="95">
        <f t="shared" si="2"/>
        <v>7.9877112135176648E-2</v>
      </c>
      <c r="K1535" s="34" t="s">
        <v>4728</v>
      </c>
    </row>
    <row r="1536" spans="1:11">
      <c r="A1536" s="34" t="s">
        <v>4670</v>
      </c>
      <c r="B1536" s="34">
        <v>2022</v>
      </c>
      <c r="C1536" s="34">
        <v>80</v>
      </c>
      <c r="D1536" s="34" t="s">
        <v>4673</v>
      </c>
      <c r="E1536" s="95">
        <f t="shared" si="52"/>
        <v>958</v>
      </c>
      <c r="F1536" s="95">
        <f>Cargos_x_gob!$C$5+Cargos_x_gob!$C$9</f>
        <v>1302</v>
      </c>
      <c r="G1536" s="95">
        <f t="array" ref="G1536">SUM(IF('Graf I Nivel Datastudio'!$B$1:$B$1613=B1536,IF('Graf I Nivel Datastudio'!$C$1:$C$1613=C1536,IF('Graf I Nivel Datastudio'!$D$1:$D$1613=D1536,'Graf I Nivel Datastudio'!$G$1:$G$1613,0))))+SUM(IF('Graf II Nivel Datastudio'!$B$1:$B$1613=B1536,IF('Graf II Nivel Datastudio'!$C$1:$C$1613=C1536,IF('Graf II Nivel Datastudio'!$D$1:$D$1613=D1536,'Graf II Nivel Datastudio'!$G$1:$G$1613,0))))</f>
        <v>0</v>
      </c>
      <c r="H1536" s="95">
        <f t="shared" si="51"/>
        <v>104</v>
      </c>
      <c r="I1536" s="95">
        <f t="shared" si="32"/>
        <v>0.10855949895615867</v>
      </c>
      <c r="J1536" s="95">
        <f t="shared" si="2"/>
        <v>7.9877112135176648E-2</v>
      </c>
      <c r="K1536" s="34" t="s">
        <v>4728</v>
      </c>
    </row>
    <row r="1537" spans="1:11">
      <c r="A1537" s="34" t="s">
        <v>4670</v>
      </c>
      <c r="B1537" s="34">
        <v>2022</v>
      </c>
      <c r="C1537" s="34">
        <v>81</v>
      </c>
      <c r="D1537" s="34" t="s">
        <v>4673</v>
      </c>
      <c r="E1537" s="95">
        <f t="shared" si="52"/>
        <v>958</v>
      </c>
      <c r="F1537" s="95">
        <f>Cargos_x_gob!$C$5+Cargos_x_gob!$C$9</f>
        <v>1302</v>
      </c>
      <c r="G1537" s="95">
        <f t="array" ref="G1537">SUM(IF('Graf I Nivel Datastudio'!$B$1:$B$1613=B1537,IF('Graf I Nivel Datastudio'!$C$1:$C$1613=C1537,IF('Graf I Nivel Datastudio'!$D$1:$D$1613=D1537,'Graf I Nivel Datastudio'!$G$1:$G$1613,0))))+SUM(IF('Graf II Nivel Datastudio'!$B$1:$B$1613=B1537,IF('Graf II Nivel Datastudio'!$C$1:$C$1613=C1537,IF('Graf II Nivel Datastudio'!$D$1:$D$1613=D1537,'Graf II Nivel Datastudio'!$G$1:$G$1613,0))))</f>
        <v>2</v>
      </c>
      <c r="H1537" s="95">
        <f t="shared" si="51"/>
        <v>106</v>
      </c>
      <c r="I1537" s="95">
        <f t="shared" si="32"/>
        <v>0.11064718162839249</v>
      </c>
      <c r="J1537" s="95">
        <f t="shared" si="2"/>
        <v>8.1413210445468509E-2</v>
      </c>
      <c r="K1537" s="34" t="s">
        <v>4728</v>
      </c>
    </row>
    <row r="1538" spans="1:11">
      <c r="A1538" s="34" t="s">
        <v>4670</v>
      </c>
      <c r="B1538" s="34">
        <v>2022</v>
      </c>
      <c r="C1538" s="34">
        <v>82</v>
      </c>
      <c r="D1538" s="34" t="s">
        <v>4673</v>
      </c>
      <c r="E1538" s="95">
        <f t="shared" si="52"/>
        <v>958</v>
      </c>
      <c r="F1538" s="95">
        <f>Cargos_x_gob!$C$5+Cargos_x_gob!$C$9</f>
        <v>1302</v>
      </c>
      <c r="G1538" s="95">
        <f t="array" ref="G1538">SUM(IF('Graf I Nivel Datastudio'!$B$1:$B$1613=B1538,IF('Graf I Nivel Datastudio'!$C$1:$C$1613=C1538,IF('Graf I Nivel Datastudio'!$D$1:$D$1613=D1538,'Graf I Nivel Datastudio'!$G$1:$G$1613,0))))+SUM(IF('Graf II Nivel Datastudio'!$B$1:$B$1613=B1538,IF('Graf II Nivel Datastudio'!$C$1:$C$1613=C1538,IF('Graf II Nivel Datastudio'!$D$1:$D$1613=D1538,'Graf II Nivel Datastudio'!$G$1:$G$1613,0))))</f>
        <v>0</v>
      </c>
      <c r="H1538" s="95">
        <f t="shared" si="51"/>
        <v>106</v>
      </c>
      <c r="I1538" s="95">
        <f t="shared" si="32"/>
        <v>0.11064718162839249</v>
      </c>
      <c r="J1538" s="95">
        <f t="shared" si="2"/>
        <v>8.1413210445468509E-2</v>
      </c>
      <c r="K1538" s="34" t="s">
        <v>4728</v>
      </c>
    </row>
    <row r="1539" spans="1:11">
      <c r="A1539" s="34" t="s">
        <v>4670</v>
      </c>
      <c r="B1539" s="34">
        <v>2022</v>
      </c>
      <c r="C1539" s="34">
        <v>83</v>
      </c>
      <c r="D1539" s="34" t="s">
        <v>4673</v>
      </c>
      <c r="E1539" s="95">
        <f t="shared" si="52"/>
        <v>958</v>
      </c>
      <c r="F1539" s="95">
        <f>Cargos_x_gob!$C$5+Cargos_x_gob!$C$9</f>
        <v>1302</v>
      </c>
      <c r="G1539" s="95">
        <f t="array" ref="G1539">SUM(IF('Graf I Nivel Datastudio'!$B$1:$B$1613=B1539,IF('Graf I Nivel Datastudio'!$C$1:$C$1613=C1539,IF('Graf I Nivel Datastudio'!$D$1:$D$1613=D1539,'Graf I Nivel Datastudio'!$G$1:$G$1613,0))))+SUM(IF('Graf II Nivel Datastudio'!$B$1:$B$1613=B1539,IF('Graf II Nivel Datastudio'!$C$1:$C$1613=C1539,IF('Graf II Nivel Datastudio'!$D$1:$D$1613=D1539,'Graf II Nivel Datastudio'!$G$1:$G$1613,0))))</f>
        <v>0</v>
      </c>
      <c r="H1539" s="95">
        <f t="shared" si="51"/>
        <v>106</v>
      </c>
      <c r="I1539" s="95">
        <f t="shared" si="32"/>
        <v>0.11064718162839249</v>
      </c>
      <c r="J1539" s="95">
        <f t="shared" si="2"/>
        <v>8.1413210445468509E-2</v>
      </c>
      <c r="K1539" s="34" t="s">
        <v>4728</v>
      </c>
    </row>
    <row r="1540" spans="1:11">
      <c r="A1540" s="34" t="s">
        <v>4670</v>
      </c>
      <c r="B1540" s="34">
        <v>2022</v>
      </c>
      <c r="C1540" s="34">
        <v>84</v>
      </c>
      <c r="D1540" s="34" t="s">
        <v>4673</v>
      </c>
      <c r="E1540" s="95">
        <f t="shared" si="52"/>
        <v>958</v>
      </c>
      <c r="F1540" s="95">
        <f>Cargos_x_gob!$C$5+Cargos_x_gob!$C$9</f>
        <v>1302</v>
      </c>
      <c r="G1540" s="95">
        <f t="array" ref="G1540">SUM(IF('Graf I Nivel Datastudio'!$B$1:$B$1613=B1540,IF('Graf I Nivel Datastudio'!$C$1:$C$1613=C1540,IF('Graf I Nivel Datastudio'!$D$1:$D$1613=D1540,'Graf I Nivel Datastudio'!$G$1:$G$1613,0))))+SUM(IF('Graf II Nivel Datastudio'!$B$1:$B$1613=B1540,IF('Graf II Nivel Datastudio'!$C$1:$C$1613=C1540,IF('Graf II Nivel Datastudio'!$D$1:$D$1613=D1540,'Graf II Nivel Datastudio'!$G$1:$G$1613,0))))</f>
        <v>1</v>
      </c>
      <c r="H1540" s="95">
        <f t="shared" si="51"/>
        <v>107</v>
      </c>
      <c r="I1540" s="95">
        <f t="shared" si="32"/>
        <v>0.11169102296450939</v>
      </c>
      <c r="J1540" s="95">
        <f t="shared" si="2"/>
        <v>8.218125960061444E-2</v>
      </c>
      <c r="K1540" s="34" t="s">
        <v>4728</v>
      </c>
    </row>
    <row r="1541" spans="1:11">
      <c r="A1541" s="34" t="s">
        <v>4670</v>
      </c>
      <c r="B1541" s="34">
        <v>2022</v>
      </c>
      <c r="C1541" s="34">
        <v>85</v>
      </c>
      <c r="D1541" s="34" t="s">
        <v>4673</v>
      </c>
      <c r="E1541" s="95">
        <f t="shared" si="52"/>
        <v>958</v>
      </c>
      <c r="F1541" s="95">
        <f>Cargos_x_gob!$C$5+Cargos_x_gob!$C$9</f>
        <v>1302</v>
      </c>
      <c r="G1541" s="95">
        <f t="array" ref="G1541">SUM(IF('Graf I Nivel Datastudio'!$B$1:$B$1613=B1541,IF('Graf I Nivel Datastudio'!$C$1:$C$1613=C1541,IF('Graf I Nivel Datastudio'!$D$1:$D$1613=D1541,'Graf I Nivel Datastudio'!$G$1:$G$1613,0))))+SUM(IF('Graf II Nivel Datastudio'!$B$1:$B$1613=B1541,IF('Graf II Nivel Datastudio'!$C$1:$C$1613=C1541,IF('Graf II Nivel Datastudio'!$D$1:$D$1613=D1541,'Graf II Nivel Datastudio'!$G$1:$G$1613,0))))</f>
        <v>0</v>
      </c>
      <c r="H1541" s="95">
        <f t="shared" si="51"/>
        <v>107</v>
      </c>
      <c r="I1541" s="95">
        <f t="shared" si="32"/>
        <v>0.11169102296450939</v>
      </c>
      <c r="J1541" s="95">
        <f t="shared" si="2"/>
        <v>8.218125960061444E-2</v>
      </c>
      <c r="K1541" s="34" t="s">
        <v>4728</v>
      </c>
    </row>
    <row r="1542" spans="1:11">
      <c r="A1542" s="34" t="s">
        <v>4670</v>
      </c>
      <c r="B1542" s="34">
        <v>2022</v>
      </c>
      <c r="C1542" s="34">
        <v>86</v>
      </c>
      <c r="D1542" s="34" t="s">
        <v>4673</v>
      </c>
      <c r="E1542" s="95">
        <f t="shared" si="52"/>
        <v>958</v>
      </c>
      <c r="F1542" s="95">
        <f>Cargos_x_gob!$C$5+Cargos_x_gob!$C$9</f>
        <v>1302</v>
      </c>
      <c r="G1542" s="95">
        <f t="array" ref="G1542">SUM(IF('Graf I Nivel Datastudio'!$B$1:$B$1613=B1542,IF('Graf I Nivel Datastudio'!$C$1:$C$1613=C1542,IF('Graf I Nivel Datastudio'!$D$1:$D$1613=D1542,'Graf I Nivel Datastudio'!$G$1:$G$1613,0))))+SUM(IF('Graf II Nivel Datastudio'!$B$1:$B$1613=B1542,IF('Graf II Nivel Datastudio'!$C$1:$C$1613=C1542,IF('Graf II Nivel Datastudio'!$D$1:$D$1613=D1542,'Graf II Nivel Datastudio'!$G$1:$G$1613,0))))</f>
        <v>2</v>
      </c>
      <c r="H1542" s="95">
        <f t="shared" si="51"/>
        <v>109</v>
      </c>
      <c r="I1542" s="95">
        <f t="shared" si="32"/>
        <v>0.11377870563674322</v>
      </c>
      <c r="J1542" s="95">
        <f t="shared" si="2"/>
        <v>8.3717357910906301E-2</v>
      </c>
      <c r="K1542" s="34" t="s">
        <v>4728</v>
      </c>
    </row>
    <row r="1543" spans="1:11">
      <c r="A1543" s="34" t="s">
        <v>4670</v>
      </c>
      <c r="B1543" s="34">
        <v>2022</v>
      </c>
      <c r="C1543" s="34">
        <v>87</v>
      </c>
      <c r="D1543" s="34" t="s">
        <v>4673</v>
      </c>
      <c r="E1543" s="95">
        <f t="shared" si="52"/>
        <v>958</v>
      </c>
      <c r="F1543" s="95">
        <f>Cargos_x_gob!$C$5+Cargos_x_gob!$C$9</f>
        <v>1302</v>
      </c>
      <c r="G1543" s="95">
        <f t="array" ref="G1543">SUM(IF('Graf I Nivel Datastudio'!$B$1:$B$1613=B1543,IF('Graf I Nivel Datastudio'!$C$1:$C$1613=C1543,IF('Graf I Nivel Datastudio'!$D$1:$D$1613=D1543,'Graf I Nivel Datastudio'!$G$1:$G$1613,0))))+SUM(IF('Graf II Nivel Datastudio'!$B$1:$B$1613=B1543,IF('Graf II Nivel Datastudio'!$C$1:$C$1613=C1543,IF('Graf II Nivel Datastudio'!$D$1:$D$1613=D1543,'Graf II Nivel Datastudio'!$G$1:$G$1613,0))))</f>
        <v>0</v>
      </c>
      <c r="H1543" s="95">
        <f t="shared" si="51"/>
        <v>109</v>
      </c>
      <c r="I1543" s="95">
        <f t="shared" si="32"/>
        <v>0.11377870563674322</v>
      </c>
      <c r="J1543" s="95">
        <f t="shared" si="2"/>
        <v>8.3717357910906301E-2</v>
      </c>
      <c r="K1543" s="34" t="s">
        <v>4728</v>
      </c>
    </row>
    <row r="1544" spans="1:11">
      <c r="A1544" s="34" t="s">
        <v>4670</v>
      </c>
      <c r="B1544" s="34">
        <v>2022</v>
      </c>
      <c r="C1544" s="34">
        <v>88</v>
      </c>
      <c r="D1544" s="34" t="s">
        <v>4673</v>
      </c>
      <c r="E1544" s="95">
        <f t="shared" si="52"/>
        <v>958</v>
      </c>
      <c r="F1544" s="95">
        <f>Cargos_x_gob!$C$5+Cargos_x_gob!$C$9</f>
        <v>1302</v>
      </c>
      <c r="G1544" s="95">
        <f t="array" ref="G1544">SUM(IF('Graf I Nivel Datastudio'!$B$1:$B$1613=B1544,IF('Graf I Nivel Datastudio'!$C$1:$C$1613=C1544,IF('Graf I Nivel Datastudio'!$D$1:$D$1613=D1544,'Graf I Nivel Datastudio'!$G$1:$G$1613,0))))+SUM(IF('Graf II Nivel Datastudio'!$B$1:$B$1613=B1544,IF('Graf II Nivel Datastudio'!$C$1:$C$1613=C1544,IF('Graf II Nivel Datastudio'!$D$1:$D$1613=D1544,'Graf II Nivel Datastudio'!$G$1:$G$1613,0))))</f>
        <v>2</v>
      </c>
      <c r="H1544" s="95">
        <f t="shared" si="51"/>
        <v>111</v>
      </c>
      <c r="I1544" s="95">
        <f t="shared" si="32"/>
        <v>0.11586638830897704</v>
      </c>
      <c r="J1544" s="95">
        <f t="shared" si="2"/>
        <v>8.5253456221198162E-2</v>
      </c>
      <c r="K1544" s="34" t="s">
        <v>4728</v>
      </c>
    </row>
    <row r="1545" spans="1:11">
      <c r="A1545" s="34" t="s">
        <v>4670</v>
      </c>
      <c r="B1545" s="34">
        <v>2022</v>
      </c>
      <c r="C1545" s="34">
        <v>89</v>
      </c>
      <c r="D1545" s="34" t="s">
        <v>4673</v>
      </c>
      <c r="E1545" s="95">
        <f t="shared" si="52"/>
        <v>958</v>
      </c>
      <c r="F1545" s="95">
        <f>Cargos_x_gob!$C$5+Cargos_x_gob!$C$9</f>
        <v>1302</v>
      </c>
      <c r="G1545" s="95">
        <f t="array" ref="G1545">SUM(IF('Graf I Nivel Datastudio'!$B$1:$B$1613=B1545,IF('Graf I Nivel Datastudio'!$C$1:$C$1613=C1545,IF('Graf I Nivel Datastudio'!$D$1:$D$1613=D1545,'Graf I Nivel Datastudio'!$G$1:$G$1613,0))))+SUM(IF('Graf II Nivel Datastudio'!$B$1:$B$1613=B1545,IF('Graf II Nivel Datastudio'!$C$1:$C$1613=C1545,IF('Graf II Nivel Datastudio'!$D$1:$D$1613=D1545,'Graf II Nivel Datastudio'!$G$1:$G$1613,0))))</f>
        <v>0</v>
      </c>
      <c r="H1545" s="95">
        <f t="shared" si="51"/>
        <v>111</v>
      </c>
      <c r="I1545" s="95">
        <f t="shared" si="32"/>
        <v>0.11586638830897704</v>
      </c>
      <c r="J1545" s="95">
        <f t="shared" si="2"/>
        <v>8.5253456221198162E-2</v>
      </c>
      <c r="K1545" s="34" t="s">
        <v>4728</v>
      </c>
    </row>
    <row r="1546" spans="1:11">
      <c r="A1546" s="34" t="s">
        <v>4670</v>
      </c>
      <c r="B1546" s="34">
        <v>2022</v>
      </c>
      <c r="C1546" s="34">
        <v>90</v>
      </c>
      <c r="D1546" s="34" t="s">
        <v>4673</v>
      </c>
      <c r="E1546" s="95">
        <f t="shared" si="52"/>
        <v>958</v>
      </c>
      <c r="F1546" s="95">
        <f>Cargos_x_gob!$C$5+Cargos_x_gob!$C$9</f>
        <v>1302</v>
      </c>
      <c r="G1546" s="95">
        <f t="array" ref="G1546">SUM(IF('Graf I Nivel Datastudio'!$B$1:$B$1613=B1546,IF('Graf I Nivel Datastudio'!$C$1:$C$1613=C1546,IF('Graf I Nivel Datastudio'!$D$1:$D$1613=D1546,'Graf I Nivel Datastudio'!$G$1:$G$1613,0))))+SUM(IF('Graf II Nivel Datastudio'!$B$1:$B$1613=B1546,IF('Graf II Nivel Datastudio'!$C$1:$C$1613=C1546,IF('Graf II Nivel Datastudio'!$D$1:$D$1613=D1546,'Graf II Nivel Datastudio'!$G$1:$G$1613,0))))</f>
        <v>1</v>
      </c>
      <c r="H1546" s="95">
        <f t="shared" si="51"/>
        <v>112</v>
      </c>
      <c r="I1546" s="95">
        <f t="shared" si="32"/>
        <v>0.11691022964509394</v>
      </c>
      <c r="J1546" s="95">
        <f t="shared" si="2"/>
        <v>8.6021505376344093E-2</v>
      </c>
      <c r="K1546" s="34" t="s">
        <v>4728</v>
      </c>
    </row>
    <row r="1547" spans="1:11">
      <c r="A1547" s="34" t="s">
        <v>4670</v>
      </c>
      <c r="B1547" s="34">
        <v>2022</v>
      </c>
      <c r="C1547" s="34">
        <v>91</v>
      </c>
      <c r="D1547" s="34" t="s">
        <v>4673</v>
      </c>
      <c r="E1547" s="95">
        <f t="shared" si="52"/>
        <v>958</v>
      </c>
      <c r="F1547" s="95">
        <f>Cargos_x_gob!$C$5+Cargos_x_gob!$C$9</f>
        <v>1302</v>
      </c>
      <c r="G1547" s="95">
        <f t="array" ref="G1547">SUM(IF('Graf I Nivel Datastudio'!$B$1:$B$1613=B1547,IF('Graf I Nivel Datastudio'!$C$1:$C$1613=C1547,IF('Graf I Nivel Datastudio'!$D$1:$D$1613=D1547,'Graf I Nivel Datastudio'!$G$1:$G$1613,0))))+SUM(IF('Graf II Nivel Datastudio'!$B$1:$B$1613=B1547,IF('Graf II Nivel Datastudio'!$C$1:$C$1613=C1547,IF('Graf II Nivel Datastudio'!$D$1:$D$1613=D1547,'Graf II Nivel Datastudio'!$G$1:$G$1613,0))))</f>
        <v>0</v>
      </c>
      <c r="H1547" s="95">
        <f t="shared" si="51"/>
        <v>112</v>
      </c>
      <c r="I1547" s="95">
        <f t="shared" si="32"/>
        <v>0.11691022964509394</v>
      </c>
      <c r="J1547" s="95">
        <f t="shared" si="2"/>
        <v>8.6021505376344093E-2</v>
      </c>
      <c r="K1547" s="34" t="s">
        <v>4728</v>
      </c>
    </row>
    <row r="1548" spans="1:11">
      <c r="A1548" s="34" t="s">
        <v>4670</v>
      </c>
      <c r="B1548" s="34">
        <v>2022</v>
      </c>
      <c r="C1548" s="34">
        <v>92</v>
      </c>
      <c r="D1548" s="34" t="s">
        <v>4673</v>
      </c>
      <c r="E1548" s="95">
        <f t="shared" si="52"/>
        <v>958</v>
      </c>
      <c r="F1548" s="95">
        <f>Cargos_x_gob!$C$5+Cargos_x_gob!$C$9</f>
        <v>1302</v>
      </c>
      <c r="G1548" s="95">
        <f t="array" ref="G1548">SUM(IF('Graf I Nivel Datastudio'!$B$1:$B$1613=B1548,IF('Graf I Nivel Datastudio'!$C$1:$C$1613=C1548,IF('Graf I Nivel Datastudio'!$D$1:$D$1613=D1548,'Graf I Nivel Datastudio'!$G$1:$G$1613,0))))+SUM(IF('Graf II Nivel Datastudio'!$B$1:$B$1613=B1548,IF('Graf II Nivel Datastudio'!$C$1:$C$1613=C1548,IF('Graf II Nivel Datastudio'!$D$1:$D$1613=D1548,'Graf II Nivel Datastudio'!$G$1:$G$1613,0))))</f>
        <v>0</v>
      </c>
      <c r="H1548" s="95">
        <f t="shared" si="51"/>
        <v>112</v>
      </c>
      <c r="I1548" s="95">
        <f t="shared" si="32"/>
        <v>0.11691022964509394</v>
      </c>
      <c r="J1548" s="95">
        <f t="shared" si="2"/>
        <v>8.6021505376344093E-2</v>
      </c>
      <c r="K1548" s="34" t="s">
        <v>4728</v>
      </c>
    </row>
    <row r="1549" spans="1:11">
      <c r="A1549" s="34" t="s">
        <v>4670</v>
      </c>
      <c r="B1549" s="34">
        <v>2022</v>
      </c>
      <c r="C1549" s="34">
        <v>93</v>
      </c>
      <c r="D1549" s="34" t="s">
        <v>4673</v>
      </c>
      <c r="E1549" s="95">
        <f t="shared" si="52"/>
        <v>958</v>
      </c>
      <c r="F1549" s="95">
        <f>Cargos_x_gob!$C$5+Cargos_x_gob!$C$9</f>
        <v>1302</v>
      </c>
      <c r="G1549" s="95">
        <f t="array" ref="G1549">SUM(IF('Graf I Nivel Datastudio'!$B$1:$B$1613=B1549,IF('Graf I Nivel Datastudio'!$C$1:$C$1613=C1549,IF('Graf I Nivel Datastudio'!$D$1:$D$1613=D1549,'Graf I Nivel Datastudio'!$G$1:$G$1613,0))))+SUM(IF('Graf II Nivel Datastudio'!$B$1:$B$1613=B1549,IF('Graf II Nivel Datastudio'!$C$1:$C$1613=C1549,IF('Graf II Nivel Datastudio'!$D$1:$D$1613=D1549,'Graf II Nivel Datastudio'!$G$1:$G$1613,0))))</f>
        <v>0</v>
      </c>
      <c r="H1549" s="95">
        <f t="shared" si="51"/>
        <v>112</v>
      </c>
      <c r="I1549" s="95">
        <f t="shared" si="32"/>
        <v>0.11691022964509394</v>
      </c>
      <c r="J1549" s="95">
        <f t="shared" si="2"/>
        <v>8.6021505376344093E-2</v>
      </c>
      <c r="K1549" s="34" t="s">
        <v>4728</v>
      </c>
    </row>
    <row r="1550" spans="1:11">
      <c r="A1550" s="34" t="s">
        <v>4670</v>
      </c>
      <c r="B1550" s="34">
        <v>2022</v>
      </c>
      <c r="C1550" s="34">
        <v>94</v>
      </c>
      <c r="D1550" s="34" t="s">
        <v>4673</v>
      </c>
      <c r="E1550" s="95">
        <f t="shared" si="52"/>
        <v>958</v>
      </c>
      <c r="F1550" s="95">
        <f>Cargos_x_gob!$C$5+Cargos_x_gob!$C$9</f>
        <v>1302</v>
      </c>
      <c r="G1550" s="95">
        <f t="array" ref="G1550">SUM(IF('Graf I Nivel Datastudio'!$B$1:$B$1613=B1550,IF('Graf I Nivel Datastudio'!$C$1:$C$1613=C1550,IF('Graf I Nivel Datastudio'!$D$1:$D$1613=D1550,'Graf I Nivel Datastudio'!$G$1:$G$1613,0))))+SUM(IF('Graf II Nivel Datastudio'!$B$1:$B$1613=B1550,IF('Graf II Nivel Datastudio'!$C$1:$C$1613=C1550,IF('Graf II Nivel Datastudio'!$D$1:$D$1613=D1550,'Graf II Nivel Datastudio'!$G$1:$G$1613,0))))</f>
        <v>0</v>
      </c>
      <c r="H1550" s="95">
        <f t="shared" si="51"/>
        <v>112</v>
      </c>
      <c r="I1550" s="95">
        <f t="shared" si="32"/>
        <v>0.11691022964509394</v>
      </c>
      <c r="J1550" s="95">
        <f t="shared" si="2"/>
        <v>8.6021505376344093E-2</v>
      </c>
      <c r="K1550" s="34" t="s">
        <v>4728</v>
      </c>
    </row>
    <row r="1551" spans="1:11">
      <c r="A1551" s="34" t="s">
        <v>4670</v>
      </c>
      <c r="B1551" s="34">
        <v>2022</v>
      </c>
      <c r="C1551" s="34">
        <v>95</v>
      </c>
      <c r="D1551" s="34" t="s">
        <v>4673</v>
      </c>
      <c r="E1551" s="95">
        <f t="shared" si="52"/>
        <v>958</v>
      </c>
      <c r="F1551" s="95">
        <f>Cargos_x_gob!$C$5+Cargos_x_gob!$C$9</f>
        <v>1302</v>
      </c>
      <c r="G1551" s="95">
        <f t="array" ref="G1551">SUM(IF('Graf I Nivel Datastudio'!$B$1:$B$1613=B1551,IF('Graf I Nivel Datastudio'!$C$1:$C$1613=C1551,IF('Graf I Nivel Datastudio'!$D$1:$D$1613=D1551,'Graf I Nivel Datastudio'!$G$1:$G$1613,0))))+SUM(IF('Graf II Nivel Datastudio'!$B$1:$B$1613=B1551,IF('Graf II Nivel Datastudio'!$C$1:$C$1613=C1551,IF('Graf II Nivel Datastudio'!$D$1:$D$1613=D1551,'Graf II Nivel Datastudio'!$G$1:$G$1613,0))))</f>
        <v>0</v>
      </c>
      <c r="H1551" s="95">
        <f t="shared" si="51"/>
        <v>112</v>
      </c>
      <c r="I1551" s="95">
        <f t="shared" si="32"/>
        <v>0.11691022964509394</v>
      </c>
      <c r="J1551" s="95">
        <f t="shared" si="2"/>
        <v>8.6021505376344093E-2</v>
      </c>
      <c r="K1551" s="34" t="s">
        <v>4728</v>
      </c>
    </row>
    <row r="1552" spans="1:11">
      <c r="A1552" s="34" t="s">
        <v>4670</v>
      </c>
      <c r="B1552" s="34">
        <v>2022</v>
      </c>
      <c r="C1552" s="34">
        <v>96</v>
      </c>
      <c r="D1552" s="34" t="s">
        <v>4673</v>
      </c>
      <c r="E1552" s="95">
        <f t="shared" si="52"/>
        <v>958</v>
      </c>
      <c r="F1552" s="95">
        <f>Cargos_x_gob!$C$5+Cargos_x_gob!$C$9</f>
        <v>1302</v>
      </c>
      <c r="G1552" s="95">
        <f t="array" ref="G1552">SUM(IF('Graf I Nivel Datastudio'!$B$1:$B$1613=B1552,IF('Graf I Nivel Datastudio'!$C$1:$C$1613=C1552,IF('Graf I Nivel Datastudio'!$D$1:$D$1613=D1552,'Graf I Nivel Datastudio'!$G$1:$G$1613,0))))+SUM(IF('Graf II Nivel Datastudio'!$B$1:$B$1613=B1552,IF('Graf II Nivel Datastudio'!$C$1:$C$1613=C1552,IF('Graf II Nivel Datastudio'!$D$1:$D$1613=D1552,'Graf II Nivel Datastudio'!$G$1:$G$1613,0))))</f>
        <v>0</v>
      </c>
      <c r="H1552" s="95">
        <f t="shared" si="51"/>
        <v>112</v>
      </c>
      <c r="I1552" s="95">
        <f t="shared" si="32"/>
        <v>0.11691022964509394</v>
      </c>
      <c r="J1552" s="95">
        <f t="shared" si="2"/>
        <v>8.6021505376344093E-2</v>
      </c>
      <c r="K1552" s="34" t="s">
        <v>4728</v>
      </c>
    </row>
    <row r="1553" spans="1:11">
      <c r="A1553" s="34" t="s">
        <v>4670</v>
      </c>
      <c r="B1553" s="34">
        <v>2022</v>
      </c>
      <c r="C1553" s="34">
        <v>97</v>
      </c>
      <c r="D1553" s="34" t="s">
        <v>4673</v>
      </c>
      <c r="E1553" s="95">
        <f t="shared" si="52"/>
        <v>958</v>
      </c>
      <c r="F1553" s="95">
        <f>Cargos_x_gob!$C$5+Cargos_x_gob!$C$9</f>
        <v>1302</v>
      </c>
      <c r="G1553" s="95">
        <f t="array" ref="G1553">SUM(IF('Graf I Nivel Datastudio'!$B$1:$B$1613=B1553,IF('Graf I Nivel Datastudio'!$C$1:$C$1613=C1553,IF('Graf I Nivel Datastudio'!$D$1:$D$1613=D1553,'Graf I Nivel Datastudio'!$G$1:$G$1613,0))))+SUM(IF('Graf II Nivel Datastudio'!$B$1:$B$1613=B1553,IF('Graf II Nivel Datastudio'!$C$1:$C$1613=C1553,IF('Graf II Nivel Datastudio'!$D$1:$D$1613=D1553,'Graf II Nivel Datastudio'!$G$1:$G$1613,0))))</f>
        <v>0</v>
      </c>
      <c r="H1553" s="95">
        <f t="shared" si="51"/>
        <v>112</v>
      </c>
      <c r="I1553" s="95">
        <f t="shared" si="32"/>
        <v>0.11691022964509394</v>
      </c>
      <c r="J1553" s="95">
        <f t="shared" si="2"/>
        <v>8.6021505376344093E-2</v>
      </c>
      <c r="K1553" s="34" t="s">
        <v>4728</v>
      </c>
    </row>
    <row r="1554" spans="1:11">
      <c r="A1554" s="34" t="s">
        <v>4670</v>
      </c>
      <c r="B1554" s="34">
        <v>2022</v>
      </c>
      <c r="C1554" s="34">
        <v>98</v>
      </c>
      <c r="D1554" s="34" t="s">
        <v>4673</v>
      </c>
      <c r="E1554" s="95">
        <f t="shared" si="52"/>
        <v>958</v>
      </c>
      <c r="F1554" s="95">
        <f>Cargos_x_gob!$C$5+Cargos_x_gob!$C$9</f>
        <v>1302</v>
      </c>
      <c r="G1554" s="95">
        <f t="array" ref="G1554">SUM(IF('Graf I Nivel Datastudio'!$B$1:$B$1613=B1554,IF('Graf I Nivel Datastudio'!$C$1:$C$1613=C1554,IF('Graf I Nivel Datastudio'!$D$1:$D$1613=D1554,'Graf I Nivel Datastudio'!$G$1:$G$1613,0))))+SUM(IF('Graf II Nivel Datastudio'!$B$1:$B$1613=B1554,IF('Graf II Nivel Datastudio'!$C$1:$C$1613=C1554,IF('Graf II Nivel Datastudio'!$D$1:$D$1613=D1554,'Graf II Nivel Datastudio'!$G$1:$G$1613,0))))</f>
        <v>0</v>
      </c>
      <c r="H1554" s="95">
        <f t="shared" si="51"/>
        <v>112</v>
      </c>
      <c r="I1554" s="95">
        <f t="shared" si="32"/>
        <v>0.11691022964509394</v>
      </c>
      <c r="J1554" s="95">
        <f t="shared" si="2"/>
        <v>8.6021505376344093E-2</v>
      </c>
      <c r="K1554" s="34" t="s">
        <v>4728</v>
      </c>
    </row>
    <row r="1555" spans="1:11">
      <c r="A1555" s="34" t="s">
        <v>4670</v>
      </c>
      <c r="B1555" s="34">
        <v>2022</v>
      </c>
      <c r="C1555" s="34">
        <v>99</v>
      </c>
      <c r="D1555" s="34" t="s">
        <v>4673</v>
      </c>
      <c r="E1555" s="95">
        <f t="shared" si="52"/>
        <v>958</v>
      </c>
      <c r="F1555" s="95">
        <f>Cargos_x_gob!$C$5+Cargos_x_gob!$C$9</f>
        <v>1302</v>
      </c>
      <c r="G1555" s="95">
        <f t="array" ref="G1555">SUM(IF('Graf I Nivel Datastudio'!$B$1:$B$1613=B1555,IF('Graf I Nivel Datastudio'!$C$1:$C$1613=C1555,IF('Graf I Nivel Datastudio'!$D$1:$D$1613=D1555,'Graf I Nivel Datastudio'!$G$1:$G$1613,0))))+SUM(IF('Graf II Nivel Datastudio'!$B$1:$B$1613=B1555,IF('Graf II Nivel Datastudio'!$C$1:$C$1613=C1555,IF('Graf II Nivel Datastudio'!$D$1:$D$1613=D1555,'Graf II Nivel Datastudio'!$G$1:$G$1613,0))))</f>
        <v>0</v>
      </c>
      <c r="H1555" s="95">
        <f t="shared" si="51"/>
        <v>112</v>
      </c>
      <c r="I1555" s="95">
        <f t="shared" si="32"/>
        <v>0.11691022964509394</v>
      </c>
      <c r="J1555" s="95">
        <f t="shared" si="2"/>
        <v>8.6021505376344093E-2</v>
      </c>
      <c r="K1555" s="34" t="s">
        <v>4728</v>
      </c>
    </row>
    <row r="1556" spans="1:11">
      <c r="A1556" s="34" t="s">
        <v>4670</v>
      </c>
      <c r="B1556" s="34">
        <v>2022</v>
      </c>
      <c r="C1556" s="34">
        <v>100</v>
      </c>
      <c r="D1556" s="34" t="s">
        <v>4673</v>
      </c>
      <c r="E1556" s="95">
        <f t="shared" si="52"/>
        <v>958</v>
      </c>
      <c r="F1556" s="95">
        <f>Cargos_x_gob!$C$5+Cargos_x_gob!$C$9</f>
        <v>1302</v>
      </c>
      <c r="G1556" s="95">
        <f t="array" ref="G1556">SUM(IF('Graf I Nivel Datastudio'!$B$1:$B$1613=B1556,IF('Graf I Nivel Datastudio'!$C$1:$C$1613=C1556,IF('Graf I Nivel Datastudio'!$D$1:$D$1613=D1556,'Graf I Nivel Datastudio'!$G$1:$G$1613,0))))+SUM(IF('Graf II Nivel Datastudio'!$B$1:$B$1613=B1556,IF('Graf II Nivel Datastudio'!$C$1:$C$1613=C1556,IF('Graf II Nivel Datastudio'!$D$1:$D$1613=D1556,'Graf II Nivel Datastudio'!$G$1:$G$1613,0))))</f>
        <v>0</v>
      </c>
      <c r="H1556" s="95">
        <f t="shared" si="51"/>
        <v>112</v>
      </c>
      <c r="I1556" s="95">
        <f t="shared" si="32"/>
        <v>0.11691022964509394</v>
      </c>
      <c r="J1556" s="95">
        <f t="shared" si="2"/>
        <v>8.6021505376344093E-2</v>
      </c>
      <c r="K1556" s="34" t="s">
        <v>4728</v>
      </c>
    </row>
    <row r="1557" spans="1:11">
      <c r="A1557" s="34" t="s">
        <v>4670</v>
      </c>
      <c r="B1557" s="34">
        <v>2022</v>
      </c>
      <c r="C1557" s="34">
        <v>101</v>
      </c>
      <c r="D1557" s="34" t="s">
        <v>4673</v>
      </c>
      <c r="E1557" s="95">
        <f t="shared" si="52"/>
        <v>958</v>
      </c>
      <c r="F1557" s="95">
        <f>Cargos_x_gob!$C$5+Cargos_x_gob!$C$9</f>
        <v>1302</v>
      </c>
      <c r="G1557" s="95">
        <f t="array" ref="G1557">SUM(IF('Graf I Nivel Datastudio'!$B$1:$B$1613=B1557,IF('Graf I Nivel Datastudio'!$C$1:$C$1613=C1557,IF('Graf I Nivel Datastudio'!$D$1:$D$1613=D1557,'Graf I Nivel Datastudio'!$G$1:$G$1613,0))))+SUM(IF('Graf II Nivel Datastudio'!$B$1:$B$1613=B1557,IF('Graf II Nivel Datastudio'!$C$1:$C$1613=C1557,IF('Graf II Nivel Datastudio'!$D$1:$D$1613=D1557,'Graf II Nivel Datastudio'!$G$1:$G$1613,0))))</f>
        <v>0</v>
      </c>
      <c r="H1557" s="95">
        <f t="shared" si="51"/>
        <v>112</v>
      </c>
      <c r="I1557" s="95">
        <f t="shared" si="32"/>
        <v>0.11691022964509394</v>
      </c>
      <c r="J1557" s="95">
        <f t="shared" si="2"/>
        <v>8.6021505376344093E-2</v>
      </c>
      <c r="K1557" s="34" t="s">
        <v>4728</v>
      </c>
    </row>
    <row r="1558" spans="1:11">
      <c r="A1558" s="34" t="s">
        <v>4670</v>
      </c>
      <c r="B1558" s="34">
        <v>2022</v>
      </c>
      <c r="C1558" s="34">
        <v>102</v>
      </c>
      <c r="D1558" s="34" t="s">
        <v>4673</v>
      </c>
      <c r="E1558" s="95">
        <f t="shared" si="52"/>
        <v>958</v>
      </c>
      <c r="F1558" s="95">
        <f>Cargos_x_gob!$C$5+Cargos_x_gob!$C$9</f>
        <v>1302</v>
      </c>
      <c r="G1558" s="95">
        <f t="array" ref="G1558">SUM(IF('Graf I Nivel Datastudio'!$B$1:$B$1613=B1558,IF('Graf I Nivel Datastudio'!$C$1:$C$1613=C1558,IF('Graf I Nivel Datastudio'!$D$1:$D$1613=D1558,'Graf I Nivel Datastudio'!$G$1:$G$1613,0))))+SUM(IF('Graf II Nivel Datastudio'!$B$1:$B$1613=B1558,IF('Graf II Nivel Datastudio'!$C$1:$C$1613=C1558,IF('Graf II Nivel Datastudio'!$D$1:$D$1613=D1558,'Graf II Nivel Datastudio'!$G$1:$G$1613,0))))</f>
        <v>0</v>
      </c>
      <c r="H1558" s="95">
        <f t="shared" si="51"/>
        <v>112</v>
      </c>
      <c r="I1558" s="95">
        <f t="shared" si="32"/>
        <v>0.11691022964509394</v>
      </c>
      <c r="J1558" s="95">
        <f t="shared" si="2"/>
        <v>8.6021505376344093E-2</v>
      </c>
      <c r="K1558" s="34" t="s">
        <v>4728</v>
      </c>
    </row>
    <row r="1559" spans="1:11">
      <c r="A1559" s="34" t="s">
        <v>4670</v>
      </c>
      <c r="B1559" s="34">
        <v>2022</v>
      </c>
      <c r="C1559" s="34">
        <v>103</v>
      </c>
      <c r="D1559" s="34" t="s">
        <v>4673</v>
      </c>
      <c r="E1559" s="95">
        <f t="shared" si="52"/>
        <v>958</v>
      </c>
      <c r="F1559" s="95">
        <f>Cargos_x_gob!$C$5+Cargos_x_gob!$C$9</f>
        <v>1302</v>
      </c>
      <c r="G1559" s="95">
        <f t="array" ref="G1559">SUM(IF('Graf I Nivel Datastudio'!$B$1:$B$1613=B1559,IF('Graf I Nivel Datastudio'!$C$1:$C$1613=C1559,IF('Graf I Nivel Datastudio'!$D$1:$D$1613=D1559,'Graf I Nivel Datastudio'!$G$1:$G$1613,0))))+SUM(IF('Graf II Nivel Datastudio'!$B$1:$B$1613=B1559,IF('Graf II Nivel Datastudio'!$C$1:$C$1613=C1559,IF('Graf II Nivel Datastudio'!$D$1:$D$1613=D1559,'Graf II Nivel Datastudio'!$G$1:$G$1613,0))))</f>
        <v>0</v>
      </c>
      <c r="H1559" s="95">
        <f t="shared" si="51"/>
        <v>112</v>
      </c>
      <c r="I1559" s="95">
        <f t="shared" si="32"/>
        <v>0.11691022964509394</v>
      </c>
      <c r="J1559" s="95">
        <f t="shared" si="2"/>
        <v>8.6021505376344093E-2</v>
      </c>
      <c r="K1559" s="34" t="s">
        <v>4728</v>
      </c>
    </row>
    <row r="1560" spans="1:11">
      <c r="A1560" s="34" t="s">
        <v>4670</v>
      </c>
      <c r="B1560" s="34">
        <v>2022</v>
      </c>
      <c r="C1560" s="34">
        <v>104</v>
      </c>
      <c r="D1560" s="34" t="s">
        <v>4673</v>
      </c>
      <c r="E1560" s="95">
        <f t="shared" si="52"/>
        <v>958</v>
      </c>
      <c r="F1560" s="95">
        <f>Cargos_x_gob!$C$5+Cargos_x_gob!$C$9</f>
        <v>1302</v>
      </c>
      <c r="G1560" s="95">
        <f t="array" ref="G1560">SUM(IF('Graf I Nivel Datastudio'!$B$1:$B$1613=B1560,IF('Graf I Nivel Datastudio'!$C$1:$C$1613=C1560,IF('Graf I Nivel Datastudio'!$D$1:$D$1613=D1560,'Graf I Nivel Datastudio'!$G$1:$G$1613,0))))+SUM(IF('Graf II Nivel Datastudio'!$B$1:$B$1613=B1560,IF('Graf II Nivel Datastudio'!$C$1:$C$1613=C1560,IF('Graf II Nivel Datastudio'!$D$1:$D$1613=D1560,'Graf II Nivel Datastudio'!$G$1:$G$1613,0))))</f>
        <v>0</v>
      </c>
      <c r="H1560" s="95">
        <f t="shared" si="51"/>
        <v>112</v>
      </c>
      <c r="I1560" s="95">
        <f t="shared" si="32"/>
        <v>0.11691022964509394</v>
      </c>
      <c r="J1560" s="95">
        <f t="shared" si="2"/>
        <v>8.6021505376344093E-2</v>
      </c>
      <c r="K1560" s="34" t="s">
        <v>4728</v>
      </c>
    </row>
    <row r="1561" spans="1:11">
      <c r="A1561" s="34" t="s">
        <v>4670</v>
      </c>
      <c r="B1561" s="34">
        <v>2022</v>
      </c>
      <c r="C1561" s="34">
        <v>1</v>
      </c>
      <c r="D1561" s="34" t="s">
        <v>4678</v>
      </c>
      <c r="E1561" s="95">
        <f t="shared" si="52"/>
        <v>958</v>
      </c>
      <c r="F1561" s="95">
        <f>Cargos_x_gob!$C$5+Cargos_x_gob!$C$9</f>
        <v>1302</v>
      </c>
      <c r="G1561" s="95">
        <f t="array" ref="G1561">SUM(IF('Graf I Nivel Datastudio'!$B$1:$B$1613=B1561,IF('Graf I Nivel Datastudio'!$C$1:$C$1613=C1561,IF('Graf I Nivel Datastudio'!$D$1:$D$1613=D1561,'Graf I Nivel Datastudio'!$G$1:$G$1613,0))))+SUM(IF('Graf II Nivel Datastudio'!$B$1:$B$1613=B1561,IF('Graf II Nivel Datastudio'!$C$1:$C$1613=C1561,IF('Graf II Nivel Datastudio'!$D$1:$D$1613=D1561,'Graf II Nivel Datastudio'!$G$1:$G$1613,0))))</f>
        <v>0</v>
      </c>
      <c r="H1561" s="95">
        <f>G1561</f>
        <v>0</v>
      </c>
      <c r="I1561" s="95">
        <f t="shared" si="32"/>
        <v>0</v>
      </c>
      <c r="J1561" s="95">
        <f t="shared" si="2"/>
        <v>0</v>
      </c>
      <c r="K1561" s="34" t="s">
        <v>4728</v>
      </c>
    </row>
    <row r="1562" spans="1:11">
      <c r="A1562" s="34" t="s">
        <v>4670</v>
      </c>
      <c r="B1562" s="34">
        <v>2022</v>
      </c>
      <c r="C1562" s="34">
        <v>2</v>
      </c>
      <c r="D1562" s="34" t="s">
        <v>4678</v>
      </c>
      <c r="E1562" s="95">
        <f t="shared" si="52"/>
        <v>958</v>
      </c>
      <c r="F1562" s="95">
        <f>Cargos_x_gob!$C$5+Cargos_x_gob!$C$9</f>
        <v>1302</v>
      </c>
      <c r="G1562" s="95">
        <f t="array" ref="G1562">SUM(IF('Graf I Nivel Datastudio'!$B$1:$B$1613=B1562,IF('Graf I Nivel Datastudio'!$C$1:$C$1613=C1562,IF('Graf I Nivel Datastudio'!$D$1:$D$1613=D1562,'Graf I Nivel Datastudio'!$G$1:$G$1613,0))))+SUM(IF('Graf II Nivel Datastudio'!$B$1:$B$1613=B1562,IF('Graf II Nivel Datastudio'!$C$1:$C$1613=C1562,IF('Graf II Nivel Datastudio'!$D$1:$D$1613=D1562,'Graf II Nivel Datastudio'!$G$1:$G$1613,0))))</f>
        <v>0</v>
      </c>
      <c r="H1562" s="95">
        <f t="shared" ref="H1562:H1664" si="53">G1562+H1561</f>
        <v>0</v>
      </c>
      <c r="I1562" s="95">
        <f t="shared" si="32"/>
        <v>0</v>
      </c>
      <c r="J1562" s="95">
        <f t="shared" si="2"/>
        <v>0</v>
      </c>
      <c r="K1562" s="34" t="s">
        <v>4728</v>
      </c>
    </row>
    <row r="1563" spans="1:11">
      <c r="A1563" s="34" t="s">
        <v>4670</v>
      </c>
      <c r="B1563" s="34">
        <v>2022</v>
      </c>
      <c r="C1563" s="34">
        <v>3</v>
      </c>
      <c r="D1563" s="34" t="s">
        <v>4678</v>
      </c>
      <c r="E1563" s="95">
        <f t="shared" si="52"/>
        <v>958</v>
      </c>
      <c r="F1563" s="95">
        <f>Cargos_x_gob!$C$5+Cargos_x_gob!$C$9</f>
        <v>1302</v>
      </c>
      <c r="G1563" s="95">
        <f t="array" ref="G1563">SUM(IF('Graf I Nivel Datastudio'!$B$1:$B$1613=B1563,IF('Graf I Nivel Datastudio'!$C$1:$C$1613=C1563,IF('Graf I Nivel Datastudio'!$D$1:$D$1613=D1563,'Graf I Nivel Datastudio'!$G$1:$G$1613,0))))+SUM(IF('Graf II Nivel Datastudio'!$B$1:$B$1613=B1563,IF('Graf II Nivel Datastudio'!$C$1:$C$1613=C1563,IF('Graf II Nivel Datastudio'!$D$1:$D$1613=D1563,'Graf II Nivel Datastudio'!$G$1:$G$1613,0))))</f>
        <v>1</v>
      </c>
      <c r="H1563" s="95">
        <f t="shared" si="53"/>
        <v>1</v>
      </c>
      <c r="I1563" s="95">
        <f t="shared" si="32"/>
        <v>1.0438413361169101E-3</v>
      </c>
      <c r="J1563" s="95">
        <f t="shared" si="2"/>
        <v>7.6804915514592934E-4</v>
      </c>
      <c r="K1563" s="34" t="s">
        <v>4728</v>
      </c>
    </row>
    <row r="1564" spans="1:11">
      <c r="A1564" s="34" t="s">
        <v>4670</v>
      </c>
      <c r="B1564" s="34">
        <v>2022</v>
      </c>
      <c r="C1564" s="34">
        <v>4</v>
      </c>
      <c r="D1564" s="34" t="s">
        <v>4678</v>
      </c>
      <c r="E1564" s="95">
        <f t="shared" si="52"/>
        <v>958</v>
      </c>
      <c r="F1564" s="95">
        <f>Cargos_x_gob!$C$5+Cargos_x_gob!$C$9</f>
        <v>1302</v>
      </c>
      <c r="G1564" s="95">
        <f t="array" ref="G1564">SUM(IF('Graf I Nivel Datastudio'!$B$1:$B$1613=B1564,IF('Graf I Nivel Datastudio'!$C$1:$C$1613=C1564,IF('Graf I Nivel Datastudio'!$D$1:$D$1613=D1564,'Graf I Nivel Datastudio'!$G$1:$G$1613,0))))+SUM(IF('Graf II Nivel Datastudio'!$B$1:$B$1613=B1564,IF('Graf II Nivel Datastudio'!$C$1:$C$1613=C1564,IF('Graf II Nivel Datastudio'!$D$1:$D$1613=D1564,'Graf II Nivel Datastudio'!$G$1:$G$1613,0))))</f>
        <v>0</v>
      </c>
      <c r="H1564" s="95">
        <f t="shared" si="53"/>
        <v>1</v>
      </c>
      <c r="I1564" s="95">
        <f t="shared" si="32"/>
        <v>1.0438413361169101E-3</v>
      </c>
      <c r="J1564" s="95">
        <f t="shared" si="2"/>
        <v>7.6804915514592934E-4</v>
      </c>
      <c r="K1564" s="34" t="s">
        <v>4728</v>
      </c>
    </row>
    <row r="1565" spans="1:11">
      <c r="A1565" s="34" t="s">
        <v>4670</v>
      </c>
      <c r="B1565" s="34">
        <v>2022</v>
      </c>
      <c r="C1565" s="34">
        <v>5</v>
      </c>
      <c r="D1565" s="34" t="s">
        <v>4678</v>
      </c>
      <c r="E1565" s="95">
        <f t="shared" si="52"/>
        <v>958</v>
      </c>
      <c r="F1565" s="95">
        <f>Cargos_x_gob!$C$5+Cargos_x_gob!$C$9</f>
        <v>1302</v>
      </c>
      <c r="G1565" s="95">
        <f t="array" ref="G1565">SUM(IF('Graf I Nivel Datastudio'!$B$1:$B$1613=B1565,IF('Graf I Nivel Datastudio'!$C$1:$C$1613=C1565,IF('Graf I Nivel Datastudio'!$D$1:$D$1613=D1565,'Graf I Nivel Datastudio'!$G$1:$G$1613,0))))+SUM(IF('Graf II Nivel Datastudio'!$B$1:$B$1613=B1565,IF('Graf II Nivel Datastudio'!$C$1:$C$1613=C1565,IF('Graf II Nivel Datastudio'!$D$1:$D$1613=D1565,'Graf II Nivel Datastudio'!$G$1:$G$1613,0))))</f>
        <v>1</v>
      </c>
      <c r="H1565" s="95">
        <f t="shared" si="53"/>
        <v>2</v>
      </c>
      <c r="I1565" s="95">
        <f t="shared" si="32"/>
        <v>2.0876826722338203E-3</v>
      </c>
      <c r="J1565" s="95">
        <f t="shared" si="2"/>
        <v>1.5360983102918587E-3</v>
      </c>
      <c r="K1565" s="34" t="s">
        <v>4728</v>
      </c>
    </row>
    <row r="1566" spans="1:11">
      <c r="A1566" s="34" t="s">
        <v>4670</v>
      </c>
      <c r="B1566" s="34">
        <v>2022</v>
      </c>
      <c r="C1566" s="34">
        <v>6</v>
      </c>
      <c r="D1566" s="34" t="s">
        <v>4678</v>
      </c>
      <c r="E1566" s="95">
        <f t="shared" si="52"/>
        <v>958</v>
      </c>
      <c r="F1566" s="95">
        <f>Cargos_x_gob!$C$5+Cargos_x_gob!$C$9</f>
        <v>1302</v>
      </c>
      <c r="G1566" s="95">
        <f t="array" ref="G1566">SUM(IF('Graf I Nivel Datastudio'!$B$1:$B$1613=B1566,IF('Graf I Nivel Datastudio'!$C$1:$C$1613=C1566,IF('Graf I Nivel Datastudio'!$D$1:$D$1613=D1566,'Graf I Nivel Datastudio'!$G$1:$G$1613,0))))+SUM(IF('Graf II Nivel Datastudio'!$B$1:$B$1613=B1566,IF('Graf II Nivel Datastudio'!$C$1:$C$1613=C1566,IF('Graf II Nivel Datastudio'!$D$1:$D$1613=D1566,'Graf II Nivel Datastudio'!$G$1:$G$1613,0))))</f>
        <v>1</v>
      </c>
      <c r="H1566" s="95">
        <f t="shared" si="53"/>
        <v>3</v>
      </c>
      <c r="I1566" s="95">
        <f t="shared" si="32"/>
        <v>3.1315240083507308E-3</v>
      </c>
      <c r="J1566" s="95">
        <f t="shared" si="2"/>
        <v>2.304147465437788E-3</v>
      </c>
      <c r="K1566" s="34" t="s">
        <v>4728</v>
      </c>
    </row>
    <row r="1567" spans="1:11">
      <c r="A1567" s="34" t="s">
        <v>4670</v>
      </c>
      <c r="B1567" s="34">
        <v>2022</v>
      </c>
      <c r="C1567" s="34">
        <v>7</v>
      </c>
      <c r="D1567" s="34" t="s">
        <v>4678</v>
      </c>
      <c r="E1567" s="95">
        <f t="shared" si="52"/>
        <v>958</v>
      </c>
      <c r="F1567" s="95">
        <f>Cargos_x_gob!$C$5+Cargos_x_gob!$C$9</f>
        <v>1302</v>
      </c>
      <c r="G1567" s="95">
        <f t="array" ref="G1567">SUM(IF('Graf I Nivel Datastudio'!$B$1:$B$1613=B1567,IF('Graf I Nivel Datastudio'!$C$1:$C$1613=C1567,IF('Graf I Nivel Datastudio'!$D$1:$D$1613=D1567,'Graf I Nivel Datastudio'!$G$1:$G$1613,0))))+SUM(IF('Graf II Nivel Datastudio'!$B$1:$B$1613=B1567,IF('Graf II Nivel Datastudio'!$C$1:$C$1613=C1567,IF('Graf II Nivel Datastudio'!$D$1:$D$1613=D1567,'Graf II Nivel Datastudio'!$G$1:$G$1613,0))))</f>
        <v>0</v>
      </c>
      <c r="H1567" s="95">
        <f t="shared" si="53"/>
        <v>3</v>
      </c>
      <c r="I1567" s="95">
        <f t="shared" si="32"/>
        <v>3.1315240083507308E-3</v>
      </c>
      <c r="J1567" s="95">
        <f t="shared" si="2"/>
        <v>2.304147465437788E-3</v>
      </c>
      <c r="K1567" s="34" t="s">
        <v>4728</v>
      </c>
    </row>
    <row r="1568" spans="1:11">
      <c r="A1568" s="34" t="s">
        <v>4670</v>
      </c>
      <c r="B1568" s="34">
        <v>2022</v>
      </c>
      <c r="C1568" s="34">
        <v>8</v>
      </c>
      <c r="D1568" s="34" t="s">
        <v>4678</v>
      </c>
      <c r="E1568" s="95">
        <f t="shared" si="52"/>
        <v>958</v>
      </c>
      <c r="F1568" s="95">
        <f>Cargos_x_gob!$C$5+Cargos_x_gob!$C$9</f>
        <v>1302</v>
      </c>
      <c r="G1568" s="95">
        <f t="array" ref="G1568">SUM(IF('Graf I Nivel Datastudio'!$B$1:$B$1613=B1568,IF('Graf I Nivel Datastudio'!$C$1:$C$1613=C1568,IF('Graf I Nivel Datastudio'!$D$1:$D$1613=D1568,'Graf I Nivel Datastudio'!$G$1:$G$1613,0))))+SUM(IF('Graf II Nivel Datastudio'!$B$1:$B$1613=B1568,IF('Graf II Nivel Datastudio'!$C$1:$C$1613=C1568,IF('Graf II Nivel Datastudio'!$D$1:$D$1613=D1568,'Graf II Nivel Datastudio'!$G$1:$G$1613,0))))</f>
        <v>4</v>
      </c>
      <c r="H1568" s="95">
        <f t="shared" si="53"/>
        <v>7</v>
      </c>
      <c r="I1568" s="95">
        <f t="shared" si="32"/>
        <v>7.3068893528183713E-3</v>
      </c>
      <c r="J1568" s="95">
        <f t="shared" si="2"/>
        <v>5.3763440860215058E-3</v>
      </c>
      <c r="K1568" s="34" t="s">
        <v>4728</v>
      </c>
    </row>
    <row r="1569" spans="1:11">
      <c r="A1569" s="34" t="s">
        <v>4670</v>
      </c>
      <c r="B1569" s="34">
        <v>2022</v>
      </c>
      <c r="C1569" s="34">
        <v>9</v>
      </c>
      <c r="D1569" s="34" t="s">
        <v>4678</v>
      </c>
      <c r="E1569" s="95">
        <f t="shared" si="52"/>
        <v>958</v>
      </c>
      <c r="F1569" s="95">
        <f>Cargos_x_gob!$C$5+Cargos_x_gob!$C$9</f>
        <v>1302</v>
      </c>
      <c r="G1569" s="95">
        <f t="array" ref="G1569">SUM(IF('Graf I Nivel Datastudio'!$B$1:$B$1613=B1569,IF('Graf I Nivel Datastudio'!$C$1:$C$1613=C1569,IF('Graf I Nivel Datastudio'!$D$1:$D$1613=D1569,'Graf I Nivel Datastudio'!$G$1:$G$1613,0))))+SUM(IF('Graf II Nivel Datastudio'!$B$1:$B$1613=B1569,IF('Graf II Nivel Datastudio'!$C$1:$C$1613=C1569,IF('Graf II Nivel Datastudio'!$D$1:$D$1613=D1569,'Graf II Nivel Datastudio'!$G$1:$G$1613,0))))</f>
        <v>1</v>
      </c>
      <c r="H1569" s="95">
        <f t="shared" si="53"/>
        <v>8</v>
      </c>
      <c r="I1569" s="95">
        <f t="shared" si="32"/>
        <v>8.350730688935281E-3</v>
      </c>
      <c r="J1569" s="95">
        <f t="shared" si="2"/>
        <v>6.1443932411674347E-3</v>
      </c>
      <c r="K1569" s="34" t="s">
        <v>4728</v>
      </c>
    </row>
    <row r="1570" spans="1:11">
      <c r="A1570" s="34" t="s">
        <v>4670</v>
      </c>
      <c r="B1570" s="34">
        <v>2022</v>
      </c>
      <c r="C1570" s="34">
        <v>10</v>
      </c>
      <c r="D1570" s="34" t="s">
        <v>4678</v>
      </c>
      <c r="E1570" s="95">
        <f t="shared" si="52"/>
        <v>958</v>
      </c>
      <c r="F1570" s="95">
        <f>Cargos_x_gob!$C$5+Cargos_x_gob!$C$9</f>
        <v>1302</v>
      </c>
      <c r="G1570" s="95">
        <f t="array" ref="G1570">SUM(IF('Graf I Nivel Datastudio'!$B$1:$B$1613=B1570,IF('Graf I Nivel Datastudio'!$C$1:$C$1613=C1570,IF('Graf I Nivel Datastudio'!$D$1:$D$1613=D1570,'Graf I Nivel Datastudio'!$G$1:$G$1613,0))))+SUM(IF('Graf II Nivel Datastudio'!$B$1:$B$1613=B1570,IF('Graf II Nivel Datastudio'!$C$1:$C$1613=C1570,IF('Graf II Nivel Datastudio'!$D$1:$D$1613=D1570,'Graf II Nivel Datastudio'!$G$1:$G$1613,0))))</f>
        <v>0</v>
      </c>
      <c r="H1570" s="95">
        <f t="shared" si="53"/>
        <v>8</v>
      </c>
      <c r="I1570" s="95">
        <f t="shared" si="32"/>
        <v>8.350730688935281E-3</v>
      </c>
      <c r="J1570" s="95">
        <f t="shared" si="2"/>
        <v>6.1443932411674347E-3</v>
      </c>
      <c r="K1570" s="34" t="s">
        <v>4728</v>
      </c>
    </row>
    <row r="1571" spans="1:11">
      <c r="A1571" s="34" t="s">
        <v>4670</v>
      </c>
      <c r="B1571" s="34">
        <v>2022</v>
      </c>
      <c r="C1571" s="34">
        <v>11</v>
      </c>
      <c r="D1571" s="34" t="s">
        <v>4678</v>
      </c>
      <c r="E1571" s="95">
        <f t="shared" si="52"/>
        <v>958</v>
      </c>
      <c r="F1571" s="95">
        <f>Cargos_x_gob!$C$5+Cargos_x_gob!$C$9</f>
        <v>1302</v>
      </c>
      <c r="G1571" s="95">
        <f t="array" ref="G1571">SUM(IF('Graf I Nivel Datastudio'!$B$1:$B$1613=B1571,IF('Graf I Nivel Datastudio'!$C$1:$C$1613=C1571,IF('Graf I Nivel Datastudio'!$D$1:$D$1613=D1571,'Graf I Nivel Datastudio'!$G$1:$G$1613,0))))+SUM(IF('Graf II Nivel Datastudio'!$B$1:$B$1613=B1571,IF('Graf II Nivel Datastudio'!$C$1:$C$1613=C1571,IF('Graf II Nivel Datastudio'!$D$1:$D$1613=D1571,'Graf II Nivel Datastudio'!$G$1:$G$1613,0))))</f>
        <v>1</v>
      </c>
      <c r="H1571" s="95">
        <f t="shared" si="53"/>
        <v>9</v>
      </c>
      <c r="I1571" s="95">
        <f t="shared" si="32"/>
        <v>9.3945720250521916E-3</v>
      </c>
      <c r="J1571" s="95">
        <f t="shared" si="2"/>
        <v>6.9124423963133645E-3</v>
      </c>
      <c r="K1571" s="34" t="s">
        <v>4728</v>
      </c>
    </row>
    <row r="1572" spans="1:11">
      <c r="A1572" s="34" t="s">
        <v>4670</v>
      </c>
      <c r="B1572" s="34">
        <v>2022</v>
      </c>
      <c r="C1572" s="34">
        <v>12</v>
      </c>
      <c r="D1572" s="34" t="s">
        <v>4678</v>
      </c>
      <c r="E1572" s="95">
        <f t="shared" si="52"/>
        <v>958</v>
      </c>
      <c r="F1572" s="95">
        <f>Cargos_x_gob!$C$5+Cargos_x_gob!$C$9</f>
        <v>1302</v>
      </c>
      <c r="G1572" s="95">
        <f t="array" ref="G1572">SUM(IF('Graf I Nivel Datastudio'!$B$1:$B$1613=B1572,IF('Graf I Nivel Datastudio'!$C$1:$C$1613=C1572,IF('Graf I Nivel Datastudio'!$D$1:$D$1613=D1572,'Graf I Nivel Datastudio'!$G$1:$G$1613,0))))+SUM(IF('Graf II Nivel Datastudio'!$B$1:$B$1613=B1572,IF('Graf II Nivel Datastudio'!$C$1:$C$1613=C1572,IF('Graf II Nivel Datastudio'!$D$1:$D$1613=D1572,'Graf II Nivel Datastudio'!$G$1:$G$1613,0))))</f>
        <v>3</v>
      </c>
      <c r="H1572" s="95">
        <f t="shared" si="53"/>
        <v>12</v>
      </c>
      <c r="I1572" s="98">
        <f t="shared" si="32"/>
        <v>1.2526096033402923E-2</v>
      </c>
      <c r="J1572" s="98">
        <f t="shared" si="2"/>
        <v>9.2165898617511521E-3</v>
      </c>
      <c r="K1572" s="34" t="s">
        <v>4728</v>
      </c>
    </row>
    <row r="1573" spans="1:11">
      <c r="A1573" s="34" t="s">
        <v>4670</v>
      </c>
      <c r="B1573" s="34">
        <v>2022</v>
      </c>
      <c r="C1573" s="34">
        <v>13</v>
      </c>
      <c r="D1573" s="34" t="s">
        <v>4678</v>
      </c>
      <c r="E1573" s="95">
        <f t="shared" si="52"/>
        <v>958</v>
      </c>
      <c r="F1573" s="95">
        <f>Cargos_x_gob!$C$5+Cargos_x_gob!$C$9</f>
        <v>1302</v>
      </c>
      <c r="G1573" s="95">
        <f t="array" ref="G1573">SUM(IF('Graf I Nivel Datastudio'!$B$1:$B$1613=B1573,IF('Graf I Nivel Datastudio'!$C$1:$C$1613=C1573,IF('Graf I Nivel Datastudio'!$D$1:$D$1613=D1573,'Graf I Nivel Datastudio'!$G$1:$G$1613,0))))+SUM(IF('Graf II Nivel Datastudio'!$B$1:$B$1613=B1573,IF('Graf II Nivel Datastudio'!$C$1:$C$1613=C1573,IF('Graf II Nivel Datastudio'!$D$1:$D$1613=D1573,'Graf II Nivel Datastudio'!$G$1:$G$1613,0))))</f>
        <v>1</v>
      </c>
      <c r="H1573" s="95">
        <f t="shared" si="53"/>
        <v>13</v>
      </c>
      <c r="I1573" s="95">
        <f t="shared" si="32"/>
        <v>1.3569937369519834E-2</v>
      </c>
      <c r="J1573" s="95">
        <f t="shared" si="2"/>
        <v>9.984639016897081E-3</v>
      </c>
      <c r="K1573" s="34" t="s">
        <v>4728</v>
      </c>
    </row>
    <row r="1574" spans="1:11">
      <c r="A1574" s="34" t="s">
        <v>4670</v>
      </c>
      <c r="B1574" s="34">
        <v>2022</v>
      </c>
      <c r="C1574" s="34">
        <v>14</v>
      </c>
      <c r="D1574" s="34" t="s">
        <v>4678</v>
      </c>
      <c r="E1574" s="95">
        <f t="shared" si="52"/>
        <v>958</v>
      </c>
      <c r="F1574" s="95">
        <f>Cargos_x_gob!$C$5+Cargos_x_gob!$C$9</f>
        <v>1302</v>
      </c>
      <c r="G1574" s="95">
        <f t="array" ref="G1574">SUM(IF('Graf I Nivel Datastudio'!$B$1:$B$1613=B1574,IF('Graf I Nivel Datastudio'!$C$1:$C$1613=C1574,IF('Graf I Nivel Datastudio'!$D$1:$D$1613=D1574,'Graf I Nivel Datastudio'!$G$1:$G$1613,0))))+SUM(IF('Graf II Nivel Datastudio'!$B$1:$B$1613=B1574,IF('Graf II Nivel Datastudio'!$C$1:$C$1613=C1574,IF('Graf II Nivel Datastudio'!$D$1:$D$1613=D1574,'Graf II Nivel Datastudio'!$G$1:$G$1613,0))))</f>
        <v>0</v>
      </c>
      <c r="H1574" s="95">
        <f t="shared" si="53"/>
        <v>13</v>
      </c>
      <c r="I1574" s="95">
        <f t="shared" si="32"/>
        <v>1.3569937369519834E-2</v>
      </c>
      <c r="J1574" s="95">
        <f t="shared" si="2"/>
        <v>9.984639016897081E-3</v>
      </c>
      <c r="K1574" s="34" t="s">
        <v>4728</v>
      </c>
    </row>
    <row r="1575" spans="1:11">
      <c r="A1575" s="34" t="s">
        <v>4670</v>
      </c>
      <c r="B1575" s="34">
        <v>2022</v>
      </c>
      <c r="C1575" s="34">
        <v>15</v>
      </c>
      <c r="D1575" s="34" t="s">
        <v>4678</v>
      </c>
      <c r="E1575" s="95">
        <f t="shared" si="52"/>
        <v>958</v>
      </c>
      <c r="F1575" s="95">
        <f>Cargos_x_gob!$C$5+Cargos_x_gob!$C$9</f>
        <v>1302</v>
      </c>
      <c r="G1575" s="95">
        <f t="array" ref="G1575">SUM(IF('Graf I Nivel Datastudio'!$B$1:$B$1613=B1575,IF('Graf I Nivel Datastudio'!$C$1:$C$1613=C1575,IF('Graf I Nivel Datastudio'!$D$1:$D$1613=D1575,'Graf I Nivel Datastudio'!$G$1:$G$1613,0))))+SUM(IF('Graf II Nivel Datastudio'!$B$1:$B$1613=B1575,IF('Graf II Nivel Datastudio'!$C$1:$C$1613=C1575,IF('Graf II Nivel Datastudio'!$D$1:$D$1613=D1575,'Graf II Nivel Datastudio'!$G$1:$G$1613,0))))</f>
        <v>1</v>
      </c>
      <c r="H1575" s="95">
        <f t="shared" si="53"/>
        <v>14</v>
      </c>
      <c r="I1575" s="95">
        <f t="shared" si="32"/>
        <v>1.4613778705636743E-2</v>
      </c>
      <c r="J1575" s="95">
        <f t="shared" si="2"/>
        <v>1.0752688172043012E-2</v>
      </c>
      <c r="K1575" s="34" t="s">
        <v>4728</v>
      </c>
    </row>
    <row r="1576" spans="1:11">
      <c r="A1576" s="34" t="s">
        <v>4670</v>
      </c>
      <c r="B1576" s="34">
        <v>2022</v>
      </c>
      <c r="C1576" s="34">
        <v>16</v>
      </c>
      <c r="D1576" s="34" t="s">
        <v>4678</v>
      </c>
      <c r="E1576" s="95">
        <f t="shared" si="52"/>
        <v>958</v>
      </c>
      <c r="F1576" s="95">
        <f>Cargos_x_gob!$C$5+Cargos_x_gob!$C$9</f>
        <v>1302</v>
      </c>
      <c r="G1576" s="95">
        <f t="array" ref="G1576">SUM(IF('Graf I Nivel Datastudio'!$B$1:$B$1613=B1576,IF('Graf I Nivel Datastudio'!$C$1:$C$1613=C1576,IF('Graf I Nivel Datastudio'!$D$1:$D$1613=D1576,'Graf I Nivel Datastudio'!$G$1:$G$1613,0))))+SUM(IF('Graf II Nivel Datastudio'!$B$1:$B$1613=B1576,IF('Graf II Nivel Datastudio'!$C$1:$C$1613=C1576,IF('Graf II Nivel Datastudio'!$D$1:$D$1613=D1576,'Graf II Nivel Datastudio'!$G$1:$G$1613,0))))</f>
        <v>5</v>
      </c>
      <c r="H1576" s="95">
        <f t="shared" si="53"/>
        <v>19</v>
      </c>
      <c r="I1576" s="95">
        <f t="shared" si="32"/>
        <v>1.9832985386221295E-2</v>
      </c>
      <c r="J1576" s="95">
        <f t="shared" si="2"/>
        <v>1.4592933947772658E-2</v>
      </c>
      <c r="K1576" s="34" t="s">
        <v>4728</v>
      </c>
    </row>
    <row r="1577" spans="1:11">
      <c r="A1577" s="34" t="s">
        <v>4670</v>
      </c>
      <c r="B1577" s="34">
        <v>2022</v>
      </c>
      <c r="C1577" s="34">
        <v>17</v>
      </c>
      <c r="D1577" s="34" t="s">
        <v>4678</v>
      </c>
      <c r="E1577" s="95">
        <f t="shared" si="52"/>
        <v>958</v>
      </c>
      <c r="F1577" s="95">
        <f>Cargos_x_gob!$C$5+Cargos_x_gob!$C$9</f>
        <v>1302</v>
      </c>
      <c r="G1577" s="95">
        <f t="array" ref="G1577">SUM(IF('Graf I Nivel Datastudio'!$B$1:$B$1613=B1577,IF('Graf I Nivel Datastudio'!$C$1:$C$1613=C1577,IF('Graf I Nivel Datastudio'!$D$1:$D$1613=D1577,'Graf I Nivel Datastudio'!$G$1:$G$1613,0))))+SUM(IF('Graf II Nivel Datastudio'!$B$1:$B$1613=B1577,IF('Graf II Nivel Datastudio'!$C$1:$C$1613=C1577,IF('Graf II Nivel Datastudio'!$D$1:$D$1613=D1577,'Graf II Nivel Datastudio'!$G$1:$G$1613,0))))</f>
        <v>3</v>
      </c>
      <c r="H1577" s="95">
        <f t="shared" si="53"/>
        <v>22</v>
      </c>
      <c r="I1577" s="95">
        <f t="shared" si="32"/>
        <v>2.2964509394572025E-2</v>
      </c>
      <c r="J1577" s="95">
        <f t="shared" si="2"/>
        <v>1.6897081413210446E-2</v>
      </c>
      <c r="K1577" s="34" t="s">
        <v>4728</v>
      </c>
    </row>
    <row r="1578" spans="1:11">
      <c r="A1578" s="34" t="s">
        <v>4670</v>
      </c>
      <c r="B1578" s="34">
        <v>2022</v>
      </c>
      <c r="C1578" s="34">
        <v>18</v>
      </c>
      <c r="D1578" s="34" t="s">
        <v>4678</v>
      </c>
      <c r="E1578" s="95">
        <f t="shared" si="52"/>
        <v>958</v>
      </c>
      <c r="F1578" s="95">
        <f>Cargos_x_gob!$C$5+Cargos_x_gob!$C$9</f>
        <v>1302</v>
      </c>
      <c r="G1578" s="95">
        <f t="array" ref="G1578">SUM(IF('Graf I Nivel Datastudio'!$B$1:$B$1613=B1578,IF('Graf I Nivel Datastudio'!$C$1:$C$1613=C1578,IF('Graf I Nivel Datastudio'!$D$1:$D$1613=D1578,'Graf I Nivel Datastudio'!$G$1:$G$1613,0))))+SUM(IF('Graf II Nivel Datastudio'!$B$1:$B$1613=B1578,IF('Graf II Nivel Datastudio'!$C$1:$C$1613=C1578,IF('Graf II Nivel Datastudio'!$D$1:$D$1613=D1578,'Graf II Nivel Datastudio'!$G$1:$G$1613,0))))</f>
        <v>1</v>
      </c>
      <c r="H1578" s="95">
        <f t="shared" si="53"/>
        <v>23</v>
      </c>
      <c r="I1578" s="95">
        <f t="shared" si="32"/>
        <v>2.4008350730688934E-2</v>
      </c>
      <c r="J1578" s="95">
        <f t="shared" si="2"/>
        <v>1.7665130568356373E-2</v>
      </c>
      <c r="K1578" s="34" t="s">
        <v>4728</v>
      </c>
    </row>
    <row r="1579" spans="1:11">
      <c r="A1579" s="34" t="s">
        <v>4670</v>
      </c>
      <c r="B1579" s="34">
        <v>2022</v>
      </c>
      <c r="C1579" s="34">
        <v>19</v>
      </c>
      <c r="D1579" s="34" t="s">
        <v>4678</v>
      </c>
      <c r="E1579" s="95">
        <f t="shared" si="52"/>
        <v>958</v>
      </c>
      <c r="F1579" s="95">
        <f>Cargos_x_gob!$C$5+Cargos_x_gob!$C$9</f>
        <v>1302</v>
      </c>
      <c r="G1579" s="95">
        <f t="array" ref="G1579">SUM(IF('Graf I Nivel Datastudio'!$B$1:$B$1613=B1579,IF('Graf I Nivel Datastudio'!$C$1:$C$1613=C1579,IF('Graf I Nivel Datastudio'!$D$1:$D$1613=D1579,'Graf I Nivel Datastudio'!$G$1:$G$1613,0))))+SUM(IF('Graf II Nivel Datastudio'!$B$1:$B$1613=B1579,IF('Graf II Nivel Datastudio'!$C$1:$C$1613=C1579,IF('Graf II Nivel Datastudio'!$D$1:$D$1613=D1579,'Graf II Nivel Datastudio'!$G$1:$G$1613,0))))</f>
        <v>0</v>
      </c>
      <c r="H1579" s="95">
        <f t="shared" si="53"/>
        <v>23</v>
      </c>
      <c r="I1579" s="95">
        <f t="shared" si="32"/>
        <v>2.4008350730688934E-2</v>
      </c>
      <c r="J1579" s="95">
        <f t="shared" si="2"/>
        <v>1.7665130568356373E-2</v>
      </c>
      <c r="K1579" s="34" t="s">
        <v>4728</v>
      </c>
    </row>
    <row r="1580" spans="1:11">
      <c r="A1580" s="34" t="s">
        <v>4670</v>
      </c>
      <c r="B1580" s="34">
        <v>2022</v>
      </c>
      <c r="C1580" s="34">
        <v>20</v>
      </c>
      <c r="D1580" s="34" t="s">
        <v>4678</v>
      </c>
      <c r="E1580" s="95">
        <f t="shared" si="52"/>
        <v>958</v>
      </c>
      <c r="F1580" s="95">
        <f>Cargos_x_gob!$C$5+Cargos_x_gob!$C$9</f>
        <v>1302</v>
      </c>
      <c r="G1580" s="95">
        <f t="array" ref="G1580">SUM(IF('Graf I Nivel Datastudio'!$B$1:$B$1613=B1580,IF('Graf I Nivel Datastudio'!$C$1:$C$1613=C1580,IF('Graf I Nivel Datastudio'!$D$1:$D$1613=D1580,'Graf I Nivel Datastudio'!$G$1:$G$1613,0))))+SUM(IF('Graf II Nivel Datastudio'!$B$1:$B$1613=B1580,IF('Graf II Nivel Datastudio'!$C$1:$C$1613=C1580,IF('Graf II Nivel Datastudio'!$D$1:$D$1613=D1580,'Graf II Nivel Datastudio'!$G$1:$G$1613,0))))</f>
        <v>3</v>
      </c>
      <c r="H1580" s="95">
        <f t="shared" si="53"/>
        <v>26</v>
      </c>
      <c r="I1580" s="95">
        <f t="shared" si="32"/>
        <v>2.7139874739039668E-2</v>
      </c>
      <c r="J1580" s="95">
        <f t="shared" si="2"/>
        <v>1.9969278033794162E-2</v>
      </c>
      <c r="K1580" s="34" t="s">
        <v>4728</v>
      </c>
    </row>
    <row r="1581" spans="1:11">
      <c r="A1581" s="34" t="s">
        <v>4670</v>
      </c>
      <c r="B1581" s="34">
        <v>2022</v>
      </c>
      <c r="C1581" s="34">
        <v>21</v>
      </c>
      <c r="D1581" s="34" t="s">
        <v>4678</v>
      </c>
      <c r="E1581" s="95">
        <f t="shared" si="52"/>
        <v>958</v>
      </c>
      <c r="F1581" s="95">
        <f>Cargos_x_gob!$C$5+Cargos_x_gob!$C$9</f>
        <v>1302</v>
      </c>
      <c r="G1581" s="95">
        <f t="array" ref="G1581">SUM(IF('Graf I Nivel Datastudio'!$B$1:$B$1613=B1581,IF('Graf I Nivel Datastudio'!$C$1:$C$1613=C1581,IF('Graf I Nivel Datastudio'!$D$1:$D$1613=D1581,'Graf I Nivel Datastudio'!$G$1:$G$1613,0))))+SUM(IF('Graf II Nivel Datastudio'!$B$1:$B$1613=B1581,IF('Graf II Nivel Datastudio'!$C$1:$C$1613=C1581,IF('Graf II Nivel Datastudio'!$D$1:$D$1613=D1581,'Graf II Nivel Datastudio'!$G$1:$G$1613,0))))</f>
        <v>9</v>
      </c>
      <c r="H1581" s="95">
        <f t="shared" si="53"/>
        <v>35</v>
      </c>
      <c r="I1581" s="95">
        <f t="shared" si="32"/>
        <v>3.6534446764091857E-2</v>
      </c>
      <c r="J1581" s="95">
        <f t="shared" si="2"/>
        <v>2.6881720430107527E-2</v>
      </c>
      <c r="K1581" s="34" t="s">
        <v>4728</v>
      </c>
    </row>
    <row r="1582" spans="1:11">
      <c r="A1582" s="34" t="s">
        <v>4670</v>
      </c>
      <c r="B1582" s="34">
        <v>2022</v>
      </c>
      <c r="C1582" s="34">
        <v>22</v>
      </c>
      <c r="D1582" s="34" t="s">
        <v>4678</v>
      </c>
      <c r="E1582" s="95">
        <f t="shared" si="52"/>
        <v>958</v>
      </c>
      <c r="F1582" s="95">
        <f>Cargos_x_gob!$C$5+Cargos_x_gob!$C$9</f>
        <v>1302</v>
      </c>
      <c r="G1582" s="95">
        <f t="array" ref="G1582">SUM(IF('Graf I Nivel Datastudio'!$B$1:$B$1613=B1582,IF('Graf I Nivel Datastudio'!$C$1:$C$1613=C1582,IF('Graf I Nivel Datastudio'!$D$1:$D$1613=D1582,'Graf I Nivel Datastudio'!$G$1:$G$1613,0))))+SUM(IF('Graf II Nivel Datastudio'!$B$1:$B$1613=B1582,IF('Graf II Nivel Datastudio'!$C$1:$C$1613=C1582,IF('Graf II Nivel Datastudio'!$D$1:$D$1613=D1582,'Graf II Nivel Datastudio'!$G$1:$G$1613,0))))</f>
        <v>2</v>
      </c>
      <c r="H1582" s="95">
        <f t="shared" si="53"/>
        <v>37</v>
      </c>
      <c r="I1582" s="95">
        <f t="shared" si="32"/>
        <v>3.8622129436325675E-2</v>
      </c>
      <c r="J1582" s="95">
        <f t="shared" si="2"/>
        <v>2.8417818740399385E-2</v>
      </c>
      <c r="K1582" s="34" t="s">
        <v>4728</v>
      </c>
    </row>
    <row r="1583" spans="1:11">
      <c r="A1583" s="34" t="s">
        <v>4670</v>
      </c>
      <c r="B1583" s="34">
        <v>2022</v>
      </c>
      <c r="C1583" s="34">
        <v>23</v>
      </c>
      <c r="D1583" s="34" t="s">
        <v>4678</v>
      </c>
      <c r="E1583" s="95">
        <f t="shared" si="52"/>
        <v>958</v>
      </c>
      <c r="F1583" s="95">
        <f>Cargos_x_gob!$C$5+Cargos_x_gob!$C$9</f>
        <v>1302</v>
      </c>
      <c r="G1583" s="95">
        <f t="array" ref="G1583">SUM(IF('Graf I Nivel Datastudio'!$B$1:$B$1613=B1583,IF('Graf I Nivel Datastudio'!$C$1:$C$1613=C1583,IF('Graf I Nivel Datastudio'!$D$1:$D$1613=D1583,'Graf I Nivel Datastudio'!$G$1:$G$1613,0))))+SUM(IF('Graf II Nivel Datastudio'!$B$1:$B$1613=B1583,IF('Graf II Nivel Datastudio'!$C$1:$C$1613=C1583,IF('Graf II Nivel Datastudio'!$D$1:$D$1613=D1583,'Graf II Nivel Datastudio'!$G$1:$G$1613,0))))</f>
        <v>2</v>
      </c>
      <c r="H1583" s="95">
        <f t="shared" si="53"/>
        <v>39</v>
      </c>
      <c r="I1583" s="95">
        <f t="shared" si="32"/>
        <v>4.07098121085595E-2</v>
      </c>
      <c r="J1583" s="95">
        <f t="shared" si="2"/>
        <v>2.9953917050691243E-2</v>
      </c>
      <c r="K1583" s="34" t="s">
        <v>4728</v>
      </c>
    </row>
    <row r="1584" spans="1:11">
      <c r="A1584" s="34" t="s">
        <v>4670</v>
      </c>
      <c r="B1584" s="34">
        <v>2022</v>
      </c>
      <c r="C1584" s="34">
        <v>24</v>
      </c>
      <c r="D1584" s="34" t="s">
        <v>4678</v>
      </c>
      <c r="E1584" s="95">
        <f t="shared" si="52"/>
        <v>958</v>
      </c>
      <c r="F1584" s="95">
        <f>Cargos_x_gob!$C$5+Cargos_x_gob!$C$9</f>
        <v>1302</v>
      </c>
      <c r="G1584" s="95">
        <f t="array" ref="G1584">SUM(IF('Graf I Nivel Datastudio'!$B$1:$B$1613=B1584,IF('Graf I Nivel Datastudio'!$C$1:$C$1613=C1584,IF('Graf I Nivel Datastudio'!$D$1:$D$1613=D1584,'Graf I Nivel Datastudio'!$G$1:$G$1613,0))))+SUM(IF('Graf II Nivel Datastudio'!$B$1:$B$1613=B1584,IF('Graf II Nivel Datastudio'!$C$1:$C$1613=C1584,IF('Graf II Nivel Datastudio'!$D$1:$D$1613=D1584,'Graf II Nivel Datastudio'!$G$1:$G$1613,0))))</f>
        <v>2</v>
      </c>
      <c r="H1584" s="95">
        <f t="shared" si="53"/>
        <v>41</v>
      </c>
      <c r="I1584" s="95">
        <f t="shared" si="32"/>
        <v>4.2797494780793317E-2</v>
      </c>
      <c r="J1584" s="95">
        <f t="shared" si="2"/>
        <v>3.1490015360983101E-2</v>
      </c>
      <c r="K1584" s="34" t="s">
        <v>4728</v>
      </c>
    </row>
    <row r="1585" spans="1:11">
      <c r="A1585" s="34" t="s">
        <v>4670</v>
      </c>
      <c r="B1585" s="34">
        <v>2022</v>
      </c>
      <c r="C1585" s="34">
        <v>25</v>
      </c>
      <c r="D1585" s="34" t="s">
        <v>4678</v>
      </c>
      <c r="E1585" s="95">
        <f t="shared" ref="E1585:E1648" si="54">GB1_IN+GB1_IIN</f>
        <v>958</v>
      </c>
      <c r="F1585" s="95">
        <f>Cargos_x_gob!$C$5+Cargos_x_gob!$C$9</f>
        <v>1302</v>
      </c>
      <c r="G1585" s="95">
        <f t="array" ref="G1585">SUM(IF('Graf I Nivel Datastudio'!$B$1:$B$1613=B1585,IF('Graf I Nivel Datastudio'!$C$1:$C$1613=C1585,IF('Graf I Nivel Datastudio'!$D$1:$D$1613=D1585,'Graf I Nivel Datastudio'!$G$1:$G$1613,0))))+SUM(IF('Graf II Nivel Datastudio'!$B$1:$B$1613=B1585,IF('Graf II Nivel Datastudio'!$C$1:$C$1613=C1585,IF('Graf II Nivel Datastudio'!$D$1:$D$1613=D1585,'Graf II Nivel Datastudio'!$G$1:$G$1613,0))))</f>
        <v>3</v>
      </c>
      <c r="H1585" s="95">
        <f t="shared" si="53"/>
        <v>44</v>
      </c>
      <c r="I1585" s="95">
        <f t="shared" si="32"/>
        <v>4.5929018789144051E-2</v>
      </c>
      <c r="J1585" s="95">
        <f t="shared" si="2"/>
        <v>3.3794162826420893E-2</v>
      </c>
      <c r="K1585" s="34" t="s">
        <v>4728</v>
      </c>
    </row>
    <row r="1586" spans="1:11">
      <c r="A1586" s="34" t="s">
        <v>4670</v>
      </c>
      <c r="B1586" s="34">
        <v>2022</v>
      </c>
      <c r="C1586" s="34">
        <v>26</v>
      </c>
      <c r="D1586" s="34" t="s">
        <v>4678</v>
      </c>
      <c r="E1586" s="95">
        <f t="shared" si="54"/>
        <v>958</v>
      </c>
      <c r="F1586" s="95">
        <f>Cargos_x_gob!$C$5+Cargos_x_gob!$C$9</f>
        <v>1302</v>
      </c>
      <c r="G1586" s="95">
        <f t="array" ref="G1586">SUM(IF('Graf I Nivel Datastudio'!$B$1:$B$1613=B1586,IF('Graf I Nivel Datastudio'!$C$1:$C$1613=C1586,IF('Graf I Nivel Datastudio'!$D$1:$D$1613=D1586,'Graf I Nivel Datastudio'!$G$1:$G$1613,0))))+SUM(IF('Graf II Nivel Datastudio'!$B$1:$B$1613=B1586,IF('Graf II Nivel Datastudio'!$C$1:$C$1613=C1586,IF('Graf II Nivel Datastudio'!$D$1:$D$1613=D1586,'Graf II Nivel Datastudio'!$G$1:$G$1613,0))))</f>
        <v>3</v>
      </c>
      <c r="H1586" s="95">
        <f t="shared" si="53"/>
        <v>47</v>
      </c>
      <c r="I1586" s="95">
        <f t="shared" si="32"/>
        <v>4.9060542797494784E-2</v>
      </c>
      <c r="J1586" s="95">
        <f t="shared" si="2"/>
        <v>3.6098310291858678E-2</v>
      </c>
      <c r="K1586" s="34" t="s">
        <v>4728</v>
      </c>
    </row>
    <row r="1587" spans="1:11">
      <c r="A1587" s="34" t="s">
        <v>4670</v>
      </c>
      <c r="B1587" s="34">
        <v>2022</v>
      </c>
      <c r="C1587" s="34">
        <v>27</v>
      </c>
      <c r="D1587" s="34" t="s">
        <v>4678</v>
      </c>
      <c r="E1587" s="95">
        <f t="shared" si="54"/>
        <v>958</v>
      </c>
      <c r="F1587" s="95">
        <f>Cargos_x_gob!$C$5+Cargos_x_gob!$C$9</f>
        <v>1302</v>
      </c>
      <c r="G1587" s="95">
        <f t="array" ref="G1587">SUM(IF('Graf I Nivel Datastudio'!$B$1:$B$1613=B1587,IF('Graf I Nivel Datastudio'!$C$1:$C$1613=C1587,IF('Graf I Nivel Datastudio'!$D$1:$D$1613=D1587,'Graf I Nivel Datastudio'!$G$1:$G$1613,0))))+SUM(IF('Graf II Nivel Datastudio'!$B$1:$B$1613=B1587,IF('Graf II Nivel Datastudio'!$C$1:$C$1613=C1587,IF('Graf II Nivel Datastudio'!$D$1:$D$1613=D1587,'Graf II Nivel Datastudio'!$G$1:$G$1613,0))))</f>
        <v>0</v>
      </c>
      <c r="H1587" s="95">
        <f t="shared" si="53"/>
        <v>47</v>
      </c>
      <c r="I1587" s="95">
        <f t="shared" si="32"/>
        <v>4.9060542797494784E-2</v>
      </c>
      <c r="J1587" s="95">
        <f t="shared" si="2"/>
        <v>3.6098310291858678E-2</v>
      </c>
      <c r="K1587" s="34" t="s">
        <v>4728</v>
      </c>
    </row>
    <row r="1588" spans="1:11">
      <c r="A1588" s="34" t="s">
        <v>4670</v>
      </c>
      <c r="B1588" s="34">
        <v>2022</v>
      </c>
      <c r="C1588" s="34">
        <v>28</v>
      </c>
      <c r="D1588" s="34" t="s">
        <v>4678</v>
      </c>
      <c r="E1588" s="95">
        <f t="shared" si="54"/>
        <v>958</v>
      </c>
      <c r="F1588" s="95">
        <f>Cargos_x_gob!$C$5+Cargos_x_gob!$C$9</f>
        <v>1302</v>
      </c>
      <c r="G1588" s="95">
        <f t="array" ref="G1588">SUM(IF('Graf I Nivel Datastudio'!$B$1:$B$1613=B1588,IF('Graf I Nivel Datastudio'!$C$1:$C$1613=C1588,IF('Graf I Nivel Datastudio'!$D$1:$D$1613=D1588,'Graf I Nivel Datastudio'!$G$1:$G$1613,0))))+SUM(IF('Graf II Nivel Datastudio'!$B$1:$B$1613=B1588,IF('Graf II Nivel Datastudio'!$C$1:$C$1613=C1588,IF('Graf II Nivel Datastudio'!$D$1:$D$1613=D1588,'Graf II Nivel Datastudio'!$G$1:$G$1613,0))))</f>
        <v>2</v>
      </c>
      <c r="H1588" s="95">
        <f t="shared" si="53"/>
        <v>49</v>
      </c>
      <c r="I1588" s="95">
        <f t="shared" si="32"/>
        <v>5.1148225469728602E-2</v>
      </c>
      <c r="J1588" s="95">
        <f t="shared" si="2"/>
        <v>3.7634408602150539E-2</v>
      </c>
      <c r="K1588" s="34" t="s">
        <v>4728</v>
      </c>
    </row>
    <row r="1589" spans="1:11">
      <c r="A1589" s="34" t="s">
        <v>4670</v>
      </c>
      <c r="B1589" s="34">
        <v>2022</v>
      </c>
      <c r="C1589" s="34">
        <v>29</v>
      </c>
      <c r="D1589" s="34" t="s">
        <v>4678</v>
      </c>
      <c r="E1589" s="95">
        <f t="shared" si="54"/>
        <v>958</v>
      </c>
      <c r="F1589" s="95">
        <f>Cargos_x_gob!$C$5+Cargos_x_gob!$C$9</f>
        <v>1302</v>
      </c>
      <c r="G1589" s="95">
        <f t="array" ref="G1589">SUM(IF('Graf I Nivel Datastudio'!$B$1:$B$1613=B1589,IF('Graf I Nivel Datastudio'!$C$1:$C$1613=C1589,IF('Graf I Nivel Datastudio'!$D$1:$D$1613=D1589,'Graf I Nivel Datastudio'!$G$1:$G$1613,0))))+SUM(IF('Graf II Nivel Datastudio'!$B$1:$B$1613=B1589,IF('Graf II Nivel Datastudio'!$C$1:$C$1613=C1589,IF('Graf II Nivel Datastudio'!$D$1:$D$1613=D1589,'Graf II Nivel Datastudio'!$G$1:$G$1613,0))))</f>
        <v>6</v>
      </c>
      <c r="H1589" s="95">
        <f t="shared" si="53"/>
        <v>55</v>
      </c>
      <c r="I1589" s="95">
        <f t="shared" si="32"/>
        <v>5.7411273486430062E-2</v>
      </c>
      <c r="J1589" s="95">
        <f t="shared" si="2"/>
        <v>4.2242703533026116E-2</v>
      </c>
      <c r="K1589" s="34" t="s">
        <v>4728</v>
      </c>
    </row>
    <row r="1590" spans="1:11">
      <c r="A1590" s="34" t="s">
        <v>4670</v>
      </c>
      <c r="B1590" s="34">
        <v>2022</v>
      </c>
      <c r="C1590" s="34">
        <v>30</v>
      </c>
      <c r="D1590" s="34" t="s">
        <v>4678</v>
      </c>
      <c r="E1590" s="95">
        <f t="shared" si="54"/>
        <v>958</v>
      </c>
      <c r="F1590" s="95">
        <f>Cargos_x_gob!$C$5+Cargos_x_gob!$C$9</f>
        <v>1302</v>
      </c>
      <c r="G1590" s="95">
        <f t="array" ref="G1590">SUM(IF('Graf I Nivel Datastudio'!$B$1:$B$1613=B1590,IF('Graf I Nivel Datastudio'!$C$1:$C$1613=C1590,IF('Graf I Nivel Datastudio'!$D$1:$D$1613=D1590,'Graf I Nivel Datastudio'!$G$1:$G$1613,0))))+SUM(IF('Graf II Nivel Datastudio'!$B$1:$B$1613=B1590,IF('Graf II Nivel Datastudio'!$C$1:$C$1613=C1590,IF('Graf II Nivel Datastudio'!$D$1:$D$1613=D1590,'Graf II Nivel Datastudio'!$G$1:$G$1613,0))))</f>
        <v>6</v>
      </c>
      <c r="H1590" s="95">
        <f t="shared" si="53"/>
        <v>61</v>
      </c>
      <c r="I1590" s="95">
        <f t="shared" si="32"/>
        <v>6.3674321503131528E-2</v>
      </c>
      <c r="J1590" s="95">
        <f t="shared" si="2"/>
        <v>4.6850998463901693E-2</v>
      </c>
      <c r="K1590" s="34" t="s">
        <v>4728</v>
      </c>
    </row>
    <row r="1591" spans="1:11">
      <c r="A1591" s="34" t="s">
        <v>4670</v>
      </c>
      <c r="B1591" s="34">
        <v>2022</v>
      </c>
      <c r="C1591" s="34">
        <v>31</v>
      </c>
      <c r="D1591" s="34" t="s">
        <v>4678</v>
      </c>
      <c r="E1591" s="95">
        <f t="shared" si="54"/>
        <v>958</v>
      </c>
      <c r="F1591" s="95">
        <f>Cargos_x_gob!$C$5+Cargos_x_gob!$C$9</f>
        <v>1302</v>
      </c>
      <c r="G1591" s="95">
        <f t="array" ref="G1591">SUM(IF('Graf I Nivel Datastudio'!$B$1:$B$1613=B1591,IF('Graf I Nivel Datastudio'!$C$1:$C$1613=C1591,IF('Graf I Nivel Datastudio'!$D$1:$D$1613=D1591,'Graf I Nivel Datastudio'!$G$1:$G$1613,0))))+SUM(IF('Graf II Nivel Datastudio'!$B$1:$B$1613=B1591,IF('Graf II Nivel Datastudio'!$C$1:$C$1613=C1591,IF('Graf II Nivel Datastudio'!$D$1:$D$1613=D1591,'Graf II Nivel Datastudio'!$G$1:$G$1613,0))))</f>
        <v>5</v>
      </c>
      <c r="H1591" s="95">
        <f t="shared" si="53"/>
        <v>66</v>
      </c>
      <c r="I1591" s="95">
        <f t="shared" si="32"/>
        <v>6.889352818371608E-2</v>
      </c>
      <c r="J1591" s="95">
        <f t="shared" si="2"/>
        <v>5.0691244239631339E-2</v>
      </c>
      <c r="K1591" s="34" t="s">
        <v>4728</v>
      </c>
    </row>
    <row r="1592" spans="1:11">
      <c r="A1592" s="34" t="s">
        <v>4670</v>
      </c>
      <c r="B1592" s="34">
        <v>2022</v>
      </c>
      <c r="C1592" s="34">
        <v>32</v>
      </c>
      <c r="D1592" s="34" t="s">
        <v>4678</v>
      </c>
      <c r="E1592" s="95">
        <f t="shared" si="54"/>
        <v>958</v>
      </c>
      <c r="F1592" s="95">
        <f>Cargos_x_gob!$C$5+Cargos_x_gob!$C$9</f>
        <v>1302</v>
      </c>
      <c r="G1592" s="95">
        <f t="array" ref="G1592">SUM(IF('Graf I Nivel Datastudio'!$B$1:$B$1613=B1592,IF('Graf I Nivel Datastudio'!$C$1:$C$1613=C1592,IF('Graf I Nivel Datastudio'!$D$1:$D$1613=D1592,'Graf I Nivel Datastudio'!$G$1:$G$1613,0))))+SUM(IF('Graf II Nivel Datastudio'!$B$1:$B$1613=B1592,IF('Graf II Nivel Datastudio'!$C$1:$C$1613=C1592,IF('Graf II Nivel Datastudio'!$D$1:$D$1613=D1592,'Graf II Nivel Datastudio'!$G$1:$G$1613,0))))</f>
        <v>0</v>
      </c>
      <c r="H1592" s="95">
        <f t="shared" si="53"/>
        <v>66</v>
      </c>
      <c r="I1592" s="95">
        <f t="shared" si="32"/>
        <v>6.889352818371608E-2</v>
      </c>
      <c r="J1592" s="95">
        <f t="shared" si="2"/>
        <v>5.0691244239631339E-2</v>
      </c>
      <c r="K1592" s="34" t="s">
        <v>4728</v>
      </c>
    </row>
    <row r="1593" spans="1:11">
      <c r="A1593" s="34" t="s">
        <v>4670</v>
      </c>
      <c r="B1593" s="34">
        <v>2022</v>
      </c>
      <c r="C1593" s="34">
        <v>33</v>
      </c>
      <c r="D1593" s="34" t="s">
        <v>4678</v>
      </c>
      <c r="E1593" s="95">
        <f t="shared" si="54"/>
        <v>958</v>
      </c>
      <c r="F1593" s="95">
        <f>Cargos_x_gob!$C$5+Cargos_x_gob!$C$9</f>
        <v>1302</v>
      </c>
      <c r="G1593" s="95">
        <f t="array" ref="G1593">SUM(IF('Graf I Nivel Datastudio'!$B$1:$B$1613=B1593,IF('Graf I Nivel Datastudio'!$C$1:$C$1613=C1593,IF('Graf I Nivel Datastudio'!$D$1:$D$1613=D1593,'Graf I Nivel Datastudio'!$G$1:$G$1613,0))))+SUM(IF('Graf II Nivel Datastudio'!$B$1:$B$1613=B1593,IF('Graf II Nivel Datastudio'!$C$1:$C$1613=C1593,IF('Graf II Nivel Datastudio'!$D$1:$D$1613=D1593,'Graf II Nivel Datastudio'!$G$1:$G$1613,0))))</f>
        <v>0</v>
      </c>
      <c r="H1593" s="95">
        <f t="shared" si="53"/>
        <v>66</v>
      </c>
      <c r="I1593" s="95">
        <f t="shared" si="32"/>
        <v>6.889352818371608E-2</v>
      </c>
      <c r="J1593" s="95">
        <f t="shared" si="2"/>
        <v>5.0691244239631339E-2</v>
      </c>
      <c r="K1593" s="34" t="s">
        <v>4728</v>
      </c>
    </row>
    <row r="1594" spans="1:11">
      <c r="A1594" s="34" t="s">
        <v>4670</v>
      </c>
      <c r="B1594" s="34">
        <v>2022</v>
      </c>
      <c r="C1594" s="34">
        <v>34</v>
      </c>
      <c r="D1594" s="34" t="s">
        <v>4678</v>
      </c>
      <c r="E1594" s="95">
        <f t="shared" si="54"/>
        <v>958</v>
      </c>
      <c r="F1594" s="95">
        <f>Cargos_x_gob!$C$5+Cargos_x_gob!$C$9</f>
        <v>1302</v>
      </c>
      <c r="G1594" s="95">
        <f t="array" ref="G1594">SUM(IF('Graf I Nivel Datastudio'!$B$1:$B$1613=B1594,IF('Graf I Nivel Datastudio'!$C$1:$C$1613=C1594,IF('Graf I Nivel Datastudio'!$D$1:$D$1613=D1594,'Graf I Nivel Datastudio'!$G$1:$G$1613,0))))+SUM(IF('Graf II Nivel Datastudio'!$B$1:$B$1613=B1594,IF('Graf II Nivel Datastudio'!$C$1:$C$1613=C1594,IF('Graf II Nivel Datastudio'!$D$1:$D$1613=D1594,'Graf II Nivel Datastudio'!$G$1:$G$1613,0))))</f>
        <v>3</v>
      </c>
      <c r="H1594" s="95">
        <f t="shared" si="53"/>
        <v>69</v>
      </c>
      <c r="I1594" s="95">
        <f t="shared" si="32"/>
        <v>7.2025052192066799E-2</v>
      </c>
      <c r="J1594" s="95">
        <f t="shared" si="2"/>
        <v>5.2995391705069124E-2</v>
      </c>
      <c r="K1594" s="34" t="s">
        <v>4728</v>
      </c>
    </row>
    <row r="1595" spans="1:11">
      <c r="A1595" s="34" t="s">
        <v>4670</v>
      </c>
      <c r="B1595" s="34">
        <v>2022</v>
      </c>
      <c r="C1595" s="34">
        <v>35</v>
      </c>
      <c r="D1595" s="34" t="s">
        <v>4678</v>
      </c>
      <c r="E1595" s="95">
        <f t="shared" si="54"/>
        <v>958</v>
      </c>
      <c r="F1595" s="95">
        <f>Cargos_x_gob!$C$5+Cargos_x_gob!$C$9</f>
        <v>1302</v>
      </c>
      <c r="G1595" s="95">
        <f t="array" ref="G1595">SUM(IF('Graf I Nivel Datastudio'!$B$1:$B$1613=B1595,IF('Graf I Nivel Datastudio'!$C$1:$C$1613=C1595,IF('Graf I Nivel Datastudio'!$D$1:$D$1613=D1595,'Graf I Nivel Datastudio'!$G$1:$G$1613,0))))+SUM(IF('Graf II Nivel Datastudio'!$B$1:$B$1613=B1595,IF('Graf II Nivel Datastudio'!$C$1:$C$1613=C1595,IF('Graf II Nivel Datastudio'!$D$1:$D$1613=D1595,'Graf II Nivel Datastudio'!$G$1:$G$1613,0))))</f>
        <v>1</v>
      </c>
      <c r="H1595" s="95">
        <f t="shared" si="53"/>
        <v>70</v>
      </c>
      <c r="I1595" s="95">
        <f t="shared" si="32"/>
        <v>7.3068893528183715E-2</v>
      </c>
      <c r="J1595" s="95">
        <f t="shared" si="2"/>
        <v>5.3763440860215055E-2</v>
      </c>
      <c r="K1595" s="34" t="s">
        <v>4728</v>
      </c>
    </row>
    <row r="1596" spans="1:11">
      <c r="A1596" s="34" t="s">
        <v>4670</v>
      </c>
      <c r="B1596" s="34">
        <v>2022</v>
      </c>
      <c r="C1596" s="34">
        <v>36</v>
      </c>
      <c r="D1596" s="34" t="s">
        <v>4678</v>
      </c>
      <c r="E1596" s="95">
        <f t="shared" si="54"/>
        <v>958</v>
      </c>
      <c r="F1596" s="95">
        <f>Cargos_x_gob!$C$5+Cargos_x_gob!$C$9</f>
        <v>1302</v>
      </c>
      <c r="G1596" s="95">
        <f t="array" ref="G1596">SUM(IF('Graf I Nivel Datastudio'!$B$1:$B$1613=B1596,IF('Graf I Nivel Datastudio'!$C$1:$C$1613=C1596,IF('Graf I Nivel Datastudio'!$D$1:$D$1613=D1596,'Graf I Nivel Datastudio'!$G$1:$G$1613,0))))+SUM(IF('Graf II Nivel Datastudio'!$B$1:$B$1613=B1596,IF('Graf II Nivel Datastudio'!$C$1:$C$1613=C1596,IF('Graf II Nivel Datastudio'!$D$1:$D$1613=D1596,'Graf II Nivel Datastudio'!$G$1:$G$1613,0))))</f>
        <v>0</v>
      </c>
      <c r="H1596" s="95">
        <f t="shared" si="53"/>
        <v>70</v>
      </c>
      <c r="I1596" s="95">
        <f t="shared" si="32"/>
        <v>7.3068893528183715E-2</v>
      </c>
      <c r="J1596" s="95">
        <f t="shared" si="2"/>
        <v>5.3763440860215055E-2</v>
      </c>
      <c r="K1596" s="34" t="s">
        <v>4728</v>
      </c>
    </row>
    <row r="1597" spans="1:11">
      <c r="A1597" s="34" t="s">
        <v>4670</v>
      </c>
      <c r="B1597" s="34">
        <v>2022</v>
      </c>
      <c r="C1597" s="34">
        <v>37</v>
      </c>
      <c r="D1597" s="34" t="s">
        <v>4678</v>
      </c>
      <c r="E1597" s="95">
        <f t="shared" si="54"/>
        <v>958</v>
      </c>
      <c r="F1597" s="95">
        <f>Cargos_x_gob!$C$5+Cargos_x_gob!$C$9</f>
        <v>1302</v>
      </c>
      <c r="G1597" s="95">
        <f t="array" ref="G1597">SUM(IF('Graf I Nivel Datastudio'!$B$1:$B$1613=B1597,IF('Graf I Nivel Datastudio'!$C$1:$C$1613=C1597,IF('Graf I Nivel Datastudio'!$D$1:$D$1613=D1597,'Graf I Nivel Datastudio'!$G$1:$G$1613,0))))+SUM(IF('Graf II Nivel Datastudio'!$B$1:$B$1613=B1597,IF('Graf II Nivel Datastudio'!$C$1:$C$1613=C1597,IF('Graf II Nivel Datastudio'!$D$1:$D$1613=D1597,'Graf II Nivel Datastudio'!$G$1:$G$1613,0))))</f>
        <v>0</v>
      </c>
      <c r="H1597" s="95">
        <f t="shared" si="53"/>
        <v>70</v>
      </c>
      <c r="I1597" s="95">
        <f t="shared" si="32"/>
        <v>7.3068893528183715E-2</v>
      </c>
      <c r="J1597" s="95">
        <f t="shared" si="2"/>
        <v>5.3763440860215055E-2</v>
      </c>
      <c r="K1597" s="34" t="s">
        <v>4728</v>
      </c>
    </row>
    <row r="1598" spans="1:11">
      <c r="A1598" s="34" t="s">
        <v>4670</v>
      </c>
      <c r="B1598" s="34">
        <v>2022</v>
      </c>
      <c r="C1598" s="34">
        <v>38</v>
      </c>
      <c r="D1598" s="34" t="s">
        <v>4678</v>
      </c>
      <c r="E1598" s="95">
        <f t="shared" si="54"/>
        <v>958</v>
      </c>
      <c r="F1598" s="95">
        <f>Cargos_x_gob!$C$5+Cargos_x_gob!$C$9</f>
        <v>1302</v>
      </c>
      <c r="G1598" s="95">
        <f t="array" ref="G1598">SUM(IF('Graf I Nivel Datastudio'!$B$1:$B$1613=B1598,IF('Graf I Nivel Datastudio'!$C$1:$C$1613=C1598,IF('Graf I Nivel Datastudio'!$D$1:$D$1613=D1598,'Graf I Nivel Datastudio'!$G$1:$G$1613,0))))+SUM(IF('Graf II Nivel Datastudio'!$B$1:$B$1613=B1598,IF('Graf II Nivel Datastudio'!$C$1:$C$1613=C1598,IF('Graf II Nivel Datastudio'!$D$1:$D$1613=D1598,'Graf II Nivel Datastudio'!$G$1:$G$1613,0))))</f>
        <v>1</v>
      </c>
      <c r="H1598" s="95">
        <f t="shared" si="53"/>
        <v>71</v>
      </c>
      <c r="I1598" s="95">
        <f t="shared" si="32"/>
        <v>7.4112734864300631E-2</v>
      </c>
      <c r="J1598" s="95">
        <f t="shared" si="2"/>
        <v>5.4531490015360985E-2</v>
      </c>
      <c r="K1598" s="34" t="s">
        <v>4728</v>
      </c>
    </row>
    <row r="1599" spans="1:11">
      <c r="A1599" s="34" t="s">
        <v>4670</v>
      </c>
      <c r="B1599" s="34">
        <v>2022</v>
      </c>
      <c r="C1599" s="34">
        <v>39</v>
      </c>
      <c r="D1599" s="34" t="s">
        <v>4678</v>
      </c>
      <c r="E1599" s="95">
        <f t="shared" si="54"/>
        <v>958</v>
      </c>
      <c r="F1599" s="95">
        <f>Cargos_x_gob!$C$5+Cargos_x_gob!$C$9</f>
        <v>1302</v>
      </c>
      <c r="G1599" s="95">
        <f t="array" ref="G1599">SUM(IF('Graf I Nivel Datastudio'!$B$1:$B$1613=B1599,IF('Graf I Nivel Datastudio'!$C$1:$C$1613=C1599,IF('Graf I Nivel Datastudio'!$D$1:$D$1613=D1599,'Graf I Nivel Datastudio'!$G$1:$G$1613,0))))+SUM(IF('Graf II Nivel Datastudio'!$B$1:$B$1613=B1599,IF('Graf II Nivel Datastudio'!$C$1:$C$1613=C1599,IF('Graf II Nivel Datastudio'!$D$1:$D$1613=D1599,'Graf II Nivel Datastudio'!$G$1:$G$1613,0))))</f>
        <v>1</v>
      </c>
      <c r="H1599" s="95">
        <f t="shared" si="53"/>
        <v>72</v>
      </c>
      <c r="I1599" s="95">
        <f t="shared" si="32"/>
        <v>7.5156576200417533E-2</v>
      </c>
      <c r="J1599" s="95">
        <f t="shared" si="2"/>
        <v>5.5299539170506916E-2</v>
      </c>
      <c r="K1599" s="34" t="s">
        <v>4728</v>
      </c>
    </row>
    <row r="1600" spans="1:11">
      <c r="A1600" s="34" t="s">
        <v>4670</v>
      </c>
      <c r="B1600" s="34">
        <v>2022</v>
      </c>
      <c r="C1600" s="34">
        <v>40</v>
      </c>
      <c r="D1600" s="34" t="s">
        <v>4678</v>
      </c>
      <c r="E1600" s="95">
        <f t="shared" si="54"/>
        <v>958</v>
      </c>
      <c r="F1600" s="95">
        <f>Cargos_x_gob!$C$5+Cargos_x_gob!$C$9</f>
        <v>1302</v>
      </c>
      <c r="G1600" s="95">
        <f t="array" ref="G1600">SUM(IF('Graf I Nivel Datastudio'!$B$1:$B$1613=B1600,IF('Graf I Nivel Datastudio'!$C$1:$C$1613=C1600,IF('Graf I Nivel Datastudio'!$D$1:$D$1613=D1600,'Graf I Nivel Datastudio'!$G$1:$G$1613,0))))+SUM(IF('Graf II Nivel Datastudio'!$B$1:$B$1613=B1600,IF('Graf II Nivel Datastudio'!$C$1:$C$1613=C1600,IF('Graf II Nivel Datastudio'!$D$1:$D$1613=D1600,'Graf II Nivel Datastudio'!$G$1:$G$1613,0))))</f>
        <v>1</v>
      </c>
      <c r="H1600" s="95">
        <f t="shared" si="53"/>
        <v>73</v>
      </c>
      <c r="I1600" s="95">
        <f t="shared" si="32"/>
        <v>7.6200417536534448E-2</v>
      </c>
      <c r="J1600" s="95">
        <f t="shared" si="2"/>
        <v>5.606758832565284E-2</v>
      </c>
      <c r="K1600" s="34" t="s">
        <v>4728</v>
      </c>
    </row>
    <row r="1601" spans="1:11">
      <c r="A1601" s="34" t="s">
        <v>4670</v>
      </c>
      <c r="B1601" s="34">
        <v>2022</v>
      </c>
      <c r="C1601" s="34">
        <v>41</v>
      </c>
      <c r="D1601" s="34" t="s">
        <v>4678</v>
      </c>
      <c r="E1601" s="95">
        <f t="shared" si="54"/>
        <v>958</v>
      </c>
      <c r="F1601" s="95">
        <f>Cargos_x_gob!$C$5+Cargos_x_gob!$C$9</f>
        <v>1302</v>
      </c>
      <c r="G1601" s="95">
        <f t="array" ref="G1601">SUM(IF('Graf I Nivel Datastudio'!$B$1:$B$1613=B1601,IF('Graf I Nivel Datastudio'!$C$1:$C$1613=C1601,IF('Graf I Nivel Datastudio'!$D$1:$D$1613=D1601,'Graf I Nivel Datastudio'!$G$1:$G$1613,0))))+SUM(IF('Graf II Nivel Datastudio'!$B$1:$B$1613=B1601,IF('Graf II Nivel Datastudio'!$C$1:$C$1613=C1601,IF('Graf II Nivel Datastudio'!$D$1:$D$1613=D1601,'Graf II Nivel Datastudio'!$G$1:$G$1613,0))))</f>
        <v>2</v>
      </c>
      <c r="H1601" s="95">
        <f t="shared" si="53"/>
        <v>75</v>
      </c>
      <c r="I1601" s="95">
        <f t="shared" si="32"/>
        <v>7.8288100208768266E-2</v>
      </c>
      <c r="J1601" s="95">
        <f t="shared" si="2"/>
        <v>5.7603686635944701E-2</v>
      </c>
      <c r="K1601" s="34" t="s">
        <v>4728</v>
      </c>
    </row>
    <row r="1602" spans="1:11">
      <c r="A1602" s="34" t="s">
        <v>4670</v>
      </c>
      <c r="B1602" s="34">
        <v>2022</v>
      </c>
      <c r="C1602" s="34">
        <v>42</v>
      </c>
      <c r="D1602" s="34" t="s">
        <v>4678</v>
      </c>
      <c r="E1602" s="95">
        <f t="shared" si="54"/>
        <v>958</v>
      </c>
      <c r="F1602" s="95">
        <f>Cargos_x_gob!$C$5+Cargos_x_gob!$C$9</f>
        <v>1302</v>
      </c>
      <c r="G1602" s="95">
        <f t="array" ref="G1602">SUM(IF('Graf I Nivel Datastudio'!$B$1:$B$1613=B1602,IF('Graf I Nivel Datastudio'!$C$1:$C$1613=C1602,IF('Graf I Nivel Datastudio'!$D$1:$D$1613=D1602,'Graf I Nivel Datastudio'!$G$1:$G$1613,0))))+SUM(IF('Graf II Nivel Datastudio'!$B$1:$B$1613=B1602,IF('Graf II Nivel Datastudio'!$C$1:$C$1613=C1602,IF('Graf II Nivel Datastudio'!$D$1:$D$1613=D1602,'Graf II Nivel Datastudio'!$G$1:$G$1613,0))))</f>
        <v>0</v>
      </c>
      <c r="H1602" s="95">
        <f t="shared" si="53"/>
        <v>75</v>
      </c>
      <c r="I1602" s="95">
        <f t="shared" si="32"/>
        <v>7.8288100208768266E-2</v>
      </c>
      <c r="J1602" s="95">
        <f t="shared" si="2"/>
        <v>5.7603686635944701E-2</v>
      </c>
      <c r="K1602" s="34" t="s">
        <v>4728</v>
      </c>
    </row>
    <row r="1603" spans="1:11">
      <c r="A1603" s="34" t="s">
        <v>4670</v>
      </c>
      <c r="B1603" s="34">
        <v>2022</v>
      </c>
      <c r="C1603" s="34">
        <v>43</v>
      </c>
      <c r="D1603" s="34" t="s">
        <v>4678</v>
      </c>
      <c r="E1603" s="95">
        <f t="shared" si="54"/>
        <v>958</v>
      </c>
      <c r="F1603" s="95">
        <f>Cargos_x_gob!$C$5+Cargos_x_gob!$C$9</f>
        <v>1302</v>
      </c>
      <c r="G1603" s="95">
        <f t="array" ref="G1603">SUM(IF('Graf I Nivel Datastudio'!$B$1:$B$1613=B1603,IF('Graf I Nivel Datastudio'!$C$1:$C$1613=C1603,IF('Graf I Nivel Datastudio'!$D$1:$D$1613=D1603,'Graf I Nivel Datastudio'!$G$1:$G$1613,0))))+SUM(IF('Graf II Nivel Datastudio'!$B$1:$B$1613=B1603,IF('Graf II Nivel Datastudio'!$C$1:$C$1613=C1603,IF('Graf II Nivel Datastudio'!$D$1:$D$1613=D1603,'Graf II Nivel Datastudio'!$G$1:$G$1613,0))))</f>
        <v>7</v>
      </c>
      <c r="H1603" s="95">
        <f t="shared" si="53"/>
        <v>82</v>
      </c>
      <c r="I1603" s="95">
        <f t="shared" si="32"/>
        <v>8.5594989561586635E-2</v>
      </c>
      <c r="J1603" s="95">
        <f t="shared" si="2"/>
        <v>6.2980030721966201E-2</v>
      </c>
      <c r="K1603" s="34" t="s">
        <v>4728</v>
      </c>
    </row>
    <row r="1604" spans="1:11">
      <c r="A1604" s="34" t="s">
        <v>4670</v>
      </c>
      <c r="B1604" s="34">
        <v>2022</v>
      </c>
      <c r="C1604" s="34">
        <v>44</v>
      </c>
      <c r="D1604" s="34" t="s">
        <v>4678</v>
      </c>
      <c r="E1604" s="95">
        <f t="shared" si="54"/>
        <v>958</v>
      </c>
      <c r="F1604" s="95">
        <f>Cargos_x_gob!$C$5+Cargos_x_gob!$C$9</f>
        <v>1302</v>
      </c>
      <c r="G1604" s="95">
        <f t="array" ref="G1604">SUM(IF('Graf I Nivel Datastudio'!$B$1:$B$1613=B1604,IF('Graf I Nivel Datastudio'!$C$1:$C$1613=C1604,IF('Graf I Nivel Datastudio'!$D$1:$D$1613=D1604,'Graf I Nivel Datastudio'!$G$1:$G$1613,0))))+SUM(IF('Graf II Nivel Datastudio'!$B$1:$B$1613=B1604,IF('Graf II Nivel Datastudio'!$C$1:$C$1613=C1604,IF('Graf II Nivel Datastudio'!$D$1:$D$1613=D1604,'Graf II Nivel Datastudio'!$G$1:$G$1613,0))))</f>
        <v>2</v>
      </c>
      <c r="H1604" s="95">
        <f t="shared" si="53"/>
        <v>84</v>
      </c>
      <c r="I1604" s="95">
        <f t="shared" si="32"/>
        <v>8.7682672233820466E-2</v>
      </c>
      <c r="J1604" s="95">
        <f t="shared" si="2"/>
        <v>6.4516129032258063E-2</v>
      </c>
      <c r="K1604" s="34" t="s">
        <v>4728</v>
      </c>
    </row>
    <row r="1605" spans="1:11">
      <c r="A1605" s="34" t="s">
        <v>4670</v>
      </c>
      <c r="B1605" s="34">
        <v>2022</v>
      </c>
      <c r="C1605" s="34">
        <v>45</v>
      </c>
      <c r="D1605" s="34" t="s">
        <v>4678</v>
      </c>
      <c r="E1605" s="95">
        <f t="shared" si="54"/>
        <v>958</v>
      </c>
      <c r="F1605" s="95">
        <f>Cargos_x_gob!$C$5+Cargos_x_gob!$C$9</f>
        <v>1302</v>
      </c>
      <c r="G1605" s="95">
        <f t="array" ref="G1605">SUM(IF('Graf I Nivel Datastudio'!$B$1:$B$1613=B1605,IF('Graf I Nivel Datastudio'!$C$1:$C$1613=C1605,IF('Graf I Nivel Datastudio'!$D$1:$D$1613=D1605,'Graf I Nivel Datastudio'!$G$1:$G$1613,0))))+SUM(IF('Graf II Nivel Datastudio'!$B$1:$B$1613=B1605,IF('Graf II Nivel Datastudio'!$C$1:$C$1613=C1605,IF('Graf II Nivel Datastudio'!$D$1:$D$1613=D1605,'Graf II Nivel Datastudio'!$G$1:$G$1613,0))))</f>
        <v>2</v>
      </c>
      <c r="H1605" s="95">
        <f t="shared" si="53"/>
        <v>86</v>
      </c>
      <c r="I1605" s="95">
        <f t="shared" si="32"/>
        <v>8.9770354906054284E-2</v>
      </c>
      <c r="J1605" s="95">
        <f t="shared" si="2"/>
        <v>6.6052227342549924E-2</v>
      </c>
      <c r="K1605" s="34" t="s">
        <v>4728</v>
      </c>
    </row>
    <row r="1606" spans="1:11">
      <c r="A1606" s="34" t="s">
        <v>4670</v>
      </c>
      <c r="B1606" s="34">
        <v>2022</v>
      </c>
      <c r="C1606" s="34">
        <v>46</v>
      </c>
      <c r="D1606" s="34" t="s">
        <v>4678</v>
      </c>
      <c r="E1606" s="95">
        <f t="shared" si="54"/>
        <v>958</v>
      </c>
      <c r="F1606" s="95">
        <f>Cargos_x_gob!$C$5+Cargos_x_gob!$C$9</f>
        <v>1302</v>
      </c>
      <c r="G1606" s="95">
        <f t="array" ref="G1606">SUM(IF('Graf I Nivel Datastudio'!$B$1:$B$1613=B1606,IF('Graf I Nivel Datastudio'!$C$1:$C$1613=C1606,IF('Graf I Nivel Datastudio'!$D$1:$D$1613=D1606,'Graf I Nivel Datastudio'!$G$1:$G$1613,0))))+SUM(IF('Graf II Nivel Datastudio'!$B$1:$B$1613=B1606,IF('Graf II Nivel Datastudio'!$C$1:$C$1613=C1606,IF('Graf II Nivel Datastudio'!$D$1:$D$1613=D1606,'Graf II Nivel Datastudio'!$G$1:$G$1613,0))))</f>
        <v>0</v>
      </c>
      <c r="H1606" s="95">
        <f t="shared" si="53"/>
        <v>86</v>
      </c>
      <c r="I1606" s="95">
        <f t="shared" si="32"/>
        <v>8.9770354906054284E-2</v>
      </c>
      <c r="J1606" s="95">
        <f t="shared" si="2"/>
        <v>6.6052227342549924E-2</v>
      </c>
      <c r="K1606" s="34" t="s">
        <v>4728</v>
      </c>
    </row>
    <row r="1607" spans="1:11">
      <c r="A1607" s="34" t="s">
        <v>4670</v>
      </c>
      <c r="B1607" s="34">
        <v>2022</v>
      </c>
      <c r="C1607" s="34">
        <v>47</v>
      </c>
      <c r="D1607" s="34" t="s">
        <v>4678</v>
      </c>
      <c r="E1607" s="95">
        <f t="shared" si="54"/>
        <v>958</v>
      </c>
      <c r="F1607" s="95">
        <f>Cargos_x_gob!$C$5+Cargos_x_gob!$C$9</f>
        <v>1302</v>
      </c>
      <c r="G1607" s="95">
        <f t="array" ref="G1607">SUM(IF('Graf I Nivel Datastudio'!$B$1:$B$1613=B1607,IF('Graf I Nivel Datastudio'!$C$1:$C$1613=C1607,IF('Graf I Nivel Datastudio'!$D$1:$D$1613=D1607,'Graf I Nivel Datastudio'!$G$1:$G$1613,0))))+SUM(IF('Graf II Nivel Datastudio'!$B$1:$B$1613=B1607,IF('Graf II Nivel Datastudio'!$C$1:$C$1613=C1607,IF('Graf II Nivel Datastudio'!$D$1:$D$1613=D1607,'Graf II Nivel Datastudio'!$G$1:$G$1613,0))))</f>
        <v>7</v>
      </c>
      <c r="H1607" s="95">
        <f t="shared" si="53"/>
        <v>93</v>
      </c>
      <c r="I1607" s="95">
        <f t="shared" si="32"/>
        <v>9.7077244258872653E-2</v>
      </c>
      <c r="J1607" s="95">
        <f t="shared" si="2"/>
        <v>7.1428571428571425E-2</v>
      </c>
      <c r="K1607" s="34" t="s">
        <v>4728</v>
      </c>
    </row>
    <row r="1608" spans="1:11">
      <c r="A1608" s="34" t="s">
        <v>4670</v>
      </c>
      <c r="B1608" s="34">
        <v>2022</v>
      </c>
      <c r="C1608" s="34">
        <v>48</v>
      </c>
      <c r="D1608" s="34" t="s">
        <v>4678</v>
      </c>
      <c r="E1608" s="95">
        <f t="shared" si="54"/>
        <v>958</v>
      </c>
      <c r="F1608" s="95">
        <f>Cargos_x_gob!$C$5+Cargos_x_gob!$C$9</f>
        <v>1302</v>
      </c>
      <c r="G1608" s="95">
        <f t="array" ref="G1608">SUM(IF('Graf I Nivel Datastudio'!$B$1:$B$1613=B1608,IF('Graf I Nivel Datastudio'!$C$1:$C$1613=C1608,IF('Graf I Nivel Datastudio'!$D$1:$D$1613=D1608,'Graf I Nivel Datastudio'!$G$1:$G$1613,0))))+SUM(IF('Graf II Nivel Datastudio'!$B$1:$B$1613=B1608,IF('Graf II Nivel Datastudio'!$C$1:$C$1613=C1608,IF('Graf II Nivel Datastudio'!$D$1:$D$1613=D1608,'Graf II Nivel Datastudio'!$G$1:$G$1613,0))))</f>
        <v>0</v>
      </c>
      <c r="H1608" s="95">
        <f t="shared" si="53"/>
        <v>93</v>
      </c>
      <c r="I1608" s="95">
        <f t="shared" si="32"/>
        <v>9.7077244258872653E-2</v>
      </c>
      <c r="J1608" s="95">
        <f t="shared" si="2"/>
        <v>7.1428571428571425E-2</v>
      </c>
      <c r="K1608" s="34" t="s">
        <v>4728</v>
      </c>
    </row>
    <row r="1609" spans="1:11">
      <c r="A1609" s="34" t="s">
        <v>4670</v>
      </c>
      <c r="B1609" s="34">
        <v>2022</v>
      </c>
      <c r="C1609" s="34">
        <v>49</v>
      </c>
      <c r="D1609" s="34" t="s">
        <v>4678</v>
      </c>
      <c r="E1609" s="95">
        <f t="shared" si="54"/>
        <v>958</v>
      </c>
      <c r="F1609" s="95">
        <f>Cargos_x_gob!$C$5+Cargos_x_gob!$C$9</f>
        <v>1302</v>
      </c>
      <c r="G1609" s="95">
        <f t="array" ref="G1609">SUM(IF('Graf I Nivel Datastudio'!$B$1:$B$1613=B1609,IF('Graf I Nivel Datastudio'!$C$1:$C$1613=C1609,IF('Graf I Nivel Datastudio'!$D$1:$D$1613=D1609,'Graf I Nivel Datastudio'!$G$1:$G$1613,0))))+SUM(IF('Graf II Nivel Datastudio'!$B$1:$B$1613=B1609,IF('Graf II Nivel Datastudio'!$C$1:$C$1613=C1609,IF('Graf II Nivel Datastudio'!$D$1:$D$1613=D1609,'Graf II Nivel Datastudio'!$G$1:$G$1613,0))))</f>
        <v>0</v>
      </c>
      <c r="H1609" s="95">
        <f t="shared" si="53"/>
        <v>93</v>
      </c>
      <c r="I1609" s="95">
        <f t="shared" si="32"/>
        <v>9.7077244258872653E-2</v>
      </c>
      <c r="J1609" s="95">
        <f t="shared" si="2"/>
        <v>7.1428571428571425E-2</v>
      </c>
      <c r="K1609" s="34" t="s">
        <v>4728</v>
      </c>
    </row>
    <row r="1610" spans="1:11">
      <c r="A1610" s="34" t="s">
        <v>4670</v>
      </c>
      <c r="B1610" s="34">
        <v>2022</v>
      </c>
      <c r="C1610" s="34">
        <v>50</v>
      </c>
      <c r="D1610" s="34" t="s">
        <v>4678</v>
      </c>
      <c r="E1610" s="95">
        <f t="shared" si="54"/>
        <v>958</v>
      </c>
      <c r="F1610" s="95">
        <f>Cargos_x_gob!$C$5+Cargos_x_gob!$C$9</f>
        <v>1302</v>
      </c>
      <c r="G1610" s="95">
        <f t="array" ref="G1610">SUM(IF('Graf I Nivel Datastudio'!$B$1:$B$1613=B1610,IF('Graf I Nivel Datastudio'!$C$1:$C$1613=C1610,IF('Graf I Nivel Datastudio'!$D$1:$D$1613=D1610,'Graf I Nivel Datastudio'!$G$1:$G$1613,0))))+SUM(IF('Graf II Nivel Datastudio'!$B$1:$B$1613=B1610,IF('Graf II Nivel Datastudio'!$C$1:$C$1613=C1610,IF('Graf II Nivel Datastudio'!$D$1:$D$1613=D1610,'Graf II Nivel Datastudio'!$G$1:$G$1613,0))))</f>
        <v>1</v>
      </c>
      <c r="H1610" s="95">
        <f t="shared" si="53"/>
        <v>94</v>
      </c>
      <c r="I1610" s="95">
        <f t="shared" si="32"/>
        <v>9.8121085594989568E-2</v>
      </c>
      <c r="J1610" s="95">
        <f t="shared" si="2"/>
        <v>7.2196620583717355E-2</v>
      </c>
      <c r="K1610" s="34" t="s">
        <v>4728</v>
      </c>
    </row>
    <row r="1611" spans="1:11">
      <c r="A1611" s="34" t="s">
        <v>4670</v>
      </c>
      <c r="B1611" s="34">
        <v>2022</v>
      </c>
      <c r="C1611" s="34">
        <v>51</v>
      </c>
      <c r="D1611" s="34" t="s">
        <v>4678</v>
      </c>
      <c r="E1611" s="95">
        <f t="shared" si="54"/>
        <v>958</v>
      </c>
      <c r="F1611" s="95">
        <f>Cargos_x_gob!$C$5+Cargos_x_gob!$C$9</f>
        <v>1302</v>
      </c>
      <c r="G1611" s="95">
        <f t="array" ref="G1611">SUM(IF('Graf I Nivel Datastudio'!$B$1:$B$1613=B1611,IF('Graf I Nivel Datastudio'!$C$1:$C$1613=C1611,IF('Graf I Nivel Datastudio'!$D$1:$D$1613=D1611,'Graf I Nivel Datastudio'!$G$1:$G$1613,0))))+SUM(IF('Graf II Nivel Datastudio'!$B$1:$B$1613=B1611,IF('Graf II Nivel Datastudio'!$C$1:$C$1613=C1611,IF('Graf II Nivel Datastudio'!$D$1:$D$1613=D1611,'Graf II Nivel Datastudio'!$G$1:$G$1613,0))))</f>
        <v>0</v>
      </c>
      <c r="H1611" s="95">
        <f t="shared" si="53"/>
        <v>94</v>
      </c>
      <c r="I1611" s="95">
        <f t="shared" si="32"/>
        <v>9.8121085594989568E-2</v>
      </c>
      <c r="J1611" s="95">
        <f t="shared" si="2"/>
        <v>7.2196620583717355E-2</v>
      </c>
      <c r="K1611" s="34" t="s">
        <v>4728</v>
      </c>
    </row>
    <row r="1612" spans="1:11">
      <c r="A1612" s="34" t="s">
        <v>4670</v>
      </c>
      <c r="B1612" s="34">
        <v>2022</v>
      </c>
      <c r="C1612" s="34">
        <v>52</v>
      </c>
      <c r="D1612" s="34" t="s">
        <v>4678</v>
      </c>
      <c r="E1612" s="95">
        <f t="shared" si="54"/>
        <v>958</v>
      </c>
      <c r="F1612" s="95">
        <f>Cargos_x_gob!$C$5+Cargos_x_gob!$C$9</f>
        <v>1302</v>
      </c>
      <c r="G1612" s="95">
        <f t="array" ref="G1612">SUM(IF('Graf I Nivel Datastudio'!$B$1:$B$1613=B1612,IF('Graf I Nivel Datastudio'!$C$1:$C$1613=C1612,IF('Graf I Nivel Datastudio'!$D$1:$D$1613=D1612,'Graf I Nivel Datastudio'!$G$1:$G$1613,0))))+SUM(IF('Graf II Nivel Datastudio'!$B$1:$B$1613=B1612,IF('Graf II Nivel Datastudio'!$C$1:$C$1613=C1612,IF('Graf II Nivel Datastudio'!$D$1:$D$1613=D1612,'Graf II Nivel Datastudio'!$G$1:$G$1613,0))))</f>
        <v>1</v>
      </c>
      <c r="H1612" s="95">
        <f t="shared" si="53"/>
        <v>95</v>
      </c>
      <c r="I1612" s="95">
        <f t="shared" si="32"/>
        <v>9.916492693110647E-2</v>
      </c>
      <c r="J1612" s="95">
        <f t="shared" si="2"/>
        <v>7.2964669738863286E-2</v>
      </c>
      <c r="K1612" s="34" t="s">
        <v>4728</v>
      </c>
    </row>
    <row r="1613" spans="1:11">
      <c r="A1613" s="34" t="s">
        <v>4670</v>
      </c>
      <c r="B1613" s="34">
        <v>2022</v>
      </c>
      <c r="C1613" s="34">
        <v>53</v>
      </c>
      <c r="D1613" s="34" t="s">
        <v>4678</v>
      </c>
      <c r="E1613" s="95">
        <f t="shared" si="54"/>
        <v>958</v>
      </c>
      <c r="F1613" s="95">
        <f>Cargos_x_gob!$C$5+Cargos_x_gob!$C$9</f>
        <v>1302</v>
      </c>
      <c r="G1613" s="34">
        <f t="array" ref="G1613">SUM(IF('Graf I Nivel Datastudio'!$B$1:$B$1630=B1613,IF('Graf I Nivel Datastudio'!$C$1:$C$1630=C1613,IF('Graf I Nivel Datastudio'!$D$1:$D$1630=D1613,'Graf I Nivel Datastudio'!$G$1:$G$1630,0))))+SUM(IF('Graf II Nivel Datastudio'!$B$1:$B$1630=B1613,IF('Graf II Nivel Datastudio'!$C$1:$C$1630=C1613,IF('Graf II Nivel Datastudio'!$D$1:$D$1630=D1613,'Graf II Nivel Datastudio'!$G$1:$G$1630,0))))</f>
        <v>1</v>
      </c>
      <c r="H1613" s="95">
        <f t="shared" si="53"/>
        <v>96</v>
      </c>
      <c r="I1613" s="95">
        <f t="shared" si="32"/>
        <v>0.10020876826722339</v>
      </c>
      <c r="J1613" s="95">
        <f t="shared" si="2"/>
        <v>7.3732718894009217E-2</v>
      </c>
      <c r="K1613" s="34" t="s">
        <v>4728</v>
      </c>
    </row>
    <row r="1614" spans="1:11">
      <c r="A1614" s="34" t="s">
        <v>4670</v>
      </c>
      <c r="B1614" s="34">
        <v>2022</v>
      </c>
      <c r="C1614" s="34">
        <v>54</v>
      </c>
      <c r="D1614" s="34" t="s">
        <v>4678</v>
      </c>
      <c r="E1614" s="95">
        <f t="shared" si="54"/>
        <v>958</v>
      </c>
      <c r="F1614" s="95">
        <f>Cargos_x_gob!$C$5+Cargos_x_gob!$C$9</f>
        <v>1302</v>
      </c>
      <c r="G1614" s="34">
        <f t="array" ref="G1614">SUM(IF('Graf I Nivel Datastudio'!$B$1:$B$1630=B1614,IF('Graf I Nivel Datastudio'!$C$1:$C$1630=C1614,IF('Graf I Nivel Datastudio'!$D$1:$D$1630=D1614,'Graf I Nivel Datastudio'!$G$1:$G$1630,0))))+SUM(IF('Graf II Nivel Datastudio'!$B$1:$B$1630=B1614,IF('Graf II Nivel Datastudio'!$C$1:$C$1630=C1614,IF('Graf II Nivel Datastudio'!$D$1:$D$1630=D1614,'Graf II Nivel Datastudio'!$G$1:$G$1630,0))))</f>
        <v>0</v>
      </c>
      <c r="H1614" s="95">
        <f t="shared" si="53"/>
        <v>96</v>
      </c>
      <c r="I1614" s="95">
        <f t="shared" si="32"/>
        <v>0.10020876826722339</v>
      </c>
      <c r="J1614" s="95">
        <f t="shared" si="2"/>
        <v>7.3732718894009217E-2</v>
      </c>
      <c r="K1614" s="34" t="s">
        <v>4728</v>
      </c>
    </row>
    <row r="1615" spans="1:11">
      <c r="A1615" s="34" t="s">
        <v>4670</v>
      </c>
      <c r="B1615" s="34">
        <v>2022</v>
      </c>
      <c r="C1615" s="34">
        <v>55</v>
      </c>
      <c r="D1615" s="34" t="s">
        <v>4678</v>
      </c>
      <c r="E1615" s="95">
        <f t="shared" si="54"/>
        <v>958</v>
      </c>
      <c r="F1615" s="95">
        <f>Cargos_x_gob!$C$5+Cargos_x_gob!$C$9</f>
        <v>1302</v>
      </c>
      <c r="G1615" s="34">
        <f t="array" ref="G1615">SUM(IF('Graf I Nivel Datastudio'!$B$1:$B$1630=B1615,IF('Graf I Nivel Datastudio'!$C$1:$C$1630=C1615,IF('Graf I Nivel Datastudio'!$D$1:$D$1630=D1615,'Graf I Nivel Datastudio'!$G$1:$G$1630,0))))+SUM(IF('Graf II Nivel Datastudio'!$B$1:$B$1630=B1615,IF('Graf II Nivel Datastudio'!$C$1:$C$1630=C1615,IF('Graf II Nivel Datastudio'!$D$1:$D$1630=D1615,'Graf II Nivel Datastudio'!$G$1:$G$1630,0))))</f>
        <v>1</v>
      </c>
      <c r="H1615" s="95">
        <f t="shared" si="53"/>
        <v>97</v>
      </c>
      <c r="I1615" s="95">
        <f t="shared" si="32"/>
        <v>0.10125260960334029</v>
      </c>
      <c r="J1615" s="95">
        <f t="shared" si="2"/>
        <v>7.4500768049155147E-2</v>
      </c>
      <c r="K1615" s="34" t="s">
        <v>4728</v>
      </c>
    </row>
    <row r="1616" spans="1:11">
      <c r="A1616" s="34" t="s">
        <v>4670</v>
      </c>
      <c r="B1616" s="34">
        <v>2022</v>
      </c>
      <c r="C1616" s="34">
        <v>56</v>
      </c>
      <c r="D1616" s="34" t="s">
        <v>4678</v>
      </c>
      <c r="E1616" s="95">
        <f t="shared" si="54"/>
        <v>958</v>
      </c>
      <c r="F1616" s="95">
        <f>Cargos_x_gob!$C$5+Cargos_x_gob!$C$9</f>
        <v>1302</v>
      </c>
      <c r="G1616" s="34">
        <f t="array" ref="G1616">SUM(IF('Graf I Nivel Datastudio'!$B$1:$B$1630=B1616,IF('Graf I Nivel Datastudio'!$C$1:$C$1630=C1616,IF('Graf I Nivel Datastudio'!$D$1:$D$1630=D1616,'Graf I Nivel Datastudio'!$G$1:$G$1630,0))))+SUM(IF('Graf II Nivel Datastudio'!$B$1:$B$1630=B1616,IF('Graf II Nivel Datastudio'!$C$1:$C$1630=C1616,IF('Graf II Nivel Datastudio'!$D$1:$D$1630=D1616,'Graf II Nivel Datastudio'!$G$1:$G$1630,0))))</f>
        <v>1</v>
      </c>
      <c r="H1616" s="95">
        <f t="shared" si="53"/>
        <v>98</v>
      </c>
      <c r="I1616" s="95">
        <f t="shared" si="32"/>
        <v>0.1022964509394572</v>
      </c>
      <c r="J1616" s="95">
        <f t="shared" si="2"/>
        <v>7.5268817204301078E-2</v>
      </c>
      <c r="K1616" s="34" t="s">
        <v>4728</v>
      </c>
    </row>
    <row r="1617" spans="1:11">
      <c r="A1617" s="34" t="s">
        <v>4670</v>
      </c>
      <c r="B1617" s="34">
        <v>2022</v>
      </c>
      <c r="C1617" s="34">
        <v>57</v>
      </c>
      <c r="D1617" s="34" t="s">
        <v>4678</v>
      </c>
      <c r="E1617" s="95">
        <f t="shared" si="54"/>
        <v>958</v>
      </c>
      <c r="F1617" s="95">
        <f>Cargos_x_gob!$C$5+Cargos_x_gob!$C$9</f>
        <v>1302</v>
      </c>
      <c r="G1617" s="34">
        <f t="array" ref="G1617">SUM(IF('Graf I Nivel Datastudio'!$B$1:$B$1630=B1617,IF('Graf I Nivel Datastudio'!$C$1:$C$1630=C1617,IF('Graf I Nivel Datastudio'!$D$1:$D$1630=D1617,'Graf I Nivel Datastudio'!$G$1:$G$1630,0))))+SUM(IF('Graf II Nivel Datastudio'!$B$1:$B$1630=B1617,IF('Graf II Nivel Datastudio'!$C$1:$C$1630=C1617,IF('Graf II Nivel Datastudio'!$D$1:$D$1630=D1617,'Graf II Nivel Datastudio'!$G$1:$G$1630,0))))</f>
        <v>0</v>
      </c>
      <c r="H1617" s="95">
        <f t="shared" si="53"/>
        <v>98</v>
      </c>
      <c r="I1617" s="95">
        <f t="shared" si="32"/>
        <v>0.1022964509394572</v>
      </c>
      <c r="J1617" s="95">
        <f t="shared" si="2"/>
        <v>7.5268817204301078E-2</v>
      </c>
      <c r="K1617" s="34" t="s">
        <v>4728</v>
      </c>
    </row>
    <row r="1618" spans="1:11">
      <c r="A1618" s="34" t="s">
        <v>4670</v>
      </c>
      <c r="B1618" s="34">
        <v>2022</v>
      </c>
      <c r="C1618" s="34">
        <v>58</v>
      </c>
      <c r="D1618" s="34" t="s">
        <v>4678</v>
      </c>
      <c r="E1618" s="95">
        <f t="shared" si="54"/>
        <v>958</v>
      </c>
      <c r="F1618" s="95">
        <f>Cargos_x_gob!$C$5+Cargos_x_gob!$C$9</f>
        <v>1302</v>
      </c>
      <c r="G1618" s="34">
        <f t="array" ref="G1618">SUM(IF('Graf I Nivel Datastudio'!$B$1:$B$1630=B1618,IF('Graf I Nivel Datastudio'!$C$1:$C$1630=C1618,IF('Graf I Nivel Datastudio'!$D$1:$D$1630=D1618,'Graf I Nivel Datastudio'!$G$1:$G$1630,0))))+SUM(IF('Graf II Nivel Datastudio'!$B$1:$B$1630=B1618,IF('Graf II Nivel Datastudio'!$C$1:$C$1630=C1618,IF('Graf II Nivel Datastudio'!$D$1:$D$1630=D1618,'Graf II Nivel Datastudio'!$G$1:$G$1630,0))))</f>
        <v>0</v>
      </c>
      <c r="H1618" s="95">
        <f t="shared" si="53"/>
        <v>98</v>
      </c>
      <c r="I1618" s="95">
        <f t="shared" si="32"/>
        <v>0.1022964509394572</v>
      </c>
      <c r="J1618" s="95">
        <f t="shared" si="2"/>
        <v>7.5268817204301078E-2</v>
      </c>
      <c r="K1618" s="34" t="s">
        <v>4728</v>
      </c>
    </row>
    <row r="1619" spans="1:11">
      <c r="A1619" s="34" t="s">
        <v>4670</v>
      </c>
      <c r="B1619" s="34">
        <v>2022</v>
      </c>
      <c r="C1619" s="34">
        <v>59</v>
      </c>
      <c r="D1619" s="34" t="s">
        <v>4678</v>
      </c>
      <c r="E1619" s="95">
        <f t="shared" si="54"/>
        <v>958</v>
      </c>
      <c r="F1619" s="95">
        <f>Cargos_x_gob!$C$5+Cargos_x_gob!$C$9</f>
        <v>1302</v>
      </c>
      <c r="G1619" s="34">
        <f t="array" ref="G1619">SUM(IF('Graf I Nivel Datastudio'!$B$1:$B$1630=B1619,IF('Graf I Nivel Datastudio'!$C$1:$C$1630=C1619,IF('Graf I Nivel Datastudio'!$D$1:$D$1630=D1619,'Graf I Nivel Datastudio'!$G$1:$G$1630,0))))+SUM(IF('Graf II Nivel Datastudio'!$B$1:$B$1630=B1619,IF('Graf II Nivel Datastudio'!$C$1:$C$1630=C1619,IF('Graf II Nivel Datastudio'!$D$1:$D$1630=D1619,'Graf II Nivel Datastudio'!$G$1:$G$1630,0))))</f>
        <v>0</v>
      </c>
      <c r="H1619" s="95">
        <f t="shared" si="53"/>
        <v>98</v>
      </c>
      <c r="I1619" s="95">
        <f t="shared" si="32"/>
        <v>0.1022964509394572</v>
      </c>
      <c r="J1619" s="95">
        <f t="shared" si="2"/>
        <v>7.5268817204301078E-2</v>
      </c>
      <c r="K1619" s="34" t="s">
        <v>4728</v>
      </c>
    </row>
    <row r="1620" spans="1:11">
      <c r="A1620" s="34" t="s">
        <v>4670</v>
      </c>
      <c r="B1620" s="34">
        <v>2022</v>
      </c>
      <c r="C1620" s="34">
        <v>60</v>
      </c>
      <c r="D1620" s="34" t="s">
        <v>4678</v>
      </c>
      <c r="E1620" s="95">
        <f t="shared" si="54"/>
        <v>958</v>
      </c>
      <c r="F1620" s="95">
        <f>Cargos_x_gob!$C$5+Cargos_x_gob!$C$9</f>
        <v>1302</v>
      </c>
      <c r="G1620" s="34">
        <f t="array" ref="G1620">SUM(IF('Graf I Nivel Datastudio'!$B$1:$B$1630=B1620,IF('Graf I Nivel Datastudio'!$C$1:$C$1630=C1620,IF('Graf I Nivel Datastudio'!$D$1:$D$1630=D1620,'Graf I Nivel Datastudio'!$G$1:$G$1630,0))))+SUM(IF('Graf II Nivel Datastudio'!$B$1:$B$1630=B1620,IF('Graf II Nivel Datastudio'!$C$1:$C$1630=C1620,IF('Graf II Nivel Datastudio'!$D$1:$D$1630=D1620,'Graf II Nivel Datastudio'!$G$1:$G$1630,0))))</f>
        <v>5</v>
      </c>
      <c r="H1620" s="95">
        <f t="shared" si="53"/>
        <v>103</v>
      </c>
      <c r="I1620" s="95">
        <f t="shared" si="32"/>
        <v>0.10751565762004175</v>
      </c>
      <c r="J1620" s="95">
        <f t="shared" si="2"/>
        <v>7.9109062980030717E-2</v>
      </c>
      <c r="K1620" s="34" t="s">
        <v>4728</v>
      </c>
    </row>
    <row r="1621" spans="1:11">
      <c r="A1621" s="34" t="s">
        <v>4670</v>
      </c>
      <c r="B1621" s="34">
        <v>2022</v>
      </c>
      <c r="C1621" s="34">
        <v>61</v>
      </c>
      <c r="D1621" s="34" t="s">
        <v>4678</v>
      </c>
      <c r="E1621" s="95">
        <f t="shared" si="54"/>
        <v>958</v>
      </c>
      <c r="F1621" s="95">
        <f>Cargos_x_gob!$C$5+Cargos_x_gob!$C$9</f>
        <v>1302</v>
      </c>
      <c r="G1621" s="34">
        <f t="array" ref="G1621">SUM(IF('Graf I Nivel Datastudio'!$B$1:$B$1630=B1621,IF('Graf I Nivel Datastudio'!$C$1:$C$1630=C1621,IF('Graf I Nivel Datastudio'!$D$1:$D$1630=D1621,'Graf I Nivel Datastudio'!$G$1:$G$1630,0))))+SUM(IF('Graf II Nivel Datastudio'!$B$1:$B$1630=B1621,IF('Graf II Nivel Datastudio'!$C$1:$C$1630=C1621,IF('Graf II Nivel Datastudio'!$D$1:$D$1630=D1621,'Graf II Nivel Datastudio'!$G$1:$G$1630,0))))</f>
        <v>1</v>
      </c>
      <c r="H1621" s="95">
        <f t="shared" si="53"/>
        <v>104</v>
      </c>
      <c r="I1621" s="95">
        <f t="shared" si="32"/>
        <v>0.10855949895615867</v>
      </c>
      <c r="J1621" s="95">
        <f t="shared" si="2"/>
        <v>7.9877112135176648E-2</v>
      </c>
      <c r="K1621" s="34" t="s">
        <v>4728</v>
      </c>
    </row>
    <row r="1622" spans="1:11">
      <c r="A1622" s="34" t="s">
        <v>4670</v>
      </c>
      <c r="B1622" s="34">
        <v>2022</v>
      </c>
      <c r="C1622" s="34">
        <v>62</v>
      </c>
      <c r="D1622" s="34" t="s">
        <v>4678</v>
      </c>
      <c r="E1622" s="95">
        <f t="shared" si="54"/>
        <v>958</v>
      </c>
      <c r="F1622" s="95">
        <f>Cargos_x_gob!$C$5+Cargos_x_gob!$C$9</f>
        <v>1302</v>
      </c>
      <c r="G1622" s="34">
        <f t="array" ref="G1622">SUM(IF('Graf I Nivel Datastudio'!$B$1:$B$1630=B1622,IF('Graf I Nivel Datastudio'!$C$1:$C$1630=C1622,IF('Graf I Nivel Datastudio'!$D$1:$D$1630=D1622,'Graf I Nivel Datastudio'!$G$1:$G$1630,0))))+SUM(IF('Graf II Nivel Datastudio'!$B$1:$B$1630=B1622,IF('Graf II Nivel Datastudio'!$C$1:$C$1630=C1622,IF('Graf II Nivel Datastudio'!$D$1:$D$1630=D1622,'Graf II Nivel Datastudio'!$G$1:$G$1630,0))))</f>
        <v>0</v>
      </c>
      <c r="H1622" s="95">
        <f t="shared" si="53"/>
        <v>104</v>
      </c>
      <c r="I1622" s="95">
        <f t="shared" si="32"/>
        <v>0.10855949895615867</v>
      </c>
      <c r="J1622" s="95">
        <f t="shared" si="2"/>
        <v>7.9877112135176648E-2</v>
      </c>
      <c r="K1622" s="34" t="s">
        <v>4728</v>
      </c>
    </row>
    <row r="1623" spans="1:11">
      <c r="A1623" s="34" t="s">
        <v>4670</v>
      </c>
      <c r="B1623" s="34">
        <v>2022</v>
      </c>
      <c r="C1623" s="34">
        <v>63</v>
      </c>
      <c r="D1623" s="34" t="s">
        <v>4678</v>
      </c>
      <c r="E1623" s="95">
        <f t="shared" si="54"/>
        <v>958</v>
      </c>
      <c r="F1623" s="95">
        <f>Cargos_x_gob!$C$5+Cargos_x_gob!$C$9</f>
        <v>1302</v>
      </c>
      <c r="G1623" s="34">
        <f t="array" ref="G1623">SUM(IF('Graf I Nivel Datastudio'!$B$1:$B$1630=B1623,IF('Graf I Nivel Datastudio'!$C$1:$C$1630=C1623,IF('Graf I Nivel Datastudio'!$D$1:$D$1630=D1623,'Graf I Nivel Datastudio'!$G$1:$G$1630,0))))+SUM(IF('Graf II Nivel Datastudio'!$B$1:$B$1630=B1623,IF('Graf II Nivel Datastudio'!$C$1:$C$1630=C1623,IF('Graf II Nivel Datastudio'!$D$1:$D$1630=D1623,'Graf II Nivel Datastudio'!$G$1:$G$1630,0))))</f>
        <v>0</v>
      </c>
      <c r="H1623" s="95">
        <f t="shared" si="53"/>
        <v>104</v>
      </c>
      <c r="I1623" s="95">
        <f t="shared" si="32"/>
        <v>0.10855949895615867</v>
      </c>
      <c r="J1623" s="95">
        <f t="shared" si="2"/>
        <v>7.9877112135176648E-2</v>
      </c>
      <c r="K1623" s="34" t="s">
        <v>4728</v>
      </c>
    </row>
    <row r="1624" spans="1:11">
      <c r="A1624" s="34" t="s">
        <v>4670</v>
      </c>
      <c r="B1624" s="34">
        <v>2022</v>
      </c>
      <c r="C1624" s="34">
        <v>64</v>
      </c>
      <c r="D1624" s="34" t="s">
        <v>4678</v>
      </c>
      <c r="E1624" s="95">
        <f t="shared" si="54"/>
        <v>958</v>
      </c>
      <c r="F1624" s="95">
        <f>Cargos_x_gob!$C$5+Cargos_x_gob!$C$9</f>
        <v>1302</v>
      </c>
      <c r="G1624" s="34">
        <f t="array" ref="G1624">SUM(IF('Graf I Nivel Datastudio'!$B$1:$B$1630=B1624,IF('Graf I Nivel Datastudio'!$C$1:$C$1630=C1624,IF('Graf I Nivel Datastudio'!$D$1:$D$1630=D1624,'Graf I Nivel Datastudio'!$G$1:$G$1630,0))))+SUM(IF('Graf II Nivel Datastudio'!$B$1:$B$1630=B1624,IF('Graf II Nivel Datastudio'!$C$1:$C$1630=C1624,IF('Graf II Nivel Datastudio'!$D$1:$D$1630=D1624,'Graf II Nivel Datastudio'!$G$1:$G$1630,0))))</f>
        <v>2</v>
      </c>
      <c r="H1624" s="95">
        <f t="shared" si="53"/>
        <v>106</v>
      </c>
      <c r="I1624" s="95">
        <f t="shared" si="32"/>
        <v>0.11064718162839249</v>
      </c>
      <c r="J1624" s="95">
        <f t="shared" si="2"/>
        <v>8.1413210445468509E-2</v>
      </c>
      <c r="K1624" s="34" t="s">
        <v>4728</v>
      </c>
    </row>
    <row r="1625" spans="1:11">
      <c r="A1625" s="34" t="s">
        <v>4670</v>
      </c>
      <c r="B1625" s="34">
        <v>2022</v>
      </c>
      <c r="C1625" s="34">
        <v>65</v>
      </c>
      <c r="D1625" s="34" t="s">
        <v>4678</v>
      </c>
      <c r="E1625" s="95">
        <f t="shared" si="54"/>
        <v>958</v>
      </c>
      <c r="F1625" s="95">
        <f>Cargos_x_gob!$C$5+Cargos_x_gob!$C$9</f>
        <v>1302</v>
      </c>
      <c r="G1625" s="34">
        <f t="array" ref="G1625">SUM(IF('Graf I Nivel Datastudio'!$B$1:$B$1630=B1625,IF('Graf I Nivel Datastudio'!$C$1:$C$1630=C1625,IF('Graf I Nivel Datastudio'!$D$1:$D$1630=D1625,'Graf I Nivel Datastudio'!$G$1:$G$1630,0))))+SUM(IF('Graf II Nivel Datastudio'!$B$1:$B$1630=B1625,IF('Graf II Nivel Datastudio'!$C$1:$C$1630=C1625,IF('Graf II Nivel Datastudio'!$D$1:$D$1630=D1625,'Graf II Nivel Datastudio'!$G$1:$G$1630,0))))</f>
        <v>1</v>
      </c>
      <c r="H1625" s="95">
        <f t="shared" si="53"/>
        <v>107</v>
      </c>
      <c r="I1625" s="95">
        <f t="shared" si="32"/>
        <v>0.11169102296450939</v>
      </c>
      <c r="J1625" s="95">
        <f t="shared" si="2"/>
        <v>8.218125960061444E-2</v>
      </c>
      <c r="K1625" s="34" t="s">
        <v>4728</v>
      </c>
    </row>
    <row r="1626" spans="1:11">
      <c r="A1626" s="34" t="s">
        <v>4670</v>
      </c>
      <c r="B1626" s="34">
        <v>2022</v>
      </c>
      <c r="C1626" s="34">
        <v>66</v>
      </c>
      <c r="D1626" s="34" t="s">
        <v>4678</v>
      </c>
      <c r="E1626" s="95">
        <f t="shared" si="54"/>
        <v>958</v>
      </c>
      <c r="F1626" s="95">
        <f>Cargos_x_gob!$C$5+Cargos_x_gob!$C$9</f>
        <v>1302</v>
      </c>
      <c r="G1626" s="34">
        <f t="array" ref="G1626">SUM(IF('Graf I Nivel Datastudio'!$B$1:$B$1630=B1626,IF('Graf I Nivel Datastudio'!$C$1:$C$1630=C1626,IF('Graf I Nivel Datastudio'!$D$1:$D$1630=D1626,'Graf I Nivel Datastudio'!$G$1:$G$1630,0))))+SUM(IF('Graf II Nivel Datastudio'!$B$1:$B$1630=B1626,IF('Graf II Nivel Datastudio'!$C$1:$C$1630=C1626,IF('Graf II Nivel Datastudio'!$D$1:$D$1630=D1626,'Graf II Nivel Datastudio'!$G$1:$G$1630,0))))</f>
        <v>0</v>
      </c>
      <c r="H1626" s="95">
        <f t="shared" si="53"/>
        <v>107</v>
      </c>
      <c r="I1626" s="95">
        <f t="shared" si="32"/>
        <v>0.11169102296450939</v>
      </c>
      <c r="J1626" s="95">
        <f t="shared" si="2"/>
        <v>8.218125960061444E-2</v>
      </c>
      <c r="K1626" s="34" t="s">
        <v>4728</v>
      </c>
    </row>
    <row r="1627" spans="1:11">
      <c r="A1627" s="34" t="s">
        <v>4670</v>
      </c>
      <c r="B1627" s="34">
        <v>2022</v>
      </c>
      <c r="C1627" s="34">
        <v>67</v>
      </c>
      <c r="D1627" s="34" t="s">
        <v>4678</v>
      </c>
      <c r="E1627" s="95">
        <f t="shared" si="54"/>
        <v>958</v>
      </c>
      <c r="F1627" s="95">
        <f>Cargos_x_gob!$C$5+Cargos_x_gob!$C$9</f>
        <v>1302</v>
      </c>
      <c r="G1627" s="34">
        <f t="array" ref="G1627">SUM(IF('Graf I Nivel Datastudio'!$B$1:$B$1630=B1627,IF('Graf I Nivel Datastudio'!$C$1:$C$1630=C1627,IF('Graf I Nivel Datastudio'!$D$1:$D$1630=D1627,'Graf I Nivel Datastudio'!$G$1:$G$1630,0))))+SUM(IF('Graf II Nivel Datastudio'!$B$1:$B$1630=B1627,IF('Graf II Nivel Datastudio'!$C$1:$C$1630=C1627,IF('Graf II Nivel Datastudio'!$D$1:$D$1630=D1627,'Graf II Nivel Datastudio'!$G$1:$G$1630,0))))</f>
        <v>1</v>
      </c>
      <c r="H1627" s="95">
        <f t="shared" si="53"/>
        <v>108</v>
      </c>
      <c r="I1627" s="95">
        <f t="shared" si="32"/>
        <v>0.11273486430062631</v>
      </c>
      <c r="J1627" s="95">
        <f t="shared" si="2"/>
        <v>8.294930875576037E-2</v>
      </c>
      <c r="K1627" s="34" t="s">
        <v>4728</v>
      </c>
    </row>
    <row r="1628" spans="1:11">
      <c r="A1628" s="34" t="s">
        <v>4670</v>
      </c>
      <c r="B1628" s="34">
        <v>2022</v>
      </c>
      <c r="C1628" s="34">
        <v>68</v>
      </c>
      <c r="D1628" s="34" t="s">
        <v>4678</v>
      </c>
      <c r="E1628" s="95">
        <f t="shared" si="54"/>
        <v>958</v>
      </c>
      <c r="F1628" s="95">
        <f>Cargos_x_gob!$C$5+Cargos_x_gob!$C$9</f>
        <v>1302</v>
      </c>
      <c r="G1628" s="34">
        <f t="array" ref="G1628">SUM(IF('Graf I Nivel Datastudio'!$B$1:$B$1630=B1628,IF('Graf I Nivel Datastudio'!$C$1:$C$1630=C1628,IF('Graf I Nivel Datastudio'!$D$1:$D$1630=D1628,'Graf I Nivel Datastudio'!$G$1:$G$1630,0))))+SUM(IF('Graf II Nivel Datastudio'!$B$1:$B$1630=B1628,IF('Graf II Nivel Datastudio'!$C$1:$C$1630=C1628,IF('Graf II Nivel Datastudio'!$D$1:$D$1630=D1628,'Graf II Nivel Datastudio'!$G$1:$G$1630,0))))</f>
        <v>1</v>
      </c>
      <c r="H1628" s="95">
        <f t="shared" si="53"/>
        <v>109</v>
      </c>
      <c r="I1628" s="95">
        <f t="shared" si="32"/>
        <v>0.11377870563674322</v>
      </c>
      <c r="J1628" s="95">
        <f t="shared" si="2"/>
        <v>8.3717357910906301E-2</v>
      </c>
      <c r="K1628" s="34" t="s">
        <v>4728</v>
      </c>
    </row>
    <row r="1629" spans="1:11">
      <c r="A1629" s="34" t="s">
        <v>4670</v>
      </c>
      <c r="B1629" s="34">
        <v>2022</v>
      </c>
      <c r="C1629" s="34">
        <v>69</v>
      </c>
      <c r="D1629" s="34" t="s">
        <v>4678</v>
      </c>
      <c r="E1629" s="95">
        <f t="shared" si="54"/>
        <v>958</v>
      </c>
      <c r="F1629" s="95">
        <f>Cargos_x_gob!$C$5+Cargos_x_gob!$C$9</f>
        <v>1302</v>
      </c>
      <c r="G1629" s="34">
        <f t="array" ref="G1629">SUM(IF('Graf I Nivel Datastudio'!$B$1:$B$1630=B1629,IF('Graf I Nivel Datastudio'!$C$1:$C$1630=C1629,IF('Graf I Nivel Datastudio'!$D$1:$D$1630=D1629,'Graf I Nivel Datastudio'!$G$1:$G$1630,0))))+SUM(IF('Graf II Nivel Datastudio'!$B$1:$B$1630=B1629,IF('Graf II Nivel Datastudio'!$C$1:$C$1630=C1629,IF('Graf II Nivel Datastudio'!$D$1:$D$1630=D1629,'Graf II Nivel Datastudio'!$G$1:$G$1630,0))))</f>
        <v>1</v>
      </c>
      <c r="H1629" s="95">
        <f t="shared" si="53"/>
        <v>110</v>
      </c>
      <c r="I1629" s="95">
        <f t="shared" si="32"/>
        <v>0.11482254697286012</v>
      </c>
      <c r="J1629" s="95">
        <f t="shared" si="2"/>
        <v>8.4485407066052232E-2</v>
      </c>
      <c r="K1629" s="34" t="s">
        <v>4728</v>
      </c>
    </row>
    <row r="1630" spans="1:11">
      <c r="A1630" s="34" t="s">
        <v>4670</v>
      </c>
      <c r="B1630" s="34">
        <v>2022</v>
      </c>
      <c r="C1630" s="34">
        <v>70</v>
      </c>
      <c r="D1630" s="34" t="s">
        <v>4678</v>
      </c>
      <c r="E1630" s="95">
        <f t="shared" si="54"/>
        <v>958</v>
      </c>
      <c r="F1630" s="95">
        <f>Cargos_x_gob!$C$5+Cargos_x_gob!$C$9</f>
        <v>1302</v>
      </c>
      <c r="G1630" s="34">
        <f t="array" ref="G1630">SUM(IF('Graf I Nivel Datastudio'!$B$1:$B$1630=B1630,IF('Graf I Nivel Datastudio'!$C$1:$C$1630=C1630,IF('Graf I Nivel Datastudio'!$D$1:$D$1630=D1630,'Graf I Nivel Datastudio'!$G$1:$G$1630,0))))+SUM(IF('Graf II Nivel Datastudio'!$B$1:$B$1630=B1630,IF('Graf II Nivel Datastudio'!$C$1:$C$1630=C1630,IF('Graf II Nivel Datastudio'!$D$1:$D$1630=D1630,'Graf II Nivel Datastudio'!$G$1:$G$1630,0))))</f>
        <v>0</v>
      </c>
      <c r="H1630" s="95">
        <f t="shared" si="53"/>
        <v>110</v>
      </c>
      <c r="I1630" s="95">
        <f t="shared" si="32"/>
        <v>0.11482254697286012</v>
      </c>
      <c r="J1630" s="95">
        <f t="shared" si="2"/>
        <v>8.4485407066052232E-2</v>
      </c>
      <c r="K1630" s="34" t="s">
        <v>4728</v>
      </c>
    </row>
    <row r="1631" spans="1:11">
      <c r="A1631" s="34" t="s">
        <v>4670</v>
      </c>
      <c r="B1631" s="34">
        <v>2022</v>
      </c>
      <c r="C1631" s="34">
        <v>71</v>
      </c>
      <c r="D1631" s="34" t="s">
        <v>4678</v>
      </c>
      <c r="E1631" s="95">
        <f t="shared" si="54"/>
        <v>958</v>
      </c>
      <c r="F1631" s="95">
        <f>Cargos_x_gob!$C$5+Cargos_x_gob!$C$9</f>
        <v>1302</v>
      </c>
      <c r="G1631" s="34">
        <f t="array" ref="G1631">SUM(IF('Graf I Nivel Datastudio'!$B$1:$B$1630=B1631,IF('Graf I Nivel Datastudio'!$C$1:$C$1630=C1631,IF('Graf I Nivel Datastudio'!$D$1:$D$1630=D1631,'Graf I Nivel Datastudio'!$G$1:$G$1630,0))))+SUM(IF('Graf II Nivel Datastudio'!$B$1:$B$1630=B1631,IF('Graf II Nivel Datastudio'!$C$1:$C$1630=C1631,IF('Graf II Nivel Datastudio'!$D$1:$D$1630=D1631,'Graf II Nivel Datastudio'!$G$1:$G$1630,0))))</f>
        <v>0</v>
      </c>
      <c r="H1631" s="95">
        <f t="shared" si="53"/>
        <v>110</v>
      </c>
      <c r="I1631" s="95">
        <f t="shared" si="32"/>
        <v>0.11482254697286012</v>
      </c>
      <c r="J1631" s="95">
        <f t="shared" si="2"/>
        <v>8.4485407066052232E-2</v>
      </c>
      <c r="K1631" s="34" t="s">
        <v>4728</v>
      </c>
    </row>
    <row r="1632" spans="1:11">
      <c r="A1632" s="34" t="s">
        <v>4670</v>
      </c>
      <c r="B1632" s="34">
        <v>2022</v>
      </c>
      <c r="C1632" s="34">
        <v>72</v>
      </c>
      <c r="D1632" s="34" t="s">
        <v>4678</v>
      </c>
      <c r="E1632" s="95">
        <f t="shared" si="54"/>
        <v>958</v>
      </c>
      <c r="F1632" s="95">
        <f>Cargos_x_gob!$C$5+Cargos_x_gob!$C$9</f>
        <v>1302</v>
      </c>
      <c r="G1632" s="34">
        <f t="array" ref="G1632">SUM(IF('Graf I Nivel Datastudio'!$B$1:$B$1630=B1632,IF('Graf I Nivel Datastudio'!$C$1:$C$1630=C1632,IF('Graf I Nivel Datastudio'!$D$1:$D$1630=D1632,'Graf I Nivel Datastudio'!$G$1:$G$1630,0))))+SUM(IF('Graf II Nivel Datastudio'!$B$1:$B$1630=B1632,IF('Graf II Nivel Datastudio'!$C$1:$C$1630=C1632,IF('Graf II Nivel Datastudio'!$D$1:$D$1630=D1632,'Graf II Nivel Datastudio'!$G$1:$G$1630,0))))</f>
        <v>0</v>
      </c>
      <c r="H1632" s="95">
        <f t="shared" si="53"/>
        <v>110</v>
      </c>
      <c r="I1632" s="95">
        <f t="shared" si="32"/>
        <v>0.11482254697286012</v>
      </c>
      <c r="J1632" s="95">
        <f t="shared" si="2"/>
        <v>8.4485407066052232E-2</v>
      </c>
      <c r="K1632" s="34" t="s">
        <v>4728</v>
      </c>
    </row>
    <row r="1633" spans="1:11">
      <c r="A1633" s="34" t="s">
        <v>4670</v>
      </c>
      <c r="B1633" s="34">
        <v>2022</v>
      </c>
      <c r="C1633" s="34">
        <v>73</v>
      </c>
      <c r="D1633" s="34" t="s">
        <v>4678</v>
      </c>
      <c r="E1633" s="95">
        <f t="shared" si="54"/>
        <v>958</v>
      </c>
      <c r="F1633" s="95">
        <f>Cargos_x_gob!$C$5+Cargos_x_gob!$C$9</f>
        <v>1302</v>
      </c>
      <c r="G1633" s="34">
        <f t="array" ref="G1633">SUM(IF('Graf I Nivel Datastudio'!$B$1:$B$1630=B1633,IF('Graf I Nivel Datastudio'!$C$1:$C$1630=C1633,IF('Graf I Nivel Datastudio'!$D$1:$D$1630=D1633,'Graf I Nivel Datastudio'!$G$1:$G$1630,0))))+SUM(IF('Graf II Nivel Datastudio'!$B$1:$B$1630=B1633,IF('Graf II Nivel Datastudio'!$C$1:$C$1630=C1633,IF('Graf II Nivel Datastudio'!$D$1:$D$1630=D1633,'Graf II Nivel Datastudio'!$G$1:$G$1630,0))))</f>
        <v>0</v>
      </c>
      <c r="H1633" s="95">
        <f t="shared" si="53"/>
        <v>110</v>
      </c>
      <c r="I1633" s="95">
        <f t="shared" si="32"/>
        <v>0.11482254697286012</v>
      </c>
      <c r="J1633" s="95">
        <f t="shared" si="2"/>
        <v>8.4485407066052232E-2</v>
      </c>
      <c r="K1633" s="34" t="s">
        <v>4728</v>
      </c>
    </row>
    <row r="1634" spans="1:11">
      <c r="A1634" s="34" t="s">
        <v>4670</v>
      </c>
      <c r="B1634" s="34">
        <v>2022</v>
      </c>
      <c r="C1634" s="34">
        <v>74</v>
      </c>
      <c r="D1634" s="34" t="s">
        <v>4678</v>
      </c>
      <c r="E1634" s="95">
        <f t="shared" si="54"/>
        <v>958</v>
      </c>
      <c r="F1634" s="95">
        <f>Cargos_x_gob!$C$5+Cargos_x_gob!$C$9</f>
        <v>1302</v>
      </c>
      <c r="G1634" s="34">
        <f t="array" ref="G1634">SUM(IF('Graf I Nivel Datastudio'!$B$1:$B$1630=B1634,IF('Graf I Nivel Datastudio'!$C$1:$C$1630=C1634,IF('Graf I Nivel Datastudio'!$D$1:$D$1630=D1634,'Graf I Nivel Datastudio'!$G$1:$G$1630,0))))+SUM(IF('Graf II Nivel Datastudio'!$B$1:$B$1630=B1634,IF('Graf II Nivel Datastudio'!$C$1:$C$1630=C1634,IF('Graf II Nivel Datastudio'!$D$1:$D$1630=D1634,'Graf II Nivel Datastudio'!$G$1:$G$1630,0))))</f>
        <v>0</v>
      </c>
      <c r="H1634" s="95">
        <f t="shared" si="53"/>
        <v>110</v>
      </c>
      <c r="I1634" s="95">
        <f t="shared" si="32"/>
        <v>0.11482254697286012</v>
      </c>
      <c r="J1634" s="95">
        <f t="shared" si="2"/>
        <v>8.4485407066052232E-2</v>
      </c>
      <c r="K1634" s="34" t="s">
        <v>4728</v>
      </c>
    </row>
    <row r="1635" spans="1:11">
      <c r="A1635" s="34" t="s">
        <v>4670</v>
      </c>
      <c r="B1635" s="34">
        <v>2022</v>
      </c>
      <c r="C1635" s="34">
        <v>75</v>
      </c>
      <c r="D1635" s="34" t="s">
        <v>4678</v>
      </c>
      <c r="E1635" s="95">
        <f t="shared" si="54"/>
        <v>958</v>
      </c>
      <c r="F1635" s="95">
        <f>Cargos_x_gob!$C$5+Cargos_x_gob!$C$9</f>
        <v>1302</v>
      </c>
      <c r="G1635" s="34">
        <f t="array" ref="G1635">SUM(IF('Graf I Nivel Datastudio'!$B$1:$B$1630=B1635,IF('Graf I Nivel Datastudio'!$C$1:$C$1630=C1635,IF('Graf I Nivel Datastudio'!$D$1:$D$1630=D1635,'Graf I Nivel Datastudio'!$G$1:$G$1630,0))))+SUM(IF('Graf II Nivel Datastudio'!$B$1:$B$1630=B1635,IF('Graf II Nivel Datastudio'!$C$1:$C$1630=C1635,IF('Graf II Nivel Datastudio'!$D$1:$D$1630=D1635,'Graf II Nivel Datastudio'!$G$1:$G$1630,0))))</f>
        <v>0</v>
      </c>
      <c r="H1635" s="95">
        <f t="shared" si="53"/>
        <v>110</v>
      </c>
      <c r="I1635" s="95">
        <f t="shared" si="32"/>
        <v>0.11482254697286012</v>
      </c>
      <c r="J1635" s="95">
        <f t="shared" si="2"/>
        <v>8.4485407066052232E-2</v>
      </c>
      <c r="K1635" s="34" t="s">
        <v>4728</v>
      </c>
    </row>
    <row r="1636" spans="1:11">
      <c r="A1636" s="34" t="s">
        <v>4670</v>
      </c>
      <c r="B1636" s="34">
        <v>2022</v>
      </c>
      <c r="C1636" s="34">
        <v>76</v>
      </c>
      <c r="D1636" s="34" t="s">
        <v>4678</v>
      </c>
      <c r="E1636" s="95">
        <f t="shared" si="54"/>
        <v>958</v>
      </c>
      <c r="F1636" s="95">
        <f>Cargos_x_gob!$C$5+Cargos_x_gob!$C$9</f>
        <v>1302</v>
      </c>
      <c r="G1636" s="34">
        <f t="array" ref="G1636">SUM(IF('Graf I Nivel Datastudio'!$B$1:$B$1630=B1636,IF('Graf I Nivel Datastudio'!$C$1:$C$1630=C1636,IF('Graf I Nivel Datastudio'!$D$1:$D$1630=D1636,'Graf I Nivel Datastudio'!$G$1:$G$1630,0))))+SUM(IF('Graf II Nivel Datastudio'!$B$1:$B$1630=B1636,IF('Graf II Nivel Datastudio'!$C$1:$C$1630=C1636,IF('Graf II Nivel Datastudio'!$D$1:$D$1630=D1636,'Graf II Nivel Datastudio'!$G$1:$G$1630,0))))</f>
        <v>0</v>
      </c>
      <c r="H1636" s="95">
        <f t="shared" si="53"/>
        <v>110</v>
      </c>
      <c r="I1636" s="95">
        <f t="shared" si="32"/>
        <v>0.11482254697286012</v>
      </c>
      <c r="J1636" s="95">
        <f t="shared" si="2"/>
        <v>8.4485407066052232E-2</v>
      </c>
      <c r="K1636" s="34" t="s">
        <v>4728</v>
      </c>
    </row>
    <row r="1637" spans="1:11">
      <c r="A1637" s="34" t="s">
        <v>4670</v>
      </c>
      <c r="B1637" s="34">
        <v>2022</v>
      </c>
      <c r="C1637" s="34">
        <v>77</v>
      </c>
      <c r="D1637" s="34" t="s">
        <v>4678</v>
      </c>
      <c r="E1637" s="95">
        <f t="shared" si="54"/>
        <v>958</v>
      </c>
      <c r="F1637" s="95">
        <f>Cargos_x_gob!$C$5+Cargos_x_gob!$C$9</f>
        <v>1302</v>
      </c>
      <c r="G1637" s="34">
        <f t="array" ref="G1637">SUM(IF('Graf I Nivel Datastudio'!$B$1:$B$1630=B1637,IF('Graf I Nivel Datastudio'!$C$1:$C$1630=C1637,IF('Graf I Nivel Datastudio'!$D$1:$D$1630=D1637,'Graf I Nivel Datastudio'!$G$1:$G$1630,0))))+SUM(IF('Graf II Nivel Datastudio'!$B$1:$B$1630=B1637,IF('Graf II Nivel Datastudio'!$C$1:$C$1630=C1637,IF('Graf II Nivel Datastudio'!$D$1:$D$1630=D1637,'Graf II Nivel Datastudio'!$G$1:$G$1630,0))))</f>
        <v>0</v>
      </c>
      <c r="H1637" s="95">
        <f t="shared" si="53"/>
        <v>110</v>
      </c>
      <c r="I1637" s="95">
        <f t="shared" si="32"/>
        <v>0.11482254697286012</v>
      </c>
      <c r="J1637" s="95">
        <f t="shared" si="2"/>
        <v>8.4485407066052232E-2</v>
      </c>
      <c r="K1637" s="34" t="s">
        <v>4728</v>
      </c>
    </row>
    <row r="1638" spans="1:11">
      <c r="A1638" s="34" t="s">
        <v>4670</v>
      </c>
      <c r="B1638" s="34">
        <v>2022</v>
      </c>
      <c r="C1638" s="34">
        <v>78</v>
      </c>
      <c r="D1638" s="34" t="s">
        <v>4678</v>
      </c>
      <c r="E1638" s="95">
        <f t="shared" si="54"/>
        <v>958</v>
      </c>
      <c r="F1638" s="95">
        <f>Cargos_x_gob!$C$5+Cargos_x_gob!$C$9</f>
        <v>1302</v>
      </c>
      <c r="G1638" s="34">
        <f t="array" ref="G1638">SUM(IF('Graf I Nivel Datastudio'!$B$1:$B$1630=B1638,IF('Graf I Nivel Datastudio'!$C$1:$C$1630=C1638,IF('Graf I Nivel Datastudio'!$D$1:$D$1630=D1638,'Graf I Nivel Datastudio'!$G$1:$G$1630,0))))+SUM(IF('Graf II Nivel Datastudio'!$B$1:$B$1630=B1638,IF('Graf II Nivel Datastudio'!$C$1:$C$1630=C1638,IF('Graf II Nivel Datastudio'!$D$1:$D$1630=D1638,'Graf II Nivel Datastudio'!$G$1:$G$1630,0))))</f>
        <v>0</v>
      </c>
      <c r="H1638" s="95">
        <f t="shared" si="53"/>
        <v>110</v>
      </c>
      <c r="I1638" s="95">
        <f t="shared" si="32"/>
        <v>0.11482254697286012</v>
      </c>
      <c r="J1638" s="95">
        <f t="shared" si="2"/>
        <v>8.4485407066052232E-2</v>
      </c>
      <c r="K1638" s="34" t="s">
        <v>4728</v>
      </c>
    </row>
    <row r="1639" spans="1:11">
      <c r="A1639" s="34" t="s">
        <v>4670</v>
      </c>
      <c r="B1639" s="34">
        <v>2022</v>
      </c>
      <c r="C1639" s="34">
        <v>79</v>
      </c>
      <c r="D1639" s="34" t="s">
        <v>4678</v>
      </c>
      <c r="E1639" s="95">
        <f t="shared" si="54"/>
        <v>958</v>
      </c>
      <c r="F1639" s="95">
        <f>Cargos_x_gob!$C$5+Cargos_x_gob!$C$9</f>
        <v>1302</v>
      </c>
      <c r="G1639" s="34">
        <f t="array" ref="G1639">SUM(IF('Graf I Nivel Datastudio'!$B$1:$B$1630=B1639,IF('Graf I Nivel Datastudio'!$C$1:$C$1630=C1639,IF('Graf I Nivel Datastudio'!$D$1:$D$1630=D1639,'Graf I Nivel Datastudio'!$G$1:$G$1630,0))))+SUM(IF('Graf II Nivel Datastudio'!$B$1:$B$1630=B1639,IF('Graf II Nivel Datastudio'!$C$1:$C$1630=C1639,IF('Graf II Nivel Datastudio'!$D$1:$D$1630=D1639,'Graf II Nivel Datastudio'!$G$1:$G$1630,0))))</f>
        <v>0</v>
      </c>
      <c r="H1639" s="95">
        <f t="shared" si="53"/>
        <v>110</v>
      </c>
      <c r="I1639" s="95">
        <f t="shared" si="32"/>
        <v>0.11482254697286012</v>
      </c>
      <c r="J1639" s="95">
        <f t="shared" si="2"/>
        <v>8.4485407066052232E-2</v>
      </c>
      <c r="K1639" s="34" t="s">
        <v>4728</v>
      </c>
    </row>
    <row r="1640" spans="1:11">
      <c r="A1640" s="34" t="s">
        <v>4670</v>
      </c>
      <c r="B1640" s="34">
        <v>2022</v>
      </c>
      <c r="C1640" s="34">
        <v>80</v>
      </c>
      <c r="D1640" s="34" t="s">
        <v>4678</v>
      </c>
      <c r="E1640" s="95">
        <f t="shared" si="54"/>
        <v>958</v>
      </c>
      <c r="F1640" s="95">
        <f>Cargos_x_gob!$C$5+Cargos_x_gob!$C$9</f>
        <v>1302</v>
      </c>
      <c r="G1640" s="34">
        <f t="array" ref="G1640">SUM(IF('Graf I Nivel Datastudio'!$B$1:$B$1630=B1640,IF('Graf I Nivel Datastudio'!$C$1:$C$1630=C1640,IF('Graf I Nivel Datastudio'!$D$1:$D$1630=D1640,'Graf I Nivel Datastudio'!$G$1:$G$1630,0))))+SUM(IF('Graf II Nivel Datastudio'!$B$1:$B$1630=B1640,IF('Graf II Nivel Datastudio'!$C$1:$C$1630=C1640,IF('Graf II Nivel Datastudio'!$D$1:$D$1630=D1640,'Graf II Nivel Datastudio'!$G$1:$G$1630,0))))</f>
        <v>0</v>
      </c>
      <c r="H1640" s="95">
        <f t="shared" si="53"/>
        <v>110</v>
      </c>
      <c r="I1640" s="95">
        <f t="shared" si="32"/>
        <v>0.11482254697286012</v>
      </c>
      <c r="J1640" s="95">
        <f t="shared" si="2"/>
        <v>8.4485407066052232E-2</v>
      </c>
      <c r="K1640" s="34" t="s">
        <v>4728</v>
      </c>
    </row>
    <row r="1641" spans="1:11">
      <c r="A1641" s="34" t="s">
        <v>4670</v>
      </c>
      <c r="B1641" s="34">
        <v>2022</v>
      </c>
      <c r="C1641" s="34">
        <v>81</v>
      </c>
      <c r="D1641" s="34" t="s">
        <v>4678</v>
      </c>
      <c r="E1641" s="95">
        <f t="shared" si="54"/>
        <v>958</v>
      </c>
      <c r="F1641" s="95">
        <f>Cargos_x_gob!$C$5+Cargos_x_gob!$C$9</f>
        <v>1302</v>
      </c>
      <c r="G1641" s="34">
        <f t="array" ref="G1641">SUM(IF('Graf I Nivel Datastudio'!$B$1:$B$1630=B1641,IF('Graf I Nivel Datastudio'!$C$1:$C$1630=C1641,IF('Graf I Nivel Datastudio'!$D$1:$D$1630=D1641,'Graf I Nivel Datastudio'!$G$1:$G$1630,0))))+SUM(IF('Graf II Nivel Datastudio'!$B$1:$B$1630=B1641,IF('Graf II Nivel Datastudio'!$C$1:$C$1630=C1641,IF('Graf II Nivel Datastudio'!$D$1:$D$1630=D1641,'Graf II Nivel Datastudio'!$G$1:$G$1630,0))))</f>
        <v>0</v>
      </c>
      <c r="H1641" s="95">
        <f t="shared" si="53"/>
        <v>110</v>
      </c>
      <c r="I1641" s="95">
        <f t="shared" si="32"/>
        <v>0.11482254697286012</v>
      </c>
      <c r="J1641" s="95">
        <f t="shared" si="2"/>
        <v>8.4485407066052232E-2</v>
      </c>
      <c r="K1641" s="34" t="s">
        <v>4728</v>
      </c>
    </row>
    <row r="1642" spans="1:11">
      <c r="A1642" s="34" t="s">
        <v>4670</v>
      </c>
      <c r="B1642" s="34">
        <v>2022</v>
      </c>
      <c r="C1642" s="34">
        <v>82</v>
      </c>
      <c r="D1642" s="34" t="s">
        <v>4678</v>
      </c>
      <c r="E1642" s="95">
        <f t="shared" si="54"/>
        <v>958</v>
      </c>
      <c r="F1642" s="95">
        <f>Cargos_x_gob!$C$5+Cargos_x_gob!$C$9</f>
        <v>1302</v>
      </c>
      <c r="G1642" s="34">
        <f t="array" ref="G1642">SUM(IF('Graf I Nivel Datastudio'!$B$1:$B$1630=B1642,IF('Graf I Nivel Datastudio'!$C$1:$C$1630=C1642,IF('Graf I Nivel Datastudio'!$D$1:$D$1630=D1642,'Graf I Nivel Datastudio'!$G$1:$G$1630,0))))+SUM(IF('Graf II Nivel Datastudio'!$B$1:$B$1630=B1642,IF('Graf II Nivel Datastudio'!$C$1:$C$1630=C1642,IF('Graf II Nivel Datastudio'!$D$1:$D$1630=D1642,'Graf II Nivel Datastudio'!$G$1:$G$1630,0))))</f>
        <v>0</v>
      </c>
      <c r="H1642" s="95">
        <f t="shared" si="53"/>
        <v>110</v>
      </c>
      <c r="I1642" s="95">
        <f t="shared" si="32"/>
        <v>0.11482254697286012</v>
      </c>
      <c r="J1642" s="95">
        <f t="shared" si="2"/>
        <v>8.4485407066052232E-2</v>
      </c>
      <c r="K1642" s="34" t="s">
        <v>4728</v>
      </c>
    </row>
    <row r="1643" spans="1:11">
      <c r="A1643" s="34" t="s">
        <v>4670</v>
      </c>
      <c r="B1643" s="34">
        <v>2022</v>
      </c>
      <c r="C1643" s="34">
        <v>83</v>
      </c>
      <c r="D1643" s="34" t="s">
        <v>4678</v>
      </c>
      <c r="E1643" s="95">
        <f t="shared" si="54"/>
        <v>958</v>
      </c>
      <c r="F1643" s="95">
        <f>Cargos_x_gob!$C$5+Cargos_x_gob!$C$9</f>
        <v>1302</v>
      </c>
      <c r="G1643" s="34">
        <f t="array" ref="G1643">SUM(IF('Graf I Nivel Datastudio'!$B$1:$B$1630=B1643,IF('Graf I Nivel Datastudio'!$C$1:$C$1630=C1643,IF('Graf I Nivel Datastudio'!$D$1:$D$1630=D1643,'Graf I Nivel Datastudio'!$G$1:$G$1630,0))))+SUM(IF('Graf II Nivel Datastudio'!$B$1:$B$1630=B1643,IF('Graf II Nivel Datastudio'!$C$1:$C$1630=C1643,IF('Graf II Nivel Datastudio'!$D$1:$D$1630=D1643,'Graf II Nivel Datastudio'!$G$1:$G$1630,0))))</f>
        <v>0</v>
      </c>
      <c r="H1643" s="95">
        <f t="shared" si="53"/>
        <v>110</v>
      </c>
      <c r="I1643" s="95">
        <f t="shared" si="32"/>
        <v>0.11482254697286012</v>
      </c>
      <c r="J1643" s="95">
        <f t="shared" si="2"/>
        <v>8.4485407066052232E-2</v>
      </c>
      <c r="K1643" s="34" t="s">
        <v>4728</v>
      </c>
    </row>
    <row r="1644" spans="1:11">
      <c r="A1644" s="34" t="s">
        <v>4670</v>
      </c>
      <c r="B1644" s="34">
        <v>2022</v>
      </c>
      <c r="C1644" s="34">
        <v>84</v>
      </c>
      <c r="D1644" s="34" t="s">
        <v>4678</v>
      </c>
      <c r="E1644" s="95">
        <f t="shared" si="54"/>
        <v>958</v>
      </c>
      <c r="F1644" s="95">
        <f>Cargos_x_gob!$C$5+Cargos_x_gob!$C$9</f>
        <v>1302</v>
      </c>
      <c r="G1644" s="34">
        <f t="array" ref="G1644">SUM(IF('Graf I Nivel Datastudio'!$B$1:$B$1630=B1644,IF('Graf I Nivel Datastudio'!$C$1:$C$1630=C1644,IF('Graf I Nivel Datastudio'!$D$1:$D$1630=D1644,'Graf I Nivel Datastudio'!$G$1:$G$1630,0))))+SUM(IF('Graf II Nivel Datastudio'!$B$1:$B$1630=B1644,IF('Graf II Nivel Datastudio'!$C$1:$C$1630=C1644,IF('Graf II Nivel Datastudio'!$D$1:$D$1630=D1644,'Graf II Nivel Datastudio'!$G$1:$G$1630,0))))</f>
        <v>0</v>
      </c>
      <c r="H1644" s="95">
        <f t="shared" si="53"/>
        <v>110</v>
      </c>
      <c r="I1644" s="95">
        <f t="shared" si="32"/>
        <v>0.11482254697286012</v>
      </c>
      <c r="J1644" s="95">
        <f t="shared" si="2"/>
        <v>8.4485407066052232E-2</v>
      </c>
      <c r="K1644" s="34" t="s">
        <v>4728</v>
      </c>
    </row>
    <row r="1645" spans="1:11">
      <c r="A1645" s="34" t="s">
        <v>4670</v>
      </c>
      <c r="B1645" s="34">
        <v>2022</v>
      </c>
      <c r="C1645" s="34">
        <v>85</v>
      </c>
      <c r="D1645" s="34" t="s">
        <v>4678</v>
      </c>
      <c r="E1645" s="95">
        <f t="shared" si="54"/>
        <v>958</v>
      </c>
      <c r="F1645" s="95">
        <f>Cargos_x_gob!$C$5+Cargos_x_gob!$C$9</f>
        <v>1302</v>
      </c>
      <c r="G1645" s="34">
        <f t="array" ref="G1645">SUM(IF('Graf I Nivel Datastudio'!$B$1:$B$1630=B1645,IF('Graf I Nivel Datastudio'!$C$1:$C$1630=C1645,IF('Graf I Nivel Datastudio'!$D$1:$D$1630=D1645,'Graf I Nivel Datastudio'!$G$1:$G$1630,0))))+SUM(IF('Graf II Nivel Datastudio'!$B$1:$B$1630=B1645,IF('Graf II Nivel Datastudio'!$C$1:$C$1630=C1645,IF('Graf II Nivel Datastudio'!$D$1:$D$1630=D1645,'Graf II Nivel Datastudio'!$G$1:$G$1630,0))))</f>
        <v>0</v>
      </c>
      <c r="H1645" s="95">
        <f t="shared" si="53"/>
        <v>110</v>
      </c>
      <c r="I1645" s="95">
        <f t="shared" si="32"/>
        <v>0.11482254697286012</v>
      </c>
      <c r="J1645" s="95">
        <f t="shared" si="2"/>
        <v>8.4485407066052232E-2</v>
      </c>
      <c r="K1645" s="34" t="s">
        <v>4728</v>
      </c>
    </row>
    <row r="1646" spans="1:11">
      <c r="A1646" s="34" t="s">
        <v>4670</v>
      </c>
      <c r="B1646" s="34">
        <v>2022</v>
      </c>
      <c r="C1646" s="34">
        <v>86</v>
      </c>
      <c r="D1646" s="34" t="s">
        <v>4678</v>
      </c>
      <c r="E1646" s="95">
        <f t="shared" si="54"/>
        <v>958</v>
      </c>
      <c r="F1646" s="95">
        <f>Cargos_x_gob!$C$5+Cargos_x_gob!$C$9</f>
        <v>1302</v>
      </c>
      <c r="G1646" s="34">
        <f t="array" ref="G1646">SUM(IF('Graf I Nivel Datastudio'!$B$1:$B$1630=B1646,IF('Graf I Nivel Datastudio'!$C$1:$C$1630=C1646,IF('Graf I Nivel Datastudio'!$D$1:$D$1630=D1646,'Graf I Nivel Datastudio'!$G$1:$G$1630,0))))+SUM(IF('Graf II Nivel Datastudio'!$B$1:$B$1630=B1646,IF('Graf II Nivel Datastudio'!$C$1:$C$1630=C1646,IF('Graf II Nivel Datastudio'!$D$1:$D$1630=D1646,'Graf II Nivel Datastudio'!$G$1:$G$1630,0))))</f>
        <v>0</v>
      </c>
      <c r="H1646" s="95">
        <f t="shared" si="53"/>
        <v>110</v>
      </c>
      <c r="I1646" s="95">
        <f t="shared" si="32"/>
        <v>0.11482254697286012</v>
      </c>
      <c r="J1646" s="95">
        <f t="shared" si="2"/>
        <v>8.4485407066052232E-2</v>
      </c>
      <c r="K1646" s="34" t="s">
        <v>4728</v>
      </c>
    </row>
    <row r="1647" spans="1:11">
      <c r="A1647" s="34" t="s">
        <v>4670</v>
      </c>
      <c r="B1647" s="34">
        <v>2022</v>
      </c>
      <c r="C1647" s="34">
        <v>87</v>
      </c>
      <c r="D1647" s="34" t="s">
        <v>4678</v>
      </c>
      <c r="E1647" s="95">
        <f t="shared" si="54"/>
        <v>958</v>
      </c>
      <c r="F1647" s="95">
        <f>Cargos_x_gob!$C$5+Cargos_x_gob!$C$9</f>
        <v>1302</v>
      </c>
      <c r="G1647" s="34">
        <f t="array" ref="G1647">SUM(IF('Graf I Nivel Datastudio'!$B$1:$B$1630=B1647,IF('Graf I Nivel Datastudio'!$C$1:$C$1630=C1647,IF('Graf I Nivel Datastudio'!$D$1:$D$1630=D1647,'Graf I Nivel Datastudio'!$G$1:$G$1630,0))))+SUM(IF('Graf II Nivel Datastudio'!$B$1:$B$1630=B1647,IF('Graf II Nivel Datastudio'!$C$1:$C$1630=C1647,IF('Graf II Nivel Datastudio'!$D$1:$D$1630=D1647,'Graf II Nivel Datastudio'!$G$1:$G$1630,0))))</f>
        <v>0</v>
      </c>
      <c r="H1647" s="95">
        <f t="shared" si="53"/>
        <v>110</v>
      </c>
      <c r="I1647" s="95">
        <f t="shared" si="32"/>
        <v>0.11482254697286012</v>
      </c>
      <c r="J1647" s="95">
        <f t="shared" si="2"/>
        <v>8.4485407066052232E-2</v>
      </c>
      <c r="K1647" s="34" t="s">
        <v>4728</v>
      </c>
    </row>
    <row r="1648" spans="1:11">
      <c r="A1648" s="34" t="s">
        <v>4670</v>
      </c>
      <c r="B1648" s="34">
        <v>2022</v>
      </c>
      <c r="C1648" s="34">
        <v>88</v>
      </c>
      <c r="D1648" s="34" t="s">
        <v>4678</v>
      </c>
      <c r="E1648" s="95">
        <f t="shared" si="54"/>
        <v>958</v>
      </c>
      <c r="F1648" s="95">
        <f>Cargos_x_gob!$C$5+Cargos_x_gob!$C$9</f>
        <v>1302</v>
      </c>
      <c r="G1648" s="34">
        <f t="array" ref="G1648">SUM(IF('Graf I Nivel Datastudio'!$B$1:$B$1630=B1648,IF('Graf I Nivel Datastudio'!$C$1:$C$1630=C1648,IF('Graf I Nivel Datastudio'!$D$1:$D$1630=D1648,'Graf I Nivel Datastudio'!$G$1:$G$1630,0))))+SUM(IF('Graf II Nivel Datastudio'!$B$1:$B$1630=B1648,IF('Graf II Nivel Datastudio'!$C$1:$C$1630=C1648,IF('Graf II Nivel Datastudio'!$D$1:$D$1630=D1648,'Graf II Nivel Datastudio'!$G$1:$G$1630,0))))</f>
        <v>0</v>
      </c>
      <c r="H1648" s="95">
        <f t="shared" si="53"/>
        <v>110</v>
      </c>
      <c r="I1648" s="95">
        <f t="shared" si="32"/>
        <v>0.11482254697286012</v>
      </c>
      <c r="J1648" s="95">
        <f t="shared" si="2"/>
        <v>8.4485407066052232E-2</v>
      </c>
      <c r="K1648" s="34" t="s">
        <v>4728</v>
      </c>
    </row>
    <row r="1649" spans="1:11">
      <c r="A1649" s="34" t="s">
        <v>4670</v>
      </c>
      <c r="B1649" s="34">
        <v>2022</v>
      </c>
      <c r="C1649" s="34">
        <v>89</v>
      </c>
      <c r="D1649" s="34" t="s">
        <v>4678</v>
      </c>
      <c r="E1649" s="95">
        <f t="shared" ref="E1649:E1664" si="55">GB1_IN+GB1_IIN</f>
        <v>958</v>
      </c>
      <c r="F1649" s="95">
        <f>Cargos_x_gob!$C$5+Cargos_x_gob!$C$9</f>
        <v>1302</v>
      </c>
      <c r="G1649" s="34">
        <f t="array" ref="G1649">SUM(IF('Graf I Nivel Datastudio'!$B$1:$B$1630=B1649,IF('Graf I Nivel Datastudio'!$C$1:$C$1630=C1649,IF('Graf I Nivel Datastudio'!$D$1:$D$1630=D1649,'Graf I Nivel Datastudio'!$G$1:$G$1630,0))))+SUM(IF('Graf II Nivel Datastudio'!$B$1:$B$1630=B1649,IF('Graf II Nivel Datastudio'!$C$1:$C$1630=C1649,IF('Graf II Nivel Datastudio'!$D$1:$D$1630=D1649,'Graf II Nivel Datastudio'!$G$1:$G$1630,0))))</f>
        <v>0</v>
      </c>
      <c r="H1649" s="95">
        <f t="shared" si="53"/>
        <v>110</v>
      </c>
      <c r="I1649" s="95">
        <f t="shared" si="32"/>
        <v>0.11482254697286012</v>
      </c>
      <c r="J1649" s="95">
        <f t="shared" si="2"/>
        <v>8.4485407066052232E-2</v>
      </c>
      <c r="K1649" s="34" t="s">
        <v>4728</v>
      </c>
    </row>
    <row r="1650" spans="1:11">
      <c r="A1650" s="34" t="s">
        <v>4670</v>
      </c>
      <c r="B1650" s="34">
        <v>2022</v>
      </c>
      <c r="C1650" s="34">
        <v>90</v>
      </c>
      <c r="D1650" s="34" t="s">
        <v>4678</v>
      </c>
      <c r="E1650" s="95">
        <f t="shared" si="55"/>
        <v>958</v>
      </c>
      <c r="F1650" s="95">
        <f>Cargos_x_gob!$C$5+Cargos_x_gob!$C$9</f>
        <v>1302</v>
      </c>
      <c r="G1650" s="34">
        <f t="array" ref="G1650">SUM(IF('Graf I Nivel Datastudio'!$B$1:$B$1630=B1650,IF('Graf I Nivel Datastudio'!$C$1:$C$1630=C1650,IF('Graf I Nivel Datastudio'!$D$1:$D$1630=D1650,'Graf I Nivel Datastudio'!$G$1:$G$1630,0))))+SUM(IF('Graf II Nivel Datastudio'!$B$1:$B$1630=B1650,IF('Graf II Nivel Datastudio'!$C$1:$C$1630=C1650,IF('Graf II Nivel Datastudio'!$D$1:$D$1630=D1650,'Graf II Nivel Datastudio'!$G$1:$G$1630,0))))</f>
        <v>0</v>
      </c>
      <c r="H1650" s="95">
        <f t="shared" si="53"/>
        <v>110</v>
      </c>
      <c r="I1650" s="95">
        <f t="shared" si="32"/>
        <v>0.11482254697286012</v>
      </c>
      <c r="J1650" s="95">
        <f t="shared" si="2"/>
        <v>8.4485407066052232E-2</v>
      </c>
      <c r="K1650" s="34" t="s">
        <v>4728</v>
      </c>
    </row>
    <row r="1651" spans="1:11">
      <c r="A1651" s="34" t="s">
        <v>4670</v>
      </c>
      <c r="B1651" s="34">
        <v>2022</v>
      </c>
      <c r="C1651" s="34">
        <v>91</v>
      </c>
      <c r="D1651" s="34" t="s">
        <v>4678</v>
      </c>
      <c r="E1651" s="95">
        <f t="shared" si="55"/>
        <v>958</v>
      </c>
      <c r="F1651" s="95">
        <f>Cargos_x_gob!$C$5+Cargos_x_gob!$C$9</f>
        <v>1302</v>
      </c>
      <c r="G1651" s="34">
        <f t="array" ref="G1651">SUM(IF('Graf I Nivel Datastudio'!$B$1:$B$1630=B1651,IF('Graf I Nivel Datastudio'!$C$1:$C$1630=C1651,IF('Graf I Nivel Datastudio'!$D$1:$D$1630=D1651,'Graf I Nivel Datastudio'!$G$1:$G$1630,0))))+SUM(IF('Graf II Nivel Datastudio'!$B$1:$B$1630=B1651,IF('Graf II Nivel Datastudio'!$C$1:$C$1630=C1651,IF('Graf II Nivel Datastudio'!$D$1:$D$1630=D1651,'Graf II Nivel Datastudio'!$G$1:$G$1630,0))))</f>
        <v>0</v>
      </c>
      <c r="H1651" s="95">
        <f t="shared" si="53"/>
        <v>110</v>
      </c>
      <c r="I1651" s="95">
        <f t="shared" si="32"/>
        <v>0.11482254697286012</v>
      </c>
      <c r="J1651" s="95">
        <f t="shared" si="2"/>
        <v>8.4485407066052232E-2</v>
      </c>
      <c r="K1651" s="34" t="s">
        <v>4728</v>
      </c>
    </row>
    <row r="1652" spans="1:11">
      <c r="A1652" s="34" t="s">
        <v>4670</v>
      </c>
      <c r="B1652" s="34">
        <v>2022</v>
      </c>
      <c r="C1652" s="34">
        <v>92</v>
      </c>
      <c r="D1652" s="34" t="s">
        <v>4678</v>
      </c>
      <c r="E1652" s="95">
        <f t="shared" si="55"/>
        <v>958</v>
      </c>
      <c r="F1652" s="95">
        <f>Cargos_x_gob!$C$5+Cargos_x_gob!$C$9</f>
        <v>1302</v>
      </c>
      <c r="G1652" s="34">
        <f t="array" ref="G1652">SUM(IF('Graf I Nivel Datastudio'!$B$1:$B$1630=B1652,IF('Graf I Nivel Datastudio'!$C$1:$C$1630=C1652,IF('Graf I Nivel Datastudio'!$D$1:$D$1630=D1652,'Graf I Nivel Datastudio'!$G$1:$G$1630,0))))+SUM(IF('Graf II Nivel Datastudio'!$B$1:$B$1630=B1652,IF('Graf II Nivel Datastudio'!$C$1:$C$1630=C1652,IF('Graf II Nivel Datastudio'!$D$1:$D$1630=D1652,'Graf II Nivel Datastudio'!$G$1:$G$1630,0))))</f>
        <v>0</v>
      </c>
      <c r="H1652" s="95">
        <f t="shared" si="53"/>
        <v>110</v>
      </c>
      <c r="I1652" s="95">
        <f t="shared" si="32"/>
        <v>0.11482254697286012</v>
      </c>
      <c r="J1652" s="95">
        <f t="shared" si="2"/>
        <v>8.4485407066052232E-2</v>
      </c>
      <c r="K1652" s="34" t="s">
        <v>4728</v>
      </c>
    </row>
    <row r="1653" spans="1:11">
      <c r="A1653" s="34" t="s">
        <v>4670</v>
      </c>
      <c r="B1653" s="34">
        <v>2022</v>
      </c>
      <c r="C1653" s="34">
        <v>93</v>
      </c>
      <c r="D1653" s="34" t="s">
        <v>4678</v>
      </c>
      <c r="E1653" s="95">
        <f t="shared" si="55"/>
        <v>958</v>
      </c>
      <c r="F1653" s="95">
        <f>Cargos_x_gob!$C$5+Cargos_x_gob!$C$9</f>
        <v>1302</v>
      </c>
      <c r="G1653" s="34">
        <f t="array" ref="G1653">SUM(IF('Graf I Nivel Datastudio'!$B$1:$B$1630=B1653,IF('Graf I Nivel Datastudio'!$C$1:$C$1630=C1653,IF('Graf I Nivel Datastudio'!$D$1:$D$1630=D1653,'Graf I Nivel Datastudio'!$G$1:$G$1630,0))))+SUM(IF('Graf II Nivel Datastudio'!$B$1:$B$1630=B1653,IF('Graf II Nivel Datastudio'!$C$1:$C$1630=C1653,IF('Graf II Nivel Datastudio'!$D$1:$D$1630=D1653,'Graf II Nivel Datastudio'!$G$1:$G$1630,0))))</f>
        <v>0</v>
      </c>
      <c r="H1653" s="95">
        <f t="shared" si="53"/>
        <v>110</v>
      </c>
      <c r="I1653" s="95">
        <f t="shared" si="32"/>
        <v>0.11482254697286012</v>
      </c>
      <c r="J1653" s="95">
        <f t="shared" si="2"/>
        <v>8.4485407066052232E-2</v>
      </c>
      <c r="K1653" s="34" t="s">
        <v>4728</v>
      </c>
    </row>
    <row r="1654" spans="1:11">
      <c r="A1654" s="34" t="s">
        <v>4670</v>
      </c>
      <c r="B1654" s="34">
        <v>2022</v>
      </c>
      <c r="C1654" s="34">
        <v>94</v>
      </c>
      <c r="D1654" s="34" t="s">
        <v>4678</v>
      </c>
      <c r="E1654" s="95">
        <f t="shared" si="55"/>
        <v>958</v>
      </c>
      <c r="F1654" s="95">
        <f>Cargos_x_gob!$C$5+Cargos_x_gob!$C$9</f>
        <v>1302</v>
      </c>
      <c r="G1654" s="34">
        <f t="array" ref="G1654">SUM(IF('Graf I Nivel Datastudio'!$B$1:$B$1630=B1654,IF('Graf I Nivel Datastudio'!$C$1:$C$1630=C1654,IF('Graf I Nivel Datastudio'!$D$1:$D$1630=D1654,'Graf I Nivel Datastudio'!$G$1:$G$1630,0))))+SUM(IF('Graf II Nivel Datastudio'!$B$1:$B$1630=B1654,IF('Graf II Nivel Datastudio'!$C$1:$C$1630=C1654,IF('Graf II Nivel Datastudio'!$D$1:$D$1630=D1654,'Graf II Nivel Datastudio'!$G$1:$G$1630,0))))</f>
        <v>0</v>
      </c>
      <c r="H1654" s="95">
        <f t="shared" si="53"/>
        <v>110</v>
      </c>
      <c r="I1654" s="95">
        <f t="shared" si="32"/>
        <v>0.11482254697286012</v>
      </c>
      <c r="J1654" s="95">
        <f t="shared" si="2"/>
        <v>8.4485407066052232E-2</v>
      </c>
      <c r="K1654" s="34" t="s">
        <v>4728</v>
      </c>
    </row>
    <row r="1655" spans="1:11">
      <c r="A1655" s="34" t="s">
        <v>4670</v>
      </c>
      <c r="B1655" s="34">
        <v>2022</v>
      </c>
      <c r="C1655" s="34">
        <v>95</v>
      </c>
      <c r="D1655" s="34" t="s">
        <v>4678</v>
      </c>
      <c r="E1655" s="95">
        <f t="shared" si="55"/>
        <v>958</v>
      </c>
      <c r="F1655" s="95">
        <f>Cargos_x_gob!$C$5+Cargos_x_gob!$C$9</f>
        <v>1302</v>
      </c>
      <c r="G1655" s="34">
        <f t="array" ref="G1655">SUM(IF('Graf I Nivel Datastudio'!$B$1:$B$1630=B1655,IF('Graf I Nivel Datastudio'!$C$1:$C$1630=C1655,IF('Graf I Nivel Datastudio'!$D$1:$D$1630=D1655,'Graf I Nivel Datastudio'!$G$1:$G$1630,0))))+SUM(IF('Graf II Nivel Datastudio'!$B$1:$B$1630=B1655,IF('Graf II Nivel Datastudio'!$C$1:$C$1630=C1655,IF('Graf II Nivel Datastudio'!$D$1:$D$1630=D1655,'Graf II Nivel Datastudio'!$G$1:$G$1630,0))))</f>
        <v>0</v>
      </c>
      <c r="H1655" s="95">
        <f t="shared" si="53"/>
        <v>110</v>
      </c>
      <c r="I1655" s="95">
        <f t="shared" si="32"/>
        <v>0.11482254697286012</v>
      </c>
      <c r="J1655" s="95">
        <f t="shared" si="2"/>
        <v>8.4485407066052232E-2</v>
      </c>
      <c r="K1655" s="34" t="s">
        <v>4728</v>
      </c>
    </row>
    <row r="1656" spans="1:11">
      <c r="A1656" s="34" t="s">
        <v>4670</v>
      </c>
      <c r="B1656" s="34">
        <v>2022</v>
      </c>
      <c r="C1656" s="34">
        <v>96</v>
      </c>
      <c r="D1656" s="34" t="s">
        <v>4678</v>
      </c>
      <c r="E1656" s="95">
        <f t="shared" si="55"/>
        <v>958</v>
      </c>
      <c r="F1656" s="95">
        <f>Cargos_x_gob!$C$5+Cargos_x_gob!$C$9</f>
        <v>1302</v>
      </c>
      <c r="G1656" s="34">
        <f t="array" ref="G1656">SUM(IF('Graf I Nivel Datastudio'!$B$1:$B$1630=B1656,IF('Graf I Nivel Datastudio'!$C$1:$C$1630=C1656,IF('Graf I Nivel Datastudio'!$D$1:$D$1630=D1656,'Graf I Nivel Datastudio'!$G$1:$G$1630,0))))+SUM(IF('Graf II Nivel Datastudio'!$B$1:$B$1630=B1656,IF('Graf II Nivel Datastudio'!$C$1:$C$1630=C1656,IF('Graf II Nivel Datastudio'!$D$1:$D$1630=D1656,'Graf II Nivel Datastudio'!$G$1:$G$1630,0))))</f>
        <v>0</v>
      </c>
      <c r="H1656" s="95">
        <f t="shared" si="53"/>
        <v>110</v>
      </c>
      <c r="I1656" s="95">
        <f t="shared" si="32"/>
        <v>0.11482254697286012</v>
      </c>
      <c r="J1656" s="95">
        <f t="shared" si="2"/>
        <v>8.4485407066052232E-2</v>
      </c>
      <c r="K1656" s="34" t="s">
        <v>4728</v>
      </c>
    </row>
    <row r="1657" spans="1:11">
      <c r="A1657" s="34" t="s">
        <v>4670</v>
      </c>
      <c r="B1657" s="34">
        <v>2022</v>
      </c>
      <c r="C1657" s="34">
        <v>97</v>
      </c>
      <c r="D1657" s="34" t="s">
        <v>4678</v>
      </c>
      <c r="E1657" s="95">
        <f t="shared" si="55"/>
        <v>958</v>
      </c>
      <c r="F1657" s="95">
        <f>Cargos_x_gob!$C$5+Cargos_x_gob!$C$9</f>
        <v>1302</v>
      </c>
      <c r="G1657" s="34">
        <f t="array" ref="G1657">SUM(IF('Graf I Nivel Datastudio'!$B$1:$B$1630=B1657,IF('Graf I Nivel Datastudio'!$C$1:$C$1630=C1657,IF('Graf I Nivel Datastudio'!$D$1:$D$1630=D1657,'Graf I Nivel Datastudio'!$G$1:$G$1630,0))))+SUM(IF('Graf II Nivel Datastudio'!$B$1:$B$1630=B1657,IF('Graf II Nivel Datastudio'!$C$1:$C$1630=C1657,IF('Graf II Nivel Datastudio'!$D$1:$D$1630=D1657,'Graf II Nivel Datastudio'!$G$1:$G$1630,0))))</f>
        <v>0</v>
      </c>
      <c r="H1657" s="95">
        <f t="shared" si="53"/>
        <v>110</v>
      </c>
      <c r="I1657" s="95">
        <f t="shared" si="32"/>
        <v>0.11482254697286012</v>
      </c>
      <c r="J1657" s="95">
        <f t="shared" si="2"/>
        <v>8.4485407066052232E-2</v>
      </c>
      <c r="K1657" s="34" t="s">
        <v>4728</v>
      </c>
    </row>
    <row r="1658" spans="1:11">
      <c r="A1658" s="34" t="s">
        <v>4670</v>
      </c>
      <c r="B1658" s="34">
        <v>2022</v>
      </c>
      <c r="C1658" s="34">
        <v>98</v>
      </c>
      <c r="D1658" s="34" t="s">
        <v>4678</v>
      </c>
      <c r="E1658" s="95">
        <f t="shared" si="55"/>
        <v>958</v>
      </c>
      <c r="F1658" s="95">
        <f>Cargos_x_gob!$C$5+Cargos_x_gob!$C$9</f>
        <v>1302</v>
      </c>
      <c r="G1658" s="34">
        <f t="array" ref="G1658">SUM(IF('Graf I Nivel Datastudio'!$B$1:$B$1630=B1658,IF('Graf I Nivel Datastudio'!$C$1:$C$1630=C1658,IF('Graf I Nivel Datastudio'!$D$1:$D$1630=D1658,'Graf I Nivel Datastudio'!$G$1:$G$1630,0))))+SUM(IF('Graf II Nivel Datastudio'!$B$1:$B$1630=B1658,IF('Graf II Nivel Datastudio'!$C$1:$C$1630=C1658,IF('Graf II Nivel Datastudio'!$D$1:$D$1630=D1658,'Graf II Nivel Datastudio'!$G$1:$G$1630,0))))</f>
        <v>0</v>
      </c>
      <c r="H1658" s="95">
        <f t="shared" si="53"/>
        <v>110</v>
      </c>
      <c r="I1658" s="95">
        <f t="shared" si="32"/>
        <v>0.11482254697286012</v>
      </c>
      <c r="J1658" s="95">
        <f t="shared" si="2"/>
        <v>8.4485407066052232E-2</v>
      </c>
      <c r="K1658" s="34" t="s">
        <v>4728</v>
      </c>
    </row>
    <row r="1659" spans="1:11">
      <c r="A1659" s="34" t="s">
        <v>4670</v>
      </c>
      <c r="B1659" s="34">
        <v>2022</v>
      </c>
      <c r="C1659" s="34">
        <v>99</v>
      </c>
      <c r="D1659" s="34" t="s">
        <v>4678</v>
      </c>
      <c r="E1659" s="95">
        <f t="shared" si="55"/>
        <v>958</v>
      </c>
      <c r="F1659" s="95">
        <f>Cargos_x_gob!$C$5+Cargos_x_gob!$C$9</f>
        <v>1302</v>
      </c>
      <c r="G1659" s="34">
        <f t="array" ref="G1659">SUM(IF('Graf I Nivel Datastudio'!$B$1:$B$1630=B1659,IF('Graf I Nivel Datastudio'!$C$1:$C$1630=C1659,IF('Graf I Nivel Datastudio'!$D$1:$D$1630=D1659,'Graf I Nivel Datastudio'!$G$1:$G$1630,0))))+SUM(IF('Graf II Nivel Datastudio'!$B$1:$B$1630=B1659,IF('Graf II Nivel Datastudio'!$C$1:$C$1630=C1659,IF('Graf II Nivel Datastudio'!$D$1:$D$1630=D1659,'Graf II Nivel Datastudio'!$G$1:$G$1630,0))))</f>
        <v>0</v>
      </c>
      <c r="H1659" s="95">
        <f t="shared" si="53"/>
        <v>110</v>
      </c>
      <c r="I1659" s="95">
        <f t="shared" si="32"/>
        <v>0.11482254697286012</v>
      </c>
      <c r="J1659" s="95">
        <f t="shared" si="2"/>
        <v>8.4485407066052232E-2</v>
      </c>
      <c r="K1659" s="34" t="s">
        <v>4728</v>
      </c>
    </row>
    <row r="1660" spans="1:11">
      <c r="A1660" s="34" t="s">
        <v>4670</v>
      </c>
      <c r="B1660" s="34">
        <v>2022</v>
      </c>
      <c r="C1660" s="34">
        <v>100</v>
      </c>
      <c r="D1660" s="34" t="s">
        <v>4678</v>
      </c>
      <c r="E1660" s="95">
        <f t="shared" si="55"/>
        <v>958</v>
      </c>
      <c r="F1660" s="95">
        <f>Cargos_x_gob!$C$5+Cargos_x_gob!$C$9</f>
        <v>1302</v>
      </c>
      <c r="G1660" s="34">
        <f t="array" ref="G1660">SUM(IF('Graf I Nivel Datastudio'!$B$1:$B$1630=B1660,IF('Graf I Nivel Datastudio'!$C$1:$C$1630=C1660,IF('Graf I Nivel Datastudio'!$D$1:$D$1630=D1660,'Graf I Nivel Datastudio'!$G$1:$G$1630,0))))+SUM(IF('Graf II Nivel Datastudio'!$B$1:$B$1630=B1660,IF('Graf II Nivel Datastudio'!$C$1:$C$1630=C1660,IF('Graf II Nivel Datastudio'!$D$1:$D$1630=D1660,'Graf II Nivel Datastudio'!$G$1:$G$1630,0))))</f>
        <v>0</v>
      </c>
      <c r="H1660" s="95">
        <f t="shared" si="53"/>
        <v>110</v>
      </c>
      <c r="I1660" s="95">
        <f t="shared" si="32"/>
        <v>0.11482254697286012</v>
      </c>
      <c r="J1660" s="95">
        <f t="shared" si="2"/>
        <v>8.4485407066052232E-2</v>
      </c>
      <c r="K1660" s="34" t="s">
        <v>4728</v>
      </c>
    </row>
    <row r="1661" spans="1:11">
      <c r="A1661" s="34" t="s">
        <v>4670</v>
      </c>
      <c r="B1661" s="34">
        <v>2022</v>
      </c>
      <c r="C1661" s="34">
        <v>101</v>
      </c>
      <c r="D1661" s="34" t="s">
        <v>4678</v>
      </c>
      <c r="E1661" s="95">
        <f t="shared" si="55"/>
        <v>958</v>
      </c>
      <c r="F1661" s="95">
        <f>Cargos_x_gob!$C$5+Cargos_x_gob!$C$9</f>
        <v>1302</v>
      </c>
      <c r="G1661" s="34">
        <f t="array" ref="G1661">SUM(IF('Graf I Nivel Datastudio'!$B$1:$B$1630=B1661,IF('Graf I Nivel Datastudio'!$C$1:$C$1630=C1661,IF('Graf I Nivel Datastudio'!$D$1:$D$1630=D1661,'Graf I Nivel Datastudio'!$G$1:$G$1630,0))))+SUM(IF('Graf II Nivel Datastudio'!$B$1:$B$1630=B1661,IF('Graf II Nivel Datastudio'!$C$1:$C$1630=C1661,IF('Graf II Nivel Datastudio'!$D$1:$D$1630=D1661,'Graf II Nivel Datastudio'!$G$1:$G$1630,0))))</f>
        <v>0</v>
      </c>
      <c r="H1661" s="95">
        <f t="shared" si="53"/>
        <v>110</v>
      </c>
      <c r="I1661" s="95">
        <f t="shared" si="32"/>
        <v>0.11482254697286012</v>
      </c>
      <c r="J1661" s="95">
        <f t="shared" si="2"/>
        <v>8.4485407066052232E-2</v>
      </c>
      <c r="K1661" s="34" t="s">
        <v>4728</v>
      </c>
    </row>
    <row r="1662" spans="1:11">
      <c r="A1662" s="34" t="s">
        <v>4670</v>
      </c>
      <c r="B1662" s="34">
        <v>2022</v>
      </c>
      <c r="C1662" s="34">
        <v>102</v>
      </c>
      <c r="D1662" s="34" t="s">
        <v>4678</v>
      </c>
      <c r="E1662" s="95">
        <f t="shared" si="55"/>
        <v>958</v>
      </c>
      <c r="F1662" s="95">
        <f>Cargos_x_gob!$C$5+Cargos_x_gob!$C$9</f>
        <v>1302</v>
      </c>
      <c r="G1662" s="34">
        <f t="array" ref="G1662">SUM(IF('Graf I Nivel Datastudio'!$B$1:$B$1630=B1662,IF('Graf I Nivel Datastudio'!$C$1:$C$1630=C1662,IF('Graf I Nivel Datastudio'!$D$1:$D$1630=D1662,'Graf I Nivel Datastudio'!$G$1:$G$1630,0))))+SUM(IF('Graf II Nivel Datastudio'!$B$1:$B$1630=B1662,IF('Graf II Nivel Datastudio'!$C$1:$C$1630=C1662,IF('Graf II Nivel Datastudio'!$D$1:$D$1630=D1662,'Graf II Nivel Datastudio'!$G$1:$G$1630,0))))</f>
        <v>0</v>
      </c>
      <c r="H1662" s="95">
        <f t="shared" si="53"/>
        <v>110</v>
      </c>
      <c r="I1662" s="95">
        <f t="shared" si="32"/>
        <v>0.11482254697286012</v>
      </c>
      <c r="J1662" s="95">
        <f t="shared" si="2"/>
        <v>8.4485407066052232E-2</v>
      </c>
      <c r="K1662" s="34" t="s">
        <v>4728</v>
      </c>
    </row>
    <row r="1663" spans="1:11">
      <c r="A1663" s="34" t="s">
        <v>4670</v>
      </c>
      <c r="B1663" s="34">
        <v>2022</v>
      </c>
      <c r="C1663" s="34">
        <v>103</v>
      </c>
      <c r="D1663" s="34" t="s">
        <v>4678</v>
      </c>
      <c r="E1663" s="95">
        <f t="shared" si="55"/>
        <v>958</v>
      </c>
      <c r="F1663" s="95">
        <f>Cargos_x_gob!$C$5+Cargos_x_gob!$C$9</f>
        <v>1302</v>
      </c>
      <c r="G1663" s="34">
        <f t="array" ref="G1663">SUM(IF('Graf I Nivel Datastudio'!$B$1:$B$1630=B1663,IF('Graf I Nivel Datastudio'!$C$1:$C$1630=C1663,IF('Graf I Nivel Datastudio'!$D$1:$D$1630=D1663,'Graf I Nivel Datastudio'!$G$1:$G$1630,0))))+SUM(IF('Graf II Nivel Datastudio'!$B$1:$B$1630=B1663,IF('Graf II Nivel Datastudio'!$C$1:$C$1630=C1663,IF('Graf II Nivel Datastudio'!$D$1:$D$1630=D1663,'Graf II Nivel Datastudio'!$G$1:$G$1630,0))))</f>
        <v>0</v>
      </c>
      <c r="H1663" s="95">
        <f t="shared" si="53"/>
        <v>110</v>
      </c>
      <c r="I1663" s="95">
        <f t="shared" si="32"/>
        <v>0.11482254697286012</v>
      </c>
      <c r="J1663" s="95">
        <f t="shared" si="2"/>
        <v>8.4485407066052232E-2</v>
      </c>
      <c r="K1663" s="34" t="s">
        <v>4728</v>
      </c>
    </row>
    <row r="1664" spans="1:11">
      <c r="A1664" s="34" t="s">
        <v>4670</v>
      </c>
      <c r="B1664" s="34">
        <v>2022</v>
      </c>
      <c r="C1664" s="34">
        <v>104</v>
      </c>
      <c r="D1664" s="34" t="s">
        <v>4678</v>
      </c>
      <c r="E1664" s="95">
        <f t="shared" si="55"/>
        <v>958</v>
      </c>
      <c r="F1664" s="95">
        <f>Cargos_x_gob!$C$5+Cargos_x_gob!$C$9</f>
        <v>1302</v>
      </c>
      <c r="G1664" s="34">
        <f t="array" ref="G1664">SUM(IF('Graf I Nivel Datastudio'!$B$1:$B$1630=B1664,IF('Graf I Nivel Datastudio'!$C$1:$C$1630=C1664,IF('Graf I Nivel Datastudio'!$D$1:$D$1630=D1664,'Graf I Nivel Datastudio'!$G$1:$G$1630,0))))+SUM(IF('Graf II Nivel Datastudio'!$B$1:$B$1630=B1664,IF('Graf II Nivel Datastudio'!$C$1:$C$1630=C1664,IF('Graf II Nivel Datastudio'!$D$1:$D$1630=D1664,'Graf II Nivel Datastudio'!$G$1:$G$1630,0))))</f>
        <v>0</v>
      </c>
      <c r="H1664" s="95">
        <f t="shared" si="53"/>
        <v>110</v>
      </c>
      <c r="I1664" s="95">
        <f t="shared" si="32"/>
        <v>0.11482254697286012</v>
      </c>
      <c r="J1664" s="95">
        <f t="shared" si="2"/>
        <v>8.4485407066052232E-2</v>
      </c>
      <c r="K1664" s="34" t="s">
        <v>4728</v>
      </c>
    </row>
  </sheetData>
  <autoFilter ref="A1:L1622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5"/>
  <sheetViews>
    <sheetView workbookViewId="0"/>
  </sheetViews>
  <sheetFormatPr baseColWidth="10" defaultColWidth="12.5703125" defaultRowHeight="15.75" customHeight="1"/>
  <sheetData>
    <row r="1" spans="1:3">
      <c r="A1" s="34" t="s">
        <v>4647</v>
      </c>
      <c r="B1" s="34" t="s">
        <v>22</v>
      </c>
      <c r="C1" s="34" t="s">
        <v>4729</v>
      </c>
    </row>
    <row r="2" spans="1:3">
      <c r="A2" s="34">
        <v>2010</v>
      </c>
      <c r="B2" s="34" t="s">
        <v>4730</v>
      </c>
      <c r="C2" s="34">
        <v>1</v>
      </c>
    </row>
    <row r="3" spans="1:3">
      <c r="A3" s="34">
        <v>2014</v>
      </c>
      <c r="B3" s="34" t="s">
        <v>4731</v>
      </c>
      <c r="C3" s="34">
        <v>2</v>
      </c>
    </row>
    <row r="4" spans="1:3">
      <c r="A4" s="34">
        <v>2018</v>
      </c>
      <c r="B4" s="34" t="s">
        <v>4732</v>
      </c>
      <c r="C4" s="34">
        <v>3</v>
      </c>
    </row>
    <row r="5" spans="1:3">
      <c r="A5" s="34">
        <v>2022</v>
      </c>
      <c r="B5" s="34" t="s">
        <v>4733</v>
      </c>
      <c r="C5" s="34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  <outlinePr summaryBelow="0" summaryRight="0"/>
  </sheetPr>
  <dimension ref="A1:P1961"/>
  <sheetViews>
    <sheetView topLeftCell="A1058" workbookViewId="0">
      <selection activeCell="F965" sqref="F965"/>
    </sheetView>
  </sheetViews>
  <sheetFormatPr baseColWidth="10" defaultColWidth="12.5703125" defaultRowHeight="15.75" customHeight="1"/>
  <cols>
    <col min="1" max="2" width="4.7109375" customWidth="1"/>
    <col min="3" max="3" width="7.28515625" customWidth="1"/>
    <col min="4" max="4" width="6.85546875" customWidth="1"/>
    <col min="5" max="5" width="20.28515625" customWidth="1"/>
    <col min="6" max="6" width="5.140625" customWidth="1"/>
    <col min="7" max="7" width="8.42578125" customWidth="1"/>
    <col min="8" max="8" width="10.28515625" customWidth="1"/>
  </cols>
  <sheetData>
    <row r="1" spans="1:13" ht="12.75">
      <c r="A1" s="34" t="s">
        <v>4647</v>
      </c>
      <c r="B1" s="34" t="s">
        <v>4646</v>
      </c>
      <c r="C1" s="34" t="s">
        <v>4671</v>
      </c>
      <c r="D1" s="34" t="s">
        <v>4734</v>
      </c>
      <c r="E1" s="5" t="s">
        <v>4721</v>
      </c>
      <c r="F1" s="34" t="s">
        <v>4735</v>
      </c>
      <c r="G1" s="34" t="s">
        <v>4736</v>
      </c>
    </row>
    <row r="2" spans="1:13" ht="14.25" hidden="1">
      <c r="A2" s="34">
        <v>2022</v>
      </c>
      <c r="B2" s="34" t="s">
        <v>649</v>
      </c>
      <c r="C2" s="34">
        <v>1</v>
      </c>
      <c r="D2" s="34" t="s">
        <v>33</v>
      </c>
      <c r="E2" s="348" t="s">
        <v>36</v>
      </c>
      <c r="F2" s="95">
        <f t="array" ref="F2">SUM(IF('Registro egresos I nivel'!$F$2:$F$985=$D2,IF('Registro egresos I nivel'!$T$2:$T$985=$C2,IF('Registro egresos I nivel'!$N$2:$N$985=$E2,IF('Registro egresos I nivel'!$Q$2:$Q$985="Oficio",'Registro egresos I nivel'!$AB$2:$AB$985,0)))))</f>
        <v>3</v>
      </c>
      <c r="G2" s="349" t="s">
        <v>4737</v>
      </c>
      <c r="H2" s="350"/>
      <c r="L2" s="98"/>
      <c r="M2" s="98"/>
    </row>
    <row r="3" spans="1:13" ht="14.25" hidden="1">
      <c r="A3" s="34">
        <v>2022</v>
      </c>
      <c r="B3" s="34" t="s">
        <v>649</v>
      </c>
      <c r="C3" s="34">
        <v>2</v>
      </c>
      <c r="D3" s="34" t="s">
        <v>33</v>
      </c>
      <c r="E3" s="348" t="s">
        <v>36</v>
      </c>
      <c r="F3" s="95">
        <f t="array" ref="F3">SUM(IF('Registro egresos I nivel'!$F$2:$F$985=$D3,IF('Registro egresos I nivel'!$T$2:$T$985=$C3,IF('Registro egresos I nivel'!$N$2:$N$985=$E3,IF('Registro egresos I nivel'!$Q$2:$Q$985="Oficio",'Registro egresos I nivel'!$AB$2:$AB$985,0)))))</f>
        <v>1</v>
      </c>
      <c r="G3" s="349" t="s">
        <v>4737</v>
      </c>
      <c r="H3" s="350"/>
      <c r="L3" s="98"/>
      <c r="M3" s="98"/>
    </row>
    <row r="4" spans="1:13" ht="14.25" hidden="1">
      <c r="A4" s="34">
        <v>2022</v>
      </c>
      <c r="B4" s="34" t="s">
        <v>649</v>
      </c>
      <c r="C4" s="34">
        <v>3</v>
      </c>
      <c r="D4" s="34" t="s">
        <v>33</v>
      </c>
      <c r="E4" s="348" t="s">
        <v>36</v>
      </c>
      <c r="F4" s="95">
        <f t="array" ref="F4">SUM(IF('Registro egresos I nivel'!$F$2:$F$985=$D4,IF('Registro egresos I nivel'!$T$2:$T$985=$C4,IF('Registro egresos I nivel'!$N$2:$N$985=$E4,IF('Registro egresos I nivel'!$Q$2:$Q$985="Oficio",'Registro egresos I nivel'!$AB$2:$AB$985,0)))))</f>
        <v>4</v>
      </c>
      <c r="G4" s="349" t="s">
        <v>4737</v>
      </c>
      <c r="H4" s="350"/>
      <c r="L4" s="98"/>
      <c r="M4" s="98"/>
    </row>
    <row r="5" spans="1:13" ht="14.25" hidden="1">
      <c r="A5" s="34">
        <v>2022</v>
      </c>
      <c r="B5" s="34" t="s">
        <v>649</v>
      </c>
      <c r="C5" s="34">
        <v>4</v>
      </c>
      <c r="D5" s="34" t="s">
        <v>33</v>
      </c>
      <c r="E5" s="348" t="s">
        <v>36</v>
      </c>
      <c r="F5" s="95">
        <f t="array" ref="F5">SUM(IF('Registro egresos I nivel'!$F$2:$F$985=$D5,IF('Registro egresos I nivel'!$T$2:$T$985=$C5,IF('Registro egresos I nivel'!$N$2:$N$985=$E5,IF('Registro egresos I nivel'!$Q$2:$Q$985="Oficio",'Registro egresos I nivel'!$AB$2:$AB$985,0)))))</f>
        <v>0</v>
      </c>
      <c r="G5" s="349" t="s">
        <v>4737</v>
      </c>
      <c r="H5" s="350"/>
      <c r="L5" s="98"/>
      <c r="M5" s="98"/>
    </row>
    <row r="6" spans="1:13" ht="14.25" hidden="1">
      <c r="A6" s="34">
        <v>2022</v>
      </c>
      <c r="B6" s="34" t="s">
        <v>649</v>
      </c>
      <c r="C6" s="34">
        <v>5</v>
      </c>
      <c r="D6" s="34" t="s">
        <v>33</v>
      </c>
      <c r="E6" s="348" t="s">
        <v>36</v>
      </c>
      <c r="F6" s="95">
        <f t="array" ref="F6">SUM(IF('Registro egresos I nivel'!$F$2:$F$985=$D6,IF('Registro egresos I nivel'!$T$2:$T$985=$C6,IF('Registro egresos I nivel'!$N$2:$N$985=$E6,IF('Registro egresos I nivel'!$Q$2:$Q$985="Oficio",'Registro egresos I nivel'!$AB$2:$AB$985,0)))))</f>
        <v>1</v>
      </c>
      <c r="G6" s="349" t="s">
        <v>4737</v>
      </c>
      <c r="H6" s="350"/>
      <c r="L6" s="98"/>
      <c r="M6" s="98"/>
    </row>
    <row r="7" spans="1:13" ht="14.25" hidden="1">
      <c r="A7" s="34">
        <v>2022</v>
      </c>
      <c r="B7" s="34" t="s">
        <v>649</v>
      </c>
      <c r="C7" s="34">
        <v>6</v>
      </c>
      <c r="D7" s="34" t="s">
        <v>33</v>
      </c>
      <c r="E7" s="348" t="s">
        <v>36</v>
      </c>
      <c r="F7" s="95">
        <f t="array" ref="F7">SUM(IF('Registro egresos I nivel'!$F$2:$F$985=$D7,IF('Registro egresos I nivel'!$T$2:$T$985=$C7,IF('Registro egresos I nivel'!$N$2:$N$985=$E7,IF('Registro egresos I nivel'!$Q$2:$Q$985="Oficio",'Registro egresos I nivel'!$AB$2:$AB$985,0)))))</f>
        <v>0</v>
      </c>
      <c r="G7" s="349" t="s">
        <v>4737</v>
      </c>
      <c r="H7" s="350"/>
      <c r="L7" s="98"/>
      <c r="M7" s="98"/>
    </row>
    <row r="8" spans="1:13" ht="14.25" hidden="1">
      <c r="A8" s="34">
        <v>2022</v>
      </c>
      <c r="B8" s="34" t="s">
        <v>649</v>
      </c>
      <c r="C8" s="34">
        <v>7</v>
      </c>
      <c r="D8" s="34" t="s">
        <v>33</v>
      </c>
      <c r="E8" s="348" t="s">
        <v>36</v>
      </c>
      <c r="F8" s="95">
        <f t="array" ref="F8">SUM(IF('Registro egresos I nivel'!$F$2:$F$985=$D8,IF('Registro egresos I nivel'!$T$2:$T$985=$C8,IF('Registro egresos I nivel'!$N$2:$N$985=$E8,IF('Registro egresos I nivel'!$Q$2:$Q$985="Oficio",'Registro egresos I nivel'!$AB$2:$AB$985,0)))))</f>
        <v>0</v>
      </c>
      <c r="G8" s="349" t="s">
        <v>4737</v>
      </c>
      <c r="H8" s="350"/>
      <c r="L8" s="98"/>
      <c r="M8" s="98"/>
    </row>
    <row r="9" spans="1:13" ht="14.25" hidden="1">
      <c r="A9" s="34">
        <v>2022</v>
      </c>
      <c r="B9" s="34" t="s">
        <v>649</v>
      </c>
      <c r="C9" s="34">
        <v>8</v>
      </c>
      <c r="D9" s="34" t="s">
        <v>33</v>
      </c>
      <c r="E9" s="348" t="s">
        <v>36</v>
      </c>
      <c r="F9" s="95">
        <f t="array" ref="F9">SUM(IF('Registro egresos I nivel'!$F$2:$F$985=$D9,IF('Registro egresos I nivel'!$T$2:$T$985=$C9,IF('Registro egresos I nivel'!$N$2:$N$985=$E9,IF('Registro egresos I nivel'!$Q$2:$Q$985="Oficio",'Registro egresos I nivel'!$AB$2:$AB$985,0)))))</f>
        <v>1</v>
      </c>
      <c r="G9" s="349" t="s">
        <v>4737</v>
      </c>
      <c r="H9" s="350"/>
      <c r="L9" s="98"/>
      <c r="M9" s="98"/>
    </row>
    <row r="10" spans="1:13" ht="14.25" hidden="1">
      <c r="A10" s="34">
        <v>2022</v>
      </c>
      <c r="B10" s="34" t="s">
        <v>649</v>
      </c>
      <c r="C10" s="34">
        <v>9</v>
      </c>
      <c r="D10" s="34" t="s">
        <v>33</v>
      </c>
      <c r="E10" s="348" t="s">
        <v>36</v>
      </c>
      <c r="F10" s="95">
        <f t="array" ref="F10">SUM(IF('Registro egresos I nivel'!$F$2:$F$985=$D10,IF('Registro egresos I nivel'!$T$2:$T$985=$C10,IF('Registro egresos I nivel'!$N$2:$N$985=$E10,IF('Registro egresos I nivel'!$Q$2:$Q$985="Oficio",'Registro egresos I nivel'!$AB$2:$AB$985,0)))))</f>
        <v>0</v>
      </c>
      <c r="G10" s="349" t="s">
        <v>4737</v>
      </c>
      <c r="H10" s="350"/>
      <c r="L10" s="98"/>
      <c r="M10" s="98"/>
    </row>
    <row r="11" spans="1:13" ht="14.25" hidden="1">
      <c r="A11" s="34">
        <v>2022</v>
      </c>
      <c r="B11" s="34" t="s">
        <v>649</v>
      </c>
      <c r="C11" s="34">
        <v>10</v>
      </c>
      <c r="D11" s="34" t="s">
        <v>33</v>
      </c>
      <c r="E11" s="348" t="s">
        <v>36</v>
      </c>
      <c r="F11" s="95">
        <f t="array" ref="F11">SUM(IF('Registro egresos I nivel'!$F$2:$F$985=$D11,IF('Registro egresos I nivel'!$T$2:$T$985=$C11,IF('Registro egresos I nivel'!$N$2:$N$985=$E11,IF('Registro egresos I nivel'!$Q$2:$Q$985="Oficio",'Registro egresos I nivel'!$AB$2:$AB$985,0)))))</f>
        <v>0</v>
      </c>
      <c r="G11" s="349" t="s">
        <v>4737</v>
      </c>
      <c r="H11" s="350"/>
      <c r="L11" s="98"/>
      <c r="M11" s="98"/>
    </row>
    <row r="12" spans="1:13" ht="14.25" hidden="1">
      <c r="A12" s="34">
        <v>2022</v>
      </c>
      <c r="B12" s="34" t="s">
        <v>649</v>
      </c>
      <c r="C12" s="34">
        <v>11</v>
      </c>
      <c r="D12" s="34" t="s">
        <v>33</v>
      </c>
      <c r="E12" s="348" t="s">
        <v>36</v>
      </c>
      <c r="F12" s="95">
        <f t="array" ref="F12">SUM(IF('Registro egresos I nivel'!$F$2:$F$985=$D12,IF('Registro egresos I nivel'!$T$2:$T$985=$C12,IF('Registro egresos I nivel'!$N$2:$N$985=$E12,IF('Registro egresos I nivel'!$Q$2:$Q$985="Oficio",'Registro egresos I nivel'!$AB$2:$AB$985,0)))))</f>
        <v>0</v>
      </c>
      <c r="G12" s="349" t="s">
        <v>4737</v>
      </c>
      <c r="H12" s="350"/>
      <c r="L12" s="98"/>
      <c r="M12" s="98"/>
    </row>
    <row r="13" spans="1:13" ht="14.25" hidden="1">
      <c r="A13" s="34">
        <v>2022</v>
      </c>
      <c r="B13" s="34" t="s">
        <v>649</v>
      </c>
      <c r="C13" s="34">
        <v>12</v>
      </c>
      <c r="D13" s="34" t="s">
        <v>33</v>
      </c>
      <c r="E13" s="348" t="s">
        <v>36</v>
      </c>
      <c r="F13" s="95">
        <f t="array" ref="F13">SUM(IF('Registro egresos I nivel'!$F$2:$F$985=$D13,IF('Registro egresos I nivel'!$T$2:$T$985=$C13,IF('Registro egresos I nivel'!$N$2:$N$985=$E13,IF('Registro egresos I nivel'!$Q$2:$Q$985="Oficio",'Registro egresos I nivel'!$AB$2:$AB$985,0)))))</f>
        <v>0</v>
      </c>
      <c r="G13" s="349" t="s">
        <v>4737</v>
      </c>
      <c r="H13" s="350"/>
      <c r="L13" s="98"/>
      <c r="M13" s="98"/>
    </row>
    <row r="14" spans="1:13" ht="14.25" hidden="1">
      <c r="A14" s="34">
        <v>2022</v>
      </c>
      <c r="B14" s="34" t="s">
        <v>649</v>
      </c>
      <c r="C14" s="34">
        <v>13</v>
      </c>
      <c r="D14" s="34" t="s">
        <v>33</v>
      </c>
      <c r="E14" s="348" t="s">
        <v>36</v>
      </c>
      <c r="F14" s="95">
        <f t="array" ref="F14">SUM(IF('Registro egresos I nivel'!$F$2:$F$985=$D14,IF('Registro egresos I nivel'!$T$2:$T$985=$C14,IF('Registro egresos I nivel'!$N$2:$N$985=$E14,IF('Registro egresos I nivel'!$Q$2:$Q$985="Oficio",'Registro egresos I nivel'!$AB$2:$AB$985,0)))))</f>
        <v>0</v>
      </c>
      <c r="G14" s="349" t="s">
        <v>4737</v>
      </c>
      <c r="H14" s="350"/>
      <c r="L14" s="98"/>
      <c r="M14" s="98"/>
    </row>
    <row r="15" spans="1:13" ht="14.25" hidden="1">
      <c r="A15" s="34">
        <v>2022</v>
      </c>
      <c r="B15" s="34" t="s">
        <v>649</v>
      </c>
      <c r="C15" s="34">
        <v>1</v>
      </c>
      <c r="D15" s="34" t="s">
        <v>33</v>
      </c>
      <c r="E15" s="5" t="s">
        <v>47</v>
      </c>
      <c r="F15" s="95">
        <f t="array" ref="F15">SUM(IF('Registro egresos I nivel'!$F$2:$F$985=$D15,IF('Registro egresos I nivel'!$T$2:$T$985=$C15,IF('Registro egresos I nivel'!$N$2:$N$985=$E15,IF('Registro egresos I nivel'!$Q$2:$Q$985="Oficio",'Registro egresos I nivel'!$AB$2:$AB$985,0)))))</f>
        <v>1</v>
      </c>
      <c r="G15" s="349" t="s">
        <v>4737</v>
      </c>
      <c r="H15" s="350"/>
      <c r="L15" s="98"/>
      <c r="M15" s="98"/>
    </row>
    <row r="16" spans="1:13" ht="14.25" hidden="1">
      <c r="A16" s="34">
        <v>2022</v>
      </c>
      <c r="B16" s="34" t="s">
        <v>649</v>
      </c>
      <c r="C16" s="34">
        <v>2</v>
      </c>
      <c r="D16" s="34" t="s">
        <v>33</v>
      </c>
      <c r="E16" s="5" t="s">
        <v>47</v>
      </c>
      <c r="F16" s="95">
        <f t="array" ref="F16">SUM(IF('Registro egresos I nivel'!$F$2:$F$985=$D16,IF('Registro egresos I nivel'!$T$2:$T$985=$C16,IF('Registro egresos I nivel'!$N$2:$N$985=$E16,IF('Registro egresos I nivel'!$Q$2:$Q$985="Oficio",'Registro egresos I nivel'!$AB$2:$AB$985,0)))))</f>
        <v>1</v>
      </c>
      <c r="G16" s="349" t="s">
        <v>4737</v>
      </c>
      <c r="H16" s="350"/>
      <c r="L16" s="98"/>
      <c r="M16" s="98"/>
    </row>
    <row r="17" spans="1:13" ht="14.25" hidden="1">
      <c r="A17" s="34">
        <v>2022</v>
      </c>
      <c r="B17" s="34" t="s">
        <v>649</v>
      </c>
      <c r="C17" s="34">
        <v>3</v>
      </c>
      <c r="D17" s="34" t="s">
        <v>33</v>
      </c>
      <c r="E17" s="5" t="s">
        <v>47</v>
      </c>
      <c r="F17" s="95">
        <f t="array" ref="F17">SUM(IF('Registro egresos I nivel'!$F$2:$F$985=$D17,IF('Registro egresos I nivel'!$T$2:$T$985=$C17,IF('Registro egresos I nivel'!$N$2:$N$985=$E17,IF('Registro egresos I nivel'!$Q$2:$Q$985="Oficio",'Registro egresos I nivel'!$AB$2:$AB$985,0)))))</f>
        <v>1</v>
      </c>
      <c r="G17" s="349" t="s">
        <v>4737</v>
      </c>
      <c r="H17" s="350"/>
      <c r="L17" s="98"/>
      <c r="M17" s="98"/>
    </row>
    <row r="18" spans="1:13" ht="14.25" hidden="1">
      <c r="A18" s="34">
        <v>2022</v>
      </c>
      <c r="B18" s="34" t="s">
        <v>649</v>
      </c>
      <c r="C18" s="34">
        <v>4</v>
      </c>
      <c r="D18" s="34" t="s">
        <v>33</v>
      </c>
      <c r="E18" s="5" t="s">
        <v>47</v>
      </c>
      <c r="F18" s="95">
        <f t="array" ref="F18">SUM(IF('Registro egresos I nivel'!$F$2:$F$985=$D18,IF('Registro egresos I nivel'!$T$2:$T$985=$C18,IF('Registro egresos I nivel'!$N$2:$N$985=$E18,IF('Registro egresos I nivel'!$Q$2:$Q$985="Oficio",'Registro egresos I nivel'!$AB$2:$AB$985,0)))))</f>
        <v>1</v>
      </c>
      <c r="G18" s="349" t="s">
        <v>4737</v>
      </c>
      <c r="H18" s="350"/>
      <c r="L18" s="98"/>
      <c r="M18" s="98"/>
    </row>
    <row r="19" spans="1:13" ht="14.25" hidden="1">
      <c r="A19" s="34">
        <v>2022</v>
      </c>
      <c r="B19" s="34" t="s">
        <v>649</v>
      </c>
      <c r="C19" s="34">
        <v>5</v>
      </c>
      <c r="D19" s="34" t="s">
        <v>33</v>
      </c>
      <c r="E19" s="5" t="s">
        <v>47</v>
      </c>
      <c r="F19" s="95">
        <f t="array" ref="F19">SUM(IF('Registro egresos I nivel'!$F$2:$F$985=$D19,IF('Registro egresos I nivel'!$T$2:$T$985=$C19,IF('Registro egresos I nivel'!$N$2:$N$985=$E19,IF('Registro egresos I nivel'!$Q$2:$Q$985="Oficio",'Registro egresos I nivel'!$AB$2:$AB$985,0)))))</f>
        <v>0</v>
      </c>
      <c r="G19" s="349" t="s">
        <v>4737</v>
      </c>
      <c r="H19" s="350"/>
      <c r="L19" s="98"/>
      <c r="M19" s="98"/>
    </row>
    <row r="20" spans="1:13" ht="14.25" hidden="1">
      <c r="A20" s="34">
        <v>2022</v>
      </c>
      <c r="B20" s="34" t="s">
        <v>649</v>
      </c>
      <c r="C20" s="34">
        <v>6</v>
      </c>
      <c r="D20" s="34" t="s">
        <v>33</v>
      </c>
      <c r="E20" s="5" t="s">
        <v>47</v>
      </c>
      <c r="F20" s="95">
        <f t="array" ref="F20">SUM(IF('Registro egresos I nivel'!$F$2:$F$985=$D20,IF('Registro egresos I nivel'!$T$2:$T$985=$C20,IF('Registro egresos I nivel'!$N$2:$N$985=$E20,IF('Registro egresos I nivel'!$Q$2:$Q$985="Oficio",'Registro egresos I nivel'!$AB$2:$AB$985,0)))))</f>
        <v>0</v>
      </c>
      <c r="G20" s="349" t="s">
        <v>4737</v>
      </c>
      <c r="H20" s="350"/>
      <c r="L20" s="98"/>
      <c r="M20" s="98"/>
    </row>
    <row r="21" spans="1:13" ht="14.25" hidden="1">
      <c r="A21" s="34">
        <v>2022</v>
      </c>
      <c r="B21" s="34" t="s">
        <v>649</v>
      </c>
      <c r="C21" s="34">
        <v>7</v>
      </c>
      <c r="D21" s="34" t="s">
        <v>33</v>
      </c>
      <c r="E21" s="5" t="s">
        <v>47</v>
      </c>
      <c r="F21" s="95">
        <f t="array" ref="F21">SUM(IF('Registro egresos I nivel'!$F$2:$F$985=$D21,IF('Registro egresos I nivel'!$T$2:$T$985=$C21,IF('Registro egresos I nivel'!$N$2:$N$985=$E21,IF('Registro egresos I nivel'!$Q$2:$Q$985="Oficio",'Registro egresos I nivel'!$AB$2:$AB$985,0)))))</f>
        <v>0</v>
      </c>
      <c r="G21" s="349" t="s">
        <v>4737</v>
      </c>
      <c r="H21" s="350"/>
      <c r="L21" s="98"/>
      <c r="M21" s="98"/>
    </row>
    <row r="22" spans="1:13" ht="14.25" hidden="1">
      <c r="A22" s="34">
        <v>2022</v>
      </c>
      <c r="B22" s="34" t="s">
        <v>649</v>
      </c>
      <c r="C22" s="34">
        <v>8</v>
      </c>
      <c r="D22" s="34" t="s">
        <v>33</v>
      </c>
      <c r="E22" s="5" t="s">
        <v>47</v>
      </c>
      <c r="F22" s="95">
        <f t="array" ref="F22">SUM(IF('Registro egresos I nivel'!$F$2:$F$985=$D22,IF('Registro egresos I nivel'!$T$2:$T$985=$C22,IF('Registro egresos I nivel'!$N$2:$N$985=$E22,IF('Registro egresos I nivel'!$Q$2:$Q$985="Oficio",'Registro egresos I nivel'!$AB$2:$AB$985,0)))))</f>
        <v>0</v>
      </c>
      <c r="G22" s="349" t="s">
        <v>4737</v>
      </c>
      <c r="H22" s="350"/>
      <c r="L22" s="98"/>
      <c r="M22" s="98"/>
    </row>
    <row r="23" spans="1:13" ht="14.25" hidden="1">
      <c r="A23" s="34">
        <v>2022</v>
      </c>
      <c r="B23" s="34" t="s">
        <v>649</v>
      </c>
      <c r="C23" s="34">
        <v>9</v>
      </c>
      <c r="D23" s="34" t="s">
        <v>33</v>
      </c>
      <c r="E23" s="5" t="s">
        <v>47</v>
      </c>
      <c r="F23" s="95">
        <f t="array" ref="F23">SUM(IF('Registro egresos I nivel'!$F$2:$F$985=$D23,IF('Registro egresos I nivel'!$T$2:$T$985=$C23,IF('Registro egresos I nivel'!$N$2:$N$985=$E23,IF('Registro egresos I nivel'!$Q$2:$Q$985="Oficio",'Registro egresos I nivel'!$AB$2:$AB$985,0)))))</f>
        <v>0</v>
      </c>
      <c r="G23" s="349" t="s">
        <v>4737</v>
      </c>
      <c r="H23" s="350"/>
      <c r="L23" s="98"/>
      <c r="M23" s="98"/>
    </row>
    <row r="24" spans="1:13" ht="14.25" hidden="1">
      <c r="A24" s="34">
        <v>2022</v>
      </c>
      <c r="B24" s="34" t="s">
        <v>649</v>
      </c>
      <c r="C24" s="34">
        <v>10</v>
      </c>
      <c r="D24" s="34" t="s">
        <v>33</v>
      </c>
      <c r="E24" s="5" t="s">
        <v>47</v>
      </c>
      <c r="F24" s="95">
        <f t="array" ref="F24">SUM(IF('Registro egresos I nivel'!$F$2:$F$985=$D24,IF('Registro egresos I nivel'!$T$2:$T$985=$C24,IF('Registro egresos I nivel'!$N$2:$N$985=$E24,IF('Registro egresos I nivel'!$Q$2:$Q$985="Oficio",'Registro egresos I nivel'!$AB$2:$AB$985,0)))))</f>
        <v>0</v>
      </c>
      <c r="G24" s="349" t="s">
        <v>4737</v>
      </c>
      <c r="H24" s="350"/>
      <c r="L24" s="98"/>
      <c r="M24" s="98"/>
    </row>
    <row r="25" spans="1:13" ht="14.25" hidden="1">
      <c r="A25" s="34">
        <v>2022</v>
      </c>
      <c r="B25" s="34" t="s">
        <v>649</v>
      </c>
      <c r="C25" s="34">
        <v>11</v>
      </c>
      <c r="D25" s="34" t="s">
        <v>33</v>
      </c>
      <c r="E25" s="5" t="s">
        <v>47</v>
      </c>
      <c r="F25" s="95">
        <f t="array" ref="F25">SUM(IF('Registro egresos I nivel'!$F$2:$F$985=$D25,IF('Registro egresos I nivel'!$T$2:$T$985=$C25,IF('Registro egresos I nivel'!$N$2:$N$985=$E25,IF('Registro egresos I nivel'!$Q$2:$Q$985="Oficio",'Registro egresos I nivel'!$AB$2:$AB$985,0)))))</f>
        <v>0</v>
      </c>
      <c r="G25" s="349" t="s">
        <v>4737</v>
      </c>
      <c r="H25" s="350"/>
      <c r="L25" s="98"/>
      <c r="M25" s="98"/>
    </row>
    <row r="26" spans="1:13" ht="14.25" hidden="1">
      <c r="A26" s="34">
        <v>2022</v>
      </c>
      <c r="B26" s="34" t="s">
        <v>649</v>
      </c>
      <c r="C26" s="34">
        <v>12</v>
      </c>
      <c r="D26" s="34" t="s">
        <v>33</v>
      </c>
      <c r="E26" s="5" t="s">
        <v>47</v>
      </c>
      <c r="F26" s="95">
        <f t="array" ref="F26">SUM(IF('Registro egresos I nivel'!$F$2:$F$985=$D26,IF('Registro egresos I nivel'!$T$2:$T$985=$C26,IF('Registro egresos I nivel'!$N$2:$N$985=$E26,IF('Registro egresos I nivel'!$Q$2:$Q$985="Oficio",'Registro egresos I nivel'!$AB$2:$AB$985,0)))))</f>
        <v>0</v>
      </c>
      <c r="G26" s="349" t="s">
        <v>4737</v>
      </c>
      <c r="H26" s="350"/>
      <c r="L26" s="98"/>
      <c r="M26" s="98"/>
    </row>
    <row r="27" spans="1:13" ht="14.25" hidden="1">
      <c r="A27" s="34">
        <v>2022</v>
      </c>
      <c r="B27" s="34" t="s">
        <v>649</v>
      </c>
      <c r="C27" s="34">
        <v>13</v>
      </c>
      <c r="D27" s="34" t="s">
        <v>33</v>
      </c>
      <c r="E27" s="5" t="s">
        <v>47</v>
      </c>
      <c r="F27" s="95">
        <f t="array" ref="F27">SUM(IF('Registro egresos I nivel'!$F$2:$F$985=$D27,IF('Registro egresos I nivel'!$T$2:$T$985=$C27,IF('Registro egresos I nivel'!$N$2:$N$985=$E27,IF('Registro egresos I nivel'!$Q$2:$Q$985="Oficio",'Registro egresos I nivel'!$AB$2:$AB$985,0)))))</f>
        <v>0</v>
      </c>
      <c r="G27" s="349" t="s">
        <v>4737</v>
      </c>
      <c r="H27" s="350"/>
    </row>
    <row r="28" spans="1:13" ht="14.25" hidden="1">
      <c r="A28" s="34">
        <v>2022</v>
      </c>
      <c r="B28" s="34" t="s">
        <v>649</v>
      </c>
      <c r="C28" s="34">
        <v>1</v>
      </c>
      <c r="D28" s="34" t="s">
        <v>33</v>
      </c>
      <c r="E28" s="5" t="s">
        <v>4678</v>
      </c>
      <c r="F28" s="95">
        <f t="array" ref="F28">SUM(IF('Registro egresos I nivel'!$F$2:$F$985=$D28,IF('Registro egresos I nivel'!$T$2:$T$985=$C28,IF('Registro egresos I nivel'!$N$2:$N$985=$E28,IF('Registro egresos I nivel'!$Q$2:$Q$985="Oficio",'Registro egresos I nivel'!$AB$2:$AB$985,0)))))</f>
        <v>0</v>
      </c>
      <c r="G28" s="349" t="s">
        <v>4737</v>
      </c>
      <c r="H28" s="350"/>
    </row>
    <row r="29" spans="1:13" ht="14.25" hidden="1">
      <c r="A29" s="34">
        <v>2022</v>
      </c>
      <c r="B29" s="34" t="s">
        <v>649</v>
      </c>
      <c r="C29" s="34">
        <v>2</v>
      </c>
      <c r="D29" s="34" t="s">
        <v>33</v>
      </c>
      <c r="E29" s="5" t="s">
        <v>4678</v>
      </c>
      <c r="F29" s="95">
        <f t="array" ref="F29">SUM(IF('Registro egresos I nivel'!$F$2:$F$985=$D29,IF('Registro egresos I nivel'!$T$2:$T$985=$C29,IF('Registro egresos I nivel'!$N$2:$N$985=$E29,IF('Registro egresos I nivel'!$Q$2:$Q$985="Oficio",'Registro egresos I nivel'!$AB$2:$AB$985,0)))))</f>
        <v>0</v>
      </c>
      <c r="G29" s="349" t="s">
        <v>4737</v>
      </c>
      <c r="H29" s="350"/>
    </row>
    <row r="30" spans="1:13" ht="14.25" hidden="1">
      <c r="A30" s="34">
        <v>2022</v>
      </c>
      <c r="B30" s="34" t="s">
        <v>649</v>
      </c>
      <c r="C30" s="34">
        <v>3</v>
      </c>
      <c r="D30" s="34" t="s">
        <v>33</v>
      </c>
      <c r="E30" s="5" t="s">
        <v>4678</v>
      </c>
      <c r="F30" s="95">
        <f t="array" ref="F30">SUM(IF('Registro egresos I nivel'!$F$2:$F$985=$D30,IF('Registro egresos I nivel'!$T$2:$T$985=$C30,IF('Registro egresos I nivel'!$N$2:$N$985=$E30,IF('Registro egresos I nivel'!$Q$2:$Q$985="Oficio",'Registro egresos I nivel'!$AB$2:$AB$985,0)))))</f>
        <v>0</v>
      </c>
      <c r="G30" s="349" t="s">
        <v>4737</v>
      </c>
      <c r="H30" s="350"/>
    </row>
    <row r="31" spans="1:13" ht="14.25" hidden="1">
      <c r="A31" s="34">
        <v>2022</v>
      </c>
      <c r="B31" s="34" t="s">
        <v>649</v>
      </c>
      <c r="C31" s="34">
        <v>4</v>
      </c>
      <c r="D31" s="34" t="s">
        <v>33</v>
      </c>
      <c r="E31" s="5" t="s">
        <v>4678</v>
      </c>
      <c r="F31" s="95">
        <f t="array" ref="F31">SUM(IF('Registro egresos I nivel'!$F$2:$F$985=$D31,IF('Registro egresos I nivel'!$T$2:$T$985=$C31,IF('Registro egresos I nivel'!$N$2:$N$985=$E31,IF('Registro egresos I nivel'!$Q$2:$Q$985="Oficio",'Registro egresos I nivel'!$AB$2:$AB$985,0)))))</f>
        <v>0</v>
      </c>
      <c r="G31" s="349" t="s">
        <v>4737</v>
      </c>
      <c r="H31" s="350"/>
    </row>
    <row r="32" spans="1:13" ht="14.25" hidden="1">
      <c r="A32" s="34">
        <v>2022</v>
      </c>
      <c r="B32" s="34" t="s">
        <v>649</v>
      </c>
      <c r="C32" s="34">
        <v>5</v>
      </c>
      <c r="D32" s="34" t="s">
        <v>33</v>
      </c>
      <c r="E32" s="5" t="s">
        <v>4678</v>
      </c>
      <c r="F32" s="95">
        <f t="array" ref="F32">SUM(IF('Registro egresos I nivel'!$F$2:$F$985=$D32,IF('Registro egresos I nivel'!$T$2:$T$985=$C32,IF('Registro egresos I nivel'!$N$2:$N$985=$E32,IF('Registro egresos I nivel'!$Q$2:$Q$985="Oficio",'Registro egresos I nivel'!$AB$2:$AB$985,0)))))</f>
        <v>0</v>
      </c>
      <c r="G32" s="349" t="s">
        <v>4737</v>
      </c>
      <c r="H32" s="350"/>
    </row>
    <row r="33" spans="1:8" ht="14.25" hidden="1">
      <c r="A33" s="34">
        <v>2022</v>
      </c>
      <c r="B33" s="34" t="s">
        <v>649</v>
      </c>
      <c r="C33" s="34">
        <v>6</v>
      </c>
      <c r="D33" s="34" t="s">
        <v>33</v>
      </c>
      <c r="E33" s="5" t="s">
        <v>4678</v>
      </c>
      <c r="F33" s="95">
        <f t="array" ref="F33">SUM(IF('Registro egresos I nivel'!$F$2:$F$985=$D33,IF('Registro egresos I nivel'!$T$2:$T$985=$C33,IF('Registro egresos I nivel'!$N$2:$N$985=$E33,IF('Registro egresos I nivel'!$Q$2:$Q$985="Oficio",'Registro egresos I nivel'!$AB$2:$AB$985,0)))))</f>
        <v>0</v>
      </c>
      <c r="G33" s="349" t="s">
        <v>4737</v>
      </c>
      <c r="H33" s="350"/>
    </row>
    <row r="34" spans="1:8" ht="14.25" hidden="1">
      <c r="A34" s="34">
        <v>2022</v>
      </c>
      <c r="B34" s="34" t="s">
        <v>649</v>
      </c>
      <c r="C34" s="34">
        <v>7</v>
      </c>
      <c r="D34" s="34" t="s">
        <v>33</v>
      </c>
      <c r="E34" s="5" t="s">
        <v>4678</v>
      </c>
      <c r="F34" s="95">
        <f t="array" ref="F34">SUM(IF('Registro egresos I nivel'!$F$2:$F$985=$D34,IF('Registro egresos I nivel'!$T$2:$T$985=$C34,IF('Registro egresos I nivel'!$N$2:$N$985=$E34,IF('Registro egresos I nivel'!$Q$2:$Q$985="Oficio",'Registro egresos I nivel'!$AB$2:$AB$985,0)))))</f>
        <v>0</v>
      </c>
      <c r="G34" s="349" t="s">
        <v>4737</v>
      </c>
      <c r="H34" s="350"/>
    </row>
    <row r="35" spans="1:8" ht="14.25" hidden="1">
      <c r="A35" s="34">
        <v>2022</v>
      </c>
      <c r="B35" s="34" t="s">
        <v>649</v>
      </c>
      <c r="C35" s="34">
        <v>8</v>
      </c>
      <c r="D35" s="34" t="s">
        <v>33</v>
      </c>
      <c r="E35" s="5" t="s">
        <v>4678</v>
      </c>
      <c r="F35" s="95">
        <f t="array" ref="F35">SUM(IF('Registro egresos I nivel'!$F$2:$F$985=$D35,IF('Registro egresos I nivel'!$T$2:$T$985=$C35,IF('Registro egresos I nivel'!$N$2:$N$985=$E35,IF('Registro egresos I nivel'!$Q$2:$Q$985="Oficio",'Registro egresos I nivel'!$AB$2:$AB$985,0)))))</f>
        <v>0</v>
      </c>
      <c r="G35" s="349" t="s">
        <v>4737</v>
      </c>
      <c r="H35" s="350"/>
    </row>
    <row r="36" spans="1:8" ht="14.25" hidden="1">
      <c r="A36" s="34">
        <v>2022</v>
      </c>
      <c r="B36" s="34" t="s">
        <v>649</v>
      </c>
      <c r="C36" s="34">
        <v>9</v>
      </c>
      <c r="D36" s="34" t="s">
        <v>33</v>
      </c>
      <c r="E36" s="5" t="s">
        <v>4678</v>
      </c>
      <c r="F36" s="95">
        <f t="array" ref="F36">SUM(IF('Registro egresos I nivel'!$F$2:$F$985=$D36,IF('Registro egresos I nivel'!$T$2:$T$985=$C36,IF('Registro egresos I nivel'!$N$2:$N$985=$E36,IF('Registro egresos I nivel'!$Q$2:$Q$985="Oficio",'Registro egresos I nivel'!$AB$2:$AB$985,0)))))</f>
        <v>0</v>
      </c>
      <c r="G36" s="349" t="s">
        <v>4737</v>
      </c>
      <c r="H36" s="350"/>
    </row>
    <row r="37" spans="1:8" ht="14.25" hidden="1">
      <c r="A37" s="34">
        <v>2022</v>
      </c>
      <c r="B37" s="34" t="s">
        <v>649</v>
      </c>
      <c r="C37" s="34">
        <v>10</v>
      </c>
      <c r="D37" s="34" t="s">
        <v>33</v>
      </c>
      <c r="E37" s="5" t="s">
        <v>4678</v>
      </c>
      <c r="F37" s="95">
        <f t="array" ref="F37">SUM(IF('Registro egresos I nivel'!$F$2:$F$985=$D37,IF('Registro egresos I nivel'!$T$2:$T$985=$C37,IF('Registro egresos I nivel'!$N$2:$N$985=$E37,IF('Registro egresos I nivel'!$Q$2:$Q$985="Oficio",'Registro egresos I nivel'!$AB$2:$AB$985,0)))))</f>
        <v>0</v>
      </c>
      <c r="G37" s="349" t="s">
        <v>4737</v>
      </c>
      <c r="H37" s="350"/>
    </row>
    <row r="38" spans="1:8" ht="14.25" hidden="1">
      <c r="A38" s="34">
        <v>2022</v>
      </c>
      <c r="B38" s="34" t="s">
        <v>649</v>
      </c>
      <c r="C38" s="34">
        <v>11</v>
      </c>
      <c r="D38" s="34" t="s">
        <v>33</v>
      </c>
      <c r="E38" s="5" t="s">
        <v>4678</v>
      </c>
      <c r="F38" s="95">
        <f t="array" ref="F38">SUM(IF('Registro egresos I nivel'!$F$2:$F$985=$D38,IF('Registro egresos I nivel'!$T$2:$T$985=$C38,IF('Registro egresos I nivel'!$N$2:$N$985=$E38,IF('Registro egresos I nivel'!$Q$2:$Q$985="Oficio",'Registro egresos I nivel'!$AB$2:$AB$985,0)))))</f>
        <v>0</v>
      </c>
      <c r="G38" s="349" t="s">
        <v>4737</v>
      </c>
      <c r="H38" s="350"/>
    </row>
    <row r="39" spans="1:8" ht="14.25" hidden="1">
      <c r="A39" s="34">
        <v>2022</v>
      </c>
      <c r="B39" s="34" t="s">
        <v>649</v>
      </c>
      <c r="C39" s="34">
        <v>12</v>
      </c>
      <c r="D39" s="34" t="s">
        <v>33</v>
      </c>
      <c r="E39" s="5" t="s">
        <v>4678</v>
      </c>
      <c r="F39" s="95">
        <f t="array" ref="F39">SUM(IF('Registro egresos I nivel'!$F$2:$F$985=$D39,IF('Registro egresos I nivel'!$T$2:$T$985=$C39,IF('Registro egresos I nivel'!$N$2:$N$985=$E39,IF('Registro egresos I nivel'!$Q$2:$Q$985="Oficio",'Registro egresos I nivel'!$AB$2:$AB$985,0)))))</f>
        <v>0</v>
      </c>
      <c r="G39" s="349" t="s">
        <v>4737</v>
      </c>
      <c r="H39" s="350"/>
    </row>
    <row r="40" spans="1:8" ht="14.25" hidden="1">
      <c r="A40" s="34">
        <v>2022</v>
      </c>
      <c r="B40" s="34" t="s">
        <v>649</v>
      </c>
      <c r="C40" s="34">
        <v>13</v>
      </c>
      <c r="D40" s="34" t="s">
        <v>33</v>
      </c>
      <c r="E40" s="5" t="s">
        <v>4678</v>
      </c>
      <c r="F40" s="95">
        <f t="array" ref="F40">SUM(IF('Registro egresos I nivel'!$F$2:$F$985=$D40,IF('Registro egresos I nivel'!$T$2:$T$985=$C40,IF('Registro egresos I nivel'!$N$2:$N$985=$E40,IF('Registro egresos I nivel'!$Q$2:$Q$985="Oficio",'Registro egresos I nivel'!$AB$2:$AB$985,0)))))</f>
        <v>0</v>
      </c>
      <c r="G40" s="349" t="s">
        <v>4737</v>
      </c>
      <c r="H40" s="350"/>
    </row>
    <row r="41" spans="1:8" ht="14.25" hidden="1">
      <c r="A41" s="34">
        <v>2022</v>
      </c>
      <c r="B41" s="34" t="s">
        <v>649</v>
      </c>
      <c r="C41" s="34">
        <v>1</v>
      </c>
      <c r="D41" s="34" t="s">
        <v>43</v>
      </c>
      <c r="E41" s="348" t="s">
        <v>36</v>
      </c>
      <c r="F41" s="95">
        <f t="array" ref="F41">SUM(IF('Registro egresos I nivel'!$F$2:$F$985=$D41,IF('Registro egresos I nivel'!$T$2:$T$985=$C41,IF('Registro egresos I nivel'!$N$2:$N$985=$E41,IF('Registro egresos I nivel'!$Q$2:$Q$985="Oficio",'Registro egresos I nivel'!$AB$2:$AB$985,0)))))</f>
        <v>3</v>
      </c>
      <c r="G41" s="34" t="s">
        <v>4738</v>
      </c>
      <c r="H41" s="350"/>
    </row>
    <row r="42" spans="1:8" ht="14.25" hidden="1">
      <c r="A42" s="34">
        <v>2022</v>
      </c>
      <c r="B42" s="34" t="s">
        <v>649</v>
      </c>
      <c r="C42" s="34">
        <v>2</v>
      </c>
      <c r="D42" s="34" t="s">
        <v>43</v>
      </c>
      <c r="E42" s="348" t="s">
        <v>36</v>
      </c>
      <c r="F42" s="95">
        <f t="array" ref="F42">SUM(IF('Registro egresos I nivel'!$F$2:$F$985=$D42,IF('Registro egresos I nivel'!$T$2:$T$985=$C42,IF('Registro egresos I nivel'!$N$2:$N$985=$E42,IF('Registro egresos I nivel'!$Q$2:$Q$985="Oficio",'Registro egresos I nivel'!$AB$2:$AB$985,0)))))</f>
        <v>2</v>
      </c>
      <c r="G42" s="34" t="s">
        <v>4738</v>
      </c>
      <c r="H42" s="350"/>
    </row>
    <row r="43" spans="1:8" ht="14.25" hidden="1">
      <c r="A43" s="34">
        <v>2022</v>
      </c>
      <c r="B43" s="34" t="s">
        <v>649</v>
      </c>
      <c r="C43" s="34">
        <v>3</v>
      </c>
      <c r="D43" s="34" t="s">
        <v>43</v>
      </c>
      <c r="E43" s="348" t="s">
        <v>36</v>
      </c>
      <c r="F43" s="95">
        <f t="array" ref="F43">SUM(IF('Registro egresos I nivel'!$F$2:$F$985=$D43,IF('Registro egresos I nivel'!$T$2:$T$985=$C43,IF('Registro egresos I nivel'!$N$2:$N$985=$E43,IF('Registro egresos I nivel'!$Q$2:$Q$985="Oficio",'Registro egresos I nivel'!$AB$2:$AB$985,0)))))</f>
        <v>18</v>
      </c>
      <c r="G43" s="34" t="s">
        <v>4738</v>
      </c>
      <c r="H43" s="350"/>
    </row>
    <row r="44" spans="1:8" ht="14.25" hidden="1">
      <c r="A44" s="34">
        <v>2022</v>
      </c>
      <c r="B44" s="34" t="s">
        <v>649</v>
      </c>
      <c r="C44" s="34">
        <v>4</v>
      </c>
      <c r="D44" s="34" t="s">
        <v>43</v>
      </c>
      <c r="E44" s="348" t="s">
        <v>36</v>
      </c>
      <c r="F44" s="95">
        <f t="array" ref="F44">SUM(IF('Registro egresos I nivel'!$F$2:$F$985=$D44,IF('Registro egresos I nivel'!$T$2:$T$985=$C44,IF('Registro egresos I nivel'!$N$2:$N$985=$E44,IF('Registro egresos I nivel'!$Q$2:$Q$985="Oficio",'Registro egresos I nivel'!$AB$2:$AB$985,0)))))</f>
        <v>2</v>
      </c>
      <c r="G44" s="34" t="s">
        <v>4738</v>
      </c>
      <c r="H44" s="350"/>
    </row>
    <row r="45" spans="1:8" ht="14.25" hidden="1">
      <c r="A45" s="34">
        <v>2022</v>
      </c>
      <c r="B45" s="34" t="s">
        <v>649</v>
      </c>
      <c r="C45" s="34">
        <v>5</v>
      </c>
      <c r="D45" s="34" t="s">
        <v>43</v>
      </c>
      <c r="E45" s="348" t="s">
        <v>36</v>
      </c>
      <c r="F45" s="95">
        <f t="array" ref="F45">SUM(IF('Registro egresos I nivel'!$F$2:$F$985=$D45,IF('Registro egresos I nivel'!$T$2:$T$985=$C45,IF('Registro egresos I nivel'!$N$2:$N$985=$E45,IF('Registro egresos I nivel'!$Q$2:$Q$985="Oficio",'Registro egresos I nivel'!$AB$2:$AB$985,0)))))</f>
        <v>4</v>
      </c>
      <c r="G45" s="34" t="s">
        <v>4738</v>
      </c>
      <c r="H45" s="350"/>
    </row>
    <row r="46" spans="1:8" ht="14.25" hidden="1">
      <c r="A46" s="34">
        <v>2022</v>
      </c>
      <c r="B46" s="34" t="s">
        <v>649</v>
      </c>
      <c r="C46" s="34">
        <v>6</v>
      </c>
      <c r="D46" s="34" t="s">
        <v>43</v>
      </c>
      <c r="E46" s="348" t="s">
        <v>36</v>
      </c>
      <c r="F46" s="95">
        <f t="array" ref="F46">SUM(IF('Registro egresos I nivel'!$F$2:$F$985=$D46,IF('Registro egresos I nivel'!$T$2:$T$985=$C46,IF('Registro egresos I nivel'!$N$2:$N$985=$E46,IF('Registro egresos I nivel'!$Q$2:$Q$985="Oficio",'Registro egresos I nivel'!$AB$2:$AB$985,0)))))</f>
        <v>4</v>
      </c>
      <c r="G46" s="34" t="s">
        <v>4738</v>
      </c>
      <c r="H46" s="350"/>
    </row>
    <row r="47" spans="1:8" ht="14.25" hidden="1">
      <c r="A47" s="34">
        <v>2022</v>
      </c>
      <c r="B47" s="34" t="s">
        <v>649</v>
      </c>
      <c r="C47" s="34">
        <v>7</v>
      </c>
      <c r="D47" s="34" t="s">
        <v>43</v>
      </c>
      <c r="E47" s="348" t="s">
        <v>36</v>
      </c>
      <c r="F47" s="95">
        <f t="array" ref="F47">SUM(IF('Registro egresos I nivel'!$F$2:$F$985=$D47,IF('Registro egresos I nivel'!$T$2:$T$985=$C47,IF('Registro egresos I nivel'!$N$2:$N$985=$E47,IF('Registro egresos I nivel'!$Q$2:$Q$985="Oficio",'Registro egresos I nivel'!$AB$2:$AB$985,0)))))</f>
        <v>3</v>
      </c>
      <c r="G47" s="34" t="s">
        <v>4738</v>
      </c>
      <c r="H47" s="350"/>
    </row>
    <row r="48" spans="1:8" ht="14.25" hidden="1">
      <c r="A48" s="34">
        <v>2022</v>
      </c>
      <c r="B48" s="34" t="s">
        <v>649</v>
      </c>
      <c r="C48" s="34">
        <v>8</v>
      </c>
      <c r="D48" s="34" t="s">
        <v>43</v>
      </c>
      <c r="E48" s="348" t="s">
        <v>36</v>
      </c>
      <c r="F48" s="95">
        <f t="array" ref="F48">SUM(IF('Registro egresos I nivel'!$F$2:$F$985=$D48,IF('Registro egresos I nivel'!$T$2:$T$985=$C48,IF('Registro egresos I nivel'!$N$2:$N$985=$E48,IF('Registro egresos I nivel'!$Q$2:$Q$985="Oficio",'Registro egresos I nivel'!$AB$2:$AB$985,0)))))</f>
        <v>5</v>
      </c>
      <c r="G48" s="34" t="s">
        <v>4738</v>
      </c>
      <c r="H48" s="350"/>
    </row>
    <row r="49" spans="1:8" ht="14.25" hidden="1">
      <c r="A49" s="34">
        <v>2022</v>
      </c>
      <c r="B49" s="34" t="s">
        <v>649</v>
      </c>
      <c r="C49" s="34">
        <v>9</v>
      </c>
      <c r="D49" s="34" t="s">
        <v>43</v>
      </c>
      <c r="E49" s="348" t="s">
        <v>36</v>
      </c>
      <c r="F49" s="95">
        <f t="array" ref="F49">SUM(IF('Registro egresos I nivel'!$F$2:$F$985=$D49,IF('Registro egresos I nivel'!$T$2:$T$985=$C49,IF('Registro egresos I nivel'!$N$2:$N$985=$E49,IF('Registro egresos I nivel'!$Q$2:$Q$985="Oficio",'Registro egresos I nivel'!$AB$2:$AB$985,0)))))</f>
        <v>3</v>
      </c>
      <c r="G49" s="34" t="s">
        <v>4738</v>
      </c>
      <c r="H49" s="350"/>
    </row>
    <row r="50" spans="1:8" ht="14.25" hidden="1">
      <c r="A50" s="34">
        <v>2022</v>
      </c>
      <c r="B50" s="34" t="s">
        <v>649</v>
      </c>
      <c r="C50" s="34">
        <v>10</v>
      </c>
      <c r="D50" s="34" t="s">
        <v>43</v>
      </c>
      <c r="E50" s="348" t="s">
        <v>36</v>
      </c>
      <c r="F50" s="95">
        <f t="array" ref="F50">SUM(IF('Registro egresos I nivel'!$F$2:$F$985=$D50,IF('Registro egresos I nivel'!$T$2:$T$985=$C50,IF('Registro egresos I nivel'!$N$2:$N$985=$E50,IF('Registro egresos I nivel'!$Q$2:$Q$985="Oficio",'Registro egresos I nivel'!$AB$2:$AB$985,0)))))</f>
        <v>3</v>
      </c>
      <c r="G50" s="34" t="s">
        <v>4738</v>
      </c>
      <c r="H50" s="350"/>
    </row>
    <row r="51" spans="1:8" ht="14.25" hidden="1">
      <c r="A51" s="34">
        <v>2022</v>
      </c>
      <c r="B51" s="34" t="s">
        <v>649</v>
      </c>
      <c r="C51" s="34">
        <v>11</v>
      </c>
      <c r="D51" s="34" t="s">
        <v>43</v>
      </c>
      <c r="E51" s="348" t="s">
        <v>36</v>
      </c>
      <c r="F51" s="95">
        <f t="array" ref="F51">SUM(IF('Registro egresos I nivel'!$F$2:$F$985=$D51,IF('Registro egresos I nivel'!$T$2:$T$985=$C51,IF('Registro egresos I nivel'!$N$2:$N$985=$E51,IF('Registro egresos I nivel'!$Q$2:$Q$985="Oficio",'Registro egresos I nivel'!$AB$2:$AB$985,0)))))</f>
        <v>1</v>
      </c>
      <c r="G51" s="34" t="s">
        <v>4738</v>
      </c>
      <c r="H51" s="350"/>
    </row>
    <row r="52" spans="1:8" ht="14.25" hidden="1">
      <c r="A52" s="34">
        <v>2022</v>
      </c>
      <c r="B52" s="34" t="s">
        <v>649</v>
      </c>
      <c r="C52" s="34">
        <v>12</v>
      </c>
      <c r="D52" s="34" t="s">
        <v>43</v>
      </c>
      <c r="E52" s="348" t="s">
        <v>36</v>
      </c>
      <c r="F52" s="95">
        <f t="array" ref="F52">SUM(IF('Registro egresos I nivel'!$F$2:$F$985=$D52,IF('Registro egresos I nivel'!$T$2:$T$985=$C52,IF('Registro egresos I nivel'!$N$2:$N$985=$E52,IF('Registro egresos I nivel'!$Q$2:$Q$985="Oficio",'Registro egresos I nivel'!$AB$2:$AB$985,0)))))</f>
        <v>2</v>
      </c>
      <c r="G52" s="34" t="s">
        <v>4738</v>
      </c>
      <c r="H52" s="350"/>
    </row>
    <row r="53" spans="1:8" ht="14.25" hidden="1">
      <c r="A53" s="34">
        <v>2022</v>
      </c>
      <c r="B53" s="34" t="s">
        <v>649</v>
      </c>
      <c r="C53" s="34">
        <v>13</v>
      </c>
      <c r="D53" s="34" t="s">
        <v>43</v>
      </c>
      <c r="E53" s="348" t="s">
        <v>36</v>
      </c>
      <c r="F53" s="95">
        <f t="array" ref="F53">SUM(IF('Registro egresos I nivel'!$F$2:$F$985=$D53,IF('Registro egresos I nivel'!$T$2:$T$985=$C53,IF('Registro egresos I nivel'!$N$2:$N$985=$E53,IF('Registro egresos I nivel'!$Q$2:$Q$985="Oficio",'Registro egresos I nivel'!$J$2:$J$985,0)))))</f>
        <v>0</v>
      </c>
      <c r="G53" s="34" t="s">
        <v>4738</v>
      </c>
      <c r="H53" s="350"/>
    </row>
    <row r="54" spans="1:8" ht="14.25" hidden="1">
      <c r="A54" s="34">
        <v>2022</v>
      </c>
      <c r="B54" s="34" t="s">
        <v>649</v>
      </c>
      <c r="C54" s="34">
        <v>1</v>
      </c>
      <c r="D54" s="34" t="s">
        <v>43</v>
      </c>
      <c r="E54" s="5" t="s">
        <v>47</v>
      </c>
      <c r="F54" s="95">
        <f t="array" ref="F54">SUM(IF('Registro egresos I nivel'!$F$2:$F$985=$D54,IF('Registro egresos I nivel'!$T$2:$T$985=$C54,IF('Registro egresos I nivel'!$N$2:$N$985=$E54,IF('Registro egresos I nivel'!$Q$2:$Q$985="Oficio",'Registro egresos I nivel'!$J$2:$J$985,0)))))</f>
        <v>0</v>
      </c>
      <c r="G54" s="34" t="s">
        <v>4738</v>
      </c>
      <c r="H54" s="350"/>
    </row>
    <row r="55" spans="1:8" ht="14.25" hidden="1">
      <c r="A55" s="34">
        <v>2022</v>
      </c>
      <c r="B55" s="34" t="s">
        <v>649</v>
      </c>
      <c r="C55" s="34">
        <v>2</v>
      </c>
      <c r="D55" s="34" t="s">
        <v>43</v>
      </c>
      <c r="E55" s="5" t="s">
        <v>47</v>
      </c>
      <c r="F55" s="95">
        <f t="array" ref="F55">SUM(IF('Registro egresos I nivel'!$F$2:$F$985=$D55,IF('Registro egresos I nivel'!$T$2:$T$985=$C55,IF('Registro egresos I nivel'!$N$2:$N$985=$E55,IF('Registro egresos I nivel'!$Q$2:$Q$985="Oficio",'Registro egresos I nivel'!$J$2:$J$985,0)))))</f>
        <v>1</v>
      </c>
      <c r="G55" s="34" t="s">
        <v>4738</v>
      </c>
      <c r="H55" s="350"/>
    </row>
    <row r="56" spans="1:8" ht="14.25" hidden="1">
      <c r="A56" s="34">
        <v>2022</v>
      </c>
      <c r="B56" s="34" t="s">
        <v>649</v>
      </c>
      <c r="C56" s="34">
        <v>3</v>
      </c>
      <c r="D56" s="34" t="s">
        <v>43</v>
      </c>
      <c r="E56" s="5" t="s">
        <v>47</v>
      </c>
      <c r="F56" s="95">
        <f t="array" ref="F56">SUM(IF('Registro egresos I nivel'!$F$2:$F$985=$D56,IF('Registro egresos I nivel'!$T$2:$T$985=$C56,IF('Registro egresos I nivel'!$N$2:$N$985=$E56,IF('Registro egresos I nivel'!$Q$2:$Q$985="Oficio",'Registro egresos I nivel'!$J$2:$J$985,0)))))</f>
        <v>0</v>
      </c>
      <c r="G56" s="34" t="s">
        <v>4738</v>
      </c>
      <c r="H56" s="350"/>
    </row>
    <row r="57" spans="1:8" ht="14.25" hidden="1">
      <c r="A57" s="34">
        <v>2022</v>
      </c>
      <c r="B57" s="34" t="s">
        <v>649</v>
      </c>
      <c r="C57" s="34">
        <v>4</v>
      </c>
      <c r="D57" s="34" t="s">
        <v>43</v>
      </c>
      <c r="E57" s="5" t="s">
        <v>47</v>
      </c>
      <c r="F57" s="95">
        <f t="array" ref="F57">SUM(IF('Registro egresos I nivel'!$F$2:$F$985=$D57,IF('Registro egresos I nivel'!$T$2:$T$985=$C57,IF('Registro egresos I nivel'!$N$2:$N$985=$E57,IF('Registro egresos I nivel'!$Q$2:$Q$985="Oficio",'Registro egresos I nivel'!$J$2:$J$985,0)))))</f>
        <v>0</v>
      </c>
      <c r="G57" s="34" t="s">
        <v>4738</v>
      </c>
      <c r="H57" s="350"/>
    </row>
    <row r="58" spans="1:8" ht="14.25" hidden="1">
      <c r="A58" s="34">
        <v>2022</v>
      </c>
      <c r="B58" s="34" t="s">
        <v>649</v>
      </c>
      <c r="C58" s="34">
        <v>5</v>
      </c>
      <c r="D58" s="34" t="s">
        <v>43</v>
      </c>
      <c r="E58" s="5" t="s">
        <v>47</v>
      </c>
      <c r="F58" s="95">
        <f t="array" ref="F58">SUM(IF('Registro egresos I nivel'!$F$2:$F$985=$D58,IF('Registro egresos I nivel'!$T$2:$T$985=$C58,IF('Registro egresos I nivel'!$N$2:$N$985=$E58,IF('Registro egresos I nivel'!$Q$2:$Q$985="Oficio",'Registro egresos I nivel'!$J$2:$J$985,0)))))</f>
        <v>0</v>
      </c>
      <c r="G58" s="34" t="s">
        <v>4738</v>
      </c>
      <c r="H58" s="350"/>
    </row>
    <row r="59" spans="1:8" ht="14.25" hidden="1">
      <c r="A59" s="34">
        <v>2022</v>
      </c>
      <c r="B59" s="34" t="s">
        <v>649</v>
      </c>
      <c r="C59" s="34">
        <v>6</v>
      </c>
      <c r="D59" s="34" t="s">
        <v>43</v>
      </c>
      <c r="E59" s="5" t="s">
        <v>47</v>
      </c>
      <c r="F59" s="95">
        <f t="array" ref="F59">SUM(IF('Registro egresos I nivel'!$F$2:$F$985=$D59,IF('Registro egresos I nivel'!$T$2:$T$985=$C59,IF('Registro egresos I nivel'!$N$2:$N$985=$E59,IF('Registro egresos I nivel'!$Q$2:$Q$985="Oficio",'Registro egresos I nivel'!$J$2:$J$985,0)))))</f>
        <v>0</v>
      </c>
      <c r="G59" s="34" t="s">
        <v>4738</v>
      </c>
      <c r="H59" s="350"/>
    </row>
    <row r="60" spans="1:8" ht="14.25" hidden="1">
      <c r="A60" s="34">
        <v>2022</v>
      </c>
      <c r="B60" s="34" t="s">
        <v>649</v>
      </c>
      <c r="C60" s="34">
        <v>7</v>
      </c>
      <c r="D60" s="34" t="s">
        <v>43</v>
      </c>
      <c r="E60" s="5" t="s">
        <v>47</v>
      </c>
      <c r="F60" s="95">
        <f t="array" ref="F60">SUM(IF('Registro egresos I nivel'!$F$2:$F$985=$D60,IF('Registro egresos I nivel'!$T$2:$T$985=$C60,IF('Registro egresos I nivel'!$N$2:$N$985=$E60,IF('Registro egresos I nivel'!$Q$2:$Q$985="Oficio",'Registro egresos I nivel'!$J$2:$J$985,0)))))</f>
        <v>0</v>
      </c>
      <c r="G60" s="34" t="s">
        <v>4738</v>
      </c>
      <c r="H60" s="350"/>
    </row>
    <row r="61" spans="1:8" ht="14.25" hidden="1">
      <c r="A61" s="34">
        <v>2022</v>
      </c>
      <c r="B61" s="34" t="s">
        <v>649</v>
      </c>
      <c r="C61" s="34">
        <v>8</v>
      </c>
      <c r="D61" s="34" t="s">
        <v>43</v>
      </c>
      <c r="E61" s="5" t="s">
        <v>47</v>
      </c>
      <c r="F61" s="95">
        <f t="array" ref="F61">SUM(IF('Registro egresos I nivel'!$F$2:$F$985=$D61,IF('Registro egresos I nivel'!$T$2:$T$985=$C61,IF('Registro egresos I nivel'!$N$2:$N$985=$E61,IF('Registro egresos I nivel'!$Q$2:$Q$985="Oficio",'Registro egresos I nivel'!$J$2:$J$985,0)))))</f>
        <v>1</v>
      </c>
      <c r="G61" s="34" t="s">
        <v>4738</v>
      </c>
      <c r="H61" s="350"/>
    </row>
    <row r="62" spans="1:8" ht="14.25" hidden="1">
      <c r="A62" s="34">
        <v>2022</v>
      </c>
      <c r="B62" s="34" t="s">
        <v>649</v>
      </c>
      <c r="C62" s="34">
        <v>9</v>
      </c>
      <c r="D62" s="34" t="s">
        <v>43</v>
      </c>
      <c r="E62" s="5" t="s">
        <v>47</v>
      </c>
      <c r="F62" s="95">
        <f t="array" ref="F62">SUM(IF('Registro egresos I nivel'!$F$2:$F$985=$D62,IF('Registro egresos I nivel'!$T$2:$T$985=$C62,IF('Registro egresos I nivel'!$N$2:$N$985=$E62,IF('Registro egresos I nivel'!$Q$2:$Q$985="Oficio",'Registro egresos I nivel'!$J$2:$J$985,0)))))</f>
        <v>0</v>
      </c>
      <c r="G62" s="34" t="s">
        <v>4738</v>
      </c>
      <c r="H62" s="350"/>
    </row>
    <row r="63" spans="1:8" ht="14.25" hidden="1">
      <c r="A63" s="34">
        <v>2022</v>
      </c>
      <c r="B63" s="34" t="s">
        <v>649</v>
      </c>
      <c r="C63" s="34">
        <v>10</v>
      </c>
      <c r="D63" s="34" t="s">
        <v>43</v>
      </c>
      <c r="E63" s="5" t="s">
        <v>47</v>
      </c>
      <c r="F63" s="95">
        <f t="array" ref="F63">SUM(IF('Registro egresos I nivel'!$F$2:$F$985=$D63,IF('Registro egresos I nivel'!$T$2:$T$985=$C63,IF('Registro egresos I nivel'!$N$2:$N$985=$E63,IF('Registro egresos I nivel'!$Q$2:$Q$985="Oficio",'Registro egresos I nivel'!$J$2:$J$985,0)))))</f>
        <v>0</v>
      </c>
      <c r="G63" s="34" t="s">
        <v>4738</v>
      </c>
      <c r="H63" s="350"/>
    </row>
    <row r="64" spans="1:8" ht="14.25" hidden="1">
      <c r="A64" s="34">
        <v>2022</v>
      </c>
      <c r="B64" s="34" t="s">
        <v>649</v>
      </c>
      <c r="C64" s="34">
        <v>11</v>
      </c>
      <c r="D64" s="34" t="s">
        <v>43</v>
      </c>
      <c r="E64" s="5" t="s">
        <v>47</v>
      </c>
      <c r="F64" s="95">
        <f t="array" ref="F64">SUM(IF('Registro egresos I nivel'!$F$2:$F$985=$D64,IF('Registro egresos I nivel'!$T$2:$T$985=$C64,IF('Registro egresos I nivel'!$N$2:$N$985=$E64,IF('Registro egresos I nivel'!$Q$2:$Q$985="Oficio",'Registro egresos I nivel'!$J$2:$J$985,0)))))</f>
        <v>0</v>
      </c>
      <c r="G64" s="34" t="s">
        <v>4738</v>
      </c>
      <c r="H64" s="350"/>
    </row>
    <row r="65" spans="1:8" ht="14.25" hidden="1">
      <c r="A65" s="34">
        <v>2022</v>
      </c>
      <c r="B65" s="34" t="s">
        <v>649</v>
      </c>
      <c r="C65" s="34">
        <v>12</v>
      </c>
      <c r="D65" s="34" t="s">
        <v>43</v>
      </c>
      <c r="E65" s="5" t="s">
        <v>47</v>
      </c>
      <c r="F65" s="95">
        <f t="array" ref="F65">SUM(IF('Registro egresos I nivel'!$F$2:$F$985=$D65,IF('Registro egresos I nivel'!$T$2:$T$985=$C65,IF('Registro egresos I nivel'!$N$2:$N$985=$E65,IF('Registro egresos I nivel'!$Q$2:$Q$985="Oficio",'Registro egresos I nivel'!$J$2:$J$985,0)))))</f>
        <v>1</v>
      </c>
      <c r="G65" s="34" t="s">
        <v>4738</v>
      </c>
      <c r="H65" s="350"/>
    </row>
    <row r="66" spans="1:8" ht="14.25" hidden="1">
      <c r="A66" s="34">
        <v>2022</v>
      </c>
      <c r="B66" s="34" t="s">
        <v>649</v>
      </c>
      <c r="C66" s="34">
        <v>13</v>
      </c>
      <c r="D66" s="34" t="s">
        <v>43</v>
      </c>
      <c r="E66" s="5" t="s">
        <v>47</v>
      </c>
      <c r="F66" s="95">
        <f t="array" ref="F66">SUM(IF('Registro egresos I nivel'!$F$2:$F$985=$D66,IF('Registro egresos I nivel'!$T$2:$T$985=$C66,IF('Registro egresos I nivel'!$N$2:$N$985=$E66,IF('Registro egresos I nivel'!$Q$2:$Q$985="Oficio",'Registro egresos I nivel'!$J$2:$J$985,0)))))</f>
        <v>0</v>
      </c>
      <c r="G66" s="34" t="s">
        <v>4738</v>
      </c>
      <c r="H66" s="350"/>
    </row>
    <row r="67" spans="1:8" ht="14.25" hidden="1">
      <c r="A67" s="34">
        <v>2022</v>
      </c>
      <c r="B67" s="34" t="s">
        <v>649</v>
      </c>
      <c r="C67" s="34">
        <v>1</v>
      </c>
      <c r="D67" s="34" t="s">
        <v>43</v>
      </c>
      <c r="E67" s="5" t="s">
        <v>4678</v>
      </c>
      <c r="F67" s="95">
        <f t="array" ref="F67">SUM(IF('Registro egresos I nivel'!$F$2:$F$985=$D67,IF('Registro egresos I nivel'!$T$2:$T$985=$C67,IF('Registro egresos I nivel'!$N$2:$N$985="No Renovación Primer Periodo",IF('Registro egresos I nivel'!$Q$2:$Q$985="Oficio",'Registro egresos I nivel'!$J$2:$J$985,0)))))+SUM(IF('Registro egresos I nivel'!$F$2:$F$985=$D67,IF('Registro egresos I nivel'!$T$2:$T$985=$C67,IF('Registro egresos I nivel'!$N$2:$N$985="No Renovación Segundo Periodo",IF('Registro egresos I nivel'!$Q$2:$Q$985="Oficio",'Registro egresos I nivel'!$J$2:$J$985,0)))))</f>
        <v>0</v>
      </c>
      <c r="G67" s="34" t="s">
        <v>4738</v>
      </c>
      <c r="H67" s="350"/>
    </row>
    <row r="68" spans="1:8" ht="14.25" hidden="1">
      <c r="A68" s="34">
        <v>2022</v>
      </c>
      <c r="B68" s="34" t="s">
        <v>649</v>
      </c>
      <c r="C68" s="34">
        <v>2</v>
      </c>
      <c r="D68" s="34" t="s">
        <v>43</v>
      </c>
      <c r="E68" s="5" t="s">
        <v>4678</v>
      </c>
      <c r="F68" s="95">
        <f t="array" ref="F68">SUM(IF('Registro egresos I nivel'!$F$2:$F$985=$D68,IF('Registro egresos I nivel'!$T$2:$T$985=$C68,IF('Registro egresos I nivel'!$N$2:$N$985="No Renovación Primer Periodo",IF('Registro egresos I nivel'!$Q$2:$Q$985="Oficio",'Registro egresos I nivel'!$J$2:$J$985,0)))))+SUM(IF('Registro egresos I nivel'!$F$2:$F$985=$D68,IF('Registro egresos I nivel'!$T$2:$T$985=$C68,IF('Registro egresos I nivel'!$N$2:$N$985="No Renovación Segundo Periodo",IF('Registro egresos I nivel'!$Q$2:$Q$985="Oficio",'Registro egresos I nivel'!$J$2:$J$985,0)))))</f>
        <v>0</v>
      </c>
      <c r="G68" s="34" t="s">
        <v>4738</v>
      </c>
      <c r="H68" s="350"/>
    </row>
    <row r="69" spans="1:8" ht="14.25" hidden="1">
      <c r="A69" s="34">
        <v>2022</v>
      </c>
      <c r="B69" s="34" t="s">
        <v>649</v>
      </c>
      <c r="C69" s="34">
        <v>3</v>
      </c>
      <c r="D69" s="34" t="s">
        <v>43</v>
      </c>
      <c r="E69" s="5" t="s">
        <v>4678</v>
      </c>
      <c r="F69" s="95">
        <f t="array" ref="F69">SUM(IF('Registro egresos I nivel'!$F$2:$F$985=$D69,IF('Registro egresos I nivel'!$T$2:$T$985=$C69,IF('Registro egresos I nivel'!$N$2:$N$985="No Renovación Primer Periodo",IF('Registro egresos I nivel'!$Q$2:$Q$985="Oficio",'Registro egresos I nivel'!$J$2:$J$985,0)))))+SUM(IF('Registro egresos I nivel'!$F$2:$F$985=$D69,IF('Registro egresos I nivel'!$T$2:$T$985=$C69,IF('Registro egresos I nivel'!$N$2:$N$985="No Renovación Segundo Periodo",IF('Registro egresos I nivel'!$Q$2:$Q$985="Oficio",'Registro egresos I nivel'!$J$2:$J$985,0)))))</f>
        <v>0</v>
      </c>
      <c r="G69" s="34" t="s">
        <v>4738</v>
      </c>
      <c r="H69" s="350"/>
    </row>
    <row r="70" spans="1:8" ht="14.25" hidden="1">
      <c r="A70" s="34">
        <v>2022</v>
      </c>
      <c r="B70" s="34" t="s">
        <v>649</v>
      </c>
      <c r="C70" s="34">
        <v>4</v>
      </c>
      <c r="D70" s="34" t="s">
        <v>43</v>
      </c>
      <c r="E70" s="5" t="s">
        <v>4678</v>
      </c>
      <c r="F70" s="95">
        <f t="array" ref="F70">SUM(IF('Registro egresos I nivel'!$F$2:$F$985=$D70,IF('Registro egresos I nivel'!$T$2:$T$985=$C70,IF('Registro egresos I nivel'!$N$2:$N$985="No Renovación Primer Periodo",IF('Registro egresos I nivel'!$Q$2:$Q$985="Oficio",'Registro egresos I nivel'!$J$2:$J$985,0)))))+SUM(IF('Registro egresos I nivel'!$F$2:$F$985=$D70,IF('Registro egresos I nivel'!$T$2:$T$985=$C70,IF('Registro egresos I nivel'!$N$2:$N$985="No Renovación Segundo Periodo",IF('Registro egresos I nivel'!$Q$2:$Q$985="Oficio",'Registro egresos I nivel'!$J$2:$J$985,0)))))</f>
        <v>0</v>
      </c>
      <c r="G70" s="34" t="s">
        <v>4738</v>
      </c>
      <c r="H70" s="350"/>
    </row>
    <row r="71" spans="1:8" ht="14.25" hidden="1">
      <c r="A71" s="34">
        <v>2022</v>
      </c>
      <c r="B71" s="34" t="s">
        <v>649</v>
      </c>
      <c r="C71" s="34">
        <v>5</v>
      </c>
      <c r="D71" s="34" t="s">
        <v>43</v>
      </c>
      <c r="E71" s="5" t="s">
        <v>4678</v>
      </c>
      <c r="F71" s="95">
        <f t="array" ref="F71">SUM(IF('Registro egresos I nivel'!$F$2:$F$985=$D71,IF('Registro egresos I nivel'!$T$2:$T$985=$C71,IF('Registro egresos I nivel'!$N$2:$N$985="No Renovación Primer Periodo",IF('Registro egresos I nivel'!$Q$2:$Q$985="Oficio",'Registro egresos I nivel'!$J$2:$J$985,0)))))+SUM(IF('Registro egresos I nivel'!$F$2:$F$985=$D71,IF('Registro egresos I nivel'!$T$2:$T$985=$C71,IF('Registro egresos I nivel'!$N$2:$N$985="No Renovación Segundo Periodo",IF('Registro egresos I nivel'!$Q$2:$Q$985="Oficio",'Registro egresos I nivel'!$J$2:$J$985,0)))))</f>
        <v>0</v>
      </c>
      <c r="G71" s="34" t="s">
        <v>4738</v>
      </c>
      <c r="H71" s="350"/>
    </row>
    <row r="72" spans="1:8" ht="14.25" hidden="1">
      <c r="A72" s="34">
        <v>2022</v>
      </c>
      <c r="B72" s="34" t="s">
        <v>649</v>
      </c>
      <c r="C72" s="34">
        <v>6</v>
      </c>
      <c r="D72" s="34" t="s">
        <v>43</v>
      </c>
      <c r="E72" s="5" t="s">
        <v>4678</v>
      </c>
      <c r="F72" s="95">
        <f t="array" ref="F72">SUM(IF('Registro egresos I nivel'!$F$2:$F$985=$D72,IF('Registro egresos I nivel'!$T$2:$T$985=$C72,IF('Registro egresos I nivel'!$N$2:$N$985="No Renovación Primer Periodo",IF('Registro egresos I nivel'!$Q$2:$Q$985="Oficio",'Registro egresos I nivel'!$J$2:$J$985,0)))))+SUM(IF('Registro egresos I nivel'!$F$2:$F$985=$D72,IF('Registro egresos I nivel'!$T$2:$T$985=$C72,IF('Registro egresos I nivel'!$N$2:$N$985="No Renovación Segundo Periodo",IF('Registro egresos I nivel'!$Q$2:$Q$985="Oficio",'Registro egresos I nivel'!$J$2:$J$985,0)))))</f>
        <v>0</v>
      </c>
      <c r="G72" s="34" t="s">
        <v>4738</v>
      </c>
      <c r="H72" s="350"/>
    </row>
    <row r="73" spans="1:8" ht="14.25" hidden="1">
      <c r="A73" s="34">
        <v>2022</v>
      </c>
      <c r="B73" s="34" t="s">
        <v>649</v>
      </c>
      <c r="C73" s="34">
        <v>7</v>
      </c>
      <c r="D73" s="34" t="s">
        <v>43</v>
      </c>
      <c r="E73" s="5" t="s">
        <v>4678</v>
      </c>
      <c r="F73" s="95">
        <f t="array" ref="F73">SUM(IF('Registro egresos I nivel'!$F$2:$F$985=$D73,IF('Registro egresos I nivel'!$T$2:$T$985=$C73,IF('Registro egresos I nivel'!$N$2:$N$985="No Renovación Primer Periodo",IF('Registro egresos I nivel'!$Q$2:$Q$985="Oficio",'Registro egresos I nivel'!$J$2:$J$985,0)))))+SUM(IF('Registro egresos I nivel'!$F$2:$F$985=$D73,IF('Registro egresos I nivel'!$T$2:$T$985=$C73,IF('Registro egresos I nivel'!$N$2:$N$985="No Renovación Segundo Periodo",IF('Registro egresos I nivel'!$Q$2:$Q$985="Oficio",'Registro egresos I nivel'!$J$2:$J$985,0)))))</f>
        <v>0</v>
      </c>
      <c r="G73" s="34" t="s">
        <v>4738</v>
      </c>
      <c r="H73" s="350"/>
    </row>
    <row r="74" spans="1:8" ht="14.25" hidden="1">
      <c r="A74" s="34">
        <v>2022</v>
      </c>
      <c r="B74" s="34" t="s">
        <v>649</v>
      </c>
      <c r="C74" s="34">
        <v>8</v>
      </c>
      <c r="D74" s="34" t="s">
        <v>43</v>
      </c>
      <c r="E74" s="5" t="s">
        <v>4678</v>
      </c>
      <c r="F74" s="95">
        <f t="array" ref="F74">SUM(IF('Registro egresos I nivel'!$F$2:$F$985=$D74,IF('Registro egresos I nivel'!$T$2:$T$985=$C74,IF('Registro egresos I nivel'!$N$2:$N$985="No Renovación Primer Periodo",IF('Registro egresos I nivel'!$Q$2:$Q$985="Oficio",'Registro egresos I nivel'!$J$2:$J$985,0)))))+SUM(IF('Registro egresos I nivel'!$F$2:$F$985=$D74,IF('Registro egresos I nivel'!$T$2:$T$985=$C74,IF('Registro egresos I nivel'!$N$2:$N$985="No Renovación Segundo Periodo",IF('Registro egresos I nivel'!$Q$2:$Q$985="Oficio",'Registro egresos I nivel'!$J$2:$J$985,0)))))</f>
        <v>0</v>
      </c>
      <c r="G74" s="34" t="s">
        <v>4738</v>
      </c>
      <c r="H74" s="350"/>
    </row>
    <row r="75" spans="1:8" ht="14.25" hidden="1">
      <c r="A75" s="34">
        <v>2022</v>
      </c>
      <c r="B75" s="34" t="s">
        <v>649</v>
      </c>
      <c r="C75" s="34">
        <v>9</v>
      </c>
      <c r="D75" s="34" t="s">
        <v>43</v>
      </c>
      <c r="E75" s="5" t="s">
        <v>4678</v>
      </c>
      <c r="F75" s="95">
        <f t="array" ref="F75">SUM(IF('Registro egresos I nivel'!$F$2:$F$985=$D75,IF('Registro egresos I nivel'!$T$2:$T$985=$C75,IF('Registro egresos I nivel'!$N$2:$N$985="No Renovación Primer Periodo",IF('Registro egresos I nivel'!$Q$2:$Q$985="Oficio",'Registro egresos I nivel'!$J$2:$J$985,0)))))+SUM(IF('Registro egresos I nivel'!$F$2:$F$985=$D75,IF('Registro egresos I nivel'!$T$2:$T$985=$C75,IF('Registro egresos I nivel'!$N$2:$N$985="No Renovación Segundo Periodo",IF('Registro egresos I nivel'!$Q$2:$Q$985="Oficio",'Registro egresos I nivel'!$J$2:$J$985,0)))))</f>
        <v>0</v>
      </c>
      <c r="G75" s="34" t="s">
        <v>4738</v>
      </c>
      <c r="H75" s="350"/>
    </row>
    <row r="76" spans="1:8" ht="14.25" hidden="1">
      <c r="A76" s="34">
        <v>2022</v>
      </c>
      <c r="B76" s="34" t="s">
        <v>649</v>
      </c>
      <c r="C76" s="34">
        <v>10</v>
      </c>
      <c r="D76" s="34" t="s">
        <v>43</v>
      </c>
      <c r="E76" s="5" t="s">
        <v>4678</v>
      </c>
      <c r="F76" s="95">
        <f t="array" ref="F76">SUM(IF('Registro egresos I nivel'!$F$2:$F$985=$D76,IF('Registro egresos I nivel'!$T$2:$T$985=$C76,IF('Registro egresos I nivel'!$N$2:$N$985="No Renovación Primer Periodo",IF('Registro egresos I nivel'!$Q$2:$Q$985="Oficio",'Registro egresos I nivel'!$J$2:$J$985,0)))))+SUM(IF('Registro egresos I nivel'!$F$2:$F$985=$D76,IF('Registro egresos I nivel'!$T$2:$T$985=$C76,IF('Registro egresos I nivel'!$N$2:$N$985="No Renovación Segundo Periodo",IF('Registro egresos I nivel'!$Q$2:$Q$985="Oficio",'Registro egresos I nivel'!$J$2:$J$985,0)))))</f>
        <v>0</v>
      </c>
      <c r="G76" s="34" t="s">
        <v>4738</v>
      </c>
      <c r="H76" s="350"/>
    </row>
    <row r="77" spans="1:8" ht="14.25" hidden="1">
      <c r="A77" s="34">
        <v>2022</v>
      </c>
      <c r="B77" s="34" t="s">
        <v>649</v>
      </c>
      <c r="C77" s="34">
        <v>11</v>
      </c>
      <c r="D77" s="34" t="s">
        <v>43</v>
      </c>
      <c r="E77" s="5" t="s">
        <v>4678</v>
      </c>
      <c r="F77" s="95">
        <f t="array" ref="F77">SUM(IF('Registro egresos I nivel'!$F$2:$F$985=$D77,IF('Registro egresos I nivel'!$T$2:$T$985=$C77,IF('Registro egresos I nivel'!$N$2:$N$985="No Renovación Primer Periodo",IF('Registro egresos I nivel'!$Q$2:$Q$985="Oficio",'Registro egresos I nivel'!$J$2:$J$985,0)))))+SUM(IF('Registro egresos I nivel'!$F$2:$F$985=$D77,IF('Registro egresos I nivel'!$T$2:$T$985=$C77,IF('Registro egresos I nivel'!$N$2:$N$985="No Renovación Segundo Periodo",IF('Registro egresos I nivel'!$Q$2:$Q$985="Oficio",'Registro egresos I nivel'!$J$2:$J$985,0)))))</f>
        <v>0</v>
      </c>
      <c r="G77" s="34" t="s">
        <v>4738</v>
      </c>
      <c r="H77" s="350"/>
    </row>
    <row r="78" spans="1:8" ht="14.25" hidden="1">
      <c r="A78" s="34">
        <v>2022</v>
      </c>
      <c r="B78" s="34" t="s">
        <v>649</v>
      </c>
      <c r="C78" s="34">
        <v>12</v>
      </c>
      <c r="D78" s="34" t="s">
        <v>43</v>
      </c>
      <c r="E78" s="5" t="s">
        <v>4678</v>
      </c>
      <c r="F78" s="95">
        <f t="array" ref="F78">SUM(IF('Registro egresos I nivel'!$F$2:$F$985=$D78,IF('Registro egresos I nivel'!$T$2:$T$985=$C78,IF('Registro egresos I nivel'!$N$2:$N$985="No Renovación Primer Periodo",IF('Registro egresos I nivel'!$Q$2:$Q$985="Oficio",'Registro egresos I nivel'!$J$2:$J$985,0)))))+SUM(IF('Registro egresos I nivel'!$F$2:$F$985=$D78,IF('Registro egresos I nivel'!$T$2:$T$985=$C78,IF('Registro egresos I nivel'!$N$2:$N$985="No Renovación Segundo Periodo",IF('Registro egresos I nivel'!$Q$2:$Q$985="Oficio",'Registro egresos I nivel'!$J$2:$J$985,0)))))</f>
        <v>1</v>
      </c>
      <c r="G78" s="34" t="s">
        <v>4738</v>
      </c>
      <c r="H78" s="350"/>
    </row>
    <row r="79" spans="1:8" ht="14.25" hidden="1">
      <c r="A79" s="34">
        <v>2022</v>
      </c>
      <c r="B79" s="34" t="s">
        <v>649</v>
      </c>
      <c r="C79" s="34">
        <v>13</v>
      </c>
      <c r="D79" s="34" t="s">
        <v>43</v>
      </c>
      <c r="E79" s="5" t="s">
        <v>4678</v>
      </c>
      <c r="F79" s="95">
        <f t="array" ref="F79">SUM(IF('Registro egresos I nivel'!$F$2:$F$985=$D79,IF('Registro egresos I nivel'!$T$2:$T$985=$C79,IF('Registro egresos I nivel'!$N$2:$N$985="No Renovación Primer Periodo",IF('Registro egresos I nivel'!$Q$2:$Q$985="Oficio",'Registro egresos I nivel'!$J$2:$J$985,0)))))+SUM(IF('Registro egresos I nivel'!$F$2:$F$985=$D79,IF('Registro egresos I nivel'!$T$2:$T$985=$C79,IF('Registro egresos I nivel'!$N$2:$N$985="No Renovación Segundo Periodo",IF('Registro egresos I nivel'!$Q$2:$Q$985="Oficio",'Registro egresos I nivel'!$J$2:$J$985,0)))))</f>
        <v>0</v>
      </c>
      <c r="G79" s="34" t="s">
        <v>4738</v>
      </c>
      <c r="H79" s="350"/>
    </row>
    <row r="80" spans="1:8" ht="14.25" hidden="1">
      <c r="A80" s="34">
        <v>2022</v>
      </c>
      <c r="B80" s="34" t="s">
        <v>650</v>
      </c>
      <c r="C80" s="34">
        <v>1</v>
      </c>
      <c r="D80" s="34" t="s">
        <v>33</v>
      </c>
      <c r="E80" s="348" t="s">
        <v>36</v>
      </c>
      <c r="F80" s="95">
        <f t="array" ref="F80">SUM(IF('Registro egresos II nivel'!$F$2:$F$997=$D80,IF('Registro egresos II nivel'!$T$2:$T$997=$C80,IF('Registro egresos II nivel'!$N$2:$N$997=$E80,'Registro egresos II nivel'!$AB$2:$AB$997,0))))</f>
        <v>0</v>
      </c>
      <c r="G80" s="349" t="s">
        <v>4737</v>
      </c>
      <c r="H80" s="350"/>
    </row>
    <row r="81" spans="1:8" ht="14.25" hidden="1">
      <c r="A81" s="34">
        <v>2022</v>
      </c>
      <c r="B81" s="34" t="s">
        <v>650</v>
      </c>
      <c r="C81" s="34">
        <v>2</v>
      </c>
      <c r="D81" s="34" t="s">
        <v>33</v>
      </c>
      <c r="E81" s="348" t="s">
        <v>36</v>
      </c>
      <c r="F81" s="95">
        <f t="array" ref="F81">SUM(IF('Registro egresos II nivel'!$F$2:$F$997=$D81,IF('Registro egresos II nivel'!$T$2:$T$997=$C81,IF('Registro egresos II nivel'!$N$2:$N$997=$E81,'Registro egresos II nivel'!$AB$2:$AB$997,0))))</f>
        <v>0</v>
      </c>
      <c r="G81" s="349" t="s">
        <v>4737</v>
      </c>
      <c r="H81" s="350"/>
    </row>
    <row r="82" spans="1:8" ht="14.25" hidden="1">
      <c r="A82" s="34">
        <v>2022</v>
      </c>
      <c r="B82" s="34" t="s">
        <v>650</v>
      </c>
      <c r="C82" s="34">
        <v>3</v>
      </c>
      <c r="D82" s="34" t="s">
        <v>33</v>
      </c>
      <c r="E82" s="348" t="s">
        <v>36</v>
      </c>
      <c r="F82" s="95">
        <f t="array" ref="F82">SUM(IF('Registro egresos II nivel'!$F$2:$F$997=$D82,IF('Registro egresos II nivel'!$T$2:$T$997=$C82,IF('Registro egresos II nivel'!$N$2:$N$997=$E82,'Registro egresos II nivel'!$AB$2:$AB$997,0))))</f>
        <v>0</v>
      </c>
      <c r="G82" s="349" t="s">
        <v>4737</v>
      </c>
      <c r="H82" s="350"/>
    </row>
    <row r="83" spans="1:8" ht="14.25" hidden="1">
      <c r="A83" s="34">
        <v>2022</v>
      </c>
      <c r="B83" s="34" t="s">
        <v>650</v>
      </c>
      <c r="C83" s="34">
        <v>4</v>
      </c>
      <c r="D83" s="34" t="s">
        <v>33</v>
      </c>
      <c r="E83" s="348" t="s">
        <v>36</v>
      </c>
      <c r="F83" s="95">
        <f t="array" ref="F83">SUM(IF('Registro egresos II nivel'!$F$2:$F$997=$D83,IF('Registro egresos II nivel'!$T$2:$T$997=$C83,IF('Registro egresos II nivel'!$N$2:$N$997=$E83,'Registro egresos II nivel'!$AB$2:$AB$997,0))))</f>
        <v>0</v>
      </c>
      <c r="G83" s="349" t="s">
        <v>4737</v>
      </c>
      <c r="H83" s="350"/>
    </row>
    <row r="84" spans="1:8" ht="14.25" hidden="1">
      <c r="A84" s="34">
        <v>2022</v>
      </c>
      <c r="B84" s="34" t="s">
        <v>650</v>
      </c>
      <c r="C84" s="34">
        <v>5</v>
      </c>
      <c r="D84" s="34" t="s">
        <v>33</v>
      </c>
      <c r="E84" s="348" t="s">
        <v>36</v>
      </c>
      <c r="F84" s="95">
        <f t="array" ref="F84">SUM(IF('Registro egresos II nivel'!$F$2:$F$997=$D84,IF('Registro egresos II nivel'!$T$2:$T$997=$C84,IF('Registro egresos II nivel'!$N$2:$N$997=$E84,'Registro egresos II nivel'!$AB$2:$AB$997,0))))</f>
        <v>0</v>
      </c>
      <c r="G84" s="349" t="s">
        <v>4737</v>
      </c>
      <c r="H84" s="350"/>
    </row>
    <row r="85" spans="1:8" ht="14.25" hidden="1">
      <c r="A85" s="34">
        <v>2022</v>
      </c>
      <c r="B85" s="34" t="s">
        <v>650</v>
      </c>
      <c r="C85" s="34">
        <v>6</v>
      </c>
      <c r="D85" s="34" t="s">
        <v>33</v>
      </c>
      <c r="E85" s="348" t="s">
        <v>36</v>
      </c>
      <c r="F85" s="95">
        <f t="array" ref="F85">SUM(IF('Registro egresos II nivel'!$F$2:$F$997=$D85,IF('Registro egresos II nivel'!$T$2:$T$997=$C85,IF('Registro egresos II nivel'!$N$2:$N$997=$E85,'Registro egresos II nivel'!$AB$2:$AB$997,0))))</f>
        <v>0</v>
      </c>
      <c r="G85" s="349" t="s">
        <v>4737</v>
      </c>
      <c r="H85" s="350"/>
    </row>
    <row r="86" spans="1:8" ht="14.25" hidden="1">
      <c r="A86" s="34">
        <v>2022</v>
      </c>
      <c r="B86" s="34" t="s">
        <v>650</v>
      </c>
      <c r="C86" s="34">
        <v>7</v>
      </c>
      <c r="D86" s="34" t="s">
        <v>33</v>
      </c>
      <c r="E86" s="348" t="s">
        <v>36</v>
      </c>
      <c r="F86" s="95">
        <f t="array" ref="F86">SUM(IF('Registro egresos II nivel'!$F$2:$F$997=$D86,IF('Registro egresos II nivel'!$T$2:$T$997=$C86,IF('Registro egresos II nivel'!$N$2:$N$997=$E86,'Registro egresos II nivel'!$AB$2:$AB$997,0))))</f>
        <v>4</v>
      </c>
      <c r="G86" s="349" t="s">
        <v>4737</v>
      </c>
      <c r="H86" s="350"/>
    </row>
    <row r="87" spans="1:8" ht="14.25" hidden="1">
      <c r="A87" s="34">
        <v>2022</v>
      </c>
      <c r="B87" s="34" t="s">
        <v>650</v>
      </c>
      <c r="C87" s="34">
        <v>8</v>
      </c>
      <c r="D87" s="34" t="s">
        <v>33</v>
      </c>
      <c r="E87" s="348" t="s">
        <v>36</v>
      </c>
      <c r="F87" s="95">
        <f t="array" ref="F87">SUM(IF('Registro egresos II nivel'!$F$2:$F$997=$D87,IF('Registro egresos II nivel'!$T$2:$T$997=$C87,IF('Registro egresos II nivel'!$N$2:$N$997=$E87,'Registro egresos II nivel'!$AB$2:$AB$997,0))))</f>
        <v>5</v>
      </c>
      <c r="G87" s="349" t="s">
        <v>4737</v>
      </c>
      <c r="H87" s="350"/>
    </row>
    <row r="88" spans="1:8" ht="14.25" hidden="1">
      <c r="A88" s="34">
        <v>2022</v>
      </c>
      <c r="B88" s="34" t="s">
        <v>650</v>
      </c>
      <c r="C88" s="34">
        <v>9</v>
      </c>
      <c r="D88" s="34" t="s">
        <v>33</v>
      </c>
      <c r="E88" s="348" t="s">
        <v>36</v>
      </c>
      <c r="F88" s="95">
        <f t="array" ref="F88">SUM(IF('Registro egresos II nivel'!$F$2:$F$997=$D88,IF('Registro egresos II nivel'!$T$2:$T$997=$C88,IF('Registro egresos II nivel'!$N$2:$N$997=$E88,'Registro egresos II nivel'!$AB$2:$AB$997,0))))</f>
        <v>3</v>
      </c>
      <c r="G88" s="349" t="s">
        <v>4737</v>
      </c>
      <c r="H88" s="350"/>
    </row>
    <row r="89" spans="1:8" ht="14.25" hidden="1">
      <c r="A89" s="34">
        <v>2022</v>
      </c>
      <c r="B89" s="34" t="s">
        <v>650</v>
      </c>
      <c r="C89" s="34">
        <v>10</v>
      </c>
      <c r="D89" s="34" t="s">
        <v>33</v>
      </c>
      <c r="E89" s="348" t="s">
        <v>36</v>
      </c>
      <c r="F89" s="95">
        <f t="array" ref="F89">SUM(IF('Registro egresos II nivel'!$F$2:$F$997=$D89,IF('Registro egresos II nivel'!$T$2:$T$997=$C89,IF('Registro egresos II nivel'!$N$2:$N$997=$E89,'Registro egresos II nivel'!$AB$2:$AB$997,0))))</f>
        <v>2</v>
      </c>
      <c r="G89" s="349" t="s">
        <v>4737</v>
      </c>
      <c r="H89" s="350"/>
    </row>
    <row r="90" spans="1:8" ht="14.25" hidden="1">
      <c r="A90" s="34">
        <v>2022</v>
      </c>
      <c r="B90" s="34" t="s">
        <v>650</v>
      </c>
      <c r="C90" s="34">
        <v>11</v>
      </c>
      <c r="D90" s="34" t="s">
        <v>33</v>
      </c>
      <c r="E90" s="348" t="s">
        <v>36</v>
      </c>
      <c r="F90" s="95">
        <f t="array" ref="F90">SUM(IF('Registro egresos II nivel'!$F$2:$F$997=$D90,IF('Registro egresos II nivel'!$T$2:$T$997=$C90,IF('Registro egresos II nivel'!$N$2:$N$997=$E90,'Registro egresos II nivel'!$AB$2:$AB$997,0))))</f>
        <v>2</v>
      </c>
      <c r="G90" s="349" t="s">
        <v>4737</v>
      </c>
      <c r="H90" s="350"/>
    </row>
    <row r="91" spans="1:8" ht="14.25" hidden="1">
      <c r="A91" s="34">
        <v>2022</v>
      </c>
      <c r="B91" s="34" t="s">
        <v>650</v>
      </c>
      <c r="C91" s="34">
        <v>12</v>
      </c>
      <c r="D91" s="34" t="s">
        <v>33</v>
      </c>
      <c r="E91" s="348" t="s">
        <v>36</v>
      </c>
      <c r="F91" s="95">
        <f t="array" ref="F91">SUM(IF('Registro egresos II nivel'!$F$2:$F$997=$D91,IF('Registro egresos II nivel'!$T$2:$T$997=$C91,IF('Registro egresos II nivel'!$N$2:$N$997=$E91,'Registro egresos II nivel'!$AB$2:$AB$997,0))))</f>
        <v>2</v>
      </c>
      <c r="G91" s="349" t="s">
        <v>4737</v>
      </c>
      <c r="H91" s="350"/>
    </row>
    <row r="92" spans="1:8" ht="14.25" hidden="1">
      <c r="A92" s="34">
        <v>2022</v>
      </c>
      <c r="B92" s="34" t="s">
        <v>650</v>
      </c>
      <c r="C92" s="34">
        <v>13</v>
      </c>
      <c r="D92" s="34" t="s">
        <v>33</v>
      </c>
      <c r="E92" s="348" t="s">
        <v>36</v>
      </c>
      <c r="F92" s="95">
        <f t="array" ref="F92">SUM(IF('Registro egresos II nivel'!$F$2:$F$997=$D92,IF('Registro egresos II nivel'!$T$2:$T$997=$C92,IF('Registro egresos II nivel'!$N$2:$N$997=$E92,'Registro egresos II nivel'!$AB$2:$AB$997,0))))</f>
        <v>3</v>
      </c>
      <c r="G92" s="349" t="s">
        <v>4737</v>
      </c>
      <c r="H92" s="350"/>
    </row>
    <row r="93" spans="1:8" ht="14.25" hidden="1">
      <c r="A93" s="34">
        <v>2022</v>
      </c>
      <c r="B93" s="34" t="s">
        <v>650</v>
      </c>
      <c r="C93" s="34">
        <v>1</v>
      </c>
      <c r="D93" s="34" t="s">
        <v>33</v>
      </c>
      <c r="E93" s="5" t="s">
        <v>47</v>
      </c>
      <c r="F93" s="95">
        <f t="array" ref="F93">SUM(IF('Registro egresos II nivel'!$F$2:$F$997=$D93,IF('Registro egresos II nivel'!$T$2:$T$997=$C93,IF('Registro egresos II nivel'!$N$2:$N$997=$E93,'Registro egresos II nivel'!$AB$2:$AB$997,0))))</f>
        <v>1</v>
      </c>
      <c r="G93" s="349" t="s">
        <v>4737</v>
      </c>
      <c r="H93" s="350"/>
    </row>
    <row r="94" spans="1:8" ht="14.25" hidden="1">
      <c r="A94" s="34">
        <v>2022</v>
      </c>
      <c r="B94" s="34" t="s">
        <v>650</v>
      </c>
      <c r="C94" s="34">
        <v>2</v>
      </c>
      <c r="D94" s="34" t="s">
        <v>33</v>
      </c>
      <c r="E94" s="5" t="s">
        <v>47</v>
      </c>
      <c r="F94" s="95">
        <f t="array" ref="F94">SUM(IF('Registro egresos II nivel'!$F$2:$F$997=$D94,IF('Registro egresos II nivel'!$T$2:$T$997=$C94,IF('Registro egresos II nivel'!$N$2:$N$997=$E94,'Registro egresos II nivel'!$AB$2:$AB$997,0))))</f>
        <v>0</v>
      </c>
      <c r="G94" s="349" t="s">
        <v>4737</v>
      </c>
      <c r="H94" s="350"/>
    </row>
    <row r="95" spans="1:8" ht="14.25" hidden="1">
      <c r="A95" s="34">
        <v>2022</v>
      </c>
      <c r="B95" s="34" t="s">
        <v>650</v>
      </c>
      <c r="C95" s="34">
        <v>3</v>
      </c>
      <c r="D95" s="34" t="s">
        <v>33</v>
      </c>
      <c r="E95" s="5" t="s">
        <v>47</v>
      </c>
      <c r="F95" s="95">
        <f t="array" ref="F95">SUM(IF('Registro egresos II nivel'!$F$2:$F$997=$D95,IF('Registro egresos II nivel'!$T$2:$T$997=$C95,IF('Registro egresos II nivel'!$N$2:$N$997=$E95,'Registro egresos II nivel'!$AB$2:$AB$997,0))))</f>
        <v>0</v>
      </c>
      <c r="G95" s="349" t="s">
        <v>4737</v>
      </c>
      <c r="H95" s="350"/>
    </row>
    <row r="96" spans="1:8" ht="14.25" hidden="1">
      <c r="A96" s="34">
        <v>2022</v>
      </c>
      <c r="B96" s="34" t="s">
        <v>650</v>
      </c>
      <c r="C96" s="34">
        <v>4</v>
      </c>
      <c r="D96" s="34" t="s">
        <v>33</v>
      </c>
      <c r="E96" s="5" t="s">
        <v>47</v>
      </c>
      <c r="F96" s="95">
        <f t="array" ref="F96">SUM(IF('Registro egresos II nivel'!$F$2:$F$997=$D96,IF('Registro egresos II nivel'!$T$2:$T$997=$C96,IF('Registro egresos II nivel'!$N$2:$N$997=$E96,'Registro egresos II nivel'!$AB$2:$AB$997,0))))</f>
        <v>0</v>
      </c>
      <c r="G96" s="349" t="s">
        <v>4737</v>
      </c>
      <c r="H96" s="350"/>
    </row>
    <row r="97" spans="1:8" ht="14.25" hidden="1">
      <c r="A97" s="34">
        <v>2022</v>
      </c>
      <c r="B97" s="34" t="s">
        <v>650</v>
      </c>
      <c r="C97" s="34">
        <v>5</v>
      </c>
      <c r="D97" s="34" t="s">
        <v>33</v>
      </c>
      <c r="E97" s="5" t="s">
        <v>47</v>
      </c>
      <c r="F97" s="95">
        <f t="array" ref="F97">SUM(IF('Registro egresos II nivel'!$F$2:$F$997=$D97,IF('Registro egresos II nivel'!$T$2:$T$997=$C97,IF('Registro egresos II nivel'!$N$2:$N$997=$E97,'Registro egresos II nivel'!$AB$2:$AB$997,0))))</f>
        <v>1</v>
      </c>
      <c r="G97" s="349" t="s">
        <v>4737</v>
      </c>
      <c r="H97" s="350"/>
    </row>
    <row r="98" spans="1:8" ht="14.25" hidden="1">
      <c r="A98" s="34">
        <v>2022</v>
      </c>
      <c r="B98" s="34" t="s">
        <v>650</v>
      </c>
      <c r="C98" s="34">
        <v>6</v>
      </c>
      <c r="D98" s="34" t="s">
        <v>33</v>
      </c>
      <c r="E98" s="5" t="s">
        <v>47</v>
      </c>
      <c r="F98" s="95">
        <f t="array" ref="F98">SUM(IF('Registro egresos II nivel'!$F$2:$F$997=$D98,IF('Registro egresos II nivel'!$T$2:$T$997=$C98,IF('Registro egresos II nivel'!$N$2:$N$997=$E98,'Registro egresos II nivel'!$AB$2:$AB$997,0))))</f>
        <v>0</v>
      </c>
      <c r="G98" s="349" t="s">
        <v>4737</v>
      </c>
      <c r="H98" s="350"/>
    </row>
    <row r="99" spans="1:8" ht="14.25" hidden="1">
      <c r="A99" s="34">
        <v>2022</v>
      </c>
      <c r="B99" s="34" t="s">
        <v>650</v>
      </c>
      <c r="C99" s="34">
        <v>7</v>
      </c>
      <c r="D99" s="34" t="s">
        <v>33</v>
      </c>
      <c r="E99" s="5" t="s">
        <v>47</v>
      </c>
      <c r="F99" s="95">
        <f t="array" ref="F99">SUM(IF('Registro egresos II nivel'!$F$2:$F$997=$D99,IF('Registro egresos II nivel'!$T$2:$T$997=$C99,IF('Registro egresos II nivel'!$N$2:$N$997=$E99,'Registro egresos II nivel'!$AB$2:$AB$997,0))))</f>
        <v>2</v>
      </c>
      <c r="G99" s="349" t="s">
        <v>4737</v>
      </c>
      <c r="H99" s="350"/>
    </row>
    <row r="100" spans="1:8" ht="14.25" hidden="1">
      <c r="A100" s="34">
        <v>2022</v>
      </c>
      <c r="B100" s="34" t="s">
        <v>650</v>
      </c>
      <c r="C100" s="34">
        <v>8</v>
      </c>
      <c r="D100" s="34" t="s">
        <v>33</v>
      </c>
      <c r="E100" s="5" t="s">
        <v>47</v>
      </c>
      <c r="F100" s="95">
        <f t="array" ref="F100">SUM(IF('Registro egresos II nivel'!$F$2:$F$997=$D100,IF('Registro egresos II nivel'!$T$2:$T$997=$C100,IF('Registro egresos II nivel'!$N$2:$N$997=$E100,'Registro egresos II nivel'!$AB$2:$AB$997,0))))</f>
        <v>4</v>
      </c>
      <c r="G100" s="349" t="s">
        <v>4737</v>
      </c>
      <c r="H100" s="350"/>
    </row>
    <row r="101" spans="1:8" ht="14.25" hidden="1">
      <c r="A101" s="34">
        <v>2022</v>
      </c>
      <c r="B101" s="34" t="s">
        <v>650</v>
      </c>
      <c r="C101" s="34">
        <v>9</v>
      </c>
      <c r="D101" s="34" t="s">
        <v>33</v>
      </c>
      <c r="E101" s="5" t="s">
        <v>47</v>
      </c>
      <c r="F101" s="95">
        <f t="array" ref="F101">SUM(IF('Registro egresos II nivel'!$F$2:$F$997=$D101,IF('Registro egresos II nivel'!$T$2:$T$997=$C101,IF('Registro egresos II nivel'!$N$2:$N$997=$E101,'Registro egresos II nivel'!$AB$2:$AB$997,0))))</f>
        <v>0</v>
      </c>
      <c r="G101" s="349" t="s">
        <v>4737</v>
      </c>
      <c r="H101" s="350"/>
    </row>
    <row r="102" spans="1:8" ht="14.25" hidden="1">
      <c r="A102" s="34">
        <v>2022</v>
      </c>
      <c r="B102" s="34" t="s">
        <v>650</v>
      </c>
      <c r="C102" s="34">
        <v>10</v>
      </c>
      <c r="D102" s="34" t="s">
        <v>33</v>
      </c>
      <c r="E102" s="5" t="s">
        <v>47</v>
      </c>
      <c r="F102" s="95">
        <f t="array" ref="F102">SUM(IF('Registro egresos II nivel'!$F$2:$F$997=$D102,IF('Registro egresos II nivel'!$T$2:$T$997=$C102,IF('Registro egresos II nivel'!$N$2:$N$997=$E102,'Registro egresos II nivel'!$AB$2:$AB$997,0))))</f>
        <v>0</v>
      </c>
      <c r="G102" s="349" t="s">
        <v>4737</v>
      </c>
      <c r="H102" s="350"/>
    </row>
    <row r="103" spans="1:8" ht="14.25" hidden="1">
      <c r="A103" s="34">
        <v>2022</v>
      </c>
      <c r="B103" s="34" t="s">
        <v>650</v>
      </c>
      <c r="C103" s="34">
        <v>11</v>
      </c>
      <c r="D103" s="34" t="s">
        <v>33</v>
      </c>
      <c r="E103" s="5" t="s">
        <v>47</v>
      </c>
      <c r="F103" s="95">
        <f t="array" ref="F103">SUM(IF('Registro egresos II nivel'!$F$2:$F$997=$D103,IF('Registro egresos II nivel'!$T$2:$T$997=$C103,IF('Registro egresos II nivel'!$N$2:$N$997=$E103,'Registro egresos II nivel'!$AB$2:$AB$997,0))))</f>
        <v>0</v>
      </c>
      <c r="G103" s="349" t="s">
        <v>4737</v>
      </c>
      <c r="H103" s="350"/>
    </row>
    <row r="104" spans="1:8" ht="14.25" hidden="1">
      <c r="A104" s="34">
        <v>2022</v>
      </c>
      <c r="B104" s="34" t="s">
        <v>650</v>
      </c>
      <c r="C104" s="34">
        <v>12</v>
      </c>
      <c r="D104" s="34" t="s">
        <v>33</v>
      </c>
      <c r="E104" s="5" t="s">
        <v>47</v>
      </c>
      <c r="F104" s="95">
        <f t="array" ref="F104">SUM(IF('Registro egresos II nivel'!$F$2:$F$997=$D104,IF('Registro egresos II nivel'!$T$2:$T$997=$C104,IF('Registro egresos II nivel'!$N$2:$N$997=$E104,'Registro egresos II nivel'!$AB$2:$AB$997,0))))</f>
        <v>1</v>
      </c>
      <c r="G104" s="349" t="s">
        <v>4737</v>
      </c>
      <c r="H104" s="350"/>
    </row>
    <row r="105" spans="1:8" ht="14.25" hidden="1">
      <c r="A105" s="34">
        <v>2022</v>
      </c>
      <c r="B105" s="34" t="s">
        <v>650</v>
      </c>
      <c r="C105" s="34">
        <v>13</v>
      </c>
      <c r="D105" s="34" t="s">
        <v>33</v>
      </c>
      <c r="E105" s="5" t="s">
        <v>47</v>
      </c>
      <c r="F105" s="95">
        <f t="array" ref="F105">SUM(IF('Registro egresos II nivel'!$F$2:$F$997=$D105,IF('Registro egresos II nivel'!$T$2:$T$997=$C105,IF('Registro egresos II nivel'!$N$2:$N$997=$E105,'Registro egresos II nivel'!$AB$2:$AB$997,0))))</f>
        <v>0</v>
      </c>
      <c r="G105" s="349" t="s">
        <v>4737</v>
      </c>
      <c r="H105" s="350"/>
    </row>
    <row r="106" spans="1:8" ht="14.25" hidden="1">
      <c r="A106" s="34">
        <v>2022</v>
      </c>
      <c r="B106" s="34" t="s">
        <v>650</v>
      </c>
      <c r="C106" s="34">
        <v>1</v>
      </c>
      <c r="D106" s="34" t="s">
        <v>33</v>
      </c>
      <c r="E106" s="5" t="s">
        <v>4678</v>
      </c>
      <c r="F106" s="351">
        <f t="array" ref="F106">SUM(IF('Registro egresos II nivel'!$F$2:$F$997=$D106,IF('Registro egresos II nivel'!$T$2:$T$997=$C106,IF('Registro egresos II nivel'!$N$2:$N$997="No Renovación Primer Periodo",'Registro egresos II nivel'!$AB$2:$AB$997,0))))+SUM(IF('Registro egresos II nivel'!$F$2:$F$997=$D106,IF('Registro egresos II nivel'!$T$2:$T$997=$C106,IF('Registro egresos II nivel'!$N$2:$N$997="No Renovación Segundo Periodo",'Registro egresos II nivel'!$AB$2:$AB$997,0))))</f>
        <v>0</v>
      </c>
      <c r="G106" s="349" t="s">
        <v>4737</v>
      </c>
      <c r="H106" s="350"/>
    </row>
    <row r="107" spans="1:8" ht="14.25" hidden="1">
      <c r="A107" s="34">
        <v>2022</v>
      </c>
      <c r="B107" s="34" t="s">
        <v>650</v>
      </c>
      <c r="C107" s="34">
        <v>2</v>
      </c>
      <c r="D107" s="34" t="s">
        <v>33</v>
      </c>
      <c r="E107" s="5" t="s">
        <v>4678</v>
      </c>
      <c r="F107" s="351">
        <f t="array" ref="F107">SUM(IF('Registro egresos II nivel'!$F$2:$F$997=$D107,IF('Registro egresos II nivel'!$T$2:$T$997=$C107,IF('Registro egresos II nivel'!$N$2:$N$997="No Renovación Primer Periodo",'Registro egresos II nivel'!$AB$2:$AB$997,0))))+SUM(IF('Registro egresos II nivel'!$F$2:$F$997=$D107,IF('Registro egresos II nivel'!$T$2:$T$997=$C107,IF('Registro egresos II nivel'!$N$2:$N$997="No Renovación Segundo Periodo",'Registro egresos II nivel'!$AB$2:$AB$997,0))))</f>
        <v>0</v>
      </c>
      <c r="G107" s="349" t="s">
        <v>4737</v>
      </c>
      <c r="H107" s="350"/>
    </row>
    <row r="108" spans="1:8" ht="14.25" hidden="1">
      <c r="A108" s="34">
        <v>2022</v>
      </c>
      <c r="B108" s="34" t="s">
        <v>650</v>
      </c>
      <c r="C108" s="34">
        <v>3</v>
      </c>
      <c r="D108" s="34" t="s">
        <v>33</v>
      </c>
      <c r="E108" s="5" t="s">
        <v>4678</v>
      </c>
      <c r="F108" s="351">
        <f t="array" ref="F108">SUM(IF('Registro egresos II nivel'!$F$2:$F$997=$D108,IF('Registro egresos II nivel'!$T$2:$T$997=$C108,IF('Registro egresos II nivel'!$N$2:$N$997="No Renovación Primer Periodo",'Registro egresos II nivel'!$AB$2:$AB$997,0))))+SUM(IF('Registro egresos II nivel'!$F$2:$F$997=$D108,IF('Registro egresos II nivel'!$T$2:$T$997=$C108,IF('Registro egresos II nivel'!$N$2:$N$997="No Renovación Segundo Periodo",'Registro egresos II nivel'!$AB$2:$AB$997,0))))</f>
        <v>0</v>
      </c>
      <c r="G108" s="349" t="s">
        <v>4737</v>
      </c>
      <c r="H108" s="350"/>
    </row>
    <row r="109" spans="1:8" ht="14.25" hidden="1">
      <c r="A109" s="34">
        <v>2022</v>
      </c>
      <c r="B109" s="34" t="s">
        <v>650</v>
      </c>
      <c r="C109" s="34">
        <v>4</v>
      </c>
      <c r="D109" s="34" t="s">
        <v>33</v>
      </c>
      <c r="E109" s="5" t="s">
        <v>4678</v>
      </c>
      <c r="F109" s="351">
        <f t="array" ref="F109">SUM(IF('Registro egresos II nivel'!$F$2:$F$997=$D109,IF('Registro egresos II nivel'!$T$2:$T$997=$C109,IF('Registro egresos II nivel'!$N$2:$N$997="No Renovación Primer Periodo",'Registro egresos II nivel'!$AB$2:$AB$997,0))))+SUM(IF('Registro egresos II nivel'!$F$2:$F$997=$D109,IF('Registro egresos II nivel'!$T$2:$T$997=$C109,IF('Registro egresos II nivel'!$N$2:$N$997="No Renovación Segundo Periodo",'Registro egresos II nivel'!$AB$2:$AB$997,0))))</f>
        <v>0</v>
      </c>
      <c r="G109" s="349" t="s">
        <v>4737</v>
      </c>
      <c r="H109" s="350"/>
    </row>
    <row r="110" spans="1:8" ht="14.25" hidden="1">
      <c r="A110" s="34">
        <v>2022</v>
      </c>
      <c r="B110" s="34" t="s">
        <v>650</v>
      </c>
      <c r="C110" s="34">
        <v>5</v>
      </c>
      <c r="D110" s="34" t="s">
        <v>33</v>
      </c>
      <c r="E110" s="5" t="s">
        <v>4678</v>
      </c>
      <c r="F110" s="351">
        <f t="array" ref="F110">SUM(IF('Registro egresos II nivel'!$F$2:$F$997=$D110,IF('Registro egresos II nivel'!$T$2:$T$997=$C110,IF('Registro egresos II nivel'!$N$2:$N$997="No Renovación Primer Periodo",'Registro egresos II nivel'!$AB$2:$AB$997,0))))+SUM(IF('Registro egresos II nivel'!$F$2:$F$997=$D110,IF('Registro egresos II nivel'!$T$2:$T$997=$C110,IF('Registro egresos II nivel'!$N$2:$N$997="No Renovación Segundo Periodo",'Registro egresos II nivel'!$AB$2:$AB$997,0))))</f>
        <v>1</v>
      </c>
      <c r="G110" s="349" t="s">
        <v>4737</v>
      </c>
      <c r="H110" s="350"/>
    </row>
    <row r="111" spans="1:8" ht="14.25" hidden="1">
      <c r="A111" s="34">
        <v>2022</v>
      </c>
      <c r="B111" s="34" t="s">
        <v>650</v>
      </c>
      <c r="C111" s="34">
        <v>6</v>
      </c>
      <c r="D111" s="34" t="s">
        <v>33</v>
      </c>
      <c r="E111" s="5" t="s">
        <v>4678</v>
      </c>
      <c r="F111" s="351">
        <f t="array" ref="F111">SUM(IF('Registro egresos II nivel'!$F$2:$F$997=$D111,IF('Registro egresos II nivel'!$T$2:$T$997=$C111,IF('Registro egresos II nivel'!$N$2:$N$997="No Renovación Primer Periodo",'Registro egresos II nivel'!$AB$2:$AB$997,0))))+SUM(IF('Registro egresos II nivel'!$F$2:$F$997=$D111,IF('Registro egresos II nivel'!$T$2:$T$997=$C111,IF('Registro egresos II nivel'!$N$2:$N$997="No Renovación Segundo Periodo",'Registro egresos II nivel'!$AB$2:$AB$997,0))))</f>
        <v>0</v>
      </c>
      <c r="G111" s="349" t="s">
        <v>4737</v>
      </c>
      <c r="H111" s="350"/>
    </row>
    <row r="112" spans="1:8" ht="14.25" hidden="1">
      <c r="A112" s="34">
        <v>2022</v>
      </c>
      <c r="B112" s="34" t="s">
        <v>650</v>
      </c>
      <c r="C112" s="34">
        <v>7</v>
      </c>
      <c r="D112" s="34" t="s">
        <v>33</v>
      </c>
      <c r="E112" s="5" t="s">
        <v>4678</v>
      </c>
      <c r="F112" s="351">
        <f t="array" ref="F112">SUM(IF('Registro egresos II nivel'!$F$2:$F$997=$D112,IF('Registro egresos II nivel'!$T$2:$T$997=$C112,IF('Registro egresos II nivel'!$N$2:$N$997="No Renovación Primer Periodo",'Registro egresos II nivel'!$AB$2:$AB$997,0))))+SUM(IF('Registro egresos II nivel'!$F$2:$F$997=$D112,IF('Registro egresos II nivel'!$T$2:$T$997=$C112,IF('Registro egresos II nivel'!$N$2:$N$997="No Renovación Segundo Periodo",'Registro egresos II nivel'!$AB$2:$AB$997,0))))</f>
        <v>0</v>
      </c>
      <c r="G112" s="349" t="s">
        <v>4737</v>
      </c>
      <c r="H112" s="350"/>
    </row>
    <row r="113" spans="1:8" ht="14.25" hidden="1">
      <c r="A113" s="34">
        <v>2022</v>
      </c>
      <c r="B113" s="34" t="s">
        <v>650</v>
      </c>
      <c r="C113" s="34">
        <v>8</v>
      </c>
      <c r="D113" s="34" t="s">
        <v>33</v>
      </c>
      <c r="E113" s="5" t="s">
        <v>4678</v>
      </c>
      <c r="F113" s="351">
        <f t="array" ref="F113">SUM(IF('Registro egresos II nivel'!$F$2:$F$997=$D113,IF('Registro egresos II nivel'!$T$2:$T$997=$C113,IF('Registro egresos II nivel'!$N$2:$N$997="No Renovación Primer Periodo",'Registro egresos II nivel'!$AB$2:$AB$997,0))))+SUM(IF('Registro egresos II nivel'!$F$2:$F$997=$D113,IF('Registro egresos II nivel'!$T$2:$T$997=$C113,IF('Registro egresos II nivel'!$N$2:$N$997="No Renovación Segundo Periodo",'Registro egresos II nivel'!$AB$2:$AB$997,0))))</f>
        <v>3</v>
      </c>
      <c r="G113" s="349" t="s">
        <v>4737</v>
      </c>
      <c r="H113" s="350"/>
    </row>
    <row r="114" spans="1:8" ht="14.25" hidden="1">
      <c r="A114" s="34">
        <v>2022</v>
      </c>
      <c r="B114" s="34" t="s">
        <v>650</v>
      </c>
      <c r="C114" s="34">
        <v>9</v>
      </c>
      <c r="D114" s="34" t="s">
        <v>33</v>
      </c>
      <c r="E114" s="5" t="s">
        <v>4678</v>
      </c>
      <c r="F114" s="351">
        <f t="array" ref="F114">SUM(IF('Registro egresos II nivel'!$F$2:$F$997=$D114,IF('Registro egresos II nivel'!$T$2:$T$997=$C114,IF('Registro egresos II nivel'!$N$2:$N$997="No Renovación Primer Periodo",'Registro egresos II nivel'!$AB$2:$AB$997,0))))+SUM(IF('Registro egresos II nivel'!$F$2:$F$997=$D114,IF('Registro egresos II nivel'!$T$2:$T$997=$C114,IF('Registro egresos II nivel'!$N$2:$N$997="No Renovación Segundo Periodo",'Registro egresos II nivel'!$AB$2:$AB$997,0))))</f>
        <v>0</v>
      </c>
      <c r="G114" s="349" t="s">
        <v>4737</v>
      </c>
      <c r="H114" s="350"/>
    </row>
    <row r="115" spans="1:8" ht="14.25" hidden="1">
      <c r="A115" s="34">
        <v>2022</v>
      </c>
      <c r="B115" s="34" t="s">
        <v>650</v>
      </c>
      <c r="C115" s="34">
        <v>10</v>
      </c>
      <c r="D115" s="34" t="s">
        <v>33</v>
      </c>
      <c r="E115" s="5" t="s">
        <v>4678</v>
      </c>
      <c r="F115" s="351">
        <f t="array" ref="F115">SUM(IF('Registro egresos II nivel'!$F$2:$F$997=$D115,IF('Registro egresos II nivel'!$T$2:$T$997=$C115,IF('Registro egresos II nivel'!$N$2:$N$997="No Renovación Primer Periodo",'Registro egresos II nivel'!$AB$2:$AB$997,0))))+SUM(IF('Registro egresos II nivel'!$F$2:$F$997=$D115,IF('Registro egresos II nivel'!$T$2:$T$997=$C115,IF('Registro egresos II nivel'!$N$2:$N$997="No Renovación Segundo Periodo",'Registro egresos II nivel'!$AB$2:$AB$997,0))))</f>
        <v>0</v>
      </c>
      <c r="G115" s="349" t="s">
        <v>4737</v>
      </c>
      <c r="H115" s="350"/>
    </row>
    <row r="116" spans="1:8" ht="14.25" hidden="1">
      <c r="A116" s="34">
        <v>2022</v>
      </c>
      <c r="B116" s="34" t="s">
        <v>650</v>
      </c>
      <c r="C116" s="34">
        <v>11</v>
      </c>
      <c r="D116" s="34" t="s">
        <v>33</v>
      </c>
      <c r="E116" s="5" t="s">
        <v>4678</v>
      </c>
      <c r="F116" s="351">
        <f t="array" ref="F116">SUM(IF('Registro egresos II nivel'!$F$2:$F$997=$D116,IF('Registro egresos II nivel'!$T$2:$T$997=$C116,IF('Registro egresos II nivel'!$N$2:$N$997="No Renovación Primer Periodo",'Registro egresos II nivel'!$AB$2:$AB$997,0))))+SUM(IF('Registro egresos II nivel'!$F$2:$F$997=$D116,IF('Registro egresos II nivel'!$T$2:$T$997=$C116,IF('Registro egresos II nivel'!$N$2:$N$997="No Renovación Segundo Periodo",'Registro egresos II nivel'!$AB$2:$AB$997,0))))</f>
        <v>0</v>
      </c>
      <c r="G116" s="349" t="s">
        <v>4737</v>
      </c>
      <c r="H116" s="350"/>
    </row>
    <row r="117" spans="1:8" ht="14.25" hidden="1">
      <c r="A117" s="34">
        <v>2022</v>
      </c>
      <c r="B117" s="34" t="s">
        <v>650</v>
      </c>
      <c r="C117" s="34">
        <v>12</v>
      </c>
      <c r="D117" s="34" t="s">
        <v>33</v>
      </c>
      <c r="E117" s="5" t="s">
        <v>4678</v>
      </c>
      <c r="F117" s="351">
        <f t="array" ref="F117">SUM(IF('Registro egresos II nivel'!$F$2:$F$997=$D117,IF('Registro egresos II nivel'!$T$2:$T$997=$C117,IF('Registro egresos II nivel'!$N$2:$N$997="No Renovación Primer Periodo",'Registro egresos II nivel'!$AB$2:$AB$997,0))))+SUM(IF('Registro egresos II nivel'!$F$2:$F$997=$D117,IF('Registro egresos II nivel'!$T$2:$T$997=$C117,IF('Registro egresos II nivel'!$N$2:$N$997="No Renovación Segundo Periodo",'Registro egresos II nivel'!$AB$2:$AB$997,0))))</f>
        <v>0</v>
      </c>
      <c r="G117" s="349" t="s">
        <v>4737</v>
      </c>
      <c r="H117" s="350"/>
    </row>
    <row r="118" spans="1:8" ht="14.25" hidden="1">
      <c r="A118" s="34">
        <v>2022</v>
      </c>
      <c r="B118" s="34" t="s">
        <v>650</v>
      </c>
      <c r="C118" s="34">
        <v>13</v>
      </c>
      <c r="D118" s="34" t="s">
        <v>33</v>
      </c>
      <c r="E118" s="5" t="s">
        <v>4678</v>
      </c>
      <c r="F118" s="351">
        <f t="array" ref="F118">SUM(IF('Registro egresos II nivel'!$F$2:$F$997=$D118,IF('Registro egresos II nivel'!$T$2:$T$997=$C118,IF('Registro egresos II nivel'!$N$2:$N$997="No Renovación Primer Periodo",'Registro egresos II nivel'!$AB$2:$AB$997,0))))+SUM(IF('Registro egresos II nivel'!$F$2:$F$997=$D118,IF('Registro egresos II nivel'!$T$2:$T$997=$C118,IF('Registro egresos II nivel'!$N$2:$N$997="No Renovación Segundo Periodo",'Registro egresos II nivel'!$AB$2:$AB$997,0))))</f>
        <v>0</v>
      </c>
      <c r="G118" s="349" t="s">
        <v>4737</v>
      </c>
      <c r="H118" s="350"/>
    </row>
    <row r="119" spans="1:8" ht="14.25" hidden="1">
      <c r="A119" s="34">
        <v>2022</v>
      </c>
      <c r="B119" s="34" t="s">
        <v>650</v>
      </c>
      <c r="C119" s="34">
        <v>1</v>
      </c>
      <c r="D119" s="34" t="s">
        <v>43</v>
      </c>
      <c r="E119" s="348" t="s">
        <v>36</v>
      </c>
      <c r="F119" s="95">
        <f t="array" ref="F119">SUM(IF('Registro egresos II nivel'!$F$2:$F$997=$D119,IF('Registro egresos II nivel'!$T$2:$T$997=$C119,IF('Registro egresos II nivel'!$N$2:$N$997=$E119,'Registro egresos II nivel'!$AB$2:$AB$997,0))))</f>
        <v>3</v>
      </c>
      <c r="G119" s="34" t="s">
        <v>4738</v>
      </c>
      <c r="H119" s="350"/>
    </row>
    <row r="120" spans="1:8" ht="14.25" hidden="1">
      <c r="A120" s="34">
        <v>2022</v>
      </c>
      <c r="B120" s="34" t="s">
        <v>650</v>
      </c>
      <c r="C120" s="34">
        <v>2</v>
      </c>
      <c r="D120" s="34" t="s">
        <v>43</v>
      </c>
      <c r="E120" s="348" t="s">
        <v>36</v>
      </c>
      <c r="F120" s="95">
        <f t="array" ref="F120">SUM(IF('Registro egresos II nivel'!$F$2:$F$997=$D120,IF('Registro egresos II nivel'!$T$2:$T$997=$C120,IF('Registro egresos II nivel'!$N$2:$N$997=$E120,'Registro egresos II nivel'!$AB$2:$AB$997,0))))</f>
        <v>0</v>
      </c>
      <c r="G120" s="34" t="s">
        <v>4738</v>
      </c>
      <c r="H120" s="350"/>
    </row>
    <row r="121" spans="1:8" ht="14.25" hidden="1">
      <c r="A121" s="34">
        <v>2022</v>
      </c>
      <c r="B121" s="34" t="s">
        <v>650</v>
      </c>
      <c r="C121" s="34">
        <v>3</v>
      </c>
      <c r="D121" s="34" t="s">
        <v>43</v>
      </c>
      <c r="E121" s="348" t="s">
        <v>36</v>
      </c>
      <c r="F121" s="95">
        <f t="array" ref="F121">SUM(IF('Registro egresos II nivel'!$F$2:$F$997=$D121,IF('Registro egresos II nivel'!$T$2:$T$997=$C121,IF('Registro egresos II nivel'!$N$2:$N$997=$E121,'Registro egresos II nivel'!$AB$2:$AB$997,0))))</f>
        <v>2</v>
      </c>
      <c r="G121" s="34" t="s">
        <v>4738</v>
      </c>
      <c r="H121" s="350"/>
    </row>
    <row r="122" spans="1:8" ht="14.25" hidden="1">
      <c r="A122" s="34">
        <v>2022</v>
      </c>
      <c r="B122" s="34" t="s">
        <v>650</v>
      </c>
      <c r="C122" s="34">
        <v>4</v>
      </c>
      <c r="D122" s="34" t="s">
        <v>43</v>
      </c>
      <c r="E122" s="348" t="s">
        <v>36</v>
      </c>
      <c r="F122" s="95">
        <f t="array" ref="F122">SUM(IF('Registro egresos II nivel'!$F$2:$F$997=$D122,IF('Registro egresos II nivel'!$T$2:$T$997=$C122,IF('Registro egresos II nivel'!$N$2:$N$997=$E122,'Registro egresos II nivel'!$AB$2:$AB$997,0))))</f>
        <v>0</v>
      </c>
      <c r="G122" s="34" t="s">
        <v>4738</v>
      </c>
      <c r="H122" s="350"/>
    </row>
    <row r="123" spans="1:8" ht="14.25" hidden="1">
      <c r="A123" s="34">
        <v>2022</v>
      </c>
      <c r="B123" s="34" t="s">
        <v>650</v>
      </c>
      <c r="C123" s="34">
        <v>5</v>
      </c>
      <c r="D123" s="34" t="s">
        <v>43</v>
      </c>
      <c r="E123" s="348" t="s">
        <v>36</v>
      </c>
      <c r="F123" s="95">
        <f t="array" ref="F123">SUM(IF('Registro egresos II nivel'!$F$2:$F$997=$D123,IF('Registro egresos II nivel'!$T$2:$T$997=$C123,IF('Registro egresos II nivel'!$N$2:$N$997=$E123,'Registro egresos II nivel'!$AB$2:$AB$997,0))))</f>
        <v>0</v>
      </c>
      <c r="G123" s="34" t="s">
        <v>4738</v>
      </c>
      <c r="H123" s="350"/>
    </row>
    <row r="124" spans="1:8" ht="14.25" hidden="1">
      <c r="A124" s="34">
        <v>2022</v>
      </c>
      <c r="B124" s="34" t="s">
        <v>650</v>
      </c>
      <c r="C124" s="34">
        <v>6</v>
      </c>
      <c r="D124" s="34" t="s">
        <v>43</v>
      </c>
      <c r="E124" s="348" t="s">
        <v>36</v>
      </c>
      <c r="F124" s="95">
        <f t="array" ref="F124">SUM(IF('Registro egresos II nivel'!$F$2:$F$997=$D124,IF('Registro egresos II nivel'!$T$2:$T$997=$C124,IF('Registro egresos II nivel'!$N$2:$N$997=$E124,'Registro egresos II nivel'!$AB$2:$AB$997,0))))</f>
        <v>6</v>
      </c>
      <c r="G124" s="34" t="s">
        <v>4738</v>
      </c>
      <c r="H124" s="350"/>
    </row>
    <row r="125" spans="1:8" ht="14.25" hidden="1">
      <c r="A125" s="34">
        <v>2022</v>
      </c>
      <c r="B125" s="34" t="s">
        <v>650</v>
      </c>
      <c r="C125" s="34">
        <v>7</v>
      </c>
      <c r="D125" s="34" t="s">
        <v>43</v>
      </c>
      <c r="E125" s="348" t="s">
        <v>36</v>
      </c>
      <c r="F125" s="95">
        <f t="array" ref="F125">SUM(IF('Registro egresos II nivel'!$F$2:$F$997=$D125,IF('Registro egresos II nivel'!$T$2:$T$997=$C125,IF('Registro egresos II nivel'!$N$2:$N$997=$E125,'Registro egresos II nivel'!$AB$2:$AB$997,0))))</f>
        <v>2</v>
      </c>
      <c r="G125" s="34" t="s">
        <v>4738</v>
      </c>
      <c r="H125" s="350"/>
    </row>
    <row r="126" spans="1:8" ht="14.25" hidden="1">
      <c r="A126" s="34">
        <v>2022</v>
      </c>
      <c r="B126" s="34" t="s">
        <v>650</v>
      </c>
      <c r="C126" s="34">
        <v>8</v>
      </c>
      <c r="D126" s="34" t="s">
        <v>43</v>
      </c>
      <c r="E126" s="348" t="s">
        <v>36</v>
      </c>
      <c r="F126" s="95">
        <f t="array" ref="F126">SUM(IF('Registro egresos II nivel'!$F$2:$F$997=$D126,IF('Registro egresos II nivel'!$T$2:$T$997=$C126,IF('Registro egresos II nivel'!$N$2:$N$997=$E126,'Registro egresos II nivel'!$AB$2:$AB$997,0))))</f>
        <v>18</v>
      </c>
      <c r="G126" s="34" t="s">
        <v>4738</v>
      </c>
      <c r="H126" s="350"/>
    </row>
    <row r="127" spans="1:8" ht="14.25" hidden="1">
      <c r="A127" s="34">
        <v>2022</v>
      </c>
      <c r="B127" s="34" t="s">
        <v>650</v>
      </c>
      <c r="C127" s="34">
        <v>9</v>
      </c>
      <c r="D127" s="34" t="s">
        <v>43</v>
      </c>
      <c r="E127" s="348" t="s">
        <v>36</v>
      </c>
      <c r="F127" s="95">
        <f t="array" ref="F127">SUM(IF('Registro egresos II nivel'!$F$2:$F$997=$D127,IF('Registro egresos II nivel'!$T$2:$T$997=$C127,IF('Registro egresos II nivel'!$N$2:$N$997=$E127,'Registro egresos II nivel'!$AB$2:$AB$997,0))))</f>
        <v>6</v>
      </c>
      <c r="G127" s="34" t="s">
        <v>4738</v>
      </c>
      <c r="H127" s="350"/>
    </row>
    <row r="128" spans="1:8" ht="14.25" hidden="1">
      <c r="A128" s="34">
        <v>2022</v>
      </c>
      <c r="B128" s="34" t="s">
        <v>650</v>
      </c>
      <c r="C128" s="34">
        <v>10</v>
      </c>
      <c r="D128" s="34" t="s">
        <v>43</v>
      </c>
      <c r="E128" s="348" t="s">
        <v>36</v>
      </c>
      <c r="F128" s="95">
        <f t="array" ref="F128">SUM(IF('Registro egresos II nivel'!$F$2:$F$997=$D128,IF('Registro egresos II nivel'!$T$2:$T$997=$C128,IF('Registro egresos II nivel'!$N$2:$N$997=$E128,'Registro egresos II nivel'!$AB$2:$AB$997,0))))</f>
        <v>4</v>
      </c>
      <c r="G128" s="34" t="s">
        <v>4738</v>
      </c>
      <c r="H128" s="350"/>
    </row>
    <row r="129" spans="1:8" ht="14.25" hidden="1">
      <c r="A129" s="34">
        <v>2022</v>
      </c>
      <c r="B129" s="34" t="s">
        <v>650</v>
      </c>
      <c r="C129" s="34">
        <v>11</v>
      </c>
      <c r="D129" s="34" t="s">
        <v>43</v>
      </c>
      <c r="E129" s="348" t="s">
        <v>36</v>
      </c>
      <c r="F129" s="95">
        <f t="array" ref="F129">SUM(IF('Registro egresos II nivel'!$F$2:$F$997=$D129,IF('Registro egresos II nivel'!$T$2:$T$997=$C129,IF('Registro egresos II nivel'!$N$2:$N$997=$E129,'Registro egresos II nivel'!$AB$2:$AB$997,0))))</f>
        <v>4</v>
      </c>
      <c r="G129" s="34" t="s">
        <v>4738</v>
      </c>
      <c r="H129" s="350"/>
    </row>
    <row r="130" spans="1:8" ht="14.25" hidden="1">
      <c r="A130" s="34">
        <v>2022</v>
      </c>
      <c r="B130" s="34" t="s">
        <v>650</v>
      </c>
      <c r="C130" s="34">
        <v>12</v>
      </c>
      <c r="D130" s="34" t="s">
        <v>43</v>
      </c>
      <c r="E130" s="348" t="s">
        <v>36</v>
      </c>
      <c r="F130" s="95">
        <f t="array" ref="F130">SUM(IF('Registro egresos II nivel'!$F$2:$F$997=$D130,IF('Registro egresos II nivel'!$T$2:$T$997=$C130,IF('Registro egresos II nivel'!$N$2:$N$997=$E130,'Registro egresos II nivel'!$AB$2:$AB$997,0))))</f>
        <v>6</v>
      </c>
      <c r="G130" s="34" t="s">
        <v>4738</v>
      </c>
      <c r="H130" s="350"/>
    </row>
    <row r="131" spans="1:8" ht="14.25" hidden="1">
      <c r="A131" s="34">
        <v>2022</v>
      </c>
      <c r="B131" s="34" t="s">
        <v>650</v>
      </c>
      <c r="C131" s="34">
        <v>13</v>
      </c>
      <c r="D131" s="34" t="s">
        <v>43</v>
      </c>
      <c r="E131" s="348" t="s">
        <v>36</v>
      </c>
      <c r="F131" s="95">
        <f t="array" ref="F131">SUM(IF('Registro egresos II nivel'!$F$2:$F$997=$D131,IF('Registro egresos II nivel'!$T$2:$T$997=$C131,IF('Registro egresos II nivel'!$N$2:$N$997=$E131,'Registro egresos II nivel'!$AB$2:$AB$997,0))))</f>
        <v>4</v>
      </c>
      <c r="G131" s="34" t="s">
        <v>4738</v>
      </c>
      <c r="H131" s="350"/>
    </row>
    <row r="132" spans="1:8" ht="14.25" hidden="1">
      <c r="A132" s="34">
        <v>2022</v>
      </c>
      <c r="B132" s="34" t="s">
        <v>650</v>
      </c>
      <c r="C132" s="34">
        <v>1</v>
      </c>
      <c r="D132" s="34" t="s">
        <v>43</v>
      </c>
      <c r="E132" s="5" t="s">
        <v>47</v>
      </c>
      <c r="F132" s="95">
        <f t="array" ref="F132">SUM(IF('Registro egresos II nivel'!$F$2:$F$997=$D132,IF('Registro egresos II nivel'!$T$2:$T$997=$C132,IF('Registro egresos II nivel'!$N$2:$N$997=$E132,'Registro egresos II nivel'!$AB$2:$AB$997,0))))</f>
        <v>1</v>
      </c>
      <c r="G132" s="34" t="s">
        <v>4738</v>
      </c>
      <c r="H132" s="350"/>
    </row>
    <row r="133" spans="1:8" ht="14.25" hidden="1">
      <c r="A133" s="34">
        <v>2022</v>
      </c>
      <c r="B133" s="34" t="s">
        <v>650</v>
      </c>
      <c r="C133" s="34">
        <v>2</v>
      </c>
      <c r="D133" s="34" t="s">
        <v>43</v>
      </c>
      <c r="E133" s="5" t="s">
        <v>47</v>
      </c>
      <c r="F133" s="95">
        <f t="array" ref="F133">SUM(IF('Registro egresos II nivel'!$F$2:$F$997=$D133,IF('Registro egresos II nivel'!$T$2:$T$997=$C133,IF('Registro egresos II nivel'!$N$2:$N$997=$E133,'Registro egresos II nivel'!$AB$2:$AB$997,0))))</f>
        <v>0</v>
      </c>
      <c r="G133" s="34" t="s">
        <v>4738</v>
      </c>
      <c r="H133" s="350"/>
    </row>
    <row r="134" spans="1:8" ht="14.25" hidden="1">
      <c r="A134" s="34">
        <v>2022</v>
      </c>
      <c r="B134" s="34" t="s">
        <v>650</v>
      </c>
      <c r="C134" s="34">
        <v>3</v>
      </c>
      <c r="D134" s="34" t="s">
        <v>43</v>
      </c>
      <c r="E134" s="5" t="s">
        <v>47</v>
      </c>
      <c r="F134" s="95">
        <f t="array" ref="F134">SUM(IF('Registro egresos II nivel'!$F$2:$F$997=$D134,IF('Registro egresos II nivel'!$T$2:$T$997=$C134,IF('Registro egresos II nivel'!$N$2:$N$997=$E134,'Registro egresos II nivel'!$AB$2:$AB$997,0))))</f>
        <v>5</v>
      </c>
      <c r="G134" s="34" t="s">
        <v>4738</v>
      </c>
      <c r="H134" s="350"/>
    </row>
    <row r="135" spans="1:8" ht="14.25" hidden="1">
      <c r="A135" s="34">
        <v>2022</v>
      </c>
      <c r="B135" s="34" t="s">
        <v>650</v>
      </c>
      <c r="C135" s="34">
        <v>4</v>
      </c>
      <c r="D135" s="34" t="s">
        <v>43</v>
      </c>
      <c r="E135" s="5" t="s">
        <v>47</v>
      </c>
      <c r="F135" s="95">
        <f t="array" ref="F135">SUM(IF('Registro egresos II nivel'!$F$2:$F$997=$D135,IF('Registro egresos II nivel'!$T$2:$T$997=$C135,IF('Registro egresos II nivel'!$N$2:$N$997=$E135,'Registro egresos II nivel'!$AB$2:$AB$997,0))))</f>
        <v>2</v>
      </c>
      <c r="G135" s="34" t="s">
        <v>4738</v>
      </c>
      <c r="H135" s="350"/>
    </row>
    <row r="136" spans="1:8" ht="14.25" hidden="1">
      <c r="A136" s="34">
        <v>2022</v>
      </c>
      <c r="B136" s="34" t="s">
        <v>650</v>
      </c>
      <c r="C136" s="34">
        <v>5</v>
      </c>
      <c r="D136" s="34" t="s">
        <v>43</v>
      </c>
      <c r="E136" s="5" t="s">
        <v>47</v>
      </c>
      <c r="F136" s="95">
        <f t="array" ref="F136">SUM(IF('Registro egresos II nivel'!$F$2:$F$997=$D136,IF('Registro egresos II nivel'!$T$2:$T$997=$C136,IF('Registro egresos II nivel'!$N$2:$N$997=$E136,'Registro egresos II nivel'!$AB$2:$AB$997,0))))</f>
        <v>4</v>
      </c>
      <c r="G136" s="34" t="s">
        <v>4738</v>
      </c>
      <c r="H136" s="350"/>
    </row>
    <row r="137" spans="1:8" ht="14.25" hidden="1">
      <c r="A137" s="34">
        <v>2022</v>
      </c>
      <c r="B137" s="34" t="s">
        <v>650</v>
      </c>
      <c r="C137" s="34">
        <v>6</v>
      </c>
      <c r="D137" s="34" t="s">
        <v>43</v>
      </c>
      <c r="E137" s="5" t="s">
        <v>47</v>
      </c>
      <c r="F137" s="95">
        <f t="array" ref="F137">SUM(IF('Registro egresos II nivel'!$F$2:$F$997=$D137,IF('Registro egresos II nivel'!$T$2:$T$997=$C137,IF('Registro egresos II nivel'!$N$2:$N$997=$E137,'Registro egresos II nivel'!$AB$2:$AB$997,0))))</f>
        <v>1</v>
      </c>
      <c r="G137" s="34" t="s">
        <v>4738</v>
      </c>
      <c r="H137" s="350"/>
    </row>
    <row r="138" spans="1:8" ht="14.25" hidden="1">
      <c r="A138" s="34">
        <v>2022</v>
      </c>
      <c r="B138" s="34" t="s">
        <v>650</v>
      </c>
      <c r="C138" s="34">
        <v>7</v>
      </c>
      <c r="D138" s="34" t="s">
        <v>43</v>
      </c>
      <c r="E138" s="5" t="s">
        <v>47</v>
      </c>
      <c r="F138" s="95">
        <f t="array" ref="F138">SUM(IF('Registro egresos II nivel'!$F$2:$F$997=$D138,IF('Registro egresos II nivel'!$T$2:$T$997=$C138,IF('Registro egresos II nivel'!$N$2:$N$997=$E138,'Registro egresos II nivel'!$AB$2:$AB$997,0))))</f>
        <v>1</v>
      </c>
      <c r="G138" s="34" t="s">
        <v>4738</v>
      </c>
      <c r="H138" s="350"/>
    </row>
    <row r="139" spans="1:8" ht="14.25" hidden="1">
      <c r="A139" s="34">
        <v>2022</v>
      </c>
      <c r="B139" s="34" t="s">
        <v>650</v>
      </c>
      <c r="C139" s="34">
        <v>8</v>
      </c>
      <c r="D139" s="34" t="s">
        <v>43</v>
      </c>
      <c r="E139" s="5" t="s">
        <v>47</v>
      </c>
      <c r="F139" s="95">
        <f t="array" ref="F139">SUM(IF('Registro egresos II nivel'!$F$2:$F$997=$D139,IF('Registro egresos II nivel'!$T$2:$T$997=$C139,IF('Registro egresos II nivel'!$N$2:$N$997=$E139,'Registro egresos II nivel'!$AB$2:$AB$997,0))))</f>
        <v>3</v>
      </c>
      <c r="G139" s="34" t="s">
        <v>4738</v>
      </c>
      <c r="H139" s="350"/>
    </row>
    <row r="140" spans="1:8" ht="14.25" hidden="1">
      <c r="A140" s="34">
        <v>2022</v>
      </c>
      <c r="B140" s="34" t="s">
        <v>650</v>
      </c>
      <c r="C140" s="34">
        <v>9</v>
      </c>
      <c r="D140" s="34" t="s">
        <v>43</v>
      </c>
      <c r="E140" s="5" t="s">
        <v>47</v>
      </c>
      <c r="F140" s="95">
        <f t="array" ref="F140">SUM(IF('Registro egresos II nivel'!$F$2:$F$997=$D140,IF('Registro egresos II nivel'!$T$2:$T$997=$C140,IF('Registro egresos II nivel'!$N$2:$N$997=$E140,'Registro egresos II nivel'!$AB$2:$AB$997,0))))</f>
        <v>1</v>
      </c>
      <c r="G140" s="34" t="s">
        <v>4738</v>
      </c>
      <c r="H140" s="350"/>
    </row>
    <row r="141" spans="1:8" ht="14.25" hidden="1">
      <c r="A141" s="34">
        <v>2022</v>
      </c>
      <c r="B141" s="34" t="s">
        <v>650</v>
      </c>
      <c r="C141" s="34">
        <v>10</v>
      </c>
      <c r="D141" s="34" t="s">
        <v>43</v>
      </c>
      <c r="E141" s="5" t="s">
        <v>47</v>
      </c>
      <c r="F141" s="95">
        <f t="array" ref="F141">SUM(IF('Registro egresos II nivel'!$F$2:$F$997=$D141,IF('Registro egresos II nivel'!$T$2:$T$997=$C141,IF('Registro egresos II nivel'!$N$2:$N$997=$E141,'Registro egresos II nivel'!$AB$2:$AB$997,0))))</f>
        <v>0</v>
      </c>
      <c r="G141" s="34" t="s">
        <v>4738</v>
      </c>
      <c r="H141" s="350"/>
    </row>
    <row r="142" spans="1:8" ht="14.25" hidden="1">
      <c r="A142" s="34">
        <v>2022</v>
      </c>
      <c r="B142" s="34" t="s">
        <v>650</v>
      </c>
      <c r="C142" s="34">
        <v>11</v>
      </c>
      <c r="D142" s="34" t="s">
        <v>43</v>
      </c>
      <c r="E142" s="5" t="s">
        <v>47</v>
      </c>
      <c r="F142" s="95">
        <f t="array" ref="F142">SUM(IF('Registro egresos II nivel'!$F$2:$F$997=$D142,IF('Registro egresos II nivel'!$T$2:$T$997=$C142,IF('Registro egresos II nivel'!$N$2:$N$997=$E142,'Registro egresos II nivel'!$AB$2:$AB$997,0))))</f>
        <v>0</v>
      </c>
      <c r="G142" s="34" t="s">
        <v>4738</v>
      </c>
      <c r="H142" s="350"/>
    </row>
    <row r="143" spans="1:8" ht="14.25" hidden="1">
      <c r="A143" s="34">
        <v>2022</v>
      </c>
      <c r="B143" s="34" t="s">
        <v>650</v>
      </c>
      <c r="C143" s="34">
        <v>12</v>
      </c>
      <c r="D143" s="34" t="s">
        <v>43</v>
      </c>
      <c r="E143" s="5" t="s">
        <v>47</v>
      </c>
      <c r="F143" s="95">
        <f t="array" ref="F143">SUM(IF('Registro egresos II nivel'!$F$2:$F$997=$D143,IF('Registro egresos II nivel'!$T$2:$T$997=$C143,IF('Registro egresos II nivel'!$N$2:$N$997=$E143,'Registro egresos II nivel'!$AB$2:$AB$997,0))))</f>
        <v>2</v>
      </c>
      <c r="G143" s="34" t="s">
        <v>4738</v>
      </c>
      <c r="H143" s="350"/>
    </row>
    <row r="144" spans="1:8" ht="14.25" hidden="1">
      <c r="A144" s="34">
        <v>2022</v>
      </c>
      <c r="B144" s="34" t="s">
        <v>650</v>
      </c>
      <c r="C144" s="34">
        <v>13</v>
      </c>
      <c r="D144" s="34" t="s">
        <v>43</v>
      </c>
      <c r="E144" s="5" t="s">
        <v>47</v>
      </c>
      <c r="F144" s="95">
        <f t="array" ref="F144">SUM(IF('Registro egresos II nivel'!$F$2:$F$997=$D144,IF('Registro egresos II nivel'!$T$2:$T$997=$C144,IF('Registro egresos II nivel'!$N$2:$N$997=$E144,'Registro egresos II nivel'!$AB$2:$AB$997,0))))</f>
        <v>0</v>
      </c>
      <c r="G144" s="34" t="s">
        <v>4738</v>
      </c>
      <c r="H144" s="350"/>
    </row>
    <row r="145" spans="1:8" ht="14.25" hidden="1">
      <c r="A145" s="34">
        <v>2022</v>
      </c>
      <c r="B145" s="34" t="s">
        <v>650</v>
      </c>
      <c r="C145" s="34">
        <v>1</v>
      </c>
      <c r="D145" s="34" t="s">
        <v>43</v>
      </c>
      <c r="E145" s="5" t="s">
        <v>4678</v>
      </c>
      <c r="F145" s="351">
        <f t="array" ref="F145">SUM(IF('Registro egresos II nivel'!$F$2:$F$997=$D145,IF('Registro egresos II nivel'!$T$2:$T$997=$C145,IF('Registro egresos II nivel'!$N$2:$N$997="No Renovación Primer Periodo",'Registro egresos II nivel'!$AB$2:$AB$997,0))))+SUM(IF('Registro egresos II nivel'!$F$2:$F$997=$D145,IF('Registro egresos II nivel'!$T$2:$T$997=$C145,IF('Registro egresos II nivel'!$N$2:$N$997="No Renovación Segundo Periodo",'Registro egresos II nivel'!$AB$2:$AB$997,0))))</f>
        <v>0</v>
      </c>
      <c r="G145" s="34" t="s">
        <v>4738</v>
      </c>
      <c r="H145" s="350"/>
    </row>
    <row r="146" spans="1:8" ht="14.25" hidden="1">
      <c r="A146" s="34">
        <v>2022</v>
      </c>
      <c r="B146" s="34" t="s">
        <v>650</v>
      </c>
      <c r="C146" s="34">
        <v>2</v>
      </c>
      <c r="D146" s="34" t="s">
        <v>43</v>
      </c>
      <c r="E146" s="5" t="s">
        <v>4678</v>
      </c>
      <c r="F146" s="351">
        <f t="array" ref="F146">SUM(IF('Registro egresos II nivel'!$F$2:$F$997=$D146,IF('Registro egresos II nivel'!$T$2:$T$997=$C146,IF('Registro egresos II nivel'!$N$2:$N$997="No Renovación Primer Periodo",'Registro egresos II nivel'!$AB$2:$AB$997,0))))+SUM(IF('Registro egresos II nivel'!$F$2:$F$997=$D146,IF('Registro egresos II nivel'!$T$2:$T$997=$C146,IF('Registro egresos II nivel'!$N$2:$N$997="No Renovación Segundo Periodo",'Registro egresos II nivel'!$AB$2:$AB$997,0))))</f>
        <v>0</v>
      </c>
      <c r="G146" s="34" t="s">
        <v>4738</v>
      </c>
      <c r="H146" s="350"/>
    </row>
    <row r="147" spans="1:8" ht="14.25" hidden="1">
      <c r="A147" s="34">
        <v>2022</v>
      </c>
      <c r="B147" s="34" t="s">
        <v>650</v>
      </c>
      <c r="C147" s="34">
        <v>3</v>
      </c>
      <c r="D147" s="34" t="s">
        <v>43</v>
      </c>
      <c r="E147" s="5" t="s">
        <v>4678</v>
      </c>
      <c r="F147" s="351">
        <f t="array" ref="F147">SUM(IF('Registro egresos II nivel'!$F$2:$F$997=$D147,IF('Registro egresos II nivel'!$T$2:$T$997=$C147,IF('Registro egresos II nivel'!$N$2:$N$997="No Renovación Primer Periodo",'Registro egresos II nivel'!$AB$2:$AB$997,0))))+SUM(IF('Registro egresos II nivel'!$F$2:$F$997=$D147,IF('Registro egresos II nivel'!$T$2:$T$997=$C147,IF('Registro egresos II nivel'!$N$2:$N$997="No Renovación Segundo Periodo",'Registro egresos II nivel'!$AB$2:$AB$997,0))))</f>
        <v>1</v>
      </c>
      <c r="G147" s="34" t="s">
        <v>4738</v>
      </c>
      <c r="H147" s="350"/>
    </row>
    <row r="148" spans="1:8" ht="14.25" hidden="1">
      <c r="A148" s="34">
        <v>2022</v>
      </c>
      <c r="B148" s="34" t="s">
        <v>650</v>
      </c>
      <c r="C148" s="34">
        <v>4</v>
      </c>
      <c r="D148" s="34" t="s">
        <v>43</v>
      </c>
      <c r="E148" s="5" t="s">
        <v>4678</v>
      </c>
      <c r="F148" s="351">
        <f t="array" ref="F148">SUM(IF('Registro egresos II nivel'!$F$2:$F$997=$D148,IF('Registro egresos II nivel'!$T$2:$T$997=$C148,IF('Registro egresos II nivel'!$N$2:$N$997="No Renovación Primer Periodo",'Registro egresos II nivel'!$AB$2:$AB$997,0))))+SUM(IF('Registro egresos II nivel'!$F$2:$F$997=$D148,IF('Registro egresos II nivel'!$T$2:$T$997=$C148,IF('Registro egresos II nivel'!$N$2:$N$997="No Renovación Segundo Periodo",'Registro egresos II nivel'!$AB$2:$AB$997,0))))</f>
        <v>0</v>
      </c>
      <c r="G148" s="34" t="s">
        <v>4738</v>
      </c>
      <c r="H148" s="350"/>
    </row>
    <row r="149" spans="1:8" ht="14.25" hidden="1">
      <c r="A149" s="34">
        <v>2022</v>
      </c>
      <c r="B149" s="34" t="s">
        <v>650</v>
      </c>
      <c r="C149" s="34">
        <v>5</v>
      </c>
      <c r="D149" s="34" t="s">
        <v>43</v>
      </c>
      <c r="E149" s="5" t="s">
        <v>4678</v>
      </c>
      <c r="F149" s="351">
        <f t="array" ref="F149">SUM(IF('Registro egresos II nivel'!$F$2:$F$997=$D149,IF('Registro egresos II nivel'!$T$2:$T$997=$C149,IF('Registro egresos II nivel'!$N$2:$N$997="No Renovación Primer Periodo",'Registro egresos II nivel'!$AB$2:$AB$997,0))))+SUM(IF('Registro egresos II nivel'!$F$2:$F$997=$D149,IF('Registro egresos II nivel'!$T$2:$T$997=$C149,IF('Registro egresos II nivel'!$N$2:$N$997="No Renovación Segundo Periodo",'Registro egresos II nivel'!$AB$2:$AB$997,0))))</f>
        <v>0</v>
      </c>
      <c r="G149" s="34" t="s">
        <v>4738</v>
      </c>
      <c r="H149" s="350"/>
    </row>
    <row r="150" spans="1:8" ht="14.25" hidden="1">
      <c r="A150" s="34">
        <v>2022</v>
      </c>
      <c r="B150" s="34" t="s">
        <v>650</v>
      </c>
      <c r="C150" s="34">
        <v>6</v>
      </c>
      <c r="D150" s="34" t="s">
        <v>43</v>
      </c>
      <c r="E150" s="5" t="s">
        <v>4678</v>
      </c>
      <c r="F150" s="351">
        <f t="array" ref="F150">SUM(IF('Registro egresos II nivel'!$F$2:$F$997=$D150,IF('Registro egresos II nivel'!$T$2:$T$997=$C150,IF('Registro egresos II nivel'!$N$2:$N$997="No Renovación Primer Periodo",'Registro egresos II nivel'!$AB$2:$AB$997,0))))+SUM(IF('Registro egresos II nivel'!$F$2:$F$997=$D150,IF('Registro egresos II nivel'!$T$2:$T$997=$C150,IF('Registro egresos II nivel'!$N$2:$N$997="No Renovación Segundo Periodo",'Registro egresos II nivel'!$AB$2:$AB$997,0))))</f>
        <v>1</v>
      </c>
      <c r="G150" s="34" t="s">
        <v>4738</v>
      </c>
      <c r="H150" s="350"/>
    </row>
    <row r="151" spans="1:8" ht="14.25" hidden="1">
      <c r="A151" s="34">
        <v>2022</v>
      </c>
      <c r="B151" s="34" t="s">
        <v>650</v>
      </c>
      <c r="C151" s="34">
        <v>7</v>
      </c>
      <c r="D151" s="34" t="s">
        <v>43</v>
      </c>
      <c r="E151" s="5" t="s">
        <v>4678</v>
      </c>
      <c r="F151" s="351">
        <f t="array" ref="F151">SUM(IF('Registro egresos II nivel'!$F$2:$F$997=$D151,IF('Registro egresos II nivel'!$T$2:$T$997=$C151,IF('Registro egresos II nivel'!$N$2:$N$997="No Renovación Primer Periodo",'Registro egresos II nivel'!$AB$2:$AB$997,0))))+SUM(IF('Registro egresos II nivel'!$F$2:$F$997=$D151,IF('Registro egresos II nivel'!$T$2:$T$997=$C151,IF('Registro egresos II nivel'!$N$2:$N$997="No Renovación Segundo Periodo",'Registro egresos II nivel'!$AB$2:$AB$997,0))))</f>
        <v>0</v>
      </c>
      <c r="G151" s="34" t="s">
        <v>4738</v>
      </c>
      <c r="H151" s="350"/>
    </row>
    <row r="152" spans="1:8" ht="14.25" hidden="1">
      <c r="A152" s="34">
        <v>2022</v>
      </c>
      <c r="B152" s="34" t="s">
        <v>650</v>
      </c>
      <c r="C152" s="34">
        <v>8</v>
      </c>
      <c r="D152" s="34" t="s">
        <v>43</v>
      </c>
      <c r="E152" s="5" t="s">
        <v>4678</v>
      </c>
      <c r="F152" s="351">
        <f t="array" ref="F152">SUM(IF('Registro egresos II nivel'!$F$2:$F$997=$D152,IF('Registro egresos II nivel'!$T$2:$T$997=$C152,IF('Registro egresos II nivel'!$N$2:$N$997="No Renovación Primer Periodo",'Registro egresos II nivel'!$AB$2:$AB$997,0))))+SUM(IF('Registro egresos II nivel'!$F$2:$F$997=$D152,IF('Registro egresos II nivel'!$T$2:$T$997=$C152,IF('Registro egresos II nivel'!$N$2:$N$997="No Renovación Segundo Periodo",'Registro egresos II nivel'!$AB$2:$AB$997,0))))</f>
        <v>1</v>
      </c>
      <c r="G152" s="34" t="s">
        <v>4738</v>
      </c>
      <c r="H152" s="350"/>
    </row>
    <row r="153" spans="1:8" ht="14.25" hidden="1">
      <c r="A153" s="34">
        <v>2022</v>
      </c>
      <c r="B153" s="34" t="s">
        <v>650</v>
      </c>
      <c r="C153" s="34">
        <v>9</v>
      </c>
      <c r="D153" s="34" t="s">
        <v>43</v>
      </c>
      <c r="E153" s="5" t="s">
        <v>4678</v>
      </c>
      <c r="F153" s="351">
        <f t="array" ref="F153">SUM(IF('Registro egresos II nivel'!$F$2:$F$997=$D153,IF('Registro egresos II nivel'!$T$2:$T$997=$C153,IF('Registro egresos II nivel'!$N$2:$N$997="No Renovación Primer Periodo",'Registro egresos II nivel'!$AB$2:$AB$997,0))))+SUM(IF('Registro egresos II nivel'!$F$2:$F$997=$D153,IF('Registro egresos II nivel'!$T$2:$T$997=$C153,IF('Registro egresos II nivel'!$N$2:$N$997="No Renovación Segundo Periodo",'Registro egresos II nivel'!$AB$2:$AB$997,0))))</f>
        <v>1</v>
      </c>
      <c r="G153" s="34" t="s">
        <v>4738</v>
      </c>
      <c r="H153" s="350"/>
    </row>
    <row r="154" spans="1:8" ht="14.25" hidden="1">
      <c r="A154" s="34">
        <v>2022</v>
      </c>
      <c r="B154" s="34" t="s">
        <v>650</v>
      </c>
      <c r="C154" s="34">
        <v>10</v>
      </c>
      <c r="D154" s="34" t="s">
        <v>43</v>
      </c>
      <c r="E154" s="5" t="s">
        <v>4678</v>
      </c>
      <c r="F154" s="351">
        <f t="array" ref="F154">SUM(IF('Registro egresos II nivel'!$F$2:$F$997=$D154,IF('Registro egresos II nivel'!$T$2:$T$997=$C154,IF('Registro egresos II nivel'!$N$2:$N$997="No Renovación Primer Periodo",'Registro egresos II nivel'!$AB$2:$AB$997,0))))+SUM(IF('Registro egresos II nivel'!$F$2:$F$997=$D154,IF('Registro egresos II nivel'!$T$2:$T$997=$C154,IF('Registro egresos II nivel'!$N$2:$N$997="No Renovación Segundo Periodo",'Registro egresos II nivel'!$AB$2:$AB$997,0))))</f>
        <v>0</v>
      </c>
      <c r="G154" s="34" t="s">
        <v>4738</v>
      </c>
      <c r="H154" s="350"/>
    </row>
    <row r="155" spans="1:8" ht="14.25" hidden="1">
      <c r="A155" s="34">
        <v>2022</v>
      </c>
      <c r="B155" s="34" t="s">
        <v>650</v>
      </c>
      <c r="C155" s="34">
        <v>11</v>
      </c>
      <c r="D155" s="34" t="s">
        <v>43</v>
      </c>
      <c r="E155" s="5" t="s">
        <v>4678</v>
      </c>
      <c r="F155" s="351">
        <f t="array" ref="F155">SUM(IF('Registro egresos II nivel'!$F$2:$F$997=$D155,IF('Registro egresos II nivel'!$T$2:$T$997=$C155,IF('Registro egresos II nivel'!$N$2:$N$997="No Renovación Primer Periodo",'Registro egresos II nivel'!$AB$2:$AB$997,0))))+SUM(IF('Registro egresos II nivel'!$F$2:$F$997=$D155,IF('Registro egresos II nivel'!$T$2:$T$997=$C155,IF('Registro egresos II nivel'!$N$2:$N$997="No Renovación Segundo Periodo",'Registro egresos II nivel'!$AB$2:$AB$997,0))))</f>
        <v>1</v>
      </c>
      <c r="G155" s="34" t="s">
        <v>4738</v>
      </c>
      <c r="H155" s="350"/>
    </row>
    <row r="156" spans="1:8" ht="14.25" hidden="1">
      <c r="A156" s="34">
        <v>2022</v>
      </c>
      <c r="B156" s="34" t="s">
        <v>650</v>
      </c>
      <c r="C156" s="34">
        <v>12</v>
      </c>
      <c r="D156" s="34" t="s">
        <v>43</v>
      </c>
      <c r="E156" s="5" t="s">
        <v>4678</v>
      </c>
      <c r="F156" s="351">
        <f t="array" ref="F156">SUM(IF('Registro egresos II nivel'!$F$2:$F$997=$D156,IF('Registro egresos II nivel'!$T$2:$T$997=$C156,IF('Registro egresos II nivel'!$N$2:$N$997="No Renovación Primer Periodo",'Registro egresos II nivel'!$AB$2:$AB$997,0))))+SUM(IF('Registro egresos II nivel'!$F$2:$F$997=$D156,IF('Registro egresos II nivel'!$T$2:$T$997=$C156,IF('Registro egresos II nivel'!$N$2:$N$997="No Renovación Segundo Periodo",'Registro egresos II nivel'!$AB$2:$AB$997,0))))</f>
        <v>2</v>
      </c>
      <c r="G156" s="34" t="s">
        <v>4738</v>
      </c>
      <c r="H156" s="350"/>
    </row>
    <row r="157" spans="1:8" ht="12.75" hidden="1">
      <c r="A157" s="34">
        <v>2022</v>
      </c>
      <c r="B157" s="34" t="s">
        <v>650</v>
      </c>
      <c r="C157" s="34">
        <v>13</v>
      </c>
      <c r="D157" s="34" t="s">
        <v>43</v>
      </c>
      <c r="E157" s="5" t="s">
        <v>4678</v>
      </c>
      <c r="F157" s="351">
        <f t="array" ref="F157">SUM(IF('Registro egresos II nivel'!$F$2:$F$997=$D157,IF('Registro egresos II nivel'!$T$2:$T$997=$C157,IF('Registro egresos II nivel'!$N$2:$N$997="No Renovación Primer Periodo",'Registro egresos II nivel'!$AB$2:$AB$997,0))))+SUM(IF('Registro egresos II nivel'!$F$2:$F$997=$D157,IF('Registro egresos II nivel'!$T$2:$T$997=$C157,IF('Registro egresos II nivel'!$N$2:$N$997="No Renovación Segundo Periodo",'Registro egresos II nivel'!$AB$2:$AB$997,0))))</f>
        <v>1</v>
      </c>
      <c r="G157" s="34" t="s">
        <v>4738</v>
      </c>
    </row>
    <row r="158" spans="1:8" ht="14.25" hidden="1">
      <c r="A158" s="34">
        <v>2022</v>
      </c>
      <c r="B158" s="34" t="s">
        <v>649</v>
      </c>
      <c r="C158" s="34">
        <v>14</v>
      </c>
      <c r="D158" s="34" t="s">
        <v>33</v>
      </c>
      <c r="E158" s="348" t="s">
        <v>36</v>
      </c>
      <c r="F158" s="95">
        <f t="array" ref="F158">SUM(IF('Registro egresos I nivel'!$F$2:$F$985=$D158,IF('Registro egresos I nivel'!$T$2:$T$985=$C158,IF('Registro egresos I nivel'!$N$2:$N$985=$E158,IF('Registro egresos I nivel'!$Q$2:$Q$985="Oficio",'Registro egresos I nivel'!$J$2:$J$985,0)))))</f>
        <v>0</v>
      </c>
      <c r="G158" s="349" t="s">
        <v>4737</v>
      </c>
    </row>
    <row r="159" spans="1:8" ht="14.25" hidden="1">
      <c r="A159" s="34">
        <v>2022</v>
      </c>
      <c r="B159" s="34" t="s">
        <v>649</v>
      </c>
      <c r="C159" s="34">
        <v>14</v>
      </c>
      <c r="D159" s="34" t="s">
        <v>33</v>
      </c>
      <c r="E159" s="5" t="s">
        <v>47</v>
      </c>
      <c r="F159" s="95">
        <f t="array" ref="F159">SUM(IF('Registro egresos I nivel'!$F$2:$F$985=$D159,IF('Registro egresos I nivel'!$T$2:$T$985=$C159,IF('Registro egresos I nivel'!$N$2:$N$985=$E159,IF('Registro egresos I nivel'!$Q$2:$Q$985="Oficio",'Registro egresos I nivel'!$J$2:$J$985,0)))))</f>
        <v>0</v>
      </c>
      <c r="G159" s="349" t="s">
        <v>4737</v>
      </c>
    </row>
    <row r="160" spans="1:8" ht="14.25" hidden="1">
      <c r="A160" s="34">
        <v>2022</v>
      </c>
      <c r="B160" s="34" t="s">
        <v>649</v>
      </c>
      <c r="C160" s="34">
        <v>14</v>
      </c>
      <c r="D160" s="34" t="s">
        <v>33</v>
      </c>
      <c r="E160" s="5" t="s">
        <v>4678</v>
      </c>
      <c r="F160" s="95">
        <f t="array" ref="F160">SUM(IF('Registro egresos I nivel'!$F$2:$F$985=$D160,IF('Registro egresos I nivel'!$T$2:$T$985=$C160,IF('Registro egresos I nivel'!$N$2:$N$985="No Renovación Primer Periodo",IF('Registro egresos I nivel'!$Q$2:$Q$985="Oficio",'Registro egresos I nivel'!$J$2:$J$985,0)))))+SUM(IF('Registro egresos I nivel'!$F$2:$F$985=$D160,IF('Registro egresos I nivel'!$T$2:$T$985=$C160,IF('Registro egresos I nivel'!$N$2:$N$985="No Renovación Segundo Periodo",IF('Registro egresos I nivel'!$Q$2:$Q$985="Oficio",'Registro egresos I nivel'!$J$2:$J$985,0)))))</f>
        <v>0</v>
      </c>
      <c r="G160" s="349" t="s">
        <v>4737</v>
      </c>
    </row>
    <row r="161" spans="1:7" ht="14.25" hidden="1">
      <c r="A161" s="34">
        <v>2022</v>
      </c>
      <c r="B161" s="34" t="s">
        <v>649</v>
      </c>
      <c r="C161" s="34">
        <v>14</v>
      </c>
      <c r="D161" s="34" t="s">
        <v>43</v>
      </c>
      <c r="E161" s="348" t="s">
        <v>36</v>
      </c>
      <c r="F161" s="95">
        <f t="array" ref="F161">SUM(IF('Registro egresos I nivel'!$F$2:$F$985=$D161,IF('Registro egresos I nivel'!$T$2:$T$985=$C161,IF('Registro egresos I nivel'!$N$2:$N$985=$E161,IF('Registro egresos I nivel'!$Q$2:$Q$985="Oficio",'Registro egresos I nivel'!$J$2:$J$985,0)))))</f>
        <v>0</v>
      </c>
      <c r="G161" s="34" t="s">
        <v>4738</v>
      </c>
    </row>
    <row r="162" spans="1:7" ht="12.75" hidden="1">
      <c r="A162" s="34">
        <v>2022</v>
      </c>
      <c r="B162" s="34" t="s">
        <v>649</v>
      </c>
      <c r="C162" s="34">
        <v>14</v>
      </c>
      <c r="D162" s="34" t="s">
        <v>43</v>
      </c>
      <c r="E162" s="5" t="s">
        <v>47</v>
      </c>
      <c r="F162" s="95">
        <f t="array" ref="F162">SUM(IF('Registro egresos I nivel'!$F$2:$F$985=$D162,IF('Registro egresos I nivel'!$T$2:$T$985=$C162,IF('Registro egresos I nivel'!$N$2:$N$985=$E162,IF('Registro egresos I nivel'!$Q$2:$Q$985="Oficio",'Registro egresos I nivel'!$J$2:$J$985,0)))))</f>
        <v>0</v>
      </c>
      <c r="G162" s="34" t="s">
        <v>4738</v>
      </c>
    </row>
    <row r="163" spans="1:7" ht="12.75" hidden="1">
      <c r="A163" s="34">
        <v>2022</v>
      </c>
      <c r="B163" s="34" t="s">
        <v>649</v>
      </c>
      <c r="C163" s="34">
        <v>14</v>
      </c>
      <c r="D163" s="34" t="s">
        <v>43</v>
      </c>
      <c r="E163" s="5" t="s">
        <v>4678</v>
      </c>
      <c r="F163" s="95">
        <f t="array" ref="F163">SUM(IF('Registro egresos I nivel'!$F$2:$F$985=$D163,IF('Registro egresos I nivel'!$T$2:$T$985=$C163,IF('Registro egresos I nivel'!$N$2:$N$985="No Renovación Primer Periodo",IF('Registro egresos I nivel'!$Q$2:$Q$985="Oficio",'Registro egresos I nivel'!$J$2:$J$985,0)))))+SUM(IF('Registro egresos I nivel'!$F$2:$F$985=$D163,IF('Registro egresos I nivel'!$T$2:$T$985=$C163,IF('Registro egresos I nivel'!$N$2:$N$985="No Renovación Segundo Periodo",IF('Registro egresos I nivel'!$Q$2:$Q$985="Oficio",'Registro egresos I nivel'!$J$2:$J$985,0)))))</f>
        <v>0</v>
      </c>
      <c r="G163" s="34" t="s">
        <v>4738</v>
      </c>
    </row>
    <row r="164" spans="1:7" ht="14.25" hidden="1">
      <c r="A164" s="34">
        <v>2022</v>
      </c>
      <c r="B164" s="34" t="s">
        <v>650</v>
      </c>
      <c r="C164" s="34">
        <v>14</v>
      </c>
      <c r="D164" s="34" t="s">
        <v>33</v>
      </c>
      <c r="E164" s="348" t="s">
        <v>36</v>
      </c>
      <c r="F164" s="95">
        <f t="array" ref="F164">SUM(IF('Registro egresos II nivel'!$F$2:$F$997=$D164,IF('Registro egresos II nivel'!$T$2:$T$997=$C164,IF('Registro egresos II nivel'!$N$2:$N$997=$E164,'Registro egresos II nivel'!$AB$2:$AB$997,0))))</f>
        <v>2</v>
      </c>
      <c r="G164" s="349" t="s">
        <v>4737</v>
      </c>
    </row>
    <row r="165" spans="1:7" ht="14.25" hidden="1">
      <c r="A165" s="34">
        <v>2022</v>
      </c>
      <c r="B165" s="34" t="s">
        <v>650</v>
      </c>
      <c r="C165" s="34">
        <v>14</v>
      </c>
      <c r="D165" s="34" t="s">
        <v>33</v>
      </c>
      <c r="E165" s="5" t="s">
        <v>47</v>
      </c>
      <c r="F165" s="95">
        <f t="array" ref="F165">SUM(IF('Registro egresos II nivel'!$F$2:$F$997=$D165,IF('Registro egresos II nivel'!$T$2:$T$997=$C165,IF('Registro egresos II nivel'!$N$2:$N$997=$E165,'Registro egresos II nivel'!$AB$2:$AB$997,0))))</f>
        <v>1</v>
      </c>
      <c r="G165" s="349" t="s">
        <v>4737</v>
      </c>
    </row>
    <row r="166" spans="1:7" ht="14.25" hidden="1">
      <c r="A166" s="34">
        <v>2022</v>
      </c>
      <c r="B166" s="34" t="s">
        <v>650</v>
      </c>
      <c r="C166" s="34">
        <v>14</v>
      </c>
      <c r="D166" s="34" t="s">
        <v>33</v>
      </c>
      <c r="E166" s="5" t="s">
        <v>4678</v>
      </c>
      <c r="F166" s="351">
        <f t="array" ref="F166">SUM(IF('Registro egresos II nivel'!$F$2:$F$997=$D166,IF('Registro egresos II nivel'!$T$2:$T$997=$C166,IF('Registro egresos II nivel'!$N$2:$N$997="No Renovación Primer Periodo",'Registro egresos II nivel'!$AB$2:$AB$997,0))))+SUM(IF('Registro egresos II nivel'!$F$2:$F$997=$D166,IF('Registro egresos II nivel'!$T$2:$T$997=$C166,IF('Registro egresos II nivel'!$N$2:$N$997="No Renovación Segundo Periodo",'Registro egresos II nivel'!$AB$2:$AB$997,0))))</f>
        <v>0</v>
      </c>
      <c r="G166" s="349" t="s">
        <v>4737</v>
      </c>
    </row>
    <row r="167" spans="1:7" ht="14.25" hidden="1">
      <c r="A167" s="34">
        <v>2022</v>
      </c>
      <c r="B167" s="34" t="s">
        <v>650</v>
      </c>
      <c r="C167" s="34">
        <v>14</v>
      </c>
      <c r="D167" s="34" t="s">
        <v>43</v>
      </c>
      <c r="E167" s="348" t="s">
        <v>36</v>
      </c>
      <c r="F167" s="95">
        <f t="array" ref="F167">SUM(IF('Registro egresos II nivel'!$F$2:$F$997=$D167,IF('Registro egresos II nivel'!$T$2:$T$997=$C167,IF('Registro egresos II nivel'!$N$2:$N$997=$E167,'Registro egresos II nivel'!$AB$2:$AB$997,0))))</f>
        <v>6</v>
      </c>
      <c r="G167" s="34" t="s">
        <v>4738</v>
      </c>
    </row>
    <row r="168" spans="1:7" ht="12.75" hidden="1">
      <c r="A168" s="34">
        <v>2022</v>
      </c>
      <c r="B168" s="34" t="s">
        <v>650</v>
      </c>
      <c r="C168" s="34">
        <v>14</v>
      </c>
      <c r="D168" s="34" t="s">
        <v>43</v>
      </c>
      <c r="E168" s="5" t="s">
        <v>47</v>
      </c>
      <c r="F168" s="95">
        <f t="array" ref="F168">SUM(IF('Registro egresos II nivel'!$F$2:$F$997=$D168,IF('Registro egresos II nivel'!$T$2:$T$997=$C168,IF('Registro egresos II nivel'!$N$2:$N$997=$E168,'Registro egresos II nivel'!$AB$2:$AB$997,0))))</f>
        <v>1</v>
      </c>
      <c r="G168" s="34" t="s">
        <v>4738</v>
      </c>
    </row>
    <row r="169" spans="1:7" ht="12.75" hidden="1">
      <c r="A169" s="34">
        <v>2022</v>
      </c>
      <c r="B169" s="34" t="s">
        <v>650</v>
      </c>
      <c r="C169" s="34">
        <v>14</v>
      </c>
      <c r="D169" s="34" t="s">
        <v>43</v>
      </c>
      <c r="E169" s="5" t="s">
        <v>4678</v>
      </c>
      <c r="F169" s="351">
        <f t="array" ref="F169">SUM(IF('Registro egresos II nivel'!$F$2:$F$997=$D169,IF('Registro egresos II nivel'!$T$2:$T$997=$C169,IF('Registro egresos II nivel'!$N$2:$N$997="No Renovación Primer Periodo",'Registro egresos II nivel'!$AB$2:$AB$997,0))))+SUM(IF('Registro egresos II nivel'!$F$2:$F$997=$D169,IF('Registro egresos II nivel'!$T$2:$T$997=$C169,IF('Registro egresos II nivel'!$N$2:$N$997="No Renovación Segundo Periodo",'Registro egresos II nivel'!$AB$2:$AB$997,0))))</f>
        <v>0</v>
      </c>
      <c r="G169" s="34" t="s">
        <v>4738</v>
      </c>
    </row>
    <row r="170" spans="1:7" ht="14.25" hidden="1">
      <c r="A170" s="34">
        <v>2022</v>
      </c>
      <c r="B170" s="34" t="s">
        <v>649</v>
      </c>
      <c r="C170" s="34">
        <v>15</v>
      </c>
      <c r="D170" s="34" t="s">
        <v>33</v>
      </c>
      <c r="E170" s="348" t="s">
        <v>36</v>
      </c>
      <c r="F170" s="95">
        <f t="array" ref="F170">SUM(IF('Registro egresos I nivel'!$F$2:$F$985=$D170,IF('Registro egresos I nivel'!$T$2:$T$985=$C170,IF('Registro egresos I nivel'!$N$2:$N$985=$E170,IF('Registro egresos I nivel'!$Q$2:$Q$985="Oficio",'Registro egresos I nivel'!$J$2:$J$985,0)))))</f>
        <v>0</v>
      </c>
      <c r="G170" s="349" t="s">
        <v>4737</v>
      </c>
    </row>
    <row r="171" spans="1:7" ht="14.25" hidden="1">
      <c r="A171" s="34">
        <v>2022</v>
      </c>
      <c r="B171" s="34" t="s">
        <v>649</v>
      </c>
      <c r="C171" s="34">
        <v>15</v>
      </c>
      <c r="D171" s="34" t="s">
        <v>33</v>
      </c>
      <c r="E171" s="5" t="s">
        <v>47</v>
      </c>
      <c r="F171" s="95">
        <f t="array" ref="F171">SUM(IF('Registro egresos I nivel'!$F$2:$F$985=$D171,IF('Registro egresos I nivel'!$T$2:$T$985=$C171,IF('Registro egresos I nivel'!$N$2:$N$985=$E171,IF('Registro egresos I nivel'!$Q$2:$Q$985="Oficio",'Registro egresos I nivel'!$J$2:$J$985,0)))))</f>
        <v>0</v>
      </c>
      <c r="G171" s="349" t="s">
        <v>4737</v>
      </c>
    </row>
    <row r="172" spans="1:7" ht="14.25" hidden="1">
      <c r="A172" s="34">
        <v>2022</v>
      </c>
      <c r="B172" s="34" t="s">
        <v>649</v>
      </c>
      <c r="C172" s="34">
        <v>15</v>
      </c>
      <c r="D172" s="34" t="s">
        <v>33</v>
      </c>
      <c r="E172" s="5" t="s">
        <v>4678</v>
      </c>
      <c r="F172" s="95">
        <f t="array" ref="F172">SUM(IF('Registro egresos I nivel'!$F$2:$F$985=$D172,IF('Registro egresos I nivel'!$T$2:$T$985=$C172,IF('Registro egresos I nivel'!$N$2:$N$985="No Renovación Primer Periodo",IF('Registro egresos I nivel'!$Q$2:$Q$985="Oficio",'Registro egresos I nivel'!$J$2:$J$985,0)))))+SUM(IF('Registro egresos I nivel'!$F$2:$F$985=$D172,IF('Registro egresos I nivel'!$T$2:$T$985=$C172,IF('Registro egresos I nivel'!$N$2:$N$985="No Renovación Segundo Periodo",IF('Registro egresos I nivel'!$Q$2:$Q$985="Oficio",'Registro egresos I nivel'!$J$2:$J$985,0)))))</f>
        <v>0</v>
      </c>
      <c r="G172" s="349" t="s">
        <v>4737</v>
      </c>
    </row>
    <row r="173" spans="1:7" ht="14.25" hidden="1">
      <c r="A173" s="34">
        <v>2022</v>
      </c>
      <c r="B173" s="34" t="s">
        <v>649</v>
      </c>
      <c r="C173" s="34">
        <v>15</v>
      </c>
      <c r="D173" s="34" t="s">
        <v>43</v>
      </c>
      <c r="E173" s="348" t="s">
        <v>36</v>
      </c>
      <c r="F173" s="95">
        <f t="array" ref="F173">SUM(IF('Registro egresos I nivel'!$F$2:$F$985=$D173,IF('Registro egresos I nivel'!$T$2:$T$985=$C173,IF('Registro egresos I nivel'!$N$2:$N$985=$E173,IF('Registro egresos I nivel'!$Q$2:$Q$985="Oficio",'Registro egresos I nivel'!$J$2:$J$985,0)))))</f>
        <v>0</v>
      </c>
      <c r="G173" s="34" t="s">
        <v>4738</v>
      </c>
    </row>
    <row r="174" spans="1:7" ht="12.75" hidden="1">
      <c r="A174" s="34">
        <v>2022</v>
      </c>
      <c r="B174" s="34" t="s">
        <v>649</v>
      </c>
      <c r="C174" s="34">
        <v>15</v>
      </c>
      <c r="D174" s="34" t="s">
        <v>43</v>
      </c>
      <c r="E174" s="5" t="s">
        <v>47</v>
      </c>
      <c r="F174" s="95">
        <f t="array" ref="F174">SUM(IF('Registro egresos I nivel'!$F$2:$F$985=$D174,IF('Registro egresos I nivel'!$T$2:$T$985=$C174,IF('Registro egresos I nivel'!$N$2:$N$985=$E174,IF('Registro egresos I nivel'!$Q$2:$Q$985="Oficio",'Registro egresos I nivel'!$J$2:$J$985,0)))))</f>
        <v>0</v>
      </c>
      <c r="G174" s="34" t="s">
        <v>4738</v>
      </c>
    </row>
    <row r="175" spans="1:7" ht="12.75" hidden="1">
      <c r="A175" s="34">
        <v>2022</v>
      </c>
      <c r="B175" s="34" t="s">
        <v>649</v>
      </c>
      <c r="C175" s="34">
        <v>15</v>
      </c>
      <c r="D175" s="34" t="s">
        <v>43</v>
      </c>
      <c r="E175" s="5" t="s">
        <v>4678</v>
      </c>
      <c r="F175" s="95">
        <f t="array" ref="F175">SUM(IF('Registro egresos I nivel'!$F$2:$F$985=$D175,IF('Registro egresos I nivel'!$T$2:$T$985=$C175,IF('Registro egresos I nivel'!$N$2:$N$985="No Renovación Primer Periodo",IF('Registro egresos I nivel'!$Q$2:$Q$985="Oficio",'Registro egresos I nivel'!$J$2:$J$985,0)))))+SUM(IF('Registro egresos I nivel'!$F$2:$F$985=$D175,IF('Registro egresos I nivel'!$T$2:$T$985=$C175,IF('Registro egresos I nivel'!$N$2:$N$985="No Renovación Segundo Periodo",IF('Registro egresos I nivel'!$Q$2:$Q$985="Oficio",'Registro egresos I nivel'!$J$2:$J$985,0)))))</f>
        <v>0</v>
      </c>
      <c r="G175" s="34" t="s">
        <v>4738</v>
      </c>
    </row>
    <row r="176" spans="1:7" ht="14.25" hidden="1">
      <c r="A176" s="34">
        <v>2022</v>
      </c>
      <c r="B176" s="34" t="s">
        <v>650</v>
      </c>
      <c r="C176" s="34">
        <v>15</v>
      </c>
      <c r="D176" s="34" t="s">
        <v>33</v>
      </c>
      <c r="E176" s="348" t="s">
        <v>36</v>
      </c>
      <c r="F176" s="95">
        <f t="array" ref="F176">SUM(IF('Registro egresos II nivel'!$F$2:$F$997=$D176,IF('Registro egresos II nivel'!$T$2:$T$997=$C176,IF('Registro egresos II nivel'!$N$2:$N$997=$E176,'Registro egresos II nivel'!$AB$2:$AB$997,0))))</f>
        <v>4</v>
      </c>
      <c r="G176" s="349" t="s">
        <v>4737</v>
      </c>
    </row>
    <row r="177" spans="1:7" ht="14.25" hidden="1">
      <c r="A177" s="34">
        <v>2022</v>
      </c>
      <c r="B177" s="34" t="s">
        <v>650</v>
      </c>
      <c r="C177" s="34">
        <v>15</v>
      </c>
      <c r="D177" s="34" t="s">
        <v>33</v>
      </c>
      <c r="E177" s="5" t="s">
        <v>47</v>
      </c>
      <c r="F177" s="95">
        <f t="array" ref="F177">SUM(IF('Registro egresos II nivel'!$F$2:$F$997=$D177,IF('Registro egresos II nivel'!$T$2:$T$997=$C177,IF('Registro egresos II nivel'!$N$2:$N$997=$E177,'Registro egresos II nivel'!$AB$2:$AB$997,0))))</f>
        <v>0</v>
      </c>
      <c r="G177" s="349" t="s">
        <v>4737</v>
      </c>
    </row>
    <row r="178" spans="1:7" ht="14.25" hidden="1">
      <c r="A178" s="34">
        <v>2022</v>
      </c>
      <c r="B178" s="34" t="s">
        <v>650</v>
      </c>
      <c r="C178" s="34">
        <v>15</v>
      </c>
      <c r="D178" s="34" t="s">
        <v>33</v>
      </c>
      <c r="E178" s="5" t="s">
        <v>4678</v>
      </c>
      <c r="F178" s="351">
        <f t="array" ref="F178">SUM(IF('Registro egresos II nivel'!$F$2:$F$997=$D178,IF('Registro egresos II nivel'!$T$2:$T$997=$C178,IF('Registro egresos II nivel'!$N$2:$N$997="No Renovación Primer Periodo",'Registro egresos II nivel'!$AB$2:$AB$997,0))))+SUM(IF('Registro egresos II nivel'!$F$2:$F$997=$D178,IF('Registro egresos II nivel'!$T$2:$T$997=$C178,IF('Registro egresos II nivel'!$N$2:$N$997="No Renovación Segundo Periodo",'Registro egresos II nivel'!$AB$2:$AB$997,0))))</f>
        <v>0</v>
      </c>
      <c r="G178" s="349" t="s">
        <v>4737</v>
      </c>
    </row>
    <row r="179" spans="1:7" ht="14.25" hidden="1">
      <c r="A179" s="34">
        <v>2022</v>
      </c>
      <c r="B179" s="34" t="s">
        <v>650</v>
      </c>
      <c r="C179" s="34">
        <v>15</v>
      </c>
      <c r="D179" s="34" t="s">
        <v>43</v>
      </c>
      <c r="E179" s="348" t="s">
        <v>36</v>
      </c>
      <c r="F179" s="95">
        <f t="array" ref="F179">SUM(IF('Registro egresos II nivel'!$F$2:$F$997=$D179,IF('Registro egresos II nivel'!$T$2:$T$997=$C179,IF('Registro egresos II nivel'!$N$2:$N$997=$E179,'Registro egresos II nivel'!$AB$2:$AB$997,0))))</f>
        <v>2</v>
      </c>
      <c r="G179" s="34" t="s">
        <v>4738</v>
      </c>
    </row>
    <row r="180" spans="1:7" ht="12.75" hidden="1">
      <c r="A180" s="34">
        <v>2022</v>
      </c>
      <c r="B180" s="34" t="s">
        <v>650</v>
      </c>
      <c r="C180" s="34">
        <v>15</v>
      </c>
      <c r="D180" s="34" t="s">
        <v>43</v>
      </c>
      <c r="E180" s="5" t="s">
        <v>47</v>
      </c>
      <c r="F180" s="95">
        <f t="array" ref="F180">SUM(IF('Registro egresos II nivel'!$F$2:$F$997=$D180,IF('Registro egresos II nivel'!$T$2:$T$997=$C180,IF('Registro egresos II nivel'!$N$2:$N$997=$E180,'Registro egresos II nivel'!$AB$2:$AB$997,0))))</f>
        <v>1</v>
      </c>
      <c r="G180" s="34" t="s">
        <v>4738</v>
      </c>
    </row>
    <row r="181" spans="1:7" ht="12.75" hidden="1">
      <c r="A181" s="34">
        <v>2022</v>
      </c>
      <c r="B181" s="34" t="s">
        <v>650</v>
      </c>
      <c r="C181" s="34">
        <v>15</v>
      </c>
      <c r="D181" s="34" t="s">
        <v>43</v>
      </c>
      <c r="E181" s="5" t="s">
        <v>4678</v>
      </c>
      <c r="F181" s="351">
        <f t="array" ref="F181">SUM(IF('Registro egresos II nivel'!$F$2:$F$997=$D181,IF('Registro egresos II nivel'!$T$2:$T$997=$C181,IF('Registro egresos II nivel'!$N$2:$N$997="No Renovación Primer Periodo",'Registro egresos II nivel'!$AB$2:$AB$997,0))))+SUM(IF('Registro egresos II nivel'!$F$2:$F$997=$D181,IF('Registro egresos II nivel'!$T$2:$T$997=$C181,IF('Registro egresos II nivel'!$N$2:$N$997="No Renovación Segundo Periodo",'Registro egresos II nivel'!$AB$2:$AB$997,0))))</f>
        <v>1</v>
      </c>
      <c r="G181" s="34" t="s">
        <v>4738</v>
      </c>
    </row>
    <row r="182" spans="1:7" ht="14.25" hidden="1">
      <c r="A182" s="34">
        <v>2022</v>
      </c>
      <c r="B182" s="34" t="s">
        <v>649</v>
      </c>
      <c r="C182" s="34">
        <v>16</v>
      </c>
      <c r="D182" s="34" t="s">
        <v>33</v>
      </c>
      <c r="E182" s="348" t="s">
        <v>36</v>
      </c>
      <c r="F182" s="95">
        <f t="array" ref="F182">SUM(IF('Registro egresos I nivel'!$F$2:$F$985=$D182,IF('Registro egresos I nivel'!$T$2:$T$985=$C182,IF('Registro egresos I nivel'!$N$2:$N$985=$E182,IF('Registro egresos I nivel'!$Q$2:$Q$985="Oficio",'Registro egresos I nivel'!$J$2:$J$985,0)))))</f>
        <v>0</v>
      </c>
      <c r="G182" s="349" t="s">
        <v>4737</v>
      </c>
    </row>
    <row r="183" spans="1:7" ht="14.25" hidden="1">
      <c r="A183" s="34">
        <v>2022</v>
      </c>
      <c r="B183" s="34" t="s">
        <v>649</v>
      </c>
      <c r="C183" s="34">
        <v>16</v>
      </c>
      <c r="D183" s="34" t="s">
        <v>33</v>
      </c>
      <c r="E183" s="5" t="s">
        <v>47</v>
      </c>
      <c r="F183" s="95">
        <f t="array" ref="F183">SUM(IF('Registro egresos I nivel'!$F$2:$F$985=$D183,IF('Registro egresos I nivel'!$T$2:$T$985=$C183,IF('Registro egresos I nivel'!$N$2:$N$985=$E183,IF('Registro egresos I nivel'!$Q$2:$Q$985="Oficio",'Registro egresos I nivel'!$J$2:$J$985,0)))))</f>
        <v>1</v>
      </c>
      <c r="G183" s="349" t="s">
        <v>4737</v>
      </c>
    </row>
    <row r="184" spans="1:7" ht="14.25" hidden="1">
      <c r="A184" s="34">
        <v>2022</v>
      </c>
      <c r="B184" s="34" t="s">
        <v>649</v>
      </c>
      <c r="C184" s="34">
        <v>16</v>
      </c>
      <c r="D184" s="34" t="s">
        <v>33</v>
      </c>
      <c r="E184" s="5" t="s">
        <v>4678</v>
      </c>
      <c r="F184" s="95">
        <f t="array" ref="F184">SUM(IF('Registro egresos I nivel'!$F$2:$F$985=$D184,IF('Registro egresos I nivel'!$T$2:$T$985=$C184,IF('Registro egresos I nivel'!$N$2:$N$985="No Renovación Primer Periodo",IF('Registro egresos I nivel'!$Q$2:$Q$985="Oficio",'Registro egresos I nivel'!$J$2:$J$985,0)))))+SUM(IF('Registro egresos I nivel'!$F$2:$F$985=$D184,IF('Registro egresos I nivel'!$T$2:$T$985=$C184,IF('Registro egresos I nivel'!$N$2:$N$985="No Renovación Segundo Periodo",IF('Registro egresos I nivel'!$Q$2:$Q$985="Oficio",'Registro egresos I nivel'!$J$2:$J$985,0)))))</f>
        <v>1</v>
      </c>
      <c r="G184" s="349" t="s">
        <v>4737</v>
      </c>
    </row>
    <row r="185" spans="1:7" ht="14.25" hidden="1">
      <c r="A185" s="34">
        <v>2022</v>
      </c>
      <c r="B185" s="34" t="s">
        <v>649</v>
      </c>
      <c r="C185" s="34">
        <v>16</v>
      </c>
      <c r="D185" s="34" t="s">
        <v>43</v>
      </c>
      <c r="E185" s="348" t="s">
        <v>36</v>
      </c>
      <c r="F185" s="95">
        <f t="array" ref="F185">SUM(IF('Registro egresos I nivel'!$F$2:$F$985=$D185,IF('Registro egresos I nivel'!$T$2:$T$985=$C185,IF('Registro egresos I nivel'!$N$2:$N$985=$E185,IF('Registro egresos I nivel'!$Q$2:$Q$985="Oficio",'Registro egresos I nivel'!$J$2:$J$985,0)))))</f>
        <v>2</v>
      </c>
      <c r="G185" s="34" t="s">
        <v>4738</v>
      </c>
    </row>
    <row r="186" spans="1:7" ht="12.75" hidden="1">
      <c r="A186" s="34">
        <v>2022</v>
      </c>
      <c r="B186" s="34" t="s">
        <v>649</v>
      </c>
      <c r="C186" s="34">
        <v>16</v>
      </c>
      <c r="D186" s="34" t="s">
        <v>43</v>
      </c>
      <c r="E186" s="5" t="s">
        <v>47</v>
      </c>
      <c r="F186" s="95">
        <f t="array" ref="F186">SUM(IF('Registro egresos I nivel'!$F$2:$F$985=$D186,IF('Registro egresos I nivel'!$T$2:$T$985=$C186,IF('Registro egresos I nivel'!$N$2:$N$985=$E186,IF('Registro egresos I nivel'!$Q$2:$Q$985="Oficio",'Registro egresos I nivel'!$J$2:$J$985,0)))))</f>
        <v>0</v>
      </c>
      <c r="G186" s="34" t="s">
        <v>4738</v>
      </c>
    </row>
    <row r="187" spans="1:7" ht="12.75" hidden="1">
      <c r="A187" s="34">
        <v>2022</v>
      </c>
      <c r="B187" s="34" t="s">
        <v>649</v>
      </c>
      <c r="C187" s="34">
        <v>16</v>
      </c>
      <c r="D187" s="34" t="s">
        <v>43</v>
      </c>
      <c r="E187" s="5" t="s">
        <v>4678</v>
      </c>
      <c r="F187" s="95">
        <f t="array" ref="F187">SUM(IF('Registro egresos I nivel'!$F$2:$F$985=$D187,IF('Registro egresos I nivel'!$T$2:$T$985=$C187,IF('Registro egresos I nivel'!$N$2:$N$985="No Renovación Primer Periodo",IF('Registro egresos I nivel'!$Q$2:$Q$985="Oficio",'Registro egresos I nivel'!$J$2:$J$985,0)))))+SUM(IF('Registro egresos I nivel'!$F$2:$F$985=$D187,IF('Registro egresos I nivel'!$T$2:$T$985=$C187,IF('Registro egresos I nivel'!$N$2:$N$985="No Renovación Segundo Periodo",IF('Registro egresos I nivel'!$Q$2:$Q$985="Oficio",'Registro egresos I nivel'!$J$2:$J$985,0)))))</f>
        <v>0</v>
      </c>
      <c r="G187" s="34" t="s">
        <v>4738</v>
      </c>
    </row>
    <row r="188" spans="1:7" ht="14.25" hidden="1">
      <c r="A188" s="34">
        <v>2022</v>
      </c>
      <c r="B188" s="34" t="s">
        <v>650</v>
      </c>
      <c r="C188" s="34">
        <v>16</v>
      </c>
      <c r="D188" s="34" t="s">
        <v>33</v>
      </c>
      <c r="E188" s="348" t="s">
        <v>36</v>
      </c>
      <c r="F188" s="95">
        <f t="array" ref="F188">SUM(IF('Registro egresos II nivel'!$F$2:$F$997=$D188,IF('Registro egresos II nivel'!$T$2:$T$997=$C188,IF('Registro egresos II nivel'!$N$2:$N$997=$E188,'Registro egresos II nivel'!$AB$2:$AB$997,0))))</f>
        <v>4</v>
      </c>
      <c r="G188" s="349" t="s">
        <v>4737</v>
      </c>
    </row>
    <row r="189" spans="1:7" ht="14.25" hidden="1">
      <c r="A189" s="34">
        <v>2022</v>
      </c>
      <c r="B189" s="34" t="s">
        <v>650</v>
      </c>
      <c r="C189" s="34">
        <v>16</v>
      </c>
      <c r="D189" s="34" t="s">
        <v>33</v>
      </c>
      <c r="E189" s="5" t="s">
        <v>47</v>
      </c>
      <c r="F189" s="95">
        <f t="array" ref="F189">SUM(IF('Registro egresos II nivel'!$F$2:$F$997=$D189,IF('Registro egresos II nivel'!$T$2:$T$997=$C189,IF('Registro egresos II nivel'!$N$2:$N$997=$E189,'Registro egresos II nivel'!$AB$2:$AB$997,0))))</f>
        <v>2</v>
      </c>
      <c r="G189" s="349" t="s">
        <v>4737</v>
      </c>
    </row>
    <row r="190" spans="1:7" ht="14.25" hidden="1">
      <c r="A190" s="34">
        <v>2022</v>
      </c>
      <c r="B190" s="34" t="s">
        <v>650</v>
      </c>
      <c r="C190" s="34">
        <v>16</v>
      </c>
      <c r="D190" s="34" t="s">
        <v>33</v>
      </c>
      <c r="E190" s="5" t="s">
        <v>4678</v>
      </c>
      <c r="F190" s="351">
        <f t="array" ref="F190">SUM(IF('Registro egresos II nivel'!$F$2:$F$997=$D190,IF('Registro egresos II nivel'!$T$2:$T$997=$C190,IF('Registro egresos II nivel'!$N$2:$N$997="No Renovación Primer Periodo",'Registro egresos II nivel'!$AB$2:$AB$997,0))))+SUM(IF('Registro egresos II nivel'!$F$2:$F$997=$D190,IF('Registro egresos II nivel'!$T$2:$T$997=$C190,IF('Registro egresos II nivel'!$N$2:$N$997="No Renovación Segundo Periodo",'Registro egresos II nivel'!$AB$2:$AB$997,0))))</f>
        <v>1</v>
      </c>
      <c r="G190" s="349" t="s">
        <v>4737</v>
      </c>
    </row>
    <row r="191" spans="1:7" ht="14.25" hidden="1">
      <c r="A191" s="34">
        <v>2022</v>
      </c>
      <c r="B191" s="34" t="s">
        <v>650</v>
      </c>
      <c r="C191" s="34">
        <v>16</v>
      </c>
      <c r="D191" s="34" t="s">
        <v>43</v>
      </c>
      <c r="E191" s="348" t="s">
        <v>36</v>
      </c>
      <c r="F191" s="95">
        <f t="array" ref="F191">SUM(IF('Registro egresos II nivel'!$F$2:$F$997=$D191,IF('Registro egresos II nivel'!$T$2:$T$997=$C191,IF('Registro egresos II nivel'!$N$2:$N$997=$E191,'Registro egresos II nivel'!$AB$2:$AB$997,0))))</f>
        <v>2</v>
      </c>
      <c r="G191" s="34" t="s">
        <v>4738</v>
      </c>
    </row>
    <row r="192" spans="1:7" ht="12.75" hidden="1">
      <c r="A192" s="34">
        <v>2022</v>
      </c>
      <c r="B192" s="34" t="s">
        <v>650</v>
      </c>
      <c r="C192" s="34">
        <v>16</v>
      </c>
      <c r="D192" s="34" t="s">
        <v>43</v>
      </c>
      <c r="E192" s="5" t="s">
        <v>47</v>
      </c>
      <c r="F192" s="95">
        <f t="array" ref="F192">SUM(IF('Registro egresos II nivel'!$F$2:$F$997=$D192,IF('Registro egresos II nivel'!$T$2:$T$997=$C192,IF('Registro egresos II nivel'!$N$2:$N$997=$E192,'Registro egresos II nivel'!$AB$2:$AB$997,0))))</f>
        <v>3</v>
      </c>
      <c r="G192" s="34" t="s">
        <v>4738</v>
      </c>
    </row>
    <row r="193" spans="1:7" ht="12.75" hidden="1">
      <c r="A193" s="34">
        <v>2022</v>
      </c>
      <c r="B193" s="34" t="s">
        <v>650</v>
      </c>
      <c r="C193" s="34">
        <v>16</v>
      </c>
      <c r="D193" s="34" t="s">
        <v>43</v>
      </c>
      <c r="E193" s="5" t="s">
        <v>4678</v>
      </c>
      <c r="F193" s="351">
        <f t="array" ref="F193">SUM(IF('Registro egresos II nivel'!$F$2:$F$997=$D193,IF('Registro egresos II nivel'!$T$2:$T$997=$C193,IF('Registro egresos II nivel'!$N$2:$N$997="No Renovación Primer Periodo",'Registro egresos II nivel'!$AB$2:$AB$997,0))))+SUM(IF('Registro egresos II nivel'!$F$2:$F$997=$D193,IF('Registro egresos II nivel'!$T$2:$T$997=$C193,IF('Registro egresos II nivel'!$N$2:$N$997="No Renovación Segundo Periodo",'Registro egresos II nivel'!$AB$2:$AB$997,0))))</f>
        <v>3</v>
      </c>
      <c r="G193" s="34" t="s">
        <v>4738</v>
      </c>
    </row>
    <row r="194" spans="1:7" ht="14.25" hidden="1">
      <c r="A194" s="34">
        <v>2022</v>
      </c>
      <c r="B194" s="34" t="s">
        <v>649</v>
      </c>
      <c r="C194" s="34">
        <v>17</v>
      </c>
      <c r="D194" s="34" t="s">
        <v>33</v>
      </c>
      <c r="E194" s="348" t="s">
        <v>36</v>
      </c>
      <c r="F194" s="95">
        <f t="array" ref="F194">SUM(IF('Registro egresos I nivel'!$F$2:$F$985=$D194,IF('Registro egresos I nivel'!$T$2:$T$985=$C194,IF('Registro egresos I nivel'!$N$2:$N$985=$E194,IF('Registro egresos I nivel'!$Q$2:$Q$985="Oficio",'Registro egresos I nivel'!$J$2:$J$985,0)))))</f>
        <v>0</v>
      </c>
      <c r="G194" s="349" t="s">
        <v>4737</v>
      </c>
    </row>
    <row r="195" spans="1:7" ht="14.25" hidden="1">
      <c r="A195" s="34">
        <v>2022</v>
      </c>
      <c r="B195" s="34" t="s">
        <v>649</v>
      </c>
      <c r="C195" s="34">
        <v>17</v>
      </c>
      <c r="D195" s="34" t="s">
        <v>33</v>
      </c>
      <c r="E195" s="5" t="s">
        <v>47</v>
      </c>
      <c r="F195" s="95">
        <f t="array" ref="F195">SUM(IF('Registro egresos I nivel'!$F$2:$F$985=$D195,IF('Registro egresos I nivel'!$T$2:$T$985=$C195,IF('Registro egresos I nivel'!$N$2:$N$985=$E195,IF('Registro egresos I nivel'!$Q$2:$Q$985="Oficio",'Registro egresos I nivel'!$J$2:$J$985,0)))))</f>
        <v>0</v>
      </c>
      <c r="G195" s="349" t="s">
        <v>4737</v>
      </c>
    </row>
    <row r="196" spans="1:7" ht="14.25" hidden="1">
      <c r="A196" s="34">
        <v>2022</v>
      </c>
      <c r="B196" s="34" t="s">
        <v>649</v>
      </c>
      <c r="C196" s="34">
        <v>17</v>
      </c>
      <c r="D196" s="34" t="s">
        <v>33</v>
      </c>
      <c r="E196" s="5" t="s">
        <v>4678</v>
      </c>
      <c r="F196" s="95">
        <f t="array" ref="F196">SUM(IF('Registro egresos I nivel'!$F$2:$F$985=$D196,IF('Registro egresos I nivel'!$T$2:$T$985=$C196,IF('Registro egresos I nivel'!$N$2:$N$985="No Renovación Primer Periodo",IF('Registro egresos I nivel'!$Q$2:$Q$985="Oficio",'Registro egresos I nivel'!$J$2:$J$985,0)))))+SUM(IF('Registro egresos I nivel'!$F$2:$F$985=$D196,IF('Registro egresos I nivel'!$T$2:$T$985=$C196,IF('Registro egresos I nivel'!$N$2:$N$985="No Renovación Segundo Periodo",IF('Registro egresos I nivel'!$Q$2:$Q$985="Oficio",'Registro egresos I nivel'!$J$2:$J$985,0)))))</f>
        <v>0</v>
      </c>
      <c r="G196" s="349" t="s">
        <v>4737</v>
      </c>
    </row>
    <row r="197" spans="1:7" ht="14.25" hidden="1">
      <c r="A197" s="34">
        <v>2022</v>
      </c>
      <c r="B197" s="34" t="s">
        <v>649</v>
      </c>
      <c r="C197" s="34">
        <v>17</v>
      </c>
      <c r="D197" s="34" t="s">
        <v>43</v>
      </c>
      <c r="E197" s="348" t="s">
        <v>36</v>
      </c>
      <c r="F197" s="95">
        <f t="array" ref="F197">SUM(IF('Registro egresos I nivel'!$F$2:$F$985=$D197,IF('Registro egresos I nivel'!$T$2:$T$985=$C197,IF('Registro egresos I nivel'!$N$2:$N$985=$E197,IF('Registro egresos I nivel'!$Q$2:$Q$985="Oficio",'Registro egresos I nivel'!$J$2:$J$985,0)))))</f>
        <v>0</v>
      </c>
      <c r="G197" s="34" t="s">
        <v>4738</v>
      </c>
    </row>
    <row r="198" spans="1:7" ht="12.75" hidden="1">
      <c r="A198" s="34">
        <v>2022</v>
      </c>
      <c r="B198" s="34" t="s">
        <v>649</v>
      </c>
      <c r="C198" s="34">
        <v>17</v>
      </c>
      <c r="D198" s="34" t="s">
        <v>43</v>
      </c>
      <c r="E198" s="5" t="s">
        <v>47</v>
      </c>
      <c r="F198" s="95">
        <f t="array" ref="F198">SUM(IF('Registro egresos I nivel'!$F$2:$F$985=$D198,IF('Registro egresos I nivel'!$T$2:$T$985=$C198,IF('Registro egresos I nivel'!$N$2:$N$985=$E198,IF('Registro egresos I nivel'!$Q$2:$Q$985="Oficio",'Registro egresos I nivel'!$J$2:$J$985,0)))))</f>
        <v>0</v>
      </c>
      <c r="G198" s="34" t="s">
        <v>4738</v>
      </c>
    </row>
    <row r="199" spans="1:7" ht="12.75" hidden="1">
      <c r="A199" s="34">
        <v>2022</v>
      </c>
      <c r="B199" s="34" t="s">
        <v>649</v>
      </c>
      <c r="C199" s="34">
        <v>17</v>
      </c>
      <c r="D199" s="34" t="s">
        <v>43</v>
      </c>
      <c r="E199" s="5" t="s">
        <v>4678</v>
      </c>
      <c r="F199" s="95">
        <f t="array" ref="F199">SUM(IF('Registro egresos I nivel'!$F$2:$F$985=$D199,IF('Registro egresos I nivel'!$T$2:$T$985=$C199,IF('Registro egresos I nivel'!$N$2:$N$985="No Renovación Primer Periodo",IF('Registro egresos I nivel'!$Q$2:$Q$985="Oficio",'Registro egresos I nivel'!$J$2:$J$985,0)))))+SUM(IF('Registro egresos I nivel'!$F$2:$F$985=$D199,IF('Registro egresos I nivel'!$T$2:$T$985=$C199,IF('Registro egresos I nivel'!$N$2:$N$985="No Renovación Segundo Periodo",IF('Registro egresos I nivel'!$Q$2:$Q$985="Oficio",'Registro egresos I nivel'!$J$2:$J$985,0)))))</f>
        <v>0</v>
      </c>
      <c r="G199" s="34" t="s">
        <v>4738</v>
      </c>
    </row>
    <row r="200" spans="1:7" ht="14.25" hidden="1">
      <c r="A200" s="34">
        <v>2022</v>
      </c>
      <c r="B200" s="34" t="s">
        <v>650</v>
      </c>
      <c r="C200" s="34">
        <v>17</v>
      </c>
      <c r="D200" s="34" t="s">
        <v>33</v>
      </c>
      <c r="E200" s="348" t="s">
        <v>36</v>
      </c>
      <c r="F200" s="95">
        <f t="array" ref="F200">SUM(IF('Registro egresos II nivel'!$F$2:$F$997=$D200,IF('Registro egresos II nivel'!$T$2:$T$997=$C200,IF('Registro egresos II nivel'!$N$2:$N$997=$E200,'Registro egresos II nivel'!$AB$2:$AB$997,0))))</f>
        <v>4</v>
      </c>
      <c r="G200" s="349" t="s">
        <v>4737</v>
      </c>
    </row>
    <row r="201" spans="1:7" ht="14.25" hidden="1">
      <c r="A201" s="34">
        <v>2022</v>
      </c>
      <c r="B201" s="34" t="s">
        <v>650</v>
      </c>
      <c r="C201" s="34">
        <v>17</v>
      </c>
      <c r="D201" s="34" t="s">
        <v>33</v>
      </c>
      <c r="E201" s="5" t="s">
        <v>47</v>
      </c>
      <c r="F201" s="95">
        <f t="array" ref="F201">SUM(IF('Registro egresos II nivel'!$F$2:$F$997=$D201,IF('Registro egresos II nivel'!$T$2:$T$997=$C201,IF('Registro egresos II nivel'!$N$2:$N$997=$E201,'Registro egresos II nivel'!$AB$2:$AB$997,0))))</f>
        <v>0</v>
      </c>
      <c r="G201" s="349" t="s">
        <v>4737</v>
      </c>
    </row>
    <row r="202" spans="1:7" ht="14.25" hidden="1">
      <c r="A202" s="34">
        <v>2022</v>
      </c>
      <c r="B202" s="34" t="s">
        <v>650</v>
      </c>
      <c r="C202" s="34">
        <v>17</v>
      </c>
      <c r="D202" s="34" t="s">
        <v>33</v>
      </c>
      <c r="E202" s="5" t="s">
        <v>4678</v>
      </c>
      <c r="F202" s="351">
        <f t="array" ref="F202">SUM(IF('Registro egresos II nivel'!$F$2:$F$997=$D202,IF('Registro egresos II nivel'!$T$2:$T$997=$C202,IF('Registro egresos II nivel'!$N$2:$N$997="No Renovación Primer Periodo",'Registro egresos II nivel'!$AB$2:$AB$997,0))))+SUM(IF('Registro egresos II nivel'!$F$2:$F$997=$D202,IF('Registro egresos II nivel'!$T$2:$T$997=$C202,IF('Registro egresos II nivel'!$N$2:$N$997="No Renovación Segundo Periodo",'Registro egresos II nivel'!$AB$2:$AB$997,0))))</f>
        <v>1</v>
      </c>
      <c r="G202" s="349" t="s">
        <v>4737</v>
      </c>
    </row>
    <row r="203" spans="1:7" ht="14.25" hidden="1">
      <c r="A203" s="34">
        <v>2022</v>
      </c>
      <c r="B203" s="34" t="s">
        <v>650</v>
      </c>
      <c r="C203" s="34">
        <v>17</v>
      </c>
      <c r="D203" s="34" t="s">
        <v>43</v>
      </c>
      <c r="E203" s="348" t="s">
        <v>36</v>
      </c>
      <c r="F203" s="95">
        <f t="array" ref="F203">SUM(IF('Registro egresos II nivel'!$F$2:$F$997=$D203,IF('Registro egresos II nivel'!$T$2:$T$997=$C203,IF('Registro egresos II nivel'!$N$2:$N$997=$E203,'Registro egresos II nivel'!$AB$2:$AB$997,0))))</f>
        <v>1</v>
      </c>
      <c r="G203" s="34" t="s">
        <v>4738</v>
      </c>
    </row>
    <row r="204" spans="1:7" ht="12.75" hidden="1">
      <c r="A204" s="34">
        <v>2022</v>
      </c>
      <c r="B204" s="34" t="s">
        <v>650</v>
      </c>
      <c r="C204" s="34">
        <v>17</v>
      </c>
      <c r="D204" s="34" t="s">
        <v>43</v>
      </c>
      <c r="E204" s="5" t="s">
        <v>47</v>
      </c>
      <c r="F204" s="95">
        <f t="array" ref="F204">SUM(IF('Registro egresos II nivel'!$F$2:$F$997=$D204,IF('Registro egresos II nivel'!$T$2:$T$997=$C204,IF('Registro egresos II nivel'!$N$2:$N$997=$E204,'Registro egresos II nivel'!$AB$2:$AB$997,0))))</f>
        <v>1</v>
      </c>
      <c r="G204" s="34" t="s">
        <v>4738</v>
      </c>
    </row>
    <row r="205" spans="1:7" ht="12.75" hidden="1">
      <c r="A205" s="34">
        <v>2022</v>
      </c>
      <c r="B205" s="34" t="s">
        <v>650</v>
      </c>
      <c r="C205" s="34">
        <v>17</v>
      </c>
      <c r="D205" s="34" t="s">
        <v>43</v>
      </c>
      <c r="E205" s="5" t="s">
        <v>4678</v>
      </c>
      <c r="F205" s="351">
        <f t="array" ref="F205">SUM(IF('Registro egresos II nivel'!$F$2:$F$997=$D205,IF('Registro egresos II nivel'!$T$2:$T$997=$C205,IF('Registro egresos II nivel'!$N$2:$N$997="No Renovación Primer Periodo",'Registro egresos II nivel'!$AB$2:$AB$997,0))))+SUM(IF('Registro egresos II nivel'!$F$2:$F$997=$D205,IF('Registro egresos II nivel'!$T$2:$T$997=$C205,IF('Registro egresos II nivel'!$N$2:$N$997="No Renovación Segundo Periodo",'Registro egresos II nivel'!$AB$2:$AB$997,0))))</f>
        <v>2</v>
      </c>
      <c r="G205" s="34" t="s">
        <v>4738</v>
      </c>
    </row>
    <row r="206" spans="1:7" ht="14.25" hidden="1">
      <c r="A206" s="34">
        <v>2022</v>
      </c>
      <c r="B206" s="34" t="s">
        <v>649</v>
      </c>
      <c r="C206" s="34">
        <v>18</v>
      </c>
      <c r="D206" s="34" t="s">
        <v>33</v>
      </c>
      <c r="E206" s="348" t="s">
        <v>36</v>
      </c>
      <c r="F206" s="95">
        <f t="array" ref="F206">SUM(IF('Registro egresos I nivel'!$F$2:$F$985=$D206,IF('Registro egresos I nivel'!$T$2:$T$985=$C206,IF('Registro egresos I nivel'!$N$2:$N$985=$E206,IF('Registro egresos I nivel'!$Q$2:$Q$985="Oficio",'Registro egresos I nivel'!$J$2:$J$985,0)))))</f>
        <v>0</v>
      </c>
      <c r="G206" s="349" t="s">
        <v>4737</v>
      </c>
    </row>
    <row r="207" spans="1:7" ht="14.25" hidden="1">
      <c r="A207" s="34">
        <v>2022</v>
      </c>
      <c r="B207" s="34" t="s">
        <v>649</v>
      </c>
      <c r="C207" s="34">
        <v>18</v>
      </c>
      <c r="D207" s="34" t="s">
        <v>33</v>
      </c>
      <c r="E207" s="5" t="s">
        <v>47</v>
      </c>
      <c r="F207" s="95">
        <f t="array" ref="F207">SUM(IF('Registro egresos I nivel'!$F$2:$F$985=$D207,IF('Registro egresos I nivel'!$T$2:$T$985=$C207,IF('Registro egresos I nivel'!$N$2:$N$985=$E207,IF('Registro egresos I nivel'!$Q$2:$Q$985="Oficio",'Registro egresos I nivel'!$J$2:$J$985,0)))))</f>
        <v>0</v>
      </c>
      <c r="G207" s="349" t="s">
        <v>4737</v>
      </c>
    </row>
    <row r="208" spans="1:7" ht="14.25" hidden="1">
      <c r="A208" s="34">
        <v>2022</v>
      </c>
      <c r="B208" s="34" t="s">
        <v>649</v>
      </c>
      <c r="C208" s="34">
        <v>18</v>
      </c>
      <c r="D208" s="34" t="s">
        <v>33</v>
      </c>
      <c r="E208" s="5" t="s">
        <v>4678</v>
      </c>
      <c r="F208" s="95">
        <f t="array" ref="F208">SUM(IF('Registro egresos I nivel'!$F$2:$F$985=$D208,IF('Registro egresos I nivel'!$T$2:$T$985=$C208,IF('Registro egresos I nivel'!$N$2:$N$985="No Renovación Primer Periodo",IF('Registro egresos I nivel'!$Q$2:$Q$985="Oficio",'Registro egresos I nivel'!$J$2:$J$985,0)))))+SUM(IF('Registro egresos I nivel'!$F$2:$F$985=$D208,IF('Registro egresos I nivel'!$T$2:$T$985=$C208,IF('Registro egresos I nivel'!$N$2:$N$985="No Renovación Segundo Periodo",IF('Registro egresos I nivel'!$Q$2:$Q$985="Oficio",'Registro egresos I nivel'!$J$2:$J$985,0)))))</f>
        <v>0</v>
      </c>
      <c r="G208" s="349" t="s">
        <v>4737</v>
      </c>
    </row>
    <row r="209" spans="1:7" ht="14.25" hidden="1">
      <c r="A209" s="34">
        <v>2022</v>
      </c>
      <c r="B209" s="34" t="s">
        <v>649</v>
      </c>
      <c r="C209" s="34">
        <v>18</v>
      </c>
      <c r="D209" s="34" t="s">
        <v>43</v>
      </c>
      <c r="E209" s="348" t="s">
        <v>36</v>
      </c>
      <c r="F209" s="95">
        <f t="array" ref="F209">SUM(IF('Registro egresos I nivel'!$F$2:$F$985=$D209,IF('Registro egresos I nivel'!$T$2:$T$985=$C209,IF('Registro egresos I nivel'!$N$2:$N$985=$E209,IF('Registro egresos I nivel'!$Q$2:$Q$985="Oficio",'Registro egresos I nivel'!$J$2:$J$985,0)))))</f>
        <v>0</v>
      </c>
      <c r="G209" s="34" t="s">
        <v>4738</v>
      </c>
    </row>
    <row r="210" spans="1:7" ht="12.75" hidden="1">
      <c r="A210" s="34">
        <v>2022</v>
      </c>
      <c r="B210" s="34" t="s">
        <v>649</v>
      </c>
      <c r="C210" s="34">
        <v>18</v>
      </c>
      <c r="D210" s="34" t="s">
        <v>43</v>
      </c>
      <c r="E210" s="5" t="s">
        <v>47</v>
      </c>
      <c r="F210" s="95">
        <f t="array" ref="F210">SUM(IF('Registro egresos I nivel'!$F$2:$F$985=$D210,IF('Registro egresos I nivel'!$T$2:$T$985=$C210,IF('Registro egresos I nivel'!$N$2:$N$985=$E210,IF('Registro egresos I nivel'!$Q$2:$Q$985="Oficio",'Registro egresos I nivel'!$J$2:$J$985,0)))))</f>
        <v>0</v>
      </c>
      <c r="G210" s="34" t="s">
        <v>4738</v>
      </c>
    </row>
    <row r="211" spans="1:7" ht="12.75" hidden="1">
      <c r="A211" s="34">
        <v>2022</v>
      </c>
      <c r="B211" s="34" t="s">
        <v>649</v>
      </c>
      <c r="C211" s="34">
        <v>18</v>
      </c>
      <c r="D211" s="34" t="s">
        <v>43</v>
      </c>
      <c r="E211" s="5" t="s">
        <v>4678</v>
      </c>
      <c r="F211" s="95">
        <f t="array" ref="F211">SUM(IF('Registro egresos I nivel'!$F$2:$F$985=$D211,IF('Registro egresos I nivel'!$T$2:$T$985=$C211,IF('Registro egresos I nivel'!$N$2:$N$985="No Renovación Primer Periodo",IF('Registro egresos I nivel'!$Q$2:$Q$985="Oficio",'Registro egresos I nivel'!$J$2:$J$985,0)))))+SUM(IF('Registro egresos I nivel'!$F$2:$F$985=$D211,IF('Registro egresos I nivel'!$T$2:$T$985=$C211,IF('Registro egresos I nivel'!$N$2:$N$985="No Renovación Segundo Periodo",IF('Registro egresos I nivel'!$Q$2:$Q$985="Oficio",'Registro egresos I nivel'!$J$2:$J$985,0)))))</f>
        <v>0</v>
      </c>
      <c r="G211" s="34" t="s">
        <v>4738</v>
      </c>
    </row>
    <row r="212" spans="1:7" ht="14.25" hidden="1">
      <c r="A212" s="34">
        <v>2022</v>
      </c>
      <c r="B212" s="34" t="s">
        <v>650</v>
      </c>
      <c r="C212" s="34">
        <v>18</v>
      </c>
      <c r="D212" s="34" t="s">
        <v>33</v>
      </c>
      <c r="E212" s="348" t="s">
        <v>36</v>
      </c>
      <c r="F212" s="95">
        <f t="array" ref="F212">SUM(IF('Registro egresos II nivel'!$F$2:$F$997=$D212,IF('Registro egresos II nivel'!$T$2:$T$997=$C212,IF('Registro egresos II nivel'!$N$2:$N$997=$E212,'Registro egresos II nivel'!$AB$2:$AB$997,0))))</f>
        <v>1</v>
      </c>
      <c r="G212" s="349" t="s">
        <v>4737</v>
      </c>
    </row>
    <row r="213" spans="1:7" ht="14.25" hidden="1">
      <c r="A213" s="34">
        <v>2022</v>
      </c>
      <c r="B213" s="34" t="s">
        <v>650</v>
      </c>
      <c r="C213" s="34">
        <v>18</v>
      </c>
      <c r="D213" s="34" t="s">
        <v>33</v>
      </c>
      <c r="E213" s="5" t="s">
        <v>47</v>
      </c>
      <c r="F213" s="95">
        <f t="array" ref="F213">SUM(IF('Registro egresos II nivel'!$F$2:$F$997=$D213,IF('Registro egresos II nivel'!$T$2:$T$997=$C213,IF('Registro egresos II nivel'!$N$2:$N$997=$E213,'Registro egresos II nivel'!$AB$2:$AB$997,0))))</f>
        <v>0</v>
      </c>
      <c r="G213" s="349" t="s">
        <v>4737</v>
      </c>
    </row>
    <row r="214" spans="1:7" ht="14.25" hidden="1">
      <c r="A214" s="34">
        <v>2022</v>
      </c>
      <c r="B214" s="34" t="s">
        <v>650</v>
      </c>
      <c r="C214" s="34">
        <v>18</v>
      </c>
      <c r="D214" s="34" t="s">
        <v>33</v>
      </c>
      <c r="E214" s="5" t="s">
        <v>4678</v>
      </c>
      <c r="F214" s="351">
        <f t="array" ref="F214">SUM(IF('Registro egresos II nivel'!$F$2:$F$997=$D214,IF('Registro egresos II nivel'!$T$2:$T$997=$C214,IF('Registro egresos II nivel'!$N$2:$N$997="No Renovación Primer Periodo",'Registro egresos II nivel'!$AB$2:$AB$997,0))))+SUM(IF('Registro egresos II nivel'!$F$2:$F$997=$D214,IF('Registro egresos II nivel'!$T$2:$T$997=$C214,IF('Registro egresos II nivel'!$N$2:$N$997="No Renovación Segundo Periodo",'Registro egresos II nivel'!$AB$2:$AB$997,0))))</f>
        <v>0</v>
      </c>
      <c r="G214" s="349" t="s">
        <v>4737</v>
      </c>
    </row>
    <row r="215" spans="1:7" ht="14.25" hidden="1">
      <c r="A215" s="34">
        <v>2022</v>
      </c>
      <c r="B215" s="34" t="s">
        <v>650</v>
      </c>
      <c r="C215" s="34">
        <v>18</v>
      </c>
      <c r="D215" s="34" t="s">
        <v>43</v>
      </c>
      <c r="E215" s="348" t="s">
        <v>36</v>
      </c>
      <c r="F215" s="95">
        <f t="array" ref="F215">SUM(IF('Registro egresos II nivel'!$F$2:$F$997=$D215,IF('Registro egresos II nivel'!$T$2:$T$997=$C215,IF('Registro egresos II nivel'!$N$2:$N$997=$E215,'Registro egresos II nivel'!$AB$2:$AB$997,0))))</f>
        <v>1</v>
      </c>
      <c r="G215" s="34" t="s">
        <v>4738</v>
      </c>
    </row>
    <row r="216" spans="1:7" ht="12.75" hidden="1">
      <c r="A216" s="34">
        <v>2022</v>
      </c>
      <c r="B216" s="34" t="s">
        <v>650</v>
      </c>
      <c r="C216" s="34">
        <v>18</v>
      </c>
      <c r="D216" s="34" t="s">
        <v>43</v>
      </c>
      <c r="E216" s="5" t="s">
        <v>47</v>
      </c>
      <c r="F216" s="95">
        <f t="array" ref="F216">SUM(IF('Registro egresos II nivel'!$F$2:$F$997=$D216,IF('Registro egresos II nivel'!$T$2:$T$997=$C216,IF('Registro egresos II nivel'!$N$2:$N$997=$E216,'Registro egresos II nivel'!$AB$2:$AB$997,0))))</f>
        <v>0</v>
      </c>
      <c r="G216" s="34" t="s">
        <v>4738</v>
      </c>
    </row>
    <row r="217" spans="1:7" ht="12.75" hidden="1">
      <c r="A217" s="34">
        <v>2022</v>
      </c>
      <c r="B217" s="34" t="s">
        <v>650</v>
      </c>
      <c r="C217" s="34">
        <v>18</v>
      </c>
      <c r="D217" s="34" t="s">
        <v>43</v>
      </c>
      <c r="E217" s="5" t="s">
        <v>4678</v>
      </c>
      <c r="F217" s="351">
        <f t="array" ref="F217">SUM(IF('Registro egresos II nivel'!$F$2:$F$997=$D217,IF('Registro egresos II nivel'!$T$2:$T$997=$C217,IF('Registro egresos II nivel'!$N$2:$N$997="No Renovación Primer Periodo",'Registro egresos II nivel'!$AB$2:$AB$997,0))))+SUM(IF('Registro egresos II nivel'!$F$2:$F$997=$D217,IF('Registro egresos II nivel'!$T$2:$T$997=$C217,IF('Registro egresos II nivel'!$N$2:$N$997="No Renovación Segundo Periodo",'Registro egresos II nivel'!$AB$2:$AB$997,0))))</f>
        <v>1</v>
      </c>
      <c r="G217" s="34" t="s">
        <v>4738</v>
      </c>
    </row>
    <row r="218" spans="1:7" ht="14.25" hidden="1">
      <c r="A218" s="34">
        <v>2022</v>
      </c>
      <c r="B218" s="34" t="s">
        <v>649</v>
      </c>
      <c r="C218" s="34">
        <v>19</v>
      </c>
      <c r="D218" s="34" t="s">
        <v>33</v>
      </c>
      <c r="E218" s="348" t="s">
        <v>36</v>
      </c>
      <c r="F218" s="95">
        <f t="array" ref="F218">SUM(IF('Registro egresos I nivel'!$F$2:$F$985=$D218,IF('Registro egresos I nivel'!$T$2:$T$985=$C218,IF('Registro egresos I nivel'!$N$2:$N$985=$E218,IF('Registro egresos I nivel'!$Q$2:$Q$985="Oficio",'Registro egresos I nivel'!$J$2:$J$985,0)))))</f>
        <v>0</v>
      </c>
      <c r="G218" s="349" t="s">
        <v>4737</v>
      </c>
    </row>
    <row r="219" spans="1:7" ht="14.25" hidden="1">
      <c r="A219" s="34">
        <v>2022</v>
      </c>
      <c r="B219" s="34" t="s">
        <v>649</v>
      </c>
      <c r="C219" s="34">
        <v>19</v>
      </c>
      <c r="D219" s="34" t="s">
        <v>33</v>
      </c>
      <c r="E219" s="5" t="s">
        <v>47</v>
      </c>
      <c r="F219" s="95">
        <f t="array" ref="F219">SUM(IF('Registro egresos I nivel'!$F$2:$F$985=$D219,IF('Registro egresos I nivel'!$T$2:$T$985=$C219,IF('Registro egresos I nivel'!$N$2:$N$985=$E219,IF('Registro egresos I nivel'!$Q$2:$Q$985="Oficio",'Registro egresos I nivel'!$J$2:$J$985,0)))))</f>
        <v>0</v>
      </c>
      <c r="G219" s="349" t="s">
        <v>4737</v>
      </c>
    </row>
    <row r="220" spans="1:7" ht="14.25" hidden="1">
      <c r="A220" s="34">
        <v>2022</v>
      </c>
      <c r="B220" s="34" t="s">
        <v>649</v>
      </c>
      <c r="C220" s="34">
        <v>19</v>
      </c>
      <c r="D220" s="34" t="s">
        <v>33</v>
      </c>
      <c r="E220" s="5" t="s">
        <v>4678</v>
      </c>
      <c r="F220" s="95">
        <f t="array" ref="F220">SUM(IF('Registro egresos I nivel'!$F$2:$F$985=$D220,IF('Registro egresos I nivel'!$T$2:$T$985=$C220,IF('Registro egresos I nivel'!$N$2:$N$985="No Renovación Primer Periodo",IF('Registro egresos I nivel'!$Q$2:$Q$985="Oficio",'Registro egresos I nivel'!$J$2:$J$985,0)))))+SUM(IF('Registro egresos I nivel'!$F$2:$F$985=$D220,IF('Registro egresos I nivel'!$T$2:$T$985=$C220,IF('Registro egresos I nivel'!$N$2:$N$985="No Renovación Segundo Periodo",IF('Registro egresos I nivel'!$Q$2:$Q$985="Oficio",'Registro egresos I nivel'!$J$2:$J$985,0)))))</f>
        <v>0</v>
      </c>
      <c r="G220" s="349" t="s">
        <v>4737</v>
      </c>
    </row>
    <row r="221" spans="1:7" ht="14.25" hidden="1">
      <c r="A221" s="34">
        <v>2022</v>
      </c>
      <c r="B221" s="34" t="s">
        <v>649</v>
      </c>
      <c r="C221" s="34">
        <v>19</v>
      </c>
      <c r="D221" s="34" t="s">
        <v>43</v>
      </c>
      <c r="E221" s="348" t="s">
        <v>36</v>
      </c>
      <c r="F221" s="95">
        <f t="array" ref="F221">SUM(IF('Registro egresos I nivel'!$F$2:$F$985=$D221,IF('Registro egresos I nivel'!$T$2:$T$985=$C221,IF('Registro egresos I nivel'!$N$2:$N$985=$E221,IF('Registro egresos I nivel'!$Q$2:$Q$985="Oficio",'Registro egresos I nivel'!$J$2:$J$985,0)))))</f>
        <v>0</v>
      </c>
      <c r="G221" s="34" t="s">
        <v>4738</v>
      </c>
    </row>
    <row r="222" spans="1:7" ht="12.75" hidden="1">
      <c r="A222" s="34">
        <v>2022</v>
      </c>
      <c r="B222" s="34" t="s">
        <v>649</v>
      </c>
      <c r="C222" s="34">
        <v>19</v>
      </c>
      <c r="D222" s="34" t="s">
        <v>43</v>
      </c>
      <c r="E222" s="5" t="s">
        <v>47</v>
      </c>
      <c r="F222" s="95">
        <f t="array" ref="F222">SUM(IF('Registro egresos I nivel'!$F$2:$F$985=$D222,IF('Registro egresos I nivel'!$T$2:$T$985=$C222,IF('Registro egresos I nivel'!$N$2:$N$985=$E222,IF('Registro egresos I nivel'!$Q$2:$Q$985="Oficio",'Registro egresos I nivel'!$J$2:$J$985,0)))))</f>
        <v>1</v>
      </c>
      <c r="G222" s="34" t="s">
        <v>4738</v>
      </c>
    </row>
    <row r="223" spans="1:7" ht="12.75" hidden="1">
      <c r="A223" s="34">
        <v>2022</v>
      </c>
      <c r="B223" s="34" t="s">
        <v>649</v>
      </c>
      <c r="C223" s="34">
        <v>19</v>
      </c>
      <c r="D223" s="34" t="s">
        <v>43</v>
      </c>
      <c r="E223" s="5" t="s">
        <v>4678</v>
      </c>
      <c r="F223" s="95">
        <f t="array" ref="F223">SUM(IF('Registro egresos I nivel'!$F$2:$F$985=$D223,IF('Registro egresos I nivel'!$T$2:$T$985=$C223,IF('Registro egresos I nivel'!$N$2:$N$985="No Renovación Primer Periodo",IF('Registro egresos I nivel'!$Q$2:$Q$985="Oficio",'Registro egresos I nivel'!$J$2:$J$985,0)))))+SUM(IF('Registro egresos I nivel'!$F$2:$F$985=$D223,IF('Registro egresos I nivel'!$T$2:$T$985=$C223,IF('Registro egresos I nivel'!$N$2:$N$985="No Renovación Segundo Periodo",IF('Registro egresos I nivel'!$Q$2:$Q$985="Oficio",'Registro egresos I nivel'!$J$2:$J$985,0)))))</f>
        <v>0</v>
      </c>
      <c r="G223" s="34" t="s">
        <v>4738</v>
      </c>
    </row>
    <row r="224" spans="1:7" ht="14.25" hidden="1">
      <c r="A224" s="34">
        <v>2022</v>
      </c>
      <c r="B224" s="34" t="s">
        <v>650</v>
      </c>
      <c r="C224" s="34">
        <v>19</v>
      </c>
      <c r="D224" s="34" t="s">
        <v>33</v>
      </c>
      <c r="E224" s="348" t="s">
        <v>36</v>
      </c>
      <c r="F224" s="95">
        <f t="array" ref="F224">SUM(IF('Registro egresos II nivel'!$F$2:$F$997=$D224,IF('Registro egresos II nivel'!$T$2:$T$997=$C224,IF('Registro egresos II nivel'!$N$2:$N$997=$E224,'Registro egresos II nivel'!$AB$2:$AB$997,0))))</f>
        <v>1</v>
      </c>
      <c r="G224" s="349" t="s">
        <v>4737</v>
      </c>
    </row>
    <row r="225" spans="1:7" ht="14.25" hidden="1">
      <c r="A225" s="34">
        <v>2022</v>
      </c>
      <c r="B225" s="34" t="s">
        <v>650</v>
      </c>
      <c r="C225" s="34">
        <v>19</v>
      </c>
      <c r="D225" s="34" t="s">
        <v>33</v>
      </c>
      <c r="E225" s="5" t="s">
        <v>47</v>
      </c>
      <c r="F225" s="95">
        <f t="array" ref="F225">SUM(IF('Registro egresos II nivel'!$F$2:$F$997=$D225,IF('Registro egresos II nivel'!$T$2:$T$997=$C225,IF('Registro egresos II nivel'!$N$2:$N$997=$E225,'Registro egresos II nivel'!$AB$2:$AB$997,0))))</f>
        <v>1</v>
      </c>
      <c r="G225" s="349" t="s">
        <v>4737</v>
      </c>
    </row>
    <row r="226" spans="1:7" ht="14.25" hidden="1">
      <c r="A226" s="34">
        <v>2022</v>
      </c>
      <c r="B226" s="34" t="s">
        <v>650</v>
      </c>
      <c r="C226" s="34">
        <v>19</v>
      </c>
      <c r="D226" s="34" t="s">
        <v>33</v>
      </c>
      <c r="E226" s="5" t="s">
        <v>4678</v>
      </c>
      <c r="F226" s="351">
        <f t="array" ref="F226">SUM(IF('Registro egresos II nivel'!$F$2:$F$997=$D226,IF('Registro egresos II nivel'!$T$2:$T$997=$C226,IF('Registro egresos II nivel'!$N$2:$N$997="No Renovación Primer Periodo",'Registro egresos II nivel'!$AB$2:$AB$997,0))))+SUM(IF('Registro egresos II nivel'!$F$2:$F$997=$D226,IF('Registro egresos II nivel'!$T$2:$T$997=$C226,IF('Registro egresos II nivel'!$N$2:$N$997="No Renovación Segundo Periodo",'Registro egresos II nivel'!$AB$2:$AB$997,0))))</f>
        <v>0</v>
      </c>
      <c r="G226" s="349" t="s">
        <v>4737</v>
      </c>
    </row>
    <row r="227" spans="1:7" ht="14.25" hidden="1">
      <c r="A227" s="34">
        <v>2022</v>
      </c>
      <c r="B227" s="34" t="s">
        <v>650</v>
      </c>
      <c r="C227" s="34">
        <v>19</v>
      </c>
      <c r="D227" s="34" t="s">
        <v>43</v>
      </c>
      <c r="E227" s="348" t="s">
        <v>36</v>
      </c>
      <c r="F227" s="95">
        <f t="array" ref="F227">SUM(IF('Registro egresos II nivel'!$F$2:$F$997=$D227,IF('Registro egresos II nivel'!$T$2:$T$997=$C227,IF('Registro egresos II nivel'!$N$2:$N$997=$E227,'Registro egresos II nivel'!$AB$2:$AB$997,0))))</f>
        <v>2</v>
      </c>
      <c r="G227" s="34" t="s">
        <v>4738</v>
      </c>
    </row>
    <row r="228" spans="1:7" ht="12.75" hidden="1">
      <c r="A228" s="34">
        <v>2022</v>
      </c>
      <c r="B228" s="34" t="s">
        <v>650</v>
      </c>
      <c r="C228" s="34">
        <v>19</v>
      </c>
      <c r="D228" s="34" t="s">
        <v>43</v>
      </c>
      <c r="E228" s="5" t="s">
        <v>47</v>
      </c>
      <c r="F228" s="95">
        <f t="array" ref="F228">SUM(IF('Registro egresos II nivel'!$F$2:$F$997=$D228,IF('Registro egresos II nivel'!$T$2:$T$997=$C228,IF('Registro egresos II nivel'!$N$2:$N$997=$E228,'Registro egresos II nivel'!$AB$2:$AB$997,0))))</f>
        <v>1</v>
      </c>
      <c r="G228" s="34" t="s">
        <v>4738</v>
      </c>
    </row>
    <row r="229" spans="1:7" ht="12.75" hidden="1">
      <c r="A229" s="34">
        <v>2022</v>
      </c>
      <c r="B229" s="34" t="s">
        <v>650</v>
      </c>
      <c r="C229" s="34">
        <v>19</v>
      </c>
      <c r="D229" s="34" t="s">
        <v>43</v>
      </c>
      <c r="E229" s="5" t="s">
        <v>4678</v>
      </c>
      <c r="F229" s="351">
        <f t="array" ref="F229">SUM(IF('Registro egresos II nivel'!$F$2:$F$997=$D229,IF('Registro egresos II nivel'!$T$2:$T$997=$C229,IF('Registro egresos II nivel'!$N$2:$N$997="No Renovación Primer Periodo",'Registro egresos II nivel'!$AB$2:$AB$997,0))))+SUM(IF('Registro egresos II nivel'!$F$2:$F$997=$D229,IF('Registro egresos II nivel'!$T$2:$T$997=$C229,IF('Registro egresos II nivel'!$N$2:$N$997="No Renovación Segundo Periodo",'Registro egresos II nivel'!$AB$2:$AB$997,0))))</f>
        <v>0</v>
      </c>
      <c r="G229" s="34" t="s">
        <v>4738</v>
      </c>
    </row>
    <row r="230" spans="1:7" ht="14.25" hidden="1">
      <c r="A230" s="34">
        <v>2022</v>
      </c>
      <c r="B230" s="34" t="s">
        <v>649</v>
      </c>
      <c r="C230" s="34">
        <v>20</v>
      </c>
      <c r="D230" s="34" t="s">
        <v>33</v>
      </c>
      <c r="E230" s="348" t="s">
        <v>36</v>
      </c>
      <c r="F230" s="95">
        <f t="array" ref="F230">SUM(IF('Registro egresos I nivel'!$F$2:$F$985=$D230,IF('Registro egresos I nivel'!$T$2:$T$985=$C230,IF('Registro egresos I nivel'!$N$2:$N$985=$E230,IF('Registro egresos I nivel'!$Q$2:$Q$985="Oficio",'Registro egresos I nivel'!$J$2:$J$985,0)))))</f>
        <v>0</v>
      </c>
      <c r="G230" s="349" t="s">
        <v>4737</v>
      </c>
    </row>
    <row r="231" spans="1:7" ht="14.25" hidden="1">
      <c r="A231" s="34">
        <v>2022</v>
      </c>
      <c r="B231" s="34" t="s">
        <v>649</v>
      </c>
      <c r="C231" s="34">
        <v>20</v>
      </c>
      <c r="D231" s="34" t="s">
        <v>33</v>
      </c>
      <c r="E231" s="5" t="s">
        <v>47</v>
      </c>
      <c r="F231" s="95">
        <f t="array" ref="F231">SUM(IF('Registro egresos I nivel'!$F$2:$F$985=$D231,IF('Registro egresos I nivel'!$T$2:$T$985=$C231,IF('Registro egresos I nivel'!$N$2:$N$985=$E231,IF('Registro egresos I nivel'!$Q$2:$Q$985="Oficio",'Registro egresos I nivel'!$J$2:$J$985,0)))))</f>
        <v>0</v>
      </c>
      <c r="G231" s="349" t="s">
        <v>4737</v>
      </c>
    </row>
    <row r="232" spans="1:7" ht="14.25" hidden="1">
      <c r="A232" s="34">
        <v>2022</v>
      </c>
      <c r="B232" s="34" t="s">
        <v>649</v>
      </c>
      <c r="C232" s="34">
        <v>20</v>
      </c>
      <c r="D232" s="34" t="s">
        <v>33</v>
      </c>
      <c r="E232" s="5" t="s">
        <v>4678</v>
      </c>
      <c r="F232" s="95">
        <f t="array" ref="F232">SUM(IF('Registro egresos I nivel'!$F$2:$F$985=$D232,IF('Registro egresos I nivel'!$T$2:$T$985=$C232,IF('Registro egresos I nivel'!$N$2:$N$985="No Renovación Primer Periodo",IF('Registro egresos I nivel'!$Q$2:$Q$985="Oficio",'Registro egresos I nivel'!$J$2:$J$985,0)))))+SUM(IF('Registro egresos I nivel'!$F$2:$F$985=$D232,IF('Registro egresos I nivel'!$T$2:$T$985=$C232,IF('Registro egresos I nivel'!$N$2:$N$985="No Renovación Segundo Periodo",IF('Registro egresos I nivel'!$Q$2:$Q$985="Oficio",'Registro egresos I nivel'!$J$2:$J$985,0)))))</f>
        <v>0</v>
      </c>
      <c r="G232" s="349" t="s">
        <v>4737</v>
      </c>
    </row>
    <row r="233" spans="1:7" ht="14.25" hidden="1">
      <c r="A233" s="34">
        <v>2022</v>
      </c>
      <c r="B233" s="34" t="s">
        <v>649</v>
      </c>
      <c r="C233" s="34">
        <v>20</v>
      </c>
      <c r="D233" s="34" t="s">
        <v>43</v>
      </c>
      <c r="E233" s="348" t="s">
        <v>36</v>
      </c>
      <c r="F233" s="95">
        <f t="array" ref="F233">SUM(IF('Registro egresos I nivel'!$F$2:$F$985=$D233,IF('Registro egresos I nivel'!$T$2:$T$985=$C233,IF('Registro egresos I nivel'!$N$2:$N$985=$E233,IF('Registro egresos I nivel'!$Q$2:$Q$985="Oficio",'Registro egresos I nivel'!$J$2:$J$985,0)))))</f>
        <v>0</v>
      </c>
      <c r="G233" s="34" t="s">
        <v>4738</v>
      </c>
    </row>
    <row r="234" spans="1:7" ht="12.75" hidden="1">
      <c r="A234" s="34">
        <v>2022</v>
      </c>
      <c r="B234" s="34" t="s">
        <v>649</v>
      </c>
      <c r="C234" s="34">
        <v>20</v>
      </c>
      <c r="D234" s="34" t="s">
        <v>43</v>
      </c>
      <c r="E234" s="5" t="s">
        <v>47</v>
      </c>
      <c r="F234" s="95">
        <f t="array" ref="F234">SUM(IF('Registro egresos I nivel'!$F$2:$F$985=$D234,IF('Registro egresos I nivel'!$T$2:$T$985=$C234,IF('Registro egresos I nivel'!$N$2:$N$985=$E234,IF('Registro egresos I nivel'!$Q$2:$Q$985="Oficio",'Registro egresos I nivel'!$J$2:$J$985,0)))))</f>
        <v>0</v>
      </c>
      <c r="G234" s="34" t="s">
        <v>4738</v>
      </c>
    </row>
    <row r="235" spans="1:7" ht="12.75" hidden="1">
      <c r="A235" s="34">
        <v>2022</v>
      </c>
      <c r="B235" s="34" t="s">
        <v>649</v>
      </c>
      <c r="C235" s="34">
        <v>20</v>
      </c>
      <c r="D235" s="34" t="s">
        <v>43</v>
      </c>
      <c r="E235" s="5" t="s">
        <v>4678</v>
      </c>
      <c r="F235" s="95">
        <f t="array" ref="F235">SUM(IF('Registro egresos I nivel'!$F$2:$F$985=$D235,IF('Registro egresos I nivel'!$T$2:$T$985=$C235,IF('Registro egresos I nivel'!$N$2:$N$985="No Renovación Primer Periodo",IF('Registro egresos I nivel'!$Q$2:$Q$985="Oficio",'Registro egresos I nivel'!$J$2:$J$985,0)))))+SUM(IF('Registro egresos I nivel'!$F$2:$F$985=$D235,IF('Registro egresos I nivel'!$T$2:$T$985=$C235,IF('Registro egresos I nivel'!$N$2:$N$985="No Renovación Segundo Periodo",IF('Registro egresos I nivel'!$Q$2:$Q$985="Oficio",'Registro egresos I nivel'!$J$2:$J$985,0)))))</f>
        <v>0</v>
      </c>
      <c r="G235" s="34" t="s">
        <v>4738</v>
      </c>
    </row>
    <row r="236" spans="1:7" ht="14.25" hidden="1">
      <c r="A236" s="34">
        <v>2022</v>
      </c>
      <c r="B236" s="34" t="s">
        <v>650</v>
      </c>
      <c r="C236" s="34">
        <v>20</v>
      </c>
      <c r="D236" s="34" t="s">
        <v>33</v>
      </c>
      <c r="E236" s="348" t="s">
        <v>36</v>
      </c>
      <c r="F236" s="95">
        <f t="array" ref="F236">SUM(IF('Registro egresos II nivel'!$F$2:$F$997=$D236,IF('Registro egresos II nivel'!$T$2:$T$997=$C236,IF('Registro egresos II nivel'!$N$2:$N$997=$E236,'Registro egresos II nivel'!$AB$2:$AB$997,0))))</f>
        <v>0</v>
      </c>
      <c r="G236" s="349" t="s">
        <v>4737</v>
      </c>
    </row>
    <row r="237" spans="1:7" ht="14.25" hidden="1">
      <c r="A237" s="34">
        <v>2022</v>
      </c>
      <c r="B237" s="34" t="s">
        <v>650</v>
      </c>
      <c r="C237" s="34">
        <v>20</v>
      </c>
      <c r="D237" s="34" t="s">
        <v>33</v>
      </c>
      <c r="E237" s="5" t="s">
        <v>47</v>
      </c>
      <c r="F237" s="95">
        <f t="array" ref="F237">SUM(IF('Registro egresos II nivel'!$F$2:$F$997=$D237,IF('Registro egresos II nivel'!$T$2:$T$997=$C237,IF('Registro egresos II nivel'!$N$2:$N$997=$E237,'Registro egresos II nivel'!$AB$2:$AB$997,0))))</f>
        <v>0</v>
      </c>
      <c r="G237" s="349" t="s">
        <v>4737</v>
      </c>
    </row>
    <row r="238" spans="1:7" ht="14.25" hidden="1">
      <c r="A238" s="34">
        <v>2022</v>
      </c>
      <c r="B238" s="34" t="s">
        <v>650</v>
      </c>
      <c r="C238" s="34">
        <v>20</v>
      </c>
      <c r="D238" s="34" t="s">
        <v>33</v>
      </c>
      <c r="E238" s="5" t="s">
        <v>4678</v>
      </c>
      <c r="F238" s="351">
        <f t="array" ref="F238">SUM(IF('Registro egresos II nivel'!$F$2:$F$997=$D238,IF('Registro egresos II nivel'!$T$2:$T$997=$C238,IF('Registro egresos II nivel'!$N$2:$N$997="No Renovación Primer Periodo",'Registro egresos II nivel'!$AB$2:$AB$997,0))))+SUM(IF('Registro egresos II nivel'!$F$2:$F$997=$D238,IF('Registro egresos II nivel'!$T$2:$T$997=$C238,IF('Registro egresos II nivel'!$N$2:$N$997="No Renovación Segundo Periodo",'Registro egresos II nivel'!$AB$2:$AB$997,0))))</f>
        <v>2</v>
      </c>
      <c r="G238" s="349" t="s">
        <v>4737</v>
      </c>
    </row>
    <row r="239" spans="1:7" ht="14.25" hidden="1">
      <c r="A239" s="34">
        <v>2022</v>
      </c>
      <c r="B239" s="34" t="s">
        <v>650</v>
      </c>
      <c r="C239" s="34">
        <v>20</v>
      </c>
      <c r="D239" s="34" t="s">
        <v>43</v>
      </c>
      <c r="E239" s="348" t="s">
        <v>36</v>
      </c>
      <c r="F239" s="95">
        <f t="array" ref="F239">SUM(IF('Registro egresos II nivel'!$F$2:$F$997=$D239,IF('Registro egresos II nivel'!$T$2:$T$997=$C239,IF('Registro egresos II nivel'!$N$2:$N$997=$E239,'Registro egresos II nivel'!$AB$2:$AB$997,0))))</f>
        <v>0</v>
      </c>
      <c r="G239" s="34" t="s">
        <v>4738</v>
      </c>
    </row>
    <row r="240" spans="1:7" ht="12.75" hidden="1">
      <c r="A240" s="34">
        <v>2022</v>
      </c>
      <c r="B240" s="34" t="s">
        <v>650</v>
      </c>
      <c r="C240" s="34">
        <v>20</v>
      </c>
      <c r="D240" s="34" t="s">
        <v>43</v>
      </c>
      <c r="E240" s="5" t="s">
        <v>47</v>
      </c>
      <c r="F240" s="95">
        <f t="array" ref="F240">SUM(IF('Registro egresos II nivel'!$F$2:$F$997=$D240,IF('Registro egresos II nivel'!$T$2:$T$997=$C240,IF('Registro egresos II nivel'!$N$2:$N$997=$E240,'Registro egresos II nivel'!$AB$2:$AB$997,0))))</f>
        <v>1</v>
      </c>
      <c r="G240" s="34" t="s">
        <v>4738</v>
      </c>
    </row>
    <row r="241" spans="1:7" ht="12.75" hidden="1">
      <c r="A241" s="34">
        <v>2022</v>
      </c>
      <c r="B241" s="34" t="s">
        <v>650</v>
      </c>
      <c r="C241" s="34">
        <v>20</v>
      </c>
      <c r="D241" s="34" t="s">
        <v>43</v>
      </c>
      <c r="E241" s="5" t="s">
        <v>4678</v>
      </c>
      <c r="F241" s="351">
        <f t="array" ref="F241">SUM(IF('Registro egresos II nivel'!$F$2:$F$997=$D241,IF('Registro egresos II nivel'!$T$2:$T$997=$C241,IF('Registro egresos II nivel'!$N$2:$N$997="No Renovación Primer Periodo",'Registro egresos II nivel'!$AB$2:$AB$997,0))))+SUM(IF('Registro egresos II nivel'!$F$2:$F$997=$D241,IF('Registro egresos II nivel'!$T$2:$T$997=$C241,IF('Registro egresos II nivel'!$N$2:$N$997="No Renovación Segundo Periodo",'Registro egresos II nivel'!$AB$2:$AB$997,0))))</f>
        <v>1</v>
      </c>
      <c r="G241" s="34" t="s">
        <v>4738</v>
      </c>
    </row>
    <row r="242" spans="1:7" ht="14.25" hidden="1">
      <c r="A242" s="34">
        <v>2022</v>
      </c>
      <c r="B242" s="34" t="s">
        <v>649</v>
      </c>
      <c r="C242" s="34">
        <v>21</v>
      </c>
      <c r="D242" s="34" t="s">
        <v>33</v>
      </c>
      <c r="E242" s="348" t="s">
        <v>36</v>
      </c>
      <c r="F242" s="95">
        <f t="array" ref="F242">SUM(IF('Registro egresos I nivel'!$F$2:$F$985=$D242,IF('Registro egresos I nivel'!$T$2:$T$985=$C242,IF('Registro egresos I nivel'!$N$2:$N$985=$E242,IF('Registro egresos I nivel'!$Q$2:$Q$985="Oficio",'Registro egresos I nivel'!$J$2:$J$985,0)))))</f>
        <v>1</v>
      </c>
      <c r="G242" s="349" t="s">
        <v>4737</v>
      </c>
    </row>
    <row r="243" spans="1:7" ht="14.25" hidden="1">
      <c r="A243" s="34">
        <v>2022</v>
      </c>
      <c r="B243" s="34" t="s">
        <v>649</v>
      </c>
      <c r="C243" s="34">
        <v>21</v>
      </c>
      <c r="D243" s="34" t="s">
        <v>33</v>
      </c>
      <c r="E243" s="5" t="s">
        <v>47</v>
      </c>
      <c r="F243" s="95">
        <f t="array" ref="F243">SUM(IF('Registro egresos I nivel'!$F$2:$F$985=$D243,IF('Registro egresos I nivel'!$T$2:$T$985=$C243,IF('Registro egresos I nivel'!$N$2:$N$985=$E243,IF('Registro egresos I nivel'!$Q$2:$Q$985="Oficio",'Registro egresos I nivel'!$J$2:$J$985,0)))))</f>
        <v>0</v>
      </c>
      <c r="G243" s="349" t="s">
        <v>4737</v>
      </c>
    </row>
    <row r="244" spans="1:7" ht="14.25" hidden="1">
      <c r="A244" s="34">
        <v>2022</v>
      </c>
      <c r="B244" s="34" t="s">
        <v>649</v>
      </c>
      <c r="C244" s="34">
        <v>21</v>
      </c>
      <c r="D244" s="34" t="s">
        <v>33</v>
      </c>
      <c r="E244" s="5" t="s">
        <v>4678</v>
      </c>
      <c r="F244" s="95">
        <f t="array" ref="F244">SUM(IF('Registro egresos I nivel'!$F$2:$F$985=$D244,IF('Registro egresos I nivel'!$T$2:$T$985=$C244,IF('Registro egresos I nivel'!$N$2:$N$985="No Renovación Primer Periodo",IF('Registro egresos I nivel'!$Q$2:$Q$985="Oficio",'Registro egresos I nivel'!$J$2:$J$985,0)))))+SUM(IF('Registro egresos I nivel'!$F$2:$F$985=$D244,IF('Registro egresos I nivel'!$T$2:$T$985=$C244,IF('Registro egresos I nivel'!$N$2:$N$985="No Renovación Segundo Periodo",IF('Registro egresos I nivel'!$Q$2:$Q$985="Oficio",'Registro egresos I nivel'!$J$2:$J$985,0)))))</f>
        <v>0</v>
      </c>
      <c r="G244" s="349" t="s">
        <v>4737</v>
      </c>
    </row>
    <row r="245" spans="1:7" ht="14.25" hidden="1">
      <c r="A245" s="34">
        <v>2022</v>
      </c>
      <c r="B245" s="34" t="s">
        <v>649</v>
      </c>
      <c r="C245" s="34">
        <v>21</v>
      </c>
      <c r="D245" s="34" t="s">
        <v>43</v>
      </c>
      <c r="E245" s="348" t="s">
        <v>36</v>
      </c>
      <c r="F245" s="95">
        <f t="array" ref="F245">SUM(IF('Registro egresos I nivel'!$F$2:$F$985=$D245,IF('Registro egresos I nivel'!$T$2:$T$985=$C245,IF('Registro egresos I nivel'!$N$2:$N$985=$E245,IF('Registro egresos I nivel'!$Q$2:$Q$985="Oficio",'Registro egresos I nivel'!$J$2:$J$985,0)))))</f>
        <v>0</v>
      </c>
      <c r="G245" s="34" t="s">
        <v>4738</v>
      </c>
    </row>
    <row r="246" spans="1:7" ht="12.75" hidden="1">
      <c r="A246" s="34">
        <v>2022</v>
      </c>
      <c r="B246" s="34" t="s">
        <v>649</v>
      </c>
      <c r="C246" s="34">
        <v>21</v>
      </c>
      <c r="D246" s="34" t="s">
        <v>43</v>
      </c>
      <c r="E246" s="5" t="s">
        <v>47</v>
      </c>
      <c r="F246" s="95">
        <f t="array" ref="F246">SUM(IF('Registro egresos I nivel'!$F$2:$F$985=$D246,IF('Registro egresos I nivel'!$T$2:$T$985=$C246,IF('Registro egresos I nivel'!$N$2:$N$985=$E246,IF('Registro egresos I nivel'!$Q$2:$Q$985="Oficio",'Registro egresos I nivel'!$J$2:$J$985,0)))))</f>
        <v>0</v>
      </c>
      <c r="G246" s="34" t="s">
        <v>4738</v>
      </c>
    </row>
    <row r="247" spans="1:7" ht="12.75" hidden="1">
      <c r="A247" s="34">
        <v>2022</v>
      </c>
      <c r="B247" s="34" t="s">
        <v>649</v>
      </c>
      <c r="C247" s="34">
        <v>21</v>
      </c>
      <c r="D247" s="34" t="s">
        <v>43</v>
      </c>
      <c r="E247" s="5" t="s">
        <v>4678</v>
      </c>
      <c r="F247" s="95">
        <f t="array" ref="F247">SUM(IF('Registro egresos I nivel'!$F$2:$F$985=$D247,IF('Registro egresos I nivel'!$T$2:$T$985=$C247,IF('Registro egresos I nivel'!$N$2:$N$985="No Renovación Primer Periodo",IF('Registro egresos I nivel'!$Q$2:$Q$985="Oficio",'Registro egresos I nivel'!$J$2:$J$985,0)))))+SUM(IF('Registro egresos I nivel'!$F$2:$F$985=$D247,IF('Registro egresos I nivel'!$T$2:$T$985=$C247,IF('Registro egresos I nivel'!$N$2:$N$985="No Renovación Segundo Periodo",IF('Registro egresos I nivel'!$Q$2:$Q$985="Oficio",'Registro egresos I nivel'!$J$2:$J$985,0)))))</f>
        <v>0</v>
      </c>
      <c r="G247" s="34" t="s">
        <v>4738</v>
      </c>
    </row>
    <row r="248" spans="1:7" ht="14.25" hidden="1">
      <c r="A248" s="34">
        <v>2022</v>
      </c>
      <c r="B248" s="34" t="s">
        <v>650</v>
      </c>
      <c r="C248" s="34">
        <v>21</v>
      </c>
      <c r="D248" s="34" t="s">
        <v>33</v>
      </c>
      <c r="E248" s="348" t="s">
        <v>36</v>
      </c>
      <c r="F248" s="95">
        <f t="array" ref="F248">SUM(IF('Registro egresos II nivel'!$F$2:$F$997=$D248,IF('Registro egresos II nivel'!$T$2:$T$997=$C248,IF('Registro egresos II nivel'!$N$2:$N$997=$E248,'Registro egresos II nivel'!$AB$2:$AB$997,0))))</f>
        <v>5</v>
      </c>
      <c r="G248" s="349" t="s">
        <v>4737</v>
      </c>
    </row>
    <row r="249" spans="1:7" ht="14.25" hidden="1">
      <c r="A249" s="34">
        <v>2022</v>
      </c>
      <c r="B249" s="34" t="s">
        <v>650</v>
      </c>
      <c r="C249" s="34">
        <v>21</v>
      </c>
      <c r="D249" s="34" t="s">
        <v>33</v>
      </c>
      <c r="E249" s="5" t="s">
        <v>47</v>
      </c>
      <c r="F249" s="95">
        <f t="array" ref="F249">SUM(IF('Registro egresos II nivel'!$F$2:$F$997=$D249,IF('Registro egresos II nivel'!$T$2:$T$997=$C249,IF('Registro egresos II nivel'!$N$2:$N$997=$E249,'Registro egresos II nivel'!$AB$2:$AB$997,0))))</f>
        <v>2</v>
      </c>
      <c r="G249" s="349" t="s">
        <v>4737</v>
      </c>
    </row>
    <row r="250" spans="1:7" ht="14.25" hidden="1">
      <c r="A250" s="34">
        <v>2022</v>
      </c>
      <c r="B250" s="34" t="s">
        <v>650</v>
      </c>
      <c r="C250" s="34">
        <v>21</v>
      </c>
      <c r="D250" s="34" t="s">
        <v>33</v>
      </c>
      <c r="E250" s="5" t="s">
        <v>4678</v>
      </c>
      <c r="F250" s="351">
        <f t="array" ref="F250">SUM(IF('Registro egresos II nivel'!$F$2:$F$997=$D250,IF('Registro egresos II nivel'!$T$2:$T$997=$C250,IF('Registro egresos II nivel'!$N$2:$N$997="No Renovación Primer Periodo",'Registro egresos II nivel'!$AB$2:$AB$997,0))))+SUM(IF('Registro egresos II nivel'!$F$2:$F$997=$D250,IF('Registro egresos II nivel'!$T$2:$T$997=$C250,IF('Registro egresos II nivel'!$N$2:$N$997="No Renovación Segundo Periodo",'Registro egresos II nivel'!$AB$2:$AB$997,0))))</f>
        <v>1</v>
      </c>
      <c r="G250" s="349" t="s">
        <v>4737</v>
      </c>
    </row>
    <row r="251" spans="1:7" ht="14.25" hidden="1">
      <c r="A251" s="34">
        <v>2022</v>
      </c>
      <c r="B251" s="34" t="s">
        <v>650</v>
      </c>
      <c r="C251" s="34">
        <v>21</v>
      </c>
      <c r="D251" s="34" t="s">
        <v>43</v>
      </c>
      <c r="E251" s="348" t="s">
        <v>36</v>
      </c>
      <c r="F251" s="95">
        <f t="array" ref="F251">SUM(IF('Registro egresos II nivel'!$F$2:$F$997=$D251,IF('Registro egresos II nivel'!$T$2:$T$997=$C251,IF('Registro egresos II nivel'!$N$2:$N$997=$E251,'Registro egresos II nivel'!$AB$2:$AB$997,0))))</f>
        <v>3</v>
      </c>
      <c r="G251" s="34" t="s">
        <v>4738</v>
      </c>
    </row>
    <row r="252" spans="1:7" ht="12.75" hidden="1">
      <c r="A252" s="34">
        <v>2022</v>
      </c>
      <c r="B252" s="34" t="s">
        <v>650</v>
      </c>
      <c r="C252" s="34">
        <v>21</v>
      </c>
      <c r="D252" s="34" t="s">
        <v>43</v>
      </c>
      <c r="E252" s="5" t="s">
        <v>47</v>
      </c>
      <c r="F252" s="95">
        <f t="array" ref="F252">SUM(IF('Registro egresos II nivel'!$F$2:$F$997=$D252,IF('Registro egresos II nivel'!$T$2:$T$997=$C252,IF('Registro egresos II nivel'!$N$2:$N$997=$E252,'Registro egresos II nivel'!$AB$2:$AB$997,0))))</f>
        <v>1</v>
      </c>
      <c r="G252" s="34" t="s">
        <v>4738</v>
      </c>
    </row>
    <row r="253" spans="1:7" ht="12.75" hidden="1">
      <c r="A253" s="34">
        <v>2022</v>
      </c>
      <c r="B253" s="34" t="s">
        <v>650</v>
      </c>
      <c r="C253" s="34">
        <v>21</v>
      </c>
      <c r="D253" s="34" t="s">
        <v>43</v>
      </c>
      <c r="E253" s="5" t="s">
        <v>4678</v>
      </c>
      <c r="F253" s="351">
        <f t="array" ref="F253">SUM(IF('Registro egresos II nivel'!$F$2:$F$997=$D253,IF('Registro egresos II nivel'!$T$2:$T$997=$C253,IF('Registro egresos II nivel'!$N$2:$N$997="No Renovación Primer Periodo",'Registro egresos II nivel'!$AB$2:$AB$997,0))))+SUM(IF('Registro egresos II nivel'!$F$2:$F$997=$D253,IF('Registro egresos II nivel'!$T$2:$T$997=$C253,IF('Registro egresos II nivel'!$N$2:$N$997="No Renovación Segundo Periodo",'Registro egresos II nivel'!$AB$2:$AB$997,0))))</f>
        <v>8</v>
      </c>
      <c r="G253" s="34" t="s">
        <v>4738</v>
      </c>
    </row>
    <row r="254" spans="1:7" ht="14.25" hidden="1">
      <c r="A254" s="34">
        <v>2022</v>
      </c>
      <c r="B254" s="34" t="s">
        <v>649</v>
      </c>
      <c r="C254" s="34">
        <v>22</v>
      </c>
      <c r="D254" s="34" t="s">
        <v>33</v>
      </c>
      <c r="E254" s="348" t="s">
        <v>36</v>
      </c>
      <c r="F254" s="95">
        <f t="array" ref="F254">SUM(IF('Registro egresos I nivel'!$F$2:$F$985=$D254,IF('Registro egresos I nivel'!$T$2:$T$985=$C254,IF('Registro egresos I nivel'!$N$2:$N$985=$E254,IF('Registro egresos I nivel'!$Q$2:$Q$985="Oficio",'Registro egresos I nivel'!$J$2:$J$985,0)))))</f>
        <v>0</v>
      </c>
      <c r="G254" s="349" t="s">
        <v>4737</v>
      </c>
    </row>
    <row r="255" spans="1:7" ht="14.25" hidden="1">
      <c r="A255" s="34">
        <v>2022</v>
      </c>
      <c r="B255" s="34" t="s">
        <v>649</v>
      </c>
      <c r="C255" s="34">
        <v>22</v>
      </c>
      <c r="D255" s="34" t="s">
        <v>33</v>
      </c>
      <c r="E255" s="5" t="s">
        <v>47</v>
      </c>
      <c r="F255" s="95">
        <f t="array" ref="F255">SUM(IF('Registro egresos I nivel'!$F$2:$F$985=$D255,IF('Registro egresos I nivel'!$T$2:$T$985=$C255,IF('Registro egresos I nivel'!$N$2:$N$985=$E255,IF('Registro egresos I nivel'!$Q$2:$Q$985="Oficio",'Registro egresos I nivel'!$J$2:$J$985,0)))))</f>
        <v>0</v>
      </c>
      <c r="G255" s="349" t="s">
        <v>4737</v>
      </c>
    </row>
    <row r="256" spans="1:7" ht="14.25" hidden="1">
      <c r="A256" s="34">
        <v>2022</v>
      </c>
      <c r="B256" s="34" t="s">
        <v>649</v>
      </c>
      <c r="C256" s="34">
        <v>22</v>
      </c>
      <c r="D256" s="34" t="s">
        <v>33</v>
      </c>
      <c r="E256" s="5" t="s">
        <v>4678</v>
      </c>
      <c r="F256" s="95">
        <f t="array" ref="F256">SUM(IF('Registro egresos I nivel'!$F$2:$F$985=$D256,IF('Registro egresos I nivel'!$T$2:$T$985=$C256,IF('Registro egresos I nivel'!$N$2:$N$985="No Renovación Primer Periodo",IF('Registro egresos I nivel'!$Q$2:$Q$985="Oficio",'Registro egresos I nivel'!$J$2:$J$985,0)))))+SUM(IF('Registro egresos I nivel'!$F$2:$F$985=$D256,IF('Registro egresos I nivel'!$T$2:$T$985=$C256,IF('Registro egresos I nivel'!$N$2:$N$985="No Renovación Segundo Periodo",IF('Registro egresos I nivel'!$Q$2:$Q$985="Oficio",'Registro egresos I nivel'!$J$2:$J$985,0)))))</f>
        <v>0</v>
      </c>
      <c r="G256" s="349" t="s">
        <v>4737</v>
      </c>
    </row>
    <row r="257" spans="1:7" ht="14.25" hidden="1">
      <c r="A257" s="34">
        <v>2022</v>
      </c>
      <c r="B257" s="34" t="s">
        <v>649</v>
      </c>
      <c r="C257" s="34">
        <v>22</v>
      </c>
      <c r="D257" s="34" t="s">
        <v>43</v>
      </c>
      <c r="E257" s="348" t="s">
        <v>36</v>
      </c>
      <c r="F257" s="95">
        <f t="array" ref="F257">SUM(IF('Registro egresos I nivel'!$F$2:$F$985=$D257,IF('Registro egresos I nivel'!$T$2:$T$985=$C257,IF('Registro egresos I nivel'!$N$2:$N$985=$E257,IF('Registro egresos I nivel'!$Q$2:$Q$985="Oficio",'Registro egresos I nivel'!$J$2:$J$985,0)))))</f>
        <v>0</v>
      </c>
      <c r="G257" s="34" t="s">
        <v>4738</v>
      </c>
    </row>
    <row r="258" spans="1:7" ht="12.75" hidden="1">
      <c r="A258" s="34">
        <v>2022</v>
      </c>
      <c r="B258" s="34" t="s">
        <v>649</v>
      </c>
      <c r="C258" s="34">
        <v>22</v>
      </c>
      <c r="D258" s="34" t="s">
        <v>43</v>
      </c>
      <c r="E258" s="5" t="s">
        <v>47</v>
      </c>
      <c r="F258" s="95">
        <f t="array" ref="F258">SUM(IF('Registro egresos I nivel'!$F$2:$F$985=$D258,IF('Registro egresos I nivel'!$T$2:$T$985=$C258,IF('Registro egresos I nivel'!$N$2:$N$985=$E258,IF('Registro egresos I nivel'!$Q$2:$Q$985="Oficio",'Registro egresos I nivel'!$J$2:$J$985,0)))))</f>
        <v>0</v>
      </c>
      <c r="G258" s="34" t="s">
        <v>4738</v>
      </c>
    </row>
    <row r="259" spans="1:7" ht="12.75" hidden="1">
      <c r="A259" s="34">
        <v>2022</v>
      </c>
      <c r="B259" s="34" t="s">
        <v>649</v>
      </c>
      <c r="C259" s="34">
        <v>22</v>
      </c>
      <c r="D259" s="34" t="s">
        <v>43</v>
      </c>
      <c r="E259" s="5" t="s">
        <v>4678</v>
      </c>
      <c r="F259" s="95">
        <f t="array" ref="F259">SUM(IF('Registro egresos I nivel'!$F$2:$F$985=$D259,IF('Registro egresos I nivel'!$T$2:$T$985=$C259,IF('Registro egresos I nivel'!$N$2:$N$985="No Renovación Primer Periodo",IF('Registro egresos I nivel'!$Q$2:$Q$985="Oficio",'Registro egresos I nivel'!$J$2:$J$985,0)))))+SUM(IF('Registro egresos I nivel'!$F$2:$F$985=$D259,IF('Registro egresos I nivel'!$T$2:$T$985=$C259,IF('Registro egresos I nivel'!$N$2:$N$985="No Renovación Segundo Periodo",IF('Registro egresos I nivel'!$Q$2:$Q$985="Oficio",'Registro egresos I nivel'!$J$2:$J$985,0)))))</f>
        <v>0</v>
      </c>
      <c r="G259" s="34" t="s">
        <v>4738</v>
      </c>
    </row>
    <row r="260" spans="1:7" ht="14.25" hidden="1">
      <c r="A260" s="34">
        <v>2022</v>
      </c>
      <c r="B260" s="34" t="s">
        <v>650</v>
      </c>
      <c r="C260" s="34">
        <v>22</v>
      </c>
      <c r="D260" s="34" t="s">
        <v>33</v>
      </c>
      <c r="E260" s="348" t="s">
        <v>36</v>
      </c>
      <c r="F260" s="95">
        <f t="array" ref="F260">SUM(IF('Registro egresos II nivel'!$F$2:$F$997=$D260,IF('Registro egresos II nivel'!$T$2:$T$997=$C260,IF('Registro egresos II nivel'!$N$2:$N$997=$E260,'Registro egresos II nivel'!$AB$2:$AB$997,0))))</f>
        <v>1</v>
      </c>
      <c r="G260" s="349" t="s">
        <v>4737</v>
      </c>
    </row>
    <row r="261" spans="1:7" ht="14.25" hidden="1">
      <c r="A261" s="34">
        <v>2022</v>
      </c>
      <c r="B261" s="34" t="s">
        <v>650</v>
      </c>
      <c r="C261" s="34">
        <v>22</v>
      </c>
      <c r="D261" s="34" t="s">
        <v>33</v>
      </c>
      <c r="E261" s="5" t="s">
        <v>47</v>
      </c>
      <c r="F261" s="95">
        <f t="array" ref="F261">SUM(IF('Registro egresos II nivel'!$F$2:$F$997=$D261,IF('Registro egresos II nivel'!$T$2:$T$997=$C261,IF('Registro egresos II nivel'!$N$2:$N$997=$E261,'Registro egresos II nivel'!$AB$2:$AB$997,0))))</f>
        <v>0</v>
      </c>
      <c r="G261" s="349" t="s">
        <v>4737</v>
      </c>
    </row>
    <row r="262" spans="1:7" ht="14.25" hidden="1">
      <c r="A262" s="34">
        <v>2022</v>
      </c>
      <c r="B262" s="34" t="s">
        <v>650</v>
      </c>
      <c r="C262" s="34">
        <v>22</v>
      </c>
      <c r="D262" s="34" t="s">
        <v>33</v>
      </c>
      <c r="E262" s="5" t="s">
        <v>4678</v>
      </c>
      <c r="F262" s="351">
        <f t="array" ref="F262">SUM(IF('Registro egresos II nivel'!$F$2:$F$997=$D262,IF('Registro egresos II nivel'!$T$2:$T$997=$C262,IF('Registro egresos II nivel'!$N$2:$N$997="No Renovación Primer Periodo",'Registro egresos II nivel'!$AB$2:$AB$997,0))))+SUM(IF('Registro egresos II nivel'!$F$2:$F$997=$D262,IF('Registro egresos II nivel'!$T$2:$T$997=$C262,IF('Registro egresos II nivel'!$N$2:$N$997="No Renovación Segundo Periodo",'Registro egresos II nivel'!$AB$2:$AB$997,0))))</f>
        <v>0</v>
      </c>
      <c r="G262" s="349" t="s">
        <v>4737</v>
      </c>
    </row>
    <row r="263" spans="1:7" ht="14.25" hidden="1">
      <c r="A263" s="34">
        <v>2022</v>
      </c>
      <c r="B263" s="34" t="s">
        <v>650</v>
      </c>
      <c r="C263" s="34">
        <v>22</v>
      </c>
      <c r="D263" s="34" t="s">
        <v>43</v>
      </c>
      <c r="E263" s="348" t="s">
        <v>36</v>
      </c>
      <c r="F263" s="95">
        <f t="array" ref="F263">SUM(IF('Registro egresos II nivel'!$F$2:$F$997=$D263,IF('Registro egresos II nivel'!$T$2:$T$997=$C263,IF('Registro egresos II nivel'!$N$2:$N$997=$E263,'Registro egresos II nivel'!$AB$2:$AB$997,0))))</f>
        <v>3</v>
      </c>
      <c r="G263" s="34" t="s">
        <v>4738</v>
      </c>
    </row>
    <row r="264" spans="1:7" ht="12.75" hidden="1">
      <c r="A264" s="34">
        <v>2022</v>
      </c>
      <c r="B264" s="34" t="s">
        <v>650</v>
      </c>
      <c r="C264" s="34">
        <v>22</v>
      </c>
      <c r="D264" s="34" t="s">
        <v>43</v>
      </c>
      <c r="E264" s="5" t="s">
        <v>47</v>
      </c>
      <c r="F264" s="95">
        <f t="array" ref="F264">SUM(IF('Registro egresos II nivel'!$F$2:$F$997=$D264,IF('Registro egresos II nivel'!$T$2:$T$997=$C264,IF('Registro egresos II nivel'!$N$2:$N$997=$E264,'Registro egresos II nivel'!$AB$2:$AB$997,0))))</f>
        <v>0</v>
      </c>
      <c r="G264" s="34" t="s">
        <v>4738</v>
      </c>
    </row>
    <row r="265" spans="1:7" ht="12.75" hidden="1">
      <c r="A265" s="34">
        <v>2022</v>
      </c>
      <c r="B265" s="34" t="s">
        <v>650</v>
      </c>
      <c r="C265" s="34">
        <v>22</v>
      </c>
      <c r="D265" s="34" t="s">
        <v>43</v>
      </c>
      <c r="E265" s="5" t="s">
        <v>4678</v>
      </c>
      <c r="F265" s="351">
        <f t="array" ref="F265">SUM(IF('Registro egresos II nivel'!$F$2:$F$997=$D265,IF('Registro egresos II nivel'!$T$2:$T$997=$C265,IF('Registro egresos II nivel'!$N$2:$N$997="No Renovación Primer Periodo",'Registro egresos II nivel'!$AB$2:$AB$997,0))))+SUM(IF('Registro egresos II nivel'!$F$2:$F$997=$D265,IF('Registro egresos II nivel'!$T$2:$T$997=$C265,IF('Registro egresos II nivel'!$N$2:$N$997="No Renovación Segundo Periodo",'Registro egresos II nivel'!$AB$2:$AB$997,0))))</f>
        <v>2</v>
      </c>
      <c r="G265" s="34" t="s">
        <v>4738</v>
      </c>
    </row>
    <row r="266" spans="1:7" ht="14.25" hidden="1">
      <c r="A266" s="34">
        <v>2022</v>
      </c>
      <c r="B266" s="34" t="s">
        <v>649</v>
      </c>
      <c r="C266" s="34">
        <v>23</v>
      </c>
      <c r="D266" s="34" t="s">
        <v>33</v>
      </c>
      <c r="E266" s="348" t="s">
        <v>36</v>
      </c>
      <c r="F266" s="95">
        <f t="array" ref="F266">SUM(IF('Registro egresos I nivel'!$F$2:$F$985=$D266,IF('Registro egresos I nivel'!$T$2:$T$985=$C266,IF('Registro egresos I nivel'!$N$2:$N$985=$E266,IF('Registro egresos I nivel'!$Q$2:$Q$985="Oficio",'Registro egresos I nivel'!$J$2:$J$985,0)))))</f>
        <v>0</v>
      </c>
      <c r="G266" s="349" t="s">
        <v>4737</v>
      </c>
    </row>
    <row r="267" spans="1:7" ht="14.25" hidden="1">
      <c r="A267" s="34">
        <v>2022</v>
      </c>
      <c r="B267" s="34" t="s">
        <v>649</v>
      </c>
      <c r="C267" s="34">
        <v>23</v>
      </c>
      <c r="D267" s="34" t="s">
        <v>33</v>
      </c>
      <c r="E267" s="5" t="s">
        <v>47</v>
      </c>
      <c r="F267" s="95">
        <f t="array" ref="F267">SUM(IF('Registro egresos I nivel'!$F$2:$F$985=$D267,IF('Registro egresos I nivel'!$T$2:$T$985=$C267,IF('Registro egresos I nivel'!$N$2:$N$985=$E267,IF('Registro egresos I nivel'!$Q$2:$Q$985="Oficio",'Registro egresos I nivel'!$J$2:$J$985,0)))))</f>
        <v>0</v>
      </c>
      <c r="G267" s="349" t="s">
        <v>4737</v>
      </c>
    </row>
    <row r="268" spans="1:7" ht="14.25" hidden="1">
      <c r="A268" s="34">
        <v>2022</v>
      </c>
      <c r="B268" s="34" t="s">
        <v>649</v>
      </c>
      <c r="C268" s="34">
        <v>23</v>
      </c>
      <c r="D268" s="34" t="s">
        <v>33</v>
      </c>
      <c r="E268" s="5" t="s">
        <v>4678</v>
      </c>
      <c r="F268" s="95">
        <f t="array" ref="F268">SUM(IF('Registro egresos I nivel'!$F$2:$F$985=$D268,IF('Registro egresos I nivel'!$T$2:$T$985=$C268,IF('Registro egresos I nivel'!$N$2:$N$985="No Renovación Primer Periodo",IF('Registro egresos I nivel'!$Q$2:$Q$985="Oficio",'Registro egresos I nivel'!$J$2:$J$985,0)))))+SUM(IF('Registro egresos I nivel'!$F$2:$F$985=$D268,IF('Registro egresos I nivel'!$T$2:$T$985=$C268,IF('Registro egresos I nivel'!$N$2:$N$985="No Renovación Segundo Periodo",IF('Registro egresos I nivel'!$Q$2:$Q$985="Oficio",'Registro egresos I nivel'!$J$2:$J$985,0)))))</f>
        <v>0</v>
      </c>
      <c r="G268" s="349" t="s">
        <v>4737</v>
      </c>
    </row>
    <row r="269" spans="1:7" ht="14.25" hidden="1">
      <c r="A269" s="34">
        <v>2022</v>
      </c>
      <c r="B269" s="34" t="s">
        <v>649</v>
      </c>
      <c r="C269" s="34">
        <v>23</v>
      </c>
      <c r="D269" s="34" t="s">
        <v>43</v>
      </c>
      <c r="E269" s="348" t="s">
        <v>36</v>
      </c>
      <c r="F269" s="95">
        <f t="array" ref="F269">SUM(IF('Registro egresos I nivel'!$F$2:$F$985=$D269,IF('Registro egresos I nivel'!$T$2:$T$985=$C269,IF('Registro egresos I nivel'!$N$2:$N$985=$E269,IF('Registro egresos I nivel'!$Q$2:$Q$985="Oficio",'Registro egresos I nivel'!$J$2:$J$985,0)))))</f>
        <v>0</v>
      </c>
      <c r="G269" s="34" t="s">
        <v>4738</v>
      </c>
    </row>
    <row r="270" spans="1:7" ht="12.75" hidden="1">
      <c r="A270" s="34">
        <v>2022</v>
      </c>
      <c r="B270" s="34" t="s">
        <v>649</v>
      </c>
      <c r="C270" s="34">
        <v>23</v>
      </c>
      <c r="D270" s="34" t="s">
        <v>43</v>
      </c>
      <c r="E270" s="5" t="s">
        <v>47</v>
      </c>
      <c r="F270" s="95">
        <f t="array" ref="F270">SUM(IF('Registro egresos I nivel'!$F$2:$F$985=$D270,IF('Registro egresos I nivel'!$T$2:$T$985=$C270,IF('Registro egresos I nivel'!$N$2:$N$985=$E270,IF('Registro egresos I nivel'!$Q$2:$Q$985="Oficio",'Registro egresos I nivel'!$J$2:$J$985,0)))))</f>
        <v>0</v>
      </c>
      <c r="G270" s="34" t="s">
        <v>4738</v>
      </c>
    </row>
    <row r="271" spans="1:7" ht="12.75" hidden="1">
      <c r="A271" s="34">
        <v>2022</v>
      </c>
      <c r="B271" s="34" t="s">
        <v>649</v>
      </c>
      <c r="C271" s="34">
        <v>23</v>
      </c>
      <c r="D271" s="34" t="s">
        <v>43</v>
      </c>
      <c r="E271" s="5" t="s">
        <v>4678</v>
      </c>
      <c r="F271" s="95">
        <f t="array" ref="F271">SUM(IF('Registro egresos I nivel'!$F$2:$F$985=$D271,IF('Registro egresos I nivel'!$T$2:$T$985=$C271,IF('Registro egresos I nivel'!$N$2:$N$985="No Renovación Primer Periodo",IF('Registro egresos I nivel'!$Q$2:$Q$985="Oficio",'Registro egresos I nivel'!$J$2:$J$985,0)))))+SUM(IF('Registro egresos I nivel'!$F$2:$F$985=$D271,IF('Registro egresos I nivel'!$T$2:$T$985=$C271,IF('Registro egresos I nivel'!$N$2:$N$985="No Renovación Segundo Periodo",IF('Registro egresos I nivel'!$Q$2:$Q$985="Oficio",'Registro egresos I nivel'!$J$2:$J$985,0)))))</f>
        <v>0</v>
      </c>
      <c r="G271" s="34" t="s">
        <v>4738</v>
      </c>
    </row>
    <row r="272" spans="1:7" ht="14.25" hidden="1">
      <c r="A272" s="34">
        <v>2022</v>
      </c>
      <c r="B272" s="34" t="s">
        <v>650</v>
      </c>
      <c r="C272" s="34">
        <v>23</v>
      </c>
      <c r="D272" s="34" t="s">
        <v>33</v>
      </c>
      <c r="E272" s="348" t="s">
        <v>36</v>
      </c>
      <c r="F272" s="95">
        <f t="array" ref="F272">SUM(IF('Registro egresos II nivel'!$F$2:$F$997=$D272,IF('Registro egresos II nivel'!$T$2:$T$997=$C272,IF('Registro egresos II nivel'!$N$2:$N$997=$E272,'Registro egresos II nivel'!$AB$2:$AB$997,0))))</f>
        <v>1</v>
      </c>
      <c r="G272" s="349" t="s">
        <v>4737</v>
      </c>
    </row>
    <row r="273" spans="1:7" ht="14.25" hidden="1">
      <c r="A273" s="34">
        <v>2022</v>
      </c>
      <c r="B273" s="34" t="s">
        <v>650</v>
      </c>
      <c r="C273" s="34">
        <v>23</v>
      </c>
      <c r="D273" s="34" t="s">
        <v>33</v>
      </c>
      <c r="E273" s="5" t="s">
        <v>47</v>
      </c>
      <c r="F273" s="95">
        <f t="array" ref="F273">SUM(IF('Registro egresos II nivel'!$F$2:$F$997=$D273,IF('Registro egresos II nivel'!$T$2:$T$997=$C273,IF('Registro egresos II nivel'!$N$2:$N$997=$E273,'Registro egresos II nivel'!$AB$2:$AB$997,0))))</f>
        <v>1</v>
      </c>
      <c r="G273" s="349" t="s">
        <v>4737</v>
      </c>
    </row>
    <row r="274" spans="1:7" ht="14.25" hidden="1">
      <c r="A274" s="34">
        <v>2022</v>
      </c>
      <c r="B274" s="34" t="s">
        <v>650</v>
      </c>
      <c r="C274" s="34">
        <v>23</v>
      </c>
      <c r="D274" s="34" t="s">
        <v>33</v>
      </c>
      <c r="E274" s="5" t="s">
        <v>4678</v>
      </c>
      <c r="F274" s="351">
        <f t="array" ref="F274">SUM(IF('Registro egresos II nivel'!$F$2:$F$997=$D274,IF('Registro egresos II nivel'!$T$2:$T$997=$C274,IF('Registro egresos II nivel'!$N$2:$N$997="No Renovación Primer Periodo",'Registro egresos II nivel'!$AB$2:$AB$997,0))))+SUM(IF('Registro egresos II nivel'!$F$2:$F$997=$D274,IF('Registro egresos II nivel'!$T$2:$T$997=$C274,IF('Registro egresos II nivel'!$N$2:$N$997="No Renovación Segundo Periodo",'Registro egresos II nivel'!$AB$2:$AB$997,0))))</f>
        <v>1</v>
      </c>
      <c r="G274" s="349" t="s">
        <v>4737</v>
      </c>
    </row>
    <row r="275" spans="1:7" ht="14.25" hidden="1">
      <c r="A275" s="34">
        <v>2022</v>
      </c>
      <c r="B275" s="34" t="s">
        <v>650</v>
      </c>
      <c r="C275" s="34">
        <v>23</v>
      </c>
      <c r="D275" s="34" t="s">
        <v>43</v>
      </c>
      <c r="E275" s="348" t="s">
        <v>36</v>
      </c>
      <c r="F275" s="95">
        <f t="array" ref="F275">SUM(IF('Registro egresos II nivel'!$F$2:$F$997=$D275,IF('Registro egresos II nivel'!$T$2:$T$997=$C275,IF('Registro egresos II nivel'!$N$2:$N$997=$E275,'Registro egresos II nivel'!$AB$2:$AB$997,0))))</f>
        <v>0</v>
      </c>
      <c r="G275" s="34" t="s">
        <v>4738</v>
      </c>
    </row>
    <row r="276" spans="1:7" ht="12.75" hidden="1">
      <c r="A276" s="34">
        <v>2022</v>
      </c>
      <c r="B276" s="34" t="s">
        <v>650</v>
      </c>
      <c r="C276" s="34">
        <v>23</v>
      </c>
      <c r="D276" s="34" t="s">
        <v>43</v>
      </c>
      <c r="E276" s="5" t="s">
        <v>47</v>
      </c>
      <c r="F276" s="95">
        <f t="array" ref="F276">SUM(IF('Registro egresos II nivel'!$F$2:$F$997=$D276,IF('Registro egresos II nivel'!$T$2:$T$997=$C276,IF('Registro egresos II nivel'!$N$2:$N$997=$E276,'Registro egresos II nivel'!$AB$2:$AB$997,0))))</f>
        <v>2</v>
      </c>
      <c r="G276" s="34" t="s">
        <v>4738</v>
      </c>
    </row>
    <row r="277" spans="1:7" ht="12.75" hidden="1">
      <c r="A277" s="34">
        <v>2022</v>
      </c>
      <c r="B277" s="34" t="s">
        <v>650</v>
      </c>
      <c r="C277" s="34">
        <v>23</v>
      </c>
      <c r="D277" s="34" t="s">
        <v>43</v>
      </c>
      <c r="E277" s="5" t="s">
        <v>4678</v>
      </c>
      <c r="F277" s="351">
        <f t="array" ref="F277">SUM(IF('Registro egresos II nivel'!$F$2:$F$997=$D277,IF('Registro egresos II nivel'!$T$2:$T$997=$C277,IF('Registro egresos II nivel'!$N$2:$N$997="No Renovación Primer Periodo",'Registro egresos II nivel'!$AB$2:$AB$997,0))))+SUM(IF('Registro egresos II nivel'!$F$2:$F$997=$D277,IF('Registro egresos II nivel'!$T$2:$T$997=$C277,IF('Registro egresos II nivel'!$N$2:$N$997="No Renovación Segundo Periodo",'Registro egresos II nivel'!$AB$2:$AB$997,0))))</f>
        <v>1</v>
      </c>
      <c r="G277" s="34" t="s">
        <v>4738</v>
      </c>
    </row>
    <row r="278" spans="1:7" ht="14.25" hidden="1">
      <c r="A278" s="34">
        <v>2022</v>
      </c>
      <c r="B278" s="34" t="s">
        <v>649</v>
      </c>
      <c r="C278" s="34">
        <v>24</v>
      </c>
      <c r="D278" s="34" t="s">
        <v>33</v>
      </c>
      <c r="E278" s="348" t="s">
        <v>36</v>
      </c>
      <c r="F278" s="95">
        <f t="array" ref="F278">SUM(IF('Registro egresos I nivel'!$F$2:$F$985=$D278,IF('Registro egresos I nivel'!$T$2:$T$985=$C278,IF('Registro egresos I nivel'!$N$2:$N$985=$E278,IF('Registro egresos I nivel'!$Q$2:$Q$985="Oficio",'Registro egresos I nivel'!$J$2:$J$985,0)))))</f>
        <v>0</v>
      </c>
      <c r="G278" s="349" t="s">
        <v>4737</v>
      </c>
    </row>
    <row r="279" spans="1:7" ht="14.25" hidden="1">
      <c r="A279" s="34">
        <v>2022</v>
      </c>
      <c r="B279" s="34" t="s">
        <v>649</v>
      </c>
      <c r="C279" s="34">
        <v>24</v>
      </c>
      <c r="D279" s="34" t="s">
        <v>33</v>
      </c>
      <c r="E279" s="5" t="s">
        <v>47</v>
      </c>
      <c r="F279" s="95">
        <f t="array" ref="F279">SUM(IF('Registro egresos I nivel'!$F$2:$F$985=$D279,IF('Registro egresos I nivel'!$T$2:$T$985=$C279,IF('Registro egresos I nivel'!$N$2:$N$985=$E279,IF('Registro egresos I nivel'!$Q$2:$Q$985="Oficio",'Registro egresos I nivel'!$J$2:$J$985,0)))))</f>
        <v>0</v>
      </c>
      <c r="G279" s="349" t="s">
        <v>4737</v>
      </c>
    </row>
    <row r="280" spans="1:7" ht="14.25" hidden="1">
      <c r="A280" s="34">
        <v>2022</v>
      </c>
      <c r="B280" s="34" t="s">
        <v>649</v>
      </c>
      <c r="C280" s="34">
        <v>24</v>
      </c>
      <c r="D280" s="34" t="s">
        <v>33</v>
      </c>
      <c r="E280" s="5" t="s">
        <v>4678</v>
      </c>
      <c r="F280" s="95">
        <f t="array" ref="F280">SUM(IF('Registro egresos I nivel'!$F$2:$F$985=$D280,IF('Registro egresos I nivel'!$T$2:$T$985=$C280,IF('Registro egresos I nivel'!$N$2:$N$985="No Renovación Primer Periodo",IF('Registro egresos I nivel'!$Q$2:$Q$985="Oficio",'Registro egresos I nivel'!$J$2:$J$985,0)))))+SUM(IF('Registro egresos I nivel'!$F$2:$F$985=$D280,IF('Registro egresos I nivel'!$T$2:$T$985=$C280,IF('Registro egresos I nivel'!$N$2:$N$985="No Renovación Segundo Periodo",IF('Registro egresos I nivel'!$Q$2:$Q$985="Oficio",'Registro egresos I nivel'!$J$2:$J$985,0)))))</f>
        <v>0</v>
      </c>
      <c r="G280" s="349" t="s">
        <v>4737</v>
      </c>
    </row>
    <row r="281" spans="1:7" ht="14.25" hidden="1">
      <c r="A281" s="34">
        <v>2022</v>
      </c>
      <c r="B281" s="34" t="s">
        <v>649</v>
      </c>
      <c r="C281" s="34">
        <v>24</v>
      </c>
      <c r="D281" s="34" t="s">
        <v>43</v>
      </c>
      <c r="E281" s="348" t="s">
        <v>36</v>
      </c>
      <c r="F281" s="95">
        <f t="array" ref="F281">SUM(IF('Registro egresos I nivel'!$F$2:$F$985=$D281,IF('Registro egresos I nivel'!$T$2:$T$985=$C281,IF('Registro egresos I nivel'!$N$2:$N$985=$E281,IF('Registro egresos I nivel'!$Q$2:$Q$985="Oficio",'Registro egresos I nivel'!$J$2:$J$985,0)))))</f>
        <v>0</v>
      </c>
      <c r="G281" s="34" t="s">
        <v>4738</v>
      </c>
    </row>
    <row r="282" spans="1:7" ht="12.75" hidden="1">
      <c r="A282" s="34">
        <v>2022</v>
      </c>
      <c r="B282" s="34" t="s">
        <v>649</v>
      </c>
      <c r="C282" s="34">
        <v>24</v>
      </c>
      <c r="D282" s="34" t="s">
        <v>43</v>
      </c>
      <c r="E282" s="5" t="s">
        <v>47</v>
      </c>
      <c r="F282" s="95">
        <f t="array" ref="F282">SUM(IF('Registro egresos I nivel'!$F$2:$F$985=$D282,IF('Registro egresos I nivel'!$T$2:$T$985=$C282,IF('Registro egresos I nivel'!$N$2:$N$985=$E282,IF('Registro egresos I nivel'!$Q$2:$Q$985="Oficio",'Registro egresos I nivel'!$J$2:$J$985,0)))))</f>
        <v>0</v>
      </c>
      <c r="G282" s="34" t="s">
        <v>4738</v>
      </c>
    </row>
    <row r="283" spans="1:7" ht="12.75" hidden="1">
      <c r="A283" s="34">
        <v>2022</v>
      </c>
      <c r="B283" s="34" t="s">
        <v>649</v>
      </c>
      <c r="C283" s="34">
        <v>24</v>
      </c>
      <c r="D283" s="34" t="s">
        <v>43</v>
      </c>
      <c r="E283" s="5" t="s">
        <v>4678</v>
      </c>
      <c r="F283" s="95">
        <f t="array" ref="F283">SUM(IF('Registro egresos I nivel'!$F$2:$F$985=$D283,IF('Registro egresos I nivel'!$T$2:$T$985=$C283,IF('Registro egresos I nivel'!$N$2:$N$985="No Renovación Primer Periodo",IF('Registro egresos I nivel'!$Q$2:$Q$985="Oficio",'Registro egresos I nivel'!$J$2:$J$985,0)))))+SUM(IF('Registro egresos I nivel'!$F$2:$F$985=$D283,IF('Registro egresos I nivel'!$T$2:$T$985=$C283,IF('Registro egresos I nivel'!$N$2:$N$985="No Renovación Segundo Periodo",IF('Registro egresos I nivel'!$Q$2:$Q$985="Oficio",'Registro egresos I nivel'!$J$2:$J$985,0)))))</f>
        <v>0</v>
      </c>
      <c r="G283" s="34" t="s">
        <v>4738</v>
      </c>
    </row>
    <row r="284" spans="1:7" ht="14.25" hidden="1">
      <c r="A284" s="34">
        <v>2022</v>
      </c>
      <c r="B284" s="34" t="s">
        <v>650</v>
      </c>
      <c r="C284" s="34">
        <v>24</v>
      </c>
      <c r="D284" s="34" t="s">
        <v>33</v>
      </c>
      <c r="E284" s="348" t="s">
        <v>36</v>
      </c>
      <c r="F284" s="95">
        <f t="array" ref="F284">SUM(IF('Registro egresos II nivel'!$F$2:$F$997=$D284,IF('Registro egresos II nivel'!$T$2:$T$997=$C284,IF('Registro egresos II nivel'!$N$2:$N$997=$E284,'Registro egresos II nivel'!$AB$2:$AB$997,0))))</f>
        <v>1</v>
      </c>
      <c r="G284" s="349" t="s">
        <v>4737</v>
      </c>
    </row>
    <row r="285" spans="1:7" ht="14.25" hidden="1">
      <c r="A285" s="34">
        <v>2022</v>
      </c>
      <c r="B285" s="34" t="s">
        <v>650</v>
      </c>
      <c r="C285" s="34">
        <v>24</v>
      </c>
      <c r="D285" s="34" t="s">
        <v>33</v>
      </c>
      <c r="E285" s="5" t="s">
        <v>47</v>
      </c>
      <c r="F285" s="95">
        <f t="array" ref="F285">SUM(IF('Registro egresos II nivel'!$F$2:$F$997=$D285,IF('Registro egresos II nivel'!$T$2:$T$997=$C285,IF('Registro egresos II nivel'!$N$2:$N$997=$E285,'Registro egresos II nivel'!$AB$2:$AB$997,0))))</f>
        <v>0</v>
      </c>
      <c r="G285" s="349" t="s">
        <v>4737</v>
      </c>
    </row>
    <row r="286" spans="1:7" ht="14.25" hidden="1">
      <c r="A286" s="34">
        <v>2022</v>
      </c>
      <c r="B286" s="34" t="s">
        <v>650</v>
      </c>
      <c r="C286" s="34">
        <v>24</v>
      </c>
      <c r="D286" s="34" t="s">
        <v>33</v>
      </c>
      <c r="E286" s="5" t="s">
        <v>4678</v>
      </c>
      <c r="F286" s="351">
        <f t="array" ref="F286">SUM(IF('Registro egresos II nivel'!$F$2:$F$997=$D286,IF('Registro egresos II nivel'!$T$2:$T$997=$C286,IF('Registro egresos II nivel'!$N$2:$N$997="No Renovación Primer Periodo",'Registro egresos II nivel'!$AB$2:$AB$997,0))))+SUM(IF('Registro egresos II nivel'!$F$2:$F$997=$D286,IF('Registro egresos II nivel'!$T$2:$T$997=$C286,IF('Registro egresos II nivel'!$N$2:$N$997="No Renovación Segundo Periodo",'Registro egresos II nivel'!$AB$2:$AB$997,0))))</f>
        <v>1</v>
      </c>
      <c r="G286" s="349" t="s">
        <v>4737</v>
      </c>
    </row>
    <row r="287" spans="1:7" ht="14.25" hidden="1">
      <c r="A287" s="34">
        <v>2022</v>
      </c>
      <c r="B287" s="34" t="s">
        <v>650</v>
      </c>
      <c r="C287" s="34">
        <v>24</v>
      </c>
      <c r="D287" s="34" t="s">
        <v>43</v>
      </c>
      <c r="E287" s="348" t="s">
        <v>36</v>
      </c>
      <c r="F287" s="95">
        <f t="array" ref="F287">SUM(IF('Registro egresos II nivel'!$F$2:$F$997=$D287,IF('Registro egresos II nivel'!$T$2:$T$997=$C287,IF('Registro egresos II nivel'!$N$2:$N$997=$E287,'Registro egresos II nivel'!$AB$2:$AB$997,0))))</f>
        <v>1</v>
      </c>
      <c r="G287" s="34" t="s">
        <v>4738</v>
      </c>
    </row>
    <row r="288" spans="1:7" ht="12.75" hidden="1">
      <c r="A288" s="34">
        <v>2022</v>
      </c>
      <c r="B288" s="34" t="s">
        <v>650</v>
      </c>
      <c r="C288" s="34">
        <v>24</v>
      </c>
      <c r="D288" s="34" t="s">
        <v>43</v>
      </c>
      <c r="E288" s="5" t="s">
        <v>47</v>
      </c>
      <c r="F288" s="95">
        <f t="array" ref="F288">SUM(IF('Registro egresos II nivel'!$F$2:$F$997=$D288,IF('Registro egresos II nivel'!$T$2:$T$997=$C288,IF('Registro egresos II nivel'!$N$2:$N$997=$E288,'Registro egresos II nivel'!$AB$2:$AB$997,0))))</f>
        <v>0</v>
      </c>
      <c r="G288" s="34" t="s">
        <v>4738</v>
      </c>
    </row>
    <row r="289" spans="1:7" ht="12.75" hidden="1">
      <c r="A289" s="34">
        <v>2022</v>
      </c>
      <c r="B289" s="34" t="s">
        <v>650</v>
      </c>
      <c r="C289" s="34">
        <v>24</v>
      </c>
      <c r="D289" s="34" t="s">
        <v>43</v>
      </c>
      <c r="E289" s="5" t="s">
        <v>4678</v>
      </c>
      <c r="F289" s="351">
        <f t="array" ref="F289">SUM(IF('Registro egresos II nivel'!$F$2:$F$997=$D289,IF('Registro egresos II nivel'!$T$2:$T$997=$C289,IF('Registro egresos II nivel'!$N$2:$N$997="No Renovación Primer Periodo",'Registro egresos II nivel'!$AB$2:$AB$997,0))))+SUM(IF('Registro egresos II nivel'!$F$2:$F$997=$D289,IF('Registro egresos II nivel'!$T$2:$T$997=$C289,IF('Registro egresos II nivel'!$N$2:$N$997="No Renovación Segundo Periodo",'Registro egresos II nivel'!$AB$2:$AB$997,0))))</f>
        <v>1</v>
      </c>
      <c r="G289" s="34" t="s">
        <v>4738</v>
      </c>
    </row>
    <row r="290" spans="1:7" ht="14.25" hidden="1">
      <c r="A290" s="34">
        <v>2022</v>
      </c>
      <c r="B290" s="34" t="s">
        <v>649</v>
      </c>
      <c r="C290" s="34">
        <v>25</v>
      </c>
      <c r="D290" s="34" t="s">
        <v>33</v>
      </c>
      <c r="E290" s="348" t="s">
        <v>36</v>
      </c>
      <c r="F290" s="95">
        <f t="array" ref="F290">SUM(IF('Registro egresos I nivel'!$F$2:$F$985=$D290,IF('Registro egresos I nivel'!$T$2:$T$985=$C290,IF('Registro egresos I nivel'!$N$2:$N$985=$E290,IF('Registro egresos I nivel'!$Q$2:$Q$985="Oficio",'Registro egresos I nivel'!$J$2:$J$985,0)))))</f>
        <v>0</v>
      </c>
      <c r="G290" s="349" t="s">
        <v>4737</v>
      </c>
    </row>
    <row r="291" spans="1:7" ht="14.25" hidden="1">
      <c r="A291" s="34">
        <v>2022</v>
      </c>
      <c r="B291" s="34" t="s">
        <v>649</v>
      </c>
      <c r="C291" s="34">
        <v>25</v>
      </c>
      <c r="D291" s="34" t="s">
        <v>33</v>
      </c>
      <c r="E291" s="5" t="s">
        <v>47</v>
      </c>
      <c r="F291" s="95">
        <f t="array" ref="F291">SUM(IF('Registro egresos I nivel'!$F$2:$F$985=$D291,IF('Registro egresos I nivel'!$T$2:$T$985=$C291,IF('Registro egresos I nivel'!$N$2:$N$985=$E291,IF('Registro egresos I nivel'!$Q$2:$Q$985="Oficio",'Registro egresos I nivel'!$J$2:$J$985,0)))))</f>
        <v>0</v>
      </c>
      <c r="G291" s="349" t="s">
        <v>4737</v>
      </c>
    </row>
    <row r="292" spans="1:7" ht="14.25" hidden="1">
      <c r="A292" s="34">
        <v>2022</v>
      </c>
      <c r="B292" s="34" t="s">
        <v>649</v>
      </c>
      <c r="C292" s="34">
        <v>25</v>
      </c>
      <c r="D292" s="34" t="s">
        <v>33</v>
      </c>
      <c r="E292" s="5" t="s">
        <v>4678</v>
      </c>
      <c r="F292" s="95">
        <f t="array" ref="F292">SUM(IF('Registro egresos I nivel'!$F$2:$F$985=$D292,IF('Registro egresos I nivel'!$T$2:$T$985=$C292,IF('Registro egresos I nivel'!$N$2:$N$985="No Renovación Primer Periodo",IF('Registro egresos I nivel'!$Q$2:$Q$985="Oficio",'Registro egresos I nivel'!$J$2:$J$985,0)))))+SUM(IF('Registro egresos I nivel'!$F$2:$F$985=$D292,IF('Registro egresos I nivel'!$T$2:$T$985=$C292,IF('Registro egresos I nivel'!$N$2:$N$985="No Renovación Segundo Periodo",IF('Registro egresos I nivel'!$Q$2:$Q$985="Oficio",'Registro egresos I nivel'!$J$2:$J$985,0)))))</f>
        <v>0</v>
      </c>
      <c r="G292" s="349" t="s">
        <v>4737</v>
      </c>
    </row>
    <row r="293" spans="1:7" ht="14.25" hidden="1">
      <c r="A293" s="34">
        <v>2022</v>
      </c>
      <c r="B293" s="34" t="s">
        <v>649</v>
      </c>
      <c r="C293" s="34">
        <v>25</v>
      </c>
      <c r="D293" s="34" t="s">
        <v>43</v>
      </c>
      <c r="E293" s="348" t="s">
        <v>36</v>
      </c>
      <c r="F293" s="95">
        <f t="array" ref="F293">SUM(IF('Registro egresos I nivel'!$F$2:$F$985=$D293,IF('Registro egresos I nivel'!$T$2:$T$985=$C293,IF('Registro egresos I nivel'!$N$2:$N$985=$E293,IF('Registro egresos I nivel'!$Q$2:$Q$985="Oficio",'Registro egresos I nivel'!$J$2:$J$985,0)))))</f>
        <v>0</v>
      </c>
      <c r="G293" s="34" t="s">
        <v>4738</v>
      </c>
    </row>
    <row r="294" spans="1:7" ht="12.75" hidden="1">
      <c r="A294" s="34">
        <v>2022</v>
      </c>
      <c r="B294" s="34" t="s">
        <v>649</v>
      </c>
      <c r="C294" s="34">
        <v>25</v>
      </c>
      <c r="D294" s="34" t="s">
        <v>43</v>
      </c>
      <c r="E294" s="5" t="s">
        <v>47</v>
      </c>
      <c r="F294" s="95">
        <f t="array" ref="F294">SUM(IF('Registro egresos I nivel'!$F$2:$F$985=$D294,IF('Registro egresos I nivel'!$T$2:$T$985=$C294,IF('Registro egresos I nivel'!$N$2:$N$985=$E294,IF('Registro egresos I nivel'!$Q$2:$Q$985="Oficio",'Registro egresos I nivel'!$J$2:$J$985,0)))))</f>
        <v>0</v>
      </c>
      <c r="G294" s="34" t="s">
        <v>4738</v>
      </c>
    </row>
    <row r="295" spans="1:7" ht="12.75" hidden="1">
      <c r="A295" s="34">
        <v>2022</v>
      </c>
      <c r="B295" s="34" t="s">
        <v>649</v>
      </c>
      <c r="C295" s="34">
        <v>25</v>
      </c>
      <c r="D295" s="34" t="s">
        <v>43</v>
      </c>
      <c r="E295" s="5" t="s">
        <v>4678</v>
      </c>
      <c r="F295" s="95">
        <f t="array" ref="F295">SUM(IF('Registro egresos I nivel'!$F$2:$F$985=$D295,IF('Registro egresos I nivel'!$T$2:$T$985=$C295,IF('Registro egresos I nivel'!$N$2:$N$985="No Renovación Primer Periodo",IF('Registro egresos I nivel'!$Q$2:$Q$985="Oficio",'Registro egresos I nivel'!$J$2:$J$985,0)))))+SUM(IF('Registro egresos I nivel'!$F$2:$F$985=$D295,IF('Registro egresos I nivel'!$T$2:$T$985=$C295,IF('Registro egresos I nivel'!$N$2:$N$985="No Renovación Segundo Periodo",IF('Registro egresos I nivel'!$Q$2:$Q$985="Oficio",'Registro egresos I nivel'!$J$2:$J$985,0)))))</f>
        <v>0</v>
      </c>
      <c r="G295" s="34" t="s">
        <v>4738</v>
      </c>
    </row>
    <row r="296" spans="1:7" ht="14.25" hidden="1">
      <c r="A296" s="34">
        <v>2022</v>
      </c>
      <c r="B296" s="34" t="s">
        <v>650</v>
      </c>
      <c r="C296" s="34">
        <v>25</v>
      </c>
      <c r="D296" s="34" t="s">
        <v>33</v>
      </c>
      <c r="E296" s="348" t="s">
        <v>36</v>
      </c>
      <c r="F296" s="95">
        <f t="array" ref="F296">SUM(IF('Registro egresos II nivel'!$F$2:$F$997=$D296,IF('Registro egresos II nivel'!$T$2:$T$997=$C296,IF('Registro egresos II nivel'!$N$2:$N$997=$E296,'Registro egresos II nivel'!$AB$2:$AB$997,0))))</f>
        <v>0</v>
      </c>
      <c r="G296" s="349" t="s">
        <v>4737</v>
      </c>
    </row>
    <row r="297" spans="1:7" ht="14.25" hidden="1">
      <c r="A297" s="34">
        <v>2022</v>
      </c>
      <c r="B297" s="34" t="s">
        <v>650</v>
      </c>
      <c r="C297" s="34">
        <v>25</v>
      </c>
      <c r="D297" s="34" t="s">
        <v>33</v>
      </c>
      <c r="E297" s="5" t="s">
        <v>47</v>
      </c>
      <c r="F297" s="95">
        <f t="array" ref="F297">SUM(IF('Registro egresos II nivel'!$F$2:$F$997=$D297,IF('Registro egresos II nivel'!$T$2:$T$997=$C297,IF('Registro egresos II nivel'!$N$2:$N$997=$E297,'Registro egresos II nivel'!$AB$2:$AB$997,0))))</f>
        <v>1</v>
      </c>
      <c r="G297" s="349" t="s">
        <v>4737</v>
      </c>
    </row>
    <row r="298" spans="1:7" ht="14.25" hidden="1">
      <c r="A298" s="34">
        <v>2022</v>
      </c>
      <c r="B298" s="34" t="s">
        <v>650</v>
      </c>
      <c r="C298" s="34">
        <v>25</v>
      </c>
      <c r="D298" s="34" t="s">
        <v>33</v>
      </c>
      <c r="E298" s="5" t="s">
        <v>4678</v>
      </c>
      <c r="F298" s="351">
        <f t="array" ref="F298">SUM(IF('Registro egresos II nivel'!$F$2:$F$997=$D298,IF('Registro egresos II nivel'!$T$2:$T$997=$C298,IF('Registro egresos II nivel'!$N$2:$N$997="No Renovación Primer Periodo",'Registro egresos II nivel'!$AB$2:$AB$997,0))))+SUM(IF('Registro egresos II nivel'!$F$2:$F$997=$D298,IF('Registro egresos II nivel'!$T$2:$T$997=$C298,IF('Registro egresos II nivel'!$N$2:$N$997="No Renovación Segundo Periodo",'Registro egresos II nivel'!$AB$2:$AB$997,0))))</f>
        <v>0</v>
      </c>
      <c r="G298" s="349" t="s">
        <v>4737</v>
      </c>
    </row>
    <row r="299" spans="1:7" ht="14.25" hidden="1">
      <c r="A299" s="34">
        <v>2022</v>
      </c>
      <c r="B299" s="34" t="s">
        <v>650</v>
      </c>
      <c r="C299" s="34">
        <v>25</v>
      </c>
      <c r="D299" s="34" t="s">
        <v>43</v>
      </c>
      <c r="E299" s="348" t="s">
        <v>36</v>
      </c>
      <c r="F299" s="95">
        <f t="array" ref="F299">SUM(IF('Registro egresos II nivel'!$F$2:$F$997=$D299,IF('Registro egresos II nivel'!$T$2:$T$997=$C299,IF('Registro egresos II nivel'!$N$2:$N$997=$E299,'Registro egresos II nivel'!$AB$2:$AB$997,0))))</f>
        <v>1</v>
      </c>
      <c r="G299" s="34" t="s">
        <v>4738</v>
      </c>
    </row>
    <row r="300" spans="1:7" ht="12.75" hidden="1">
      <c r="A300" s="34">
        <v>2022</v>
      </c>
      <c r="B300" s="34" t="s">
        <v>650</v>
      </c>
      <c r="C300" s="34">
        <v>25</v>
      </c>
      <c r="D300" s="34" t="s">
        <v>43</v>
      </c>
      <c r="E300" s="5" t="s">
        <v>47</v>
      </c>
      <c r="F300" s="95">
        <f t="array" ref="F300">SUM(IF('Registro egresos II nivel'!$F$2:$F$997=$D300,IF('Registro egresos II nivel'!$T$2:$T$997=$C300,IF('Registro egresos II nivel'!$N$2:$N$997=$E300,'Registro egresos II nivel'!$AB$2:$AB$997,0))))</f>
        <v>1</v>
      </c>
      <c r="G300" s="34" t="s">
        <v>4738</v>
      </c>
    </row>
    <row r="301" spans="1:7" ht="12.75" hidden="1">
      <c r="A301" s="34">
        <v>2022</v>
      </c>
      <c r="B301" s="34" t="s">
        <v>650</v>
      </c>
      <c r="C301" s="34">
        <v>25</v>
      </c>
      <c r="D301" s="34" t="s">
        <v>43</v>
      </c>
      <c r="E301" s="5" t="s">
        <v>4678</v>
      </c>
      <c r="F301" s="351">
        <f t="array" ref="F301">SUM(IF('Registro egresos II nivel'!$F$2:$F$997=$D301,IF('Registro egresos II nivel'!$T$2:$T$997=$C301,IF('Registro egresos II nivel'!$N$2:$N$997="No Renovación Primer Periodo",'Registro egresos II nivel'!$AB$2:$AB$997,0))))+SUM(IF('Registro egresos II nivel'!$F$2:$F$997=$D301,IF('Registro egresos II nivel'!$T$2:$T$997=$C301,IF('Registro egresos II nivel'!$N$2:$N$997="No Renovación Segundo Periodo",'Registro egresos II nivel'!$AB$2:$AB$997,0))))</f>
        <v>3</v>
      </c>
      <c r="G301" s="34" t="s">
        <v>4738</v>
      </c>
    </row>
    <row r="302" spans="1:7" ht="14.25" hidden="1">
      <c r="A302" s="34">
        <v>2022</v>
      </c>
      <c r="B302" s="34" t="s">
        <v>649</v>
      </c>
      <c r="C302" s="34">
        <v>26</v>
      </c>
      <c r="D302" s="34" t="s">
        <v>33</v>
      </c>
      <c r="E302" s="348" t="s">
        <v>36</v>
      </c>
      <c r="F302" s="95">
        <f t="array" ref="F302">SUM(IF('Registro egresos I nivel'!$F$2:$F$985=$D302,IF('Registro egresos I nivel'!$T$2:$T$985=$C302,IF('Registro egresos I nivel'!$N$2:$N$985=$E302,IF('Registro egresos I nivel'!$Q$2:$Q$985="Oficio",'Registro egresos I nivel'!$J$2:$J$985,0)))))</f>
        <v>0</v>
      </c>
      <c r="G302" s="349" t="s">
        <v>4737</v>
      </c>
    </row>
    <row r="303" spans="1:7" ht="14.25" hidden="1">
      <c r="A303" s="34">
        <v>2022</v>
      </c>
      <c r="B303" s="34" t="s">
        <v>649</v>
      </c>
      <c r="C303" s="34">
        <v>26</v>
      </c>
      <c r="D303" s="34" t="s">
        <v>33</v>
      </c>
      <c r="E303" s="5" t="s">
        <v>47</v>
      </c>
      <c r="F303" s="95">
        <f t="array" ref="F303">SUM(IF('Registro egresos I nivel'!$F$2:$F$985=$D303,IF('Registro egresos I nivel'!$T$2:$T$985=$C303,IF('Registro egresos I nivel'!$N$2:$N$985=$E303,IF('Registro egresos I nivel'!$Q$2:$Q$985="Oficio",'Registro egresos I nivel'!$J$2:$J$985,0)))))</f>
        <v>0</v>
      </c>
      <c r="G303" s="349" t="s">
        <v>4737</v>
      </c>
    </row>
    <row r="304" spans="1:7" ht="14.25" hidden="1">
      <c r="A304" s="34">
        <v>2022</v>
      </c>
      <c r="B304" s="34" t="s">
        <v>649</v>
      </c>
      <c r="C304" s="34">
        <v>26</v>
      </c>
      <c r="D304" s="34" t="s">
        <v>33</v>
      </c>
      <c r="E304" s="5" t="s">
        <v>4678</v>
      </c>
      <c r="F304" s="95">
        <f t="array" ref="F304">SUM(IF('Registro egresos I nivel'!$F$2:$F$985=$D304,IF('Registro egresos I nivel'!$T$2:$T$985=$C304,IF('Registro egresos I nivel'!$N$2:$N$985="No Renovación Primer Periodo",IF('Registro egresos I nivel'!$Q$2:$Q$985="Oficio",'Registro egresos I nivel'!$J$2:$J$985,0)))))+SUM(IF('Registro egresos I nivel'!$F$2:$F$985=$D304,IF('Registro egresos I nivel'!$T$2:$T$985=$C304,IF('Registro egresos I nivel'!$N$2:$N$985="No Renovación Segundo Periodo",IF('Registro egresos I nivel'!$Q$2:$Q$985="Oficio",'Registro egresos I nivel'!$J$2:$J$985,0)))))</f>
        <v>0</v>
      </c>
      <c r="G304" s="349" t="s">
        <v>4737</v>
      </c>
    </row>
    <row r="305" spans="1:7" ht="14.25" hidden="1">
      <c r="A305" s="34">
        <v>2022</v>
      </c>
      <c r="B305" s="34" t="s">
        <v>649</v>
      </c>
      <c r="C305" s="34">
        <v>26</v>
      </c>
      <c r="D305" s="34" t="s">
        <v>43</v>
      </c>
      <c r="E305" s="348" t="s">
        <v>36</v>
      </c>
      <c r="F305" s="95">
        <f t="array" ref="F305">SUM(IF('Registro egresos I nivel'!$F$2:$F$985=$D305,IF('Registro egresos I nivel'!$T$2:$T$985=$C305,IF('Registro egresos I nivel'!$N$2:$N$985=$E305,IF('Registro egresos I nivel'!$Q$2:$Q$985="Oficio",'Registro egresos I nivel'!$J$2:$J$985,0)))))</f>
        <v>0</v>
      </c>
      <c r="G305" s="34" t="s">
        <v>4738</v>
      </c>
    </row>
    <row r="306" spans="1:7" ht="12.75" hidden="1">
      <c r="A306" s="34">
        <v>2022</v>
      </c>
      <c r="B306" s="34" t="s">
        <v>649</v>
      </c>
      <c r="C306" s="34">
        <v>26</v>
      </c>
      <c r="D306" s="34" t="s">
        <v>43</v>
      </c>
      <c r="E306" s="5" t="s">
        <v>47</v>
      </c>
      <c r="F306" s="95">
        <f t="array" ref="F306">SUM(IF('Registro egresos I nivel'!$F$2:$F$985=$D306,IF('Registro egresos I nivel'!$T$2:$T$985=$C306,IF('Registro egresos I nivel'!$N$2:$N$985=$E306,IF('Registro egresos I nivel'!$Q$2:$Q$985="Oficio",'Registro egresos I nivel'!$J$2:$J$985,0)))))</f>
        <v>0</v>
      </c>
      <c r="G306" s="34" t="s">
        <v>4738</v>
      </c>
    </row>
    <row r="307" spans="1:7" ht="12.75" hidden="1">
      <c r="A307" s="34">
        <v>2022</v>
      </c>
      <c r="B307" s="34" t="s">
        <v>649</v>
      </c>
      <c r="C307" s="34">
        <v>26</v>
      </c>
      <c r="D307" s="34" t="s">
        <v>43</v>
      </c>
      <c r="E307" s="5" t="s">
        <v>4678</v>
      </c>
      <c r="F307" s="95">
        <f t="array" ref="F307">SUM(IF('Registro egresos I nivel'!$F$2:$F$985=$D307,IF('Registro egresos I nivel'!$T$2:$T$985=$C307,IF('Registro egresos I nivel'!$N$2:$N$985="No Renovación Primer Periodo",IF('Registro egresos I nivel'!$Q$2:$Q$985="Oficio",'Registro egresos I nivel'!$J$2:$J$985,0)))))+SUM(IF('Registro egresos I nivel'!$F$2:$F$985=$D307,IF('Registro egresos I nivel'!$T$2:$T$985=$C307,IF('Registro egresos I nivel'!$N$2:$N$985="No Renovación Segundo Periodo",IF('Registro egresos I nivel'!$Q$2:$Q$985="Oficio",'Registro egresos I nivel'!$J$2:$J$985,0)))))</f>
        <v>0</v>
      </c>
      <c r="G307" s="34" t="s">
        <v>4738</v>
      </c>
    </row>
    <row r="308" spans="1:7" ht="14.25" hidden="1">
      <c r="A308" s="34">
        <v>2022</v>
      </c>
      <c r="B308" s="34" t="s">
        <v>650</v>
      </c>
      <c r="C308" s="34">
        <v>26</v>
      </c>
      <c r="D308" s="34" t="s">
        <v>33</v>
      </c>
      <c r="E308" s="348" t="s">
        <v>36</v>
      </c>
      <c r="F308" s="95">
        <f t="array" ref="F308">SUM(IF('Registro egresos II nivel'!$F$2:$F$997=$D308,IF('Registro egresos II nivel'!$T$2:$T$997=$C308,IF('Registro egresos II nivel'!$N$2:$N$997=$E308,'Registro egresos II nivel'!$AB$2:$AB$997,0))))</f>
        <v>0</v>
      </c>
      <c r="G308" s="349" t="s">
        <v>4737</v>
      </c>
    </row>
    <row r="309" spans="1:7" ht="14.25" hidden="1">
      <c r="A309" s="34">
        <v>2022</v>
      </c>
      <c r="B309" s="34" t="s">
        <v>650</v>
      </c>
      <c r="C309" s="34">
        <v>26</v>
      </c>
      <c r="D309" s="34" t="s">
        <v>33</v>
      </c>
      <c r="E309" s="5" t="s">
        <v>47</v>
      </c>
      <c r="F309" s="95">
        <f t="array" ref="F309">SUM(IF('Registro egresos II nivel'!$F$2:$F$997=$D309,IF('Registro egresos II nivel'!$T$2:$T$997=$C309,IF('Registro egresos II nivel'!$N$2:$N$997=$E309,'Registro egresos II nivel'!$AB$2:$AB$997,0))))</f>
        <v>0</v>
      </c>
      <c r="G309" s="349" t="s">
        <v>4737</v>
      </c>
    </row>
    <row r="310" spans="1:7" ht="14.25" hidden="1">
      <c r="A310" s="34">
        <v>2022</v>
      </c>
      <c r="B310" s="34" t="s">
        <v>650</v>
      </c>
      <c r="C310" s="34">
        <v>26</v>
      </c>
      <c r="D310" s="34" t="s">
        <v>33</v>
      </c>
      <c r="E310" s="5" t="s">
        <v>4678</v>
      </c>
      <c r="F310" s="351">
        <f t="array" ref="F310">SUM(IF('Registro egresos II nivel'!$F$2:$F$997=$D310,IF('Registro egresos II nivel'!$T$2:$T$997=$C310,IF('Registro egresos II nivel'!$N$2:$N$997="No Renovación Primer Periodo",'Registro egresos II nivel'!$AB$2:$AB$997,0))))+SUM(IF('Registro egresos II nivel'!$F$2:$F$997=$D310,IF('Registro egresos II nivel'!$T$2:$T$997=$C310,IF('Registro egresos II nivel'!$N$2:$N$997="No Renovación Segundo Periodo",'Registro egresos II nivel'!$AB$2:$AB$997,0))))</f>
        <v>0</v>
      </c>
      <c r="G310" s="349" t="s">
        <v>4737</v>
      </c>
    </row>
    <row r="311" spans="1:7" ht="14.25" hidden="1">
      <c r="A311" s="34">
        <v>2022</v>
      </c>
      <c r="B311" s="34" t="s">
        <v>650</v>
      </c>
      <c r="C311" s="34">
        <v>26</v>
      </c>
      <c r="D311" s="34" t="s">
        <v>43</v>
      </c>
      <c r="E311" s="348" t="s">
        <v>36</v>
      </c>
      <c r="F311" s="95">
        <f t="array" ref="F311">SUM(IF('Registro egresos II nivel'!$F$2:$F$997=$D311,IF('Registro egresos II nivel'!$T$2:$T$997=$C311,IF('Registro egresos II nivel'!$N$2:$N$997=$E311,'Registro egresos II nivel'!$AB$2:$AB$997,0))))</f>
        <v>1</v>
      </c>
      <c r="G311" s="34" t="s">
        <v>4738</v>
      </c>
    </row>
    <row r="312" spans="1:7" ht="12.75" hidden="1">
      <c r="A312" s="34">
        <v>2022</v>
      </c>
      <c r="B312" s="34" t="s">
        <v>650</v>
      </c>
      <c r="C312" s="34">
        <v>26</v>
      </c>
      <c r="D312" s="34" t="s">
        <v>43</v>
      </c>
      <c r="E312" s="5" t="s">
        <v>47</v>
      </c>
      <c r="F312" s="95">
        <f t="array" ref="F312">SUM(IF('Registro egresos II nivel'!$F$2:$F$997=$D312,IF('Registro egresos II nivel'!$T$2:$T$997=$C312,IF('Registro egresos II nivel'!$N$2:$N$997=$E312,'Registro egresos II nivel'!$AB$2:$AB$997,0))))</f>
        <v>1</v>
      </c>
      <c r="G312" s="34" t="s">
        <v>4738</v>
      </c>
    </row>
    <row r="313" spans="1:7" ht="12.75" hidden="1">
      <c r="A313" s="34">
        <v>2022</v>
      </c>
      <c r="B313" s="34" t="s">
        <v>650</v>
      </c>
      <c r="C313" s="34">
        <v>26</v>
      </c>
      <c r="D313" s="34" t="s">
        <v>43</v>
      </c>
      <c r="E313" s="5" t="s">
        <v>4678</v>
      </c>
      <c r="F313" s="351">
        <f t="array" ref="F313">SUM(IF('Registro egresos II nivel'!$F$2:$F$997=$D313,IF('Registro egresos II nivel'!$T$2:$T$997=$C313,IF('Registro egresos II nivel'!$N$2:$N$997="No Renovación Primer Periodo",'Registro egresos II nivel'!$AB$2:$AB$997,0))))+SUM(IF('Registro egresos II nivel'!$F$2:$F$997=$D313,IF('Registro egresos II nivel'!$T$2:$T$997=$C313,IF('Registro egresos II nivel'!$N$2:$N$997="No Renovación Segundo Periodo",'Registro egresos II nivel'!$AB$2:$AB$997,0))))</f>
        <v>3</v>
      </c>
      <c r="G313" s="34" t="s">
        <v>4738</v>
      </c>
    </row>
    <row r="314" spans="1:7" ht="14.25" hidden="1">
      <c r="A314" s="34">
        <v>2022</v>
      </c>
      <c r="B314" s="34" t="s">
        <v>649</v>
      </c>
      <c r="C314" s="34">
        <v>27</v>
      </c>
      <c r="D314" s="34" t="s">
        <v>33</v>
      </c>
      <c r="E314" s="348" t="s">
        <v>36</v>
      </c>
      <c r="F314" s="95">
        <f t="array" ref="F314">SUM(IF('Registro egresos I nivel'!$F$2:$F$985=$D314,IF('Registro egresos I nivel'!$T$2:$T$985=$C314,IF('Registro egresos I nivel'!$N$2:$N$985=$E314,IF('Registro egresos I nivel'!$Q$2:$Q$985="Oficio",'Registro egresos I nivel'!$J$2:$J$985,0)))))</f>
        <v>0</v>
      </c>
      <c r="G314" s="349" t="s">
        <v>4737</v>
      </c>
    </row>
    <row r="315" spans="1:7" ht="14.25" hidden="1">
      <c r="A315" s="34">
        <v>2022</v>
      </c>
      <c r="B315" s="34" t="s">
        <v>649</v>
      </c>
      <c r="C315" s="34">
        <v>27</v>
      </c>
      <c r="D315" s="34" t="s">
        <v>33</v>
      </c>
      <c r="E315" s="5" t="s">
        <v>47</v>
      </c>
      <c r="F315" s="95">
        <f t="array" ref="F315">SUM(IF('Registro egresos I nivel'!$F$2:$F$985=$D315,IF('Registro egresos I nivel'!$T$2:$T$985=$C315,IF('Registro egresos I nivel'!$N$2:$N$985=$E315,IF('Registro egresos I nivel'!$Q$2:$Q$985="Oficio",'Registro egresos I nivel'!$J$2:$J$985,0)))))</f>
        <v>0</v>
      </c>
      <c r="G315" s="349" t="s">
        <v>4737</v>
      </c>
    </row>
    <row r="316" spans="1:7" ht="14.25" hidden="1">
      <c r="A316" s="34">
        <v>2022</v>
      </c>
      <c r="B316" s="34" t="s">
        <v>649</v>
      </c>
      <c r="C316" s="34">
        <v>27</v>
      </c>
      <c r="D316" s="34" t="s">
        <v>33</v>
      </c>
      <c r="E316" s="5" t="s">
        <v>4678</v>
      </c>
      <c r="F316" s="95">
        <f t="array" ref="F316">SUM(IF('Registro egresos I nivel'!$F$2:$F$985=$D316,IF('Registro egresos I nivel'!$T$2:$T$985=$C316,IF('Registro egresos I nivel'!$N$2:$N$985="No Renovación Primer Periodo",IF('Registro egresos I nivel'!$Q$2:$Q$985="Oficio",'Registro egresos I nivel'!$J$2:$J$985,0)))))+SUM(IF('Registro egresos I nivel'!$F$2:$F$985=$D316,IF('Registro egresos I nivel'!$T$2:$T$985=$C316,IF('Registro egresos I nivel'!$N$2:$N$985="No Renovación Segundo Periodo",IF('Registro egresos I nivel'!$Q$2:$Q$985="Oficio",'Registro egresos I nivel'!$J$2:$J$985,0)))))</f>
        <v>0</v>
      </c>
      <c r="G316" s="349" t="s">
        <v>4737</v>
      </c>
    </row>
    <row r="317" spans="1:7" ht="14.25" hidden="1">
      <c r="A317" s="34">
        <v>2022</v>
      </c>
      <c r="B317" s="34" t="s">
        <v>649</v>
      </c>
      <c r="C317" s="34">
        <v>27</v>
      </c>
      <c r="D317" s="34" t="s">
        <v>43</v>
      </c>
      <c r="E317" s="348" t="s">
        <v>36</v>
      </c>
      <c r="F317" s="95">
        <f t="array" ref="F317">SUM(IF('Registro egresos I nivel'!$F$2:$F$985=$D317,IF('Registro egresos I nivel'!$T$2:$T$985=$C317,IF('Registro egresos I nivel'!$N$2:$N$985=$E317,IF('Registro egresos I nivel'!$Q$2:$Q$985="Oficio",'Registro egresos I nivel'!$J$2:$J$985,0)))))</f>
        <v>0</v>
      </c>
      <c r="G317" s="34" t="s">
        <v>4738</v>
      </c>
    </row>
    <row r="318" spans="1:7" ht="12.75" hidden="1">
      <c r="A318" s="34">
        <v>2022</v>
      </c>
      <c r="B318" s="34" t="s">
        <v>649</v>
      </c>
      <c r="C318" s="34">
        <v>27</v>
      </c>
      <c r="D318" s="34" t="s">
        <v>43</v>
      </c>
      <c r="E318" s="5" t="s">
        <v>47</v>
      </c>
      <c r="F318" s="95">
        <f t="array" ref="F318">SUM(IF('Registro egresos I nivel'!$F$2:$F$985=$D318,IF('Registro egresos I nivel'!$T$2:$T$985=$C318,IF('Registro egresos I nivel'!$N$2:$N$985=$E318,IF('Registro egresos I nivel'!$Q$2:$Q$985="Oficio",'Registro egresos I nivel'!$J$2:$J$985,0)))))</f>
        <v>0</v>
      </c>
      <c r="G318" s="34" t="s">
        <v>4738</v>
      </c>
    </row>
    <row r="319" spans="1:7" ht="12.75" hidden="1">
      <c r="A319" s="34">
        <v>2022</v>
      </c>
      <c r="B319" s="34" t="s">
        <v>649</v>
      </c>
      <c r="C319" s="34">
        <v>27</v>
      </c>
      <c r="D319" s="34" t="s">
        <v>43</v>
      </c>
      <c r="E319" s="5" t="s">
        <v>4678</v>
      </c>
      <c r="F319" s="95">
        <f t="array" ref="F319">SUM(IF('Registro egresos I nivel'!$F$2:$F$985=$D319,IF('Registro egresos I nivel'!$T$2:$T$985=$C319,IF('Registro egresos I nivel'!$N$2:$N$985="No Renovación Primer Periodo",IF('Registro egresos I nivel'!$Q$2:$Q$985="Oficio",'Registro egresos I nivel'!$J$2:$J$985,0)))))+SUM(IF('Registro egresos I nivel'!$F$2:$F$985=$D319,IF('Registro egresos I nivel'!$T$2:$T$985=$C319,IF('Registro egresos I nivel'!$N$2:$N$985="No Renovación Segundo Periodo",IF('Registro egresos I nivel'!$Q$2:$Q$985="Oficio",'Registro egresos I nivel'!$J$2:$J$985,0)))))</f>
        <v>0</v>
      </c>
      <c r="G319" s="34" t="s">
        <v>4738</v>
      </c>
    </row>
    <row r="320" spans="1:7" ht="14.25" hidden="1">
      <c r="A320" s="34">
        <v>2022</v>
      </c>
      <c r="B320" s="34" t="s">
        <v>650</v>
      </c>
      <c r="C320" s="34">
        <v>27</v>
      </c>
      <c r="D320" s="34" t="s">
        <v>33</v>
      </c>
      <c r="E320" s="348" t="s">
        <v>36</v>
      </c>
      <c r="F320" s="95">
        <f t="array" ref="F320">SUM(IF('Registro egresos II nivel'!$F$2:$F$997=$D320,IF('Registro egresos II nivel'!$T$2:$T$997=$C320,IF('Registro egresos II nivel'!$N$2:$N$997=$E320,'Registro egresos II nivel'!$AB$2:$AB$997,0))))</f>
        <v>1</v>
      </c>
      <c r="G320" s="349" t="s">
        <v>4737</v>
      </c>
    </row>
    <row r="321" spans="1:7" ht="14.25" hidden="1">
      <c r="A321" s="34">
        <v>2022</v>
      </c>
      <c r="B321" s="34" t="s">
        <v>650</v>
      </c>
      <c r="C321" s="34">
        <v>27</v>
      </c>
      <c r="D321" s="34" t="s">
        <v>33</v>
      </c>
      <c r="E321" s="5" t="s">
        <v>47</v>
      </c>
      <c r="F321" s="95">
        <f t="array" ref="F321">SUM(IF('Registro egresos II nivel'!$F$2:$F$997=$D321,IF('Registro egresos II nivel'!$T$2:$T$997=$C321,IF('Registro egresos II nivel'!$N$2:$N$997=$E321,'Registro egresos II nivel'!$AB$2:$AB$997,0))))</f>
        <v>1</v>
      </c>
      <c r="G321" s="349" t="s">
        <v>4737</v>
      </c>
    </row>
    <row r="322" spans="1:7" ht="14.25" hidden="1">
      <c r="A322" s="34">
        <v>2022</v>
      </c>
      <c r="B322" s="34" t="s">
        <v>650</v>
      </c>
      <c r="C322" s="34">
        <v>27</v>
      </c>
      <c r="D322" s="34" t="s">
        <v>33</v>
      </c>
      <c r="E322" s="5" t="s">
        <v>4678</v>
      </c>
      <c r="F322" s="351">
        <f t="array" ref="F322">SUM(IF('Registro egresos II nivel'!$F$2:$F$997=$D322,IF('Registro egresos II nivel'!$T$2:$T$997=$C322,IF('Registro egresos II nivel'!$N$2:$N$997="No Renovación Primer Periodo",'Registro egresos II nivel'!$AB$2:$AB$997,0))))+SUM(IF('Registro egresos II nivel'!$F$2:$F$997=$D322,IF('Registro egresos II nivel'!$T$2:$T$997=$C322,IF('Registro egresos II nivel'!$N$2:$N$997="No Renovación Segundo Periodo",'Registro egresos II nivel'!$AB$2:$AB$997,0))))</f>
        <v>0</v>
      </c>
      <c r="G322" s="349" t="s">
        <v>4737</v>
      </c>
    </row>
    <row r="323" spans="1:7" ht="14.25" hidden="1">
      <c r="A323" s="34">
        <v>2022</v>
      </c>
      <c r="B323" s="34" t="s">
        <v>650</v>
      </c>
      <c r="C323" s="34">
        <v>27</v>
      </c>
      <c r="D323" s="34" t="s">
        <v>43</v>
      </c>
      <c r="E323" s="348" t="s">
        <v>36</v>
      </c>
      <c r="F323" s="95">
        <f t="array" ref="F323">SUM(IF('Registro egresos II nivel'!$F$2:$F$997=$D323,IF('Registro egresos II nivel'!$T$2:$T$997=$C323,IF('Registro egresos II nivel'!$N$2:$N$997=$E323,'Registro egresos II nivel'!$AB$2:$AB$997,0))))</f>
        <v>2</v>
      </c>
      <c r="G323" s="34" t="s">
        <v>4738</v>
      </c>
    </row>
    <row r="324" spans="1:7" ht="12.75" hidden="1">
      <c r="A324" s="34">
        <v>2022</v>
      </c>
      <c r="B324" s="34" t="s">
        <v>650</v>
      </c>
      <c r="C324" s="34">
        <v>27</v>
      </c>
      <c r="D324" s="34" t="s">
        <v>43</v>
      </c>
      <c r="E324" s="5" t="s">
        <v>47</v>
      </c>
      <c r="F324" s="95">
        <f t="array" ref="F324">SUM(IF('Registro egresos II nivel'!$F$2:$F$997=$D324,IF('Registro egresos II nivel'!$T$2:$T$997=$C324,IF('Registro egresos II nivel'!$N$2:$N$997=$E324,'Registro egresos II nivel'!$AB$2:$AB$997,0))))</f>
        <v>0</v>
      </c>
      <c r="G324" s="34" t="s">
        <v>4738</v>
      </c>
    </row>
    <row r="325" spans="1:7" ht="12.75" hidden="1">
      <c r="A325" s="34">
        <v>2022</v>
      </c>
      <c r="B325" s="34" t="s">
        <v>650</v>
      </c>
      <c r="C325" s="34">
        <v>27</v>
      </c>
      <c r="D325" s="34" t="s">
        <v>43</v>
      </c>
      <c r="E325" s="5" t="s">
        <v>4678</v>
      </c>
      <c r="F325" s="351">
        <f t="array" ref="F325">SUM(IF('Registro egresos II nivel'!$F$2:$F$997=$D325,IF('Registro egresos II nivel'!$T$2:$T$997=$C325,IF('Registro egresos II nivel'!$N$2:$N$997="No Renovación Primer Periodo",'Registro egresos II nivel'!$AB$2:$AB$997,0))))+SUM(IF('Registro egresos II nivel'!$F$2:$F$997=$D325,IF('Registro egresos II nivel'!$T$2:$T$997=$C325,IF('Registro egresos II nivel'!$N$2:$N$997="No Renovación Segundo Periodo",'Registro egresos II nivel'!$AB$2:$AB$997,0))))</f>
        <v>0</v>
      </c>
      <c r="G325" s="34" t="s">
        <v>4738</v>
      </c>
    </row>
    <row r="326" spans="1:7" ht="14.25" hidden="1">
      <c r="A326" s="34">
        <v>2022</v>
      </c>
      <c r="B326" s="34" t="s">
        <v>649</v>
      </c>
      <c r="C326" s="34">
        <v>28</v>
      </c>
      <c r="D326" s="34" t="s">
        <v>33</v>
      </c>
      <c r="E326" s="348" t="s">
        <v>36</v>
      </c>
      <c r="F326" s="95">
        <f t="array" ref="F326">SUM(IF('Registro egresos I nivel'!$F$2:$F$985=$D326,IF('Registro egresos I nivel'!$T$2:$T$985=$C326,IF('Registro egresos I nivel'!$N$2:$N$985=$E326,IF('Registro egresos I nivel'!$Q$2:$Q$985="Oficio",'Registro egresos I nivel'!$J$2:$J$985,0)))))</f>
        <v>0</v>
      </c>
      <c r="G326" s="349" t="s">
        <v>4737</v>
      </c>
    </row>
    <row r="327" spans="1:7" ht="14.25" hidden="1">
      <c r="A327" s="34">
        <v>2022</v>
      </c>
      <c r="B327" s="34" t="s">
        <v>649</v>
      </c>
      <c r="C327" s="34">
        <v>28</v>
      </c>
      <c r="D327" s="34" t="s">
        <v>33</v>
      </c>
      <c r="E327" s="5" t="s">
        <v>47</v>
      </c>
      <c r="F327" s="95">
        <f t="array" ref="F327">SUM(IF('Registro egresos I nivel'!$F$2:$F$985=$D327,IF('Registro egresos I nivel'!$T$2:$T$985=$C327,IF('Registro egresos I nivel'!$N$2:$N$985=$E327,IF('Registro egresos I nivel'!$Q$2:$Q$985="Oficio",'Registro egresos I nivel'!$J$2:$J$985,0)))))</f>
        <v>0</v>
      </c>
      <c r="G327" s="349" t="s">
        <v>4737</v>
      </c>
    </row>
    <row r="328" spans="1:7" ht="14.25" hidden="1">
      <c r="A328" s="34">
        <v>2022</v>
      </c>
      <c r="B328" s="34" t="s">
        <v>649</v>
      </c>
      <c r="C328" s="34">
        <v>28</v>
      </c>
      <c r="D328" s="34" t="s">
        <v>33</v>
      </c>
      <c r="E328" s="5" t="s">
        <v>4678</v>
      </c>
      <c r="F328" s="95">
        <f t="array" ref="F328">SUM(IF('Registro egresos I nivel'!$F$2:$F$985=$D328,IF('Registro egresos I nivel'!$T$2:$T$985=$C328,IF('Registro egresos I nivel'!$N$2:$N$985="No Renovación Primer Periodo",IF('Registro egresos I nivel'!$Q$2:$Q$985="Oficio",'Registro egresos I nivel'!$J$2:$J$985,0)))))+SUM(IF('Registro egresos I nivel'!$F$2:$F$985=$D328,IF('Registro egresos I nivel'!$T$2:$T$985=$C328,IF('Registro egresos I nivel'!$N$2:$N$985="No Renovación Segundo Periodo",IF('Registro egresos I nivel'!$Q$2:$Q$985="Oficio",'Registro egresos I nivel'!$J$2:$J$985,0)))))</f>
        <v>0</v>
      </c>
      <c r="G328" s="349" t="s">
        <v>4737</v>
      </c>
    </row>
    <row r="329" spans="1:7" ht="14.25" hidden="1">
      <c r="A329" s="34">
        <v>2022</v>
      </c>
      <c r="B329" s="34" t="s">
        <v>649</v>
      </c>
      <c r="C329" s="34">
        <v>28</v>
      </c>
      <c r="D329" s="34" t="s">
        <v>43</v>
      </c>
      <c r="E329" s="348" t="s">
        <v>36</v>
      </c>
      <c r="F329" s="95">
        <f t="array" ref="F329">SUM(IF('Registro egresos I nivel'!$F$2:$F$985=$D329,IF('Registro egresos I nivel'!$T$2:$T$985=$C329,IF('Registro egresos I nivel'!$N$2:$N$985=$E329,IF('Registro egresos I nivel'!$Q$2:$Q$985="Oficio",'Registro egresos I nivel'!$J$2:$J$985,0)))))</f>
        <v>0</v>
      </c>
      <c r="G329" s="34" t="s">
        <v>4738</v>
      </c>
    </row>
    <row r="330" spans="1:7" ht="12.75" hidden="1">
      <c r="A330" s="34">
        <v>2022</v>
      </c>
      <c r="B330" s="34" t="s">
        <v>649</v>
      </c>
      <c r="C330" s="34">
        <v>28</v>
      </c>
      <c r="D330" s="34" t="s">
        <v>43</v>
      </c>
      <c r="E330" s="5" t="s">
        <v>47</v>
      </c>
      <c r="F330" s="95">
        <f t="array" ref="F330">SUM(IF('Registro egresos I nivel'!$F$2:$F$985=$D330,IF('Registro egresos I nivel'!$T$2:$T$985=$C330,IF('Registro egresos I nivel'!$N$2:$N$985=$E330,IF('Registro egresos I nivel'!$Q$2:$Q$985="Oficio",'Registro egresos I nivel'!$J$2:$J$985,0)))))</f>
        <v>0</v>
      </c>
      <c r="G330" s="34" t="s">
        <v>4738</v>
      </c>
    </row>
    <row r="331" spans="1:7" ht="12.75" hidden="1">
      <c r="A331" s="34">
        <v>2022</v>
      </c>
      <c r="B331" s="34" t="s">
        <v>649</v>
      </c>
      <c r="C331" s="34">
        <v>28</v>
      </c>
      <c r="D331" s="34" t="s">
        <v>43</v>
      </c>
      <c r="E331" s="5" t="s">
        <v>4678</v>
      </c>
      <c r="F331" s="95">
        <f t="array" ref="F331">SUM(IF('Registro egresos I nivel'!$F$2:$F$985=$D331,IF('Registro egresos I nivel'!$T$2:$T$985=$C331,IF('Registro egresos I nivel'!$N$2:$N$985="No Renovación Primer Periodo",IF('Registro egresos I nivel'!$Q$2:$Q$985="Oficio",'Registro egresos I nivel'!$J$2:$J$985,0)))))+SUM(IF('Registro egresos I nivel'!$F$2:$F$985=$D331,IF('Registro egresos I nivel'!$T$2:$T$985=$C331,IF('Registro egresos I nivel'!$N$2:$N$985="No Renovación Segundo Periodo",IF('Registro egresos I nivel'!$Q$2:$Q$985="Oficio",'Registro egresos I nivel'!$J$2:$J$985,0)))))</f>
        <v>0</v>
      </c>
      <c r="G331" s="34" t="s">
        <v>4738</v>
      </c>
    </row>
    <row r="332" spans="1:7" ht="14.25" hidden="1">
      <c r="A332" s="34">
        <v>2022</v>
      </c>
      <c r="B332" s="34" t="s">
        <v>650</v>
      </c>
      <c r="C332" s="34">
        <v>28</v>
      </c>
      <c r="D332" s="34" t="s">
        <v>33</v>
      </c>
      <c r="E332" s="348" t="s">
        <v>36</v>
      </c>
      <c r="F332" s="95">
        <f t="array" ref="F332">SUM(IF('Registro egresos II nivel'!$F$2:$F$997=$D332,IF('Registro egresos II nivel'!$T$2:$T$997=$C332,IF('Registro egresos II nivel'!$N$2:$N$997=$E332,'Registro egresos II nivel'!$AB$2:$AB$997,0))))</f>
        <v>1</v>
      </c>
      <c r="G332" s="349" t="s">
        <v>4737</v>
      </c>
    </row>
    <row r="333" spans="1:7" ht="14.25" hidden="1">
      <c r="A333" s="34">
        <v>2022</v>
      </c>
      <c r="B333" s="34" t="s">
        <v>650</v>
      </c>
      <c r="C333" s="34">
        <v>28</v>
      </c>
      <c r="D333" s="34" t="s">
        <v>33</v>
      </c>
      <c r="E333" s="5" t="s">
        <v>47</v>
      </c>
      <c r="F333" s="95">
        <f t="array" ref="F333">SUM(IF('Registro egresos II nivel'!$F$2:$F$997=$D333,IF('Registro egresos II nivel'!$T$2:$T$997=$C333,IF('Registro egresos II nivel'!$N$2:$N$997=$E333,'Registro egresos II nivel'!$AB$2:$AB$997,0))))</f>
        <v>0</v>
      </c>
      <c r="G333" s="349" t="s">
        <v>4737</v>
      </c>
    </row>
    <row r="334" spans="1:7" ht="14.25" hidden="1">
      <c r="A334" s="34">
        <v>2022</v>
      </c>
      <c r="B334" s="34" t="s">
        <v>650</v>
      </c>
      <c r="C334" s="34">
        <v>28</v>
      </c>
      <c r="D334" s="34" t="s">
        <v>33</v>
      </c>
      <c r="E334" s="5" t="s">
        <v>4678</v>
      </c>
      <c r="F334" s="351">
        <f t="array" ref="F334">SUM(IF('Registro egresos II nivel'!$F$2:$F$997=$D334,IF('Registro egresos II nivel'!$T$2:$T$997=$C334,IF('Registro egresos II nivel'!$N$2:$N$997="No Renovación Primer Periodo",'Registro egresos II nivel'!$AB$2:$AB$997,0))))+SUM(IF('Registro egresos II nivel'!$F$2:$F$997=$D334,IF('Registro egresos II nivel'!$T$2:$T$997=$C334,IF('Registro egresos II nivel'!$N$2:$N$997="No Renovación Segundo Periodo",'Registro egresos II nivel'!$AB$2:$AB$997,0))))</f>
        <v>1</v>
      </c>
      <c r="G334" s="349" t="s">
        <v>4737</v>
      </c>
    </row>
    <row r="335" spans="1:7" ht="14.25" hidden="1">
      <c r="A335" s="34">
        <v>2022</v>
      </c>
      <c r="B335" s="34" t="s">
        <v>650</v>
      </c>
      <c r="C335" s="34">
        <v>28</v>
      </c>
      <c r="D335" s="34" t="s">
        <v>43</v>
      </c>
      <c r="E335" s="348" t="s">
        <v>36</v>
      </c>
      <c r="F335" s="95">
        <f t="array" ref="F335">SUM(IF('Registro egresos II nivel'!$F$2:$F$997=$D335,IF('Registro egresos II nivel'!$T$2:$T$997=$C335,IF('Registro egresos II nivel'!$N$2:$N$997=$E335,'Registro egresos II nivel'!$AB$2:$AB$997,0))))</f>
        <v>1</v>
      </c>
      <c r="G335" s="34" t="s">
        <v>4738</v>
      </c>
    </row>
    <row r="336" spans="1:7" ht="12.75" hidden="1">
      <c r="A336" s="34">
        <v>2022</v>
      </c>
      <c r="B336" s="34" t="s">
        <v>650</v>
      </c>
      <c r="C336" s="34">
        <v>28</v>
      </c>
      <c r="D336" s="34" t="s">
        <v>43</v>
      </c>
      <c r="E336" s="5" t="s">
        <v>47</v>
      </c>
      <c r="F336" s="95">
        <f t="array" ref="F336">SUM(IF('Registro egresos II nivel'!$F$2:$F$997=$D336,IF('Registro egresos II nivel'!$T$2:$T$997=$C336,IF('Registro egresos II nivel'!$N$2:$N$997=$E336,'Registro egresos II nivel'!$AB$2:$AB$997,0))))</f>
        <v>1</v>
      </c>
      <c r="G336" s="34" t="s">
        <v>4738</v>
      </c>
    </row>
    <row r="337" spans="1:7" ht="12.75" hidden="1">
      <c r="A337" s="34">
        <v>2022</v>
      </c>
      <c r="B337" s="34" t="s">
        <v>650</v>
      </c>
      <c r="C337" s="34">
        <v>28</v>
      </c>
      <c r="D337" s="34" t="s">
        <v>43</v>
      </c>
      <c r="E337" s="5" t="s">
        <v>4678</v>
      </c>
      <c r="F337" s="351">
        <f t="array" ref="F337">SUM(IF('Registro egresos II nivel'!$F$2:$F$997=$D337,IF('Registro egresos II nivel'!$T$2:$T$997=$C337,IF('Registro egresos II nivel'!$N$2:$N$997="No Renovación Primer Periodo",'Registro egresos II nivel'!$AB$2:$AB$997,0))))+SUM(IF('Registro egresos II nivel'!$F$2:$F$997=$D337,IF('Registro egresos II nivel'!$T$2:$T$997=$C337,IF('Registro egresos II nivel'!$N$2:$N$997="No Renovación Segundo Periodo",'Registro egresos II nivel'!$AB$2:$AB$997,0))))</f>
        <v>1</v>
      </c>
      <c r="G337" s="34" t="s">
        <v>4738</v>
      </c>
    </row>
    <row r="338" spans="1:7" ht="14.25" hidden="1">
      <c r="A338" s="34">
        <v>2022</v>
      </c>
      <c r="B338" s="34" t="s">
        <v>649</v>
      </c>
      <c r="C338" s="34">
        <v>29</v>
      </c>
      <c r="D338" s="34" t="s">
        <v>33</v>
      </c>
      <c r="E338" s="348" t="s">
        <v>36</v>
      </c>
      <c r="F338" s="95">
        <f t="array" ref="F338">SUM(IF('Registro egresos I nivel'!$F$2:$F$985=$D338,IF('Registro egresos I nivel'!$T$2:$T$985=$C338,IF('Registro egresos I nivel'!$N$2:$N$985=$E338,IF('Registro egresos I nivel'!$Q$2:$Q$985="Oficio",'Registro egresos I nivel'!$J$2:$J$985,0)))))</f>
        <v>2</v>
      </c>
      <c r="G338" s="349" t="s">
        <v>4737</v>
      </c>
    </row>
    <row r="339" spans="1:7" ht="14.25" hidden="1">
      <c r="A339" s="34">
        <v>2022</v>
      </c>
      <c r="B339" s="34" t="s">
        <v>649</v>
      </c>
      <c r="C339" s="34">
        <v>29</v>
      </c>
      <c r="D339" s="34" t="s">
        <v>33</v>
      </c>
      <c r="E339" s="5" t="s">
        <v>47</v>
      </c>
      <c r="F339" s="95">
        <f t="array" ref="F339">SUM(IF('Registro egresos I nivel'!$F$2:$F$985=$D339,IF('Registro egresos I nivel'!$T$2:$T$985=$C339,IF('Registro egresos I nivel'!$N$2:$N$985=$E339,IF('Registro egresos I nivel'!$Q$2:$Q$985="Oficio",'Registro egresos I nivel'!$J$2:$J$985,0)))))</f>
        <v>0</v>
      </c>
      <c r="G339" s="349" t="s">
        <v>4737</v>
      </c>
    </row>
    <row r="340" spans="1:7" ht="14.25" hidden="1">
      <c r="A340" s="34">
        <v>2022</v>
      </c>
      <c r="B340" s="34" t="s">
        <v>649</v>
      </c>
      <c r="C340" s="34">
        <v>29</v>
      </c>
      <c r="D340" s="34" t="s">
        <v>33</v>
      </c>
      <c r="E340" s="5" t="s">
        <v>4678</v>
      </c>
      <c r="F340" s="95">
        <f t="array" ref="F340">SUM(IF('Registro egresos I nivel'!$F$2:$F$985=$D340,IF('Registro egresos I nivel'!$T$2:$T$985=$C340,IF('Registro egresos I nivel'!$N$2:$N$985="No Renovación Primer Periodo",IF('Registro egresos I nivel'!$Q$2:$Q$985="Oficio",'Registro egresos I nivel'!$J$2:$J$985,0)))))+SUM(IF('Registro egresos I nivel'!$F$2:$F$985=$D340,IF('Registro egresos I nivel'!$T$2:$T$985=$C340,IF('Registro egresos I nivel'!$N$2:$N$985="No Renovación Segundo Periodo",IF('Registro egresos I nivel'!$Q$2:$Q$985="Oficio",'Registro egresos I nivel'!$J$2:$J$985,0)))))</f>
        <v>0</v>
      </c>
      <c r="G340" s="349" t="s">
        <v>4737</v>
      </c>
    </row>
    <row r="341" spans="1:7" ht="14.25" hidden="1">
      <c r="A341" s="34">
        <v>2022</v>
      </c>
      <c r="B341" s="34" t="s">
        <v>649</v>
      </c>
      <c r="C341" s="34">
        <v>29</v>
      </c>
      <c r="D341" s="34" t="s">
        <v>43</v>
      </c>
      <c r="E341" s="348" t="s">
        <v>36</v>
      </c>
      <c r="F341" s="95">
        <f t="array" ref="F341">SUM(IF('Registro egresos I nivel'!$F$2:$F$985=$D341,IF('Registro egresos I nivel'!$T$2:$T$985=$C341,IF('Registro egresos I nivel'!$N$2:$N$985=$E341,IF('Registro egresos I nivel'!$Q$2:$Q$985="Oficio",'Registro egresos I nivel'!$J$2:$J$985,0)))))</f>
        <v>0</v>
      </c>
      <c r="G341" s="34" t="s">
        <v>4738</v>
      </c>
    </row>
    <row r="342" spans="1:7" ht="12.75" hidden="1">
      <c r="A342" s="34">
        <v>2022</v>
      </c>
      <c r="B342" s="34" t="s">
        <v>649</v>
      </c>
      <c r="C342" s="34">
        <v>29</v>
      </c>
      <c r="D342" s="34" t="s">
        <v>43</v>
      </c>
      <c r="E342" s="5" t="s">
        <v>47</v>
      </c>
      <c r="F342" s="95">
        <f t="array" ref="F342">SUM(IF('Registro egresos I nivel'!$F$2:$F$985=$D342,IF('Registro egresos I nivel'!$T$2:$T$985=$C342,IF('Registro egresos I nivel'!$N$2:$N$985=$E342,IF('Registro egresos I nivel'!$Q$2:$Q$985="Oficio",'Registro egresos I nivel'!$J$2:$J$985,0)))))</f>
        <v>1</v>
      </c>
      <c r="G342" s="34" t="s">
        <v>4738</v>
      </c>
    </row>
    <row r="343" spans="1:7" ht="12.75" hidden="1">
      <c r="A343" s="34">
        <v>2022</v>
      </c>
      <c r="B343" s="34" t="s">
        <v>649</v>
      </c>
      <c r="C343" s="34">
        <v>29</v>
      </c>
      <c r="D343" s="34" t="s">
        <v>43</v>
      </c>
      <c r="E343" s="5" t="s">
        <v>4678</v>
      </c>
      <c r="F343" s="95">
        <f t="array" ref="F343">SUM(IF('Registro egresos I nivel'!$F$2:$F$985=$D343,IF('Registro egresos I nivel'!$T$2:$T$985=$C343,IF('Registro egresos I nivel'!$N$2:$N$985="No Renovación Primer Periodo",IF('Registro egresos I nivel'!$Q$2:$Q$985="Oficio",'Registro egresos I nivel'!$J$2:$J$985,0)))))+SUM(IF('Registro egresos I nivel'!$F$2:$F$985=$D343,IF('Registro egresos I nivel'!$T$2:$T$985=$C343,IF('Registro egresos I nivel'!$N$2:$N$985="No Renovación Segundo Periodo",IF('Registro egresos I nivel'!$Q$2:$Q$985="Oficio",'Registro egresos I nivel'!$J$2:$J$985,0)))))</f>
        <v>0</v>
      </c>
      <c r="G343" s="34" t="s">
        <v>4738</v>
      </c>
    </row>
    <row r="344" spans="1:7" ht="14.25" hidden="1">
      <c r="A344" s="34">
        <v>2022</v>
      </c>
      <c r="B344" s="34" t="s">
        <v>650</v>
      </c>
      <c r="C344" s="34">
        <v>29</v>
      </c>
      <c r="D344" s="34" t="s">
        <v>33</v>
      </c>
      <c r="E344" s="348" t="s">
        <v>36</v>
      </c>
      <c r="F344" s="95">
        <f t="array" ref="F344">SUM(IF('Registro egresos II nivel'!$F$2:$F$997=$D344,IF('Registro egresos II nivel'!$T$2:$T$997=$C344,IF('Registro egresos II nivel'!$N$2:$N$997=$E344,'Registro egresos II nivel'!$AB$2:$AB$997,0))))</f>
        <v>3</v>
      </c>
      <c r="G344" s="349" t="s">
        <v>4737</v>
      </c>
    </row>
    <row r="345" spans="1:7" ht="14.25" hidden="1">
      <c r="A345" s="34">
        <v>2022</v>
      </c>
      <c r="B345" s="34" t="s">
        <v>650</v>
      </c>
      <c r="C345" s="34">
        <v>29</v>
      </c>
      <c r="D345" s="34" t="s">
        <v>33</v>
      </c>
      <c r="E345" s="5" t="s">
        <v>47</v>
      </c>
      <c r="F345" s="95">
        <f t="array" ref="F345">SUM(IF('Registro egresos II nivel'!$F$2:$F$997=$D345,IF('Registro egresos II nivel'!$T$2:$T$997=$C345,IF('Registro egresos II nivel'!$N$2:$N$997=$E345,'Registro egresos II nivel'!$AB$2:$AB$997,0))))</f>
        <v>0</v>
      </c>
      <c r="G345" s="349" t="s">
        <v>4737</v>
      </c>
    </row>
    <row r="346" spans="1:7" ht="14.25" hidden="1">
      <c r="A346" s="34">
        <v>2022</v>
      </c>
      <c r="B346" s="34" t="s">
        <v>650</v>
      </c>
      <c r="C346" s="34">
        <v>29</v>
      </c>
      <c r="D346" s="34" t="s">
        <v>33</v>
      </c>
      <c r="E346" s="5" t="s">
        <v>4678</v>
      </c>
      <c r="F346" s="351">
        <f t="array" ref="F346">SUM(IF('Registro egresos II nivel'!$F$2:$F$997=$D346,IF('Registro egresos II nivel'!$T$2:$T$997=$C346,IF('Registro egresos II nivel'!$N$2:$N$997="No Renovación Primer Periodo",'Registro egresos II nivel'!$AB$2:$AB$997,0))))+SUM(IF('Registro egresos II nivel'!$F$2:$F$997=$D346,IF('Registro egresos II nivel'!$T$2:$T$997=$C346,IF('Registro egresos II nivel'!$N$2:$N$997="No Renovación Segundo Periodo",'Registro egresos II nivel'!$AB$2:$AB$997,0))))</f>
        <v>2</v>
      </c>
      <c r="G346" s="349" t="s">
        <v>4737</v>
      </c>
    </row>
    <row r="347" spans="1:7" ht="14.25" hidden="1">
      <c r="A347" s="34">
        <v>2022</v>
      </c>
      <c r="B347" s="34" t="s">
        <v>650</v>
      </c>
      <c r="C347" s="34">
        <v>29</v>
      </c>
      <c r="D347" s="34" t="s">
        <v>43</v>
      </c>
      <c r="E347" s="348" t="s">
        <v>36</v>
      </c>
      <c r="F347" s="95">
        <f t="array" ref="F347">SUM(IF('Registro egresos II nivel'!$F$2:$F$997=$D347,IF('Registro egresos II nivel'!$T$2:$T$997=$C347,IF('Registro egresos II nivel'!$N$2:$N$997=$E347,'Registro egresos II nivel'!$AB$2:$AB$997,0))))</f>
        <v>2</v>
      </c>
      <c r="G347" s="34" t="s">
        <v>4738</v>
      </c>
    </row>
    <row r="348" spans="1:7" ht="12.75" hidden="1">
      <c r="A348" s="34">
        <v>2022</v>
      </c>
      <c r="B348" s="34" t="s">
        <v>650</v>
      </c>
      <c r="C348" s="34">
        <v>29</v>
      </c>
      <c r="D348" s="34" t="s">
        <v>43</v>
      </c>
      <c r="E348" s="5" t="s">
        <v>47</v>
      </c>
      <c r="F348" s="95">
        <f t="array" ref="F348">SUM(IF('Registro egresos II nivel'!$F$2:$F$997=$D348,IF('Registro egresos II nivel'!$T$2:$T$997=$C348,IF('Registro egresos II nivel'!$N$2:$N$997=$E348,'Registro egresos II nivel'!$AB$2:$AB$997,0))))</f>
        <v>0</v>
      </c>
      <c r="G348" s="34" t="s">
        <v>4738</v>
      </c>
    </row>
    <row r="349" spans="1:7" ht="12.75" hidden="1">
      <c r="A349" s="34">
        <v>2022</v>
      </c>
      <c r="B349" s="34" t="s">
        <v>650</v>
      </c>
      <c r="C349" s="34">
        <v>29</v>
      </c>
      <c r="D349" s="34" t="s">
        <v>43</v>
      </c>
      <c r="E349" s="5" t="s">
        <v>4678</v>
      </c>
      <c r="F349" s="351">
        <f t="array" ref="F349">SUM(IF('Registro egresos II nivel'!$F$2:$F$997=$D349,IF('Registro egresos II nivel'!$T$2:$T$997=$C349,IF('Registro egresos II nivel'!$N$2:$N$997="No Renovación Primer Periodo",'Registro egresos II nivel'!$AB$2:$AB$997,0))))+SUM(IF('Registro egresos II nivel'!$F$2:$F$997=$D349,IF('Registro egresos II nivel'!$T$2:$T$997=$C349,IF('Registro egresos II nivel'!$N$2:$N$997="No Renovación Segundo Periodo",'Registro egresos II nivel'!$AB$2:$AB$997,0))))</f>
        <v>4</v>
      </c>
      <c r="G349" s="34" t="s">
        <v>4738</v>
      </c>
    </row>
    <row r="350" spans="1:7" ht="14.25" hidden="1">
      <c r="A350" s="34">
        <v>2022</v>
      </c>
      <c r="B350" s="34" t="s">
        <v>649</v>
      </c>
      <c r="C350" s="34">
        <v>30</v>
      </c>
      <c r="D350" s="34" t="s">
        <v>33</v>
      </c>
      <c r="E350" s="348" t="s">
        <v>36</v>
      </c>
      <c r="F350" s="95">
        <f t="array" ref="F350">SUM(IF('Registro egresos I nivel'!$F$2:$F$985=$D350,IF('Registro egresos I nivel'!$T$2:$T$985=$C350,IF('Registro egresos I nivel'!$N$2:$N$985=$E350,IF('Registro egresos I nivel'!$Q$2:$Q$985="Oficio",'Registro egresos I nivel'!$J$2:$J$985,0)))))</f>
        <v>0</v>
      </c>
      <c r="G350" s="349" t="s">
        <v>4737</v>
      </c>
    </row>
    <row r="351" spans="1:7" ht="14.25" hidden="1">
      <c r="A351" s="34">
        <v>2022</v>
      </c>
      <c r="B351" s="34" t="s">
        <v>649</v>
      </c>
      <c r="C351" s="34">
        <v>30</v>
      </c>
      <c r="D351" s="34" t="s">
        <v>33</v>
      </c>
      <c r="E351" s="5" t="s">
        <v>47</v>
      </c>
      <c r="F351" s="95">
        <f t="array" ref="F351">SUM(IF('Registro egresos I nivel'!$F$2:$F$985=$D351,IF('Registro egresos I nivel'!$T$2:$T$985=$C351,IF('Registro egresos I nivel'!$N$2:$N$985=$E351,IF('Registro egresos I nivel'!$Q$2:$Q$985="Oficio",'Registro egresos I nivel'!$J$2:$J$985,0)))))</f>
        <v>0</v>
      </c>
      <c r="G351" s="349" t="s">
        <v>4737</v>
      </c>
    </row>
    <row r="352" spans="1:7" ht="14.25" hidden="1">
      <c r="A352" s="34">
        <v>2022</v>
      </c>
      <c r="B352" s="34" t="s">
        <v>649</v>
      </c>
      <c r="C352" s="34">
        <v>30</v>
      </c>
      <c r="D352" s="34" t="s">
        <v>33</v>
      </c>
      <c r="E352" s="5" t="s">
        <v>4678</v>
      </c>
      <c r="F352" s="95">
        <f t="array" ref="F352">SUM(IF('Registro egresos I nivel'!$F$2:$F$985=$D352,IF('Registro egresos I nivel'!$T$2:$T$985=$C352,IF('Registro egresos I nivel'!$N$2:$N$985="No Renovación Primer Periodo",IF('Registro egresos I nivel'!$Q$2:$Q$985="Oficio",'Registro egresos I nivel'!$J$2:$J$985,0)))))+SUM(IF('Registro egresos I nivel'!$F$2:$F$985=$D352,IF('Registro egresos I nivel'!$T$2:$T$985=$C352,IF('Registro egresos I nivel'!$N$2:$N$985="No Renovación Segundo Periodo",IF('Registro egresos I nivel'!$Q$2:$Q$985="Oficio",'Registro egresos I nivel'!$J$2:$J$985,0)))))</f>
        <v>1</v>
      </c>
      <c r="G352" s="349" t="s">
        <v>4737</v>
      </c>
    </row>
    <row r="353" spans="1:7" ht="14.25" hidden="1">
      <c r="A353" s="34">
        <v>2022</v>
      </c>
      <c r="B353" s="34" t="s">
        <v>649</v>
      </c>
      <c r="C353" s="34">
        <v>30</v>
      </c>
      <c r="D353" s="34" t="s">
        <v>43</v>
      </c>
      <c r="E353" s="348" t="s">
        <v>36</v>
      </c>
      <c r="F353" s="95">
        <f t="array" ref="F353">SUM(IF('Registro egresos I nivel'!$F$2:$F$985=$D353,IF('Registro egresos I nivel'!$T$2:$T$985=$C353,IF('Registro egresos I nivel'!$N$2:$N$985=$E353,IF('Registro egresos I nivel'!$Q$2:$Q$985="Oficio",'Registro egresos I nivel'!$J$2:$J$985,0)))))</f>
        <v>0</v>
      </c>
      <c r="G353" s="34" t="s">
        <v>4738</v>
      </c>
    </row>
    <row r="354" spans="1:7" ht="12.75" hidden="1">
      <c r="A354" s="34">
        <v>2022</v>
      </c>
      <c r="B354" s="34" t="s">
        <v>649</v>
      </c>
      <c r="C354" s="34">
        <v>30</v>
      </c>
      <c r="D354" s="34" t="s">
        <v>43</v>
      </c>
      <c r="E354" s="5" t="s">
        <v>47</v>
      </c>
      <c r="F354" s="95">
        <f t="array" ref="F354">SUM(IF('Registro egresos I nivel'!$F$2:$F$985=$D354,IF('Registro egresos I nivel'!$T$2:$T$985=$C354,IF('Registro egresos I nivel'!$N$2:$N$985=$E354,IF('Registro egresos I nivel'!$Q$2:$Q$985="Oficio",'Registro egresos I nivel'!$J$2:$J$985,0)))))</f>
        <v>0</v>
      </c>
      <c r="G354" s="34" t="s">
        <v>4738</v>
      </c>
    </row>
    <row r="355" spans="1:7" ht="12.75" hidden="1">
      <c r="A355" s="34">
        <v>2022</v>
      </c>
      <c r="B355" s="34" t="s">
        <v>649</v>
      </c>
      <c r="C355" s="34">
        <v>30</v>
      </c>
      <c r="D355" s="34" t="s">
        <v>43</v>
      </c>
      <c r="E355" s="5" t="s">
        <v>4678</v>
      </c>
      <c r="F355" s="95">
        <f t="array" ref="F355">SUM(IF('Registro egresos I nivel'!$F$2:$F$985=$D355,IF('Registro egresos I nivel'!$T$2:$T$985=$C355,IF('Registro egresos I nivel'!$N$2:$N$985="No Renovación Primer Periodo",IF('Registro egresos I nivel'!$Q$2:$Q$985="Oficio",'Registro egresos I nivel'!$J$2:$J$985,0)))))+SUM(IF('Registro egresos I nivel'!$F$2:$F$985=$D355,IF('Registro egresos I nivel'!$T$2:$T$985=$C355,IF('Registro egresos I nivel'!$N$2:$N$985="No Renovación Segundo Periodo",IF('Registro egresos I nivel'!$Q$2:$Q$985="Oficio",'Registro egresos I nivel'!$J$2:$J$985,0)))))</f>
        <v>0</v>
      </c>
      <c r="G355" s="34" t="s">
        <v>4738</v>
      </c>
    </row>
    <row r="356" spans="1:7" ht="14.25" hidden="1">
      <c r="A356" s="34">
        <v>2022</v>
      </c>
      <c r="B356" s="34" t="s">
        <v>650</v>
      </c>
      <c r="C356" s="34">
        <v>30</v>
      </c>
      <c r="D356" s="34" t="s">
        <v>33</v>
      </c>
      <c r="E356" s="348" t="s">
        <v>36</v>
      </c>
      <c r="F356" s="95">
        <f t="array" ref="F356">SUM(IF('Registro egresos II nivel'!$F$2:$F$997=$D356,IF('Registro egresos II nivel'!$T$2:$T$997=$C356,IF('Registro egresos II nivel'!$N$2:$N$997=$E356,'Registro egresos II nivel'!$AB$2:$AB$997,0))))</f>
        <v>1</v>
      </c>
      <c r="G356" s="349" t="s">
        <v>4737</v>
      </c>
    </row>
    <row r="357" spans="1:7" ht="14.25" hidden="1">
      <c r="A357" s="34">
        <v>2022</v>
      </c>
      <c r="B357" s="34" t="s">
        <v>650</v>
      </c>
      <c r="C357" s="34">
        <v>30</v>
      </c>
      <c r="D357" s="34" t="s">
        <v>33</v>
      </c>
      <c r="E357" s="5" t="s">
        <v>47</v>
      </c>
      <c r="F357" s="95">
        <f t="array" ref="F357">SUM(IF('Registro egresos II nivel'!$F$2:$F$997=$D357,IF('Registro egresos II nivel'!$T$2:$T$997=$C357,IF('Registro egresos II nivel'!$N$2:$N$997=$E357,'Registro egresos II nivel'!$AB$2:$AB$997,0))))</f>
        <v>0</v>
      </c>
      <c r="G357" s="349" t="s">
        <v>4737</v>
      </c>
    </row>
    <row r="358" spans="1:7" ht="14.25" hidden="1">
      <c r="A358" s="34">
        <v>2022</v>
      </c>
      <c r="B358" s="34" t="s">
        <v>650</v>
      </c>
      <c r="C358" s="34">
        <v>30</v>
      </c>
      <c r="D358" s="34" t="s">
        <v>33</v>
      </c>
      <c r="E358" s="5" t="s">
        <v>4678</v>
      </c>
      <c r="F358" s="351">
        <f t="array" ref="F358">SUM(IF('Registro egresos II nivel'!$F$2:$F$997=$D358,IF('Registro egresos II nivel'!$T$2:$T$997=$C358,IF('Registro egresos II nivel'!$N$2:$N$997="No Renovación Primer Periodo",'Registro egresos II nivel'!$AB$2:$AB$997,0))))+SUM(IF('Registro egresos II nivel'!$F$2:$F$997=$D358,IF('Registro egresos II nivel'!$T$2:$T$997=$C358,IF('Registro egresos II nivel'!$N$2:$N$997="No Renovación Segundo Periodo",'Registro egresos II nivel'!$AB$2:$AB$997,0))))</f>
        <v>3</v>
      </c>
      <c r="G358" s="349" t="s">
        <v>4737</v>
      </c>
    </row>
    <row r="359" spans="1:7" ht="14.25" hidden="1">
      <c r="A359" s="34">
        <v>2022</v>
      </c>
      <c r="B359" s="34" t="s">
        <v>650</v>
      </c>
      <c r="C359" s="34">
        <v>30</v>
      </c>
      <c r="D359" s="34" t="s">
        <v>43</v>
      </c>
      <c r="E359" s="348" t="s">
        <v>36</v>
      </c>
      <c r="F359" s="95">
        <f t="array" ref="F359">SUM(IF('Registro egresos II nivel'!$F$2:$F$997=$D359,IF('Registro egresos II nivel'!$T$2:$T$997=$C359,IF('Registro egresos II nivel'!$N$2:$N$997=$E359,'Registro egresos II nivel'!$AB$2:$AB$997,0))))</f>
        <v>2</v>
      </c>
      <c r="G359" s="34" t="s">
        <v>4738</v>
      </c>
    </row>
    <row r="360" spans="1:7" ht="12.75" hidden="1">
      <c r="A360" s="34">
        <v>2022</v>
      </c>
      <c r="B360" s="34" t="s">
        <v>650</v>
      </c>
      <c r="C360" s="34">
        <v>30</v>
      </c>
      <c r="D360" s="34" t="s">
        <v>43</v>
      </c>
      <c r="E360" s="5" t="s">
        <v>47</v>
      </c>
      <c r="F360" s="95">
        <f t="array" ref="F360">SUM(IF('Registro egresos II nivel'!$F$2:$F$997=$D360,IF('Registro egresos II nivel'!$T$2:$T$997=$C360,IF('Registro egresos II nivel'!$N$2:$N$997=$E360,'Registro egresos II nivel'!$AB$2:$AB$997,0))))</f>
        <v>0</v>
      </c>
      <c r="G360" s="34" t="s">
        <v>4738</v>
      </c>
    </row>
    <row r="361" spans="1:7" ht="12.75" hidden="1">
      <c r="A361" s="34">
        <v>2022</v>
      </c>
      <c r="B361" s="34" t="s">
        <v>650</v>
      </c>
      <c r="C361" s="34">
        <v>30</v>
      </c>
      <c r="D361" s="34" t="s">
        <v>43</v>
      </c>
      <c r="E361" s="5" t="s">
        <v>4678</v>
      </c>
      <c r="F361" s="351">
        <f t="array" ref="F361">SUM(IF('Registro egresos II nivel'!$F$2:$F$997=$D361,IF('Registro egresos II nivel'!$T$2:$T$997=$C361,IF('Registro egresos II nivel'!$N$2:$N$997="No Renovación Primer Periodo",'Registro egresos II nivel'!$AB$2:$AB$997,0))))+SUM(IF('Registro egresos II nivel'!$F$2:$F$997=$D361,IF('Registro egresos II nivel'!$T$2:$T$997=$C361,IF('Registro egresos II nivel'!$N$2:$N$997="No Renovación Segundo Periodo",'Registro egresos II nivel'!$AB$2:$AB$997,0))))</f>
        <v>2</v>
      </c>
      <c r="G361" s="34" t="s">
        <v>4738</v>
      </c>
    </row>
    <row r="362" spans="1:7" ht="14.25" hidden="1">
      <c r="A362" s="34">
        <v>2022</v>
      </c>
      <c r="B362" s="34" t="s">
        <v>649</v>
      </c>
      <c r="C362" s="34">
        <v>31</v>
      </c>
      <c r="D362" s="34" t="s">
        <v>33</v>
      </c>
      <c r="E362" s="348" t="s">
        <v>36</v>
      </c>
      <c r="F362" s="95">
        <f t="array" ref="F362">SUM(IF('Registro egresos I nivel'!$F$2:$F$985=$D362,IF('Registro egresos I nivel'!$T$2:$T$985=$C362,IF('Registro egresos I nivel'!$N$2:$N$985=$E362,IF('Registro egresos I nivel'!$Q$2:$Q$985="Oficio",'Registro egresos I nivel'!$J$2:$J$985,0)))))</f>
        <v>0</v>
      </c>
      <c r="G362" s="349" t="s">
        <v>4737</v>
      </c>
    </row>
    <row r="363" spans="1:7" ht="14.25" hidden="1">
      <c r="A363" s="34">
        <v>2022</v>
      </c>
      <c r="B363" s="34" t="s">
        <v>649</v>
      </c>
      <c r="C363" s="34">
        <v>31</v>
      </c>
      <c r="D363" s="34" t="s">
        <v>33</v>
      </c>
      <c r="E363" s="5" t="s">
        <v>47</v>
      </c>
      <c r="F363" s="95">
        <f t="array" ref="F363">SUM(IF('Registro egresos I nivel'!$F$2:$F$985=$D363,IF('Registro egresos I nivel'!$T$2:$T$985=$C363,IF('Registro egresos I nivel'!$N$2:$N$985=$E363,IF('Registro egresos I nivel'!$Q$2:$Q$985="Oficio",'Registro egresos I nivel'!$J$2:$J$985,0)))))</f>
        <v>0</v>
      </c>
      <c r="G363" s="349" t="s">
        <v>4737</v>
      </c>
    </row>
    <row r="364" spans="1:7" ht="14.25" hidden="1">
      <c r="A364" s="34">
        <v>2022</v>
      </c>
      <c r="B364" s="34" t="s">
        <v>649</v>
      </c>
      <c r="C364" s="34">
        <v>31</v>
      </c>
      <c r="D364" s="34" t="s">
        <v>33</v>
      </c>
      <c r="E364" s="5" t="s">
        <v>4678</v>
      </c>
      <c r="F364" s="95">
        <f t="array" ref="F364">SUM(IF('Registro egresos I nivel'!$F$2:$F$985=$D364,IF('Registro egresos I nivel'!$T$2:$T$985=$C364,IF('Registro egresos I nivel'!$N$2:$N$985="No Renovación Primer Periodo",IF('Registro egresos I nivel'!$Q$2:$Q$985="Oficio",'Registro egresos I nivel'!$J$2:$J$985,0)))))+SUM(IF('Registro egresos I nivel'!$F$2:$F$985=$D364,IF('Registro egresos I nivel'!$T$2:$T$985=$C364,IF('Registro egresos I nivel'!$N$2:$N$985="No Renovación Segundo Periodo",IF('Registro egresos I nivel'!$Q$2:$Q$985="Oficio",'Registro egresos I nivel'!$J$2:$J$985,0)))))</f>
        <v>1</v>
      </c>
      <c r="G364" s="349" t="s">
        <v>4737</v>
      </c>
    </row>
    <row r="365" spans="1:7" ht="14.25" hidden="1">
      <c r="A365" s="34">
        <v>2022</v>
      </c>
      <c r="B365" s="34" t="s">
        <v>649</v>
      </c>
      <c r="C365" s="34">
        <v>31</v>
      </c>
      <c r="D365" s="34" t="s">
        <v>43</v>
      </c>
      <c r="E365" s="348" t="s">
        <v>36</v>
      </c>
      <c r="F365" s="95">
        <f t="array" ref="F365">SUM(IF('Registro egresos I nivel'!$F$2:$F$985=$D365,IF('Registro egresos I nivel'!$T$2:$T$985=$C365,IF('Registro egresos I nivel'!$N$2:$N$985=$E365,IF('Registro egresos I nivel'!$Q$2:$Q$985="Oficio",'Registro egresos I nivel'!$J$2:$J$985,0)))))</f>
        <v>0</v>
      </c>
      <c r="G365" s="34" t="s">
        <v>4738</v>
      </c>
    </row>
    <row r="366" spans="1:7" ht="12.75" hidden="1">
      <c r="A366" s="34">
        <v>2022</v>
      </c>
      <c r="B366" s="34" t="s">
        <v>649</v>
      </c>
      <c r="C366" s="34">
        <v>31</v>
      </c>
      <c r="D366" s="34" t="s">
        <v>43</v>
      </c>
      <c r="E366" s="5" t="s">
        <v>47</v>
      </c>
      <c r="F366" s="95">
        <f t="array" ref="F366">SUM(IF('Registro egresos I nivel'!$F$2:$F$985=$D366,IF('Registro egresos I nivel'!$T$2:$T$985=$C366,IF('Registro egresos I nivel'!$N$2:$N$985=$E366,IF('Registro egresos I nivel'!$Q$2:$Q$985="Oficio",'Registro egresos I nivel'!$J$2:$J$985,0)))))</f>
        <v>0</v>
      </c>
      <c r="G366" s="34" t="s">
        <v>4738</v>
      </c>
    </row>
    <row r="367" spans="1:7" ht="12.75" hidden="1">
      <c r="A367" s="34">
        <v>2022</v>
      </c>
      <c r="B367" s="34" t="s">
        <v>649</v>
      </c>
      <c r="C367" s="34">
        <v>31</v>
      </c>
      <c r="D367" s="34" t="s">
        <v>43</v>
      </c>
      <c r="E367" s="5" t="s">
        <v>4678</v>
      </c>
      <c r="F367" s="95">
        <f t="array" ref="F367">SUM(IF('Registro egresos I nivel'!$F$2:$F$985=$D367,IF('Registro egresos I nivel'!$T$2:$T$985=$C367,IF('Registro egresos I nivel'!$N$2:$N$985="No Renovación Primer Periodo",IF('Registro egresos I nivel'!$Q$2:$Q$985="Oficio",'Registro egresos I nivel'!$J$2:$J$985,0)))))+SUM(IF('Registro egresos I nivel'!$F$2:$F$985=$D367,IF('Registro egresos I nivel'!$T$2:$T$985=$C367,IF('Registro egresos I nivel'!$N$2:$N$985="No Renovación Segundo Periodo",IF('Registro egresos I nivel'!$Q$2:$Q$985="Oficio",'Registro egresos I nivel'!$J$2:$J$985,0)))))</f>
        <v>0</v>
      </c>
      <c r="G367" s="34" t="s">
        <v>4738</v>
      </c>
    </row>
    <row r="368" spans="1:7" ht="14.25" hidden="1">
      <c r="A368" s="34">
        <v>2022</v>
      </c>
      <c r="B368" s="34" t="s">
        <v>650</v>
      </c>
      <c r="C368" s="34">
        <v>31</v>
      </c>
      <c r="D368" s="34" t="s">
        <v>33</v>
      </c>
      <c r="E368" s="348" t="s">
        <v>36</v>
      </c>
      <c r="F368" s="95">
        <f t="array" ref="F368">SUM(IF('Registro egresos II nivel'!$F$2:$F$997=$D368,IF('Registro egresos II nivel'!$T$2:$T$997=$C368,IF('Registro egresos II nivel'!$N$2:$N$997=$E368,'Registro egresos II nivel'!$AB$2:$AB$997,0))))</f>
        <v>0</v>
      </c>
      <c r="G368" s="349" t="s">
        <v>4737</v>
      </c>
    </row>
    <row r="369" spans="1:7" ht="14.25" hidden="1">
      <c r="A369" s="34">
        <v>2022</v>
      </c>
      <c r="B369" s="34" t="s">
        <v>650</v>
      </c>
      <c r="C369" s="34">
        <v>31</v>
      </c>
      <c r="D369" s="34" t="s">
        <v>33</v>
      </c>
      <c r="E369" s="5" t="s">
        <v>47</v>
      </c>
      <c r="F369" s="95">
        <f t="array" ref="F369">SUM(IF('Registro egresos II nivel'!$F$2:$F$997=$D369,IF('Registro egresos II nivel'!$T$2:$T$997=$C369,IF('Registro egresos II nivel'!$N$2:$N$997=$E369,'Registro egresos II nivel'!$AB$2:$AB$997,0))))</f>
        <v>1</v>
      </c>
      <c r="G369" s="349" t="s">
        <v>4737</v>
      </c>
    </row>
    <row r="370" spans="1:7" ht="14.25" hidden="1">
      <c r="A370" s="34">
        <v>2022</v>
      </c>
      <c r="B370" s="34" t="s">
        <v>650</v>
      </c>
      <c r="C370" s="34">
        <v>31</v>
      </c>
      <c r="D370" s="34" t="s">
        <v>33</v>
      </c>
      <c r="E370" s="5" t="s">
        <v>4678</v>
      </c>
      <c r="F370" s="351">
        <f t="array" ref="F370">SUM(IF('Registro egresos II nivel'!$F$2:$F$997=$D370,IF('Registro egresos II nivel'!$T$2:$T$997=$C370,IF('Registro egresos II nivel'!$N$2:$N$997="No Renovación Primer Periodo",'Registro egresos II nivel'!$AB$2:$AB$997,0))))+SUM(IF('Registro egresos II nivel'!$F$2:$F$997=$D370,IF('Registro egresos II nivel'!$T$2:$T$997=$C370,IF('Registro egresos II nivel'!$N$2:$N$997="No Renovación Segundo Periodo",'Registro egresos II nivel'!$AB$2:$AB$997,0))))</f>
        <v>1</v>
      </c>
      <c r="G370" s="349" t="s">
        <v>4737</v>
      </c>
    </row>
    <row r="371" spans="1:7" ht="14.25" hidden="1">
      <c r="A371" s="34">
        <v>2022</v>
      </c>
      <c r="B371" s="34" t="s">
        <v>650</v>
      </c>
      <c r="C371" s="34">
        <v>31</v>
      </c>
      <c r="D371" s="34" t="s">
        <v>43</v>
      </c>
      <c r="E371" s="348" t="s">
        <v>36</v>
      </c>
      <c r="F371" s="95">
        <f t="array" ref="F371">SUM(IF('Registro egresos II nivel'!$F$2:$F$997=$D371,IF('Registro egresos II nivel'!$T$2:$T$997=$C371,IF('Registro egresos II nivel'!$N$2:$N$997=$E371,'Registro egresos II nivel'!$AB$2:$AB$997,0))))</f>
        <v>1</v>
      </c>
      <c r="G371" s="34" t="s">
        <v>4738</v>
      </c>
    </row>
    <row r="372" spans="1:7" ht="12.75" hidden="1">
      <c r="A372" s="34">
        <v>2022</v>
      </c>
      <c r="B372" s="34" t="s">
        <v>650</v>
      </c>
      <c r="C372" s="34">
        <v>31</v>
      </c>
      <c r="D372" s="34" t="s">
        <v>43</v>
      </c>
      <c r="E372" s="5" t="s">
        <v>47</v>
      </c>
      <c r="F372" s="95">
        <f t="array" ref="F372">SUM(IF('Registro egresos II nivel'!$F$2:$F$997=$D372,IF('Registro egresos II nivel'!$T$2:$T$997=$C372,IF('Registro egresos II nivel'!$N$2:$N$997=$E372,'Registro egresos II nivel'!$AB$2:$AB$997,0))))</f>
        <v>1</v>
      </c>
      <c r="G372" s="34" t="s">
        <v>4738</v>
      </c>
    </row>
    <row r="373" spans="1:7" ht="12.75" hidden="1">
      <c r="A373" s="34">
        <v>2022</v>
      </c>
      <c r="B373" s="34" t="s">
        <v>650</v>
      </c>
      <c r="C373" s="34">
        <v>31</v>
      </c>
      <c r="D373" s="34" t="s">
        <v>43</v>
      </c>
      <c r="E373" s="5" t="s">
        <v>4678</v>
      </c>
      <c r="F373" s="351">
        <f t="array" ref="F373">SUM(IF('Registro egresos II nivel'!$F$2:$F$997=$D373,IF('Registro egresos II nivel'!$T$2:$T$997=$C373,IF('Registro egresos II nivel'!$N$2:$N$997="No Renovación Primer Periodo",'Registro egresos II nivel'!$AB$2:$AB$997,0))))+SUM(IF('Registro egresos II nivel'!$F$2:$F$997=$D373,IF('Registro egresos II nivel'!$T$2:$T$997=$C373,IF('Registro egresos II nivel'!$N$2:$N$997="No Renovación Segundo Periodo",'Registro egresos II nivel'!$AB$2:$AB$997,0))))</f>
        <v>3</v>
      </c>
      <c r="G373" s="34" t="s">
        <v>4738</v>
      </c>
    </row>
    <row r="374" spans="1:7" ht="14.25" hidden="1">
      <c r="A374" s="34">
        <v>2022</v>
      </c>
      <c r="B374" s="34" t="s">
        <v>649</v>
      </c>
      <c r="C374" s="34">
        <v>32</v>
      </c>
      <c r="D374" s="34" t="s">
        <v>33</v>
      </c>
      <c r="E374" s="348" t="s">
        <v>36</v>
      </c>
      <c r="F374" s="95">
        <f t="array" ref="F374">SUM(IF('Registro egresos I nivel'!$F$2:$F$985=$D374,IF('Registro egresos I nivel'!$T$2:$T$985=$C374,IF('Registro egresos I nivel'!$N$2:$N$985=$E374,IF('Registro egresos I nivel'!$Q$2:$Q$985="Oficio",'Registro egresos I nivel'!$J$2:$J$985,0)))))</f>
        <v>0</v>
      </c>
      <c r="G374" s="349" t="s">
        <v>4737</v>
      </c>
    </row>
    <row r="375" spans="1:7" ht="14.25" hidden="1">
      <c r="A375" s="34">
        <v>2022</v>
      </c>
      <c r="B375" s="34" t="s">
        <v>649</v>
      </c>
      <c r="C375" s="34">
        <v>32</v>
      </c>
      <c r="D375" s="34" t="s">
        <v>33</v>
      </c>
      <c r="E375" s="5" t="s">
        <v>47</v>
      </c>
      <c r="F375" s="95">
        <f t="array" ref="F375">SUM(IF('Registro egresos I nivel'!$F$2:$F$985=$D375,IF('Registro egresos I nivel'!$T$2:$T$985=$C375,IF('Registro egresos I nivel'!$N$2:$N$985=$E375,IF('Registro egresos I nivel'!$Q$2:$Q$985="Oficio",'Registro egresos I nivel'!$J$2:$J$985,0)))))</f>
        <v>0</v>
      </c>
      <c r="G375" s="349" t="s">
        <v>4737</v>
      </c>
    </row>
    <row r="376" spans="1:7" ht="14.25" hidden="1">
      <c r="A376" s="34">
        <v>2022</v>
      </c>
      <c r="B376" s="34" t="s">
        <v>649</v>
      </c>
      <c r="C376" s="34">
        <v>32</v>
      </c>
      <c r="D376" s="34" t="s">
        <v>33</v>
      </c>
      <c r="E376" s="5" t="s">
        <v>4678</v>
      </c>
      <c r="F376" s="95">
        <f t="array" ref="F376">SUM(IF('Registro egresos I nivel'!$F$2:$F$985=$D376,IF('Registro egresos I nivel'!$T$2:$T$985=$C376,IF('Registro egresos I nivel'!$N$2:$N$985="No Renovación Primer Periodo",IF('Registro egresos I nivel'!$Q$2:$Q$985="Oficio",'Registro egresos I nivel'!$J$2:$J$985,0)))))+SUM(IF('Registro egresos I nivel'!$F$2:$F$985=$D376,IF('Registro egresos I nivel'!$T$2:$T$985=$C376,IF('Registro egresos I nivel'!$N$2:$N$985="No Renovación Segundo Periodo",IF('Registro egresos I nivel'!$Q$2:$Q$985="Oficio",'Registro egresos I nivel'!$J$2:$J$985,0)))))</f>
        <v>0</v>
      </c>
      <c r="G376" s="349" t="s">
        <v>4737</v>
      </c>
    </row>
    <row r="377" spans="1:7" ht="14.25" hidden="1">
      <c r="A377" s="34">
        <v>2022</v>
      </c>
      <c r="B377" s="34" t="s">
        <v>649</v>
      </c>
      <c r="C377" s="34">
        <v>32</v>
      </c>
      <c r="D377" s="34" t="s">
        <v>43</v>
      </c>
      <c r="E377" s="348" t="s">
        <v>36</v>
      </c>
      <c r="F377" s="95">
        <f t="array" ref="F377">SUM(IF('Registro egresos I nivel'!$F$2:$F$985=$D377,IF('Registro egresos I nivel'!$T$2:$T$985=$C377,IF('Registro egresos I nivel'!$N$2:$N$985=$E377,IF('Registro egresos I nivel'!$Q$2:$Q$985="Oficio",'Registro egresos I nivel'!$J$2:$J$985,0)))))</f>
        <v>0</v>
      </c>
      <c r="G377" s="34" t="s">
        <v>4738</v>
      </c>
    </row>
    <row r="378" spans="1:7" ht="12.75" hidden="1">
      <c r="A378" s="34">
        <v>2022</v>
      </c>
      <c r="B378" s="34" t="s">
        <v>649</v>
      </c>
      <c r="C378" s="34">
        <v>32</v>
      </c>
      <c r="D378" s="34" t="s">
        <v>43</v>
      </c>
      <c r="E378" s="5" t="s">
        <v>47</v>
      </c>
      <c r="F378" s="95">
        <f t="array" ref="F378">SUM(IF('Registro egresos I nivel'!$F$2:$F$985=$D378,IF('Registro egresos I nivel'!$T$2:$T$985=$C378,IF('Registro egresos I nivel'!$N$2:$N$985=$E378,IF('Registro egresos I nivel'!$Q$2:$Q$985="Oficio",'Registro egresos I nivel'!$J$2:$J$985,0)))))</f>
        <v>0</v>
      </c>
      <c r="G378" s="34" t="s">
        <v>4738</v>
      </c>
    </row>
    <row r="379" spans="1:7" ht="12.75" hidden="1">
      <c r="A379" s="34">
        <v>2022</v>
      </c>
      <c r="B379" s="34" t="s">
        <v>649</v>
      </c>
      <c r="C379" s="34">
        <v>32</v>
      </c>
      <c r="D379" s="34" t="s">
        <v>43</v>
      </c>
      <c r="E379" s="5" t="s">
        <v>4678</v>
      </c>
      <c r="F379" s="95">
        <f t="array" ref="F379">SUM(IF('Registro egresos I nivel'!$F$2:$F$985=$D379,IF('Registro egresos I nivel'!$T$2:$T$985=$C379,IF('Registro egresos I nivel'!$N$2:$N$985="No Renovación Primer Periodo",IF('Registro egresos I nivel'!$Q$2:$Q$985="Oficio",'Registro egresos I nivel'!$J$2:$J$985,0)))))+SUM(IF('Registro egresos I nivel'!$F$2:$F$985=$D379,IF('Registro egresos I nivel'!$T$2:$T$985=$C379,IF('Registro egresos I nivel'!$N$2:$N$985="No Renovación Segundo Periodo",IF('Registro egresos I nivel'!$Q$2:$Q$985="Oficio",'Registro egresos I nivel'!$J$2:$J$985,0)))))</f>
        <v>0</v>
      </c>
      <c r="G379" s="34" t="s">
        <v>4738</v>
      </c>
    </row>
    <row r="380" spans="1:7" ht="14.25" hidden="1">
      <c r="A380" s="34">
        <v>2022</v>
      </c>
      <c r="B380" s="34" t="s">
        <v>650</v>
      </c>
      <c r="C380" s="34">
        <v>32</v>
      </c>
      <c r="D380" s="34" t="s">
        <v>33</v>
      </c>
      <c r="E380" s="348" t="s">
        <v>36</v>
      </c>
      <c r="F380" s="95">
        <f t="array" ref="F380">SUM(IF('Registro egresos II nivel'!$F$2:$F$997=$D380,IF('Registro egresos II nivel'!$T$2:$T$997=$C380,IF('Registro egresos II nivel'!$N$2:$N$997=$E380,'Registro egresos II nivel'!$AB$2:$AB$997,0))))</f>
        <v>3</v>
      </c>
      <c r="G380" s="349" t="s">
        <v>4737</v>
      </c>
    </row>
    <row r="381" spans="1:7" ht="14.25" hidden="1">
      <c r="A381" s="34">
        <v>2022</v>
      </c>
      <c r="B381" s="34" t="s">
        <v>650</v>
      </c>
      <c r="C381" s="34">
        <v>32</v>
      </c>
      <c r="D381" s="34" t="s">
        <v>33</v>
      </c>
      <c r="E381" s="5" t="s">
        <v>47</v>
      </c>
      <c r="F381" s="95">
        <f t="array" ref="F381">SUM(IF('Registro egresos II nivel'!$F$2:$F$997=$D381,IF('Registro egresos II nivel'!$T$2:$T$997=$C381,IF('Registro egresos II nivel'!$N$2:$N$997=$E381,'Registro egresos II nivel'!$AB$2:$AB$997,0))))</f>
        <v>0</v>
      </c>
      <c r="G381" s="349" t="s">
        <v>4737</v>
      </c>
    </row>
    <row r="382" spans="1:7" ht="14.25" hidden="1">
      <c r="A382" s="34">
        <v>2022</v>
      </c>
      <c r="B382" s="34" t="s">
        <v>650</v>
      </c>
      <c r="C382" s="34">
        <v>32</v>
      </c>
      <c r="D382" s="34" t="s">
        <v>33</v>
      </c>
      <c r="E382" s="5" t="s">
        <v>4678</v>
      </c>
      <c r="F382" s="351">
        <f t="array" ref="F382">SUM(IF('Registro egresos II nivel'!$F$2:$F$997=$D382,IF('Registro egresos II nivel'!$T$2:$T$997=$C382,IF('Registro egresos II nivel'!$N$2:$N$997="No Renovación Primer Periodo",'Registro egresos II nivel'!$AB$2:$AB$997,0))))+SUM(IF('Registro egresos II nivel'!$F$2:$F$997=$D382,IF('Registro egresos II nivel'!$T$2:$T$997=$C382,IF('Registro egresos II nivel'!$N$2:$N$997="No Renovación Segundo Periodo",'Registro egresos II nivel'!$AB$2:$AB$997,0))))</f>
        <v>0</v>
      </c>
      <c r="G382" s="349" t="s">
        <v>4737</v>
      </c>
    </row>
    <row r="383" spans="1:7" ht="14.25" hidden="1">
      <c r="A383" s="34">
        <v>2022</v>
      </c>
      <c r="B383" s="34" t="s">
        <v>650</v>
      </c>
      <c r="C383" s="34">
        <v>32</v>
      </c>
      <c r="D383" s="34" t="s">
        <v>43</v>
      </c>
      <c r="E383" s="348" t="s">
        <v>36</v>
      </c>
      <c r="F383" s="95">
        <f t="array" ref="F383">SUM(IF('Registro egresos II nivel'!$F$2:$F$997=$D383,IF('Registro egresos II nivel'!$T$2:$T$997=$C383,IF('Registro egresos II nivel'!$N$2:$N$997=$E383,'Registro egresos II nivel'!$AB$2:$AB$997,0))))</f>
        <v>7</v>
      </c>
      <c r="G383" s="34" t="s">
        <v>4738</v>
      </c>
    </row>
    <row r="384" spans="1:7" ht="12.75" hidden="1">
      <c r="A384" s="34">
        <v>2022</v>
      </c>
      <c r="B384" s="34" t="s">
        <v>650</v>
      </c>
      <c r="C384" s="34">
        <v>32</v>
      </c>
      <c r="D384" s="34" t="s">
        <v>43</v>
      </c>
      <c r="E384" s="5" t="s">
        <v>47</v>
      </c>
      <c r="F384" s="95">
        <f t="array" ref="F384">SUM(IF('Registro egresos II nivel'!$F$2:$F$997=$D384,IF('Registro egresos II nivel'!$T$2:$T$997=$C384,IF('Registro egresos II nivel'!$N$2:$N$997=$E384,'Registro egresos II nivel'!$AB$2:$AB$997,0))))</f>
        <v>2</v>
      </c>
      <c r="G384" s="34" t="s">
        <v>4738</v>
      </c>
    </row>
    <row r="385" spans="1:7" ht="12.75" hidden="1">
      <c r="A385" s="34">
        <v>2022</v>
      </c>
      <c r="B385" s="34" t="s">
        <v>650</v>
      </c>
      <c r="C385" s="34">
        <v>32</v>
      </c>
      <c r="D385" s="34" t="s">
        <v>43</v>
      </c>
      <c r="E385" s="5" t="s">
        <v>4678</v>
      </c>
      <c r="F385" s="351">
        <f t="array" ref="F385">SUM(IF('Registro egresos II nivel'!$F$2:$F$997=$D385,IF('Registro egresos II nivel'!$T$2:$T$997=$C385,IF('Registro egresos II nivel'!$N$2:$N$997="No Renovación Primer Periodo",'Registro egresos II nivel'!$AB$2:$AB$997,0))))+SUM(IF('Registro egresos II nivel'!$F$2:$F$997=$D385,IF('Registro egresos II nivel'!$T$2:$T$997=$C385,IF('Registro egresos II nivel'!$N$2:$N$997="No Renovación Segundo Periodo",'Registro egresos II nivel'!$AB$2:$AB$997,0))))</f>
        <v>0</v>
      </c>
      <c r="G385" s="34" t="s">
        <v>4738</v>
      </c>
    </row>
    <row r="386" spans="1:7" ht="14.25" hidden="1">
      <c r="A386" s="34">
        <v>2022</v>
      </c>
      <c r="B386" s="34" t="s">
        <v>649</v>
      </c>
      <c r="C386" s="34">
        <v>33</v>
      </c>
      <c r="D386" s="34" t="s">
        <v>33</v>
      </c>
      <c r="E386" s="348" t="s">
        <v>36</v>
      </c>
      <c r="F386" s="95">
        <f t="array" ref="F386">SUM(IF('Registro egresos I nivel'!$F$2:$F$985=$D386,IF('Registro egresos I nivel'!$T$2:$T$985=$C386,IF('Registro egresos I nivel'!$N$2:$N$985=$E386,IF('Registro egresos I nivel'!$Q$2:$Q$985="Oficio",'Registro egresos I nivel'!$J$2:$J$985,0)))))</f>
        <v>0</v>
      </c>
      <c r="G386" s="349" t="s">
        <v>4737</v>
      </c>
    </row>
    <row r="387" spans="1:7" ht="14.25" hidden="1">
      <c r="A387" s="34">
        <v>2022</v>
      </c>
      <c r="B387" s="34" t="s">
        <v>649</v>
      </c>
      <c r="C387" s="34">
        <v>33</v>
      </c>
      <c r="D387" s="34" t="s">
        <v>33</v>
      </c>
      <c r="E387" s="5" t="s">
        <v>47</v>
      </c>
      <c r="F387" s="95">
        <f t="array" ref="F387">SUM(IF('Registro egresos I nivel'!$F$2:$F$985=$D387,IF('Registro egresos I nivel'!$T$2:$T$985=$C387,IF('Registro egresos I nivel'!$N$2:$N$985=$E387,IF('Registro egresos I nivel'!$Q$2:$Q$985="Oficio",'Registro egresos I nivel'!$J$2:$J$985,0)))))</f>
        <v>0</v>
      </c>
      <c r="G387" s="349" t="s">
        <v>4737</v>
      </c>
    </row>
    <row r="388" spans="1:7" ht="14.25" hidden="1">
      <c r="A388" s="34">
        <v>2022</v>
      </c>
      <c r="B388" s="34" t="s">
        <v>649</v>
      </c>
      <c r="C388" s="34">
        <v>33</v>
      </c>
      <c r="D388" s="34" t="s">
        <v>33</v>
      </c>
      <c r="E388" s="5" t="s">
        <v>4678</v>
      </c>
      <c r="F388" s="95">
        <f t="array" ref="F388">SUM(IF('Registro egresos I nivel'!$F$2:$F$985=$D388,IF('Registro egresos I nivel'!$T$2:$T$985=$C388,IF('Registro egresos I nivel'!$N$2:$N$985="No Renovación Primer Periodo",IF('Registro egresos I nivel'!$Q$2:$Q$985="Oficio",'Registro egresos I nivel'!$J$2:$J$985,0)))))+SUM(IF('Registro egresos I nivel'!$F$2:$F$985=$D388,IF('Registro egresos I nivel'!$T$2:$T$985=$C388,IF('Registro egresos I nivel'!$N$2:$N$985="No Renovación Segundo Periodo",IF('Registro egresos I nivel'!$Q$2:$Q$985="Oficio",'Registro egresos I nivel'!$J$2:$J$985,0)))))</f>
        <v>0</v>
      </c>
      <c r="G388" s="349" t="s">
        <v>4737</v>
      </c>
    </row>
    <row r="389" spans="1:7" ht="14.25" hidden="1">
      <c r="A389" s="34">
        <v>2022</v>
      </c>
      <c r="B389" s="34" t="s">
        <v>649</v>
      </c>
      <c r="C389" s="34">
        <v>33</v>
      </c>
      <c r="D389" s="34" t="s">
        <v>43</v>
      </c>
      <c r="E389" s="348" t="s">
        <v>36</v>
      </c>
      <c r="F389" s="95">
        <f t="array" ref="F389">SUM(IF('Registro egresos I nivel'!$F$2:$F$985=$D389,IF('Registro egresos I nivel'!$T$2:$T$985=$C389,IF('Registro egresos I nivel'!$N$2:$N$985=$E389,IF('Registro egresos I nivel'!$Q$2:$Q$985="Oficio",'Registro egresos I nivel'!$J$2:$J$985,0)))))</f>
        <v>2</v>
      </c>
      <c r="G389" s="34" t="s">
        <v>4738</v>
      </c>
    </row>
    <row r="390" spans="1:7" ht="12.75" hidden="1">
      <c r="A390" s="34">
        <v>2022</v>
      </c>
      <c r="B390" s="34" t="s">
        <v>649</v>
      </c>
      <c r="C390" s="34">
        <v>33</v>
      </c>
      <c r="D390" s="34" t="s">
        <v>43</v>
      </c>
      <c r="E390" s="5" t="s">
        <v>47</v>
      </c>
      <c r="F390" s="95">
        <f t="array" ref="F390">SUM(IF('Registro egresos I nivel'!$F$2:$F$985=$D390,IF('Registro egresos I nivel'!$T$2:$T$985=$C390,IF('Registro egresos I nivel'!$N$2:$N$985=$E390,IF('Registro egresos I nivel'!$Q$2:$Q$985="Oficio",'Registro egresos I nivel'!$J$2:$J$985,0)))))</f>
        <v>0</v>
      </c>
      <c r="G390" s="34" t="s">
        <v>4738</v>
      </c>
    </row>
    <row r="391" spans="1:7" ht="12.75" hidden="1">
      <c r="A391" s="34">
        <v>2022</v>
      </c>
      <c r="B391" s="34" t="s">
        <v>649</v>
      </c>
      <c r="C391" s="34">
        <v>33</v>
      </c>
      <c r="D391" s="34" t="s">
        <v>43</v>
      </c>
      <c r="E391" s="5" t="s">
        <v>4678</v>
      </c>
      <c r="F391" s="95">
        <f t="array" ref="F391">SUM(IF('Registro egresos I nivel'!$F$2:$F$985=$D391,IF('Registro egresos I nivel'!$T$2:$T$985=$C391,IF('Registro egresos I nivel'!$N$2:$N$985="No Renovación Primer Periodo",IF('Registro egresos I nivel'!$Q$2:$Q$985="Oficio",'Registro egresos I nivel'!$J$2:$J$985,0)))))+SUM(IF('Registro egresos I nivel'!$F$2:$F$985=$D391,IF('Registro egresos I nivel'!$T$2:$T$985=$C391,IF('Registro egresos I nivel'!$N$2:$N$985="No Renovación Segundo Periodo",IF('Registro egresos I nivel'!$Q$2:$Q$985="Oficio",'Registro egresos I nivel'!$J$2:$J$985,0)))))</f>
        <v>0</v>
      </c>
      <c r="G391" s="34" t="s">
        <v>4738</v>
      </c>
    </row>
    <row r="392" spans="1:7" ht="14.25" hidden="1">
      <c r="A392" s="34">
        <v>2022</v>
      </c>
      <c r="B392" s="34" t="s">
        <v>650</v>
      </c>
      <c r="C392" s="34">
        <v>33</v>
      </c>
      <c r="D392" s="34" t="s">
        <v>33</v>
      </c>
      <c r="E392" s="348" t="s">
        <v>36</v>
      </c>
      <c r="F392" s="95">
        <f t="array" ref="F392">SUM(IF('Registro egresos II nivel'!$F$2:$F$997=$D392,IF('Registro egresos II nivel'!$T$2:$T$997=$C392,IF('Registro egresos II nivel'!$N$2:$N$997=$E392,'Registro egresos II nivel'!$AB$2:$AB$997,0))))</f>
        <v>2</v>
      </c>
      <c r="G392" s="349" t="s">
        <v>4737</v>
      </c>
    </row>
    <row r="393" spans="1:7" ht="14.25" hidden="1">
      <c r="A393" s="34">
        <v>2022</v>
      </c>
      <c r="B393" s="34" t="s">
        <v>650</v>
      </c>
      <c r="C393" s="34">
        <v>33</v>
      </c>
      <c r="D393" s="34" t="s">
        <v>33</v>
      </c>
      <c r="E393" s="5" t="s">
        <v>47</v>
      </c>
      <c r="F393" s="95">
        <f t="array" ref="F393">SUM(IF('Registro egresos II nivel'!$F$2:$F$997=$D393,IF('Registro egresos II nivel'!$T$2:$T$997=$C393,IF('Registro egresos II nivel'!$N$2:$N$997=$E393,'Registro egresos II nivel'!$AB$2:$AB$997,0))))</f>
        <v>1</v>
      </c>
      <c r="G393" s="349" t="s">
        <v>4737</v>
      </c>
    </row>
    <row r="394" spans="1:7" ht="14.25" hidden="1">
      <c r="A394" s="34">
        <v>2022</v>
      </c>
      <c r="B394" s="34" t="s">
        <v>650</v>
      </c>
      <c r="C394" s="34">
        <v>33</v>
      </c>
      <c r="D394" s="34" t="s">
        <v>33</v>
      </c>
      <c r="E394" s="5" t="s">
        <v>4678</v>
      </c>
      <c r="F394" s="351">
        <f t="array" ref="F394">SUM(IF('Registro egresos II nivel'!$F$2:$F$997=$D394,IF('Registro egresos II nivel'!$T$2:$T$997=$C394,IF('Registro egresos II nivel'!$N$2:$N$997="No Renovación Primer Periodo",'Registro egresos II nivel'!$AB$2:$AB$997,0))))+SUM(IF('Registro egresos II nivel'!$F$2:$F$997=$D394,IF('Registro egresos II nivel'!$T$2:$T$997=$C394,IF('Registro egresos II nivel'!$N$2:$N$997="No Renovación Segundo Periodo",'Registro egresos II nivel'!$AB$2:$AB$997,0))))</f>
        <v>0</v>
      </c>
      <c r="G394" s="349" t="s">
        <v>4737</v>
      </c>
    </row>
    <row r="395" spans="1:7" ht="14.25" hidden="1">
      <c r="A395" s="34">
        <v>2022</v>
      </c>
      <c r="B395" s="34" t="s">
        <v>650</v>
      </c>
      <c r="C395" s="34">
        <v>33</v>
      </c>
      <c r="D395" s="34" t="s">
        <v>43</v>
      </c>
      <c r="E395" s="348" t="s">
        <v>36</v>
      </c>
      <c r="F395" s="95">
        <f t="array" ref="F395">SUM(IF('Registro egresos II nivel'!$F$2:$F$997=$D395,IF('Registro egresos II nivel'!$T$2:$T$997=$C395,IF('Registro egresos II nivel'!$N$2:$N$997=$E395,'Registro egresos II nivel'!$AB$2:$AB$997,0))))</f>
        <v>2</v>
      </c>
      <c r="G395" s="34" t="s">
        <v>4738</v>
      </c>
    </row>
    <row r="396" spans="1:7" ht="12.75" hidden="1">
      <c r="A396" s="34">
        <v>2022</v>
      </c>
      <c r="B396" s="34" t="s">
        <v>650</v>
      </c>
      <c r="C396" s="34">
        <v>33</v>
      </c>
      <c r="D396" s="34" t="s">
        <v>43</v>
      </c>
      <c r="E396" s="5" t="s">
        <v>47</v>
      </c>
      <c r="F396" s="95">
        <f t="array" ref="F396">SUM(IF('Registro egresos II nivel'!$F$2:$F$997=$D396,IF('Registro egresos II nivel'!$T$2:$T$997=$C396,IF('Registro egresos II nivel'!$N$2:$N$997=$E396,'Registro egresos II nivel'!$AB$2:$AB$997,0))))</f>
        <v>0</v>
      </c>
      <c r="G396" s="34" t="s">
        <v>4738</v>
      </c>
    </row>
    <row r="397" spans="1:7" ht="12.75" hidden="1">
      <c r="A397" s="34">
        <v>2022</v>
      </c>
      <c r="B397" s="34" t="s">
        <v>650</v>
      </c>
      <c r="C397" s="34">
        <v>33</v>
      </c>
      <c r="D397" s="34" t="s">
        <v>43</v>
      </c>
      <c r="E397" s="5" t="s">
        <v>4678</v>
      </c>
      <c r="F397" s="351">
        <f t="array" ref="F397">SUM(IF('Registro egresos II nivel'!$F$2:$F$997=$D397,IF('Registro egresos II nivel'!$T$2:$T$997=$C397,IF('Registro egresos II nivel'!$N$2:$N$997="No Renovación Primer Periodo",'Registro egresos II nivel'!$AB$2:$AB$997,0))))+SUM(IF('Registro egresos II nivel'!$F$2:$F$997=$D397,IF('Registro egresos II nivel'!$T$2:$T$997=$C397,IF('Registro egresos II nivel'!$N$2:$N$997="No Renovación Segundo Periodo",'Registro egresos II nivel'!$AB$2:$AB$997,0))))</f>
        <v>0</v>
      </c>
      <c r="G397" s="34" t="s">
        <v>4738</v>
      </c>
    </row>
    <row r="398" spans="1:7" ht="14.25" hidden="1">
      <c r="A398" s="34">
        <v>2022</v>
      </c>
      <c r="B398" s="34" t="s">
        <v>649</v>
      </c>
      <c r="C398" s="34">
        <v>34</v>
      </c>
      <c r="D398" s="34" t="s">
        <v>33</v>
      </c>
      <c r="E398" s="348" t="s">
        <v>36</v>
      </c>
      <c r="F398" s="95">
        <f t="array" ref="F398">SUM(IF('Registro egresos I nivel'!$F$2:$F$985=$D398,IF('Registro egresos I nivel'!$T$2:$T$985=$C398,IF('Registro egresos I nivel'!$N$2:$N$985=$E398,IF('Registro egresos I nivel'!$Q$2:$Q$985="Oficio",'Registro egresos I nivel'!$J$2:$J$985,0)))))</f>
        <v>0</v>
      </c>
      <c r="G398" s="349" t="s">
        <v>4737</v>
      </c>
    </row>
    <row r="399" spans="1:7" ht="14.25" hidden="1">
      <c r="A399" s="34">
        <v>2022</v>
      </c>
      <c r="B399" s="34" t="s">
        <v>649</v>
      </c>
      <c r="C399" s="34">
        <v>34</v>
      </c>
      <c r="D399" s="34" t="s">
        <v>33</v>
      </c>
      <c r="E399" s="5" t="s">
        <v>47</v>
      </c>
      <c r="F399" s="95">
        <f t="array" ref="F399">SUM(IF('Registro egresos I nivel'!$F$2:$F$985=$D399,IF('Registro egresos I nivel'!$T$2:$T$985=$C399,IF('Registro egresos I nivel'!$N$2:$N$985=$E399,IF('Registro egresos I nivel'!$Q$2:$Q$985="Oficio",'Registro egresos I nivel'!$J$2:$J$985,0)))))</f>
        <v>0</v>
      </c>
      <c r="G399" s="349" t="s">
        <v>4737</v>
      </c>
    </row>
    <row r="400" spans="1:7" ht="14.25" hidden="1">
      <c r="A400" s="34">
        <v>2022</v>
      </c>
      <c r="B400" s="34" t="s">
        <v>649</v>
      </c>
      <c r="C400" s="34">
        <v>34</v>
      </c>
      <c r="D400" s="34" t="s">
        <v>33</v>
      </c>
      <c r="E400" s="5" t="s">
        <v>4678</v>
      </c>
      <c r="F400" s="95">
        <f t="array" ref="F400">SUM(IF('Registro egresos I nivel'!$F$2:$F$985=$D400,IF('Registro egresos I nivel'!$T$2:$T$985=$C400,IF('Registro egresos I nivel'!$N$2:$N$985="No Renovación Primer Periodo",IF('Registro egresos I nivel'!$Q$2:$Q$985="Oficio",'Registro egresos I nivel'!$J$2:$J$985,0)))))+SUM(IF('Registro egresos I nivel'!$F$2:$F$985=$D400,IF('Registro egresos I nivel'!$T$2:$T$985=$C400,IF('Registro egresos I nivel'!$N$2:$N$985="No Renovación Segundo Periodo",IF('Registro egresos I nivel'!$Q$2:$Q$985="Oficio",'Registro egresos I nivel'!$J$2:$J$985,0)))))</f>
        <v>0</v>
      </c>
      <c r="G400" s="349" t="s">
        <v>4737</v>
      </c>
    </row>
    <row r="401" spans="1:7" ht="14.25" hidden="1">
      <c r="A401" s="34">
        <v>2022</v>
      </c>
      <c r="B401" s="34" t="s">
        <v>649</v>
      </c>
      <c r="C401" s="34">
        <v>34</v>
      </c>
      <c r="D401" s="34" t="s">
        <v>43</v>
      </c>
      <c r="E401" s="348" t="s">
        <v>36</v>
      </c>
      <c r="F401" s="95">
        <f t="array" ref="F401">SUM(IF('Registro egresos I nivel'!$F$2:$F$985=$D401,IF('Registro egresos I nivel'!$T$2:$T$985=$C401,IF('Registro egresos I nivel'!$N$2:$N$985=$E401,IF('Registro egresos I nivel'!$Q$2:$Q$985="Oficio",'Registro egresos I nivel'!$J$2:$J$985,0)))))</f>
        <v>0</v>
      </c>
      <c r="G401" s="34" t="s">
        <v>4738</v>
      </c>
    </row>
    <row r="402" spans="1:7" ht="12.75" hidden="1">
      <c r="A402" s="34">
        <v>2022</v>
      </c>
      <c r="B402" s="34" t="s">
        <v>649</v>
      </c>
      <c r="C402" s="34">
        <v>34</v>
      </c>
      <c r="D402" s="34" t="s">
        <v>43</v>
      </c>
      <c r="E402" s="5" t="s">
        <v>47</v>
      </c>
      <c r="F402" s="95">
        <f t="array" ref="F402">SUM(IF('Registro egresos I nivel'!$F$2:$F$985=$D402,IF('Registro egresos I nivel'!$T$2:$T$985=$C402,IF('Registro egresos I nivel'!$N$2:$N$985=$E402,IF('Registro egresos I nivel'!$Q$2:$Q$985="Oficio",'Registro egresos I nivel'!$J$2:$J$985,0)))))</f>
        <v>0</v>
      </c>
      <c r="G402" s="34" t="s">
        <v>4738</v>
      </c>
    </row>
    <row r="403" spans="1:7" ht="12.75" hidden="1">
      <c r="A403" s="34">
        <v>2022</v>
      </c>
      <c r="B403" s="34" t="s">
        <v>649</v>
      </c>
      <c r="C403" s="34">
        <v>34</v>
      </c>
      <c r="D403" s="34" t="s">
        <v>43</v>
      </c>
      <c r="E403" s="5" t="s">
        <v>4678</v>
      </c>
      <c r="F403" s="95">
        <f t="array" ref="F403">SUM(IF('Registro egresos I nivel'!$F$2:$F$985=$D403,IF('Registro egresos I nivel'!$T$2:$T$985=$C403,IF('Registro egresos I nivel'!$N$2:$N$985="No Renovación Primer Periodo",IF('Registro egresos I nivel'!$Q$2:$Q$985="Oficio",'Registro egresos I nivel'!$J$2:$J$985,0)))))+SUM(IF('Registro egresos I nivel'!$F$2:$F$985=$D403,IF('Registro egresos I nivel'!$T$2:$T$985=$C403,IF('Registro egresos I nivel'!$N$2:$N$985="No Renovación Segundo Periodo",IF('Registro egresos I nivel'!$Q$2:$Q$985="Oficio",'Registro egresos I nivel'!$J$2:$J$985,0)))))</f>
        <v>0</v>
      </c>
      <c r="G403" s="34" t="s">
        <v>4738</v>
      </c>
    </row>
    <row r="404" spans="1:7" ht="14.25" hidden="1">
      <c r="A404" s="34">
        <v>2022</v>
      </c>
      <c r="B404" s="34" t="s">
        <v>650</v>
      </c>
      <c r="C404" s="34">
        <v>34</v>
      </c>
      <c r="D404" s="34" t="s">
        <v>33</v>
      </c>
      <c r="E404" s="348" t="s">
        <v>36</v>
      </c>
      <c r="F404" s="95">
        <f t="array" ref="F404">SUM(IF('Registro egresos II nivel'!$F$2:$F$997=$D404,IF('Registro egresos II nivel'!$T$2:$T$997=$C404,IF('Registro egresos II nivel'!$N$2:$N$997=$E404,'Registro egresos II nivel'!$AB$2:$AB$997,0))))</f>
        <v>2</v>
      </c>
      <c r="G404" s="349" t="s">
        <v>4737</v>
      </c>
    </row>
    <row r="405" spans="1:7" ht="14.25" hidden="1">
      <c r="A405" s="34">
        <v>2022</v>
      </c>
      <c r="B405" s="34" t="s">
        <v>650</v>
      </c>
      <c r="C405" s="34">
        <v>34</v>
      </c>
      <c r="D405" s="34" t="s">
        <v>33</v>
      </c>
      <c r="E405" s="5" t="s">
        <v>47</v>
      </c>
      <c r="F405" s="95">
        <f t="array" ref="F405">SUM(IF('Registro egresos II nivel'!$F$2:$F$997=$D405,IF('Registro egresos II nivel'!$T$2:$T$997=$C405,IF('Registro egresos II nivel'!$N$2:$N$997=$E405,'Registro egresos II nivel'!$AB$2:$AB$997,0))))</f>
        <v>0</v>
      </c>
      <c r="G405" s="349" t="s">
        <v>4737</v>
      </c>
    </row>
    <row r="406" spans="1:7" ht="14.25" hidden="1">
      <c r="A406" s="34">
        <v>2022</v>
      </c>
      <c r="B406" s="34" t="s">
        <v>650</v>
      </c>
      <c r="C406" s="34">
        <v>34</v>
      </c>
      <c r="D406" s="34" t="s">
        <v>33</v>
      </c>
      <c r="E406" s="5" t="s">
        <v>4678</v>
      </c>
      <c r="F406" s="351">
        <f t="array" ref="F406">SUM(IF('Registro egresos II nivel'!$F$2:$F$997=$D406,IF('Registro egresos II nivel'!$T$2:$T$997=$C406,IF('Registro egresos II nivel'!$N$2:$N$997="No Renovación Primer Periodo",'Registro egresos II nivel'!$AB$2:$AB$997,0))))+SUM(IF('Registro egresos II nivel'!$F$2:$F$997=$D406,IF('Registro egresos II nivel'!$T$2:$T$997=$C406,IF('Registro egresos II nivel'!$N$2:$N$997="No Renovación Segundo Periodo",'Registro egresos II nivel'!$AB$2:$AB$997,0))))</f>
        <v>2</v>
      </c>
      <c r="G406" s="349" t="s">
        <v>4737</v>
      </c>
    </row>
    <row r="407" spans="1:7" ht="14.25" hidden="1">
      <c r="A407" s="34">
        <v>2022</v>
      </c>
      <c r="B407" s="34" t="s">
        <v>650</v>
      </c>
      <c r="C407" s="34">
        <v>34</v>
      </c>
      <c r="D407" s="34" t="s">
        <v>43</v>
      </c>
      <c r="E407" s="348" t="s">
        <v>36</v>
      </c>
      <c r="F407" s="95">
        <f t="array" ref="F407">SUM(IF('Registro egresos II nivel'!$F$2:$F$997=$D407,IF('Registro egresos II nivel'!$T$2:$T$997=$C407,IF('Registro egresos II nivel'!$N$2:$N$997=$E407,'Registro egresos II nivel'!$AB$2:$AB$997,0))))</f>
        <v>4</v>
      </c>
      <c r="G407" s="34" t="s">
        <v>4738</v>
      </c>
    </row>
    <row r="408" spans="1:7" ht="12.75" hidden="1">
      <c r="A408" s="34">
        <v>2022</v>
      </c>
      <c r="B408" s="34" t="s">
        <v>650</v>
      </c>
      <c r="C408" s="34">
        <v>34</v>
      </c>
      <c r="D408" s="34" t="s">
        <v>43</v>
      </c>
      <c r="E408" s="5" t="s">
        <v>47</v>
      </c>
      <c r="F408" s="95">
        <f t="array" ref="F408">SUM(IF('Registro egresos II nivel'!$F$2:$F$997=$D408,IF('Registro egresos II nivel'!$T$2:$T$997=$C408,IF('Registro egresos II nivel'!$N$2:$N$997=$E408,'Registro egresos II nivel'!$AB$2:$AB$997,0))))</f>
        <v>2</v>
      </c>
      <c r="G408" s="34" t="s">
        <v>4738</v>
      </c>
    </row>
    <row r="409" spans="1:7" ht="12.75" hidden="1">
      <c r="A409" s="34">
        <v>2022</v>
      </c>
      <c r="B409" s="34" t="s">
        <v>650</v>
      </c>
      <c r="C409" s="34">
        <v>34</v>
      </c>
      <c r="D409" s="34" t="s">
        <v>43</v>
      </c>
      <c r="E409" s="5" t="s">
        <v>4678</v>
      </c>
      <c r="F409" s="351">
        <f t="array" ref="F409">SUM(IF('Registro egresos II nivel'!$F$2:$F$997=$D409,IF('Registro egresos II nivel'!$T$2:$T$997=$C409,IF('Registro egresos II nivel'!$N$2:$N$997="No Renovación Primer Periodo",'Registro egresos II nivel'!$AB$2:$AB$997,0))))+SUM(IF('Registro egresos II nivel'!$F$2:$F$997=$D409,IF('Registro egresos II nivel'!$T$2:$T$997=$C409,IF('Registro egresos II nivel'!$N$2:$N$997="No Renovación Segundo Periodo",'Registro egresos II nivel'!$AB$2:$AB$997,0))))</f>
        <v>1</v>
      </c>
      <c r="G409" s="34" t="s">
        <v>4738</v>
      </c>
    </row>
    <row r="410" spans="1:7" ht="14.25" hidden="1">
      <c r="A410" s="34">
        <v>2022</v>
      </c>
      <c r="B410" s="34" t="s">
        <v>649</v>
      </c>
      <c r="C410" s="34">
        <v>35</v>
      </c>
      <c r="D410" s="34" t="s">
        <v>33</v>
      </c>
      <c r="E410" s="348" t="s">
        <v>36</v>
      </c>
      <c r="F410" s="95">
        <f t="array" ref="F410">SUM(IF('Registro egresos I nivel'!$F$2:$F$985=$D410,IF('Registro egresos I nivel'!$T$2:$T$985=$C410,IF('Registro egresos I nivel'!$N$2:$N$985=$E410,IF('Registro egresos I nivel'!$Q$2:$Q$985="Oficio",'Registro egresos I nivel'!$J$2:$J$985,0)))))</f>
        <v>0</v>
      </c>
      <c r="G410" s="349" t="s">
        <v>4737</v>
      </c>
    </row>
    <row r="411" spans="1:7" ht="14.25" hidden="1">
      <c r="A411" s="34">
        <v>2022</v>
      </c>
      <c r="B411" s="34" t="s">
        <v>649</v>
      </c>
      <c r="C411" s="34">
        <v>35</v>
      </c>
      <c r="D411" s="34" t="s">
        <v>33</v>
      </c>
      <c r="E411" s="5" t="s">
        <v>47</v>
      </c>
      <c r="F411" s="95">
        <f t="array" ref="F411">SUM(IF('Registro egresos I nivel'!$F$2:$F$985=$D411,IF('Registro egresos I nivel'!$T$2:$T$985=$C411,IF('Registro egresos I nivel'!$N$2:$N$985=$E411,IF('Registro egresos I nivel'!$Q$2:$Q$985="Oficio",'Registro egresos I nivel'!$J$2:$J$985,0)))))</f>
        <v>0</v>
      </c>
      <c r="G411" s="349" t="s">
        <v>4737</v>
      </c>
    </row>
    <row r="412" spans="1:7" ht="14.25" hidden="1">
      <c r="A412" s="34">
        <v>2022</v>
      </c>
      <c r="B412" s="34" t="s">
        <v>649</v>
      </c>
      <c r="C412" s="34">
        <v>35</v>
      </c>
      <c r="D412" s="34" t="s">
        <v>33</v>
      </c>
      <c r="E412" s="5" t="s">
        <v>4678</v>
      </c>
      <c r="F412" s="95">
        <f t="array" ref="F412">SUM(IF('Registro egresos I nivel'!$F$2:$F$985=$D412,IF('Registro egresos I nivel'!$T$2:$T$985=$C412,IF('Registro egresos I nivel'!$N$2:$N$985="No Renovación Primer Periodo",IF('Registro egresos I nivel'!$Q$2:$Q$985="Oficio",'Registro egresos I nivel'!$J$2:$J$985,0)))))+SUM(IF('Registro egresos I nivel'!$F$2:$F$985=$D412,IF('Registro egresos I nivel'!$T$2:$T$985=$C412,IF('Registro egresos I nivel'!$N$2:$N$985="No Renovación Segundo Periodo",IF('Registro egresos I nivel'!$Q$2:$Q$985="Oficio",'Registro egresos I nivel'!$J$2:$J$985,0)))))</f>
        <v>0</v>
      </c>
      <c r="G412" s="349" t="s">
        <v>4737</v>
      </c>
    </row>
    <row r="413" spans="1:7" ht="14.25" hidden="1">
      <c r="A413" s="34">
        <v>2022</v>
      </c>
      <c r="B413" s="34" t="s">
        <v>649</v>
      </c>
      <c r="C413" s="34">
        <v>35</v>
      </c>
      <c r="D413" s="34" t="s">
        <v>43</v>
      </c>
      <c r="E413" s="348" t="s">
        <v>36</v>
      </c>
      <c r="F413" s="95">
        <f t="array" ref="F413">SUM(IF('Registro egresos I nivel'!$F$2:$F$985=$D413,IF('Registro egresos I nivel'!$T$2:$T$985=$C413,IF('Registro egresos I nivel'!$N$2:$N$985=$E413,IF('Registro egresos I nivel'!$Q$2:$Q$985="Oficio",'Registro egresos I nivel'!$J$2:$J$985,0)))))</f>
        <v>0</v>
      </c>
      <c r="G413" s="34" t="s">
        <v>4738</v>
      </c>
    </row>
    <row r="414" spans="1:7" ht="12.75" hidden="1">
      <c r="A414" s="34">
        <v>2022</v>
      </c>
      <c r="B414" s="34" t="s">
        <v>649</v>
      </c>
      <c r="C414" s="34">
        <v>35</v>
      </c>
      <c r="D414" s="34" t="s">
        <v>43</v>
      </c>
      <c r="E414" s="5" t="s">
        <v>47</v>
      </c>
      <c r="F414" s="95">
        <f t="array" ref="F414">SUM(IF('Registro egresos I nivel'!$F$2:$F$985=$D414,IF('Registro egresos I nivel'!$T$2:$T$985=$C414,IF('Registro egresos I nivel'!$N$2:$N$985=$E414,IF('Registro egresos I nivel'!$Q$2:$Q$985="Oficio",'Registro egresos I nivel'!$J$2:$J$985,0)))))</f>
        <v>0</v>
      </c>
      <c r="G414" s="34" t="s">
        <v>4738</v>
      </c>
    </row>
    <row r="415" spans="1:7" ht="12.75" hidden="1">
      <c r="A415" s="34">
        <v>2022</v>
      </c>
      <c r="B415" s="34" t="s">
        <v>649</v>
      </c>
      <c r="C415" s="34">
        <v>35</v>
      </c>
      <c r="D415" s="34" t="s">
        <v>43</v>
      </c>
      <c r="E415" s="5" t="s">
        <v>4678</v>
      </c>
      <c r="F415" s="95">
        <f t="array" ref="F415">SUM(IF('Registro egresos I nivel'!$F$2:$F$985=$D415,IF('Registro egresos I nivel'!$T$2:$T$985=$C415,IF('Registro egresos I nivel'!$N$2:$N$985="No Renovación Primer Periodo",IF('Registro egresos I nivel'!$Q$2:$Q$985="Oficio",'Registro egresos I nivel'!$J$2:$J$985,0)))))+SUM(IF('Registro egresos I nivel'!$F$2:$F$985=$D415,IF('Registro egresos I nivel'!$T$2:$T$985=$C415,IF('Registro egresos I nivel'!$N$2:$N$985="No Renovación Segundo Periodo",IF('Registro egresos I nivel'!$Q$2:$Q$985="Oficio",'Registro egresos I nivel'!$J$2:$J$985,0)))))</f>
        <v>0</v>
      </c>
      <c r="G415" s="34" t="s">
        <v>4738</v>
      </c>
    </row>
    <row r="416" spans="1:7" ht="14.25" hidden="1">
      <c r="A416" s="34">
        <v>2022</v>
      </c>
      <c r="B416" s="34" t="s">
        <v>650</v>
      </c>
      <c r="C416" s="34">
        <v>35</v>
      </c>
      <c r="D416" s="34" t="s">
        <v>33</v>
      </c>
      <c r="E416" s="348" t="s">
        <v>36</v>
      </c>
      <c r="F416" s="95">
        <f t="array" ref="F416">SUM(IF('Registro egresos II nivel'!$F$2:$F$997=$D416,IF('Registro egresos II nivel'!$T$2:$T$997=$C416,IF('Registro egresos II nivel'!$N$2:$N$997=$E416,'Registro egresos II nivel'!$AB$2:$AB$997,0))))</f>
        <v>0</v>
      </c>
      <c r="G416" s="349" t="s">
        <v>4737</v>
      </c>
    </row>
    <row r="417" spans="1:7" ht="14.25" hidden="1">
      <c r="A417" s="34">
        <v>2022</v>
      </c>
      <c r="B417" s="34" t="s">
        <v>650</v>
      </c>
      <c r="C417" s="34">
        <v>35</v>
      </c>
      <c r="D417" s="34" t="s">
        <v>33</v>
      </c>
      <c r="E417" s="5" t="s">
        <v>47</v>
      </c>
      <c r="F417" s="95">
        <f t="array" ref="F417">SUM(IF('Registro egresos II nivel'!$F$2:$F$997=$D417,IF('Registro egresos II nivel'!$T$2:$T$997=$C417,IF('Registro egresos II nivel'!$N$2:$N$997=$E417,'Registro egresos II nivel'!$AB$2:$AB$997,0))))</f>
        <v>1</v>
      </c>
      <c r="G417" s="349" t="s">
        <v>4737</v>
      </c>
    </row>
    <row r="418" spans="1:7" ht="14.25" hidden="1">
      <c r="A418" s="34">
        <v>2022</v>
      </c>
      <c r="B418" s="34" t="s">
        <v>650</v>
      </c>
      <c r="C418" s="34">
        <v>35</v>
      </c>
      <c r="D418" s="34" t="s">
        <v>33</v>
      </c>
      <c r="E418" s="5" t="s">
        <v>4678</v>
      </c>
      <c r="F418" s="351">
        <f t="array" ref="F418">SUM(IF('Registro egresos II nivel'!$F$2:$F$997=$D418,IF('Registro egresos II nivel'!$T$2:$T$997=$C418,IF('Registro egresos II nivel'!$N$2:$N$997="No Renovación Primer Periodo",'Registro egresos II nivel'!$AB$2:$AB$997,0))))+SUM(IF('Registro egresos II nivel'!$F$2:$F$997=$D418,IF('Registro egresos II nivel'!$T$2:$T$997=$C418,IF('Registro egresos II nivel'!$N$2:$N$997="No Renovación Segundo Periodo",'Registro egresos II nivel'!$AB$2:$AB$997,0))))</f>
        <v>0</v>
      </c>
      <c r="G418" s="349" t="s">
        <v>4737</v>
      </c>
    </row>
    <row r="419" spans="1:7" ht="14.25" hidden="1">
      <c r="A419" s="34">
        <v>2022</v>
      </c>
      <c r="B419" s="34" t="s">
        <v>650</v>
      </c>
      <c r="C419" s="34">
        <v>35</v>
      </c>
      <c r="D419" s="34" t="s">
        <v>43</v>
      </c>
      <c r="E419" s="348" t="s">
        <v>36</v>
      </c>
      <c r="F419" s="95">
        <f t="array" ref="F419">SUM(IF('Registro egresos II nivel'!$F$2:$F$997=$D419,IF('Registro egresos II nivel'!$T$2:$T$997=$C419,IF('Registro egresos II nivel'!$N$2:$N$997=$E419,'Registro egresos II nivel'!$AB$2:$AB$997,0))))</f>
        <v>5</v>
      </c>
      <c r="G419" s="34" t="s">
        <v>4738</v>
      </c>
    </row>
    <row r="420" spans="1:7" ht="12.75" hidden="1">
      <c r="A420" s="34">
        <v>2022</v>
      </c>
      <c r="B420" s="34" t="s">
        <v>650</v>
      </c>
      <c r="C420" s="34">
        <v>35</v>
      </c>
      <c r="D420" s="34" t="s">
        <v>43</v>
      </c>
      <c r="E420" s="5" t="s">
        <v>47</v>
      </c>
      <c r="F420" s="95">
        <f t="array" ref="F420">SUM(IF('Registro egresos II nivel'!$F$2:$F$997=$D420,IF('Registro egresos II nivel'!$T$2:$T$997=$C420,IF('Registro egresos II nivel'!$N$2:$N$997=$E420,'Registro egresos II nivel'!$AB$2:$AB$997,0))))</f>
        <v>1</v>
      </c>
      <c r="G420" s="34" t="s">
        <v>4738</v>
      </c>
    </row>
    <row r="421" spans="1:7" ht="12.75" hidden="1">
      <c r="A421" s="34">
        <v>2022</v>
      </c>
      <c r="B421" s="34" t="s">
        <v>650</v>
      </c>
      <c r="C421" s="34">
        <v>35</v>
      </c>
      <c r="D421" s="34" t="s">
        <v>43</v>
      </c>
      <c r="E421" s="5" t="s">
        <v>4678</v>
      </c>
      <c r="F421" s="351">
        <f t="array" ref="F421">SUM(IF('Registro egresos II nivel'!$F$2:$F$997=$D421,IF('Registro egresos II nivel'!$T$2:$T$997=$C421,IF('Registro egresos II nivel'!$N$2:$N$997="No Renovación Primer Periodo",'Registro egresos II nivel'!$AB$2:$AB$997,0))))+SUM(IF('Registro egresos II nivel'!$F$2:$F$997=$D421,IF('Registro egresos II nivel'!$T$2:$T$997=$C421,IF('Registro egresos II nivel'!$N$2:$N$997="No Renovación Segundo Periodo",'Registro egresos II nivel'!$AB$2:$AB$997,0))))</f>
        <v>1</v>
      </c>
      <c r="G421" s="34" t="s">
        <v>4738</v>
      </c>
    </row>
    <row r="422" spans="1:7" ht="14.25" hidden="1">
      <c r="A422" s="34">
        <v>2022</v>
      </c>
      <c r="B422" s="34" t="s">
        <v>649</v>
      </c>
      <c r="C422" s="34">
        <v>36</v>
      </c>
      <c r="D422" s="34" t="s">
        <v>33</v>
      </c>
      <c r="E422" s="348" t="s">
        <v>36</v>
      </c>
      <c r="F422" s="95">
        <f t="array" ref="F422">SUM(IF('Registro egresos I nivel'!$F$2:$F$985=$D422,IF('Registro egresos I nivel'!$T$2:$T$985=$C422,IF('Registro egresos I nivel'!$N$2:$N$985=$E422,IF('Registro egresos I nivel'!$Q$2:$Q$985="Oficio",'Registro egresos I nivel'!$J$2:$J$985,0)))))</f>
        <v>0</v>
      </c>
      <c r="G422" s="349" t="s">
        <v>4737</v>
      </c>
    </row>
    <row r="423" spans="1:7" ht="14.25" hidden="1">
      <c r="A423" s="34">
        <v>2022</v>
      </c>
      <c r="B423" s="34" t="s">
        <v>649</v>
      </c>
      <c r="C423" s="34">
        <v>36</v>
      </c>
      <c r="D423" s="34" t="s">
        <v>33</v>
      </c>
      <c r="E423" s="5" t="s">
        <v>47</v>
      </c>
      <c r="F423" s="95">
        <f t="array" ref="F423">SUM(IF('Registro egresos I nivel'!$F$2:$F$985=$D423,IF('Registro egresos I nivel'!$T$2:$T$985=$C423,IF('Registro egresos I nivel'!$N$2:$N$985=$E423,IF('Registro egresos I nivel'!$Q$2:$Q$985="Oficio",'Registro egresos I nivel'!$J$2:$J$985,0)))))</f>
        <v>0</v>
      </c>
      <c r="G423" s="349" t="s">
        <v>4737</v>
      </c>
    </row>
    <row r="424" spans="1:7" ht="14.25" hidden="1">
      <c r="A424" s="34">
        <v>2022</v>
      </c>
      <c r="B424" s="34" t="s">
        <v>649</v>
      </c>
      <c r="C424" s="34">
        <v>36</v>
      </c>
      <c r="D424" s="34" t="s">
        <v>33</v>
      </c>
      <c r="E424" s="5" t="s">
        <v>4678</v>
      </c>
      <c r="F424" s="95">
        <f t="array" ref="F424">SUM(IF('Registro egresos I nivel'!$F$2:$F$985=$D424,IF('Registro egresos I nivel'!$T$2:$T$985=$C424,IF('Registro egresos I nivel'!$N$2:$N$985="No Renovación Primer Periodo",IF('Registro egresos I nivel'!$Q$2:$Q$985="Oficio",'Registro egresos I nivel'!$J$2:$J$985,0)))))+SUM(IF('Registro egresos I nivel'!$F$2:$F$985=$D424,IF('Registro egresos I nivel'!$T$2:$T$985=$C424,IF('Registro egresos I nivel'!$N$2:$N$985="No Renovación Segundo Periodo",IF('Registro egresos I nivel'!$Q$2:$Q$985="Oficio",'Registro egresos I nivel'!$J$2:$J$985,0)))))</f>
        <v>0</v>
      </c>
      <c r="G424" s="349" t="s">
        <v>4737</v>
      </c>
    </row>
    <row r="425" spans="1:7" ht="14.25" hidden="1">
      <c r="A425" s="34">
        <v>2022</v>
      </c>
      <c r="B425" s="34" t="s">
        <v>649</v>
      </c>
      <c r="C425" s="34">
        <v>36</v>
      </c>
      <c r="D425" s="34" t="s">
        <v>43</v>
      </c>
      <c r="E425" s="348" t="s">
        <v>36</v>
      </c>
      <c r="F425" s="95">
        <f t="array" ref="F425">SUM(IF('Registro egresos I nivel'!$F$2:$F$985=$D425,IF('Registro egresos I nivel'!$T$2:$T$985=$C425,IF('Registro egresos I nivel'!$N$2:$N$985=$E425,IF('Registro egresos I nivel'!$Q$2:$Q$985="Oficio",'Registro egresos I nivel'!$J$2:$J$985,0)))))</f>
        <v>0</v>
      </c>
      <c r="G425" s="34" t="s">
        <v>4738</v>
      </c>
    </row>
    <row r="426" spans="1:7" ht="12.75" hidden="1">
      <c r="A426" s="34">
        <v>2022</v>
      </c>
      <c r="B426" s="34" t="s">
        <v>649</v>
      </c>
      <c r="C426" s="34">
        <v>36</v>
      </c>
      <c r="D426" s="34" t="s">
        <v>43</v>
      </c>
      <c r="E426" s="5" t="s">
        <v>47</v>
      </c>
      <c r="F426" s="95">
        <f t="array" ref="F426">SUM(IF('Registro egresos I nivel'!$F$2:$F$985=$D426,IF('Registro egresos I nivel'!$T$2:$T$985=$C426,IF('Registro egresos I nivel'!$N$2:$N$985=$E426,IF('Registro egresos I nivel'!$Q$2:$Q$985="Oficio",'Registro egresos I nivel'!$J$2:$J$985,0)))))</f>
        <v>0</v>
      </c>
      <c r="G426" s="34" t="s">
        <v>4738</v>
      </c>
    </row>
    <row r="427" spans="1:7" ht="12.75" hidden="1">
      <c r="A427" s="34">
        <v>2022</v>
      </c>
      <c r="B427" s="34" t="s">
        <v>649</v>
      </c>
      <c r="C427" s="34">
        <v>36</v>
      </c>
      <c r="D427" s="34" t="s">
        <v>43</v>
      </c>
      <c r="E427" s="5" t="s">
        <v>4678</v>
      </c>
      <c r="F427" s="95">
        <f t="array" ref="F427">SUM(IF('Registro egresos I nivel'!$F$2:$F$985=$D427,IF('Registro egresos I nivel'!$T$2:$T$985=$C427,IF('Registro egresos I nivel'!$N$2:$N$985="No Renovación Primer Periodo",IF('Registro egresos I nivel'!$Q$2:$Q$985="Oficio",'Registro egresos I nivel'!$J$2:$J$985,0)))))+SUM(IF('Registro egresos I nivel'!$F$2:$F$985=$D427,IF('Registro egresos I nivel'!$T$2:$T$985=$C427,IF('Registro egresos I nivel'!$N$2:$N$985="No Renovación Segundo Periodo",IF('Registro egresos I nivel'!$Q$2:$Q$985="Oficio",'Registro egresos I nivel'!$J$2:$J$985,0)))))</f>
        <v>0</v>
      </c>
      <c r="G427" s="34" t="s">
        <v>4738</v>
      </c>
    </row>
    <row r="428" spans="1:7" ht="14.25" hidden="1">
      <c r="A428" s="34">
        <v>2022</v>
      </c>
      <c r="B428" s="34" t="s">
        <v>650</v>
      </c>
      <c r="C428" s="34">
        <v>36</v>
      </c>
      <c r="D428" s="34" t="s">
        <v>33</v>
      </c>
      <c r="E428" s="348" t="s">
        <v>36</v>
      </c>
      <c r="F428" s="95">
        <f t="array" ref="F428">SUM(IF('Registro egresos II nivel'!$F$2:$F$997=$D428,IF('Registro egresos II nivel'!$T$2:$T$997=$C428,IF('Registro egresos II nivel'!$N$2:$N$997=$E428,'Registro egresos II nivel'!$AB$2:$AB$997,0))))</f>
        <v>1</v>
      </c>
      <c r="G428" s="349" t="s">
        <v>4737</v>
      </c>
    </row>
    <row r="429" spans="1:7" ht="14.25" hidden="1">
      <c r="A429" s="34">
        <v>2022</v>
      </c>
      <c r="B429" s="34" t="s">
        <v>650</v>
      </c>
      <c r="C429" s="34">
        <v>36</v>
      </c>
      <c r="D429" s="34" t="s">
        <v>33</v>
      </c>
      <c r="E429" s="5" t="s">
        <v>47</v>
      </c>
      <c r="F429" s="95">
        <f t="array" ref="F429">SUM(IF('Registro egresos II nivel'!$F$2:$F$997=$D429,IF('Registro egresos II nivel'!$T$2:$T$997=$C429,IF('Registro egresos II nivel'!$N$2:$N$997=$E429,'Registro egresos II nivel'!$AB$2:$AB$997,0))))</f>
        <v>0</v>
      </c>
      <c r="G429" s="349" t="s">
        <v>4737</v>
      </c>
    </row>
    <row r="430" spans="1:7" ht="14.25" hidden="1">
      <c r="A430" s="34">
        <v>2022</v>
      </c>
      <c r="B430" s="34" t="s">
        <v>650</v>
      </c>
      <c r="C430" s="34">
        <v>36</v>
      </c>
      <c r="D430" s="34" t="s">
        <v>33</v>
      </c>
      <c r="E430" s="5" t="s">
        <v>4678</v>
      </c>
      <c r="F430" s="351">
        <f t="array" ref="F430">SUM(IF('Registro egresos II nivel'!$F$2:$F$997=$D430,IF('Registro egresos II nivel'!$T$2:$T$997=$C430,IF('Registro egresos II nivel'!$N$2:$N$997="No Renovación Primer Periodo",'Registro egresos II nivel'!$AB$2:$AB$997,0))))+SUM(IF('Registro egresos II nivel'!$F$2:$F$997=$D430,IF('Registro egresos II nivel'!$T$2:$T$997=$C430,IF('Registro egresos II nivel'!$N$2:$N$997="No Renovación Segundo Periodo",'Registro egresos II nivel'!$AB$2:$AB$997,0))))</f>
        <v>0</v>
      </c>
      <c r="G430" s="349" t="s">
        <v>4737</v>
      </c>
    </row>
    <row r="431" spans="1:7" ht="14.25" hidden="1">
      <c r="A431" s="34">
        <v>2022</v>
      </c>
      <c r="B431" s="34" t="s">
        <v>650</v>
      </c>
      <c r="C431" s="34">
        <v>36</v>
      </c>
      <c r="D431" s="34" t="s">
        <v>43</v>
      </c>
      <c r="E431" s="348" t="s">
        <v>36</v>
      </c>
      <c r="F431" s="95">
        <f t="array" ref="F431">SUM(IF('Registro egresos II nivel'!$F$2:$F$997=$D431,IF('Registro egresos II nivel'!$T$2:$T$997=$C431,IF('Registro egresos II nivel'!$N$2:$N$997=$E431,'Registro egresos II nivel'!$AB$2:$AB$997,0))))</f>
        <v>2</v>
      </c>
      <c r="G431" s="34" t="s">
        <v>4738</v>
      </c>
    </row>
    <row r="432" spans="1:7" ht="12.75" hidden="1">
      <c r="A432" s="34">
        <v>2022</v>
      </c>
      <c r="B432" s="34" t="s">
        <v>650</v>
      </c>
      <c r="C432" s="34">
        <v>36</v>
      </c>
      <c r="D432" s="34" t="s">
        <v>43</v>
      </c>
      <c r="E432" s="5" t="s">
        <v>47</v>
      </c>
      <c r="F432" s="95">
        <f t="array" ref="F432">SUM(IF('Registro egresos II nivel'!$F$2:$F$997=$D432,IF('Registro egresos II nivel'!$T$2:$T$997=$C432,IF('Registro egresos II nivel'!$N$2:$N$997=$E432,'Registro egresos II nivel'!$AB$2:$AB$997,0))))</f>
        <v>0</v>
      </c>
      <c r="G432" s="34" t="s">
        <v>4738</v>
      </c>
    </row>
    <row r="433" spans="1:7" ht="12.75" hidden="1">
      <c r="A433" s="34">
        <v>2022</v>
      </c>
      <c r="B433" s="34" t="s">
        <v>650</v>
      </c>
      <c r="C433" s="34">
        <v>36</v>
      </c>
      <c r="D433" s="34" t="s">
        <v>43</v>
      </c>
      <c r="E433" s="5" t="s">
        <v>4678</v>
      </c>
      <c r="F433" s="351">
        <f t="array" ref="F433">SUM(IF('Registro egresos II nivel'!$F$2:$F$997=$D433,IF('Registro egresos II nivel'!$T$2:$T$997=$C433,IF('Registro egresos II nivel'!$N$2:$N$997="No Renovación Primer Periodo",'Registro egresos II nivel'!$AB$2:$AB$997,0))))+SUM(IF('Registro egresos II nivel'!$F$2:$F$997=$D433,IF('Registro egresos II nivel'!$T$2:$T$997=$C433,IF('Registro egresos II nivel'!$N$2:$N$997="No Renovación Segundo Periodo",'Registro egresos II nivel'!$AB$2:$AB$997,0))))</f>
        <v>0</v>
      </c>
      <c r="G433" s="34" t="s">
        <v>4738</v>
      </c>
    </row>
    <row r="434" spans="1:7" ht="14.25" hidden="1">
      <c r="A434" s="34">
        <v>2022</v>
      </c>
      <c r="B434" s="34" t="s">
        <v>649</v>
      </c>
      <c r="C434" s="34">
        <v>37</v>
      </c>
      <c r="D434" s="34" t="s">
        <v>33</v>
      </c>
      <c r="E434" s="348" t="s">
        <v>36</v>
      </c>
      <c r="F434" s="95">
        <f t="array" ref="F434">SUM(IF('Registro egresos I nivel'!$F$2:$F$985=$D434,IF('Registro egresos I nivel'!$T$2:$T$985=$C434,IF('Registro egresos I nivel'!$N$2:$N$985=$E434,IF('Registro egresos I nivel'!$Q$2:$Q$985="Oficio",'Registro egresos I nivel'!$J$2:$J$985,0)))))</f>
        <v>0</v>
      </c>
      <c r="G434" s="349" t="s">
        <v>4737</v>
      </c>
    </row>
    <row r="435" spans="1:7" ht="14.25" hidden="1">
      <c r="A435" s="34">
        <v>2022</v>
      </c>
      <c r="B435" s="34" t="s">
        <v>649</v>
      </c>
      <c r="C435" s="34">
        <v>37</v>
      </c>
      <c r="D435" s="34" t="s">
        <v>33</v>
      </c>
      <c r="E435" s="5" t="s">
        <v>47</v>
      </c>
      <c r="F435" s="95">
        <f t="array" ref="F435">SUM(IF('Registro egresos I nivel'!$F$2:$F$985=$D435,IF('Registro egresos I nivel'!$T$2:$T$985=$C435,IF('Registro egresos I nivel'!$N$2:$N$985=$E435,IF('Registro egresos I nivel'!$Q$2:$Q$985="Oficio",'Registro egresos I nivel'!$J$2:$J$985,0)))))</f>
        <v>0</v>
      </c>
      <c r="G435" s="349" t="s">
        <v>4737</v>
      </c>
    </row>
    <row r="436" spans="1:7" ht="14.25" hidden="1">
      <c r="A436" s="34">
        <v>2022</v>
      </c>
      <c r="B436" s="34" t="s">
        <v>649</v>
      </c>
      <c r="C436" s="34">
        <v>37</v>
      </c>
      <c r="D436" s="34" t="s">
        <v>33</v>
      </c>
      <c r="E436" s="5" t="s">
        <v>4678</v>
      </c>
      <c r="F436" s="95">
        <f t="array" ref="F436">SUM(IF('Registro egresos I nivel'!$F$2:$F$985=$D436,IF('Registro egresos I nivel'!$T$2:$T$985=$C436,IF('Registro egresos I nivel'!$N$2:$N$985="No Renovación Primer Periodo",IF('Registro egresos I nivel'!$Q$2:$Q$985="Oficio",'Registro egresos I nivel'!$J$2:$J$985,0)))))+SUM(IF('Registro egresos I nivel'!$F$2:$F$985=$D436,IF('Registro egresos I nivel'!$T$2:$T$985=$C436,IF('Registro egresos I nivel'!$N$2:$N$985="No Renovación Segundo Periodo",IF('Registro egresos I nivel'!$Q$2:$Q$985="Oficio",'Registro egresos I nivel'!$J$2:$J$985,0)))))</f>
        <v>0</v>
      </c>
      <c r="G436" s="349" t="s">
        <v>4737</v>
      </c>
    </row>
    <row r="437" spans="1:7" ht="14.25" hidden="1">
      <c r="A437" s="34">
        <v>2022</v>
      </c>
      <c r="B437" s="34" t="s">
        <v>649</v>
      </c>
      <c r="C437" s="34">
        <v>37</v>
      </c>
      <c r="D437" s="34" t="s">
        <v>43</v>
      </c>
      <c r="E437" s="348" t="s">
        <v>36</v>
      </c>
      <c r="F437" s="95">
        <f t="array" ref="F437">SUM(IF('Registro egresos I nivel'!$F$2:$F$985=$D437,IF('Registro egresos I nivel'!$T$2:$T$985=$C437,IF('Registro egresos I nivel'!$N$2:$N$985=$E437,IF('Registro egresos I nivel'!$Q$2:$Q$985="Oficio",'Registro egresos I nivel'!$J$2:$J$985,0)))))</f>
        <v>0</v>
      </c>
      <c r="G437" s="34" t="s">
        <v>4738</v>
      </c>
    </row>
    <row r="438" spans="1:7" ht="12.75" hidden="1">
      <c r="A438" s="34">
        <v>2022</v>
      </c>
      <c r="B438" s="34" t="s">
        <v>649</v>
      </c>
      <c r="C438" s="34">
        <v>37</v>
      </c>
      <c r="D438" s="34" t="s">
        <v>43</v>
      </c>
      <c r="E438" s="5" t="s">
        <v>47</v>
      </c>
      <c r="F438" s="95">
        <f t="array" ref="F438">SUM(IF('Registro egresos I nivel'!$F$2:$F$985=$D438,IF('Registro egresos I nivel'!$T$2:$T$985=$C438,IF('Registro egresos I nivel'!$N$2:$N$985=$E438,IF('Registro egresos I nivel'!$Q$2:$Q$985="Oficio",'Registro egresos I nivel'!$J$2:$J$985,0)))))</f>
        <v>0</v>
      </c>
      <c r="G438" s="34" t="s">
        <v>4738</v>
      </c>
    </row>
    <row r="439" spans="1:7" ht="12.75" hidden="1">
      <c r="A439" s="34">
        <v>2022</v>
      </c>
      <c r="B439" s="34" t="s">
        <v>649</v>
      </c>
      <c r="C439" s="34">
        <v>37</v>
      </c>
      <c r="D439" s="34" t="s">
        <v>43</v>
      </c>
      <c r="E439" s="5" t="s">
        <v>4678</v>
      </c>
      <c r="F439" s="95">
        <f t="array" ref="F439">SUM(IF('Registro egresos I nivel'!$F$2:$F$985=$D439,IF('Registro egresos I nivel'!$T$2:$T$985=$C439,IF('Registro egresos I nivel'!$N$2:$N$985="No Renovación Primer Periodo",IF('Registro egresos I nivel'!$Q$2:$Q$985="Oficio",'Registro egresos I nivel'!$J$2:$J$985,0)))))+SUM(IF('Registro egresos I nivel'!$F$2:$F$985=$D439,IF('Registro egresos I nivel'!$T$2:$T$985=$C439,IF('Registro egresos I nivel'!$N$2:$N$985="No Renovación Segundo Periodo",IF('Registro egresos I nivel'!$Q$2:$Q$985="Oficio",'Registro egresos I nivel'!$J$2:$J$985,0)))))</f>
        <v>0</v>
      </c>
      <c r="G439" s="34" t="s">
        <v>4738</v>
      </c>
    </row>
    <row r="440" spans="1:7" ht="14.25" hidden="1">
      <c r="A440" s="34">
        <v>2022</v>
      </c>
      <c r="B440" s="34" t="s">
        <v>650</v>
      </c>
      <c r="C440" s="34">
        <v>37</v>
      </c>
      <c r="D440" s="34" t="s">
        <v>33</v>
      </c>
      <c r="E440" s="348" t="s">
        <v>36</v>
      </c>
      <c r="F440" s="95">
        <f t="array" ref="F440">SUM(IF('Registro egresos II nivel'!$F$2:$F$997=$D440,IF('Registro egresos II nivel'!$T$2:$T$997=$C440,IF('Registro egresos II nivel'!$N$2:$N$997=$E440,'Registro egresos II nivel'!$AB$2:$AB$997,0))))</f>
        <v>3</v>
      </c>
      <c r="G440" s="349" t="s">
        <v>4737</v>
      </c>
    </row>
    <row r="441" spans="1:7" ht="14.25" hidden="1">
      <c r="A441" s="34">
        <v>2022</v>
      </c>
      <c r="B441" s="34" t="s">
        <v>650</v>
      </c>
      <c r="C441" s="34">
        <v>37</v>
      </c>
      <c r="D441" s="34" t="s">
        <v>33</v>
      </c>
      <c r="E441" s="5" t="s">
        <v>47</v>
      </c>
      <c r="F441" s="95">
        <f t="array" ref="F441">SUM(IF('Registro egresos II nivel'!$F$2:$F$997=$D441,IF('Registro egresos II nivel'!$T$2:$T$997=$C441,IF('Registro egresos II nivel'!$N$2:$N$997=$E441,'Registro egresos II nivel'!$AB$2:$AB$997,0))))</f>
        <v>0</v>
      </c>
      <c r="G441" s="349" t="s">
        <v>4737</v>
      </c>
    </row>
    <row r="442" spans="1:7" ht="14.25" hidden="1">
      <c r="A442" s="34">
        <v>2022</v>
      </c>
      <c r="B442" s="34" t="s">
        <v>650</v>
      </c>
      <c r="C442" s="34">
        <v>37</v>
      </c>
      <c r="D442" s="34" t="s">
        <v>33</v>
      </c>
      <c r="E442" s="5" t="s">
        <v>4678</v>
      </c>
      <c r="F442" s="351">
        <f t="array" ref="F442">SUM(IF('Registro egresos II nivel'!$F$2:$F$997=$D442,IF('Registro egresos II nivel'!$T$2:$T$997=$C442,IF('Registro egresos II nivel'!$N$2:$N$997="No Renovación Primer Periodo",'Registro egresos II nivel'!$AB$2:$AB$997,0))))+SUM(IF('Registro egresos II nivel'!$F$2:$F$997=$D442,IF('Registro egresos II nivel'!$T$2:$T$997=$C442,IF('Registro egresos II nivel'!$N$2:$N$997="No Renovación Segundo Periodo",'Registro egresos II nivel'!$AB$2:$AB$997,0))))</f>
        <v>0</v>
      </c>
      <c r="G442" s="349" t="s">
        <v>4737</v>
      </c>
    </row>
    <row r="443" spans="1:7" ht="14.25" hidden="1">
      <c r="A443" s="34">
        <v>2022</v>
      </c>
      <c r="B443" s="34" t="s">
        <v>650</v>
      </c>
      <c r="C443" s="34">
        <v>37</v>
      </c>
      <c r="D443" s="34" t="s">
        <v>43</v>
      </c>
      <c r="E443" s="348" t="s">
        <v>36</v>
      </c>
      <c r="F443" s="95">
        <f t="array" ref="F443">SUM(IF('Registro egresos II nivel'!$F$2:$F$997=$D443,IF('Registro egresos II nivel'!$T$2:$T$997=$C443,IF('Registro egresos II nivel'!$N$2:$N$997=$E443,'Registro egresos II nivel'!$AB$2:$AB$997,0))))</f>
        <v>2</v>
      </c>
      <c r="G443" s="34" t="s">
        <v>4738</v>
      </c>
    </row>
    <row r="444" spans="1:7" ht="12.75" hidden="1">
      <c r="A444" s="34">
        <v>2022</v>
      </c>
      <c r="B444" s="34" t="s">
        <v>650</v>
      </c>
      <c r="C444" s="34">
        <v>37</v>
      </c>
      <c r="D444" s="34" t="s">
        <v>43</v>
      </c>
      <c r="E444" s="5" t="s">
        <v>47</v>
      </c>
      <c r="F444" s="95">
        <f t="array" ref="F444">SUM(IF('Registro egresos II nivel'!$F$2:$F$997=$D444,IF('Registro egresos II nivel'!$T$2:$T$997=$C444,IF('Registro egresos II nivel'!$N$2:$N$997=$E444,'Registro egresos II nivel'!$AB$2:$AB$997,0))))</f>
        <v>1</v>
      </c>
      <c r="G444" s="34" t="s">
        <v>4738</v>
      </c>
    </row>
    <row r="445" spans="1:7" ht="12.75" hidden="1">
      <c r="A445" s="34">
        <v>2022</v>
      </c>
      <c r="B445" s="34" t="s">
        <v>650</v>
      </c>
      <c r="C445" s="34">
        <v>37</v>
      </c>
      <c r="D445" s="34" t="s">
        <v>43</v>
      </c>
      <c r="E445" s="5" t="s">
        <v>4678</v>
      </c>
      <c r="F445" s="351">
        <f t="array" ref="F445">SUM(IF('Registro egresos II nivel'!$F$2:$F$997=$D445,IF('Registro egresos II nivel'!$T$2:$T$997=$C445,IF('Registro egresos II nivel'!$N$2:$N$997="No Renovación Primer Periodo",'Registro egresos II nivel'!$AB$2:$AB$997,0))))+SUM(IF('Registro egresos II nivel'!$F$2:$F$997=$D445,IF('Registro egresos II nivel'!$T$2:$T$997=$C445,IF('Registro egresos II nivel'!$N$2:$N$997="No Renovación Segundo Periodo",'Registro egresos II nivel'!$AB$2:$AB$997,0))))</f>
        <v>0</v>
      </c>
      <c r="G445" s="34" t="s">
        <v>4738</v>
      </c>
    </row>
    <row r="446" spans="1:7" ht="14.25" hidden="1">
      <c r="A446" s="34">
        <v>2022</v>
      </c>
      <c r="B446" s="34" t="s">
        <v>649</v>
      </c>
      <c r="C446" s="34">
        <v>38</v>
      </c>
      <c r="D446" s="34" t="s">
        <v>33</v>
      </c>
      <c r="E446" s="348" t="s">
        <v>36</v>
      </c>
      <c r="F446" s="95">
        <f t="array" ref="F446">SUM(IF('Registro egresos I nivel'!$F$2:$F$985=$D446,IF('Registro egresos I nivel'!$T$2:$T$985=$C446,IF('Registro egresos I nivel'!$N$2:$N$985=$E446,IF('Registro egresos I nivel'!$Q$2:$Q$985="Oficio",'Registro egresos I nivel'!$J$2:$J$985,0)))))</f>
        <v>0</v>
      </c>
      <c r="G446" s="349" t="s">
        <v>4737</v>
      </c>
    </row>
    <row r="447" spans="1:7" ht="14.25" hidden="1">
      <c r="A447" s="34">
        <v>2022</v>
      </c>
      <c r="B447" s="34" t="s">
        <v>649</v>
      </c>
      <c r="C447" s="34">
        <v>38</v>
      </c>
      <c r="D447" s="34" t="s">
        <v>33</v>
      </c>
      <c r="E447" s="5" t="s">
        <v>47</v>
      </c>
      <c r="F447" s="95">
        <f t="array" ref="F447">SUM(IF('Registro egresos I nivel'!$F$2:$F$985=$D447,IF('Registro egresos I nivel'!$T$2:$T$985=$C447,IF('Registro egresos I nivel'!$N$2:$N$985=$E447,IF('Registro egresos I nivel'!$Q$2:$Q$985="Oficio",'Registro egresos I nivel'!$J$2:$J$985,0)))))</f>
        <v>0</v>
      </c>
      <c r="G447" s="349" t="s">
        <v>4737</v>
      </c>
    </row>
    <row r="448" spans="1:7" ht="14.25" hidden="1">
      <c r="A448" s="34">
        <v>2022</v>
      </c>
      <c r="B448" s="34" t="s">
        <v>649</v>
      </c>
      <c r="C448" s="34">
        <v>38</v>
      </c>
      <c r="D448" s="34" t="s">
        <v>33</v>
      </c>
      <c r="E448" s="5" t="s">
        <v>4678</v>
      </c>
      <c r="F448" s="95">
        <f t="array" ref="F448">SUM(IF('Registro egresos I nivel'!$F$2:$F$985=$D448,IF('Registro egresos I nivel'!$T$2:$T$985=$C448,IF('Registro egresos I nivel'!$N$2:$N$985="No Renovación Primer Periodo",IF('Registro egresos I nivel'!$Q$2:$Q$985="Oficio",'Registro egresos I nivel'!$J$2:$J$985,0)))))+SUM(IF('Registro egresos I nivel'!$F$2:$F$985=$D448,IF('Registro egresos I nivel'!$T$2:$T$985=$C448,IF('Registro egresos I nivel'!$N$2:$N$985="No Renovación Segundo Periodo",IF('Registro egresos I nivel'!$Q$2:$Q$985="Oficio",'Registro egresos I nivel'!$J$2:$J$985,0)))))</f>
        <v>0</v>
      </c>
      <c r="G448" s="349" t="s">
        <v>4737</v>
      </c>
    </row>
    <row r="449" spans="1:7" ht="14.25" hidden="1">
      <c r="A449" s="34">
        <v>2022</v>
      </c>
      <c r="B449" s="34" t="s">
        <v>649</v>
      </c>
      <c r="C449" s="34">
        <v>38</v>
      </c>
      <c r="D449" s="34" t="s">
        <v>43</v>
      </c>
      <c r="E449" s="348" t="s">
        <v>36</v>
      </c>
      <c r="F449" s="95">
        <f t="array" ref="F449">SUM(IF('Registro egresos I nivel'!$F$2:$F$985=$D449,IF('Registro egresos I nivel'!$T$2:$T$985=$C449,IF('Registro egresos I nivel'!$N$2:$N$985=$E449,IF('Registro egresos I nivel'!$Q$2:$Q$985="Oficio",'Registro egresos I nivel'!$J$2:$J$985,0)))))</f>
        <v>0</v>
      </c>
      <c r="G449" s="34" t="s">
        <v>4738</v>
      </c>
    </row>
    <row r="450" spans="1:7" ht="12.75" hidden="1">
      <c r="A450" s="34">
        <v>2022</v>
      </c>
      <c r="B450" s="34" t="s">
        <v>649</v>
      </c>
      <c r="C450" s="34">
        <v>38</v>
      </c>
      <c r="D450" s="34" t="s">
        <v>43</v>
      </c>
      <c r="E450" s="5" t="s">
        <v>47</v>
      </c>
      <c r="F450" s="95">
        <f t="array" ref="F450">SUM(IF('Registro egresos I nivel'!$F$2:$F$985=$D450,IF('Registro egresos I nivel'!$T$2:$T$985=$C450,IF('Registro egresos I nivel'!$N$2:$N$985=$E450,IF('Registro egresos I nivel'!$Q$2:$Q$985="Oficio",'Registro egresos I nivel'!$J$2:$J$985,0)))))</f>
        <v>1</v>
      </c>
      <c r="G450" s="34" t="s">
        <v>4738</v>
      </c>
    </row>
    <row r="451" spans="1:7" ht="12.75" hidden="1">
      <c r="A451" s="34">
        <v>2022</v>
      </c>
      <c r="B451" s="34" t="s">
        <v>649</v>
      </c>
      <c r="C451" s="34">
        <v>38</v>
      </c>
      <c r="D451" s="34" t="s">
        <v>43</v>
      </c>
      <c r="E451" s="5" t="s">
        <v>4678</v>
      </c>
      <c r="F451" s="95">
        <f t="array" ref="F451">SUM(IF('Registro egresos I nivel'!$F$2:$F$985=$D451,IF('Registro egresos I nivel'!$T$2:$T$985=$C451,IF('Registro egresos I nivel'!$N$2:$N$985="No Renovación Primer Periodo",IF('Registro egresos I nivel'!$Q$2:$Q$985="Oficio",'Registro egresos I nivel'!$J$2:$J$985,0)))))+SUM(IF('Registro egresos I nivel'!$F$2:$F$985=$D451,IF('Registro egresos I nivel'!$T$2:$T$985=$C451,IF('Registro egresos I nivel'!$N$2:$N$985="No Renovación Segundo Periodo",IF('Registro egresos I nivel'!$Q$2:$Q$985="Oficio",'Registro egresos I nivel'!$J$2:$J$985,0)))))</f>
        <v>0</v>
      </c>
      <c r="G451" s="34" t="s">
        <v>4738</v>
      </c>
    </row>
    <row r="452" spans="1:7" ht="14.25" hidden="1">
      <c r="A452" s="34">
        <v>2022</v>
      </c>
      <c r="B452" s="34" t="s">
        <v>650</v>
      </c>
      <c r="C452" s="34">
        <v>38</v>
      </c>
      <c r="D452" s="34" t="s">
        <v>33</v>
      </c>
      <c r="E452" s="348" t="s">
        <v>36</v>
      </c>
      <c r="F452" s="95">
        <f t="array" ref="F452">SUM(IF('Registro egresos II nivel'!$F$2:$F$997=$D452,IF('Registro egresos II nivel'!$T$2:$T$997=$C452,IF('Registro egresos II nivel'!$N$2:$N$997=$E452,'Registro egresos II nivel'!$AB$2:$AB$997,0))))</f>
        <v>1</v>
      </c>
      <c r="G452" s="349" t="s">
        <v>4737</v>
      </c>
    </row>
    <row r="453" spans="1:7" ht="14.25" hidden="1">
      <c r="A453" s="34">
        <v>2022</v>
      </c>
      <c r="B453" s="34" t="s">
        <v>650</v>
      </c>
      <c r="C453" s="34">
        <v>38</v>
      </c>
      <c r="D453" s="34" t="s">
        <v>33</v>
      </c>
      <c r="E453" s="5" t="s">
        <v>47</v>
      </c>
      <c r="F453" s="95">
        <f t="array" ref="F453">SUM(IF('Registro egresos II nivel'!$F$2:$F$997=$D453,IF('Registro egresos II nivel'!$T$2:$T$997=$C453,IF('Registro egresos II nivel'!$N$2:$N$997=$E453,'Registro egresos II nivel'!$AB$2:$AB$997,0))))</f>
        <v>0</v>
      </c>
      <c r="G453" s="349" t="s">
        <v>4737</v>
      </c>
    </row>
    <row r="454" spans="1:7" ht="14.25" hidden="1">
      <c r="A454" s="34">
        <v>2022</v>
      </c>
      <c r="B454" s="34" t="s">
        <v>650</v>
      </c>
      <c r="C454" s="34">
        <v>38</v>
      </c>
      <c r="D454" s="34" t="s">
        <v>33</v>
      </c>
      <c r="E454" s="5" t="s">
        <v>4678</v>
      </c>
      <c r="F454" s="351">
        <f t="array" ref="F454">SUM(IF('Registro egresos II nivel'!$F$2:$F$997=$D454,IF('Registro egresos II nivel'!$T$2:$T$997=$C454,IF('Registro egresos II nivel'!$N$2:$N$997="No Renovación Primer Periodo",'Registro egresos II nivel'!$AB$2:$AB$997,0))))+SUM(IF('Registro egresos II nivel'!$F$2:$F$997=$D454,IF('Registro egresos II nivel'!$T$2:$T$997=$C454,IF('Registro egresos II nivel'!$N$2:$N$997="No Renovación Segundo Periodo",'Registro egresos II nivel'!$AB$2:$AB$997,0))))</f>
        <v>1</v>
      </c>
      <c r="G454" s="349" t="s">
        <v>4737</v>
      </c>
    </row>
    <row r="455" spans="1:7" ht="14.25" hidden="1">
      <c r="A455" s="34">
        <v>2022</v>
      </c>
      <c r="B455" s="34" t="s">
        <v>650</v>
      </c>
      <c r="C455" s="34">
        <v>38</v>
      </c>
      <c r="D455" s="34" t="s">
        <v>43</v>
      </c>
      <c r="E455" s="348" t="s">
        <v>36</v>
      </c>
      <c r="F455" s="95">
        <f t="array" ref="F455">SUM(IF('Registro egresos II nivel'!$F$2:$F$997=$D455,IF('Registro egresos II nivel'!$T$2:$T$997=$C455,IF('Registro egresos II nivel'!$N$2:$N$997=$E455,'Registro egresos II nivel'!$AB$2:$AB$997,0))))</f>
        <v>5</v>
      </c>
      <c r="G455" s="34" t="s">
        <v>4738</v>
      </c>
    </row>
    <row r="456" spans="1:7" ht="12.75" hidden="1">
      <c r="A456" s="34">
        <v>2022</v>
      </c>
      <c r="B456" s="34" t="s">
        <v>650</v>
      </c>
      <c r="C456" s="34">
        <v>38</v>
      </c>
      <c r="D456" s="34" t="s">
        <v>43</v>
      </c>
      <c r="E456" s="5" t="s">
        <v>47</v>
      </c>
      <c r="F456" s="95">
        <f t="array" ref="F456">SUM(IF('Registro egresos II nivel'!$F$2:$F$997=$D456,IF('Registro egresos II nivel'!$T$2:$T$997=$C456,IF('Registro egresos II nivel'!$N$2:$N$997=$E456,'Registro egresos II nivel'!$AB$2:$AB$997,0))))</f>
        <v>1</v>
      </c>
      <c r="G456" s="34" t="s">
        <v>4738</v>
      </c>
    </row>
    <row r="457" spans="1:7" ht="12.75" hidden="1">
      <c r="A457" s="34">
        <v>2022</v>
      </c>
      <c r="B457" s="34" t="s">
        <v>650</v>
      </c>
      <c r="C457" s="34">
        <v>38</v>
      </c>
      <c r="D457" s="34" t="s">
        <v>43</v>
      </c>
      <c r="E457" s="5" t="s">
        <v>4678</v>
      </c>
      <c r="F457" s="351">
        <f t="array" ref="F457">SUM(IF('Registro egresos II nivel'!$F$2:$F$997=$D457,IF('Registro egresos II nivel'!$T$2:$T$997=$C457,IF('Registro egresos II nivel'!$N$2:$N$997="No Renovación Primer Periodo",'Registro egresos II nivel'!$AB$2:$AB$997,0))))+SUM(IF('Registro egresos II nivel'!$F$2:$F$997=$D457,IF('Registro egresos II nivel'!$T$2:$T$997=$C457,IF('Registro egresos II nivel'!$N$2:$N$997="No Renovación Segundo Periodo",'Registro egresos II nivel'!$AB$2:$AB$997,0))))</f>
        <v>0</v>
      </c>
      <c r="G457" s="34" t="s">
        <v>4738</v>
      </c>
    </row>
    <row r="458" spans="1:7" ht="14.25" hidden="1">
      <c r="A458" s="34">
        <v>2022</v>
      </c>
      <c r="B458" s="34" t="s">
        <v>649</v>
      </c>
      <c r="C458" s="34">
        <v>39</v>
      </c>
      <c r="D458" s="34" t="s">
        <v>33</v>
      </c>
      <c r="E458" s="348" t="s">
        <v>36</v>
      </c>
      <c r="F458" s="95">
        <f t="array" ref="F458">SUM(IF('Registro egresos I nivel'!$F$2:$F$985=$D458,IF('Registro egresos I nivel'!$T$2:$T$985=$C458,IF('Registro egresos I nivel'!$N$2:$N$985=$E458,IF('Registro egresos I nivel'!$Q$2:$Q$985="Oficio",'Registro egresos I nivel'!$J$2:$J$985,0)))))</f>
        <v>0</v>
      </c>
      <c r="G458" s="349" t="s">
        <v>4737</v>
      </c>
    </row>
    <row r="459" spans="1:7" ht="14.25" hidden="1">
      <c r="A459" s="34">
        <v>2022</v>
      </c>
      <c r="B459" s="34" t="s">
        <v>649</v>
      </c>
      <c r="C459" s="34">
        <v>39</v>
      </c>
      <c r="D459" s="34" t="s">
        <v>33</v>
      </c>
      <c r="E459" s="5" t="s">
        <v>47</v>
      </c>
      <c r="F459" s="95">
        <f t="array" ref="F459">SUM(IF('Registro egresos I nivel'!$F$2:$F$985=$D459,IF('Registro egresos I nivel'!$T$2:$T$985=$C459,IF('Registro egresos I nivel'!$N$2:$N$985=$E459,IF('Registro egresos I nivel'!$Q$2:$Q$985="Oficio",'Registro egresos I nivel'!$J$2:$J$985,0)))))</f>
        <v>0</v>
      </c>
      <c r="G459" s="349" t="s">
        <v>4737</v>
      </c>
    </row>
    <row r="460" spans="1:7" ht="14.25" hidden="1">
      <c r="A460" s="34">
        <v>2022</v>
      </c>
      <c r="B460" s="34" t="s">
        <v>649</v>
      </c>
      <c r="C460" s="34">
        <v>39</v>
      </c>
      <c r="D460" s="34" t="s">
        <v>33</v>
      </c>
      <c r="E460" s="5" t="s">
        <v>4678</v>
      </c>
      <c r="F460" s="95">
        <f t="array" ref="F460">SUM(IF('Registro egresos I nivel'!$F$2:$F$985=$D460,IF('Registro egresos I nivel'!$T$2:$T$985=$C460,IF('Registro egresos I nivel'!$N$2:$N$985="No Renovación Primer Periodo",IF('Registro egresos I nivel'!$Q$2:$Q$985="Oficio",'Registro egresos I nivel'!$J$2:$J$985,0)))))+SUM(IF('Registro egresos I nivel'!$F$2:$F$985=$D460,IF('Registro egresos I nivel'!$T$2:$T$985=$C460,IF('Registro egresos I nivel'!$N$2:$N$985="No Renovación Segundo Periodo",IF('Registro egresos I nivel'!$Q$2:$Q$985="Oficio",'Registro egresos I nivel'!$J$2:$J$985,0)))))</f>
        <v>0</v>
      </c>
      <c r="G460" s="349" t="s">
        <v>4737</v>
      </c>
    </row>
    <row r="461" spans="1:7" ht="14.25" hidden="1">
      <c r="A461" s="34">
        <v>2022</v>
      </c>
      <c r="B461" s="34" t="s">
        <v>649</v>
      </c>
      <c r="C461" s="34">
        <v>39</v>
      </c>
      <c r="D461" s="34" t="s">
        <v>43</v>
      </c>
      <c r="E461" s="348" t="s">
        <v>36</v>
      </c>
      <c r="F461" s="95">
        <f t="array" ref="F461">SUM(IF('Registro egresos I nivel'!$F$2:$F$985=$D461,IF('Registro egresos I nivel'!$T$2:$T$985=$C461,IF('Registro egresos I nivel'!$N$2:$N$985=$E461,IF('Registro egresos I nivel'!$Q$2:$Q$985="Oficio",'Registro egresos I nivel'!$J$2:$J$985,0)))))</f>
        <v>0</v>
      </c>
      <c r="G461" s="34" t="s">
        <v>4738</v>
      </c>
    </row>
    <row r="462" spans="1:7" ht="12.75" hidden="1">
      <c r="A462" s="34">
        <v>2022</v>
      </c>
      <c r="B462" s="34" t="s">
        <v>649</v>
      </c>
      <c r="C462" s="34">
        <v>39</v>
      </c>
      <c r="D462" s="34" t="s">
        <v>43</v>
      </c>
      <c r="E462" s="5" t="s">
        <v>47</v>
      </c>
      <c r="F462" s="95">
        <f t="array" ref="F462">SUM(IF('Registro egresos I nivel'!$F$2:$F$985=$D462,IF('Registro egresos I nivel'!$T$2:$T$985=$C462,IF('Registro egresos I nivel'!$N$2:$N$985=$E462,IF('Registro egresos I nivel'!$Q$2:$Q$985="Oficio",'Registro egresos I nivel'!$J$2:$J$985,0)))))</f>
        <v>0</v>
      </c>
      <c r="G462" s="34" t="s">
        <v>4738</v>
      </c>
    </row>
    <row r="463" spans="1:7" ht="12.75" hidden="1">
      <c r="A463" s="34">
        <v>2022</v>
      </c>
      <c r="B463" s="34" t="s">
        <v>649</v>
      </c>
      <c r="C463" s="34">
        <v>39</v>
      </c>
      <c r="D463" s="34" t="s">
        <v>43</v>
      </c>
      <c r="E463" s="5" t="s">
        <v>4678</v>
      </c>
      <c r="F463" s="95">
        <f t="array" ref="F463">SUM(IF('Registro egresos I nivel'!$F$2:$F$985=$D463,IF('Registro egresos I nivel'!$T$2:$T$985=$C463,IF('Registro egresos I nivel'!$N$2:$N$985="No Renovación Primer Periodo",IF('Registro egresos I nivel'!$Q$2:$Q$985="Oficio",'Registro egresos I nivel'!$J$2:$J$985,0)))))+SUM(IF('Registro egresos I nivel'!$F$2:$F$985=$D463,IF('Registro egresos I nivel'!$T$2:$T$985=$C463,IF('Registro egresos I nivel'!$N$2:$N$985="No Renovación Segundo Periodo",IF('Registro egresos I nivel'!$Q$2:$Q$985="Oficio",'Registro egresos I nivel'!$J$2:$J$985,0)))))</f>
        <v>1</v>
      </c>
      <c r="G463" s="34" t="s">
        <v>4738</v>
      </c>
    </row>
    <row r="464" spans="1:7" ht="14.25" hidden="1">
      <c r="A464" s="34">
        <v>2022</v>
      </c>
      <c r="B464" s="34" t="s">
        <v>650</v>
      </c>
      <c r="C464" s="34">
        <v>39</v>
      </c>
      <c r="D464" s="34" t="s">
        <v>33</v>
      </c>
      <c r="E464" s="348" t="s">
        <v>36</v>
      </c>
      <c r="F464" s="95">
        <f t="array" ref="F464">SUM(IF('Registro egresos II nivel'!$F$2:$F$997=$D464,IF('Registro egresos II nivel'!$T$2:$T$997=$C464,IF('Registro egresos II nivel'!$N$2:$N$997=$E464,'Registro egresos II nivel'!$AB$2:$AB$997,0))))</f>
        <v>1</v>
      </c>
      <c r="G464" s="349" t="s">
        <v>4737</v>
      </c>
    </row>
    <row r="465" spans="1:7" ht="14.25" hidden="1">
      <c r="A465" s="34">
        <v>2022</v>
      </c>
      <c r="B465" s="34" t="s">
        <v>650</v>
      </c>
      <c r="C465" s="34">
        <v>39</v>
      </c>
      <c r="D465" s="34" t="s">
        <v>33</v>
      </c>
      <c r="E465" s="5" t="s">
        <v>47</v>
      </c>
      <c r="F465" s="95">
        <f t="array" ref="F465">SUM(IF('Registro egresos II nivel'!$F$2:$F$997=$D465,IF('Registro egresos II nivel'!$T$2:$T$997=$C465,IF('Registro egresos II nivel'!$N$2:$N$997=$E465,'Registro egresos II nivel'!$AB$2:$AB$997,0))))</f>
        <v>0</v>
      </c>
      <c r="G465" s="349" t="s">
        <v>4737</v>
      </c>
    </row>
    <row r="466" spans="1:7" ht="14.25" hidden="1">
      <c r="A466" s="34">
        <v>2022</v>
      </c>
      <c r="B466" s="34" t="s">
        <v>650</v>
      </c>
      <c r="C466" s="34">
        <v>39</v>
      </c>
      <c r="D466" s="34" t="s">
        <v>33</v>
      </c>
      <c r="E466" s="5" t="s">
        <v>4678</v>
      </c>
      <c r="F466" s="351">
        <f t="array" ref="F466">SUM(IF('Registro egresos II nivel'!$F$2:$F$997=$D466,IF('Registro egresos II nivel'!$T$2:$T$997=$C466,IF('Registro egresos II nivel'!$N$2:$N$997="No Renovación Primer Periodo",'Registro egresos II nivel'!$AB$2:$AB$997,0))))+SUM(IF('Registro egresos II nivel'!$F$2:$F$997=$D466,IF('Registro egresos II nivel'!$T$2:$T$997=$C466,IF('Registro egresos II nivel'!$N$2:$N$997="No Renovación Segundo Periodo",'Registro egresos II nivel'!$AB$2:$AB$997,0))))</f>
        <v>0</v>
      </c>
      <c r="G466" s="349" t="s">
        <v>4737</v>
      </c>
    </row>
    <row r="467" spans="1:7" ht="14.25" hidden="1">
      <c r="A467" s="34">
        <v>2022</v>
      </c>
      <c r="B467" s="34" t="s">
        <v>650</v>
      </c>
      <c r="C467" s="34">
        <v>39</v>
      </c>
      <c r="D467" s="34" t="s">
        <v>43</v>
      </c>
      <c r="E467" s="348" t="s">
        <v>36</v>
      </c>
      <c r="F467" s="95">
        <f t="array" ref="F467">SUM(IF('Registro egresos II nivel'!$F$2:$F$997=$D467,IF('Registro egresos II nivel'!$T$2:$T$997=$C467,IF('Registro egresos II nivel'!$N$2:$N$997=$E467,'Registro egresos II nivel'!$AB$2:$AB$997,0))))</f>
        <v>2</v>
      </c>
      <c r="G467" s="34" t="s">
        <v>4738</v>
      </c>
    </row>
    <row r="468" spans="1:7" ht="12.75" hidden="1">
      <c r="A468" s="34">
        <v>2022</v>
      </c>
      <c r="B468" s="34" t="s">
        <v>650</v>
      </c>
      <c r="C468" s="34">
        <v>39</v>
      </c>
      <c r="D468" s="34" t="s">
        <v>43</v>
      </c>
      <c r="E468" s="5" t="s">
        <v>47</v>
      </c>
      <c r="F468" s="95">
        <f t="array" ref="F468">SUM(IF('Registro egresos II nivel'!$F$2:$F$997=$D468,IF('Registro egresos II nivel'!$T$2:$T$997=$C468,IF('Registro egresos II nivel'!$N$2:$N$997=$E468,'Registro egresos II nivel'!$AB$2:$AB$997,0))))</f>
        <v>0</v>
      </c>
      <c r="G468" s="34" t="s">
        <v>4738</v>
      </c>
    </row>
    <row r="469" spans="1:7" ht="12.75" hidden="1">
      <c r="A469" s="34">
        <v>2022</v>
      </c>
      <c r="B469" s="34" t="s">
        <v>650</v>
      </c>
      <c r="C469" s="34">
        <v>39</v>
      </c>
      <c r="D469" s="34" t="s">
        <v>43</v>
      </c>
      <c r="E469" s="5" t="s">
        <v>4678</v>
      </c>
      <c r="F469" s="351">
        <f t="array" ref="F469">SUM(IF('Registro egresos II nivel'!$F$2:$F$997=$D469,IF('Registro egresos II nivel'!$T$2:$T$997=$C469,IF('Registro egresos II nivel'!$N$2:$N$997="No Renovación Primer Periodo",'Registro egresos II nivel'!$AB$2:$AB$997,0))))+SUM(IF('Registro egresos II nivel'!$F$2:$F$997=$D469,IF('Registro egresos II nivel'!$T$2:$T$997=$C469,IF('Registro egresos II nivel'!$N$2:$N$997="No Renovación Segundo Periodo",'Registro egresos II nivel'!$AB$2:$AB$997,0))))</f>
        <v>0</v>
      </c>
      <c r="G469" s="34" t="s">
        <v>4738</v>
      </c>
    </row>
    <row r="470" spans="1:7" ht="14.25" hidden="1">
      <c r="A470" s="34">
        <v>2022</v>
      </c>
      <c r="B470" s="34" t="s">
        <v>649</v>
      </c>
      <c r="C470" s="34">
        <v>40</v>
      </c>
      <c r="D470" s="34" t="s">
        <v>33</v>
      </c>
      <c r="E470" s="348" t="s">
        <v>36</v>
      </c>
      <c r="F470" s="95">
        <f t="array" ref="F470">SUM(IF('Registro egresos I nivel'!$F$2:$F$985=$D470,IF('Registro egresos I nivel'!$T$2:$T$985=$C470,IF('Registro egresos I nivel'!$N$2:$N$985=$E470,IF('Registro egresos I nivel'!$Q$2:$Q$985="Oficio",'Registro egresos I nivel'!$J$2:$J$985,0)))))</f>
        <v>0</v>
      </c>
      <c r="G470" s="349" t="s">
        <v>4737</v>
      </c>
    </row>
    <row r="471" spans="1:7" ht="14.25" hidden="1">
      <c r="A471" s="34">
        <v>2022</v>
      </c>
      <c r="B471" s="34" t="s">
        <v>649</v>
      </c>
      <c r="C471" s="34">
        <v>40</v>
      </c>
      <c r="D471" s="34" t="s">
        <v>33</v>
      </c>
      <c r="E471" s="5" t="s">
        <v>47</v>
      </c>
      <c r="F471" s="95">
        <f t="array" ref="F471">SUM(IF('Registro egresos I nivel'!$F$2:$F$985=$D471,IF('Registro egresos I nivel'!$T$2:$T$985=$C471,IF('Registro egresos I nivel'!$N$2:$N$985=$E471,IF('Registro egresos I nivel'!$Q$2:$Q$985="Oficio",'Registro egresos I nivel'!$J$2:$J$985,0)))))</f>
        <v>0</v>
      </c>
      <c r="G471" s="349" t="s">
        <v>4737</v>
      </c>
    </row>
    <row r="472" spans="1:7" ht="14.25" hidden="1">
      <c r="A472" s="34">
        <v>2022</v>
      </c>
      <c r="B472" s="34" t="s">
        <v>649</v>
      </c>
      <c r="C472" s="34">
        <v>40</v>
      </c>
      <c r="D472" s="34" t="s">
        <v>33</v>
      </c>
      <c r="E472" s="5" t="s">
        <v>4678</v>
      </c>
      <c r="F472" s="95">
        <f t="array" ref="F472">SUM(IF('Registro egresos I nivel'!$F$2:$F$985=$D472,IF('Registro egresos I nivel'!$T$2:$T$985=$C472,IF('Registro egresos I nivel'!$N$2:$N$985="No Renovación Primer Periodo",IF('Registro egresos I nivel'!$Q$2:$Q$985="Oficio",'Registro egresos I nivel'!$J$2:$J$985,0)))))+SUM(IF('Registro egresos I nivel'!$F$2:$F$985=$D472,IF('Registro egresos I nivel'!$T$2:$T$985=$C472,IF('Registro egresos I nivel'!$N$2:$N$985="No Renovación Segundo Periodo",IF('Registro egresos I nivel'!$Q$2:$Q$985="Oficio",'Registro egresos I nivel'!$J$2:$J$985,0)))))</f>
        <v>0</v>
      </c>
      <c r="G472" s="349" t="s">
        <v>4737</v>
      </c>
    </row>
    <row r="473" spans="1:7" ht="14.25" hidden="1">
      <c r="A473" s="34">
        <v>2022</v>
      </c>
      <c r="B473" s="34" t="s">
        <v>649</v>
      </c>
      <c r="C473" s="34">
        <v>40</v>
      </c>
      <c r="D473" s="34" t="s">
        <v>43</v>
      </c>
      <c r="E473" s="348" t="s">
        <v>36</v>
      </c>
      <c r="F473" s="95">
        <f t="array" ref="F473">SUM(IF('Registro egresos I nivel'!$F$2:$F$985=$D473,IF('Registro egresos I nivel'!$T$2:$T$985=$C473,IF('Registro egresos I nivel'!$N$2:$N$985=$E473,IF('Registro egresos I nivel'!$Q$2:$Q$985="Oficio",'Registro egresos I nivel'!$J$2:$J$985,0)))))</f>
        <v>0</v>
      </c>
      <c r="G473" s="34" t="s">
        <v>4738</v>
      </c>
    </row>
    <row r="474" spans="1:7" ht="12.75" hidden="1">
      <c r="A474" s="34">
        <v>2022</v>
      </c>
      <c r="B474" s="34" t="s">
        <v>649</v>
      </c>
      <c r="C474" s="34">
        <v>40</v>
      </c>
      <c r="D474" s="34" t="s">
        <v>43</v>
      </c>
      <c r="E474" s="5" t="s">
        <v>47</v>
      </c>
      <c r="F474" s="95">
        <f t="array" ref="F474">SUM(IF('Registro egresos I nivel'!$F$2:$F$985=$D474,IF('Registro egresos I nivel'!$T$2:$T$985=$C474,IF('Registro egresos I nivel'!$N$2:$N$985=$E474,IF('Registro egresos I nivel'!$Q$2:$Q$985="Oficio",'Registro egresos I nivel'!$J$2:$J$985,0)))))</f>
        <v>0</v>
      </c>
      <c r="G474" s="34" t="s">
        <v>4738</v>
      </c>
    </row>
    <row r="475" spans="1:7" ht="12.75" hidden="1">
      <c r="A475" s="34">
        <v>2022</v>
      </c>
      <c r="B475" s="34" t="s">
        <v>649</v>
      </c>
      <c r="C475" s="34">
        <v>40</v>
      </c>
      <c r="D475" s="34" t="s">
        <v>43</v>
      </c>
      <c r="E475" s="5" t="s">
        <v>4678</v>
      </c>
      <c r="F475" s="95">
        <f t="array" ref="F475">SUM(IF('Registro egresos I nivel'!$F$2:$F$985=$D475,IF('Registro egresos I nivel'!$T$2:$T$985=$C475,IF('Registro egresos I nivel'!$N$2:$N$985="No Renovación Primer Periodo",IF('Registro egresos I nivel'!$Q$2:$Q$985="Oficio",'Registro egresos I nivel'!$J$2:$J$985,0)))))+SUM(IF('Registro egresos I nivel'!$F$2:$F$985=$D475,IF('Registro egresos I nivel'!$T$2:$T$985=$C475,IF('Registro egresos I nivel'!$N$2:$N$985="No Renovación Segundo Periodo",IF('Registro egresos I nivel'!$Q$2:$Q$985="Oficio",'Registro egresos I nivel'!$J$2:$J$985,0)))))</f>
        <v>0</v>
      </c>
      <c r="G475" s="34" t="s">
        <v>4738</v>
      </c>
    </row>
    <row r="476" spans="1:7" ht="14.25" hidden="1">
      <c r="A476" s="34">
        <v>2022</v>
      </c>
      <c r="B476" s="34" t="s">
        <v>650</v>
      </c>
      <c r="C476" s="34">
        <v>40</v>
      </c>
      <c r="D476" s="34" t="s">
        <v>33</v>
      </c>
      <c r="E476" s="348" t="s">
        <v>36</v>
      </c>
      <c r="F476" s="95">
        <f t="array" ref="F476">SUM(IF('Registro egresos II nivel'!$F$2:$F$997=$D476,IF('Registro egresos II nivel'!$T$2:$T$997=$C476,IF('Registro egresos II nivel'!$N$2:$N$997=$E476,'Registro egresos II nivel'!$AB$2:$AB$997,0))))</f>
        <v>0</v>
      </c>
      <c r="G476" s="349" t="s">
        <v>4737</v>
      </c>
    </row>
    <row r="477" spans="1:7" ht="14.25" hidden="1">
      <c r="A477" s="34">
        <v>2022</v>
      </c>
      <c r="B477" s="34" t="s">
        <v>650</v>
      </c>
      <c r="C477" s="34">
        <v>40</v>
      </c>
      <c r="D477" s="34" t="s">
        <v>33</v>
      </c>
      <c r="E477" s="5" t="s">
        <v>47</v>
      </c>
      <c r="F477" s="95">
        <f t="array" ref="F477">SUM(IF('Registro egresos II nivel'!$F$2:$F$997=$D477,IF('Registro egresos II nivel'!$T$2:$T$997=$C477,IF('Registro egresos II nivel'!$N$2:$N$997=$E477,'Registro egresos II nivel'!$AB$2:$AB$997,0))))</f>
        <v>0</v>
      </c>
      <c r="G477" s="349" t="s">
        <v>4737</v>
      </c>
    </row>
    <row r="478" spans="1:7" ht="14.25" hidden="1">
      <c r="A478" s="34">
        <v>2022</v>
      </c>
      <c r="B478" s="34" t="s">
        <v>650</v>
      </c>
      <c r="C478" s="34">
        <v>40</v>
      </c>
      <c r="D478" s="34" t="s">
        <v>33</v>
      </c>
      <c r="E478" s="5" t="s">
        <v>4678</v>
      </c>
      <c r="F478" s="351">
        <f t="array" ref="F478">SUM(IF('Registro egresos II nivel'!$F$2:$F$997=$D478,IF('Registro egresos II nivel'!$T$2:$T$997=$C478,IF('Registro egresos II nivel'!$N$2:$N$997="No Renovación Primer Periodo",'Registro egresos II nivel'!$AB$2:$AB$997,0))))+SUM(IF('Registro egresos II nivel'!$F$2:$F$997=$D478,IF('Registro egresos II nivel'!$T$2:$T$997=$C478,IF('Registro egresos II nivel'!$N$2:$N$997="No Renovación Segundo Periodo",'Registro egresos II nivel'!$AB$2:$AB$997,0))))</f>
        <v>1</v>
      </c>
      <c r="G478" s="349" t="s">
        <v>4737</v>
      </c>
    </row>
    <row r="479" spans="1:7" ht="14.25" hidden="1">
      <c r="A479" s="34">
        <v>2022</v>
      </c>
      <c r="B479" s="34" t="s">
        <v>650</v>
      </c>
      <c r="C479" s="34">
        <v>40</v>
      </c>
      <c r="D479" s="34" t="s">
        <v>43</v>
      </c>
      <c r="E479" s="348" t="s">
        <v>36</v>
      </c>
      <c r="F479" s="95">
        <f t="array" ref="F479">SUM(IF('Registro egresos II nivel'!$F$2:$F$997=$D479,IF('Registro egresos II nivel'!$T$2:$T$997=$C479,IF('Registro egresos II nivel'!$N$2:$N$997=$E479,'Registro egresos II nivel'!$AB$2:$AB$997,0))))</f>
        <v>1</v>
      </c>
      <c r="G479" s="34" t="s">
        <v>4738</v>
      </c>
    </row>
    <row r="480" spans="1:7" ht="12.75" hidden="1">
      <c r="A480" s="34">
        <v>2022</v>
      </c>
      <c r="B480" s="34" t="s">
        <v>650</v>
      </c>
      <c r="C480" s="34">
        <v>40</v>
      </c>
      <c r="D480" s="34" t="s">
        <v>43</v>
      </c>
      <c r="E480" s="5" t="s">
        <v>47</v>
      </c>
      <c r="F480" s="95">
        <f t="array" ref="F480">SUM(IF('Registro egresos II nivel'!$F$2:$F$997=$D480,IF('Registro egresos II nivel'!$T$2:$T$997=$C480,IF('Registro egresos II nivel'!$N$2:$N$997=$E480,'Registro egresos II nivel'!$AB$2:$AB$997,0))))</f>
        <v>1</v>
      </c>
      <c r="G480" s="34" t="s">
        <v>4738</v>
      </c>
    </row>
    <row r="481" spans="1:7" ht="12.75" hidden="1">
      <c r="A481" s="34">
        <v>2022</v>
      </c>
      <c r="B481" s="34" t="s">
        <v>650</v>
      </c>
      <c r="C481" s="34">
        <v>40</v>
      </c>
      <c r="D481" s="34" t="s">
        <v>43</v>
      </c>
      <c r="E481" s="5" t="s">
        <v>4678</v>
      </c>
      <c r="F481" s="351">
        <f t="array" ref="F481">SUM(IF('Registro egresos II nivel'!$F$2:$F$997=$D481,IF('Registro egresos II nivel'!$T$2:$T$997=$C481,IF('Registro egresos II nivel'!$N$2:$N$997="No Renovación Primer Periodo",'Registro egresos II nivel'!$AB$2:$AB$997,0))))+SUM(IF('Registro egresos II nivel'!$F$2:$F$997=$D481,IF('Registro egresos II nivel'!$T$2:$T$997=$C481,IF('Registro egresos II nivel'!$N$2:$N$997="No Renovación Segundo Periodo",'Registro egresos II nivel'!$AB$2:$AB$997,0))))</f>
        <v>0</v>
      </c>
      <c r="G481" s="34" t="s">
        <v>4738</v>
      </c>
    </row>
    <row r="482" spans="1:7" ht="14.25" hidden="1">
      <c r="A482" s="85">
        <v>2022</v>
      </c>
      <c r="B482" s="184" t="s">
        <v>649</v>
      </c>
      <c r="C482" s="180">
        <v>41</v>
      </c>
      <c r="D482" s="184" t="s">
        <v>33</v>
      </c>
      <c r="E482" s="352" t="s">
        <v>36</v>
      </c>
      <c r="F482" s="85">
        <f t="array" ref="F482">SUM(IF('Registro egresos I nivel'!$F$2:$F$985=$D482,IF('Registro egresos I nivel'!$T$2:$T$985=$C482,IF('Registro egresos I nivel'!$N$2:$N$985=$E482,IF('Registro egresos I nivel'!$Q$2:$Q$985="Oficio",'Registro egresos I nivel'!$J$2:$J$985,0)))))</f>
        <v>0</v>
      </c>
      <c r="G482" s="353" t="s">
        <v>4737</v>
      </c>
    </row>
    <row r="483" spans="1:7" ht="14.25" hidden="1">
      <c r="A483" s="85">
        <v>2022</v>
      </c>
      <c r="B483" s="184" t="s">
        <v>649</v>
      </c>
      <c r="C483" s="180">
        <v>41</v>
      </c>
      <c r="D483" s="184" t="s">
        <v>33</v>
      </c>
      <c r="E483" s="184" t="s">
        <v>47</v>
      </c>
      <c r="F483" s="85">
        <f t="array" ref="F483">SUM(IF('Registro egresos I nivel'!$F$2:$F$985=$D483,IF('Registro egresos I nivel'!$T$2:$T$985=$C483,IF('Registro egresos I nivel'!$N$2:$N$985=$E483,IF('Registro egresos I nivel'!$Q$2:$Q$985="Oficio",'Registro egresos I nivel'!$J$2:$J$985,0)))))</f>
        <v>0</v>
      </c>
      <c r="G483" s="353" t="s">
        <v>4737</v>
      </c>
    </row>
    <row r="484" spans="1:7" ht="14.25" hidden="1">
      <c r="A484" s="85">
        <v>2022</v>
      </c>
      <c r="B484" s="184" t="s">
        <v>649</v>
      </c>
      <c r="C484" s="180">
        <v>41</v>
      </c>
      <c r="D484" s="184" t="s">
        <v>33</v>
      </c>
      <c r="E484" s="184" t="s">
        <v>4678</v>
      </c>
      <c r="F484" s="85">
        <f t="array" ref="F484">SUM(IF('Registro egresos I nivel'!$F$2:$F$985=$D484,IF('Registro egresos I nivel'!$T$2:$T$985=$C484,IF('Registro egresos I nivel'!$N$2:$N$985="No Renovación Primer Periodo",IF('Registro egresos I nivel'!$Q$2:$Q$985="Oficio",'Registro egresos I nivel'!$J$2:$J$985,0)))))+SUM(IF('Registro egresos I nivel'!$F$2:$F$985=$D484,IF('Registro egresos I nivel'!$T$2:$T$985=$C484,IF('Registro egresos I nivel'!$N$2:$N$985="No Renovación Segundo Periodo",IF('Registro egresos I nivel'!$Q$2:$Q$985="Oficio",'Registro egresos I nivel'!$J$2:$J$985,0)))))</f>
        <v>0</v>
      </c>
      <c r="G484" s="353" t="s">
        <v>4737</v>
      </c>
    </row>
    <row r="485" spans="1:7" ht="14.25" hidden="1">
      <c r="A485" s="85">
        <v>2022</v>
      </c>
      <c r="B485" s="184" t="s">
        <v>649</v>
      </c>
      <c r="C485" s="180">
        <v>41</v>
      </c>
      <c r="D485" s="184" t="s">
        <v>43</v>
      </c>
      <c r="E485" s="352" t="s">
        <v>36</v>
      </c>
      <c r="F485" s="85">
        <f t="array" ref="F485">SUM(IF('Registro egresos I nivel'!$F$2:$F$985=$D485,IF('Registro egresos I nivel'!$T$2:$T$985=$C485,IF('Registro egresos I nivel'!$N$2:$N$985=$E485,IF('Registro egresos I nivel'!$Q$2:$Q$985="Oficio",'Registro egresos I nivel'!$J$2:$J$985,0)))))</f>
        <v>0</v>
      </c>
      <c r="G485" s="184" t="s">
        <v>4738</v>
      </c>
    </row>
    <row r="486" spans="1:7" ht="12.75" hidden="1">
      <c r="A486" s="85">
        <v>2022</v>
      </c>
      <c r="B486" s="184" t="s">
        <v>649</v>
      </c>
      <c r="C486" s="180">
        <v>41</v>
      </c>
      <c r="D486" s="184" t="s">
        <v>43</v>
      </c>
      <c r="E486" s="184" t="s">
        <v>47</v>
      </c>
      <c r="F486" s="85">
        <f t="array" ref="F486">SUM(IF('Registro egresos I nivel'!$F$2:$F$985=$D486,IF('Registro egresos I nivel'!$T$2:$T$985=$C486,IF('Registro egresos I nivel'!$N$2:$N$985=$E486,IF('Registro egresos I nivel'!$Q$2:$Q$985="Oficio",'Registro egresos I nivel'!$J$2:$J$985,0)))))</f>
        <v>0</v>
      </c>
      <c r="G486" s="184" t="s">
        <v>4738</v>
      </c>
    </row>
    <row r="487" spans="1:7" ht="12.75" hidden="1">
      <c r="A487" s="85">
        <v>2022</v>
      </c>
      <c r="B487" s="184" t="s">
        <v>649</v>
      </c>
      <c r="C487" s="180">
        <v>41</v>
      </c>
      <c r="D487" s="184" t="s">
        <v>43</v>
      </c>
      <c r="E487" s="184" t="s">
        <v>4678</v>
      </c>
      <c r="F487" s="85">
        <f t="array" ref="F487">SUM(IF('Registro egresos I nivel'!$F$2:$F$985=$D487,IF('Registro egresos I nivel'!$T$2:$T$985=$C487,IF('Registro egresos I nivel'!$N$2:$N$985="No Renovación Primer Periodo",IF('Registro egresos I nivel'!$Q$2:$Q$985="Oficio",'Registro egresos I nivel'!$J$2:$J$985,0)))))+SUM(IF('Registro egresos I nivel'!$F$2:$F$985=$D487,IF('Registro egresos I nivel'!$T$2:$T$985=$C487,IF('Registro egresos I nivel'!$N$2:$N$985="No Renovación Segundo Periodo",IF('Registro egresos I nivel'!$Q$2:$Q$985="Oficio",'Registro egresos I nivel'!$J$2:$J$985,0)))))</f>
        <v>0</v>
      </c>
      <c r="G487" s="184" t="s">
        <v>4738</v>
      </c>
    </row>
    <row r="488" spans="1:7" ht="14.25" hidden="1">
      <c r="A488" s="85">
        <v>2022</v>
      </c>
      <c r="B488" s="184" t="s">
        <v>650</v>
      </c>
      <c r="C488" s="180">
        <v>41</v>
      </c>
      <c r="D488" s="184" t="s">
        <v>33</v>
      </c>
      <c r="E488" s="352" t="s">
        <v>36</v>
      </c>
      <c r="F488" s="95">
        <f t="array" ref="F488">SUM(IF('Registro egresos II nivel'!$F$2:$F$997=$D488,IF('Registro egresos II nivel'!$T$2:$T$997=$C488,IF('Registro egresos II nivel'!$N$2:$N$997=$E488,'Registro egresos II nivel'!$AB$2:$AB$997,0))))</f>
        <v>1</v>
      </c>
      <c r="G488" s="353" t="s">
        <v>4737</v>
      </c>
    </row>
    <row r="489" spans="1:7" ht="14.25" hidden="1">
      <c r="A489" s="85">
        <v>2022</v>
      </c>
      <c r="B489" s="184" t="s">
        <v>650</v>
      </c>
      <c r="C489" s="180">
        <v>41</v>
      </c>
      <c r="D489" s="184" t="s">
        <v>33</v>
      </c>
      <c r="E489" s="184" t="s">
        <v>47</v>
      </c>
      <c r="F489" s="95">
        <f t="array" ref="F489">SUM(IF('Registro egresos II nivel'!$F$2:$F$997=$D489,IF('Registro egresos II nivel'!$T$2:$T$997=$C489,IF('Registro egresos II nivel'!$N$2:$N$997=$E489,'Registro egresos II nivel'!$AB$2:$AB$997,0))))</f>
        <v>0</v>
      </c>
      <c r="G489" s="353" t="s">
        <v>4737</v>
      </c>
    </row>
    <row r="490" spans="1:7" ht="14.25" hidden="1">
      <c r="A490" s="85">
        <v>2022</v>
      </c>
      <c r="B490" s="184" t="s">
        <v>650</v>
      </c>
      <c r="C490" s="180">
        <v>41</v>
      </c>
      <c r="D490" s="184" t="s">
        <v>33</v>
      </c>
      <c r="E490" s="184" t="s">
        <v>4678</v>
      </c>
      <c r="F490" s="351">
        <f t="array" ref="F490">SUM(IF('Registro egresos II nivel'!$F$2:$F$997=$D490,IF('Registro egresos II nivel'!$T$2:$T$997=$C490,IF('Registro egresos II nivel'!$N$2:$N$997="No Renovación Primer Periodo",'Registro egresos II nivel'!$AB$2:$AB$997,0))))+SUM(IF('Registro egresos II nivel'!$F$2:$F$997=$D490,IF('Registro egresos II nivel'!$T$2:$T$997=$C490,IF('Registro egresos II nivel'!$N$2:$N$997="No Renovación Segundo Periodo",'Registro egresos II nivel'!$AB$2:$AB$997,0))))</f>
        <v>1</v>
      </c>
      <c r="G490" s="353" t="s">
        <v>4737</v>
      </c>
    </row>
    <row r="491" spans="1:7" ht="14.25" hidden="1">
      <c r="A491" s="85">
        <v>2022</v>
      </c>
      <c r="B491" s="184" t="s">
        <v>650</v>
      </c>
      <c r="C491" s="180">
        <v>41</v>
      </c>
      <c r="D491" s="184" t="s">
        <v>43</v>
      </c>
      <c r="E491" s="352" t="s">
        <v>36</v>
      </c>
      <c r="F491" s="95">
        <f t="array" ref="F491">SUM(IF('Registro egresos II nivel'!$F$2:$F$997=$D491,IF('Registro egresos II nivel'!$T$2:$T$997=$C491,IF('Registro egresos II nivel'!$N$2:$N$997=$E491,'Registro egresos II nivel'!$AB$2:$AB$997,0))))</f>
        <v>0</v>
      </c>
      <c r="G491" s="184" t="s">
        <v>4738</v>
      </c>
    </row>
    <row r="492" spans="1:7" ht="12.75" hidden="1">
      <c r="A492" s="85">
        <v>2022</v>
      </c>
      <c r="B492" s="184" t="s">
        <v>650</v>
      </c>
      <c r="C492" s="180">
        <v>41</v>
      </c>
      <c r="D492" s="184" t="s">
        <v>43</v>
      </c>
      <c r="E492" s="184" t="s">
        <v>47</v>
      </c>
      <c r="F492" s="95">
        <f t="array" ref="F492">SUM(IF('Registro egresos II nivel'!$F$2:$F$997=$D492,IF('Registro egresos II nivel'!$T$2:$T$997=$C492,IF('Registro egresos II nivel'!$N$2:$N$997=$E492,'Registro egresos II nivel'!$AB$2:$AB$997,0))))</f>
        <v>2</v>
      </c>
      <c r="G492" s="184" t="s">
        <v>4738</v>
      </c>
    </row>
    <row r="493" spans="1:7" ht="12.75" hidden="1">
      <c r="A493" s="85">
        <v>2022</v>
      </c>
      <c r="B493" s="184" t="s">
        <v>650</v>
      </c>
      <c r="C493" s="180">
        <v>41</v>
      </c>
      <c r="D493" s="184" t="s">
        <v>43</v>
      </c>
      <c r="E493" s="184" t="s">
        <v>4678</v>
      </c>
      <c r="F493" s="351">
        <f t="array" ref="F493">SUM(IF('Registro egresos II nivel'!$F$2:$F$997=$D493,IF('Registro egresos II nivel'!$T$2:$T$997=$C493,IF('Registro egresos II nivel'!$N$2:$N$997="No Renovación Primer Periodo",'Registro egresos II nivel'!$AB$2:$AB$997,0))))+SUM(IF('Registro egresos II nivel'!$F$2:$F$997=$D493,IF('Registro egresos II nivel'!$T$2:$T$997=$C493,IF('Registro egresos II nivel'!$N$2:$N$997="No Renovación Segundo Periodo",'Registro egresos II nivel'!$AB$2:$AB$997,0))))</f>
        <v>1</v>
      </c>
      <c r="G493" s="184" t="s">
        <v>4738</v>
      </c>
    </row>
    <row r="494" spans="1:7" ht="14.25" hidden="1">
      <c r="A494" s="85">
        <v>2022</v>
      </c>
      <c r="B494" s="184" t="s">
        <v>649</v>
      </c>
      <c r="C494" s="180">
        <v>42</v>
      </c>
      <c r="D494" s="184" t="s">
        <v>33</v>
      </c>
      <c r="E494" s="352" t="s">
        <v>36</v>
      </c>
      <c r="F494" s="85">
        <f t="array" ref="F494">SUM(IF('Registro egresos I nivel'!$F$2:$F$985=$D494,IF('Registro egresos I nivel'!$T$2:$T$985=$C494,IF('Registro egresos I nivel'!$N$2:$N$985=$E494,IF('Registro egresos I nivel'!$Q$2:$Q$985="Oficio",'Registro egresos I nivel'!$J$2:$J$985,0)))))</f>
        <v>0</v>
      </c>
      <c r="G494" s="353" t="s">
        <v>4737</v>
      </c>
    </row>
    <row r="495" spans="1:7" ht="14.25" hidden="1">
      <c r="A495" s="85">
        <v>2022</v>
      </c>
      <c r="B495" s="184" t="s">
        <v>649</v>
      </c>
      <c r="C495" s="180">
        <v>42</v>
      </c>
      <c r="D495" s="184" t="s">
        <v>33</v>
      </c>
      <c r="E495" s="184" t="s">
        <v>47</v>
      </c>
      <c r="F495" s="85">
        <f t="array" ref="F495">SUM(IF('Registro egresos I nivel'!$F$2:$F$985=$D495,IF('Registro egresos I nivel'!$T$2:$T$985=$C495,IF('Registro egresos I nivel'!$N$2:$N$985=$E495,IF('Registro egresos I nivel'!$Q$2:$Q$985="Oficio",'Registro egresos I nivel'!$J$2:$J$985,0)))))</f>
        <v>0</v>
      </c>
      <c r="G495" s="353" t="s">
        <v>4737</v>
      </c>
    </row>
    <row r="496" spans="1:7" ht="14.25" hidden="1">
      <c r="A496" s="85">
        <v>2022</v>
      </c>
      <c r="B496" s="184" t="s">
        <v>649</v>
      </c>
      <c r="C496" s="180">
        <v>42</v>
      </c>
      <c r="D496" s="184" t="s">
        <v>33</v>
      </c>
      <c r="E496" s="184" t="s">
        <v>4678</v>
      </c>
      <c r="F496" s="85">
        <f t="array" ref="F496">SUM(IF('Registro egresos I nivel'!$F$2:$F$985=$D496,IF('Registro egresos I nivel'!$T$2:$T$985=$C496,IF('Registro egresos I nivel'!$N$2:$N$985="No Renovación Primer Periodo",IF('Registro egresos I nivel'!$Q$2:$Q$985="Oficio",'Registro egresos I nivel'!$J$2:$J$985,0)))))+SUM(IF('Registro egresos I nivel'!$F$2:$F$985=$D496,IF('Registro egresos I nivel'!$T$2:$T$985=$C496,IF('Registro egresos I nivel'!$N$2:$N$985="No Renovación Segundo Periodo",IF('Registro egresos I nivel'!$Q$2:$Q$985="Oficio",'Registro egresos I nivel'!$J$2:$J$985,0)))))</f>
        <v>0</v>
      </c>
      <c r="G496" s="353" t="s">
        <v>4737</v>
      </c>
    </row>
    <row r="497" spans="1:7" ht="14.25" hidden="1">
      <c r="A497" s="85">
        <v>2022</v>
      </c>
      <c r="B497" s="184" t="s">
        <v>649</v>
      </c>
      <c r="C497" s="180">
        <v>42</v>
      </c>
      <c r="D497" s="184" t="s">
        <v>43</v>
      </c>
      <c r="E497" s="352" t="s">
        <v>36</v>
      </c>
      <c r="F497" s="85">
        <f t="array" ref="F497">SUM(IF('Registro egresos I nivel'!$F$2:$F$985=$D497,IF('Registro egresos I nivel'!$T$2:$T$985=$C497,IF('Registro egresos I nivel'!$N$2:$N$985=$E497,IF('Registro egresos I nivel'!$Q$2:$Q$985="Oficio",'Registro egresos I nivel'!$J$2:$J$985,0)))))</f>
        <v>0</v>
      </c>
      <c r="G497" s="184" t="s">
        <v>4738</v>
      </c>
    </row>
    <row r="498" spans="1:7" ht="12.75" hidden="1">
      <c r="A498" s="85">
        <v>2022</v>
      </c>
      <c r="B498" s="184" t="s">
        <v>649</v>
      </c>
      <c r="C498" s="180">
        <v>42</v>
      </c>
      <c r="D498" s="184" t="s">
        <v>43</v>
      </c>
      <c r="E498" s="184" t="s">
        <v>47</v>
      </c>
      <c r="F498" s="85">
        <f t="array" ref="F498">SUM(IF('Registro egresos I nivel'!$F$2:$F$985=$D498,IF('Registro egresos I nivel'!$T$2:$T$985=$C498,IF('Registro egresos I nivel'!$N$2:$N$985=$E498,IF('Registro egresos I nivel'!$Q$2:$Q$985="Oficio",'Registro egresos I nivel'!$J$2:$J$985,0)))))</f>
        <v>0</v>
      </c>
      <c r="G498" s="184" t="s">
        <v>4738</v>
      </c>
    </row>
    <row r="499" spans="1:7" ht="12.75" hidden="1">
      <c r="A499" s="85">
        <v>2022</v>
      </c>
      <c r="B499" s="184" t="s">
        <v>649</v>
      </c>
      <c r="C499" s="180">
        <v>42</v>
      </c>
      <c r="D499" s="184" t="s">
        <v>43</v>
      </c>
      <c r="E499" s="184" t="s">
        <v>4678</v>
      </c>
      <c r="F499" s="85">
        <f t="array" ref="F499">SUM(IF('Registro egresos I nivel'!$F$2:$F$985=$D499,IF('Registro egresos I nivel'!$T$2:$T$985=$C499,IF('Registro egresos I nivel'!$N$2:$N$985="No Renovación Primer Periodo",IF('Registro egresos I nivel'!$Q$2:$Q$985="Oficio",'Registro egresos I nivel'!$J$2:$J$985,0)))))+SUM(IF('Registro egresos I nivel'!$F$2:$F$985=$D499,IF('Registro egresos I nivel'!$T$2:$T$985=$C499,IF('Registro egresos I nivel'!$N$2:$N$985="No Renovación Segundo Periodo",IF('Registro egresos I nivel'!$Q$2:$Q$985="Oficio",'Registro egresos I nivel'!$J$2:$J$985,0)))))</f>
        <v>0</v>
      </c>
      <c r="G499" s="184" t="s">
        <v>4738</v>
      </c>
    </row>
    <row r="500" spans="1:7" ht="14.25" hidden="1">
      <c r="A500" s="85">
        <v>2022</v>
      </c>
      <c r="B500" s="184" t="s">
        <v>650</v>
      </c>
      <c r="C500" s="180">
        <v>42</v>
      </c>
      <c r="D500" s="184" t="s">
        <v>33</v>
      </c>
      <c r="E500" s="352" t="s">
        <v>36</v>
      </c>
      <c r="F500" s="95">
        <f t="array" ref="F500">SUM(IF('Registro egresos II nivel'!$F$2:$F$997=$D500,IF('Registro egresos II nivel'!$T$2:$T$997=$C500,IF('Registro egresos II nivel'!$N$2:$N$997=$E500,'Registro egresos II nivel'!$AB$2:$AB$997,0))))</f>
        <v>0</v>
      </c>
      <c r="G500" s="353" t="s">
        <v>4737</v>
      </c>
    </row>
    <row r="501" spans="1:7" ht="14.25" hidden="1">
      <c r="A501" s="85">
        <v>2022</v>
      </c>
      <c r="B501" s="184" t="s">
        <v>650</v>
      </c>
      <c r="C501" s="180">
        <v>42</v>
      </c>
      <c r="D501" s="184" t="s">
        <v>33</v>
      </c>
      <c r="E501" s="184" t="s">
        <v>47</v>
      </c>
      <c r="F501" s="95">
        <f t="array" ref="F501">SUM(IF('Registro egresos II nivel'!$F$2:$F$997=$D501,IF('Registro egresos II nivel'!$T$2:$T$997=$C501,IF('Registro egresos II nivel'!$N$2:$N$997=$E501,'Registro egresos II nivel'!$AB$2:$AB$997,0))))</f>
        <v>0</v>
      </c>
      <c r="G501" s="353" t="s">
        <v>4737</v>
      </c>
    </row>
    <row r="502" spans="1:7" ht="14.25" hidden="1">
      <c r="A502" s="85">
        <v>2022</v>
      </c>
      <c r="B502" s="184" t="s">
        <v>650</v>
      </c>
      <c r="C502" s="180">
        <v>42</v>
      </c>
      <c r="D502" s="184" t="s">
        <v>33</v>
      </c>
      <c r="E502" s="184" t="s">
        <v>4678</v>
      </c>
      <c r="F502" s="351">
        <f t="array" ref="F502">SUM(IF('Registro egresos II nivel'!$F$2:$F$997=$D502,IF('Registro egresos II nivel'!$T$2:$T$997=$C502,IF('Registro egresos II nivel'!$N$2:$N$997="No Renovación Primer Periodo",'Registro egresos II nivel'!$AB$2:$AB$997,0))))+SUM(IF('Registro egresos II nivel'!$F$2:$F$997=$D502,IF('Registro egresos II nivel'!$T$2:$T$997=$C502,IF('Registro egresos II nivel'!$N$2:$N$997="No Renovación Segundo Periodo",'Registro egresos II nivel'!$AB$2:$AB$997,0))))</f>
        <v>0</v>
      </c>
      <c r="G502" s="353" t="s">
        <v>4737</v>
      </c>
    </row>
    <row r="503" spans="1:7" ht="14.25" hidden="1">
      <c r="A503" s="85">
        <v>2022</v>
      </c>
      <c r="B503" s="184" t="s">
        <v>650</v>
      </c>
      <c r="C503" s="180">
        <v>42</v>
      </c>
      <c r="D503" s="184" t="s">
        <v>43</v>
      </c>
      <c r="E503" s="352" t="s">
        <v>36</v>
      </c>
      <c r="F503" s="95">
        <f t="array" ref="F503">SUM(IF('Registro egresos II nivel'!$F$2:$F$997=$D503,IF('Registro egresos II nivel'!$T$2:$T$997=$C503,IF('Registro egresos II nivel'!$N$2:$N$997=$E503,'Registro egresos II nivel'!$AB$2:$AB$997,0))))</f>
        <v>2</v>
      </c>
      <c r="G503" s="184" t="s">
        <v>4738</v>
      </c>
    </row>
    <row r="504" spans="1:7" ht="12.75" hidden="1">
      <c r="A504" s="85">
        <v>2022</v>
      </c>
      <c r="B504" s="184" t="s">
        <v>650</v>
      </c>
      <c r="C504" s="180">
        <v>42</v>
      </c>
      <c r="D504" s="184" t="s">
        <v>43</v>
      </c>
      <c r="E504" s="184" t="s">
        <v>47</v>
      </c>
      <c r="F504" s="95">
        <f t="array" ref="F504">SUM(IF('Registro egresos II nivel'!$F$2:$F$997=$D504,IF('Registro egresos II nivel'!$T$2:$T$997=$C504,IF('Registro egresos II nivel'!$N$2:$N$997=$E504,'Registro egresos II nivel'!$AB$2:$AB$997,0))))</f>
        <v>0</v>
      </c>
      <c r="G504" s="184" t="s">
        <v>4738</v>
      </c>
    </row>
    <row r="505" spans="1:7" ht="12.75" hidden="1">
      <c r="A505" s="85">
        <v>2022</v>
      </c>
      <c r="B505" s="184" t="s">
        <v>650</v>
      </c>
      <c r="C505" s="180">
        <v>42</v>
      </c>
      <c r="D505" s="184" t="s">
        <v>43</v>
      </c>
      <c r="E505" s="184" t="s">
        <v>4678</v>
      </c>
      <c r="F505" s="351">
        <f t="array" ref="F505">SUM(IF('Registro egresos II nivel'!$F$2:$F$997=$D505,IF('Registro egresos II nivel'!$T$2:$T$997=$C505,IF('Registro egresos II nivel'!$N$2:$N$997="No Renovación Primer Periodo",'Registro egresos II nivel'!$AB$2:$AB$997,0))))+SUM(IF('Registro egresos II nivel'!$F$2:$F$997=$D505,IF('Registro egresos II nivel'!$T$2:$T$997=$C505,IF('Registro egresos II nivel'!$N$2:$N$997="No Renovación Segundo Periodo",'Registro egresos II nivel'!$AB$2:$AB$997,0))))</f>
        <v>0</v>
      </c>
      <c r="G505" s="184" t="s">
        <v>4738</v>
      </c>
    </row>
    <row r="506" spans="1:7" ht="14.25" hidden="1">
      <c r="A506" s="85">
        <v>2022</v>
      </c>
      <c r="B506" s="184" t="s">
        <v>649</v>
      </c>
      <c r="C506" s="180">
        <v>43</v>
      </c>
      <c r="D506" s="184" t="s">
        <v>33</v>
      </c>
      <c r="E506" s="352" t="s">
        <v>36</v>
      </c>
      <c r="F506" s="85">
        <f t="array" ref="F506">SUM(IF('Registro egresos I nivel'!$F$2:$F$985=$D506,IF('Registro egresos I nivel'!$T$2:$T$985=$C506,IF('Registro egresos I nivel'!$N$2:$N$985=$E506,IF('Registro egresos I nivel'!$Q$2:$Q$985="Oficio",'Registro egresos I nivel'!$J$2:$J$985,0)))))</f>
        <v>0</v>
      </c>
      <c r="G506" s="353" t="s">
        <v>4737</v>
      </c>
    </row>
    <row r="507" spans="1:7" ht="14.25" hidden="1">
      <c r="A507" s="85">
        <v>2022</v>
      </c>
      <c r="B507" s="184" t="s">
        <v>649</v>
      </c>
      <c r="C507" s="180">
        <v>43</v>
      </c>
      <c r="D507" s="184" t="s">
        <v>33</v>
      </c>
      <c r="E507" s="184" t="s">
        <v>47</v>
      </c>
      <c r="F507" s="85">
        <f t="array" ref="F507">SUM(IF('Registro egresos I nivel'!$F$2:$F$985=$D507,IF('Registro egresos I nivel'!$T$2:$T$985=$C507,IF('Registro egresos I nivel'!$N$2:$N$985=$E507,IF('Registro egresos I nivel'!$Q$2:$Q$985="Oficio",'Registro egresos I nivel'!$J$2:$J$985,0)))))</f>
        <v>0</v>
      </c>
      <c r="G507" s="353" t="s">
        <v>4737</v>
      </c>
    </row>
    <row r="508" spans="1:7" ht="14.25" hidden="1">
      <c r="A508" s="85">
        <v>2022</v>
      </c>
      <c r="B508" s="184" t="s">
        <v>649</v>
      </c>
      <c r="C508" s="180">
        <v>43</v>
      </c>
      <c r="D508" s="184" t="s">
        <v>33</v>
      </c>
      <c r="E508" s="184" t="s">
        <v>4678</v>
      </c>
      <c r="F508" s="85">
        <f t="array" ref="F508">SUM(IF('Registro egresos I nivel'!$F$2:$F$985=$D508,IF('Registro egresos I nivel'!$T$2:$T$985=$C508,IF('Registro egresos I nivel'!$N$2:$N$985="No Renovación Primer Periodo",IF('Registro egresos I nivel'!$Q$2:$Q$985="Oficio",'Registro egresos I nivel'!$J$2:$J$985,0)))))+SUM(IF('Registro egresos I nivel'!$F$2:$F$985=$D508,IF('Registro egresos I nivel'!$T$2:$T$985=$C508,IF('Registro egresos I nivel'!$N$2:$N$985="No Renovación Segundo Periodo",IF('Registro egresos I nivel'!$Q$2:$Q$985="Oficio",'Registro egresos I nivel'!$J$2:$J$985,0)))))</f>
        <v>0</v>
      </c>
      <c r="G508" s="353" t="s">
        <v>4737</v>
      </c>
    </row>
    <row r="509" spans="1:7" ht="14.25" hidden="1">
      <c r="A509" s="85">
        <v>2022</v>
      </c>
      <c r="B509" s="184" t="s">
        <v>649</v>
      </c>
      <c r="C509" s="180">
        <v>43</v>
      </c>
      <c r="D509" s="184" t="s">
        <v>43</v>
      </c>
      <c r="E509" s="352" t="s">
        <v>36</v>
      </c>
      <c r="F509" s="85">
        <f t="array" ref="F509">SUM(IF('Registro egresos I nivel'!$F$2:$F$985=$D509,IF('Registro egresos I nivel'!$T$2:$T$985=$C509,IF('Registro egresos I nivel'!$N$2:$N$985=$E509,IF('Registro egresos I nivel'!$Q$2:$Q$985="Oficio",'Registro egresos I nivel'!$J$2:$J$985,0)))))</f>
        <v>0</v>
      </c>
      <c r="G509" s="184" t="s">
        <v>4738</v>
      </c>
    </row>
    <row r="510" spans="1:7" ht="12.75" hidden="1">
      <c r="A510" s="85">
        <v>2022</v>
      </c>
      <c r="B510" s="184" t="s">
        <v>649</v>
      </c>
      <c r="C510" s="180">
        <v>43</v>
      </c>
      <c r="D510" s="184" t="s">
        <v>43</v>
      </c>
      <c r="E510" s="184" t="s">
        <v>47</v>
      </c>
      <c r="F510" s="85">
        <f t="array" ref="F510">SUM(IF('Registro egresos I nivel'!$F$2:$F$985=$D510,IF('Registro egresos I nivel'!$T$2:$T$985=$C510,IF('Registro egresos I nivel'!$N$2:$N$985=$E510,IF('Registro egresos I nivel'!$Q$2:$Q$985="Oficio",'Registro egresos I nivel'!$J$2:$J$985,0)))))</f>
        <v>0</v>
      </c>
      <c r="G510" s="184" t="s">
        <v>4738</v>
      </c>
    </row>
    <row r="511" spans="1:7" ht="12.75" hidden="1">
      <c r="A511" s="85">
        <v>2022</v>
      </c>
      <c r="B511" s="184" t="s">
        <v>649</v>
      </c>
      <c r="C511" s="180">
        <v>43</v>
      </c>
      <c r="D511" s="184" t="s">
        <v>43</v>
      </c>
      <c r="E511" s="184" t="s">
        <v>4678</v>
      </c>
      <c r="F511" s="85">
        <f t="array" ref="F511">SUM(IF('Registro egresos I nivel'!$F$2:$F$985=$D511,IF('Registro egresos I nivel'!$T$2:$T$985=$C511,IF('Registro egresos I nivel'!$N$2:$N$985="No Renovación Primer Periodo",IF('Registro egresos I nivel'!$Q$2:$Q$985="Oficio",'Registro egresos I nivel'!$J$2:$J$985,0)))))+SUM(IF('Registro egresos I nivel'!$F$2:$F$985=$D511,IF('Registro egresos I nivel'!$T$2:$T$985=$C511,IF('Registro egresos I nivel'!$N$2:$N$985="No Renovación Segundo Periodo",IF('Registro egresos I nivel'!$Q$2:$Q$985="Oficio",'Registro egresos I nivel'!$J$2:$J$985,0)))))</f>
        <v>0</v>
      </c>
      <c r="G511" s="184" t="s">
        <v>4738</v>
      </c>
    </row>
    <row r="512" spans="1:7" ht="14.25" hidden="1">
      <c r="A512" s="85">
        <v>2022</v>
      </c>
      <c r="B512" s="184" t="s">
        <v>650</v>
      </c>
      <c r="C512" s="180">
        <v>43</v>
      </c>
      <c r="D512" s="184" t="s">
        <v>33</v>
      </c>
      <c r="E512" s="352" t="s">
        <v>36</v>
      </c>
      <c r="F512" s="95">
        <f t="array" ref="F512">SUM(IF('Registro egresos II nivel'!$F$2:$F$997=$D512,IF('Registro egresos II nivel'!$T$2:$T$997=$C512,IF('Registro egresos II nivel'!$N$2:$N$997=$E512,'Registro egresos II nivel'!$AB$2:$AB$997,0))))</f>
        <v>2</v>
      </c>
      <c r="G512" s="353" t="s">
        <v>4737</v>
      </c>
    </row>
    <row r="513" spans="1:7" ht="14.25" hidden="1">
      <c r="A513" s="85">
        <v>2022</v>
      </c>
      <c r="B513" s="184" t="s">
        <v>650</v>
      </c>
      <c r="C513" s="180">
        <v>43</v>
      </c>
      <c r="D513" s="184" t="s">
        <v>33</v>
      </c>
      <c r="E513" s="184" t="s">
        <v>47</v>
      </c>
      <c r="F513" s="95">
        <f t="array" ref="F513">SUM(IF('Registro egresos II nivel'!$F$2:$F$997=$D513,IF('Registro egresos II nivel'!$T$2:$T$997=$C513,IF('Registro egresos II nivel'!$N$2:$N$997=$E513,'Registro egresos II nivel'!$AB$2:$AB$997,0))))</f>
        <v>1</v>
      </c>
      <c r="G513" s="353" t="s">
        <v>4737</v>
      </c>
    </row>
    <row r="514" spans="1:7" ht="14.25" hidden="1">
      <c r="A514" s="85">
        <v>2022</v>
      </c>
      <c r="B514" s="184" t="s">
        <v>650</v>
      </c>
      <c r="C514" s="180">
        <v>43</v>
      </c>
      <c r="D514" s="184" t="s">
        <v>33</v>
      </c>
      <c r="E514" s="184" t="s">
        <v>4678</v>
      </c>
      <c r="F514" s="351">
        <f t="array" ref="F514">SUM(IF('Registro egresos II nivel'!$F$2:$F$997=$D514,IF('Registro egresos II nivel'!$T$2:$T$997=$C514,IF('Registro egresos II nivel'!$N$2:$N$997="No Renovación Primer Periodo",'Registro egresos II nivel'!$AB$2:$AB$997,0))))+SUM(IF('Registro egresos II nivel'!$F$2:$F$997=$D514,IF('Registro egresos II nivel'!$T$2:$T$997=$C514,IF('Registro egresos II nivel'!$N$2:$N$997="No Renovación Segundo Periodo",'Registro egresos II nivel'!$AB$2:$AB$997,0))))</f>
        <v>3</v>
      </c>
      <c r="G514" s="353" t="s">
        <v>4737</v>
      </c>
    </row>
    <row r="515" spans="1:7" ht="14.25" hidden="1">
      <c r="A515" s="85">
        <v>2022</v>
      </c>
      <c r="B515" s="184" t="s">
        <v>650</v>
      </c>
      <c r="C515" s="180">
        <v>43</v>
      </c>
      <c r="D515" s="184" t="s">
        <v>43</v>
      </c>
      <c r="E515" s="352" t="s">
        <v>36</v>
      </c>
      <c r="F515" s="95">
        <f t="array" ref="F515">SUM(IF('Registro egresos II nivel'!$F$2:$F$997=$D515,IF('Registro egresos II nivel'!$T$2:$T$997=$C515,IF('Registro egresos II nivel'!$N$2:$N$997=$E515,'Registro egresos II nivel'!$AB$2:$AB$997,0))))</f>
        <v>5</v>
      </c>
      <c r="G515" s="184" t="s">
        <v>4738</v>
      </c>
    </row>
    <row r="516" spans="1:7" ht="12.75" hidden="1">
      <c r="A516" s="85">
        <v>2022</v>
      </c>
      <c r="B516" s="184" t="s">
        <v>650</v>
      </c>
      <c r="C516" s="180">
        <v>43</v>
      </c>
      <c r="D516" s="184" t="s">
        <v>43</v>
      </c>
      <c r="E516" s="184" t="s">
        <v>47</v>
      </c>
      <c r="F516" s="95">
        <f t="array" ref="F516">SUM(IF('Registro egresos II nivel'!$F$2:$F$997=$D516,IF('Registro egresos II nivel'!$T$2:$T$997=$C516,IF('Registro egresos II nivel'!$N$2:$N$997=$E516,'Registro egresos II nivel'!$AB$2:$AB$997,0))))</f>
        <v>1</v>
      </c>
      <c r="G516" s="184" t="s">
        <v>4738</v>
      </c>
    </row>
    <row r="517" spans="1:7" ht="12.75" hidden="1">
      <c r="A517" s="85">
        <v>2022</v>
      </c>
      <c r="B517" s="184" t="s">
        <v>650</v>
      </c>
      <c r="C517" s="180">
        <v>43</v>
      </c>
      <c r="D517" s="184" t="s">
        <v>43</v>
      </c>
      <c r="E517" s="184" t="s">
        <v>4678</v>
      </c>
      <c r="F517" s="351">
        <f t="array" ref="F517">SUM(IF('Registro egresos II nivel'!$F$2:$F$997=$D517,IF('Registro egresos II nivel'!$T$2:$T$997=$C517,IF('Registro egresos II nivel'!$N$2:$N$997="No Renovación Primer Periodo",'Registro egresos II nivel'!$AB$2:$AB$997,0))))+SUM(IF('Registro egresos II nivel'!$F$2:$F$997=$D517,IF('Registro egresos II nivel'!$T$2:$T$997=$C517,IF('Registro egresos II nivel'!$N$2:$N$997="No Renovación Segundo Periodo",'Registro egresos II nivel'!$AB$2:$AB$997,0))))</f>
        <v>4</v>
      </c>
      <c r="G517" s="184" t="s">
        <v>4738</v>
      </c>
    </row>
    <row r="518" spans="1:7" ht="14.25" hidden="1">
      <c r="A518" s="85">
        <v>2022</v>
      </c>
      <c r="B518" s="184" t="s">
        <v>649</v>
      </c>
      <c r="C518" s="180">
        <v>44</v>
      </c>
      <c r="D518" s="184" t="s">
        <v>33</v>
      </c>
      <c r="E518" s="352" t="s">
        <v>36</v>
      </c>
      <c r="F518" s="85">
        <f t="array" ref="F518">SUM(IF('Registro egresos I nivel'!$F$2:$F$985=$D518,IF('Registro egresos I nivel'!$T$2:$T$985=$C518,IF('Registro egresos I nivel'!$N$2:$N$985=$E518,IF('Registro egresos I nivel'!$Q$2:$Q$985="Oficio",'Registro egresos I nivel'!$J$2:$J$985,0)))))</f>
        <v>0</v>
      </c>
      <c r="G518" s="353" t="s">
        <v>4737</v>
      </c>
    </row>
    <row r="519" spans="1:7" ht="14.25" hidden="1">
      <c r="A519" s="85">
        <v>2022</v>
      </c>
      <c r="B519" s="184" t="s">
        <v>649</v>
      </c>
      <c r="C519" s="180">
        <v>44</v>
      </c>
      <c r="D519" s="184" t="s">
        <v>33</v>
      </c>
      <c r="E519" s="184" t="s">
        <v>47</v>
      </c>
      <c r="F519" s="85">
        <f t="array" ref="F519">SUM(IF('Registro egresos I nivel'!$F$2:$F$985=$D519,IF('Registro egresos I nivel'!$T$2:$T$985=$C519,IF('Registro egresos I nivel'!$N$2:$N$985=$E519,IF('Registro egresos I nivel'!$Q$2:$Q$985="Oficio",'Registro egresos I nivel'!$J$2:$J$985,0)))))</f>
        <v>0</v>
      </c>
      <c r="G519" s="353" t="s">
        <v>4737</v>
      </c>
    </row>
    <row r="520" spans="1:7" ht="14.25" hidden="1">
      <c r="A520" s="85">
        <v>2022</v>
      </c>
      <c r="B520" s="184" t="s">
        <v>649</v>
      </c>
      <c r="C520" s="180">
        <v>44</v>
      </c>
      <c r="D520" s="184" t="s">
        <v>33</v>
      </c>
      <c r="E520" s="184" t="s">
        <v>4678</v>
      </c>
      <c r="F520" s="85">
        <f t="array" ref="F520">SUM(IF('Registro egresos I nivel'!$F$2:$F$985=$D520,IF('Registro egresos I nivel'!$T$2:$T$985=$C520,IF('Registro egresos I nivel'!$N$2:$N$985="No Renovación Primer Periodo",IF('Registro egresos I nivel'!$Q$2:$Q$985="Oficio",'Registro egresos I nivel'!$J$2:$J$985,0)))))+SUM(IF('Registro egresos I nivel'!$F$2:$F$985=$D520,IF('Registro egresos I nivel'!$T$2:$T$985=$C520,IF('Registro egresos I nivel'!$N$2:$N$985="No Renovación Segundo Periodo",IF('Registro egresos I nivel'!$Q$2:$Q$985="Oficio",'Registro egresos I nivel'!$J$2:$J$985,0)))))</f>
        <v>0</v>
      </c>
      <c r="G520" s="353" t="s">
        <v>4737</v>
      </c>
    </row>
    <row r="521" spans="1:7" ht="14.25" hidden="1">
      <c r="A521" s="85">
        <v>2022</v>
      </c>
      <c r="B521" s="184" t="s">
        <v>649</v>
      </c>
      <c r="C521" s="180">
        <v>44</v>
      </c>
      <c r="D521" s="184" t="s">
        <v>43</v>
      </c>
      <c r="E521" s="352" t="s">
        <v>36</v>
      </c>
      <c r="F521" s="85">
        <f t="array" ref="F521">SUM(IF('Registro egresos I nivel'!$F$2:$F$985=$D521,IF('Registro egresos I nivel'!$T$2:$T$985=$C521,IF('Registro egresos I nivel'!$N$2:$N$985=$E521,IF('Registro egresos I nivel'!$Q$2:$Q$985="Oficio",'Registro egresos I nivel'!$J$2:$J$985,0)))))</f>
        <v>0</v>
      </c>
      <c r="G521" s="184" t="s">
        <v>4738</v>
      </c>
    </row>
    <row r="522" spans="1:7" ht="12.75" hidden="1">
      <c r="A522" s="85">
        <v>2022</v>
      </c>
      <c r="B522" s="184" t="s">
        <v>649</v>
      </c>
      <c r="C522" s="180">
        <v>44</v>
      </c>
      <c r="D522" s="184" t="s">
        <v>43</v>
      </c>
      <c r="E522" s="184" t="s">
        <v>47</v>
      </c>
      <c r="F522" s="85">
        <f t="array" ref="F522">SUM(IF('Registro egresos I nivel'!$F$2:$F$985=$D522,IF('Registro egresos I nivel'!$T$2:$T$985=$C522,IF('Registro egresos I nivel'!$N$2:$N$985=$E522,IF('Registro egresos I nivel'!$Q$2:$Q$985="Oficio",'Registro egresos I nivel'!$J$2:$J$985,0)))))</f>
        <v>0</v>
      </c>
      <c r="G522" s="184" t="s">
        <v>4738</v>
      </c>
    </row>
    <row r="523" spans="1:7" ht="12.75" hidden="1">
      <c r="A523" s="85">
        <v>2022</v>
      </c>
      <c r="B523" s="184" t="s">
        <v>649</v>
      </c>
      <c r="C523" s="180">
        <v>44</v>
      </c>
      <c r="D523" s="184" t="s">
        <v>43</v>
      </c>
      <c r="E523" s="184" t="s">
        <v>4678</v>
      </c>
      <c r="F523" s="85">
        <f t="array" ref="F523">SUM(IF('Registro egresos I nivel'!$F$2:$F$985=$D523,IF('Registro egresos I nivel'!$T$2:$T$985=$C523,IF('Registro egresos I nivel'!$N$2:$N$985="No Renovación Primer Periodo",IF('Registro egresos I nivel'!$Q$2:$Q$985="Oficio",'Registro egresos I nivel'!$J$2:$J$985,0)))))+SUM(IF('Registro egresos I nivel'!$F$2:$F$985=$D523,IF('Registro egresos I nivel'!$T$2:$T$985=$C523,IF('Registro egresos I nivel'!$N$2:$N$985="No Renovación Segundo Periodo",IF('Registro egresos I nivel'!$Q$2:$Q$985="Oficio",'Registro egresos I nivel'!$J$2:$J$985,0)))))</f>
        <v>0</v>
      </c>
      <c r="G523" s="184" t="s">
        <v>4738</v>
      </c>
    </row>
    <row r="524" spans="1:7" ht="14.25" hidden="1">
      <c r="A524" s="85">
        <v>2022</v>
      </c>
      <c r="B524" s="184" t="s">
        <v>650</v>
      </c>
      <c r="C524" s="180">
        <v>44</v>
      </c>
      <c r="D524" s="184" t="s">
        <v>33</v>
      </c>
      <c r="E524" s="352" t="s">
        <v>36</v>
      </c>
      <c r="F524" s="95">
        <f t="array" ref="F524">SUM(IF('Registro egresos II nivel'!$F$2:$F$997=$D524,IF('Registro egresos II nivel'!$T$2:$T$997=$C524,IF('Registro egresos II nivel'!$N$2:$N$997=$E524,'Registro egresos II nivel'!$AB$2:$AB$997,0))))</f>
        <v>0</v>
      </c>
      <c r="G524" s="353" t="s">
        <v>4737</v>
      </c>
    </row>
    <row r="525" spans="1:7" ht="14.25" hidden="1">
      <c r="A525" s="85">
        <v>2022</v>
      </c>
      <c r="B525" s="184" t="s">
        <v>650</v>
      </c>
      <c r="C525" s="180">
        <v>44</v>
      </c>
      <c r="D525" s="184" t="s">
        <v>33</v>
      </c>
      <c r="E525" s="184" t="s">
        <v>47</v>
      </c>
      <c r="F525" s="95">
        <f t="array" ref="F525">SUM(IF('Registro egresos II nivel'!$F$2:$F$997=$D525,IF('Registro egresos II nivel'!$T$2:$T$997=$C525,IF('Registro egresos II nivel'!$N$2:$N$997=$E525,'Registro egresos II nivel'!$AB$2:$AB$997,0))))</f>
        <v>0</v>
      </c>
      <c r="G525" s="353" t="s">
        <v>4737</v>
      </c>
    </row>
    <row r="526" spans="1:7" ht="14.25" hidden="1">
      <c r="A526" s="85">
        <v>2022</v>
      </c>
      <c r="B526" s="184" t="s">
        <v>650</v>
      </c>
      <c r="C526" s="180">
        <v>44</v>
      </c>
      <c r="D526" s="184" t="s">
        <v>33</v>
      </c>
      <c r="E526" s="184" t="s">
        <v>4678</v>
      </c>
      <c r="F526" s="351">
        <f t="array" ref="F526">SUM(IF('Registro egresos II nivel'!$F$2:$F$997=$D526,IF('Registro egresos II nivel'!$T$2:$T$997=$C526,IF('Registro egresos II nivel'!$N$2:$N$997="No Renovación Primer Periodo",'Registro egresos II nivel'!$AB$2:$AB$997,0))))+SUM(IF('Registro egresos II nivel'!$F$2:$F$997=$D526,IF('Registro egresos II nivel'!$T$2:$T$997=$C526,IF('Registro egresos II nivel'!$N$2:$N$997="No Renovación Segundo Periodo",'Registro egresos II nivel'!$AB$2:$AB$997,0))))</f>
        <v>1</v>
      </c>
      <c r="G526" s="353" t="s">
        <v>4737</v>
      </c>
    </row>
    <row r="527" spans="1:7" ht="14.25" hidden="1">
      <c r="A527" s="85">
        <v>2022</v>
      </c>
      <c r="B527" s="184" t="s">
        <v>650</v>
      </c>
      <c r="C527" s="180">
        <v>44</v>
      </c>
      <c r="D527" s="184" t="s">
        <v>43</v>
      </c>
      <c r="E527" s="352" t="s">
        <v>36</v>
      </c>
      <c r="F527" s="95">
        <f t="array" ref="F527">SUM(IF('Registro egresos II nivel'!$F$2:$F$997=$D527,IF('Registro egresos II nivel'!$T$2:$T$997=$C527,IF('Registro egresos II nivel'!$N$2:$N$997=$E527,'Registro egresos II nivel'!$AB$2:$AB$997,0))))</f>
        <v>0</v>
      </c>
      <c r="G527" s="184" t="s">
        <v>4738</v>
      </c>
    </row>
    <row r="528" spans="1:7" ht="12.75" hidden="1">
      <c r="A528" s="85">
        <v>2022</v>
      </c>
      <c r="B528" s="184" t="s">
        <v>650</v>
      </c>
      <c r="C528" s="180">
        <v>44</v>
      </c>
      <c r="D528" s="184" t="s">
        <v>43</v>
      </c>
      <c r="E528" s="184" t="s">
        <v>47</v>
      </c>
      <c r="F528" s="95">
        <f t="array" ref="F528">SUM(IF('Registro egresos II nivel'!$F$2:$F$997=$D528,IF('Registro egresos II nivel'!$T$2:$T$997=$C528,IF('Registro egresos II nivel'!$N$2:$N$997=$E528,'Registro egresos II nivel'!$AB$2:$AB$997,0))))</f>
        <v>1</v>
      </c>
      <c r="G528" s="184" t="s">
        <v>4738</v>
      </c>
    </row>
    <row r="529" spans="1:7" ht="12.75" hidden="1">
      <c r="A529" s="85">
        <v>2022</v>
      </c>
      <c r="B529" s="184" t="s">
        <v>650</v>
      </c>
      <c r="C529" s="180">
        <v>44</v>
      </c>
      <c r="D529" s="184" t="s">
        <v>43</v>
      </c>
      <c r="E529" s="184" t="s">
        <v>4678</v>
      </c>
      <c r="F529" s="351">
        <f t="array" ref="F529">SUM(IF('Registro egresos II nivel'!$F$2:$F$997=$D529,IF('Registro egresos II nivel'!$T$2:$T$997=$C529,IF('Registro egresos II nivel'!$N$2:$N$997="No Renovación Primer Periodo",'Registro egresos II nivel'!$AB$2:$AB$997,0))))+SUM(IF('Registro egresos II nivel'!$F$2:$F$997=$D529,IF('Registro egresos II nivel'!$T$2:$T$997=$C529,IF('Registro egresos II nivel'!$N$2:$N$997="No Renovación Segundo Periodo",'Registro egresos II nivel'!$AB$2:$AB$997,0))))</f>
        <v>1</v>
      </c>
      <c r="G529" s="184" t="s">
        <v>4738</v>
      </c>
    </row>
    <row r="530" spans="1:7" ht="14.25" hidden="1">
      <c r="A530" s="85">
        <v>2022</v>
      </c>
      <c r="B530" s="184" t="s">
        <v>649</v>
      </c>
      <c r="C530" s="180">
        <v>45</v>
      </c>
      <c r="D530" s="184" t="s">
        <v>33</v>
      </c>
      <c r="E530" s="352" t="s">
        <v>36</v>
      </c>
      <c r="F530" s="85">
        <f t="array" ref="F530">SUM(IF('Registro egresos I nivel'!$F$2:$F$985=$D530,IF('Registro egresos I nivel'!$T$2:$T$985=$C530,IF('Registro egresos I nivel'!$N$2:$N$985=$E530,IF('Registro egresos I nivel'!$Q$2:$Q$985="Oficio",'Registro egresos I nivel'!$J$2:$J$985,0)))))</f>
        <v>0</v>
      </c>
      <c r="G530" s="353" t="s">
        <v>4737</v>
      </c>
    </row>
    <row r="531" spans="1:7" ht="14.25" hidden="1">
      <c r="A531" s="85">
        <v>2022</v>
      </c>
      <c r="B531" s="184" t="s">
        <v>649</v>
      </c>
      <c r="C531" s="180">
        <v>45</v>
      </c>
      <c r="D531" s="184" t="s">
        <v>33</v>
      </c>
      <c r="E531" s="184" t="s">
        <v>47</v>
      </c>
      <c r="F531" s="85">
        <f t="array" ref="F531">SUM(IF('Registro egresos I nivel'!$F$2:$F$985=$D531,IF('Registro egresos I nivel'!$T$2:$T$985=$C531,IF('Registro egresos I nivel'!$N$2:$N$985=$E531,IF('Registro egresos I nivel'!$Q$2:$Q$985="Oficio",'Registro egresos I nivel'!$J$2:$J$985,0)))))</f>
        <v>0</v>
      </c>
      <c r="G531" s="353" t="s">
        <v>4737</v>
      </c>
    </row>
    <row r="532" spans="1:7" ht="14.25" hidden="1">
      <c r="A532" s="85">
        <v>2022</v>
      </c>
      <c r="B532" s="184" t="s">
        <v>649</v>
      </c>
      <c r="C532" s="180">
        <v>45</v>
      </c>
      <c r="D532" s="184" t="s">
        <v>33</v>
      </c>
      <c r="E532" s="184" t="s">
        <v>4678</v>
      </c>
      <c r="F532" s="85">
        <f t="array" ref="F532">SUM(IF('Registro egresos I nivel'!$F$2:$F$985=$D532,IF('Registro egresos I nivel'!$T$2:$T$985=$C532,IF('Registro egresos I nivel'!$N$2:$N$985="No Renovación Primer Periodo",IF('Registro egresos I nivel'!$Q$2:$Q$985="Oficio",'Registro egresos I nivel'!$J$2:$J$985,0)))))+SUM(IF('Registro egresos I nivel'!$F$2:$F$985=$D532,IF('Registro egresos I nivel'!$T$2:$T$985=$C532,IF('Registro egresos I nivel'!$N$2:$N$985="No Renovación Segundo Periodo",IF('Registro egresos I nivel'!$Q$2:$Q$985="Oficio",'Registro egresos I nivel'!$J$2:$J$985,0)))))</f>
        <v>0</v>
      </c>
      <c r="G532" s="353" t="s">
        <v>4737</v>
      </c>
    </row>
    <row r="533" spans="1:7" ht="14.25" hidden="1">
      <c r="A533" s="85">
        <v>2022</v>
      </c>
      <c r="B533" s="184" t="s">
        <v>649</v>
      </c>
      <c r="C533" s="180">
        <v>45</v>
      </c>
      <c r="D533" s="184" t="s">
        <v>43</v>
      </c>
      <c r="E533" s="352" t="s">
        <v>36</v>
      </c>
      <c r="F533" s="85">
        <f t="array" ref="F533">SUM(IF('Registro egresos I nivel'!$F$2:$F$985=$D533,IF('Registro egresos I nivel'!$T$2:$T$985=$C533,IF('Registro egresos I nivel'!$N$2:$N$985=$E533,IF('Registro egresos I nivel'!$Q$2:$Q$985="Oficio",'Registro egresos I nivel'!$J$2:$J$985,0)))))</f>
        <v>0</v>
      </c>
      <c r="G533" s="184" t="s">
        <v>4738</v>
      </c>
    </row>
    <row r="534" spans="1:7" ht="12.75" hidden="1">
      <c r="A534" s="85">
        <v>2022</v>
      </c>
      <c r="B534" s="184" t="s">
        <v>649</v>
      </c>
      <c r="C534" s="180">
        <v>45</v>
      </c>
      <c r="D534" s="184" t="s">
        <v>43</v>
      </c>
      <c r="E534" s="184" t="s">
        <v>47</v>
      </c>
      <c r="F534" s="85">
        <f t="array" ref="F534">SUM(IF('Registro egresos I nivel'!$F$2:$F$985=$D534,IF('Registro egresos I nivel'!$T$2:$T$985=$C534,IF('Registro egresos I nivel'!$N$2:$N$985=$E534,IF('Registro egresos I nivel'!$Q$2:$Q$985="Oficio",'Registro egresos I nivel'!$J$2:$J$985,0)))))</f>
        <v>0</v>
      </c>
      <c r="G534" s="184" t="s">
        <v>4738</v>
      </c>
    </row>
    <row r="535" spans="1:7" ht="12.75" hidden="1">
      <c r="A535" s="85">
        <v>2022</v>
      </c>
      <c r="B535" s="184" t="s">
        <v>649</v>
      </c>
      <c r="C535" s="180">
        <v>45</v>
      </c>
      <c r="D535" s="184" t="s">
        <v>43</v>
      </c>
      <c r="E535" s="184" t="s">
        <v>4678</v>
      </c>
      <c r="F535" s="85">
        <f t="array" ref="F535">SUM(IF('Registro egresos I nivel'!$F$2:$F$985=$D535,IF('Registro egresos I nivel'!$T$2:$T$985=$C535,IF('Registro egresos I nivel'!$N$2:$N$985="No Renovación Primer Periodo",IF('Registro egresos I nivel'!$Q$2:$Q$985="Oficio",'Registro egresos I nivel'!$J$2:$J$985,0)))))+SUM(IF('Registro egresos I nivel'!$F$2:$F$985=$D535,IF('Registro egresos I nivel'!$T$2:$T$985=$C535,IF('Registro egresos I nivel'!$N$2:$N$985="No Renovación Segundo Periodo",IF('Registro egresos I nivel'!$Q$2:$Q$985="Oficio",'Registro egresos I nivel'!$J$2:$J$985,0)))))</f>
        <v>0</v>
      </c>
      <c r="G535" s="184" t="s">
        <v>4738</v>
      </c>
    </row>
    <row r="536" spans="1:7" ht="14.25" hidden="1">
      <c r="A536" s="85">
        <v>2022</v>
      </c>
      <c r="B536" s="184" t="s">
        <v>650</v>
      </c>
      <c r="C536" s="180">
        <v>45</v>
      </c>
      <c r="D536" s="184" t="s">
        <v>33</v>
      </c>
      <c r="E536" s="352" t="s">
        <v>36</v>
      </c>
      <c r="F536" s="95">
        <f t="array" ref="F536">SUM(IF('Registro egresos II nivel'!$F$2:$F$997=$D536,IF('Registro egresos II nivel'!$T$2:$T$997=$C536,IF('Registro egresos II nivel'!$N$2:$N$997=$E536,'Registro egresos II nivel'!$AB$2:$AB$997,0))))</f>
        <v>0</v>
      </c>
      <c r="G536" s="353" t="s">
        <v>4737</v>
      </c>
    </row>
    <row r="537" spans="1:7" ht="14.25" hidden="1">
      <c r="A537" s="85">
        <v>2022</v>
      </c>
      <c r="B537" s="184" t="s">
        <v>650</v>
      </c>
      <c r="C537" s="180">
        <v>45</v>
      </c>
      <c r="D537" s="184" t="s">
        <v>33</v>
      </c>
      <c r="E537" s="184" t="s">
        <v>47</v>
      </c>
      <c r="F537" s="95">
        <f t="array" ref="F537">SUM(IF('Registro egresos II nivel'!$F$2:$F$997=$D537,IF('Registro egresos II nivel'!$T$2:$T$997=$C537,IF('Registro egresos II nivel'!$N$2:$N$997=$E537,'Registro egresos II nivel'!$AB$2:$AB$997,0))))</f>
        <v>0</v>
      </c>
      <c r="G537" s="353" t="s">
        <v>4737</v>
      </c>
    </row>
    <row r="538" spans="1:7" ht="14.25" hidden="1">
      <c r="A538" s="85">
        <v>2022</v>
      </c>
      <c r="B538" s="184" t="s">
        <v>650</v>
      </c>
      <c r="C538" s="180">
        <v>45</v>
      </c>
      <c r="D538" s="184" t="s">
        <v>33</v>
      </c>
      <c r="E538" s="184" t="s">
        <v>4678</v>
      </c>
      <c r="F538" s="351">
        <f t="array" ref="F538">SUM(IF('Registro egresos II nivel'!$F$2:$F$997=$D538,IF('Registro egresos II nivel'!$T$2:$T$997=$C538,IF('Registro egresos II nivel'!$N$2:$N$997="No Renovación Primer Periodo",'Registro egresos II nivel'!$AB$2:$AB$997,0))))+SUM(IF('Registro egresos II nivel'!$F$2:$F$997=$D538,IF('Registro egresos II nivel'!$T$2:$T$997=$C538,IF('Registro egresos II nivel'!$N$2:$N$997="No Renovación Segundo Periodo",'Registro egresos II nivel'!$AB$2:$AB$997,0))))</f>
        <v>0</v>
      </c>
      <c r="G538" s="353" t="s">
        <v>4737</v>
      </c>
    </row>
    <row r="539" spans="1:7" ht="14.25" hidden="1">
      <c r="A539" s="85">
        <v>2022</v>
      </c>
      <c r="B539" s="184" t="s">
        <v>650</v>
      </c>
      <c r="C539" s="180">
        <v>45</v>
      </c>
      <c r="D539" s="184" t="s">
        <v>43</v>
      </c>
      <c r="E539" s="352" t="s">
        <v>36</v>
      </c>
      <c r="F539" s="95">
        <f t="array" ref="F539">SUM(IF('Registro egresos II nivel'!$F$2:$F$997=$D539,IF('Registro egresos II nivel'!$T$2:$T$997=$C539,IF('Registro egresos II nivel'!$N$2:$N$997=$E539,'Registro egresos II nivel'!$AB$2:$AB$997,0))))</f>
        <v>0</v>
      </c>
      <c r="G539" s="184" t="s">
        <v>4738</v>
      </c>
    </row>
    <row r="540" spans="1:7" ht="12.75" hidden="1">
      <c r="A540" s="85">
        <v>2022</v>
      </c>
      <c r="B540" s="184" t="s">
        <v>650</v>
      </c>
      <c r="C540" s="180">
        <v>45</v>
      </c>
      <c r="D540" s="184" t="s">
        <v>43</v>
      </c>
      <c r="E540" s="184" t="s">
        <v>47</v>
      </c>
      <c r="F540" s="95">
        <f t="array" ref="F540">SUM(IF('Registro egresos II nivel'!$F$2:$F$997=$D540,IF('Registro egresos II nivel'!$T$2:$T$997=$C540,IF('Registro egresos II nivel'!$N$2:$N$997=$E540,'Registro egresos II nivel'!$AB$2:$AB$997,0))))</f>
        <v>3</v>
      </c>
      <c r="G540" s="184" t="s">
        <v>4738</v>
      </c>
    </row>
    <row r="541" spans="1:7" ht="12.75" hidden="1">
      <c r="A541" s="85">
        <v>2022</v>
      </c>
      <c r="B541" s="184" t="s">
        <v>650</v>
      </c>
      <c r="C541" s="180">
        <v>45</v>
      </c>
      <c r="D541" s="184" t="s">
        <v>43</v>
      </c>
      <c r="E541" s="184" t="s">
        <v>4678</v>
      </c>
      <c r="F541" s="351">
        <f t="array" ref="F541">SUM(IF('Registro egresos II nivel'!$F$2:$F$997=$D541,IF('Registro egresos II nivel'!$T$2:$T$997=$C541,IF('Registro egresos II nivel'!$N$2:$N$997="No Renovación Primer Periodo",'Registro egresos II nivel'!$AB$2:$AB$997,0))))+SUM(IF('Registro egresos II nivel'!$F$2:$F$997=$D541,IF('Registro egresos II nivel'!$T$2:$T$997=$C541,IF('Registro egresos II nivel'!$N$2:$N$997="No Renovación Segundo Periodo",'Registro egresos II nivel'!$AB$2:$AB$997,0))))</f>
        <v>2</v>
      </c>
      <c r="G541" s="184" t="s">
        <v>4738</v>
      </c>
    </row>
    <row r="542" spans="1:7" ht="14.25" hidden="1">
      <c r="A542" s="85">
        <v>2022</v>
      </c>
      <c r="B542" s="184" t="s">
        <v>649</v>
      </c>
      <c r="C542" s="180">
        <v>46</v>
      </c>
      <c r="D542" s="184" t="s">
        <v>33</v>
      </c>
      <c r="E542" s="352" t="s">
        <v>36</v>
      </c>
      <c r="F542" s="85">
        <f t="array" ref="F542">SUM(IF('Registro egresos I nivel'!$F$2:$F$985=$D542,IF('Registro egresos I nivel'!$T$2:$T$985=$C542,IF('Registro egresos I nivel'!$N$2:$N$985=$E542,IF('Registro egresos I nivel'!$Q$2:$Q$985="Oficio",'Registro egresos I nivel'!$J$2:$J$985,0)))))</f>
        <v>0</v>
      </c>
      <c r="G542" s="353" t="s">
        <v>4737</v>
      </c>
    </row>
    <row r="543" spans="1:7" ht="14.25" hidden="1">
      <c r="A543" s="85">
        <v>2022</v>
      </c>
      <c r="B543" s="184" t="s">
        <v>649</v>
      </c>
      <c r="C543" s="180">
        <v>46</v>
      </c>
      <c r="D543" s="184" t="s">
        <v>33</v>
      </c>
      <c r="E543" s="184" t="s">
        <v>47</v>
      </c>
      <c r="F543" s="85">
        <f t="array" ref="F543">SUM(IF('Registro egresos I nivel'!$F$2:$F$985=$D543,IF('Registro egresos I nivel'!$T$2:$T$985=$C543,IF('Registro egresos I nivel'!$N$2:$N$985=$E543,IF('Registro egresos I nivel'!$Q$2:$Q$985="Oficio",'Registro egresos I nivel'!$J$2:$J$985,0)))))</f>
        <v>0</v>
      </c>
      <c r="G543" s="353" t="s">
        <v>4737</v>
      </c>
    </row>
    <row r="544" spans="1:7" ht="14.25" hidden="1">
      <c r="A544" s="85">
        <v>2022</v>
      </c>
      <c r="B544" s="184" t="s">
        <v>649</v>
      </c>
      <c r="C544" s="180">
        <v>46</v>
      </c>
      <c r="D544" s="184" t="s">
        <v>33</v>
      </c>
      <c r="E544" s="184" t="s">
        <v>4678</v>
      </c>
      <c r="F544" s="85">
        <f t="array" ref="F544">SUM(IF('Registro egresos I nivel'!$F$2:$F$985=$D544,IF('Registro egresos I nivel'!$T$2:$T$985=$C544,IF('Registro egresos I nivel'!$N$2:$N$985="No Renovación Primer Periodo",IF('Registro egresos I nivel'!$Q$2:$Q$985="Oficio",'Registro egresos I nivel'!$J$2:$J$985,0)))))+SUM(IF('Registro egresos I nivel'!$F$2:$F$985=$D544,IF('Registro egresos I nivel'!$T$2:$T$985=$C544,IF('Registro egresos I nivel'!$N$2:$N$985="No Renovación Segundo Periodo",IF('Registro egresos I nivel'!$Q$2:$Q$985="Oficio",'Registro egresos I nivel'!$J$2:$J$985,0)))))</f>
        <v>0</v>
      </c>
      <c r="G544" s="353" t="s">
        <v>4737</v>
      </c>
    </row>
    <row r="545" spans="1:7" ht="14.25" hidden="1">
      <c r="A545" s="85">
        <v>2022</v>
      </c>
      <c r="B545" s="184" t="s">
        <v>649</v>
      </c>
      <c r="C545" s="180">
        <v>46</v>
      </c>
      <c r="D545" s="184" t="s">
        <v>43</v>
      </c>
      <c r="E545" s="352" t="s">
        <v>36</v>
      </c>
      <c r="F545" s="85">
        <f t="array" ref="F545">SUM(IF('Registro egresos I nivel'!$F$2:$F$985=$D545,IF('Registro egresos I nivel'!$T$2:$T$985=$C545,IF('Registro egresos I nivel'!$N$2:$N$985=$E545,IF('Registro egresos I nivel'!$Q$2:$Q$985="Oficio",'Registro egresos I nivel'!$J$2:$J$985,0)))))</f>
        <v>0</v>
      </c>
      <c r="G545" s="184" t="s">
        <v>4738</v>
      </c>
    </row>
    <row r="546" spans="1:7" ht="12.75" hidden="1">
      <c r="A546" s="85">
        <v>2022</v>
      </c>
      <c r="B546" s="184" t="s">
        <v>649</v>
      </c>
      <c r="C546" s="180">
        <v>46</v>
      </c>
      <c r="D546" s="184" t="s">
        <v>43</v>
      </c>
      <c r="E546" s="184" t="s">
        <v>47</v>
      </c>
      <c r="F546" s="85">
        <f t="array" ref="F546">SUM(IF('Registro egresos I nivel'!$F$2:$F$985=$D546,IF('Registro egresos I nivel'!$T$2:$T$985=$C546,IF('Registro egresos I nivel'!$N$2:$N$985=$E546,IF('Registro egresos I nivel'!$Q$2:$Q$985="Oficio",'Registro egresos I nivel'!$J$2:$J$985,0)))))</f>
        <v>0</v>
      </c>
      <c r="G546" s="184" t="s">
        <v>4738</v>
      </c>
    </row>
    <row r="547" spans="1:7" ht="12.75" hidden="1">
      <c r="A547" s="85">
        <v>2022</v>
      </c>
      <c r="B547" s="184" t="s">
        <v>649</v>
      </c>
      <c r="C547" s="180">
        <v>46</v>
      </c>
      <c r="D547" s="184" t="s">
        <v>43</v>
      </c>
      <c r="E547" s="184" t="s">
        <v>4678</v>
      </c>
      <c r="F547" s="85">
        <f t="array" ref="F547">SUM(IF('Registro egresos I nivel'!$F$2:$F$985=$D547,IF('Registro egresos I nivel'!$T$2:$T$985=$C547,IF('Registro egresos I nivel'!$N$2:$N$985="No Renovación Primer Periodo",IF('Registro egresos I nivel'!$Q$2:$Q$985="Oficio",'Registro egresos I nivel'!$J$2:$J$985,0)))))+SUM(IF('Registro egresos I nivel'!$F$2:$F$985=$D547,IF('Registro egresos I nivel'!$T$2:$T$985=$C547,IF('Registro egresos I nivel'!$N$2:$N$985="No Renovación Segundo Periodo",IF('Registro egresos I nivel'!$Q$2:$Q$985="Oficio",'Registro egresos I nivel'!$J$2:$J$985,0)))))</f>
        <v>0</v>
      </c>
      <c r="G547" s="184" t="s">
        <v>4738</v>
      </c>
    </row>
    <row r="548" spans="1:7" ht="14.25" hidden="1">
      <c r="A548" s="85">
        <v>2022</v>
      </c>
      <c r="B548" s="184" t="s">
        <v>650</v>
      </c>
      <c r="C548" s="180">
        <v>46</v>
      </c>
      <c r="D548" s="184" t="s">
        <v>33</v>
      </c>
      <c r="E548" s="352" t="s">
        <v>36</v>
      </c>
      <c r="F548" s="95">
        <f t="array" ref="F548">SUM(IF('Registro egresos II nivel'!$F$2:$F$997=$D548,IF('Registro egresos II nivel'!$T$2:$T$997=$C548,IF('Registro egresos II nivel'!$N$2:$N$997=$E548,'Registro egresos II nivel'!$AB$2:$AB$997,0))))</f>
        <v>1</v>
      </c>
      <c r="G548" s="353" t="s">
        <v>4737</v>
      </c>
    </row>
    <row r="549" spans="1:7" ht="14.25" hidden="1">
      <c r="A549" s="85">
        <v>2022</v>
      </c>
      <c r="B549" s="184" t="s">
        <v>650</v>
      </c>
      <c r="C549" s="180">
        <v>46</v>
      </c>
      <c r="D549" s="184" t="s">
        <v>33</v>
      </c>
      <c r="E549" s="184" t="s">
        <v>47</v>
      </c>
      <c r="F549" s="95">
        <f t="array" ref="F549">SUM(IF('Registro egresos II nivel'!$F$2:$F$997=$D549,IF('Registro egresos II nivel'!$T$2:$T$997=$C549,IF('Registro egresos II nivel'!$N$2:$N$997=$E549,'Registro egresos II nivel'!$AB$2:$AB$997,0))))</f>
        <v>0</v>
      </c>
      <c r="G549" s="353" t="s">
        <v>4737</v>
      </c>
    </row>
    <row r="550" spans="1:7" ht="14.25" hidden="1">
      <c r="A550" s="85">
        <v>2022</v>
      </c>
      <c r="B550" s="184" t="s">
        <v>650</v>
      </c>
      <c r="C550" s="180">
        <v>46</v>
      </c>
      <c r="D550" s="184" t="s">
        <v>33</v>
      </c>
      <c r="E550" s="184" t="s">
        <v>4678</v>
      </c>
      <c r="F550" s="351">
        <f t="array" ref="F550">SUM(IF('Registro egresos II nivel'!$F$2:$F$997=$D550,IF('Registro egresos II nivel'!$T$2:$T$997=$C550,IF('Registro egresos II nivel'!$N$2:$N$997="No Renovación Primer Periodo",'Registro egresos II nivel'!$AB$2:$AB$997,0))))+SUM(IF('Registro egresos II nivel'!$F$2:$F$997=$D550,IF('Registro egresos II nivel'!$T$2:$T$997=$C550,IF('Registro egresos II nivel'!$N$2:$N$997="No Renovación Segundo Periodo",'Registro egresos II nivel'!$AB$2:$AB$997,0))))</f>
        <v>0</v>
      </c>
      <c r="G550" s="353" t="s">
        <v>4737</v>
      </c>
    </row>
    <row r="551" spans="1:7" ht="14.25" hidden="1">
      <c r="A551" s="85">
        <v>2022</v>
      </c>
      <c r="B551" s="184" t="s">
        <v>650</v>
      </c>
      <c r="C551" s="180">
        <v>46</v>
      </c>
      <c r="D551" s="184" t="s">
        <v>43</v>
      </c>
      <c r="E551" s="352" t="s">
        <v>36</v>
      </c>
      <c r="F551" s="95">
        <f t="array" ref="F551">SUM(IF('Registro egresos II nivel'!$F$2:$F$997=$D551,IF('Registro egresos II nivel'!$T$2:$T$997=$C551,IF('Registro egresos II nivel'!$N$2:$N$997=$E551,'Registro egresos II nivel'!$AB$2:$AB$997,0))))</f>
        <v>1</v>
      </c>
      <c r="G551" s="184" t="s">
        <v>4738</v>
      </c>
    </row>
    <row r="552" spans="1:7" ht="12.75" hidden="1">
      <c r="A552" s="85">
        <v>2022</v>
      </c>
      <c r="B552" s="184" t="s">
        <v>650</v>
      </c>
      <c r="C552" s="180">
        <v>46</v>
      </c>
      <c r="D552" s="184" t="s">
        <v>43</v>
      </c>
      <c r="E552" s="184" t="s">
        <v>47</v>
      </c>
      <c r="F552" s="95">
        <f t="array" ref="F552">SUM(IF('Registro egresos II nivel'!$F$2:$F$997=$D552,IF('Registro egresos II nivel'!$T$2:$T$997=$C552,IF('Registro egresos II nivel'!$N$2:$N$997=$E552,'Registro egresos II nivel'!$AB$2:$AB$997,0))))</f>
        <v>1</v>
      </c>
      <c r="G552" s="184" t="s">
        <v>4738</v>
      </c>
    </row>
    <row r="553" spans="1:7" ht="12.75" hidden="1">
      <c r="A553" s="85">
        <v>2022</v>
      </c>
      <c r="B553" s="184" t="s">
        <v>650</v>
      </c>
      <c r="C553" s="180">
        <v>46</v>
      </c>
      <c r="D553" s="184" t="s">
        <v>43</v>
      </c>
      <c r="E553" s="184" t="s">
        <v>4678</v>
      </c>
      <c r="F553" s="351">
        <f t="array" ref="F553">SUM(IF('Registro egresos II nivel'!$F$2:$F$997=$D553,IF('Registro egresos II nivel'!$T$2:$T$997=$C553,IF('Registro egresos II nivel'!$N$2:$N$997="No Renovación Primer Periodo",'Registro egresos II nivel'!$AB$2:$AB$997,0))))+SUM(IF('Registro egresos II nivel'!$F$2:$F$997=$D553,IF('Registro egresos II nivel'!$T$2:$T$997=$C553,IF('Registro egresos II nivel'!$N$2:$N$997="No Renovación Segundo Periodo",'Registro egresos II nivel'!$AB$2:$AB$997,0))))</f>
        <v>0</v>
      </c>
      <c r="G553" s="184" t="s">
        <v>4738</v>
      </c>
    </row>
    <row r="554" spans="1:7" ht="14.25" hidden="1">
      <c r="A554" s="85">
        <v>2022</v>
      </c>
      <c r="B554" s="184" t="s">
        <v>649</v>
      </c>
      <c r="C554" s="180">
        <v>47</v>
      </c>
      <c r="D554" s="184" t="s">
        <v>33</v>
      </c>
      <c r="E554" s="352" t="s">
        <v>36</v>
      </c>
      <c r="F554" s="85">
        <f t="array" ref="F554">SUM(IF('Registro egresos I nivel'!$F$2:$F$985=$D554,IF('Registro egresos I nivel'!$T$2:$T$985=$C554,IF('Registro egresos I nivel'!$N$2:$N$985=$E554,IF('Registro egresos I nivel'!$Q$2:$Q$985="Oficio",'Registro egresos I nivel'!$J$2:$J$985,0)))))</f>
        <v>0</v>
      </c>
      <c r="G554" s="353" t="s">
        <v>4737</v>
      </c>
    </row>
    <row r="555" spans="1:7" ht="14.25" hidden="1">
      <c r="A555" s="85">
        <v>2022</v>
      </c>
      <c r="B555" s="184" t="s">
        <v>649</v>
      </c>
      <c r="C555" s="180">
        <v>47</v>
      </c>
      <c r="D555" s="184" t="s">
        <v>33</v>
      </c>
      <c r="E555" s="184" t="s">
        <v>47</v>
      </c>
      <c r="F555" s="85">
        <f t="array" ref="F555">SUM(IF('Registro egresos I nivel'!$F$2:$F$985=$D555,IF('Registro egresos I nivel'!$T$2:$T$985=$C555,IF('Registro egresos I nivel'!$N$2:$N$985=$E555,IF('Registro egresos I nivel'!$Q$2:$Q$985="Oficio",'Registro egresos I nivel'!$J$2:$J$985,0)))))</f>
        <v>0</v>
      </c>
      <c r="G555" s="353" t="s">
        <v>4737</v>
      </c>
    </row>
    <row r="556" spans="1:7" ht="14.25" hidden="1">
      <c r="A556" s="85">
        <v>2022</v>
      </c>
      <c r="B556" s="184" t="s">
        <v>649</v>
      </c>
      <c r="C556" s="180">
        <v>47</v>
      </c>
      <c r="D556" s="184" t="s">
        <v>33</v>
      </c>
      <c r="E556" s="184" t="s">
        <v>4678</v>
      </c>
      <c r="F556" s="85">
        <f t="array" ref="F556">SUM(IF('Registro egresos I nivel'!$F$2:$F$985=$D556,IF('Registro egresos I nivel'!$T$2:$T$985=$C556,IF('Registro egresos I nivel'!$N$2:$N$985="No Renovación Primer Periodo",IF('Registro egresos I nivel'!$Q$2:$Q$985="Oficio",'Registro egresos I nivel'!$J$2:$J$985,0)))))+SUM(IF('Registro egresos I nivel'!$F$2:$F$985=$D556,IF('Registro egresos I nivel'!$T$2:$T$985=$C556,IF('Registro egresos I nivel'!$N$2:$N$985="No Renovación Segundo Periodo",IF('Registro egresos I nivel'!$Q$2:$Q$985="Oficio",'Registro egresos I nivel'!$J$2:$J$985,0)))))</f>
        <v>0</v>
      </c>
      <c r="G556" s="353" t="s">
        <v>4737</v>
      </c>
    </row>
    <row r="557" spans="1:7" ht="14.25" hidden="1">
      <c r="A557" s="85">
        <v>2022</v>
      </c>
      <c r="B557" s="184" t="s">
        <v>649</v>
      </c>
      <c r="C557" s="180">
        <v>47</v>
      </c>
      <c r="D557" s="184" t="s">
        <v>43</v>
      </c>
      <c r="E557" s="352" t="s">
        <v>36</v>
      </c>
      <c r="F557" s="85">
        <f t="array" ref="F557">SUM(IF('Registro egresos I nivel'!$F$2:$F$985=$D557,IF('Registro egresos I nivel'!$T$2:$T$985=$C557,IF('Registro egresos I nivel'!$N$2:$N$985=$E557,IF('Registro egresos I nivel'!$Q$2:$Q$985="Oficio",'Registro egresos I nivel'!$J$2:$J$985,0)))))</f>
        <v>0</v>
      </c>
      <c r="G557" s="184" t="s">
        <v>4738</v>
      </c>
    </row>
    <row r="558" spans="1:7" ht="12.75" hidden="1">
      <c r="A558" s="85">
        <v>2022</v>
      </c>
      <c r="B558" s="184" t="s">
        <v>649</v>
      </c>
      <c r="C558" s="180">
        <v>47</v>
      </c>
      <c r="D558" s="184" t="s">
        <v>43</v>
      </c>
      <c r="E558" s="184" t="s">
        <v>47</v>
      </c>
      <c r="F558" s="85">
        <f t="array" ref="F558">SUM(IF('Registro egresos I nivel'!$F$2:$F$985=$D558,IF('Registro egresos I nivel'!$T$2:$T$985=$C558,IF('Registro egresos I nivel'!$N$2:$N$985=$E558,IF('Registro egresos I nivel'!$Q$2:$Q$985="Oficio",'Registro egresos I nivel'!$J$2:$J$985,0)))))</f>
        <v>1</v>
      </c>
      <c r="G558" s="184" t="s">
        <v>4738</v>
      </c>
    </row>
    <row r="559" spans="1:7" ht="12.75" hidden="1">
      <c r="A559" s="85">
        <v>2022</v>
      </c>
      <c r="B559" s="184" t="s">
        <v>649</v>
      </c>
      <c r="C559" s="180">
        <v>47</v>
      </c>
      <c r="D559" s="184" t="s">
        <v>43</v>
      </c>
      <c r="E559" s="184" t="s">
        <v>4678</v>
      </c>
      <c r="F559" s="85">
        <f t="array" ref="F559">SUM(IF('Registro egresos I nivel'!$F$2:$F$985=$D559,IF('Registro egresos I nivel'!$T$2:$T$985=$C559,IF('Registro egresos I nivel'!$N$2:$N$985="No Renovación Primer Periodo",IF('Registro egresos I nivel'!$Q$2:$Q$985="Oficio",'Registro egresos I nivel'!$J$2:$J$985,0)))))+SUM(IF('Registro egresos I nivel'!$F$2:$F$985=$D559,IF('Registro egresos I nivel'!$T$2:$T$985=$C559,IF('Registro egresos I nivel'!$N$2:$N$985="No Renovación Segundo Periodo",IF('Registro egresos I nivel'!$Q$2:$Q$985="Oficio",'Registro egresos I nivel'!$J$2:$J$985,0)))))</f>
        <v>0</v>
      </c>
      <c r="G559" s="184" t="s">
        <v>4738</v>
      </c>
    </row>
    <row r="560" spans="1:7" ht="14.25" hidden="1">
      <c r="A560" s="85">
        <v>2022</v>
      </c>
      <c r="B560" s="184" t="s">
        <v>650</v>
      </c>
      <c r="C560" s="180">
        <v>47</v>
      </c>
      <c r="D560" s="184" t="s">
        <v>33</v>
      </c>
      <c r="E560" s="352" t="s">
        <v>36</v>
      </c>
      <c r="F560" s="95">
        <f t="array" ref="F560">SUM(IF('Registro egresos II nivel'!$F$2:$F$997=$D560,IF('Registro egresos II nivel'!$T$2:$T$997=$C560,IF('Registro egresos II nivel'!$N$2:$N$997=$E560,'Registro egresos II nivel'!$AB$2:$AB$997,0))))</f>
        <v>0</v>
      </c>
      <c r="G560" s="353" t="s">
        <v>4737</v>
      </c>
    </row>
    <row r="561" spans="1:7" ht="14.25" hidden="1">
      <c r="A561" s="85">
        <v>2022</v>
      </c>
      <c r="B561" s="184" t="s">
        <v>650</v>
      </c>
      <c r="C561" s="180">
        <v>47</v>
      </c>
      <c r="D561" s="184" t="s">
        <v>33</v>
      </c>
      <c r="E561" s="184" t="s">
        <v>47</v>
      </c>
      <c r="F561" s="95">
        <f t="array" ref="F561">SUM(IF('Registro egresos II nivel'!$F$2:$F$997=$D561,IF('Registro egresos II nivel'!$T$2:$T$997=$C561,IF('Registro egresos II nivel'!$N$2:$N$997=$E561,'Registro egresos II nivel'!$AB$2:$AB$997,0))))</f>
        <v>1</v>
      </c>
      <c r="G561" s="353" t="s">
        <v>4737</v>
      </c>
    </row>
    <row r="562" spans="1:7" ht="14.25" hidden="1">
      <c r="A562" s="85">
        <v>2022</v>
      </c>
      <c r="B562" s="184" t="s">
        <v>650</v>
      </c>
      <c r="C562" s="180">
        <v>47</v>
      </c>
      <c r="D562" s="184" t="s">
        <v>33</v>
      </c>
      <c r="E562" s="184" t="s">
        <v>4678</v>
      </c>
      <c r="F562" s="351">
        <f t="array" ref="F562">SUM(IF('Registro egresos II nivel'!$F$2:$F$997=$D562,IF('Registro egresos II nivel'!$T$2:$T$997=$C562,IF('Registro egresos II nivel'!$N$2:$N$997="No Renovación Primer Periodo",'Registro egresos II nivel'!$AB$2:$AB$997,0))))+SUM(IF('Registro egresos II nivel'!$F$2:$F$997=$D562,IF('Registro egresos II nivel'!$T$2:$T$997=$C562,IF('Registro egresos II nivel'!$N$2:$N$997="No Renovación Segundo Periodo",'Registro egresos II nivel'!$AB$2:$AB$997,0))))</f>
        <v>1</v>
      </c>
      <c r="G562" s="353" t="s">
        <v>4737</v>
      </c>
    </row>
    <row r="563" spans="1:7" ht="14.25" hidden="1">
      <c r="A563" s="85">
        <v>2022</v>
      </c>
      <c r="B563" s="184" t="s">
        <v>650</v>
      </c>
      <c r="C563" s="180">
        <v>47</v>
      </c>
      <c r="D563" s="184" t="s">
        <v>43</v>
      </c>
      <c r="E563" s="352" t="s">
        <v>36</v>
      </c>
      <c r="F563" s="95">
        <f t="array" ref="F563">SUM(IF('Registro egresos II nivel'!$F$2:$F$997=$D563,IF('Registro egresos II nivel'!$T$2:$T$997=$C563,IF('Registro egresos II nivel'!$N$2:$N$997=$E563,'Registro egresos II nivel'!$AB$2:$AB$997,0))))</f>
        <v>2</v>
      </c>
      <c r="G563" s="184" t="s">
        <v>4738</v>
      </c>
    </row>
    <row r="564" spans="1:7" ht="12.75" hidden="1">
      <c r="A564" s="85">
        <v>2022</v>
      </c>
      <c r="B564" s="184" t="s">
        <v>650</v>
      </c>
      <c r="C564" s="180">
        <v>47</v>
      </c>
      <c r="D564" s="184" t="s">
        <v>43</v>
      </c>
      <c r="E564" s="184" t="s">
        <v>47</v>
      </c>
      <c r="F564" s="95">
        <f t="array" ref="F564">SUM(IF('Registro egresos II nivel'!$F$2:$F$997=$D564,IF('Registro egresos II nivel'!$T$2:$T$997=$C564,IF('Registro egresos II nivel'!$N$2:$N$997=$E564,'Registro egresos II nivel'!$AB$2:$AB$997,0))))</f>
        <v>0</v>
      </c>
      <c r="G564" s="184" t="s">
        <v>4738</v>
      </c>
    </row>
    <row r="565" spans="1:7" ht="12.75" hidden="1">
      <c r="A565" s="85">
        <v>2022</v>
      </c>
      <c r="B565" s="184" t="s">
        <v>650</v>
      </c>
      <c r="C565" s="180">
        <v>47</v>
      </c>
      <c r="D565" s="184" t="s">
        <v>43</v>
      </c>
      <c r="E565" s="184" t="s">
        <v>4678</v>
      </c>
      <c r="F565" s="351">
        <f t="array" ref="F565">SUM(IF('Registro egresos II nivel'!$F$2:$F$997=$D565,IF('Registro egresos II nivel'!$T$2:$T$997=$C565,IF('Registro egresos II nivel'!$N$2:$N$997="No Renovación Primer Periodo",'Registro egresos II nivel'!$AB$2:$AB$997,0))))+SUM(IF('Registro egresos II nivel'!$F$2:$F$997=$D565,IF('Registro egresos II nivel'!$T$2:$T$997=$C565,IF('Registro egresos II nivel'!$N$2:$N$997="No Renovación Segundo Periodo",'Registro egresos II nivel'!$AB$2:$AB$997,0))))</f>
        <v>6</v>
      </c>
      <c r="G565" s="184" t="s">
        <v>4738</v>
      </c>
    </row>
    <row r="566" spans="1:7" ht="14.25" hidden="1">
      <c r="A566" s="85">
        <v>2022</v>
      </c>
      <c r="B566" s="184" t="s">
        <v>649</v>
      </c>
      <c r="C566" s="180">
        <v>48</v>
      </c>
      <c r="D566" s="184" t="s">
        <v>33</v>
      </c>
      <c r="E566" s="352" t="s">
        <v>36</v>
      </c>
      <c r="F566" s="85">
        <f t="array" ref="F566">SUM(IF('Registro egresos I nivel'!$F$2:$F$985=$D566,IF('Registro egresos I nivel'!$T$2:$T$985=$C566,IF('Registro egresos I nivel'!$N$2:$N$985=$E566,IF('Registro egresos I nivel'!$Q$2:$Q$985="Oficio",'Registro egresos I nivel'!$J$2:$J$985,0)))))</f>
        <v>0</v>
      </c>
      <c r="G566" s="353" t="s">
        <v>4737</v>
      </c>
    </row>
    <row r="567" spans="1:7" ht="14.25" hidden="1">
      <c r="A567" s="85">
        <v>2022</v>
      </c>
      <c r="B567" s="184" t="s">
        <v>649</v>
      </c>
      <c r="C567" s="180">
        <v>48</v>
      </c>
      <c r="D567" s="184" t="s">
        <v>33</v>
      </c>
      <c r="E567" s="184" t="s">
        <v>47</v>
      </c>
      <c r="F567" s="85">
        <f t="array" ref="F567">SUM(IF('Registro egresos I nivel'!$F$2:$F$985=$D567,IF('Registro egresos I nivel'!$T$2:$T$985=$C567,IF('Registro egresos I nivel'!$N$2:$N$985=$E567,IF('Registro egresos I nivel'!$Q$2:$Q$985="Oficio",'Registro egresos I nivel'!$J$2:$J$985,0)))))</f>
        <v>0</v>
      </c>
      <c r="G567" s="353" t="s">
        <v>4737</v>
      </c>
    </row>
    <row r="568" spans="1:7" ht="14.25" hidden="1">
      <c r="A568" s="85">
        <v>2022</v>
      </c>
      <c r="B568" s="184" t="s">
        <v>649</v>
      </c>
      <c r="C568" s="180">
        <v>48</v>
      </c>
      <c r="D568" s="184" t="s">
        <v>33</v>
      </c>
      <c r="E568" s="184" t="s">
        <v>4678</v>
      </c>
      <c r="F568" s="85">
        <f t="array" ref="F568">SUM(IF('Registro egresos I nivel'!$F$2:$F$985=$D568,IF('Registro egresos I nivel'!$T$2:$T$985=$C568,IF('Registro egresos I nivel'!$N$2:$N$985="No Renovación Primer Periodo",IF('Registro egresos I nivel'!$Q$2:$Q$985="Oficio",'Registro egresos I nivel'!$J$2:$J$985,0)))))+SUM(IF('Registro egresos I nivel'!$F$2:$F$985=$D568,IF('Registro egresos I nivel'!$T$2:$T$985=$C568,IF('Registro egresos I nivel'!$N$2:$N$985="No Renovación Segundo Periodo",IF('Registro egresos I nivel'!$Q$2:$Q$985="Oficio",'Registro egresos I nivel'!$J$2:$J$985,0)))))</f>
        <v>0</v>
      </c>
      <c r="G568" s="353" t="s">
        <v>4737</v>
      </c>
    </row>
    <row r="569" spans="1:7" ht="14.25" hidden="1">
      <c r="A569" s="85">
        <v>2022</v>
      </c>
      <c r="B569" s="184" t="s">
        <v>649</v>
      </c>
      <c r="C569" s="180">
        <v>48</v>
      </c>
      <c r="D569" s="184" t="s">
        <v>43</v>
      </c>
      <c r="E569" s="352" t="s">
        <v>36</v>
      </c>
      <c r="F569" s="85">
        <f t="array" ref="F569">SUM(IF('Registro egresos I nivel'!$F$2:$F$985=$D569,IF('Registro egresos I nivel'!$T$2:$T$985=$C569,IF('Registro egresos I nivel'!$N$2:$N$985=$E569,IF('Registro egresos I nivel'!$Q$2:$Q$985="Oficio",'Registro egresos I nivel'!$J$2:$J$985,0)))))</f>
        <v>0</v>
      </c>
      <c r="G569" s="184" t="s">
        <v>4738</v>
      </c>
    </row>
    <row r="570" spans="1:7" ht="12.75" hidden="1">
      <c r="A570" s="85">
        <v>2022</v>
      </c>
      <c r="B570" s="184" t="s">
        <v>649</v>
      </c>
      <c r="C570" s="180">
        <v>48</v>
      </c>
      <c r="D570" s="184" t="s">
        <v>43</v>
      </c>
      <c r="E570" s="184" t="s">
        <v>47</v>
      </c>
      <c r="F570" s="85">
        <f t="array" ref="F570">SUM(IF('Registro egresos I nivel'!$F$2:$F$985=$D570,IF('Registro egresos I nivel'!$T$2:$T$985=$C570,IF('Registro egresos I nivel'!$N$2:$N$985=$E570,IF('Registro egresos I nivel'!$Q$2:$Q$985="Oficio",'Registro egresos I nivel'!$J$2:$J$985,0)))))</f>
        <v>0</v>
      </c>
      <c r="G570" s="184" t="s">
        <v>4738</v>
      </c>
    </row>
    <row r="571" spans="1:7" ht="12.75" hidden="1">
      <c r="A571" s="85">
        <v>2022</v>
      </c>
      <c r="B571" s="184" t="s">
        <v>649</v>
      </c>
      <c r="C571" s="180">
        <v>48</v>
      </c>
      <c r="D571" s="184" t="s">
        <v>43</v>
      </c>
      <c r="E571" s="184" t="s">
        <v>4678</v>
      </c>
      <c r="F571" s="85">
        <f t="array" ref="F571">SUM(IF('Registro egresos I nivel'!$F$2:$F$985=$D571,IF('Registro egresos I nivel'!$T$2:$T$985=$C571,IF('Registro egresos I nivel'!$N$2:$N$985="No Renovación Primer Periodo",IF('Registro egresos I nivel'!$Q$2:$Q$985="Oficio",'Registro egresos I nivel'!$J$2:$J$985,0)))))+SUM(IF('Registro egresos I nivel'!$F$2:$F$985=$D571,IF('Registro egresos I nivel'!$T$2:$T$985=$C571,IF('Registro egresos I nivel'!$N$2:$N$985="No Renovación Segundo Periodo",IF('Registro egresos I nivel'!$Q$2:$Q$985="Oficio",'Registro egresos I nivel'!$J$2:$J$985,0)))))</f>
        <v>0</v>
      </c>
      <c r="G571" s="184" t="s">
        <v>4738</v>
      </c>
    </row>
    <row r="572" spans="1:7" ht="14.25" hidden="1">
      <c r="A572" s="85">
        <v>2022</v>
      </c>
      <c r="B572" s="184" t="s">
        <v>650</v>
      </c>
      <c r="C572" s="180">
        <v>48</v>
      </c>
      <c r="D572" s="184" t="s">
        <v>33</v>
      </c>
      <c r="E572" s="352" t="s">
        <v>36</v>
      </c>
      <c r="F572" s="95">
        <f t="array" ref="F572">SUM(IF('Registro egresos II nivel'!$F$2:$F$997=$D572,IF('Registro egresos II nivel'!$T$2:$T$997=$C572,IF('Registro egresos II nivel'!$N$2:$N$997=$E572,'Registro egresos II nivel'!$AB$2:$AB$997,0))))</f>
        <v>2</v>
      </c>
      <c r="G572" s="353" t="s">
        <v>4737</v>
      </c>
    </row>
    <row r="573" spans="1:7" ht="14.25" hidden="1">
      <c r="A573" s="85">
        <v>2022</v>
      </c>
      <c r="B573" s="184" t="s">
        <v>650</v>
      </c>
      <c r="C573" s="180">
        <v>48</v>
      </c>
      <c r="D573" s="184" t="s">
        <v>33</v>
      </c>
      <c r="E573" s="184" t="s">
        <v>47</v>
      </c>
      <c r="F573" s="95">
        <f t="array" ref="F573">SUM(IF('Registro egresos II nivel'!$F$2:$F$997=$D573,IF('Registro egresos II nivel'!$T$2:$T$997=$C573,IF('Registro egresos II nivel'!$N$2:$N$997=$E573,'Registro egresos II nivel'!$AB$2:$AB$997,0))))</f>
        <v>1</v>
      </c>
      <c r="G573" s="353" t="s">
        <v>4737</v>
      </c>
    </row>
    <row r="574" spans="1:7" ht="14.25" hidden="1">
      <c r="A574" s="85">
        <v>2022</v>
      </c>
      <c r="B574" s="184" t="s">
        <v>650</v>
      </c>
      <c r="C574" s="180">
        <v>48</v>
      </c>
      <c r="D574" s="184" t="s">
        <v>33</v>
      </c>
      <c r="E574" s="184" t="s">
        <v>4678</v>
      </c>
      <c r="F574" s="351">
        <f t="array" ref="F574">SUM(IF('Registro egresos II nivel'!$F$2:$F$997=$D574,IF('Registro egresos II nivel'!$T$2:$T$997=$C574,IF('Registro egresos II nivel'!$N$2:$N$997="No Renovación Primer Periodo",'Registro egresos II nivel'!$AB$2:$AB$997,0))))+SUM(IF('Registro egresos II nivel'!$F$2:$F$997=$D574,IF('Registro egresos II nivel'!$T$2:$T$997=$C574,IF('Registro egresos II nivel'!$N$2:$N$997="No Renovación Segundo Periodo",'Registro egresos II nivel'!$AB$2:$AB$997,0))))</f>
        <v>0</v>
      </c>
      <c r="G574" s="353" t="s">
        <v>4737</v>
      </c>
    </row>
    <row r="575" spans="1:7" ht="14.25" hidden="1">
      <c r="A575" s="85">
        <v>2022</v>
      </c>
      <c r="B575" s="184" t="s">
        <v>650</v>
      </c>
      <c r="C575" s="180">
        <v>48</v>
      </c>
      <c r="D575" s="184" t="s">
        <v>43</v>
      </c>
      <c r="E575" s="352" t="s">
        <v>36</v>
      </c>
      <c r="F575" s="95">
        <f t="array" ref="F575">SUM(IF('Registro egresos II nivel'!$F$2:$F$997=$D575,IF('Registro egresos II nivel'!$T$2:$T$997=$C575,IF('Registro egresos II nivel'!$N$2:$N$997=$E575,'Registro egresos II nivel'!$AB$2:$AB$997,0))))</f>
        <v>1</v>
      </c>
      <c r="G575" s="184" t="s">
        <v>4738</v>
      </c>
    </row>
    <row r="576" spans="1:7" ht="12.75" hidden="1">
      <c r="A576" s="85">
        <v>2022</v>
      </c>
      <c r="B576" s="184" t="s">
        <v>650</v>
      </c>
      <c r="C576" s="180">
        <v>48</v>
      </c>
      <c r="D576" s="184" t="s">
        <v>43</v>
      </c>
      <c r="E576" s="184" t="s">
        <v>47</v>
      </c>
      <c r="F576" s="95">
        <f t="array" ref="F576">SUM(IF('Registro egresos II nivel'!$F$2:$F$997=$D576,IF('Registro egresos II nivel'!$T$2:$T$997=$C576,IF('Registro egresos II nivel'!$N$2:$N$997=$E576,'Registro egresos II nivel'!$AB$2:$AB$997,0))))</f>
        <v>0</v>
      </c>
      <c r="G576" s="184" t="s">
        <v>4738</v>
      </c>
    </row>
    <row r="577" spans="1:7" ht="12.75" hidden="1">
      <c r="A577" s="85">
        <v>2022</v>
      </c>
      <c r="B577" s="184" t="s">
        <v>650</v>
      </c>
      <c r="C577" s="180">
        <v>48</v>
      </c>
      <c r="D577" s="184" t="s">
        <v>43</v>
      </c>
      <c r="E577" s="184" t="s">
        <v>4678</v>
      </c>
      <c r="F577" s="351">
        <f t="array" ref="F577">SUM(IF('Registro egresos II nivel'!$F$2:$F$997=$D577,IF('Registro egresos II nivel'!$T$2:$T$997=$C577,IF('Registro egresos II nivel'!$N$2:$N$997="No Renovación Primer Periodo",'Registro egresos II nivel'!$AB$2:$AB$997,0))))+SUM(IF('Registro egresos II nivel'!$F$2:$F$997=$D577,IF('Registro egresos II nivel'!$T$2:$T$997=$C577,IF('Registro egresos II nivel'!$N$2:$N$997="No Renovación Segundo Periodo",'Registro egresos II nivel'!$AB$2:$AB$997,0))))</f>
        <v>0</v>
      </c>
      <c r="G577" s="184" t="s">
        <v>4738</v>
      </c>
    </row>
    <row r="578" spans="1:7" ht="14.25" hidden="1">
      <c r="A578" s="85">
        <v>2022</v>
      </c>
      <c r="B578" s="184" t="s">
        <v>649</v>
      </c>
      <c r="C578" s="180">
        <v>49</v>
      </c>
      <c r="D578" s="184" t="s">
        <v>33</v>
      </c>
      <c r="E578" s="352" t="s">
        <v>36</v>
      </c>
      <c r="F578" s="85">
        <f t="array" ref="F578">SUM(IF('Registro egresos I nivel'!$F$2:$F$985=$D578,IF('Registro egresos I nivel'!$T$2:$T$985=$C578,IF('Registro egresos I nivel'!$N$2:$N$985=$E578,IF('Registro egresos I nivel'!$Q$2:$Q$985="Oficio",'Registro egresos I nivel'!$J$2:$J$985,0)))))</f>
        <v>0</v>
      </c>
      <c r="G578" s="353" t="s">
        <v>4737</v>
      </c>
    </row>
    <row r="579" spans="1:7" ht="14.25" hidden="1">
      <c r="A579" s="85">
        <v>2022</v>
      </c>
      <c r="B579" s="184" t="s">
        <v>649</v>
      </c>
      <c r="C579" s="180">
        <v>49</v>
      </c>
      <c r="D579" s="184" t="s">
        <v>33</v>
      </c>
      <c r="E579" s="184" t="s">
        <v>47</v>
      </c>
      <c r="F579" s="85">
        <f t="array" ref="F579">SUM(IF('Registro egresos I nivel'!$F$2:$F$985=$D579,IF('Registro egresos I nivel'!$T$2:$T$985=$C579,IF('Registro egresos I nivel'!$N$2:$N$985=$E579,IF('Registro egresos I nivel'!$Q$2:$Q$985="Oficio",'Registro egresos I nivel'!$J$2:$J$985,0)))))</f>
        <v>0</v>
      </c>
      <c r="G579" s="353" t="s">
        <v>4737</v>
      </c>
    </row>
    <row r="580" spans="1:7" ht="14.25" hidden="1">
      <c r="A580" s="85">
        <v>2022</v>
      </c>
      <c r="B580" s="184" t="s">
        <v>649</v>
      </c>
      <c r="C580" s="180">
        <v>49</v>
      </c>
      <c r="D580" s="184" t="s">
        <v>33</v>
      </c>
      <c r="E580" s="184" t="s">
        <v>4678</v>
      </c>
      <c r="F580" s="85">
        <f t="array" ref="F580">SUM(IF('Registro egresos I nivel'!$F$2:$F$985=$D580,IF('Registro egresos I nivel'!$T$2:$T$985=$C580,IF('Registro egresos I nivel'!$N$2:$N$985="No Renovación Primer Periodo",IF('Registro egresos I nivel'!$Q$2:$Q$985="Oficio",'Registro egresos I nivel'!$J$2:$J$985,0)))))+SUM(IF('Registro egresos I nivel'!$F$2:$F$985=$D580,IF('Registro egresos I nivel'!$T$2:$T$985=$C580,IF('Registro egresos I nivel'!$N$2:$N$985="No Renovación Segundo Periodo",IF('Registro egresos I nivel'!$Q$2:$Q$985="Oficio",'Registro egresos I nivel'!$J$2:$J$985,0)))))</f>
        <v>0</v>
      </c>
      <c r="G580" s="353" t="s">
        <v>4737</v>
      </c>
    </row>
    <row r="581" spans="1:7" ht="14.25" hidden="1">
      <c r="A581" s="85">
        <v>2022</v>
      </c>
      <c r="B581" s="184" t="s">
        <v>649</v>
      </c>
      <c r="C581" s="180">
        <v>49</v>
      </c>
      <c r="D581" s="184" t="s">
        <v>43</v>
      </c>
      <c r="E581" s="352" t="s">
        <v>36</v>
      </c>
      <c r="F581" s="85">
        <f t="array" ref="F581">SUM(IF('Registro egresos I nivel'!$F$2:$F$985=$D581,IF('Registro egresos I nivel'!$T$2:$T$985=$C581,IF('Registro egresos I nivel'!$N$2:$N$985=$E581,IF('Registro egresos I nivel'!$Q$2:$Q$985="Oficio",'Registro egresos I nivel'!$J$2:$J$985,0)))))</f>
        <v>0</v>
      </c>
      <c r="G581" s="184" t="s">
        <v>4738</v>
      </c>
    </row>
    <row r="582" spans="1:7" ht="12.75" hidden="1">
      <c r="A582" s="85">
        <v>2022</v>
      </c>
      <c r="B582" s="184" t="s">
        <v>649</v>
      </c>
      <c r="C582" s="180">
        <v>49</v>
      </c>
      <c r="D582" s="184" t="s">
        <v>43</v>
      </c>
      <c r="E582" s="184" t="s">
        <v>47</v>
      </c>
      <c r="F582" s="85">
        <f t="array" ref="F582">SUM(IF('Registro egresos I nivel'!$F$2:$F$985=$D582,IF('Registro egresos I nivel'!$T$2:$T$985=$C582,IF('Registro egresos I nivel'!$N$2:$N$985=$E582,IF('Registro egresos I nivel'!$Q$2:$Q$985="Oficio",'Registro egresos I nivel'!$J$2:$J$985,0)))))</f>
        <v>0</v>
      </c>
      <c r="G582" s="184" t="s">
        <v>4738</v>
      </c>
    </row>
    <row r="583" spans="1:7" ht="12.75" hidden="1">
      <c r="A583" s="85">
        <v>2022</v>
      </c>
      <c r="B583" s="184" t="s">
        <v>649</v>
      </c>
      <c r="C583" s="180">
        <v>49</v>
      </c>
      <c r="D583" s="184" t="s">
        <v>43</v>
      </c>
      <c r="E583" s="184" t="s">
        <v>4678</v>
      </c>
      <c r="F583" s="85">
        <f t="array" ref="F583">SUM(IF('Registro egresos I nivel'!$F$2:$F$985=$D583,IF('Registro egresos I nivel'!$T$2:$T$985=$C583,IF('Registro egresos I nivel'!$N$2:$N$985="No Renovación Primer Periodo",IF('Registro egresos I nivel'!$Q$2:$Q$985="Oficio",'Registro egresos I nivel'!$J$2:$J$985,0)))))+SUM(IF('Registro egresos I nivel'!$F$2:$F$985=$D583,IF('Registro egresos I nivel'!$T$2:$T$985=$C583,IF('Registro egresos I nivel'!$N$2:$N$985="No Renovación Segundo Periodo",IF('Registro egresos I nivel'!$Q$2:$Q$985="Oficio",'Registro egresos I nivel'!$J$2:$J$985,0)))))</f>
        <v>0</v>
      </c>
      <c r="G583" s="184" t="s">
        <v>4738</v>
      </c>
    </row>
    <row r="584" spans="1:7" ht="14.25" hidden="1">
      <c r="A584" s="85">
        <v>2022</v>
      </c>
      <c r="B584" s="184" t="s">
        <v>650</v>
      </c>
      <c r="C584" s="180">
        <v>49</v>
      </c>
      <c r="D584" s="184" t="s">
        <v>33</v>
      </c>
      <c r="E584" s="352" t="s">
        <v>36</v>
      </c>
      <c r="F584" s="95">
        <f t="array" ref="F584">SUM(IF('Registro egresos II nivel'!$F$2:$F$997=$D584,IF('Registro egresos II nivel'!$T$2:$T$997=$C584,IF('Registro egresos II nivel'!$N$2:$N$997=$E584,'Registro egresos II nivel'!$AB$2:$AB$997,0))))</f>
        <v>0</v>
      </c>
      <c r="G584" s="353" t="s">
        <v>4737</v>
      </c>
    </row>
    <row r="585" spans="1:7" ht="14.25" hidden="1">
      <c r="A585" s="85">
        <v>2022</v>
      </c>
      <c r="B585" s="184" t="s">
        <v>650</v>
      </c>
      <c r="C585" s="180">
        <v>49</v>
      </c>
      <c r="D585" s="184" t="s">
        <v>33</v>
      </c>
      <c r="E585" s="184" t="s">
        <v>47</v>
      </c>
      <c r="F585" s="95">
        <f t="array" ref="F585">SUM(IF('Registro egresos II nivel'!$F$2:$F$997=$D585,IF('Registro egresos II nivel'!$T$2:$T$997=$C585,IF('Registro egresos II nivel'!$N$2:$N$997=$E585,'Registro egresos II nivel'!$AB$2:$AB$997,0))))</f>
        <v>0</v>
      </c>
      <c r="G585" s="353" t="s">
        <v>4737</v>
      </c>
    </row>
    <row r="586" spans="1:7" ht="14.25" hidden="1">
      <c r="A586" s="85">
        <v>2022</v>
      </c>
      <c r="B586" s="184" t="s">
        <v>650</v>
      </c>
      <c r="C586" s="180">
        <v>49</v>
      </c>
      <c r="D586" s="184" t="s">
        <v>33</v>
      </c>
      <c r="E586" s="184" t="s">
        <v>4678</v>
      </c>
      <c r="F586" s="351">
        <f t="array" ref="F586">SUM(IF('Registro egresos II nivel'!$F$2:$F$997=$D586,IF('Registro egresos II nivel'!$T$2:$T$997=$C586,IF('Registro egresos II nivel'!$N$2:$N$997="No Renovación Primer Periodo",'Registro egresos II nivel'!$AB$2:$AB$997,0))))+SUM(IF('Registro egresos II nivel'!$F$2:$F$997=$D586,IF('Registro egresos II nivel'!$T$2:$T$997=$C586,IF('Registro egresos II nivel'!$N$2:$N$997="No Renovación Segundo Periodo",'Registro egresos II nivel'!$AB$2:$AB$997,0))))</f>
        <v>0</v>
      </c>
      <c r="G586" s="353" t="s">
        <v>4737</v>
      </c>
    </row>
    <row r="587" spans="1:7" ht="14.25" hidden="1">
      <c r="A587" s="85">
        <v>2022</v>
      </c>
      <c r="B587" s="184" t="s">
        <v>650</v>
      </c>
      <c r="C587" s="180">
        <v>49</v>
      </c>
      <c r="D587" s="184" t="s">
        <v>43</v>
      </c>
      <c r="E587" s="352" t="s">
        <v>36</v>
      </c>
      <c r="F587" s="95">
        <f t="array" ref="F587">SUM(IF('Registro egresos II nivel'!$F$2:$F$997=$D587,IF('Registro egresos II nivel'!$T$2:$T$997=$C587,IF('Registro egresos II nivel'!$N$2:$N$997=$E587,'Registro egresos II nivel'!$AB$2:$AB$997,0))))</f>
        <v>2</v>
      </c>
      <c r="G587" s="184" t="s">
        <v>4738</v>
      </c>
    </row>
    <row r="588" spans="1:7" ht="12.75" hidden="1">
      <c r="A588" s="85">
        <v>2022</v>
      </c>
      <c r="B588" s="184" t="s">
        <v>650</v>
      </c>
      <c r="C588" s="180">
        <v>49</v>
      </c>
      <c r="D588" s="184" t="s">
        <v>43</v>
      </c>
      <c r="E588" s="184" t="s">
        <v>47</v>
      </c>
      <c r="F588" s="95">
        <f t="array" ref="F588">SUM(IF('Registro egresos II nivel'!$F$2:$F$997=$D588,IF('Registro egresos II nivel'!$T$2:$T$997=$C588,IF('Registro egresos II nivel'!$N$2:$N$997=$E588,'Registro egresos II nivel'!$AB$2:$AB$997,0))))</f>
        <v>0</v>
      </c>
      <c r="G588" s="184" t="s">
        <v>4738</v>
      </c>
    </row>
    <row r="589" spans="1:7" ht="12.75" hidden="1">
      <c r="A589" s="85">
        <v>2022</v>
      </c>
      <c r="B589" s="184" t="s">
        <v>650</v>
      </c>
      <c r="C589" s="180">
        <v>49</v>
      </c>
      <c r="D589" s="184" t="s">
        <v>43</v>
      </c>
      <c r="E589" s="184" t="s">
        <v>4678</v>
      </c>
      <c r="F589" s="351">
        <f t="array" ref="F589">SUM(IF('Registro egresos II nivel'!$F$2:$F$997=$D589,IF('Registro egresos II nivel'!$T$2:$T$997=$C589,IF('Registro egresos II nivel'!$N$2:$N$997="No Renovación Primer Periodo",'Registro egresos II nivel'!$AB$2:$AB$997,0))))+SUM(IF('Registro egresos II nivel'!$F$2:$F$997=$D589,IF('Registro egresos II nivel'!$T$2:$T$997=$C589,IF('Registro egresos II nivel'!$N$2:$N$997="No Renovación Segundo Periodo",'Registro egresos II nivel'!$AB$2:$AB$997,0))))</f>
        <v>0</v>
      </c>
      <c r="G589" s="184" t="s">
        <v>4738</v>
      </c>
    </row>
    <row r="590" spans="1:7" ht="14.25" hidden="1">
      <c r="A590" s="85">
        <v>2022</v>
      </c>
      <c r="B590" s="184" t="s">
        <v>649</v>
      </c>
      <c r="C590" s="180">
        <v>50</v>
      </c>
      <c r="D590" s="184" t="s">
        <v>33</v>
      </c>
      <c r="E590" s="352" t="s">
        <v>36</v>
      </c>
      <c r="F590" s="85">
        <f t="array" ref="F590">SUM(IF('Registro egresos I nivel'!$F$2:$F$985=$D590,IF('Registro egresos I nivel'!$T$2:$T$985=$C590,IF('Registro egresos I nivel'!$N$2:$N$985=$E590,IF('Registro egresos I nivel'!$Q$2:$Q$985="Oficio",'Registro egresos I nivel'!$J$2:$J$985,0)))))</f>
        <v>0</v>
      </c>
      <c r="G590" s="353" t="s">
        <v>4737</v>
      </c>
    </row>
    <row r="591" spans="1:7" ht="14.25" hidden="1">
      <c r="A591" s="85">
        <v>2022</v>
      </c>
      <c r="B591" s="184" t="s">
        <v>649</v>
      </c>
      <c r="C591" s="180">
        <v>50</v>
      </c>
      <c r="D591" s="184" t="s">
        <v>33</v>
      </c>
      <c r="E591" s="184" t="s">
        <v>47</v>
      </c>
      <c r="F591" s="85">
        <f t="array" ref="F591">SUM(IF('Registro egresos I nivel'!$F$2:$F$985=$D591,IF('Registro egresos I nivel'!$T$2:$T$985=$C591,IF('Registro egresos I nivel'!$N$2:$N$985=$E591,IF('Registro egresos I nivel'!$Q$2:$Q$985="Oficio",'Registro egresos I nivel'!$J$2:$J$985,0)))))</f>
        <v>0</v>
      </c>
      <c r="G591" s="353" t="s">
        <v>4737</v>
      </c>
    </row>
    <row r="592" spans="1:7" ht="14.25" hidden="1">
      <c r="A592" s="85">
        <v>2022</v>
      </c>
      <c r="B592" s="184" t="s">
        <v>649</v>
      </c>
      <c r="C592" s="180">
        <v>50</v>
      </c>
      <c r="D592" s="184" t="s">
        <v>33</v>
      </c>
      <c r="E592" s="184" t="s">
        <v>4678</v>
      </c>
      <c r="F592" s="85">
        <f t="array" ref="F592">SUM(IF('Registro egresos I nivel'!$F$2:$F$985=$D592,IF('Registro egresos I nivel'!$T$2:$T$985=$C592,IF('Registro egresos I nivel'!$N$2:$N$985="No Renovación Primer Periodo",IF('Registro egresos I nivel'!$Q$2:$Q$985="Oficio",'Registro egresos I nivel'!$J$2:$J$985,0)))))+SUM(IF('Registro egresos I nivel'!$F$2:$F$985=$D592,IF('Registro egresos I nivel'!$T$2:$T$985=$C592,IF('Registro egresos I nivel'!$N$2:$N$985="No Renovación Segundo Periodo",IF('Registro egresos I nivel'!$Q$2:$Q$985="Oficio",'Registro egresos I nivel'!$J$2:$J$985,0)))))</f>
        <v>0</v>
      </c>
      <c r="G592" s="353" t="s">
        <v>4737</v>
      </c>
    </row>
    <row r="593" spans="1:7" ht="14.25" hidden="1">
      <c r="A593" s="85">
        <v>2022</v>
      </c>
      <c r="B593" s="184" t="s">
        <v>649</v>
      </c>
      <c r="C593" s="180">
        <v>50</v>
      </c>
      <c r="D593" s="184" t="s">
        <v>43</v>
      </c>
      <c r="E593" s="352" t="s">
        <v>36</v>
      </c>
      <c r="F593" s="85">
        <f t="array" ref="F593">SUM(IF('Registro egresos I nivel'!$F$2:$F$985=$D593,IF('Registro egresos I nivel'!$T$2:$T$985=$C593,IF('Registro egresos I nivel'!$N$2:$N$985=$E593,IF('Registro egresos I nivel'!$Q$2:$Q$985="Oficio",'Registro egresos I nivel'!$J$2:$J$985,0)))))</f>
        <v>0</v>
      </c>
      <c r="G593" s="184" t="s">
        <v>4738</v>
      </c>
    </row>
    <row r="594" spans="1:7" ht="12.75" hidden="1">
      <c r="A594" s="85">
        <v>2022</v>
      </c>
      <c r="B594" s="184" t="s">
        <v>649</v>
      </c>
      <c r="C594" s="180">
        <v>50</v>
      </c>
      <c r="D594" s="184" t="s">
        <v>43</v>
      </c>
      <c r="E594" s="184" t="s">
        <v>47</v>
      </c>
      <c r="F594" s="85">
        <f t="array" ref="F594">SUM(IF('Registro egresos I nivel'!$F$2:$F$985=$D594,IF('Registro egresos I nivel'!$T$2:$T$985=$C594,IF('Registro egresos I nivel'!$N$2:$N$985=$E594,IF('Registro egresos I nivel'!$Q$2:$Q$985="Oficio",'Registro egresos I nivel'!$J$2:$J$985,0)))))</f>
        <v>0</v>
      </c>
      <c r="G594" s="184" t="s">
        <v>4738</v>
      </c>
    </row>
    <row r="595" spans="1:7" ht="12.75" hidden="1">
      <c r="A595" s="85">
        <v>2022</v>
      </c>
      <c r="B595" s="184" t="s">
        <v>649</v>
      </c>
      <c r="C595" s="180">
        <v>50</v>
      </c>
      <c r="D595" s="184" t="s">
        <v>43</v>
      </c>
      <c r="E595" s="184" t="s">
        <v>4678</v>
      </c>
      <c r="F595" s="85">
        <f t="array" ref="F595">SUM(IF('Registro egresos I nivel'!$F$2:$F$985=$D595,IF('Registro egresos I nivel'!$T$2:$T$985=$C595,IF('Registro egresos I nivel'!$N$2:$N$985="No Renovación Primer Periodo",IF('Registro egresos I nivel'!$Q$2:$Q$985="Oficio",'Registro egresos I nivel'!$J$2:$J$985,0)))))+SUM(IF('Registro egresos I nivel'!$F$2:$F$985=$D595,IF('Registro egresos I nivel'!$T$2:$T$985=$C595,IF('Registro egresos I nivel'!$N$2:$N$985="No Renovación Segundo Periodo",IF('Registro egresos I nivel'!$Q$2:$Q$985="Oficio",'Registro egresos I nivel'!$J$2:$J$985,0)))))</f>
        <v>0</v>
      </c>
      <c r="G595" s="184" t="s">
        <v>4738</v>
      </c>
    </row>
    <row r="596" spans="1:7" ht="14.25" hidden="1">
      <c r="A596" s="85">
        <v>2022</v>
      </c>
      <c r="B596" s="184" t="s">
        <v>650</v>
      </c>
      <c r="C596" s="180">
        <v>50</v>
      </c>
      <c r="D596" s="184" t="s">
        <v>33</v>
      </c>
      <c r="E596" s="352" t="s">
        <v>36</v>
      </c>
      <c r="F596" s="95">
        <f t="array" ref="F596">SUM(IF('Registro egresos II nivel'!$F$2:$F$997=$D596,IF('Registro egresos II nivel'!$T$2:$T$997=$C596,IF('Registro egresos II nivel'!$N$2:$N$997=$E596,'Registro egresos II nivel'!$AB$2:$AB$997,0))))</f>
        <v>0</v>
      </c>
      <c r="G596" s="353" t="s">
        <v>4737</v>
      </c>
    </row>
    <row r="597" spans="1:7" ht="14.25" hidden="1">
      <c r="A597" s="85">
        <v>2022</v>
      </c>
      <c r="B597" s="184" t="s">
        <v>650</v>
      </c>
      <c r="C597" s="180">
        <v>50</v>
      </c>
      <c r="D597" s="184" t="s">
        <v>33</v>
      </c>
      <c r="E597" s="184" t="s">
        <v>47</v>
      </c>
      <c r="F597" s="95">
        <f t="array" ref="F597">SUM(IF('Registro egresos II nivel'!$F$2:$F$997=$D597,IF('Registro egresos II nivel'!$T$2:$T$997=$C597,IF('Registro egresos II nivel'!$N$2:$N$997=$E597,'Registro egresos II nivel'!$AB$2:$AB$997,0))))</f>
        <v>0</v>
      </c>
      <c r="G597" s="353" t="s">
        <v>4737</v>
      </c>
    </row>
    <row r="598" spans="1:7" ht="14.25" hidden="1">
      <c r="A598" s="85">
        <v>2022</v>
      </c>
      <c r="B598" s="184" t="s">
        <v>650</v>
      </c>
      <c r="C598" s="180">
        <v>50</v>
      </c>
      <c r="D598" s="184" t="s">
        <v>33</v>
      </c>
      <c r="E598" s="184" t="s">
        <v>4678</v>
      </c>
      <c r="F598" s="351">
        <f t="array" ref="F598">SUM(IF('Registro egresos II nivel'!$F$2:$F$997=$D598,IF('Registro egresos II nivel'!$T$2:$T$997=$C598,IF('Registro egresos II nivel'!$N$2:$N$997="No Renovación Primer Periodo",'Registro egresos II nivel'!$AB$2:$AB$997,0))))+SUM(IF('Registro egresos II nivel'!$F$2:$F$997=$D598,IF('Registro egresos II nivel'!$T$2:$T$997=$C598,IF('Registro egresos II nivel'!$N$2:$N$997="No Renovación Segundo Periodo",'Registro egresos II nivel'!$AB$2:$AB$997,0))))</f>
        <v>0</v>
      </c>
      <c r="G598" s="353" t="s">
        <v>4737</v>
      </c>
    </row>
    <row r="599" spans="1:7" ht="14.25" hidden="1">
      <c r="A599" s="85">
        <v>2022</v>
      </c>
      <c r="B599" s="184" t="s">
        <v>650</v>
      </c>
      <c r="C599" s="180">
        <v>50</v>
      </c>
      <c r="D599" s="184" t="s">
        <v>43</v>
      </c>
      <c r="E599" s="352" t="s">
        <v>36</v>
      </c>
      <c r="F599" s="95">
        <f t="array" ref="F599">SUM(IF('Registro egresos II nivel'!$F$2:$F$997=$D599,IF('Registro egresos II nivel'!$T$2:$T$997=$C599,IF('Registro egresos II nivel'!$N$2:$N$997=$E599,'Registro egresos II nivel'!$AB$2:$AB$997,0))))</f>
        <v>0</v>
      </c>
      <c r="G599" s="184" t="s">
        <v>4738</v>
      </c>
    </row>
    <row r="600" spans="1:7" ht="12.75" hidden="1">
      <c r="A600" s="85">
        <v>2022</v>
      </c>
      <c r="B600" s="184" t="s">
        <v>650</v>
      </c>
      <c r="C600" s="180">
        <v>50</v>
      </c>
      <c r="D600" s="184" t="s">
        <v>43</v>
      </c>
      <c r="E600" s="184" t="s">
        <v>47</v>
      </c>
      <c r="F600" s="95">
        <f t="array" ref="F600">SUM(IF('Registro egresos II nivel'!$F$2:$F$997=$D600,IF('Registro egresos II nivel'!$T$2:$T$997=$C600,IF('Registro egresos II nivel'!$N$2:$N$997=$E600,'Registro egresos II nivel'!$AB$2:$AB$997,0))))</f>
        <v>0</v>
      </c>
      <c r="G600" s="184" t="s">
        <v>4738</v>
      </c>
    </row>
    <row r="601" spans="1:7" ht="12.75" hidden="1">
      <c r="A601" s="85">
        <v>2022</v>
      </c>
      <c r="B601" s="184" t="s">
        <v>650</v>
      </c>
      <c r="C601" s="180">
        <v>50</v>
      </c>
      <c r="D601" s="184" t="s">
        <v>43</v>
      </c>
      <c r="E601" s="184" t="s">
        <v>4678</v>
      </c>
      <c r="F601" s="351">
        <f t="array" ref="F601">SUM(IF('Registro egresos II nivel'!$F$2:$F$997=$D601,IF('Registro egresos II nivel'!$T$2:$T$997=$C601,IF('Registro egresos II nivel'!$N$2:$N$997="No Renovación Primer Periodo",'Registro egresos II nivel'!$AB$2:$AB$997,0))))+SUM(IF('Registro egresos II nivel'!$F$2:$F$997=$D601,IF('Registro egresos II nivel'!$T$2:$T$997=$C601,IF('Registro egresos II nivel'!$N$2:$N$997="No Renovación Segundo Periodo",'Registro egresos II nivel'!$AB$2:$AB$997,0))))</f>
        <v>1</v>
      </c>
      <c r="G601" s="184" t="s">
        <v>4738</v>
      </c>
    </row>
    <row r="602" spans="1:7" ht="14.25" hidden="1">
      <c r="A602" s="85">
        <v>2022</v>
      </c>
      <c r="B602" s="184" t="s">
        <v>649</v>
      </c>
      <c r="C602" s="180">
        <v>51</v>
      </c>
      <c r="D602" s="184" t="s">
        <v>33</v>
      </c>
      <c r="E602" s="352" t="s">
        <v>36</v>
      </c>
      <c r="F602" s="85">
        <f t="array" ref="F602">SUM(IF('Registro egresos I nivel'!$F$2:$F$985=$D602,IF('Registro egresos I nivel'!$T$2:$T$985=$C602,IF('Registro egresos I nivel'!$N$2:$N$985=$E602,IF('Registro egresos I nivel'!$Q$2:$Q$985="Oficio",'Registro egresos I nivel'!$J$2:$J$985,0)))))</f>
        <v>0</v>
      </c>
      <c r="G602" s="353" t="s">
        <v>4737</v>
      </c>
    </row>
    <row r="603" spans="1:7" ht="14.25" hidden="1">
      <c r="A603" s="85">
        <v>2022</v>
      </c>
      <c r="B603" s="184" t="s">
        <v>649</v>
      </c>
      <c r="C603" s="180">
        <v>51</v>
      </c>
      <c r="D603" s="184" t="s">
        <v>33</v>
      </c>
      <c r="E603" s="184" t="s">
        <v>47</v>
      </c>
      <c r="F603" s="85">
        <f t="array" ref="F603">SUM(IF('Registro egresos I nivel'!$F$2:$F$985=$D603,IF('Registro egresos I nivel'!$T$2:$T$985=$C603,IF('Registro egresos I nivel'!$N$2:$N$985=$E603,IF('Registro egresos I nivel'!$Q$2:$Q$985="Oficio",'Registro egresos I nivel'!$J$2:$J$985,0)))))</f>
        <v>0</v>
      </c>
      <c r="G603" s="353" t="s">
        <v>4737</v>
      </c>
    </row>
    <row r="604" spans="1:7" ht="14.25" hidden="1">
      <c r="A604" s="85">
        <v>2022</v>
      </c>
      <c r="B604" s="184" t="s">
        <v>649</v>
      </c>
      <c r="C604" s="180">
        <v>51</v>
      </c>
      <c r="D604" s="184" t="s">
        <v>33</v>
      </c>
      <c r="E604" s="184" t="s">
        <v>4678</v>
      </c>
      <c r="F604" s="85">
        <f t="array" ref="F604">SUM(IF('Registro egresos I nivel'!$F$2:$F$985=$D604,IF('Registro egresos I nivel'!$T$2:$T$985=$C604,IF('Registro egresos I nivel'!$N$2:$N$985="No Renovación Primer Periodo",IF('Registro egresos I nivel'!$Q$2:$Q$985="Oficio",'Registro egresos I nivel'!$J$2:$J$985,0)))))+SUM(IF('Registro egresos I nivel'!$F$2:$F$985=$D604,IF('Registro egresos I nivel'!$T$2:$T$985=$C604,IF('Registro egresos I nivel'!$N$2:$N$985="No Renovación Segundo Periodo",IF('Registro egresos I nivel'!$Q$2:$Q$985="Oficio",'Registro egresos I nivel'!$J$2:$J$985,0)))))</f>
        <v>0</v>
      </c>
      <c r="G604" s="353" t="s">
        <v>4737</v>
      </c>
    </row>
    <row r="605" spans="1:7" ht="14.25" hidden="1">
      <c r="A605" s="85">
        <v>2022</v>
      </c>
      <c r="B605" s="184" t="s">
        <v>649</v>
      </c>
      <c r="C605" s="180">
        <v>51</v>
      </c>
      <c r="D605" s="184" t="s">
        <v>43</v>
      </c>
      <c r="E605" s="352" t="s">
        <v>36</v>
      </c>
      <c r="F605" s="85">
        <f t="array" ref="F605">SUM(IF('Registro egresos I nivel'!$F$2:$F$985=$D605,IF('Registro egresos I nivel'!$T$2:$T$985=$C605,IF('Registro egresos I nivel'!$N$2:$N$985=$E605,IF('Registro egresos I nivel'!$Q$2:$Q$985="Oficio",'Registro egresos I nivel'!$J$2:$J$985,0)))))</f>
        <v>0</v>
      </c>
      <c r="G605" s="184" t="s">
        <v>4738</v>
      </c>
    </row>
    <row r="606" spans="1:7" ht="12.75" hidden="1">
      <c r="A606" s="85">
        <v>2022</v>
      </c>
      <c r="B606" s="184" t="s">
        <v>649</v>
      </c>
      <c r="C606" s="180">
        <v>51</v>
      </c>
      <c r="D606" s="184" t="s">
        <v>43</v>
      </c>
      <c r="E606" s="184" t="s">
        <v>47</v>
      </c>
      <c r="F606" s="85">
        <f t="array" ref="F606">SUM(IF('Registro egresos I nivel'!$F$2:$F$985=$D606,IF('Registro egresos I nivel'!$T$2:$T$985=$C606,IF('Registro egresos I nivel'!$N$2:$N$985=$E606,IF('Registro egresos I nivel'!$Q$2:$Q$985="Oficio",'Registro egresos I nivel'!$J$2:$J$985,0)))))</f>
        <v>0</v>
      </c>
      <c r="G606" s="184" t="s">
        <v>4738</v>
      </c>
    </row>
    <row r="607" spans="1:7" ht="12.75" hidden="1">
      <c r="A607" s="85">
        <v>2022</v>
      </c>
      <c r="B607" s="184" t="s">
        <v>649</v>
      </c>
      <c r="C607" s="180">
        <v>51</v>
      </c>
      <c r="D607" s="184" t="s">
        <v>43</v>
      </c>
      <c r="E607" s="184" t="s">
        <v>4678</v>
      </c>
      <c r="F607" s="85">
        <f t="array" ref="F607">SUM(IF('Registro egresos I nivel'!$F$2:$F$985=$D607,IF('Registro egresos I nivel'!$T$2:$T$985=$C607,IF('Registro egresos I nivel'!$N$2:$N$985="No Renovación Primer Periodo",IF('Registro egresos I nivel'!$Q$2:$Q$985="Oficio",'Registro egresos I nivel'!$J$2:$J$985,0)))))+SUM(IF('Registro egresos I nivel'!$F$2:$F$985=$D607,IF('Registro egresos I nivel'!$T$2:$T$985=$C607,IF('Registro egresos I nivel'!$N$2:$N$985="No Renovación Segundo Periodo",IF('Registro egresos I nivel'!$Q$2:$Q$985="Oficio",'Registro egresos I nivel'!$J$2:$J$985,0)))))</f>
        <v>0</v>
      </c>
      <c r="G607" s="184" t="s">
        <v>4738</v>
      </c>
    </row>
    <row r="608" spans="1:7" ht="14.25" hidden="1">
      <c r="A608" s="85">
        <v>2022</v>
      </c>
      <c r="B608" s="184" t="s">
        <v>650</v>
      </c>
      <c r="C608" s="180">
        <v>51</v>
      </c>
      <c r="D608" s="184" t="s">
        <v>33</v>
      </c>
      <c r="E608" s="352" t="s">
        <v>36</v>
      </c>
      <c r="F608" s="95">
        <f t="array" ref="F608">SUM(IF('Registro egresos II nivel'!$F$2:$F$997=$D608,IF('Registro egresos II nivel'!$T$2:$T$997=$C608,IF('Registro egresos II nivel'!$N$2:$N$997=$E608,'Registro egresos II nivel'!$AB$2:$AB$997,0))))</f>
        <v>1</v>
      </c>
      <c r="G608" s="353" t="s">
        <v>4737</v>
      </c>
    </row>
    <row r="609" spans="1:7" ht="14.25" hidden="1">
      <c r="A609" s="85">
        <v>2022</v>
      </c>
      <c r="B609" s="184" t="s">
        <v>650</v>
      </c>
      <c r="C609" s="180">
        <v>51</v>
      </c>
      <c r="D609" s="184" t="s">
        <v>33</v>
      </c>
      <c r="E609" s="184" t="s">
        <v>47</v>
      </c>
      <c r="F609" s="95">
        <f t="array" ref="F609">SUM(IF('Registro egresos II nivel'!$F$2:$F$997=$D609,IF('Registro egresos II nivel'!$T$2:$T$997=$C609,IF('Registro egresos II nivel'!$N$2:$N$997=$E609,'Registro egresos II nivel'!$AB$2:$AB$997,0))))</f>
        <v>0</v>
      </c>
      <c r="G609" s="353" t="s">
        <v>4737</v>
      </c>
    </row>
    <row r="610" spans="1:7" ht="14.25" hidden="1">
      <c r="A610" s="85">
        <v>2022</v>
      </c>
      <c r="B610" s="184" t="s">
        <v>650</v>
      </c>
      <c r="C610" s="180">
        <v>51</v>
      </c>
      <c r="D610" s="184" t="s">
        <v>33</v>
      </c>
      <c r="E610" s="184" t="s">
        <v>4678</v>
      </c>
      <c r="F610" s="351">
        <f t="array" ref="F610">SUM(IF('Registro egresos II nivel'!$F$2:$F$997=$D610,IF('Registro egresos II nivel'!$T$2:$T$997=$C610,IF('Registro egresos II nivel'!$N$2:$N$997="No Renovación Primer Periodo",'Registro egresos II nivel'!$AB$2:$AB$997,0))))+SUM(IF('Registro egresos II nivel'!$F$2:$F$997=$D610,IF('Registro egresos II nivel'!$T$2:$T$997=$C610,IF('Registro egresos II nivel'!$N$2:$N$997="No Renovación Segundo Periodo",'Registro egresos II nivel'!$AB$2:$AB$997,0))))</f>
        <v>0</v>
      </c>
      <c r="G610" s="353" t="s">
        <v>4737</v>
      </c>
    </row>
    <row r="611" spans="1:7" ht="14.25" hidden="1">
      <c r="A611" s="85">
        <v>2022</v>
      </c>
      <c r="B611" s="184" t="s">
        <v>650</v>
      </c>
      <c r="C611" s="180">
        <v>51</v>
      </c>
      <c r="D611" s="184" t="s">
        <v>43</v>
      </c>
      <c r="E611" s="352" t="s">
        <v>36</v>
      </c>
      <c r="F611" s="95">
        <f t="array" ref="F611">SUM(IF('Registro egresos II nivel'!$F$2:$F$997=$D611,IF('Registro egresos II nivel'!$T$2:$T$997=$C611,IF('Registro egresos II nivel'!$N$2:$N$997=$E611,'Registro egresos II nivel'!$AB$2:$AB$997,0))))</f>
        <v>4</v>
      </c>
      <c r="G611" s="184" t="s">
        <v>4738</v>
      </c>
    </row>
    <row r="612" spans="1:7" ht="12.75" hidden="1">
      <c r="A612" s="85">
        <v>2022</v>
      </c>
      <c r="B612" s="184" t="s">
        <v>650</v>
      </c>
      <c r="C612" s="180">
        <v>51</v>
      </c>
      <c r="D612" s="184" t="s">
        <v>43</v>
      </c>
      <c r="E612" s="184" t="s">
        <v>47</v>
      </c>
      <c r="F612" s="95">
        <f t="array" ref="F612">SUM(IF('Registro egresos II nivel'!$F$2:$F$997=$D612,IF('Registro egresos II nivel'!$T$2:$T$997=$C612,IF('Registro egresos II nivel'!$N$2:$N$997=$E612,'Registro egresos II nivel'!$AB$2:$AB$997,0))))</f>
        <v>0</v>
      </c>
      <c r="G612" s="184" t="s">
        <v>4738</v>
      </c>
    </row>
    <row r="613" spans="1:7" ht="12.75" hidden="1">
      <c r="A613" s="85">
        <v>2022</v>
      </c>
      <c r="B613" s="184" t="s">
        <v>650</v>
      </c>
      <c r="C613" s="180">
        <v>51</v>
      </c>
      <c r="D613" s="184" t="s">
        <v>43</v>
      </c>
      <c r="E613" s="184" t="s">
        <v>4678</v>
      </c>
      <c r="F613" s="351">
        <f t="array" ref="F613">SUM(IF('Registro egresos II nivel'!$F$2:$F$997=$D613,IF('Registro egresos II nivel'!$T$2:$T$997=$C613,IF('Registro egresos II nivel'!$N$2:$N$997="No Renovación Primer Periodo",'Registro egresos II nivel'!$AB$2:$AB$997,0))))+SUM(IF('Registro egresos II nivel'!$F$2:$F$997=$D613,IF('Registro egresos II nivel'!$T$2:$T$997=$C613,IF('Registro egresos II nivel'!$N$2:$N$997="No Renovación Segundo Periodo",'Registro egresos II nivel'!$AB$2:$AB$997,0))))</f>
        <v>0</v>
      </c>
      <c r="G613" s="184" t="s">
        <v>4738</v>
      </c>
    </row>
    <row r="614" spans="1:7" ht="14.25" hidden="1">
      <c r="A614" s="85">
        <v>2022</v>
      </c>
      <c r="B614" s="184" t="s">
        <v>649</v>
      </c>
      <c r="C614" s="180">
        <v>52</v>
      </c>
      <c r="D614" s="184" t="s">
        <v>33</v>
      </c>
      <c r="E614" s="352" t="s">
        <v>36</v>
      </c>
      <c r="F614" s="85">
        <f t="array" ref="F614">SUM(IF('Registro egresos I nivel'!$F$2:$F$985=$D614,IF('Registro egresos I nivel'!$T$2:$T$985=$C614,IF('Registro egresos I nivel'!$N$2:$N$985=$E614,IF('Registro egresos I nivel'!$Q$2:$Q$985="Oficio",'Registro egresos I nivel'!$J$2:$J$985,0)))))</f>
        <v>0</v>
      </c>
      <c r="G614" s="353" t="s">
        <v>4737</v>
      </c>
    </row>
    <row r="615" spans="1:7" ht="14.25" hidden="1">
      <c r="A615" s="85">
        <v>2022</v>
      </c>
      <c r="B615" s="184" t="s">
        <v>649</v>
      </c>
      <c r="C615" s="180">
        <v>52</v>
      </c>
      <c r="D615" s="184" t="s">
        <v>33</v>
      </c>
      <c r="E615" s="184" t="s">
        <v>47</v>
      </c>
      <c r="F615" s="85">
        <f t="array" ref="F615">SUM(IF('Registro egresos I nivel'!$F$2:$F$985=$D615,IF('Registro egresos I nivel'!$T$2:$T$985=$C615,IF('Registro egresos I nivel'!$N$2:$N$985=$E615,IF('Registro egresos I nivel'!$Q$2:$Q$985="Oficio",'Registro egresos I nivel'!$J$2:$J$985,0)))))</f>
        <v>0</v>
      </c>
      <c r="G615" s="353" t="s">
        <v>4737</v>
      </c>
    </row>
    <row r="616" spans="1:7" ht="14.25" hidden="1">
      <c r="A616" s="85">
        <v>2022</v>
      </c>
      <c r="B616" s="184" t="s">
        <v>649</v>
      </c>
      <c r="C616" s="180">
        <v>52</v>
      </c>
      <c r="D616" s="184" t="s">
        <v>33</v>
      </c>
      <c r="E616" s="184" t="s">
        <v>4678</v>
      </c>
      <c r="F616" s="85">
        <f t="array" ref="F616">SUM(IF('Registro egresos I nivel'!$F$2:$F$985=$D616,IF('Registro egresos I nivel'!$T$2:$T$985=$C616,IF('Registro egresos I nivel'!$N$2:$N$985="No Renovación Primer Periodo",IF('Registro egresos I nivel'!$Q$2:$Q$985="Oficio",'Registro egresos I nivel'!$J$2:$J$985,0)))))+SUM(IF('Registro egresos I nivel'!$F$2:$F$985=$D616,IF('Registro egresos I nivel'!$T$2:$T$985=$C616,IF('Registro egresos I nivel'!$N$2:$N$985="No Renovación Segundo Periodo",IF('Registro egresos I nivel'!$Q$2:$Q$985="Oficio",'Registro egresos I nivel'!$J$2:$J$985,0)))))</f>
        <v>0</v>
      </c>
      <c r="G616" s="353" t="s">
        <v>4737</v>
      </c>
    </row>
    <row r="617" spans="1:7" ht="14.25" hidden="1">
      <c r="A617" s="85">
        <v>2022</v>
      </c>
      <c r="B617" s="184" t="s">
        <v>649</v>
      </c>
      <c r="C617" s="180">
        <v>52</v>
      </c>
      <c r="D617" s="184" t="s">
        <v>43</v>
      </c>
      <c r="E617" s="352" t="s">
        <v>36</v>
      </c>
      <c r="F617" s="85">
        <f t="array" ref="F617">SUM(IF('Registro egresos I nivel'!$F$2:$F$985=$D617,IF('Registro egresos I nivel'!$T$2:$T$985=$C617,IF('Registro egresos I nivel'!$N$2:$N$985=$E617,IF('Registro egresos I nivel'!$Q$2:$Q$985="Oficio",'Registro egresos I nivel'!$J$2:$J$985,0)))))</f>
        <v>0</v>
      </c>
      <c r="G617" s="184" t="s">
        <v>4738</v>
      </c>
    </row>
    <row r="618" spans="1:7" ht="12.75" hidden="1">
      <c r="A618" s="85">
        <v>2022</v>
      </c>
      <c r="B618" s="184" t="s">
        <v>649</v>
      </c>
      <c r="C618" s="180">
        <v>52</v>
      </c>
      <c r="D618" s="184" t="s">
        <v>43</v>
      </c>
      <c r="E618" s="184" t="s">
        <v>47</v>
      </c>
      <c r="F618" s="85">
        <f t="array" ref="F618">SUM(IF('Registro egresos I nivel'!$F$2:$F$985=$D618,IF('Registro egresos I nivel'!$T$2:$T$985=$C618,IF('Registro egresos I nivel'!$N$2:$N$985=$E618,IF('Registro egresos I nivel'!$Q$2:$Q$985="Oficio",'Registro egresos I nivel'!$J$2:$J$985,0)))))</f>
        <v>0</v>
      </c>
      <c r="G618" s="184" t="s">
        <v>4738</v>
      </c>
    </row>
    <row r="619" spans="1:7" ht="12.75" hidden="1">
      <c r="A619" s="85">
        <v>2022</v>
      </c>
      <c r="B619" s="184" t="s">
        <v>649</v>
      </c>
      <c r="C619" s="180">
        <v>52</v>
      </c>
      <c r="D619" s="184" t="s">
        <v>43</v>
      </c>
      <c r="E619" s="184" t="s">
        <v>4678</v>
      </c>
      <c r="F619" s="85">
        <f t="array" ref="F619">SUM(IF('Registro egresos I nivel'!$F$2:$F$985=$D619,IF('Registro egresos I nivel'!$T$2:$T$985=$C619,IF('Registro egresos I nivel'!$N$2:$N$985="No Renovación Primer Periodo",IF('Registro egresos I nivel'!$Q$2:$Q$985="Oficio",'Registro egresos I nivel'!$J$2:$J$985,0)))))+SUM(IF('Registro egresos I nivel'!$F$2:$F$985=$D619,IF('Registro egresos I nivel'!$T$2:$T$985=$C619,IF('Registro egresos I nivel'!$N$2:$N$985="No Renovación Segundo Periodo",IF('Registro egresos I nivel'!$Q$2:$Q$985="Oficio",'Registro egresos I nivel'!$J$2:$J$985,0)))))</f>
        <v>0</v>
      </c>
      <c r="G619" s="184" t="s">
        <v>4738</v>
      </c>
    </row>
    <row r="620" spans="1:7" ht="14.25" hidden="1">
      <c r="A620" s="85">
        <v>2022</v>
      </c>
      <c r="B620" s="184" t="s">
        <v>650</v>
      </c>
      <c r="C620" s="180">
        <v>52</v>
      </c>
      <c r="D620" s="184" t="s">
        <v>33</v>
      </c>
      <c r="E620" s="352" t="s">
        <v>36</v>
      </c>
      <c r="F620" s="95">
        <f t="array" ref="F620">SUM(IF('Registro egresos II nivel'!$F$2:$F$997=$D620,IF('Registro egresos II nivel'!$T$2:$T$997=$C620,IF('Registro egresos II nivel'!$N$2:$N$997=$E620,'Registro egresos II nivel'!$AB$2:$AB$997,0))))</f>
        <v>0</v>
      </c>
      <c r="G620" s="353" t="s">
        <v>4737</v>
      </c>
    </row>
    <row r="621" spans="1:7" ht="14.25" hidden="1">
      <c r="A621" s="85">
        <v>2022</v>
      </c>
      <c r="B621" s="184" t="s">
        <v>650</v>
      </c>
      <c r="C621" s="180">
        <v>52</v>
      </c>
      <c r="D621" s="184" t="s">
        <v>33</v>
      </c>
      <c r="E621" s="184" t="s">
        <v>47</v>
      </c>
      <c r="F621" s="95">
        <f t="array" ref="F621">SUM(IF('Registro egresos II nivel'!$F$2:$F$997=$D621,IF('Registro egresos II nivel'!$T$2:$T$997=$C621,IF('Registro egresos II nivel'!$N$2:$N$997=$E621,'Registro egresos II nivel'!$AB$2:$AB$997,0))))</f>
        <v>0</v>
      </c>
      <c r="G621" s="353" t="s">
        <v>4737</v>
      </c>
    </row>
    <row r="622" spans="1:7" ht="14.25" hidden="1">
      <c r="A622" s="85">
        <v>2022</v>
      </c>
      <c r="B622" s="184" t="s">
        <v>650</v>
      </c>
      <c r="C622" s="180">
        <v>52</v>
      </c>
      <c r="D622" s="184" t="s">
        <v>33</v>
      </c>
      <c r="E622" s="184" t="s">
        <v>4678</v>
      </c>
      <c r="F622" s="351">
        <f t="array" ref="F622">SUM(IF('Registro egresos II nivel'!$F$2:$F$997=$D622,IF('Registro egresos II nivel'!$T$2:$T$997=$C622,IF('Registro egresos II nivel'!$N$2:$N$997="No Renovación Primer Periodo",'Registro egresos II nivel'!$AB$2:$AB$997,0))))+SUM(IF('Registro egresos II nivel'!$F$2:$F$997=$D622,IF('Registro egresos II nivel'!$T$2:$T$997=$C622,IF('Registro egresos II nivel'!$N$2:$N$997="No Renovación Segundo Periodo",'Registro egresos II nivel'!$AB$2:$AB$997,0))))</f>
        <v>1</v>
      </c>
      <c r="G622" s="353" t="s">
        <v>4737</v>
      </c>
    </row>
    <row r="623" spans="1:7" ht="14.25" hidden="1">
      <c r="A623" s="85">
        <v>2022</v>
      </c>
      <c r="B623" s="184" t="s">
        <v>650</v>
      </c>
      <c r="C623" s="180">
        <v>52</v>
      </c>
      <c r="D623" s="184" t="s">
        <v>43</v>
      </c>
      <c r="E623" s="352" t="s">
        <v>36</v>
      </c>
      <c r="F623" s="95">
        <f t="array" ref="F623">SUM(IF('Registro egresos II nivel'!$F$2:$F$997=$D623,IF('Registro egresos II nivel'!$T$2:$T$997=$C623,IF('Registro egresos II nivel'!$N$2:$N$997=$E623,'Registro egresos II nivel'!$AB$2:$AB$997,0))))</f>
        <v>2</v>
      </c>
      <c r="G623" s="184" t="s">
        <v>4738</v>
      </c>
    </row>
    <row r="624" spans="1:7" ht="12.75" hidden="1">
      <c r="A624" s="85">
        <v>2022</v>
      </c>
      <c r="B624" s="184" t="s">
        <v>650</v>
      </c>
      <c r="C624" s="180">
        <v>52</v>
      </c>
      <c r="D624" s="184" t="s">
        <v>43</v>
      </c>
      <c r="E624" s="184" t="s">
        <v>47</v>
      </c>
      <c r="F624" s="95">
        <f t="array" ref="F624">SUM(IF('Registro egresos II nivel'!$F$2:$F$997=$D624,IF('Registro egresos II nivel'!$T$2:$T$997=$C624,IF('Registro egresos II nivel'!$N$2:$N$997=$E624,'Registro egresos II nivel'!$AB$2:$AB$997,0))))</f>
        <v>2</v>
      </c>
      <c r="G624" s="184" t="s">
        <v>4738</v>
      </c>
    </row>
    <row r="625" spans="1:7" ht="12.75" hidden="1">
      <c r="A625" s="85">
        <v>2022</v>
      </c>
      <c r="B625" s="184" t="s">
        <v>650</v>
      </c>
      <c r="C625" s="180">
        <v>52</v>
      </c>
      <c r="D625" s="184" t="s">
        <v>43</v>
      </c>
      <c r="E625" s="184" t="s">
        <v>4678</v>
      </c>
      <c r="F625" s="351">
        <f t="array" ref="F625">SUM(IF('Registro egresos II nivel'!$F$2:$F$997=$D625,IF('Registro egresos II nivel'!$T$2:$T$997=$C625,IF('Registro egresos II nivel'!$N$2:$N$997="No Renovación Primer Periodo",'Registro egresos II nivel'!$AB$2:$AB$997,0))))+SUM(IF('Registro egresos II nivel'!$F$2:$F$997=$D625,IF('Registro egresos II nivel'!$T$2:$T$997=$C625,IF('Registro egresos II nivel'!$N$2:$N$997="No Renovación Segundo Periodo",'Registro egresos II nivel'!$AB$2:$AB$997,0))))</f>
        <v>0</v>
      </c>
      <c r="G625" s="184" t="s">
        <v>4738</v>
      </c>
    </row>
    <row r="626" spans="1:7" ht="14.25" hidden="1">
      <c r="A626" s="180">
        <v>2023</v>
      </c>
      <c r="B626" s="184" t="s">
        <v>649</v>
      </c>
      <c r="C626" s="180">
        <v>53</v>
      </c>
      <c r="D626" s="184" t="s">
        <v>33</v>
      </c>
      <c r="E626" s="352" t="s">
        <v>36</v>
      </c>
      <c r="F626" s="85">
        <f t="array" ref="F626">SUM(IF('Registro egresos I nivel'!$F$2:$F$985=$D626,IF('Registro egresos I nivel'!$T$2:$T$985=$C626,IF('Registro egresos I nivel'!$N$2:$N$985=$E626,IF('Registro egresos I nivel'!$Q$2:$Q$985="Oficio",'Registro egresos I nivel'!$J$2:$J$985,0)))))</f>
        <v>0</v>
      </c>
      <c r="G626" s="353" t="s">
        <v>4737</v>
      </c>
    </row>
    <row r="627" spans="1:7" ht="14.25" hidden="1">
      <c r="A627" s="180">
        <v>2023</v>
      </c>
      <c r="B627" s="184" t="s">
        <v>649</v>
      </c>
      <c r="C627" s="180">
        <v>53</v>
      </c>
      <c r="D627" s="184" t="s">
        <v>33</v>
      </c>
      <c r="E627" s="184" t="s">
        <v>47</v>
      </c>
      <c r="F627" s="85">
        <f t="array" ref="F627">SUM(IF('Registro egresos I nivel'!$F$2:$F$985=$D627,IF('Registro egresos I nivel'!$T$2:$T$985=$C627,IF('Registro egresos I nivel'!$N$2:$N$985=$E627,IF('Registro egresos I nivel'!$Q$2:$Q$985="Oficio",'Registro egresos I nivel'!$J$2:$J$985,0)))))</f>
        <v>0</v>
      </c>
      <c r="G627" s="353" t="s">
        <v>4737</v>
      </c>
    </row>
    <row r="628" spans="1:7" ht="14.25" hidden="1">
      <c r="A628" s="180">
        <v>2023</v>
      </c>
      <c r="B628" s="184" t="s">
        <v>649</v>
      </c>
      <c r="C628" s="180">
        <v>53</v>
      </c>
      <c r="D628" s="184" t="s">
        <v>33</v>
      </c>
      <c r="E628" s="184" t="s">
        <v>4678</v>
      </c>
      <c r="F628" s="85">
        <f t="array" ref="F628">SUM(IF('Registro egresos I nivel'!$F$2:$F$985=$D628,IF('Registro egresos I nivel'!$T$2:$T$985=$C628,IF('Registro egresos I nivel'!$N$2:$N$985="No Renovación Primer Periodo",IF('Registro egresos I nivel'!$Q$2:$Q$985="Oficio",'Registro egresos I nivel'!$J$2:$J$985,0)))))+SUM(IF('Registro egresos I nivel'!$F$2:$F$985=$D628,IF('Registro egresos I nivel'!$T$2:$T$985=$C628,IF('Registro egresos I nivel'!$N$2:$N$985="No Renovación Segundo Periodo",IF('Registro egresos I nivel'!$Q$2:$Q$985="Oficio",'Registro egresos I nivel'!$J$2:$J$985,0)))))</f>
        <v>0</v>
      </c>
      <c r="G628" s="353" t="s">
        <v>4737</v>
      </c>
    </row>
    <row r="629" spans="1:7" ht="14.25" hidden="1">
      <c r="A629" s="180">
        <v>2023</v>
      </c>
      <c r="B629" s="184" t="s">
        <v>649</v>
      </c>
      <c r="C629" s="180">
        <v>53</v>
      </c>
      <c r="D629" s="184" t="s">
        <v>43</v>
      </c>
      <c r="E629" s="352" t="s">
        <v>36</v>
      </c>
      <c r="F629" s="85">
        <f t="array" ref="F629">SUM(IF('Registro egresos I nivel'!$F$2:$F$985=$D629,IF('Registro egresos I nivel'!$T$2:$T$985=$C629,IF('Registro egresos I nivel'!$N$2:$N$985=$E629,IF('Registro egresos I nivel'!$Q$2:$Q$985="Oficio",'Registro egresos I nivel'!$J$2:$J$985,0)))))</f>
        <v>0</v>
      </c>
      <c r="G629" s="184" t="s">
        <v>4738</v>
      </c>
    </row>
    <row r="630" spans="1:7" ht="12.75" hidden="1">
      <c r="A630" s="180">
        <v>2023</v>
      </c>
      <c r="B630" s="184" t="s">
        <v>649</v>
      </c>
      <c r="C630" s="180">
        <v>53</v>
      </c>
      <c r="D630" s="184" t="s">
        <v>43</v>
      </c>
      <c r="E630" s="184" t="s">
        <v>47</v>
      </c>
      <c r="F630" s="85">
        <f t="array" ref="F630">SUM(IF('Registro egresos I nivel'!$F$2:$F$985=$D630,IF('Registro egresos I nivel'!$T$2:$T$985=$C630,IF('Registro egresos I nivel'!$N$2:$N$985=$E630,IF('Registro egresos I nivel'!$Q$2:$Q$985="Oficio",'Registro egresos I nivel'!$J$2:$J$985,0)))))</f>
        <v>0</v>
      </c>
      <c r="G630" s="184" t="s">
        <v>4738</v>
      </c>
    </row>
    <row r="631" spans="1:7" ht="12.75" hidden="1">
      <c r="A631" s="180">
        <v>2023</v>
      </c>
      <c r="B631" s="184" t="s">
        <v>649</v>
      </c>
      <c r="C631" s="180">
        <v>53</v>
      </c>
      <c r="D631" s="184" t="s">
        <v>43</v>
      </c>
      <c r="E631" s="184" t="s">
        <v>4678</v>
      </c>
      <c r="F631" s="85">
        <f t="array" ref="F631">SUM(IF('Registro egresos I nivel'!$F$2:$F$985=$D631,IF('Registro egresos I nivel'!$T$2:$T$985=$C631,IF('Registro egresos I nivel'!$N$2:$N$985="No Renovación Primer Periodo",IF('Registro egresos I nivel'!$Q$2:$Q$985="Oficio",'Registro egresos I nivel'!$J$2:$J$985,0)))))+SUM(IF('Registro egresos I nivel'!$F$2:$F$985=$D631,IF('Registro egresos I nivel'!$T$2:$T$985=$C631,IF('Registro egresos I nivel'!$N$2:$N$985="No Renovación Segundo Periodo",IF('Registro egresos I nivel'!$Q$2:$Q$985="Oficio",'Registro egresos I nivel'!$J$2:$J$985,0)))))</f>
        <v>0</v>
      </c>
      <c r="G631" s="184" t="s">
        <v>4738</v>
      </c>
    </row>
    <row r="632" spans="1:7" ht="14.25" hidden="1">
      <c r="A632" s="180">
        <v>2023</v>
      </c>
      <c r="B632" s="184" t="s">
        <v>650</v>
      </c>
      <c r="C632" s="180">
        <v>53</v>
      </c>
      <c r="D632" s="184" t="s">
        <v>33</v>
      </c>
      <c r="E632" s="352" t="s">
        <v>36</v>
      </c>
      <c r="F632" s="351">
        <f t="array" ref="F632">SUM(IF('Registro egresos II nivel'!$F$2:$F$997=$D632,IF('Registro egresos II nivel'!$T$2:$T$997=$C632,IF('Registro egresos II nivel'!$N$2:$N$997="Renuncia No Voluntaria",'Registro egresos II nivel'!$AB$2:$AB$997,0))))</f>
        <v>0</v>
      </c>
      <c r="G632" s="353" t="s">
        <v>4737</v>
      </c>
    </row>
    <row r="633" spans="1:7" ht="14.25" hidden="1">
      <c r="A633" s="180">
        <v>2023</v>
      </c>
      <c r="B633" s="184" t="s">
        <v>650</v>
      </c>
      <c r="C633" s="180">
        <v>53</v>
      </c>
      <c r="D633" s="184" t="s">
        <v>33</v>
      </c>
      <c r="E633" s="184" t="s">
        <v>47</v>
      </c>
      <c r="F633" s="351">
        <f t="array" ref="F633">SUM(IF('Registro egresos II nivel'!$F$2:$F$997=$D633,IF('Registro egresos II nivel'!$T$2:$T$997=$C633,IF('Registro egresos II nivel'!$N$2:$N$997="Renuncia Voluntaria",'Registro egresos II nivel'!$AB$2:$AB$997,0))))</f>
        <v>0</v>
      </c>
      <c r="G633" s="353" t="s">
        <v>4737</v>
      </c>
    </row>
    <row r="634" spans="1:7" ht="14.25" hidden="1">
      <c r="A634" s="180">
        <v>2023</v>
      </c>
      <c r="B634" s="184" t="s">
        <v>650</v>
      </c>
      <c r="C634" s="180">
        <v>53</v>
      </c>
      <c r="D634" s="184" t="s">
        <v>33</v>
      </c>
      <c r="E634" s="184" t="s">
        <v>4678</v>
      </c>
      <c r="F634" s="351">
        <f t="array" ref="F634">SUM(IF('Registro egresos II nivel'!$F$2:$F$997=$D634,IF('Registro egresos II nivel'!$T$2:$T$997=$C634,IF('Registro egresos II nivel'!$N$2:$N$997="No Renovación Primer Periodo",'Registro egresos II nivel'!$AB$2:$AB$997,0))))+SUM(IF('Registro egresos II nivel'!$F$2:$F$997=$D634,IF('Registro egresos II nivel'!$T$2:$T$997=$C634,IF('Registro egresos II nivel'!$N$2:$N$997="No Renovación Segundo Periodo",'Registro egresos II nivel'!$AB$2:$AB$997,0))))</f>
        <v>0</v>
      </c>
      <c r="G634" s="353" t="s">
        <v>4737</v>
      </c>
    </row>
    <row r="635" spans="1:7" ht="14.25" hidden="1">
      <c r="A635" s="180">
        <v>2023</v>
      </c>
      <c r="B635" s="184" t="s">
        <v>650</v>
      </c>
      <c r="C635" s="180">
        <v>53</v>
      </c>
      <c r="D635" s="184" t="s">
        <v>43</v>
      </c>
      <c r="E635" s="352" t="s">
        <v>36</v>
      </c>
      <c r="F635" s="351">
        <f t="array" ref="F635">SUM(IF('Registro egresos II nivel'!$F$2:$F$997=$D635,IF('Registro egresos II nivel'!$T$2:$T$997=$C635,IF('Registro egresos II nivel'!$N$2:$N$997="Renuncia No Voluntaria",'Registro egresos II nivel'!$AB$2:$AB$997,0))))</f>
        <v>1</v>
      </c>
      <c r="G635" s="184" t="s">
        <v>4738</v>
      </c>
    </row>
    <row r="636" spans="1:7" ht="12.75" hidden="1">
      <c r="A636" s="180">
        <v>2023</v>
      </c>
      <c r="B636" s="184" t="s">
        <v>650</v>
      </c>
      <c r="C636" s="180">
        <v>53</v>
      </c>
      <c r="D636" s="184" t="s">
        <v>43</v>
      </c>
      <c r="E636" s="184" t="s">
        <v>47</v>
      </c>
      <c r="F636" s="351">
        <f t="array" ref="F636">SUM(IF('Registro egresos II nivel'!$F$2:$F$997=$D636,IF('Registro egresos II nivel'!$T$2:$T$997=$C636,IF('Registro egresos II nivel'!$N$2:$N$997="Renuncia Voluntaria",'Registro egresos II nivel'!$AB$2:$AB$997,0))))</f>
        <v>1</v>
      </c>
      <c r="G636" s="184" t="s">
        <v>4738</v>
      </c>
    </row>
    <row r="637" spans="1:7" ht="12.75" hidden="1">
      <c r="A637" s="180">
        <v>2023</v>
      </c>
      <c r="B637" s="184" t="s">
        <v>650</v>
      </c>
      <c r="C637" s="180">
        <v>53</v>
      </c>
      <c r="D637" s="184" t="s">
        <v>43</v>
      </c>
      <c r="E637" s="184" t="s">
        <v>4678</v>
      </c>
      <c r="F637" s="351">
        <f t="array" ref="F637">SUM(IF('Registro egresos II nivel'!$F$2:$F$997=$D637,IF('Registro egresos II nivel'!$T$2:$T$997=$C637,IF('Registro egresos II nivel'!$N$2:$N$997="No Renovación Primer Periodo",'Registro egresos II nivel'!$AB$2:$AB$997,0))))+SUM(IF('Registro egresos II nivel'!$F$2:$F$997=$D637,IF('Registro egresos II nivel'!$T$2:$T$997=$C637,IF('Registro egresos II nivel'!$N$2:$N$997="No Renovación Segundo Periodo",'Registro egresos II nivel'!$AB$2:$AB$997,0))))</f>
        <v>1</v>
      </c>
      <c r="G637" s="184" t="s">
        <v>4738</v>
      </c>
    </row>
    <row r="638" spans="1:7" ht="14.25" hidden="1">
      <c r="A638" s="180">
        <v>2023</v>
      </c>
      <c r="B638" s="184" t="s">
        <v>649</v>
      </c>
      <c r="C638" s="180">
        <v>54</v>
      </c>
      <c r="D638" s="184" t="s">
        <v>33</v>
      </c>
      <c r="E638" s="352" t="s">
        <v>36</v>
      </c>
      <c r="F638" s="85">
        <f t="array" ref="F638">SUM(IF('Registro egresos I nivel'!$F$2:$F$985=$D638,IF('Registro egresos I nivel'!$T$2:$T$985=$C638,IF('Registro egresos I nivel'!$N$2:$N$985=$E638,IF('Registro egresos I nivel'!$Q$2:$Q$985="Oficio",'Registro egresos I nivel'!$J$2:$J$985,0)))))</f>
        <v>0</v>
      </c>
      <c r="G638" s="353" t="s">
        <v>4737</v>
      </c>
    </row>
    <row r="639" spans="1:7" ht="14.25" hidden="1">
      <c r="A639" s="180">
        <v>2023</v>
      </c>
      <c r="B639" s="184" t="s">
        <v>649</v>
      </c>
      <c r="C639" s="180">
        <v>54</v>
      </c>
      <c r="D639" s="184" t="s">
        <v>33</v>
      </c>
      <c r="E639" s="184" t="s">
        <v>47</v>
      </c>
      <c r="F639" s="85">
        <f t="array" ref="F639">SUM(IF('Registro egresos I nivel'!$F$2:$F$985=$D639,IF('Registro egresos I nivel'!$T$2:$T$985=$C639,IF('Registro egresos I nivel'!$N$2:$N$985=$E639,IF('Registro egresos I nivel'!$Q$2:$Q$985="Oficio",'Registro egresos I nivel'!$J$2:$J$985,0)))))</f>
        <v>0</v>
      </c>
      <c r="G639" s="353" t="s">
        <v>4737</v>
      </c>
    </row>
    <row r="640" spans="1:7" ht="14.25" hidden="1">
      <c r="A640" s="180">
        <v>2023</v>
      </c>
      <c r="B640" s="184" t="s">
        <v>649</v>
      </c>
      <c r="C640" s="180">
        <v>54</v>
      </c>
      <c r="D640" s="184" t="s">
        <v>33</v>
      </c>
      <c r="E640" s="184" t="s">
        <v>4678</v>
      </c>
      <c r="F640" s="85">
        <f t="array" ref="F640">SUM(IF('Registro egresos I nivel'!$F$2:$F$985=$D640,IF('Registro egresos I nivel'!$T$2:$T$985=$C640,IF('Registro egresos I nivel'!$N$2:$N$985="No Renovación Primer Periodo",IF('Registro egresos I nivel'!$Q$2:$Q$985="Oficio",'Registro egresos I nivel'!$J$2:$J$985,0)))))+SUM(IF('Registro egresos I nivel'!$F$2:$F$985=$D640,IF('Registro egresos I nivel'!$T$2:$T$985=$C640,IF('Registro egresos I nivel'!$N$2:$N$985="No Renovación Segundo Periodo",IF('Registro egresos I nivel'!$Q$2:$Q$985="Oficio",'Registro egresos I nivel'!$J$2:$J$985,0)))))</f>
        <v>0</v>
      </c>
      <c r="G640" s="353" t="s">
        <v>4737</v>
      </c>
    </row>
    <row r="641" spans="1:16" ht="14.25" hidden="1">
      <c r="A641" s="180">
        <v>2023</v>
      </c>
      <c r="B641" s="184" t="s">
        <v>649</v>
      </c>
      <c r="C641" s="180">
        <v>54</v>
      </c>
      <c r="D641" s="184" t="s">
        <v>43</v>
      </c>
      <c r="E641" s="352" t="s">
        <v>36</v>
      </c>
      <c r="F641" s="85">
        <f t="array" ref="F641">SUM(IF('Registro egresos I nivel'!$F$2:$F$985=$D641,IF('Registro egresos I nivel'!$T$2:$T$985=$C641,IF('Registro egresos I nivel'!$N$2:$N$985=$E641,IF('Registro egresos I nivel'!$Q$2:$Q$985="Oficio",'Registro egresos I nivel'!$J$2:$J$985,0)))))</f>
        <v>0</v>
      </c>
      <c r="G641" s="184" t="s">
        <v>4738</v>
      </c>
    </row>
    <row r="642" spans="1:16" ht="12.75" hidden="1">
      <c r="A642" s="180">
        <v>2023</v>
      </c>
      <c r="B642" s="184" t="s">
        <v>649</v>
      </c>
      <c r="C642" s="180">
        <v>54</v>
      </c>
      <c r="D642" s="184" t="s">
        <v>43</v>
      </c>
      <c r="E642" s="184" t="s">
        <v>47</v>
      </c>
      <c r="F642" s="85">
        <f t="array" ref="F642">SUM(IF('Registro egresos I nivel'!$F$2:$F$985=$D642,IF('Registro egresos I nivel'!$T$2:$T$985=$C642,IF('Registro egresos I nivel'!$N$2:$N$985=$E642,IF('Registro egresos I nivel'!$Q$2:$Q$985="Oficio",'Registro egresos I nivel'!$J$2:$J$985,0)))))</f>
        <v>0</v>
      </c>
      <c r="G642" s="184" t="s">
        <v>4738</v>
      </c>
      <c r="N642" s="97">
        <v>44631</v>
      </c>
      <c r="O642" s="95">
        <f t="shared" ref="O642:O643" si="0">WEEKNUM(N642)</f>
        <v>11</v>
      </c>
    </row>
    <row r="643" spans="1:16" ht="12.75" hidden="1">
      <c r="A643" s="180">
        <v>2023</v>
      </c>
      <c r="B643" s="184" t="s">
        <v>649</v>
      </c>
      <c r="C643" s="180">
        <v>54</v>
      </c>
      <c r="D643" s="184" t="s">
        <v>43</v>
      </c>
      <c r="E643" s="184" t="s">
        <v>4678</v>
      </c>
      <c r="F643" s="85">
        <f t="array" ref="F643">SUM(IF('Registro egresos I nivel'!$F$2:$F$985=$D643,IF('Registro egresos I nivel'!$T$2:$T$985=$C643,IF('Registro egresos I nivel'!$N$2:$N$985="No Renovación Primer Periodo",IF('Registro egresos I nivel'!$Q$2:$Q$985="Oficio",'Registro egresos I nivel'!$J$2:$J$985,0)))))+SUM(IF('Registro egresos I nivel'!$F$2:$F$985=$D643,IF('Registro egresos I nivel'!$T$2:$T$985=$C643,IF('Registro egresos I nivel'!$N$2:$N$985="No Renovación Segundo Periodo",IF('Registro egresos I nivel'!$Q$2:$Q$985="Oficio",'Registro egresos I nivel'!$J$2:$J$985,0)))))</f>
        <v>0</v>
      </c>
      <c r="G643" s="184" t="s">
        <v>4738</v>
      </c>
      <c r="N643" s="97">
        <v>44926</v>
      </c>
      <c r="O643" s="95">
        <f t="shared" si="0"/>
        <v>53</v>
      </c>
      <c r="P643" s="95">
        <f>O643-O642</f>
        <v>42</v>
      </c>
    </row>
    <row r="644" spans="1:16" ht="14.25" hidden="1">
      <c r="A644" s="180">
        <v>2023</v>
      </c>
      <c r="B644" s="184" t="s">
        <v>650</v>
      </c>
      <c r="C644" s="180">
        <v>54</v>
      </c>
      <c r="D644" s="184" t="s">
        <v>33</v>
      </c>
      <c r="E644" s="352" t="s">
        <v>36</v>
      </c>
      <c r="F644" s="351">
        <f t="array" ref="F644">SUM(IF('Registro egresos II nivel'!$F$2:$F$997=$D644,IF('Registro egresos II nivel'!$T$2:$T$997=$C644,IF('Registro egresos II nivel'!$N$2:$N$997="Renuncia No Voluntaria",'Registro egresos II nivel'!$AB$2:$AB$997,0))))</f>
        <v>0</v>
      </c>
      <c r="G644" s="353" t="s">
        <v>4737</v>
      </c>
    </row>
    <row r="645" spans="1:16" ht="14.25" hidden="1">
      <c r="A645" s="180">
        <v>2023</v>
      </c>
      <c r="B645" s="184" t="s">
        <v>650</v>
      </c>
      <c r="C645" s="180">
        <v>54</v>
      </c>
      <c r="D645" s="184" t="s">
        <v>33</v>
      </c>
      <c r="E645" s="184" t="s">
        <v>47</v>
      </c>
      <c r="F645" s="351">
        <f t="array" ref="F645">SUM(IF('Registro egresos II nivel'!$F$2:$F$997=$D645,IF('Registro egresos II nivel'!$T$2:$T$997=$C645,IF('Registro egresos II nivel'!$N$2:$N$997="Renuncia Voluntaria",'Registro egresos II nivel'!$AB$2:$AB$997,0))))</f>
        <v>0</v>
      </c>
      <c r="G645" s="353" t="s">
        <v>4737</v>
      </c>
      <c r="N645" s="97">
        <v>44996</v>
      </c>
      <c r="O645" s="95">
        <f t="shared" ref="O645:O647" si="1">WEEKNUM(N645)</f>
        <v>10</v>
      </c>
      <c r="P645" s="95">
        <f>O645+P643</f>
        <v>52</v>
      </c>
    </row>
    <row r="646" spans="1:16" ht="14.25" hidden="1">
      <c r="A646" s="180">
        <v>2023</v>
      </c>
      <c r="B646" s="184" t="s">
        <v>650</v>
      </c>
      <c r="C646" s="180">
        <v>54</v>
      </c>
      <c r="D646" s="184" t="s">
        <v>33</v>
      </c>
      <c r="E646" s="184" t="s">
        <v>4678</v>
      </c>
      <c r="F646" s="351">
        <f t="array" ref="F646">SUM(IF('Registro egresos II nivel'!$F$2:$F$997=$D646,IF('Registro egresos II nivel'!$T$2:$T$997=$C646,IF('Registro egresos II nivel'!$N$2:$N$997="No Renovación Primer Periodo",'Registro egresos II nivel'!$AB$2:$AB$997,0))))+SUM(IF('Registro egresos II nivel'!$F$2:$F$997=$D646,IF('Registro egresos II nivel'!$T$2:$T$997=$C646,IF('Registro egresos II nivel'!$N$2:$N$997="No Renovación Segundo Periodo",'Registro egresos II nivel'!$AB$2:$AB$997,0))))</f>
        <v>0</v>
      </c>
      <c r="G646" s="353" t="s">
        <v>4737</v>
      </c>
      <c r="N646" s="97">
        <v>45015</v>
      </c>
      <c r="O646" s="95">
        <f t="shared" si="1"/>
        <v>13</v>
      </c>
      <c r="P646" s="95">
        <f>O646+P643</f>
        <v>55</v>
      </c>
    </row>
    <row r="647" spans="1:16" ht="14.25" hidden="1">
      <c r="A647" s="180">
        <v>2023</v>
      </c>
      <c r="B647" s="184" t="s">
        <v>650</v>
      </c>
      <c r="C647" s="180">
        <v>54</v>
      </c>
      <c r="D647" s="184" t="s">
        <v>43</v>
      </c>
      <c r="E647" s="352" t="s">
        <v>36</v>
      </c>
      <c r="F647" s="351">
        <f t="array" ref="F647">SUM(IF('Registro egresos II nivel'!$F$2:$F$997=$D647,IF('Registro egresos II nivel'!$T$2:$T$997=$C647,IF('Registro egresos II nivel'!$N$2:$N$997="Renuncia No Voluntaria",'Registro egresos II nivel'!$AB$2:$AB$997,0))))</f>
        <v>0</v>
      </c>
      <c r="G647" s="184" t="s">
        <v>4738</v>
      </c>
      <c r="N647" s="97">
        <v>45168</v>
      </c>
      <c r="O647" s="95">
        <f t="shared" si="1"/>
        <v>35</v>
      </c>
      <c r="P647" s="95">
        <f>O647+P643</f>
        <v>77</v>
      </c>
    </row>
    <row r="648" spans="1:16" ht="12.75" hidden="1">
      <c r="A648" s="180">
        <v>2023</v>
      </c>
      <c r="B648" s="184" t="s">
        <v>650</v>
      </c>
      <c r="C648" s="180">
        <v>54</v>
      </c>
      <c r="D648" s="184" t="s">
        <v>43</v>
      </c>
      <c r="E648" s="184" t="s">
        <v>47</v>
      </c>
      <c r="F648" s="351">
        <f t="array" ref="F648">SUM(IF('Registro egresos II nivel'!$F$2:$F$997=$D648,IF('Registro egresos II nivel'!$T$2:$T$997=$C648,IF('Registro egresos II nivel'!$N$2:$N$997="Renuncia Voluntaria",'Registro egresos II nivel'!$AB$2:$AB$997,0))))</f>
        <v>0</v>
      </c>
      <c r="G648" s="184" t="s">
        <v>4738</v>
      </c>
    </row>
    <row r="649" spans="1:16" ht="12.75" hidden="1">
      <c r="A649" s="180">
        <v>2023</v>
      </c>
      <c r="B649" s="184" t="s">
        <v>650</v>
      </c>
      <c r="C649" s="180">
        <v>54</v>
      </c>
      <c r="D649" s="184" t="s">
        <v>43</v>
      </c>
      <c r="E649" s="184" t="s">
        <v>4678</v>
      </c>
      <c r="F649" s="351">
        <f t="array" ref="F649">SUM(IF('Registro egresos II nivel'!$F$2:$F$997=$D649,IF('Registro egresos II nivel'!$T$2:$T$997=$C649,IF('Registro egresos II nivel'!$N$2:$N$997="No Renovación Primer Periodo",'Registro egresos II nivel'!$AB$2:$AB$997,0))))+SUM(IF('Registro egresos II nivel'!$F$2:$F$997=$D649,IF('Registro egresos II nivel'!$T$2:$T$997=$C649,IF('Registro egresos II nivel'!$N$2:$N$997="No Renovación Segundo Periodo",'Registro egresos II nivel'!$AB$2:$AB$997,0))))</f>
        <v>0</v>
      </c>
      <c r="G649" s="184" t="s">
        <v>4738</v>
      </c>
    </row>
    <row r="650" spans="1:16" ht="14.25" hidden="1">
      <c r="A650" s="180">
        <v>2023</v>
      </c>
      <c r="B650" s="184" t="s">
        <v>649</v>
      </c>
      <c r="C650" s="180">
        <v>55</v>
      </c>
      <c r="D650" s="184" t="s">
        <v>33</v>
      </c>
      <c r="E650" s="352" t="s">
        <v>36</v>
      </c>
      <c r="F650" s="85">
        <f t="array" ref="F650">SUM(IF('Registro egresos I nivel'!$F$2:$F$985=$D650,IF('Registro egresos I nivel'!$T$2:$T$985=$C650,IF('Registro egresos I nivel'!$N$2:$N$985=$E650,IF('Registro egresos I nivel'!$Q$2:$Q$985="Oficio",'Registro egresos I nivel'!$J$2:$J$985,0)))))</f>
        <v>1</v>
      </c>
      <c r="G650" s="353" t="s">
        <v>4737</v>
      </c>
    </row>
    <row r="651" spans="1:16" ht="14.25" hidden="1">
      <c r="A651" s="180">
        <v>2023</v>
      </c>
      <c r="B651" s="184" t="s">
        <v>649</v>
      </c>
      <c r="C651" s="180">
        <v>55</v>
      </c>
      <c r="D651" s="184" t="s">
        <v>33</v>
      </c>
      <c r="E651" s="184" t="s">
        <v>47</v>
      </c>
      <c r="F651" s="85">
        <f t="array" ref="F651">SUM(IF('Registro egresos I nivel'!$F$2:$F$985=$D651,IF('Registro egresos I nivel'!$T$2:$T$985=$C651,IF('Registro egresos I nivel'!$N$2:$N$985=$E651,IF('Registro egresos I nivel'!$Q$2:$Q$985="Oficio",'Registro egresos I nivel'!$J$2:$J$985,0)))))</f>
        <v>0</v>
      </c>
      <c r="G651" s="353" t="s">
        <v>4737</v>
      </c>
    </row>
    <row r="652" spans="1:16" ht="14.25" hidden="1">
      <c r="A652" s="180">
        <v>2023</v>
      </c>
      <c r="B652" s="184" t="s">
        <v>649</v>
      </c>
      <c r="C652" s="180">
        <v>55</v>
      </c>
      <c r="D652" s="184" t="s">
        <v>33</v>
      </c>
      <c r="E652" s="184" t="s">
        <v>4678</v>
      </c>
      <c r="F652" s="85">
        <f t="array" ref="F652">SUM(IF('Registro egresos I nivel'!$F$2:$F$985=$D652,IF('Registro egresos I nivel'!$T$2:$T$985=$C652,IF('Registro egresos I nivel'!$N$2:$N$985="No Renovación Primer Periodo",IF('Registro egresos I nivel'!$Q$2:$Q$985="Oficio",'Registro egresos I nivel'!$J$2:$J$985,0)))))+SUM(IF('Registro egresos I nivel'!$F$2:$F$985=$D652,IF('Registro egresos I nivel'!$T$2:$T$985=$C652,IF('Registro egresos I nivel'!$N$2:$N$985="No Renovación Segundo Periodo",IF('Registro egresos I nivel'!$Q$2:$Q$985="Oficio",'Registro egresos I nivel'!$J$2:$J$985,0)))))</f>
        <v>0</v>
      </c>
      <c r="G652" s="353" t="s">
        <v>4737</v>
      </c>
    </row>
    <row r="653" spans="1:16" ht="14.25" hidden="1">
      <c r="A653" s="180">
        <v>2023</v>
      </c>
      <c r="B653" s="184" t="s">
        <v>649</v>
      </c>
      <c r="C653" s="180">
        <v>55</v>
      </c>
      <c r="D653" s="184" t="s">
        <v>43</v>
      </c>
      <c r="E653" s="352" t="s">
        <v>36</v>
      </c>
      <c r="F653" s="85">
        <f t="array" ref="F653">SUM(IF('Registro egresos I nivel'!$F$2:$F$985=$D653,IF('Registro egresos I nivel'!$T$2:$T$985=$C653,IF('Registro egresos I nivel'!$N$2:$N$985=$E653,IF('Registro egresos I nivel'!$Q$2:$Q$985="Oficio",'Registro egresos I nivel'!$J$2:$J$985,0)))))</f>
        <v>0</v>
      </c>
      <c r="G653" s="184" t="s">
        <v>4738</v>
      </c>
    </row>
    <row r="654" spans="1:16" ht="12.75" hidden="1">
      <c r="A654" s="180">
        <v>2023</v>
      </c>
      <c r="B654" s="184" t="s">
        <v>649</v>
      </c>
      <c r="C654" s="180">
        <v>55</v>
      </c>
      <c r="D654" s="184" t="s">
        <v>43</v>
      </c>
      <c r="E654" s="184" t="s">
        <v>47</v>
      </c>
      <c r="F654" s="85">
        <f t="array" ref="F654">SUM(IF('Registro egresos I nivel'!$F$2:$F$985=$D654,IF('Registro egresos I nivel'!$T$2:$T$985=$C654,IF('Registro egresos I nivel'!$N$2:$N$985=$E654,IF('Registro egresos I nivel'!$Q$2:$Q$985="Oficio",'Registro egresos I nivel'!$J$2:$J$985,0)))))</f>
        <v>0</v>
      </c>
      <c r="G654" s="184" t="s">
        <v>4738</v>
      </c>
    </row>
    <row r="655" spans="1:16" ht="12.75" hidden="1">
      <c r="A655" s="180">
        <v>2023</v>
      </c>
      <c r="B655" s="184" t="s">
        <v>649</v>
      </c>
      <c r="C655" s="180">
        <v>55</v>
      </c>
      <c r="D655" s="184" t="s">
        <v>43</v>
      </c>
      <c r="E655" s="184" t="s">
        <v>4678</v>
      </c>
      <c r="F655" s="85">
        <f t="array" ref="F655">SUM(IF('Registro egresos I nivel'!$F$2:$F$985=$D655,IF('Registro egresos I nivel'!$T$2:$T$985=$C655,IF('Registro egresos I nivel'!$N$2:$N$985="No Renovación Primer Periodo",IF('Registro egresos I nivel'!$Q$2:$Q$985="Oficio",'Registro egresos I nivel'!$J$2:$J$985,0)))))+SUM(IF('Registro egresos I nivel'!$F$2:$F$985=$D655,IF('Registro egresos I nivel'!$T$2:$T$985=$C655,IF('Registro egresos I nivel'!$N$2:$N$985="No Renovación Segundo Periodo",IF('Registro egresos I nivel'!$Q$2:$Q$985="Oficio",'Registro egresos I nivel'!$J$2:$J$985,0)))))</f>
        <v>0</v>
      </c>
      <c r="G655" s="184" t="s">
        <v>4738</v>
      </c>
    </row>
    <row r="656" spans="1:16" ht="14.25" hidden="1">
      <c r="A656" s="180">
        <v>2023</v>
      </c>
      <c r="B656" s="184" t="s">
        <v>650</v>
      </c>
      <c r="C656" s="180">
        <v>55</v>
      </c>
      <c r="D656" s="184" t="s">
        <v>33</v>
      </c>
      <c r="E656" s="352" t="s">
        <v>36</v>
      </c>
      <c r="F656" s="351">
        <f t="array" ref="F656">SUM(IF('Registro egresos II nivel'!$F$2:$F$997=$D656,IF('Registro egresos II nivel'!$T$2:$T$997=$C656,IF('Registro egresos II nivel'!$N$2:$N$997="Renuncia No Voluntaria",'Registro egresos II nivel'!$AB$2:$AB$997,0))))</f>
        <v>2</v>
      </c>
      <c r="G656" s="353" t="s">
        <v>4737</v>
      </c>
    </row>
    <row r="657" spans="1:7" ht="14.25" hidden="1">
      <c r="A657" s="180">
        <v>2023</v>
      </c>
      <c r="B657" s="184" t="s">
        <v>650</v>
      </c>
      <c r="C657" s="180">
        <v>55</v>
      </c>
      <c r="D657" s="184" t="s">
        <v>33</v>
      </c>
      <c r="E657" s="184" t="s">
        <v>47</v>
      </c>
      <c r="F657" s="351">
        <f t="array" ref="F657">SUM(IF('Registro egresos II nivel'!$F$2:$F$997=$D657,IF('Registro egresos II nivel'!$T$2:$T$997=$C657,IF('Registro egresos II nivel'!$N$2:$N$997="Renuncia Voluntaria",'Registro egresos II nivel'!$AB$2:$AB$997,0))))</f>
        <v>0</v>
      </c>
      <c r="G657" s="353" t="s">
        <v>4737</v>
      </c>
    </row>
    <row r="658" spans="1:7" ht="14.25" hidden="1">
      <c r="A658" s="180">
        <v>2023</v>
      </c>
      <c r="B658" s="184" t="s">
        <v>650</v>
      </c>
      <c r="C658" s="180">
        <v>55</v>
      </c>
      <c r="D658" s="184" t="s">
        <v>33</v>
      </c>
      <c r="E658" s="184" t="s">
        <v>4678</v>
      </c>
      <c r="F658" s="351">
        <f t="array" ref="F658">SUM(IF('Registro egresos II nivel'!$F$2:$F$997=$D658,IF('Registro egresos II nivel'!$T$2:$T$997=$C658,IF('Registro egresos II nivel'!$N$2:$N$997="No Renovación Primer Periodo",'Registro egresos II nivel'!$AB$2:$AB$997,0))))+SUM(IF('Registro egresos II nivel'!$F$2:$F$997=$D658,IF('Registro egresos II nivel'!$T$2:$T$997=$C658,IF('Registro egresos II nivel'!$N$2:$N$997="No Renovación Segundo Periodo",'Registro egresos II nivel'!$AB$2:$AB$997,0))))</f>
        <v>0</v>
      </c>
      <c r="G658" s="353" t="s">
        <v>4737</v>
      </c>
    </row>
    <row r="659" spans="1:7" ht="14.25" hidden="1">
      <c r="A659" s="180">
        <v>2023</v>
      </c>
      <c r="B659" s="184" t="s">
        <v>650</v>
      </c>
      <c r="C659" s="180">
        <v>55</v>
      </c>
      <c r="D659" s="184" t="s">
        <v>43</v>
      </c>
      <c r="E659" s="352" t="s">
        <v>36</v>
      </c>
      <c r="F659" s="351">
        <f t="array" ref="F659">SUM(IF('Registro egresos II nivel'!$F$2:$F$997=$D659,IF('Registro egresos II nivel'!$T$2:$T$997=$C659,IF('Registro egresos II nivel'!$N$2:$N$997="Renuncia No Voluntaria",'Registro egresos II nivel'!$AB$2:$AB$997,0))))</f>
        <v>4</v>
      </c>
      <c r="G659" s="184" t="s">
        <v>4738</v>
      </c>
    </row>
    <row r="660" spans="1:7" ht="12.75" hidden="1">
      <c r="A660" s="180">
        <v>2023</v>
      </c>
      <c r="B660" s="184" t="s">
        <v>650</v>
      </c>
      <c r="C660" s="180">
        <v>55</v>
      </c>
      <c r="D660" s="184" t="s">
        <v>43</v>
      </c>
      <c r="E660" s="184" t="s">
        <v>47</v>
      </c>
      <c r="F660" s="351">
        <f t="array" ref="F660">SUM(IF('Registro egresos II nivel'!$F$2:$F$997=$D660,IF('Registro egresos II nivel'!$T$2:$T$997=$C660,IF('Registro egresos II nivel'!$N$2:$N$997="Renuncia Voluntaria",'Registro egresos II nivel'!$AB$2:$AB$997,0))))</f>
        <v>1</v>
      </c>
      <c r="G660" s="184" t="s">
        <v>4738</v>
      </c>
    </row>
    <row r="661" spans="1:7" ht="12.75" hidden="1">
      <c r="A661" s="180">
        <v>2023</v>
      </c>
      <c r="B661" s="184" t="s">
        <v>650</v>
      </c>
      <c r="C661" s="180">
        <v>55</v>
      </c>
      <c r="D661" s="184" t="s">
        <v>43</v>
      </c>
      <c r="E661" s="184" t="s">
        <v>4678</v>
      </c>
      <c r="F661" s="351">
        <f t="array" ref="F661">SUM(IF('Registro egresos II nivel'!$F$2:$F$997=$D661,IF('Registro egresos II nivel'!$T$2:$T$997=$C661,IF('Registro egresos II nivel'!$N$2:$N$997="No Renovación Primer Periodo",'Registro egresos II nivel'!$AB$2:$AB$997,0))))+SUM(IF('Registro egresos II nivel'!$F$2:$F$997=$D661,IF('Registro egresos II nivel'!$T$2:$T$997=$C661,IF('Registro egresos II nivel'!$N$2:$N$997="No Renovación Segundo Periodo",'Registro egresos II nivel'!$AB$2:$AB$997,0))))</f>
        <v>1</v>
      </c>
      <c r="G661" s="184" t="s">
        <v>4738</v>
      </c>
    </row>
    <row r="662" spans="1:7" ht="14.25" hidden="1">
      <c r="A662" s="180">
        <v>2023</v>
      </c>
      <c r="B662" s="184" t="s">
        <v>649</v>
      </c>
      <c r="C662" s="180">
        <v>56</v>
      </c>
      <c r="D662" s="184" t="s">
        <v>33</v>
      </c>
      <c r="E662" s="352" t="s">
        <v>36</v>
      </c>
      <c r="F662" s="85">
        <f t="array" ref="F662">SUM(IF('Registro egresos I nivel'!$F$2:$F$985=$D662,IF('Registro egresos I nivel'!$T$2:$T$985=$C662,IF('Registro egresos I nivel'!$N$2:$N$985=$E662,IF('Registro egresos I nivel'!$Q$2:$Q$985="Oficio",'Registro egresos I nivel'!$J$2:$J$985,0)))))</f>
        <v>0</v>
      </c>
      <c r="G662" s="353" t="s">
        <v>4737</v>
      </c>
    </row>
    <row r="663" spans="1:7" ht="14.25" hidden="1">
      <c r="A663" s="180">
        <v>2023</v>
      </c>
      <c r="B663" s="184" t="s">
        <v>649</v>
      </c>
      <c r="C663" s="180">
        <v>56</v>
      </c>
      <c r="D663" s="184" t="s">
        <v>33</v>
      </c>
      <c r="E663" s="184" t="s">
        <v>47</v>
      </c>
      <c r="F663" s="85">
        <f t="array" ref="F663">SUM(IF('Registro egresos I nivel'!$F$2:$F$985=$D663,IF('Registro egresos I nivel'!$T$2:$T$985=$C663,IF('Registro egresos I nivel'!$N$2:$N$985=$E663,IF('Registro egresos I nivel'!$Q$2:$Q$985="Oficio",'Registro egresos I nivel'!$J$2:$J$985,0)))))</f>
        <v>0</v>
      </c>
      <c r="G663" s="353" t="s">
        <v>4737</v>
      </c>
    </row>
    <row r="664" spans="1:7" ht="14.25" hidden="1">
      <c r="A664" s="180">
        <v>2023</v>
      </c>
      <c r="B664" s="184" t="s">
        <v>649</v>
      </c>
      <c r="C664" s="180">
        <v>56</v>
      </c>
      <c r="D664" s="184" t="s">
        <v>33</v>
      </c>
      <c r="E664" s="184" t="s">
        <v>4678</v>
      </c>
      <c r="F664" s="85">
        <f t="array" ref="F664">SUM(IF('Registro egresos I nivel'!$F$2:$F$985=$D664,IF('Registro egresos I nivel'!$T$2:$T$985=$C664,IF('Registro egresos I nivel'!$N$2:$N$985="No Renovación Primer Periodo",IF('Registro egresos I nivel'!$Q$2:$Q$985="Oficio",'Registro egresos I nivel'!$J$2:$J$985,0)))))+SUM(IF('Registro egresos I nivel'!$F$2:$F$985=$D664,IF('Registro egresos I nivel'!$T$2:$T$985=$C664,IF('Registro egresos I nivel'!$N$2:$N$985="No Renovación Segundo Periodo",IF('Registro egresos I nivel'!$Q$2:$Q$985="Oficio",'Registro egresos I nivel'!$J$2:$J$985,0)))))</f>
        <v>0</v>
      </c>
      <c r="G664" s="353" t="s">
        <v>4737</v>
      </c>
    </row>
    <row r="665" spans="1:7" ht="14.25" hidden="1">
      <c r="A665" s="180">
        <v>2023</v>
      </c>
      <c r="B665" s="184" t="s">
        <v>649</v>
      </c>
      <c r="C665" s="180">
        <v>56</v>
      </c>
      <c r="D665" s="184" t="s">
        <v>43</v>
      </c>
      <c r="E665" s="352" t="s">
        <v>36</v>
      </c>
      <c r="F665" s="85">
        <f t="array" ref="F665">SUM(IF('Registro egresos I nivel'!$F$2:$F$985=$D665,IF('Registro egresos I nivel'!$T$2:$T$985=$C665,IF('Registro egresos I nivel'!$N$2:$N$985=$E665,IF('Registro egresos I nivel'!$Q$2:$Q$985="Oficio",'Registro egresos I nivel'!$J$2:$J$985,0)))))</f>
        <v>0</v>
      </c>
      <c r="G665" s="184" t="s">
        <v>4738</v>
      </c>
    </row>
    <row r="666" spans="1:7" ht="12.75" hidden="1">
      <c r="A666" s="180">
        <v>2023</v>
      </c>
      <c r="B666" s="184" t="s">
        <v>649</v>
      </c>
      <c r="C666" s="180">
        <v>56</v>
      </c>
      <c r="D666" s="184" t="s">
        <v>43</v>
      </c>
      <c r="E666" s="184" t="s">
        <v>47</v>
      </c>
      <c r="F666" s="85">
        <f t="array" ref="F666">SUM(IF('Registro egresos I nivel'!$F$2:$F$985=$D666,IF('Registro egresos I nivel'!$T$2:$T$985=$C666,IF('Registro egresos I nivel'!$N$2:$N$985=$E666,IF('Registro egresos I nivel'!$Q$2:$Q$985="Oficio",'Registro egresos I nivel'!$J$2:$J$985,0)))))</f>
        <v>0</v>
      </c>
      <c r="G666" s="184" t="s">
        <v>4738</v>
      </c>
    </row>
    <row r="667" spans="1:7" ht="12.75" hidden="1">
      <c r="A667" s="180">
        <v>2023</v>
      </c>
      <c r="B667" s="184" t="s">
        <v>649</v>
      </c>
      <c r="C667" s="180">
        <v>56</v>
      </c>
      <c r="D667" s="184" t="s">
        <v>43</v>
      </c>
      <c r="E667" s="184" t="s">
        <v>4678</v>
      </c>
      <c r="F667" s="85">
        <f t="array" ref="F667">SUM(IF('Registro egresos I nivel'!$F$2:$F$985=$D667,IF('Registro egresos I nivel'!$T$2:$T$985=$C667,IF('Registro egresos I nivel'!$N$2:$N$985="No Renovación Primer Periodo",IF('Registro egresos I nivel'!$Q$2:$Q$985="Oficio",'Registro egresos I nivel'!$J$2:$J$985,0)))))+SUM(IF('Registro egresos I nivel'!$F$2:$F$985=$D667,IF('Registro egresos I nivel'!$T$2:$T$985=$C667,IF('Registro egresos I nivel'!$N$2:$N$985="No Renovación Segundo Periodo",IF('Registro egresos I nivel'!$Q$2:$Q$985="Oficio",'Registro egresos I nivel'!$J$2:$J$985,0)))))</f>
        <v>0</v>
      </c>
      <c r="G667" s="184" t="s">
        <v>4738</v>
      </c>
    </row>
    <row r="668" spans="1:7" ht="14.25" hidden="1">
      <c r="A668" s="180">
        <v>2023</v>
      </c>
      <c r="B668" s="184" t="s">
        <v>650</v>
      </c>
      <c r="C668" s="180">
        <v>56</v>
      </c>
      <c r="D668" s="184" t="s">
        <v>33</v>
      </c>
      <c r="E668" s="352" t="s">
        <v>36</v>
      </c>
      <c r="F668" s="351">
        <f t="array" ref="F668">SUM(IF('Registro egresos II nivel'!$F$2:$F$997=$D668,IF('Registro egresos II nivel'!$T$2:$T$997=$C668,IF('Registro egresos II nivel'!$N$2:$N$997="Renuncia No Voluntaria",'Registro egresos II nivel'!$AB$2:$AB$997,0))))</f>
        <v>1</v>
      </c>
      <c r="G668" s="353" t="s">
        <v>4737</v>
      </c>
    </row>
    <row r="669" spans="1:7" ht="14.25" hidden="1">
      <c r="A669" s="180">
        <v>2023</v>
      </c>
      <c r="B669" s="184" t="s">
        <v>650</v>
      </c>
      <c r="C669" s="180">
        <v>56</v>
      </c>
      <c r="D669" s="184" t="s">
        <v>33</v>
      </c>
      <c r="E669" s="184" t="s">
        <v>47</v>
      </c>
      <c r="F669" s="351">
        <f t="array" ref="F669">SUM(IF('Registro egresos II nivel'!$F$2:$F$997=$D669,IF('Registro egresos II nivel'!$T$2:$T$997=$C669,IF('Registro egresos II nivel'!$N$2:$N$997="Renuncia Voluntaria",'Registro egresos II nivel'!$AB$2:$AB$997,0))))</f>
        <v>0</v>
      </c>
      <c r="G669" s="353" t="s">
        <v>4737</v>
      </c>
    </row>
    <row r="670" spans="1:7" ht="14.25" hidden="1">
      <c r="A670" s="180">
        <v>2023</v>
      </c>
      <c r="B670" s="184" t="s">
        <v>650</v>
      </c>
      <c r="C670" s="180">
        <v>56</v>
      </c>
      <c r="D670" s="184" t="s">
        <v>33</v>
      </c>
      <c r="E670" s="184" t="s">
        <v>4678</v>
      </c>
      <c r="F670" s="351">
        <f t="array" ref="F670">SUM(IF('Registro egresos II nivel'!$F$2:$F$997=$D670,IF('Registro egresos II nivel'!$T$2:$T$997=$C670,IF('Registro egresos II nivel'!$N$2:$N$997="No Renovación Primer Periodo",'Registro egresos II nivel'!$AB$2:$AB$997,0))))+SUM(IF('Registro egresos II nivel'!$F$2:$F$997=$D670,IF('Registro egresos II nivel'!$T$2:$T$997=$C670,IF('Registro egresos II nivel'!$N$2:$N$997="No Renovación Segundo Periodo",'Registro egresos II nivel'!$AB$2:$AB$997,0))))</f>
        <v>0</v>
      </c>
      <c r="G670" s="353" t="s">
        <v>4737</v>
      </c>
    </row>
    <row r="671" spans="1:7" ht="14.25" hidden="1">
      <c r="A671" s="180">
        <v>2023</v>
      </c>
      <c r="B671" s="184" t="s">
        <v>650</v>
      </c>
      <c r="C671" s="180">
        <v>56</v>
      </c>
      <c r="D671" s="184" t="s">
        <v>43</v>
      </c>
      <c r="E671" s="352" t="s">
        <v>36</v>
      </c>
      <c r="F671" s="351">
        <f t="array" ref="F671">SUM(IF('Registro egresos II nivel'!$F$2:$F$997=$D671,IF('Registro egresos II nivel'!$T$2:$T$997=$C671,IF('Registro egresos II nivel'!$N$2:$N$997="Renuncia No Voluntaria",'Registro egresos II nivel'!$AB$2:$AB$997,0))))</f>
        <v>0</v>
      </c>
      <c r="G671" s="184" t="s">
        <v>4738</v>
      </c>
    </row>
    <row r="672" spans="1:7" ht="12.75" hidden="1">
      <c r="A672" s="180">
        <v>2023</v>
      </c>
      <c r="B672" s="184" t="s">
        <v>650</v>
      </c>
      <c r="C672" s="180">
        <v>56</v>
      </c>
      <c r="D672" s="184" t="s">
        <v>43</v>
      </c>
      <c r="E672" s="184" t="s">
        <v>47</v>
      </c>
      <c r="F672" s="351">
        <f t="array" ref="F672">SUM(IF('Registro egresos II nivel'!$F$2:$F$997=$D672,IF('Registro egresos II nivel'!$T$2:$T$997=$C672,IF('Registro egresos II nivel'!$N$2:$N$997="Renuncia Voluntaria",'Registro egresos II nivel'!$AB$2:$AB$997,0))))</f>
        <v>0</v>
      </c>
      <c r="G672" s="184" t="s">
        <v>4738</v>
      </c>
    </row>
    <row r="673" spans="1:7" ht="12.75" hidden="1">
      <c r="A673" s="180">
        <v>2023</v>
      </c>
      <c r="B673" s="184" t="s">
        <v>650</v>
      </c>
      <c r="C673" s="180">
        <v>56</v>
      </c>
      <c r="D673" s="184" t="s">
        <v>43</v>
      </c>
      <c r="E673" s="184" t="s">
        <v>4678</v>
      </c>
      <c r="F673" s="351">
        <f t="array" ref="F673">SUM(IF('Registro egresos II nivel'!$F$2:$F$997=$D673,IF('Registro egresos II nivel'!$T$2:$T$997=$C673,IF('Registro egresos II nivel'!$N$2:$N$997="No Renovación Primer Periodo",'Registro egresos II nivel'!$AB$2:$AB$997,0))))+SUM(IF('Registro egresos II nivel'!$F$2:$F$997=$D673,IF('Registro egresos II nivel'!$T$2:$T$997=$C673,IF('Registro egresos II nivel'!$N$2:$N$997="No Renovación Segundo Periodo",'Registro egresos II nivel'!$AB$2:$AB$997,0))))</f>
        <v>1</v>
      </c>
      <c r="G673" s="184" t="s">
        <v>4738</v>
      </c>
    </row>
    <row r="674" spans="1:7" ht="14.25" hidden="1">
      <c r="A674" s="85">
        <v>2023</v>
      </c>
      <c r="B674" s="184" t="s">
        <v>649</v>
      </c>
      <c r="C674" s="180">
        <v>57</v>
      </c>
      <c r="D674" s="184" t="s">
        <v>33</v>
      </c>
      <c r="E674" s="352" t="s">
        <v>36</v>
      </c>
      <c r="F674" s="85">
        <f t="array" ref="F674">SUM(IF('Registro egresos I nivel'!$F$2:$F$985=$D674,IF('Registro egresos I nivel'!$T$2:$T$985=$C674,IF('Registro egresos I nivel'!$N$2:$N$985=$E674,IF('Registro egresos I nivel'!$Q$2:$Q$985="Oficio",'Registro egresos I nivel'!$J$2:$J$985,0)))))</f>
        <v>0</v>
      </c>
      <c r="G674" s="353" t="s">
        <v>4737</v>
      </c>
    </row>
    <row r="675" spans="1:7" ht="14.25" hidden="1">
      <c r="A675" s="85">
        <v>2023</v>
      </c>
      <c r="B675" s="184" t="s">
        <v>649</v>
      </c>
      <c r="C675" s="180">
        <v>57</v>
      </c>
      <c r="D675" s="184" t="s">
        <v>33</v>
      </c>
      <c r="E675" s="184" t="s">
        <v>47</v>
      </c>
      <c r="F675" s="85">
        <f t="array" ref="F675">SUM(IF('Registro egresos I nivel'!$F$2:$F$985=$D675,IF('Registro egresos I nivel'!$T$2:$T$985=$C675,IF('Registro egresos I nivel'!$N$2:$N$985=$E675,IF('Registro egresos I nivel'!$Q$2:$Q$985="Oficio",'Registro egresos I nivel'!$J$2:$J$985,0)))))</f>
        <v>0</v>
      </c>
      <c r="G675" s="353" t="s">
        <v>4737</v>
      </c>
    </row>
    <row r="676" spans="1:7" ht="14.25" hidden="1">
      <c r="A676" s="85">
        <v>2023</v>
      </c>
      <c r="B676" s="184" t="s">
        <v>649</v>
      </c>
      <c r="C676" s="180">
        <v>57</v>
      </c>
      <c r="D676" s="184" t="s">
        <v>33</v>
      </c>
      <c r="E676" s="184" t="s">
        <v>4678</v>
      </c>
      <c r="F676" s="85">
        <f t="array" ref="F676">SUM(IF('Registro egresos I nivel'!$F$2:$F$985=$D676,IF('Registro egresos I nivel'!$T$2:$T$985=$C676,IF('Registro egresos I nivel'!$N$2:$N$985="No Renovación Primer Periodo",IF('Registro egresos I nivel'!$Q$2:$Q$985="Oficio",'Registro egresos I nivel'!$J$2:$J$985,0)))))+SUM(IF('Registro egresos I nivel'!$F$2:$F$985=$D676,IF('Registro egresos I nivel'!$T$2:$T$985=$C676,IF('Registro egresos I nivel'!$N$2:$N$985="No Renovación Segundo Periodo",IF('Registro egresos I nivel'!$Q$2:$Q$985="Oficio",'Registro egresos I nivel'!$J$2:$J$985,0)))))</f>
        <v>0</v>
      </c>
      <c r="G676" s="353" t="s">
        <v>4737</v>
      </c>
    </row>
    <row r="677" spans="1:7" ht="14.25" hidden="1">
      <c r="A677" s="85">
        <v>2023</v>
      </c>
      <c r="B677" s="184" t="s">
        <v>649</v>
      </c>
      <c r="C677" s="180">
        <v>57</v>
      </c>
      <c r="D677" s="184" t="s">
        <v>43</v>
      </c>
      <c r="E677" s="352" t="s">
        <v>36</v>
      </c>
      <c r="F677" s="85">
        <f t="array" ref="F677">SUM(IF('Registro egresos I nivel'!$F$2:$F$985=$D677,IF('Registro egresos I nivel'!$T$2:$T$985=$C677,IF('Registro egresos I nivel'!$N$2:$N$985=$E677,IF('Registro egresos I nivel'!$Q$2:$Q$985="Oficio",'Registro egresos I nivel'!$J$2:$J$985,0)))))</f>
        <v>0</v>
      </c>
      <c r="G677" s="184" t="s">
        <v>4738</v>
      </c>
    </row>
    <row r="678" spans="1:7" ht="12.75" hidden="1">
      <c r="A678" s="85">
        <v>2023</v>
      </c>
      <c r="B678" s="184" t="s">
        <v>649</v>
      </c>
      <c r="C678" s="180">
        <v>57</v>
      </c>
      <c r="D678" s="184" t="s">
        <v>43</v>
      </c>
      <c r="E678" s="184" t="s">
        <v>47</v>
      </c>
      <c r="F678" s="85">
        <f t="array" ref="F678">SUM(IF('Registro egresos I nivel'!$F$2:$F$985=$D678,IF('Registro egresos I nivel'!$T$2:$T$985=$C678,IF('Registro egresos I nivel'!$N$2:$N$985=$E678,IF('Registro egresos I nivel'!$Q$2:$Q$985="Oficio",'Registro egresos I nivel'!$J$2:$J$985,0)))))</f>
        <v>0</v>
      </c>
      <c r="G678" s="184" t="s">
        <v>4738</v>
      </c>
    </row>
    <row r="679" spans="1:7" ht="12.75" hidden="1">
      <c r="A679" s="85">
        <v>2023</v>
      </c>
      <c r="B679" s="184" t="s">
        <v>649</v>
      </c>
      <c r="C679" s="180">
        <v>57</v>
      </c>
      <c r="D679" s="184" t="s">
        <v>43</v>
      </c>
      <c r="E679" s="184" t="s">
        <v>4678</v>
      </c>
      <c r="F679" s="85">
        <f t="array" ref="F679">SUM(IF('Registro egresos I nivel'!$F$2:$F$985=$D679,IF('Registro egresos I nivel'!$T$2:$T$985=$C679,IF('Registro egresos I nivel'!$N$2:$N$985="No Renovación Primer Periodo",IF('Registro egresos I nivel'!$Q$2:$Q$985="Oficio",'Registro egresos I nivel'!$J$2:$J$985,0)))))+SUM(IF('Registro egresos I nivel'!$F$2:$F$985=$D679,IF('Registro egresos I nivel'!$T$2:$T$985=$C679,IF('Registro egresos I nivel'!$N$2:$N$985="No Renovación Segundo Periodo",IF('Registro egresos I nivel'!$Q$2:$Q$985="Oficio",'Registro egresos I nivel'!$J$2:$J$985,0)))))</f>
        <v>0</v>
      </c>
      <c r="G679" s="184" t="s">
        <v>4738</v>
      </c>
    </row>
    <row r="680" spans="1:7" ht="14.25" hidden="1">
      <c r="A680" s="85">
        <v>2023</v>
      </c>
      <c r="B680" s="184" t="s">
        <v>650</v>
      </c>
      <c r="C680" s="180">
        <v>57</v>
      </c>
      <c r="D680" s="184" t="s">
        <v>33</v>
      </c>
      <c r="E680" s="352" t="s">
        <v>36</v>
      </c>
      <c r="F680" s="85">
        <f t="array" ref="F680">SUM(IF('Registro egresos II nivel'!$F$2:$F$997=$D680,IF('Registro egresos II nivel'!$T$2:$T$997=$C680,IF('Registro egresos II nivel'!$N$2:$N$997="Renuncia No Voluntaria",'Registro egresos II nivel'!$AB$2:$AB$997,0))))</f>
        <v>0</v>
      </c>
      <c r="G680" s="353" t="s">
        <v>4737</v>
      </c>
    </row>
    <row r="681" spans="1:7" ht="14.25" hidden="1">
      <c r="A681" s="85">
        <v>2023</v>
      </c>
      <c r="B681" s="184" t="s">
        <v>650</v>
      </c>
      <c r="C681" s="180">
        <v>57</v>
      </c>
      <c r="D681" s="184" t="s">
        <v>33</v>
      </c>
      <c r="E681" s="184" t="s">
        <v>47</v>
      </c>
      <c r="F681" s="85">
        <f t="array" ref="F681">SUM(IF('Registro egresos II nivel'!$F$2:$F$997=$D681,IF('Registro egresos II nivel'!$T$2:$T$997=$C681,IF('Registro egresos II nivel'!$N$2:$N$997="Renuncia Voluntaria",'Registro egresos II nivel'!$AB$2:$AB$997,0))))</f>
        <v>0</v>
      </c>
      <c r="G681" s="353" t="s">
        <v>4737</v>
      </c>
    </row>
    <row r="682" spans="1:7" ht="14.25" hidden="1">
      <c r="A682" s="85">
        <v>2023</v>
      </c>
      <c r="B682" s="184" t="s">
        <v>650</v>
      </c>
      <c r="C682" s="180">
        <v>57</v>
      </c>
      <c r="D682" s="184" t="s">
        <v>33</v>
      </c>
      <c r="E682" s="184" t="s">
        <v>4678</v>
      </c>
      <c r="F682" s="85">
        <f t="array" ref="F682">SUM(IF('Registro egresos II nivel'!$F$2:$F$997=$D682,IF('Registro egresos II nivel'!$T$2:$T$997=$C682,IF('Registro egresos II nivel'!$N$2:$N$997="No Renovación Primer Periodo",'Registro egresos II nivel'!$AB$2:$AB$997,0))))+SUM(IF('Registro egresos II nivel'!$F$2:$F$997=$D682,IF('Registro egresos II nivel'!$T$2:$T$997=$C682,IF('Registro egresos II nivel'!$N$2:$N$997="No Renovación Segundo Periodo",'Registro egresos II nivel'!$AB$2:$AB$997,0))))</f>
        <v>0</v>
      </c>
      <c r="G682" s="353" t="s">
        <v>4737</v>
      </c>
    </row>
    <row r="683" spans="1:7" ht="14.25" hidden="1">
      <c r="A683" s="85">
        <v>2023</v>
      </c>
      <c r="B683" s="184" t="s">
        <v>650</v>
      </c>
      <c r="C683" s="180">
        <v>57</v>
      </c>
      <c r="D683" s="184" t="s">
        <v>43</v>
      </c>
      <c r="E683" s="352" t="s">
        <v>36</v>
      </c>
      <c r="F683" s="85">
        <f t="array" ref="F683">SUM(IF('Registro egresos II nivel'!$F$2:$F$997=$D683,IF('Registro egresos II nivel'!$T$2:$T$997=$C683,IF('Registro egresos II nivel'!$N$2:$N$997="Renuncia No Voluntaria",'Registro egresos II nivel'!$AB$2:$AB$997,0))))</f>
        <v>0</v>
      </c>
      <c r="G683" s="184" t="s">
        <v>4738</v>
      </c>
    </row>
    <row r="684" spans="1:7" ht="12.75" hidden="1">
      <c r="A684" s="85">
        <v>2023</v>
      </c>
      <c r="B684" s="184" t="s">
        <v>650</v>
      </c>
      <c r="C684" s="180">
        <v>57</v>
      </c>
      <c r="D684" s="184" t="s">
        <v>43</v>
      </c>
      <c r="E684" s="184" t="s">
        <v>47</v>
      </c>
      <c r="F684" s="85">
        <f t="array" ref="F684">SUM(IF('Registro egresos II nivel'!$F$2:$F$997=$D684,IF('Registro egresos II nivel'!$T$2:$T$997=$C684,IF('Registro egresos II nivel'!$N$2:$N$997="Renuncia Voluntaria",'Registro egresos II nivel'!$AB$2:$AB$997,0))))</f>
        <v>0</v>
      </c>
      <c r="G684" s="184" t="s">
        <v>4738</v>
      </c>
    </row>
    <row r="685" spans="1:7" ht="12.75" hidden="1">
      <c r="A685" s="85">
        <v>2023</v>
      </c>
      <c r="B685" s="184" t="s">
        <v>650</v>
      </c>
      <c r="C685" s="180">
        <v>57</v>
      </c>
      <c r="D685" s="184" t="s">
        <v>43</v>
      </c>
      <c r="E685" s="184" t="s">
        <v>4678</v>
      </c>
      <c r="F685" s="85">
        <f t="array" ref="F685">SUM(IF('Registro egresos II nivel'!$F$2:$F$997=$D685,IF('Registro egresos II nivel'!$T$2:$T$997=$C685,IF('Registro egresos II nivel'!$N$2:$N$997="No Renovación Primer Periodo",'Registro egresos II nivel'!$AB$2:$AB$997,0))))+SUM(IF('Registro egresos II nivel'!$F$2:$F$997=$D685,IF('Registro egresos II nivel'!$T$2:$T$997=$C685,IF('Registro egresos II nivel'!$N$2:$N$997="No Renovación Segundo Periodo",'Registro egresos II nivel'!$AB$2:$AB$997,0))))</f>
        <v>0</v>
      </c>
      <c r="G685" s="184" t="s">
        <v>4738</v>
      </c>
    </row>
    <row r="686" spans="1:7" ht="14.25" hidden="1">
      <c r="A686" s="85">
        <v>2023</v>
      </c>
      <c r="B686" s="184" t="s">
        <v>649</v>
      </c>
      <c r="C686" s="180">
        <v>58</v>
      </c>
      <c r="D686" s="184" t="s">
        <v>33</v>
      </c>
      <c r="E686" s="352" t="s">
        <v>36</v>
      </c>
      <c r="F686" s="85">
        <f t="array" ref="F686">SUM(IF('Registro egresos I nivel'!$F$2:$F$985=$D686,IF('Registro egresos I nivel'!$T$2:$T$985=$C686,IF('Registro egresos I nivel'!$N$2:$N$985=$E686,IF('Registro egresos I nivel'!$Q$2:$Q$985="Oficio",'Registro egresos I nivel'!$J$2:$J$985,0)))))</f>
        <v>0</v>
      </c>
      <c r="G686" s="353" t="s">
        <v>4737</v>
      </c>
    </row>
    <row r="687" spans="1:7" ht="14.25" hidden="1">
      <c r="A687" s="85">
        <v>2023</v>
      </c>
      <c r="B687" s="184" t="s">
        <v>649</v>
      </c>
      <c r="C687" s="180">
        <v>58</v>
      </c>
      <c r="D687" s="184" t="s">
        <v>33</v>
      </c>
      <c r="E687" s="184" t="s">
        <v>47</v>
      </c>
      <c r="F687" s="85">
        <f t="array" ref="F687">SUM(IF('Registro egresos I nivel'!$F$2:$F$985=$D687,IF('Registro egresos I nivel'!$T$2:$T$985=$C687,IF('Registro egresos I nivel'!$N$2:$N$985=$E687,IF('Registro egresos I nivel'!$Q$2:$Q$985="Oficio",'Registro egresos I nivel'!$J$2:$J$985,0)))))</f>
        <v>0</v>
      </c>
      <c r="G687" s="353" t="s">
        <v>4737</v>
      </c>
    </row>
    <row r="688" spans="1:7" ht="14.25" hidden="1">
      <c r="A688" s="85">
        <v>2023</v>
      </c>
      <c r="B688" s="184" t="s">
        <v>649</v>
      </c>
      <c r="C688" s="180">
        <v>58</v>
      </c>
      <c r="D688" s="184" t="s">
        <v>33</v>
      </c>
      <c r="E688" s="184" t="s">
        <v>4678</v>
      </c>
      <c r="F688" s="85">
        <f t="array" ref="F688">SUM(IF('Registro egresos I nivel'!$F$2:$F$985=$D688,IF('Registro egresos I nivel'!$T$2:$T$985=$C688,IF('Registro egresos I nivel'!$N$2:$N$985="No Renovación Primer Periodo",IF('Registro egresos I nivel'!$Q$2:$Q$985="Oficio",'Registro egresos I nivel'!$J$2:$J$985,0)))))+SUM(IF('Registro egresos I nivel'!$F$2:$F$985=$D688,IF('Registro egresos I nivel'!$T$2:$T$985=$C688,IF('Registro egresos I nivel'!$N$2:$N$985="No Renovación Segundo Periodo",IF('Registro egresos I nivel'!$Q$2:$Q$985="Oficio",'Registro egresos I nivel'!$J$2:$J$985,0)))))</f>
        <v>0</v>
      </c>
      <c r="G688" s="353" t="s">
        <v>4737</v>
      </c>
    </row>
    <row r="689" spans="1:7" ht="14.25" hidden="1">
      <c r="A689" s="85">
        <v>2023</v>
      </c>
      <c r="B689" s="184" t="s">
        <v>649</v>
      </c>
      <c r="C689" s="180">
        <v>58</v>
      </c>
      <c r="D689" s="184" t="s">
        <v>43</v>
      </c>
      <c r="E689" s="352" t="s">
        <v>36</v>
      </c>
      <c r="F689" s="85">
        <f t="array" ref="F689">SUM(IF('Registro egresos I nivel'!$F$2:$F$985=$D689,IF('Registro egresos I nivel'!$T$2:$T$985=$C689,IF('Registro egresos I nivel'!$N$2:$N$985=$E689,IF('Registro egresos I nivel'!$Q$2:$Q$985="Oficio",'Registro egresos I nivel'!$J$2:$J$985,0)))))</f>
        <v>0</v>
      </c>
      <c r="G689" s="184" t="s">
        <v>4738</v>
      </c>
    </row>
    <row r="690" spans="1:7" ht="12.75" hidden="1">
      <c r="A690" s="85">
        <v>2023</v>
      </c>
      <c r="B690" s="184" t="s">
        <v>649</v>
      </c>
      <c r="C690" s="180">
        <v>58</v>
      </c>
      <c r="D690" s="184" t="s">
        <v>43</v>
      </c>
      <c r="E690" s="184" t="s">
        <v>47</v>
      </c>
      <c r="F690" s="85">
        <f t="array" ref="F690">SUM(IF('Registro egresos I nivel'!$F$2:$F$985=$D690,IF('Registro egresos I nivel'!$T$2:$T$985=$C690,IF('Registro egresos I nivel'!$N$2:$N$985=$E690,IF('Registro egresos I nivel'!$Q$2:$Q$985="Oficio",'Registro egresos I nivel'!$J$2:$J$985,0)))))</f>
        <v>0</v>
      </c>
      <c r="G690" s="184" t="s">
        <v>4738</v>
      </c>
    </row>
    <row r="691" spans="1:7" ht="12.75" hidden="1">
      <c r="A691" s="85">
        <v>2023</v>
      </c>
      <c r="B691" s="184" t="s">
        <v>649</v>
      </c>
      <c r="C691" s="180">
        <v>58</v>
      </c>
      <c r="D691" s="184" t="s">
        <v>43</v>
      </c>
      <c r="E691" s="184" t="s">
        <v>4678</v>
      </c>
      <c r="F691" s="85">
        <f t="array" ref="F691">SUM(IF('Registro egresos I nivel'!$F$2:$F$985=$D691,IF('Registro egresos I nivel'!$T$2:$T$985=$C691,IF('Registro egresos I nivel'!$N$2:$N$985="No Renovación Primer Periodo",IF('Registro egresos I nivel'!$Q$2:$Q$985="Oficio",'Registro egresos I nivel'!$J$2:$J$985,0)))))+SUM(IF('Registro egresos I nivel'!$F$2:$F$985=$D691,IF('Registro egresos I nivel'!$T$2:$T$985=$C691,IF('Registro egresos I nivel'!$N$2:$N$985="No Renovación Segundo Periodo",IF('Registro egresos I nivel'!$Q$2:$Q$985="Oficio",'Registro egresos I nivel'!$J$2:$J$985,0)))))</f>
        <v>0</v>
      </c>
      <c r="G691" s="184" t="s">
        <v>4738</v>
      </c>
    </row>
    <row r="692" spans="1:7" ht="14.25" hidden="1">
      <c r="A692" s="85">
        <v>2023</v>
      </c>
      <c r="B692" s="184" t="s">
        <v>650</v>
      </c>
      <c r="C692" s="180">
        <v>58</v>
      </c>
      <c r="D692" s="184" t="s">
        <v>33</v>
      </c>
      <c r="E692" s="352" t="s">
        <v>36</v>
      </c>
      <c r="F692" s="85">
        <f t="array" ref="F692">SUM(IF('Registro egresos II nivel'!$F$2:$F$997=$D692,IF('Registro egresos II nivel'!$T$2:$T$997=$C692,IF('Registro egresos II nivel'!$N$2:$N$997="Renuncia No Voluntaria",'Registro egresos II nivel'!$AB$2:$AB$997,0))))</f>
        <v>0</v>
      </c>
      <c r="G692" s="353" t="s">
        <v>4737</v>
      </c>
    </row>
    <row r="693" spans="1:7" ht="14.25" hidden="1">
      <c r="A693" s="85">
        <v>2023</v>
      </c>
      <c r="B693" s="184" t="s">
        <v>650</v>
      </c>
      <c r="C693" s="180">
        <v>58</v>
      </c>
      <c r="D693" s="184" t="s">
        <v>33</v>
      </c>
      <c r="E693" s="184" t="s">
        <v>47</v>
      </c>
      <c r="F693" s="85">
        <f t="array" ref="F693">SUM(IF('Registro egresos II nivel'!$F$2:$F$997=$D693,IF('Registro egresos II nivel'!$T$2:$T$997=$C693,IF('Registro egresos II nivel'!$N$2:$N$997="Renuncia Voluntaria",'Registro egresos II nivel'!$AB$2:$AB$997,0))))</f>
        <v>0</v>
      </c>
      <c r="G693" s="353" t="s">
        <v>4737</v>
      </c>
    </row>
    <row r="694" spans="1:7" ht="14.25" hidden="1">
      <c r="A694" s="85">
        <v>2023</v>
      </c>
      <c r="B694" s="184" t="s">
        <v>650</v>
      </c>
      <c r="C694" s="180">
        <v>58</v>
      </c>
      <c r="D694" s="184" t="s">
        <v>33</v>
      </c>
      <c r="E694" s="184" t="s">
        <v>4678</v>
      </c>
      <c r="F694" s="85">
        <f t="array" ref="F694">SUM(IF('Registro egresos II nivel'!$F$2:$F$997=$D694,IF('Registro egresos II nivel'!$T$2:$T$997=$C694,IF('Registro egresos II nivel'!$N$2:$N$997="No Renovación Primer Periodo",'Registro egresos II nivel'!$AB$2:$AB$997,0))))+SUM(IF('Registro egresos II nivel'!$F$2:$F$997=$D694,IF('Registro egresos II nivel'!$T$2:$T$997=$C694,IF('Registro egresos II nivel'!$N$2:$N$997="No Renovación Segundo Periodo",'Registro egresos II nivel'!$AB$2:$AB$997,0))))</f>
        <v>0</v>
      </c>
      <c r="G694" s="353" t="s">
        <v>4737</v>
      </c>
    </row>
    <row r="695" spans="1:7" ht="14.25" hidden="1">
      <c r="A695" s="85">
        <v>2023</v>
      </c>
      <c r="B695" s="184" t="s">
        <v>650</v>
      </c>
      <c r="C695" s="180">
        <v>58</v>
      </c>
      <c r="D695" s="184" t="s">
        <v>43</v>
      </c>
      <c r="E695" s="352" t="s">
        <v>36</v>
      </c>
      <c r="F695" s="85">
        <f t="array" ref="F695">SUM(IF('Registro egresos II nivel'!$F$2:$F$997=$D695,IF('Registro egresos II nivel'!$T$2:$T$997=$C695,IF('Registro egresos II nivel'!$N$2:$N$997="Renuncia No Voluntaria",'Registro egresos II nivel'!$AB$2:$AB$997,0))))</f>
        <v>0</v>
      </c>
      <c r="G695" s="184" t="s">
        <v>4738</v>
      </c>
    </row>
    <row r="696" spans="1:7" ht="12.75" hidden="1">
      <c r="A696" s="85">
        <v>2023</v>
      </c>
      <c r="B696" s="184" t="s">
        <v>650</v>
      </c>
      <c r="C696" s="180">
        <v>58</v>
      </c>
      <c r="D696" s="184" t="s">
        <v>43</v>
      </c>
      <c r="E696" s="184" t="s">
        <v>47</v>
      </c>
      <c r="F696" s="85">
        <f t="array" ref="F696">SUM(IF('Registro egresos II nivel'!$F$2:$F$997=$D696,IF('Registro egresos II nivel'!$T$2:$T$997=$C696,IF('Registro egresos II nivel'!$N$2:$N$997="Renuncia Voluntaria",'Registro egresos II nivel'!$AB$2:$AB$997,0))))</f>
        <v>1</v>
      </c>
      <c r="G696" s="184" t="s">
        <v>4738</v>
      </c>
    </row>
    <row r="697" spans="1:7" ht="12.75" hidden="1">
      <c r="A697" s="85">
        <v>2023</v>
      </c>
      <c r="B697" s="184" t="s">
        <v>650</v>
      </c>
      <c r="C697" s="180">
        <v>58</v>
      </c>
      <c r="D697" s="184" t="s">
        <v>43</v>
      </c>
      <c r="E697" s="184" t="s">
        <v>4678</v>
      </c>
      <c r="F697" s="85">
        <f t="array" ref="F697">SUM(IF('Registro egresos II nivel'!$F$2:$F$997=$D697,IF('Registro egresos II nivel'!$T$2:$T$997=$C697,IF('Registro egresos II nivel'!$N$2:$N$997="No Renovación Primer Periodo",'Registro egresos II nivel'!$AB$2:$AB$997,0))))+SUM(IF('Registro egresos II nivel'!$F$2:$F$997=$D697,IF('Registro egresos II nivel'!$T$2:$T$997=$C697,IF('Registro egresos II nivel'!$N$2:$N$997="No Renovación Segundo Periodo",'Registro egresos II nivel'!$AB$2:$AB$997,0))))</f>
        <v>0</v>
      </c>
      <c r="G697" s="184" t="s">
        <v>4738</v>
      </c>
    </row>
    <row r="698" spans="1:7" ht="14.25" hidden="1">
      <c r="A698" s="180">
        <v>2023</v>
      </c>
      <c r="B698" s="184" t="s">
        <v>649</v>
      </c>
      <c r="C698" s="180">
        <v>59</v>
      </c>
      <c r="D698" s="184" t="s">
        <v>33</v>
      </c>
      <c r="E698" s="352" t="s">
        <v>36</v>
      </c>
      <c r="F698" s="85">
        <f t="array" ref="F698">SUM(IF('Registro egresos I nivel'!$F$2:$F$985=$D698,IF('Registro egresos I nivel'!$T$2:$T$985=$C698,IF('Registro egresos I nivel'!$N$2:$N$985=$E698,IF('Registro egresos I nivel'!$Q$2:$Q$985="Oficio",'Registro egresos I nivel'!$J$2:$J$985,0)))))</f>
        <v>0</v>
      </c>
      <c r="G698" s="353" t="s">
        <v>4737</v>
      </c>
    </row>
    <row r="699" spans="1:7" ht="14.25" hidden="1">
      <c r="A699" s="180">
        <v>2023</v>
      </c>
      <c r="B699" s="184" t="s">
        <v>649</v>
      </c>
      <c r="C699" s="180">
        <v>59</v>
      </c>
      <c r="D699" s="184" t="s">
        <v>33</v>
      </c>
      <c r="E699" s="184" t="s">
        <v>47</v>
      </c>
      <c r="F699" s="85">
        <f t="array" ref="F699">SUM(IF('Registro egresos I nivel'!$F$2:$F$985=$D699,IF('Registro egresos I nivel'!$T$2:$T$985=$C699,IF('Registro egresos I nivel'!$N$2:$N$985=$E699,IF('Registro egresos I nivel'!$Q$2:$Q$985="Oficio",'Registro egresos I nivel'!$J$2:$J$985,0)))))</f>
        <v>0</v>
      </c>
      <c r="G699" s="353" t="s">
        <v>4737</v>
      </c>
    </row>
    <row r="700" spans="1:7" ht="14.25" hidden="1">
      <c r="A700" s="180">
        <v>2023</v>
      </c>
      <c r="B700" s="184" t="s">
        <v>649</v>
      </c>
      <c r="C700" s="180">
        <v>59</v>
      </c>
      <c r="D700" s="184" t="s">
        <v>33</v>
      </c>
      <c r="E700" s="184" t="s">
        <v>4678</v>
      </c>
      <c r="F700" s="85">
        <f t="array" ref="F700">SUM(IF('Registro egresos I nivel'!$F$2:$F$985=$D700,IF('Registro egresos I nivel'!$T$2:$T$985=$C700,IF('Registro egresos I nivel'!$N$2:$N$985="No Renovación Primer Periodo",IF('Registro egresos I nivel'!$Q$2:$Q$985="Oficio",'Registro egresos I nivel'!$J$2:$J$985,0)))))+SUM(IF('Registro egresos I nivel'!$F$2:$F$985=$D700,IF('Registro egresos I nivel'!$T$2:$T$985=$C700,IF('Registro egresos I nivel'!$N$2:$N$985="No Renovación Segundo Periodo",IF('Registro egresos I nivel'!$Q$2:$Q$985="Oficio",'Registro egresos I nivel'!$J$2:$J$985,0)))))</f>
        <v>0</v>
      </c>
      <c r="G700" s="353" t="s">
        <v>4737</v>
      </c>
    </row>
    <row r="701" spans="1:7" ht="14.25" hidden="1">
      <c r="A701" s="180">
        <v>2023</v>
      </c>
      <c r="B701" s="184" t="s">
        <v>649</v>
      </c>
      <c r="C701" s="180">
        <v>59</v>
      </c>
      <c r="D701" s="184" t="s">
        <v>43</v>
      </c>
      <c r="E701" s="352" t="s">
        <v>36</v>
      </c>
      <c r="F701" s="85">
        <f t="array" ref="F701">SUM(IF('Registro egresos I nivel'!$F$2:$F$985=$D701,IF('Registro egresos I nivel'!$T$2:$T$985=$C701,IF('Registro egresos I nivel'!$N$2:$N$985=$E701,IF('Registro egresos I nivel'!$Q$2:$Q$985="Oficio",'Registro egresos I nivel'!$J$2:$J$985,0)))))</f>
        <v>0</v>
      </c>
      <c r="G701" s="184" t="s">
        <v>4738</v>
      </c>
    </row>
    <row r="702" spans="1:7" ht="12.75" hidden="1">
      <c r="A702" s="180">
        <v>2023</v>
      </c>
      <c r="B702" s="184" t="s">
        <v>649</v>
      </c>
      <c r="C702" s="180">
        <v>59</v>
      </c>
      <c r="D702" s="184" t="s">
        <v>43</v>
      </c>
      <c r="E702" s="184" t="s">
        <v>47</v>
      </c>
      <c r="F702" s="85">
        <f t="array" ref="F702">SUM(IF('Registro egresos I nivel'!$F$2:$F$985=$D702,IF('Registro egresos I nivel'!$T$2:$T$985=$C702,IF('Registro egresos I nivel'!$N$2:$N$985=$E702,IF('Registro egresos I nivel'!$Q$2:$Q$985="Oficio",'Registro egresos I nivel'!$J$2:$J$985,0)))))</f>
        <v>0</v>
      </c>
      <c r="G702" s="184" t="s">
        <v>4738</v>
      </c>
    </row>
    <row r="703" spans="1:7" ht="12.75" hidden="1">
      <c r="A703" s="180">
        <v>2023</v>
      </c>
      <c r="B703" s="184" t="s">
        <v>649</v>
      </c>
      <c r="C703" s="180">
        <v>59</v>
      </c>
      <c r="D703" s="184" t="s">
        <v>43</v>
      </c>
      <c r="E703" s="184" t="s">
        <v>4678</v>
      </c>
      <c r="F703" s="85">
        <f t="array" ref="F703">SUM(IF('Registro egresos I nivel'!$F$2:$F$985=$D703,IF('Registro egresos I nivel'!$T$2:$T$985=$C703,IF('Registro egresos I nivel'!$N$2:$N$985="No Renovación Primer Periodo",IF('Registro egresos I nivel'!$Q$2:$Q$985="Oficio",'Registro egresos I nivel'!$J$2:$J$985,0)))))+SUM(IF('Registro egresos I nivel'!$F$2:$F$985=$D703,IF('Registro egresos I nivel'!$T$2:$T$985=$C703,IF('Registro egresos I nivel'!$N$2:$N$985="No Renovación Segundo Periodo",IF('Registro egresos I nivel'!$Q$2:$Q$985="Oficio",'Registro egresos I nivel'!$J$2:$J$985,0)))))</f>
        <v>0</v>
      </c>
      <c r="G703" s="184" t="s">
        <v>4738</v>
      </c>
    </row>
    <row r="704" spans="1:7" ht="14.25" hidden="1">
      <c r="A704" s="180">
        <v>2023</v>
      </c>
      <c r="B704" s="184" t="s">
        <v>650</v>
      </c>
      <c r="C704" s="180">
        <v>59</v>
      </c>
      <c r="D704" s="184" t="s">
        <v>33</v>
      </c>
      <c r="E704" s="352" t="s">
        <v>36</v>
      </c>
      <c r="F704" s="351">
        <f t="array" ref="F704">SUM(IF('Registro egresos II nivel'!$F$2:$F$997=$D704,IF('Registro egresos II nivel'!$T$2:$T$997=$C704,IF('Registro egresos II nivel'!$N$2:$N$997="Renuncia No Voluntaria",'Registro egresos II nivel'!$AB$2:$AB$997,0))))</f>
        <v>1</v>
      </c>
      <c r="G704" s="353" t="s">
        <v>4737</v>
      </c>
    </row>
    <row r="705" spans="1:7" ht="14.25" hidden="1">
      <c r="A705" s="180">
        <v>2023</v>
      </c>
      <c r="B705" s="184" t="s">
        <v>650</v>
      </c>
      <c r="C705" s="180">
        <v>59</v>
      </c>
      <c r="D705" s="184" t="s">
        <v>33</v>
      </c>
      <c r="E705" s="184" t="s">
        <v>47</v>
      </c>
      <c r="F705" s="351">
        <f t="array" ref="F705">SUM(IF('Registro egresos II nivel'!$F$2:$F$997=$D705,IF('Registro egresos II nivel'!$T$2:$T$997=$C705,IF('Registro egresos II nivel'!$N$2:$N$997="Renuncia Voluntaria",'Registro egresos II nivel'!$AB$2:$AB$997,0))))</f>
        <v>1</v>
      </c>
      <c r="G705" s="353" t="s">
        <v>4737</v>
      </c>
    </row>
    <row r="706" spans="1:7" ht="14.25" hidden="1">
      <c r="A706" s="180">
        <v>2023</v>
      </c>
      <c r="B706" s="184" t="s">
        <v>650</v>
      </c>
      <c r="C706" s="180">
        <v>59</v>
      </c>
      <c r="D706" s="184" t="s">
        <v>33</v>
      </c>
      <c r="E706" s="184" t="s">
        <v>4678</v>
      </c>
      <c r="F706" s="351">
        <f t="array" ref="F706">SUM(IF('Registro egresos II nivel'!$F$2:$F$997=$D706,IF('Registro egresos II nivel'!$T$2:$T$997=$C706,IF('Registro egresos II nivel'!$N$2:$N$997="No Renovación Primer Periodo",'Registro egresos II nivel'!$AB$2:$AB$997,0))))+SUM(IF('Registro egresos II nivel'!$F$2:$F$997=$D706,IF('Registro egresos II nivel'!$T$2:$T$997=$C706,IF('Registro egresos II nivel'!$N$2:$N$997="No Renovación Segundo Periodo",'Registro egresos II nivel'!$AB$2:$AB$997,0))))</f>
        <v>0</v>
      </c>
      <c r="G706" s="353" t="s">
        <v>4737</v>
      </c>
    </row>
    <row r="707" spans="1:7" ht="14.25" hidden="1">
      <c r="A707" s="180">
        <v>2023</v>
      </c>
      <c r="B707" s="184" t="s">
        <v>650</v>
      </c>
      <c r="C707" s="180">
        <v>59</v>
      </c>
      <c r="D707" s="184" t="s">
        <v>43</v>
      </c>
      <c r="E707" s="352" t="s">
        <v>36</v>
      </c>
      <c r="F707" s="351">
        <f t="array" ref="F707">SUM(IF('Registro egresos II nivel'!$F$2:$F$997=$D707,IF('Registro egresos II nivel'!$T$2:$T$997=$C707,IF('Registro egresos II nivel'!$N$2:$N$997="Renuncia No Voluntaria",'Registro egresos II nivel'!$AB$2:$AB$997,0))))</f>
        <v>0</v>
      </c>
      <c r="G707" s="184" t="s">
        <v>4738</v>
      </c>
    </row>
    <row r="708" spans="1:7" ht="12.75" hidden="1">
      <c r="A708" s="180">
        <v>2023</v>
      </c>
      <c r="B708" s="184" t="s">
        <v>650</v>
      </c>
      <c r="C708" s="180">
        <v>59</v>
      </c>
      <c r="D708" s="184" t="s">
        <v>43</v>
      </c>
      <c r="E708" s="184" t="s">
        <v>47</v>
      </c>
      <c r="F708" s="351">
        <f t="array" ref="F708">SUM(IF('Registro egresos II nivel'!$F$2:$F$997=$D708,IF('Registro egresos II nivel'!$T$2:$T$997=$C708,IF('Registro egresos II nivel'!$N$2:$N$997="Renuncia Voluntaria",'Registro egresos II nivel'!$AB$2:$AB$997,0))))</f>
        <v>1</v>
      </c>
      <c r="G708" s="184" t="s">
        <v>4738</v>
      </c>
    </row>
    <row r="709" spans="1:7" ht="12.75" hidden="1">
      <c r="A709" s="180">
        <v>2023</v>
      </c>
      <c r="B709" s="184" t="s">
        <v>650</v>
      </c>
      <c r="C709" s="180">
        <v>59</v>
      </c>
      <c r="D709" s="184" t="s">
        <v>43</v>
      </c>
      <c r="E709" s="184" t="s">
        <v>4678</v>
      </c>
      <c r="F709" s="351">
        <f t="array" ref="F709">SUM(IF('Registro egresos II nivel'!$F$2:$F$997=$D709,IF('Registro egresos II nivel'!$T$2:$T$997=$C709,IF('Registro egresos II nivel'!$N$2:$N$997="No Renovación Primer Periodo",'Registro egresos II nivel'!$AB$2:$AB$997,0))))+SUM(IF('Registro egresos II nivel'!$F$2:$F$997=$D709,IF('Registro egresos II nivel'!$T$2:$T$997=$C709,IF('Registro egresos II nivel'!$N$2:$N$997="No Renovación Segundo Periodo",'Registro egresos II nivel'!$AB$2:$AB$997,0))))</f>
        <v>0</v>
      </c>
      <c r="G709" s="184" t="s">
        <v>4738</v>
      </c>
    </row>
    <row r="710" spans="1:7" ht="14.25" hidden="1">
      <c r="A710" s="85">
        <v>2023</v>
      </c>
      <c r="B710" s="184" t="s">
        <v>649</v>
      </c>
      <c r="C710" s="180">
        <v>60</v>
      </c>
      <c r="D710" s="184" t="s">
        <v>33</v>
      </c>
      <c r="E710" s="352" t="s">
        <v>36</v>
      </c>
      <c r="F710" s="85">
        <f t="array" ref="F710">SUM(IF('Registro egresos I nivel'!$F$2:$F$985=$D710,IF('Registro egresos I nivel'!$T$2:$T$985=$C710,IF('Registro egresos I nivel'!$N$2:$N$985=$E710,IF('Registro egresos I nivel'!$Q$2:$Q$985="Oficio",'Registro egresos I nivel'!$J$2:$J$985,0)))))</f>
        <v>0</v>
      </c>
      <c r="G710" s="353" t="s">
        <v>4737</v>
      </c>
    </row>
    <row r="711" spans="1:7" ht="14.25" hidden="1">
      <c r="A711" s="85">
        <v>2023</v>
      </c>
      <c r="B711" s="184" t="s">
        <v>649</v>
      </c>
      <c r="C711" s="180">
        <v>60</v>
      </c>
      <c r="D711" s="184" t="s">
        <v>33</v>
      </c>
      <c r="E711" s="184" t="s">
        <v>47</v>
      </c>
      <c r="F711" s="85">
        <f t="array" ref="F711">SUM(IF('Registro egresos I nivel'!$F$2:$F$985=$D711,IF('Registro egresos I nivel'!$T$2:$T$985=$C711,IF('Registro egresos I nivel'!$N$2:$N$985=$E711,IF('Registro egresos I nivel'!$Q$2:$Q$985="Oficio",'Registro egresos I nivel'!$J$2:$J$985,0)))))</f>
        <v>0</v>
      </c>
      <c r="G711" s="353" t="s">
        <v>4737</v>
      </c>
    </row>
    <row r="712" spans="1:7" ht="14.25" hidden="1">
      <c r="A712" s="85">
        <v>2023</v>
      </c>
      <c r="B712" s="184" t="s">
        <v>649</v>
      </c>
      <c r="C712" s="180">
        <v>60</v>
      </c>
      <c r="D712" s="184" t="s">
        <v>33</v>
      </c>
      <c r="E712" s="184" t="s">
        <v>4678</v>
      </c>
      <c r="F712" s="85">
        <f t="array" ref="F712">SUM(IF('Registro egresos I nivel'!$F$2:$F$985=$D712,IF('Registro egresos I nivel'!$T$2:$T$985=$C712,IF('Registro egresos I nivel'!$N$2:$N$985="No Renovación Primer Periodo",IF('Registro egresos I nivel'!$Q$2:$Q$985="Oficio",'Registro egresos I nivel'!$J$2:$J$985,0)))))+SUM(IF('Registro egresos I nivel'!$F$2:$F$985=$D712,IF('Registro egresos I nivel'!$T$2:$T$985=$C712,IF('Registro egresos I nivel'!$N$2:$N$985="No Renovación Segundo Periodo",IF('Registro egresos I nivel'!$Q$2:$Q$985="Oficio",'Registro egresos I nivel'!$J$2:$J$985,0)))))</f>
        <v>1</v>
      </c>
      <c r="G712" s="353" t="s">
        <v>4737</v>
      </c>
    </row>
    <row r="713" spans="1:7" ht="14.25" hidden="1">
      <c r="A713" s="85">
        <v>2023</v>
      </c>
      <c r="B713" s="184" t="s">
        <v>649</v>
      </c>
      <c r="C713" s="180">
        <v>60</v>
      </c>
      <c r="D713" s="184" t="s">
        <v>43</v>
      </c>
      <c r="E713" s="352" t="s">
        <v>36</v>
      </c>
      <c r="F713" s="85">
        <f t="array" ref="F713">SUM(IF('Registro egresos I nivel'!$F$2:$F$985=$D713,IF('Registro egresos I nivel'!$T$2:$T$985=$C713,IF('Registro egresos I nivel'!$N$2:$N$985=$E713,IF('Registro egresos I nivel'!$Q$2:$Q$985="Oficio",'Registro egresos I nivel'!$J$2:$J$985,0)))))</f>
        <v>0</v>
      </c>
      <c r="G713" s="184" t="s">
        <v>4738</v>
      </c>
    </row>
    <row r="714" spans="1:7" ht="12.75" hidden="1">
      <c r="A714" s="85">
        <v>2023</v>
      </c>
      <c r="B714" s="184" t="s">
        <v>649</v>
      </c>
      <c r="C714" s="180">
        <v>60</v>
      </c>
      <c r="D714" s="184" t="s">
        <v>43</v>
      </c>
      <c r="E714" s="184" t="s">
        <v>47</v>
      </c>
      <c r="F714" s="85">
        <f t="array" ref="F714">SUM(IF('Registro egresos I nivel'!$F$2:$F$985=$D714,IF('Registro egresos I nivel'!$T$2:$T$985=$C714,IF('Registro egresos I nivel'!$N$2:$N$985=$E714,IF('Registro egresos I nivel'!$Q$2:$Q$985="Oficio",'Registro egresos I nivel'!$J$2:$J$985,0)))))</f>
        <v>0</v>
      </c>
      <c r="G714" s="184" t="s">
        <v>4738</v>
      </c>
    </row>
    <row r="715" spans="1:7" ht="12.75" hidden="1">
      <c r="A715" s="85">
        <v>2023</v>
      </c>
      <c r="B715" s="184" t="s">
        <v>649</v>
      </c>
      <c r="C715" s="180">
        <v>60</v>
      </c>
      <c r="D715" s="184" t="s">
        <v>43</v>
      </c>
      <c r="E715" s="184" t="s">
        <v>4678</v>
      </c>
      <c r="F715" s="85">
        <f t="array" ref="F715">SUM(IF('Registro egresos I nivel'!$F$2:$F$985=$D715,IF('Registro egresos I nivel'!$T$2:$T$985=$C715,IF('Registro egresos I nivel'!$N$2:$N$985="No Renovación Primer Periodo",IF('Registro egresos I nivel'!$Q$2:$Q$985="Oficio",'Registro egresos I nivel'!$J$2:$J$985,0)))))+SUM(IF('Registro egresos I nivel'!$F$2:$F$985=$D715,IF('Registro egresos I nivel'!$T$2:$T$985=$C715,IF('Registro egresos I nivel'!$N$2:$N$985="No Renovación Segundo Periodo",IF('Registro egresos I nivel'!$Q$2:$Q$985="Oficio",'Registro egresos I nivel'!$J$2:$J$985,0)))))</f>
        <v>1</v>
      </c>
      <c r="G715" s="184" t="s">
        <v>4738</v>
      </c>
    </row>
    <row r="716" spans="1:7" ht="14.25" hidden="1">
      <c r="A716" s="85">
        <v>2023</v>
      </c>
      <c r="B716" s="184" t="s">
        <v>650</v>
      </c>
      <c r="C716" s="180">
        <v>60</v>
      </c>
      <c r="D716" s="184" t="s">
        <v>33</v>
      </c>
      <c r="E716" s="352" t="s">
        <v>36</v>
      </c>
      <c r="F716" s="85">
        <f t="array" ref="F716">SUM(IF('Registro egresos II nivel'!$F$2:$F$997=$D716,IF('Registro egresos II nivel'!$T$2:$T$997=$C716,IF('Registro egresos II nivel'!$N$2:$N$997="Renuncia No Voluntaria",'Registro egresos II nivel'!$AB$2:$AB$997,0))))</f>
        <v>1</v>
      </c>
      <c r="G716" s="353" t="s">
        <v>4737</v>
      </c>
    </row>
    <row r="717" spans="1:7" ht="14.25" hidden="1">
      <c r="A717" s="85">
        <v>2023</v>
      </c>
      <c r="B717" s="184" t="s">
        <v>650</v>
      </c>
      <c r="C717" s="180">
        <v>60</v>
      </c>
      <c r="D717" s="184" t="s">
        <v>33</v>
      </c>
      <c r="E717" s="184" t="s">
        <v>47</v>
      </c>
      <c r="F717" s="85">
        <f t="array" ref="F717">SUM(IF('Registro egresos II nivel'!$F$2:$F$997=$D717,IF('Registro egresos II nivel'!$T$2:$T$997=$C717,IF('Registro egresos II nivel'!$N$2:$N$997="Renuncia Voluntaria",'Registro egresos II nivel'!$AB$2:$AB$997,0))))</f>
        <v>1</v>
      </c>
      <c r="G717" s="353" t="s">
        <v>4737</v>
      </c>
    </row>
    <row r="718" spans="1:7" ht="14.25" hidden="1">
      <c r="A718" s="85">
        <v>2023</v>
      </c>
      <c r="B718" s="184" t="s">
        <v>650</v>
      </c>
      <c r="C718" s="180">
        <v>60</v>
      </c>
      <c r="D718" s="184" t="s">
        <v>33</v>
      </c>
      <c r="E718" s="184" t="s">
        <v>4678</v>
      </c>
      <c r="F718" s="85">
        <f t="array" ref="F718">SUM(IF('Registro egresos II nivel'!$F$2:$F$997=$D718,IF('Registro egresos II nivel'!$T$2:$T$997=$C718,IF('Registro egresos II nivel'!$N$2:$N$997="No Renovación Primer Periodo",'Registro egresos II nivel'!$AB$2:$AB$997,0))))+SUM(IF('Registro egresos II nivel'!$F$2:$F$997=$D718,IF('Registro egresos II nivel'!$T$2:$T$997=$C718,IF('Registro egresos II nivel'!$N$2:$N$997="No Renovación Segundo Periodo",'Registro egresos II nivel'!$AB$2:$AB$997,0))))</f>
        <v>1</v>
      </c>
      <c r="G718" s="353" t="s">
        <v>4737</v>
      </c>
    </row>
    <row r="719" spans="1:7" ht="14.25" hidden="1">
      <c r="A719" s="85">
        <v>2023</v>
      </c>
      <c r="B719" s="184" t="s">
        <v>650</v>
      </c>
      <c r="C719" s="180">
        <v>60</v>
      </c>
      <c r="D719" s="184" t="s">
        <v>43</v>
      </c>
      <c r="E719" s="352" t="s">
        <v>36</v>
      </c>
      <c r="F719" s="85">
        <f t="array" ref="F719">SUM(IF('Registro egresos II nivel'!$F$2:$F$997=$D719,IF('Registro egresos II nivel'!$T$2:$T$997=$C719,IF('Registro egresos II nivel'!$N$2:$N$997="Renuncia No Voluntaria",'Registro egresos II nivel'!$AB$2:$AB$997,0))))</f>
        <v>0</v>
      </c>
      <c r="G719" s="184" t="s">
        <v>4738</v>
      </c>
    </row>
    <row r="720" spans="1:7" ht="12.75" hidden="1">
      <c r="A720" s="85">
        <v>2023</v>
      </c>
      <c r="B720" s="184" t="s">
        <v>650</v>
      </c>
      <c r="C720" s="180">
        <v>60</v>
      </c>
      <c r="D720" s="184" t="s">
        <v>43</v>
      </c>
      <c r="E720" s="184" t="s">
        <v>47</v>
      </c>
      <c r="F720" s="85">
        <f t="array" ref="F720">SUM(IF('Registro egresos II nivel'!$F$2:$F$997=$D720,IF('Registro egresos II nivel'!$T$2:$T$997=$C720,IF('Registro egresos II nivel'!$N$2:$N$997="Renuncia Voluntaria",'Registro egresos II nivel'!$AB$2:$AB$997,0))))</f>
        <v>3</v>
      </c>
      <c r="G720" s="184" t="s">
        <v>4738</v>
      </c>
    </row>
    <row r="721" spans="1:7" ht="12.75" hidden="1">
      <c r="A721" s="85">
        <v>2023</v>
      </c>
      <c r="B721" s="184" t="s">
        <v>650</v>
      </c>
      <c r="C721" s="180">
        <v>60</v>
      </c>
      <c r="D721" s="184" t="s">
        <v>43</v>
      </c>
      <c r="E721" s="184" t="s">
        <v>4678</v>
      </c>
      <c r="F721" s="85">
        <f t="array" ref="F721">SUM(IF('Registro egresos II nivel'!$F$2:$F$997=$D721,IF('Registro egresos II nivel'!$T$2:$T$997=$C721,IF('Registro egresos II nivel'!$N$2:$N$997="No Renovación Primer Periodo",'Registro egresos II nivel'!$AB$2:$AB$997,0))))+SUM(IF('Registro egresos II nivel'!$F$2:$F$997=$D721,IF('Registro egresos II nivel'!$T$2:$T$997=$C721,IF('Registro egresos II nivel'!$N$2:$N$997="No Renovación Segundo Periodo",'Registro egresos II nivel'!$AB$2:$AB$997,0))))</f>
        <v>2</v>
      </c>
      <c r="G721" s="184" t="s">
        <v>4738</v>
      </c>
    </row>
    <row r="722" spans="1:7" ht="14.25" hidden="1">
      <c r="A722" s="85">
        <v>2023</v>
      </c>
      <c r="B722" s="184" t="s">
        <v>649</v>
      </c>
      <c r="C722" s="180">
        <v>61</v>
      </c>
      <c r="D722" s="184" t="s">
        <v>33</v>
      </c>
      <c r="E722" s="352" t="s">
        <v>36</v>
      </c>
      <c r="F722" s="85">
        <f t="array" ref="F722">SUM(IF('Registro egresos I nivel'!$F$2:$F$985=$D722,IF('Registro egresos I nivel'!$T$2:$T$985=$C722,IF('Registro egresos I nivel'!$N$2:$N$985=$E722,IF('Registro egresos I nivel'!$Q$2:$Q$985="Oficio",'Registro egresos I nivel'!$J$2:$J$985,0)))))</f>
        <v>0</v>
      </c>
      <c r="G722" s="353" t="s">
        <v>4737</v>
      </c>
    </row>
    <row r="723" spans="1:7" ht="14.25" hidden="1">
      <c r="A723" s="85">
        <v>2023</v>
      </c>
      <c r="B723" s="184" t="s">
        <v>649</v>
      </c>
      <c r="C723" s="180">
        <v>61</v>
      </c>
      <c r="D723" s="184" t="s">
        <v>33</v>
      </c>
      <c r="E723" s="184" t="s">
        <v>47</v>
      </c>
      <c r="F723" s="85">
        <f t="array" ref="F723">SUM(IF('Registro egresos I nivel'!$F$2:$F$985=$D723,IF('Registro egresos I nivel'!$T$2:$T$985=$C723,IF('Registro egresos I nivel'!$N$2:$N$985=$E723,IF('Registro egresos I nivel'!$Q$2:$Q$985="Oficio",'Registro egresos I nivel'!$J$2:$J$985,0)))))</f>
        <v>0</v>
      </c>
      <c r="G723" s="353" t="s">
        <v>4737</v>
      </c>
    </row>
    <row r="724" spans="1:7" ht="14.25" hidden="1">
      <c r="A724" s="85">
        <v>2023</v>
      </c>
      <c r="B724" s="184" t="s">
        <v>649</v>
      </c>
      <c r="C724" s="180">
        <v>61</v>
      </c>
      <c r="D724" s="184" t="s">
        <v>33</v>
      </c>
      <c r="E724" s="184" t="s">
        <v>4678</v>
      </c>
      <c r="F724" s="85">
        <f t="array" ref="F724">SUM(IF('Registro egresos I nivel'!$F$2:$F$985=$D724,IF('Registro egresos I nivel'!$T$2:$T$985=$C724,IF('Registro egresos I nivel'!$N$2:$N$985="No Renovación Primer Periodo",IF('Registro egresos I nivel'!$Q$2:$Q$985="Oficio",'Registro egresos I nivel'!$J$2:$J$985,0)))))+SUM(IF('Registro egresos I nivel'!$F$2:$F$985=$D724,IF('Registro egresos I nivel'!$T$2:$T$985=$C724,IF('Registro egresos I nivel'!$N$2:$N$985="No Renovación Segundo Periodo",IF('Registro egresos I nivel'!$Q$2:$Q$985="Oficio",'Registro egresos I nivel'!$J$2:$J$985,0)))))</f>
        <v>0</v>
      </c>
      <c r="G724" s="353" t="s">
        <v>4737</v>
      </c>
    </row>
    <row r="725" spans="1:7" ht="14.25" hidden="1">
      <c r="A725" s="85">
        <v>2023</v>
      </c>
      <c r="B725" s="184" t="s">
        <v>649</v>
      </c>
      <c r="C725" s="180">
        <v>61</v>
      </c>
      <c r="D725" s="184" t="s">
        <v>43</v>
      </c>
      <c r="E725" s="352" t="s">
        <v>36</v>
      </c>
      <c r="F725" s="85">
        <f t="array" ref="F725">SUM(IF('Registro egresos I nivel'!$F$2:$F$985=$D725,IF('Registro egresos I nivel'!$T$2:$T$985=$C725,IF('Registro egresos I nivel'!$N$2:$N$985=$E725,IF('Registro egresos I nivel'!$Q$2:$Q$985="Oficio",'Registro egresos I nivel'!$J$2:$J$985,0)))))</f>
        <v>0</v>
      </c>
      <c r="G725" s="184" t="s">
        <v>4738</v>
      </c>
    </row>
    <row r="726" spans="1:7" ht="12.75" hidden="1">
      <c r="A726" s="85">
        <v>2023</v>
      </c>
      <c r="B726" s="184" t="s">
        <v>649</v>
      </c>
      <c r="C726" s="180">
        <v>61</v>
      </c>
      <c r="D726" s="184" t="s">
        <v>43</v>
      </c>
      <c r="E726" s="184" t="s">
        <v>47</v>
      </c>
      <c r="F726" s="85">
        <f t="array" ref="F726">SUM(IF('Registro egresos I nivel'!$F$2:$F$985=$D726,IF('Registro egresos I nivel'!$T$2:$T$985=$C726,IF('Registro egresos I nivel'!$N$2:$N$985=$E726,IF('Registro egresos I nivel'!$Q$2:$Q$985="Oficio",'Registro egresos I nivel'!$J$2:$J$985,0)))))</f>
        <v>0</v>
      </c>
      <c r="G726" s="184" t="s">
        <v>4738</v>
      </c>
    </row>
    <row r="727" spans="1:7" ht="12.75" hidden="1">
      <c r="A727" s="85">
        <v>2023</v>
      </c>
      <c r="B727" s="184" t="s">
        <v>649</v>
      </c>
      <c r="C727" s="180">
        <v>61</v>
      </c>
      <c r="D727" s="184" t="s">
        <v>43</v>
      </c>
      <c r="E727" s="184" t="s">
        <v>4678</v>
      </c>
      <c r="F727" s="85">
        <f t="array" ref="F727">SUM(IF('Registro egresos I nivel'!$F$2:$F$985=$D727,IF('Registro egresos I nivel'!$T$2:$T$985=$C727,IF('Registro egresos I nivel'!$N$2:$N$985="No Renovación Primer Periodo",IF('Registro egresos I nivel'!$Q$2:$Q$985="Oficio",'Registro egresos I nivel'!$J$2:$J$985,0)))))+SUM(IF('Registro egresos I nivel'!$F$2:$F$985=$D727,IF('Registro egresos I nivel'!$T$2:$T$985=$C727,IF('Registro egresos I nivel'!$N$2:$N$985="No Renovación Segundo Periodo",IF('Registro egresos I nivel'!$Q$2:$Q$985="Oficio",'Registro egresos I nivel'!$J$2:$J$985,0)))))</f>
        <v>0</v>
      </c>
      <c r="G727" s="184" t="s">
        <v>4738</v>
      </c>
    </row>
    <row r="728" spans="1:7" ht="14.25" hidden="1">
      <c r="A728" s="85">
        <v>2023</v>
      </c>
      <c r="B728" s="184" t="s">
        <v>650</v>
      </c>
      <c r="C728" s="180">
        <v>61</v>
      </c>
      <c r="D728" s="184" t="s">
        <v>33</v>
      </c>
      <c r="E728" s="352" t="s">
        <v>36</v>
      </c>
      <c r="F728" s="85">
        <f t="array" ref="F728">SUM(IF('Registro egresos II nivel'!$F$2:$F$997=$D728,IF('Registro egresos II nivel'!$T$2:$T$997=$C728,IF('Registro egresos II nivel'!$N$2:$N$997="Renuncia No Voluntaria",'Registro egresos II nivel'!$AB$2:$AB$997,0))))</f>
        <v>0</v>
      </c>
      <c r="G728" s="353" t="s">
        <v>4737</v>
      </c>
    </row>
    <row r="729" spans="1:7" ht="14.25" hidden="1">
      <c r="A729" s="85">
        <v>2023</v>
      </c>
      <c r="B729" s="184" t="s">
        <v>650</v>
      </c>
      <c r="C729" s="180">
        <v>61</v>
      </c>
      <c r="D729" s="184" t="s">
        <v>33</v>
      </c>
      <c r="E729" s="184" t="s">
        <v>47</v>
      </c>
      <c r="F729" s="85">
        <f t="array" ref="F729">SUM(IF('Registro egresos II nivel'!$F$2:$F$997=$D729,IF('Registro egresos II nivel'!$T$2:$T$997=$C729,IF('Registro egresos II nivel'!$N$2:$N$997="Renuncia Voluntaria",'Registro egresos II nivel'!$AB$2:$AB$997,0))))</f>
        <v>0</v>
      </c>
      <c r="G729" s="353" t="s">
        <v>4737</v>
      </c>
    </row>
    <row r="730" spans="1:7" ht="14.25" hidden="1">
      <c r="A730" s="85">
        <v>2023</v>
      </c>
      <c r="B730" s="184" t="s">
        <v>650</v>
      </c>
      <c r="C730" s="180">
        <v>61</v>
      </c>
      <c r="D730" s="184" t="s">
        <v>33</v>
      </c>
      <c r="E730" s="184" t="s">
        <v>4678</v>
      </c>
      <c r="F730" s="85">
        <f t="array" ref="F730">SUM(IF('Registro egresos II nivel'!$F$2:$F$997=$D730,IF('Registro egresos II nivel'!$T$2:$T$997=$C730,IF('Registro egresos II nivel'!$N$2:$N$997="No Renovación Primer Periodo",'Registro egresos II nivel'!$AB$2:$AB$997,0))))+SUM(IF('Registro egresos II nivel'!$F$2:$F$997=$D730,IF('Registro egresos II nivel'!$T$2:$T$997=$C730,IF('Registro egresos II nivel'!$N$2:$N$997="No Renovación Segundo Periodo",'Registro egresos II nivel'!$AB$2:$AB$997,0))))</f>
        <v>0</v>
      </c>
      <c r="G730" s="353" t="s">
        <v>4737</v>
      </c>
    </row>
    <row r="731" spans="1:7" ht="14.25" hidden="1">
      <c r="A731" s="85">
        <v>2023</v>
      </c>
      <c r="B731" s="184" t="s">
        <v>650</v>
      </c>
      <c r="C731" s="180">
        <v>61</v>
      </c>
      <c r="D731" s="184" t="s">
        <v>43</v>
      </c>
      <c r="E731" s="352" t="s">
        <v>36</v>
      </c>
      <c r="F731" s="85">
        <f t="array" ref="F731">SUM(IF('Registro egresos II nivel'!$F$2:$F$997=$D731,IF('Registro egresos II nivel'!$T$2:$T$997=$C731,IF('Registro egresos II nivel'!$N$2:$N$997="Renuncia No Voluntaria",'Registro egresos II nivel'!$AB$2:$AB$997,0))))</f>
        <v>0</v>
      </c>
      <c r="G731" s="184" t="s">
        <v>4738</v>
      </c>
    </row>
    <row r="732" spans="1:7" ht="12.75" hidden="1">
      <c r="A732" s="85">
        <v>2023</v>
      </c>
      <c r="B732" s="184" t="s">
        <v>650</v>
      </c>
      <c r="C732" s="180">
        <v>61</v>
      </c>
      <c r="D732" s="184" t="s">
        <v>43</v>
      </c>
      <c r="E732" s="184" t="s">
        <v>47</v>
      </c>
      <c r="F732" s="85">
        <f t="array" ref="F732">SUM(IF('Registro egresos II nivel'!$F$2:$F$997=$D732,IF('Registro egresos II nivel'!$T$2:$T$997=$C732,IF('Registro egresos II nivel'!$N$2:$N$997="Renuncia Voluntaria",'Registro egresos II nivel'!$AB$2:$AB$997,0))))</f>
        <v>0</v>
      </c>
      <c r="G732" s="184" t="s">
        <v>4738</v>
      </c>
    </row>
    <row r="733" spans="1:7" ht="12.75" hidden="1">
      <c r="A733" s="85">
        <v>2023</v>
      </c>
      <c r="B733" s="184" t="s">
        <v>650</v>
      </c>
      <c r="C733" s="180">
        <v>61</v>
      </c>
      <c r="D733" s="184" t="s">
        <v>43</v>
      </c>
      <c r="E733" s="184" t="s">
        <v>4678</v>
      </c>
      <c r="F733" s="85">
        <f t="array" ref="F733">SUM(IF('Registro egresos II nivel'!$F$2:$F$997=$D733,IF('Registro egresos II nivel'!$T$2:$T$997=$C733,IF('Registro egresos II nivel'!$N$2:$N$997="No Renovación Primer Periodo",'Registro egresos II nivel'!$AB$2:$AB$997,0))))+SUM(IF('Registro egresos II nivel'!$F$2:$F$997=$D733,IF('Registro egresos II nivel'!$T$2:$T$997=$C733,IF('Registro egresos II nivel'!$N$2:$N$997="No Renovación Segundo Periodo",'Registro egresos II nivel'!$AB$2:$AB$997,0))))</f>
        <v>1</v>
      </c>
      <c r="G733" s="184" t="s">
        <v>4738</v>
      </c>
    </row>
    <row r="734" spans="1:7" ht="14.25" hidden="1">
      <c r="A734" s="180">
        <v>2023</v>
      </c>
      <c r="B734" s="184" t="s">
        <v>649</v>
      </c>
      <c r="C734" s="180">
        <v>62</v>
      </c>
      <c r="D734" s="184" t="s">
        <v>33</v>
      </c>
      <c r="E734" s="352" t="s">
        <v>36</v>
      </c>
      <c r="F734" s="85">
        <f t="array" ref="F734">SUM(IF('Registro egresos I nivel'!$F$2:$F$985=$D734,IF('Registro egresos I nivel'!$T$2:$T$985=$C734,IF('Registro egresos I nivel'!$N$2:$N$985=$E734,IF('Registro egresos I nivel'!$Q$2:$Q$985="Oficio",'Registro egresos I nivel'!$J$2:$J$985,0)))))</f>
        <v>0</v>
      </c>
      <c r="G734" s="353" t="s">
        <v>4737</v>
      </c>
    </row>
    <row r="735" spans="1:7" ht="14.25" hidden="1">
      <c r="A735" s="180">
        <v>2023</v>
      </c>
      <c r="B735" s="184" t="s">
        <v>649</v>
      </c>
      <c r="C735" s="180">
        <v>62</v>
      </c>
      <c r="D735" s="184" t="s">
        <v>33</v>
      </c>
      <c r="E735" s="184" t="s">
        <v>47</v>
      </c>
      <c r="F735" s="85">
        <f t="array" ref="F735">SUM(IF('Registro egresos I nivel'!$F$2:$F$985=$D735,IF('Registro egresos I nivel'!$T$2:$T$985=$C735,IF('Registro egresos I nivel'!$N$2:$N$985=$E735,IF('Registro egresos I nivel'!$Q$2:$Q$985="Oficio",'Registro egresos I nivel'!$J$2:$J$985,0)))))</f>
        <v>0</v>
      </c>
      <c r="G735" s="353" t="s">
        <v>4737</v>
      </c>
    </row>
    <row r="736" spans="1:7" ht="14.25" hidden="1">
      <c r="A736" s="180">
        <v>2023</v>
      </c>
      <c r="B736" s="184" t="s">
        <v>649</v>
      </c>
      <c r="C736" s="180">
        <v>62</v>
      </c>
      <c r="D736" s="184" t="s">
        <v>33</v>
      </c>
      <c r="E736" s="184" t="s">
        <v>4678</v>
      </c>
      <c r="F736" s="85">
        <f t="array" ref="F736">SUM(IF('Registro egresos I nivel'!$F$2:$F$985=$D736,IF('Registro egresos I nivel'!$T$2:$T$985=$C736,IF('Registro egresos I nivel'!$N$2:$N$985="No Renovación Primer Periodo",IF('Registro egresos I nivel'!$Q$2:$Q$985="Oficio",'Registro egresos I nivel'!$J$2:$J$985,0)))))+SUM(IF('Registro egresos I nivel'!$F$2:$F$985=$D736,IF('Registro egresos I nivel'!$T$2:$T$985=$C736,IF('Registro egresos I nivel'!$N$2:$N$985="No Renovación Segundo Periodo",IF('Registro egresos I nivel'!$Q$2:$Q$985="Oficio",'Registro egresos I nivel'!$J$2:$J$985,0)))))</f>
        <v>0</v>
      </c>
      <c r="G736" s="353" t="s">
        <v>4737</v>
      </c>
    </row>
    <row r="737" spans="1:7" ht="14.25" hidden="1">
      <c r="A737" s="180">
        <v>2023</v>
      </c>
      <c r="B737" s="184" t="s">
        <v>649</v>
      </c>
      <c r="C737" s="180">
        <v>62</v>
      </c>
      <c r="D737" s="184" t="s">
        <v>43</v>
      </c>
      <c r="E737" s="352" t="s">
        <v>36</v>
      </c>
      <c r="F737" s="85">
        <f t="array" ref="F737">SUM(IF('Registro egresos I nivel'!$F$2:$F$985=$D737,IF('Registro egresos I nivel'!$T$2:$T$985=$C737,IF('Registro egresos I nivel'!$N$2:$N$985=$E737,IF('Registro egresos I nivel'!$Q$2:$Q$985="Oficio",'Registro egresos I nivel'!$J$2:$J$985,0)))))</f>
        <v>0</v>
      </c>
      <c r="G737" s="184" t="s">
        <v>4738</v>
      </c>
    </row>
    <row r="738" spans="1:7" ht="12.75" hidden="1">
      <c r="A738" s="180">
        <v>2023</v>
      </c>
      <c r="B738" s="184" t="s">
        <v>649</v>
      </c>
      <c r="C738" s="180">
        <v>62</v>
      </c>
      <c r="D738" s="184" t="s">
        <v>43</v>
      </c>
      <c r="E738" s="184" t="s">
        <v>47</v>
      </c>
      <c r="F738" s="85">
        <f t="array" ref="F738">SUM(IF('Registro egresos I nivel'!$F$2:$F$985=$D738,IF('Registro egresos I nivel'!$T$2:$T$985=$C738,IF('Registro egresos I nivel'!$N$2:$N$985=$E738,IF('Registro egresos I nivel'!$Q$2:$Q$985="Oficio",'Registro egresos I nivel'!$J$2:$J$985,0)))))</f>
        <v>0</v>
      </c>
      <c r="G738" s="184" t="s">
        <v>4738</v>
      </c>
    </row>
    <row r="739" spans="1:7" ht="12.75" hidden="1">
      <c r="A739" s="180">
        <v>2023</v>
      </c>
      <c r="B739" s="184" t="s">
        <v>649</v>
      </c>
      <c r="C739" s="180">
        <v>62</v>
      </c>
      <c r="D739" s="184" t="s">
        <v>43</v>
      </c>
      <c r="E739" s="184" t="s">
        <v>4678</v>
      </c>
      <c r="F739" s="85">
        <f t="array" ref="F739">SUM(IF('Registro egresos I nivel'!$F$2:$F$985=$D739,IF('Registro egresos I nivel'!$T$2:$T$985=$C739,IF('Registro egresos I nivel'!$N$2:$N$985="No Renovación Primer Periodo",IF('Registro egresos I nivel'!$Q$2:$Q$985="Oficio",'Registro egresos I nivel'!$J$2:$J$985,0)))))+SUM(IF('Registro egresos I nivel'!$F$2:$F$985=$D739,IF('Registro egresos I nivel'!$T$2:$T$985=$C739,IF('Registro egresos I nivel'!$N$2:$N$985="No Renovación Segundo Periodo",IF('Registro egresos I nivel'!$Q$2:$Q$985="Oficio",'Registro egresos I nivel'!$J$2:$J$985,0)))))</f>
        <v>0</v>
      </c>
      <c r="G739" s="184" t="s">
        <v>4738</v>
      </c>
    </row>
    <row r="740" spans="1:7" ht="14.25" hidden="1">
      <c r="A740" s="180">
        <v>2023</v>
      </c>
      <c r="B740" s="184" t="s">
        <v>650</v>
      </c>
      <c r="C740" s="180">
        <v>62</v>
      </c>
      <c r="D740" s="184" t="s">
        <v>33</v>
      </c>
      <c r="E740" s="352" t="s">
        <v>36</v>
      </c>
      <c r="F740" s="351">
        <f t="array" ref="F740">SUM(IF('Registro egresos II nivel'!$F$2:$F$997=$D740,IF('Registro egresos II nivel'!$T$2:$T$997=$C740,IF('Registro egresos II nivel'!$N$2:$N$997="Renuncia No Voluntaria",'Registro egresos II nivel'!$AB$2:$AB$997,0))))</f>
        <v>0</v>
      </c>
      <c r="G740" s="353" t="s">
        <v>4737</v>
      </c>
    </row>
    <row r="741" spans="1:7" ht="14.25" hidden="1">
      <c r="A741" s="180">
        <v>2023</v>
      </c>
      <c r="B741" s="184" t="s">
        <v>650</v>
      </c>
      <c r="C741" s="180">
        <v>62</v>
      </c>
      <c r="D741" s="184" t="s">
        <v>33</v>
      </c>
      <c r="E741" s="184" t="s">
        <v>47</v>
      </c>
      <c r="F741" s="351">
        <f t="array" ref="F741">SUM(IF('Registro egresos II nivel'!$F$2:$F$997=$D741,IF('Registro egresos II nivel'!$T$2:$T$997=$C741,IF('Registro egresos II nivel'!$N$2:$N$997="Renuncia Voluntaria",'Registro egresos II nivel'!$AB$2:$AB$997,0))))</f>
        <v>0</v>
      </c>
      <c r="G741" s="353" t="s">
        <v>4737</v>
      </c>
    </row>
    <row r="742" spans="1:7" ht="14.25" hidden="1">
      <c r="A742" s="180">
        <v>2023</v>
      </c>
      <c r="B742" s="184" t="s">
        <v>650</v>
      </c>
      <c r="C742" s="180">
        <v>62</v>
      </c>
      <c r="D742" s="184" t="s">
        <v>33</v>
      </c>
      <c r="E742" s="184" t="s">
        <v>4678</v>
      </c>
      <c r="F742" s="351">
        <f t="array" ref="F742">SUM(IF('Registro egresos II nivel'!$F$2:$F$997=$D742,IF('Registro egresos II nivel'!$T$2:$T$997=$C742,IF('Registro egresos II nivel'!$N$2:$N$997="No Renovación Primer Periodo",'Registro egresos II nivel'!$AB$2:$AB$997,0))))+SUM(IF('Registro egresos II nivel'!$F$2:$F$997=$D742,IF('Registro egresos II nivel'!$T$2:$T$997=$C742,IF('Registro egresos II nivel'!$N$2:$N$997="No Renovación Segundo Periodo",'Registro egresos II nivel'!$AB$2:$AB$997,0))))</f>
        <v>0</v>
      </c>
      <c r="G742" s="353" t="s">
        <v>4737</v>
      </c>
    </row>
    <row r="743" spans="1:7" ht="14.25" hidden="1">
      <c r="A743" s="180">
        <v>2023</v>
      </c>
      <c r="B743" s="184" t="s">
        <v>650</v>
      </c>
      <c r="C743" s="180">
        <v>62</v>
      </c>
      <c r="D743" s="184" t="s">
        <v>43</v>
      </c>
      <c r="E743" s="352" t="s">
        <v>36</v>
      </c>
      <c r="F743" s="351">
        <f t="array" ref="F743">SUM(IF('Registro egresos II nivel'!$F$2:$F$997=$D743,IF('Registro egresos II nivel'!$T$2:$T$997=$C743,IF('Registro egresos II nivel'!$N$2:$N$997="Renuncia No Voluntaria",'Registro egresos II nivel'!$AB$2:$AB$997,0))))</f>
        <v>1</v>
      </c>
      <c r="G743" s="184" t="s">
        <v>4738</v>
      </c>
    </row>
    <row r="744" spans="1:7" ht="12.75" hidden="1">
      <c r="A744" s="180">
        <v>2023</v>
      </c>
      <c r="B744" s="184" t="s">
        <v>650</v>
      </c>
      <c r="C744" s="180">
        <v>62</v>
      </c>
      <c r="D744" s="184" t="s">
        <v>43</v>
      </c>
      <c r="E744" s="184" t="s">
        <v>47</v>
      </c>
      <c r="F744" s="351">
        <f t="array" ref="F744">SUM(IF('Registro egresos II nivel'!$F$2:$F$997=$D744,IF('Registro egresos II nivel'!$T$2:$T$997=$C744,IF('Registro egresos II nivel'!$N$2:$N$997="Renuncia Voluntaria",'Registro egresos II nivel'!$AB$2:$AB$997,0))))</f>
        <v>2</v>
      </c>
      <c r="G744" s="184" t="s">
        <v>4738</v>
      </c>
    </row>
    <row r="745" spans="1:7" ht="12.75" hidden="1">
      <c r="A745" s="180">
        <v>2023</v>
      </c>
      <c r="B745" s="184" t="s">
        <v>650</v>
      </c>
      <c r="C745" s="180">
        <v>62</v>
      </c>
      <c r="D745" s="184" t="s">
        <v>43</v>
      </c>
      <c r="E745" s="184" t="s">
        <v>4678</v>
      </c>
      <c r="F745" s="351">
        <f t="array" ref="F745">SUM(IF('Registro egresos II nivel'!$F$2:$F$997=$D745,IF('Registro egresos II nivel'!$T$2:$T$997=$C745,IF('Registro egresos II nivel'!$N$2:$N$997="No Renovación Primer Periodo",'Registro egresos II nivel'!$AB$2:$AB$997,0))))+SUM(IF('Registro egresos II nivel'!$F$2:$F$997=$D745,IF('Registro egresos II nivel'!$T$2:$T$997=$C745,IF('Registro egresos II nivel'!$N$2:$N$997="No Renovación Segundo Periodo",'Registro egresos II nivel'!$AB$2:$AB$997,0))))</f>
        <v>0</v>
      </c>
      <c r="G745" s="184" t="s">
        <v>4738</v>
      </c>
    </row>
    <row r="746" spans="1:7" ht="14.25" hidden="1">
      <c r="A746" s="85">
        <v>2023</v>
      </c>
      <c r="B746" s="184" t="s">
        <v>649</v>
      </c>
      <c r="C746" s="180">
        <v>63</v>
      </c>
      <c r="D746" s="184" t="s">
        <v>33</v>
      </c>
      <c r="E746" s="352" t="s">
        <v>36</v>
      </c>
      <c r="F746" s="85">
        <f t="array" ref="F746">SUM(IF('Registro egresos I nivel'!$F$2:$F$985=$D746,IF('Registro egresos I nivel'!$T$2:$T$985=$C746,IF('Registro egresos I nivel'!$N$2:$N$985=$E746,IF('Registro egresos I nivel'!$Q$2:$Q$985="Oficio",'Registro egresos I nivel'!$J$2:$J$985,0)))))</f>
        <v>0</v>
      </c>
      <c r="G746" s="353" t="s">
        <v>4737</v>
      </c>
    </row>
    <row r="747" spans="1:7" ht="14.25" hidden="1">
      <c r="A747" s="85">
        <v>2023</v>
      </c>
      <c r="B747" s="184" t="s">
        <v>649</v>
      </c>
      <c r="C747" s="180">
        <v>63</v>
      </c>
      <c r="D747" s="184" t="s">
        <v>33</v>
      </c>
      <c r="E747" s="184" t="s">
        <v>47</v>
      </c>
      <c r="F747" s="85">
        <f t="array" ref="F747">SUM(IF('Registro egresos I nivel'!$F$2:$F$985=$D747,IF('Registro egresos I nivel'!$T$2:$T$985=$C747,IF('Registro egresos I nivel'!$N$2:$N$985=$E747,IF('Registro egresos I nivel'!$Q$2:$Q$985="Oficio",'Registro egresos I nivel'!$J$2:$J$985,0)))))</f>
        <v>0</v>
      </c>
      <c r="G747" s="353" t="s">
        <v>4737</v>
      </c>
    </row>
    <row r="748" spans="1:7" ht="14.25" hidden="1">
      <c r="A748" s="85">
        <v>2023</v>
      </c>
      <c r="B748" s="184" t="s">
        <v>649</v>
      </c>
      <c r="C748" s="180">
        <v>63</v>
      </c>
      <c r="D748" s="184" t="s">
        <v>33</v>
      </c>
      <c r="E748" s="184" t="s">
        <v>4678</v>
      </c>
      <c r="F748" s="85">
        <f t="array" ref="F748">SUM(IF('Registro egresos I nivel'!$F$2:$F$985=$D748,IF('Registro egresos I nivel'!$T$2:$T$985=$C748,IF('Registro egresos I nivel'!$N$2:$N$985="No Renovación Primer Periodo",IF('Registro egresos I nivel'!$Q$2:$Q$985="Oficio",'Registro egresos I nivel'!$J$2:$J$985,0)))))+SUM(IF('Registro egresos I nivel'!$F$2:$F$985=$D748,IF('Registro egresos I nivel'!$T$2:$T$985=$C748,IF('Registro egresos I nivel'!$N$2:$N$985="No Renovación Segundo Periodo",IF('Registro egresos I nivel'!$Q$2:$Q$985="Oficio",'Registro egresos I nivel'!$J$2:$J$985,0)))))</f>
        <v>0</v>
      </c>
      <c r="G748" s="353" t="s">
        <v>4737</v>
      </c>
    </row>
    <row r="749" spans="1:7" ht="14.25" hidden="1">
      <c r="A749" s="85">
        <v>2023</v>
      </c>
      <c r="B749" s="184" t="s">
        <v>649</v>
      </c>
      <c r="C749" s="180">
        <v>63</v>
      </c>
      <c r="D749" s="184" t="s">
        <v>43</v>
      </c>
      <c r="E749" s="352" t="s">
        <v>36</v>
      </c>
      <c r="F749" s="85">
        <f t="array" ref="F749">SUM(IF('Registro egresos I nivel'!$F$2:$F$985=$D749,IF('Registro egresos I nivel'!$T$2:$T$985=$C749,IF('Registro egresos I nivel'!$N$2:$N$985=$E749,IF('Registro egresos I nivel'!$Q$2:$Q$985="Oficio",'Registro egresos I nivel'!$J$2:$J$985,0)))))</f>
        <v>0</v>
      </c>
      <c r="G749" s="184" t="s">
        <v>4738</v>
      </c>
    </row>
    <row r="750" spans="1:7" ht="12.75" hidden="1">
      <c r="A750" s="85">
        <v>2023</v>
      </c>
      <c r="B750" s="184" t="s">
        <v>649</v>
      </c>
      <c r="C750" s="180">
        <v>63</v>
      </c>
      <c r="D750" s="184" t="s">
        <v>43</v>
      </c>
      <c r="E750" s="184" t="s">
        <v>47</v>
      </c>
      <c r="F750" s="85">
        <f t="array" ref="F750">SUM(IF('Registro egresos I nivel'!$F$2:$F$985=$D750,IF('Registro egresos I nivel'!$T$2:$T$985=$C750,IF('Registro egresos I nivel'!$N$2:$N$985=$E750,IF('Registro egresos I nivel'!$Q$2:$Q$985="Oficio",'Registro egresos I nivel'!$J$2:$J$985,0)))))</f>
        <v>0</v>
      </c>
      <c r="G750" s="184" t="s">
        <v>4738</v>
      </c>
    </row>
    <row r="751" spans="1:7" ht="12.75" hidden="1">
      <c r="A751" s="85">
        <v>2023</v>
      </c>
      <c r="B751" s="184" t="s">
        <v>649</v>
      </c>
      <c r="C751" s="180">
        <v>63</v>
      </c>
      <c r="D751" s="184" t="s">
        <v>43</v>
      </c>
      <c r="E751" s="184" t="s">
        <v>4678</v>
      </c>
      <c r="F751" s="85">
        <f t="array" ref="F751">SUM(IF('Registro egresos I nivel'!$F$2:$F$985=$D751,IF('Registro egresos I nivel'!$T$2:$T$985=$C751,IF('Registro egresos I nivel'!$N$2:$N$985="No Renovación Primer Periodo",IF('Registro egresos I nivel'!$Q$2:$Q$985="Oficio",'Registro egresos I nivel'!$J$2:$J$985,0)))))+SUM(IF('Registro egresos I nivel'!$F$2:$F$985=$D751,IF('Registro egresos I nivel'!$T$2:$T$985=$C751,IF('Registro egresos I nivel'!$N$2:$N$985="No Renovación Segundo Periodo",IF('Registro egresos I nivel'!$Q$2:$Q$985="Oficio",'Registro egresos I nivel'!$J$2:$J$985,0)))))</f>
        <v>0</v>
      </c>
      <c r="G751" s="184" t="s">
        <v>4738</v>
      </c>
    </row>
    <row r="752" spans="1:7" ht="14.25" hidden="1">
      <c r="A752" s="85">
        <v>2023</v>
      </c>
      <c r="B752" s="184" t="s">
        <v>650</v>
      </c>
      <c r="C752" s="180">
        <v>63</v>
      </c>
      <c r="D752" s="184" t="s">
        <v>33</v>
      </c>
      <c r="E752" s="352" t="s">
        <v>36</v>
      </c>
      <c r="F752" s="85">
        <f t="array" ref="F752">SUM(IF('Registro egresos II nivel'!$F$2:$F$997=$D752,IF('Registro egresos II nivel'!$T$2:$T$997=$C752,IF('Registro egresos II nivel'!$N$2:$N$997="Renuncia No Voluntaria",'Registro egresos II nivel'!$AB$2:$AB$997,0))))</f>
        <v>0</v>
      </c>
      <c r="G752" s="353" t="s">
        <v>4737</v>
      </c>
    </row>
    <row r="753" spans="1:7" ht="14.25" hidden="1">
      <c r="A753" s="85">
        <v>2023</v>
      </c>
      <c r="B753" s="184" t="s">
        <v>650</v>
      </c>
      <c r="C753" s="180">
        <v>63</v>
      </c>
      <c r="D753" s="184" t="s">
        <v>33</v>
      </c>
      <c r="E753" s="184" t="s">
        <v>47</v>
      </c>
      <c r="F753" s="85">
        <f t="array" ref="F753">SUM(IF('Registro egresos II nivel'!$F$2:$F$997=$D753,IF('Registro egresos II nivel'!$T$2:$T$997=$C753,IF('Registro egresos II nivel'!$N$2:$N$997="Renuncia Voluntaria",'Registro egresos II nivel'!$AB$2:$AB$997,0))))</f>
        <v>0</v>
      </c>
      <c r="G753" s="353" t="s">
        <v>4737</v>
      </c>
    </row>
    <row r="754" spans="1:7" ht="14.25" hidden="1">
      <c r="A754" s="85">
        <v>2023</v>
      </c>
      <c r="B754" s="184" t="s">
        <v>650</v>
      </c>
      <c r="C754" s="180">
        <v>63</v>
      </c>
      <c r="D754" s="184" t="s">
        <v>33</v>
      </c>
      <c r="E754" s="184" t="s">
        <v>4678</v>
      </c>
      <c r="F754" s="85">
        <f t="array" ref="F754">SUM(IF('Registro egresos II nivel'!$F$2:$F$997=$D754,IF('Registro egresos II nivel'!$T$2:$T$997=$C754,IF('Registro egresos II nivel'!$N$2:$N$997="No Renovación Primer Periodo",'Registro egresos II nivel'!$AB$2:$AB$997,0))))+SUM(IF('Registro egresos II nivel'!$F$2:$F$997=$D754,IF('Registro egresos II nivel'!$T$2:$T$997=$C754,IF('Registro egresos II nivel'!$N$2:$N$997="No Renovación Segundo Periodo",'Registro egresos II nivel'!$AB$2:$AB$997,0))))</f>
        <v>0</v>
      </c>
      <c r="G754" s="353" t="s">
        <v>4737</v>
      </c>
    </row>
    <row r="755" spans="1:7" ht="14.25" hidden="1">
      <c r="A755" s="85">
        <v>2023</v>
      </c>
      <c r="B755" s="184" t="s">
        <v>650</v>
      </c>
      <c r="C755" s="180">
        <v>63</v>
      </c>
      <c r="D755" s="184" t="s">
        <v>43</v>
      </c>
      <c r="E755" s="352" t="s">
        <v>36</v>
      </c>
      <c r="F755" s="85">
        <f t="array" ref="F755">SUM(IF('Registro egresos II nivel'!$F$2:$F$997=$D755,IF('Registro egresos II nivel'!$T$2:$T$997=$C755,IF('Registro egresos II nivel'!$N$2:$N$997="Renuncia No Voluntaria",'Registro egresos II nivel'!$AB$2:$AB$997,0))))</f>
        <v>0</v>
      </c>
      <c r="G755" s="184" t="s">
        <v>4738</v>
      </c>
    </row>
    <row r="756" spans="1:7" ht="12.75" hidden="1">
      <c r="A756" s="85">
        <v>2023</v>
      </c>
      <c r="B756" s="184" t="s">
        <v>650</v>
      </c>
      <c r="C756" s="180">
        <v>63</v>
      </c>
      <c r="D756" s="184" t="s">
        <v>43</v>
      </c>
      <c r="E756" s="184" t="s">
        <v>47</v>
      </c>
      <c r="F756" s="85">
        <f t="array" ref="F756">SUM(IF('Registro egresos II nivel'!$F$2:$F$997=$D756,IF('Registro egresos II nivel'!$T$2:$T$997=$C756,IF('Registro egresos II nivel'!$N$2:$N$997="Renuncia Voluntaria",'Registro egresos II nivel'!$AB$2:$AB$997,0))))</f>
        <v>0</v>
      </c>
      <c r="G756" s="184" t="s">
        <v>4738</v>
      </c>
    </row>
    <row r="757" spans="1:7" ht="12.75" hidden="1">
      <c r="A757" s="85">
        <v>2023</v>
      </c>
      <c r="B757" s="184" t="s">
        <v>650</v>
      </c>
      <c r="C757" s="180">
        <v>63</v>
      </c>
      <c r="D757" s="184" t="s">
        <v>43</v>
      </c>
      <c r="E757" s="184" t="s">
        <v>4678</v>
      </c>
      <c r="F757" s="85">
        <f t="array" ref="F757">SUM(IF('Registro egresos II nivel'!$F$2:$F$997=$D757,IF('Registro egresos II nivel'!$T$2:$T$997=$C757,IF('Registro egresos II nivel'!$N$2:$N$997="No Renovación Primer Periodo",'Registro egresos II nivel'!$AB$2:$AB$997,0))))+SUM(IF('Registro egresos II nivel'!$F$2:$F$997=$D757,IF('Registro egresos II nivel'!$T$2:$T$997=$C757,IF('Registro egresos II nivel'!$N$2:$N$997="No Renovación Segundo Periodo",'Registro egresos II nivel'!$AB$2:$AB$997,0))))</f>
        <v>0</v>
      </c>
      <c r="G757" s="184" t="s">
        <v>4738</v>
      </c>
    </row>
    <row r="758" spans="1:7" ht="14.25" hidden="1">
      <c r="A758" s="85">
        <v>2023</v>
      </c>
      <c r="B758" s="184" t="s">
        <v>649</v>
      </c>
      <c r="C758" s="180">
        <v>64</v>
      </c>
      <c r="D758" s="184" t="s">
        <v>33</v>
      </c>
      <c r="E758" s="352" t="s">
        <v>36</v>
      </c>
      <c r="F758" s="85">
        <f t="array" ref="F758">SUM(IF('Registro egresos I nivel'!$F$2:$F$985=$D758,IF('Registro egresos I nivel'!$T$2:$T$985=$C758,IF('Registro egresos I nivel'!$N$2:$N$985=$E758,IF('Registro egresos I nivel'!$Q$2:$Q$985="Oficio",'Registro egresos I nivel'!$J$2:$J$985,0)))))</f>
        <v>0</v>
      </c>
      <c r="G758" s="353" t="s">
        <v>4737</v>
      </c>
    </row>
    <row r="759" spans="1:7" ht="14.25" hidden="1">
      <c r="A759" s="85">
        <v>2023</v>
      </c>
      <c r="B759" s="184" t="s">
        <v>649</v>
      </c>
      <c r="C759" s="180">
        <v>64</v>
      </c>
      <c r="D759" s="184" t="s">
        <v>33</v>
      </c>
      <c r="E759" s="184" t="s">
        <v>47</v>
      </c>
      <c r="F759" s="85">
        <f t="array" ref="F759">SUM(IF('Registro egresos I nivel'!$F$2:$F$985=$D759,IF('Registro egresos I nivel'!$T$2:$T$985=$C759,IF('Registro egresos I nivel'!$N$2:$N$985=$E759,IF('Registro egresos I nivel'!$Q$2:$Q$985="Oficio",'Registro egresos I nivel'!$J$2:$J$985,0)))))</f>
        <v>0</v>
      </c>
      <c r="G759" s="353" t="s">
        <v>4737</v>
      </c>
    </row>
    <row r="760" spans="1:7" ht="14.25" hidden="1">
      <c r="A760" s="85">
        <v>2023</v>
      </c>
      <c r="B760" s="184" t="s">
        <v>649</v>
      </c>
      <c r="C760" s="180">
        <v>64</v>
      </c>
      <c r="D760" s="184" t="s">
        <v>33</v>
      </c>
      <c r="E760" s="184" t="s">
        <v>4678</v>
      </c>
      <c r="F760" s="85">
        <f t="array" ref="F760">SUM(IF('Registro egresos I nivel'!$F$2:$F$985=$D760,IF('Registro egresos I nivel'!$T$2:$T$985=$C760,IF('Registro egresos I nivel'!$N$2:$N$985="No Renovación Primer Periodo",IF('Registro egresos I nivel'!$Q$2:$Q$985="Oficio",'Registro egresos I nivel'!$J$2:$J$985,0)))))+SUM(IF('Registro egresos I nivel'!$F$2:$F$985=$D760,IF('Registro egresos I nivel'!$T$2:$T$985=$C760,IF('Registro egresos I nivel'!$N$2:$N$985="No Renovación Segundo Periodo",IF('Registro egresos I nivel'!$Q$2:$Q$985="Oficio",'Registro egresos I nivel'!$J$2:$J$985,0)))))</f>
        <v>0</v>
      </c>
      <c r="G760" s="353" t="s">
        <v>4737</v>
      </c>
    </row>
    <row r="761" spans="1:7" ht="14.25" hidden="1">
      <c r="A761" s="85">
        <v>2023</v>
      </c>
      <c r="B761" s="184" t="s">
        <v>649</v>
      </c>
      <c r="C761" s="180">
        <v>64</v>
      </c>
      <c r="D761" s="184" t="s">
        <v>43</v>
      </c>
      <c r="E761" s="352" t="s">
        <v>36</v>
      </c>
      <c r="F761" s="85">
        <f t="array" ref="F761">SUM(IF('Registro egresos I nivel'!$F$2:$F$985=$D761,IF('Registro egresos I nivel'!$T$2:$T$985=$C761,IF('Registro egresos I nivel'!$N$2:$N$985=$E761,IF('Registro egresos I nivel'!$Q$2:$Q$985="Oficio",'Registro egresos I nivel'!$J$2:$J$985,0)))))</f>
        <v>0</v>
      </c>
      <c r="G761" s="184" t="s">
        <v>4738</v>
      </c>
    </row>
    <row r="762" spans="1:7" ht="12.75" hidden="1">
      <c r="A762" s="85">
        <v>2023</v>
      </c>
      <c r="B762" s="184" t="s">
        <v>649</v>
      </c>
      <c r="C762" s="180">
        <v>64</v>
      </c>
      <c r="D762" s="184" t="s">
        <v>43</v>
      </c>
      <c r="E762" s="184" t="s">
        <v>47</v>
      </c>
      <c r="F762" s="85">
        <f t="array" ref="F762">SUM(IF('Registro egresos I nivel'!$F$2:$F$985=$D762,IF('Registro egresos I nivel'!$T$2:$T$985=$C762,IF('Registro egresos I nivel'!$N$2:$N$985=$E762,IF('Registro egresos I nivel'!$Q$2:$Q$985="Oficio",'Registro egresos I nivel'!$J$2:$J$985,0)))))</f>
        <v>0</v>
      </c>
      <c r="G762" s="184" t="s">
        <v>4738</v>
      </c>
    </row>
    <row r="763" spans="1:7" ht="12.75" hidden="1">
      <c r="A763" s="85">
        <v>2023</v>
      </c>
      <c r="B763" s="184" t="s">
        <v>649</v>
      </c>
      <c r="C763" s="180">
        <v>64</v>
      </c>
      <c r="D763" s="184" t="s">
        <v>43</v>
      </c>
      <c r="E763" s="184" t="s">
        <v>4678</v>
      </c>
      <c r="F763" s="85">
        <f t="array" ref="F763">SUM(IF('Registro egresos I nivel'!$F$2:$F$985=$D763,IF('Registro egresos I nivel'!$T$2:$T$985=$C763,IF('Registro egresos I nivel'!$N$2:$N$985="No Renovación Primer Periodo",IF('Registro egresos I nivel'!$Q$2:$Q$985="Oficio",'Registro egresos I nivel'!$J$2:$J$985,0)))))+SUM(IF('Registro egresos I nivel'!$F$2:$F$985=$D763,IF('Registro egresos I nivel'!$T$2:$T$985=$C763,IF('Registro egresos I nivel'!$N$2:$N$985="No Renovación Segundo Periodo",IF('Registro egresos I nivel'!$Q$2:$Q$985="Oficio",'Registro egresos I nivel'!$J$2:$J$985,0)))))</f>
        <v>0</v>
      </c>
      <c r="G763" s="184" t="s">
        <v>4738</v>
      </c>
    </row>
    <row r="764" spans="1:7" ht="14.25" hidden="1">
      <c r="A764" s="85">
        <v>2023</v>
      </c>
      <c r="B764" s="184" t="s">
        <v>650</v>
      </c>
      <c r="C764" s="180">
        <v>64</v>
      </c>
      <c r="D764" s="184" t="s">
        <v>33</v>
      </c>
      <c r="E764" s="352" t="s">
        <v>36</v>
      </c>
      <c r="F764" s="85">
        <f t="array" ref="F764">SUM(IF('Registro egresos II nivel'!$F$2:$F$997=$D764,IF('Registro egresos II nivel'!$T$2:$T$997=$C764,IF('Registro egresos II nivel'!$N$2:$N$997="Renuncia No Voluntaria",'Registro egresos II nivel'!$AB$2:$AB$997,0))))</f>
        <v>0</v>
      </c>
      <c r="G764" s="353" t="s">
        <v>4737</v>
      </c>
    </row>
    <row r="765" spans="1:7" ht="14.25" hidden="1">
      <c r="A765" s="85">
        <v>2023</v>
      </c>
      <c r="B765" s="184" t="s">
        <v>650</v>
      </c>
      <c r="C765" s="180">
        <v>64</v>
      </c>
      <c r="D765" s="184" t="s">
        <v>33</v>
      </c>
      <c r="E765" s="184" t="s">
        <v>47</v>
      </c>
      <c r="F765" s="85">
        <f t="array" ref="F765">SUM(IF('Registro egresos II nivel'!$F$2:$F$997=$D765,IF('Registro egresos II nivel'!$T$2:$T$997=$C765,IF('Registro egresos II nivel'!$N$2:$N$997="Renuncia Voluntaria",'Registro egresos II nivel'!$AB$2:$AB$997,0))))</f>
        <v>0</v>
      </c>
      <c r="G765" s="353" t="s">
        <v>4737</v>
      </c>
    </row>
    <row r="766" spans="1:7" ht="14.25" hidden="1">
      <c r="A766" s="85">
        <v>2023</v>
      </c>
      <c r="B766" s="184" t="s">
        <v>650</v>
      </c>
      <c r="C766" s="180">
        <v>64</v>
      </c>
      <c r="D766" s="184" t="s">
        <v>33</v>
      </c>
      <c r="E766" s="184" t="s">
        <v>4678</v>
      </c>
      <c r="F766" s="85">
        <f t="array" ref="F766">SUM(IF('Registro egresos II nivel'!$F$2:$F$997=$D766,IF('Registro egresos II nivel'!$T$2:$T$997=$C766,IF('Registro egresos II nivel'!$N$2:$N$997="No Renovación Primer Periodo",'Registro egresos II nivel'!$AB$2:$AB$997,0))))+SUM(IF('Registro egresos II nivel'!$F$2:$F$997=$D766,IF('Registro egresos II nivel'!$T$2:$T$997=$C766,IF('Registro egresos II nivel'!$N$2:$N$997="No Renovación Segundo Periodo",'Registro egresos II nivel'!$AB$2:$AB$997,0))))</f>
        <v>0</v>
      </c>
      <c r="G766" s="353" t="s">
        <v>4737</v>
      </c>
    </row>
    <row r="767" spans="1:7" ht="14.25" hidden="1">
      <c r="A767" s="85">
        <v>2023</v>
      </c>
      <c r="B767" s="184" t="s">
        <v>650</v>
      </c>
      <c r="C767" s="180">
        <v>64</v>
      </c>
      <c r="D767" s="184" t="s">
        <v>43</v>
      </c>
      <c r="E767" s="352" t="s">
        <v>36</v>
      </c>
      <c r="F767" s="85">
        <f t="array" ref="F767">SUM(IF('Registro egresos II nivel'!$F$2:$F$997=$D767,IF('Registro egresos II nivel'!$T$2:$T$997=$C767,IF('Registro egresos II nivel'!$N$2:$N$997="Renuncia No Voluntaria",'Registro egresos II nivel'!$AB$2:$AB$997,0))))</f>
        <v>1</v>
      </c>
      <c r="G767" s="184" t="s">
        <v>4738</v>
      </c>
    </row>
    <row r="768" spans="1:7" ht="12.75" hidden="1">
      <c r="A768" s="85">
        <v>2023</v>
      </c>
      <c r="B768" s="184" t="s">
        <v>650</v>
      </c>
      <c r="C768" s="180">
        <v>64</v>
      </c>
      <c r="D768" s="184" t="s">
        <v>43</v>
      </c>
      <c r="E768" s="184" t="s">
        <v>47</v>
      </c>
      <c r="F768" s="85">
        <f t="array" ref="F768">SUM(IF('Registro egresos II nivel'!$F$2:$F$997=$D768,IF('Registro egresos II nivel'!$T$2:$T$997=$C768,IF('Registro egresos II nivel'!$N$2:$N$997="Renuncia Voluntaria",'Registro egresos II nivel'!$AB$2:$AB$997,0))))</f>
        <v>0</v>
      </c>
      <c r="G768" s="184" t="s">
        <v>4738</v>
      </c>
    </row>
    <row r="769" spans="1:7" ht="12.75" hidden="1">
      <c r="A769" s="85">
        <v>2023</v>
      </c>
      <c r="B769" s="184" t="s">
        <v>650</v>
      </c>
      <c r="C769" s="180">
        <v>64</v>
      </c>
      <c r="D769" s="184" t="s">
        <v>43</v>
      </c>
      <c r="E769" s="184" t="s">
        <v>4678</v>
      </c>
      <c r="F769" s="85">
        <f t="array" ref="F769">SUM(IF('Registro egresos II nivel'!$F$2:$F$997=$D769,IF('Registro egresos II nivel'!$T$2:$T$997=$C769,IF('Registro egresos II nivel'!$N$2:$N$997="No Renovación Primer Periodo",'Registro egresos II nivel'!$AB$2:$AB$997,0))))+SUM(IF('Registro egresos II nivel'!$F$2:$F$997=$D769,IF('Registro egresos II nivel'!$T$2:$T$997=$C769,IF('Registro egresos II nivel'!$N$2:$N$997="No Renovación Segundo Periodo",'Registro egresos II nivel'!$AB$2:$AB$997,0))))</f>
        <v>2</v>
      </c>
      <c r="G769" s="184" t="s">
        <v>4738</v>
      </c>
    </row>
    <row r="770" spans="1:7" ht="14.25" hidden="1">
      <c r="A770" s="180">
        <v>2023</v>
      </c>
      <c r="B770" s="184" t="s">
        <v>649</v>
      </c>
      <c r="C770" s="180">
        <v>65</v>
      </c>
      <c r="D770" s="184" t="s">
        <v>33</v>
      </c>
      <c r="E770" s="352" t="s">
        <v>36</v>
      </c>
      <c r="F770" s="85">
        <f t="array" ref="F770">SUM(IF('Registro egresos I nivel'!$F$2:$F$985=$D770,IF('Registro egresos I nivel'!$T$2:$T$985=$C770,IF('Registro egresos I nivel'!$N$2:$N$985=$E770,IF('Registro egresos I nivel'!$Q$2:$Q$985="Oficio",'Registro egresos I nivel'!$J$2:$J$985,0)))))</f>
        <v>0</v>
      </c>
      <c r="G770" s="353" t="s">
        <v>4737</v>
      </c>
    </row>
    <row r="771" spans="1:7" ht="14.25" hidden="1">
      <c r="A771" s="180">
        <v>2023</v>
      </c>
      <c r="B771" s="184" t="s">
        <v>649</v>
      </c>
      <c r="C771" s="180">
        <v>65</v>
      </c>
      <c r="D771" s="184" t="s">
        <v>33</v>
      </c>
      <c r="E771" s="184" t="s">
        <v>47</v>
      </c>
      <c r="F771" s="85">
        <f t="array" ref="F771">SUM(IF('Registro egresos I nivel'!$F$2:$F$985=$D771,IF('Registro egresos I nivel'!$T$2:$T$985=$C771,IF('Registro egresos I nivel'!$N$2:$N$985=$E771,IF('Registro egresos I nivel'!$Q$2:$Q$985="Oficio",'Registro egresos I nivel'!$J$2:$J$985,0)))))</f>
        <v>0</v>
      </c>
      <c r="G771" s="353" t="s">
        <v>4737</v>
      </c>
    </row>
    <row r="772" spans="1:7" ht="14.25" hidden="1">
      <c r="A772" s="180">
        <v>2023</v>
      </c>
      <c r="B772" s="184" t="s">
        <v>649</v>
      </c>
      <c r="C772" s="180">
        <v>65</v>
      </c>
      <c r="D772" s="184" t="s">
        <v>33</v>
      </c>
      <c r="E772" s="184" t="s">
        <v>4678</v>
      </c>
      <c r="F772" s="85">
        <f t="array" ref="F772">SUM(IF('Registro egresos I nivel'!$F$2:$F$985=$D772,IF('Registro egresos I nivel'!$T$2:$T$985=$C772,IF('Registro egresos I nivel'!$N$2:$N$985="No Renovación Primer Periodo",IF('Registro egresos I nivel'!$Q$2:$Q$985="Oficio",'Registro egresos I nivel'!$J$2:$J$985,0)))))+SUM(IF('Registro egresos I nivel'!$F$2:$F$985=$D772,IF('Registro egresos I nivel'!$T$2:$T$985=$C772,IF('Registro egresos I nivel'!$N$2:$N$985="No Renovación Segundo Periodo",IF('Registro egresos I nivel'!$Q$2:$Q$985="Oficio",'Registro egresos I nivel'!$J$2:$J$985,0)))))</f>
        <v>0</v>
      </c>
      <c r="G772" s="353" t="s">
        <v>4737</v>
      </c>
    </row>
    <row r="773" spans="1:7" ht="14.25" hidden="1">
      <c r="A773" s="180">
        <v>2023</v>
      </c>
      <c r="B773" s="184" t="s">
        <v>649</v>
      </c>
      <c r="C773" s="180">
        <v>65</v>
      </c>
      <c r="D773" s="184" t="s">
        <v>43</v>
      </c>
      <c r="E773" s="352" t="s">
        <v>36</v>
      </c>
      <c r="F773" s="85">
        <f t="array" ref="F773">SUM(IF('Registro egresos I nivel'!$F$2:$F$985=$D773,IF('Registro egresos I nivel'!$T$2:$T$985=$C773,IF('Registro egresos I nivel'!$N$2:$N$985=$E773,IF('Registro egresos I nivel'!$Q$2:$Q$985="Oficio",'Registro egresos I nivel'!$J$2:$J$985,0)))))</f>
        <v>0</v>
      </c>
      <c r="G773" s="184" t="s">
        <v>4738</v>
      </c>
    </row>
    <row r="774" spans="1:7" ht="12.75" hidden="1">
      <c r="A774" s="180">
        <v>2023</v>
      </c>
      <c r="B774" s="184" t="s">
        <v>649</v>
      </c>
      <c r="C774" s="180">
        <v>65</v>
      </c>
      <c r="D774" s="184" t="s">
        <v>43</v>
      </c>
      <c r="E774" s="184" t="s">
        <v>47</v>
      </c>
      <c r="F774" s="85">
        <f t="array" ref="F774">SUM(IF('Registro egresos I nivel'!$F$2:$F$985=$D774,IF('Registro egresos I nivel'!$T$2:$T$985=$C774,IF('Registro egresos I nivel'!$N$2:$N$985=$E774,IF('Registro egresos I nivel'!$Q$2:$Q$985="Oficio",'Registro egresos I nivel'!$J$2:$J$985,0)))))</f>
        <v>0</v>
      </c>
      <c r="G774" s="184" t="s">
        <v>4738</v>
      </c>
    </row>
    <row r="775" spans="1:7" ht="12.75" hidden="1">
      <c r="A775" s="180">
        <v>2023</v>
      </c>
      <c r="B775" s="184" t="s">
        <v>649</v>
      </c>
      <c r="C775" s="180">
        <v>65</v>
      </c>
      <c r="D775" s="184" t="s">
        <v>43</v>
      </c>
      <c r="E775" s="184" t="s">
        <v>4678</v>
      </c>
      <c r="F775" s="85">
        <f t="array" ref="F775">SUM(IF('Registro egresos I nivel'!$F$2:$F$985=$D775,IF('Registro egresos I nivel'!$T$2:$T$985=$C775,IF('Registro egresos I nivel'!$N$2:$N$985="No Renovación Primer Periodo",IF('Registro egresos I nivel'!$Q$2:$Q$985="Oficio",'Registro egresos I nivel'!$J$2:$J$985,0)))))+SUM(IF('Registro egresos I nivel'!$F$2:$F$985=$D775,IF('Registro egresos I nivel'!$T$2:$T$985=$C775,IF('Registro egresos I nivel'!$N$2:$N$985="No Renovación Segundo Periodo",IF('Registro egresos I nivel'!$Q$2:$Q$985="Oficio",'Registro egresos I nivel'!$J$2:$J$985,0)))))</f>
        <v>0</v>
      </c>
      <c r="G775" s="184" t="s">
        <v>4738</v>
      </c>
    </row>
    <row r="776" spans="1:7" ht="14.25" hidden="1">
      <c r="A776" s="180">
        <v>2023</v>
      </c>
      <c r="B776" s="184" t="s">
        <v>650</v>
      </c>
      <c r="C776" s="180">
        <v>65</v>
      </c>
      <c r="D776" s="184" t="s">
        <v>33</v>
      </c>
      <c r="E776" s="352" t="s">
        <v>36</v>
      </c>
      <c r="F776" s="351">
        <f t="array" ref="F776">SUM(IF('Registro egresos II nivel'!$F$2:$F$997=$D776,IF('Registro egresos II nivel'!$T$2:$T$997=$C776,IF('Registro egresos II nivel'!$N$2:$N$997="Renuncia No Voluntaria",'Registro egresos II nivel'!$AB$2:$AB$997,0))))</f>
        <v>1</v>
      </c>
      <c r="G776" s="353" t="s">
        <v>4737</v>
      </c>
    </row>
    <row r="777" spans="1:7" ht="14.25" hidden="1">
      <c r="A777" s="180">
        <v>2023</v>
      </c>
      <c r="B777" s="184" t="s">
        <v>650</v>
      </c>
      <c r="C777" s="180">
        <v>65</v>
      </c>
      <c r="D777" s="184" t="s">
        <v>33</v>
      </c>
      <c r="E777" s="184" t="s">
        <v>47</v>
      </c>
      <c r="F777" s="351">
        <f t="array" ref="F777">SUM(IF('Registro egresos II nivel'!$F$2:$F$997=$D777,IF('Registro egresos II nivel'!$T$2:$T$997=$C777,IF('Registro egresos II nivel'!$N$2:$N$997="Renuncia Voluntaria",'Registro egresos II nivel'!$AB$2:$AB$997,0))))</f>
        <v>1</v>
      </c>
      <c r="G777" s="353" t="s">
        <v>4737</v>
      </c>
    </row>
    <row r="778" spans="1:7" ht="14.25" hidden="1">
      <c r="A778" s="180">
        <v>2023</v>
      </c>
      <c r="B778" s="184" t="s">
        <v>650</v>
      </c>
      <c r="C778" s="180">
        <v>65</v>
      </c>
      <c r="D778" s="184" t="s">
        <v>33</v>
      </c>
      <c r="E778" s="184" t="s">
        <v>4678</v>
      </c>
      <c r="F778" s="351">
        <f t="array" ref="F778">SUM(IF('Registro egresos II nivel'!$F$2:$F$997=$D778,IF('Registro egresos II nivel'!$T$2:$T$997=$C778,IF('Registro egresos II nivel'!$N$2:$N$997="No Renovación Primer Periodo",'Registro egresos II nivel'!$AB$2:$AB$997,0))))+SUM(IF('Registro egresos II nivel'!$F$2:$F$997=$D778,IF('Registro egresos II nivel'!$T$2:$T$997=$C778,IF('Registro egresos II nivel'!$N$2:$N$997="No Renovación Segundo Periodo",'Registro egresos II nivel'!$AB$2:$AB$997,0))))</f>
        <v>0</v>
      </c>
      <c r="G778" s="353" t="s">
        <v>4737</v>
      </c>
    </row>
    <row r="779" spans="1:7" ht="14.25" hidden="1">
      <c r="A779" s="180">
        <v>2023</v>
      </c>
      <c r="B779" s="184" t="s">
        <v>650</v>
      </c>
      <c r="C779" s="180">
        <v>65</v>
      </c>
      <c r="D779" s="184" t="s">
        <v>43</v>
      </c>
      <c r="E779" s="352" t="s">
        <v>36</v>
      </c>
      <c r="F779" s="351">
        <f t="array" ref="F779">SUM(IF('Registro egresos II nivel'!$F$2:$F$997=$D779,IF('Registro egresos II nivel'!$T$2:$T$997=$C779,IF('Registro egresos II nivel'!$N$2:$N$997="Renuncia No Voluntaria",'Registro egresos II nivel'!$AB$2:$AB$997,0))))</f>
        <v>1</v>
      </c>
      <c r="G779" s="184" t="s">
        <v>4738</v>
      </c>
    </row>
    <row r="780" spans="1:7" ht="12.75" hidden="1">
      <c r="A780" s="180">
        <v>2023</v>
      </c>
      <c r="B780" s="184" t="s">
        <v>650</v>
      </c>
      <c r="C780" s="180">
        <v>65</v>
      </c>
      <c r="D780" s="184" t="s">
        <v>43</v>
      </c>
      <c r="E780" s="184" t="s">
        <v>47</v>
      </c>
      <c r="F780" s="351">
        <f t="array" ref="F780">SUM(IF('Registro egresos II nivel'!$F$2:$F$997=$D780,IF('Registro egresos II nivel'!$T$2:$T$997=$C780,IF('Registro egresos II nivel'!$N$2:$N$997="Renuncia Voluntaria",'Registro egresos II nivel'!$AB$2:$AB$997,0))))</f>
        <v>1</v>
      </c>
      <c r="G780" s="184" t="s">
        <v>4738</v>
      </c>
    </row>
    <row r="781" spans="1:7" ht="12.75" hidden="1">
      <c r="A781" s="180">
        <v>2023</v>
      </c>
      <c r="B781" s="184" t="s">
        <v>650</v>
      </c>
      <c r="C781" s="180">
        <v>65</v>
      </c>
      <c r="D781" s="184" t="s">
        <v>43</v>
      </c>
      <c r="E781" s="184" t="s">
        <v>4678</v>
      </c>
      <c r="F781" s="351">
        <f t="array" ref="F781">SUM(IF('Registro egresos II nivel'!$F$2:$F$997=$D781,IF('Registro egresos II nivel'!$T$2:$T$997=$C781,IF('Registro egresos II nivel'!$N$2:$N$997="No Renovación Primer Periodo",'Registro egresos II nivel'!$AB$2:$AB$997,0))))+SUM(IF('Registro egresos II nivel'!$F$2:$F$997=$D781,IF('Registro egresos II nivel'!$T$2:$T$997=$C781,IF('Registro egresos II nivel'!$N$2:$N$997="No Renovación Segundo Periodo",'Registro egresos II nivel'!$AB$2:$AB$997,0))))</f>
        <v>1</v>
      </c>
      <c r="G781" s="184" t="s">
        <v>4738</v>
      </c>
    </row>
    <row r="782" spans="1:7" ht="14.25" hidden="1">
      <c r="A782" s="85">
        <v>2023</v>
      </c>
      <c r="B782" s="184" t="s">
        <v>649</v>
      </c>
      <c r="C782" s="180">
        <v>66</v>
      </c>
      <c r="D782" s="184" t="s">
        <v>33</v>
      </c>
      <c r="E782" s="352" t="s">
        <v>36</v>
      </c>
      <c r="F782" s="85">
        <f t="array" ref="F782">SUM(IF('Registro egresos I nivel'!$F$2:$F$985=$D782,IF('Registro egresos I nivel'!$T$2:$T$985=$C782,IF('Registro egresos I nivel'!$N$2:$N$985=$E782,IF('Registro egresos I nivel'!$Q$2:$Q$985="Oficio",'Registro egresos I nivel'!$J$2:$J$985,0)))))</f>
        <v>0</v>
      </c>
      <c r="G782" s="353" t="s">
        <v>4737</v>
      </c>
    </row>
    <row r="783" spans="1:7" ht="14.25" hidden="1">
      <c r="A783" s="85">
        <v>2023</v>
      </c>
      <c r="B783" s="184" t="s">
        <v>649</v>
      </c>
      <c r="C783" s="180">
        <v>66</v>
      </c>
      <c r="D783" s="184" t="s">
        <v>33</v>
      </c>
      <c r="E783" s="184" t="s">
        <v>47</v>
      </c>
      <c r="F783" s="85">
        <f t="array" ref="F783">SUM(IF('Registro egresos I nivel'!$F$2:$F$985=$D783,IF('Registro egresos I nivel'!$T$2:$T$985=$C783,IF('Registro egresos I nivel'!$N$2:$N$985=$E783,IF('Registro egresos I nivel'!$Q$2:$Q$985="Oficio",'Registro egresos I nivel'!$J$2:$J$985,0)))))</f>
        <v>0</v>
      </c>
      <c r="G783" s="353" t="s">
        <v>4737</v>
      </c>
    </row>
    <row r="784" spans="1:7" ht="14.25" hidden="1">
      <c r="A784" s="85">
        <v>2023</v>
      </c>
      <c r="B784" s="184" t="s">
        <v>649</v>
      </c>
      <c r="C784" s="180">
        <v>66</v>
      </c>
      <c r="D784" s="184" t="s">
        <v>33</v>
      </c>
      <c r="E784" s="184" t="s">
        <v>4678</v>
      </c>
      <c r="F784" s="85">
        <f t="array" ref="F784">SUM(IF('Registro egresos I nivel'!$F$2:$F$985=$D784,IF('Registro egresos I nivel'!$T$2:$T$985=$C784,IF('Registro egresos I nivel'!$N$2:$N$985="No Renovación Primer Periodo",IF('Registro egresos I nivel'!$Q$2:$Q$985="Oficio",'Registro egresos I nivel'!$J$2:$J$985,0)))))+SUM(IF('Registro egresos I nivel'!$F$2:$F$985=$D784,IF('Registro egresos I nivel'!$T$2:$T$985=$C784,IF('Registro egresos I nivel'!$N$2:$N$985="No Renovación Segundo Periodo",IF('Registro egresos I nivel'!$Q$2:$Q$985="Oficio",'Registro egresos I nivel'!$J$2:$J$985,0)))))</f>
        <v>0</v>
      </c>
      <c r="G784" s="353" t="s">
        <v>4737</v>
      </c>
    </row>
    <row r="785" spans="1:7" ht="14.25" hidden="1">
      <c r="A785" s="85">
        <v>2023</v>
      </c>
      <c r="B785" s="184" t="s">
        <v>649</v>
      </c>
      <c r="C785" s="180">
        <v>66</v>
      </c>
      <c r="D785" s="184" t="s">
        <v>43</v>
      </c>
      <c r="E785" s="352" t="s">
        <v>36</v>
      </c>
      <c r="F785" s="85">
        <f t="array" ref="F785">SUM(IF('Registro egresos I nivel'!$F$2:$F$985=$D785,IF('Registro egresos I nivel'!$T$2:$T$985=$C785,IF('Registro egresos I nivel'!$N$2:$N$985=$E785,IF('Registro egresos I nivel'!$Q$2:$Q$985="Oficio",'Registro egresos I nivel'!$J$2:$J$985,0)))))</f>
        <v>0</v>
      </c>
      <c r="G785" s="184" t="s">
        <v>4738</v>
      </c>
    </row>
    <row r="786" spans="1:7" ht="12.75" hidden="1">
      <c r="A786" s="85">
        <v>2023</v>
      </c>
      <c r="B786" s="184" t="s">
        <v>649</v>
      </c>
      <c r="C786" s="180">
        <v>66</v>
      </c>
      <c r="D786" s="184" t="s">
        <v>43</v>
      </c>
      <c r="E786" s="184" t="s">
        <v>47</v>
      </c>
      <c r="F786" s="85">
        <f t="array" ref="F786">SUM(IF('Registro egresos I nivel'!$F$2:$F$985=$D786,IF('Registro egresos I nivel'!$T$2:$T$985=$C786,IF('Registro egresos I nivel'!$N$2:$N$985=$E786,IF('Registro egresos I nivel'!$Q$2:$Q$985="Oficio",'Registro egresos I nivel'!$J$2:$J$985,0)))))</f>
        <v>0</v>
      </c>
      <c r="G786" s="184" t="s">
        <v>4738</v>
      </c>
    </row>
    <row r="787" spans="1:7" ht="12.75" hidden="1">
      <c r="A787" s="85">
        <v>2023</v>
      </c>
      <c r="B787" s="184" t="s">
        <v>649</v>
      </c>
      <c r="C787" s="180">
        <v>66</v>
      </c>
      <c r="D787" s="184" t="s">
        <v>43</v>
      </c>
      <c r="E787" s="184" t="s">
        <v>4678</v>
      </c>
      <c r="F787" s="85">
        <f t="array" ref="F787">SUM(IF('Registro egresos I nivel'!$F$2:$F$985=$D787,IF('Registro egresos I nivel'!$T$2:$T$985=$C787,IF('Registro egresos I nivel'!$N$2:$N$985="No Renovación Primer Periodo",IF('Registro egresos I nivel'!$Q$2:$Q$985="Oficio",'Registro egresos I nivel'!$J$2:$J$985,0)))))+SUM(IF('Registro egresos I nivel'!$F$2:$F$985=$D787,IF('Registro egresos I nivel'!$T$2:$T$985=$C787,IF('Registro egresos I nivel'!$N$2:$N$985="No Renovación Segundo Periodo",IF('Registro egresos I nivel'!$Q$2:$Q$985="Oficio",'Registro egresos I nivel'!$J$2:$J$985,0)))))</f>
        <v>0</v>
      </c>
      <c r="G787" s="184" t="s">
        <v>4738</v>
      </c>
    </row>
    <row r="788" spans="1:7" ht="14.25" hidden="1">
      <c r="A788" s="85">
        <v>2023</v>
      </c>
      <c r="B788" s="184" t="s">
        <v>650</v>
      </c>
      <c r="C788" s="180">
        <v>66</v>
      </c>
      <c r="D788" s="184" t="s">
        <v>33</v>
      </c>
      <c r="E788" s="352" t="s">
        <v>36</v>
      </c>
      <c r="F788" s="85">
        <f t="array" ref="F788">SUM(IF('Registro egresos II nivel'!$F$2:$F$997=$D788,IF('Registro egresos II nivel'!$T$2:$T$997=$C788,IF('Registro egresos II nivel'!$N$2:$N$997="Renuncia No Voluntaria",'Registro egresos II nivel'!$AB$2:$AB$997,0))))</f>
        <v>0</v>
      </c>
      <c r="G788" s="353" t="s">
        <v>4737</v>
      </c>
    </row>
    <row r="789" spans="1:7" ht="14.25" hidden="1">
      <c r="A789" s="85">
        <v>2023</v>
      </c>
      <c r="B789" s="184" t="s">
        <v>650</v>
      </c>
      <c r="C789" s="180">
        <v>66</v>
      </c>
      <c r="D789" s="184" t="s">
        <v>33</v>
      </c>
      <c r="E789" s="184" t="s">
        <v>47</v>
      </c>
      <c r="F789" s="85">
        <f t="array" ref="F789">SUM(IF('Registro egresos II nivel'!$F$2:$F$997=$D789,IF('Registro egresos II nivel'!$T$2:$T$997=$C789,IF('Registro egresos II nivel'!$N$2:$N$997="Renuncia Voluntaria",'Registro egresos II nivel'!$AB$2:$AB$997,0))))</f>
        <v>0</v>
      </c>
      <c r="G789" s="353" t="s">
        <v>4737</v>
      </c>
    </row>
    <row r="790" spans="1:7" ht="14.25" hidden="1">
      <c r="A790" s="85">
        <v>2023</v>
      </c>
      <c r="B790" s="184" t="s">
        <v>650</v>
      </c>
      <c r="C790" s="180">
        <v>66</v>
      </c>
      <c r="D790" s="184" t="s">
        <v>33</v>
      </c>
      <c r="E790" s="184" t="s">
        <v>4678</v>
      </c>
      <c r="F790" s="85">
        <f t="array" ref="F790">SUM(IF('Registro egresos II nivel'!$F$2:$F$997=$D790,IF('Registro egresos II nivel'!$T$2:$T$997=$C790,IF('Registro egresos II nivel'!$N$2:$N$997="No Renovación Primer Periodo",'Registro egresos II nivel'!$AB$2:$AB$997,0))))+SUM(IF('Registro egresos II nivel'!$F$2:$F$997=$D790,IF('Registro egresos II nivel'!$T$2:$T$997=$C790,IF('Registro egresos II nivel'!$N$2:$N$997="No Renovación Segundo Periodo",'Registro egresos II nivel'!$AB$2:$AB$997,0))))</f>
        <v>0</v>
      </c>
      <c r="G790" s="353" t="s">
        <v>4737</v>
      </c>
    </row>
    <row r="791" spans="1:7" ht="14.25" hidden="1">
      <c r="A791" s="85">
        <v>2023</v>
      </c>
      <c r="B791" s="184" t="s">
        <v>650</v>
      </c>
      <c r="C791" s="180">
        <v>66</v>
      </c>
      <c r="D791" s="184" t="s">
        <v>43</v>
      </c>
      <c r="E791" s="352" t="s">
        <v>36</v>
      </c>
      <c r="F791" s="85">
        <f t="array" ref="F791">SUM(IF('Registro egresos II nivel'!$F$2:$F$997=$D791,IF('Registro egresos II nivel'!$T$2:$T$997=$C791,IF('Registro egresos II nivel'!$N$2:$N$997="Renuncia No Voluntaria",'Registro egresos II nivel'!$AB$2:$AB$997,0))))</f>
        <v>1</v>
      </c>
      <c r="G791" s="184" t="s">
        <v>4738</v>
      </c>
    </row>
    <row r="792" spans="1:7" ht="12.75" hidden="1">
      <c r="A792" s="85">
        <v>2023</v>
      </c>
      <c r="B792" s="184" t="s">
        <v>650</v>
      </c>
      <c r="C792" s="180">
        <v>66</v>
      </c>
      <c r="D792" s="184" t="s">
        <v>43</v>
      </c>
      <c r="E792" s="184" t="s">
        <v>47</v>
      </c>
      <c r="F792" s="85">
        <f t="array" ref="F792">SUM(IF('Registro egresos II nivel'!$F$2:$F$997=$D792,IF('Registro egresos II nivel'!$T$2:$T$997=$C792,IF('Registro egresos II nivel'!$N$2:$N$997="Renuncia Voluntaria",'Registro egresos II nivel'!$AB$2:$AB$997,0))))</f>
        <v>0</v>
      </c>
      <c r="G792" s="184" t="s">
        <v>4738</v>
      </c>
    </row>
    <row r="793" spans="1:7" ht="12.75" hidden="1">
      <c r="A793" s="85">
        <v>2023</v>
      </c>
      <c r="B793" s="184" t="s">
        <v>650</v>
      </c>
      <c r="C793" s="180">
        <v>66</v>
      </c>
      <c r="D793" s="184" t="s">
        <v>43</v>
      </c>
      <c r="E793" s="184" t="s">
        <v>4678</v>
      </c>
      <c r="F793" s="85">
        <f t="array" ref="F793">SUM(IF('Registro egresos II nivel'!$F$2:$F$997=$D793,IF('Registro egresos II nivel'!$T$2:$T$997=$C793,IF('Registro egresos II nivel'!$N$2:$N$997="No Renovación Primer Periodo",'Registro egresos II nivel'!$AB$2:$AB$997,0))))+SUM(IF('Registro egresos II nivel'!$F$2:$F$997=$D793,IF('Registro egresos II nivel'!$T$2:$T$997=$C793,IF('Registro egresos II nivel'!$N$2:$N$997="No Renovación Segundo Periodo",'Registro egresos II nivel'!$AB$2:$AB$997,0))))</f>
        <v>0</v>
      </c>
      <c r="G793" s="184" t="s">
        <v>4738</v>
      </c>
    </row>
    <row r="794" spans="1:7" ht="14.25" hidden="1">
      <c r="A794" s="85">
        <v>2023</v>
      </c>
      <c r="B794" s="184" t="s">
        <v>649</v>
      </c>
      <c r="C794" s="180">
        <v>67</v>
      </c>
      <c r="D794" s="184" t="s">
        <v>33</v>
      </c>
      <c r="E794" s="352" t="s">
        <v>36</v>
      </c>
      <c r="F794" s="85">
        <f t="array" ref="F794">SUM(IF('Registro egresos I nivel'!$F$2:$F$985=$D794,IF('Registro egresos I nivel'!$T$2:$T$985=$C794,IF('Registro egresos I nivel'!$N$2:$N$985=$E794,IF('Registro egresos I nivel'!$Q$2:$Q$985="Oficio",'Registro egresos I nivel'!$J$2:$J$985,0)))))</f>
        <v>0</v>
      </c>
      <c r="G794" s="353" t="s">
        <v>4737</v>
      </c>
    </row>
    <row r="795" spans="1:7" ht="14.25" hidden="1">
      <c r="A795" s="85">
        <v>2023</v>
      </c>
      <c r="B795" s="184" t="s">
        <v>649</v>
      </c>
      <c r="C795" s="180">
        <v>67</v>
      </c>
      <c r="D795" s="184" t="s">
        <v>33</v>
      </c>
      <c r="E795" s="184" t="s">
        <v>47</v>
      </c>
      <c r="F795" s="85">
        <f t="array" ref="F795">SUM(IF('Registro egresos I nivel'!$F$2:$F$985=$D795,IF('Registro egresos I nivel'!$T$2:$T$985=$C795,IF('Registro egresos I nivel'!$N$2:$N$985=$E795,IF('Registro egresos I nivel'!$Q$2:$Q$985="Oficio",'Registro egresos I nivel'!$J$2:$J$985,0)))))</f>
        <v>0</v>
      </c>
      <c r="G795" s="353" t="s">
        <v>4737</v>
      </c>
    </row>
    <row r="796" spans="1:7" ht="14.25" hidden="1">
      <c r="A796" s="85">
        <v>2023</v>
      </c>
      <c r="B796" s="184" t="s">
        <v>649</v>
      </c>
      <c r="C796" s="180">
        <v>67</v>
      </c>
      <c r="D796" s="184" t="s">
        <v>33</v>
      </c>
      <c r="E796" s="184" t="s">
        <v>4678</v>
      </c>
      <c r="F796" s="85">
        <f t="array" ref="F796">SUM(IF('Registro egresos I nivel'!$F$2:$F$985=$D796,IF('Registro egresos I nivel'!$T$2:$T$985=$C796,IF('Registro egresos I nivel'!$N$2:$N$985="No Renovación Primer Periodo",IF('Registro egresos I nivel'!$Q$2:$Q$985="Oficio",'Registro egresos I nivel'!$J$2:$J$985,0)))))+SUM(IF('Registro egresos I nivel'!$F$2:$F$985=$D796,IF('Registro egresos I nivel'!$T$2:$T$985=$C796,IF('Registro egresos I nivel'!$N$2:$N$985="No Renovación Segundo Periodo",IF('Registro egresos I nivel'!$Q$2:$Q$985="Oficio",'Registro egresos I nivel'!$J$2:$J$985,0)))))</f>
        <v>0</v>
      </c>
      <c r="G796" s="353" t="s">
        <v>4737</v>
      </c>
    </row>
    <row r="797" spans="1:7" ht="14.25" hidden="1">
      <c r="A797" s="85">
        <v>2023</v>
      </c>
      <c r="B797" s="184" t="s">
        <v>649</v>
      </c>
      <c r="C797" s="180">
        <v>67</v>
      </c>
      <c r="D797" s="184" t="s">
        <v>43</v>
      </c>
      <c r="E797" s="352" t="s">
        <v>36</v>
      </c>
      <c r="F797" s="85">
        <f t="array" ref="F797">SUM(IF('Registro egresos I nivel'!$F$2:$F$985=$D797,IF('Registro egresos I nivel'!$T$2:$T$985=$C797,IF('Registro egresos I nivel'!$N$2:$N$985=$E797,IF('Registro egresos I nivel'!$Q$2:$Q$985="Oficio",'Registro egresos I nivel'!$J$2:$J$985,0)))))</f>
        <v>0</v>
      </c>
      <c r="G797" s="184" t="s">
        <v>4738</v>
      </c>
    </row>
    <row r="798" spans="1:7" ht="12.75" hidden="1">
      <c r="A798" s="85">
        <v>2023</v>
      </c>
      <c r="B798" s="184" t="s">
        <v>649</v>
      </c>
      <c r="C798" s="180">
        <v>67</v>
      </c>
      <c r="D798" s="184" t="s">
        <v>43</v>
      </c>
      <c r="E798" s="184" t="s">
        <v>47</v>
      </c>
      <c r="F798" s="85">
        <f t="array" ref="F798">SUM(IF('Registro egresos I nivel'!$F$2:$F$985=$D798,IF('Registro egresos I nivel'!$T$2:$T$985=$C798,IF('Registro egresos I nivel'!$N$2:$N$985=$E798,IF('Registro egresos I nivel'!$Q$2:$Q$985="Oficio",'Registro egresos I nivel'!$J$2:$J$985,0)))))</f>
        <v>0</v>
      </c>
      <c r="G798" s="184" t="s">
        <v>4738</v>
      </c>
    </row>
    <row r="799" spans="1:7" ht="12.75" hidden="1">
      <c r="A799" s="85">
        <v>2023</v>
      </c>
      <c r="B799" s="184" t="s">
        <v>649</v>
      </c>
      <c r="C799" s="180">
        <v>67</v>
      </c>
      <c r="D799" s="184" t="s">
        <v>43</v>
      </c>
      <c r="E799" s="184" t="s">
        <v>4678</v>
      </c>
      <c r="F799" s="85">
        <f t="array" ref="F799">SUM(IF('Registro egresos I nivel'!$F$2:$F$985=$D799,IF('Registro egresos I nivel'!$T$2:$T$985=$C799,IF('Registro egresos I nivel'!$N$2:$N$985="No Renovación Primer Periodo",IF('Registro egresos I nivel'!$Q$2:$Q$985="Oficio",'Registro egresos I nivel'!$J$2:$J$985,0)))))+SUM(IF('Registro egresos I nivel'!$F$2:$F$985=$D799,IF('Registro egresos I nivel'!$T$2:$T$985=$C799,IF('Registro egresos I nivel'!$N$2:$N$985="No Renovación Segundo Periodo",IF('Registro egresos I nivel'!$Q$2:$Q$985="Oficio",'Registro egresos I nivel'!$J$2:$J$985,0)))))</f>
        <v>0</v>
      </c>
      <c r="G799" s="184" t="s">
        <v>4738</v>
      </c>
    </row>
    <row r="800" spans="1:7" ht="14.25" hidden="1">
      <c r="A800" s="85">
        <v>2023</v>
      </c>
      <c r="B800" s="184" t="s">
        <v>650</v>
      </c>
      <c r="C800" s="180">
        <v>67</v>
      </c>
      <c r="D800" s="184" t="s">
        <v>33</v>
      </c>
      <c r="E800" s="352" t="s">
        <v>36</v>
      </c>
      <c r="F800" s="85">
        <f t="array" ref="F800">SUM(IF('Registro egresos II nivel'!$F$2:$F$997=$D800,IF('Registro egresos II nivel'!$T$2:$T$997=$C800,IF('Registro egresos II nivel'!$N$2:$N$997="Renuncia No Voluntaria",'Registro egresos II nivel'!$AB$2:$AB$997,0))))</f>
        <v>0</v>
      </c>
      <c r="G800" s="353" t="s">
        <v>4737</v>
      </c>
    </row>
    <row r="801" spans="1:7" ht="14.25" hidden="1">
      <c r="A801" s="85">
        <v>2023</v>
      </c>
      <c r="B801" s="184" t="s">
        <v>650</v>
      </c>
      <c r="C801" s="180">
        <v>67</v>
      </c>
      <c r="D801" s="184" t="s">
        <v>33</v>
      </c>
      <c r="E801" s="184" t="s">
        <v>47</v>
      </c>
      <c r="F801" s="85">
        <f t="array" ref="F801">SUM(IF('Registro egresos II nivel'!$F$2:$F$997=$D801,IF('Registro egresos II nivel'!$T$2:$T$997=$C801,IF('Registro egresos II nivel'!$N$2:$N$997="Renuncia Voluntaria",'Registro egresos II nivel'!$AB$2:$AB$997,0))))</f>
        <v>0</v>
      </c>
      <c r="G801" s="353" t="s">
        <v>4737</v>
      </c>
    </row>
    <row r="802" spans="1:7" ht="14.25" hidden="1">
      <c r="A802" s="85">
        <v>2023</v>
      </c>
      <c r="B802" s="184" t="s">
        <v>650</v>
      </c>
      <c r="C802" s="180">
        <v>67</v>
      </c>
      <c r="D802" s="184" t="s">
        <v>33</v>
      </c>
      <c r="E802" s="184" t="s">
        <v>4678</v>
      </c>
      <c r="F802" s="85">
        <f t="array" ref="F802">SUM(IF('Registro egresos II nivel'!$F$2:$F$997=$D802,IF('Registro egresos II nivel'!$T$2:$T$997=$C802,IF('Registro egresos II nivel'!$N$2:$N$997="No Renovación Primer Periodo",'Registro egresos II nivel'!$AB$2:$AB$997,0))))+SUM(IF('Registro egresos II nivel'!$F$2:$F$997=$D802,IF('Registro egresos II nivel'!$T$2:$T$997=$C802,IF('Registro egresos II nivel'!$N$2:$N$997="No Renovación Segundo Periodo",'Registro egresos II nivel'!$AB$2:$AB$997,0))))</f>
        <v>0</v>
      </c>
      <c r="G802" s="353" t="s">
        <v>4737</v>
      </c>
    </row>
    <row r="803" spans="1:7" ht="14.25" hidden="1">
      <c r="A803" s="85">
        <v>2023</v>
      </c>
      <c r="B803" s="184" t="s">
        <v>650</v>
      </c>
      <c r="C803" s="180">
        <v>67</v>
      </c>
      <c r="D803" s="184" t="s">
        <v>43</v>
      </c>
      <c r="E803" s="352" t="s">
        <v>36</v>
      </c>
      <c r="F803" s="85">
        <f t="array" ref="F803">SUM(IF('Registro egresos II nivel'!$F$2:$F$997=$D803,IF('Registro egresos II nivel'!$T$2:$T$997=$C803,IF('Registro egresos II nivel'!$N$2:$N$997="Renuncia No Voluntaria",'Registro egresos II nivel'!$AB$2:$AB$997,0))))</f>
        <v>0</v>
      </c>
      <c r="G803" s="184" t="s">
        <v>4738</v>
      </c>
    </row>
    <row r="804" spans="1:7" ht="12.75" hidden="1">
      <c r="A804" s="85">
        <v>2023</v>
      </c>
      <c r="B804" s="184" t="s">
        <v>650</v>
      </c>
      <c r="C804" s="180">
        <v>67</v>
      </c>
      <c r="D804" s="184" t="s">
        <v>43</v>
      </c>
      <c r="E804" s="184" t="s">
        <v>47</v>
      </c>
      <c r="F804" s="85">
        <f t="array" ref="F804">SUM(IF('Registro egresos II nivel'!$F$2:$F$997=$D804,IF('Registro egresos II nivel'!$T$2:$T$997=$C804,IF('Registro egresos II nivel'!$N$2:$N$997="Renuncia Voluntaria",'Registro egresos II nivel'!$AB$2:$AB$997,0))))</f>
        <v>0</v>
      </c>
      <c r="G804" s="184" t="s">
        <v>4738</v>
      </c>
    </row>
    <row r="805" spans="1:7" ht="12.75" hidden="1">
      <c r="A805" s="85">
        <v>2023</v>
      </c>
      <c r="B805" s="184" t="s">
        <v>650</v>
      </c>
      <c r="C805" s="180">
        <v>67</v>
      </c>
      <c r="D805" s="184" t="s">
        <v>43</v>
      </c>
      <c r="E805" s="184" t="s">
        <v>4678</v>
      </c>
      <c r="F805" s="85">
        <f t="array" ref="F805">SUM(IF('Registro egresos II nivel'!$F$2:$F$997=$D805,IF('Registro egresos II nivel'!$T$2:$T$997=$C805,IF('Registro egresos II nivel'!$N$2:$N$997="No Renovación Primer Periodo",'Registro egresos II nivel'!$AB$2:$AB$997,0))))+SUM(IF('Registro egresos II nivel'!$F$2:$F$997=$D805,IF('Registro egresos II nivel'!$T$2:$T$997=$C805,IF('Registro egresos II nivel'!$N$2:$N$997="No Renovación Segundo Periodo",'Registro egresos II nivel'!$AB$2:$AB$997,0))))</f>
        <v>1</v>
      </c>
      <c r="G805" s="184" t="s">
        <v>4738</v>
      </c>
    </row>
    <row r="806" spans="1:7" ht="14.25" hidden="1">
      <c r="A806" s="180">
        <v>2023</v>
      </c>
      <c r="B806" s="184" t="s">
        <v>649</v>
      </c>
      <c r="C806" s="180">
        <v>68</v>
      </c>
      <c r="D806" s="184" t="s">
        <v>33</v>
      </c>
      <c r="E806" s="352" t="s">
        <v>36</v>
      </c>
      <c r="F806" s="85">
        <f t="array" ref="F806">SUM(IF('Registro egresos I nivel'!$F$2:$F$985=$D806,IF('Registro egresos I nivel'!$T$2:$T$985=$C806,IF('Registro egresos I nivel'!$N$2:$N$985=$E806,IF('Registro egresos I nivel'!$Q$2:$Q$985="Oficio",'Registro egresos I nivel'!$J$2:$J$985,0)))))</f>
        <v>0</v>
      </c>
      <c r="G806" s="353" t="s">
        <v>4737</v>
      </c>
    </row>
    <row r="807" spans="1:7" ht="14.25" hidden="1">
      <c r="A807" s="180">
        <v>2023</v>
      </c>
      <c r="B807" s="184" t="s">
        <v>649</v>
      </c>
      <c r="C807" s="180">
        <v>68</v>
      </c>
      <c r="D807" s="184" t="s">
        <v>33</v>
      </c>
      <c r="E807" s="184" t="s">
        <v>47</v>
      </c>
      <c r="F807" s="85">
        <f t="array" ref="F807">SUM(IF('Registro egresos I nivel'!$F$2:$F$985=$D807,IF('Registro egresos I nivel'!$T$2:$T$985=$C807,IF('Registro egresos I nivel'!$N$2:$N$985=$E807,IF('Registro egresos I nivel'!$Q$2:$Q$985="Oficio",'Registro egresos I nivel'!$J$2:$J$985,0)))))</f>
        <v>0</v>
      </c>
      <c r="G807" s="353" t="s">
        <v>4737</v>
      </c>
    </row>
    <row r="808" spans="1:7" ht="14.25" hidden="1">
      <c r="A808" s="180">
        <v>2023</v>
      </c>
      <c r="B808" s="184" t="s">
        <v>649</v>
      </c>
      <c r="C808" s="180">
        <v>68</v>
      </c>
      <c r="D808" s="184" t="s">
        <v>33</v>
      </c>
      <c r="E808" s="184" t="s">
        <v>4678</v>
      </c>
      <c r="F808" s="85">
        <f t="array" ref="F808">SUM(IF('Registro egresos I nivel'!$F$2:$F$985=$D808,IF('Registro egresos I nivel'!$T$2:$T$985=$C808,IF('Registro egresos I nivel'!$N$2:$N$985="No Renovación Primer Periodo",IF('Registro egresos I nivel'!$Q$2:$Q$985="Oficio",'Registro egresos I nivel'!$J$2:$J$985,0)))))+SUM(IF('Registro egresos I nivel'!$F$2:$F$985=$D808,IF('Registro egresos I nivel'!$T$2:$T$985=$C808,IF('Registro egresos I nivel'!$N$2:$N$985="No Renovación Segundo Periodo",IF('Registro egresos I nivel'!$Q$2:$Q$985="Oficio",'Registro egresos I nivel'!$J$2:$J$985,0)))))</f>
        <v>0</v>
      </c>
      <c r="G808" s="353" t="s">
        <v>4737</v>
      </c>
    </row>
    <row r="809" spans="1:7" ht="14.25" hidden="1">
      <c r="A809" s="180">
        <v>2023</v>
      </c>
      <c r="B809" s="184" t="s">
        <v>649</v>
      </c>
      <c r="C809" s="180">
        <v>68</v>
      </c>
      <c r="D809" s="184" t="s">
        <v>43</v>
      </c>
      <c r="E809" s="352" t="s">
        <v>36</v>
      </c>
      <c r="F809" s="85">
        <f t="array" ref="F809">SUM(IF('Registro egresos I nivel'!$F$2:$F$985=$D809,IF('Registro egresos I nivel'!$T$2:$T$985=$C809,IF('Registro egresos I nivel'!$N$2:$N$985=$E809,IF('Registro egresos I nivel'!$Q$2:$Q$985="Oficio",'Registro egresos I nivel'!$J$2:$J$985,0)))))</f>
        <v>0</v>
      </c>
      <c r="G809" s="184" t="s">
        <v>4738</v>
      </c>
    </row>
    <row r="810" spans="1:7" ht="12.75" hidden="1">
      <c r="A810" s="180">
        <v>2023</v>
      </c>
      <c r="B810" s="184" t="s">
        <v>649</v>
      </c>
      <c r="C810" s="180">
        <v>68</v>
      </c>
      <c r="D810" s="184" t="s">
        <v>43</v>
      </c>
      <c r="E810" s="184" t="s">
        <v>47</v>
      </c>
      <c r="F810" s="85">
        <f t="array" ref="F810">SUM(IF('Registro egresos I nivel'!$F$2:$F$985=$D810,IF('Registro egresos I nivel'!$T$2:$T$985=$C810,IF('Registro egresos I nivel'!$N$2:$N$985=$E810,IF('Registro egresos I nivel'!$Q$2:$Q$985="Oficio",'Registro egresos I nivel'!$J$2:$J$985,0)))))</f>
        <v>0</v>
      </c>
      <c r="G810" s="184" t="s">
        <v>4738</v>
      </c>
    </row>
    <row r="811" spans="1:7" ht="12.75" hidden="1">
      <c r="A811" s="180">
        <v>2023</v>
      </c>
      <c r="B811" s="184" t="s">
        <v>649</v>
      </c>
      <c r="C811" s="180">
        <v>68</v>
      </c>
      <c r="D811" s="184" t="s">
        <v>43</v>
      </c>
      <c r="E811" s="184" t="s">
        <v>4678</v>
      </c>
      <c r="F811" s="85">
        <f t="array" ref="F811">SUM(IF('Registro egresos I nivel'!$F$2:$F$985=$D811,IF('Registro egresos I nivel'!$T$2:$T$985=$C811,IF('Registro egresos I nivel'!$N$2:$N$985="No Renovación Primer Periodo",IF('Registro egresos I nivel'!$Q$2:$Q$985="Oficio",'Registro egresos I nivel'!$J$2:$J$985,0)))))+SUM(IF('Registro egresos I nivel'!$F$2:$F$985=$D811,IF('Registro egresos I nivel'!$T$2:$T$985=$C811,IF('Registro egresos I nivel'!$N$2:$N$985="No Renovación Segundo Periodo",IF('Registro egresos I nivel'!$Q$2:$Q$985="Oficio",'Registro egresos I nivel'!$J$2:$J$985,0)))))</f>
        <v>0</v>
      </c>
      <c r="G811" s="184" t="s">
        <v>4738</v>
      </c>
    </row>
    <row r="812" spans="1:7" ht="14.25" hidden="1">
      <c r="A812" s="180">
        <v>2023</v>
      </c>
      <c r="B812" s="184" t="s">
        <v>650</v>
      </c>
      <c r="C812" s="180">
        <v>68</v>
      </c>
      <c r="D812" s="184" t="s">
        <v>33</v>
      </c>
      <c r="E812" s="352" t="s">
        <v>36</v>
      </c>
      <c r="F812" s="351">
        <f t="array" ref="F812">SUM(IF('Registro egresos II nivel'!$F$2:$F$997=$D812,IF('Registro egresos II nivel'!$T$2:$T$997=$C812,IF('Registro egresos II nivel'!$N$2:$N$997="Renuncia No Voluntaria",'Registro egresos II nivel'!$AB$2:$AB$997,0))))</f>
        <v>1</v>
      </c>
      <c r="G812" s="353" t="s">
        <v>4737</v>
      </c>
    </row>
    <row r="813" spans="1:7" ht="14.25" hidden="1">
      <c r="A813" s="180">
        <v>2023</v>
      </c>
      <c r="B813" s="184" t="s">
        <v>650</v>
      </c>
      <c r="C813" s="180">
        <v>68</v>
      </c>
      <c r="D813" s="184" t="s">
        <v>33</v>
      </c>
      <c r="E813" s="184" t="s">
        <v>47</v>
      </c>
      <c r="F813" s="351">
        <f t="array" ref="F813">SUM(IF('Registro egresos II nivel'!$F$2:$F$997=$D813,IF('Registro egresos II nivel'!$T$2:$T$997=$C813,IF('Registro egresos II nivel'!$N$2:$N$997="Renuncia Voluntaria",'Registro egresos II nivel'!$AB$2:$AB$997,0))))</f>
        <v>0</v>
      </c>
      <c r="G813" s="353" t="s">
        <v>4737</v>
      </c>
    </row>
    <row r="814" spans="1:7" ht="14.25" hidden="1">
      <c r="A814" s="180">
        <v>2023</v>
      </c>
      <c r="B814" s="184" t="s">
        <v>650</v>
      </c>
      <c r="C814" s="180">
        <v>68</v>
      </c>
      <c r="D814" s="184" t="s">
        <v>33</v>
      </c>
      <c r="E814" s="184" t="s">
        <v>4678</v>
      </c>
      <c r="F814" s="351">
        <f t="array" ref="F814">SUM(IF('Registro egresos II nivel'!$F$2:$F$997=$D814,IF('Registro egresos II nivel'!$T$2:$T$997=$C814,IF('Registro egresos II nivel'!$N$2:$N$997="No Renovación Primer Periodo",'Registro egresos II nivel'!$AB$2:$AB$997,0))))+SUM(IF('Registro egresos II nivel'!$F$2:$F$997=$D814,IF('Registro egresos II nivel'!$T$2:$T$997=$C814,IF('Registro egresos II nivel'!$N$2:$N$997="No Renovación Segundo Periodo",'Registro egresos II nivel'!$AB$2:$AB$997,0))))</f>
        <v>0</v>
      </c>
      <c r="G814" s="353" t="s">
        <v>4737</v>
      </c>
    </row>
    <row r="815" spans="1:7" ht="14.25" hidden="1">
      <c r="A815" s="180">
        <v>2023</v>
      </c>
      <c r="B815" s="184" t="s">
        <v>650</v>
      </c>
      <c r="C815" s="180">
        <v>68</v>
      </c>
      <c r="D815" s="184" t="s">
        <v>43</v>
      </c>
      <c r="E815" s="352" t="s">
        <v>36</v>
      </c>
      <c r="F815" s="351">
        <f t="array" ref="F815">SUM(IF('Registro egresos II nivel'!$F$2:$F$997=$D815,IF('Registro egresos II nivel'!$T$2:$T$997=$C815,IF('Registro egresos II nivel'!$N$2:$N$997="Renuncia No Voluntaria",'Registro egresos II nivel'!$AB$2:$AB$997,0))))</f>
        <v>2</v>
      </c>
      <c r="G815" s="184" t="s">
        <v>4738</v>
      </c>
    </row>
    <row r="816" spans="1:7" ht="12.75" hidden="1">
      <c r="A816" s="180">
        <v>2023</v>
      </c>
      <c r="B816" s="184" t="s">
        <v>650</v>
      </c>
      <c r="C816" s="180">
        <v>68</v>
      </c>
      <c r="D816" s="184" t="s">
        <v>43</v>
      </c>
      <c r="E816" s="184" t="s">
        <v>47</v>
      </c>
      <c r="F816" s="351">
        <f t="array" ref="F816">SUM(IF('Registro egresos II nivel'!$F$2:$F$997=$D816,IF('Registro egresos II nivel'!$T$2:$T$997=$C816,IF('Registro egresos II nivel'!$N$2:$N$997="Renuncia Voluntaria",'Registro egresos II nivel'!$AB$2:$AB$997,0))))</f>
        <v>0</v>
      </c>
      <c r="G816" s="184" t="s">
        <v>4738</v>
      </c>
    </row>
    <row r="817" spans="1:7" ht="12.75" hidden="1">
      <c r="A817" s="180">
        <v>2023</v>
      </c>
      <c r="B817" s="184" t="s">
        <v>650</v>
      </c>
      <c r="C817" s="180">
        <v>68</v>
      </c>
      <c r="D817" s="184" t="s">
        <v>43</v>
      </c>
      <c r="E817" s="184" t="s">
        <v>4678</v>
      </c>
      <c r="F817" s="351">
        <f t="array" ref="F817">SUM(IF('Registro egresos II nivel'!$F$2:$F$997=$D817,IF('Registro egresos II nivel'!$T$2:$T$997=$C817,IF('Registro egresos II nivel'!$N$2:$N$997="No Renovación Primer Periodo",'Registro egresos II nivel'!$AB$2:$AB$997,0))))+SUM(IF('Registro egresos II nivel'!$F$2:$F$997=$D817,IF('Registro egresos II nivel'!$T$2:$T$997=$C817,IF('Registro egresos II nivel'!$N$2:$N$997="No Renovación Segundo Periodo",'Registro egresos II nivel'!$AB$2:$AB$997,0))))</f>
        <v>1</v>
      </c>
      <c r="G817" s="184" t="s">
        <v>4738</v>
      </c>
    </row>
    <row r="818" spans="1:7" ht="14.25" hidden="1">
      <c r="A818" s="85">
        <v>2023</v>
      </c>
      <c r="B818" s="184" t="s">
        <v>649</v>
      </c>
      <c r="C818" s="180">
        <v>69</v>
      </c>
      <c r="D818" s="184" t="s">
        <v>33</v>
      </c>
      <c r="E818" s="352" t="s">
        <v>36</v>
      </c>
      <c r="F818" s="85">
        <f t="array" ref="F818">SUM(IF('Registro egresos I nivel'!$F$2:$F$985=$D818,IF('Registro egresos I nivel'!$T$2:$T$985=$C818,IF('Registro egresos I nivel'!$N$2:$N$985=$E818,IF('Registro egresos I nivel'!$Q$2:$Q$985="Oficio",'Registro egresos I nivel'!$J$2:$J$985,0)))))</f>
        <v>0</v>
      </c>
      <c r="G818" s="353" t="s">
        <v>4737</v>
      </c>
    </row>
    <row r="819" spans="1:7" ht="14.25" hidden="1">
      <c r="A819" s="85">
        <v>2023</v>
      </c>
      <c r="B819" s="184" t="s">
        <v>649</v>
      </c>
      <c r="C819" s="180">
        <v>69</v>
      </c>
      <c r="D819" s="184" t="s">
        <v>33</v>
      </c>
      <c r="E819" s="184" t="s">
        <v>47</v>
      </c>
      <c r="F819" s="85">
        <f t="array" ref="F819">SUM(IF('Registro egresos I nivel'!$F$2:$F$985=$D819,IF('Registro egresos I nivel'!$T$2:$T$985=$C819,IF('Registro egresos I nivel'!$N$2:$N$985=$E819,IF('Registro egresos I nivel'!$Q$2:$Q$985="Oficio",'Registro egresos I nivel'!$J$2:$J$985,0)))))</f>
        <v>0</v>
      </c>
      <c r="G819" s="353" t="s">
        <v>4737</v>
      </c>
    </row>
    <row r="820" spans="1:7" ht="14.25" hidden="1">
      <c r="A820" s="85">
        <v>2023</v>
      </c>
      <c r="B820" s="184" t="s">
        <v>649</v>
      </c>
      <c r="C820" s="180">
        <v>69</v>
      </c>
      <c r="D820" s="184" t="s">
        <v>33</v>
      </c>
      <c r="E820" s="184" t="s">
        <v>4678</v>
      </c>
      <c r="F820" s="85">
        <f t="array" ref="F820">SUM(IF('Registro egresos I nivel'!$F$2:$F$985=$D820,IF('Registro egresos I nivel'!$T$2:$T$985=$C820,IF('Registro egresos I nivel'!$N$2:$N$985="No Renovación Primer Periodo",IF('Registro egresos I nivel'!$Q$2:$Q$985="Oficio",'Registro egresos I nivel'!$J$2:$J$985,0)))))+SUM(IF('Registro egresos I nivel'!$F$2:$F$985=$D820,IF('Registro egresos I nivel'!$T$2:$T$985=$C820,IF('Registro egresos I nivel'!$N$2:$N$985="No Renovación Segundo Periodo",IF('Registro egresos I nivel'!$Q$2:$Q$985="Oficio",'Registro egresos I nivel'!$J$2:$J$985,0)))))</f>
        <v>0</v>
      </c>
      <c r="G820" s="353" t="s">
        <v>4737</v>
      </c>
    </row>
    <row r="821" spans="1:7" ht="14.25" hidden="1">
      <c r="A821" s="85">
        <v>2023</v>
      </c>
      <c r="B821" s="184" t="s">
        <v>649</v>
      </c>
      <c r="C821" s="180">
        <v>69</v>
      </c>
      <c r="D821" s="184" t="s">
        <v>43</v>
      </c>
      <c r="E821" s="352" t="s">
        <v>36</v>
      </c>
      <c r="F821" s="85">
        <f t="array" ref="F821">SUM(IF('Registro egresos I nivel'!$F$2:$F$985=$D821,IF('Registro egresos I nivel'!$T$2:$T$985=$C821,IF('Registro egresos I nivel'!$N$2:$N$985=$E821,IF('Registro egresos I nivel'!$Q$2:$Q$985="Oficio",'Registro egresos I nivel'!$J$2:$J$985,0)))))</f>
        <v>0</v>
      </c>
      <c r="G821" s="184" t="s">
        <v>4738</v>
      </c>
    </row>
    <row r="822" spans="1:7" ht="12.75" hidden="1">
      <c r="A822" s="85">
        <v>2023</v>
      </c>
      <c r="B822" s="184" t="s">
        <v>649</v>
      </c>
      <c r="C822" s="180">
        <v>69</v>
      </c>
      <c r="D822" s="184" t="s">
        <v>43</v>
      </c>
      <c r="E822" s="184" t="s">
        <v>47</v>
      </c>
      <c r="F822" s="85">
        <f t="array" ref="F822">SUM(IF('Registro egresos I nivel'!$F$2:$F$985=$D822,IF('Registro egresos I nivel'!$T$2:$T$985=$C822,IF('Registro egresos I nivel'!$N$2:$N$985=$E822,IF('Registro egresos I nivel'!$Q$2:$Q$985="Oficio",'Registro egresos I nivel'!$J$2:$J$985,0)))))</f>
        <v>0</v>
      </c>
      <c r="G822" s="184" t="s">
        <v>4738</v>
      </c>
    </row>
    <row r="823" spans="1:7" ht="12.75" hidden="1">
      <c r="A823" s="85">
        <v>2023</v>
      </c>
      <c r="B823" s="184" t="s">
        <v>649</v>
      </c>
      <c r="C823" s="180">
        <v>69</v>
      </c>
      <c r="D823" s="184" t="s">
        <v>43</v>
      </c>
      <c r="E823" s="184" t="s">
        <v>4678</v>
      </c>
      <c r="F823" s="85">
        <f t="array" ref="F823">SUM(IF('Registro egresos I nivel'!$F$2:$F$985=$D823,IF('Registro egresos I nivel'!$T$2:$T$985=$C823,IF('Registro egresos I nivel'!$N$2:$N$985="No Renovación Primer Periodo",IF('Registro egresos I nivel'!$Q$2:$Q$985="Oficio",'Registro egresos I nivel'!$J$2:$J$985,0)))))+SUM(IF('Registro egresos I nivel'!$F$2:$F$985=$D823,IF('Registro egresos I nivel'!$T$2:$T$985=$C823,IF('Registro egresos I nivel'!$N$2:$N$985="No Renovación Segundo Periodo",IF('Registro egresos I nivel'!$Q$2:$Q$985="Oficio",'Registro egresos I nivel'!$J$2:$J$985,0)))))</f>
        <v>0</v>
      </c>
      <c r="G823" s="184" t="s">
        <v>4738</v>
      </c>
    </row>
    <row r="824" spans="1:7" ht="14.25" hidden="1">
      <c r="A824" s="85">
        <v>2023</v>
      </c>
      <c r="B824" s="184" t="s">
        <v>650</v>
      </c>
      <c r="C824" s="180">
        <v>69</v>
      </c>
      <c r="D824" s="184" t="s">
        <v>33</v>
      </c>
      <c r="E824" s="352" t="s">
        <v>36</v>
      </c>
      <c r="F824" s="85">
        <f t="array" ref="F824">SUM(IF('Registro egresos II nivel'!$F$2:$F$997=$D824,IF('Registro egresos II nivel'!$T$2:$T$997=$C824,IF('Registro egresos II nivel'!$N$2:$N$997="Renuncia No Voluntaria",'Registro egresos II nivel'!$AB$2:$AB$997,0))))</f>
        <v>1</v>
      </c>
      <c r="G824" s="353" t="s">
        <v>4737</v>
      </c>
    </row>
    <row r="825" spans="1:7" ht="14.25" hidden="1">
      <c r="A825" s="85">
        <v>2023</v>
      </c>
      <c r="B825" s="184" t="s">
        <v>650</v>
      </c>
      <c r="C825" s="180">
        <v>69</v>
      </c>
      <c r="D825" s="184" t="s">
        <v>33</v>
      </c>
      <c r="E825" s="184" t="s">
        <v>47</v>
      </c>
      <c r="F825" s="85">
        <f t="array" ref="F825">SUM(IF('Registro egresos II nivel'!$F$2:$F$997=$D825,IF('Registro egresos II nivel'!$T$2:$T$997=$C825,IF('Registro egresos II nivel'!$N$2:$N$997="Renuncia Voluntaria",'Registro egresos II nivel'!$AB$2:$AB$997,0))))</f>
        <v>0</v>
      </c>
      <c r="G825" s="353" t="s">
        <v>4737</v>
      </c>
    </row>
    <row r="826" spans="1:7" ht="14.25" hidden="1">
      <c r="A826" s="85">
        <v>2023</v>
      </c>
      <c r="B826" s="184" t="s">
        <v>650</v>
      </c>
      <c r="C826" s="180">
        <v>69</v>
      </c>
      <c r="D826" s="184" t="s">
        <v>33</v>
      </c>
      <c r="E826" s="184" t="s">
        <v>4678</v>
      </c>
      <c r="F826" s="85">
        <f t="array" ref="F826">SUM(IF('Registro egresos II nivel'!$F$2:$F$997=$D826,IF('Registro egresos II nivel'!$T$2:$T$997=$C826,IF('Registro egresos II nivel'!$N$2:$N$997="No Renovación Primer Periodo",'Registro egresos II nivel'!$AB$2:$AB$997,0))))+SUM(IF('Registro egresos II nivel'!$F$2:$F$997=$D826,IF('Registro egresos II nivel'!$T$2:$T$997=$C826,IF('Registro egresos II nivel'!$N$2:$N$997="No Renovación Segundo Periodo",'Registro egresos II nivel'!$AB$2:$AB$997,0))))</f>
        <v>0</v>
      </c>
      <c r="G826" s="353" t="s">
        <v>4737</v>
      </c>
    </row>
    <row r="827" spans="1:7" ht="14.25" hidden="1">
      <c r="A827" s="85">
        <v>2023</v>
      </c>
      <c r="B827" s="184" t="s">
        <v>650</v>
      </c>
      <c r="C827" s="180">
        <v>69</v>
      </c>
      <c r="D827" s="184" t="s">
        <v>43</v>
      </c>
      <c r="E827" s="352" t="s">
        <v>36</v>
      </c>
      <c r="F827" s="85">
        <f t="array" ref="F827">SUM(IF('Registro egresos II nivel'!$F$2:$F$997=$D827,IF('Registro egresos II nivel'!$T$2:$T$997=$C827,IF('Registro egresos II nivel'!$N$2:$N$997="Renuncia No Voluntaria",'Registro egresos II nivel'!$AB$2:$AB$997,0))))</f>
        <v>0</v>
      </c>
      <c r="G827" s="184" t="s">
        <v>4738</v>
      </c>
    </row>
    <row r="828" spans="1:7" ht="12.75" hidden="1">
      <c r="A828" s="85">
        <v>2023</v>
      </c>
      <c r="B828" s="184" t="s">
        <v>650</v>
      </c>
      <c r="C828" s="180">
        <v>69</v>
      </c>
      <c r="D828" s="184" t="s">
        <v>43</v>
      </c>
      <c r="E828" s="184" t="s">
        <v>47</v>
      </c>
      <c r="F828" s="85">
        <f t="array" ref="F828">SUM(IF('Registro egresos II nivel'!$F$2:$F$997=$D828,IF('Registro egresos II nivel'!$T$2:$T$997=$C828,IF('Registro egresos II nivel'!$N$2:$N$997="Renuncia Voluntaria",'Registro egresos II nivel'!$AB$2:$AB$997,0))))</f>
        <v>0</v>
      </c>
      <c r="G828" s="184" t="s">
        <v>4738</v>
      </c>
    </row>
    <row r="829" spans="1:7" ht="12.75" hidden="1">
      <c r="A829" s="85">
        <v>2023</v>
      </c>
      <c r="B829" s="184" t="s">
        <v>650</v>
      </c>
      <c r="C829" s="180">
        <v>69</v>
      </c>
      <c r="D829" s="184" t="s">
        <v>43</v>
      </c>
      <c r="E829" s="184" t="s">
        <v>4678</v>
      </c>
      <c r="F829" s="85">
        <f t="array" ref="F829">SUM(IF('Registro egresos II nivel'!$F$2:$F$997=$D829,IF('Registro egresos II nivel'!$T$2:$T$997=$C829,IF('Registro egresos II nivel'!$N$2:$N$997="No Renovación Primer Periodo",'Registro egresos II nivel'!$AB$2:$AB$997,0))))+SUM(IF('Registro egresos II nivel'!$F$2:$F$997=$D829,IF('Registro egresos II nivel'!$T$2:$T$997=$C829,IF('Registro egresos II nivel'!$N$2:$N$997="No Renovación Segundo Periodo",'Registro egresos II nivel'!$AB$2:$AB$997,0))))</f>
        <v>1</v>
      </c>
      <c r="G829" s="184" t="s">
        <v>4738</v>
      </c>
    </row>
    <row r="830" spans="1:7" ht="14.25" hidden="1">
      <c r="A830" s="85">
        <v>2023</v>
      </c>
      <c r="B830" s="184" t="s">
        <v>649</v>
      </c>
      <c r="C830" s="180">
        <v>70</v>
      </c>
      <c r="D830" s="184" t="s">
        <v>33</v>
      </c>
      <c r="E830" s="352" t="s">
        <v>36</v>
      </c>
      <c r="F830" s="85">
        <f t="array" ref="F830">SUM(IF('Registro egresos I nivel'!$F$2:$F$985=$D830,IF('Registro egresos I nivel'!$T$2:$T$985=$C830,IF('Registro egresos I nivel'!$N$2:$N$985=$E830,IF('Registro egresos I nivel'!$Q$2:$Q$985="Oficio",'Registro egresos I nivel'!$J$2:$J$985,0)))))</f>
        <v>0</v>
      </c>
      <c r="G830" s="353" t="s">
        <v>4737</v>
      </c>
    </row>
    <row r="831" spans="1:7" ht="14.25" hidden="1">
      <c r="A831" s="85">
        <v>2023</v>
      </c>
      <c r="B831" s="184" t="s">
        <v>649</v>
      </c>
      <c r="C831" s="180">
        <v>70</v>
      </c>
      <c r="D831" s="184" t="s">
        <v>33</v>
      </c>
      <c r="E831" s="184" t="s">
        <v>47</v>
      </c>
      <c r="F831" s="85">
        <f t="array" ref="F831">SUM(IF('Registro egresos I nivel'!$F$2:$F$985=$D831,IF('Registro egresos I nivel'!$T$2:$T$985=$C831,IF('Registro egresos I nivel'!$N$2:$N$985=$E831,IF('Registro egresos I nivel'!$Q$2:$Q$985="Oficio",'Registro egresos I nivel'!$J$2:$J$985,0)))))</f>
        <v>0</v>
      </c>
      <c r="G831" s="353" t="s">
        <v>4737</v>
      </c>
    </row>
    <row r="832" spans="1:7" ht="14.25" hidden="1">
      <c r="A832" s="85">
        <v>2023</v>
      </c>
      <c r="B832" s="184" t="s">
        <v>649</v>
      </c>
      <c r="C832" s="180">
        <v>70</v>
      </c>
      <c r="D832" s="184" t="s">
        <v>33</v>
      </c>
      <c r="E832" s="184" t="s">
        <v>4678</v>
      </c>
      <c r="F832" s="85">
        <f t="array" ref="F832">SUM(IF('Registro egresos I nivel'!$F$2:$F$985=$D832,IF('Registro egresos I nivel'!$T$2:$T$985=$C832,IF('Registro egresos I nivel'!$N$2:$N$985="No Renovación Primer Periodo",IF('Registro egresos I nivel'!$Q$2:$Q$985="Oficio",'Registro egresos I nivel'!$J$2:$J$985,0)))))+SUM(IF('Registro egresos I nivel'!$F$2:$F$985=$D832,IF('Registro egresos I nivel'!$T$2:$T$985=$C832,IF('Registro egresos I nivel'!$N$2:$N$985="No Renovación Segundo Periodo",IF('Registro egresos I nivel'!$Q$2:$Q$985="Oficio",'Registro egresos I nivel'!$J$2:$J$985,0)))))</f>
        <v>0</v>
      </c>
      <c r="G832" s="353" t="s">
        <v>4737</v>
      </c>
    </row>
    <row r="833" spans="1:7" ht="14.25" hidden="1">
      <c r="A833" s="85">
        <v>2023</v>
      </c>
      <c r="B833" s="184" t="s">
        <v>649</v>
      </c>
      <c r="C833" s="180">
        <v>70</v>
      </c>
      <c r="D833" s="184" t="s">
        <v>43</v>
      </c>
      <c r="E833" s="352" t="s">
        <v>36</v>
      </c>
      <c r="F833" s="85">
        <f t="array" ref="F833">SUM(IF('Registro egresos I nivel'!$F$2:$F$985=$D833,IF('Registro egresos I nivel'!$T$2:$T$985=$C833,IF('Registro egresos I nivel'!$N$2:$N$985=$E833,IF('Registro egresos I nivel'!$Q$2:$Q$985="Oficio",'Registro egresos I nivel'!$J$2:$J$985,0)))))</f>
        <v>0</v>
      </c>
      <c r="G833" s="184" t="s">
        <v>4738</v>
      </c>
    </row>
    <row r="834" spans="1:7" ht="12.75" hidden="1">
      <c r="A834" s="85">
        <v>2023</v>
      </c>
      <c r="B834" s="184" t="s">
        <v>649</v>
      </c>
      <c r="C834" s="180">
        <v>70</v>
      </c>
      <c r="D834" s="184" t="s">
        <v>43</v>
      </c>
      <c r="E834" s="184" t="s">
        <v>47</v>
      </c>
      <c r="F834" s="85">
        <f t="array" ref="F834">SUM(IF('Registro egresos I nivel'!$F$2:$F$985=$D834,IF('Registro egresos I nivel'!$T$2:$T$985=$C834,IF('Registro egresos I nivel'!$N$2:$N$985=$E834,IF('Registro egresos I nivel'!$Q$2:$Q$985="Oficio",'Registro egresos I nivel'!$J$2:$J$985,0)))))</f>
        <v>0</v>
      </c>
      <c r="G834" s="184" t="s">
        <v>4738</v>
      </c>
    </row>
    <row r="835" spans="1:7" ht="12.75" hidden="1">
      <c r="A835" s="85">
        <v>2023</v>
      </c>
      <c r="B835" s="184" t="s">
        <v>649</v>
      </c>
      <c r="C835" s="180">
        <v>70</v>
      </c>
      <c r="D835" s="184" t="s">
        <v>43</v>
      </c>
      <c r="E835" s="184" t="s">
        <v>4678</v>
      </c>
      <c r="F835" s="85">
        <f t="array" ref="F835">SUM(IF('Registro egresos I nivel'!$F$2:$F$985=$D835,IF('Registro egresos I nivel'!$T$2:$T$985=$C835,IF('Registro egresos I nivel'!$N$2:$N$985="No Renovación Primer Periodo",IF('Registro egresos I nivel'!$Q$2:$Q$985="Oficio",'Registro egresos I nivel'!$J$2:$J$985,0)))))+SUM(IF('Registro egresos I nivel'!$F$2:$F$985=$D835,IF('Registro egresos I nivel'!$T$2:$T$985=$C835,IF('Registro egresos I nivel'!$N$2:$N$985="No Renovación Segundo Periodo",IF('Registro egresos I nivel'!$Q$2:$Q$985="Oficio",'Registro egresos I nivel'!$J$2:$J$985,0)))))</f>
        <v>0</v>
      </c>
      <c r="G835" s="184" t="s">
        <v>4738</v>
      </c>
    </row>
    <row r="836" spans="1:7" ht="14.25" hidden="1">
      <c r="A836" s="85">
        <v>2023</v>
      </c>
      <c r="B836" s="184" t="s">
        <v>650</v>
      </c>
      <c r="C836" s="180">
        <v>70</v>
      </c>
      <c r="D836" s="184" t="s">
        <v>33</v>
      </c>
      <c r="E836" s="352" t="s">
        <v>36</v>
      </c>
      <c r="F836" s="85">
        <f t="array" ref="F836">SUM(IF('Registro egresos II nivel'!$F$2:$F$997=$D836,IF('Registro egresos II nivel'!$T$2:$T$997=$C836,IF('Registro egresos II nivel'!$N$2:$N$997="Renuncia No Voluntaria",'Registro egresos II nivel'!$AB$2:$AB$997,0))))</f>
        <v>0</v>
      </c>
      <c r="G836" s="353" t="s">
        <v>4737</v>
      </c>
    </row>
    <row r="837" spans="1:7" ht="14.25" hidden="1">
      <c r="A837" s="85">
        <v>2023</v>
      </c>
      <c r="B837" s="184" t="s">
        <v>650</v>
      </c>
      <c r="C837" s="180">
        <v>70</v>
      </c>
      <c r="D837" s="184" t="s">
        <v>33</v>
      </c>
      <c r="E837" s="184" t="s">
        <v>47</v>
      </c>
      <c r="F837" s="85">
        <f t="array" ref="F837">SUM(IF('Registro egresos II nivel'!$F$2:$F$997=$D837,IF('Registro egresos II nivel'!$T$2:$T$997=$C837,IF('Registro egresos II nivel'!$N$2:$N$997="Renuncia Voluntaria",'Registro egresos II nivel'!$AB$2:$AB$997,0))))</f>
        <v>0</v>
      </c>
      <c r="G837" s="353" t="s">
        <v>4737</v>
      </c>
    </row>
    <row r="838" spans="1:7" ht="14.25" hidden="1">
      <c r="A838" s="85">
        <v>2023</v>
      </c>
      <c r="B838" s="184" t="s">
        <v>650</v>
      </c>
      <c r="C838" s="180">
        <v>70</v>
      </c>
      <c r="D838" s="184" t="s">
        <v>33</v>
      </c>
      <c r="E838" s="184" t="s">
        <v>4678</v>
      </c>
      <c r="F838" s="85">
        <f t="array" ref="F838">SUM(IF('Registro egresos II nivel'!$F$2:$F$997=$D838,IF('Registro egresos II nivel'!$T$2:$T$997=$C838,IF('Registro egresos II nivel'!$N$2:$N$997="No Renovación Primer Periodo",'Registro egresos II nivel'!$AB$2:$AB$997,0))))+SUM(IF('Registro egresos II nivel'!$F$2:$F$997=$D838,IF('Registro egresos II nivel'!$T$2:$T$997=$C838,IF('Registro egresos II nivel'!$N$2:$N$997="No Renovación Segundo Periodo",'Registro egresos II nivel'!$AB$2:$AB$997,0))))</f>
        <v>1</v>
      </c>
      <c r="G838" s="353" t="s">
        <v>4737</v>
      </c>
    </row>
    <row r="839" spans="1:7" ht="14.25" hidden="1">
      <c r="A839" s="85">
        <v>2023</v>
      </c>
      <c r="B839" s="184" t="s">
        <v>650</v>
      </c>
      <c r="C839" s="180">
        <v>70</v>
      </c>
      <c r="D839" s="184" t="s">
        <v>43</v>
      </c>
      <c r="E839" s="352" t="s">
        <v>36</v>
      </c>
      <c r="F839" s="85">
        <f t="array" ref="F839">SUM(IF('Registro egresos II nivel'!$F$2:$F$997=$D839,IF('Registro egresos II nivel'!$T$2:$T$997=$C839,IF('Registro egresos II nivel'!$N$2:$N$997="Renuncia No Voluntaria",'Registro egresos II nivel'!$AB$2:$AB$997,0))))</f>
        <v>0</v>
      </c>
      <c r="G839" s="184" t="s">
        <v>4738</v>
      </c>
    </row>
    <row r="840" spans="1:7" ht="12.75" hidden="1">
      <c r="A840" s="85">
        <v>2023</v>
      </c>
      <c r="B840" s="184" t="s">
        <v>650</v>
      </c>
      <c r="C840" s="180">
        <v>70</v>
      </c>
      <c r="D840" s="184" t="s">
        <v>43</v>
      </c>
      <c r="E840" s="184" t="s">
        <v>47</v>
      </c>
      <c r="F840" s="85">
        <f t="array" ref="F840">SUM(IF('Registro egresos II nivel'!$F$2:$F$997=$D840,IF('Registro egresos II nivel'!$T$2:$T$997=$C840,IF('Registro egresos II nivel'!$N$2:$N$997="Renuncia Voluntaria",'Registro egresos II nivel'!$AB$2:$AB$997,0))))</f>
        <v>0</v>
      </c>
      <c r="G840" s="184" t="s">
        <v>4738</v>
      </c>
    </row>
    <row r="841" spans="1:7" ht="12.75" hidden="1">
      <c r="A841" s="85">
        <v>2023</v>
      </c>
      <c r="B841" s="184" t="s">
        <v>650</v>
      </c>
      <c r="C841" s="180">
        <v>70</v>
      </c>
      <c r="D841" s="184" t="s">
        <v>43</v>
      </c>
      <c r="E841" s="184" t="s">
        <v>4678</v>
      </c>
      <c r="F841" s="85">
        <f t="array" ref="F841">SUM(IF('Registro egresos II nivel'!$F$2:$F$997=$D841,IF('Registro egresos II nivel'!$T$2:$T$997=$C841,IF('Registro egresos II nivel'!$N$2:$N$997="No Renovación Primer Periodo",'Registro egresos II nivel'!$AB$2:$AB$997,0))))+SUM(IF('Registro egresos II nivel'!$F$2:$F$997=$D841,IF('Registro egresos II nivel'!$T$2:$T$997=$C841,IF('Registro egresos II nivel'!$N$2:$N$997="No Renovación Segundo Periodo",'Registro egresos II nivel'!$AB$2:$AB$997,0))))</f>
        <v>0</v>
      </c>
      <c r="G841" s="184" t="s">
        <v>4738</v>
      </c>
    </row>
    <row r="842" spans="1:7" ht="14.25" hidden="1">
      <c r="A842" s="180">
        <v>2023</v>
      </c>
      <c r="B842" s="184" t="s">
        <v>649</v>
      </c>
      <c r="C842" s="180">
        <v>71</v>
      </c>
      <c r="D842" s="184" t="s">
        <v>33</v>
      </c>
      <c r="E842" s="352" t="s">
        <v>36</v>
      </c>
      <c r="F842" s="85">
        <f t="array" ref="F842">SUM(IF('Registro egresos I nivel'!$F$2:$F$985=$D842,IF('Registro egresos I nivel'!$T$2:$T$985=$C842,IF('Registro egresos I nivel'!$N$2:$N$985=$E842,IF('Registro egresos I nivel'!$Q$2:$Q$985="Oficio",'Registro egresos I nivel'!$J$2:$J$985,0)))))</f>
        <v>0</v>
      </c>
      <c r="G842" s="353" t="s">
        <v>4737</v>
      </c>
    </row>
    <row r="843" spans="1:7" ht="14.25" hidden="1">
      <c r="A843" s="180">
        <v>2023</v>
      </c>
      <c r="B843" s="184" t="s">
        <v>649</v>
      </c>
      <c r="C843" s="180">
        <v>71</v>
      </c>
      <c r="D843" s="184" t="s">
        <v>33</v>
      </c>
      <c r="E843" s="184" t="s">
        <v>47</v>
      </c>
      <c r="F843" s="85">
        <f t="array" ref="F843">SUM(IF('Registro egresos I nivel'!$F$2:$F$985=$D843,IF('Registro egresos I nivel'!$T$2:$T$985=$C843,IF('Registro egresos I nivel'!$N$2:$N$985=$E843,IF('Registro egresos I nivel'!$Q$2:$Q$985="Oficio",'Registro egresos I nivel'!$J$2:$J$985,0)))))</f>
        <v>0</v>
      </c>
      <c r="G843" s="353" t="s">
        <v>4737</v>
      </c>
    </row>
    <row r="844" spans="1:7" ht="14.25" hidden="1">
      <c r="A844" s="180">
        <v>2023</v>
      </c>
      <c r="B844" s="184" t="s">
        <v>649</v>
      </c>
      <c r="C844" s="180">
        <v>71</v>
      </c>
      <c r="D844" s="184" t="s">
        <v>33</v>
      </c>
      <c r="E844" s="184" t="s">
        <v>4678</v>
      </c>
      <c r="F844" s="85">
        <f t="array" ref="F844">SUM(IF('Registro egresos I nivel'!$F$2:$F$985=$D844,IF('Registro egresos I nivel'!$T$2:$T$985=$C844,IF('Registro egresos I nivel'!$N$2:$N$985="No Renovación Primer Periodo",IF('Registro egresos I nivel'!$Q$2:$Q$985="Oficio",'Registro egresos I nivel'!$J$2:$J$985,0)))))+SUM(IF('Registro egresos I nivel'!$F$2:$F$985=$D844,IF('Registro egresos I nivel'!$T$2:$T$985=$C844,IF('Registro egresos I nivel'!$N$2:$N$985="No Renovación Segundo Periodo",IF('Registro egresos I nivel'!$Q$2:$Q$985="Oficio",'Registro egresos I nivel'!$J$2:$J$985,0)))))</f>
        <v>0</v>
      </c>
      <c r="G844" s="353" t="s">
        <v>4737</v>
      </c>
    </row>
    <row r="845" spans="1:7" ht="14.25" hidden="1">
      <c r="A845" s="180">
        <v>2023</v>
      </c>
      <c r="B845" s="184" t="s">
        <v>649</v>
      </c>
      <c r="C845" s="180">
        <v>71</v>
      </c>
      <c r="D845" s="184" t="s">
        <v>43</v>
      </c>
      <c r="E845" s="352" t="s">
        <v>36</v>
      </c>
      <c r="F845" s="85">
        <f t="array" ref="F845">SUM(IF('Registro egresos I nivel'!$F$2:$F$985=$D845,IF('Registro egresos I nivel'!$T$2:$T$985=$C845,IF('Registro egresos I nivel'!$N$2:$N$985=$E845,IF('Registro egresos I nivel'!$Q$2:$Q$985="Oficio",'Registro egresos I nivel'!$J$2:$J$985,0)))))</f>
        <v>0</v>
      </c>
      <c r="G845" s="184" t="s">
        <v>4738</v>
      </c>
    </row>
    <row r="846" spans="1:7" ht="12.75" hidden="1">
      <c r="A846" s="180">
        <v>2023</v>
      </c>
      <c r="B846" s="184" t="s">
        <v>649</v>
      </c>
      <c r="C846" s="180">
        <v>71</v>
      </c>
      <c r="D846" s="184" t="s">
        <v>43</v>
      </c>
      <c r="E846" s="184" t="s">
        <v>47</v>
      </c>
      <c r="F846" s="85">
        <f t="array" ref="F846">SUM(IF('Registro egresos I nivel'!$F$2:$F$985=$D846,IF('Registro egresos I nivel'!$T$2:$T$985=$C846,IF('Registro egresos I nivel'!$N$2:$N$985=$E846,IF('Registro egresos I nivel'!$Q$2:$Q$985="Oficio",'Registro egresos I nivel'!$J$2:$J$985,0)))))</f>
        <v>0</v>
      </c>
      <c r="G846" s="184" t="s">
        <v>4738</v>
      </c>
    </row>
    <row r="847" spans="1:7" ht="12.75" hidden="1">
      <c r="A847" s="180">
        <v>2023</v>
      </c>
      <c r="B847" s="184" t="s">
        <v>649</v>
      </c>
      <c r="C847" s="180">
        <v>71</v>
      </c>
      <c r="D847" s="184" t="s">
        <v>43</v>
      </c>
      <c r="E847" s="184" t="s">
        <v>4678</v>
      </c>
      <c r="F847" s="85">
        <f t="array" ref="F847">SUM(IF('Registro egresos I nivel'!$F$2:$F$985=$D847,IF('Registro egresos I nivel'!$T$2:$T$985=$C847,IF('Registro egresos I nivel'!$N$2:$N$985="No Renovación Primer Periodo",IF('Registro egresos I nivel'!$Q$2:$Q$985="Oficio",'Registro egresos I nivel'!$J$2:$J$985,0)))))+SUM(IF('Registro egresos I nivel'!$F$2:$F$985=$D847,IF('Registro egresos I nivel'!$T$2:$T$985=$C847,IF('Registro egresos I nivel'!$N$2:$N$985="No Renovación Segundo Periodo",IF('Registro egresos I nivel'!$Q$2:$Q$985="Oficio",'Registro egresos I nivel'!$J$2:$J$985,0)))))</f>
        <v>0</v>
      </c>
      <c r="G847" s="184" t="s">
        <v>4738</v>
      </c>
    </row>
    <row r="848" spans="1:7" ht="14.25" hidden="1">
      <c r="A848" s="180">
        <v>2023</v>
      </c>
      <c r="B848" s="184" t="s">
        <v>650</v>
      </c>
      <c r="C848" s="180">
        <v>71</v>
      </c>
      <c r="D848" s="184" t="s">
        <v>33</v>
      </c>
      <c r="E848" s="352" t="s">
        <v>36</v>
      </c>
      <c r="F848" s="351">
        <f t="array" ref="F848">SUM(IF('Registro egresos II nivel'!$F$2:$F$997=$D848,IF('Registro egresos II nivel'!$T$2:$T$997=$C848,IF('Registro egresos II nivel'!$N$2:$N$997="Renuncia No Voluntaria",'Registro egresos II nivel'!$AB$2:$AB$997,0))))</f>
        <v>2</v>
      </c>
      <c r="G848" s="353" t="s">
        <v>4737</v>
      </c>
    </row>
    <row r="849" spans="1:7" ht="14.25" hidden="1">
      <c r="A849" s="180">
        <v>2023</v>
      </c>
      <c r="B849" s="184" t="s">
        <v>650</v>
      </c>
      <c r="C849" s="180">
        <v>71</v>
      </c>
      <c r="D849" s="184" t="s">
        <v>33</v>
      </c>
      <c r="E849" s="184" t="s">
        <v>47</v>
      </c>
      <c r="F849" s="351">
        <f t="array" ref="F849">SUM(IF('Registro egresos II nivel'!$F$2:$F$997=$D849,IF('Registro egresos II nivel'!$T$2:$T$997=$C849,IF('Registro egresos II nivel'!$N$2:$N$997="Renuncia Voluntaria",'Registro egresos II nivel'!$AB$2:$AB$997,0))))</f>
        <v>0</v>
      </c>
      <c r="G849" s="353" t="s">
        <v>4737</v>
      </c>
    </row>
    <row r="850" spans="1:7" ht="14.25" hidden="1">
      <c r="A850" s="180">
        <v>2023</v>
      </c>
      <c r="B850" s="184" t="s">
        <v>650</v>
      </c>
      <c r="C850" s="180">
        <v>71</v>
      </c>
      <c r="D850" s="184" t="s">
        <v>33</v>
      </c>
      <c r="E850" s="184" t="s">
        <v>4678</v>
      </c>
      <c r="F850" s="351">
        <f t="array" ref="F850">SUM(IF('Registro egresos II nivel'!$F$2:$F$997=$D850,IF('Registro egresos II nivel'!$T$2:$T$997=$C850,IF('Registro egresos II nivel'!$N$2:$N$997="No Renovación Primer Periodo",'Registro egresos II nivel'!$AB$2:$AB$997,0))))+SUM(IF('Registro egresos II nivel'!$F$2:$F$997=$D850,IF('Registro egresos II nivel'!$T$2:$T$997=$C850,IF('Registro egresos II nivel'!$N$2:$N$997="No Renovación Segundo Periodo",'Registro egresos II nivel'!$AB$2:$AB$997,0))))</f>
        <v>0</v>
      </c>
      <c r="G850" s="353" t="s">
        <v>4737</v>
      </c>
    </row>
    <row r="851" spans="1:7" ht="14.25" hidden="1">
      <c r="A851" s="180">
        <v>2023</v>
      </c>
      <c r="B851" s="184" t="s">
        <v>650</v>
      </c>
      <c r="C851" s="180">
        <v>71</v>
      </c>
      <c r="D851" s="184" t="s">
        <v>43</v>
      </c>
      <c r="E851" s="352" t="s">
        <v>36</v>
      </c>
      <c r="F851" s="351">
        <f t="array" ref="F851">SUM(IF('Registro egresos II nivel'!$F$2:$F$997=$D851,IF('Registro egresos II nivel'!$T$2:$T$997=$C851,IF('Registro egresos II nivel'!$N$2:$N$997="Renuncia No Voluntaria",'Registro egresos II nivel'!$AB$2:$AB$997,0))))</f>
        <v>2</v>
      </c>
      <c r="G851" s="184" t="s">
        <v>4738</v>
      </c>
    </row>
    <row r="852" spans="1:7" ht="12.75" hidden="1">
      <c r="A852" s="180">
        <v>2023</v>
      </c>
      <c r="B852" s="184" t="s">
        <v>650</v>
      </c>
      <c r="C852" s="180">
        <v>71</v>
      </c>
      <c r="D852" s="184" t="s">
        <v>43</v>
      </c>
      <c r="E852" s="184" t="s">
        <v>47</v>
      </c>
      <c r="F852" s="351">
        <f t="array" ref="F852">SUM(IF('Registro egresos II nivel'!$F$2:$F$997=$D852,IF('Registro egresos II nivel'!$T$2:$T$997=$C852,IF('Registro egresos II nivel'!$N$2:$N$997="Renuncia Voluntaria",'Registro egresos II nivel'!$AB$2:$AB$997,0))))</f>
        <v>0</v>
      </c>
      <c r="G852" s="184" t="s">
        <v>4738</v>
      </c>
    </row>
    <row r="853" spans="1:7" ht="12.75" hidden="1">
      <c r="A853" s="180">
        <v>2023</v>
      </c>
      <c r="B853" s="184" t="s">
        <v>650</v>
      </c>
      <c r="C853" s="180">
        <v>71</v>
      </c>
      <c r="D853" s="184" t="s">
        <v>43</v>
      </c>
      <c r="E853" s="184" t="s">
        <v>4678</v>
      </c>
      <c r="F853" s="351">
        <f t="array" ref="F853">SUM(IF('Registro egresos II nivel'!$F$2:$F$997=$D853,IF('Registro egresos II nivel'!$T$2:$T$997=$C853,IF('Registro egresos II nivel'!$N$2:$N$997="No Renovación Primer Periodo",'Registro egresos II nivel'!$AB$2:$AB$997,0))))+SUM(IF('Registro egresos II nivel'!$F$2:$F$997=$D853,IF('Registro egresos II nivel'!$T$2:$T$997=$C853,IF('Registro egresos II nivel'!$N$2:$N$997="No Renovación Segundo Periodo",'Registro egresos II nivel'!$AB$2:$AB$997,0))))</f>
        <v>0</v>
      </c>
      <c r="G853" s="184" t="s">
        <v>4738</v>
      </c>
    </row>
    <row r="854" spans="1:7" ht="14.25" hidden="1">
      <c r="A854" s="85">
        <v>2023</v>
      </c>
      <c r="B854" s="184" t="s">
        <v>649</v>
      </c>
      <c r="C854" s="180">
        <v>72</v>
      </c>
      <c r="D854" s="184" t="s">
        <v>33</v>
      </c>
      <c r="E854" s="352" t="s">
        <v>36</v>
      </c>
      <c r="F854" s="85">
        <f t="array" ref="F854">SUM(IF('Registro egresos I nivel'!$F$2:$F$985=$D854,IF('Registro egresos I nivel'!$T$2:$T$985=$C854,IF('Registro egresos I nivel'!$N$2:$N$985=$E854,IF('Registro egresos I nivel'!$Q$2:$Q$985="Oficio",'Registro egresos I nivel'!$J$2:$J$985,0)))))</f>
        <v>0</v>
      </c>
      <c r="G854" s="353" t="s">
        <v>4737</v>
      </c>
    </row>
    <row r="855" spans="1:7" ht="14.25" hidden="1">
      <c r="A855" s="85">
        <v>2023</v>
      </c>
      <c r="B855" s="184" t="s">
        <v>649</v>
      </c>
      <c r="C855" s="180">
        <v>72</v>
      </c>
      <c r="D855" s="184" t="s">
        <v>33</v>
      </c>
      <c r="E855" s="184" t="s">
        <v>47</v>
      </c>
      <c r="F855" s="85">
        <f t="array" ref="F855">SUM(IF('Registro egresos I nivel'!$F$2:$F$985=$D855,IF('Registro egresos I nivel'!$T$2:$T$985=$C855,IF('Registro egresos I nivel'!$N$2:$N$985=$E855,IF('Registro egresos I nivel'!$Q$2:$Q$985="Oficio",'Registro egresos I nivel'!$J$2:$J$985,0)))))</f>
        <v>0</v>
      </c>
      <c r="G855" s="353" t="s">
        <v>4737</v>
      </c>
    </row>
    <row r="856" spans="1:7" ht="14.25" hidden="1">
      <c r="A856" s="85">
        <v>2023</v>
      </c>
      <c r="B856" s="184" t="s">
        <v>649</v>
      </c>
      <c r="C856" s="180">
        <v>72</v>
      </c>
      <c r="D856" s="184" t="s">
        <v>33</v>
      </c>
      <c r="E856" s="184" t="s">
        <v>4678</v>
      </c>
      <c r="F856" s="85">
        <f t="array" ref="F856">SUM(IF('Registro egresos I nivel'!$F$2:$F$985=$D856,IF('Registro egresos I nivel'!$T$2:$T$985=$C856,IF('Registro egresos I nivel'!$N$2:$N$985="No Renovación Primer Periodo",IF('Registro egresos I nivel'!$Q$2:$Q$985="Oficio",'Registro egresos I nivel'!$J$2:$J$985,0)))))+SUM(IF('Registro egresos I nivel'!$F$2:$F$985=$D856,IF('Registro egresos I nivel'!$T$2:$T$985=$C856,IF('Registro egresos I nivel'!$N$2:$N$985="No Renovación Segundo Periodo",IF('Registro egresos I nivel'!$Q$2:$Q$985="Oficio",'Registro egresos I nivel'!$J$2:$J$985,0)))))</f>
        <v>0</v>
      </c>
      <c r="G856" s="353" t="s">
        <v>4737</v>
      </c>
    </row>
    <row r="857" spans="1:7" ht="14.25" hidden="1">
      <c r="A857" s="85">
        <v>2023</v>
      </c>
      <c r="B857" s="184" t="s">
        <v>649</v>
      </c>
      <c r="C857" s="180">
        <v>72</v>
      </c>
      <c r="D857" s="184" t="s">
        <v>43</v>
      </c>
      <c r="E857" s="352" t="s">
        <v>36</v>
      </c>
      <c r="F857" s="85">
        <f t="array" ref="F857">SUM(IF('Registro egresos I nivel'!$F$2:$F$985=$D857,IF('Registro egresos I nivel'!$T$2:$T$985=$C857,IF('Registro egresos I nivel'!$N$2:$N$985=$E857,IF('Registro egresos I nivel'!$Q$2:$Q$985="Oficio",'Registro egresos I nivel'!$J$2:$J$985,0)))))</f>
        <v>0</v>
      </c>
      <c r="G857" s="184" t="s">
        <v>4738</v>
      </c>
    </row>
    <row r="858" spans="1:7" ht="12.75" hidden="1">
      <c r="A858" s="85">
        <v>2023</v>
      </c>
      <c r="B858" s="184" t="s">
        <v>649</v>
      </c>
      <c r="C858" s="180">
        <v>72</v>
      </c>
      <c r="D858" s="184" t="s">
        <v>43</v>
      </c>
      <c r="E858" s="184" t="s">
        <v>47</v>
      </c>
      <c r="F858" s="85">
        <f t="array" ref="F858">SUM(IF('Registro egresos I nivel'!$F$2:$F$985=$D858,IF('Registro egresos I nivel'!$T$2:$T$985=$C858,IF('Registro egresos I nivel'!$N$2:$N$985=$E858,IF('Registro egresos I nivel'!$Q$2:$Q$985="Oficio",'Registro egresos I nivel'!$J$2:$J$985,0)))))</f>
        <v>0</v>
      </c>
      <c r="G858" s="184" t="s">
        <v>4738</v>
      </c>
    </row>
    <row r="859" spans="1:7" ht="12.75" hidden="1">
      <c r="A859" s="85">
        <v>2023</v>
      </c>
      <c r="B859" s="184" t="s">
        <v>649</v>
      </c>
      <c r="C859" s="180">
        <v>72</v>
      </c>
      <c r="D859" s="184" t="s">
        <v>43</v>
      </c>
      <c r="E859" s="184" t="s">
        <v>4678</v>
      </c>
      <c r="F859" s="85">
        <f t="array" ref="F859">SUM(IF('Registro egresos I nivel'!$F$2:$F$985=$D859,IF('Registro egresos I nivel'!$T$2:$T$985=$C859,IF('Registro egresos I nivel'!$N$2:$N$985="No Renovación Primer Periodo",IF('Registro egresos I nivel'!$Q$2:$Q$985="Oficio",'Registro egresos I nivel'!$J$2:$J$985,0)))))+SUM(IF('Registro egresos I nivel'!$F$2:$F$985=$D859,IF('Registro egresos I nivel'!$T$2:$T$985=$C859,IF('Registro egresos I nivel'!$N$2:$N$985="No Renovación Segundo Periodo",IF('Registro egresos I nivel'!$Q$2:$Q$985="Oficio",'Registro egresos I nivel'!$J$2:$J$985,0)))))</f>
        <v>0</v>
      </c>
      <c r="G859" s="184" t="s">
        <v>4738</v>
      </c>
    </row>
    <row r="860" spans="1:7" ht="14.25" hidden="1">
      <c r="A860" s="85">
        <v>2023</v>
      </c>
      <c r="B860" s="184" t="s">
        <v>650</v>
      </c>
      <c r="C860" s="180">
        <v>72</v>
      </c>
      <c r="D860" s="184" t="s">
        <v>33</v>
      </c>
      <c r="E860" s="352" t="s">
        <v>36</v>
      </c>
      <c r="F860" s="85">
        <f t="array" ref="F860">SUM(IF('Registro egresos II nivel'!$F$2:$F$997=$D860,IF('Registro egresos II nivel'!$T$2:$T$997=$C860,IF('Registro egresos II nivel'!$N$2:$N$997="Renuncia No Voluntaria",'Registro egresos II nivel'!$AB$2:$AB$997,0))))</f>
        <v>1</v>
      </c>
      <c r="G860" s="353" t="s">
        <v>4737</v>
      </c>
    </row>
    <row r="861" spans="1:7" ht="14.25" hidden="1">
      <c r="A861" s="85">
        <v>2023</v>
      </c>
      <c r="B861" s="184" t="s">
        <v>650</v>
      </c>
      <c r="C861" s="180">
        <v>72</v>
      </c>
      <c r="D861" s="184" t="s">
        <v>33</v>
      </c>
      <c r="E861" s="184" t="s">
        <v>47</v>
      </c>
      <c r="F861" s="85">
        <f t="array" ref="F861">SUM(IF('Registro egresos II nivel'!$F$2:$F$997=$D861,IF('Registro egresos II nivel'!$T$2:$T$997=$C861,IF('Registro egresos II nivel'!$N$2:$N$997="Renuncia Voluntaria",'Registro egresos II nivel'!$AB$2:$AB$997,0))))</f>
        <v>0</v>
      </c>
      <c r="G861" s="353" t="s">
        <v>4737</v>
      </c>
    </row>
    <row r="862" spans="1:7" ht="14.25" hidden="1">
      <c r="A862" s="85">
        <v>2023</v>
      </c>
      <c r="B862" s="184" t="s">
        <v>650</v>
      </c>
      <c r="C862" s="180">
        <v>72</v>
      </c>
      <c r="D862" s="184" t="s">
        <v>33</v>
      </c>
      <c r="E862" s="184" t="s">
        <v>4678</v>
      </c>
      <c r="F862" s="85">
        <f t="array" ref="F862">SUM(IF('Registro egresos II nivel'!$F$2:$F$997=$D862,IF('Registro egresos II nivel'!$T$2:$T$997=$C862,IF('Registro egresos II nivel'!$N$2:$N$997="No Renovación Primer Periodo",'Registro egresos II nivel'!$AB$2:$AB$997,0))))+SUM(IF('Registro egresos II nivel'!$F$2:$F$997=$D862,IF('Registro egresos II nivel'!$T$2:$T$997=$C862,IF('Registro egresos II nivel'!$N$2:$N$997="No Renovación Segundo Periodo",'Registro egresos II nivel'!$AB$2:$AB$997,0))))</f>
        <v>0</v>
      </c>
      <c r="G862" s="353" t="s">
        <v>4737</v>
      </c>
    </row>
    <row r="863" spans="1:7" ht="14.25" hidden="1">
      <c r="A863" s="85">
        <v>2023</v>
      </c>
      <c r="B863" s="184" t="s">
        <v>650</v>
      </c>
      <c r="C863" s="180">
        <v>72</v>
      </c>
      <c r="D863" s="184" t="s">
        <v>43</v>
      </c>
      <c r="E863" s="352" t="s">
        <v>36</v>
      </c>
      <c r="F863" s="85">
        <f t="array" ref="F863">SUM(IF('Registro egresos II nivel'!$F$2:$F$997=$D863,IF('Registro egresos II nivel'!$T$2:$T$997=$C863,IF('Registro egresos II nivel'!$N$2:$N$997="Renuncia No Voluntaria",'Registro egresos II nivel'!$AB$2:$AB$997,0))))</f>
        <v>0</v>
      </c>
      <c r="G863" s="184" t="s">
        <v>4738</v>
      </c>
    </row>
    <row r="864" spans="1:7" ht="12.75" hidden="1">
      <c r="A864" s="85">
        <v>2023</v>
      </c>
      <c r="B864" s="184" t="s">
        <v>650</v>
      </c>
      <c r="C864" s="180">
        <v>72</v>
      </c>
      <c r="D864" s="184" t="s">
        <v>43</v>
      </c>
      <c r="E864" s="184" t="s">
        <v>47</v>
      </c>
      <c r="F864" s="85">
        <f t="array" ref="F864">SUM(IF('Registro egresos II nivel'!$F$2:$F$997=$D864,IF('Registro egresos II nivel'!$T$2:$T$997=$C864,IF('Registro egresos II nivel'!$N$2:$N$997="Renuncia Voluntaria",'Registro egresos II nivel'!$AB$2:$AB$997,0))))</f>
        <v>0</v>
      </c>
      <c r="G864" s="184" t="s">
        <v>4738</v>
      </c>
    </row>
    <row r="865" spans="1:7" ht="12.75" hidden="1">
      <c r="A865" s="85">
        <v>2023</v>
      </c>
      <c r="B865" s="184" t="s">
        <v>650</v>
      </c>
      <c r="C865" s="180">
        <v>72</v>
      </c>
      <c r="D865" s="184" t="s">
        <v>43</v>
      </c>
      <c r="E865" s="184" t="s">
        <v>4678</v>
      </c>
      <c r="F865" s="85">
        <f t="array" ref="F865">SUM(IF('Registro egresos II nivel'!$F$2:$F$997=$D865,IF('Registro egresos II nivel'!$T$2:$T$997=$C865,IF('Registro egresos II nivel'!$N$2:$N$997="No Renovación Primer Periodo",'Registro egresos II nivel'!$AB$2:$AB$997,0))))+SUM(IF('Registro egresos II nivel'!$F$2:$F$997=$D865,IF('Registro egresos II nivel'!$T$2:$T$997=$C865,IF('Registro egresos II nivel'!$N$2:$N$997="No Renovación Segundo Periodo",'Registro egresos II nivel'!$AB$2:$AB$997,0))))</f>
        <v>0</v>
      </c>
      <c r="G865" s="184" t="s">
        <v>4738</v>
      </c>
    </row>
    <row r="866" spans="1:7" ht="14.25" hidden="1">
      <c r="A866" s="85">
        <v>2023</v>
      </c>
      <c r="B866" s="184" t="s">
        <v>649</v>
      </c>
      <c r="C866" s="180">
        <v>73</v>
      </c>
      <c r="D866" s="184" t="s">
        <v>33</v>
      </c>
      <c r="E866" s="352" t="s">
        <v>36</v>
      </c>
      <c r="F866" s="85">
        <f t="array" ref="F866">SUM(IF('Registro egresos I nivel'!$F$2:$F$985=$D866,IF('Registro egresos I nivel'!$T$2:$T$985=$C866,IF('Registro egresos I nivel'!$N$2:$N$985=$E866,IF('Registro egresos I nivel'!$Q$2:$Q$985="Oficio",'Registro egresos I nivel'!$J$2:$J$985,0)))))</f>
        <v>0</v>
      </c>
      <c r="G866" s="353" t="s">
        <v>4737</v>
      </c>
    </row>
    <row r="867" spans="1:7" ht="14.25" hidden="1">
      <c r="A867" s="85">
        <v>2023</v>
      </c>
      <c r="B867" s="184" t="s">
        <v>649</v>
      </c>
      <c r="C867" s="180">
        <v>73</v>
      </c>
      <c r="D867" s="184" t="s">
        <v>33</v>
      </c>
      <c r="E867" s="184" t="s">
        <v>47</v>
      </c>
      <c r="F867" s="85">
        <f t="array" ref="F867">SUM(IF('Registro egresos I nivel'!$F$2:$F$985=$D867,IF('Registro egresos I nivel'!$T$2:$T$985=$C867,IF('Registro egresos I nivel'!$N$2:$N$985=$E867,IF('Registro egresos I nivel'!$Q$2:$Q$985="Oficio",'Registro egresos I nivel'!$J$2:$J$985,0)))))</f>
        <v>0</v>
      </c>
      <c r="G867" s="353" t="s">
        <v>4737</v>
      </c>
    </row>
    <row r="868" spans="1:7" ht="14.25" hidden="1">
      <c r="A868" s="85">
        <v>2023</v>
      </c>
      <c r="B868" s="184" t="s">
        <v>649</v>
      </c>
      <c r="C868" s="180">
        <v>73</v>
      </c>
      <c r="D868" s="184" t="s">
        <v>33</v>
      </c>
      <c r="E868" s="184" t="s">
        <v>4678</v>
      </c>
      <c r="F868" s="85">
        <f t="array" ref="F868">SUM(IF('Registro egresos I nivel'!$F$2:$F$985=$D868,IF('Registro egresos I nivel'!$T$2:$T$985=$C868,IF('Registro egresos I nivel'!$N$2:$N$985="No Renovación Primer Periodo",IF('Registro egresos I nivel'!$Q$2:$Q$985="Oficio",'Registro egresos I nivel'!$J$2:$J$985,0)))))+SUM(IF('Registro egresos I nivel'!$F$2:$F$985=$D868,IF('Registro egresos I nivel'!$T$2:$T$985=$C868,IF('Registro egresos I nivel'!$N$2:$N$985="No Renovación Segundo Periodo",IF('Registro egresos I nivel'!$Q$2:$Q$985="Oficio",'Registro egresos I nivel'!$J$2:$J$985,0)))))</f>
        <v>0</v>
      </c>
      <c r="G868" s="353" t="s">
        <v>4737</v>
      </c>
    </row>
    <row r="869" spans="1:7" ht="14.25" hidden="1">
      <c r="A869" s="85">
        <v>2023</v>
      </c>
      <c r="B869" s="184" t="s">
        <v>649</v>
      </c>
      <c r="C869" s="180">
        <v>73</v>
      </c>
      <c r="D869" s="184" t="s">
        <v>43</v>
      </c>
      <c r="E869" s="352" t="s">
        <v>36</v>
      </c>
      <c r="F869" s="85">
        <f t="array" ref="F869">SUM(IF('Registro egresos I nivel'!$F$2:$F$985=$D869,IF('Registro egresos I nivel'!$T$2:$T$985=$C869,IF('Registro egresos I nivel'!$N$2:$N$985=$E869,IF('Registro egresos I nivel'!$Q$2:$Q$985="Oficio",'Registro egresos I nivel'!$J$2:$J$985,0)))))</f>
        <v>0</v>
      </c>
      <c r="G869" s="184" t="s">
        <v>4738</v>
      </c>
    </row>
    <row r="870" spans="1:7" ht="12.75" hidden="1">
      <c r="A870" s="85">
        <v>2023</v>
      </c>
      <c r="B870" s="184" t="s">
        <v>649</v>
      </c>
      <c r="C870" s="180">
        <v>73</v>
      </c>
      <c r="D870" s="184" t="s">
        <v>43</v>
      </c>
      <c r="E870" s="184" t="s">
        <v>47</v>
      </c>
      <c r="F870" s="85">
        <f t="array" ref="F870">SUM(IF('Registro egresos I nivel'!$F$2:$F$985=$D870,IF('Registro egresos I nivel'!$T$2:$T$985=$C870,IF('Registro egresos I nivel'!$N$2:$N$985=$E870,IF('Registro egresos I nivel'!$Q$2:$Q$985="Oficio",'Registro egresos I nivel'!$J$2:$J$985,0)))))</f>
        <v>0</v>
      </c>
      <c r="G870" s="184" t="s">
        <v>4738</v>
      </c>
    </row>
    <row r="871" spans="1:7" ht="12.75" hidden="1">
      <c r="A871" s="85">
        <v>2023</v>
      </c>
      <c r="B871" s="184" t="s">
        <v>649</v>
      </c>
      <c r="C871" s="180">
        <v>73</v>
      </c>
      <c r="D871" s="184" t="s">
        <v>43</v>
      </c>
      <c r="E871" s="184" t="s">
        <v>4678</v>
      </c>
      <c r="F871" s="85">
        <f t="array" ref="F871">SUM(IF('Registro egresos I nivel'!$F$2:$F$985=$D871,IF('Registro egresos I nivel'!$T$2:$T$985=$C871,IF('Registro egresos I nivel'!$N$2:$N$985="No Renovación Primer Periodo",IF('Registro egresos I nivel'!$Q$2:$Q$985="Oficio",'Registro egresos I nivel'!$J$2:$J$985,0)))))+SUM(IF('Registro egresos I nivel'!$F$2:$F$985=$D871,IF('Registro egresos I nivel'!$T$2:$T$985=$C871,IF('Registro egresos I nivel'!$N$2:$N$985="No Renovación Segundo Periodo",IF('Registro egresos I nivel'!$Q$2:$Q$985="Oficio",'Registro egresos I nivel'!$J$2:$J$985,0)))))</f>
        <v>0</v>
      </c>
      <c r="G871" s="184" t="s">
        <v>4738</v>
      </c>
    </row>
    <row r="872" spans="1:7" ht="14.25" hidden="1">
      <c r="A872" s="85">
        <v>2023</v>
      </c>
      <c r="B872" s="184" t="s">
        <v>650</v>
      </c>
      <c r="C872" s="180">
        <v>73</v>
      </c>
      <c r="D872" s="184" t="s">
        <v>33</v>
      </c>
      <c r="E872" s="352" t="s">
        <v>36</v>
      </c>
      <c r="F872" s="85">
        <f t="array" ref="F872">SUM(IF('Registro egresos II nivel'!$F$2:$F$997=$D872,IF('Registro egresos II nivel'!$T$2:$T$997=$C872,IF('Registro egresos II nivel'!$N$2:$N$997="Renuncia No Voluntaria",'Registro egresos II nivel'!$AB$2:$AB$997,0))))</f>
        <v>3</v>
      </c>
      <c r="G872" s="353" t="s">
        <v>4737</v>
      </c>
    </row>
    <row r="873" spans="1:7" ht="14.25" hidden="1">
      <c r="A873" s="85">
        <v>2023</v>
      </c>
      <c r="B873" s="184" t="s">
        <v>650</v>
      </c>
      <c r="C873" s="180">
        <v>73</v>
      </c>
      <c r="D873" s="184" t="s">
        <v>33</v>
      </c>
      <c r="E873" s="184" t="s">
        <v>47</v>
      </c>
      <c r="F873" s="85">
        <f t="array" ref="F873">SUM(IF('Registro egresos II nivel'!$F$2:$F$997=$D873,IF('Registro egresos II nivel'!$T$2:$T$997=$C873,IF('Registro egresos II nivel'!$N$2:$N$997="Renuncia Voluntaria",'Registro egresos II nivel'!$AB$2:$AB$997,0))))</f>
        <v>0</v>
      </c>
      <c r="G873" s="353" t="s">
        <v>4737</v>
      </c>
    </row>
    <row r="874" spans="1:7" ht="14.25" hidden="1">
      <c r="A874" s="85">
        <v>2023</v>
      </c>
      <c r="B874" s="184" t="s">
        <v>650</v>
      </c>
      <c r="C874" s="180">
        <v>73</v>
      </c>
      <c r="D874" s="184" t="s">
        <v>33</v>
      </c>
      <c r="E874" s="184" t="s">
        <v>4678</v>
      </c>
      <c r="F874" s="85">
        <f t="array" ref="F874">SUM(IF('Registro egresos II nivel'!$F$2:$F$997=$D874,IF('Registro egresos II nivel'!$T$2:$T$997=$C874,IF('Registro egresos II nivel'!$N$2:$N$997="No Renovación Primer Periodo",'Registro egresos II nivel'!$AB$2:$AB$997,0))))+SUM(IF('Registro egresos II nivel'!$F$2:$F$997=$D874,IF('Registro egresos II nivel'!$T$2:$T$997=$C874,IF('Registro egresos II nivel'!$N$2:$N$997="No Renovación Segundo Periodo",'Registro egresos II nivel'!$AB$2:$AB$997,0))))</f>
        <v>1</v>
      </c>
      <c r="G874" s="353" t="s">
        <v>4737</v>
      </c>
    </row>
    <row r="875" spans="1:7" ht="14.25" hidden="1">
      <c r="A875" s="85">
        <v>2023</v>
      </c>
      <c r="B875" s="184" t="s">
        <v>650</v>
      </c>
      <c r="C875" s="180">
        <v>73</v>
      </c>
      <c r="D875" s="184" t="s">
        <v>43</v>
      </c>
      <c r="E875" s="352" t="s">
        <v>36</v>
      </c>
      <c r="F875" s="85">
        <f t="array" ref="F875">SUM(IF('Registro egresos II nivel'!$F$2:$F$997=$D875,IF('Registro egresos II nivel'!$T$2:$T$997=$C875,IF('Registro egresos II nivel'!$N$2:$N$997="Renuncia No Voluntaria",'Registro egresos II nivel'!$AB$2:$AB$997,0))))</f>
        <v>2</v>
      </c>
      <c r="G875" s="184" t="s">
        <v>4738</v>
      </c>
    </row>
    <row r="876" spans="1:7" ht="12.75" hidden="1">
      <c r="A876" s="85">
        <v>2023</v>
      </c>
      <c r="B876" s="184" t="s">
        <v>650</v>
      </c>
      <c r="C876" s="180">
        <v>73</v>
      </c>
      <c r="D876" s="184" t="s">
        <v>43</v>
      </c>
      <c r="E876" s="184" t="s">
        <v>47</v>
      </c>
      <c r="F876" s="85">
        <f t="array" ref="F876">SUM(IF('Registro egresos II nivel'!$F$2:$F$997=$D876,IF('Registro egresos II nivel'!$T$2:$T$997=$C876,IF('Registro egresos II nivel'!$N$2:$N$997="Renuncia Voluntaria",'Registro egresos II nivel'!$AB$2:$AB$997,0))))</f>
        <v>1</v>
      </c>
      <c r="G876" s="184" t="s">
        <v>4738</v>
      </c>
    </row>
    <row r="877" spans="1:7" ht="12.75" hidden="1">
      <c r="A877" s="85">
        <v>2023</v>
      </c>
      <c r="B877" s="184" t="s">
        <v>650</v>
      </c>
      <c r="C877" s="180">
        <v>73</v>
      </c>
      <c r="D877" s="184" t="s">
        <v>43</v>
      </c>
      <c r="E877" s="184" t="s">
        <v>4678</v>
      </c>
      <c r="F877" s="85">
        <f t="array" ref="F877">SUM(IF('Registro egresos II nivel'!$F$2:$F$997=$D877,IF('Registro egresos II nivel'!$T$2:$T$997=$C877,IF('Registro egresos II nivel'!$N$2:$N$997="No Renovación Primer Periodo",'Registro egresos II nivel'!$AB$2:$AB$997,0))))+SUM(IF('Registro egresos II nivel'!$F$2:$F$997=$D877,IF('Registro egresos II nivel'!$T$2:$T$997=$C877,IF('Registro egresos II nivel'!$N$2:$N$997="No Renovación Segundo Periodo",'Registro egresos II nivel'!$AB$2:$AB$997,0))))</f>
        <v>1</v>
      </c>
      <c r="G877" s="184" t="s">
        <v>4738</v>
      </c>
    </row>
    <row r="878" spans="1:7" ht="14.25" hidden="1">
      <c r="A878" s="85">
        <v>2023</v>
      </c>
      <c r="B878" s="184" t="s">
        <v>649</v>
      </c>
      <c r="C878" s="180">
        <v>74</v>
      </c>
      <c r="D878" s="184" t="s">
        <v>33</v>
      </c>
      <c r="E878" s="352" t="s">
        <v>36</v>
      </c>
      <c r="F878" s="85">
        <f t="array" ref="F878">SUM(IF('Registro egresos I nivel'!$F$2:$F$985=$D878,IF('Registro egresos I nivel'!$T$2:$T$985=$C878,IF('Registro egresos I nivel'!$N$2:$N$985=$E878,IF('Registro egresos I nivel'!$Q$2:$Q$985="Oficio",'Registro egresos I nivel'!$J$2:$J$985,0)))))</f>
        <v>0</v>
      </c>
      <c r="G878" s="353" t="s">
        <v>4737</v>
      </c>
    </row>
    <row r="879" spans="1:7" ht="14.25" hidden="1">
      <c r="A879" s="85">
        <v>2023</v>
      </c>
      <c r="B879" s="184" t="s">
        <v>649</v>
      </c>
      <c r="C879" s="180">
        <v>74</v>
      </c>
      <c r="D879" s="184" t="s">
        <v>33</v>
      </c>
      <c r="E879" s="184" t="s">
        <v>47</v>
      </c>
      <c r="F879" s="85">
        <f t="array" ref="F879">SUM(IF('Registro egresos I nivel'!$F$2:$F$985=$D879,IF('Registro egresos I nivel'!$T$2:$T$985=$C879,IF('Registro egresos I nivel'!$N$2:$N$985=$E879,IF('Registro egresos I nivel'!$Q$2:$Q$985="Oficio",'Registro egresos I nivel'!$J$2:$J$985,0)))))</f>
        <v>0</v>
      </c>
      <c r="G879" s="353" t="s">
        <v>4737</v>
      </c>
    </row>
    <row r="880" spans="1:7" ht="14.25" hidden="1">
      <c r="A880" s="85">
        <v>2023</v>
      </c>
      <c r="B880" s="184" t="s">
        <v>649</v>
      </c>
      <c r="C880" s="180">
        <v>74</v>
      </c>
      <c r="D880" s="184" t="s">
        <v>33</v>
      </c>
      <c r="E880" s="184" t="s">
        <v>4678</v>
      </c>
      <c r="F880" s="85">
        <f t="array" ref="F880">SUM(IF('Registro egresos I nivel'!$F$2:$F$985=$D880,IF('Registro egresos I nivel'!$T$2:$T$985=$C880,IF('Registro egresos I nivel'!$N$2:$N$985="No Renovación Primer Periodo",IF('Registro egresos I nivel'!$Q$2:$Q$985="Oficio",'Registro egresos I nivel'!$J$2:$J$985,0)))))+SUM(IF('Registro egresos I nivel'!$F$2:$F$985=$D880,IF('Registro egresos I nivel'!$T$2:$T$985=$C880,IF('Registro egresos I nivel'!$N$2:$N$985="No Renovación Segundo Periodo",IF('Registro egresos I nivel'!$Q$2:$Q$985="Oficio",'Registro egresos I nivel'!$J$2:$J$985,0)))))</f>
        <v>0</v>
      </c>
      <c r="G880" s="353" t="s">
        <v>4737</v>
      </c>
    </row>
    <row r="881" spans="1:7" ht="14.25" hidden="1">
      <c r="A881" s="85">
        <v>2023</v>
      </c>
      <c r="B881" s="184" t="s">
        <v>649</v>
      </c>
      <c r="C881" s="180">
        <v>74</v>
      </c>
      <c r="D881" s="184" t="s">
        <v>43</v>
      </c>
      <c r="E881" s="352" t="s">
        <v>36</v>
      </c>
      <c r="F881" s="85">
        <f t="array" ref="F881">SUM(IF('Registro egresos I nivel'!$F$2:$F$985=$D881,IF('Registro egresos I nivel'!$T$2:$T$985=$C881,IF('Registro egresos I nivel'!$N$2:$N$985=$E881,IF('Registro egresos I nivel'!$Q$2:$Q$985="Oficio",'Registro egresos I nivel'!$J$2:$J$985,0)))))</f>
        <v>0</v>
      </c>
      <c r="G881" s="184" t="s">
        <v>4738</v>
      </c>
    </row>
    <row r="882" spans="1:7" ht="12.75" hidden="1">
      <c r="A882" s="85">
        <v>2023</v>
      </c>
      <c r="B882" s="184" t="s">
        <v>649</v>
      </c>
      <c r="C882" s="180">
        <v>74</v>
      </c>
      <c r="D882" s="184" t="s">
        <v>43</v>
      </c>
      <c r="E882" s="184" t="s">
        <v>47</v>
      </c>
      <c r="F882" s="85">
        <f t="array" ref="F882">SUM(IF('Registro egresos I nivel'!$F$2:$F$985=$D882,IF('Registro egresos I nivel'!$T$2:$T$985=$C882,IF('Registro egresos I nivel'!$N$2:$N$985=$E882,IF('Registro egresos I nivel'!$Q$2:$Q$985="Oficio",'Registro egresos I nivel'!$J$2:$J$985,0)))))</f>
        <v>0</v>
      </c>
      <c r="G882" s="184" t="s">
        <v>4738</v>
      </c>
    </row>
    <row r="883" spans="1:7" ht="12.75" hidden="1">
      <c r="A883" s="85">
        <v>2023</v>
      </c>
      <c r="B883" s="184" t="s">
        <v>649</v>
      </c>
      <c r="C883" s="180">
        <v>74</v>
      </c>
      <c r="D883" s="184" t="s">
        <v>43</v>
      </c>
      <c r="E883" s="184" t="s">
        <v>4678</v>
      </c>
      <c r="F883" s="85">
        <f t="array" ref="F883">SUM(IF('Registro egresos I nivel'!$F$2:$F$985=$D883,IF('Registro egresos I nivel'!$T$2:$T$985=$C883,IF('Registro egresos I nivel'!$N$2:$N$985="No Renovación Primer Periodo",IF('Registro egresos I nivel'!$Q$2:$Q$985="Oficio",'Registro egresos I nivel'!$J$2:$J$985,0)))))+SUM(IF('Registro egresos I nivel'!$F$2:$F$985=$D883,IF('Registro egresos I nivel'!$T$2:$T$985=$C883,IF('Registro egresos I nivel'!$N$2:$N$985="No Renovación Segundo Periodo",IF('Registro egresos I nivel'!$Q$2:$Q$985="Oficio",'Registro egresos I nivel'!$J$2:$J$985,0)))))</f>
        <v>0</v>
      </c>
      <c r="G883" s="184" t="s">
        <v>4738</v>
      </c>
    </row>
    <row r="884" spans="1:7" ht="14.25" hidden="1">
      <c r="A884" s="85">
        <v>2023</v>
      </c>
      <c r="B884" s="184" t="s">
        <v>650</v>
      </c>
      <c r="C884" s="180">
        <v>74</v>
      </c>
      <c r="D884" s="184" t="s">
        <v>33</v>
      </c>
      <c r="E884" s="352" t="s">
        <v>36</v>
      </c>
      <c r="F884" s="85">
        <f t="array" ref="F884">SUM(IF('Registro egresos II nivel'!$F$2:$F$997=$D884,IF('Registro egresos II nivel'!$T$2:$T$997=$C884,IF('Registro egresos II nivel'!$N$2:$N$997="Renuncia No Voluntaria",'Registro egresos II nivel'!$AB$2:$AB$997,0))))</f>
        <v>1</v>
      </c>
      <c r="G884" s="353" t="s">
        <v>4737</v>
      </c>
    </row>
    <row r="885" spans="1:7" ht="14.25" hidden="1">
      <c r="A885" s="85">
        <v>2023</v>
      </c>
      <c r="B885" s="184" t="s">
        <v>650</v>
      </c>
      <c r="C885" s="180">
        <v>74</v>
      </c>
      <c r="D885" s="184" t="s">
        <v>33</v>
      </c>
      <c r="E885" s="184" t="s">
        <v>47</v>
      </c>
      <c r="F885" s="85">
        <f t="array" ref="F885">SUM(IF('Registro egresos II nivel'!$F$2:$F$997=$D885,IF('Registro egresos II nivel'!$T$2:$T$997=$C885,IF('Registro egresos II nivel'!$N$2:$N$997="Renuncia Voluntaria",'Registro egresos II nivel'!$AB$2:$AB$997,0))))</f>
        <v>0</v>
      </c>
      <c r="G885" s="353" t="s">
        <v>4737</v>
      </c>
    </row>
    <row r="886" spans="1:7" ht="14.25" hidden="1">
      <c r="A886" s="85">
        <v>2023</v>
      </c>
      <c r="B886" s="184" t="s">
        <v>650</v>
      </c>
      <c r="C886" s="180">
        <v>74</v>
      </c>
      <c r="D886" s="184" t="s">
        <v>33</v>
      </c>
      <c r="E886" s="184" t="s">
        <v>4678</v>
      </c>
      <c r="F886" s="85">
        <f t="array" ref="F886">SUM(IF('Registro egresos II nivel'!$F$2:$F$997=$D886,IF('Registro egresos II nivel'!$T$2:$T$997=$C886,IF('Registro egresos II nivel'!$N$2:$N$997="No Renovación Primer Periodo",'Registro egresos II nivel'!$AB$2:$AB$997,0))))+SUM(IF('Registro egresos II nivel'!$F$2:$F$997=$D886,IF('Registro egresos II nivel'!$T$2:$T$997=$C886,IF('Registro egresos II nivel'!$N$2:$N$997="No Renovación Segundo Periodo",'Registro egresos II nivel'!$AB$2:$AB$997,0))))</f>
        <v>0</v>
      </c>
      <c r="G886" s="353" t="s">
        <v>4737</v>
      </c>
    </row>
    <row r="887" spans="1:7" ht="14.25" hidden="1">
      <c r="A887" s="85">
        <v>2023</v>
      </c>
      <c r="B887" s="184" t="s">
        <v>650</v>
      </c>
      <c r="C887" s="180">
        <v>74</v>
      </c>
      <c r="D887" s="184" t="s">
        <v>43</v>
      </c>
      <c r="E887" s="352" t="s">
        <v>36</v>
      </c>
      <c r="F887" s="85">
        <f t="array" ref="F887">SUM(IF('Registro egresos II nivel'!$F$2:$F$997=$D887,IF('Registro egresos II nivel'!$T$2:$T$997=$C887,IF('Registro egresos II nivel'!$N$2:$N$997="Renuncia No Voluntaria",'Registro egresos II nivel'!$AB$2:$AB$997,0))))</f>
        <v>0</v>
      </c>
      <c r="G887" s="184" t="s">
        <v>4738</v>
      </c>
    </row>
    <row r="888" spans="1:7" ht="12.75" hidden="1">
      <c r="A888" s="85">
        <v>2023</v>
      </c>
      <c r="B888" s="184" t="s">
        <v>650</v>
      </c>
      <c r="C888" s="180">
        <v>74</v>
      </c>
      <c r="D888" s="184" t="s">
        <v>43</v>
      </c>
      <c r="E888" s="184" t="s">
        <v>47</v>
      </c>
      <c r="F888" s="85">
        <f t="array" ref="F888">SUM(IF('Registro egresos II nivel'!$F$2:$F$997=$D888,IF('Registro egresos II nivel'!$T$2:$T$997=$C888,IF('Registro egresos II nivel'!$N$2:$N$997="Renuncia Voluntaria",'Registro egresos II nivel'!$AB$2:$AB$997,0))))</f>
        <v>0</v>
      </c>
      <c r="G888" s="184" t="s">
        <v>4738</v>
      </c>
    </row>
    <row r="889" spans="1:7" ht="12.75" hidden="1">
      <c r="A889" s="85">
        <v>2023</v>
      </c>
      <c r="B889" s="184" t="s">
        <v>650</v>
      </c>
      <c r="C889" s="180">
        <v>74</v>
      </c>
      <c r="D889" s="184" t="s">
        <v>43</v>
      </c>
      <c r="E889" s="184" t="s">
        <v>4678</v>
      </c>
      <c r="F889" s="85">
        <f t="array" ref="F889">SUM(IF('Registro egresos II nivel'!$F$2:$F$997=$D889,IF('Registro egresos II nivel'!$T$2:$T$997=$C889,IF('Registro egresos II nivel'!$N$2:$N$997="No Renovación Primer Periodo",'Registro egresos II nivel'!$AB$2:$AB$997,0))))+SUM(IF('Registro egresos II nivel'!$F$2:$F$997=$D889,IF('Registro egresos II nivel'!$T$2:$T$997=$C889,IF('Registro egresos II nivel'!$N$2:$N$997="No Renovación Segundo Periodo",'Registro egresos II nivel'!$AB$2:$AB$997,0))))</f>
        <v>0</v>
      </c>
      <c r="G889" s="184" t="s">
        <v>4738</v>
      </c>
    </row>
    <row r="890" spans="1:7" ht="14.25" hidden="1">
      <c r="A890" s="180">
        <v>2023</v>
      </c>
      <c r="B890" s="184" t="s">
        <v>649</v>
      </c>
      <c r="C890" s="180">
        <v>75</v>
      </c>
      <c r="D890" s="184" t="s">
        <v>33</v>
      </c>
      <c r="E890" s="352" t="s">
        <v>36</v>
      </c>
      <c r="F890" s="85">
        <f t="array" ref="F890">SUM(IF('Registro egresos I nivel'!$F$2:$F$985=$D890,IF('Registro egresos I nivel'!$T$2:$T$985=$C890,IF('Registro egresos I nivel'!$N$2:$N$985=$E890,IF('Registro egresos I nivel'!$Q$2:$Q$985="Oficio",'Registro egresos I nivel'!$J$2:$J$985,0)))))</f>
        <v>0</v>
      </c>
      <c r="G890" s="353" t="s">
        <v>4737</v>
      </c>
    </row>
    <row r="891" spans="1:7" ht="14.25" hidden="1">
      <c r="A891" s="180">
        <v>2023</v>
      </c>
      <c r="B891" s="184" t="s">
        <v>649</v>
      </c>
      <c r="C891" s="180">
        <v>75</v>
      </c>
      <c r="D891" s="184" t="s">
        <v>33</v>
      </c>
      <c r="E891" s="184" t="s">
        <v>47</v>
      </c>
      <c r="F891" s="85">
        <f t="array" ref="F891">SUM(IF('Registro egresos I nivel'!$F$2:$F$985=$D891,IF('Registro egresos I nivel'!$T$2:$T$985=$C891,IF('Registro egresos I nivel'!$N$2:$N$985=$E891,IF('Registro egresos I nivel'!$Q$2:$Q$985="Oficio",'Registro egresos I nivel'!$J$2:$J$985,0)))))</f>
        <v>0</v>
      </c>
      <c r="G891" s="353" t="s">
        <v>4737</v>
      </c>
    </row>
    <row r="892" spans="1:7" ht="14.25" hidden="1">
      <c r="A892" s="180">
        <v>2023</v>
      </c>
      <c r="B892" s="184" t="s">
        <v>649</v>
      </c>
      <c r="C892" s="180">
        <v>75</v>
      </c>
      <c r="D892" s="184" t="s">
        <v>33</v>
      </c>
      <c r="E892" s="184" t="s">
        <v>4678</v>
      </c>
      <c r="F892" s="85">
        <f t="array" ref="F892">SUM(IF('Registro egresos I nivel'!$F$2:$F$985=$D892,IF('Registro egresos I nivel'!$T$2:$T$985=$C892,IF('Registro egresos I nivel'!$N$2:$N$985="No Renovación Primer Periodo",IF('Registro egresos I nivel'!$Q$2:$Q$985="Oficio",'Registro egresos I nivel'!$J$2:$J$985,0)))))+SUM(IF('Registro egresos I nivel'!$F$2:$F$985=$D892,IF('Registro egresos I nivel'!$T$2:$T$985=$C892,IF('Registro egresos I nivel'!$N$2:$N$985="No Renovación Segundo Periodo",IF('Registro egresos I nivel'!$Q$2:$Q$985="Oficio",'Registro egresos I nivel'!$J$2:$J$985,0)))))</f>
        <v>0</v>
      </c>
      <c r="G892" s="353" t="s">
        <v>4737</v>
      </c>
    </row>
    <row r="893" spans="1:7" ht="14.25" hidden="1">
      <c r="A893" s="180">
        <v>2023</v>
      </c>
      <c r="B893" s="184" t="s">
        <v>649</v>
      </c>
      <c r="C893" s="180">
        <v>75</v>
      </c>
      <c r="D893" s="184" t="s">
        <v>43</v>
      </c>
      <c r="E893" s="352" t="s">
        <v>36</v>
      </c>
      <c r="F893" s="85">
        <f t="array" ref="F893">SUM(IF('Registro egresos I nivel'!$F$2:$F$985=$D893,IF('Registro egresos I nivel'!$T$2:$T$985=$C893,IF('Registro egresos I nivel'!$N$2:$N$985=$E893,IF('Registro egresos I nivel'!$Q$2:$Q$985="Oficio",'Registro egresos I nivel'!$J$2:$J$985,0)))))</f>
        <v>0</v>
      </c>
      <c r="G893" s="184" t="s">
        <v>4738</v>
      </c>
    </row>
    <row r="894" spans="1:7" ht="12.75" hidden="1">
      <c r="A894" s="180">
        <v>2023</v>
      </c>
      <c r="B894" s="184" t="s">
        <v>649</v>
      </c>
      <c r="C894" s="180">
        <v>75</v>
      </c>
      <c r="D894" s="184" t="s">
        <v>43</v>
      </c>
      <c r="E894" s="184" t="s">
        <v>47</v>
      </c>
      <c r="F894" s="85">
        <f t="array" ref="F894">SUM(IF('Registro egresos I nivel'!$F$2:$F$985=$D894,IF('Registro egresos I nivel'!$T$2:$T$985=$C894,IF('Registro egresos I nivel'!$N$2:$N$985=$E894,IF('Registro egresos I nivel'!$Q$2:$Q$985="Oficio",'Registro egresos I nivel'!$J$2:$J$985,0)))))</f>
        <v>0</v>
      </c>
      <c r="G894" s="184" t="s">
        <v>4738</v>
      </c>
    </row>
    <row r="895" spans="1:7" ht="12.75" hidden="1">
      <c r="A895" s="180">
        <v>2023</v>
      </c>
      <c r="B895" s="184" t="s">
        <v>649</v>
      </c>
      <c r="C895" s="180">
        <v>75</v>
      </c>
      <c r="D895" s="184" t="s">
        <v>43</v>
      </c>
      <c r="E895" s="184" t="s">
        <v>4678</v>
      </c>
      <c r="F895" s="85">
        <f t="array" ref="F895">SUM(IF('Registro egresos I nivel'!$F$2:$F$985=$D895,IF('Registro egresos I nivel'!$T$2:$T$985=$C895,IF('Registro egresos I nivel'!$N$2:$N$985="No Renovación Primer Periodo",IF('Registro egresos I nivel'!$Q$2:$Q$985="Oficio",'Registro egresos I nivel'!$J$2:$J$985,0)))))+SUM(IF('Registro egresos I nivel'!$F$2:$F$985=$D895,IF('Registro egresos I nivel'!$T$2:$T$985=$C895,IF('Registro egresos I nivel'!$N$2:$N$985="No Renovación Segundo Periodo",IF('Registro egresos I nivel'!$Q$2:$Q$985="Oficio",'Registro egresos I nivel'!$J$2:$J$985,0)))))</f>
        <v>0</v>
      </c>
      <c r="G895" s="184" t="s">
        <v>4738</v>
      </c>
    </row>
    <row r="896" spans="1:7" ht="14.25" hidden="1">
      <c r="A896" s="180">
        <v>2023</v>
      </c>
      <c r="B896" s="184" t="s">
        <v>650</v>
      </c>
      <c r="C896" s="180">
        <v>75</v>
      </c>
      <c r="D896" s="184" t="s">
        <v>33</v>
      </c>
      <c r="E896" s="352" t="s">
        <v>36</v>
      </c>
      <c r="F896" s="351">
        <f t="array" ref="F896">SUM(IF('Registro egresos II nivel'!$F$2:$F$997=$D896,IF('Registro egresos II nivel'!$T$2:$T$997=$C896,IF('Registro egresos II nivel'!$N$2:$N$997="Renuncia No Voluntaria",'Registro egresos II nivel'!$AB$2:$AB$997,0))))</f>
        <v>0</v>
      </c>
      <c r="G896" s="353" t="s">
        <v>4737</v>
      </c>
    </row>
    <row r="897" spans="1:7" ht="14.25" hidden="1">
      <c r="A897" s="180">
        <v>2023</v>
      </c>
      <c r="B897" s="184" t="s">
        <v>650</v>
      </c>
      <c r="C897" s="180">
        <v>75</v>
      </c>
      <c r="D897" s="184" t="s">
        <v>33</v>
      </c>
      <c r="E897" s="184" t="s">
        <v>47</v>
      </c>
      <c r="F897" s="351">
        <f t="array" ref="F897">SUM(IF('Registro egresos II nivel'!$F$2:$F$997=$D897,IF('Registro egresos II nivel'!$T$2:$T$997=$C897,IF('Registro egresos II nivel'!$N$2:$N$997="Renuncia Voluntaria",'Registro egresos II nivel'!$AB$2:$AB$997,0))))</f>
        <v>1</v>
      </c>
      <c r="G897" s="353" t="s">
        <v>4737</v>
      </c>
    </row>
    <row r="898" spans="1:7" ht="14.25" hidden="1">
      <c r="A898" s="180">
        <v>2023</v>
      </c>
      <c r="B898" s="184" t="s">
        <v>650</v>
      </c>
      <c r="C898" s="180">
        <v>75</v>
      </c>
      <c r="D898" s="184" t="s">
        <v>33</v>
      </c>
      <c r="E898" s="184" t="s">
        <v>4678</v>
      </c>
      <c r="F898" s="351">
        <f t="array" ref="F898">SUM(IF('Registro egresos II nivel'!$F$2:$F$997=$D898,IF('Registro egresos II nivel'!$T$2:$T$997=$C898,IF('Registro egresos II nivel'!$N$2:$N$997="No Renovación Primer Periodo",'Registro egresos II nivel'!$AB$2:$AB$997,0))))+SUM(IF('Registro egresos II nivel'!$F$2:$F$997=$D898,IF('Registro egresos II nivel'!$T$2:$T$997=$C898,IF('Registro egresos II nivel'!$N$2:$N$997="No Renovación Segundo Periodo",'Registro egresos II nivel'!$AB$2:$AB$997,0))))</f>
        <v>0</v>
      </c>
      <c r="G898" s="353" t="s">
        <v>4737</v>
      </c>
    </row>
    <row r="899" spans="1:7" ht="14.25" hidden="1">
      <c r="A899" s="180">
        <v>2023</v>
      </c>
      <c r="B899" s="184" t="s">
        <v>650</v>
      </c>
      <c r="C899" s="180">
        <v>75</v>
      </c>
      <c r="D899" s="184" t="s">
        <v>43</v>
      </c>
      <c r="E899" s="352" t="s">
        <v>36</v>
      </c>
      <c r="F899" s="351">
        <f t="array" ref="F899">SUM(IF('Registro egresos II nivel'!$F$2:$F$997=$D899,IF('Registro egresos II nivel'!$T$2:$T$997=$C899,IF('Registro egresos II nivel'!$N$2:$N$997="Renuncia No Voluntaria",'Registro egresos II nivel'!$AB$2:$AB$997,0))))</f>
        <v>0</v>
      </c>
      <c r="G899" s="184" t="s">
        <v>4738</v>
      </c>
    </row>
    <row r="900" spans="1:7" ht="12.75" hidden="1">
      <c r="A900" s="180">
        <v>2023</v>
      </c>
      <c r="B900" s="184" t="s">
        <v>650</v>
      </c>
      <c r="C900" s="180">
        <v>75</v>
      </c>
      <c r="D900" s="184" t="s">
        <v>43</v>
      </c>
      <c r="E900" s="184" t="s">
        <v>47</v>
      </c>
      <c r="F900" s="351">
        <f t="array" ref="F900">SUM(IF('Registro egresos II nivel'!$F$2:$F$997=$D900,IF('Registro egresos II nivel'!$T$2:$T$997=$C900,IF('Registro egresos II nivel'!$N$2:$N$997="Renuncia Voluntaria",'Registro egresos II nivel'!$AB$2:$AB$997,0))))</f>
        <v>0</v>
      </c>
      <c r="G900" s="184" t="s">
        <v>4738</v>
      </c>
    </row>
    <row r="901" spans="1:7" ht="12.75" hidden="1">
      <c r="A901" s="180">
        <v>2023</v>
      </c>
      <c r="B901" s="184" t="s">
        <v>650</v>
      </c>
      <c r="C901" s="180">
        <v>75</v>
      </c>
      <c r="D901" s="184" t="s">
        <v>43</v>
      </c>
      <c r="E901" s="184" t="s">
        <v>4678</v>
      </c>
      <c r="F901" s="351">
        <f t="array" ref="F901">SUM(IF('Registro egresos II nivel'!$F$2:$F$997=$D901,IF('Registro egresos II nivel'!$T$2:$T$997=$C901,IF('Registro egresos II nivel'!$N$2:$N$997="No Renovación Primer Periodo",'Registro egresos II nivel'!$AB$2:$AB$997,0))))+SUM(IF('Registro egresos II nivel'!$F$2:$F$997=$D901,IF('Registro egresos II nivel'!$T$2:$T$997=$C901,IF('Registro egresos II nivel'!$N$2:$N$997="No Renovación Segundo Periodo",'Registro egresos II nivel'!$AB$2:$AB$997,0))))</f>
        <v>0</v>
      </c>
      <c r="G901" s="184" t="s">
        <v>4738</v>
      </c>
    </row>
    <row r="902" spans="1:7" ht="14.25" hidden="1">
      <c r="A902" s="85">
        <v>2023</v>
      </c>
      <c r="B902" s="184" t="s">
        <v>649</v>
      </c>
      <c r="C902" s="180">
        <v>76</v>
      </c>
      <c r="D902" s="184" t="s">
        <v>33</v>
      </c>
      <c r="E902" s="352" t="s">
        <v>36</v>
      </c>
      <c r="F902" s="85">
        <f t="array" ref="F902">SUM(IF('Registro egresos I nivel'!$F$2:$F$985=$D902,IF('Registro egresos I nivel'!$T$2:$T$985=$C902,IF('Registro egresos I nivel'!$N$2:$N$985=$E902,IF('Registro egresos I nivel'!$Q$2:$Q$985="Oficio",'Registro egresos I nivel'!$J$2:$J$985,0)))))</f>
        <v>0</v>
      </c>
      <c r="G902" s="353" t="s">
        <v>4737</v>
      </c>
    </row>
    <row r="903" spans="1:7" ht="14.25" hidden="1">
      <c r="A903" s="85">
        <v>2023</v>
      </c>
      <c r="B903" s="184" t="s">
        <v>649</v>
      </c>
      <c r="C903" s="180">
        <v>76</v>
      </c>
      <c r="D903" s="184" t="s">
        <v>33</v>
      </c>
      <c r="E903" s="184" t="s">
        <v>47</v>
      </c>
      <c r="F903" s="85">
        <f t="array" ref="F903">SUM(IF('Registro egresos I nivel'!$F$2:$F$985=$D903,IF('Registro egresos I nivel'!$T$2:$T$985=$C903,IF('Registro egresos I nivel'!$N$2:$N$985=$E903,IF('Registro egresos I nivel'!$Q$2:$Q$985="Oficio",'Registro egresos I nivel'!$J$2:$J$985,0)))))</f>
        <v>0</v>
      </c>
      <c r="G903" s="353" t="s">
        <v>4737</v>
      </c>
    </row>
    <row r="904" spans="1:7" ht="14.25" hidden="1">
      <c r="A904" s="85">
        <v>2023</v>
      </c>
      <c r="B904" s="184" t="s">
        <v>649</v>
      </c>
      <c r="C904" s="180">
        <v>76</v>
      </c>
      <c r="D904" s="184" t="s">
        <v>33</v>
      </c>
      <c r="E904" s="184" t="s">
        <v>4678</v>
      </c>
      <c r="F904" s="85">
        <f t="array" ref="F904">SUM(IF('Registro egresos I nivel'!$F$2:$F$985=$D904,IF('Registro egresos I nivel'!$T$2:$T$985=$C904,IF('Registro egresos I nivel'!$N$2:$N$985="No Renovación Primer Periodo",IF('Registro egresos I nivel'!$Q$2:$Q$985="Oficio",'Registro egresos I nivel'!$J$2:$J$985,0)))))+SUM(IF('Registro egresos I nivel'!$F$2:$F$985=$D904,IF('Registro egresos I nivel'!$T$2:$T$985=$C904,IF('Registro egresos I nivel'!$N$2:$N$985="No Renovación Segundo Periodo",IF('Registro egresos I nivel'!$Q$2:$Q$985="Oficio",'Registro egresos I nivel'!$J$2:$J$985,0)))))</f>
        <v>0</v>
      </c>
      <c r="G904" s="353" t="s">
        <v>4737</v>
      </c>
    </row>
    <row r="905" spans="1:7" ht="14.25" hidden="1">
      <c r="A905" s="85">
        <v>2023</v>
      </c>
      <c r="B905" s="184" t="s">
        <v>649</v>
      </c>
      <c r="C905" s="180">
        <v>76</v>
      </c>
      <c r="D905" s="184" t="s">
        <v>43</v>
      </c>
      <c r="E905" s="352" t="s">
        <v>36</v>
      </c>
      <c r="F905" s="85">
        <f t="array" ref="F905">SUM(IF('Registro egresos I nivel'!$F$2:$F$985=$D905,IF('Registro egresos I nivel'!$T$2:$T$985=$C905,IF('Registro egresos I nivel'!$N$2:$N$985=$E905,IF('Registro egresos I nivel'!$Q$2:$Q$985="Oficio",'Registro egresos I nivel'!$J$2:$J$985,0)))))</f>
        <v>0</v>
      </c>
      <c r="G905" s="184" t="s">
        <v>4738</v>
      </c>
    </row>
    <row r="906" spans="1:7" ht="12.75" hidden="1">
      <c r="A906" s="85">
        <v>2023</v>
      </c>
      <c r="B906" s="184" t="s">
        <v>649</v>
      </c>
      <c r="C906" s="180">
        <v>76</v>
      </c>
      <c r="D906" s="184" t="s">
        <v>43</v>
      </c>
      <c r="E906" s="184" t="s">
        <v>47</v>
      </c>
      <c r="F906" s="85">
        <f t="array" ref="F906">SUM(IF('Registro egresos I nivel'!$F$2:$F$985=$D906,IF('Registro egresos I nivel'!$T$2:$T$985=$C906,IF('Registro egresos I nivel'!$N$2:$N$985=$E906,IF('Registro egresos I nivel'!$Q$2:$Q$985="Oficio",'Registro egresos I nivel'!$J$2:$J$985,0)))))</f>
        <v>0</v>
      </c>
      <c r="G906" s="184" t="s">
        <v>4738</v>
      </c>
    </row>
    <row r="907" spans="1:7" ht="12.75" hidden="1">
      <c r="A907" s="85">
        <v>2023</v>
      </c>
      <c r="B907" s="184" t="s">
        <v>649</v>
      </c>
      <c r="C907" s="180">
        <v>76</v>
      </c>
      <c r="D907" s="184" t="s">
        <v>43</v>
      </c>
      <c r="E907" s="184" t="s">
        <v>4678</v>
      </c>
      <c r="F907" s="85">
        <f t="array" ref="F907">SUM(IF('Registro egresos I nivel'!$F$2:$F$985=$D907,IF('Registro egresos I nivel'!$T$2:$T$985=$C907,IF('Registro egresos I nivel'!$N$2:$N$985="No Renovación Primer Periodo",IF('Registro egresos I nivel'!$Q$2:$Q$985="Oficio",'Registro egresos I nivel'!$J$2:$J$985,0)))))+SUM(IF('Registro egresos I nivel'!$F$2:$F$985=$D907,IF('Registro egresos I nivel'!$T$2:$T$985=$C907,IF('Registro egresos I nivel'!$N$2:$N$985="No Renovación Segundo Periodo",IF('Registro egresos I nivel'!$Q$2:$Q$985="Oficio",'Registro egresos I nivel'!$J$2:$J$985,0)))))</f>
        <v>0</v>
      </c>
      <c r="G907" s="184" t="s">
        <v>4738</v>
      </c>
    </row>
    <row r="908" spans="1:7" ht="14.25" hidden="1">
      <c r="A908" s="85">
        <v>2023</v>
      </c>
      <c r="B908" s="184" t="s">
        <v>650</v>
      </c>
      <c r="C908" s="180">
        <v>76</v>
      </c>
      <c r="D908" s="184" t="s">
        <v>33</v>
      </c>
      <c r="E908" s="352" t="s">
        <v>36</v>
      </c>
      <c r="F908" s="85">
        <f t="array" ref="F908">SUM(IF('Registro egresos II nivel'!$F$2:$F$997=$D908,IF('Registro egresos II nivel'!$T$2:$T$997=$C908,IF('Registro egresos II nivel'!$N$2:$N$997="Renuncia No Voluntaria",'Registro egresos II nivel'!$AB$2:$AB$997,0))))</f>
        <v>1</v>
      </c>
      <c r="G908" s="353" t="s">
        <v>4737</v>
      </c>
    </row>
    <row r="909" spans="1:7" ht="14.25" hidden="1">
      <c r="A909" s="85">
        <v>2023</v>
      </c>
      <c r="B909" s="184" t="s">
        <v>650</v>
      </c>
      <c r="C909" s="180">
        <v>76</v>
      </c>
      <c r="D909" s="184" t="s">
        <v>33</v>
      </c>
      <c r="E909" s="184" t="s">
        <v>47</v>
      </c>
      <c r="F909" s="85">
        <f t="array" ref="F909">SUM(IF('Registro egresos II nivel'!$F$2:$F$997=$D909,IF('Registro egresos II nivel'!$T$2:$T$997=$C909,IF('Registro egresos II nivel'!$N$2:$N$997="Renuncia Voluntaria",'Registro egresos II nivel'!$AB$2:$AB$997,0))))</f>
        <v>0</v>
      </c>
      <c r="G909" s="353" t="s">
        <v>4737</v>
      </c>
    </row>
    <row r="910" spans="1:7" ht="14.25" hidden="1">
      <c r="A910" s="85">
        <v>2023</v>
      </c>
      <c r="B910" s="184" t="s">
        <v>650</v>
      </c>
      <c r="C910" s="180">
        <v>76</v>
      </c>
      <c r="D910" s="184" t="s">
        <v>33</v>
      </c>
      <c r="E910" s="184" t="s">
        <v>4678</v>
      </c>
      <c r="F910" s="85">
        <f t="array" ref="F910">SUM(IF('Registro egresos II nivel'!$F$2:$F$997=$D910,IF('Registro egresos II nivel'!$T$2:$T$997=$C910,IF('Registro egresos II nivel'!$N$2:$N$997="No Renovación Primer Periodo",'Registro egresos II nivel'!$AB$2:$AB$997,0))))+SUM(IF('Registro egresos II nivel'!$F$2:$F$997=$D910,IF('Registro egresos II nivel'!$T$2:$T$997=$C910,IF('Registro egresos II nivel'!$N$2:$N$997="No Renovación Segundo Periodo",'Registro egresos II nivel'!$AB$2:$AB$997,0))))</f>
        <v>0</v>
      </c>
      <c r="G910" s="353" t="s">
        <v>4737</v>
      </c>
    </row>
    <row r="911" spans="1:7" ht="14.25" hidden="1">
      <c r="A911" s="85">
        <v>2023</v>
      </c>
      <c r="B911" s="184" t="s">
        <v>650</v>
      </c>
      <c r="C911" s="180">
        <v>76</v>
      </c>
      <c r="D911" s="184" t="s">
        <v>43</v>
      </c>
      <c r="E911" s="352" t="s">
        <v>36</v>
      </c>
      <c r="F911" s="85">
        <f t="array" ref="F911">SUM(IF('Registro egresos II nivel'!$F$2:$F$997=$D911,IF('Registro egresos II nivel'!$T$2:$T$997=$C911,IF('Registro egresos II nivel'!$N$2:$N$997="Renuncia No Voluntaria",'Registro egresos II nivel'!$AB$2:$AB$997,0))))</f>
        <v>1</v>
      </c>
      <c r="G911" s="184" t="s">
        <v>4738</v>
      </c>
    </row>
    <row r="912" spans="1:7" ht="12.75" hidden="1">
      <c r="A912" s="85">
        <v>2023</v>
      </c>
      <c r="B912" s="184" t="s">
        <v>650</v>
      </c>
      <c r="C912" s="180">
        <v>76</v>
      </c>
      <c r="D912" s="184" t="s">
        <v>43</v>
      </c>
      <c r="E912" s="184" t="s">
        <v>47</v>
      </c>
      <c r="F912" s="85">
        <f t="array" ref="F912">SUM(IF('Registro egresos II nivel'!$F$2:$F$997=$D912,IF('Registro egresos II nivel'!$T$2:$T$997=$C912,IF('Registro egresos II nivel'!$N$2:$N$997="Renuncia Voluntaria",'Registro egresos II nivel'!$AB$2:$AB$997,0))))</f>
        <v>0</v>
      </c>
      <c r="G912" s="184" t="s">
        <v>4738</v>
      </c>
    </row>
    <row r="913" spans="1:7" ht="12.75" hidden="1">
      <c r="A913" s="85">
        <v>2023</v>
      </c>
      <c r="B913" s="184" t="s">
        <v>650</v>
      </c>
      <c r="C913" s="180">
        <v>76</v>
      </c>
      <c r="D913" s="184" t="s">
        <v>43</v>
      </c>
      <c r="E913" s="184" t="s">
        <v>4678</v>
      </c>
      <c r="F913" s="85">
        <f t="array" ref="F913">SUM(IF('Registro egresos II nivel'!$F$2:$F$997=$D913,IF('Registro egresos II nivel'!$T$2:$T$997=$C913,IF('Registro egresos II nivel'!$N$2:$N$997="No Renovación Primer Periodo",'Registro egresos II nivel'!$AB$2:$AB$997,0))))+SUM(IF('Registro egresos II nivel'!$F$2:$F$997=$D913,IF('Registro egresos II nivel'!$T$2:$T$997=$C913,IF('Registro egresos II nivel'!$N$2:$N$997="No Renovación Segundo Periodo",'Registro egresos II nivel'!$AB$2:$AB$997,0))))</f>
        <v>0</v>
      </c>
      <c r="G913" s="184" t="s">
        <v>4738</v>
      </c>
    </row>
    <row r="914" spans="1:7" ht="14.25">
      <c r="A914" s="85">
        <v>2023</v>
      </c>
      <c r="B914" s="184" t="s">
        <v>649</v>
      </c>
      <c r="C914" s="180">
        <v>77</v>
      </c>
      <c r="D914" s="184" t="s">
        <v>33</v>
      </c>
      <c r="E914" s="352" t="s">
        <v>36</v>
      </c>
      <c r="F914" s="85">
        <f t="array" ref="F914">SUM(IF('Registro egresos I nivel'!$F$2:$F$985=$D914,IF('Registro egresos I nivel'!$T$2:$T$985=$C914,IF('Registro egresos I nivel'!$N$2:$N$985=$E914,IF('Registro egresos I nivel'!$Q$2:$Q$985="Oficio",'Registro egresos I nivel'!$J$2:$J$985,0)))))</f>
        <v>0</v>
      </c>
      <c r="G914" s="353" t="s">
        <v>4737</v>
      </c>
    </row>
    <row r="915" spans="1:7" ht="14.25">
      <c r="A915" s="85">
        <v>2023</v>
      </c>
      <c r="B915" s="184" t="s">
        <v>649</v>
      </c>
      <c r="C915" s="180">
        <v>77</v>
      </c>
      <c r="D915" s="184" t="s">
        <v>33</v>
      </c>
      <c r="E915" s="184" t="s">
        <v>47</v>
      </c>
      <c r="F915" s="85">
        <f t="array" ref="F915">SUM(IF('Registro egresos I nivel'!$F$2:$F$985=$D915,IF('Registro egresos I nivel'!$T$2:$T$985=$C915,IF('Registro egresos I nivel'!$N$2:$N$985=$E915,IF('Registro egresos I nivel'!$Q$2:$Q$985="Oficio",'Registro egresos I nivel'!$J$2:$J$985,0)))))</f>
        <v>0</v>
      </c>
      <c r="G915" s="353" t="s">
        <v>4737</v>
      </c>
    </row>
    <row r="916" spans="1:7" ht="14.25">
      <c r="A916" s="85">
        <v>2023</v>
      </c>
      <c r="B916" s="184" t="s">
        <v>649</v>
      </c>
      <c r="C916" s="180">
        <v>77</v>
      </c>
      <c r="D916" s="184" t="s">
        <v>33</v>
      </c>
      <c r="E916" s="184" t="s">
        <v>4678</v>
      </c>
      <c r="F916" s="85">
        <f t="array" ref="F916">SUM(IF('Registro egresos I nivel'!$F$2:$F$985=$D916,IF('Registro egresos I nivel'!$T$2:$T$985=$C916,IF('Registro egresos I nivel'!$N$2:$N$985="No Renovación Primer Periodo",IF('Registro egresos I nivel'!$Q$2:$Q$985="Oficio",'Registro egresos I nivel'!$J$2:$J$985,0)))))+SUM(IF('Registro egresos I nivel'!$F$2:$F$985=$D916,IF('Registro egresos I nivel'!$T$2:$T$985=$C916,IF('Registro egresos I nivel'!$N$2:$N$985="No Renovación Segundo Periodo",IF('Registro egresos I nivel'!$Q$2:$Q$985="Oficio",'Registro egresos I nivel'!$J$2:$J$985,0)))))</f>
        <v>0</v>
      </c>
      <c r="G916" s="353" t="s">
        <v>4737</v>
      </c>
    </row>
    <row r="917" spans="1:7" ht="14.25">
      <c r="A917" s="85">
        <v>2023</v>
      </c>
      <c r="B917" s="184" t="s">
        <v>649</v>
      </c>
      <c r="C917" s="180">
        <v>77</v>
      </c>
      <c r="D917" s="184" t="s">
        <v>43</v>
      </c>
      <c r="E917" s="352" t="s">
        <v>36</v>
      </c>
      <c r="F917" s="85">
        <f t="array" ref="F917">SUM(IF('Registro egresos I nivel'!$F$2:$F$985=$D917,IF('Registro egresos I nivel'!$T$2:$T$985=$C917,IF('Registro egresos I nivel'!$N$2:$N$985=$E917,IF('Registro egresos I nivel'!$Q$2:$Q$985="Oficio",'Registro egresos I nivel'!$J$2:$J$985,0)))))</f>
        <v>0</v>
      </c>
      <c r="G917" s="184" t="s">
        <v>4738</v>
      </c>
    </row>
    <row r="918" spans="1:7" ht="12.75">
      <c r="A918" s="85">
        <v>2023</v>
      </c>
      <c r="B918" s="184" t="s">
        <v>649</v>
      </c>
      <c r="C918" s="180">
        <v>77</v>
      </c>
      <c r="D918" s="184" t="s">
        <v>43</v>
      </c>
      <c r="E918" s="184" t="s">
        <v>47</v>
      </c>
      <c r="F918" s="85">
        <f t="array" ref="F918">SUM(IF('Registro egresos I nivel'!$F$2:$F$985=$D918,IF('Registro egresos I nivel'!$T$2:$T$985=$C918,IF('Registro egresos I nivel'!$N$2:$N$985=$E918,IF('Registro egresos I nivel'!$Q$2:$Q$985="Oficio",'Registro egresos I nivel'!$J$2:$J$985,0)))))</f>
        <v>0</v>
      </c>
      <c r="G918" s="184" t="s">
        <v>4738</v>
      </c>
    </row>
    <row r="919" spans="1:7" ht="12.75">
      <c r="A919" s="85">
        <v>2023</v>
      </c>
      <c r="B919" s="184" t="s">
        <v>649</v>
      </c>
      <c r="C919" s="180">
        <v>77</v>
      </c>
      <c r="D919" s="184" t="s">
        <v>43</v>
      </c>
      <c r="E919" s="184" t="s">
        <v>4678</v>
      </c>
      <c r="F919" s="85">
        <f t="array" ref="F919">SUM(IF('Registro egresos I nivel'!$F$2:$F$985=$D919,IF('Registro egresos I nivel'!$T$2:$T$985=$C919,IF('Registro egresos I nivel'!$N$2:$N$985="No Renovación Primer Periodo",IF('Registro egresos I nivel'!$Q$2:$Q$985="Oficio",'Registro egresos I nivel'!$J$2:$J$985,0)))))+SUM(IF('Registro egresos I nivel'!$F$2:$F$985=$D919,IF('Registro egresos I nivel'!$T$2:$T$985=$C919,IF('Registro egresos I nivel'!$N$2:$N$985="No Renovación Segundo Periodo",IF('Registro egresos I nivel'!$Q$2:$Q$985="Oficio",'Registro egresos I nivel'!$J$2:$J$985,0)))))</f>
        <v>0</v>
      </c>
      <c r="G919" s="184" t="s">
        <v>4738</v>
      </c>
    </row>
    <row r="920" spans="1:7" ht="14.25">
      <c r="A920" s="85">
        <v>2023</v>
      </c>
      <c r="B920" s="184" t="s">
        <v>650</v>
      </c>
      <c r="C920" s="180">
        <v>77</v>
      </c>
      <c r="D920" s="184" t="s">
        <v>33</v>
      </c>
      <c r="E920" s="352" t="s">
        <v>36</v>
      </c>
      <c r="F920" s="85">
        <f t="array" ref="F920">SUM(IF('Registro egresos II nivel'!$F$2:$F$997=$D920,IF('Registro egresos II nivel'!$T$2:$T$997=$C920,IF('Registro egresos II nivel'!$N$2:$N$997="Renuncia No Voluntaria",'Registro egresos II nivel'!$AB$2:$AB$997,0))))</f>
        <v>1</v>
      </c>
      <c r="G920" s="353" t="s">
        <v>4737</v>
      </c>
    </row>
    <row r="921" spans="1:7" ht="14.25">
      <c r="A921" s="85">
        <v>2023</v>
      </c>
      <c r="B921" s="184" t="s">
        <v>650</v>
      </c>
      <c r="C921" s="180">
        <v>77</v>
      </c>
      <c r="D921" s="184" t="s">
        <v>33</v>
      </c>
      <c r="E921" s="184" t="s">
        <v>47</v>
      </c>
      <c r="F921" s="85">
        <f t="array" ref="F921">SUM(IF('Registro egresos II nivel'!$F$2:$F$997=$D921,IF('Registro egresos II nivel'!$T$2:$T$997=$C921,IF('Registro egresos II nivel'!$N$2:$N$997="Renuncia Voluntaria",'Registro egresos II nivel'!$AB$2:$AB$997,0))))</f>
        <v>0</v>
      </c>
      <c r="G921" s="353" t="s">
        <v>4737</v>
      </c>
    </row>
    <row r="922" spans="1:7" ht="14.25">
      <c r="A922" s="85">
        <v>2023</v>
      </c>
      <c r="B922" s="184" t="s">
        <v>650</v>
      </c>
      <c r="C922" s="180">
        <v>77</v>
      </c>
      <c r="D922" s="184" t="s">
        <v>33</v>
      </c>
      <c r="E922" s="184" t="s">
        <v>4678</v>
      </c>
      <c r="F922" s="85">
        <f t="array" ref="F922">SUM(IF('Registro egresos II nivel'!$F$2:$F$997=$D922,IF('Registro egresos II nivel'!$T$2:$T$997=$C922,IF('Registro egresos II nivel'!$N$2:$N$997="No Renovación Primer Periodo",'Registro egresos II nivel'!$AB$2:$AB$997,0))))+SUM(IF('Registro egresos II nivel'!$F$2:$F$997=$D922,IF('Registro egresos II nivel'!$T$2:$T$997=$C922,IF('Registro egresos II nivel'!$N$2:$N$997="No Renovación Segundo Periodo",'Registro egresos II nivel'!$AB$2:$AB$997,0))))</f>
        <v>0</v>
      </c>
      <c r="G922" s="353" t="s">
        <v>4737</v>
      </c>
    </row>
    <row r="923" spans="1:7" ht="14.25">
      <c r="A923" s="85">
        <v>2023</v>
      </c>
      <c r="B923" s="184" t="s">
        <v>650</v>
      </c>
      <c r="C923" s="180">
        <v>77</v>
      </c>
      <c r="D923" s="184" t="s">
        <v>43</v>
      </c>
      <c r="E923" s="352" t="s">
        <v>36</v>
      </c>
      <c r="F923" s="85">
        <f t="array" ref="F923">SUM(IF('Registro egresos II nivel'!$F$2:$F$997=$D923,IF('Registro egresos II nivel'!$T$2:$T$997=$C923,IF('Registro egresos II nivel'!$N$2:$N$997="Renuncia No Voluntaria",'Registro egresos II nivel'!$AB$2:$AB$997,0))))</f>
        <v>0</v>
      </c>
      <c r="G923" s="184" t="s">
        <v>4738</v>
      </c>
    </row>
    <row r="924" spans="1:7" ht="12.75">
      <c r="A924" s="85">
        <v>2023</v>
      </c>
      <c r="B924" s="184" t="s">
        <v>650</v>
      </c>
      <c r="C924" s="180">
        <v>77</v>
      </c>
      <c r="D924" s="184" t="s">
        <v>43</v>
      </c>
      <c r="E924" s="184" t="s">
        <v>47</v>
      </c>
      <c r="F924" s="85">
        <f t="array" ref="F924">SUM(IF('Registro egresos II nivel'!$F$2:$F$997=$D924,IF('Registro egresos II nivel'!$T$2:$T$997=$C924,IF('Registro egresos II nivel'!$N$2:$N$997="Renuncia Voluntaria",'Registro egresos II nivel'!$AB$2:$AB$997,0))))</f>
        <v>0</v>
      </c>
      <c r="G924" s="184" t="s">
        <v>4738</v>
      </c>
    </row>
    <row r="925" spans="1:7" ht="12.75">
      <c r="A925" s="85">
        <v>2023</v>
      </c>
      <c r="B925" s="184" t="s">
        <v>650</v>
      </c>
      <c r="C925" s="180">
        <v>77</v>
      </c>
      <c r="D925" s="184" t="s">
        <v>43</v>
      </c>
      <c r="E925" s="184" t="s">
        <v>4678</v>
      </c>
      <c r="F925" s="85">
        <f t="array" ref="F925">SUM(IF('Registro egresos II nivel'!$F$2:$F$997=$D925,IF('Registro egresos II nivel'!$T$2:$T$997=$C925,IF('Registro egresos II nivel'!$N$2:$N$997="No Renovación Primer Periodo",'Registro egresos II nivel'!$AB$2:$AB$997,0))))+SUM(IF('Registro egresos II nivel'!$F$2:$F$997=$D925,IF('Registro egresos II nivel'!$T$2:$T$997=$C925,IF('Registro egresos II nivel'!$N$2:$N$997="No Renovación Segundo Periodo",'Registro egresos II nivel'!$AB$2:$AB$997,0))))</f>
        <v>0</v>
      </c>
      <c r="G925" s="184" t="s">
        <v>4738</v>
      </c>
    </row>
    <row r="926" spans="1:7" ht="14.25">
      <c r="A926" s="85">
        <v>2023</v>
      </c>
      <c r="B926" s="184" t="s">
        <v>649</v>
      </c>
      <c r="C926" s="180">
        <v>78</v>
      </c>
      <c r="D926" s="184" t="s">
        <v>33</v>
      </c>
      <c r="E926" s="352" t="s">
        <v>36</v>
      </c>
      <c r="F926" s="85">
        <f t="array" ref="F926">SUM(IF('Registro egresos I nivel'!$F$2:$F$985=$D926,IF('Registro egresos I nivel'!$T$2:$T$985=$C926,IF('Registro egresos I nivel'!$N$2:$N$985=$E926,IF('Registro egresos I nivel'!$Q$2:$Q$985="Oficio",'Registro egresos I nivel'!$J$2:$J$985,0)))))</f>
        <v>0</v>
      </c>
      <c r="G926" s="353" t="s">
        <v>4737</v>
      </c>
    </row>
    <row r="927" spans="1:7" ht="14.25">
      <c r="A927" s="85">
        <v>2023</v>
      </c>
      <c r="B927" s="184" t="s">
        <v>649</v>
      </c>
      <c r="C927" s="180">
        <v>78</v>
      </c>
      <c r="D927" s="184" t="s">
        <v>33</v>
      </c>
      <c r="E927" s="184" t="s">
        <v>47</v>
      </c>
      <c r="F927" s="85">
        <f t="array" ref="F927">SUM(IF('Registro egresos I nivel'!$F$2:$F$985=$D927,IF('Registro egresos I nivel'!$T$2:$T$985=$C927,IF('Registro egresos I nivel'!$N$2:$N$985=$E927,IF('Registro egresos I nivel'!$Q$2:$Q$985="Oficio",'Registro egresos I nivel'!$J$2:$J$985,0)))))</f>
        <v>0</v>
      </c>
      <c r="G927" s="353" t="s">
        <v>4737</v>
      </c>
    </row>
    <row r="928" spans="1:7" ht="14.25">
      <c r="A928" s="85">
        <v>2023</v>
      </c>
      <c r="B928" s="184" t="s">
        <v>649</v>
      </c>
      <c r="C928" s="180">
        <v>78</v>
      </c>
      <c r="D928" s="184" t="s">
        <v>33</v>
      </c>
      <c r="E928" s="184" t="s">
        <v>4678</v>
      </c>
      <c r="F928" s="85">
        <f t="array" ref="F928">SUM(IF('Registro egresos I nivel'!$F$2:$F$985=$D928,IF('Registro egresos I nivel'!$T$2:$T$985=$C928,IF('Registro egresos I nivel'!$N$2:$N$985="No Renovación Primer Periodo",IF('Registro egresos I nivel'!$Q$2:$Q$985="Oficio",'Registro egresos I nivel'!$J$2:$J$985,0)))))+SUM(IF('Registro egresos I nivel'!$F$2:$F$985=$D928,IF('Registro egresos I nivel'!$T$2:$T$985=$C928,IF('Registro egresos I nivel'!$N$2:$N$985="No Renovación Segundo Periodo",IF('Registro egresos I nivel'!$Q$2:$Q$985="Oficio",'Registro egresos I nivel'!$J$2:$J$985,0)))))</f>
        <v>0</v>
      </c>
      <c r="G928" s="353" t="s">
        <v>4737</v>
      </c>
    </row>
    <row r="929" spans="1:7" ht="14.25">
      <c r="A929" s="85">
        <v>2023</v>
      </c>
      <c r="B929" s="184" t="s">
        <v>649</v>
      </c>
      <c r="C929" s="180">
        <v>78</v>
      </c>
      <c r="D929" s="184" t="s">
        <v>43</v>
      </c>
      <c r="E929" s="352" t="s">
        <v>36</v>
      </c>
      <c r="F929" s="85">
        <f t="array" ref="F929">SUM(IF('Registro egresos I nivel'!$F$2:$F$985=$D929,IF('Registro egresos I nivel'!$T$2:$T$985=$C929,IF('Registro egresos I nivel'!$N$2:$N$985=$E929,IF('Registro egresos I nivel'!$Q$2:$Q$985="Oficio",'Registro egresos I nivel'!$J$2:$J$985,0)))))</f>
        <v>0</v>
      </c>
      <c r="G929" s="184" t="s">
        <v>4738</v>
      </c>
    </row>
    <row r="930" spans="1:7" ht="12.75">
      <c r="A930" s="85">
        <v>2023</v>
      </c>
      <c r="B930" s="184" t="s">
        <v>649</v>
      </c>
      <c r="C930" s="180">
        <v>78</v>
      </c>
      <c r="D930" s="184" t="s">
        <v>43</v>
      </c>
      <c r="E930" s="184" t="s">
        <v>47</v>
      </c>
      <c r="F930" s="85">
        <f t="array" ref="F930">SUM(IF('Registro egresos I nivel'!$F$2:$F$985=$D930,IF('Registro egresos I nivel'!$T$2:$T$985=$C930,IF('Registro egresos I nivel'!$N$2:$N$985=$E930,IF('Registro egresos I nivel'!$Q$2:$Q$985="Oficio",'Registro egresos I nivel'!$J$2:$J$985,0)))))</f>
        <v>0</v>
      </c>
      <c r="G930" s="184" t="s">
        <v>4738</v>
      </c>
    </row>
    <row r="931" spans="1:7" ht="12.75">
      <c r="A931" s="85">
        <v>2023</v>
      </c>
      <c r="B931" s="184" t="s">
        <v>649</v>
      </c>
      <c r="C931" s="180">
        <v>78</v>
      </c>
      <c r="D931" s="184" t="s">
        <v>43</v>
      </c>
      <c r="E931" s="184" t="s">
        <v>4678</v>
      </c>
      <c r="F931" s="85">
        <f t="array" ref="F931">SUM(IF('Registro egresos I nivel'!$F$2:$F$985=$D931,IF('Registro egresos I nivel'!$T$2:$T$985=$C931,IF('Registro egresos I nivel'!$N$2:$N$985="No Renovación Primer Periodo",IF('Registro egresos I nivel'!$Q$2:$Q$985="Oficio",'Registro egresos I nivel'!$J$2:$J$985,0)))))+SUM(IF('Registro egresos I nivel'!$F$2:$F$985=$D931,IF('Registro egresos I nivel'!$T$2:$T$985=$C931,IF('Registro egresos I nivel'!$N$2:$N$985="No Renovación Segundo Periodo",IF('Registro egresos I nivel'!$Q$2:$Q$985="Oficio",'Registro egresos I nivel'!$J$2:$J$985,0)))))</f>
        <v>0</v>
      </c>
      <c r="G931" s="184" t="s">
        <v>4738</v>
      </c>
    </row>
    <row r="932" spans="1:7" ht="14.25">
      <c r="A932" s="85">
        <v>2023</v>
      </c>
      <c r="B932" s="184" t="s">
        <v>650</v>
      </c>
      <c r="C932" s="180">
        <v>78</v>
      </c>
      <c r="D932" s="184" t="s">
        <v>33</v>
      </c>
      <c r="E932" s="352" t="s">
        <v>36</v>
      </c>
      <c r="F932" s="85">
        <f t="array" ref="F932">SUM(IF('Registro egresos II nivel'!$F$2:$F$997=$D932,IF('Registro egresos II nivel'!$T$2:$T$997=$C932,IF('Registro egresos II nivel'!$N$2:$N$997="Renuncia No Voluntaria",'Registro egresos II nivel'!$AB$2:$AB$997,0))))</f>
        <v>0</v>
      </c>
      <c r="G932" s="353" t="s">
        <v>4737</v>
      </c>
    </row>
    <row r="933" spans="1:7" ht="14.25">
      <c r="A933" s="85">
        <v>2023</v>
      </c>
      <c r="B933" s="184" t="s">
        <v>650</v>
      </c>
      <c r="C933" s="180">
        <v>78</v>
      </c>
      <c r="D933" s="184" t="s">
        <v>33</v>
      </c>
      <c r="E933" s="184" t="s">
        <v>47</v>
      </c>
      <c r="F933" s="85">
        <f t="array" ref="F933">SUM(IF('Registro egresos II nivel'!$F$2:$F$997=$D933,IF('Registro egresos II nivel'!$T$2:$T$997=$C933,IF('Registro egresos II nivel'!$N$2:$N$997="Renuncia Voluntaria",'Registro egresos II nivel'!$AB$2:$AB$997,0))))</f>
        <v>0</v>
      </c>
      <c r="G933" s="353" t="s">
        <v>4737</v>
      </c>
    </row>
    <row r="934" spans="1:7" ht="14.25">
      <c r="A934" s="85">
        <v>2023</v>
      </c>
      <c r="B934" s="184" t="s">
        <v>650</v>
      </c>
      <c r="C934" s="180">
        <v>78</v>
      </c>
      <c r="D934" s="184" t="s">
        <v>33</v>
      </c>
      <c r="E934" s="184" t="s">
        <v>4678</v>
      </c>
      <c r="F934" s="85">
        <f t="array" ref="F934">SUM(IF('Registro egresos II nivel'!$F$2:$F$997=$D934,IF('Registro egresos II nivel'!$T$2:$T$997=$C934,IF('Registro egresos II nivel'!$N$2:$N$997="No Renovación Primer Periodo",'Registro egresos II nivel'!$AB$2:$AB$997,0))))+SUM(IF('Registro egresos II nivel'!$F$2:$F$997=$D934,IF('Registro egresos II nivel'!$T$2:$T$997=$C934,IF('Registro egresos II nivel'!$N$2:$N$997="No Renovación Segundo Periodo",'Registro egresos II nivel'!$AB$2:$AB$997,0))))</f>
        <v>0</v>
      </c>
      <c r="G934" s="353" t="s">
        <v>4737</v>
      </c>
    </row>
    <row r="935" spans="1:7" ht="14.25">
      <c r="A935" s="85">
        <v>2023</v>
      </c>
      <c r="B935" s="184" t="s">
        <v>650</v>
      </c>
      <c r="C935" s="180">
        <v>78</v>
      </c>
      <c r="D935" s="184" t="s">
        <v>43</v>
      </c>
      <c r="E935" s="352" t="s">
        <v>36</v>
      </c>
      <c r="F935" s="85">
        <f t="array" ref="F935">SUM(IF('Registro egresos II nivel'!$F$2:$F$997=$D935,IF('Registro egresos II nivel'!$T$2:$T$997=$C935,IF('Registro egresos II nivel'!$N$2:$N$997="Renuncia No Voluntaria",'Registro egresos II nivel'!$AB$2:$AB$997,0))))</f>
        <v>2</v>
      </c>
      <c r="G935" s="184" t="s">
        <v>4738</v>
      </c>
    </row>
    <row r="936" spans="1:7" ht="12.75">
      <c r="A936" s="85">
        <v>2023</v>
      </c>
      <c r="B936" s="184" t="s">
        <v>650</v>
      </c>
      <c r="C936" s="180">
        <v>78</v>
      </c>
      <c r="D936" s="184" t="s">
        <v>43</v>
      </c>
      <c r="E936" s="184" t="s">
        <v>47</v>
      </c>
      <c r="F936" s="85">
        <f t="array" ref="F936">SUM(IF('Registro egresos II nivel'!$F$2:$F$997=$D936,IF('Registro egresos II nivel'!$T$2:$T$997=$C936,IF('Registro egresos II nivel'!$N$2:$N$997="Renuncia Voluntaria",'Registro egresos II nivel'!$AB$2:$AB$997,0))))</f>
        <v>0</v>
      </c>
      <c r="G936" s="184" t="s">
        <v>4738</v>
      </c>
    </row>
    <row r="937" spans="1:7" ht="12.75">
      <c r="A937" s="85">
        <v>2023</v>
      </c>
      <c r="B937" s="184" t="s">
        <v>650</v>
      </c>
      <c r="C937" s="180">
        <v>78</v>
      </c>
      <c r="D937" s="184" t="s">
        <v>43</v>
      </c>
      <c r="E937" s="184" t="s">
        <v>4678</v>
      </c>
      <c r="F937" s="85">
        <f t="array" ref="F937">SUM(IF('Registro egresos II nivel'!$F$2:$F$997=$D937,IF('Registro egresos II nivel'!$T$2:$T$997=$C937,IF('Registro egresos II nivel'!$N$2:$N$997="No Renovación Primer Periodo",'Registro egresos II nivel'!$AB$2:$AB$997,0))))+SUM(IF('Registro egresos II nivel'!$F$2:$F$997=$D937,IF('Registro egresos II nivel'!$T$2:$T$997=$C937,IF('Registro egresos II nivel'!$N$2:$N$997="No Renovación Segundo Periodo",'Registro egresos II nivel'!$AB$2:$AB$997,0))))</f>
        <v>0</v>
      </c>
      <c r="G937" s="184" t="s">
        <v>4738</v>
      </c>
    </row>
    <row r="938" spans="1:7" ht="14.25">
      <c r="A938" s="85">
        <v>2023</v>
      </c>
      <c r="B938" s="184" t="s">
        <v>649</v>
      </c>
      <c r="C938" s="180">
        <v>79</v>
      </c>
      <c r="D938" s="184" t="s">
        <v>33</v>
      </c>
      <c r="E938" s="352" t="s">
        <v>36</v>
      </c>
      <c r="F938" s="85">
        <f t="array" ref="F938">SUM(IF('Registro egresos I nivel'!$F$2:$F$985=$D938,IF('Registro egresos I nivel'!$T$2:$T$985=$C938,IF('Registro egresos I nivel'!$N$2:$N$985=$E938,IF('Registro egresos I nivel'!$Q$2:$Q$985="Oficio",'Registro egresos I nivel'!$J$2:$J$985,0)))))</f>
        <v>0</v>
      </c>
      <c r="G938" s="353" t="s">
        <v>4737</v>
      </c>
    </row>
    <row r="939" spans="1:7" ht="14.25">
      <c r="A939" s="85">
        <v>2023</v>
      </c>
      <c r="B939" s="184" t="s">
        <v>649</v>
      </c>
      <c r="C939" s="180">
        <v>79</v>
      </c>
      <c r="D939" s="184" t="s">
        <v>33</v>
      </c>
      <c r="E939" s="184" t="s">
        <v>47</v>
      </c>
      <c r="F939" s="85">
        <f t="array" ref="F939">SUM(IF('Registro egresos I nivel'!$F$2:$F$985=$D939,IF('Registro egresos I nivel'!$T$2:$T$985=$C939,IF('Registro egresos I nivel'!$N$2:$N$985=$E939,IF('Registro egresos I nivel'!$Q$2:$Q$985="Oficio",'Registro egresos I nivel'!$J$2:$J$985,0)))))</f>
        <v>0</v>
      </c>
      <c r="G939" s="353" t="s">
        <v>4737</v>
      </c>
    </row>
    <row r="940" spans="1:7" ht="14.25">
      <c r="A940" s="85">
        <v>2023</v>
      </c>
      <c r="B940" s="184" t="s">
        <v>649</v>
      </c>
      <c r="C940" s="180">
        <v>79</v>
      </c>
      <c r="D940" s="184" t="s">
        <v>33</v>
      </c>
      <c r="E940" s="184" t="s">
        <v>4678</v>
      </c>
      <c r="F940" s="85">
        <f t="array" ref="F940">SUM(IF('Registro egresos I nivel'!$F$2:$F$985=$D940,IF('Registro egresos I nivel'!$T$2:$T$985=$C940,IF('Registro egresos I nivel'!$N$2:$N$985="No Renovación Primer Periodo",IF('Registro egresos I nivel'!$Q$2:$Q$985="Oficio",'Registro egresos I nivel'!$J$2:$J$985,0)))))+SUM(IF('Registro egresos I nivel'!$F$2:$F$985=$D940,IF('Registro egresos I nivel'!$T$2:$T$985=$C940,IF('Registro egresos I nivel'!$N$2:$N$985="No Renovación Segundo Periodo",IF('Registro egresos I nivel'!$Q$2:$Q$985="Oficio",'Registro egresos I nivel'!$J$2:$J$985,0)))))</f>
        <v>0</v>
      </c>
      <c r="G940" s="353" t="s">
        <v>4737</v>
      </c>
    </row>
    <row r="941" spans="1:7" ht="14.25">
      <c r="A941" s="85">
        <v>2023</v>
      </c>
      <c r="B941" s="184" t="s">
        <v>649</v>
      </c>
      <c r="C941" s="180">
        <v>79</v>
      </c>
      <c r="D941" s="184" t="s">
        <v>43</v>
      </c>
      <c r="E941" s="352" t="s">
        <v>36</v>
      </c>
      <c r="F941" s="85">
        <f t="array" ref="F941">SUM(IF('Registro egresos I nivel'!$F$2:$F$985=$D941,IF('Registro egresos I nivel'!$T$2:$T$985=$C941,IF('Registro egresos I nivel'!$N$2:$N$985=$E941,IF('Registro egresos I nivel'!$Q$2:$Q$985="Oficio",'Registro egresos I nivel'!$J$2:$J$985,0)))))</f>
        <v>0</v>
      </c>
      <c r="G941" s="184" t="s">
        <v>4738</v>
      </c>
    </row>
    <row r="942" spans="1:7" ht="12.75">
      <c r="A942" s="85">
        <v>2023</v>
      </c>
      <c r="B942" s="184" t="s">
        <v>649</v>
      </c>
      <c r="C942" s="180">
        <v>79</v>
      </c>
      <c r="D942" s="184" t="s">
        <v>43</v>
      </c>
      <c r="E942" s="184" t="s">
        <v>47</v>
      </c>
      <c r="F942" s="85">
        <f t="array" ref="F942">SUM(IF('Registro egresos I nivel'!$F$2:$F$985=$D942,IF('Registro egresos I nivel'!$T$2:$T$985=$C942,IF('Registro egresos I nivel'!$N$2:$N$985=$E942,IF('Registro egresos I nivel'!$Q$2:$Q$985="Oficio",'Registro egresos I nivel'!$J$2:$J$985,0)))))</f>
        <v>0</v>
      </c>
      <c r="G942" s="184" t="s">
        <v>4738</v>
      </c>
    </row>
    <row r="943" spans="1:7" ht="12.75">
      <c r="A943" s="85">
        <v>2023</v>
      </c>
      <c r="B943" s="184" t="s">
        <v>649</v>
      </c>
      <c r="C943" s="180">
        <v>79</v>
      </c>
      <c r="D943" s="184" t="s">
        <v>43</v>
      </c>
      <c r="E943" s="184" t="s">
        <v>4678</v>
      </c>
      <c r="F943" s="85">
        <f t="array" ref="F943">SUM(IF('Registro egresos I nivel'!$F$2:$F$985=$D943,IF('Registro egresos I nivel'!$T$2:$T$985=$C943,IF('Registro egresos I nivel'!$N$2:$N$985="No Renovación Primer Periodo",IF('Registro egresos I nivel'!$Q$2:$Q$985="Oficio",'Registro egresos I nivel'!$J$2:$J$985,0)))))+SUM(IF('Registro egresos I nivel'!$F$2:$F$985=$D943,IF('Registro egresos I nivel'!$T$2:$T$985=$C943,IF('Registro egresos I nivel'!$N$2:$N$985="No Renovación Segundo Periodo",IF('Registro egresos I nivel'!$Q$2:$Q$985="Oficio",'Registro egresos I nivel'!$J$2:$J$985,0)))))</f>
        <v>0</v>
      </c>
      <c r="G943" s="184" t="s">
        <v>4738</v>
      </c>
    </row>
    <row r="944" spans="1:7" ht="14.25">
      <c r="A944" s="85">
        <v>2023</v>
      </c>
      <c r="B944" s="184" t="s">
        <v>650</v>
      </c>
      <c r="C944" s="180">
        <v>79</v>
      </c>
      <c r="D944" s="184" t="s">
        <v>33</v>
      </c>
      <c r="E944" s="352" t="s">
        <v>36</v>
      </c>
      <c r="F944" s="85">
        <f t="array" ref="F944">SUM(IF('Registro egresos II nivel'!$F$2:$F$997=$D944,IF('Registro egresos II nivel'!$T$2:$T$997=$C944,IF('Registro egresos II nivel'!$N$2:$N$997="Renuncia No Voluntaria",'Registro egresos II nivel'!$AB$2:$AB$997,0))))</f>
        <v>0</v>
      </c>
      <c r="G944" s="353" t="s">
        <v>4737</v>
      </c>
    </row>
    <row r="945" spans="1:7" ht="14.25">
      <c r="A945" s="85">
        <v>2023</v>
      </c>
      <c r="B945" s="184" t="s">
        <v>650</v>
      </c>
      <c r="C945" s="180">
        <v>79</v>
      </c>
      <c r="D945" s="184" t="s">
        <v>33</v>
      </c>
      <c r="E945" s="184" t="s">
        <v>47</v>
      </c>
      <c r="F945" s="85">
        <f t="array" ref="F945">SUM(IF('Registro egresos II nivel'!$F$2:$F$997=$D945,IF('Registro egresos II nivel'!$T$2:$T$997=$C945,IF('Registro egresos II nivel'!$N$2:$N$997="Renuncia Voluntaria",'Registro egresos II nivel'!$AB$2:$AB$997,0))))</f>
        <v>0</v>
      </c>
      <c r="G945" s="353" t="s">
        <v>4737</v>
      </c>
    </row>
    <row r="946" spans="1:7" ht="14.25">
      <c r="A946" s="85">
        <v>2023</v>
      </c>
      <c r="B946" s="184" t="s">
        <v>650</v>
      </c>
      <c r="C946" s="180">
        <v>79</v>
      </c>
      <c r="D946" s="184" t="s">
        <v>33</v>
      </c>
      <c r="E946" s="184" t="s">
        <v>4678</v>
      </c>
      <c r="F946" s="85">
        <f t="array" ref="F946">SUM(IF('Registro egresos II nivel'!$F$2:$F$997=$D946,IF('Registro egresos II nivel'!$T$2:$T$997=$C946,IF('Registro egresos II nivel'!$N$2:$N$997="No Renovación Primer Periodo",'Registro egresos II nivel'!$AB$2:$AB$997,0))))+SUM(IF('Registro egresos II nivel'!$F$2:$F$997=$D946,IF('Registro egresos II nivel'!$T$2:$T$997=$C946,IF('Registro egresos II nivel'!$N$2:$N$997="No Renovación Segundo Periodo",'Registro egresos II nivel'!$AB$2:$AB$997,0))))</f>
        <v>0</v>
      </c>
      <c r="G946" s="353" t="s">
        <v>4737</v>
      </c>
    </row>
    <row r="947" spans="1:7" ht="14.25">
      <c r="A947" s="85">
        <v>2023</v>
      </c>
      <c r="B947" s="184" t="s">
        <v>650</v>
      </c>
      <c r="C947" s="180">
        <v>79</v>
      </c>
      <c r="D947" s="184" t="s">
        <v>43</v>
      </c>
      <c r="E947" s="352" t="s">
        <v>36</v>
      </c>
      <c r="F947" s="85">
        <f t="array" ref="F947">SUM(IF('Registro egresos II nivel'!$F$2:$F$997=$D947,IF('Registro egresos II nivel'!$T$2:$T$997=$C947,IF('Registro egresos II nivel'!$N$2:$N$997="Renuncia No Voluntaria",'Registro egresos II nivel'!$AB$2:$AB$997,0))))</f>
        <v>0</v>
      </c>
      <c r="G947" s="184" t="s">
        <v>4738</v>
      </c>
    </row>
    <row r="948" spans="1:7" ht="12.75">
      <c r="A948" s="85">
        <v>2023</v>
      </c>
      <c r="B948" s="184" t="s">
        <v>650</v>
      </c>
      <c r="C948" s="180">
        <v>79</v>
      </c>
      <c r="D948" s="184" t="s">
        <v>43</v>
      </c>
      <c r="E948" s="184" t="s">
        <v>47</v>
      </c>
      <c r="F948" s="85">
        <f t="array" ref="F948">SUM(IF('Registro egresos II nivel'!$F$2:$F$997=$D948,IF('Registro egresos II nivel'!$T$2:$T$997=$C948,IF('Registro egresos II nivel'!$N$2:$N$997="Renuncia Voluntaria",'Registro egresos II nivel'!$AB$2:$AB$997,0))))</f>
        <v>0</v>
      </c>
      <c r="G948" s="184" t="s">
        <v>4738</v>
      </c>
    </row>
    <row r="949" spans="1:7" ht="12.75">
      <c r="A949" s="85">
        <v>2023</v>
      </c>
      <c r="B949" s="184" t="s">
        <v>650</v>
      </c>
      <c r="C949" s="180">
        <v>79</v>
      </c>
      <c r="D949" s="184" t="s">
        <v>43</v>
      </c>
      <c r="E949" s="184" t="s">
        <v>4678</v>
      </c>
      <c r="F949" s="85">
        <f t="array" ref="F949">SUM(IF('Registro egresos II nivel'!$F$2:$F$997=$D949,IF('Registro egresos II nivel'!$T$2:$T$997=$C949,IF('Registro egresos II nivel'!$N$2:$N$997="No Renovación Primer Periodo",'Registro egresos II nivel'!$AB$2:$AB$997,0))))+SUM(IF('Registro egresos II nivel'!$F$2:$F$997=$D949,IF('Registro egresos II nivel'!$T$2:$T$997=$C949,IF('Registro egresos II nivel'!$N$2:$N$997="No Renovación Segundo Periodo",'Registro egresos II nivel'!$AB$2:$AB$997,0))))</f>
        <v>0</v>
      </c>
      <c r="G949" s="184" t="s">
        <v>4738</v>
      </c>
    </row>
    <row r="950" spans="1:7" ht="14.25">
      <c r="A950" s="85">
        <v>2023</v>
      </c>
      <c r="B950" s="184" t="s">
        <v>649</v>
      </c>
      <c r="C950" s="180">
        <v>80</v>
      </c>
      <c r="D950" s="184" t="s">
        <v>33</v>
      </c>
      <c r="E950" s="352" t="s">
        <v>36</v>
      </c>
      <c r="F950" s="85">
        <f t="array" ref="F950">SUM(IF('Registro egresos I nivel'!$F$2:$F$985=$D950,IF('Registro egresos I nivel'!$T$2:$T$985=$C950,IF('Registro egresos I nivel'!$N$2:$N$985=$E950,IF('Registro egresos I nivel'!$Q$2:$Q$985="Oficio",'Registro egresos I nivel'!$J$2:$J$985,0)))))</f>
        <v>0</v>
      </c>
      <c r="G950" s="353" t="s">
        <v>4737</v>
      </c>
    </row>
    <row r="951" spans="1:7" ht="14.25">
      <c r="A951" s="85">
        <v>2023</v>
      </c>
      <c r="B951" s="184" t="s">
        <v>649</v>
      </c>
      <c r="C951" s="180">
        <v>80</v>
      </c>
      <c r="D951" s="184" t="s">
        <v>33</v>
      </c>
      <c r="E951" s="184" t="s">
        <v>47</v>
      </c>
      <c r="F951" s="85">
        <f t="array" ref="F951">SUM(IF('Registro egresos I nivel'!$F$2:$F$985=$D951,IF('Registro egresos I nivel'!$T$2:$T$985=$C951,IF('Registro egresos I nivel'!$N$2:$N$985=$E951,IF('Registro egresos I nivel'!$Q$2:$Q$985="Oficio",'Registro egresos I nivel'!$J$2:$J$985,0)))))</f>
        <v>0</v>
      </c>
      <c r="G951" s="353" t="s">
        <v>4737</v>
      </c>
    </row>
    <row r="952" spans="1:7" ht="14.25">
      <c r="A952" s="85">
        <v>2023</v>
      </c>
      <c r="B952" s="184" t="s">
        <v>649</v>
      </c>
      <c r="C952" s="180">
        <v>80</v>
      </c>
      <c r="D952" s="184" t="s">
        <v>33</v>
      </c>
      <c r="E952" s="184" t="s">
        <v>4678</v>
      </c>
      <c r="F952" s="85">
        <f t="array" ref="F952">SUM(IF('Registro egresos I nivel'!$F$2:$F$985=$D952,IF('Registro egresos I nivel'!$T$2:$T$985=$C952,IF('Registro egresos I nivel'!$N$2:$N$985="No Renovación Primer Periodo",IF('Registro egresos I nivel'!$Q$2:$Q$985="Oficio",'Registro egresos I nivel'!$J$2:$J$985,0)))))+SUM(IF('Registro egresos I nivel'!$F$2:$F$985=$D952,IF('Registro egresos I nivel'!$T$2:$T$985=$C952,IF('Registro egresos I nivel'!$N$2:$N$985="No Renovación Segundo Periodo",IF('Registro egresos I nivel'!$Q$2:$Q$985="Oficio",'Registro egresos I nivel'!$J$2:$J$985,0)))))</f>
        <v>0</v>
      </c>
      <c r="G952" s="353" t="s">
        <v>4737</v>
      </c>
    </row>
    <row r="953" spans="1:7" ht="14.25">
      <c r="A953" s="85">
        <v>2023</v>
      </c>
      <c r="B953" s="184" t="s">
        <v>649</v>
      </c>
      <c r="C953" s="180">
        <v>80</v>
      </c>
      <c r="D953" s="184" t="s">
        <v>43</v>
      </c>
      <c r="E953" s="352" t="s">
        <v>36</v>
      </c>
      <c r="F953" s="85">
        <f t="array" ref="F953">SUM(IF('Registro egresos I nivel'!$F$2:$F$985=$D953,IF('Registro egresos I nivel'!$T$2:$T$985=$C953,IF('Registro egresos I nivel'!$N$2:$N$985=$E953,IF('Registro egresos I nivel'!$Q$2:$Q$985="Oficio",'Registro egresos I nivel'!$J$2:$J$985,0)))))</f>
        <v>0</v>
      </c>
      <c r="G953" s="184" t="s">
        <v>4738</v>
      </c>
    </row>
    <row r="954" spans="1:7" ht="12.75">
      <c r="A954" s="85">
        <v>2023</v>
      </c>
      <c r="B954" s="184" t="s">
        <v>649</v>
      </c>
      <c r="C954" s="180">
        <v>80</v>
      </c>
      <c r="D954" s="184" t="s">
        <v>43</v>
      </c>
      <c r="E954" s="184" t="s">
        <v>47</v>
      </c>
      <c r="F954" s="85">
        <f t="array" ref="F954">SUM(IF('Registro egresos I nivel'!$F$2:$F$985=$D954,IF('Registro egresos I nivel'!$T$2:$T$985=$C954,IF('Registro egresos I nivel'!$N$2:$N$985=$E954,IF('Registro egresos I nivel'!$Q$2:$Q$985="Oficio",'Registro egresos I nivel'!$J$2:$J$985,0)))))</f>
        <v>0</v>
      </c>
      <c r="G954" s="184" t="s">
        <v>4738</v>
      </c>
    </row>
    <row r="955" spans="1:7" ht="12.75">
      <c r="A955" s="85">
        <v>2023</v>
      </c>
      <c r="B955" s="184" t="s">
        <v>649</v>
      </c>
      <c r="C955" s="180">
        <v>80</v>
      </c>
      <c r="D955" s="184" t="s">
        <v>43</v>
      </c>
      <c r="E955" s="184" t="s">
        <v>4678</v>
      </c>
      <c r="F955" s="85">
        <f t="array" ref="F955">SUM(IF('Registro egresos I nivel'!$F$2:$F$985=$D955,IF('Registro egresos I nivel'!$T$2:$T$985=$C955,IF('Registro egresos I nivel'!$N$2:$N$985="No Renovación Primer Periodo",IF('Registro egresos I nivel'!$Q$2:$Q$985="Oficio",'Registro egresos I nivel'!$J$2:$J$985,0)))))+SUM(IF('Registro egresos I nivel'!$F$2:$F$985=$D955,IF('Registro egresos I nivel'!$T$2:$T$985=$C955,IF('Registro egresos I nivel'!$N$2:$N$985="No Renovación Segundo Periodo",IF('Registro egresos I nivel'!$Q$2:$Q$985="Oficio",'Registro egresos I nivel'!$J$2:$J$985,0)))))</f>
        <v>0</v>
      </c>
      <c r="G955" s="184" t="s">
        <v>4738</v>
      </c>
    </row>
    <row r="956" spans="1:7" ht="14.25">
      <c r="A956" s="85">
        <v>2023</v>
      </c>
      <c r="B956" s="184" t="s">
        <v>650</v>
      </c>
      <c r="C956" s="180">
        <v>80</v>
      </c>
      <c r="D956" s="184" t="s">
        <v>33</v>
      </c>
      <c r="E956" s="352" t="s">
        <v>36</v>
      </c>
      <c r="F956" s="85">
        <f t="array" ref="F956">SUM(IF('Registro egresos II nivel'!$F$2:$F$997=$D956,IF('Registro egresos II nivel'!$T$2:$T$997=$C956,IF('Registro egresos II nivel'!$N$2:$N$997="Renuncia No Voluntaria",'Registro egresos II nivel'!$AB$2:$AB$997,0))))</f>
        <v>0</v>
      </c>
      <c r="G956" s="353" t="s">
        <v>4737</v>
      </c>
    </row>
    <row r="957" spans="1:7" ht="14.25">
      <c r="A957" s="85">
        <v>2023</v>
      </c>
      <c r="B957" s="184" t="s">
        <v>650</v>
      </c>
      <c r="C957" s="180">
        <v>80</v>
      </c>
      <c r="D957" s="184" t="s">
        <v>33</v>
      </c>
      <c r="E957" s="184" t="s">
        <v>47</v>
      </c>
      <c r="F957" s="85">
        <f t="array" ref="F957">SUM(IF('Registro egresos II nivel'!$F$2:$F$997=$D957,IF('Registro egresos II nivel'!$T$2:$T$997=$C957,IF('Registro egresos II nivel'!$N$2:$N$997="Renuncia Voluntaria",'Registro egresos II nivel'!$AB$2:$AB$997,0))))</f>
        <v>0</v>
      </c>
      <c r="G957" s="353" t="s">
        <v>4737</v>
      </c>
    </row>
    <row r="958" spans="1:7" ht="14.25">
      <c r="A958" s="85">
        <v>2023</v>
      </c>
      <c r="B958" s="184" t="s">
        <v>650</v>
      </c>
      <c r="C958" s="180">
        <v>80</v>
      </c>
      <c r="D958" s="184" t="s">
        <v>33</v>
      </c>
      <c r="E958" s="184" t="s">
        <v>4678</v>
      </c>
      <c r="F958" s="85">
        <f t="array" ref="F958">SUM(IF('Registro egresos II nivel'!$F$2:$F$997=$D958,IF('Registro egresos II nivel'!$T$2:$T$997=$C958,IF('Registro egresos II nivel'!$N$2:$N$997="No Renovación Primer Periodo",'Registro egresos II nivel'!$AB$2:$AB$997,0))))+SUM(IF('Registro egresos II nivel'!$F$2:$F$997=$D958,IF('Registro egresos II nivel'!$T$2:$T$997=$C958,IF('Registro egresos II nivel'!$N$2:$N$997="No Renovación Segundo Periodo",'Registro egresos II nivel'!$AB$2:$AB$997,0))))</f>
        <v>0</v>
      </c>
      <c r="G958" s="353" t="s">
        <v>4737</v>
      </c>
    </row>
    <row r="959" spans="1:7" ht="14.25">
      <c r="A959" s="85">
        <v>2023</v>
      </c>
      <c r="B959" s="184" t="s">
        <v>650</v>
      </c>
      <c r="C959" s="180">
        <v>80</v>
      </c>
      <c r="D959" s="184" t="s">
        <v>43</v>
      </c>
      <c r="E959" s="352" t="s">
        <v>36</v>
      </c>
      <c r="F959" s="85">
        <f t="array" ref="F959">SUM(IF('Registro egresos II nivel'!$F$2:$F$997=$D959,IF('Registro egresos II nivel'!$T$2:$T$997=$C959,IF('Registro egresos II nivel'!$N$2:$N$997="Renuncia No Voluntaria",'Registro egresos II nivel'!$AB$2:$AB$997,0))))</f>
        <v>0</v>
      </c>
      <c r="G959" s="184" t="s">
        <v>4738</v>
      </c>
    </row>
    <row r="960" spans="1:7" ht="12.75">
      <c r="A960" s="85">
        <v>2023</v>
      </c>
      <c r="B960" s="184" t="s">
        <v>650</v>
      </c>
      <c r="C960" s="180">
        <v>80</v>
      </c>
      <c r="D960" s="184" t="s">
        <v>43</v>
      </c>
      <c r="E960" s="184" t="s">
        <v>47</v>
      </c>
      <c r="F960" s="85">
        <f t="array" ref="F960">SUM(IF('Registro egresos II nivel'!$F$2:$F$997=$D960,IF('Registro egresos II nivel'!$T$2:$T$997=$C960,IF('Registro egresos II nivel'!$N$2:$N$997="Renuncia Voluntaria",'Registro egresos II nivel'!$AB$2:$AB$997,0))))</f>
        <v>0</v>
      </c>
      <c r="G960" s="184" t="s">
        <v>4738</v>
      </c>
    </row>
    <row r="961" spans="1:7" ht="12.75">
      <c r="A961" s="85">
        <v>2023</v>
      </c>
      <c r="B961" s="184" t="s">
        <v>650</v>
      </c>
      <c r="C961" s="180">
        <v>80</v>
      </c>
      <c r="D961" s="184" t="s">
        <v>43</v>
      </c>
      <c r="E961" s="184" t="s">
        <v>4678</v>
      </c>
      <c r="F961" s="85">
        <f t="array" ref="F961">SUM(IF('Registro egresos II nivel'!$F$2:$F$997=$D961,IF('Registro egresos II nivel'!$T$2:$T$997=$C961,IF('Registro egresos II nivel'!$N$2:$N$997="No Renovación Primer Periodo",'Registro egresos II nivel'!$AB$2:$AB$997,0))))+SUM(IF('Registro egresos II nivel'!$F$2:$F$997=$D961,IF('Registro egresos II nivel'!$T$2:$T$997=$C961,IF('Registro egresos II nivel'!$N$2:$N$997="No Renovación Segundo Periodo",'Registro egresos II nivel'!$AB$2:$AB$997,0))))</f>
        <v>0</v>
      </c>
      <c r="G961" s="184" t="s">
        <v>4738</v>
      </c>
    </row>
    <row r="962" spans="1:7" ht="14.25">
      <c r="A962" s="85">
        <v>2023</v>
      </c>
      <c r="B962" s="184" t="s">
        <v>649</v>
      </c>
      <c r="C962" s="180">
        <v>81</v>
      </c>
      <c r="D962" s="184" t="s">
        <v>33</v>
      </c>
      <c r="E962" s="352" t="s">
        <v>36</v>
      </c>
      <c r="F962" s="85">
        <f t="array" ref="F962">SUM(IF('Registro egresos I nivel'!$F$2:$F$985=$D962,IF('Registro egresos I nivel'!$T$2:$T$985=$C962,IF('Registro egresos I nivel'!$N$2:$N$985=$E962,IF('Registro egresos I nivel'!$Q$2:$Q$985="Oficio",'Registro egresos I nivel'!$J$2:$J$985,0)))))</f>
        <v>0</v>
      </c>
      <c r="G962" s="353" t="s">
        <v>4737</v>
      </c>
    </row>
    <row r="963" spans="1:7" ht="14.25">
      <c r="A963" s="85">
        <v>2023</v>
      </c>
      <c r="B963" s="184" t="s">
        <v>649</v>
      </c>
      <c r="C963" s="180">
        <v>81</v>
      </c>
      <c r="D963" s="184" t="s">
        <v>33</v>
      </c>
      <c r="E963" s="184" t="s">
        <v>47</v>
      </c>
      <c r="F963" s="85">
        <f t="array" ref="F963">SUM(IF('Registro egresos I nivel'!$F$2:$F$985=$D963,IF('Registro egresos I nivel'!$T$2:$T$985=$C963,IF('Registro egresos I nivel'!$N$2:$N$985=$E963,IF('Registro egresos I nivel'!$Q$2:$Q$985="Oficio",'Registro egresos I nivel'!$J$2:$J$985,0)))))</f>
        <v>0</v>
      </c>
      <c r="G963" s="353" t="s">
        <v>4737</v>
      </c>
    </row>
    <row r="964" spans="1:7" ht="14.25">
      <c r="A964" s="85">
        <v>2023</v>
      </c>
      <c r="B964" s="184" t="s">
        <v>649</v>
      </c>
      <c r="C964" s="180">
        <v>81</v>
      </c>
      <c r="D964" s="184" t="s">
        <v>33</v>
      </c>
      <c r="E964" s="184" t="s">
        <v>4678</v>
      </c>
      <c r="F964" s="85">
        <f t="array" ref="F964">SUM(IF('Registro egresos I nivel'!$F$2:$F$985=$D964,IF('Registro egresos I nivel'!$T$2:$T$985=$C964,IF('Registro egresos I nivel'!$N$2:$N$985="No Renovación Primer Periodo",IF('Registro egresos I nivel'!$Q$2:$Q$985="Oficio",'Registro egresos I nivel'!$J$2:$J$985,0)))))+SUM(IF('Registro egresos I nivel'!$F$2:$F$985=$D964,IF('Registro egresos I nivel'!$T$2:$T$985=$C964,IF('Registro egresos I nivel'!$N$2:$N$985="No Renovación Segundo Periodo",IF('Registro egresos I nivel'!$Q$2:$Q$985="Oficio",'Registro egresos I nivel'!$J$2:$J$985,0)))))</f>
        <v>0</v>
      </c>
      <c r="G964" s="353" t="s">
        <v>4737</v>
      </c>
    </row>
    <row r="965" spans="1:7" ht="14.25">
      <c r="A965" s="85">
        <v>2023</v>
      </c>
      <c r="B965" s="184" t="s">
        <v>649</v>
      </c>
      <c r="C965" s="180">
        <v>81</v>
      </c>
      <c r="D965" s="184" t="s">
        <v>43</v>
      </c>
      <c r="E965" s="352" t="s">
        <v>36</v>
      </c>
      <c r="F965" s="85">
        <f t="array" ref="F965">SUM(IF('Registro egresos I nivel'!$F$2:$F$985=$D965,IF('Registro egresos I nivel'!$T$2:$T$985=$C965,IF('Registro egresos I nivel'!$N$2:$N$985=$E965,IF('Registro egresos I nivel'!$Q$2:$Q$985="Oficio",'Registro egresos I nivel'!$J$2:$J$985,0)))))</f>
        <v>0</v>
      </c>
      <c r="G965" s="184" t="s">
        <v>4738</v>
      </c>
    </row>
    <row r="966" spans="1:7" ht="12.75">
      <c r="A966" s="85">
        <v>2023</v>
      </c>
      <c r="B966" s="184" t="s">
        <v>649</v>
      </c>
      <c r="C966" s="180">
        <v>81</v>
      </c>
      <c r="D966" s="184" t="s">
        <v>43</v>
      </c>
      <c r="E966" s="184" t="s">
        <v>47</v>
      </c>
      <c r="F966" s="85">
        <f t="array" ref="F966">SUM(IF('Registro egresos I nivel'!$F$2:$F$985=$D966,IF('Registro egresos I nivel'!$T$2:$T$985=$C966,IF('Registro egresos I nivel'!$N$2:$N$985=$E966,IF('Registro egresos I nivel'!$Q$2:$Q$985="Oficio",'Registro egresos I nivel'!$J$2:$J$985,0)))))</f>
        <v>0</v>
      </c>
      <c r="G966" s="184" t="s">
        <v>4738</v>
      </c>
    </row>
    <row r="967" spans="1:7" ht="12.75">
      <c r="A967" s="85">
        <v>2023</v>
      </c>
      <c r="B967" s="184" t="s">
        <v>649</v>
      </c>
      <c r="C967" s="180">
        <v>81</v>
      </c>
      <c r="D967" s="184" t="s">
        <v>43</v>
      </c>
      <c r="E967" s="184" t="s">
        <v>4678</v>
      </c>
      <c r="F967" s="85">
        <f t="array" ref="F967">SUM(IF('Registro egresos I nivel'!$F$2:$F$985=$D967,IF('Registro egresos I nivel'!$T$2:$T$985=$C967,IF('Registro egresos I nivel'!$N$2:$N$985="No Renovación Primer Periodo",IF('Registro egresos I nivel'!$Q$2:$Q$985="Oficio",'Registro egresos I nivel'!$J$2:$J$985,0)))))+SUM(IF('Registro egresos I nivel'!$F$2:$F$985=$D967,IF('Registro egresos I nivel'!$T$2:$T$985=$C967,IF('Registro egresos I nivel'!$N$2:$N$985="No Renovación Segundo Periodo",IF('Registro egresos I nivel'!$Q$2:$Q$985="Oficio",'Registro egresos I nivel'!$J$2:$J$985,0)))))</f>
        <v>0</v>
      </c>
      <c r="G967" s="184" t="s">
        <v>4738</v>
      </c>
    </row>
    <row r="968" spans="1:7" ht="14.25">
      <c r="A968" s="85">
        <v>2023</v>
      </c>
      <c r="B968" s="184" t="s">
        <v>650</v>
      </c>
      <c r="C968" s="180">
        <v>81</v>
      </c>
      <c r="D968" s="184" t="s">
        <v>33</v>
      </c>
      <c r="E968" s="352" t="s">
        <v>36</v>
      </c>
      <c r="F968" s="85">
        <f t="array" ref="F968">SUM(IF('Registro egresos II nivel'!$F$2:$F$997=$D968,IF('Registro egresos II nivel'!$T$2:$T$997=$C968,IF('Registro egresos II nivel'!$N$2:$N$997="Renuncia No Voluntaria",'Registro egresos II nivel'!$AB$2:$AB$997,0))))</f>
        <v>0</v>
      </c>
      <c r="G968" s="353" t="s">
        <v>4737</v>
      </c>
    </row>
    <row r="969" spans="1:7" ht="14.25">
      <c r="A969" s="85">
        <v>2023</v>
      </c>
      <c r="B969" s="184" t="s">
        <v>650</v>
      </c>
      <c r="C969" s="180">
        <v>81</v>
      </c>
      <c r="D969" s="184" t="s">
        <v>33</v>
      </c>
      <c r="E969" s="184" t="s">
        <v>47</v>
      </c>
      <c r="F969" s="85">
        <f t="array" ref="F969">SUM(IF('Registro egresos II nivel'!$F$2:$F$997=$D969,IF('Registro egresos II nivel'!$T$2:$T$997=$C969,IF('Registro egresos II nivel'!$N$2:$N$997="Renuncia Voluntaria",'Registro egresos II nivel'!$AB$2:$AB$997,0))))</f>
        <v>0</v>
      </c>
      <c r="G969" s="353" t="s">
        <v>4737</v>
      </c>
    </row>
    <row r="970" spans="1:7" ht="14.25">
      <c r="A970" s="85">
        <v>2023</v>
      </c>
      <c r="B970" s="184" t="s">
        <v>650</v>
      </c>
      <c r="C970" s="180">
        <v>81</v>
      </c>
      <c r="D970" s="184" t="s">
        <v>33</v>
      </c>
      <c r="E970" s="184" t="s">
        <v>4678</v>
      </c>
      <c r="F970" s="85">
        <f t="array" ref="F970">SUM(IF('Registro egresos II nivel'!$F$2:$F$997=$D970,IF('Registro egresos II nivel'!$T$2:$T$997=$C970,IF('Registro egresos II nivel'!$N$2:$N$997="No Renovación Primer Periodo",'Registro egresos II nivel'!$AB$2:$AB$997,0))))+SUM(IF('Registro egresos II nivel'!$F$2:$F$997=$D970,IF('Registro egresos II nivel'!$T$2:$T$997=$C970,IF('Registro egresos II nivel'!$N$2:$N$997="No Renovación Segundo Periodo",'Registro egresos II nivel'!$AB$2:$AB$997,0))))</f>
        <v>0</v>
      </c>
      <c r="G970" s="353" t="s">
        <v>4737</v>
      </c>
    </row>
    <row r="971" spans="1:7" ht="14.25">
      <c r="A971" s="85">
        <v>2023</v>
      </c>
      <c r="B971" s="184" t="s">
        <v>650</v>
      </c>
      <c r="C971" s="180">
        <v>81</v>
      </c>
      <c r="D971" s="184" t="s">
        <v>43</v>
      </c>
      <c r="E971" s="352" t="s">
        <v>36</v>
      </c>
      <c r="F971" s="85">
        <f t="array" ref="F971">SUM(IF('Registro egresos II nivel'!$F$2:$F$997=$D971,IF('Registro egresos II nivel'!$T$2:$T$997=$C971,IF('Registro egresos II nivel'!$N$2:$N$997="Renuncia No Voluntaria",'Registro egresos II nivel'!$AB$2:$AB$997,0))))</f>
        <v>2</v>
      </c>
      <c r="G971" s="184" t="s">
        <v>4738</v>
      </c>
    </row>
    <row r="972" spans="1:7" ht="12.75">
      <c r="A972" s="85">
        <v>2023</v>
      </c>
      <c r="B972" s="184" t="s">
        <v>650</v>
      </c>
      <c r="C972" s="180">
        <v>81</v>
      </c>
      <c r="D972" s="184" t="s">
        <v>43</v>
      </c>
      <c r="E972" s="184" t="s">
        <v>47</v>
      </c>
      <c r="F972" s="85">
        <f t="array" ref="F972">SUM(IF('Registro egresos II nivel'!$F$2:$F$997=$D972,IF('Registro egresos II nivel'!$T$2:$T$997=$C972,IF('Registro egresos II nivel'!$N$2:$N$997="Renuncia Voluntaria",'Registro egresos II nivel'!$AB$2:$AB$997,0))))</f>
        <v>2</v>
      </c>
      <c r="G972" s="184" t="s">
        <v>4738</v>
      </c>
    </row>
    <row r="973" spans="1:7" ht="12.75">
      <c r="A973" s="85">
        <v>2023</v>
      </c>
      <c r="B973" s="184" t="s">
        <v>650</v>
      </c>
      <c r="C973" s="180">
        <v>81</v>
      </c>
      <c r="D973" s="184" t="s">
        <v>43</v>
      </c>
      <c r="E973" s="184" t="s">
        <v>4678</v>
      </c>
      <c r="F973" s="85">
        <f t="array" ref="F973">SUM(IF('Registro egresos II nivel'!$F$2:$F$997=$D973,IF('Registro egresos II nivel'!$T$2:$T$997=$C973,IF('Registro egresos II nivel'!$N$2:$N$997="No Renovación Primer Periodo",'Registro egresos II nivel'!$AB$2:$AB$997,0))))+SUM(IF('Registro egresos II nivel'!$F$2:$F$997=$D973,IF('Registro egresos II nivel'!$T$2:$T$997=$C973,IF('Registro egresos II nivel'!$N$2:$N$997="No Renovación Segundo Periodo",'Registro egresos II nivel'!$AB$2:$AB$997,0))))</f>
        <v>1</v>
      </c>
      <c r="G973" s="184" t="s">
        <v>4738</v>
      </c>
    </row>
    <row r="974" spans="1:7" ht="14.25">
      <c r="A974" s="85">
        <v>2023</v>
      </c>
      <c r="B974" s="184" t="s">
        <v>649</v>
      </c>
      <c r="C974" s="180">
        <v>82</v>
      </c>
      <c r="D974" s="184" t="s">
        <v>33</v>
      </c>
      <c r="E974" s="352" t="s">
        <v>36</v>
      </c>
      <c r="F974" s="85">
        <f t="array" ref="F974">SUM(IF('Registro egresos I nivel'!$F$2:$F$985=$D974,IF('Registro egresos I nivel'!$T$2:$T$985=$C974,IF('Registro egresos I nivel'!$N$2:$N$985=$E974,IF('Registro egresos I nivel'!$Q$2:$Q$985="Oficio",'Registro egresos I nivel'!$J$2:$J$985,0)))))</f>
        <v>0</v>
      </c>
      <c r="G974" s="353" t="s">
        <v>4737</v>
      </c>
    </row>
    <row r="975" spans="1:7" ht="14.25">
      <c r="A975" s="85">
        <v>2023</v>
      </c>
      <c r="B975" s="184" t="s">
        <v>649</v>
      </c>
      <c r="C975" s="180">
        <v>82</v>
      </c>
      <c r="D975" s="184" t="s">
        <v>33</v>
      </c>
      <c r="E975" s="184" t="s">
        <v>47</v>
      </c>
      <c r="F975" s="85">
        <f t="array" ref="F975">SUM(IF('Registro egresos I nivel'!$F$2:$F$985=$D975,IF('Registro egresos I nivel'!$T$2:$T$985=$C975,IF('Registro egresos I nivel'!$N$2:$N$985=$E975,IF('Registro egresos I nivel'!$Q$2:$Q$985="Oficio",'Registro egresos I nivel'!$J$2:$J$985,0)))))</f>
        <v>0</v>
      </c>
      <c r="G975" s="353" t="s">
        <v>4737</v>
      </c>
    </row>
    <row r="976" spans="1:7" ht="14.25">
      <c r="A976" s="85">
        <v>2023</v>
      </c>
      <c r="B976" s="184" t="s">
        <v>649</v>
      </c>
      <c r="C976" s="180">
        <v>82</v>
      </c>
      <c r="D976" s="184" t="s">
        <v>33</v>
      </c>
      <c r="E976" s="184" t="s">
        <v>4678</v>
      </c>
      <c r="F976" s="85">
        <f t="array" ref="F976">SUM(IF('Registro egresos I nivel'!$F$2:$F$985=$D976,IF('Registro egresos I nivel'!$T$2:$T$985=$C976,IF('Registro egresos I nivel'!$N$2:$N$985="No Renovación Primer Periodo",IF('Registro egresos I nivel'!$Q$2:$Q$985="Oficio",'Registro egresos I nivel'!$J$2:$J$985,0)))))+SUM(IF('Registro egresos I nivel'!$F$2:$F$985=$D976,IF('Registro egresos I nivel'!$T$2:$T$985=$C976,IF('Registro egresos I nivel'!$N$2:$N$985="No Renovación Segundo Periodo",IF('Registro egresos I nivel'!$Q$2:$Q$985="Oficio",'Registro egresos I nivel'!$J$2:$J$985,0)))))</f>
        <v>0</v>
      </c>
      <c r="G976" s="353" t="s">
        <v>4737</v>
      </c>
    </row>
    <row r="977" spans="1:7" ht="14.25">
      <c r="A977" s="85">
        <v>2023</v>
      </c>
      <c r="B977" s="184" t="s">
        <v>649</v>
      </c>
      <c r="C977" s="180">
        <v>82</v>
      </c>
      <c r="D977" s="184" t="s">
        <v>43</v>
      </c>
      <c r="E977" s="352" t="s">
        <v>36</v>
      </c>
      <c r="F977" s="85">
        <f t="array" ref="F977">SUM(IF('Registro egresos I nivel'!$F$2:$F$985=$D977,IF('Registro egresos I nivel'!$T$2:$T$985=$C977,IF('Registro egresos I nivel'!$N$2:$N$985=$E977,IF('Registro egresos I nivel'!$Q$2:$Q$985="Oficio",'Registro egresos I nivel'!$J$2:$J$985,0)))))</f>
        <v>0</v>
      </c>
      <c r="G977" s="184" t="s">
        <v>4738</v>
      </c>
    </row>
    <row r="978" spans="1:7" ht="12.75">
      <c r="A978" s="85">
        <v>2023</v>
      </c>
      <c r="B978" s="184" t="s">
        <v>649</v>
      </c>
      <c r="C978" s="180">
        <v>82</v>
      </c>
      <c r="D978" s="184" t="s">
        <v>43</v>
      </c>
      <c r="E978" s="184" t="s">
        <v>47</v>
      </c>
      <c r="F978" s="85">
        <f t="array" ref="F978">SUM(IF('Registro egresos I nivel'!$F$2:$F$985=$D978,IF('Registro egresos I nivel'!$T$2:$T$985=$C978,IF('Registro egresos I nivel'!$N$2:$N$985=$E978,IF('Registro egresos I nivel'!$Q$2:$Q$985="Oficio",'Registro egresos I nivel'!$J$2:$J$985,0)))))</f>
        <v>0</v>
      </c>
      <c r="G978" s="184" t="s">
        <v>4738</v>
      </c>
    </row>
    <row r="979" spans="1:7" ht="12.75">
      <c r="A979" s="85">
        <v>2023</v>
      </c>
      <c r="B979" s="184" t="s">
        <v>649</v>
      </c>
      <c r="C979" s="180">
        <v>82</v>
      </c>
      <c r="D979" s="184" t="s">
        <v>43</v>
      </c>
      <c r="E979" s="184" t="s">
        <v>4678</v>
      </c>
      <c r="F979" s="85">
        <f t="array" ref="F979">SUM(IF('Registro egresos I nivel'!$F$2:$F$985=$D979,IF('Registro egresos I nivel'!$T$2:$T$985=$C979,IF('Registro egresos I nivel'!$N$2:$N$985="No Renovación Primer Periodo",IF('Registro egresos I nivel'!$Q$2:$Q$985="Oficio",'Registro egresos I nivel'!$J$2:$J$985,0)))))+SUM(IF('Registro egresos I nivel'!$F$2:$F$985=$D979,IF('Registro egresos I nivel'!$T$2:$T$985=$C979,IF('Registro egresos I nivel'!$N$2:$N$985="No Renovación Segundo Periodo",IF('Registro egresos I nivel'!$Q$2:$Q$985="Oficio",'Registro egresos I nivel'!$J$2:$J$985,0)))))</f>
        <v>0</v>
      </c>
      <c r="G979" s="184" t="s">
        <v>4738</v>
      </c>
    </row>
    <row r="980" spans="1:7" ht="14.25">
      <c r="A980" s="85">
        <v>2023</v>
      </c>
      <c r="B980" s="184" t="s">
        <v>650</v>
      </c>
      <c r="C980" s="180">
        <v>82</v>
      </c>
      <c r="D980" s="184" t="s">
        <v>33</v>
      </c>
      <c r="E980" s="352" t="s">
        <v>36</v>
      </c>
      <c r="F980" s="85">
        <f t="array" ref="F980">SUM(IF('Registro egresos II nivel'!$F$2:$F$997=$D980,IF('Registro egresos II nivel'!$T$2:$T$997=$C980,IF('Registro egresos II nivel'!$N$2:$N$997="Renuncia No Voluntaria",'Registro egresos II nivel'!$AB$2:$AB$997,0))))</f>
        <v>1</v>
      </c>
      <c r="G980" s="353" t="s">
        <v>4737</v>
      </c>
    </row>
    <row r="981" spans="1:7" ht="14.25">
      <c r="A981" s="85">
        <v>2023</v>
      </c>
      <c r="B981" s="184" t="s">
        <v>650</v>
      </c>
      <c r="C981" s="180">
        <v>82</v>
      </c>
      <c r="D981" s="184" t="s">
        <v>33</v>
      </c>
      <c r="E981" s="184" t="s">
        <v>47</v>
      </c>
      <c r="F981" s="85">
        <f t="array" ref="F981">SUM(IF('Registro egresos II nivel'!$F$2:$F$997=$D981,IF('Registro egresos II nivel'!$T$2:$T$997=$C981,IF('Registro egresos II nivel'!$N$2:$N$997="Renuncia Voluntaria",'Registro egresos II nivel'!$AB$2:$AB$997,0))))</f>
        <v>0</v>
      </c>
      <c r="G981" s="353" t="s">
        <v>4737</v>
      </c>
    </row>
    <row r="982" spans="1:7" ht="14.25">
      <c r="A982" s="85">
        <v>2023</v>
      </c>
      <c r="B982" s="184" t="s">
        <v>650</v>
      </c>
      <c r="C982" s="180">
        <v>82</v>
      </c>
      <c r="D982" s="184" t="s">
        <v>33</v>
      </c>
      <c r="E982" s="184" t="s">
        <v>4678</v>
      </c>
      <c r="F982" s="85">
        <f t="array" ref="F982">SUM(IF('Registro egresos II nivel'!$F$2:$F$997=$D982,IF('Registro egresos II nivel'!$T$2:$T$997=$C982,IF('Registro egresos II nivel'!$N$2:$N$997="No Renovación Primer Periodo",'Registro egresos II nivel'!$AB$2:$AB$997,0))))+SUM(IF('Registro egresos II nivel'!$F$2:$F$997=$D982,IF('Registro egresos II nivel'!$T$2:$T$997=$C982,IF('Registro egresos II nivel'!$N$2:$N$997="No Renovación Segundo Periodo",'Registro egresos II nivel'!$AB$2:$AB$997,0))))</f>
        <v>0</v>
      </c>
      <c r="G982" s="353" t="s">
        <v>4737</v>
      </c>
    </row>
    <row r="983" spans="1:7" ht="14.25">
      <c r="A983" s="85">
        <v>2023</v>
      </c>
      <c r="B983" s="184" t="s">
        <v>650</v>
      </c>
      <c r="C983" s="180">
        <v>82</v>
      </c>
      <c r="D983" s="184" t="s">
        <v>43</v>
      </c>
      <c r="E983" s="352" t="s">
        <v>36</v>
      </c>
      <c r="F983" s="85">
        <f t="array" ref="F983">SUM(IF('Registro egresos II nivel'!$F$2:$F$997=$D983,IF('Registro egresos II nivel'!$T$2:$T$997=$C983,IF('Registro egresos II nivel'!$N$2:$N$997="Renuncia No Voluntaria",'Registro egresos II nivel'!$AB$2:$AB$997,0))))</f>
        <v>6</v>
      </c>
      <c r="G983" s="184" t="s">
        <v>4738</v>
      </c>
    </row>
    <row r="984" spans="1:7" ht="12.75">
      <c r="A984" s="85">
        <v>2023</v>
      </c>
      <c r="B984" s="184" t="s">
        <v>650</v>
      </c>
      <c r="C984" s="180">
        <v>82</v>
      </c>
      <c r="D984" s="184" t="s">
        <v>43</v>
      </c>
      <c r="E984" s="184" t="s">
        <v>47</v>
      </c>
      <c r="F984" s="85">
        <f t="array" ref="F984">SUM(IF('Registro egresos II nivel'!$F$2:$F$997=$D984,IF('Registro egresos II nivel'!$T$2:$T$997=$C984,IF('Registro egresos II nivel'!$N$2:$N$997="Renuncia Voluntaria",'Registro egresos II nivel'!$AB$2:$AB$997,0))))</f>
        <v>0</v>
      </c>
      <c r="G984" s="184" t="s">
        <v>4738</v>
      </c>
    </row>
    <row r="985" spans="1:7" ht="12.75">
      <c r="A985" s="85">
        <v>2023</v>
      </c>
      <c r="B985" s="184" t="s">
        <v>650</v>
      </c>
      <c r="C985" s="180">
        <v>82</v>
      </c>
      <c r="D985" s="184" t="s">
        <v>43</v>
      </c>
      <c r="E985" s="184" t="s">
        <v>4678</v>
      </c>
      <c r="F985" s="85">
        <f t="array" ref="F985">SUM(IF('Registro egresos II nivel'!$F$2:$F$997=$D985,IF('Registro egresos II nivel'!$T$2:$T$997=$C985,IF('Registro egresos II nivel'!$N$2:$N$997="No Renovación Primer Periodo",'Registro egresos II nivel'!$AB$2:$AB$997,0))))+SUM(IF('Registro egresos II nivel'!$F$2:$F$997=$D985,IF('Registro egresos II nivel'!$T$2:$T$997=$C985,IF('Registro egresos II nivel'!$N$2:$N$997="No Renovación Segundo Periodo",'Registro egresos II nivel'!$AB$2:$AB$997,0))))</f>
        <v>1</v>
      </c>
      <c r="G985" s="184" t="s">
        <v>4738</v>
      </c>
    </row>
    <row r="986" spans="1:7" ht="14.25">
      <c r="A986" s="85">
        <v>2023</v>
      </c>
      <c r="B986" s="184" t="s">
        <v>649</v>
      </c>
      <c r="C986" s="180">
        <v>83</v>
      </c>
      <c r="D986" s="184" t="s">
        <v>33</v>
      </c>
      <c r="E986" s="352" t="s">
        <v>36</v>
      </c>
      <c r="F986" s="85">
        <f t="array" ref="F986">SUM(IF('Registro egresos I nivel'!$F$2:$F$985=$D986,IF('Registro egresos I nivel'!$T$2:$T$985=$C986,IF('Registro egresos I nivel'!$N$2:$N$985=$E986,IF('Registro egresos I nivel'!$Q$2:$Q$985="Oficio",'Registro egresos I nivel'!$J$2:$J$985,0)))))</f>
        <v>0</v>
      </c>
      <c r="G986" s="353" t="s">
        <v>4737</v>
      </c>
    </row>
    <row r="987" spans="1:7" ht="14.25">
      <c r="A987" s="85">
        <v>2023</v>
      </c>
      <c r="B987" s="184" t="s">
        <v>649</v>
      </c>
      <c r="C987" s="180">
        <v>83</v>
      </c>
      <c r="D987" s="184" t="s">
        <v>33</v>
      </c>
      <c r="E987" s="184" t="s">
        <v>47</v>
      </c>
      <c r="F987" s="85">
        <f t="array" ref="F987">SUM(IF('Registro egresos I nivel'!$F$2:$F$985=$D987,IF('Registro egresos I nivel'!$T$2:$T$985=$C987,IF('Registro egresos I nivel'!$N$2:$N$985=$E987,IF('Registro egresos I nivel'!$Q$2:$Q$985="Oficio",'Registro egresos I nivel'!$J$2:$J$985,0)))))</f>
        <v>0</v>
      </c>
      <c r="G987" s="353" t="s">
        <v>4737</v>
      </c>
    </row>
    <row r="988" spans="1:7" ht="14.25">
      <c r="A988" s="85">
        <v>2023</v>
      </c>
      <c r="B988" s="184" t="s">
        <v>649</v>
      </c>
      <c r="C988" s="180">
        <v>83</v>
      </c>
      <c r="D988" s="184" t="s">
        <v>33</v>
      </c>
      <c r="E988" s="184" t="s">
        <v>4678</v>
      </c>
      <c r="F988" s="85">
        <f t="array" ref="F988">SUM(IF('Registro egresos I nivel'!$F$2:$F$985=$D988,IF('Registro egresos I nivel'!$T$2:$T$985=$C988,IF('Registro egresos I nivel'!$N$2:$N$985="No Renovación Primer Periodo",IF('Registro egresos I nivel'!$Q$2:$Q$985="Oficio",'Registro egresos I nivel'!$J$2:$J$985,0)))))+SUM(IF('Registro egresos I nivel'!$F$2:$F$985=$D988,IF('Registro egresos I nivel'!$T$2:$T$985=$C988,IF('Registro egresos I nivel'!$N$2:$N$985="No Renovación Segundo Periodo",IF('Registro egresos I nivel'!$Q$2:$Q$985="Oficio",'Registro egresos I nivel'!$J$2:$J$985,0)))))</f>
        <v>0</v>
      </c>
      <c r="G988" s="353" t="s">
        <v>4737</v>
      </c>
    </row>
    <row r="989" spans="1:7" ht="14.25">
      <c r="A989" s="85">
        <v>2023</v>
      </c>
      <c r="B989" s="184" t="s">
        <v>649</v>
      </c>
      <c r="C989" s="180">
        <v>83</v>
      </c>
      <c r="D989" s="184" t="s">
        <v>43</v>
      </c>
      <c r="E989" s="352" t="s">
        <v>36</v>
      </c>
      <c r="F989" s="85">
        <f t="array" ref="F989">SUM(IF('Registro egresos I nivel'!$F$2:$F$985=$D989,IF('Registro egresos I nivel'!$T$2:$T$985=$C989,IF('Registro egresos I nivel'!$N$2:$N$985=$E989,IF('Registro egresos I nivel'!$Q$2:$Q$985="Oficio",'Registro egresos I nivel'!$J$2:$J$985,0)))))</f>
        <v>0</v>
      </c>
      <c r="G989" s="184" t="s">
        <v>4738</v>
      </c>
    </row>
    <row r="990" spans="1:7" ht="12.75">
      <c r="A990" s="85">
        <v>2023</v>
      </c>
      <c r="B990" s="184" t="s">
        <v>649</v>
      </c>
      <c r="C990" s="180">
        <v>83</v>
      </c>
      <c r="D990" s="184" t="s">
        <v>43</v>
      </c>
      <c r="E990" s="184" t="s">
        <v>47</v>
      </c>
      <c r="F990" s="85">
        <f t="array" ref="F990">SUM(IF('Registro egresos I nivel'!$F$2:$F$985=$D990,IF('Registro egresos I nivel'!$T$2:$T$985=$C990,IF('Registro egresos I nivel'!$N$2:$N$985=$E990,IF('Registro egresos I nivel'!$Q$2:$Q$985="Oficio",'Registro egresos I nivel'!$J$2:$J$985,0)))))</f>
        <v>0</v>
      </c>
      <c r="G990" s="184" t="s">
        <v>4738</v>
      </c>
    </row>
    <row r="991" spans="1:7" ht="12.75">
      <c r="A991" s="85">
        <v>2023</v>
      </c>
      <c r="B991" s="184" t="s">
        <v>649</v>
      </c>
      <c r="C991" s="180">
        <v>83</v>
      </c>
      <c r="D991" s="184" t="s">
        <v>43</v>
      </c>
      <c r="E991" s="184" t="s">
        <v>4678</v>
      </c>
      <c r="F991" s="85">
        <f t="array" ref="F991">SUM(IF('Registro egresos I nivel'!$F$2:$F$985=$D991,IF('Registro egresos I nivel'!$T$2:$T$985=$C991,IF('Registro egresos I nivel'!$N$2:$N$985="No Renovación Primer Periodo",IF('Registro egresos I nivel'!$Q$2:$Q$985="Oficio",'Registro egresos I nivel'!$J$2:$J$985,0)))))+SUM(IF('Registro egresos I nivel'!$F$2:$F$985=$D991,IF('Registro egresos I nivel'!$T$2:$T$985=$C991,IF('Registro egresos I nivel'!$N$2:$N$985="No Renovación Segundo Periodo",IF('Registro egresos I nivel'!$Q$2:$Q$985="Oficio",'Registro egresos I nivel'!$J$2:$J$985,0)))))</f>
        <v>0</v>
      </c>
      <c r="G991" s="184" t="s">
        <v>4738</v>
      </c>
    </row>
    <row r="992" spans="1:7" ht="14.25">
      <c r="A992" s="85">
        <v>2023</v>
      </c>
      <c r="B992" s="184" t="s">
        <v>650</v>
      </c>
      <c r="C992" s="180">
        <v>83</v>
      </c>
      <c r="D992" s="184" t="s">
        <v>33</v>
      </c>
      <c r="E992" s="352" t="s">
        <v>36</v>
      </c>
      <c r="F992" s="85">
        <f t="array" ref="F992">SUM(IF('Registro egresos II nivel'!$F$2:$F$997=$D992,IF('Registro egresos II nivel'!$T$2:$T$997=$C992,IF('Registro egresos II nivel'!$N$2:$N$997="Renuncia No Voluntaria",'Registro egresos II nivel'!$AB$2:$AB$997,0))))</f>
        <v>1</v>
      </c>
      <c r="G992" s="353" t="s">
        <v>4737</v>
      </c>
    </row>
    <row r="993" spans="1:7" ht="14.25">
      <c r="A993" s="85">
        <v>2023</v>
      </c>
      <c r="B993" s="184" t="s">
        <v>650</v>
      </c>
      <c r="C993" s="180">
        <v>83</v>
      </c>
      <c r="D993" s="184" t="s">
        <v>33</v>
      </c>
      <c r="E993" s="184" t="s">
        <v>47</v>
      </c>
      <c r="F993" s="85">
        <f t="array" ref="F993">SUM(IF('Registro egresos II nivel'!$F$2:$F$997=$D993,IF('Registro egresos II nivel'!$T$2:$T$997=$C993,IF('Registro egresos II nivel'!$N$2:$N$997="Renuncia Voluntaria",'Registro egresos II nivel'!$AB$2:$AB$997,0))))</f>
        <v>0</v>
      </c>
      <c r="G993" s="353" t="s">
        <v>4737</v>
      </c>
    </row>
    <row r="994" spans="1:7" ht="14.25">
      <c r="A994" s="85">
        <v>2023</v>
      </c>
      <c r="B994" s="184" t="s">
        <v>650</v>
      </c>
      <c r="C994" s="180">
        <v>83</v>
      </c>
      <c r="D994" s="184" t="s">
        <v>33</v>
      </c>
      <c r="E994" s="184" t="s">
        <v>4678</v>
      </c>
      <c r="F994" s="85">
        <f t="array" ref="F994">SUM(IF('Registro egresos II nivel'!$F$2:$F$997=$D994,IF('Registro egresos II nivel'!$T$2:$T$997=$C994,IF('Registro egresos II nivel'!$N$2:$N$997="No Renovación Primer Periodo",'Registro egresos II nivel'!$AB$2:$AB$997,0))))+SUM(IF('Registro egresos II nivel'!$F$2:$F$997=$D994,IF('Registro egresos II nivel'!$T$2:$T$997=$C994,IF('Registro egresos II nivel'!$N$2:$N$997="No Renovación Segundo Periodo",'Registro egresos II nivel'!$AB$2:$AB$997,0))))</f>
        <v>0</v>
      </c>
      <c r="G994" s="353" t="s">
        <v>4737</v>
      </c>
    </row>
    <row r="995" spans="1:7" ht="14.25">
      <c r="A995" s="85">
        <v>2023</v>
      </c>
      <c r="B995" s="184" t="s">
        <v>650</v>
      </c>
      <c r="C995" s="180">
        <v>83</v>
      </c>
      <c r="D995" s="184" t="s">
        <v>43</v>
      </c>
      <c r="E995" s="352" t="s">
        <v>36</v>
      </c>
      <c r="F995" s="85">
        <f t="array" ref="F995">SUM(IF('Registro egresos II nivel'!$F$2:$F$997=$D995,IF('Registro egresos II nivel'!$T$2:$T$997=$C995,IF('Registro egresos II nivel'!$N$2:$N$997="Renuncia No Voluntaria",'Registro egresos II nivel'!$AB$2:$AB$997,0))))</f>
        <v>0</v>
      </c>
      <c r="G995" s="184" t="s">
        <v>4738</v>
      </c>
    </row>
    <row r="996" spans="1:7" ht="12.75">
      <c r="A996" s="85">
        <v>2023</v>
      </c>
      <c r="B996" s="184" t="s">
        <v>650</v>
      </c>
      <c r="C996" s="180">
        <v>83</v>
      </c>
      <c r="D996" s="184" t="s">
        <v>43</v>
      </c>
      <c r="E996" s="184" t="s">
        <v>47</v>
      </c>
      <c r="F996" s="85">
        <f t="array" ref="F996">SUM(IF('Registro egresos II nivel'!$F$2:$F$997=$D996,IF('Registro egresos II nivel'!$T$2:$T$997=$C996,IF('Registro egresos II nivel'!$N$2:$N$997="Renuncia Voluntaria",'Registro egresos II nivel'!$AB$2:$AB$997,0))))</f>
        <v>0</v>
      </c>
      <c r="G996" s="184" t="s">
        <v>4738</v>
      </c>
    </row>
    <row r="997" spans="1:7" ht="12.75">
      <c r="A997" s="85">
        <v>2023</v>
      </c>
      <c r="B997" s="184" t="s">
        <v>650</v>
      </c>
      <c r="C997" s="180">
        <v>83</v>
      </c>
      <c r="D997" s="184" t="s">
        <v>43</v>
      </c>
      <c r="E997" s="184" t="s">
        <v>4678</v>
      </c>
      <c r="F997" s="85">
        <f t="array" ref="F997">SUM(IF('Registro egresos II nivel'!$F$2:$F$997=$D997,IF('Registro egresos II nivel'!$T$2:$T$997=$C997,IF('Registro egresos II nivel'!$N$2:$N$997="No Renovación Primer Periodo",'Registro egresos II nivel'!$AB$2:$AB$997,0))))+SUM(IF('Registro egresos II nivel'!$F$2:$F$997=$D997,IF('Registro egresos II nivel'!$T$2:$T$997=$C997,IF('Registro egresos II nivel'!$N$2:$N$997="No Renovación Segundo Periodo",'Registro egresos II nivel'!$AB$2:$AB$997,0))))</f>
        <v>0</v>
      </c>
      <c r="G997" s="184" t="s">
        <v>4738</v>
      </c>
    </row>
    <row r="998" spans="1:7" ht="14.25">
      <c r="A998" s="85">
        <v>2023</v>
      </c>
      <c r="B998" s="184" t="s">
        <v>649</v>
      </c>
      <c r="C998" s="180">
        <v>84</v>
      </c>
      <c r="D998" s="184" t="s">
        <v>33</v>
      </c>
      <c r="E998" s="352" t="s">
        <v>36</v>
      </c>
      <c r="F998" s="85">
        <f t="array" ref="F998">SUM(IF('Registro egresos I nivel'!$F$2:$F$985=$D998,IF('Registro egresos I nivel'!$T$2:$T$985=$C998,IF('Registro egresos I nivel'!$N$2:$N$985=$E998,IF('Registro egresos I nivel'!$Q$2:$Q$985="Oficio",'Registro egresos I nivel'!$J$2:$J$985,0)))))</f>
        <v>0</v>
      </c>
      <c r="G998" s="353" t="s">
        <v>4737</v>
      </c>
    </row>
    <row r="999" spans="1:7" ht="14.25">
      <c r="A999" s="85">
        <v>2023</v>
      </c>
      <c r="B999" s="184" t="s">
        <v>649</v>
      </c>
      <c r="C999" s="180">
        <v>84</v>
      </c>
      <c r="D999" s="184" t="s">
        <v>33</v>
      </c>
      <c r="E999" s="184" t="s">
        <v>47</v>
      </c>
      <c r="F999" s="85">
        <f t="array" ref="F999">SUM(IF('Registro egresos I nivel'!$F$2:$F$985=$D999,IF('Registro egresos I nivel'!$T$2:$T$985=$C999,IF('Registro egresos I nivel'!$N$2:$N$985=$E999,IF('Registro egresos I nivel'!$Q$2:$Q$985="Oficio",'Registro egresos I nivel'!$J$2:$J$985,0)))))</f>
        <v>0</v>
      </c>
      <c r="G999" s="353" t="s">
        <v>4737</v>
      </c>
    </row>
    <row r="1000" spans="1:7" ht="14.25">
      <c r="A1000" s="85">
        <v>2023</v>
      </c>
      <c r="B1000" s="184" t="s">
        <v>649</v>
      </c>
      <c r="C1000" s="180">
        <v>84</v>
      </c>
      <c r="D1000" s="184" t="s">
        <v>33</v>
      </c>
      <c r="E1000" s="184" t="s">
        <v>4678</v>
      </c>
      <c r="F1000" s="85">
        <f t="array" ref="F1000">SUM(IF('Registro egresos I nivel'!$F$2:$F$985=$D1000,IF('Registro egresos I nivel'!$T$2:$T$985=$C1000,IF('Registro egresos I nivel'!$N$2:$N$985="No Renovación Primer Periodo",IF('Registro egresos I nivel'!$Q$2:$Q$985="Oficio",'Registro egresos I nivel'!$J$2:$J$985,0)))))+SUM(IF('Registro egresos I nivel'!$F$2:$F$985=$D1000,IF('Registro egresos I nivel'!$T$2:$T$985=$C1000,IF('Registro egresos I nivel'!$N$2:$N$985="No Renovación Segundo Periodo",IF('Registro egresos I nivel'!$Q$2:$Q$985="Oficio",'Registro egresos I nivel'!$J$2:$J$985,0)))))</f>
        <v>0</v>
      </c>
      <c r="G1000" s="353" t="s">
        <v>4737</v>
      </c>
    </row>
    <row r="1001" spans="1:7" ht="14.25">
      <c r="A1001" s="85">
        <v>2023</v>
      </c>
      <c r="B1001" s="184" t="s">
        <v>649</v>
      </c>
      <c r="C1001" s="180">
        <v>84</v>
      </c>
      <c r="D1001" s="184" t="s">
        <v>43</v>
      </c>
      <c r="E1001" s="352" t="s">
        <v>36</v>
      </c>
      <c r="F1001" s="85">
        <f t="array" ref="F1001">SUM(IF('Registro egresos I nivel'!$F$2:$F$985=$D1001,IF('Registro egresos I nivel'!$T$2:$T$985=$C1001,IF('Registro egresos I nivel'!$N$2:$N$985=$E1001,IF('Registro egresos I nivel'!$Q$2:$Q$985="Oficio",'Registro egresos I nivel'!$J$2:$J$985,0)))))</f>
        <v>0</v>
      </c>
      <c r="G1001" s="184" t="s">
        <v>4738</v>
      </c>
    </row>
    <row r="1002" spans="1:7" ht="12.75">
      <c r="A1002" s="85">
        <v>2023</v>
      </c>
      <c r="B1002" s="184" t="s">
        <v>649</v>
      </c>
      <c r="C1002" s="180">
        <v>84</v>
      </c>
      <c r="D1002" s="184" t="s">
        <v>43</v>
      </c>
      <c r="E1002" s="184" t="s">
        <v>47</v>
      </c>
      <c r="F1002" s="85">
        <f t="array" ref="F1002">SUM(IF('Registro egresos I nivel'!$F$2:$F$985=$D1002,IF('Registro egresos I nivel'!$T$2:$T$985=$C1002,IF('Registro egresos I nivel'!$N$2:$N$985=$E1002,IF('Registro egresos I nivel'!$Q$2:$Q$985="Oficio",'Registro egresos I nivel'!$J$2:$J$985,0)))))</f>
        <v>0</v>
      </c>
      <c r="G1002" s="184" t="s">
        <v>4738</v>
      </c>
    </row>
    <row r="1003" spans="1:7" ht="12.75">
      <c r="A1003" s="85">
        <v>2023</v>
      </c>
      <c r="B1003" s="184" t="s">
        <v>649</v>
      </c>
      <c r="C1003" s="180">
        <v>84</v>
      </c>
      <c r="D1003" s="184" t="s">
        <v>43</v>
      </c>
      <c r="E1003" s="184" t="s">
        <v>4678</v>
      </c>
      <c r="F1003" s="85">
        <f t="array" ref="F1003">SUM(IF('Registro egresos I nivel'!$F$2:$F$985=$D1003,IF('Registro egresos I nivel'!$T$2:$T$985=$C1003,IF('Registro egresos I nivel'!$N$2:$N$985="No Renovación Primer Periodo",IF('Registro egresos I nivel'!$Q$2:$Q$985="Oficio",'Registro egresos I nivel'!$J$2:$J$985,0)))))+SUM(IF('Registro egresos I nivel'!$F$2:$F$985=$D1003,IF('Registro egresos I nivel'!$T$2:$T$985=$C1003,IF('Registro egresos I nivel'!$N$2:$N$985="No Renovación Segundo Periodo",IF('Registro egresos I nivel'!$Q$2:$Q$985="Oficio",'Registro egresos I nivel'!$J$2:$J$985,0)))))</f>
        <v>0</v>
      </c>
      <c r="G1003" s="184" t="s">
        <v>4738</v>
      </c>
    </row>
    <row r="1004" spans="1:7" ht="14.25">
      <c r="A1004" s="85">
        <v>2023</v>
      </c>
      <c r="B1004" s="184" t="s">
        <v>650</v>
      </c>
      <c r="C1004" s="180">
        <v>84</v>
      </c>
      <c r="D1004" s="184" t="s">
        <v>33</v>
      </c>
      <c r="E1004" s="352" t="s">
        <v>36</v>
      </c>
      <c r="F1004" s="85">
        <f t="array" ref="F1004">SUM(IF('Registro egresos II nivel'!$F$2:$F$997=$D1004,IF('Registro egresos II nivel'!$T$2:$T$997=$C1004,IF('Registro egresos II nivel'!$N$2:$N$997="Renuncia No Voluntaria",'Registro egresos II nivel'!$AB$2:$AB$997,0))))</f>
        <v>0</v>
      </c>
      <c r="G1004" s="353" t="s">
        <v>4737</v>
      </c>
    </row>
    <row r="1005" spans="1:7" ht="14.25">
      <c r="A1005" s="85">
        <v>2023</v>
      </c>
      <c r="B1005" s="184" t="s">
        <v>650</v>
      </c>
      <c r="C1005" s="180">
        <v>84</v>
      </c>
      <c r="D1005" s="184" t="s">
        <v>33</v>
      </c>
      <c r="E1005" s="184" t="s">
        <v>47</v>
      </c>
      <c r="F1005" s="85">
        <f t="array" ref="F1005">SUM(IF('Registro egresos II nivel'!$F$2:$F$997=$D1005,IF('Registro egresos II nivel'!$T$2:$T$997=$C1005,IF('Registro egresos II nivel'!$N$2:$N$997="Renuncia Voluntaria",'Registro egresos II nivel'!$AB$2:$AB$997,0))))</f>
        <v>0</v>
      </c>
      <c r="G1005" s="353" t="s">
        <v>4737</v>
      </c>
    </row>
    <row r="1006" spans="1:7" ht="14.25">
      <c r="A1006" s="85">
        <v>2023</v>
      </c>
      <c r="B1006" s="184" t="s">
        <v>650</v>
      </c>
      <c r="C1006" s="180">
        <v>84</v>
      </c>
      <c r="D1006" s="184" t="s">
        <v>33</v>
      </c>
      <c r="E1006" s="184" t="s">
        <v>4678</v>
      </c>
      <c r="F1006" s="85">
        <f t="array" ref="F1006">SUM(IF('Registro egresos II nivel'!$F$2:$F$997=$D1006,IF('Registro egresos II nivel'!$T$2:$T$997=$C1006,IF('Registro egresos II nivel'!$N$2:$N$997="No Renovación Primer Periodo",'Registro egresos II nivel'!$AB$2:$AB$997,0))))+SUM(IF('Registro egresos II nivel'!$F$2:$F$997=$D1006,IF('Registro egresos II nivel'!$T$2:$T$997=$C1006,IF('Registro egresos II nivel'!$N$2:$N$997="No Renovación Segundo Periodo",'Registro egresos II nivel'!$AB$2:$AB$997,0))))</f>
        <v>0</v>
      </c>
      <c r="G1006" s="353" t="s">
        <v>4737</v>
      </c>
    </row>
    <row r="1007" spans="1:7" ht="14.25">
      <c r="A1007" s="85">
        <v>2023</v>
      </c>
      <c r="B1007" s="184" t="s">
        <v>650</v>
      </c>
      <c r="C1007" s="180">
        <v>84</v>
      </c>
      <c r="D1007" s="184" t="s">
        <v>43</v>
      </c>
      <c r="E1007" s="352" t="s">
        <v>36</v>
      </c>
      <c r="F1007" s="85">
        <f t="array" ref="F1007">SUM(IF('Registro egresos II nivel'!$F$2:$F$997=$D1007,IF('Registro egresos II nivel'!$T$2:$T$997=$C1007,IF('Registro egresos II nivel'!$N$2:$N$997="Renuncia No Voluntaria",'Registro egresos II nivel'!$AB$2:$AB$997,0))))</f>
        <v>2</v>
      </c>
      <c r="G1007" s="184" t="s">
        <v>4738</v>
      </c>
    </row>
    <row r="1008" spans="1:7" ht="12.75">
      <c r="A1008" s="85">
        <v>2023</v>
      </c>
      <c r="B1008" s="184" t="s">
        <v>650</v>
      </c>
      <c r="C1008" s="180">
        <v>84</v>
      </c>
      <c r="D1008" s="184" t="s">
        <v>43</v>
      </c>
      <c r="E1008" s="184" t="s">
        <v>47</v>
      </c>
      <c r="F1008" s="85">
        <f t="array" ref="F1008">SUM(IF('Registro egresos II nivel'!$F$2:$F$997=$D1008,IF('Registro egresos II nivel'!$T$2:$T$997=$C1008,IF('Registro egresos II nivel'!$N$2:$N$997="Renuncia Voluntaria",'Registro egresos II nivel'!$AB$2:$AB$997,0))))</f>
        <v>1</v>
      </c>
      <c r="G1008" s="184" t="s">
        <v>4738</v>
      </c>
    </row>
    <row r="1009" spans="1:7" ht="12.75">
      <c r="A1009" s="85">
        <v>2023</v>
      </c>
      <c r="B1009" s="184" t="s">
        <v>650</v>
      </c>
      <c r="C1009" s="180">
        <v>84</v>
      </c>
      <c r="D1009" s="184" t="s">
        <v>43</v>
      </c>
      <c r="E1009" s="184" t="s">
        <v>4678</v>
      </c>
      <c r="F1009" s="85">
        <f t="array" ref="F1009">SUM(IF('Registro egresos II nivel'!$F$2:$F$997=$D1009,IF('Registro egresos II nivel'!$T$2:$T$997=$C1009,IF('Registro egresos II nivel'!$N$2:$N$997="No Renovación Primer Periodo",'Registro egresos II nivel'!$AB$2:$AB$997,0))))+SUM(IF('Registro egresos II nivel'!$F$2:$F$997=$D1009,IF('Registro egresos II nivel'!$T$2:$T$997=$C1009,IF('Registro egresos II nivel'!$N$2:$N$997="No Renovación Segundo Periodo",'Registro egresos II nivel'!$AB$2:$AB$997,0))))</f>
        <v>0</v>
      </c>
      <c r="G1009" s="184" t="s">
        <v>4738</v>
      </c>
    </row>
    <row r="1010" spans="1:7" ht="14.25">
      <c r="A1010" s="85">
        <v>2023</v>
      </c>
      <c r="B1010" s="184" t="s">
        <v>649</v>
      </c>
      <c r="C1010" s="180">
        <v>85</v>
      </c>
      <c r="D1010" s="184" t="s">
        <v>33</v>
      </c>
      <c r="E1010" s="352" t="s">
        <v>36</v>
      </c>
      <c r="F1010" s="85">
        <f t="array" ref="F1010">SUM(IF('Registro egresos I nivel'!$F$2:$F$985=$D1010,IF('Registro egresos I nivel'!$T$2:$T$985=$C1010,IF('Registro egresos I nivel'!$N$2:$N$985=$E1010,IF('Registro egresos I nivel'!$Q$2:$Q$985="Oficio",'Registro egresos I nivel'!$J$2:$J$985,0)))))</f>
        <v>0</v>
      </c>
      <c r="G1010" s="353" t="s">
        <v>4737</v>
      </c>
    </row>
    <row r="1011" spans="1:7" ht="14.25">
      <c r="A1011" s="85">
        <v>2023</v>
      </c>
      <c r="B1011" s="184" t="s">
        <v>649</v>
      </c>
      <c r="C1011" s="180">
        <v>85</v>
      </c>
      <c r="D1011" s="184" t="s">
        <v>33</v>
      </c>
      <c r="E1011" s="184" t="s">
        <v>47</v>
      </c>
      <c r="F1011" s="85">
        <f t="array" ref="F1011">SUM(IF('Registro egresos I nivel'!$F$2:$F$985=$D1011,IF('Registro egresos I nivel'!$T$2:$T$985=$C1011,IF('Registro egresos I nivel'!$N$2:$N$985=$E1011,IF('Registro egresos I nivel'!$Q$2:$Q$985="Oficio",'Registro egresos I nivel'!$J$2:$J$985,0)))))</f>
        <v>0</v>
      </c>
      <c r="G1011" s="353" t="s">
        <v>4737</v>
      </c>
    </row>
    <row r="1012" spans="1:7" ht="14.25">
      <c r="A1012" s="85">
        <v>2023</v>
      </c>
      <c r="B1012" s="184" t="s">
        <v>649</v>
      </c>
      <c r="C1012" s="180">
        <v>85</v>
      </c>
      <c r="D1012" s="184" t="s">
        <v>33</v>
      </c>
      <c r="E1012" s="184" t="s">
        <v>4678</v>
      </c>
      <c r="F1012" s="85">
        <f t="array" ref="F1012">SUM(IF('Registro egresos I nivel'!$F$2:$F$985=$D1012,IF('Registro egresos I nivel'!$T$2:$T$985=$C1012,IF('Registro egresos I nivel'!$N$2:$N$985="No Renovación Primer Periodo",IF('Registro egresos I nivel'!$Q$2:$Q$985="Oficio",'Registro egresos I nivel'!$J$2:$J$985,0)))))+SUM(IF('Registro egresos I nivel'!$F$2:$F$985=$D1012,IF('Registro egresos I nivel'!$T$2:$T$985=$C1012,IF('Registro egresos I nivel'!$N$2:$N$985="No Renovación Segundo Periodo",IF('Registro egresos I nivel'!$Q$2:$Q$985="Oficio",'Registro egresos I nivel'!$J$2:$J$985,0)))))</f>
        <v>0</v>
      </c>
      <c r="G1012" s="353" t="s">
        <v>4737</v>
      </c>
    </row>
    <row r="1013" spans="1:7" ht="14.25">
      <c r="A1013" s="85">
        <v>2023</v>
      </c>
      <c r="B1013" s="184" t="s">
        <v>649</v>
      </c>
      <c r="C1013" s="180">
        <v>85</v>
      </c>
      <c r="D1013" s="184" t="s">
        <v>43</v>
      </c>
      <c r="E1013" s="352" t="s">
        <v>36</v>
      </c>
      <c r="F1013" s="85">
        <f t="array" ref="F1013">SUM(IF('Registro egresos I nivel'!$F$2:$F$985=$D1013,IF('Registro egresos I nivel'!$T$2:$T$985=$C1013,IF('Registro egresos I nivel'!$N$2:$N$985=$E1013,IF('Registro egresos I nivel'!$Q$2:$Q$985="Oficio",'Registro egresos I nivel'!$J$2:$J$985,0)))))</f>
        <v>0</v>
      </c>
      <c r="G1013" s="184" t="s">
        <v>4738</v>
      </c>
    </row>
    <row r="1014" spans="1:7" ht="12.75">
      <c r="A1014" s="85">
        <v>2023</v>
      </c>
      <c r="B1014" s="184" t="s">
        <v>649</v>
      </c>
      <c r="C1014" s="180">
        <v>85</v>
      </c>
      <c r="D1014" s="184" t="s">
        <v>43</v>
      </c>
      <c r="E1014" s="184" t="s">
        <v>47</v>
      </c>
      <c r="F1014" s="85">
        <f t="array" ref="F1014">SUM(IF('Registro egresos I nivel'!$F$2:$F$985=$D1014,IF('Registro egresos I nivel'!$T$2:$T$985=$C1014,IF('Registro egresos I nivel'!$N$2:$N$985=$E1014,IF('Registro egresos I nivel'!$Q$2:$Q$985="Oficio",'Registro egresos I nivel'!$J$2:$J$985,0)))))</f>
        <v>0</v>
      </c>
      <c r="G1014" s="184" t="s">
        <v>4738</v>
      </c>
    </row>
    <row r="1015" spans="1:7" ht="12.75">
      <c r="A1015" s="85">
        <v>2023</v>
      </c>
      <c r="B1015" s="184" t="s">
        <v>649</v>
      </c>
      <c r="C1015" s="180">
        <v>85</v>
      </c>
      <c r="D1015" s="184" t="s">
        <v>43</v>
      </c>
      <c r="E1015" s="184" t="s">
        <v>4678</v>
      </c>
      <c r="F1015" s="85">
        <f t="array" ref="F1015">SUM(IF('Registro egresos I nivel'!$F$2:$F$985=$D1015,IF('Registro egresos I nivel'!$T$2:$T$985=$C1015,IF('Registro egresos I nivel'!$N$2:$N$985="No Renovación Primer Periodo",IF('Registro egresos I nivel'!$Q$2:$Q$985="Oficio",'Registro egresos I nivel'!$J$2:$J$985,0)))))+SUM(IF('Registro egresos I nivel'!$F$2:$F$985=$D1015,IF('Registro egresos I nivel'!$T$2:$T$985=$C1015,IF('Registro egresos I nivel'!$N$2:$N$985="No Renovación Segundo Periodo",IF('Registro egresos I nivel'!$Q$2:$Q$985="Oficio",'Registro egresos I nivel'!$J$2:$J$985,0)))))</f>
        <v>0</v>
      </c>
      <c r="G1015" s="184" t="s">
        <v>4738</v>
      </c>
    </row>
    <row r="1016" spans="1:7" ht="14.25">
      <c r="A1016" s="85">
        <v>2023</v>
      </c>
      <c r="B1016" s="184" t="s">
        <v>650</v>
      </c>
      <c r="C1016" s="180">
        <v>85</v>
      </c>
      <c r="D1016" s="184" t="s">
        <v>33</v>
      </c>
      <c r="E1016" s="352" t="s">
        <v>36</v>
      </c>
      <c r="F1016" s="85">
        <f t="array" ref="F1016">SUM(IF('Registro egresos II nivel'!$F$2:$F$997=$D1016,IF('Registro egresos II nivel'!$T$2:$T$997=$C1016,IF('Registro egresos II nivel'!$N$2:$N$997="Renuncia No Voluntaria",'Registro egresos II nivel'!$AB$2:$AB$997,0))))</f>
        <v>0</v>
      </c>
      <c r="G1016" s="353" t="s">
        <v>4737</v>
      </c>
    </row>
    <row r="1017" spans="1:7" ht="14.25">
      <c r="A1017" s="85">
        <v>2023</v>
      </c>
      <c r="B1017" s="184" t="s">
        <v>650</v>
      </c>
      <c r="C1017" s="180">
        <v>85</v>
      </c>
      <c r="D1017" s="184" t="s">
        <v>33</v>
      </c>
      <c r="E1017" s="184" t="s">
        <v>47</v>
      </c>
      <c r="F1017" s="85">
        <f t="array" ref="F1017">SUM(IF('Registro egresos II nivel'!$F$2:$F$997=$D1017,IF('Registro egresos II nivel'!$T$2:$T$997=$C1017,IF('Registro egresos II nivel'!$N$2:$N$997="Renuncia Voluntaria",'Registro egresos II nivel'!$AB$2:$AB$997,0))))</f>
        <v>0</v>
      </c>
      <c r="G1017" s="353" t="s">
        <v>4737</v>
      </c>
    </row>
    <row r="1018" spans="1:7" ht="14.25">
      <c r="A1018" s="85">
        <v>2023</v>
      </c>
      <c r="B1018" s="184" t="s">
        <v>650</v>
      </c>
      <c r="C1018" s="180">
        <v>85</v>
      </c>
      <c r="D1018" s="184" t="s">
        <v>33</v>
      </c>
      <c r="E1018" s="184" t="s">
        <v>4678</v>
      </c>
      <c r="F1018" s="85">
        <f t="array" ref="F1018">SUM(IF('Registro egresos II nivel'!$F$2:$F$997=$D1018,IF('Registro egresos II nivel'!$T$2:$T$997=$C1018,IF('Registro egresos II nivel'!$N$2:$N$997="No Renovación Primer Periodo",'Registro egresos II nivel'!$AB$2:$AB$997,0))))+SUM(IF('Registro egresos II nivel'!$F$2:$F$997=$D1018,IF('Registro egresos II nivel'!$T$2:$T$997=$C1018,IF('Registro egresos II nivel'!$N$2:$N$997="No Renovación Segundo Periodo",'Registro egresos II nivel'!$AB$2:$AB$997,0))))</f>
        <v>0</v>
      </c>
      <c r="G1018" s="353" t="s">
        <v>4737</v>
      </c>
    </row>
    <row r="1019" spans="1:7" ht="14.25">
      <c r="A1019" s="85">
        <v>2023</v>
      </c>
      <c r="B1019" s="184" t="s">
        <v>650</v>
      </c>
      <c r="C1019" s="180">
        <v>85</v>
      </c>
      <c r="D1019" s="184" t="s">
        <v>43</v>
      </c>
      <c r="E1019" s="352" t="s">
        <v>36</v>
      </c>
      <c r="F1019" s="85">
        <f t="array" ref="F1019">SUM(IF('Registro egresos II nivel'!$F$2:$F$997=$D1019,IF('Registro egresos II nivel'!$T$2:$T$997=$C1019,IF('Registro egresos II nivel'!$N$2:$N$997="Renuncia No Voluntaria",'Registro egresos II nivel'!$AB$2:$AB$997,0))))</f>
        <v>0</v>
      </c>
      <c r="G1019" s="184" t="s">
        <v>4738</v>
      </c>
    </row>
    <row r="1020" spans="1:7" ht="12.75">
      <c r="A1020" s="85">
        <v>2023</v>
      </c>
      <c r="B1020" s="184" t="s">
        <v>650</v>
      </c>
      <c r="C1020" s="180">
        <v>85</v>
      </c>
      <c r="D1020" s="184" t="s">
        <v>43</v>
      </c>
      <c r="E1020" s="184" t="s">
        <v>47</v>
      </c>
      <c r="F1020" s="85">
        <f t="array" ref="F1020">SUM(IF('Registro egresos II nivel'!$F$2:$F$997=$D1020,IF('Registro egresos II nivel'!$T$2:$T$997=$C1020,IF('Registro egresos II nivel'!$N$2:$N$997="Renuncia Voluntaria",'Registro egresos II nivel'!$AB$2:$AB$997,0))))</f>
        <v>0</v>
      </c>
      <c r="G1020" s="184" t="s">
        <v>4738</v>
      </c>
    </row>
    <row r="1021" spans="1:7" ht="12.75">
      <c r="A1021" s="85">
        <v>2023</v>
      </c>
      <c r="B1021" s="184" t="s">
        <v>650</v>
      </c>
      <c r="C1021" s="180">
        <v>85</v>
      </c>
      <c r="D1021" s="184" t="s">
        <v>43</v>
      </c>
      <c r="E1021" s="184" t="s">
        <v>4678</v>
      </c>
      <c r="F1021" s="85">
        <f t="array" ref="F1021">SUM(IF('Registro egresos II nivel'!$F$2:$F$997=$D1021,IF('Registro egresos II nivel'!$T$2:$T$997=$C1021,IF('Registro egresos II nivel'!$N$2:$N$997="No Renovación Primer Periodo",'Registro egresos II nivel'!$AB$2:$AB$997,0))))+SUM(IF('Registro egresos II nivel'!$F$2:$F$997=$D1021,IF('Registro egresos II nivel'!$T$2:$T$997=$C1021,IF('Registro egresos II nivel'!$N$2:$N$997="No Renovación Segundo Periodo",'Registro egresos II nivel'!$AB$2:$AB$997,0))))</f>
        <v>1</v>
      </c>
      <c r="G1021" s="184" t="s">
        <v>4738</v>
      </c>
    </row>
    <row r="1022" spans="1:7" ht="14.25">
      <c r="A1022" s="85">
        <v>2023</v>
      </c>
      <c r="B1022" s="184" t="s">
        <v>649</v>
      </c>
      <c r="C1022" s="180">
        <v>86</v>
      </c>
      <c r="D1022" s="184" t="s">
        <v>33</v>
      </c>
      <c r="E1022" s="352" t="s">
        <v>36</v>
      </c>
      <c r="F1022" s="85">
        <f t="array" ref="F1022">SUM(IF('Registro egresos I nivel'!$F$2:$F$985=$D1022,IF('Registro egresos I nivel'!$T$2:$T$985=$C1022,IF('Registro egresos I nivel'!$N$2:$N$985=$E1022,IF('Registro egresos I nivel'!$Q$2:$Q$985="Oficio",'Registro egresos I nivel'!$J$2:$J$985,0)))))</f>
        <v>0</v>
      </c>
      <c r="G1022" s="353" t="s">
        <v>4737</v>
      </c>
    </row>
    <row r="1023" spans="1:7" ht="14.25">
      <c r="A1023" s="85">
        <v>2023</v>
      </c>
      <c r="B1023" s="184" t="s">
        <v>649</v>
      </c>
      <c r="C1023" s="180">
        <v>86</v>
      </c>
      <c r="D1023" s="184" t="s">
        <v>33</v>
      </c>
      <c r="E1023" s="184" t="s">
        <v>47</v>
      </c>
      <c r="F1023" s="85">
        <f t="array" ref="F1023">SUM(IF('Registro egresos I nivel'!$F$2:$F$985=$D1023,IF('Registro egresos I nivel'!$T$2:$T$985=$C1023,IF('Registro egresos I nivel'!$N$2:$N$985=$E1023,IF('Registro egresos I nivel'!$Q$2:$Q$985="Oficio",'Registro egresos I nivel'!$J$2:$J$985,0)))))</f>
        <v>0</v>
      </c>
      <c r="G1023" s="353" t="s">
        <v>4737</v>
      </c>
    </row>
    <row r="1024" spans="1:7" ht="14.25">
      <c r="A1024" s="85">
        <v>2023</v>
      </c>
      <c r="B1024" s="184" t="s">
        <v>649</v>
      </c>
      <c r="C1024" s="180">
        <v>86</v>
      </c>
      <c r="D1024" s="184" t="s">
        <v>33</v>
      </c>
      <c r="E1024" s="184" t="s">
        <v>4678</v>
      </c>
      <c r="F1024" s="85">
        <f t="array" ref="F1024">SUM(IF('Registro egresos I nivel'!$F$2:$F$985=$D1024,IF('Registro egresos I nivel'!$T$2:$T$985=$C1024,IF('Registro egresos I nivel'!$N$2:$N$985="No Renovación Primer Periodo",IF('Registro egresos I nivel'!$Q$2:$Q$985="Oficio",'Registro egresos I nivel'!$J$2:$J$985,0)))))+SUM(IF('Registro egresos I nivel'!$F$2:$F$985=$D1024,IF('Registro egresos I nivel'!$T$2:$T$985=$C1024,IF('Registro egresos I nivel'!$N$2:$N$985="No Renovación Segundo Periodo",IF('Registro egresos I nivel'!$Q$2:$Q$985="Oficio",'Registro egresos I nivel'!$J$2:$J$985,0)))))</f>
        <v>0</v>
      </c>
      <c r="G1024" s="353" t="s">
        <v>4737</v>
      </c>
    </row>
    <row r="1025" spans="1:7" ht="14.25">
      <c r="A1025" s="85">
        <v>2023</v>
      </c>
      <c r="B1025" s="184" t="s">
        <v>649</v>
      </c>
      <c r="C1025" s="180">
        <v>86</v>
      </c>
      <c r="D1025" s="184" t="s">
        <v>43</v>
      </c>
      <c r="E1025" s="352" t="s">
        <v>36</v>
      </c>
      <c r="F1025" s="85">
        <f t="array" ref="F1025">SUM(IF('Registro egresos I nivel'!$F$2:$F$985=$D1025,IF('Registro egresos I nivel'!$T$2:$T$985=$C1025,IF('Registro egresos I nivel'!$N$2:$N$985=$E1025,IF('Registro egresos I nivel'!$Q$2:$Q$985="Oficio",'Registro egresos I nivel'!$J$2:$J$985,0)))))</f>
        <v>0</v>
      </c>
      <c r="G1025" s="184" t="s">
        <v>4738</v>
      </c>
    </row>
    <row r="1026" spans="1:7" ht="12.75">
      <c r="A1026" s="85">
        <v>2023</v>
      </c>
      <c r="B1026" s="184" t="s">
        <v>649</v>
      </c>
      <c r="C1026" s="180">
        <v>86</v>
      </c>
      <c r="D1026" s="184" t="s">
        <v>43</v>
      </c>
      <c r="E1026" s="184" t="s">
        <v>47</v>
      </c>
      <c r="F1026" s="85">
        <f t="array" ref="F1026">SUM(IF('Registro egresos I nivel'!$F$2:$F$985=$D1026,IF('Registro egresos I nivel'!$T$2:$T$985=$C1026,IF('Registro egresos I nivel'!$N$2:$N$985=$E1026,IF('Registro egresos I nivel'!$Q$2:$Q$985="Oficio",'Registro egresos I nivel'!$J$2:$J$985,0)))))</f>
        <v>0</v>
      </c>
      <c r="G1026" s="184" t="s">
        <v>4738</v>
      </c>
    </row>
    <row r="1027" spans="1:7" ht="12.75">
      <c r="A1027" s="85">
        <v>2023</v>
      </c>
      <c r="B1027" s="184" t="s">
        <v>649</v>
      </c>
      <c r="C1027" s="180">
        <v>86</v>
      </c>
      <c r="D1027" s="184" t="s">
        <v>43</v>
      </c>
      <c r="E1027" s="184" t="s">
        <v>4678</v>
      </c>
      <c r="F1027" s="85">
        <f t="array" ref="F1027">SUM(IF('Registro egresos I nivel'!$F$2:$F$985=$D1027,IF('Registro egresos I nivel'!$T$2:$T$985=$C1027,IF('Registro egresos I nivel'!$N$2:$N$985="No Renovación Primer Periodo",IF('Registro egresos I nivel'!$Q$2:$Q$985="Oficio",'Registro egresos I nivel'!$J$2:$J$985,0)))))+SUM(IF('Registro egresos I nivel'!$F$2:$F$985=$D1027,IF('Registro egresos I nivel'!$T$2:$T$985=$C1027,IF('Registro egresos I nivel'!$N$2:$N$985="No Renovación Segundo Periodo",IF('Registro egresos I nivel'!$Q$2:$Q$985="Oficio",'Registro egresos I nivel'!$J$2:$J$985,0)))))</f>
        <v>0</v>
      </c>
      <c r="G1027" s="184" t="s">
        <v>4738</v>
      </c>
    </row>
    <row r="1028" spans="1:7" ht="14.25">
      <c r="A1028" s="85">
        <v>2023</v>
      </c>
      <c r="B1028" s="184" t="s">
        <v>650</v>
      </c>
      <c r="C1028" s="180">
        <v>86</v>
      </c>
      <c r="D1028" s="184" t="s">
        <v>33</v>
      </c>
      <c r="E1028" s="352" t="s">
        <v>36</v>
      </c>
      <c r="F1028" s="85">
        <f t="array" ref="F1028">SUM(IF('Registro egresos II nivel'!$F$2:$F$997=$D1028,IF('Registro egresos II nivel'!$T$2:$T$997=$C1028,IF('Registro egresos II nivel'!$N$2:$N$997="Renuncia No Voluntaria",'Registro egresos II nivel'!$AB$2:$AB$997,0))))</f>
        <v>0</v>
      </c>
      <c r="G1028" s="353" t="s">
        <v>4737</v>
      </c>
    </row>
    <row r="1029" spans="1:7" ht="14.25">
      <c r="A1029" s="85">
        <v>2023</v>
      </c>
      <c r="B1029" s="184" t="s">
        <v>650</v>
      </c>
      <c r="C1029" s="180">
        <v>86</v>
      </c>
      <c r="D1029" s="184" t="s">
        <v>33</v>
      </c>
      <c r="E1029" s="184" t="s">
        <v>47</v>
      </c>
      <c r="F1029" s="85">
        <f t="array" ref="F1029">SUM(IF('Registro egresos II nivel'!$F$2:$F$997=$D1029,IF('Registro egresos II nivel'!$T$2:$T$997=$C1029,IF('Registro egresos II nivel'!$N$2:$N$997="Renuncia Voluntaria",'Registro egresos II nivel'!$AB$2:$AB$997,0))))</f>
        <v>1</v>
      </c>
      <c r="G1029" s="353" t="s">
        <v>4737</v>
      </c>
    </row>
    <row r="1030" spans="1:7" ht="14.25">
      <c r="A1030" s="85">
        <v>2023</v>
      </c>
      <c r="B1030" s="184" t="s">
        <v>650</v>
      </c>
      <c r="C1030" s="180">
        <v>86</v>
      </c>
      <c r="D1030" s="184" t="s">
        <v>33</v>
      </c>
      <c r="E1030" s="184" t="s">
        <v>4678</v>
      </c>
      <c r="F1030" s="85">
        <f t="array" ref="F1030">SUM(IF('Registro egresos II nivel'!$F$2:$F$997=$D1030,IF('Registro egresos II nivel'!$T$2:$T$997=$C1030,IF('Registro egresos II nivel'!$N$2:$N$997="No Renovación Primer Periodo",'Registro egresos II nivel'!$AB$2:$AB$997,0))))+SUM(IF('Registro egresos II nivel'!$F$2:$F$997=$D1030,IF('Registro egresos II nivel'!$T$2:$T$997=$C1030,IF('Registro egresos II nivel'!$N$2:$N$997="No Renovación Segundo Periodo",'Registro egresos II nivel'!$AB$2:$AB$997,0))))</f>
        <v>0</v>
      </c>
      <c r="G1030" s="353" t="s">
        <v>4737</v>
      </c>
    </row>
    <row r="1031" spans="1:7" ht="14.25">
      <c r="A1031" s="85">
        <v>2023</v>
      </c>
      <c r="B1031" s="184" t="s">
        <v>650</v>
      </c>
      <c r="C1031" s="180">
        <v>86</v>
      </c>
      <c r="D1031" s="184" t="s">
        <v>43</v>
      </c>
      <c r="E1031" s="352" t="s">
        <v>36</v>
      </c>
      <c r="F1031" s="85">
        <f t="array" ref="F1031">SUM(IF('Registro egresos II nivel'!$F$2:$F$997=$D1031,IF('Registro egresos II nivel'!$T$2:$T$997=$C1031,IF('Registro egresos II nivel'!$N$2:$N$997="Renuncia No Voluntaria",'Registro egresos II nivel'!$AB$2:$AB$997,0))))</f>
        <v>4</v>
      </c>
      <c r="G1031" s="184" t="s">
        <v>4738</v>
      </c>
    </row>
    <row r="1032" spans="1:7" ht="12.75">
      <c r="A1032" s="85">
        <v>2023</v>
      </c>
      <c r="B1032" s="184" t="s">
        <v>650</v>
      </c>
      <c r="C1032" s="180">
        <v>86</v>
      </c>
      <c r="D1032" s="184" t="s">
        <v>43</v>
      </c>
      <c r="E1032" s="184" t="s">
        <v>47</v>
      </c>
      <c r="F1032" s="85">
        <f t="array" ref="F1032">SUM(IF('Registro egresos II nivel'!$F$2:$F$997=$D1032,IF('Registro egresos II nivel'!$T$2:$T$997=$C1032,IF('Registro egresos II nivel'!$N$2:$N$997="Renuncia Voluntaria",'Registro egresos II nivel'!$AB$2:$AB$997,0))))</f>
        <v>1</v>
      </c>
      <c r="G1032" s="184" t="s">
        <v>4738</v>
      </c>
    </row>
    <row r="1033" spans="1:7" ht="12.75">
      <c r="A1033" s="85">
        <v>2023</v>
      </c>
      <c r="B1033" s="184" t="s">
        <v>650</v>
      </c>
      <c r="C1033" s="180">
        <v>86</v>
      </c>
      <c r="D1033" s="184" t="s">
        <v>43</v>
      </c>
      <c r="E1033" s="184" t="s">
        <v>4678</v>
      </c>
      <c r="F1033" s="85">
        <f t="array" ref="F1033">SUM(IF('Registro egresos II nivel'!$F$2:$F$997=$D1033,IF('Registro egresos II nivel'!$T$2:$T$997=$C1033,IF('Registro egresos II nivel'!$N$2:$N$997="No Renovación Primer Periodo",'Registro egresos II nivel'!$AB$2:$AB$997,0))))+SUM(IF('Registro egresos II nivel'!$F$2:$F$997=$D1033,IF('Registro egresos II nivel'!$T$2:$T$997=$C1033,IF('Registro egresos II nivel'!$N$2:$N$997="No Renovación Segundo Periodo",'Registro egresos II nivel'!$AB$2:$AB$997,0))))</f>
        <v>0</v>
      </c>
      <c r="G1033" s="184" t="s">
        <v>4738</v>
      </c>
    </row>
    <row r="1034" spans="1:7" ht="14.25">
      <c r="A1034" s="85">
        <v>2023</v>
      </c>
      <c r="B1034" s="184" t="s">
        <v>649</v>
      </c>
      <c r="C1034" s="180">
        <v>87</v>
      </c>
      <c r="D1034" s="184" t="s">
        <v>33</v>
      </c>
      <c r="E1034" s="352" t="s">
        <v>36</v>
      </c>
      <c r="F1034" s="85">
        <f t="array" ref="F1034">SUM(IF('Registro egresos I nivel'!$F$2:$F$985=$D1034,IF('Registro egresos I nivel'!$T$2:$T$985=$C1034,IF('Registro egresos I nivel'!$N$2:$N$985=$E1034,IF('Registro egresos I nivel'!$Q$2:$Q$985="Oficio",'Registro egresos I nivel'!$J$2:$J$985,0)))))</f>
        <v>0</v>
      </c>
      <c r="G1034" s="353" t="s">
        <v>4737</v>
      </c>
    </row>
    <row r="1035" spans="1:7" ht="14.25">
      <c r="A1035" s="85">
        <v>2023</v>
      </c>
      <c r="B1035" s="184" t="s">
        <v>649</v>
      </c>
      <c r="C1035" s="180">
        <v>87</v>
      </c>
      <c r="D1035" s="184" t="s">
        <v>33</v>
      </c>
      <c r="E1035" s="184" t="s">
        <v>47</v>
      </c>
      <c r="F1035" s="85">
        <f t="array" ref="F1035">SUM(IF('Registro egresos I nivel'!$F$2:$F$985=$D1035,IF('Registro egresos I nivel'!$T$2:$T$985=$C1035,IF('Registro egresos I nivel'!$N$2:$N$985=$E1035,IF('Registro egresos I nivel'!$Q$2:$Q$985="Oficio",'Registro egresos I nivel'!$J$2:$J$985,0)))))</f>
        <v>0</v>
      </c>
      <c r="G1035" s="353" t="s">
        <v>4737</v>
      </c>
    </row>
    <row r="1036" spans="1:7" ht="14.25">
      <c r="A1036" s="85">
        <v>2023</v>
      </c>
      <c r="B1036" s="184" t="s">
        <v>649</v>
      </c>
      <c r="C1036" s="180">
        <v>87</v>
      </c>
      <c r="D1036" s="184" t="s">
        <v>33</v>
      </c>
      <c r="E1036" s="184" t="s">
        <v>4678</v>
      </c>
      <c r="F1036" s="85">
        <f t="array" ref="F1036">SUM(IF('Registro egresos I nivel'!$F$2:$F$985=$D1036,IF('Registro egresos I nivel'!$T$2:$T$985=$C1036,IF('Registro egresos I nivel'!$N$2:$N$985="No Renovación Primer Periodo",IF('Registro egresos I nivel'!$Q$2:$Q$985="Oficio",'Registro egresos I nivel'!$J$2:$J$985,0)))))+SUM(IF('Registro egresos I nivel'!$F$2:$F$985=$D1036,IF('Registro egresos I nivel'!$T$2:$T$985=$C1036,IF('Registro egresos I nivel'!$N$2:$N$985="No Renovación Segundo Periodo",IF('Registro egresos I nivel'!$Q$2:$Q$985="Oficio",'Registro egresos I nivel'!$J$2:$J$985,0)))))</f>
        <v>0</v>
      </c>
      <c r="G1036" s="353" t="s">
        <v>4737</v>
      </c>
    </row>
    <row r="1037" spans="1:7" ht="14.25">
      <c r="A1037" s="85">
        <v>2023</v>
      </c>
      <c r="B1037" s="184" t="s">
        <v>649</v>
      </c>
      <c r="C1037" s="180">
        <v>87</v>
      </c>
      <c r="D1037" s="184" t="s">
        <v>43</v>
      </c>
      <c r="E1037" s="352" t="s">
        <v>36</v>
      </c>
      <c r="F1037" s="85">
        <f t="array" ref="F1037">SUM(IF('Registro egresos I nivel'!$F$2:$F$985=$D1037,IF('Registro egresos I nivel'!$T$2:$T$985=$C1037,IF('Registro egresos I nivel'!$N$2:$N$985=$E1037,IF('Registro egresos I nivel'!$Q$2:$Q$985="Oficio",'Registro egresos I nivel'!$J$2:$J$985,0)))))</f>
        <v>0</v>
      </c>
      <c r="G1037" s="184" t="s">
        <v>4738</v>
      </c>
    </row>
    <row r="1038" spans="1:7" ht="12.75">
      <c r="A1038" s="85">
        <v>2023</v>
      </c>
      <c r="B1038" s="184" t="s">
        <v>649</v>
      </c>
      <c r="C1038" s="180">
        <v>87</v>
      </c>
      <c r="D1038" s="184" t="s">
        <v>43</v>
      </c>
      <c r="E1038" s="184" t="s">
        <v>47</v>
      </c>
      <c r="F1038" s="85">
        <f t="array" ref="F1038">SUM(IF('Registro egresos I nivel'!$F$2:$F$985=$D1038,IF('Registro egresos I nivel'!$T$2:$T$985=$C1038,IF('Registro egresos I nivel'!$N$2:$N$985=$E1038,IF('Registro egresos I nivel'!$Q$2:$Q$985="Oficio",'Registro egresos I nivel'!$J$2:$J$985,0)))))</f>
        <v>0</v>
      </c>
      <c r="G1038" s="184" t="s">
        <v>4738</v>
      </c>
    </row>
    <row r="1039" spans="1:7" ht="12.75">
      <c r="A1039" s="85">
        <v>2023</v>
      </c>
      <c r="B1039" s="184" t="s">
        <v>649</v>
      </c>
      <c r="C1039" s="180">
        <v>87</v>
      </c>
      <c r="D1039" s="184" t="s">
        <v>43</v>
      </c>
      <c r="E1039" s="184" t="s">
        <v>4678</v>
      </c>
      <c r="F1039" s="85">
        <f t="array" ref="F1039">SUM(IF('Registro egresos I nivel'!$F$2:$F$985=$D1039,IF('Registro egresos I nivel'!$T$2:$T$985=$C1039,IF('Registro egresos I nivel'!$N$2:$N$985="No Renovación Primer Periodo",IF('Registro egresos I nivel'!$Q$2:$Q$985="Oficio",'Registro egresos I nivel'!$J$2:$J$985,0)))))+SUM(IF('Registro egresos I nivel'!$F$2:$F$985=$D1039,IF('Registro egresos I nivel'!$T$2:$T$985=$C1039,IF('Registro egresos I nivel'!$N$2:$N$985="No Renovación Segundo Periodo",IF('Registro egresos I nivel'!$Q$2:$Q$985="Oficio",'Registro egresos I nivel'!$J$2:$J$985,0)))))</f>
        <v>0</v>
      </c>
      <c r="G1039" s="184" t="s">
        <v>4738</v>
      </c>
    </row>
    <row r="1040" spans="1:7" ht="14.25">
      <c r="A1040" s="85">
        <v>2023</v>
      </c>
      <c r="B1040" s="184" t="s">
        <v>650</v>
      </c>
      <c r="C1040" s="180">
        <v>87</v>
      </c>
      <c r="D1040" s="184" t="s">
        <v>33</v>
      </c>
      <c r="E1040" s="352" t="s">
        <v>36</v>
      </c>
      <c r="F1040" s="85">
        <f t="array" ref="F1040">SUM(IF('Registro egresos II nivel'!$F$2:$F$997=$D1040,IF('Registro egresos II nivel'!$T$2:$T$997=$C1040,IF('Registro egresos II nivel'!$N$2:$N$997="Renuncia No Voluntaria",'Registro egresos II nivel'!$AB$2:$AB$997,0))))</f>
        <v>0</v>
      </c>
      <c r="G1040" s="353" t="s">
        <v>4737</v>
      </c>
    </row>
    <row r="1041" spans="1:7" ht="14.25">
      <c r="A1041" s="85">
        <v>2023</v>
      </c>
      <c r="B1041" s="184" t="s">
        <v>650</v>
      </c>
      <c r="C1041" s="180">
        <v>87</v>
      </c>
      <c r="D1041" s="184" t="s">
        <v>33</v>
      </c>
      <c r="E1041" s="184" t="s">
        <v>47</v>
      </c>
      <c r="F1041" s="85">
        <f t="array" ref="F1041">SUM(IF('Registro egresos II nivel'!$F$2:$F$997=$D1041,IF('Registro egresos II nivel'!$T$2:$T$997=$C1041,IF('Registro egresos II nivel'!$N$2:$N$997="Renuncia Voluntaria",'Registro egresos II nivel'!$AB$2:$AB$997,0))))</f>
        <v>0</v>
      </c>
      <c r="G1041" s="353" t="s">
        <v>4737</v>
      </c>
    </row>
    <row r="1042" spans="1:7" ht="14.25">
      <c r="A1042" s="85">
        <v>2023</v>
      </c>
      <c r="B1042" s="184" t="s">
        <v>650</v>
      </c>
      <c r="C1042" s="180">
        <v>87</v>
      </c>
      <c r="D1042" s="184" t="s">
        <v>33</v>
      </c>
      <c r="E1042" s="184" t="s">
        <v>4678</v>
      </c>
      <c r="F1042" s="85">
        <f t="array" ref="F1042">SUM(IF('Registro egresos II nivel'!$F$2:$F$997=$D1042,IF('Registro egresos II nivel'!$T$2:$T$997=$C1042,IF('Registro egresos II nivel'!$N$2:$N$997="No Renovación Primer Periodo",'Registro egresos II nivel'!$AB$2:$AB$997,0))))+SUM(IF('Registro egresos II nivel'!$F$2:$F$997=$D1042,IF('Registro egresos II nivel'!$T$2:$T$997=$C1042,IF('Registro egresos II nivel'!$N$2:$N$997="No Renovación Segundo Periodo",'Registro egresos II nivel'!$AB$2:$AB$997,0))))</f>
        <v>0</v>
      </c>
      <c r="G1042" s="353" t="s">
        <v>4737</v>
      </c>
    </row>
    <row r="1043" spans="1:7" ht="14.25">
      <c r="A1043" s="85">
        <v>2023</v>
      </c>
      <c r="B1043" s="184" t="s">
        <v>650</v>
      </c>
      <c r="C1043" s="180">
        <v>87</v>
      </c>
      <c r="D1043" s="184" t="s">
        <v>43</v>
      </c>
      <c r="E1043" s="352" t="s">
        <v>36</v>
      </c>
      <c r="F1043" s="85">
        <f t="array" ref="F1043">SUM(IF('Registro egresos II nivel'!$F$2:$F$997=$D1043,IF('Registro egresos II nivel'!$T$2:$T$997=$C1043,IF('Registro egresos II nivel'!$N$2:$N$997="Renuncia No Voluntaria",'Registro egresos II nivel'!$AB$2:$AB$997,0))))</f>
        <v>1</v>
      </c>
      <c r="G1043" s="184" t="s">
        <v>4738</v>
      </c>
    </row>
    <row r="1044" spans="1:7" ht="12.75">
      <c r="A1044" s="85">
        <v>2023</v>
      </c>
      <c r="B1044" s="184" t="s">
        <v>650</v>
      </c>
      <c r="C1044" s="180">
        <v>87</v>
      </c>
      <c r="D1044" s="184" t="s">
        <v>43</v>
      </c>
      <c r="E1044" s="184" t="s">
        <v>47</v>
      </c>
      <c r="F1044" s="85">
        <f t="array" ref="F1044">SUM(IF('Registro egresos II nivel'!$F$2:$F$997=$D1044,IF('Registro egresos II nivel'!$T$2:$T$997=$C1044,IF('Registro egresos II nivel'!$N$2:$N$997="Renuncia Voluntaria",'Registro egresos II nivel'!$AB$2:$AB$997,0))))</f>
        <v>0</v>
      </c>
      <c r="G1044" s="184" t="s">
        <v>4738</v>
      </c>
    </row>
    <row r="1045" spans="1:7" ht="12.75">
      <c r="A1045" s="85">
        <v>2023</v>
      </c>
      <c r="B1045" s="184" t="s">
        <v>650</v>
      </c>
      <c r="C1045" s="180">
        <v>87</v>
      </c>
      <c r="D1045" s="184" t="s">
        <v>43</v>
      </c>
      <c r="E1045" s="184" t="s">
        <v>4678</v>
      </c>
      <c r="F1045" s="85">
        <f t="array" ref="F1045">SUM(IF('Registro egresos II nivel'!$F$2:$F$997=$D1045,IF('Registro egresos II nivel'!$T$2:$T$997=$C1045,IF('Registro egresos II nivel'!$N$2:$N$997="No Renovación Primer Periodo",'Registro egresos II nivel'!$AB$2:$AB$997,0))))+SUM(IF('Registro egresos II nivel'!$F$2:$F$997=$D1045,IF('Registro egresos II nivel'!$T$2:$T$997=$C1045,IF('Registro egresos II nivel'!$N$2:$N$997="No Renovación Segundo Periodo",'Registro egresos II nivel'!$AB$2:$AB$997,0))))</f>
        <v>0</v>
      </c>
      <c r="G1045" s="184" t="s">
        <v>4738</v>
      </c>
    </row>
    <row r="1046" spans="1:7" ht="14.25">
      <c r="A1046" s="85">
        <v>2023</v>
      </c>
      <c r="B1046" s="184" t="s">
        <v>649</v>
      </c>
      <c r="C1046" s="180">
        <v>88</v>
      </c>
      <c r="D1046" s="184" t="s">
        <v>33</v>
      </c>
      <c r="E1046" s="352" t="s">
        <v>36</v>
      </c>
      <c r="F1046" s="85">
        <f t="array" ref="F1046">SUM(IF('Registro egresos I nivel'!$F$2:$F$985=$D1046,IF('Registro egresos I nivel'!$T$2:$T$985=$C1046,IF('Registro egresos I nivel'!$N$2:$N$985=$E1046,IF('Registro egresos I nivel'!$Q$2:$Q$985="Oficio",'Registro egresos I nivel'!$J$2:$J$985,0)))))</f>
        <v>0</v>
      </c>
      <c r="G1046" s="353" t="s">
        <v>4737</v>
      </c>
    </row>
    <row r="1047" spans="1:7" ht="14.25">
      <c r="A1047" s="85">
        <v>2023</v>
      </c>
      <c r="B1047" s="184" t="s">
        <v>649</v>
      </c>
      <c r="C1047" s="180">
        <v>88</v>
      </c>
      <c r="D1047" s="184" t="s">
        <v>33</v>
      </c>
      <c r="E1047" s="184" t="s">
        <v>47</v>
      </c>
      <c r="F1047" s="85">
        <f t="array" ref="F1047">SUM(IF('Registro egresos I nivel'!$F$2:$F$985=$D1047,IF('Registro egresos I nivel'!$T$2:$T$985=$C1047,IF('Registro egresos I nivel'!$N$2:$N$985=$E1047,IF('Registro egresos I nivel'!$Q$2:$Q$985="Oficio",'Registro egresos I nivel'!$J$2:$J$985,0)))))</f>
        <v>0</v>
      </c>
      <c r="G1047" s="353" t="s">
        <v>4737</v>
      </c>
    </row>
    <row r="1048" spans="1:7" ht="14.25">
      <c r="A1048" s="85">
        <v>2023</v>
      </c>
      <c r="B1048" s="184" t="s">
        <v>649</v>
      </c>
      <c r="C1048" s="180">
        <v>88</v>
      </c>
      <c r="D1048" s="184" t="s">
        <v>33</v>
      </c>
      <c r="E1048" s="184" t="s">
        <v>4678</v>
      </c>
      <c r="F1048" s="85">
        <f t="array" ref="F1048">SUM(IF('Registro egresos I nivel'!$F$2:$F$985=$D1048,IF('Registro egresos I nivel'!$T$2:$T$985=$C1048,IF('Registro egresos I nivel'!$N$2:$N$985="No Renovación Primer Periodo",IF('Registro egresos I nivel'!$Q$2:$Q$985="Oficio",'Registro egresos I nivel'!$J$2:$J$985,0)))))+SUM(IF('Registro egresos I nivel'!$F$2:$F$985=$D1048,IF('Registro egresos I nivel'!$T$2:$T$985=$C1048,IF('Registro egresos I nivel'!$N$2:$N$985="No Renovación Segundo Periodo",IF('Registro egresos I nivel'!$Q$2:$Q$985="Oficio",'Registro egresos I nivel'!$J$2:$J$985,0)))))</f>
        <v>0</v>
      </c>
      <c r="G1048" s="353" t="s">
        <v>4737</v>
      </c>
    </row>
    <row r="1049" spans="1:7" ht="14.25">
      <c r="A1049" s="85">
        <v>2023</v>
      </c>
      <c r="B1049" s="184" t="s">
        <v>649</v>
      </c>
      <c r="C1049" s="180">
        <v>88</v>
      </c>
      <c r="D1049" s="184" t="s">
        <v>43</v>
      </c>
      <c r="E1049" s="352" t="s">
        <v>36</v>
      </c>
      <c r="F1049" s="85">
        <f t="array" ref="F1049">SUM(IF('Registro egresos I nivel'!$F$2:$F$985=$D1049,IF('Registro egresos I nivel'!$T$2:$T$985=$C1049,IF('Registro egresos I nivel'!$N$2:$N$985=$E1049,IF('Registro egresos I nivel'!$Q$2:$Q$985="Oficio",'Registro egresos I nivel'!$J$2:$J$985,0)))))</f>
        <v>0</v>
      </c>
      <c r="G1049" s="184" t="s">
        <v>4738</v>
      </c>
    </row>
    <row r="1050" spans="1:7" ht="12.75">
      <c r="A1050" s="85">
        <v>2023</v>
      </c>
      <c r="B1050" s="184" t="s">
        <v>649</v>
      </c>
      <c r="C1050" s="180">
        <v>88</v>
      </c>
      <c r="D1050" s="184" t="s">
        <v>43</v>
      </c>
      <c r="E1050" s="184" t="s">
        <v>47</v>
      </c>
      <c r="F1050" s="85">
        <f t="array" ref="F1050">SUM(IF('Registro egresos I nivel'!$F$2:$F$985=$D1050,IF('Registro egresos I nivel'!$T$2:$T$985=$C1050,IF('Registro egresos I nivel'!$N$2:$N$985=$E1050,IF('Registro egresos I nivel'!$Q$2:$Q$985="Oficio",'Registro egresos I nivel'!$J$2:$J$985,0)))))</f>
        <v>0</v>
      </c>
      <c r="G1050" s="184" t="s">
        <v>4738</v>
      </c>
    </row>
    <row r="1051" spans="1:7" ht="12.75">
      <c r="A1051" s="85">
        <v>2023</v>
      </c>
      <c r="B1051" s="184" t="s">
        <v>649</v>
      </c>
      <c r="C1051" s="180">
        <v>88</v>
      </c>
      <c r="D1051" s="184" t="s">
        <v>43</v>
      </c>
      <c r="E1051" s="184" t="s">
        <v>4678</v>
      </c>
      <c r="F1051" s="85">
        <f t="array" ref="F1051">SUM(IF('Registro egresos I nivel'!$F$2:$F$985=$D1051,IF('Registro egresos I nivel'!$T$2:$T$985=$C1051,IF('Registro egresos I nivel'!$N$2:$N$985="No Renovación Primer Periodo",IF('Registro egresos I nivel'!$Q$2:$Q$985="Oficio",'Registro egresos I nivel'!$J$2:$J$985,0)))))+SUM(IF('Registro egresos I nivel'!$F$2:$F$985=$D1051,IF('Registro egresos I nivel'!$T$2:$T$985=$C1051,IF('Registro egresos I nivel'!$N$2:$N$985="No Renovación Segundo Periodo",IF('Registro egresos I nivel'!$Q$2:$Q$985="Oficio",'Registro egresos I nivel'!$J$2:$J$985,0)))))</f>
        <v>0</v>
      </c>
      <c r="G1051" s="184" t="s">
        <v>4738</v>
      </c>
    </row>
    <row r="1052" spans="1:7" ht="14.25">
      <c r="A1052" s="85">
        <v>2023</v>
      </c>
      <c r="B1052" s="184" t="s">
        <v>650</v>
      </c>
      <c r="C1052" s="180">
        <v>88</v>
      </c>
      <c r="D1052" s="184" t="s">
        <v>33</v>
      </c>
      <c r="E1052" s="352" t="s">
        <v>36</v>
      </c>
      <c r="F1052" s="85">
        <f t="array" ref="F1052">SUM(IF('Registro egresos II nivel'!$F$2:$F$997=$D1052,IF('Registro egresos II nivel'!$T$2:$T$997=$C1052,IF('Registro egresos II nivel'!$N$2:$N$997="Renuncia No Voluntaria",'Registro egresos II nivel'!$AB$2:$AB$997,0))))</f>
        <v>0</v>
      </c>
      <c r="G1052" s="353" t="s">
        <v>4737</v>
      </c>
    </row>
    <row r="1053" spans="1:7" ht="14.25">
      <c r="A1053" s="85">
        <v>2023</v>
      </c>
      <c r="B1053" s="184" t="s">
        <v>650</v>
      </c>
      <c r="C1053" s="180">
        <v>88</v>
      </c>
      <c r="D1053" s="184" t="s">
        <v>33</v>
      </c>
      <c r="E1053" s="184" t="s">
        <v>47</v>
      </c>
      <c r="F1053" s="85">
        <f t="array" ref="F1053">SUM(IF('Registro egresos II nivel'!$F$2:$F$997=$D1053,IF('Registro egresos II nivel'!$T$2:$T$997=$C1053,IF('Registro egresos II nivel'!$N$2:$N$997="Renuncia Voluntaria",'Registro egresos II nivel'!$AB$2:$AB$997,0))))</f>
        <v>0</v>
      </c>
      <c r="G1053" s="353" t="s">
        <v>4737</v>
      </c>
    </row>
    <row r="1054" spans="1:7" ht="14.25">
      <c r="A1054" s="85">
        <v>2023</v>
      </c>
      <c r="B1054" s="184" t="s">
        <v>650</v>
      </c>
      <c r="C1054" s="180">
        <v>88</v>
      </c>
      <c r="D1054" s="184" t="s">
        <v>33</v>
      </c>
      <c r="E1054" s="184" t="s">
        <v>4678</v>
      </c>
      <c r="F1054" s="85">
        <f t="array" ref="F1054">SUM(IF('Registro egresos II nivel'!$F$2:$F$997=$D1054,IF('Registro egresos II nivel'!$T$2:$T$997=$C1054,IF('Registro egresos II nivel'!$N$2:$N$997="No Renovación Primer Periodo",'Registro egresos II nivel'!$AB$2:$AB$997,0))))+SUM(IF('Registro egresos II nivel'!$F$2:$F$997=$D1054,IF('Registro egresos II nivel'!$T$2:$T$997=$C1054,IF('Registro egresos II nivel'!$N$2:$N$997="No Renovación Segundo Periodo",'Registro egresos II nivel'!$AB$2:$AB$997,0))))</f>
        <v>0</v>
      </c>
      <c r="G1054" s="353" t="s">
        <v>4737</v>
      </c>
    </row>
    <row r="1055" spans="1:7" ht="14.25">
      <c r="A1055" s="85">
        <v>2023</v>
      </c>
      <c r="B1055" s="184" t="s">
        <v>650</v>
      </c>
      <c r="C1055" s="180">
        <v>88</v>
      </c>
      <c r="D1055" s="184" t="s">
        <v>43</v>
      </c>
      <c r="E1055" s="352" t="s">
        <v>36</v>
      </c>
      <c r="F1055" s="85">
        <f t="array" ref="F1055">SUM(IF('Registro egresos II nivel'!$F$2:$F$997=$D1055,IF('Registro egresos II nivel'!$T$2:$T$997=$C1055,IF('Registro egresos II nivel'!$N$2:$N$997="Renuncia No Voluntaria",'Registro egresos II nivel'!$AB$2:$AB$997,0))))</f>
        <v>0</v>
      </c>
      <c r="G1055" s="184" t="s">
        <v>4738</v>
      </c>
    </row>
    <row r="1056" spans="1:7" ht="12.75">
      <c r="A1056" s="85">
        <v>2023</v>
      </c>
      <c r="B1056" s="184" t="s">
        <v>650</v>
      </c>
      <c r="C1056" s="180">
        <v>88</v>
      </c>
      <c r="D1056" s="184" t="s">
        <v>43</v>
      </c>
      <c r="E1056" s="184" t="s">
        <v>47</v>
      </c>
      <c r="F1056" s="85">
        <f t="array" ref="F1056">SUM(IF('Registro egresos II nivel'!$F$2:$F$997=$D1056,IF('Registro egresos II nivel'!$T$2:$T$997=$C1056,IF('Registro egresos II nivel'!$N$2:$N$997="Renuncia Voluntaria",'Registro egresos II nivel'!$AB$2:$AB$997,0))))</f>
        <v>2</v>
      </c>
      <c r="G1056" s="184" t="s">
        <v>4738</v>
      </c>
    </row>
    <row r="1057" spans="1:7" ht="12.75">
      <c r="A1057" s="85">
        <v>2023</v>
      </c>
      <c r="B1057" s="184" t="s">
        <v>650</v>
      </c>
      <c r="C1057" s="180">
        <v>88</v>
      </c>
      <c r="D1057" s="184" t="s">
        <v>43</v>
      </c>
      <c r="E1057" s="184" t="s">
        <v>4678</v>
      </c>
      <c r="F1057" s="85">
        <f t="array" ref="F1057">SUM(IF('Registro egresos II nivel'!$F$2:$F$997=$D1057,IF('Registro egresos II nivel'!$T$2:$T$997=$C1057,IF('Registro egresos II nivel'!$N$2:$N$997="No Renovación Primer Periodo",'Registro egresos II nivel'!$AB$2:$AB$997,0))))+SUM(IF('Registro egresos II nivel'!$F$2:$F$997=$D1057,IF('Registro egresos II nivel'!$T$2:$T$997=$C1057,IF('Registro egresos II nivel'!$N$2:$N$997="No Renovación Segundo Periodo",'Registro egresos II nivel'!$AB$2:$AB$997,0))))</f>
        <v>0</v>
      </c>
      <c r="G1057" s="184" t="s">
        <v>4738</v>
      </c>
    </row>
    <row r="1058" spans="1:7" ht="14.25">
      <c r="A1058" s="85">
        <v>2023</v>
      </c>
      <c r="B1058" s="184" t="s">
        <v>649</v>
      </c>
      <c r="C1058" s="180">
        <v>89</v>
      </c>
      <c r="D1058" s="184" t="s">
        <v>33</v>
      </c>
      <c r="E1058" s="352" t="s">
        <v>36</v>
      </c>
      <c r="F1058" s="85">
        <f t="array" ref="F1058">SUM(IF('Registro egresos I nivel'!$F$2:$F$985=$D1058,IF('Registro egresos I nivel'!$T$2:$T$985=$C1058,IF('Registro egresos I nivel'!$N$2:$N$985=$E1058,IF('Registro egresos I nivel'!$Q$2:$Q$985="Oficio",'Registro egresos I nivel'!$J$2:$J$985,0)))))</f>
        <v>0</v>
      </c>
      <c r="G1058" s="353" t="s">
        <v>4737</v>
      </c>
    </row>
    <row r="1059" spans="1:7" ht="14.25">
      <c r="A1059" s="85">
        <v>2023</v>
      </c>
      <c r="B1059" s="184" t="s">
        <v>649</v>
      </c>
      <c r="C1059" s="180">
        <v>89</v>
      </c>
      <c r="D1059" s="184" t="s">
        <v>33</v>
      </c>
      <c r="E1059" s="184" t="s">
        <v>47</v>
      </c>
      <c r="F1059" s="85">
        <f t="array" ref="F1059">SUM(IF('Registro egresos I nivel'!$F$2:$F$985=$D1059,IF('Registro egresos I nivel'!$T$2:$T$985=$C1059,IF('Registro egresos I nivel'!$N$2:$N$985=$E1059,IF('Registro egresos I nivel'!$Q$2:$Q$985="Oficio",'Registro egresos I nivel'!$J$2:$J$985,0)))))</f>
        <v>0</v>
      </c>
      <c r="G1059" s="353" t="s">
        <v>4737</v>
      </c>
    </row>
    <row r="1060" spans="1:7" ht="14.25">
      <c r="A1060" s="85">
        <v>2023</v>
      </c>
      <c r="B1060" s="184" t="s">
        <v>649</v>
      </c>
      <c r="C1060" s="180">
        <v>89</v>
      </c>
      <c r="D1060" s="184" t="s">
        <v>33</v>
      </c>
      <c r="E1060" s="184" t="s">
        <v>4678</v>
      </c>
      <c r="F1060" s="85">
        <f t="array" ref="F1060">SUM(IF('Registro egresos I nivel'!$F$2:$F$985=$D1060,IF('Registro egresos I nivel'!$T$2:$T$985=$C1060,IF('Registro egresos I nivel'!$N$2:$N$985="No Renovación Primer Periodo",IF('Registro egresos I nivel'!$Q$2:$Q$985="Oficio",'Registro egresos I nivel'!$J$2:$J$985,0)))))+SUM(IF('Registro egresos I nivel'!$F$2:$F$985=$D1060,IF('Registro egresos I nivel'!$T$2:$T$985=$C1060,IF('Registro egresos I nivel'!$N$2:$N$985="No Renovación Segundo Periodo",IF('Registro egresos I nivel'!$Q$2:$Q$985="Oficio",'Registro egresos I nivel'!$J$2:$J$985,0)))))</f>
        <v>0</v>
      </c>
      <c r="G1060" s="353" t="s">
        <v>4737</v>
      </c>
    </row>
    <row r="1061" spans="1:7" ht="14.25">
      <c r="A1061" s="85">
        <v>2023</v>
      </c>
      <c r="B1061" s="184" t="s">
        <v>649</v>
      </c>
      <c r="C1061" s="180">
        <v>89</v>
      </c>
      <c r="D1061" s="184" t="s">
        <v>43</v>
      </c>
      <c r="E1061" s="352" t="s">
        <v>36</v>
      </c>
      <c r="F1061" s="85">
        <f t="array" ref="F1061">SUM(IF('Registro egresos I nivel'!$F$2:$F$985=$D1061,IF('Registro egresos I nivel'!$T$2:$T$985=$C1061,IF('Registro egresos I nivel'!$N$2:$N$985=$E1061,IF('Registro egresos I nivel'!$Q$2:$Q$985="Oficio",'Registro egresos I nivel'!$J$2:$J$985,0)))))</f>
        <v>0</v>
      </c>
      <c r="G1061" s="184" t="s">
        <v>4738</v>
      </c>
    </row>
    <row r="1062" spans="1:7" ht="12.75">
      <c r="A1062" s="85">
        <v>2023</v>
      </c>
      <c r="B1062" s="184" t="s">
        <v>649</v>
      </c>
      <c r="C1062" s="180">
        <v>89</v>
      </c>
      <c r="D1062" s="184" t="s">
        <v>43</v>
      </c>
      <c r="E1062" s="184" t="s">
        <v>47</v>
      </c>
      <c r="F1062" s="85">
        <f t="array" ref="F1062">SUM(IF('Registro egresos I nivel'!$F$2:$F$985=$D1062,IF('Registro egresos I nivel'!$T$2:$T$985=$C1062,IF('Registro egresos I nivel'!$N$2:$N$985=$E1062,IF('Registro egresos I nivel'!$Q$2:$Q$985="Oficio",'Registro egresos I nivel'!$J$2:$J$985,0)))))</f>
        <v>0</v>
      </c>
      <c r="G1062" s="184" t="s">
        <v>4738</v>
      </c>
    </row>
    <row r="1063" spans="1:7" ht="12.75">
      <c r="A1063" s="85">
        <v>2023</v>
      </c>
      <c r="B1063" s="184" t="s">
        <v>649</v>
      </c>
      <c r="C1063" s="180">
        <v>89</v>
      </c>
      <c r="D1063" s="184" t="s">
        <v>43</v>
      </c>
      <c r="E1063" s="184" t="s">
        <v>4678</v>
      </c>
      <c r="F1063" s="85">
        <f t="array" ref="F1063">SUM(IF('Registro egresos I nivel'!$F$2:$F$985=$D1063,IF('Registro egresos I nivel'!$T$2:$T$985=$C1063,IF('Registro egresos I nivel'!$N$2:$N$985="No Renovación Primer Periodo",IF('Registro egresos I nivel'!$Q$2:$Q$985="Oficio",'Registro egresos I nivel'!$J$2:$J$985,0)))))+SUM(IF('Registro egresos I nivel'!$F$2:$F$985=$D1063,IF('Registro egresos I nivel'!$T$2:$T$985=$C1063,IF('Registro egresos I nivel'!$N$2:$N$985="No Renovación Segundo Periodo",IF('Registro egresos I nivel'!$Q$2:$Q$985="Oficio",'Registro egresos I nivel'!$J$2:$J$985,0)))))</f>
        <v>0</v>
      </c>
      <c r="G1063" s="184" t="s">
        <v>4738</v>
      </c>
    </row>
    <row r="1064" spans="1:7" ht="14.25">
      <c r="A1064" s="85">
        <v>2023</v>
      </c>
      <c r="B1064" s="184" t="s">
        <v>650</v>
      </c>
      <c r="C1064" s="180">
        <v>89</v>
      </c>
      <c r="D1064" s="184" t="s">
        <v>33</v>
      </c>
      <c r="E1064" s="352" t="s">
        <v>36</v>
      </c>
      <c r="F1064" s="85">
        <f t="array" ref="F1064">SUM(IF('Registro egresos II nivel'!$F$2:$F$997=$D1064,IF('Registro egresos II nivel'!$T$2:$T$997=$C1064,IF('Registro egresos II nivel'!$N$2:$N$997="Renuncia No Voluntaria",'Registro egresos II nivel'!$AB$2:$AB$997,0))))</f>
        <v>0</v>
      </c>
      <c r="G1064" s="353" t="s">
        <v>4737</v>
      </c>
    </row>
    <row r="1065" spans="1:7" ht="14.25">
      <c r="A1065" s="85">
        <v>2023</v>
      </c>
      <c r="B1065" s="184" t="s">
        <v>650</v>
      </c>
      <c r="C1065" s="180">
        <v>89</v>
      </c>
      <c r="D1065" s="184" t="s">
        <v>33</v>
      </c>
      <c r="E1065" s="184" t="s">
        <v>47</v>
      </c>
      <c r="F1065" s="85">
        <f t="array" ref="F1065">SUM(IF('Registro egresos II nivel'!$F$2:$F$997=$D1065,IF('Registro egresos II nivel'!$T$2:$T$997=$C1065,IF('Registro egresos II nivel'!$N$2:$N$997="Renuncia Voluntaria",'Registro egresos II nivel'!$AB$2:$AB$997,0))))</f>
        <v>0</v>
      </c>
      <c r="G1065" s="353" t="s">
        <v>4737</v>
      </c>
    </row>
    <row r="1066" spans="1:7" ht="14.25">
      <c r="A1066" s="85">
        <v>2023</v>
      </c>
      <c r="B1066" s="184" t="s">
        <v>650</v>
      </c>
      <c r="C1066" s="180">
        <v>89</v>
      </c>
      <c r="D1066" s="184" t="s">
        <v>33</v>
      </c>
      <c r="E1066" s="184" t="s">
        <v>4678</v>
      </c>
      <c r="F1066" s="85">
        <f t="array" ref="F1066">SUM(IF('Registro egresos II nivel'!$F$2:$F$997=$D1066,IF('Registro egresos II nivel'!$T$2:$T$997=$C1066,IF('Registro egresos II nivel'!$N$2:$N$997="No Renovación Primer Periodo",'Registro egresos II nivel'!$AB$2:$AB$997,0))))+SUM(IF('Registro egresos II nivel'!$F$2:$F$997=$D1066,IF('Registro egresos II nivel'!$T$2:$T$997=$C1066,IF('Registro egresos II nivel'!$N$2:$N$997="No Renovación Segundo Periodo",'Registro egresos II nivel'!$AB$2:$AB$997,0))))</f>
        <v>0</v>
      </c>
      <c r="G1066" s="353" t="s">
        <v>4737</v>
      </c>
    </row>
    <row r="1067" spans="1:7" ht="14.25">
      <c r="A1067" s="85">
        <v>2023</v>
      </c>
      <c r="B1067" s="184" t="s">
        <v>650</v>
      </c>
      <c r="C1067" s="180">
        <v>89</v>
      </c>
      <c r="D1067" s="184" t="s">
        <v>43</v>
      </c>
      <c r="E1067" s="352" t="s">
        <v>36</v>
      </c>
      <c r="F1067" s="85">
        <f t="array" ref="F1067">SUM(IF('Registro egresos II nivel'!$F$2:$F$997=$D1067,IF('Registro egresos II nivel'!$T$2:$T$997=$C1067,IF('Registro egresos II nivel'!$N$2:$N$997="Renuncia No Voluntaria",'Registro egresos II nivel'!$AB$2:$AB$997,0))))</f>
        <v>1</v>
      </c>
      <c r="G1067" s="184" t="s">
        <v>4738</v>
      </c>
    </row>
    <row r="1068" spans="1:7" ht="12.75">
      <c r="A1068" s="85">
        <v>2023</v>
      </c>
      <c r="B1068" s="184" t="s">
        <v>650</v>
      </c>
      <c r="C1068" s="180">
        <v>89</v>
      </c>
      <c r="D1068" s="184" t="s">
        <v>43</v>
      </c>
      <c r="E1068" s="184" t="s">
        <v>47</v>
      </c>
      <c r="F1068" s="85">
        <f t="array" ref="F1068">SUM(IF('Registro egresos II nivel'!$F$2:$F$997=$D1068,IF('Registro egresos II nivel'!$T$2:$T$997=$C1068,IF('Registro egresos II nivel'!$N$2:$N$997="Renuncia Voluntaria",'Registro egresos II nivel'!$AB$2:$AB$997,0))))</f>
        <v>0</v>
      </c>
      <c r="G1068" s="184" t="s">
        <v>4738</v>
      </c>
    </row>
    <row r="1069" spans="1:7" ht="12.75">
      <c r="A1069" s="85">
        <v>2023</v>
      </c>
      <c r="B1069" s="184" t="s">
        <v>650</v>
      </c>
      <c r="C1069" s="180">
        <v>89</v>
      </c>
      <c r="D1069" s="184" t="s">
        <v>43</v>
      </c>
      <c r="E1069" s="184" t="s">
        <v>4678</v>
      </c>
      <c r="F1069" s="85">
        <f t="array" ref="F1069">SUM(IF('Registro egresos II nivel'!$F$2:$F$997=$D1069,IF('Registro egresos II nivel'!$T$2:$T$997=$C1069,IF('Registro egresos II nivel'!$N$2:$N$997="No Renovación Primer Periodo",'Registro egresos II nivel'!$AB$2:$AB$997,0))))+SUM(IF('Registro egresos II nivel'!$F$2:$F$997=$D1069,IF('Registro egresos II nivel'!$T$2:$T$997=$C1069,IF('Registro egresos II nivel'!$N$2:$N$997="No Renovación Segundo Periodo",'Registro egresos II nivel'!$AB$2:$AB$997,0))))</f>
        <v>0</v>
      </c>
      <c r="G1069" s="184" t="s">
        <v>4738</v>
      </c>
    </row>
    <row r="1070" spans="1:7" ht="14.25">
      <c r="A1070" s="85">
        <v>2023</v>
      </c>
      <c r="B1070" s="184" t="s">
        <v>649</v>
      </c>
      <c r="C1070" s="180">
        <v>90</v>
      </c>
      <c r="D1070" s="184" t="s">
        <v>33</v>
      </c>
      <c r="E1070" s="352" t="s">
        <v>36</v>
      </c>
      <c r="F1070" s="85">
        <f t="array" ref="F1070">SUM(IF('Registro egresos I nivel'!$F$2:$F$985=$D1070,IF('Registro egresos I nivel'!$T$2:$T$985=$C1070,IF('Registro egresos I nivel'!$N$2:$N$985=$E1070,IF('Registro egresos I nivel'!$Q$2:$Q$985="Oficio",'Registro egresos I nivel'!$J$2:$J$985,0)))))</f>
        <v>0</v>
      </c>
      <c r="G1070" s="353" t="s">
        <v>4737</v>
      </c>
    </row>
    <row r="1071" spans="1:7" ht="14.25">
      <c r="A1071" s="85">
        <v>2023</v>
      </c>
      <c r="B1071" s="184" t="s">
        <v>649</v>
      </c>
      <c r="C1071" s="180">
        <v>90</v>
      </c>
      <c r="D1071" s="184" t="s">
        <v>33</v>
      </c>
      <c r="E1071" s="184" t="s">
        <v>47</v>
      </c>
      <c r="F1071" s="85">
        <f t="array" ref="F1071">SUM(IF('Registro egresos I nivel'!$F$2:$F$985=$D1071,IF('Registro egresos I nivel'!$T$2:$T$985=$C1071,IF('Registro egresos I nivel'!$N$2:$N$985=$E1071,IF('Registro egresos I nivel'!$Q$2:$Q$985="Oficio",'Registro egresos I nivel'!$J$2:$J$985,0)))))</f>
        <v>0</v>
      </c>
      <c r="G1071" s="353" t="s">
        <v>4737</v>
      </c>
    </row>
    <row r="1072" spans="1:7" ht="14.25">
      <c r="A1072" s="85">
        <v>2023</v>
      </c>
      <c r="B1072" s="184" t="s">
        <v>649</v>
      </c>
      <c r="C1072" s="180">
        <v>90</v>
      </c>
      <c r="D1072" s="184" t="s">
        <v>33</v>
      </c>
      <c r="E1072" s="184" t="s">
        <v>4678</v>
      </c>
      <c r="F1072" s="85">
        <f t="array" ref="F1072">SUM(IF('Registro egresos I nivel'!$F$2:$F$985=$D1072,IF('Registro egresos I nivel'!$T$2:$T$985=$C1072,IF('Registro egresos I nivel'!$N$2:$N$985="No Renovación Primer Periodo",IF('Registro egresos I nivel'!$Q$2:$Q$985="Oficio",'Registro egresos I nivel'!$J$2:$J$985,0)))))+SUM(IF('Registro egresos I nivel'!$F$2:$F$985=$D1072,IF('Registro egresos I nivel'!$T$2:$T$985=$C1072,IF('Registro egresos I nivel'!$N$2:$N$985="No Renovación Segundo Periodo",IF('Registro egresos I nivel'!$Q$2:$Q$985="Oficio",'Registro egresos I nivel'!$J$2:$J$985,0)))))</f>
        <v>0</v>
      </c>
      <c r="G1072" s="353" t="s">
        <v>4737</v>
      </c>
    </row>
    <row r="1073" spans="1:7" ht="14.25">
      <c r="A1073" s="85">
        <v>2023</v>
      </c>
      <c r="B1073" s="184" t="s">
        <v>649</v>
      </c>
      <c r="C1073" s="180">
        <v>90</v>
      </c>
      <c r="D1073" s="184" t="s">
        <v>43</v>
      </c>
      <c r="E1073" s="352" t="s">
        <v>36</v>
      </c>
      <c r="F1073" s="85">
        <f t="array" ref="F1073">SUM(IF('Registro egresos I nivel'!$F$2:$F$985=$D1073,IF('Registro egresos I nivel'!$T$2:$T$985=$C1073,IF('Registro egresos I nivel'!$N$2:$N$985=$E1073,IF('Registro egresos I nivel'!$Q$2:$Q$985="Oficio",'Registro egresos I nivel'!$J$2:$J$985,0)))))</f>
        <v>0</v>
      </c>
      <c r="G1073" s="184" t="s">
        <v>4738</v>
      </c>
    </row>
    <row r="1074" spans="1:7" ht="12.75">
      <c r="A1074" s="85">
        <v>2023</v>
      </c>
      <c r="B1074" s="184" t="s">
        <v>649</v>
      </c>
      <c r="C1074" s="180">
        <v>90</v>
      </c>
      <c r="D1074" s="184" t="s">
        <v>43</v>
      </c>
      <c r="E1074" s="184" t="s">
        <v>47</v>
      </c>
      <c r="F1074" s="85">
        <f t="array" ref="F1074">SUM(IF('Registro egresos I nivel'!$F$2:$F$985=$D1074,IF('Registro egresos I nivel'!$T$2:$T$985=$C1074,IF('Registro egresos I nivel'!$N$2:$N$985=$E1074,IF('Registro egresos I nivel'!$Q$2:$Q$985="Oficio",'Registro egresos I nivel'!$J$2:$J$985,0)))))</f>
        <v>0</v>
      </c>
      <c r="G1074" s="184" t="s">
        <v>4738</v>
      </c>
    </row>
    <row r="1075" spans="1:7" ht="12.75">
      <c r="A1075" s="85">
        <v>2023</v>
      </c>
      <c r="B1075" s="184" t="s">
        <v>649</v>
      </c>
      <c r="C1075" s="180">
        <v>90</v>
      </c>
      <c r="D1075" s="184" t="s">
        <v>43</v>
      </c>
      <c r="E1075" s="184" t="s">
        <v>4678</v>
      </c>
      <c r="F1075" s="85">
        <f t="array" ref="F1075">SUM(IF('Registro egresos I nivel'!$F$2:$F$985=$D1075,IF('Registro egresos I nivel'!$T$2:$T$985=$C1075,IF('Registro egresos I nivel'!$N$2:$N$985="No Renovación Primer Periodo",IF('Registro egresos I nivel'!$Q$2:$Q$985="Oficio",'Registro egresos I nivel'!$J$2:$J$985,0)))))+SUM(IF('Registro egresos I nivel'!$F$2:$F$985=$D1075,IF('Registro egresos I nivel'!$T$2:$T$985=$C1075,IF('Registro egresos I nivel'!$N$2:$N$985="No Renovación Segundo Periodo",IF('Registro egresos I nivel'!$Q$2:$Q$985="Oficio",'Registro egresos I nivel'!$J$2:$J$985,0)))))</f>
        <v>0</v>
      </c>
      <c r="G1075" s="184" t="s">
        <v>4738</v>
      </c>
    </row>
    <row r="1076" spans="1:7" ht="14.25">
      <c r="A1076" s="85">
        <v>2023</v>
      </c>
      <c r="B1076" s="184" t="s">
        <v>650</v>
      </c>
      <c r="C1076" s="180">
        <v>90</v>
      </c>
      <c r="D1076" s="184" t="s">
        <v>33</v>
      </c>
      <c r="E1076" s="352" t="s">
        <v>36</v>
      </c>
      <c r="F1076" s="85">
        <f t="array" ref="F1076">SUM(IF('Registro egresos II nivel'!$F$2:$F$997=$D1076,IF('Registro egresos II nivel'!$T$2:$T$997=$C1076,IF('Registro egresos II nivel'!$N$2:$N$997="Renuncia No Voluntaria",'Registro egresos II nivel'!$AB$2:$AB$997,0))))</f>
        <v>1</v>
      </c>
      <c r="G1076" s="353" t="s">
        <v>4737</v>
      </c>
    </row>
    <row r="1077" spans="1:7" ht="14.25">
      <c r="A1077" s="85">
        <v>2023</v>
      </c>
      <c r="B1077" s="184" t="s">
        <v>650</v>
      </c>
      <c r="C1077" s="180">
        <v>90</v>
      </c>
      <c r="D1077" s="184" t="s">
        <v>33</v>
      </c>
      <c r="E1077" s="184" t="s">
        <v>47</v>
      </c>
      <c r="F1077" s="85">
        <f t="array" ref="F1077">SUM(IF('Registro egresos II nivel'!$F$2:$F$997=$D1077,IF('Registro egresos II nivel'!$T$2:$T$997=$C1077,IF('Registro egresos II nivel'!$N$2:$N$997="Renuncia Voluntaria",'Registro egresos II nivel'!$AB$2:$AB$997,0))))</f>
        <v>0</v>
      </c>
      <c r="G1077" s="353" t="s">
        <v>4737</v>
      </c>
    </row>
    <row r="1078" spans="1:7" ht="14.25">
      <c r="A1078" s="85">
        <v>2023</v>
      </c>
      <c r="B1078" s="184" t="s">
        <v>650</v>
      </c>
      <c r="C1078" s="180">
        <v>90</v>
      </c>
      <c r="D1078" s="184" t="s">
        <v>33</v>
      </c>
      <c r="E1078" s="184" t="s">
        <v>4678</v>
      </c>
      <c r="F1078" s="85">
        <f t="array" ref="F1078">SUM(IF('Registro egresos II nivel'!$F$2:$F$997=$D1078,IF('Registro egresos II nivel'!$T$2:$T$997=$C1078,IF('Registro egresos II nivel'!$N$2:$N$997="No Renovación Primer Periodo",'Registro egresos II nivel'!$AB$2:$AB$997,0))))+SUM(IF('Registro egresos II nivel'!$F$2:$F$997=$D1078,IF('Registro egresos II nivel'!$T$2:$T$997=$C1078,IF('Registro egresos II nivel'!$N$2:$N$997="No Renovación Segundo Periodo",'Registro egresos II nivel'!$AB$2:$AB$997,0))))</f>
        <v>0</v>
      </c>
      <c r="G1078" s="353" t="s">
        <v>4737</v>
      </c>
    </row>
    <row r="1079" spans="1:7" ht="14.25">
      <c r="A1079" s="85">
        <v>2023</v>
      </c>
      <c r="B1079" s="184" t="s">
        <v>650</v>
      </c>
      <c r="C1079" s="180">
        <v>90</v>
      </c>
      <c r="D1079" s="184" t="s">
        <v>43</v>
      </c>
      <c r="E1079" s="352" t="s">
        <v>36</v>
      </c>
      <c r="F1079" s="85">
        <f t="array" ref="F1079">SUM(IF('Registro egresos II nivel'!$F$2:$F$997=$D1079,IF('Registro egresos II nivel'!$T$2:$T$997=$C1079,IF('Registro egresos II nivel'!$N$2:$N$997="Renuncia No Voluntaria",'Registro egresos II nivel'!$AB$2:$AB$997,0))))</f>
        <v>0</v>
      </c>
      <c r="G1079" s="184" t="s">
        <v>4738</v>
      </c>
    </row>
    <row r="1080" spans="1:7" ht="12.75">
      <c r="A1080" s="85">
        <v>2023</v>
      </c>
      <c r="B1080" s="184" t="s">
        <v>650</v>
      </c>
      <c r="C1080" s="180">
        <v>90</v>
      </c>
      <c r="D1080" s="184" t="s">
        <v>43</v>
      </c>
      <c r="E1080" s="184" t="s">
        <v>47</v>
      </c>
      <c r="F1080" s="85">
        <f t="array" ref="F1080">SUM(IF('Registro egresos II nivel'!$F$2:$F$997=$D1080,IF('Registro egresos II nivel'!$T$2:$T$997=$C1080,IF('Registro egresos II nivel'!$N$2:$N$997="Renuncia Voluntaria",'Registro egresos II nivel'!$AB$2:$AB$997,0))))</f>
        <v>1</v>
      </c>
      <c r="G1080" s="184" t="s">
        <v>4738</v>
      </c>
    </row>
    <row r="1081" spans="1:7" ht="12.75">
      <c r="A1081" s="85">
        <v>2023</v>
      </c>
      <c r="B1081" s="184" t="s">
        <v>650</v>
      </c>
      <c r="C1081" s="180">
        <v>90</v>
      </c>
      <c r="D1081" s="184" t="s">
        <v>43</v>
      </c>
      <c r="E1081" s="184" t="s">
        <v>4678</v>
      </c>
      <c r="F1081" s="85">
        <f t="array" ref="F1081">SUM(IF('Registro egresos II nivel'!$F$2:$F$997=$D1081,IF('Registro egresos II nivel'!$T$2:$T$997=$C1081,IF('Registro egresos II nivel'!$N$2:$N$997="No Renovación Primer Periodo",'Registro egresos II nivel'!$AB$2:$AB$997,0))))+SUM(IF('Registro egresos II nivel'!$F$2:$F$997=$D1081,IF('Registro egresos II nivel'!$T$2:$T$997=$C1081,IF('Registro egresos II nivel'!$N$2:$N$997="No Renovación Segundo Periodo",'Registro egresos II nivel'!$AB$2:$AB$997,0))))</f>
        <v>0</v>
      </c>
      <c r="G1081" s="184" t="s">
        <v>4738</v>
      </c>
    </row>
    <row r="1082" spans="1:7" ht="14.25">
      <c r="A1082" s="85">
        <v>2023</v>
      </c>
      <c r="B1082" s="184" t="s">
        <v>649</v>
      </c>
      <c r="C1082" s="180">
        <v>91</v>
      </c>
      <c r="D1082" s="184" t="s">
        <v>33</v>
      </c>
      <c r="E1082" s="352" t="s">
        <v>36</v>
      </c>
      <c r="F1082" s="85">
        <f t="array" ref="F1082">SUM(IF('Registro egresos I nivel'!$F$2:$F$985=$D1082,IF('Registro egresos I nivel'!$T$2:$T$985=$C1082,IF('Registro egresos I nivel'!$N$2:$N$985=$E1082,IF('Registro egresos I nivel'!$Q$2:$Q$985="Oficio",'Registro egresos I nivel'!$J$2:$J$985,0)))))</f>
        <v>0</v>
      </c>
      <c r="G1082" s="353" t="s">
        <v>4737</v>
      </c>
    </row>
    <row r="1083" spans="1:7" ht="14.25">
      <c r="A1083" s="85">
        <v>2023</v>
      </c>
      <c r="B1083" s="184" t="s">
        <v>649</v>
      </c>
      <c r="C1083" s="180">
        <v>91</v>
      </c>
      <c r="D1083" s="184" t="s">
        <v>33</v>
      </c>
      <c r="E1083" s="184" t="s">
        <v>47</v>
      </c>
      <c r="F1083" s="85">
        <f t="array" ref="F1083">SUM(IF('Registro egresos I nivel'!$F$2:$F$985=$D1083,IF('Registro egresos I nivel'!$T$2:$T$985=$C1083,IF('Registro egresos I nivel'!$N$2:$N$985=$E1083,IF('Registro egresos I nivel'!$Q$2:$Q$985="Oficio",'Registro egresos I nivel'!$J$2:$J$985,0)))))</f>
        <v>0</v>
      </c>
      <c r="G1083" s="353" t="s">
        <v>4737</v>
      </c>
    </row>
    <row r="1084" spans="1:7" ht="14.25">
      <c r="A1084" s="85">
        <v>2023</v>
      </c>
      <c r="B1084" s="184" t="s">
        <v>649</v>
      </c>
      <c r="C1084" s="180">
        <v>91</v>
      </c>
      <c r="D1084" s="184" t="s">
        <v>33</v>
      </c>
      <c r="E1084" s="184" t="s">
        <v>4678</v>
      </c>
      <c r="F1084" s="85">
        <f t="array" ref="F1084">SUM(IF('Registro egresos I nivel'!$F$2:$F$985=$D1084,IF('Registro egresos I nivel'!$T$2:$T$985=$C1084,IF('Registro egresos I nivel'!$N$2:$N$985="No Renovación Primer Periodo",IF('Registro egresos I nivel'!$Q$2:$Q$985="Oficio",'Registro egresos I nivel'!$J$2:$J$985,0)))))+SUM(IF('Registro egresos I nivel'!$F$2:$F$985=$D1084,IF('Registro egresos I nivel'!$T$2:$T$985=$C1084,IF('Registro egresos I nivel'!$N$2:$N$985="No Renovación Segundo Periodo",IF('Registro egresos I nivel'!$Q$2:$Q$985="Oficio",'Registro egresos I nivel'!$J$2:$J$985,0)))))</f>
        <v>0</v>
      </c>
      <c r="G1084" s="353" t="s">
        <v>4737</v>
      </c>
    </row>
    <row r="1085" spans="1:7" ht="14.25">
      <c r="A1085" s="85">
        <v>2023</v>
      </c>
      <c r="B1085" s="184" t="s">
        <v>649</v>
      </c>
      <c r="C1085" s="180">
        <v>91</v>
      </c>
      <c r="D1085" s="184" t="s">
        <v>43</v>
      </c>
      <c r="E1085" s="352" t="s">
        <v>36</v>
      </c>
      <c r="F1085" s="85">
        <f t="array" ref="F1085">SUM(IF('Registro egresos I nivel'!$F$2:$F$985=$D1085,IF('Registro egresos I nivel'!$T$2:$T$985=$C1085,IF('Registro egresos I nivel'!$N$2:$N$985=$E1085,IF('Registro egresos I nivel'!$Q$2:$Q$985="Oficio",'Registro egresos I nivel'!$J$2:$J$985,0)))))</f>
        <v>0</v>
      </c>
      <c r="G1085" s="184" t="s">
        <v>4738</v>
      </c>
    </row>
    <row r="1086" spans="1:7" ht="12.75">
      <c r="A1086" s="85">
        <v>2023</v>
      </c>
      <c r="B1086" s="184" t="s">
        <v>649</v>
      </c>
      <c r="C1086" s="180">
        <v>91</v>
      </c>
      <c r="D1086" s="184" t="s">
        <v>43</v>
      </c>
      <c r="E1086" s="184" t="s">
        <v>47</v>
      </c>
      <c r="F1086" s="85">
        <f t="array" ref="F1086">SUM(IF('Registro egresos I nivel'!$F$2:$F$985=$D1086,IF('Registro egresos I nivel'!$T$2:$T$985=$C1086,IF('Registro egresos I nivel'!$N$2:$N$985=$E1086,IF('Registro egresos I nivel'!$Q$2:$Q$985="Oficio",'Registro egresos I nivel'!$J$2:$J$985,0)))))</f>
        <v>0</v>
      </c>
      <c r="G1086" s="184" t="s">
        <v>4738</v>
      </c>
    </row>
    <row r="1087" spans="1:7" ht="12.75">
      <c r="A1087" s="85">
        <v>2023</v>
      </c>
      <c r="B1087" s="184" t="s">
        <v>649</v>
      </c>
      <c r="C1087" s="180">
        <v>91</v>
      </c>
      <c r="D1087" s="184" t="s">
        <v>43</v>
      </c>
      <c r="E1087" s="184" t="s">
        <v>4678</v>
      </c>
      <c r="F1087" s="85">
        <f t="array" ref="F1087">SUM(IF('Registro egresos I nivel'!$F$2:$F$985=$D1087,IF('Registro egresos I nivel'!$T$2:$T$985=$C1087,IF('Registro egresos I nivel'!$N$2:$N$985="No Renovación Primer Periodo",IF('Registro egresos I nivel'!$Q$2:$Q$985="Oficio",'Registro egresos I nivel'!$J$2:$J$985,0)))))+SUM(IF('Registro egresos I nivel'!$F$2:$F$985=$D1087,IF('Registro egresos I nivel'!$T$2:$T$985=$C1087,IF('Registro egresos I nivel'!$N$2:$N$985="No Renovación Segundo Periodo",IF('Registro egresos I nivel'!$Q$2:$Q$985="Oficio",'Registro egresos I nivel'!$J$2:$J$985,0)))))</f>
        <v>0</v>
      </c>
      <c r="G1087" s="184" t="s">
        <v>4738</v>
      </c>
    </row>
    <row r="1088" spans="1:7" ht="14.25">
      <c r="A1088" s="85">
        <v>2023</v>
      </c>
      <c r="B1088" s="184" t="s">
        <v>650</v>
      </c>
      <c r="C1088" s="180">
        <v>91</v>
      </c>
      <c r="D1088" s="184" t="s">
        <v>33</v>
      </c>
      <c r="E1088" s="352" t="s">
        <v>36</v>
      </c>
      <c r="F1088" s="85">
        <f t="array" ref="F1088">SUM(IF('Registro egresos II nivel'!$F$2:$F$997=$D1088,IF('Registro egresos II nivel'!$T$2:$T$997=$C1088,IF('Registro egresos II nivel'!$N$2:$N$997="Renuncia No Voluntaria",'Registro egresos II nivel'!$AB$2:$AB$997,0))))</f>
        <v>1</v>
      </c>
      <c r="G1088" s="353" t="s">
        <v>4737</v>
      </c>
    </row>
    <row r="1089" spans="1:7" ht="14.25">
      <c r="A1089" s="85">
        <v>2023</v>
      </c>
      <c r="B1089" s="184" t="s">
        <v>650</v>
      </c>
      <c r="C1089" s="180">
        <v>91</v>
      </c>
      <c r="D1089" s="184" t="s">
        <v>33</v>
      </c>
      <c r="E1089" s="184" t="s">
        <v>47</v>
      </c>
      <c r="F1089" s="85">
        <f t="array" ref="F1089">SUM(IF('Registro egresos II nivel'!$F$2:$F$997=$D1089,IF('Registro egresos II nivel'!$T$2:$T$997=$C1089,IF('Registro egresos II nivel'!$N$2:$N$997="Renuncia Voluntaria",'Registro egresos II nivel'!$AB$2:$AB$997,0))))</f>
        <v>0</v>
      </c>
      <c r="G1089" s="353" t="s">
        <v>4737</v>
      </c>
    </row>
    <row r="1090" spans="1:7" ht="14.25">
      <c r="A1090" s="85">
        <v>2023</v>
      </c>
      <c r="B1090" s="184" t="s">
        <v>650</v>
      </c>
      <c r="C1090" s="180">
        <v>91</v>
      </c>
      <c r="D1090" s="184" t="s">
        <v>33</v>
      </c>
      <c r="E1090" s="184" t="s">
        <v>4678</v>
      </c>
      <c r="F1090" s="85">
        <f t="array" ref="F1090">SUM(IF('Registro egresos II nivel'!$F$2:$F$997=$D1090,IF('Registro egresos II nivel'!$T$2:$T$997=$C1090,IF('Registro egresos II nivel'!$N$2:$N$997="No Renovación Primer Periodo",'Registro egresos II nivel'!$AB$2:$AB$997,0))))+SUM(IF('Registro egresos II nivel'!$F$2:$F$997=$D1090,IF('Registro egresos II nivel'!$T$2:$T$997=$C1090,IF('Registro egresos II nivel'!$N$2:$N$997="No Renovación Segundo Periodo",'Registro egresos II nivel'!$AB$2:$AB$997,0))))</f>
        <v>0</v>
      </c>
      <c r="G1090" s="353" t="s">
        <v>4737</v>
      </c>
    </row>
    <row r="1091" spans="1:7" ht="14.25">
      <c r="A1091" s="85">
        <v>2023</v>
      </c>
      <c r="B1091" s="184" t="s">
        <v>650</v>
      </c>
      <c r="C1091" s="180">
        <v>91</v>
      </c>
      <c r="D1091" s="184" t="s">
        <v>43</v>
      </c>
      <c r="E1091" s="352" t="s">
        <v>36</v>
      </c>
      <c r="F1091" s="85">
        <f t="array" ref="F1091">SUM(IF('Registro egresos II nivel'!$F$2:$F$997=$D1091,IF('Registro egresos II nivel'!$T$2:$T$997=$C1091,IF('Registro egresos II nivel'!$N$2:$N$997="Renuncia No Voluntaria",'Registro egresos II nivel'!$AB$2:$AB$997,0))))</f>
        <v>0</v>
      </c>
      <c r="G1091" s="184" t="s">
        <v>4738</v>
      </c>
    </row>
    <row r="1092" spans="1:7" ht="12.75">
      <c r="A1092" s="85">
        <v>2023</v>
      </c>
      <c r="B1092" s="184" t="s">
        <v>650</v>
      </c>
      <c r="C1092" s="180">
        <v>91</v>
      </c>
      <c r="D1092" s="184" t="s">
        <v>43</v>
      </c>
      <c r="E1092" s="184" t="s">
        <v>47</v>
      </c>
      <c r="F1092" s="85">
        <f t="array" ref="F1092">SUM(IF('Registro egresos II nivel'!$F$2:$F$997=$D1092,IF('Registro egresos II nivel'!$T$2:$T$997=$C1092,IF('Registro egresos II nivel'!$N$2:$N$997="Renuncia Voluntaria",'Registro egresos II nivel'!$AB$2:$AB$997,0))))</f>
        <v>0</v>
      </c>
      <c r="G1092" s="184" t="s">
        <v>4738</v>
      </c>
    </row>
    <row r="1093" spans="1:7" ht="12.75">
      <c r="A1093" s="85">
        <v>2023</v>
      </c>
      <c r="B1093" s="184" t="s">
        <v>650</v>
      </c>
      <c r="C1093" s="180">
        <v>91</v>
      </c>
      <c r="D1093" s="184" t="s">
        <v>43</v>
      </c>
      <c r="E1093" s="184" t="s">
        <v>4678</v>
      </c>
      <c r="F1093" s="85">
        <f t="array" ref="F1093">SUM(IF('Registro egresos II nivel'!$F$2:$F$997=$D1093,IF('Registro egresos II nivel'!$T$2:$T$997=$C1093,IF('Registro egresos II nivel'!$N$2:$N$997="No Renovación Primer Periodo",'Registro egresos II nivel'!$AB$2:$AB$997,0))))+SUM(IF('Registro egresos II nivel'!$F$2:$F$997=$D1093,IF('Registro egresos II nivel'!$T$2:$T$997=$C1093,IF('Registro egresos II nivel'!$N$2:$N$997="No Renovación Segundo Periodo",'Registro egresos II nivel'!$AB$2:$AB$997,0))))</f>
        <v>0</v>
      </c>
      <c r="G1093" s="184" t="s">
        <v>4738</v>
      </c>
    </row>
    <row r="1094" spans="1:7" ht="14.25">
      <c r="A1094" s="85">
        <v>2023</v>
      </c>
      <c r="B1094" s="184" t="s">
        <v>649</v>
      </c>
      <c r="C1094" s="180">
        <v>92</v>
      </c>
      <c r="D1094" s="184" t="s">
        <v>33</v>
      </c>
      <c r="E1094" s="352" t="s">
        <v>36</v>
      </c>
      <c r="F1094" s="85">
        <f t="array" ref="F1094">SUM(IF('Registro egresos I nivel'!$F$2:$F$985=$D1094,IF('Registro egresos I nivel'!$T$2:$T$985=$C1094,IF('Registro egresos I nivel'!$N$2:$N$985=$E1094,IF('Registro egresos I nivel'!$Q$2:$Q$985="Oficio",'Registro egresos I nivel'!$J$2:$J$985,0)))))</f>
        <v>0</v>
      </c>
      <c r="G1094" s="353" t="s">
        <v>4737</v>
      </c>
    </row>
    <row r="1095" spans="1:7" ht="14.25">
      <c r="A1095" s="85">
        <v>2023</v>
      </c>
      <c r="B1095" s="184" t="s">
        <v>649</v>
      </c>
      <c r="C1095" s="180">
        <v>92</v>
      </c>
      <c r="D1095" s="184" t="s">
        <v>33</v>
      </c>
      <c r="E1095" s="184" t="s">
        <v>47</v>
      </c>
      <c r="F1095" s="85">
        <f t="array" ref="F1095">SUM(IF('Registro egresos I nivel'!$F$2:$F$985=$D1095,IF('Registro egresos I nivel'!$T$2:$T$985=$C1095,IF('Registro egresos I nivel'!$N$2:$N$985=$E1095,IF('Registro egresos I nivel'!$Q$2:$Q$985="Oficio",'Registro egresos I nivel'!$J$2:$J$985,0)))))</f>
        <v>0</v>
      </c>
      <c r="G1095" s="353" t="s">
        <v>4737</v>
      </c>
    </row>
    <row r="1096" spans="1:7" ht="14.25">
      <c r="A1096" s="85">
        <v>2023</v>
      </c>
      <c r="B1096" s="184" t="s">
        <v>649</v>
      </c>
      <c r="C1096" s="180">
        <v>92</v>
      </c>
      <c r="D1096" s="184" t="s">
        <v>33</v>
      </c>
      <c r="E1096" s="184" t="s">
        <v>4678</v>
      </c>
      <c r="F1096" s="85">
        <f t="array" ref="F1096">SUM(IF('Registro egresos I nivel'!$F$2:$F$985=$D1096,IF('Registro egresos I nivel'!$T$2:$T$985=$C1096,IF('Registro egresos I nivel'!$N$2:$N$985="No Renovación Primer Periodo",IF('Registro egresos I nivel'!$Q$2:$Q$985="Oficio",'Registro egresos I nivel'!$J$2:$J$985,0)))))+SUM(IF('Registro egresos I nivel'!$F$2:$F$985=$D1096,IF('Registro egresos I nivel'!$T$2:$T$985=$C1096,IF('Registro egresos I nivel'!$N$2:$N$985="No Renovación Segundo Periodo",IF('Registro egresos I nivel'!$Q$2:$Q$985="Oficio",'Registro egresos I nivel'!$J$2:$J$985,0)))))</f>
        <v>0</v>
      </c>
      <c r="G1096" s="353" t="s">
        <v>4737</v>
      </c>
    </row>
    <row r="1097" spans="1:7" ht="14.25">
      <c r="A1097" s="85">
        <v>2023</v>
      </c>
      <c r="B1097" s="184" t="s">
        <v>649</v>
      </c>
      <c r="C1097" s="180">
        <v>92</v>
      </c>
      <c r="D1097" s="184" t="s">
        <v>43</v>
      </c>
      <c r="E1097" s="352" t="s">
        <v>36</v>
      </c>
      <c r="F1097" s="85">
        <f t="array" ref="F1097">SUM(IF('Registro egresos I nivel'!$F$2:$F$985=$D1097,IF('Registro egresos I nivel'!$T$2:$T$985=$C1097,IF('Registro egresos I nivel'!$N$2:$N$985=$E1097,IF('Registro egresos I nivel'!$Q$2:$Q$985="Oficio",'Registro egresos I nivel'!$J$2:$J$985,0)))))</f>
        <v>0</v>
      </c>
      <c r="G1097" s="184" t="s">
        <v>4738</v>
      </c>
    </row>
    <row r="1098" spans="1:7" ht="12.75">
      <c r="A1098" s="85">
        <v>2023</v>
      </c>
      <c r="B1098" s="184" t="s">
        <v>649</v>
      </c>
      <c r="C1098" s="180">
        <v>92</v>
      </c>
      <c r="D1098" s="184" t="s">
        <v>43</v>
      </c>
      <c r="E1098" s="184" t="s">
        <v>47</v>
      </c>
      <c r="F1098" s="85">
        <f t="array" ref="F1098">SUM(IF('Registro egresos I nivel'!$F$2:$F$985=$D1098,IF('Registro egresos I nivel'!$T$2:$T$985=$C1098,IF('Registro egresos I nivel'!$N$2:$N$985=$E1098,IF('Registro egresos I nivel'!$Q$2:$Q$985="Oficio",'Registro egresos I nivel'!$J$2:$J$985,0)))))</f>
        <v>0</v>
      </c>
      <c r="G1098" s="184" t="s">
        <v>4738</v>
      </c>
    </row>
    <row r="1099" spans="1:7" ht="12.75">
      <c r="A1099" s="85">
        <v>2023</v>
      </c>
      <c r="B1099" s="184" t="s">
        <v>649</v>
      </c>
      <c r="C1099" s="180">
        <v>92</v>
      </c>
      <c r="D1099" s="184" t="s">
        <v>43</v>
      </c>
      <c r="E1099" s="184" t="s">
        <v>4678</v>
      </c>
      <c r="F1099" s="85">
        <f t="array" ref="F1099">SUM(IF('Registro egresos I nivel'!$F$2:$F$985=$D1099,IF('Registro egresos I nivel'!$T$2:$T$985=$C1099,IF('Registro egresos I nivel'!$N$2:$N$985="No Renovación Primer Periodo",IF('Registro egresos I nivel'!$Q$2:$Q$985="Oficio",'Registro egresos I nivel'!$J$2:$J$985,0)))))+SUM(IF('Registro egresos I nivel'!$F$2:$F$985=$D1099,IF('Registro egresos I nivel'!$T$2:$T$985=$C1099,IF('Registro egresos I nivel'!$N$2:$N$985="No Renovación Segundo Periodo",IF('Registro egresos I nivel'!$Q$2:$Q$985="Oficio",'Registro egresos I nivel'!$J$2:$J$985,0)))))</f>
        <v>0</v>
      </c>
      <c r="G1099" s="184" t="s">
        <v>4738</v>
      </c>
    </row>
    <row r="1100" spans="1:7" ht="14.25">
      <c r="A1100" s="85">
        <v>2023</v>
      </c>
      <c r="B1100" s="184" t="s">
        <v>650</v>
      </c>
      <c r="C1100" s="180">
        <v>92</v>
      </c>
      <c r="D1100" s="184" t="s">
        <v>33</v>
      </c>
      <c r="E1100" s="352" t="s">
        <v>36</v>
      </c>
      <c r="F1100" s="85">
        <f t="array" ref="F1100">SUM(IF('Registro egresos II nivel'!$F$2:$F$997=$D1100,IF('Registro egresos II nivel'!$T$2:$T$997=$C1100,IF('Registro egresos II nivel'!$N$2:$N$997="Renuncia No Voluntaria",'Registro egresos II nivel'!$AB$2:$AB$997,0))))</f>
        <v>0</v>
      </c>
      <c r="G1100" s="353" t="s">
        <v>4737</v>
      </c>
    </row>
    <row r="1101" spans="1:7" ht="14.25">
      <c r="A1101" s="85">
        <v>2023</v>
      </c>
      <c r="B1101" s="184" t="s">
        <v>650</v>
      </c>
      <c r="C1101" s="180">
        <v>92</v>
      </c>
      <c r="D1101" s="184" t="s">
        <v>33</v>
      </c>
      <c r="E1101" s="184" t="s">
        <v>47</v>
      </c>
      <c r="F1101" s="85">
        <f t="array" ref="F1101">SUM(IF('Registro egresos II nivel'!$F$2:$F$997=$D1101,IF('Registro egresos II nivel'!$T$2:$T$997=$C1101,IF('Registro egresos II nivel'!$N$2:$N$997="Renuncia Voluntaria",'Registro egresos II nivel'!$AB$2:$AB$997,0))))</f>
        <v>0</v>
      </c>
      <c r="G1101" s="353" t="s">
        <v>4737</v>
      </c>
    </row>
    <row r="1102" spans="1:7" ht="14.25">
      <c r="A1102" s="85">
        <v>2023</v>
      </c>
      <c r="B1102" s="184" t="s">
        <v>650</v>
      </c>
      <c r="C1102" s="180">
        <v>92</v>
      </c>
      <c r="D1102" s="184" t="s">
        <v>33</v>
      </c>
      <c r="E1102" s="184" t="s">
        <v>4678</v>
      </c>
      <c r="F1102" s="85">
        <f t="array" ref="F1102">SUM(IF('Registro egresos II nivel'!$F$2:$F$997=$D1102,IF('Registro egresos II nivel'!$T$2:$T$997=$C1102,IF('Registro egresos II nivel'!$N$2:$N$997="No Renovación Primer Periodo",'Registro egresos II nivel'!$AB$2:$AB$997,0))))+SUM(IF('Registro egresos II nivel'!$F$2:$F$997=$D1102,IF('Registro egresos II nivel'!$T$2:$T$997=$C1102,IF('Registro egresos II nivel'!$N$2:$N$997="No Renovación Segundo Periodo",'Registro egresos II nivel'!$AB$2:$AB$997,0))))</f>
        <v>0</v>
      </c>
      <c r="G1102" s="353" t="s">
        <v>4737</v>
      </c>
    </row>
    <row r="1103" spans="1:7" ht="14.25">
      <c r="A1103" s="85">
        <v>2023</v>
      </c>
      <c r="B1103" s="184" t="s">
        <v>650</v>
      </c>
      <c r="C1103" s="180">
        <v>92</v>
      </c>
      <c r="D1103" s="184" t="s">
        <v>43</v>
      </c>
      <c r="E1103" s="352" t="s">
        <v>36</v>
      </c>
      <c r="F1103" s="85">
        <f t="array" ref="F1103">SUM(IF('Registro egresos II nivel'!$F$2:$F$997=$D1103,IF('Registro egresos II nivel'!$T$2:$T$997=$C1103,IF('Registro egresos II nivel'!$N$2:$N$997="Renuncia No Voluntaria",'Registro egresos II nivel'!$AB$2:$AB$997,0))))</f>
        <v>0</v>
      </c>
      <c r="G1103" s="184" t="s">
        <v>4738</v>
      </c>
    </row>
    <row r="1104" spans="1:7" ht="12.75">
      <c r="A1104" s="85">
        <v>2023</v>
      </c>
      <c r="B1104" s="184" t="s">
        <v>650</v>
      </c>
      <c r="C1104" s="180">
        <v>92</v>
      </c>
      <c r="D1104" s="184" t="s">
        <v>43</v>
      </c>
      <c r="E1104" s="184" t="s">
        <v>47</v>
      </c>
      <c r="F1104" s="85">
        <f t="array" ref="F1104">SUM(IF('Registro egresos II nivel'!$F$2:$F$997=$D1104,IF('Registro egresos II nivel'!$T$2:$T$997=$C1104,IF('Registro egresos II nivel'!$N$2:$N$997="Renuncia Voluntaria",'Registro egresos II nivel'!$AB$2:$AB$997,0))))</f>
        <v>0</v>
      </c>
      <c r="G1104" s="184" t="s">
        <v>4738</v>
      </c>
    </row>
    <row r="1105" spans="1:7" ht="12.75">
      <c r="A1105" s="85">
        <v>2023</v>
      </c>
      <c r="B1105" s="184" t="s">
        <v>650</v>
      </c>
      <c r="C1105" s="180">
        <v>92</v>
      </c>
      <c r="D1105" s="184" t="s">
        <v>43</v>
      </c>
      <c r="E1105" s="184" t="s">
        <v>4678</v>
      </c>
      <c r="F1105" s="85">
        <f t="array" ref="F1105">SUM(IF('Registro egresos II nivel'!$F$2:$F$997=$D1105,IF('Registro egresos II nivel'!$T$2:$T$997=$C1105,IF('Registro egresos II nivel'!$N$2:$N$997="No Renovación Primer Periodo",'Registro egresos II nivel'!$AB$2:$AB$997,0))))+SUM(IF('Registro egresos II nivel'!$F$2:$F$997=$D1105,IF('Registro egresos II nivel'!$T$2:$T$997=$C1105,IF('Registro egresos II nivel'!$N$2:$N$997="No Renovación Segundo Periodo",'Registro egresos II nivel'!$AB$2:$AB$997,0))))</f>
        <v>0</v>
      </c>
      <c r="G1105" s="184" t="s">
        <v>4738</v>
      </c>
    </row>
    <row r="1106" spans="1:7" ht="14.25">
      <c r="A1106" s="85">
        <v>2023</v>
      </c>
      <c r="B1106" s="184" t="s">
        <v>649</v>
      </c>
      <c r="C1106" s="180">
        <v>93</v>
      </c>
      <c r="D1106" s="184" t="s">
        <v>33</v>
      </c>
      <c r="E1106" s="352" t="s">
        <v>36</v>
      </c>
      <c r="F1106" s="85">
        <f t="array" ref="F1106">SUM(IF('Registro egresos I nivel'!$F$2:$F$985=$D1106,IF('Registro egresos I nivel'!$T$2:$T$985=$C1106,IF('Registro egresos I nivel'!$N$2:$N$985=$E1106,IF('Registro egresos I nivel'!$Q$2:$Q$985="Oficio",'Registro egresos I nivel'!$J$2:$J$985,0)))))</f>
        <v>0</v>
      </c>
      <c r="G1106" s="353" t="s">
        <v>4737</v>
      </c>
    </row>
    <row r="1107" spans="1:7" ht="14.25">
      <c r="A1107" s="85">
        <v>2023</v>
      </c>
      <c r="B1107" s="184" t="s">
        <v>649</v>
      </c>
      <c r="C1107" s="180">
        <v>93</v>
      </c>
      <c r="D1107" s="184" t="s">
        <v>33</v>
      </c>
      <c r="E1107" s="184" t="s">
        <v>47</v>
      </c>
      <c r="F1107" s="85">
        <f t="array" ref="F1107">SUM(IF('Registro egresos I nivel'!$F$2:$F$985=$D1107,IF('Registro egresos I nivel'!$T$2:$T$985=$C1107,IF('Registro egresos I nivel'!$N$2:$N$985=$E1107,IF('Registro egresos I nivel'!$Q$2:$Q$985="Oficio",'Registro egresos I nivel'!$J$2:$J$985,0)))))</f>
        <v>0</v>
      </c>
      <c r="G1107" s="353" t="s">
        <v>4737</v>
      </c>
    </row>
    <row r="1108" spans="1:7" ht="14.25">
      <c r="A1108" s="85">
        <v>2023</v>
      </c>
      <c r="B1108" s="184" t="s">
        <v>649</v>
      </c>
      <c r="C1108" s="180">
        <v>93</v>
      </c>
      <c r="D1108" s="184" t="s">
        <v>33</v>
      </c>
      <c r="E1108" s="184" t="s">
        <v>4678</v>
      </c>
      <c r="F1108" s="85">
        <f t="array" ref="F1108">SUM(IF('Registro egresos I nivel'!$F$2:$F$985=$D1108,IF('Registro egresos I nivel'!$T$2:$T$985=$C1108,IF('Registro egresos I nivel'!$N$2:$N$985="No Renovación Primer Periodo",IF('Registro egresos I nivel'!$Q$2:$Q$985="Oficio",'Registro egresos I nivel'!$J$2:$J$985,0)))))+SUM(IF('Registro egresos I nivel'!$F$2:$F$985=$D1108,IF('Registro egresos I nivel'!$T$2:$T$985=$C1108,IF('Registro egresos I nivel'!$N$2:$N$985="No Renovación Segundo Periodo",IF('Registro egresos I nivel'!$Q$2:$Q$985="Oficio",'Registro egresos I nivel'!$J$2:$J$985,0)))))</f>
        <v>0</v>
      </c>
      <c r="G1108" s="353" t="s">
        <v>4737</v>
      </c>
    </row>
    <row r="1109" spans="1:7" ht="14.25">
      <c r="A1109" s="85">
        <v>2023</v>
      </c>
      <c r="B1109" s="184" t="s">
        <v>649</v>
      </c>
      <c r="C1109" s="180">
        <v>93</v>
      </c>
      <c r="D1109" s="184" t="s">
        <v>43</v>
      </c>
      <c r="E1109" s="352" t="s">
        <v>36</v>
      </c>
      <c r="F1109" s="85">
        <f t="array" ref="F1109">SUM(IF('Registro egresos I nivel'!$F$2:$F$985=$D1109,IF('Registro egresos I nivel'!$T$2:$T$985=$C1109,IF('Registro egresos I nivel'!$N$2:$N$985=$E1109,IF('Registro egresos I nivel'!$Q$2:$Q$985="Oficio",'Registro egresos I nivel'!$J$2:$J$985,0)))))</f>
        <v>0</v>
      </c>
      <c r="G1109" s="184" t="s">
        <v>4738</v>
      </c>
    </row>
    <row r="1110" spans="1:7" ht="12.75">
      <c r="A1110" s="85">
        <v>2023</v>
      </c>
      <c r="B1110" s="184" t="s">
        <v>649</v>
      </c>
      <c r="C1110" s="180">
        <v>93</v>
      </c>
      <c r="D1110" s="184" t="s">
        <v>43</v>
      </c>
      <c r="E1110" s="184" t="s">
        <v>47</v>
      </c>
      <c r="F1110" s="85">
        <f t="array" ref="F1110">SUM(IF('Registro egresos I nivel'!$F$2:$F$985=$D1110,IF('Registro egresos I nivel'!$T$2:$T$985=$C1110,IF('Registro egresos I nivel'!$N$2:$N$985=$E1110,IF('Registro egresos I nivel'!$Q$2:$Q$985="Oficio",'Registro egresos I nivel'!$J$2:$J$985,0)))))</f>
        <v>0</v>
      </c>
      <c r="G1110" s="184" t="s">
        <v>4738</v>
      </c>
    </row>
    <row r="1111" spans="1:7" ht="12.75">
      <c r="A1111" s="85">
        <v>2023</v>
      </c>
      <c r="B1111" s="184" t="s">
        <v>649</v>
      </c>
      <c r="C1111" s="180">
        <v>93</v>
      </c>
      <c r="D1111" s="184" t="s">
        <v>43</v>
      </c>
      <c r="E1111" s="184" t="s">
        <v>4678</v>
      </c>
      <c r="F1111" s="85">
        <f t="array" ref="F1111">SUM(IF('Registro egresos I nivel'!$F$2:$F$985=$D1111,IF('Registro egresos I nivel'!$T$2:$T$985=$C1111,IF('Registro egresos I nivel'!$N$2:$N$985="No Renovación Primer Periodo",IF('Registro egresos I nivel'!$Q$2:$Q$985="Oficio",'Registro egresos I nivel'!$J$2:$J$985,0)))))+SUM(IF('Registro egresos I nivel'!$F$2:$F$985=$D1111,IF('Registro egresos I nivel'!$T$2:$T$985=$C1111,IF('Registro egresos I nivel'!$N$2:$N$985="No Renovación Segundo Periodo",IF('Registro egresos I nivel'!$Q$2:$Q$985="Oficio",'Registro egresos I nivel'!$J$2:$J$985,0)))))</f>
        <v>0</v>
      </c>
      <c r="G1111" s="184" t="s">
        <v>4738</v>
      </c>
    </row>
    <row r="1112" spans="1:7" ht="14.25">
      <c r="A1112" s="85">
        <v>2023</v>
      </c>
      <c r="B1112" s="184" t="s">
        <v>650</v>
      </c>
      <c r="C1112" s="180">
        <v>93</v>
      </c>
      <c r="D1112" s="184" t="s">
        <v>33</v>
      </c>
      <c r="E1112" s="352" t="s">
        <v>36</v>
      </c>
      <c r="F1112" s="85">
        <f t="array" ref="F1112">SUM(IF('Registro egresos II nivel'!$F$2:$F$997=$D1112,IF('Registro egresos II nivel'!$T$2:$T$997=$C1112,IF('Registro egresos II nivel'!$N$2:$N$997="Renuncia No Voluntaria",'Registro egresos II nivel'!$AB$2:$AB$997,0))))</f>
        <v>1</v>
      </c>
      <c r="G1112" s="353" t="s">
        <v>4737</v>
      </c>
    </row>
    <row r="1113" spans="1:7" ht="14.25">
      <c r="A1113" s="85">
        <v>2023</v>
      </c>
      <c r="B1113" s="184" t="s">
        <v>650</v>
      </c>
      <c r="C1113" s="180">
        <v>93</v>
      </c>
      <c r="D1113" s="184" t="s">
        <v>33</v>
      </c>
      <c r="E1113" s="184" t="s">
        <v>47</v>
      </c>
      <c r="F1113" s="85">
        <f t="array" ref="F1113">SUM(IF('Registro egresos II nivel'!$F$2:$F$997=$D1113,IF('Registro egresos II nivel'!$T$2:$T$997=$C1113,IF('Registro egresos II nivel'!$N$2:$N$997="Renuncia Voluntaria",'Registro egresos II nivel'!$AB$2:$AB$997,0))))</f>
        <v>0</v>
      </c>
      <c r="G1113" s="353" t="s">
        <v>4737</v>
      </c>
    </row>
    <row r="1114" spans="1:7" ht="14.25">
      <c r="A1114" s="85">
        <v>2023</v>
      </c>
      <c r="B1114" s="184" t="s">
        <v>650</v>
      </c>
      <c r="C1114" s="180">
        <v>93</v>
      </c>
      <c r="D1114" s="184" t="s">
        <v>33</v>
      </c>
      <c r="E1114" s="184" t="s">
        <v>4678</v>
      </c>
      <c r="F1114" s="85">
        <f t="array" ref="F1114">SUM(IF('Registro egresos II nivel'!$F$2:$F$997=$D1114,IF('Registro egresos II nivel'!$T$2:$T$997=$C1114,IF('Registro egresos II nivel'!$N$2:$N$997="No Renovación Primer Periodo",'Registro egresos II nivel'!$AB$2:$AB$997,0))))+SUM(IF('Registro egresos II nivel'!$F$2:$F$997=$D1114,IF('Registro egresos II nivel'!$T$2:$T$997=$C1114,IF('Registro egresos II nivel'!$N$2:$N$997="No Renovación Segundo Periodo",'Registro egresos II nivel'!$AB$2:$AB$997,0))))</f>
        <v>0</v>
      </c>
      <c r="G1114" s="353" t="s">
        <v>4737</v>
      </c>
    </row>
    <row r="1115" spans="1:7" ht="14.25">
      <c r="A1115" s="85">
        <v>2023</v>
      </c>
      <c r="B1115" s="184" t="s">
        <v>650</v>
      </c>
      <c r="C1115" s="180">
        <v>93</v>
      </c>
      <c r="D1115" s="184" t="s">
        <v>43</v>
      </c>
      <c r="E1115" s="352" t="s">
        <v>36</v>
      </c>
      <c r="F1115" s="85">
        <f t="array" ref="F1115">SUM(IF('Registro egresos II nivel'!$F$2:$F$997=$D1115,IF('Registro egresos II nivel'!$T$2:$T$997=$C1115,IF('Registro egresos II nivel'!$N$2:$N$997="Renuncia No Voluntaria",'Registro egresos II nivel'!$AB$2:$AB$997,0))))</f>
        <v>0</v>
      </c>
      <c r="G1115" s="184" t="s">
        <v>4738</v>
      </c>
    </row>
    <row r="1116" spans="1:7" ht="12.75">
      <c r="A1116" s="85">
        <v>2023</v>
      </c>
      <c r="B1116" s="184" t="s">
        <v>650</v>
      </c>
      <c r="C1116" s="180">
        <v>93</v>
      </c>
      <c r="D1116" s="184" t="s">
        <v>43</v>
      </c>
      <c r="E1116" s="184" t="s">
        <v>47</v>
      </c>
      <c r="F1116" s="85">
        <f t="array" ref="F1116">SUM(IF('Registro egresos II nivel'!$F$2:$F$997=$D1116,IF('Registro egresos II nivel'!$T$2:$T$997=$C1116,IF('Registro egresos II nivel'!$N$2:$N$997="Renuncia Voluntaria",'Registro egresos II nivel'!$AB$2:$AB$997,0))))</f>
        <v>0</v>
      </c>
      <c r="G1116" s="184" t="s">
        <v>4738</v>
      </c>
    </row>
    <row r="1117" spans="1:7" ht="12.75">
      <c r="A1117" s="85">
        <v>2023</v>
      </c>
      <c r="B1117" s="184" t="s">
        <v>650</v>
      </c>
      <c r="C1117" s="180">
        <v>93</v>
      </c>
      <c r="D1117" s="184" t="s">
        <v>43</v>
      </c>
      <c r="E1117" s="184" t="s">
        <v>4678</v>
      </c>
      <c r="F1117" s="85">
        <f t="array" ref="F1117">SUM(IF('Registro egresos II nivel'!$F$2:$F$997=$D1117,IF('Registro egresos II nivel'!$T$2:$T$997=$C1117,IF('Registro egresos II nivel'!$N$2:$N$997="No Renovación Primer Periodo",'Registro egresos II nivel'!$AB$2:$AB$997,0))))+SUM(IF('Registro egresos II nivel'!$F$2:$F$997=$D1117,IF('Registro egresos II nivel'!$T$2:$T$997=$C1117,IF('Registro egresos II nivel'!$N$2:$N$997="No Renovación Segundo Periodo",'Registro egresos II nivel'!$AB$2:$AB$997,0))))</f>
        <v>0</v>
      </c>
      <c r="G1117" s="184" t="s">
        <v>4738</v>
      </c>
    </row>
    <row r="1118" spans="1:7" ht="14.25">
      <c r="A1118" s="85">
        <v>2023</v>
      </c>
      <c r="B1118" s="184" t="s">
        <v>649</v>
      </c>
      <c r="C1118" s="180">
        <v>94</v>
      </c>
      <c r="D1118" s="184" t="s">
        <v>33</v>
      </c>
      <c r="E1118" s="352" t="s">
        <v>36</v>
      </c>
      <c r="F1118" s="85">
        <f t="array" ref="F1118">SUM(IF('Registro egresos I nivel'!$F$2:$F$985=$D1118,IF('Registro egresos I nivel'!$T$2:$T$985=$C1118,IF('Registro egresos I nivel'!$N$2:$N$985=$E1118,IF('Registro egresos I nivel'!$Q$2:$Q$985="Oficio",'Registro egresos I nivel'!$J$2:$J$985,0)))))</f>
        <v>0</v>
      </c>
      <c r="G1118" s="353" t="s">
        <v>4737</v>
      </c>
    </row>
    <row r="1119" spans="1:7" ht="14.25">
      <c r="A1119" s="85">
        <v>2023</v>
      </c>
      <c r="B1119" s="184" t="s">
        <v>649</v>
      </c>
      <c r="C1119" s="180">
        <v>94</v>
      </c>
      <c r="D1119" s="184" t="s">
        <v>33</v>
      </c>
      <c r="E1119" s="184" t="s">
        <v>47</v>
      </c>
      <c r="F1119" s="85">
        <f t="array" ref="F1119">SUM(IF('Registro egresos I nivel'!$F$2:$F$985=$D1119,IF('Registro egresos I nivel'!$T$2:$T$985=$C1119,IF('Registro egresos I nivel'!$N$2:$N$985=$E1119,IF('Registro egresos I nivel'!$Q$2:$Q$985="Oficio",'Registro egresos I nivel'!$J$2:$J$985,0)))))</f>
        <v>0</v>
      </c>
      <c r="G1119" s="353" t="s">
        <v>4737</v>
      </c>
    </row>
    <row r="1120" spans="1:7" ht="14.25">
      <c r="A1120" s="85">
        <v>2023</v>
      </c>
      <c r="B1120" s="184" t="s">
        <v>649</v>
      </c>
      <c r="C1120" s="180">
        <v>94</v>
      </c>
      <c r="D1120" s="184" t="s">
        <v>33</v>
      </c>
      <c r="E1120" s="184" t="s">
        <v>4678</v>
      </c>
      <c r="F1120" s="85">
        <f t="array" ref="F1120">SUM(IF('Registro egresos I nivel'!$F$2:$F$985=$D1120,IF('Registro egresos I nivel'!$T$2:$T$985=$C1120,IF('Registro egresos I nivel'!$N$2:$N$985="No Renovación Primer Periodo",IF('Registro egresos I nivel'!$Q$2:$Q$985="Oficio",'Registro egresos I nivel'!$J$2:$J$985,0)))))+SUM(IF('Registro egresos I nivel'!$F$2:$F$985=$D1120,IF('Registro egresos I nivel'!$T$2:$T$985=$C1120,IF('Registro egresos I nivel'!$N$2:$N$985="No Renovación Segundo Periodo",IF('Registro egresos I nivel'!$Q$2:$Q$985="Oficio",'Registro egresos I nivel'!$J$2:$J$985,0)))))</f>
        <v>0</v>
      </c>
      <c r="G1120" s="353" t="s">
        <v>4737</v>
      </c>
    </row>
    <row r="1121" spans="1:7" ht="14.25">
      <c r="A1121" s="85">
        <v>2023</v>
      </c>
      <c r="B1121" s="184" t="s">
        <v>649</v>
      </c>
      <c r="C1121" s="180">
        <v>94</v>
      </c>
      <c r="D1121" s="184" t="s">
        <v>43</v>
      </c>
      <c r="E1121" s="352" t="s">
        <v>36</v>
      </c>
      <c r="F1121" s="85">
        <f t="array" ref="F1121">SUM(IF('Registro egresos I nivel'!$F$2:$F$985=$D1121,IF('Registro egresos I nivel'!$T$2:$T$985=$C1121,IF('Registro egresos I nivel'!$N$2:$N$985=$E1121,IF('Registro egresos I nivel'!$Q$2:$Q$985="Oficio",'Registro egresos I nivel'!$J$2:$J$985,0)))))</f>
        <v>0</v>
      </c>
      <c r="G1121" s="184" t="s">
        <v>4738</v>
      </c>
    </row>
    <row r="1122" spans="1:7" ht="12.75">
      <c r="A1122" s="85">
        <v>2023</v>
      </c>
      <c r="B1122" s="184" t="s">
        <v>649</v>
      </c>
      <c r="C1122" s="180">
        <v>94</v>
      </c>
      <c r="D1122" s="184" t="s">
        <v>43</v>
      </c>
      <c r="E1122" s="184" t="s">
        <v>47</v>
      </c>
      <c r="F1122" s="85">
        <f t="array" ref="F1122">SUM(IF('Registro egresos I nivel'!$F$2:$F$985=$D1122,IF('Registro egresos I nivel'!$T$2:$T$985=$C1122,IF('Registro egresos I nivel'!$N$2:$N$985=$E1122,IF('Registro egresos I nivel'!$Q$2:$Q$985="Oficio",'Registro egresos I nivel'!$J$2:$J$985,0)))))</f>
        <v>0</v>
      </c>
      <c r="G1122" s="184" t="s">
        <v>4738</v>
      </c>
    </row>
    <row r="1123" spans="1:7" ht="12.75">
      <c r="A1123" s="85">
        <v>2023</v>
      </c>
      <c r="B1123" s="184" t="s">
        <v>649</v>
      </c>
      <c r="C1123" s="180">
        <v>94</v>
      </c>
      <c r="D1123" s="184" t="s">
        <v>43</v>
      </c>
      <c r="E1123" s="184" t="s">
        <v>4678</v>
      </c>
      <c r="F1123" s="85">
        <f t="array" ref="F1123">SUM(IF('Registro egresos I nivel'!$F$2:$F$985=$D1123,IF('Registro egresos I nivel'!$T$2:$T$985=$C1123,IF('Registro egresos I nivel'!$N$2:$N$985="No Renovación Primer Periodo",IF('Registro egresos I nivel'!$Q$2:$Q$985="Oficio",'Registro egresos I nivel'!$J$2:$J$985,0)))))+SUM(IF('Registro egresos I nivel'!$F$2:$F$985=$D1123,IF('Registro egresos I nivel'!$T$2:$T$985=$C1123,IF('Registro egresos I nivel'!$N$2:$N$985="No Renovación Segundo Periodo",IF('Registro egresos I nivel'!$Q$2:$Q$985="Oficio",'Registro egresos I nivel'!$J$2:$J$985,0)))))</f>
        <v>0</v>
      </c>
      <c r="G1123" s="184" t="s">
        <v>4738</v>
      </c>
    </row>
    <row r="1124" spans="1:7" ht="14.25">
      <c r="A1124" s="85">
        <v>2023</v>
      </c>
      <c r="B1124" s="184" t="s">
        <v>650</v>
      </c>
      <c r="C1124" s="180">
        <v>94</v>
      </c>
      <c r="D1124" s="184" t="s">
        <v>33</v>
      </c>
      <c r="E1124" s="352" t="s">
        <v>36</v>
      </c>
      <c r="F1124" s="85">
        <f t="array" ref="F1124">SUM(IF('Registro egresos II nivel'!$F$2:$F$997=$D1124,IF('Registro egresos II nivel'!$T$2:$T$997=$C1124,IF('Registro egresos II nivel'!$N$2:$N$997="Renuncia No Voluntaria",'Registro egresos II nivel'!$AB$2:$AB$997,0))))</f>
        <v>0</v>
      </c>
      <c r="G1124" s="353" t="s">
        <v>4737</v>
      </c>
    </row>
    <row r="1125" spans="1:7" ht="14.25">
      <c r="A1125" s="85">
        <v>2023</v>
      </c>
      <c r="B1125" s="184" t="s">
        <v>650</v>
      </c>
      <c r="C1125" s="180">
        <v>94</v>
      </c>
      <c r="D1125" s="184" t="s">
        <v>33</v>
      </c>
      <c r="E1125" s="184" t="s">
        <v>47</v>
      </c>
      <c r="F1125" s="85">
        <f t="array" ref="F1125">SUM(IF('Registro egresos II nivel'!$F$2:$F$997=$D1125,IF('Registro egresos II nivel'!$T$2:$T$997=$C1125,IF('Registro egresos II nivel'!$N$2:$N$997="Renuncia Voluntaria",'Registro egresos II nivel'!$AB$2:$AB$997,0))))</f>
        <v>0</v>
      </c>
      <c r="G1125" s="353" t="s">
        <v>4737</v>
      </c>
    </row>
    <row r="1126" spans="1:7" ht="14.25">
      <c r="A1126" s="85">
        <v>2023</v>
      </c>
      <c r="B1126" s="184" t="s">
        <v>650</v>
      </c>
      <c r="C1126" s="180">
        <v>94</v>
      </c>
      <c r="D1126" s="184" t="s">
        <v>33</v>
      </c>
      <c r="E1126" s="184" t="s">
        <v>4678</v>
      </c>
      <c r="F1126" s="85">
        <f t="array" ref="F1126">SUM(IF('Registro egresos II nivel'!$F$2:$F$997=$D1126,IF('Registro egresos II nivel'!$T$2:$T$997=$C1126,IF('Registro egresos II nivel'!$N$2:$N$997="No Renovación Primer Periodo",'Registro egresos II nivel'!$AB$2:$AB$997,0))))+SUM(IF('Registro egresos II nivel'!$F$2:$F$997=$D1126,IF('Registro egresos II nivel'!$T$2:$T$997=$C1126,IF('Registro egresos II nivel'!$N$2:$N$997="No Renovación Segundo Periodo",'Registro egresos II nivel'!$AB$2:$AB$997,0))))</f>
        <v>0</v>
      </c>
      <c r="G1126" s="353" t="s">
        <v>4737</v>
      </c>
    </row>
    <row r="1127" spans="1:7" ht="14.25">
      <c r="A1127" s="85">
        <v>2023</v>
      </c>
      <c r="B1127" s="184" t="s">
        <v>650</v>
      </c>
      <c r="C1127" s="180">
        <v>94</v>
      </c>
      <c r="D1127" s="184" t="s">
        <v>43</v>
      </c>
      <c r="E1127" s="352" t="s">
        <v>36</v>
      </c>
      <c r="F1127" s="85">
        <f t="array" ref="F1127">SUM(IF('Registro egresos II nivel'!$F$2:$F$997=$D1127,IF('Registro egresos II nivel'!$T$2:$T$997=$C1127,IF('Registro egresos II nivel'!$N$2:$N$997="Renuncia No Voluntaria",'Registro egresos II nivel'!$AB$2:$AB$997,0))))</f>
        <v>0</v>
      </c>
      <c r="G1127" s="184" t="s">
        <v>4738</v>
      </c>
    </row>
    <row r="1128" spans="1:7" ht="12.75">
      <c r="A1128" s="85">
        <v>2023</v>
      </c>
      <c r="B1128" s="184" t="s">
        <v>650</v>
      </c>
      <c r="C1128" s="180">
        <v>94</v>
      </c>
      <c r="D1128" s="184" t="s">
        <v>43</v>
      </c>
      <c r="E1128" s="184" t="s">
        <v>47</v>
      </c>
      <c r="F1128" s="85">
        <f t="array" ref="F1128">SUM(IF('Registro egresos II nivel'!$F$2:$F$997=$D1128,IF('Registro egresos II nivel'!$T$2:$T$997=$C1128,IF('Registro egresos II nivel'!$N$2:$N$997="Renuncia Voluntaria",'Registro egresos II nivel'!$AB$2:$AB$997,0))))</f>
        <v>0</v>
      </c>
      <c r="G1128" s="184" t="s">
        <v>4738</v>
      </c>
    </row>
    <row r="1129" spans="1:7" ht="12.75">
      <c r="A1129" s="85">
        <v>2023</v>
      </c>
      <c r="B1129" s="184" t="s">
        <v>650</v>
      </c>
      <c r="C1129" s="180">
        <v>94</v>
      </c>
      <c r="D1129" s="184" t="s">
        <v>43</v>
      </c>
      <c r="E1129" s="184" t="s">
        <v>4678</v>
      </c>
      <c r="F1129" s="85">
        <f t="array" ref="F1129">SUM(IF('Registro egresos II nivel'!$F$2:$F$997=$D1129,IF('Registro egresos II nivel'!$T$2:$T$997=$C1129,IF('Registro egresos II nivel'!$N$2:$N$997="No Renovación Primer Periodo",'Registro egresos II nivel'!$AB$2:$AB$997,0))))+SUM(IF('Registro egresos II nivel'!$F$2:$F$997=$D1129,IF('Registro egresos II nivel'!$T$2:$T$997=$C1129,IF('Registro egresos II nivel'!$N$2:$N$997="No Renovación Segundo Periodo",'Registro egresos II nivel'!$AB$2:$AB$997,0))))</f>
        <v>0</v>
      </c>
      <c r="G1129" s="184" t="s">
        <v>4738</v>
      </c>
    </row>
    <row r="1130" spans="1:7" ht="12.75">
      <c r="A1130" s="85"/>
      <c r="B1130" s="184"/>
      <c r="C1130" s="180"/>
      <c r="D1130" s="184"/>
      <c r="E1130" s="184"/>
      <c r="F1130" s="85"/>
      <c r="G1130" s="184"/>
    </row>
    <row r="1131" spans="1:7" ht="12.75">
      <c r="A1131" s="85"/>
      <c r="B1131" s="184"/>
      <c r="C1131" s="180"/>
      <c r="D1131" s="184"/>
      <c r="E1131" s="184"/>
      <c r="F1131" s="85"/>
      <c r="G1131" s="184"/>
    </row>
    <row r="1132" spans="1:7" ht="12.75">
      <c r="A1132" s="85"/>
      <c r="B1132" s="184"/>
      <c r="C1132" s="180"/>
      <c r="D1132" s="184"/>
      <c r="E1132" s="184"/>
      <c r="F1132" s="85"/>
      <c r="G1132" s="184"/>
    </row>
    <row r="1133" spans="1:7" ht="12.75">
      <c r="A1133" s="85"/>
      <c r="B1133" s="184"/>
      <c r="C1133" s="180"/>
      <c r="D1133" s="184"/>
      <c r="E1133" s="184"/>
      <c r="F1133" s="85"/>
      <c r="G1133" s="184"/>
    </row>
    <row r="1134" spans="1:7" ht="12.75">
      <c r="A1134" s="85"/>
      <c r="B1134" s="184"/>
      <c r="C1134" s="180"/>
      <c r="D1134" s="184"/>
      <c r="E1134" s="184"/>
      <c r="F1134" s="85"/>
      <c r="G1134" s="184"/>
    </row>
    <row r="1135" spans="1:7" ht="12.75">
      <c r="A1135" s="85"/>
      <c r="B1135" s="184"/>
      <c r="C1135" s="180"/>
      <c r="D1135" s="184"/>
      <c r="E1135" s="184"/>
      <c r="F1135" s="85"/>
      <c r="G1135" s="184"/>
    </row>
    <row r="1136" spans="1:7" ht="12.75">
      <c r="A1136" s="85"/>
      <c r="B1136" s="184"/>
      <c r="C1136" s="180"/>
      <c r="D1136" s="184"/>
      <c r="E1136" s="184"/>
      <c r="F1136" s="85"/>
      <c r="G1136" s="184"/>
    </row>
    <row r="1137" spans="1:7" ht="12.75">
      <c r="A1137" s="85"/>
      <c r="B1137" s="184"/>
      <c r="C1137" s="180"/>
      <c r="D1137" s="184"/>
      <c r="E1137" s="184"/>
      <c r="F1137" s="85"/>
      <c r="G1137" s="184"/>
    </row>
    <row r="1138" spans="1:7" ht="12.75">
      <c r="A1138" s="85"/>
      <c r="B1138" s="184"/>
      <c r="C1138" s="180"/>
      <c r="D1138" s="184"/>
      <c r="E1138" s="184"/>
      <c r="F1138" s="85"/>
      <c r="G1138" s="184"/>
    </row>
    <row r="1139" spans="1:7" ht="12.75">
      <c r="A1139" s="85"/>
      <c r="B1139" s="184"/>
      <c r="C1139" s="180"/>
      <c r="D1139" s="184"/>
      <c r="E1139" s="184"/>
      <c r="F1139" s="85"/>
      <c r="G1139" s="184"/>
    </row>
    <row r="1140" spans="1:7" ht="12.75">
      <c r="A1140" s="85"/>
      <c r="B1140" s="184"/>
      <c r="C1140" s="180"/>
      <c r="D1140" s="184"/>
      <c r="E1140" s="184"/>
      <c r="F1140" s="85"/>
      <c r="G1140" s="184"/>
    </row>
    <row r="1141" spans="1:7" ht="12.75">
      <c r="A1141" s="85"/>
      <c r="B1141" s="184"/>
      <c r="C1141" s="180"/>
      <c r="D1141" s="184"/>
      <c r="E1141" s="184"/>
      <c r="F1141" s="85"/>
      <c r="G1141" s="184"/>
    </row>
    <row r="1142" spans="1:7" ht="12.75">
      <c r="A1142" s="85"/>
      <c r="B1142" s="184"/>
      <c r="C1142" s="180"/>
      <c r="D1142" s="184"/>
      <c r="E1142" s="184"/>
      <c r="F1142" s="85"/>
      <c r="G1142" s="184"/>
    </row>
    <row r="1143" spans="1:7" ht="12.75">
      <c r="A1143" s="85"/>
      <c r="B1143" s="184"/>
      <c r="C1143" s="180"/>
      <c r="D1143" s="184"/>
      <c r="E1143" s="184"/>
      <c r="F1143" s="85"/>
      <c r="G1143" s="184"/>
    </row>
    <row r="1144" spans="1:7" ht="12.75">
      <c r="A1144" s="85"/>
      <c r="B1144" s="184"/>
      <c r="C1144" s="180"/>
      <c r="D1144" s="184"/>
      <c r="E1144" s="184"/>
      <c r="F1144" s="85"/>
      <c r="G1144" s="184"/>
    </row>
    <row r="1145" spans="1:7" ht="12.75">
      <c r="A1145" s="85"/>
      <c r="B1145" s="184"/>
      <c r="C1145" s="180"/>
      <c r="D1145" s="184"/>
      <c r="E1145" s="184"/>
      <c r="F1145" s="85"/>
      <c r="G1145" s="184"/>
    </row>
    <row r="1146" spans="1:7" ht="12.75">
      <c r="A1146" s="85"/>
      <c r="B1146" s="184"/>
      <c r="C1146" s="180"/>
      <c r="D1146" s="184"/>
      <c r="E1146" s="184"/>
      <c r="F1146" s="85"/>
      <c r="G1146" s="184"/>
    </row>
    <row r="1147" spans="1:7" ht="12.75">
      <c r="A1147" s="85"/>
      <c r="B1147" s="184"/>
      <c r="C1147" s="180"/>
      <c r="D1147" s="184"/>
      <c r="E1147" s="184"/>
      <c r="F1147" s="85"/>
      <c r="G1147" s="184"/>
    </row>
    <row r="1148" spans="1:7" ht="12.75">
      <c r="A1148" s="85"/>
      <c r="B1148" s="184"/>
      <c r="C1148" s="180"/>
      <c r="D1148" s="184"/>
      <c r="E1148" s="184"/>
      <c r="F1148" s="85"/>
      <c r="G1148" s="184"/>
    </row>
    <row r="1149" spans="1:7" ht="12.75">
      <c r="A1149" s="85"/>
      <c r="B1149" s="184"/>
      <c r="C1149" s="180"/>
      <c r="D1149" s="184"/>
      <c r="E1149" s="184"/>
      <c r="F1149" s="85"/>
      <c r="G1149" s="184"/>
    </row>
    <row r="1150" spans="1:7" ht="12.75">
      <c r="A1150" s="85"/>
      <c r="B1150" s="184"/>
      <c r="C1150" s="180"/>
      <c r="D1150" s="184"/>
      <c r="E1150" s="184"/>
      <c r="F1150" s="85"/>
      <c r="G1150" s="184"/>
    </row>
    <row r="1151" spans="1:7" ht="12.75">
      <c r="A1151" s="85"/>
      <c r="B1151" s="184"/>
      <c r="C1151" s="180"/>
      <c r="D1151" s="184"/>
      <c r="E1151" s="184"/>
      <c r="F1151" s="85"/>
      <c r="G1151" s="184"/>
    </row>
    <row r="1152" spans="1:7" ht="12.75">
      <c r="A1152" s="85"/>
      <c r="B1152" s="184"/>
      <c r="C1152" s="180"/>
      <c r="D1152" s="184"/>
      <c r="E1152" s="184"/>
      <c r="F1152" s="85"/>
      <c r="G1152" s="184"/>
    </row>
    <row r="1153" spans="1:7" ht="12.75">
      <c r="A1153" s="85"/>
      <c r="B1153" s="184"/>
      <c r="C1153" s="180"/>
      <c r="D1153" s="184"/>
      <c r="E1153" s="184"/>
      <c r="F1153" s="85"/>
      <c r="G1153" s="184"/>
    </row>
    <row r="1154" spans="1:7" ht="12.75">
      <c r="A1154" s="85"/>
      <c r="B1154" s="184"/>
      <c r="C1154" s="180"/>
      <c r="D1154" s="184"/>
      <c r="E1154" s="184"/>
      <c r="F1154" s="85"/>
      <c r="G1154" s="184"/>
    </row>
    <row r="1155" spans="1:7" ht="12.75">
      <c r="A1155" s="85"/>
      <c r="B1155" s="184"/>
      <c r="C1155" s="180"/>
      <c r="D1155" s="184"/>
      <c r="E1155" s="184"/>
      <c r="F1155" s="85"/>
      <c r="G1155" s="184"/>
    </row>
    <row r="1156" spans="1:7" ht="12.75">
      <c r="A1156" s="85"/>
      <c r="B1156" s="184"/>
      <c r="C1156" s="180"/>
      <c r="D1156" s="184"/>
      <c r="E1156" s="184"/>
      <c r="F1156" s="85"/>
      <c r="G1156" s="184"/>
    </row>
    <row r="1157" spans="1:7" ht="12.75">
      <c r="A1157" s="85"/>
      <c r="B1157" s="184"/>
      <c r="C1157" s="180"/>
      <c r="D1157" s="184"/>
      <c r="E1157" s="184"/>
      <c r="F1157" s="85"/>
      <c r="G1157" s="184"/>
    </row>
    <row r="1158" spans="1:7" ht="12.75">
      <c r="A1158" s="85"/>
      <c r="B1158" s="184"/>
      <c r="C1158" s="180"/>
      <c r="D1158" s="184"/>
      <c r="E1158" s="184"/>
      <c r="F1158" s="85"/>
      <c r="G1158" s="184"/>
    </row>
    <row r="1159" spans="1:7" ht="12.75">
      <c r="A1159" s="85"/>
      <c r="B1159" s="184"/>
      <c r="C1159" s="180"/>
      <c r="D1159" s="184"/>
      <c r="E1159" s="184"/>
      <c r="F1159" s="85"/>
      <c r="G1159" s="184"/>
    </row>
    <row r="1160" spans="1:7" ht="12.75">
      <c r="A1160" s="85"/>
      <c r="B1160" s="184"/>
      <c r="C1160" s="180"/>
      <c r="D1160" s="184"/>
      <c r="E1160" s="184"/>
      <c r="F1160" s="85"/>
      <c r="G1160" s="184"/>
    </row>
    <row r="1161" spans="1:7" ht="12.75">
      <c r="A1161" s="85"/>
      <c r="B1161" s="184"/>
      <c r="C1161" s="180"/>
      <c r="D1161" s="184"/>
      <c r="E1161" s="184"/>
      <c r="F1161" s="85"/>
      <c r="G1161" s="184"/>
    </row>
    <row r="1162" spans="1:7" ht="12.75">
      <c r="A1162" s="85"/>
      <c r="B1162" s="184"/>
      <c r="C1162" s="180"/>
      <c r="D1162" s="184"/>
      <c r="E1162" s="184"/>
      <c r="F1162" s="85"/>
      <c r="G1162" s="184"/>
    </row>
    <row r="1163" spans="1:7" ht="12.75">
      <c r="A1163" s="85"/>
      <c r="B1163" s="184"/>
      <c r="C1163" s="180"/>
      <c r="D1163" s="184"/>
      <c r="E1163" s="184"/>
      <c r="F1163" s="85"/>
      <c r="G1163" s="184"/>
    </row>
    <row r="1164" spans="1:7" ht="12.75">
      <c r="A1164" s="85"/>
      <c r="B1164" s="184"/>
      <c r="C1164" s="180"/>
      <c r="D1164" s="184"/>
      <c r="E1164" s="184"/>
      <c r="F1164" s="85"/>
      <c r="G1164" s="184"/>
    </row>
    <row r="1165" spans="1:7" ht="12.75">
      <c r="A1165" s="85"/>
      <c r="B1165" s="184"/>
      <c r="C1165" s="180"/>
      <c r="D1165" s="184"/>
      <c r="E1165" s="184"/>
      <c r="F1165" s="85"/>
      <c r="G1165" s="184"/>
    </row>
    <row r="1166" spans="1:7" ht="12.75">
      <c r="A1166" s="85"/>
      <c r="B1166" s="184"/>
      <c r="C1166" s="180"/>
      <c r="D1166" s="184"/>
      <c r="E1166" s="184"/>
      <c r="F1166" s="85"/>
      <c r="G1166" s="184"/>
    </row>
    <row r="1167" spans="1:7" ht="12.75">
      <c r="A1167" s="85"/>
      <c r="B1167" s="184"/>
      <c r="C1167" s="180"/>
      <c r="D1167" s="184"/>
      <c r="E1167" s="184"/>
      <c r="F1167" s="85"/>
      <c r="G1167" s="184"/>
    </row>
    <row r="1168" spans="1:7" ht="12.75">
      <c r="A1168" s="85"/>
      <c r="B1168" s="184"/>
      <c r="C1168" s="180"/>
      <c r="D1168" s="184"/>
      <c r="E1168" s="184"/>
      <c r="F1168" s="85"/>
      <c r="G1168" s="184"/>
    </row>
    <row r="1169" spans="1:7" ht="12.75">
      <c r="A1169" s="85"/>
      <c r="B1169" s="184"/>
      <c r="C1169" s="180"/>
      <c r="D1169" s="184"/>
      <c r="E1169" s="184"/>
      <c r="F1169" s="85"/>
      <c r="G1169" s="184"/>
    </row>
    <row r="1170" spans="1:7" ht="12.75">
      <c r="A1170" s="85"/>
      <c r="B1170" s="184"/>
      <c r="C1170" s="180"/>
      <c r="D1170" s="184"/>
      <c r="E1170" s="184"/>
      <c r="F1170" s="85"/>
      <c r="G1170" s="184"/>
    </row>
    <row r="1171" spans="1:7" ht="12.75">
      <c r="A1171" s="85"/>
      <c r="B1171" s="184"/>
      <c r="C1171" s="180"/>
      <c r="D1171" s="184"/>
      <c r="E1171" s="184"/>
      <c r="F1171" s="85"/>
      <c r="G1171" s="184"/>
    </row>
    <row r="1172" spans="1:7" ht="12.75">
      <c r="A1172" s="85"/>
      <c r="B1172" s="184"/>
      <c r="C1172" s="180"/>
      <c r="D1172" s="184"/>
      <c r="E1172" s="184"/>
      <c r="F1172" s="85"/>
      <c r="G1172" s="184"/>
    </row>
    <row r="1173" spans="1:7" ht="12.75">
      <c r="A1173" s="85"/>
      <c r="B1173" s="184"/>
      <c r="C1173" s="180"/>
      <c r="D1173" s="184"/>
      <c r="E1173" s="184"/>
      <c r="F1173" s="85"/>
      <c r="G1173" s="184"/>
    </row>
    <row r="1174" spans="1:7" ht="12.75">
      <c r="A1174" s="85"/>
      <c r="B1174" s="184"/>
      <c r="C1174" s="180"/>
      <c r="D1174" s="184"/>
      <c r="E1174" s="184"/>
      <c r="F1174" s="85"/>
      <c r="G1174" s="184"/>
    </row>
    <row r="1175" spans="1:7" ht="12.75">
      <c r="A1175" s="85"/>
      <c r="B1175" s="184"/>
      <c r="C1175" s="180"/>
      <c r="D1175" s="184"/>
      <c r="E1175" s="184"/>
      <c r="F1175" s="85"/>
      <c r="G1175" s="184"/>
    </row>
    <row r="1176" spans="1:7" ht="12.75">
      <c r="A1176" s="85"/>
      <c r="B1176" s="184"/>
      <c r="C1176" s="180"/>
      <c r="D1176" s="184"/>
      <c r="E1176" s="184"/>
      <c r="F1176" s="85"/>
      <c r="G1176" s="184"/>
    </row>
    <row r="1177" spans="1:7" ht="12.75">
      <c r="A1177" s="85"/>
      <c r="B1177" s="184"/>
      <c r="C1177" s="180"/>
      <c r="D1177" s="184"/>
      <c r="E1177" s="184"/>
      <c r="F1177" s="85"/>
      <c r="G1177" s="184"/>
    </row>
    <row r="1178" spans="1:7" ht="12.75">
      <c r="A1178" s="85"/>
      <c r="B1178" s="184"/>
      <c r="C1178" s="180"/>
      <c r="D1178" s="184"/>
      <c r="E1178" s="184"/>
      <c r="F1178" s="85"/>
      <c r="G1178" s="184"/>
    </row>
    <row r="1179" spans="1:7" ht="12.75">
      <c r="A1179" s="85"/>
      <c r="B1179" s="184"/>
      <c r="C1179" s="180"/>
      <c r="D1179" s="184"/>
      <c r="E1179" s="184"/>
      <c r="F1179" s="85"/>
      <c r="G1179" s="184"/>
    </row>
    <row r="1180" spans="1:7" ht="12.75">
      <c r="A1180" s="85"/>
      <c r="B1180" s="184"/>
      <c r="C1180" s="180"/>
      <c r="D1180" s="184"/>
      <c r="E1180" s="184"/>
      <c r="F1180" s="85"/>
      <c r="G1180" s="184"/>
    </row>
    <row r="1181" spans="1:7" ht="12.75">
      <c r="A1181" s="85"/>
      <c r="B1181" s="184"/>
      <c r="C1181" s="180"/>
      <c r="D1181" s="184"/>
      <c r="E1181" s="184"/>
      <c r="F1181" s="85"/>
      <c r="G1181" s="184"/>
    </row>
    <row r="1182" spans="1:7" ht="12.75">
      <c r="A1182" s="85"/>
      <c r="B1182" s="184"/>
      <c r="C1182" s="180"/>
      <c r="D1182" s="184"/>
      <c r="E1182" s="184"/>
      <c r="F1182" s="85"/>
      <c r="G1182" s="184"/>
    </row>
    <row r="1183" spans="1:7" ht="12.75">
      <c r="A1183" s="85"/>
      <c r="B1183" s="184"/>
      <c r="C1183" s="180"/>
      <c r="D1183" s="184"/>
      <c r="E1183" s="184"/>
      <c r="F1183" s="85"/>
      <c r="G1183" s="184"/>
    </row>
    <row r="1184" spans="1:7" ht="12.75">
      <c r="A1184" s="85"/>
      <c r="B1184" s="184"/>
      <c r="C1184" s="180"/>
      <c r="D1184" s="184"/>
      <c r="E1184" s="184"/>
      <c r="F1184" s="85"/>
      <c r="G1184" s="184"/>
    </row>
    <row r="1185" spans="1:7" ht="12.75">
      <c r="A1185" s="85"/>
      <c r="B1185" s="184"/>
      <c r="C1185" s="180"/>
      <c r="D1185" s="184"/>
      <c r="E1185" s="184"/>
      <c r="F1185" s="85"/>
      <c r="G1185" s="184"/>
    </row>
    <row r="1186" spans="1:7" ht="12.75">
      <c r="A1186" s="85"/>
      <c r="B1186" s="184"/>
      <c r="C1186" s="180"/>
      <c r="D1186" s="184"/>
      <c r="E1186" s="184"/>
      <c r="F1186" s="85"/>
      <c r="G1186" s="184"/>
    </row>
    <row r="1187" spans="1:7" ht="12.75">
      <c r="A1187" s="85"/>
      <c r="B1187" s="184"/>
      <c r="C1187" s="180"/>
      <c r="D1187" s="184"/>
      <c r="E1187" s="184"/>
      <c r="F1187" s="85"/>
      <c r="G1187" s="184"/>
    </row>
    <row r="1188" spans="1:7" ht="12.75">
      <c r="A1188" s="85"/>
      <c r="B1188" s="184"/>
      <c r="C1188" s="180"/>
      <c r="D1188" s="184"/>
      <c r="E1188" s="184"/>
      <c r="F1188" s="85"/>
      <c r="G1188" s="184"/>
    </row>
    <row r="1189" spans="1:7" ht="12.75">
      <c r="A1189" s="85"/>
      <c r="B1189" s="184"/>
      <c r="C1189" s="180"/>
      <c r="D1189" s="184"/>
      <c r="E1189" s="184"/>
      <c r="F1189" s="85"/>
      <c r="G1189" s="184"/>
    </row>
    <row r="1190" spans="1:7" ht="12.75">
      <c r="A1190" s="85"/>
      <c r="B1190" s="184"/>
      <c r="C1190" s="180"/>
      <c r="D1190" s="184"/>
      <c r="E1190" s="184"/>
      <c r="F1190" s="85"/>
      <c r="G1190" s="184"/>
    </row>
    <row r="1191" spans="1:7" ht="12.75">
      <c r="A1191" s="85"/>
      <c r="B1191" s="184"/>
      <c r="C1191" s="180"/>
      <c r="D1191" s="184"/>
      <c r="E1191" s="184"/>
      <c r="F1191" s="85"/>
      <c r="G1191" s="184"/>
    </row>
    <row r="1192" spans="1:7" ht="12.75">
      <c r="A1192" s="85"/>
      <c r="B1192" s="184"/>
      <c r="C1192" s="180"/>
      <c r="D1192" s="184"/>
      <c r="E1192" s="184"/>
      <c r="F1192" s="85"/>
      <c r="G1192" s="184"/>
    </row>
    <row r="1193" spans="1:7" ht="12.75">
      <c r="A1193" s="85"/>
      <c r="B1193" s="184"/>
      <c r="C1193" s="180"/>
      <c r="D1193" s="184"/>
      <c r="E1193" s="184"/>
      <c r="F1193" s="85"/>
      <c r="G1193" s="184"/>
    </row>
    <row r="1194" spans="1:7" ht="12.75">
      <c r="A1194" s="85"/>
      <c r="B1194" s="184"/>
      <c r="C1194" s="180"/>
      <c r="D1194" s="184"/>
      <c r="E1194" s="184"/>
      <c r="F1194" s="85"/>
      <c r="G1194" s="184"/>
    </row>
    <row r="1195" spans="1:7" ht="12.75">
      <c r="A1195" s="85"/>
      <c r="B1195" s="184"/>
      <c r="C1195" s="180"/>
      <c r="D1195" s="184"/>
      <c r="E1195" s="184"/>
      <c r="F1195" s="85"/>
      <c r="G1195" s="184"/>
    </row>
    <row r="1196" spans="1:7" ht="12.75">
      <c r="A1196" s="85"/>
      <c r="B1196" s="184"/>
      <c r="C1196" s="180"/>
      <c r="D1196" s="184"/>
      <c r="E1196" s="184"/>
      <c r="F1196" s="85"/>
      <c r="G1196" s="184"/>
    </row>
    <row r="1197" spans="1:7" ht="12.75">
      <c r="A1197" s="85"/>
      <c r="B1197" s="184"/>
      <c r="C1197" s="180"/>
      <c r="D1197" s="184"/>
      <c r="E1197" s="184"/>
      <c r="F1197" s="85"/>
      <c r="G1197" s="184"/>
    </row>
    <row r="1198" spans="1:7" ht="12.75">
      <c r="A1198" s="85"/>
      <c r="B1198" s="184"/>
      <c r="C1198" s="180"/>
      <c r="D1198" s="184"/>
      <c r="E1198" s="184"/>
      <c r="F1198" s="85"/>
      <c r="G1198" s="184"/>
    </row>
    <row r="1199" spans="1:7" ht="12.75">
      <c r="A1199" s="85"/>
      <c r="B1199" s="184"/>
      <c r="C1199" s="180"/>
      <c r="D1199" s="184"/>
      <c r="E1199" s="184"/>
      <c r="F1199" s="85"/>
      <c r="G1199" s="184"/>
    </row>
    <row r="1200" spans="1:7" ht="12.75">
      <c r="A1200" s="85"/>
      <c r="B1200" s="184"/>
      <c r="C1200" s="180"/>
      <c r="D1200" s="184"/>
      <c r="E1200" s="184"/>
      <c r="F1200" s="85"/>
      <c r="G1200" s="184"/>
    </row>
    <row r="1201" spans="1:7" ht="12.75">
      <c r="A1201" s="85"/>
      <c r="B1201" s="184"/>
      <c r="C1201" s="180"/>
      <c r="D1201" s="184"/>
      <c r="E1201" s="184"/>
      <c r="F1201" s="85"/>
      <c r="G1201" s="184"/>
    </row>
    <row r="1202" spans="1:7" ht="12.75">
      <c r="A1202" s="85"/>
      <c r="B1202" s="184"/>
      <c r="C1202" s="180"/>
      <c r="D1202" s="184"/>
      <c r="E1202" s="184"/>
      <c r="F1202" s="85"/>
      <c r="G1202" s="184"/>
    </row>
    <row r="1203" spans="1:7" ht="12.75">
      <c r="A1203" s="85"/>
      <c r="B1203" s="184"/>
      <c r="C1203" s="180"/>
      <c r="D1203" s="184"/>
      <c r="E1203" s="184"/>
      <c r="F1203" s="85"/>
      <c r="G1203" s="184"/>
    </row>
    <row r="1204" spans="1:7" ht="12.75">
      <c r="A1204" s="85"/>
      <c r="B1204" s="184"/>
      <c r="C1204" s="180"/>
      <c r="D1204" s="184"/>
      <c r="E1204" s="184"/>
      <c r="F1204" s="85"/>
      <c r="G1204" s="184"/>
    </row>
    <row r="1205" spans="1:7" ht="12.75">
      <c r="A1205" s="85"/>
      <c r="B1205" s="184"/>
      <c r="C1205" s="180"/>
      <c r="D1205" s="184"/>
      <c r="E1205" s="184"/>
      <c r="F1205" s="85"/>
      <c r="G1205" s="184"/>
    </row>
    <row r="1206" spans="1:7" ht="12.75">
      <c r="A1206" s="85"/>
      <c r="B1206" s="184"/>
      <c r="C1206" s="180"/>
      <c r="D1206" s="184"/>
      <c r="E1206" s="184"/>
      <c r="F1206" s="85"/>
      <c r="G1206" s="184"/>
    </row>
    <row r="1207" spans="1:7" ht="12.75">
      <c r="A1207" s="85"/>
      <c r="B1207" s="184"/>
      <c r="C1207" s="180"/>
      <c r="D1207" s="184"/>
      <c r="E1207" s="184"/>
      <c r="F1207" s="85"/>
      <c r="G1207" s="184"/>
    </row>
    <row r="1208" spans="1:7" ht="12.75">
      <c r="A1208" s="85"/>
      <c r="B1208" s="184"/>
      <c r="C1208" s="180"/>
      <c r="D1208" s="184"/>
      <c r="E1208" s="184"/>
      <c r="F1208" s="85"/>
      <c r="G1208" s="184"/>
    </row>
    <row r="1209" spans="1:7" ht="12.75">
      <c r="A1209" s="85"/>
      <c r="B1209" s="184"/>
      <c r="C1209" s="180"/>
      <c r="D1209" s="184"/>
      <c r="E1209" s="184"/>
      <c r="F1209" s="85"/>
      <c r="G1209" s="184"/>
    </row>
    <row r="1210" spans="1:7" ht="12.75">
      <c r="A1210" s="85"/>
      <c r="B1210" s="184"/>
      <c r="C1210" s="180"/>
      <c r="D1210" s="184"/>
      <c r="E1210" s="184"/>
      <c r="F1210" s="85"/>
      <c r="G1210" s="184"/>
    </row>
    <row r="1211" spans="1:7" ht="12.75">
      <c r="A1211" s="85"/>
      <c r="B1211" s="184"/>
      <c r="C1211" s="180"/>
      <c r="D1211" s="184"/>
      <c r="E1211" s="184"/>
      <c r="F1211" s="85"/>
      <c r="G1211" s="184"/>
    </row>
    <row r="1212" spans="1:7" ht="12.75">
      <c r="A1212" s="85"/>
      <c r="B1212" s="184"/>
      <c r="C1212" s="180"/>
      <c r="D1212" s="184"/>
      <c r="E1212" s="184"/>
      <c r="F1212" s="85"/>
      <c r="G1212" s="184"/>
    </row>
    <row r="1213" spans="1:7" ht="12.75">
      <c r="A1213" s="85"/>
      <c r="B1213" s="184"/>
      <c r="C1213" s="180"/>
      <c r="D1213" s="184"/>
      <c r="E1213" s="184"/>
      <c r="F1213" s="85"/>
      <c r="G1213" s="184"/>
    </row>
    <row r="1214" spans="1:7" ht="12.75">
      <c r="A1214" s="85"/>
      <c r="B1214" s="184"/>
      <c r="C1214" s="180"/>
      <c r="D1214" s="184"/>
      <c r="E1214" s="184"/>
      <c r="F1214" s="85"/>
      <c r="G1214" s="184"/>
    </row>
    <row r="1215" spans="1:7" ht="12.75">
      <c r="A1215" s="85"/>
      <c r="B1215" s="184"/>
      <c r="C1215" s="180"/>
      <c r="D1215" s="184"/>
      <c r="E1215" s="184"/>
      <c r="F1215" s="85"/>
      <c r="G1215" s="184"/>
    </row>
    <row r="1216" spans="1:7" ht="12.75">
      <c r="A1216" s="85"/>
      <c r="B1216" s="184"/>
      <c r="C1216" s="180"/>
      <c r="D1216" s="184"/>
      <c r="E1216" s="184"/>
      <c r="F1216" s="85"/>
      <c r="G1216" s="184"/>
    </row>
    <row r="1217" spans="1:7" ht="12.75">
      <c r="A1217" s="85"/>
      <c r="B1217" s="184"/>
      <c r="C1217" s="180"/>
      <c r="D1217" s="184"/>
      <c r="E1217" s="184"/>
      <c r="F1217" s="85"/>
      <c r="G1217" s="184"/>
    </row>
    <row r="1218" spans="1:7" ht="12.75">
      <c r="A1218" s="85"/>
      <c r="B1218" s="184"/>
      <c r="C1218" s="180"/>
      <c r="D1218" s="184"/>
      <c r="E1218" s="184"/>
      <c r="F1218" s="85"/>
      <c r="G1218" s="184"/>
    </row>
    <row r="1219" spans="1:7" ht="12.75">
      <c r="A1219" s="85"/>
      <c r="B1219" s="184"/>
      <c r="C1219" s="180"/>
      <c r="D1219" s="184"/>
      <c r="E1219" s="184"/>
      <c r="F1219" s="85"/>
      <c r="G1219" s="184"/>
    </row>
    <row r="1220" spans="1:7" ht="12.75">
      <c r="A1220" s="85"/>
      <c r="B1220" s="184"/>
      <c r="C1220" s="180"/>
      <c r="D1220" s="184"/>
      <c r="E1220" s="184"/>
      <c r="F1220" s="85"/>
      <c r="G1220" s="184"/>
    </row>
    <row r="1221" spans="1:7" ht="12.75">
      <c r="A1221" s="85"/>
      <c r="B1221" s="184"/>
      <c r="C1221" s="180"/>
      <c r="D1221" s="184"/>
      <c r="E1221" s="184"/>
      <c r="F1221" s="85"/>
      <c r="G1221" s="184"/>
    </row>
    <row r="1222" spans="1:7" ht="12.75">
      <c r="A1222" s="85"/>
      <c r="B1222" s="184"/>
      <c r="C1222" s="180"/>
      <c r="D1222" s="184"/>
      <c r="E1222" s="184"/>
      <c r="F1222" s="85"/>
      <c r="G1222" s="184"/>
    </row>
    <row r="1223" spans="1:7" ht="12.75">
      <c r="A1223" s="85"/>
      <c r="B1223" s="184"/>
      <c r="C1223" s="180"/>
      <c r="D1223" s="184"/>
      <c r="E1223" s="184"/>
      <c r="F1223" s="85"/>
      <c r="G1223" s="184"/>
    </row>
    <row r="1224" spans="1:7" ht="12.75">
      <c r="A1224" s="85"/>
      <c r="B1224" s="184"/>
      <c r="C1224" s="180"/>
      <c r="D1224" s="184"/>
      <c r="E1224" s="184"/>
      <c r="F1224" s="85"/>
      <c r="G1224" s="184"/>
    </row>
    <row r="1225" spans="1:7" ht="12.75">
      <c r="A1225" s="85"/>
      <c r="B1225" s="184"/>
      <c r="C1225" s="180"/>
      <c r="D1225" s="184"/>
      <c r="E1225" s="184"/>
      <c r="F1225" s="85"/>
      <c r="G1225" s="184"/>
    </row>
    <row r="1226" spans="1:7" ht="12.75">
      <c r="A1226" s="85"/>
      <c r="B1226" s="184"/>
      <c r="C1226" s="180"/>
      <c r="D1226" s="184"/>
      <c r="E1226" s="184"/>
      <c r="F1226" s="85"/>
      <c r="G1226" s="184"/>
    </row>
    <row r="1227" spans="1:7" ht="12.75">
      <c r="A1227" s="85"/>
      <c r="B1227" s="184"/>
      <c r="C1227" s="180"/>
      <c r="D1227" s="184"/>
      <c r="E1227" s="184"/>
      <c r="F1227" s="85"/>
      <c r="G1227" s="184"/>
    </row>
    <row r="1228" spans="1:7" ht="12.75">
      <c r="A1228" s="85"/>
      <c r="B1228" s="184"/>
      <c r="C1228" s="180"/>
      <c r="D1228" s="184"/>
      <c r="E1228" s="184"/>
      <c r="F1228" s="85"/>
      <c r="G1228" s="184"/>
    </row>
    <row r="1229" spans="1:7" ht="12.75">
      <c r="A1229" s="85"/>
      <c r="B1229" s="184"/>
      <c r="C1229" s="180"/>
      <c r="D1229" s="184"/>
      <c r="E1229" s="184"/>
      <c r="F1229" s="85"/>
      <c r="G1229" s="184"/>
    </row>
    <row r="1230" spans="1:7" ht="12.75">
      <c r="A1230" s="85"/>
      <c r="B1230" s="184"/>
      <c r="C1230" s="180"/>
      <c r="D1230" s="184"/>
      <c r="E1230" s="184"/>
      <c r="F1230" s="85"/>
      <c r="G1230" s="184"/>
    </row>
    <row r="1231" spans="1:7" ht="12.75">
      <c r="A1231" s="85"/>
      <c r="B1231" s="184"/>
      <c r="C1231" s="180"/>
      <c r="D1231" s="184"/>
      <c r="E1231" s="184"/>
      <c r="F1231" s="85"/>
      <c r="G1231" s="184"/>
    </row>
    <row r="1232" spans="1:7" ht="12.75">
      <c r="A1232" s="85"/>
      <c r="B1232" s="184"/>
      <c r="C1232" s="180"/>
      <c r="D1232" s="184"/>
      <c r="E1232" s="184"/>
      <c r="F1232" s="85"/>
      <c r="G1232" s="184"/>
    </row>
    <row r="1233" spans="1:7" ht="12.75">
      <c r="A1233" s="85"/>
      <c r="B1233" s="184"/>
      <c r="C1233" s="180"/>
      <c r="D1233" s="184"/>
      <c r="E1233" s="184"/>
      <c r="F1233" s="85"/>
      <c r="G1233" s="184"/>
    </row>
    <row r="1234" spans="1:7" ht="12.75">
      <c r="A1234" s="85"/>
      <c r="B1234" s="184"/>
      <c r="C1234" s="180"/>
      <c r="D1234" s="184"/>
      <c r="E1234" s="184"/>
      <c r="F1234" s="85"/>
      <c r="G1234" s="184"/>
    </row>
    <row r="1235" spans="1:7" ht="12.75">
      <c r="A1235" s="85"/>
      <c r="B1235" s="184"/>
      <c r="C1235" s="180"/>
      <c r="D1235" s="184"/>
      <c r="E1235" s="184"/>
      <c r="F1235" s="85"/>
      <c r="G1235" s="184"/>
    </row>
    <row r="1236" spans="1:7" ht="12.75">
      <c r="A1236" s="85"/>
      <c r="B1236" s="184"/>
      <c r="C1236" s="180"/>
      <c r="D1236" s="184"/>
      <c r="E1236" s="184"/>
      <c r="F1236" s="85"/>
      <c r="G1236" s="184"/>
    </row>
    <row r="1237" spans="1:7" ht="12.75">
      <c r="A1237" s="85"/>
      <c r="B1237" s="184"/>
      <c r="C1237" s="180"/>
      <c r="D1237" s="184"/>
      <c r="E1237" s="184"/>
      <c r="F1237" s="85"/>
      <c r="G1237" s="184"/>
    </row>
    <row r="1238" spans="1:7" ht="12.75">
      <c r="A1238" s="85"/>
      <c r="B1238" s="184"/>
      <c r="C1238" s="180"/>
      <c r="D1238" s="184"/>
      <c r="E1238" s="184"/>
      <c r="F1238" s="85"/>
      <c r="G1238" s="184"/>
    </row>
    <row r="1239" spans="1:7" ht="12.75">
      <c r="A1239" s="85"/>
      <c r="B1239" s="184"/>
      <c r="C1239" s="180"/>
      <c r="D1239" s="184"/>
      <c r="E1239" s="184"/>
      <c r="F1239" s="85"/>
      <c r="G1239" s="184"/>
    </row>
    <row r="1240" spans="1:7" ht="12.75">
      <c r="A1240" s="85"/>
      <c r="B1240" s="184"/>
      <c r="C1240" s="180"/>
      <c r="D1240" s="184"/>
      <c r="E1240" s="184"/>
      <c r="F1240" s="85"/>
      <c r="G1240" s="184"/>
    </row>
    <row r="1241" spans="1:7" ht="12.75">
      <c r="A1241" s="85"/>
      <c r="B1241" s="184"/>
      <c r="C1241" s="180"/>
      <c r="D1241" s="184"/>
      <c r="E1241" s="184"/>
      <c r="F1241" s="85"/>
      <c r="G1241" s="184"/>
    </row>
    <row r="1242" spans="1:7" ht="12.75">
      <c r="A1242" s="85"/>
      <c r="B1242" s="184"/>
      <c r="C1242" s="180"/>
      <c r="D1242" s="184"/>
      <c r="E1242" s="184"/>
      <c r="F1242" s="85"/>
      <c r="G1242" s="184"/>
    </row>
    <row r="1243" spans="1:7" ht="12.75">
      <c r="A1243" s="85"/>
      <c r="B1243" s="184"/>
      <c r="C1243" s="180"/>
      <c r="D1243" s="184"/>
      <c r="E1243" s="184"/>
      <c r="F1243" s="85"/>
      <c r="G1243" s="184"/>
    </row>
    <row r="1244" spans="1:7" ht="12.75">
      <c r="A1244" s="85"/>
      <c r="B1244" s="184"/>
      <c r="C1244" s="180"/>
      <c r="D1244" s="184"/>
      <c r="E1244" s="184"/>
      <c r="F1244" s="85"/>
      <c r="G1244" s="184"/>
    </row>
    <row r="1245" spans="1:7" ht="12.75">
      <c r="A1245" s="85"/>
      <c r="B1245" s="184"/>
      <c r="C1245" s="180"/>
      <c r="D1245" s="184"/>
      <c r="E1245" s="184"/>
      <c r="F1245" s="85"/>
      <c r="G1245" s="184"/>
    </row>
    <row r="1246" spans="1:7" ht="12.75">
      <c r="A1246" s="85"/>
      <c r="B1246" s="184"/>
      <c r="C1246" s="180"/>
      <c r="D1246" s="184"/>
      <c r="E1246" s="184"/>
      <c r="F1246" s="85"/>
      <c r="G1246" s="184"/>
    </row>
    <row r="1247" spans="1:7" ht="12.75">
      <c r="A1247" s="85"/>
      <c r="B1247" s="184"/>
      <c r="C1247" s="180"/>
      <c r="D1247" s="184"/>
      <c r="E1247" s="184"/>
      <c r="F1247" s="85"/>
      <c r="G1247" s="184"/>
    </row>
    <row r="1248" spans="1:7" ht="12.75">
      <c r="A1248" s="85"/>
      <c r="B1248" s="184"/>
      <c r="C1248" s="180"/>
      <c r="D1248" s="184"/>
      <c r="E1248" s="184"/>
      <c r="F1248" s="85"/>
      <c r="G1248" s="184"/>
    </row>
    <row r="1249" spans="1:7" ht="12.75">
      <c r="A1249" s="85"/>
      <c r="B1249" s="184"/>
      <c r="C1249" s="180"/>
      <c r="D1249" s="184"/>
      <c r="E1249" s="184"/>
      <c r="F1249" s="85"/>
      <c r="G1249" s="184"/>
    </row>
    <row r="1250" spans="1:7" ht="12.75">
      <c r="A1250" s="85"/>
      <c r="B1250" s="184"/>
      <c r="C1250" s="180"/>
      <c r="D1250" s="184"/>
      <c r="E1250" s="184"/>
      <c r="F1250" s="85"/>
      <c r="G1250" s="184"/>
    </row>
    <row r="1251" spans="1:7" ht="12.75">
      <c r="A1251" s="85"/>
      <c r="B1251" s="184"/>
      <c r="C1251" s="180"/>
      <c r="D1251" s="184"/>
      <c r="E1251" s="184"/>
      <c r="F1251" s="85"/>
      <c r="G1251" s="184"/>
    </row>
    <row r="1252" spans="1:7" ht="12.75">
      <c r="A1252" s="85"/>
      <c r="B1252" s="184"/>
      <c r="C1252" s="180"/>
      <c r="D1252" s="184"/>
      <c r="E1252" s="184"/>
      <c r="F1252" s="85"/>
      <c r="G1252" s="184"/>
    </row>
    <row r="1253" spans="1:7" ht="12.75">
      <c r="A1253" s="85"/>
      <c r="B1253" s="184"/>
      <c r="C1253" s="180"/>
      <c r="D1253" s="184"/>
      <c r="E1253" s="184"/>
      <c r="F1253" s="85"/>
      <c r="G1253" s="184"/>
    </row>
    <row r="1254" spans="1:7" ht="12.75">
      <c r="A1254" s="85"/>
      <c r="B1254" s="184"/>
      <c r="C1254" s="180"/>
      <c r="D1254" s="184"/>
      <c r="E1254" s="184"/>
      <c r="F1254" s="85"/>
      <c r="G1254" s="184"/>
    </row>
    <row r="1255" spans="1:7" ht="12.75">
      <c r="A1255" s="85"/>
      <c r="B1255" s="184"/>
      <c r="C1255" s="180"/>
      <c r="D1255" s="184"/>
      <c r="E1255" s="184"/>
      <c r="F1255" s="85"/>
      <c r="G1255" s="184"/>
    </row>
    <row r="1256" spans="1:7" ht="12.75">
      <c r="A1256" s="85"/>
      <c r="B1256" s="184"/>
      <c r="C1256" s="180"/>
      <c r="D1256" s="184"/>
      <c r="E1256" s="184"/>
      <c r="F1256" s="85"/>
      <c r="G1256" s="184"/>
    </row>
    <row r="1257" spans="1:7" ht="12.75">
      <c r="A1257" s="85"/>
      <c r="B1257" s="184"/>
      <c r="C1257" s="180"/>
      <c r="D1257" s="184"/>
      <c r="E1257" s="184"/>
      <c r="F1257" s="85"/>
      <c r="G1257" s="184"/>
    </row>
    <row r="1258" spans="1:7" ht="12.75">
      <c r="A1258" s="85"/>
      <c r="B1258" s="184"/>
      <c r="C1258" s="180"/>
      <c r="D1258" s="184"/>
      <c r="E1258" s="184"/>
      <c r="F1258" s="85"/>
      <c r="G1258" s="184"/>
    </row>
    <row r="1259" spans="1:7" ht="12.75">
      <c r="A1259" s="85"/>
      <c r="B1259" s="184"/>
      <c r="C1259" s="180"/>
      <c r="D1259" s="184"/>
      <c r="E1259" s="184"/>
      <c r="F1259" s="85"/>
      <c r="G1259" s="184"/>
    </row>
    <row r="1260" spans="1:7" ht="12.75">
      <c r="A1260" s="85"/>
      <c r="B1260" s="184"/>
      <c r="C1260" s="180"/>
      <c r="D1260" s="184"/>
      <c r="E1260" s="184"/>
      <c r="F1260" s="85"/>
      <c r="G1260" s="184"/>
    </row>
    <row r="1261" spans="1:7" ht="12.75">
      <c r="A1261" s="85"/>
      <c r="B1261" s="184"/>
      <c r="C1261" s="180"/>
      <c r="D1261" s="184"/>
      <c r="E1261" s="184"/>
      <c r="F1261" s="85"/>
      <c r="G1261" s="184"/>
    </row>
    <row r="1262" spans="1:7" ht="12.75">
      <c r="A1262" s="85"/>
      <c r="B1262" s="184"/>
      <c r="C1262" s="180"/>
      <c r="D1262" s="184"/>
      <c r="E1262" s="184"/>
      <c r="F1262" s="85"/>
      <c r="G1262" s="184"/>
    </row>
    <row r="1263" spans="1:7" ht="12.75">
      <c r="A1263" s="85"/>
      <c r="B1263" s="184"/>
      <c r="C1263" s="180"/>
      <c r="D1263" s="184"/>
      <c r="E1263" s="184"/>
      <c r="F1263" s="85"/>
      <c r="G1263" s="184"/>
    </row>
    <row r="1264" spans="1:7" ht="12.75">
      <c r="A1264" s="85"/>
      <c r="B1264" s="184"/>
      <c r="C1264" s="180"/>
      <c r="D1264" s="184"/>
      <c r="E1264" s="184"/>
      <c r="F1264" s="85"/>
      <c r="G1264" s="184"/>
    </row>
    <row r="1265" spans="1:7" ht="12.75">
      <c r="A1265" s="85"/>
      <c r="B1265" s="184"/>
      <c r="C1265" s="180"/>
      <c r="D1265" s="184"/>
      <c r="E1265" s="184"/>
      <c r="F1265" s="85"/>
      <c r="G1265" s="184"/>
    </row>
    <row r="1266" spans="1:7" ht="12.75">
      <c r="A1266" s="85"/>
      <c r="B1266" s="184"/>
      <c r="C1266" s="180"/>
      <c r="D1266" s="184"/>
      <c r="E1266" s="184"/>
      <c r="F1266" s="85"/>
      <c r="G1266" s="184"/>
    </row>
    <row r="1267" spans="1:7" ht="12.75">
      <c r="A1267" s="85"/>
      <c r="B1267" s="184"/>
      <c r="C1267" s="180"/>
      <c r="D1267" s="184"/>
      <c r="E1267" s="184"/>
      <c r="F1267" s="85"/>
      <c r="G1267" s="184"/>
    </row>
    <row r="1268" spans="1:7" ht="12.75">
      <c r="A1268" s="85"/>
      <c r="B1268" s="184"/>
      <c r="C1268" s="180"/>
      <c r="D1268" s="184"/>
      <c r="E1268" s="184"/>
      <c r="F1268" s="85"/>
      <c r="G1268" s="184"/>
    </row>
    <row r="1269" spans="1:7" ht="12.75">
      <c r="A1269" s="85"/>
      <c r="B1269" s="184"/>
      <c r="C1269" s="180"/>
      <c r="D1269" s="184"/>
      <c r="E1269" s="184"/>
      <c r="F1269" s="85"/>
      <c r="G1269" s="184"/>
    </row>
    <row r="1270" spans="1:7" ht="12.75">
      <c r="A1270" s="85"/>
      <c r="B1270" s="184"/>
      <c r="C1270" s="180"/>
      <c r="D1270" s="184"/>
      <c r="E1270" s="184"/>
      <c r="F1270" s="85"/>
      <c r="G1270" s="184"/>
    </row>
    <row r="1271" spans="1:7" ht="12.75">
      <c r="A1271" s="85"/>
      <c r="B1271" s="184"/>
      <c r="C1271" s="180"/>
      <c r="D1271" s="184"/>
      <c r="E1271" s="184"/>
      <c r="F1271" s="85"/>
      <c r="G1271" s="184"/>
    </row>
    <row r="1272" spans="1:7" ht="12.75">
      <c r="A1272" s="85"/>
      <c r="B1272" s="184"/>
      <c r="C1272" s="180"/>
      <c r="D1272" s="184"/>
      <c r="E1272" s="184"/>
      <c r="F1272" s="85"/>
      <c r="G1272" s="184"/>
    </row>
    <row r="1273" spans="1:7" ht="12.75">
      <c r="A1273" s="85"/>
      <c r="B1273" s="184"/>
      <c r="C1273" s="180"/>
      <c r="D1273" s="184"/>
      <c r="E1273" s="184"/>
      <c r="F1273" s="85"/>
      <c r="G1273" s="184"/>
    </row>
    <row r="1274" spans="1:7" ht="12.75">
      <c r="A1274" s="85"/>
      <c r="B1274" s="184"/>
      <c r="C1274" s="180"/>
      <c r="D1274" s="184"/>
      <c r="E1274" s="184"/>
      <c r="F1274" s="85"/>
      <c r="G1274" s="184"/>
    </row>
    <row r="1275" spans="1:7" ht="12.75">
      <c r="A1275" s="85"/>
      <c r="B1275" s="184"/>
      <c r="C1275" s="180"/>
      <c r="D1275" s="184"/>
      <c r="E1275" s="184"/>
      <c r="F1275" s="85"/>
      <c r="G1275" s="184"/>
    </row>
    <row r="1276" spans="1:7" ht="12.75">
      <c r="A1276" s="85"/>
      <c r="B1276" s="184"/>
      <c r="C1276" s="180"/>
      <c r="D1276" s="184"/>
      <c r="E1276" s="184"/>
      <c r="F1276" s="85"/>
      <c r="G1276" s="184"/>
    </row>
    <row r="1277" spans="1:7" ht="12.75">
      <c r="A1277" s="85"/>
      <c r="B1277" s="184"/>
      <c r="C1277" s="180"/>
      <c r="D1277" s="184"/>
      <c r="E1277" s="184"/>
      <c r="F1277" s="85"/>
      <c r="G1277" s="184"/>
    </row>
    <row r="1278" spans="1:7" ht="12.75">
      <c r="A1278" s="85"/>
      <c r="B1278" s="184"/>
      <c r="C1278" s="180"/>
      <c r="D1278" s="184"/>
      <c r="E1278" s="184"/>
      <c r="F1278" s="85"/>
      <c r="G1278" s="184"/>
    </row>
    <row r="1279" spans="1:7" ht="12.75">
      <c r="A1279" s="85"/>
      <c r="B1279" s="184"/>
      <c r="C1279" s="180"/>
      <c r="D1279" s="184"/>
      <c r="E1279" s="184"/>
      <c r="F1279" s="85"/>
      <c r="G1279" s="184"/>
    </row>
    <row r="1280" spans="1:7" ht="12.75">
      <c r="A1280" s="85"/>
      <c r="B1280" s="184"/>
      <c r="C1280" s="180"/>
      <c r="D1280" s="184"/>
      <c r="E1280" s="184"/>
      <c r="F1280" s="85"/>
      <c r="G1280" s="184"/>
    </row>
    <row r="1281" spans="1:7" ht="12.75">
      <c r="A1281" s="85"/>
      <c r="B1281" s="184"/>
      <c r="C1281" s="180"/>
      <c r="D1281" s="184"/>
      <c r="E1281" s="184"/>
      <c r="F1281" s="85"/>
      <c r="G1281" s="184"/>
    </row>
    <row r="1282" spans="1:7" ht="12.75">
      <c r="A1282" s="85"/>
      <c r="B1282" s="184"/>
      <c r="C1282" s="180"/>
      <c r="D1282" s="184"/>
      <c r="E1282" s="184"/>
      <c r="F1282" s="85"/>
      <c r="G1282" s="184"/>
    </row>
    <row r="1283" spans="1:7" ht="12.75">
      <c r="A1283" s="85"/>
      <c r="B1283" s="184"/>
      <c r="C1283" s="180"/>
      <c r="D1283" s="184"/>
      <c r="E1283" s="184"/>
      <c r="F1283" s="85"/>
      <c r="G1283" s="184"/>
    </row>
    <row r="1284" spans="1:7" ht="12.75">
      <c r="A1284" s="85"/>
      <c r="B1284" s="184"/>
      <c r="C1284" s="180"/>
      <c r="D1284" s="184"/>
      <c r="E1284" s="184"/>
      <c r="F1284" s="85"/>
      <c r="G1284" s="184"/>
    </row>
    <row r="1285" spans="1:7" ht="12.75">
      <c r="A1285" s="85"/>
      <c r="B1285" s="184"/>
      <c r="C1285" s="180"/>
      <c r="D1285" s="184"/>
      <c r="E1285" s="184"/>
      <c r="F1285" s="85"/>
      <c r="G1285" s="184"/>
    </row>
    <row r="1286" spans="1:7" ht="12.75">
      <c r="A1286" s="85"/>
      <c r="B1286" s="184"/>
      <c r="C1286" s="180"/>
      <c r="D1286" s="184"/>
      <c r="E1286" s="184"/>
      <c r="F1286" s="85"/>
      <c r="G1286" s="184"/>
    </row>
    <row r="1287" spans="1:7" ht="12.75">
      <c r="A1287" s="85"/>
      <c r="B1287" s="184"/>
      <c r="C1287" s="180"/>
      <c r="D1287" s="184"/>
      <c r="E1287" s="184"/>
      <c r="F1287" s="85"/>
      <c r="G1287" s="184"/>
    </row>
    <row r="1288" spans="1:7" ht="12.75">
      <c r="A1288" s="85"/>
      <c r="B1288" s="184"/>
      <c r="C1288" s="180"/>
      <c r="D1288" s="184"/>
      <c r="E1288" s="184"/>
      <c r="F1288" s="85"/>
      <c r="G1288" s="184"/>
    </row>
    <row r="1289" spans="1:7" ht="12.75">
      <c r="A1289" s="85"/>
      <c r="B1289" s="184"/>
      <c r="C1289" s="180"/>
      <c r="D1289" s="184"/>
      <c r="E1289" s="184"/>
      <c r="F1289" s="85"/>
      <c r="G1289" s="184"/>
    </row>
    <row r="1290" spans="1:7" ht="12.75">
      <c r="A1290" s="85"/>
      <c r="B1290" s="184"/>
      <c r="C1290" s="180"/>
      <c r="D1290" s="184"/>
      <c r="E1290" s="184"/>
      <c r="F1290" s="85"/>
      <c r="G1290" s="184"/>
    </row>
    <row r="1291" spans="1:7" ht="12.75">
      <c r="A1291" s="85"/>
      <c r="B1291" s="184"/>
      <c r="C1291" s="180"/>
      <c r="D1291" s="184"/>
      <c r="E1291" s="184"/>
      <c r="F1291" s="85"/>
      <c r="G1291" s="184"/>
    </row>
    <row r="1292" spans="1:7" ht="12.75">
      <c r="A1292" s="85"/>
      <c r="B1292" s="184"/>
      <c r="C1292" s="180"/>
      <c r="D1292" s="184"/>
      <c r="E1292" s="184"/>
      <c r="F1292" s="85"/>
      <c r="G1292" s="184"/>
    </row>
    <row r="1293" spans="1:7" ht="12.75">
      <c r="A1293" s="85"/>
      <c r="B1293" s="184"/>
      <c r="C1293" s="180"/>
      <c r="D1293" s="184"/>
      <c r="E1293" s="184"/>
      <c r="F1293" s="85"/>
      <c r="G1293" s="184"/>
    </row>
    <row r="1294" spans="1:7" ht="12.75">
      <c r="A1294" s="85"/>
      <c r="B1294" s="184"/>
      <c r="C1294" s="180"/>
      <c r="D1294" s="184"/>
      <c r="E1294" s="184"/>
      <c r="F1294" s="85"/>
      <c r="G1294" s="184"/>
    </row>
    <row r="1295" spans="1:7" ht="12.75">
      <c r="A1295" s="85"/>
      <c r="B1295" s="184"/>
      <c r="C1295" s="180"/>
      <c r="D1295" s="184"/>
      <c r="E1295" s="184"/>
      <c r="F1295" s="85"/>
      <c r="G1295" s="184"/>
    </row>
    <row r="1296" spans="1:7" ht="12.75">
      <c r="A1296" s="85"/>
      <c r="B1296" s="184"/>
      <c r="C1296" s="180"/>
      <c r="D1296" s="184"/>
      <c r="E1296" s="184"/>
      <c r="F1296" s="85"/>
      <c r="G1296" s="184"/>
    </row>
    <row r="1297" spans="1:7" ht="12.75">
      <c r="A1297" s="85"/>
      <c r="B1297" s="184"/>
      <c r="C1297" s="180"/>
      <c r="D1297" s="184"/>
      <c r="E1297" s="184"/>
      <c r="F1297" s="85"/>
      <c r="G1297" s="184"/>
    </row>
    <row r="1298" spans="1:7" ht="12.75">
      <c r="A1298" s="85"/>
      <c r="B1298" s="184"/>
      <c r="C1298" s="180"/>
      <c r="D1298" s="184"/>
      <c r="E1298" s="184"/>
      <c r="F1298" s="85"/>
      <c r="G1298" s="184"/>
    </row>
    <row r="1299" spans="1:7" ht="12.75">
      <c r="A1299" s="85"/>
      <c r="B1299" s="184"/>
      <c r="C1299" s="180"/>
      <c r="D1299" s="184"/>
      <c r="E1299" s="184"/>
      <c r="F1299" s="85"/>
      <c r="G1299" s="184"/>
    </row>
    <row r="1300" spans="1:7" ht="12.75">
      <c r="A1300" s="85"/>
      <c r="B1300" s="184"/>
      <c r="C1300" s="180"/>
      <c r="D1300" s="184"/>
      <c r="E1300" s="184"/>
      <c r="F1300" s="85"/>
      <c r="G1300" s="184"/>
    </row>
    <row r="1301" spans="1:7" ht="12.75">
      <c r="A1301" s="85"/>
      <c r="B1301" s="184"/>
      <c r="C1301" s="180"/>
      <c r="D1301" s="184"/>
      <c r="E1301" s="184"/>
      <c r="F1301" s="85"/>
      <c r="G1301" s="184"/>
    </row>
    <row r="1302" spans="1:7" ht="12.75">
      <c r="A1302" s="85"/>
      <c r="B1302" s="184"/>
      <c r="C1302" s="180"/>
      <c r="D1302" s="184"/>
      <c r="E1302" s="184"/>
      <c r="F1302" s="85"/>
      <c r="G1302" s="184"/>
    </row>
    <row r="1303" spans="1:7" ht="12.75">
      <c r="A1303" s="85"/>
      <c r="B1303" s="184"/>
      <c r="C1303" s="180"/>
      <c r="D1303" s="184"/>
      <c r="E1303" s="184"/>
      <c r="F1303" s="85"/>
      <c r="G1303" s="184"/>
    </row>
    <row r="1304" spans="1:7" ht="12.75">
      <c r="A1304" s="85"/>
      <c r="B1304" s="184"/>
      <c r="C1304" s="180"/>
      <c r="D1304" s="184"/>
      <c r="E1304" s="184"/>
      <c r="F1304" s="85"/>
      <c r="G1304" s="184"/>
    </row>
    <row r="1305" spans="1:7" ht="12.75">
      <c r="A1305" s="85"/>
      <c r="B1305" s="184"/>
      <c r="C1305" s="180"/>
      <c r="D1305" s="184"/>
      <c r="E1305" s="184"/>
      <c r="F1305" s="85"/>
      <c r="G1305" s="184"/>
    </row>
    <row r="1306" spans="1:7" ht="12.75">
      <c r="A1306" s="85"/>
      <c r="B1306" s="184"/>
      <c r="C1306" s="180"/>
      <c r="D1306" s="184"/>
      <c r="E1306" s="184"/>
      <c r="F1306" s="85"/>
      <c r="G1306" s="184"/>
    </row>
    <row r="1307" spans="1:7" ht="12.75">
      <c r="A1307" s="85"/>
      <c r="B1307" s="184"/>
      <c r="C1307" s="180"/>
      <c r="D1307" s="184"/>
      <c r="E1307" s="184"/>
      <c r="F1307" s="85"/>
      <c r="G1307" s="184"/>
    </row>
    <row r="1308" spans="1:7" ht="12.75">
      <c r="A1308" s="85"/>
      <c r="B1308" s="184"/>
      <c r="C1308" s="180"/>
      <c r="D1308" s="184"/>
      <c r="E1308" s="184"/>
      <c r="F1308" s="85"/>
      <c r="G1308" s="184"/>
    </row>
    <row r="1309" spans="1:7" ht="12.75">
      <c r="A1309" s="85"/>
      <c r="B1309" s="184"/>
      <c r="C1309" s="180"/>
      <c r="D1309" s="184"/>
      <c r="E1309" s="184"/>
      <c r="F1309" s="85"/>
      <c r="G1309" s="184"/>
    </row>
    <row r="1310" spans="1:7" ht="12.75">
      <c r="A1310" s="85"/>
      <c r="B1310" s="184"/>
      <c r="C1310" s="180"/>
      <c r="D1310" s="184"/>
      <c r="E1310" s="184"/>
      <c r="F1310" s="85"/>
      <c r="G1310" s="184"/>
    </row>
    <row r="1311" spans="1:7" ht="12.75">
      <c r="A1311" s="85"/>
      <c r="B1311" s="184"/>
      <c r="C1311" s="180"/>
      <c r="D1311" s="184"/>
      <c r="E1311" s="184"/>
      <c r="F1311" s="85"/>
      <c r="G1311" s="184"/>
    </row>
    <row r="1312" spans="1:7" ht="12.75">
      <c r="A1312" s="85"/>
      <c r="B1312" s="184"/>
      <c r="C1312" s="180"/>
      <c r="D1312" s="184"/>
      <c r="E1312" s="184"/>
      <c r="F1312" s="85"/>
      <c r="G1312" s="184"/>
    </row>
    <row r="1313" spans="1:7" ht="12.75">
      <c r="A1313" s="85"/>
      <c r="B1313" s="184"/>
      <c r="C1313" s="180"/>
      <c r="D1313" s="184"/>
      <c r="E1313" s="184"/>
      <c r="F1313" s="85"/>
      <c r="G1313" s="184"/>
    </row>
    <row r="1314" spans="1:7" ht="12.75">
      <c r="A1314" s="85"/>
      <c r="B1314" s="184"/>
      <c r="C1314" s="180"/>
      <c r="D1314" s="184"/>
      <c r="E1314" s="184"/>
      <c r="F1314" s="85"/>
      <c r="G1314" s="184"/>
    </row>
    <row r="1315" spans="1:7" ht="12.75">
      <c r="A1315" s="85"/>
      <c r="B1315" s="184"/>
      <c r="C1315" s="180"/>
      <c r="D1315" s="184"/>
      <c r="E1315" s="184"/>
      <c r="F1315" s="85"/>
      <c r="G1315" s="184"/>
    </row>
    <row r="1316" spans="1:7" ht="12.75">
      <c r="A1316" s="85"/>
      <c r="B1316" s="184"/>
      <c r="C1316" s="180"/>
      <c r="D1316" s="184"/>
      <c r="E1316" s="184"/>
      <c r="F1316" s="85"/>
      <c r="G1316" s="184"/>
    </row>
    <row r="1317" spans="1:7" ht="12.75">
      <c r="A1317" s="85"/>
      <c r="B1317" s="184"/>
      <c r="C1317" s="180"/>
      <c r="D1317" s="184"/>
      <c r="E1317" s="184"/>
      <c r="F1317" s="85"/>
      <c r="G1317" s="184"/>
    </row>
    <row r="1318" spans="1:7" ht="12.75">
      <c r="A1318" s="85"/>
      <c r="B1318" s="184"/>
      <c r="C1318" s="180"/>
      <c r="D1318" s="184"/>
      <c r="E1318" s="184"/>
      <c r="F1318" s="85"/>
      <c r="G1318" s="184"/>
    </row>
    <row r="1319" spans="1:7" ht="12.75">
      <c r="A1319" s="85"/>
      <c r="B1319" s="184"/>
      <c r="C1319" s="180"/>
      <c r="D1319" s="184"/>
      <c r="E1319" s="184"/>
      <c r="F1319" s="85"/>
      <c r="G1319" s="184"/>
    </row>
    <row r="1320" spans="1:7" ht="12.75">
      <c r="A1320" s="85"/>
      <c r="B1320" s="184"/>
      <c r="C1320" s="180"/>
      <c r="D1320" s="184"/>
      <c r="E1320" s="184"/>
      <c r="F1320" s="85"/>
      <c r="G1320" s="184"/>
    </row>
    <row r="1321" spans="1:7" ht="12.75">
      <c r="A1321" s="85"/>
      <c r="B1321" s="184"/>
      <c r="C1321" s="180"/>
      <c r="D1321" s="184"/>
      <c r="E1321" s="184"/>
      <c r="F1321" s="85"/>
      <c r="G1321" s="184"/>
    </row>
    <row r="1322" spans="1:7" ht="12.75">
      <c r="A1322" s="85"/>
      <c r="B1322" s="184"/>
      <c r="C1322" s="180"/>
      <c r="D1322" s="184"/>
      <c r="E1322" s="184"/>
      <c r="F1322" s="85"/>
      <c r="G1322" s="184"/>
    </row>
    <row r="1323" spans="1:7" ht="12.75">
      <c r="A1323" s="85"/>
      <c r="B1323" s="184"/>
      <c r="C1323" s="180"/>
      <c r="D1323" s="184"/>
      <c r="E1323" s="184"/>
      <c r="F1323" s="85"/>
      <c r="G1323" s="184"/>
    </row>
    <row r="1324" spans="1:7" ht="12.75">
      <c r="A1324" s="85"/>
      <c r="B1324" s="184"/>
      <c r="C1324" s="180"/>
      <c r="D1324" s="184"/>
      <c r="E1324" s="184"/>
      <c r="F1324" s="85"/>
      <c r="G1324" s="184"/>
    </row>
    <row r="1325" spans="1:7" ht="12.75">
      <c r="A1325" s="85"/>
      <c r="B1325" s="184"/>
      <c r="C1325" s="180"/>
      <c r="D1325" s="184"/>
      <c r="E1325" s="184"/>
      <c r="F1325" s="85"/>
      <c r="G1325" s="184"/>
    </row>
    <row r="1326" spans="1:7" ht="12.75">
      <c r="A1326" s="85"/>
      <c r="B1326" s="184"/>
      <c r="C1326" s="180"/>
      <c r="D1326" s="184"/>
      <c r="E1326" s="184"/>
      <c r="F1326" s="85"/>
      <c r="G1326" s="184"/>
    </row>
    <row r="1327" spans="1:7" ht="12.75">
      <c r="A1327" s="85"/>
      <c r="B1327" s="184"/>
      <c r="C1327" s="180"/>
      <c r="D1327" s="184"/>
      <c r="E1327" s="184"/>
      <c r="F1327" s="85"/>
      <c r="G1327" s="184"/>
    </row>
    <row r="1328" spans="1:7" ht="12.75">
      <c r="A1328" s="85"/>
      <c r="B1328" s="184"/>
      <c r="C1328" s="180"/>
      <c r="D1328" s="184"/>
      <c r="E1328" s="184"/>
      <c r="F1328" s="85"/>
      <c r="G1328" s="184"/>
    </row>
    <row r="1329" spans="1:7" ht="12.75">
      <c r="A1329" s="85"/>
      <c r="B1329" s="184"/>
      <c r="C1329" s="180"/>
      <c r="D1329" s="184"/>
      <c r="E1329" s="184"/>
      <c r="F1329" s="85"/>
      <c r="G1329" s="184"/>
    </row>
    <row r="1330" spans="1:7" ht="12.75">
      <c r="A1330" s="85"/>
      <c r="B1330" s="184"/>
      <c r="C1330" s="180"/>
      <c r="D1330" s="184"/>
      <c r="E1330" s="184"/>
      <c r="F1330" s="85"/>
      <c r="G1330" s="184"/>
    </row>
    <row r="1331" spans="1:7" ht="12.75">
      <c r="A1331" s="85"/>
      <c r="B1331" s="184"/>
      <c r="C1331" s="180"/>
      <c r="D1331" s="184"/>
      <c r="E1331" s="184"/>
      <c r="F1331" s="85"/>
      <c r="G1331" s="184"/>
    </row>
    <row r="1332" spans="1:7" ht="12.75">
      <c r="A1332" s="85"/>
      <c r="B1332" s="184"/>
      <c r="C1332" s="180"/>
      <c r="D1332" s="184"/>
      <c r="E1332" s="184"/>
      <c r="F1332" s="85"/>
      <c r="G1332" s="184"/>
    </row>
    <row r="1333" spans="1:7" ht="12.75">
      <c r="A1333" s="85"/>
      <c r="B1333" s="184"/>
      <c r="C1333" s="180"/>
      <c r="D1333" s="184"/>
      <c r="E1333" s="184"/>
      <c r="F1333" s="85"/>
      <c r="G1333" s="184"/>
    </row>
    <row r="1334" spans="1:7" ht="12.75">
      <c r="A1334" s="85"/>
      <c r="B1334" s="184"/>
      <c r="C1334" s="180"/>
      <c r="D1334" s="184"/>
      <c r="E1334" s="184"/>
      <c r="F1334" s="85"/>
      <c r="G1334" s="184"/>
    </row>
    <row r="1335" spans="1:7" ht="12.75">
      <c r="A1335" s="85"/>
      <c r="B1335" s="184"/>
      <c r="C1335" s="180"/>
      <c r="D1335" s="184"/>
      <c r="E1335" s="184"/>
      <c r="F1335" s="85"/>
      <c r="G1335" s="184"/>
    </row>
    <row r="1336" spans="1:7" ht="12.75">
      <c r="A1336" s="85"/>
      <c r="B1336" s="184"/>
      <c r="C1336" s="180"/>
      <c r="D1336" s="184"/>
      <c r="E1336" s="184"/>
      <c r="F1336" s="85"/>
      <c r="G1336" s="184"/>
    </row>
    <row r="1337" spans="1:7" ht="12.75">
      <c r="A1337" s="85"/>
      <c r="B1337" s="184"/>
      <c r="C1337" s="180"/>
      <c r="D1337" s="184"/>
      <c r="E1337" s="184"/>
      <c r="F1337" s="85"/>
      <c r="G1337" s="184"/>
    </row>
    <row r="1338" spans="1:7" ht="12.75">
      <c r="A1338" s="85"/>
      <c r="B1338" s="184"/>
      <c r="C1338" s="180"/>
      <c r="D1338" s="184"/>
      <c r="E1338" s="184"/>
      <c r="F1338" s="85"/>
      <c r="G1338" s="184"/>
    </row>
    <row r="1339" spans="1:7" ht="12.75">
      <c r="A1339" s="85"/>
      <c r="B1339" s="184"/>
      <c r="C1339" s="180"/>
      <c r="D1339" s="184"/>
      <c r="E1339" s="184"/>
      <c r="F1339" s="85"/>
      <c r="G1339" s="184"/>
    </row>
    <row r="1340" spans="1:7" ht="12.75">
      <c r="A1340" s="85"/>
      <c r="B1340" s="184"/>
      <c r="C1340" s="180"/>
      <c r="D1340" s="184"/>
      <c r="E1340" s="184"/>
      <c r="F1340" s="85"/>
      <c r="G1340" s="184"/>
    </row>
    <row r="1341" spans="1:7" ht="12.75">
      <c r="A1341" s="85"/>
      <c r="B1341" s="184"/>
      <c r="C1341" s="180"/>
      <c r="D1341" s="184"/>
      <c r="E1341" s="184"/>
      <c r="F1341" s="85"/>
      <c r="G1341" s="184"/>
    </row>
    <row r="1342" spans="1:7" ht="12.75">
      <c r="A1342" s="85"/>
      <c r="B1342" s="184"/>
      <c r="C1342" s="180"/>
      <c r="D1342" s="184"/>
      <c r="E1342" s="184"/>
      <c r="F1342" s="85"/>
      <c r="G1342" s="184"/>
    </row>
    <row r="1343" spans="1:7" ht="12.75">
      <c r="A1343" s="85"/>
      <c r="B1343" s="184"/>
      <c r="C1343" s="180"/>
      <c r="D1343" s="184"/>
      <c r="E1343" s="184"/>
      <c r="F1343" s="85"/>
      <c r="G1343" s="184"/>
    </row>
    <row r="1344" spans="1:7" ht="12.75">
      <c r="A1344" s="85"/>
      <c r="B1344" s="184"/>
      <c r="C1344" s="180"/>
      <c r="D1344" s="184"/>
      <c r="E1344" s="184"/>
      <c r="F1344" s="85"/>
      <c r="G1344" s="184"/>
    </row>
    <row r="1345" spans="1:7" ht="12.75">
      <c r="A1345" s="85"/>
      <c r="B1345" s="184"/>
      <c r="C1345" s="180"/>
      <c r="D1345" s="184"/>
      <c r="E1345" s="184"/>
      <c r="F1345" s="85"/>
      <c r="G1345" s="184"/>
    </row>
    <row r="1346" spans="1:7" ht="12.75">
      <c r="A1346" s="85"/>
      <c r="B1346" s="184"/>
      <c r="C1346" s="180"/>
      <c r="D1346" s="184"/>
      <c r="E1346" s="184"/>
      <c r="F1346" s="85"/>
      <c r="G1346" s="184"/>
    </row>
    <row r="1347" spans="1:7" ht="12.75">
      <c r="A1347" s="85"/>
      <c r="B1347" s="184"/>
      <c r="C1347" s="180"/>
      <c r="D1347" s="184"/>
      <c r="E1347" s="184"/>
      <c r="F1347" s="85"/>
      <c r="G1347" s="184"/>
    </row>
    <row r="1348" spans="1:7" ht="12.75">
      <c r="A1348" s="85"/>
      <c r="B1348" s="184"/>
      <c r="C1348" s="180"/>
      <c r="D1348" s="184"/>
      <c r="E1348" s="184"/>
      <c r="F1348" s="85"/>
      <c r="G1348" s="184"/>
    </row>
    <row r="1349" spans="1:7" ht="12.75">
      <c r="A1349" s="85"/>
      <c r="B1349" s="184"/>
      <c r="C1349" s="180"/>
      <c r="D1349" s="184"/>
      <c r="E1349" s="184"/>
      <c r="F1349" s="85"/>
      <c r="G1349" s="184"/>
    </row>
    <row r="1350" spans="1:7" ht="12.75">
      <c r="A1350" s="85"/>
      <c r="B1350" s="184"/>
      <c r="C1350" s="180"/>
      <c r="D1350" s="184"/>
      <c r="E1350" s="184"/>
      <c r="F1350" s="85"/>
      <c r="G1350" s="184"/>
    </row>
    <row r="1351" spans="1:7" ht="12.75">
      <c r="A1351" s="85"/>
      <c r="B1351" s="184"/>
      <c r="C1351" s="180"/>
      <c r="D1351" s="184"/>
      <c r="E1351" s="184"/>
      <c r="F1351" s="85"/>
      <c r="G1351" s="184"/>
    </row>
    <row r="1352" spans="1:7" ht="12.75">
      <c r="A1352" s="85"/>
      <c r="B1352" s="184"/>
      <c r="C1352" s="180"/>
      <c r="D1352" s="184"/>
      <c r="E1352" s="184"/>
      <c r="F1352" s="85"/>
      <c r="G1352" s="184"/>
    </row>
    <row r="1353" spans="1:7" ht="12.75">
      <c r="A1353" s="85"/>
      <c r="B1353" s="184"/>
      <c r="C1353" s="180"/>
      <c r="D1353" s="184"/>
      <c r="E1353" s="184"/>
      <c r="F1353" s="85"/>
      <c r="G1353" s="184"/>
    </row>
    <row r="1354" spans="1:7" ht="12.75">
      <c r="A1354" s="85"/>
      <c r="B1354" s="184"/>
      <c r="C1354" s="180"/>
      <c r="D1354" s="184"/>
      <c r="E1354" s="184"/>
      <c r="F1354" s="85"/>
      <c r="G1354" s="184"/>
    </row>
    <row r="1355" spans="1:7" ht="12.75">
      <c r="A1355" s="85"/>
      <c r="B1355" s="184"/>
      <c r="C1355" s="180"/>
      <c r="D1355" s="184"/>
      <c r="E1355" s="184"/>
      <c r="F1355" s="85"/>
      <c r="G1355" s="184"/>
    </row>
    <row r="1356" spans="1:7" ht="12.75">
      <c r="A1356" s="85"/>
      <c r="B1356" s="184"/>
      <c r="C1356" s="180"/>
      <c r="D1356" s="184"/>
      <c r="E1356" s="184"/>
      <c r="F1356" s="85"/>
      <c r="G1356" s="184"/>
    </row>
    <row r="1357" spans="1:7" ht="12.75">
      <c r="A1357" s="85"/>
      <c r="B1357" s="184"/>
      <c r="C1357" s="180"/>
      <c r="D1357" s="184"/>
      <c r="E1357" s="184"/>
      <c r="F1357" s="85"/>
      <c r="G1357" s="184"/>
    </row>
    <row r="1358" spans="1:7" ht="12.75">
      <c r="A1358" s="85"/>
      <c r="B1358" s="184"/>
      <c r="C1358" s="180"/>
      <c r="D1358" s="184"/>
      <c r="E1358" s="184"/>
      <c r="F1358" s="85"/>
      <c r="G1358" s="184"/>
    </row>
    <row r="1359" spans="1:7" ht="12.75">
      <c r="A1359" s="85"/>
      <c r="B1359" s="184"/>
      <c r="C1359" s="180"/>
      <c r="D1359" s="184"/>
      <c r="E1359" s="184"/>
      <c r="F1359" s="85"/>
      <c r="G1359" s="184"/>
    </row>
    <row r="1360" spans="1:7" ht="12.75">
      <c r="A1360" s="85"/>
      <c r="B1360" s="184"/>
      <c r="C1360" s="180"/>
      <c r="D1360" s="184"/>
      <c r="E1360" s="184"/>
      <c r="F1360" s="85"/>
      <c r="G1360" s="184"/>
    </row>
    <row r="1361" spans="1:7" ht="12.75">
      <c r="A1361" s="85"/>
      <c r="B1361" s="184"/>
      <c r="C1361" s="180"/>
      <c r="D1361" s="184"/>
      <c r="E1361" s="184"/>
      <c r="F1361" s="85"/>
      <c r="G1361" s="184"/>
    </row>
    <row r="1362" spans="1:7" ht="12.75">
      <c r="A1362" s="85"/>
      <c r="B1362" s="184"/>
      <c r="C1362" s="180"/>
      <c r="D1362" s="184"/>
      <c r="E1362" s="184"/>
      <c r="F1362" s="85"/>
      <c r="G1362" s="184"/>
    </row>
    <row r="1363" spans="1:7" ht="12.75">
      <c r="A1363" s="85"/>
      <c r="B1363" s="184"/>
      <c r="C1363" s="180"/>
      <c r="D1363" s="184"/>
      <c r="E1363" s="184"/>
      <c r="F1363" s="85"/>
      <c r="G1363" s="184"/>
    </row>
    <row r="1364" spans="1:7" ht="12.75">
      <c r="A1364" s="85"/>
      <c r="B1364" s="184"/>
      <c r="C1364" s="180"/>
      <c r="D1364" s="184"/>
      <c r="E1364" s="184"/>
      <c r="F1364" s="85"/>
      <c r="G1364" s="184"/>
    </row>
    <row r="1365" spans="1:7" ht="12.75">
      <c r="A1365" s="85"/>
      <c r="B1365" s="184"/>
      <c r="C1365" s="180"/>
      <c r="D1365" s="184"/>
      <c r="E1365" s="184"/>
      <c r="F1365" s="85"/>
      <c r="G1365" s="184"/>
    </row>
    <row r="1366" spans="1:7" ht="12.75">
      <c r="A1366" s="85"/>
      <c r="B1366" s="184"/>
      <c r="C1366" s="180"/>
      <c r="D1366" s="184"/>
      <c r="E1366" s="184"/>
      <c r="F1366" s="85"/>
      <c r="G1366" s="184"/>
    </row>
    <row r="1367" spans="1:7" ht="12.75">
      <c r="A1367" s="85"/>
      <c r="B1367" s="184"/>
      <c r="C1367" s="180"/>
      <c r="D1367" s="184"/>
      <c r="E1367" s="184"/>
      <c r="F1367" s="85"/>
      <c r="G1367" s="184"/>
    </row>
    <row r="1368" spans="1:7" ht="12.75">
      <c r="A1368" s="85"/>
      <c r="B1368" s="184"/>
      <c r="C1368" s="180"/>
      <c r="D1368" s="184"/>
      <c r="E1368" s="184"/>
      <c r="F1368" s="85"/>
      <c r="G1368" s="184"/>
    </row>
    <row r="1369" spans="1:7" ht="12.75">
      <c r="A1369" s="85"/>
      <c r="B1369" s="184"/>
      <c r="C1369" s="180"/>
      <c r="D1369" s="184"/>
      <c r="E1369" s="184"/>
      <c r="F1369" s="85"/>
      <c r="G1369" s="184"/>
    </row>
    <row r="1370" spans="1:7" ht="12.75">
      <c r="A1370" s="85"/>
      <c r="B1370" s="184"/>
      <c r="C1370" s="180"/>
      <c r="D1370" s="184"/>
      <c r="E1370" s="184"/>
      <c r="F1370" s="85"/>
      <c r="G1370" s="184"/>
    </row>
    <row r="1371" spans="1:7" ht="12.75">
      <c r="A1371" s="85"/>
      <c r="B1371" s="184"/>
      <c r="C1371" s="180"/>
      <c r="D1371" s="184"/>
      <c r="E1371" s="184"/>
      <c r="F1371" s="85"/>
      <c r="G1371" s="184"/>
    </row>
    <row r="1372" spans="1:7" ht="12.75">
      <c r="A1372" s="85"/>
      <c r="B1372" s="184"/>
      <c r="C1372" s="180"/>
      <c r="D1372" s="184"/>
      <c r="E1372" s="184"/>
      <c r="F1372" s="85"/>
      <c r="G1372" s="184"/>
    </row>
    <row r="1373" spans="1:7" ht="12.75">
      <c r="A1373" s="85"/>
      <c r="B1373" s="184"/>
      <c r="C1373" s="180"/>
      <c r="D1373" s="184"/>
      <c r="E1373" s="184"/>
      <c r="F1373" s="85"/>
      <c r="G1373" s="184"/>
    </row>
    <row r="1374" spans="1:7" ht="12.75">
      <c r="A1374" s="85"/>
      <c r="B1374" s="184"/>
      <c r="C1374" s="180"/>
      <c r="D1374" s="184"/>
      <c r="E1374" s="184"/>
      <c r="F1374" s="85"/>
      <c r="G1374" s="184"/>
    </row>
    <row r="1375" spans="1:7" ht="12.75">
      <c r="A1375" s="85"/>
      <c r="B1375" s="184"/>
      <c r="C1375" s="180"/>
      <c r="D1375" s="184"/>
      <c r="E1375" s="184"/>
      <c r="F1375" s="85"/>
      <c r="G1375" s="184"/>
    </row>
    <row r="1376" spans="1:7" ht="12.75">
      <c r="A1376" s="85"/>
      <c r="B1376" s="184"/>
      <c r="C1376" s="180"/>
      <c r="D1376" s="184"/>
      <c r="E1376" s="184"/>
      <c r="F1376" s="85"/>
      <c r="G1376" s="184"/>
    </row>
    <row r="1377" spans="1:7" ht="12.75">
      <c r="A1377" s="85"/>
      <c r="B1377" s="184"/>
      <c r="C1377" s="180"/>
      <c r="D1377" s="184"/>
      <c r="E1377" s="184"/>
      <c r="F1377" s="85"/>
      <c r="G1377" s="184"/>
    </row>
    <row r="1378" spans="1:7" ht="12.75">
      <c r="A1378" s="85"/>
      <c r="B1378" s="184"/>
      <c r="C1378" s="180"/>
      <c r="D1378" s="184"/>
      <c r="E1378" s="184"/>
      <c r="F1378" s="85"/>
      <c r="G1378" s="184"/>
    </row>
    <row r="1379" spans="1:7" ht="12.75">
      <c r="A1379" s="85"/>
      <c r="B1379" s="184"/>
      <c r="C1379" s="180"/>
      <c r="D1379" s="184"/>
      <c r="E1379" s="184"/>
      <c r="F1379" s="85"/>
      <c r="G1379" s="184"/>
    </row>
    <row r="1380" spans="1:7" ht="12.75">
      <c r="A1380" s="85"/>
      <c r="B1380" s="184"/>
      <c r="C1380" s="180"/>
      <c r="D1380" s="184"/>
      <c r="E1380" s="184"/>
      <c r="F1380" s="85"/>
      <c r="G1380" s="184"/>
    </row>
    <row r="1381" spans="1:7" ht="12.75">
      <c r="A1381" s="85"/>
      <c r="B1381" s="184"/>
      <c r="C1381" s="180"/>
      <c r="D1381" s="184"/>
      <c r="E1381" s="184"/>
      <c r="F1381" s="85"/>
      <c r="G1381" s="184"/>
    </row>
    <row r="1382" spans="1:7" ht="12.75">
      <c r="A1382" s="85"/>
      <c r="B1382" s="184"/>
      <c r="C1382" s="180"/>
      <c r="D1382" s="184"/>
      <c r="E1382" s="184"/>
      <c r="F1382" s="85"/>
      <c r="G1382" s="184"/>
    </row>
    <row r="1383" spans="1:7" ht="12.75">
      <c r="A1383" s="85"/>
      <c r="B1383" s="184"/>
      <c r="C1383" s="180"/>
      <c r="D1383" s="184"/>
      <c r="E1383" s="184"/>
      <c r="F1383" s="85"/>
      <c r="G1383" s="184"/>
    </row>
    <row r="1384" spans="1:7" ht="12.75">
      <c r="A1384" s="85"/>
      <c r="B1384" s="184"/>
      <c r="C1384" s="180"/>
      <c r="D1384" s="184"/>
      <c r="E1384" s="184"/>
      <c r="F1384" s="85"/>
      <c r="G1384" s="184"/>
    </row>
    <row r="1385" spans="1:7" ht="12.75">
      <c r="A1385" s="85"/>
      <c r="B1385" s="184"/>
      <c r="C1385" s="180"/>
      <c r="D1385" s="184"/>
      <c r="E1385" s="184"/>
      <c r="F1385" s="85"/>
      <c r="G1385" s="184"/>
    </row>
    <row r="1386" spans="1:7" ht="12.75">
      <c r="A1386" s="85"/>
      <c r="B1386" s="184"/>
      <c r="C1386" s="180"/>
      <c r="D1386" s="184"/>
      <c r="E1386" s="184"/>
      <c r="F1386" s="85"/>
      <c r="G1386" s="184"/>
    </row>
    <row r="1387" spans="1:7" ht="12.75">
      <c r="A1387" s="85"/>
      <c r="B1387" s="184"/>
      <c r="C1387" s="180"/>
      <c r="D1387" s="184"/>
      <c r="E1387" s="184"/>
      <c r="F1387" s="85"/>
      <c r="G1387" s="184"/>
    </row>
    <row r="1388" spans="1:7" ht="12.75">
      <c r="A1388" s="85"/>
      <c r="B1388" s="184"/>
      <c r="C1388" s="180"/>
      <c r="D1388" s="184"/>
      <c r="E1388" s="184"/>
      <c r="F1388" s="85"/>
      <c r="G1388" s="184"/>
    </row>
    <row r="1389" spans="1:7" ht="12.75">
      <c r="A1389" s="85"/>
      <c r="B1389" s="184"/>
      <c r="C1389" s="180"/>
      <c r="D1389" s="184"/>
      <c r="E1389" s="184"/>
      <c r="F1389" s="85"/>
      <c r="G1389" s="184"/>
    </row>
    <row r="1390" spans="1:7" ht="12.75">
      <c r="A1390" s="85"/>
      <c r="B1390" s="184"/>
      <c r="C1390" s="180"/>
      <c r="D1390" s="184"/>
      <c r="E1390" s="184"/>
      <c r="F1390" s="85"/>
      <c r="G1390" s="184"/>
    </row>
    <row r="1391" spans="1:7" ht="12.75">
      <c r="A1391" s="85"/>
      <c r="B1391" s="184"/>
      <c r="C1391" s="180"/>
      <c r="D1391" s="184"/>
      <c r="E1391" s="184"/>
      <c r="F1391" s="85"/>
      <c r="G1391" s="184"/>
    </row>
    <row r="1392" spans="1:7" ht="12.75">
      <c r="A1392" s="85"/>
      <c r="B1392" s="184"/>
      <c r="C1392" s="180"/>
      <c r="D1392" s="184"/>
      <c r="E1392" s="184"/>
      <c r="F1392" s="85"/>
      <c r="G1392" s="184"/>
    </row>
    <row r="1393" spans="1:7" ht="12.75">
      <c r="A1393" s="85"/>
      <c r="B1393" s="184"/>
      <c r="C1393" s="180"/>
      <c r="D1393" s="184"/>
      <c r="E1393" s="184"/>
      <c r="F1393" s="85"/>
      <c r="G1393" s="184"/>
    </row>
    <row r="1394" spans="1:7" ht="12.75">
      <c r="A1394" s="85"/>
      <c r="B1394" s="184"/>
      <c r="C1394" s="180"/>
      <c r="D1394" s="184"/>
      <c r="E1394" s="184"/>
      <c r="F1394" s="85"/>
      <c r="G1394" s="184"/>
    </row>
    <row r="1395" spans="1:7" ht="12.75">
      <c r="A1395" s="85"/>
      <c r="B1395" s="184"/>
      <c r="C1395" s="180"/>
      <c r="D1395" s="184"/>
      <c r="E1395" s="184"/>
      <c r="F1395" s="85"/>
      <c r="G1395" s="184"/>
    </row>
    <row r="1396" spans="1:7" ht="12.75">
      <c r="A1396" s="85"/>
      <c r="B1396" s="184"/>
      <c r="C1396" s="180"/>
      <c r="D1396" s="184"/>
      <c r="E1396" s="184"/>
      <c r="F1396" s="85"/>
      <c r="G1396" s="184"/>
    </row>
    <row r="1397" spans="1:7" ht="12.75">
      <c r="A1397" s="85"/>
      <c r="B1397" s="184"/>
      <c r="C1397" s="180"/>
      <c r="D1397" s="184"/>
      <c r="E1397" s="184"/>
      <c r="F1397" s="85"/>
      <c r="G1397" s="184"/>
    </row>
    <row r="1398" spans="1:7" ht="12.75">
      <c r="A1398" s="85"/>
      <c r="B1398" s="184"/>
      <c r="C1398" s="180"/>
      <c r="D1398" s="184"/>
      <c r="E1398" s="184"/>
      <c r="F1398" s="85"/>
      <c r="G1398" s="184"/>
    </row>
    <row r="1399" spans="1:7" ht="12.75">
      <c r="A1399" s="85"/>
      <c r="B1399" s="184"/>
      <c r="C1399" s="180"/>
      <c r="D1399" s="184"/>
      <c r="E1399" s="184"/>
      <c r="F1399" s="85"/>
      <c r="G1399" s="184"/>
    </row>
    <row r="1400" spans="1:7" ht="12.75">
      <c r="A1400" s="85"/>
      <c r="B1400" s="184"/>
      <c r="C1400" s="180"/>
      <c r="D1400" s="184"/>
      <c r="E1400" s="184"/>
      <c r="F1400" s="85"/>
      <c r="G1400" s="184"/>
    </row>
    <row r="1401" spans="1:7" ht="12.75">
      <c r="A1401" s="85"/>
      <c r="B1401" s="184"/>
      <c r="C1401" s="180"/>
      <c r="D1401" s="184"/>
      <c r="E1401" s="184"/>
      <c r="F1401" s="85"/>
      <c r="G1401" s="184"/>
    </row>
    <row r="1402" spans="1:7" ht="12.75">
      <c r="A1402" s="85"/>
      <c r="B1402" s="184"/>
      <c r="C1402" s="180"/>
      <c r="D1402" s="184"/>
      <c r="E1402" s="184"/>
      <c r="F1402" s="85"/>
      <c r="G1402" s="184"/>
    </row>
    <row r="1403" spans="1:7" ht="12.75">
      <c r="A1403" s="85"/>
      <c r="B1403" s="184"/>
      <c r="C1403" s="180"/>
      <c r="D1403" s="184"/>
      <c r="E1403" s="184"/>
      <c r="F1403" s="85"/>
      <c r="G1403" s="184"/>
    </row>
    <row r="1404" spans="1:7" ht="12.75">
      <c r="A1404" s="85"/>
      <c r="B1404" s="184"/>
      <c r="C1404" s="180"/>
      <c r="D1404" s="184"/>
      <c r="E1404" s="184"/>
      <c r="F1404" s="85"/>
      <c r="G1404" s="184"/>
    </row>
    <row r="1405" spans="1:7" ht="12.75">
      <c r="A1405" s="85"/>
      <c r="B1405" s="184"/>
      <c r="C1405" s="180"/>
      <c r="D1405" s="184"/>
      <c r="E1405" s="184"/>
      <c r="F1405" s="85"/>
      <c r="G1405" s="184"/>
    </row>
    <row r="1406" spans="1:7" ht="12.75">
      <c r="A1406" s="85"/>
      <c r="B1406" s="184"/>
      <c r="C1406" s="180"/>
      <c r="D1406" s="184"/>
      <c r="E1406" s="184"/>
      <c r="F1406" s="85"/>
      <c r="G1406" s="184"/>
    </row>
    <row r="1407" spans="1:7" ht="12.75">
      <c r="A1407" s="85"/>
      <c r="B1407" s="184"/>
      <c r="C1407" s="180"/>
      <c r="D1407" s="184"/>
      <c r="E1407" s="184"/>
      <c r="F1407" s="85"/>
      <c r="G1407" s="184"/>
    </row>
    <row r="1408" spans="1:7" ht="12.75">
      <c r="A1408" s="85"/>
      <c r="B1408" s="184"/>
      <c r="C1408" s="180"/>
      <c r="D1408" s="184"/>
      <c r="E1408" s="184"/>
      <c r="F1408" s="85"/>
      <c r="G1408" s="184"/>
    </row>
    <row r="1409" spans="1:7" ht="12.75">
      <c r="A1409" s="85"/>
      <c r="B1409" s="184"/>
      <c r="C1409" s="180"/>
      <c r="D1409" s="184"/>
      <c r="E1409" s="184"/>
      <c r="F1409" s="85"/>
      <c r="G1409" s="184"/>
    </row>
    <row r="1410" spans="1:7" ht="12.75">
      <c r="A1410" s="85"/>
      <c r="B1410" s="184"/>
      <c r="C1410" s="180"/>
      <c r="D1410" s="184"/>
      <c r="E1410" s="184"/>
      <c r="F1410" s="85"/>
      <c r="G1410" s="184"/>
    </row>
    <row r="1411" spans="1:7" ht="12.75">
      <c r="A1411" s="85"/>
      <c r="B1411" s="184"/>
      <c r="C1411" s="180"/>
      <c r="D1411" s="184"/>
      <c r="E1411" s="184"/>
      <c r="F1411" s="85"/>
      <c r="G1411" s="184"/>
    </row>
    <row r="1412" spans="1:7" ht="12.75">
      <c r="A1412" s="85"/>
      <c r="B1412" s="184"/>
      <c r="C1412" s="180"/>
      <c r="D1412" s="184"/>
      <c r="E1412" s="184"/>
      <c r="F1412" s="85"/>
      <c r="G1412" s="184"/>
    </row>
    <row r="1413" spans="1:7" ht="12.75">
      <c r="A1413" s="85"/>
      <c r="B1413" s="184"/>
      <c r="C1413" s="180"/>
      <c r="D1413" s="184"/>
      <c r="E1413" s="184"/>
      <c r="F1413" s="85"/>
      <c r="G1413" s="184"/>
    </row>
    <row r="1414" spans="1:7" ht="12.75">
      <c r="A1414" s="85"/>
      <c r="B1414" s="184"/>
      <c r="C1414" s="180"/>
      <c r="D1414" s="184"/>
      <c r="E1414" s="184"/>
      <c r="F1414" s="85"/>
      <c r="G1414" s="184"/>
    </row>
    <row r="1415" spans="1:7" ht="12.75">
      <c r="A1415" s="85"/>
      <c r="B1415" s="184"/>
      <c r="C1415" s="180"/>
      <c r="D1415" s="184"/>
      <c r="E1415" s="184"/>
      <c r="F1415" s="85"/>
      <c r="G1415" s="184"/>
    </row>
    <row r="1416" spans="1:7" ht="12.75">
      <c r="A1416" s="85"/>
      <c r="B1416" s="184"/>
      <c r="C1416" s="180"/>
      <c r="D1416" s="184"/>
      <c r="E1416" s="184"/>
      <c r="F1416" s="85"/>
      <c r="G1416" s="184"/>
    </row>
    <row r="1417" spans="1:7" ht="12.75">
      <c r="A1417" s="85"/>
      <c r="B1417" s="184"/>
      <c r="C1417" s="180"/>
      <c r="D1417" s="184"/>
      <c r="E1417" s="184"/>
      <c r="F1417" s="85"/>
      <c r="G1417" s="184"/>
    </row>
    <row r="1418" spans="1:7" ht="12.75">
      <c r="A1418" s="85"/>
      <c r="B1418" s="184"/>
      <c r="C1418" s="180"/>
      <c r="D1418" s="184"/>
      <c r="E1418" s="184"/>
      <c r="F1418" s="85"/>
      <c r="G1418" s="184"/>
    </row>
    <row r="1419" spans="1:7" ht="12.75">
      <c r="A1419" s="85"/>
      <c r="B1419" s="184"/>
      <c r="C1419" s="180"/>
      <c r="D1419" s="184"/>
      <c r="E1419" s="184"/>
      <c r="F1419" s="85"/>
      <c r="G1419" s="184"/>
    </row>
    <row r="1420" spans="1:7" ht="12.75">
      <c r="A1420" s="85"/>
      <c r="B1420" s="184"/>
      <c r="C1420" s="180"/>
      <c r="D1420" s="184"/>
      <c r="E1420" s="184"/>
      <c r="F1420" s="85"/>
      <c r="G1420" s="184"/>
    </row>
    <row r="1421" spans="1:7" ht="12.75">
      <c r="A1421" s="85"/>
      <c r="B1421" s="184"/>
      <c r="C1421" s="180"/>
      <c r="D1421" s="184"/>
      <c r="E1421" s="184"/>
      <c r="F1421" s="85"/>
      <c r="G1421" s="184"/>
    </row>
    <row r="1422" spans="1:7" ht="12.75">
      <c r="A1422" s="85"/>
      <c r="B1422" s="184"/>
      <c r="C1422" s="180"/>
      <c r="D1422" s="184"/>
      <c r="E1422" s="184"/>
      <c r="F1422" s="85"/>
      <c r="G1422" s="184"/>
    </row>
    <row r="1423" spans="1:7" ht="12.75">
      <c r="A1423" s="85"/>
      <c r="B1423" s="184"/>
      <c r="C1423" s="180"/>
      <c r="D1423" s="184"/>
      <c r="E1423" s="184"/>
      <c r="F1423" s="85"/>
      <c r="G1423" s="184"/>
    </row>
    <row r="1424" spans="1:7" ht="12.75">
      <c r="A1424" s="85"/>
      <c r="B1424" s="184"/>
      <c r="C1424" s="180"/>
      <c r="D1424" s="184"/>
      <c r="E1424" s="184"/>
      <c r="F1424" s="85"/>
      <c r="G1424" s="184"/>
    </row>
    <row r="1425" spans="1:7" ht="12.75">
      <c r="A1425" s="85"/>
      <c r="B1425" s="184"/>
      <c r="C1425" s="180"/>
      <c r="D1425" s="184"/>
      <c r="E1425" s="184"/>
      <c r="F1425" s="85"/>
      <c r="G1425" s="184"/>
    </row>
    <row r="1426" spans="1:7" ht="12.75">
      <c r="A1426" s="85"/>
      <c r="B1426" s="184"/>
      <c r="C1426" s="180"/>
      <c r="D1426" s="184"/>
      <c r="E1426" s="184"/>
      <c r="F1426" s="85"/>
      <c r="G1426" s="184"/>
    </row>
    <row r="1427" spans="1:7" ht="12.75">
      <c r="A1427" s="85"/>
      <c r="B1427" s="184"/>
      <c r="C1427" s="180"/>
      <c r="D1427" s="184"/>
      <c r="E1427" s="184"/>
      <c r="F1427" s="85"/>
      <c r="G1427" s="184"/>
    </row>
    <row r="1428" spans="1:7" ht="12.75">
      <c r="A1428" s="85"/>
      <c r="B1428" s="184"/>
      <c r="C1428" s="180"/>
      <c r="D1428" s="184"/>
      <c r="E1428" s="184"/>
      <c r="F1428" s="85"/>
      <c r="G1428" s="184"/>
    </row>
    <row r="1429" spans="1:7" ht="12.75">
      <c r="A1429" s="85"/>
      <c r="B1429" s="184"/>
      <c r="C1429" s="180"/>
      <c r="D1429" s="184"/>
      <c r="E1429" s="184"/>
      <c r="F1429" s="85"/>
      <c r="G1429" s="184"/>
    </row>
    <row r="1430" spans="1:7" ht="12.75">
      <c r="A1430" s="85"/>
      <c r="B1430" s="184"/>
      <c r="C1430" s="180"/>
      <c r="D1430" s="184"/>
      <c r="E1430" s="184"/>
      <c r="F1430" s="85"/>
      <c r="G1430" s="184"/>
    </row>
    <row r="1431" spans="1:7" ht="12.75">
      <c r="A1431" s="85"/>
      <c r="B1431" s="184"/>
      <c r="C1431" s="180"/>
      <c r="D1431" s="184"/>
      <c r="E1431" s="184"/>
      <c r="F1431" s="85"/>
      <c r="G1431" s="184"/>
    </row>
    <row r="1432" spans="1:7" ht="12.75">
      <c r="A1432" s="85"/>
      <c r="B1432" s="184"/>
      <c r="C1432" s="180"/>
      <c r="D1432" s="184"/>
      <c r="E1432" s="184"/>
      <c r="F1432" s="85"/>
      <c r="G1432" s="184"/>
    </row>
    <row r="1433" spans="1:7" ht="12.75">
      <c r="A1433" s="85"/>
      <c r="B1433" s="184"/>
      <c r="C1433" s="180"/>
      <c r="D1433" s="184"/>
      <c r="E1433" s="184"/>
      <c r="F1433" s="85"/>
      <c r="G1433" s="184"/>
    </row>
    <row r="1434" spans="1:7" ht="12.75">
      <c r="A1434" s="85"/>
      <c r="B1434" s="184"/>
      <c r="C1434" s="180"/>
      <c r="D1434" s="184"/>
      <c r="E1434" s="184"/>
      <c r="F1434" s="85"/>
      <c r="G1434" s="184"/>
    </row>
    <row r="1435" spans="1:7" ht="12.75">
      <c r="A1435" s="85"/>
      <c r="B1435" s="184"/>
      <c r="C1435" s="180"/>
      <c r="D1435" s="184"/>
      <c r="E1435" s="184"/>
      <c r="F1435" s="85"/>
      <c r="G1435" s="184"/>
    </row>
    <row r="1436" spans="1:7" ht="12.75">
      <c r="A1436" s="85"/>
      <c r="B1436" s="184"/>
      <c r="C1436" s="180"/>
      <c r="D1436" s="184"/>
      <c r="E1436" s="184"/>
      <c r="F1436" s="85"/>
      <c r="G1436" s="184"/>
    </row>
    <row r="1437" spans="1:7" ht="12.75">
      <c r="A1437" s="85"/>
      <c r="B1437" s="184"/>
      <c r="C1437" s="180"/>
      <c r="D1437" s="184"/>
      <c r="E1437" s="184"/>
      <c r="F1437" s="85"/>
      <c r="G1437" s="184"/>
    </row>
    <row r="1438" spans="1:7" ht="12.75">
      <c r="A1438" s="85"/>
      <c r="B1438" s="184"/>
      <c r="C1438" s="180"/>
      <c r="D1438" s="184"/>
      <c r="E1438" s="184"/>
      <c r="F1438" s="85"/>
      <c r="G1438" s="184"/>
    </row>
    <row r="1439" spans="1:7" ht="12.75">
      <c r="A1439" s="85"/>
      <c r="B1439" s="184"/>
      <c r="C1439" s="180"/>
      <c r="D1439" s="184"/>
      <c r="E1439" s="184"/>
      <c r="F1439" s="85"/>
      <c r="G1439" s="184"/>
    </row>
    <row r="1440" spans="1:7" ht="12.75">
      <c r="A1440" s="85"/>
      <c r="B1440" s="184"/>
      <c r="C1440" s="180"/>
      <c r="D1440" s="184"/>
      <c r="E1440" s="184"/>
      <c r="F1440" s="85"/>
      <c r="G1440" s="184"/>
    </row>
    <row r="1441" spans="1:7" ht="12.75">
      <c r="A1441" s="85"/>
      <c r="B1441" s="184"/>
      <c r="C1441" s="180"/>
      <c r="D1441" s="184"/>
      <c r="E1441" s="184"/>
      <c r="F1441" s="85"/>
      <c r="G1441" s="184"/>
    </row>
    <row r="1442" spans="1:7" ht="12.75">
      <c r="A1442" s="85"/>
      <c r="B1442" s="184"/>
      <c r="C1442" s="180"/>
      <c r="D1442" s="184"/>
      <c r="E1442" s="184"/>
      <c r="F1442" s="85"/>
      <c r="G1442" s="184"/>
    </row>
    <row r="1443" spans="1:7" ht="12.75">
      <c r="A1443" s="85"/>
      <c r="B1443" s="184"/>
      <c r="C1443" s="180"/>
      <c r="D1443" s="184"/>
      <c r="E1443" s="184"/>
      <c r="F1443" s="85"/>
      <c r="G1443" s="184"/>
    </row>
    <row r="1444" spans="1:7" ht="12.75">
      <c r="A1444" s="85"/>
      <c r="B1444" s="184"/>
      <c r="C1444" s="180"/>
      <c r="D1444" s="184"/>
      <c r="E1444" s="184"/>
      <c r="F1444" s="85"/>
      <c r="G1444" s="184"/>
    </row>
    <row r="1445" spans="1:7" ht="12.75">
      <c r="A1445" s="85"/>
      <c r="B1445" s="184"/>
      <c r="C1445" s="180"/>
      <c r="D1445" s="184"/>
      <c r="E1445" s="184"/>
      <c r="F1445" s="85"/>
      <c r="G1445" s="184"/>
    </row>
    <row r="1446" spans="1:7" ht="12.75">
      <c r="A1446" s="85"/>
      <c r="B1446" s="184"/>
      <c r="C1446" s="180"/>
      <c r="D1446" s="184"/>
      <c r="E1446" s="184"/>
      <c r="F1446" s="85"/>
      <c r="G1446" s="184"/>
    </row>
    <row r="1447" spans="1:7" ht="12.75">
      <c r="A1447" s="85"/>
      <c r="B1447" s="184"/>
      <c r="C1447" s="180"/>
      <c r="D1447" s="184"/>
      <c r="E1447" s="184"/>
      <c r="F1447" s="85"/>
      <c r="G1447" s="184"/>
    </row>
    <row r="1448" spans="1:7" ht="12.75">
      <c r="A1448" s="85"/>
      <c r="B1448" s="184"/>
      <c r="C1448" s="180"/>
      <c r="D1448" s="184"/>
      <c r="E1448" s="184"/>
      <c r="F1448" s="85"/>
      <c r="G1448" s="184"/>
    </row>
    <row r="1449" spans="1:7" ht="12.75">
      <c r="A1449" s="85"/>
      <c r="B1449" s="184"/>
      <c r="C1449" s="180"/>
      <c r="D1449" s="184"/>
      <c r="E1449" s="184"/>
      <c r="F1449" s="85"/>
      <c r="G1449" s="184"/>
    </row>
    <row r="1450" spans="1:7" ht="12.75">
      <c r="A1450" s="85"/>
      <c r="B1450" s="184"/>
      <c r="C1450" s="180"/>
      <c r="D1450" s="184"/>
      <c r="E1450" s="184"/>
      <c r="F1450" s="85"/>
      <c r="G1450" s="184"/>
    </row>
    <row r="1451" spans="1:7" ht="12.75">
      <c r="A1451" s="85"/>
      <c r="B1451" s="184"/>
      <c r="C1451" s="180"/>
      <c r="D1451" s="184"/>
      <c r="E1451" s="184"/>
      <c r="F1451" s="85"/>
      <c r="G1451" s="184"/>
    </row>
    <row r="1452" spans="1:7" ht="12.75">
      <c r="A1452" s="85"/>
      <c r="B1452" s="184"/>
      <c r="C1452" s="180"/>
      <c r="D1452" s="184"/>
      <c r="E1452" s="184"/>
      <c r="F1452" s="85"/>
      <c r="G1452" s="184"/>
    </row>
    <row r="1453" spans="1:7" ht="12.75">
      <c r="A1453" s="85"/>
      <c r="B1453" s="184"/>
      <c r="C1453" s="180"/>
      <c r="D1453" s="184"/>
      <c r="E1453" s="184"/>
      <c r="F1453" s="85"/>
      <c r="G1453" s="184"/>
    </row>
    <row r="1454" spans="1:7" ht="12.75">
      <c r="A1454" s="85"/>
      <c r="B1454" s="184"/>
      <c r="C1454" s="180"/>
      <c r="D1454" s="184"/>
      <c r="E1454" s="184"/>
      <c r="F1454" s="85"/>
      <c r="G1454" s="184"/>
    </row>
    <row r="1455" spans="1:7" ht="12.75">
      <c r="A1455" s="85"/>
      <c r="B1455" s="184"/>
      <c r="C1455" s="180"/>
      <c r="D1455" s="184"/>
      <c r="E1455" s="184"/>
      <c r="F1455" s="85"/>
      <c r="G1455" s="184"/>
    </row>
    <row r="1456" spans="1:7" ht="12.75">
      <c r="A1456" s="85"/>
      <c r="B1456" s="184"/>
      <c r="C1456" s="180"/>
      <c r="D1456" s="184"/>
      <c r="E1456" s="184"/>
      <c r="F1456" s="85"/>
      <c r="G1456" s="184"/>
    </row>
    <row r="1457" spans="1:7" ht="12.75">
      <c r="A1457" s="85"/>
      <c r="B1457" s="184"/>
      <c r="C1457" s="180"/>
      <c r="D1457" s="184"/>
      <c r="E1457" s="184"/>
      <c r="F1457" s="85"/>
      <c r="G1457" s="184"/>
    </row>
    <row r="1458" spans="1:7" ht="12.75">
      <c r="A1458" s="85"/>
      <c r="B1458" s="184"/>
      <c r="C1458" s="180"/>
      <c r="D1458" s="184"/>
      <c r="E1458" s="184"/>
      <c r="F1458" s="85"/>
      <c r="G1458" s="184"/>
    </row>
    <row r="1459" spans="1:7" ht="12.75">
      <c r="A1459" s="85"/>
      <c r="B1459" s="184"/>
      <c r="C1459" s="180"/>
      <c r="D1459" s="184"/>
      <c r="E1459" s="184"/>
      <c r="F1459" s="85"/>
      <c r="G1459" s="184"/>
    </row>
    <row r="1460" spans="1:7" ht="12.75">
      <c r="A1460" s="85"/>
      <c r="B1460" s="184"/>
      <c r="C1460" s="180"/>
      <c r="D1460" s="184"/>
      <c r="E1460" s="184"/>
      <c r="F1460" s="85"/>
      <c r="G1460" s="184"/>
    </row>
    <row r="1461" spans="1:7" ht="12.75">
      <c r="A1461" s="85"/>
      <c r="B1461" s="184"/>
      <c r="C1461" s="180"/>
      <c r="D1461" s="184"/>
      <c r="E1461" s="184"/>
      <c r="F1461" s="85"/>
      <c r="G1461" s="184"/>
    </row>
    <row r="1462" spans="1:7" ht="12.75">
      <c r="A1462" s="85"/>
      <c r="B1462" s="184"/>
      <c r="C1462" s="180"/>
      <c r="D1462" s="184"/>
      <c r="E1462" s="184"/>
      <c r="F1462" s="85"/>
      <c r="G1462" s="184"/>
    </row>
    <row r="1463" spans="1:7" ht="12.75">
      <c r="A1463" s="85"/>
      <c r="B1463" s="184"/>
      <c r="C1463" s="180"/>
      <c r="D1463" s="184"/>
      <c r="E1463" s="184"/>
      <c r="F1463" s="85"/>
      <c r="G1463" s="184"/>
    </row>
    <row r="1464" spans="1:7" ht="12.75">
      <c r="A1464" s="85"/>
      <c r="B1464" s="184"/>
      <c r="C1464" s="180"/>
      <c r="D1464" s="184"/>
      <c r="E1464" s="184"/>
      <c r="F1464" s="85"/>
      <c r="G1464" s="184"/>
    </row>
    <row r="1465" spans="1:7" ht="12.75">
      <c r="A1465" s="85"/>
      <c r="B1465" s="184"/>
      <c r="C1465" s="180"/>
      <c r="D1465" s="184"/>
      <c r="E1465" s="184"/>
      <c r="F1465" s="85"/>
      <c r="G1465" s="184"/>
    </row>
    <row r="1466" spans="1:7" ht="12.75">
      <c r="A1466" s="85"/>
      <c r="B1466" s="184"/>
      <c r="C1466" s="180"/>
      <c r="D1466" s="184"/>
      <c r="E1466" s="184"/>
      <c r="F1466" s="85"/>
      <c r="G1466" s="184"/>
    </row>
    <row r="1467" spans="1:7" ht="12.75">
      <c r="A1467" s="85"/>
      <c r="B1467" s="184"/>
      <c r="C1467" s="180"/>
      <c r="D1467" s="184"/>
      <c r="E1467" s="184"/>
      <c r="F1467" s="85"/>
      <c r="G1467" s="184"/>
    </row>
    <row r="1468" spans="1:7" ht="12.75">
      <c r="A1468" s="85"/>
      <c r="B1468" s="184"/>
      <c r="C1468" s="180"/>
      <c r="D1468" s="184"/>
      <c r="E1468" s="184"/>
      <c r="F1468" s="85"/>
      <c r="G1468" s="184"/>
    </row>
    <row r="1469" spans="1:7" ht="12.75">
      <c r="A1469" s="85"/>
      <c r="B1469" s="184"/>
      <c r="C1469" s="180"/>
      <c r="D1469" s="184"/>
      <c r="E1469" s="184"/>
      <c r="F1469" s="85"/>
      <c r="G1469" s="184"/>
    </row>
    <row r="1470" spans="1:7" ht="12.75">
      <c r="A1470" s="85"/>
      <c r="B1470" s="184"/>
      <c r="C1470" s="180"/>
      <c r="D1470" s="184"/>
      <c r="E1470" s="184"/>
      <c r="F1470" s="85"/>
      <c r="G1470" s="184"/>
    </row>
    <row r="1471" spans="1:7" ht="12.75">
      <c r="A1471" s="85"/>
      <c r="B1471" s="184"/>
      <c r="C1471" s="180"/>
      <c r="D1471" s="184"/>
      <c r="E1471" s="184"/>
      <c r="F1471" s="85"/>
      <c r="G1471" s="184"/>
    </row>
    <row r="1472" spans="1:7" ht="12.75">
      <c r="A1472" s="85"/>
      <c r="B1472" s="184"/>
      <c r="C1472" s="180"/>
      <c r="D1472" s="184"/>
      <c r="E1472" s="184"/>
      <c r="F1472" s="85"/>
      <c r="G1472" s="184"/>
    </row>
    <row r="1473" spans="1:7" ht="12.75">
      <c r="A1473" s="85"/>
      <c r="B1473" s="184"/>
      <c r="C1473" s="180"/>
      <c r="D1473" s="184"/>
      <c r="E1473" s="184"/>
      <c r="F1473" s="85"/>
      <c r="G1473" s="184"/>
    </row>
    <row r="1474" spans="1:7" ht="12.75">
      <c r="A1474" s="85"/>
      <c r="B1474" s="184"/>
      <c r="C1474" s="180"/>
      <c r="D1474" s="184"/>
      <c r="E1474" s="184"/>
      <c r="F1474" s="85"/>
      <c r="G1474" s="184"/>
    </row>
    <row r="1475" spans="1:7" ht="12.75">
      <c r="A1475" s="85"/>
      <c r="B1475" s="184"/>
      <c r="C1475" s="180"/>
      <c r="D1475" s="184"/>
      <c r="E1475" s="184"/>
      <c r="F1475" s="85"/>
      <c r="G1475" s="184"/>
    </row>
    <row r="1476" spans="1:7" ht="12.75">
      <c r="A1476" s="85"/>
      <c r="B1476" s="184"/>
      <c r="C1476" s="180"/>
      <c r="D1476" s="184"/>
      <c r="E1476" s="184"/>
      <c r="F1476" s="85"/>
      <c r="G1476" s="184"/>
    </row>
    <row r="1477" spans="1:7" ht="12.75">
      <c r="A1477" s="85"/>
      <c r="B1477" s="184"/>
      <c r="C1477" s="180"/>
      <c r="D1477" s="184"/>
      <c r="E1477" s="184"/>
      <c r="F1477" s="85"/>
      <c r="G1477" s="184"/>
    </row>
    <row r="1478" spans="1:7" ht="12.75">
      <c r="A1478" s="85"/>
      <c r="B1478" s="184"/>
      <c r="C1478" s="180"/>
      <c r="D1478" s="184"/>
      <c r="E1478" s="184"/>
      <c r="F1478" s="85"/>
      <c r="G1478" s="184"/>
    </row>
    <row r="1479" spans="1:7" ht="12.75">
      <c r="A1479" s="85"/>
      <c r="B1479" s="184"/>
      <c r="C1479" s="180"/>
      <c r="D1479" s="184"/>
      <c r="E1479" s="184"/>
      <c r="F1479" s="85"/>
      <c r="G1479" s="184"/>
    </row>
    <row r="1480" spans="1:7" ht="12.75">
      <c r="A1480" s="85"/>
      <c r="B1480" s="184"/>
      <c r="C1480" s="180"/>
      <c r="D1480" s="184"/>
      <c r="E1480" s="184"/>
      <c r="F1480" s="85"/>
      <c r="G1480" s="184"/>
    </row>
    <row r="1481" spans="1:7" ht="12.75">
      <c r="A1481" s="85"/>
      <c r="B1481" s="184"/>
      <c r="C1481" s="180"/>
      <c r="D1481" s="184"/>
      <c r="E1481" s="184"/>
      <c r="F1481" s="85"/>
      <c r="G1481" s="184"/>
    </row>
    <row r="1482" spans="1:7" ht="12.75">
      <c r="A1482" s="85"/>
      <c r="B1482" s="184"/>
      <c r="C1482" s="180"/>
      <c r="D1482" s="184"/>
      <c r="E1482" s="184"/>
      <c r="F1482" s="85"/>
      <c r="G1482" s="184"/>
    </row>
    <row r="1483" spans="1:7" ht="12.75">
      <c r="A1483" s="85"/>
      <c r="B1483" s="184"/>
      <c r="C1483" s="180"/>
      <c r="D1483" s="184"/>
      <c r="E1483" s="184"/>
      <c r="F1483" s="85"/>
      <c r="G1483" s="184"/>
    </row>
    <row r="1484" spans="1:7" ht="12.75">
      <c r="A1484" s="85"/>
      <c r="B1484" s="184"/>
      <c r="C1484" s="180"/>
      <c r="D1484" s="184"/>
      <c r="E1484" s="184"/>
      <c r="F1484" s="85"/>
      <c r="G1484" s="184"/>
    </row>
    <row r="1485" spans="1:7" ht="12.75">
      <c r="A1485" s="85"/>
      <c r="B1485" s="184"/>
      <c r="C1485" s="180"/>
      <c r="D1485" s="184"/>
      <c r="E1485" s="184"/>
      <c r="F1485" s="85"/>
      <c r="G1485" s="184"/>
    </row>
    <row r="1486" spans="1:7" ht="12.75">
      <c r="A1486" s="85"/>
      <c r="B1486" s="184"/>
      <c r="C1486" s="180"/>
      <c r="D1486" s="184"/>
      <c r="E1486" s="184"/>
      <c r="F1486" s="85"/>
      <c r="G1486" s="184"/>
    </row>
    <row r="1487" spans="1:7" ht="12.75">
      <c r="A1487" s="85"/>
      <c r="B1487" s="184"/>
      <c r="C1487" s="180"/>
      <c r="D1487" s="184"/>
      <c r="E1487" s="184"/>
      <c r="F1487" s="85"/>
      <c r="G1487" s="184"/>
    </row>
    <row r="1488" spans="1:7" ht="12.75">
      <c r="A1488" s="85"/>
      <c r="B1488" s="184"/>
      <c r="C1488" s="180"/>
      <c r="D1488" s="184"/>
      <c r="E1488" s="184"/>
      <c r="F1488" s="85"/>
      <c r="G1488" s="184"/>
    </row>
    <row r="1489" spans="1:7" ht="12.75">
      <c r="A1489" s="85"/>
      <c r="B1489" s="184"/>
      <c r="C1489" s="180"/>
      <c r="D1489" s="184"/>
      <c r="E1489" s="184"/>
      <c r="F1489" s="85"/>
      <c r="G1489" s="184"/>
    </row>
    <row r="1490" spans="1:7" ht="12.75">
      <c r="A1490" s="85"/>
      <c r="B1490" s="184"/>
      <c r="C1490" s="180"/>
      <c r="D1490" s="184"/>
      <c r="E1490" s="184"/>
      <c r="F1490" s="85"/>
      <c r="G1490" s="184"/>
    </row>
    <row r="1491" spans="1:7" ht="12.75">
      <c r="A1491" s="85"/>
      <c r="B1491" s="184"/>
      <c r="C1491" s="180"/>
      <c r="D1491" s="184"/>
      <c r="E1491" s="184"/>
      <c r="F1491" s="85"/>
      <c r="G1491" s="184"/>
    </row>
    <row r="1492" spans="1:7" ht="12.75">
      <c r="A1492" s="85"/>
      <c r="B1492" s="184"/>
      <c r="C1492" s="180"/>
      <c r="D1492" s="184"/>
      <c r="E1492" s="184"/>
      <c r="F1492" s="85"/>
      <c r="G1492" s="184"/>
    </row>
    <row r="1493" spans="1:7" ht="12.75">
      <c r="A1493" s="85"/>
      <c r="B1493" s="184"/>
      <c r="C1493" s="180"/>
      <c r="D1493" s="184"/>
      <c r="E1493" s="184"/>
      <c r="F1493" s="85"/>
      <c r="G1493" s="184"/>
    </row>
    <row r="1494" spans="1:7" ht="12.75">
      <c r="A1494" s="85"/>
      <c r="B1494" s="184"/>
      <c r="C1494" s="180"/>
      <c r="D1494" s="184"/>
      <c r="E1494" s="184"/>
      <c r="F1494" s="85"/>
      <c r="G1494" s="184"/>
    </row>
    <row r="1495" spans="1:7" ht="12.75">
      <c r="A1495" s="85"/>
      <c r="B1495" s="184"/>
      <c r="C1495" s="180"/>
      <c r="D1495" s="184"/>
      <c r="E1495" s="184"/>
      <c r="F1495" s="85"/>
      <c r="G1495" s="184"/>
    </row>
    <row r="1496" spans="1:7" ht="12.75">
      <c r="A1496" s="85"/>
      <c r="B1496" s="184"/>
      <c r="C1496" s="180"/>
      <c r="D1496" s="184"/>
      <c r="E1496" s="184"/>
      <c r="F1496" s="85"/>
      <c r="G1496" s="184"/>
    </row>
    <row r="1497" spans="1:7" ht="12.75">
      <c r="A1497" s="85"/>
      <c r="B1497" s="184"/>
      <c r="C1497" s="180"/>
      <c r="D1497" s="184"/>
      <c r="E1497" s="184"/>
      <c r="F1497" s="85"/>
      <c r="G1497" s="184"/>
    </row>
    <row r="1498" spans="1:7" ht="12.75">
      <c r="A1498" s="85"/>
      <c r="B1498" s="184"/>
      <c r="C1498" s="180"/>
      <c r="D1498" s="184"/>
      <c r="E1498" s="184"/>
      <c r="F1498" s="85"/>
      <c r="G1498" s="184"/>
    </row>
    <row r="1499" spans="1:7" ht="12.75">
      <c r="A1499" s="85"/>
      <c r="B1499" s="184"/>
      <c r="C1499" s="180"/>
      <c r="D1499" s="184"/>
      <c r="E1499" s="184"/>
      <c r="F1499" s="85"/>
      <c r="G1499" s="184"/>
    </row>
    <row r="1500" spans="1:7" ht="12.75">
      <c r="A1500" s="85"/>
      <c r="B1500" s="184"/>
      <c r="C1500" s="180"/>
      <c r="D1500" s="184"/>
      <c r="E1500" s="184"/>
      <c r="F1500" s="85"/>
      <c r="G1500" s="184"/>
    </row>
    <row r="1501" spans="1:7" ht="12.75">
      <c r="A1501" s="85"/>
      <c r="B1501" s="184"/>
      <c r="C1501" s="180"/>
      <c r="D1501" s="184"/>
      <c r="E1501" s="184"/>
      <c r="F1501" s="85"/>
      <c r="G1501" s="184"/>
    </row>
    <row r="1502" spans="1:7" ht="12.75">
      <c r="A1502" s="85"/>
      <c r="B1502" s="184"/>
      <c r="C1502" s="180"/>
      <c r="D1502" s="184"/>
      <c r="E1502" s="184"/>
      <c r="F1502" s="85"/>
      <c r="G1502" s="184"/>
    </row>
    <row r="1503" spans="1:7" ht="12.75">
      <c r="A1503" s="85"/>
      <c r="B1503" s="184"/>
      <c r="C1503" s="180"/>
      <c r="D1503" s="184"/>
      <c r="E1503" s="184"/>
      <c r="F1503" s="85"/>
      <c r="G1503" s="184"/>
    </row>
    <row r="1504" spans="1:7" ht="12.75">
      <c r="A1504" s="85"/>
      <c r="B1504" s="184"/>
      <c r="C1504" s="180"/>
      <c r="D1504" s="184"/>
      <c r="E1504" s="184"/>
      <c r="F1504" s="85"/>
      <c r="G1504" s="184"/>
    </row>
    <row r="1505" spans="1:7" ht="12.75">
      <c r="A1505" s="85"/>
      <c r="B1505" s="184"/>
      <c r="C1505" s="180"/>
      <c r="D1505" s="184"/>
      <c r="E1505" s="184"/>
      <c r="F1505" s="85"/>
      <c r="G1505" s="184"/>
    </row>
    <row r="1506" spans="1:7" ht="12.75">
      <c r="A1506" s="85"/>
      <c r="B1506" s="184"/>
      <c r="C1506" s="180"/>
      <c r="D1506" s="184"/>
      <c r="E1506" s="184"/>
      <c r="F1506" s="85"/>
      <c r="G1506" s="184"/>
    </row>
    <row r="1507" spans="1:7" ht="12.75">
      <c r="A1507" s="85"/>
      <c r="B1507" s="184"/>
      <c r="C1507" s="180"/>
      <c r="D1507" s="184"/>
      <c r="E1507" s="184"/>
      <c r="F1507" s="85"/>
      <c r="G1507" s="184"/>
    </row>
    <row r="1508" spans="1:7" ht="12.75">
      <c r="A1508" s="85"/>
      <c r="B1508" s="184"/>
      <c r="C1508" s="180"/>
      <c r="D1508" s="184"/>
      <c r="E1508" s="184"/>
      <c r="F1508" s="85"/>
      <c r="G1508" s="184"/>
    </row>
    <row r="1509" spans="1:7" ht="12.75">
      <c r="A1509" s="85"/>
      <c r="B1509" s="184"/>
      <c r="C1509" s="180"/>
      <c r="D1509" s="184"/>
      <c r="E1509" s="184"/>
      <c r="F1509" s="85"/>
      <c r="G1509" s="184"/>
    </row>
    <row r="1510" spans="1:7" ht="12.75">
      <c r="A1510" s="85"/>
      <c r="B1510" s="184"/>
      <c r="C1510" s="180"/>
      <c r="D1510" s="184"/>
      <c r="E1510" s="184"/>
      <c r="F1510" s="85"/>
      <c r="G1510" s="184"/>
    </row>
    <row r="1511" spans="1:7" ht="12.75">
      <c r="A1511" s="85"/>
      <c r="B1511" s="184"/>
      <c r="C1511" s="180"/>
      <c r="D1511" s="184"/>
      <c r="E1511" s="184"/>
      <c r="F1511" s="85"/>
      <c r="G1511" s="184"/>
    </row>
    <row r="1512" spans="1:7" ht="12.75">
      <c r="A1512" s="85"/>
      <c r="B1512" s="184"/>
      <c r="C1512" s="180"/>
      <c r="D1512" s="184"/>
      <c r="E1512" s="184"/>
      <c r="F1512" s="85"/>
      <c r="G1512" s="184"/>
    </row>
    <row r="1513" spans="1:7" ht="12.75">
      <c r="A1513" s="85"/>
      <c r="B1513" s="184"/>
      <c r="C1513" s="180"/>
      <c r="D1513" s="184"/>
      <c r="E1513" s="184"/>
      <c r="F1513" s="85"/>
      <c r="G1513" s="184"/>
    </row>
    <row r="1514" spans="1:7" ht="12.75">
      <c r="A1514" s="85"/>
      <c r="B1514" s="184"/>
      <c r="C1514" s="180"/>
      <c r="D1514" s="184"/>
      <c r="E1514" s="184"/>
      <c r="F1514" s="85"/>
      <c r="G1514" s="184"/>
    </row>
    <row r="1515" spans="1:7" ht="12.75">
      <c r="A1515" s="85"/>
      <c r="B1515" s="184"/>
      <c r="C1515" s="180"/>
      <c r="D1515" s="184"/>
      <c r="E1515" s="184"/>
      <c r="F1515" s="85"/>
      <c r="G1515" s="184"/>
    </row>
    <row r="1516" spans="1:7" ht="12.75">
      <c r="A1516" s="85"/>
      <c r="B1516" s="184"/>
      <c r="C1516" s="180"/>
      <c r="D1516" s="184"/>
      <c r="E1516" s="184"/>
      <c r="F1516" s="85"/>
      <c r="G1516" s="184"/>
    </row>
    <row r="1517" spans="1:7" ht="12.75">
      <c r="A1517" s="85"/>
      <c r="B1517" s="184"/>
      <c r="C1517" s="180"/>
      <c r="D1517" s="184"/>
      <c r="E1517" s="184"/>
      <c r="F1517" s="85"/>
      <c r="G1517" s="184"/>
    </row>
    <row r="1518" spans="1:7" ht="12.75">
      <c r="A1518" s="85"/>
      <c r="B1518" s="184"/>
      <c r="C1518" s="180"/>
      <c r="D1518" s="184"/>
      <c r="E1518" s="184"/>
      <c r="F1518" s="85"/>
      <c r="G1518" s="184"/>
    </row>
    <row r="1519" spans="1:7" ht="12.75">
      <c r="A1519" s="85"/>
      <c r="B1519" s="184"/>
      <c r="C1519" s="180"/>
      <c r="D1519" s="184"/>
      <c r="E1519" s="184"/>
      <c r="F1519" s="85"/>
      <c r="G1519" s="184"/>
    </row>
    <row r="1520" spans="1:7" ht="12.75">
      <c r="A1520" s="85"/>
      <c r="B1520" s="184"/>
      <c r="C1520" s="180"/>
      <c r="D1520" s="184"/>
      <c r="E1520" s="184"/>
      <c r="F1520" s="85"/>
      <c r="G1520" s="184"/>
    </row>
    <row r="1521" spans="1:7" ht="12.75">
      <c r="A1521" s="85"/>
      <c r="B1521" s="184"/>
      <c r="C1521" s="180"/>
      <c r="D1521" s="184"/>
      <c r="E1521" s="184"/>
      <c r="F1521" s="85"/>
      <c r="G1521" s="184"/>
    </row>
    <row r="1522" spans="1:7" ht="12.75">
      <c r="A1522" s="85"/>
      <c r="B1522" s="184"/>
      <c r="C1522" s="180"/>
      <c r="D1522" s="184"/>
      <c r="E1522" s="184"/>
      <c r="F1522" s="85"/>
      <c r="G1522" s="184"/>
    </row>
    <row r="1523" spans="1:7" ht="12.75">
      <c r="A1523" s="85"/>
      <c r="B1523" s="184"/>
      <c r="C1523" s="180"/>
      <c r="D1523" s="184"/>
      <c r="E1523" s="184"/>
      <c r="F1523" s="85"/>
      <c r="G1523" s="184"/>
    </row>
    <row r="1524" spans="1:7" ht="12.75">
      <c r="A1524" s="85"/>
      <c r="B1524" s="184"/>
      <c r="C1524" s="180"/>
      <c r="D1524" s="184"/>
      <c r="E1524" s="184"/>
      <c r="F1524" s="85"/>
      <c r="G1524" s="184"/>
    </row>
    <row r="1525" spans="1:7" ht="12.75">
      <c r="A1525" s="85"/>
      <c r="B1525" s="184"/>
      <c r="C1525" s="180"/>
      <c r="D1525" s="184"/>
      <c r="E1525" s="184"/>
      <c r="F1525" s="85"/>
      <c r="G1525" s="184"/>
    </row>
    <row r="1526" spans="1:7" ht="12.75">
      <c r="A1526" s="85"/>
      <c r="B1526" s="184"/>
      <c r="C1526" s="180"/>
      <c r="D1526" s="184"/>
      <c r="E1526" s="184"/>
      <c r="F1526" s="85"/>
      <c r="G1526" s="184"/>
    </row>
    <row r="1527" spans="1:7" ht="12.75">
      <c r="A1527" s="85"/>
      <c r="B1527" s="184"/>
      <c r="C1527" s="180"/>
      <c r="D1527" s="184"/>
      <c r="E1527" s="184"/>
      <c r="F1527" s="85"/>
      <c r="G1527" s="184"/>
    </row>
    <row r="1528" spans="1:7" ht="12.75">
      <c r="A1528" s="85"/>
      <c r="B1528" s="184"/>
      <c r="C1528" s="180"/>
      <c r="D1528" s="184"/>
      <c r="E1528" s="184"/>
      <c r="F1528" s="85"/>
      <c r="G1528" s="184"/>
    </row>
    <row r="1529" spans="1:7" ht="12.75">
      <c r="A1529" s="85"/>
      <c r="B1529" s="184"/>
      <c r="C1529" s="180"/>
      <c r="D1529" s="184"/>
      <c r="E1529" s="184"/>
      <c r="F1529" s="85"/>
      <c r="G1529" s="184"/>
    </row>
    <row r="1530" spans="1:7" ht="12.75">
      <c r="A1530" s="85"/>
      <c r="B1530" s="184"/>
      <c r="C1530" s="180"/>
      <c r="D1530" s="184"/>
      <c r="E1530" s="184"/>
      <c r="F1530" s="85"/>
      <c r="G1530" s="184"/>
    </row>
    <row r="1531" spans="1:7" ht="12.75">
      <c r="A1531" s="85"/>
      <c r="B1531" s="184"/>
      <c r="C1531" s="180"/>
      <c r="D1531" s="184"/>
      <c r="E1531" s="184"/>
      <c r="F1531" s="85"/>
      <c r="G1531" s="184"/>
    </row>
    <row r="1532" spans="1:7" ht="12.75">
      <c r="A1532" s="85"/>
      <c r="B1532" s="184"/>
      <c r="C1532" s="180"/>
      <c r="D1532" s="184"/>
      <c r="E1532" s="184"/>
      <c r="F1532" s="85"/>
      <c r="G1532" s="184"/>
    </row>
    <row r="1533" spans="1:7" ht="12.75">
      <c r="A1533" s="85"/>
      <c r="B1533" s="184"/>
      <c r="C1533" s="180"/>
      <c r="D1533" s="184"/>
      <c r="E1533" s="184"/>
      <c r="F1533" s="85"/>
      <c r="G1533" s="184"/>
    </row>
    <row r="1534" spans="1:7" ht="12.75">
      <c r="A1534" s="85"/>
      <c r="B1534" s="184"/>
      <c r="C1534" s="180"/>
      <c r="D1534" s="184"/>
      <c r="E1534" s="184"/>
      <c r="F1534" s="85"/>
      <c r="G1534" s="184"/>
    </row>
    <row r="1535" spans="1:7" ht="12.75">
      <c r="A1535" s="85"/>
      <c r="B1535" s="184"/>
      <c r="C1535" s="180"/>
      <c r="D1535" s="184"/>
      <c r="E1535" s="184"/>
      <c r="F1535" s="85"/>
      <c r="G1535" s="184"/>
    </row>
    <row r="1536" spans="1:7" ht="12.75">
      <c r="A1536" s="85"/>
      <c r="B1536" s="184"/>
      <c r="C1536" s="180"/>
      <c r="D1536" s="184"/>
      <c r="E1536" s="184"/>
      <c r="F1536" s="85"/>
      <c r="G1536" s="184"/>
    </row>
    <row r="1537" spans="1:7" ht="12.75">
      <c r="A1537" s="85"/>
      <c r="B1537" s="184"/>
      <c r="C1537" s="180"/>
      <c r="D1537" s="184"/>
      <c r="E1537" s="184"/>
      <c r="F1537" s="85"/>
      <c r="G1537" s="184"/>
    </row>
    <row r="1538" spans="1:7" ht="12.75">
      <c r="A1538" s="85"/>
      <c r="B1538" s="184"/>
      <c r="C1538" s="180"/>
      <c r="D1538" s="184"/>
      <c r="E1538" s="184"/>
      <c r="F1538" s="85"/>
      <c r="G1538" s="184"/>
    </row>
    <row r="1539" spans="1:7" ht="12.75">
      <c r="A1539" s="85"/>
      <c r="B1539" s="184"/>
      <c r="C1539" s="180"/>
      <c r="D1539" s="184"/>
      <c r="E1539" s="184"/>
      <c r="F1539" s="85"/>
      <c r="G1539" s="184"/>
    </row>
    <row r="1540" spans="1:7" ht="12.75">
      <c r="A1540" s="85"/>
      <c r="B1540" s="184"/>
      <c r="C1540" s="180"/>
      <c r="D1540" s="184"/>
      <c r="E1540" s="184"/>
      <c r="F1540" s="85"/>
      <c r="G1540" s="184"/>
    </row>
    <row r="1541" spans="1:7" ht="12.75">
      <c r="A1541" s="85"/>
      <c r="B1541" s="184"/>
      <c r="C1541" s="180"/>
      <c r="D1541" s="184"/>
      <c r="E1541" s="184"/>
      <c r="F1541" s="85"/>
      <c r="G1541" s="184"/>
    </row>
    <row r="1542" spans="1:7" ht="12.75">
      <c r="A1542" s="85"/>
      <c r="B1542" s="184"/>
      <c r="C1542" s="180"/>
      <c r="D1542" s="184"/>
      <c r="E1542" s="184"/>
      <c r="F1542" s="85"/>
      <c r="G1542" s="184"/>
    </row>
    <row r="1543" spans="1:7" ht="12.75">
      <c r="A1543" s="85"/>
      <c r="B1543" s="184"/>
      <c r="C1543" s="180"/>
      <c r="D1543" s="184"/>
      <c r="E1543" s="184"/>
      <c r="F1543" s="85"/>
      <c r="G1543" s="184"/>
    </row>
    <row r="1544" spans="1:7" ht="12.75">
      <c r="A1544" s="85"/>
      <c r="B1544" s="184"/>
      <c r="C1544" s="180"/>
      <c r="D1544" s="184"/>
      <c r="E1544" s="184"/>
      <c r="F1544" s="85"/>
      <c r="G1544" s="184"/>
    </row>
    <row r="1545" spans="1:7" ht="12.75">
      <c r="A1545" s="85"/>
      <c r="B1545" s="184"/>
      <c r="C1545" s="180"/>
      <c r="D1545" s="184"/>
      <c r="E1545" s="184"/>
      <c r="F1545" s="85"/>
      <c r="G1545" s="184"/>
    </row>
    <row r="1546" spans="1:7" ht="12.75">
      <c r="A1546" s="85"/>
      <c r="B1546" s="184"/>
      <c r="C1546" s="180"/>
      <c r="D1546" s="184"/>
      <c r="E1546" s="184"/>
      <c r="F1546" s="85"/>
      <c r="G1546" s="184"/>
    </row>
    <row r="1547" spans="1:7" ht="12.75">
      <c r="A1547" s="85"/>
      <c r="B1547" s="184"/>
      <c r="C1547" s="180"/>
      <c r="D1547" s="184"/>
      <c r="E1547" s="184"/>
      <c r="F1547" s="85"/>
      <c r="G1547" s="184"/>
    </row>
    <row r="1548" spans="1:7" ht="12.75">
      <c r="A1548" s="85"/>
      <c r="B1548" s="184"/>
      <c r="C1548" s="180"/>
      <c r="D1548" s="184"/>
      <c r="E1548" s="184"/>
      <c r="F1548" s="85"/>
      <c r="G1548" s="184"/>
    </row>
    <row r="1549" spans="1:7" ht="12.75">
      <c r="A1549" s="85"/>
      <c r="B1549" s="184"/>
      <c r="C1549" s="180"/>
      <c r="D1549" s="184"/>
      <c r="E1549" s="184"/>
      <c r="F1549" s="85"/>
      <c r="G1549" s="184"/>
    </row>
    <row r="1550" spans="1:7" ht="12.75">
      <c r="A1550" s="85"/>
      <c r="B1550" s="184"/>
      <c r="C1550" s="180"/>
      <c r="D1550" s="184"/>
      <c r="E1550" s="184"/>
      <c r="F1550" s="85"/>
      <c r="G1550" s="184"/>
    </row>
    <row r="1551" spans="1:7" ht="12.75">
      <c r="A1551" s="85"/>
      <c r="B1551" s="184"/>
      <c r="C1551" s="180"/>
      <c r="D1551" s="184"/>
      <c r="E1551" s="184"/>
      <c r="F1551" s="85"/>
      <c r="G1551" s="184"/>
    </row>
    <row r="1552" spans="1:7" ht="12.75">
      <c r="A1552" s="85"/>
      <c r="B1552" s="184"/>
      <c r="C1552" s="180"/>
      <c r="D1552" s="184"/>
      <c r="E1552" s="184"/>
      <c r="F1552" s="85"/>
      <c r="G1552" s="184"/>
    </row>
    <row r="1553" spans="1:7" ht="12.75">
      <c r="A1553" s="85"/>
      <c r="B1553" s="184"/>
      <c r="C1553" s="180"/>
      <c r="D1553" s="184"/>
      <c r="E1553" s="184"/>
      <c r="F1553" s="85"/>
      <c r="G1553" s="184"/>
    </row>
    <row r="1554" spans="1:7" ht="12.75">
      <c r="A1554" s="85"/>
      <c r="B1554" s="184"/>
      <c r="C1554" s="180"/>
      <c r="D1554" s="184"/>
      <c r="E1554" s="184"/>
      <c r="F1554" s="85"/>
      <c r="G1554" s="184"/>
    </row>
    <row r="1555" spans="1:7" ht="12.75">
      <c r="A1555" s="85"/>
      <c r="B1555" s="184"/>
      <c r="C1555" s="180"/>
      <c r="D1555" s="184"/>
      <c r="E1555" s="184"/>
      <c r="F1555" s="85"/>
      <c r="G1555" s="184"/>
    </row>
    <row r="1556" spans="1:7" ht="12.75">
      <c r="A1556" s="85"/>
      <c r="B1556" s="184"/>
      <c r="C1556" s="180"/>
      <c r="D1556" s="184"/>
      <c r="E1556" s="184"/>
      <c r="F1556" s="85"/>
      <c r="G1556" s="184"/>
    </row>
    <row r="1557" spans="1:7" ht="12.75">
      <c r="A1557" s="85"/>
      <c r="B1557" s="184"/>
      <c r="C1557" s="180"/>
      <c r="D1557" s="184"/>
      <c r="E1557" s="184"/>
      <c r="F1557" s="85"/>
      <c r="G1557" s="184"/>
    </row>
    <row r="1558" spans="1:7" ht="12.75">
      <c r="A1558" s="85"/>
      <c r="B1558" s="184"/>
      <c r="C1558" s="180"/>
      <c r="D1558" s="184"/>
      <c r="E1558" s="184"/>
      <c r="F1558" s="85"/>
      <c r="G1558" s="184"/>
    </row>
    <row r="1559" spans="1:7" ht="12.75">
      <c r="A1559" s="85"/>
      <c r="B1559" s="184"/>
      <c r="C1559" s="180"/>
      <c r="D1559" s="184"/>
      <c r="E1559" s="184"/>
      <c r="F1559" s="85"/>
      <c r="G1559" s="184"/>
    </row>
    <row r="1560" spans="1:7" ht="12.75">
      <c r="A1560" s="85"/>
      <c r="B1560" s="184"/>
      <c r="C1560" s="180"/>
      <c r="D1560" s="184"/>
      <c r="E1560" s="184"/>
      <c r="F1560" s="85"/>
      <c r="G1560" s="184"/>
    </row>
    <row r="1561" spans="1:7" ht="12.75">
      <c r="A1561" s="85"/>
      <c r="B1561" s="184"/>
      <c r="C1561" s="180"/>
      <c r="D1561" s="184"/>
      <c r="E1561" s="184"/>
      <c r="F1561" s="85"/>
      <c r="G1561" s="184"/>
    </row>
    <row r="1562" spans="1:7" ht="12.75">
      <c r="A1562" s="85"/>
      <c r="B1562" s="184"/>
      <c r="C1562" s="180"/>
      <c r="D1562" s="184"/>
      <c r="E1562" s="184"/>
      <c r="F1562" s="85"/>
      <c r="G1562" s="184"/>
    </row>
    <row r="1563" spans="1:7" ht="12.75">
      <c r="A1563" s="85"/>
      <c r="B1563" s="184"/>
      <c r="C1563" s="180"/>
      <c r="D1563" s="184"/>
      <c r="E1563" s="184"/>
      <c r="F1563" s="85"/>
      <c r="G1563" s="184"/>
    </row>
    <row r="1564" spans="1:7" ht="12.75">
      <c r="A1564" s="85"/>
      <c r="B1564" s="184"/>
      <c r="C1564" s="180"/>
      <c r="D1564" s="184"/>
      <c r="E1564" s="184"/>
      <c r="F1564" s="85"/>
      <c r="G1564" s="184"/>
    </row>
    <row r="1565" spans="1:7" ht="12.75">
      <c r="A1565" s="85"/>
      <c r="B1565" s="184"/>
      <c r="C1565" s="180"/>
      <c r="D1565" s="184"/>
      <c r="E1565" s="184"/>
      <c r="F1565" s="85"/>
      <c r="G1565" s="184"/>
    </row>
    <row r="1566" spans="1:7" ht="12.75">
      <c r="A1566" s="85"/>
      <c r="B1566" s="184"/>
      <c r="C1566" s="180"/>
      <c r="D1566" s="184"/>
      <c r="E1566" s="184"/>
      <c r="F1566" s="85"/>
      <c r="G1566" s="184"/>
    </row>
    <row r="1567" spans="1:7" ht="12.75">
      <c r="A1567" s="85"/>
      <c r="B1567" s="184"/>
      <c r="C1567" s="180"/>
      <c r="D1567" s="184"/>
      <c r="E1567" s="184"/>
      <c r="F1567" s="85"/>
      <c r="G1567" s="184"/>
    </row>
    <row r="1568" spans="1:7" ht="12.75">
      <c r="A1568" s="85"/>
      <c r="B1568" s="184"/>
      <c r="C1568" s="180"/>
      <c r="D1568" s="184"/>
      <c r="E1568" s="184"/>
      <c r="F1568" s="85"/>
      <c r="G1568" s="184"/>
    </row>
    <row r="1569" spans="1:7" ht="12.75">
      <c r="A1569" s="85"/>
      <c r="B1569" s="184"/>
      <c r="C1569" s="180"/>
      <c r="D1569" s="184"/>
      <c r="E1569" s="184"/>
      <c r="F1569" s="85"/>
      <c r="G1569" s="184"/>
    </row>
    <row r="1570" spans="1:7" ht="12.75">
      <c r="A1570" s="85"/>
      <c r="B1570" s="184"/>
      <c r="C1570" s="180"/>
      <c r="D1570" s="184"/>
      <c r="E1570" s="184"/>
      <c r="F1570" s="85"/>
      <c r="G1570" s="184"/>
    </row>
    <row r="1571" spans="1:7" ht="12.75">
      <c r="A1571" s="85"/>
      <c r="B1571" s="184"/>
      <c r="C1571" s="180"/>
      <c r="D1571" s="184"/>
      <c r="E1571" s="184"/>
      <c r="F1571" s="85"/>
      <c r="G1571" s="184"/>
    </row>
    <row r="1572" spans="1:7" ht="12.75">
      <c r="A1572" s="85"/>
      <c r="B1572" s="184"/>
      <c r="C1572" s="180"/>
      <c r="D1572" s="184"/>
      <c r="E1572" s="184"/>
      <c r="F1572" s="85"/>
      <c r="G1572" s="184"/>
    </row>
    <row r="1573" spans="1:7" ht="12.75">
      <c r="A1573" s="85"/>
      <c r="B1573" s="184"/>
      <c r="C1573" s="180"/>
      <c r="D1573" s="184"/>
      <c r="E1573" s="184"/>
      <c r="F1573" s="85"/>
      <c r="G1573" s="184"/>
    </row>
    <row r="1574" spans="1:7" ht="12.75">
      <c r="A1574" s="85"/>
      <c r="B1574" s="184"/>
      <c r="C1574" s="180"/>
      <c r="D1574" s="184"/>
      <c r="E1574" s="184"/>
      <c r="F1574" s="85"/>
      <c r="G1574" s="184"/>
    </row>
    <row r="1575" spans="1:7" ht="12.75">
      <c r="A1575" s="85"/>
      <c r="B1575" s="184"/>
      <c r="C1575" s="180"/>
      <c r="D1575" s="184"/>
      <c r="E1575" s="184"/>
      <c r="F1575" s="85"/>
      <c r="G1575" s="184"/>
    </row>
    <row r="1576" spans="1:7" ht="12.75">
      <c r="A1576" s="85"/>
      <c r="B1576" s="184"/>
      <c r="C1576" s="180"/>
      <c r="D1576" s="184"/>
      <c r="E1576" s="184"/>
      <c r="F1576" s="85"/>
      <c r="G1576" s="184"/>
    </row>
    <row r="1577" spans="1:7" ht="12.75">
      <c r="A1577" s="85"/>
      <c r="B1577" s="184"/>
      <c r="C1577" s="180"/>
      <c r="D1577" s="184"/>
      <c r="E1577" s="184"/>
      <c r="F1577" s="85"/>
      <c r="G1577" s="184"/>
    </row>
    <row r="1578" spans="1:7" ht="12.75">
      <c r="A1578" s="85"/>
      <c r="B1578" s="184"/>
      <c r="C1578" s="180"/>
      <c r="D1578" s="184"/>
      <c r="E1578" s="184"/>
      <c r="F1578" s="85"/>
      <c r="G1578" s="184"/>
    </row>
    <row r="1579" spans="1:7" ht="12.75">
      <c r="A1579" s="85"/>
      <c r="B1579" s="184"/>
      <c r="C1579" s="180"/>
      <c r="D1579" s="184"/>
      <c r="E1579" s="184"/>
      <c r="F1579" s="85"/>
      <c r="G1579" s="184"/>
    </row>
    <row r="1580" spans="1:7" ht="12.75">
      <c r="A1580" s="85"/>
      <c r="B1580" s="184"/>
      <c r="C1580" s="180"/>
      <c r="D1580" s="184"/>
      <c r="E1580" s="184"/>
      <c r="F1580" s="85"/>
      <c r="G1580" s="184"/>
    </row>
    <row r="1581" spans="1:7" ht="12.75">
      <c r="A1581" s="85"/>
      <c r="B1581" s="184"/>
      <c r="C1581" s="180"/>
      <c r="D1581" s="184"/>
      <c r="E1581" s="184"/>
      <c r="F1581" s="85"/>
      <c r="G1581" s="184"/>
    </row>
    <row r="1582" spans="1:7" ht="12.75">
      <c r="A1582" s="85"/>
      <c r="B1582" s="184"/>
      <c r="C1582" s="180"/>
      <c r="D1582" s="184"/>
      <c r="E1582" s="184"/>
      <c r="F1582" s="85"/>
      <c r="G1582" s="184"/>
    </row>
    <row r="1583" spans="1:7" ht="12.75">
      <c r="A1583" s="85"/>
      <c r="B1583" s="184"/>
      <c r="C1583" s="180"/>
      <c r="D1583" s="184"/>
      <c r="E1583" s="184"/>
      <c r="F1583" s="85"/>
      <c r="G1583" s="184"/>
    </row>
    <row r="1584" spans="1:7" ht="12.75">
      <c r="A1584" s="85"/>
      <c r="B1584" s="184"/>
      <c r="C1584" s="180"/>
      <c r="D1584" s="184"/>
      <c r="E1584" s="184"/>
      <c r="F1584" s="85"/>
      <c r="G1584" s="184"/>
    </row>
    <row r="1585" spans="1:7" ht="12.75">
      <c r="A1585" s="85"/>
      <c r="B1585" s="184"/>
      <c r="C1585" s="180"/>
      <c r="D1585" s="184"/>
      <c r="E1585" s="184"/>
      <c r="F1585" s="85"/>
      <c r="G1585" s="184"/>
    </row>
    <row r="1586" spans="1:7" ht="12.75">
      <c r="A1586" s="85"/>
      <c r="B1586" s="184"/>
      <c r="C1586" s="180"/>
      <c r="D1586" s="184"/>
      <c r="E1586" s="184"/>
      <c r="F1586" s="85"/>
      <c r="G1586" s="184"/>
    </row>
    <row r="1587" spans="1:7" ht="12.75">
      <c r="A1587" s="85"/>
      <c r="B1587" s="184"/>
      <c r="C1587" s="180"/>
      <c r="D1587" s="184"/>
      <c r="E1587" s="184"/>
      <c r="F1587" s="85"/>
      <c r="G1587" s="184"/>
    </row>
    <row r="1588" spans="1:7" ht="12.75">
      <c r="A1588" s="85"/>
      <c r="B1588" s="184"/>
      <c r="C1588" s="180"/>
      <c r="D1588" s="184"/>
      <c r="E1588" s="184"/>
      <c r="F1588" s="85"/>
      <c r="G1588" s="184"/>
    </row>
    <row r="1589" spans="1:7" ht="12.75">
      <c r="A1589" s="85"/>
      <c r="B1589" s="184"/>
      <c r="C1589" s="180"/>
      <c r="D1589" s="184"/>
      <c r="E1589" s="184"/>
      <c r="F1589" s="85"/>
      <c r="G1589" s="184"/>
    </row>
    <row r="1590" spans="1:7" ht="12.75">
      <c r="A1590" s="85"/>
      <c r="B1590" s="184"/>
      <c r="C1590" s="180"/>
      <c r="D1590" s="184"/>
      <c r="E1590" s="184"/>
      <c r="F1590" s="85"/>
      <c r="G1590" s="184"/>
    </row>
    <row r="1591" spans="1:7" ht="12.75">
      <c r="A1591" s="85"/>
      <c r="B1591" s="184"/>
      <c r="C1591" s="180"/>
      <c r="D1591" s="184"/>
      <c r="E1591" s="184"/>
      <c r="F1591" s="85"/>
      <c r="G1591" s="184"/>
    </row>
    <row r="1592" spans="1:7" ht="12.75">
      <c r="A1592" s="85"/>
      <c r="B1592" s="184"/>
      <c r="C1592" s="180"/>
      <c r="D1592" s="184"/>
      <c r="E1592" s="184"/>
      <c r="F1592" s="85"/>
      <c r="G1592" s="184"/>
    </row>
    <row r="1593" spans="1:7" ht="12.75">
      <c r="A1593" s="85"/>
      <c r="B1593" s="184"/>
      <c r="C1593" s="180"/>
      <c r="D1593" s="184"/>
      <c r="E1593" s="184"/>
      <c r="F1593" s="85"/>
      <c r="G1593" s="184"/>
    </row>
    <row r="1594" spans="1:7" ht="12.75">
      <c r="A1594" s="85"/>
      <c r="B1594" s="184"/>
      <c r="C1594" s="180"/>
      <c r="D1594" s="184"/>
      <c r="E1594" s="184"/>
      <c r="F1594" s="85"/>
      <c r="G1594" s="184"/>
    </row>
    <row r="1595" spans="1:7" ht="12.75">
      <c r="A1595" s="85"/>
      <c r="B1595" s="184"/>
      <c r="C1595" s="180"/>
      <c r="D1595" s="184"/>
      <c r="E1595" s="184"/>
      <c r="F1595" s="85"/>
      <c r="G1595" s="184"/>
    </row>
    <row r="1596" spans="1:7" ht="12.75">
      <c r="A1596" s="85"/>
      <c r="B1596" s="184"/>
      <c r="C1596" s="180"/>
      <c r="D1596" s="184"/>
      <c r="E1596" s="184"/>
      <c r="F1596" s="85"/>
      <c r="G1596" s="184"/>
    </row>
    <row r="1597" spans="1:7" ht="12.75">
      <c r="A1597" s="85"/>
      <c r="B1597" s="184"/>
      <c r="C1597" s="180"/>
      <c r="D1597" s="184"/>
      <c r="E1597" s="184"/>
      <c r="F1597" s="85"/>
      <c r="G1597" s="184"/>
    </row>
    <row r="1598" spans="1:7" ht="12.75">
      <c r="A1598" s="85"/>
      <c r="B1598" s="184"/>
      <c r="C1598" s="180"/>
      <c r="D1598" s="184"/>
      <c r="E1598" s="184"/>
      <c r="F1598" s="85"/>
      <c r="G1598" s="184"/>
    </row>
    <row r="1599" spans="1:7" ht="12.75">
      <c r="A1599" s="85"/>
      <c r="B1599" s="184"/>
      <c r="C1599" s="180"/>
      <c r="D1599" s="184"/>
      <c r="E1599" s="184"/>
      <c r="F1599" s="85"/>
      <c r="G1599" s="184"/>
    </row>
    <row r="1600" spans="1:7" ht="12.75">
      <c r="A1600" s="85"/>
      <c r="B1600" s="184"/>
      <c r="C1600" s="180"/>
      <c r="D1600" s="184"/>
      <c r="E1600" s="184"/>
      <c r="F1600" s="85"/>
      <c r="G1600" s="184"/>
    </row>
    <row r="1601" spans="1:7" ht="12.75">
      <c r="A1601" s="85"/>
      <c r="B1601" s="184"/>
      <c r="C1601" s="180"/>
      <c r="D1601" s="184"/>
      <c r="E1601" s="184"/>
      <c r="F1601" s="85"/>
      <c r="G1601" s="184"/>
    </row>
    <row r="1602" spans="1:7" ht="12.75">
      <c r="A1602" s="85"/>
      <c r="B1602" s="184"/>
      <c r="C1602" s="180"/>
      <c r="D1602" s="184"/>
      <c r="E1602" s="184"/>
      <c r="F1602" s="85"/>
      <c r="G1602" s="184"/>
    </row>
    <row r="1603" spans="1:7" ht="12.75">
      <c r="A1603" s="85"/>
      <c r="B1603" s="184"/>
      <c r="C1603" s="180"/>
      <c r="D1603" s="184"/>
      <c r="E1603" s="184"/>
      <c r="F1603" s="85"/>
      <c r="G1603" s="184"/>
    </row>
    <row r="1604" spans="1:7" ht="12.75">
      <c r="A1604" s="85"/>
      <c r="B1604" s="184"/>
      <c r="C1604" s="180"/>
      <c r="D1604" s="184"/>
      <c r="E1604" s="184"/>
      <c r="F1604" s="85"/>
      <c r="G1604" s="184"/>
    </row>
    <row r="1605" spans="1:7" ht="12.75">
      <c r="A1605" s="85"/>
      <c r="B1605" s="184"/>
      <c r="C1605" s="180"/>
      <c r="D1605" s="184"/>
      <c r="E1605" s="184"/>
      <c r="F1605" s="85"/>
      <c r="G1605" s="184"/>
    </row>
    <row r="1606" spans="1:7" ht="12.75">
      <c r="A1606" s="85"/>
      <c r="B1606" s="184"/>
      <c r="C1606" s="180"/>
      <c r="D1606" s="184"/>
      <c r="E1606" s="184"/>
      <c r="F1606" s="85"/>
      <c r="G1606" s="184"/>
    </row>
    <row r="1607" spans="1:7" ht="12.75">
      <c r="A1607" s="85"/>
      <c r="B1607" s="184"/>
      <c r="C1607" s="180"/>
      <c r="D1607" s="184"/>
      <c r="E1607" s="184"/>
      <c r="F1607" s="85"/>
      <c r="G1607" s="184"/>
    </row>
    <row r="1608" spans="1:7" ht="12.75">
      <c r="A1608" s="85"/>
      <c r="B1608" s="184"/>
      <c r="C1608" s="180"/>
      <c r="D1608" s="184"/>
      <c r="E1608" s="184"/>
      <c r="F1608" s="85"/>
      <c r="G1608" s="184"/>
    </row>
    <row r="1609" spans="1:7" ht="12.75">
      <c r="A1609" s="85"/>
      <c r="B1609" s="184"/>
      <c r="C1609" s="180"/>
      <c r="D1609" s="184"/>
      <c r="E1609" s="184"/>
      <c r="F1609" s="85"/>
      <c r="G1609" s="184"/>
    </row>
    <row r="1610" spans="1:7" ht="12.75">
      <c r="A1610" s="85"/>
      <c r="B1610" s="184"/>
      <c r="C1610" s="180"/>
      <c r="D1610" s="184"/>
      <c r="E1610" s="184"/>
      <c r="F1610" s="85"/>
      <c r="G1610" s="184"/>
    </row>
    <row r="1611" spans="1:7" ht="12.75">
      <c r="A1611" s="85"/>
      <c r="B1611" s="184"/>
      <c r="C1611" s="180"/>
      <c r="D1611" s="184"/>
      <c r="E1611" s="184"/>
      <c r="F1611" s="85"/>
      <c r="G1611" s="184"/>
    </row>
    <row r="1612" spans="1:7" ht="12.75">
      <c r="A1612" s="85"/>
      <c r="B1612" s="184"/>
      <c r="C1612" s="180"/>
      <c r="D1612" s="184"/>
      <c r="E1612" s="184"/>
      <c r="F1612" s="85"/>
      <c r="G1612" s="184"/>
    </row>
    <row r="1613" spans="1:7" ht="12.75">
      <c r="A1613" s="85"/>
      <c r="B1613" s="184"/>
      <c r="C1613" s="180"/>
      <c r="D1613" s="184"/>
      <c r="E1613" s="184"/>
      <c r="F1613" s="85"/>
      <c r="G1613" s="184"/>
    </row>
    <row r="1614" spans="1:7" ht="12.75">
      <c r="A1614" s="85"/>
      <c r="B1614" s="184"/>
      <c r="C1614" s="180"/>
      <c r="D1614" s="184"/>
      <c r="E1614" s="184"/>
      <c r="F1614" s="85"/>
      <c r="G1614" s="184"/>
    </row>
    <row r="1615" spans="1:7" ht="12.75">
      <c r="A1615" s="85"/>
      <c r="B1615" s="184"/>
      <c r="C1615" s="180"/>
      <c r="D1615" s="184"/>
      <c r="E1615" s="184"/>
      <c r="F1615" s="85"/>
      <c r="G1615" s="184"/>
    </row>
    <row r="1616" spans="1:7" ht="12.75">
      <c r="A1616" s="85"/>
      <c r="B1616" s="184"/>
      <c r="C1616" s="180"/>
      <c r="D1616" s="184"/>
      <c r="E1616" s="184"/>
      <c r="F1616" s="85"/>
      <c r="G1616" s="184"/>
    </row>
    <row r="1617" spans="1:7" ht="12.75">
      <c r="A1617" s="85"/>
      <c r="B1617" s="184"/>
      <c r="C1617" s="180"/>
      <c r="D1617" s="184"/>
      <c r="E1617" s="184"/>
      <c r="F1617" s="85"/>
      <c r="G1617" s="184"/>
    </row>
    <row r="1618" spans="1:7" ht="12.75">
      <c r="A1618" s="85"/>
      <c r="B1618" s="184"/>
      <c r="C1618" s="180"/>
      <c r="D1618" s="184"/>
      <c r="E1618" s="184"/>
      <c r="F1618" s="85"/>
      <c r="G1618" s="184"/>
    </row>
    <row r="1619" spans="1:7" ht="12.75">
      <c r="A1619" s="85"/>
      <c r="B1619" s="184"/>
      <c r="C1619" s="180"/>
      <c r="D1619" s="184"/>
      <c r="E1619" s="184"/>
      <c r="F1619" s="85"/>
      <c r="G1619" s="184"/>
    </row>
    <row r="1620" spans="1:7" ht="12.75">
      <c r="A1620" s="85"/>
      <c r="B1620" s="184"/>
      <c r="C1620" s="180"/>
      <c r="D1620" s="184"/>
      <c r="E1620" s="184"/>
      <c r="F1620" s="85"/>
      <c r="G1620" s="184"/>
    </row>
    <row r="1621" spans="1:7" ht="12.75">
      <c r="A1621" s="85"/>
      <c r="B1621" s="184"/>
      <c r="C1621" s="180"/>
      <c r="D1621" s="184"/>
      <c r="E1621" s="184"/>
      <c r="F1621" s="85"/>
      <c r="G1621" s="184"/>
    </row>
    <row r="1622" spans="1:7" ht="12.75">
      <c r="A1622" s="85"/>
      <c r="B1622" s="184"/>
      <c r="C1622" s="180"/>
      <c r="D1622" s="184"/>
      <c r="E1622" s="184"/>
      <c r="F1622" s="85"/>
      <c r="G1622" s="184"/>
    </row>
    <row r="1623" spans="1:7" ht="12.75">
      <c r="A1623" s="85"/>
      <c r="B1623" s="184"/>
      <c r="C1623" s="180"/>
      <c r="D1623" s="184"/>
      <c r="E1623" s="184"/>
      <c r="F1623" s="85"/>
      <c r="G1623" s="184"/>
    </row>
    <row r="1624" spans="1:7" ht="12.75">
      <c r="A1624" s="85"/>
      <c r="B1624" s="184"/>
      <c r="C1624" s="180"/>
      <c r="D1624" s="184"/>
      <c r="E1624" s="184"/>
      <c r="F1624" s="85"/>
      <c r="G1624" s="184"/>
    </row>
    <row r="1625" spans="1:7" ht="12.75">
      <c r="A1625" s="85"/>
      <c r="B1625" s="184"/>
      <c r="C1625" s="180"/>
      <c r="D1625" s="184"/>
      <c r="E1625" s="184"/>
      <c r="F1625" s="85"/>
      <c r="G1625" s="184"/>
    </row>
    <row r="1626" spans="1:7" ht="12.75">
      <c r="A1626" s="85"/>
      <c r="B1626" s="184"/>
      <c r="C1626" s="180"/>
      <c r="D1626" s="184"/>
      <c r="E1626" s="184"/>
      <c r="F1626" s="85"/>
      <c r="G1626" s="184"/>
    </row>
    <row r="1627" spans="1:7" ht="12.75">
      <c r="A1627" s="85"/>
      <c r="B1627" s="184"/>
      <c r="C1627" s="180"/>
      <c r="D1627" s="184"/>
      <c r="E1627" s="184"/>
      <c r="F1627" s="85"/>
      <c r="G1627" s="184"/>
    </row>
    <row r="1628" spans="1:7" ht="12.75">
      <c r="A1628" s="85"/>
      <c r="B1628" s="184"/>
      <c r="C1628" s="180"/>
      <c r="D1628" s="184"/>
      <c r="E1628" s="184"/>
      <c r="F1628" s="85"/>
      <c r="G1628" s="184"/>
    </row>
    <row r="1629" spans="1:7" ht="12.75">
      <c r="A1629" s="85"/>
      <c r="B1629" s="184"/>
      <c r="C1629" s="180"/>
      <c r="D1629" s="184"/>
      <c r="E1629" s="184"/>
      <c r="F1629" s="85"/>
      <c r="G1629" s="184"/>
    </row>
    <row r="1630" spans="1:7" ht="12.75">
      <c r="A1630" s="85"/>
      <c r="B1630" s="184"/>
      <c r="C1630" s="180"/>
      <c r="D1630" s="184"/>
      <c r="E1630" s="184"/>
      <c r="F1630" s="85"/>
      <c r="G1630" s="184"/>
    </row>
    <row r="1631" spans="1:7" ht="12.75">
      <c r="A1631" s="85"/>
      <c r="B1631" s="184"/>
      <c r="C1631" s="180"/>
      <c r="D1631" s="184"/>
      <c r="E1631" s="184"/>
      <c r="F1631" s="85"/>
      <c r="G1631" s="184"/>
    </row>
    <row r="1632" spans="1:7" ht="12.75">
      <c r="A1632" s="85"/>
      <c r="B1632" s="184"/>
      <c r="C1632" s="180"/>
      <c r="D1632" s="184"/>
      <c r="E1632" s="184"/>
      <c r="F1632" s="85"/>
      <c r="G1632" s="184"/>
    </row>
    <row r="1633" spans="1:7" ht="12.75">
      <c r="A1633" s="85"/>
      <c r="B1633" s="184"/>
      <c r="C1633" s="180"/>
      <c r="D1633" s="184"/>
      <c r="E1633" s="184"/>
      <c r="F1633" s="85"/>
      <c r="G1633" s="184"/>
    </row>
    <row r="1634" spans="1:7" ht="12.75">
      <c r="A1634" s="85"/>
      <c r="B1634" s="184"/>
      <c r="C1634" s="180"/>
      <c r="D1634" s="184"/>
      <c r="E1634" s="184"/>
      <c r="F1634" s="85"/>
      <c r="G1634" s="184"/>
    </row>
    <row r="1635" spans="1:7" ht="12.75">
      <c r="A1635" s="85"/>
      <c r="B1635" s="184"/>
      <c r="C1635" s="180"/>
      <c r="D1635" s="184"/>
      <c r="E1635" s="184"/>
      <c r="F1635" s="85"/>
      <c r="G1635" s="184"/>
    </row>
    <row r="1636" spans="1:7" ht="12.75">
      <c r="A1636" s="85"/>
      <c r="B1636" s="184"/>
      <c r="C1636" s="180"/>
      <c r="D1636" s="184"/>
      <c r="E1636" s="184"/>
      <c r="F1636" s="85"/>
      <c r="G1636" s="184"/>
    </row>
    <row r="1637" spans="1:7" ht="12.75">
      <c r="A1637" s="85"/>
      <c r="B1637" s="184"/>
      <c r="C1637" s="180"/>
      <c r="D1637" s="184"/>
      <c r="E1637" s="184"/>
      <c r="F1637" s="85"/>
      <c r="G1637" s="184"/>
    </row>
    <row r="1638" spans="1:7" ht="12.75">
      <c r="A1638" s="85"/>
      <c r="B1638" s="184"/>
      <c r="C1638" s="180"/>
      <c r="D1638" s="184"/>
      <c r="E1638" s="184"/>
      <c r="F1638" s="85"/>
      <c r="G1638" s="184"/>
    </row>
    <row r="1639" spans="1:7" ht="12.75">
      <c r="A1639" s="85"/>
      <c r="B1639" s="184"/>
      <c r="C1639" s="180"/>
      <c r="D1639" s="184"/>
      <c r="E1639" s="184"/>
      <c r="F1639" s="85"/>
      <c r="G1639" s="184"/>
    </row>
    <row r="1640" spans="1:7" ht="12.75">
      <c r="A1640" s="85"/>
      <c r="B1640" s="184"/>
      <c r="C1640" s="180"/>
      <c r="D1640" s="184"/>
      <c r="E1640" s="184"/>
      <c r="F1640" s="85"/>
      <c r="G1640" s="184"/>
    </row>
    <row r="1641" spans="1:7" ht="12.75">
      <c r="A1641" s="85"/>
      <c r="B1641" s="184"/>
      <c r="C1641" s="180"/>
      <c r="D1641" s="184"/>
      <c r="E1641" s="184"/>
      <c r="F1641" s="85"/>
      <c r="G1641" s="184"/>
    </row>
    <row r="1642" spans="1:7" ht="12.75">
      <c r="A1642" s="85"/>
      <c r="B1642" s="184"/>
      <c r="C1642" s="180"/>
      <c r="D1642" s="184"/>
      <c r="E1642" s="184"/>
      <c r="F1642" s="85"/>
      <c r="G1642" s="184"/>
    </row>
    <row r="1643" spans="1:7" ht="12.75">
      <c r="A1643" s="85"/>
      <c r="B1643" s="184"/>
      <c r="C1643" s="180"/>
      <c r="D1643" s="184"/>
      <c r="E1643" s="184"/>
      <c r="F1643" s="85"/>
      <c r="G1643" s="184"/>
    </row>
    <row r="1644" spans="1:7" ht="12.75">
      <c r="A1644" s="85"/>
      <c r="B1644" s="184"/>
      <c r="C1644" s="180"/>
      <c r="D1644" s="184"/>
      <c r="E1644" s="184"/>
      <c r="F1644" s="85"/>
      <c r="G1644" s="184"/>
    </row>
    <row r="1645" spans="1:7" ht="12.75">
      <c r="A1645" s="85"/>
      <c r="B1645" s="184"/>
      <c r="C1645" s="180"/>
      <c r="D1645" s="184"/>
      <c r="E1645" s="184"/>
      <c r="F1645" s="85"/>
      <c r="G1645" s="184"/>
    </row>
    <row r="1646" spans="1:7" ht="12.75">
      <c r="A1646" s="85"/>
      <c r="B1646" s="184"/>
      <c r="C1646" s="180"/>
      <c r="D1646" s="184"/>
      <c r="E1646" s="184"/>
      <c r="F1646" s="85"/>
      <c r="G1646" s="184"/>
    </row>
    <row r="1647" spans="1:7" ht="12.75">
      <c r="A1647" s="85"/>
      <c r="B1647" s="184"/>
      <c r="C1647" s="180"/>
      <c r="D1647" s="184"/>
      <c r="E1647" s="184"/>
      <c r="F1647" s="85"/>
      <c r="G1647" s="184"/>
    </row>
    <row r="1648" spans="1:7" ht="12.75">
      <c r="A1648" s="85"/>
      <c r="B1648" s="184"/>
      <c r="C1648" s="180"/>
      <c r="D1648" s="184"/>
      <c r="E1648" s="184"/>
      <c r="F1648" s="85"/>
      <c r="G1648" s="184"/>
    </row>
    <row r="1649" spans="1:7" ht="12.75">
      <c r="A1649" s="85"/>
      <c r="B1649" s="184"/>
      <c r="C1649" s="180"/>
      <c r="D1649" s="184"/>
      <c r="E1649" s="184"/>
      <c r="F1649" s="85"/>
      <c r="G1649" s="184"/>
    </row>
    <row r="1650" spans="1:7" ht="12.75">
      <c r="A1650" s="85"/>
      <c r="B1650" s="184"/>
      <c r="C1650" s="180"/>
      <c r="D1650" s="184"/>
      <c r="E1650" s="184"/>
      <c r="F1650" s="85"/>
      <c r="G1650" s="184"/>
    </row>
    <row r="1651" spans="1:7" ht="12.75">
      <c r="A1651" s="85"/>
      <c r="B1651" s="184"/>
      <c r="C1651" s="180"/>
      <c r="D1651" s="184"/>
      <c r="E1651" s="184"/>
      <c r="F1651" s="85"/>
      <c r="G1651" s="184"/>
    </row>
    <row r="1652" spans="1:7" ht="12.75">
      <c r="A1652" s="85"/>
      <c r="B1652" s="184"/>
      <c r="C1652" s="180"/>
      <c r="D1652" s="184"/>
      <c r="E1652" s="184"/>
      <c r="F1652" s="85"/>
      <c r="G1652" s="184"/>
    </row>
    <row r="1653" spans="1:7" ht="12.75">
      <c r="A1653" s="85"/>
      <c r="B1653" s="184"/>
      <c r="C1653" s="180"/>
      <c r="D1653" s="184"/>
      <c r="E1653" s="184"/>
      <c r="F1653" s="85"/>
      <c r="G1653" s="184"/>
    </row>
    <row r="1654" spans="1:7" ht="12.75">
      <c r="A1654" s="85"/>
      <c r="B1654" s="184"/>
      <c r="C1654" s="180"/>
      <c r="D1654" s="184"/>
      <c r="E1654" s="184"/>
      <c r="F1654" s="85"/>
      <c r="G1654" s="184"/>
    </row>
    <row r="1655" spans="1:7" ht="12.75">
      <c r="A1655" s="85"/>
      <c r="B1655" s="184"/>
      <c r="C1655" s="180"/>
      <c r="D1655" s="184"/>
      <c r="E1655" s="184"/>
      <c r="F1655" s="85"/>
      <c r="G1655" s="184"/>
    </row>
    <row r="1656" spans="1:7" ht="12.75">
      <c r="A1656" s="85"/>
      <c r="B1656" s="184"/>
      <c r="C1656" s="180"/>
      <c r="D1656" s="184"/>
      <c r="E1656" s="184"/>
      <c r="F1656" s="85"/>
      <c r="G1656" s="184"/>
    </row>
    <row r="1657" spans="1:7" ht="12.75">
      <c r="A1657" s="85"/>
      <c r="B1657" s="184"/>
      <c r="C1657" s="180"/>
      <c r="D1657" s="184"/>
      <c r="E1657" s="184"/>
      <c r="F1657" s="85"/>
      <c r="G1657" s="184"/>
    </row>
    <row r="1658" spans="1:7" ht="12.75">
      <c r="A1658" s="85"/>
      <c r="B1658" s="184"/>
      <c r="C1658" s="180"/>
      <c r="D1658" s="184"/>
      <c r="E1658" s="184"/>
      <c r="F1658" s="85"/>
      <c r="G1658" s="184"/>
    </row>
    <row r="1659" spans="1:7" ht="12.75">
      <c r="A1659" s="85"/>
      <c r="B1659" s="184"/>
      <c r="C1659" s="180"/>
      <c r="D1659" s="184"/>
      <c r="E1659" s="184"/>
      <c r="F1659" s="85"/>
      <c r="G1659" s="184"/>
    </row>
    <row r="1660" spans="1:7" ht="12.75">
      <c r="A1660" s="85"/>
      <c r="B1660" s="184"/>
      <c r="C1660" s="180"/>
      <c r="D1660" s="184"/>
      <c r="E1660" s="184"/>
      <c r="F1660" s="85"/>
      <c r="G1660" s="184"/>
    </row>
    <row r="1661" spans="1:7" ht="12.75">
      <c r="A1661" s="85"/>
      <c r="B1661" s="184"/>
      <c r="C1661" s="180"/>
      <c r="D1661" s="184"/>
      <c r="E1661" s="184"/>
      <c r="F1661" s="85"/>
      <c r="G1661" s="184"/>
    </row>
    <row r="1662" spans="1:7" ht="12.75">
      <c r="A1662" s="85"/>
      <c r="B1662" s="184"/>
      <c r="C1662" s="180"/>
      <c r="D1662" s="184"/>
      <c r="E1662" s="184"/>
      <c r="F1662" s="85"/>
      <c r="G1662" s="184"/>
    </row>
    <row r="1663" spans="1:7" ht="12.75">
      <c r="A1663" s="85"/>
      <c r="B1663" s="184"/>
      <c r="C1663" s="180"/>
      <c r="D1663" s="184"/>
      <c r="E1663" s="184"/>
      <c r="F1663" s="85"/>
      <c r="G1663" s="184"/>
    </row>
    <row r="1664" spans="1:7" ht="12.75">
      <c r="A1664" s="85"/>
      <c r="B1664" s="184"/>
      <c r="C1664" s="180"/>
      <c r="D1664" s="184"/>
      <c r="E1664" s="184"/>
      <c r="F1664" s="85"/>
      <c r="G1664" s="184"/>
    </row>
    <row r="1665" spans="1:7" ht="12.75">
      <c r="A1665" s="85"/>
      <c r="B1665" s="184"/>
      <c r="C1665" s="180"/>
      <c r="D1665" s="184"/>
      <c r="E1665" s="184"/>
      <c r="F1665" s="85"/>
      <c r="G1665" s="184"/>
    </row>
    <row r="1666" spans="1:7" ht="12.75">
      <c r="A1666" s="85"/>
      <c r="B1666" s="184"/>
      <c r="C1666" s="180"/>
      <c r="D1666" s="184"/>
      <c r="E1666" s="184"/>
      <c r="F1666" s="85"/>
      <c r="G1666" s="184"/>
    </row>
    <row r="1667" spans="1:7" ht="12.75">
      <c r="A1667" s="85"/>
      <c r="B1667" s="184"/>
      <c r="C1667" s="180"/>
      <c r="D1667" s="184"/>
      <c r="E1667" s="184"/>
      <c r="F1667" s="85"/>
      <c r="G1667" s="184"/>
    </row>
    <row r="1668" spans="1:7" ht="12.75">
      <c r="A1668" s="85"/>
      <c r="B1668" s="184"/>
      <c r="C1668" s="180"/>
      <c r="D1668" s="184"/>
      <c r="E1668" s="184"/>
      <c r="F1668" s="85"/>
      <c r="G1668" s="184"/>
    </row>
    <row r="1669" spans="1:7" ht="12.75">
      <c r="A1669" s="85"/>
      <c r="B1669" s="184"/>
      <c r="C1669" s="180"/>
      <c r="D1669" s="184"/>
      <c r="E1669" s="184"/>
      <c r="F1669" s="85"/>
      <c r="G1669" s="184"/>
    </row>
    <row r="1670" spans="1:7" ht="12.75">
      <c r="A1670" s="85"/>
      <c r="B1670" s="184"/>
      <c r="C1670" s="180"/>
      <c r="D1670" s="184"/>
      <c r="E1670" s="184"/>
      <c r="F1670" s="85"/>
      <c r="G1670" s="184"/>
    </row>
    <row r="1671" spans="1:7" ht="12.75">
      <c r="A1671" s="85"/>
      <c r="B1671" s="184"/>
      <c r="C1671" s="180"/>
      <c r="D1671" s="184"/>
      <c r="E1671" s="184"/>
      <c r="F1671" s="85"/>
      <c r="G1671" s="184"/>
    </row>
    <row r="1672" spans="1:7" ht="12.75">
      <c r="A1672" s="85"/>
      <c r="B1672" s="184"/>
      <c r="C1672" s="180"/>
      <c r="D1672" s="184"/>
      <c r="E1672" s="184"/>
      <c r="F1672" s="85"/>
      <c r="G1672" s="184"/>
    </row>
    <row r="1673" spans="1:7" ht="12.75">
      <c r="A1673" s="85"/>
      <c r="B1673" s="184"/>
      <c r="C1673" s="180"/>
      <c r="D1673" s="184"/>
      <c r="E1673" s="184"/>
      <c r="F1673" s="85"/>
      <c r="G1673" s="184"/>
    </row>
    <row r="1674" spans="1:7" ht="12.75">
      <c r="A1674" s="85"/>
      <c r="B1674" s="184"/>
      <c r="C1674" s="180"/>
      <c r="D1674" s="184"/>
      <c r="E1674" s="184"/>
      <c r="F1674" s="85"/>
      <c r="G1674" s="184"/>
    </row>
    <row r="1675" spans="1:7" ht="12.75">
      <c r="A1675" s="85"/>
      <c r="B1675" s="184"/>
      <c r="C1675" s="180"/>
      <c r="D1675" s="184"/>
      <c r="E1675" s="184"/>
      <c r="F1675" s="85"/>
      <c r="G1675" s="184"/>
    </row>
    <row r="1676" spans="1:7" ht="12.75">
      <c r="A1676" s="85"/>
      <c r="B1676" s="184"/>
      <c r="C1676" s="180"/>
      <c r="D1676" s="184"/>
      <c r="E1676" s="184"/>
      <c r="F1676" s="85"/>
      <c r="G1676" s="184"/>
    </row>
    <row r="1677" spans="1:7" ht="12.75">
      <c r="A1677" s="85"/>
      <c r="B1677" s="184"/>
      <c r="C1677" s="180"/>
      <c r="D1677" s="184"/>
      <c r="E1677" s="184"/>
      <c r="F1677" s="85"/>
      <c r="G1677" s="184"/>
    </row>
    <row r="1678" spans="1:7" ht="12.75">
      <c r="A1678" s="85"/>
      <c r="B1678" s="184"/>
      <c r="C1678" s="180"/>
      <c r="D1678" s="184"/>
      <c r="E1678" s="184"/>
      <c r="F1678" s="85"/>
      <c r="G1678" s="184"/>
    </row>
    <row r="1679" spans="1:7" ht="12.75">
      <c r="A1679" s="85"/>
      <c r="B1679" s="184"/>
      <c r="C1679" s="180"/>
      <c r="D1679" s="184"/>
      <c r="E1679" s="184"/>
      <c r="F1679" s="85"/>
      <c r="G1679" s="184"/>
    </row>
    <row r="1680" spans="1:7" ht="12.75">
      <c r="A1680" s="85"/>
      <c r="B1680" s="184"/>
      <c r="C1680" s="180"/>
      <c r="D1680" s="184"/>
      <c r="E1680" s="184"/>
      <c r="F1680" s="85"/>
      <c r="G1680" s="184"/>
    </row>
    <row r="1681" spans="1:7" ht="12.75">
      <c r="A1681" s="85"/>
      <c r="B1681" s="184"/>
      <c r="C1681" s="180"/>
      <c r="D1681" s="184"/>
      <c r="E1681" s="184"/>
      <c r="F1681" s="85"/>
      <c r="G1681" s="184"/>
    </row>
    <row r="1682" spans="1:7" ht="12.75">
      <c r="A1682" s="85"/>
      <c r="B1682" s="184"/>
      <c r="C1682" s="180"/>
      <c r="D1682" s="184"/>
      <c r="E1682" s="184"/>
      <c r="F1682" s="85"/>
      <c r="G1682" s="184"/>
    </row>
    <row r="1683" spans="1:7" ht="12.75">
      <c r="A1683" s="85"/>
      <c r="B1683" s="184"/>
      <c r="C1683" s="180"/>
      <c r="D1683" s="184"/>
      <c r="E1683" s="184"/>
      <c r="F1683" s="85"/>
      <c r="G1683" s="184"/>
    </row>
    <row r="1684" spans="1:7" ht="12.75">
      <c r="A1684" s="85"/>
      <c r="B1684" s="184"/>
      <c r="C1684" s="180"/>
      <c r="D1684" s="184"/>
      <c r="E1684" s="184"/>
      <c r="F1684" s="85"/>
      <c r="G1684" s="184"/>
    </row>
    <row r="1685" spans="1:7" ht="12.75">
      <c r="A1685" s="85"/>
      <c r="B1685" s="184"/>
      <c r="C1685" s="180"/>
      <c r="D1685" s="184"/>
      <c r="E1685" s="184"/>
      <c r="F1685" s="85"/>
      <c r="G1685" s="184"/>
    </row>
    <row r="1686" spans="1:7" ht="12.75">
      <c r="A1686" s="85"/>
      <c r="B1686" s="184"/>
      <c r="C1686" s="180"/>
      <c r="D1686" s="184"/>
      <c r="E1686" s="184"/>
      <c r="F1686" s="85"/>
      <c r="G1686" s="184"/>
    </row>
    <row r="1687" spans="1:7" ht="12.75">
      <c r="A1687" s="85"/>
      <c r="B1687" s="184"/>
      <c r="C1687" s="180"/>
      <c r="D1687" s="184"/>
      <c r="E1687" s="184"/>
      <c r="F1687" s="85"/>
      <c r="G1687" s="184"/>
    </row>
    <row r="1688" spans="1:7" ht="12.75">
      <c r="A1688" s="85"/>
      <c r="B1688" s="184"/>
      <c r="C1688" s="180"/>
      <c r="D1688" s="184"/>
      <c r="E1688" s="184"/>
      <c r="F1688" s="85"/>
      <c r="G1688" s="184"/>
    </row>
    <row r="1689" spans="1:7" ht="12.75">
      <c r="A1689" s="85"/>
      <c r="B1689" s="184"/>
      <c r="C1689" s="180"/>
      <c r="D1689" s="184"/>
      <c r="E1689" s="184"/>
      <c r="F1689" s="85"/>
      <c r="G1689" s="184"/>
    </row>
    <row r="1690" spans="1:7" ht="12.75">
      <c r="A1690" s="85"/>
      <c r="B1690" s="184"/>
      <c r="C1690" s="180"/>
      <c r="D1690" s="184"/>
      <c r="E1690" s="184"/>
      <c r="F1690" s="85"/>
      <c r="G1690" s="184"/>
    </row>
    <row r="1691" spans="1:7" ht="12.75">
      <c r="A1691" s="85"/>
      <c r="B1691" s="184"/>
      <c r="C1691" s="180"/>
      <c r="D1691" s="184"/>
      <c r="E1691" s="184"/>
      <c r="F1691" s="85"/>
      <c r="G1691" s="184"/>
    </row>
    <row r="1692" spans="1:7" ht="12.75">
      <c r="A1692" s="85"/>
      <c r="B1692" s="184"/>
      <c r="C1692" s="180"/>
      <c r="D1692" s="184"/>
      <c r="E1692" s="184"/>
      <c r="F1692" s="85"/>
      <c r="G1692" s="184"/>
    </row>
    <row r="1693" spans="1:7" ht="12.75">
      <c r="A1693" s="85"/>
      <c r="B1693" s="184"/>
      <c r="C1693" s="180"/>
      <c r="D1693" s="184"/>
      <c r="E1693" s="184"/>
      <c r="F1693" s="85"/>
      <c r="G1693" s="184"/>
    </row>
    <row r="1694" spans="1:7" ht="12.75">
      <c r="A1694" s="85"/>
      <c r="B1694" s="184"/>
      <c r="C1694" s="180"/>
      <c r="D1694" s="184"/>
      <c r="E1694" s="184"/>
      <c r="F1694" s="85"/>
      <c r="G1694" s="184"/>
    </row>
    <row r="1695" spans="1:7" ht="12.75">
      <c r="A1695" s="85"/>
      <c r="B1695" s="184"/>
      <c r="C1695" s="180"/>
      <c r="D1695" s="184"/>
      <c r="E1695" s="184"/>
      <c r="F1695" s="85"/>
      <c r="G1695" s="184"/>
    </row>
    <row r="1696" spans="1:7" ht="12.75">
      <c r="A1696" s="85"/>
      <c r="B1696" s="184"/>
      <c r="C1696" s="180"/>
      <c r="D1696" s="184"/>
      <c r="E1696" s="184"/>
      <c r="F1696" s="85"/>
      <c r="G1696" s="184"/>
    </row>
    <row r="1697" spans="1:7" ht="12.75">
      <c r="A1697" s="85"/>
      <c r="B1697" s="184"/>
      <c r="C1697" s="180"/>
      <c r="D1697" s="184"/>
      <c r="E1697" s="184"/>
      <c r="F1697" s="85"/>
      <c r="G1697" s="184"/>
    </row>
    <row r="1698" spans="1:7" ht="12.75">
      <c r="A1698" s="85"/>
      <c r="B1698" s="184"/>
      <c r="C1698" s="180"/>
      <c r="D1698" s="184"/>
      <c r="E1698" s="184"/>
      <c r="F1698" s="85"/>
      <c r="G1698" s="184"/>
    </row>
    <row r="1699" spans="1:7" ht="12.75">
      <c r="A1699" s="85"/>
      <c r="B1699" s="184"/>
      <c r="C1699" s="180"/>
      <c r="D1699" s="184"/>
      <c r="E1699" s="184"/>
      <c r="F1699" s="85"/>
      <c r="G1699" s="184"/>
    </row>
    <row r="1700" spans="1:7" ht="12.75">
      <c r="A1700" s="85"/>
      <c r="B1700" s="184"/>
      <c r="C1700" s="180"/>
      <c r="D1700" s="184"/>
      <c r="E1700" s="184"/>
      <c r="F1700" s="85"/>
      <c r="G1700" s="184"/>
    </row>
    <row r="1701" spans="1:7" ht="12.75">
      <c r="A1701" s="85"/>
      <c r="B1701" s="184"/>
      <c r="C1701" s="180"/>
      <c r="D1701" s="184"/>
      <c r="E1701" s="184"/>
      <c r="F1701" s="85"/>
      <c r="G1701" s="184"/>
    </row>
    <row r="1702" spans="1:7" ht="12.75">
      <c r="A1702" s="85"/>
      <c r="B1702" s="184"/>
      <c r="C1702" s="180"/>
      <c r="D1702" s="184"/>
      <c r="E1702" s="184"/>
      <c r="F1702" s="85"/>
      <c r="G1702" s="184"/>
    </row>
    <row r="1703" spans="1:7" ht="12.75">
      <c r="A1703" s="85"/>
      <c r="B1703" s="184"/>
      <c r="C1703" s="180"/>
      <c r="D1703" s="184"/>
      <c r="E1703" s="184"/>
      <c r="F1703" s="85"/>
      <c r="G1703" s="184"/>
    </row>
    <row r="1704" spans="1:7" ht="12.75">
      <c r="A1704" s="85"/>
      <c r="B1704" s="184"/>
      <c r="C1704" s="180"/>
      <c r="D1704" s="184"/>
      <c r="E1704" s="184"/>
      <c r="F1704" s="85"/>
      <c r="G1704" s="184"/>
    </row>
    <row r="1705" spans="1:7" ht="12.75">
      <c r="A1705" s="85"/>
      <c r="B1705" s="184"/>
      <c r="C1705" s="180"/>
      <c r="D1705" s="184"/>
      <c r="E1705" s="184"/>
      <c r="F1705" s="85"/>
      <c r="G1705" s="184"/>
    </row>
    <row r="1706" spans="1:7" ht="12.75">
      <c r="A1706" s="85"/>
      <c r="B1706" s="184"/>
      <c r="C1706" s="180"/>
      <c r="D1706" s="184"/>
      <c r="E1706" s="184"/>
      <c r="F1706" s="85"/>
      <c r="G1706" s="184"/>
    </row>
    <row r="1707" spans="1:7" ht="12.75">
      <c r="A1707" s="85"/>
      <c r="B1707" s="184"/>
      <c r="C1707" s="180"/>
      <c r="D1707" s="184"/>
      <c r="E1707" s="184"/>
      <c r="F1707" s="85"/>
      <c r="G1707" s="184"/>
    </row>
    <row r="1708" spans="1:7" ht="12.75">
      <c r="A1708" s="85"/>
      <c r="B1708" s="184"/>
      <c r="C1708" s="180"/>
      <c r="D1708" s="184"/>
      <c r="E1708" s="184"/>
      <c r="F1708" s="85"/>
      <c r="G1708" s="184"/>
    </row>
    <row r="1709" spans="1:7" ht="12.75">
      <c r="A1709" s="85"/>
      <c r="B1709" s="184"/>
      <c r="C1709" s="180"/>
      <c r="D1709" s="184"/>
      <c r="E1709" s="184"/>
      <c r="F1709" s="85"/>
      <c r="G1709" s="184"/>
    </row>
    <row r="1710" spans="1:7" ht="12.75">
      <c r="A1710" s="85"/>
      <c r="B1710" s="184"/>
      <c r="C1710" s="180"/>
      <c r="D1710" s="184"/>
      <c r="E1710" s="184"/>
      <c r="F1710" s="85"/>
      <c r="G1710" s="184"/>
    </row>
    <row r="1711" spans="1:7" ht="12.75">
      <c r="A1711" s="85"/>
      <c r="B1711" s="184"/>
      <c r="C1711" s="180"/>
      <c r="D1711" s="184"/>
      <c r="E1711" s="184"/>
      <c r="F1711" s="85"/>
      <c r="G1711" s="184"/>
    </row>
    <row r="1712" spans="1:7" ht="12.75">
      <c r="A1712" s="85"/>
      <c r="B1712" s="184"/>
      <c r="C1712" s="180"/>
      <c r="D1712" s="184"/>
      <c r="E1712" s="184"/>
      <c r="F1712" s="85"/>
      <c r="G1712" s="184"/>
    </row>
    <row r="1713" spans="1:7" ht="12.75">
      <c r="A1713" s="85"/>
      <c r="B1713" s="184"/>
      <c r="C1713" s="180"/>
      <c r="D1713" s="184"/>
      <c r="E1713" s="184"/>
      <c r="F1713" s="85"/>
      <c r="G1713" s="184"/>
    </row>
    <row r="1714" spans="1:7" ht="12.75">
      <c r="A1714" s="85"/>
      <c r="B1714" s="184"/>
      <c r="C1714" s="180"/>
      <c r="D1714" s="184"/>
      <c r="E1714" s="184"/>
      <c r="F1714" s="85"/>
      <c r="G1714" s="184"/>
    </row>
    <row r="1715" spans="1:7" ht="12.75">
      <c r="A1715" s="85"/>
      <c r="B1715" s="184"/>
      <c r="C1715" s="180"/>
      <c r="D1715" s="184"/>
      <c r="E1715" s="184"/>
      <c r="F1715" s="85"/>
      <c r="G1715" s="184"/>
    </row>
    <row r="1716" spans="1:7" ht="12.75">
      <c r="A1716" s="85"/>
      <c r="B1716" s="184"/>
      <c r="C1716" s="180"/>
      <c r="D1716" s="184"/>
      <c r="E1716" s="184"/>
      <c r="F1716" s="85"/>
      <c r="G1716" s="184"/>
    </row>
    <row r="1717" spans="1:7" ht="12.75">
      <c r="A1717" s="85"/>
      <c r="B1717" s="184"/>
      <c r="C1717" s="180"/>
      <c r="D1717" s="184"/>
      <c r="E1717" s="184"/>
      <c r="F1717" s="85"/>
      <c r="G1717" s="184"/>
    </row>
    <row r="1718" spans="1:7" ht="12.75">
      <c r="A1718" s="85"/>
      <c r="B1718" s="184"/>
      <c r="C1718" s="180"/>
      <c r="D1718" s="184"/>
      <c r="E1718" s="184"/>
      <c r="F1718" s="85"/>
      <c r="G1718" s="184"/>
    </row>
    <row r="1719" spans="1:7" ht="12.75">
      <c r="A1719" s="85"/>
      <c r="B1719" s="184"/>
      <c r="C1719" s="180"/>
      <c r="D1719" s="184"/>
      <c r="E1719" s="184"/>
      <c r="F1719" s="85"/>
      <c r="G1719" s="184"/>
    </row>
    <row r="1720" spans="1:7" ht="12.75">
      <c r="A1720" s="85"/>
      <c r="B1720" s="184"/>
      <c r="C1720" s="180"/>
      <c r="D1720" s="184"/>
      <c r="E1720" s="184"/>
      <c r="F1720" s="85"/>
      <c r="G1720" s="184"/>
    </row>
    <row r="1721" spans="1:7" ht="12.75">
      <c r="A1721" s="85"/>
      <c r="B1721" s="184"/>
      <c r="C1721" s="180"/>
      <c r="D1721" s="184"/>
      <c r="E1721" s="184"/>
      <c r="F1721" s="85"/>
      <c r="G1721" s="184"/>
    </row>
    <row r="1722" spans="1:7" ht="12.75">
      <c r="A1722" s="85"/>
      <c r="B1722" s="184"/>
      <c r="C1722" s="180"/>
      <c r="D1722" s="184"/>
      <c r="E1722" s="184"/>
      <c r="F1722" s="85"/>
      <c r="G1722" s="184"/>
    </row>
    <row r="1723" spans="1:7" ht="12.75">
      <c r="A1723" s="85"/>
      <c r="B1723" s="184"/>
      <c r="C1723" s="180"/>
      <c r="D1723" s="184"/>
      <c r="E1723" s="184"/>
      <c r="F1723" s="85"/>
      <c r="G1723" s="184"/>
    </row>
    <row r="1724" spans="1:7" ht="12.75">
      <c r="A1724" s="85"/>
      <c r="B1724" s="184"/>
      <c r="C1724" s="180"/>
      <c r="D1724" s="184"/>
      <c r="E1724" s="184"/>
      <c r="F1724" s="85"/>
      <c r="G1724" s="184"/>
    </row>
    <row r="1725" spans="1:7" ht="12.75">
      <c r="A1725" s="85"/>
      <c r="B1725" s="184"/>
      <c r="C1725" s="180"/>
      <c r="D1725" s="184"/>
      <c r="E1725" s="184"/>
      <c r="F1725" s="85"/>
      <c r="G1725" s="184"/>
    </row>
    <row r="1726" spans="1:7" ht="12.75">
      <c r="A1726" s="85"/>
      <c r="B1726" s="184"/>
      <c r="C1726" s="180"/>
      <c r="D1726" s="184"/>
      <c r="E1726" s="184"/>
      <c r="F1726" s="85"/>
      <c r="G1726" s="184"/>
    </row>
    <row r="1727" spans="1:7" ht="12.75">
      <c r="A1727" s="85"/>
      <c r="B1727" s="184"/>
      <c r="C1727" s="180"/>
      <c r="D1727" s="184"/>
      <c r="E1727" s="184"/>
      <c r="F1727" s="85"/>
      <c r="G1727" s="184"/>
    </row>
    <row r="1728" spans="1:7" ht="12.75">
      <c r="A1728" s="85"/>
      <c r="B1728" s="184"/>
      <c r="C1728" s="180"/>
      <c r="D1728" s="184"/>
      <c r="E1728" s="184"/>
      <c r="F1728" s="85"/>
      <c r="G1728" s="184"/>
    </row>
    <row r="1729" spans="1:7" ht="12.75">
      <c r="A1729" s="85"/>
      <c r="B1729" s="184"/>
      <c r="C1729" s="180"/>
      <c r="D1729" s="184"/>
      <c r="E1729" s="184"/>
      <c r="F1729" s="85"/>
      <c r="G1729" s="184"/>
    </row>
    <row r="1730" spans="1:7" ht="12.75">
      <c r="A1730" s="85"/>
      <c r="B1730" s="184"/>
      <c r="C1730" s="180"/>
      <c r="D1730" s="184"/>
      <c r="E1730" s="184"/>
      <c r="F1730" s="85"/>
      <c r="G1730" s="184"/>
    </row>
    <row r="1731" spans="1:7" ht="12.75">
      <c r="A1731" s="85"/>
      <c r="B1731" s="184"/>
      <c r="C1731" s="180"/>
      <c r="D1731" s="184"/>
      <c r="E1731" s="184"/>
      <c r="F1731" s="85"/>
      <c r="G1731" s="184"/>
    </row>
    <row r="1732" spans="1:7" ht="12.75">
      <c r="A1732" s="85"/>
      <c r="B1732" s="184"/>
      <c r="C1732" s="180"/>
      <c r="D1732" s="184"/>
      <c r="E1732" s="184"/>
      <c r="F1732" s="85"/>
      <c r="G1732" s="184"/>
    </row>
    <row r="1733" spans="1:7" ht="12.75">
      <c r="A1733" s="85"/>
      <c r="B1733" s="184"/>
      <c r="C1733" s="180"/>
      <c r="D1733" s="184"/>
      <c r="E1733" s="184"/>
      <c r="F1733" s="85"/>
      <c r="G1733" s="184"/>
    </row>
    <row r="1734" spans="1:7" ht="12.75">
      <c r="A1734" s="85"/>
      <c r="B1734" s="184"/>
      <c r="C1734" s="180"/>
      <c r="D1734" s="184"/>
      <c r="E1734" s="184"/>
      <c r="F1734" s="85"/>
      <c r="G1734" s="184"/>
    </row>
    <row r="1735" spans="1:7" ht="12.75">
      <c r="A1735" s="85"/>
      <c r="B1735" s="184"/>
      <c r="C1735" s="180"/>
      <c r="D1735" s="184"/>
      <c r="E1735" s="184"/>
      <c r="F1735" s="85"/>
      <c r="G1735" s="184"/>
    </row>
    <row r="1736" spans="1:7" ht="12.75">
      <c r="A1736" s="85"/>
      <c r="B1736" s="184"/>
      <c r="C1736" s="180"/>
      <c r="D1736" s="184"/>
      <c r="E1736" s="184"/>
      <c r="F1736" s="85"/>
      <c r="G1736" s="184"/>
    </row>
    <row r="1737" spans="1:7" ht="12.75">
      <c r="A1737" s="85"/>
      <c r="B1737" s="184"/>
      <c r="C1737" s="180"/>
      <c r="D1737" s="184"/>
      <c r="E1737" s="184"/>
      <c r="F1737" s="85"/>
      <c r="G1737" s="184"/>
    </row>
    <row r="1738" spans="1:7" ht="12.75">
      <c r="A1738" s="85"/>
      <c r="B1738" s="184"/>
      <c r="C1738" s="180"/>
      <c r="D1738" s="184"/>
      <c r="E1738" s="184"/>
      <c r="F1738" s="85"/>
      <c r="G1738" s="184"/>
    </row>
    <row r="1739" spans="1:7" ht="12.75">
      <c r="A1739" s="85"/>
      <c r="B1739" s="184"/>
      <c r="C1739" s="180"/>
      <c r="D1739" s="184"/>
      <c r="E1739" s="184"/>
      <c r="F1739" s="85"/>
      <c r="G1739" s="184"/>
    </row>
    <row r="1740" spans="1:7" ht="12.75">
      <c r="A1740" s="85"/>
      <c r="B1740" s="184"/>
      <c r="C1740" s="180"/>
      <c r="D1740" s="184"/>
      <c r="E1740" s="184"/>
      <c r="F1740" s="85"/>
      <c r="G1740" s="184"/>
    </row>
    <row r="1741" spans="1:7" ht="12.75">
      <c r="A1741" s="85"/>
      <c r="B1741" s="184"/>
      <c r="C1741" s="180"/>
      <c r="D1741" s="184"/>
      <c r="E1741" s="184"/>
      <c r="F1741" s="85"/>
      <c r="G1741" s="184"/>
    </row>
    <row r="1742" spans="1:7" ht="12.75">
      <c r="A1742" s="85"/>
      <c r="B1742" s="184"/>
      <c r="C1742" s="180"/>
      <c r="D1742" s="184"/>
      <c r="E1742" s="184"/>
      <c r="F1742" s="85"/>
      <c r="G1742" s="184"/>
    </row>
    <row r="1743" spans="1:7" ht="12.75">
      <c r="A1743" s="85"/>
      <c r="B1743" s="184"/>
      <c r="C1743" s="180"/>
      <c r="D1743" s="184"/>
      <c r="E1743" s="184"/>
      <c r="F1743" s="85"/>
      <c r="G1743" s="184"/>
    </row>
    <row r="1744" spans="1:7" ht="12.75">
      <c r="A1744" s="85"/>
      <c r="B1744" s="184"/>
      <c r="C1744" s="180"/>
      <c r="D1744" s="184"/>
      <c r="E1744" s="184"/>
      <c r="F1744" s="85"/>
      <c r="G1744" s="184"/>
    </row>
    <row r="1745" spans="1:7" ht="12.75">
      <c r="A1745" s="85"/>
      <c r="B1745" s="184"/>
      <c r="C1745" s="180"/>
      <c r="D1745" s="184"/>
      <c r="E1745" s="184"/>
      <c r="F1745" s="85"/>
      <c r="G1745" s="184"/>
    </row>
    <row r="1746" spans="1:7" ht="12.75">
      <c r="A1746" s="85"/>
      <c r="B1746" s="184"/>
      <c r="C1746" s="180"/>
      <c r="D1746" s="184"/>
      <c r="E1746" s="184"/>
      <c r="F1746" s="85"/>
      <c r="G1746" s="184"/>
    </row>
    <row r="1747" spans="1:7" ht="12.75">
      <c r="A1747" s="85"/>
      <c r="B1747" s="184"/>
      <c r="C1747" s="180"/>
      <c r="D1747" s="184"/>
      <c r="E1747" s="184"/>
      <c r="F1747" s="85"/>
      <c r="G1747" s="184"/>
    </row>
    <row r="1748" spans="1:7" ht="12.75">
      <c r="A1748" s="85"/>
      <c r="B1748" s="184"/>
      <c r="C1748" s="180"/>
      <c r="D1748" s="184"/>
      <c r="E1748" s="184"/>
      <c r="F1748" s="85"/>
      <c r="G1748" s="184"/>
    </row>
    <row r="1749" spans="1:7" ht="12.75">
      <c r="A1749" s="85"/>
      <c r="B1749" s="184"/>
      <c r="C1749" s="180"/>
      <c r="D1749" s="184"/>
      <c r="E1749" s="184"/>
      <c r="F1749" s="85"/>
      <c r="G1749" s="184"/>
    </row>
    <row r="1750" spans="1:7" ht="12.75">
      <c r="A1750" s="85"/>
      <c r="B1750" s="184"/>
      <c r="C1750" s="180"/>
      <c r="D1750" s="184"/>
      <c r="E1750" s="184"/>
      <c r="F1750" s="85"/>
      <c r="G1750" s="184"/>
    </row>
    <row r="1751" spans="1:7" ht="12.75">
      <c r="A1751" s="85"/>
      <c r="B1751" s="184"/>
      <c r="C1751" s="180"/>
      <c r="D1751" s="184"/>
      <c r="E1751" s="184"/>
      <c r="F1751" s="85"/>
      <c r="G1751" s="184"/>
    </row>
    <row r="1752" spans="1:7" ht="12.75">
      <c r="A1752" s="85"/>
      <c r="B1752" s="184"/>
      <c r="C1752" s="180"/>
      <c r="D1752" s="184"/>
      <c r="E1752" s="184"/>
      <c r="F1752" s="85"/>
      <c r="G1752" s="184"/>
    </row>
    <row r="1753" spans="1:7" ht="12.75">
      <c r="A1753" s="85"/>
      <c r="B1753" s="184"/>
      <c r="C1753" s="180"/>
      <c r="D1753" s="184"/>
      <c r="E1753" s="184"/>
      <c r="F1753" s="85"/>
      <c r="G1753" s="184"/>
    </row>
    <row r="1754" spans="1:7" ht="12.75">
      <c r="A1754" s="85"/>
      <c r="B1754" s="184"/>
      <c r="C1754" s="180"/>
      <c r="D1754" s="184"/>
      <c r="E1754" s="184"/>
      <c r="F1754" s="85"/>
      <c r="G1754" s="184"/>
    </row>
    <row r="1755" spans="1:7" ht="12.75">
      <c r="A1755" s="85"/>
      <c r="B1755" s="184"/>
      <c r="C1755" s="180"/>
      <c r="D1755" s="184"/>
      <c r="E1755" s="184"/>
      <c r="F1755" s="85"/>
      <c r="G1755" s="184"/>
    </row>
    <row r="1756" spans="1:7" ht="12.75">
      <c r="A1756" s="85"/>
      <c r="B1756" s="184"/>
      <c r="C1756" s="180"/>
      <c r="D1756" s="184"/>
      <c r="E1756" s="184"/>
      <c r="F1756" s="85"/>
      <c r="G1756" s="184"/>
    </row>
    <row r="1757" spans="1:7" ht="12.75">
      <c r="A1757" s="85"/>
      <c r="B1757" s="184"/>
      <c r="C1757" s="180"/>
      <c r="D1757" s="184"/>
      <c r="E1757" s="184"/>
      <c r="F1757" s="85"/>
      <c r="G1757" s="184"/>
    </row>
    <row r="1758" spans="1:7" ht="12.75">
      <c r="A1758" s="85"/>
      <c r="B1758" s="184"/>
      <c r="C1758" s="180"/>
      <c r="D1758" s="184"/>
      <c r="E1758" s="184"/>
      <c r="F1758" s="85"/>
      <c r="G1758" s="184"/>
    </row>
    <row r="1759" spans="1:7" ht="12.75">
      <c r="A1759" s="85"/>
      <c r="B1759" s="184"/>
      <c r="C1759" s="180"/>
      <c r="D1759" s="184"/>
      <c r="E1759" s="184"/>
      <c r="F1759" s="85"/>
      <c r="G1759" s="184"/>
    </row>
    <row r="1760" spans="1:7" ht="12.75">
      <c r="A1760" s="85"/>
      <c r="B1760" s="184"/>
      <c r="C1760" s="180"/>
      <c r="D1760" s="184"/>
      <c r="E1760" s="184"/>
      <c r="F1760" s="85"/>
      <c r="G1760" s="184"/>
    </row>
    <row r="1761" spans="1:7" ht="12.75">
      <c r="A1761" s="85"/>
      <c r="B1761" s="184"/>
      <c r="C1761" s="180"/>
      <c r="D1761" s="184"/>
      <c r="E1761" s="184"/>
      <c r="F1761" s="85"/>
      <c r="G1761" s="184"/>
    </row>
    <row r="1762" spans="1:7" ht="12.75">
      <c r="A1762" s="85"/>
      <c r="B1762" s="184"/>
      <c r="C1762" s="180"/>
      <c r="D1762" s="184"/>
      <c r="E1762" s="184"/>
      <c r="F1762" s="85"/>
      <c r="G1762" s="184"/>
    </row>
    <row r="1763" spans="1:7" ht="12.75">
      <c r="A1763" s="85"/>
      <c r="B1763" s="184"/>
      <c r="C1763" s="180"/>
      <c r="D1763" s="184"/>
      <c r="E1763" s="184"/>
      <c r="F1763" s="85"/>
      <c r="G1763" s="184"/>
    </row>
    <row r="1764" spans="1:7" ht="12.75">
      <c r="A1764" s="85"/>
      <c r="B1764" s="184"/>
      <c r="C1764" s="180"/>
      <c r="D1764" s="184"/>
      <c r="E1764" s="184"/>
      <c r="F1764" s="85"/>
      <c r="G1764" s="184"/>
    </row>
    <row r="1765" spans="1:7" ht="12.75">
      <c r="A1765" s="85"/>
      <c r="B1765" s="184"/>
      <c r="C1765" s="180"/>
      <c r="D1765" s="184"/>
      <c r="E1765" s="184"/>
      <c r="F1765" s="85"/>
      <c r="G1765" s="184"/>
    </row>
    <row r="1766" spans="1:7" ht="12.75">
      <c r="A1766" s="85"/>
      <c r="B1766" s="184"/>
      <c r="C1766" s="180"/>
      <c r="D1766" s="184"/>
      <c r="E1766" s="184"/>
      <c r="F1766" s="85"/>
      <c r="G1766" s="184"/>
    </row>
    <row r="1767" spans="1:7" ht="12.75">
      <c r="A1767" s="85"/>
      <c r="B1767" s="184"/>
      <c r="C1767" s="180"/>
      <c r="D1767" s="184"/>
      <c r="E1767" s="184"/>
      <c r="F1767" s="85"/>
      <c r="G1767" s="184"/>
    </row>
    <row r="1768" spans="1:7" ht="12.75">
      <c r="A1768" s="85"/>
      <c r="B1768" s="184"/>
      <c r="C1768" s="180"/>
      <c r="D1768" s="184"/>
      <c r="E1768" s="184"/>
      <c r="F1768" s="85"/>
      <c r="G1768" s="184"/>
    </row>
    <row r="1769" spans="1:7" ht="12.75">
      <c r="A1769" s="85"/>
      <c r="B1769" s="184"/>
      <c r="C1769" s="180"/>
      <c r="D1769" s="184"/>
      <c r="E1769" s="184"/>
      <c r="F1769" s="85"/>
      <c r="G1769" s="184"/>
    </row>
    <row r="1770" spans="1:7" ht="12.75">
      <c r="A1770" s="85"/>
      <c r="B1770" s="184"/>
      <c r="C1770" s="180"/>
      <c r="D1770" s="184"/>
      <c r="E1770" s="184"/>
      <c r="F1770" s="85"/>
      <c r="G1770" s="184"/>
    </row>
    <row r="1771" spans="1:7" ht="12.75">
      <c r="A1771" s="85"/>
      <c r="B1771" s="184"/>
      <c r="C1771" s="180"/>
      <c r="D1771" s="184"/>
      <c r="E1771" s="184"/>
      <c r="F1771" s="85"/>
      <c r="G1771" s="184"/>
    </row>
    <row r="1772" spans="1:7" ht="12.75">
      <c r="A1772" s="85"/>
      <c r="B1772" s="184"/>
      <c r="C1772" s="180"/>
      <c r="D1772" s="184"/>
      <c r="E1772" s="184"/>
      <c r="F1772" s="85"/>
      <c r="G1772" s="184"/>
    </row>
    <row r="1773" spans="1:7" ht="12.75">
      <c r="A1773" s="85"/>
      <c r="B1773" s="184"/>
      <c r="C1773" s="180"/>
      <c r="D1773" s="184"/>
      <c r="E1773" s="184"/>
      <c r="F1773" s="85"/>
      <c r="G1773" s="184"/>
    </row>
    <row r="1774" spans="1:7" ht="12.75">
      <c r="A1774" s="85"/>
      <c r="B1774" s="184"/>
      <c r="C1774" s="180"/>
      <c r="D1774" s="184"/>
      <c r="E1774" s="184"/>
      <c r="F1774" s="85"/>
      <c r="G1774" s="184"/>
    </row>
    <row r="1775" spans="1:7" ht="12.75">
      <c r="A1775" s="85"/>
      <c r="B1775" s="184"/>
      <c r="C1775" s="180"/>
      <c r="D1775" s="184"/>
      <c r="E1775" s="184"/>
      <c r="F1775" s="85"/>
      <c r="G1775" s="184"/>
    </row>
    <row r="1776" spans="1:7" ht="12.75">
      <c r="A1776" s="85"/>
      <c r="B1776" s="184"/>
      <c r="C1776" s="180"/>
      <c r="D1776" s="184"/>
      <c r="E1776" s="184"/>
      <c r="F1776" s="85"/>
      <c r="G1776" s="184"/>
    </row>
    <row r="1777" spans="1:7" ht="12.75">
      <c r="A1777" s="85"/>
      <c r="B1777" s="184"/>
      <c r="C1777" s="180"/>
      <c r="D1777" s="184"/>
      <c r="E1777" s="184"/>
      <c r="F1777" s="85"/>
      <c r="G1777" s="184"/>
    </row>
    <row r="1778" spans="1:7" ht="12.75">
      <c r="A1778" s="85"/>
      <c r="B1778" s="184"/>
      <c r="C1778" s="180"/>
      <c r="D1778" s="184"/>
      <c r="E1778" s="184"/>
      <c r="F1778" s="85"/>
      <c r="G1778" s="184"/>
    </row>
    <row r="1779" spans="1:7" ht="12.75">
      <c r="A1779" s="85"/>
      <c r="B1779" s="184"/>
      <c r="C1779" s="180"/>
      <c r="D1779" s="184"/>
      <c r="E1779" s="184"/>
      <c r="F1779" s="85"/>
      <c r="G1779" s="184"/>
    </row>
    <row r="1780" spans="1:7" ht="12.75">
      <c r="A1780" s="85"/>
      <c r="B1780" s="184"/>
      <c r="C1780" s="180"/>
      <c r="D1780" s="184"/>
      <c r="E1780" s="184"/>
      <c r="F1780" s="85"/>
      <c r="G1780" s="184"/>
    </row>
    <row r="1781" spans="1:7" ht="12.75">
      <c r="A1781" s="85"/>
      <c r="B1781" s="184"/>
      <c r="C1781" s="180"/>
      <c r="D1781" s="184"/>
      <c r="E1781" s="184"/>
      <c r="F1781" s="85"/>
      <c r="G1781" s="184"/>
    </row>
    <row r="1782" spans="1:7" ht="12.75">
      <c r="A1782" s="85"/>
      <c r="B1782" s="184"/>
      <c r="C1782" s="180"/>
      <c r="D1782" s="184"/>
      <c r="E1782" s="184"/>
      <c r="F1782" s="85"/>
      <c r="G1782" s="184"/>
    </row>
    <row r="1783" spans="1:7" ht="12.75">
      <c r="A1783" s="85"/>
      <c r="B1783" s="184"/>
      <c r="C1783" s="180"/>
      <c r="D1783" s="184"/>
      <c r="E1783" s="184"/>
      <c r="F1783" s="85"/>
      <c r="G1783" s="184"/>
    </row>
    <row r="1784" spans="1:7" ht="12.75">
      <c r="A1784" s="85"/>
      <c r="B1784" s="184"/>
      <c r="C1784" s="180"/>
      <c r="D1784" s="184"/>
      <c r="E1784" s="184"/>
      <c r="F1784" s="85"/>
      <c r="G1784" s="184"/>
    </row>
    <row r="1785" spans="1:7" ht="12.75">
      <c r="A1785" s="85"/>
      <c r="B1785" s="184"/>
      <c r="C1785" s="180"/>
      <c r="D1785" s="184"/>
      <c r="E1785" s="184"/>
      <c r="F1785" s="85"/>
      <c r="G1785" s="184"/>
    </row>
    <row r="1786" spans="1:7" ht="12.75">
      <c r="A1786" s="85"/>
      <c r="B1786" s="184"/>
      <c r="C1786" s="180"/>
      <c r="D1786" s="184"/>
      <c r="E1786" s="184"/>
      <c r="F1786" s="85"/>
      <c r="G1786" s="184"/>
    </row>
    <row r="1787" spans="1:7" ht="12.75">
      <c r="A1787" s="85"/>
      <c r="B1787" s="184"/>
      <c r="C1787" s="180"/>
      <c r="D1787" s="184"/>
      <c r="E1787" s="184"/>
      <c r="F1787" s="85"/>
      <c r="G1787" s="184"/>
    </row>
    <row r="1788" spans="1:7" ht="12.75">
      <c r="A1788" s="85"/>
      <c r="B1788" s="184"/>
      <c r="C1788" s="180"/>
      <c r="D1788" s="184"/>
      <c r="E1788" s="184"/>
      <c r="F1788" s="85"/>
      <c r="G1788" s="184"/>
    </row>
    <row r="1789" spans="1:7" ht="12.75">
      <c r="A1789" s="85"/>
      <c r="B1789" s="184"/>
      <c r="C1789" s="180"/>
      <c r="D1789" s="184"/>
      <c r="E1789" s="184"/>
      <c r="F1789" s="85"/>
      <c r="G1789" s="184"/>
    </row>
    <row r="1790" spans="1:7" ht="12.75">
      <c r="A1790" s="85"/>
      <c r="B1790" s="184"/>
      <c r="C1790" s="180"/>
      <c r="D1790" s="184"/>
      <c r="E1790" s="184"/>
      <c r="F1790" s="85"/>
      <c r="G1790" s="184"/>
    </row>
    <row r="1791" spans="1:7" ht="12.75">
      <c r="A1791" s="85"/>
      <c r="B1791" s="184"/>
      <c r="C1791" s="180"/>
      <c r="D1791" s="184"/>
      <c r="E1791" s="184"/>
      <c r="F1791" s="85"/>
      <c r="G1791" s="184"/>
    </row>
    <row r="1792" spans="1:7" ht="12.75">
      <c r="A1792" s="85"/>
      <c r="B1792" s="184"/>
      <c r="C1792" s="180"/>
      <c r="D1792" s="184"/>
      <c r="E1792" s="184"/>
      <c r="F1792" s="85"/>
      <c r="G1792" s="184"/>
    </row>
    <row r="1793" spans="1:7" ht="12.75">
      <c r="A1793" s="85"/>
      <c r="B1793" s="184"/>
      <c r="C1793" s="180"/>
      <c r="D1793" s="184"/>
      <c r="E1793" s="184"/>
      <c r="F1793" s="85"/>
      <c r="G1793" s="184"/>
    </row>
    <row r="1794" spans="1:7" ht="12.75">
      <c r="A1794" s="85"/>
      <c r="B1794" s="184"/>
      <c r="C1794" s="180"/>
      <c r="D1794" s="184"/>
      <c r="E1794" s="184"/>
      <c r="F1794" s="85"/>
      <c r="G1794" s="184"/>
    </row>
    <row r="1795" spans="1:7" ht="12.75">
      <c r="A1795" s="85"/>
      <c r="B1795" s="184"/>
      <c r="C1795" s="180"/>
      <c r="D1795" s="184"/>
      <c r="E1795" s="184"/>
      <c r="F1795" s="85"/>
      <c r="G1795" s="184"/>
    </row>
    <row r="1796" spans="1:7" ht="12.75">
      <c r="A1796" s="85"/>
      <c r="B1796" s="184"/>
      <c r="C1796" s="180"/>
      <c r="D1796" s="184"/>
      <c r="E1796" s="184"/>
      <c r="F1796" s="85"/>
      <c r="G1796" s="184"/>
    </row>
    <row r="1797" spans="1:7" ht="12.75">
      <c r="A1797" s="85"/>
      <c r="B1797" s="184"/>
      <c r="C1797" s="180"/>
      <c r="D1797" s="184"/>
      <c r="E1797" s="184"/>
      <c r="F1797" s="85"/>
      <c r="G1797" s="184"/>
    </row>
    <row r="1798" spans="1:7" ht="12.75">
      <c r="A1798" s="85"/>
      <c r="B1798" s="184"/>
      <c r="C1798" s="180"/>
      <c r="D1798" s="184"/>
      <c r="E1798" s="184"/>
      <c r="F1798" s="85"/>
      <c r="G1798" s="184"/>
    </row>
    <row r="1799" spans="1:7" ht="12.75">
      <c r="A1799" s="85"/>
      <c r="B1799" s="184"/>
      <c r="C1799" s="180"/>
      <c r="D1799" s="184"/>
      <c r="E1799" s="184"/>
      <c r="F1799" s="85"/>
      <c r="G1799" s="184"/>
    </row>
    <row r="1800" spans="1:7" ht="12.75">
      <c r="A1800" s="85"/>
      <c r="B1800" s="184"/>
      <c r="C1800" s="180"/>
      <c r="D1800" s="184"/>
      <c r="E1800" s="184"/>
      <c r="F1800" s="85"/>
      <c r="G1800" s="184"/>
    </row>
    <row r="1801" spans="1:7" ht="12.75">
      <c r="A1801" s="85"/>
      <c r="B1801" s="184"/>
      <c r="C1801" s="180"/>
      <c r="D1801" s="184"/>
      <c r="E1801" s="184"/>
      <c r="F1801" s="85"/>
      <c r="G1801" s="184"/>
    </row>
    <row r="1802" spans="1:7" ht="12.75">
      <c r="A1802" s="85"/>
      <c r="B1802" s="184"/>
      <c r="C1802" s="180"/>
      <c r="D1802" s="184"/>
      <c r="E1802" s="184"/>
      <c r="F1802" s="85"/>
      <c r="G1802" s="184"/>
    </row>
    <row r="1803" spans="1:7" ht="12.75">
      <c r="A1803" s="85"/>
      <c r="B1803" s="184"/>
      <c r="C1803" s="180"/>
      <c r="D1803" s="184"/>
      <c r="E1803" s="184"/>
      <c r="F1803" s="85"/>
      <c r="G1803" s="184"/>
    </row>
    <row r="1804" spans="1:7" ht="12.75">
      <c r="A1804" s="85"/>
      <c r="B1804" s="184"/>
      <c r="C1804" s="180"/>
      <c r="D1804" s="184"/>
      <c r="E1804" s="184"/>
      <c r="F1804" s="85"/>
      <c r="G1804" s="184"/>
    </row>
    <row r="1805" spans="1:7" ht="12.75">
      <c r="A1805" s="85"/>
      <c r="B1805" s="184"/>
      <c r="C1805" s="180"/>
      <c r="D1805" s="184"/>
      <c r="E1805" s="184"/>
      <c r="F1805" s="85"/>
      <c r="G1805" s="184"/>
    </row>
    <row r="1806" spans="1:7" ht="12.75">
      <c r="A1806" s="85"/>
      <c r="B1806" s="184"/>
      <c r="C1806" s="180"/>
      <c r="D1806" s="184"/>
      <c r="E1806" s="184"/>
      <c r="F1806" s="85"/>
      <c r="G1806" s="184"/>
    </row>
    <row r="1807" spans="1:7" ht="12.75">
      <c r="A1807" s="85"/>
      <c r="B1807" s="184"/>
      <c r="C1807" s="180"/>
      <c r="D1807" s="184"/>
      <c r="E1807" s="184"/>
      <c r="F1807" s="85"/>
      <c r="G1807" s="184"/>
    </row>
    <row r="1808" spans="1:7" ht="12.75">
      <c r="A1808" s="85"/>
      <c r="B1808" s="184"/>
      <c r="C1808" s="180"/>
      <c r="D1808" s="184"/>
      <c r="E1808" s="184"/>
      <c r="F1808" s="85"/>
      <c r="G1808" s="184"/>
    </row>
    <row r="1809" spans="1:7" ht="12.75">
      <c r="A1809" s="85"/>
      <c r="B1809" s="184"/>
      <c r="C1809" s="180"/>
      <c r="D1809" s="184"/>
      <c r="E1809" s="184"/>
      <c r="F1809" s="85"/>
      <c r="G1809" s="184"/>
    </row>
    <row r="1810" spans="1:7" ht="12.75">
      <c r="A1810" s="85"/>
      <c r="B1810" s="184"/>
      <c r="C1810" s="180"/>
      <c r="D1810" s="184"/>
      <c r="E1810" s="184"/>
      <c r="F1810" s="85"/>
      <c r="G1810" s="184"/>
    </row>
    <row r="1811" spans="1:7" ht="12.75">
      <c r="A1811" s="85"/>
      <c r="B1811" s="184"/>
      <c r="C1811" s="180"/>
      <c r="D1811" s="184"/>
      <c r="E1811" s="184"/>
      <c r="F1811" s="85"/>
      <c r="G1811" s="184"/>
    </row>
    <row r="1812" spans="1:7" ht="12.75">
      <c r="A1812" s="85"/>
      <c r="B1812" s="184"/>
      <c r="C1812" s="180"/>
      <c r="D1812" s="184"/>
      <c r="E1812" s="184"/>
      <c r="F1812" s="85"/>
      <c r="G1812" s="184"/>
    </row>
    <row r="1813" spans="1:7" ht="12.75">
      <c r="A1813" s="85"/>
      <c r="B1813" s="184"/>
      <c r="C1813" s="180"/>
      <c r="D1813" s="184"/>
      <c r="E1813" s="184"/>
      <c r="F1813" s="85"/>
      <c r="G1813" s="184"/>
    </row>
    <row r="1814" spans="1:7" ht="12.75">
      <c r="A1814" s="85"/>
      <c r="B1814" s="184"/>
      <c r="C1814" s="180"/>
      <c r="D1814" s="184"/>
      <c r="E1814" s="184"/>
      <c r="F1814" s="85"/>
      <c r="G1814" s="184"/>
    </row>
    <row r="1815" spans="1:7" ht="12.75">
      <c r="A1815" s="85"/>
      <c r="B1815" s="184"/>
      <c r="C1815" s="180"/>
      <c r="D1815" s="184"/>
      <c r="E1815" s="184"/>
      <c r="F1815" s="85"/>
      <c r="G1815" s="184"/>
    </row>
    <row r="1816" spans="1:7" ht="12.75">
      <c r="A1816" s="85"/>
      <c r="B1816" s="184"/>
      <c r="C1816" s="180"/>
      <c r="D1816" s="184"/>
      <c r="E1816" s="184"/>
      <c r="F1816" s="85"/>
      <c r="G1816" s="184"/>
    </row>
    <row r="1817" spans="1:7" ht="12.75">
      <c r="A1817" s="85"/>
      <c r="B1817" s="184"/>
      <c r="C1817" s="180"/>
      <c r="D1817" s="184"/>
      <c r="E1817" s="184"/>
      <c r="F1817" s="85"/>
      <c r="G1817" s="184"/>
    </row>
    <row r="1818" spans="1:7" ht="12.75">
      <c r="A1818" s="85"/>
      <c r="B1818" s="184"/>
      <c r="C1818" s="180"/>
      <c r="D1818" s="184"/>
      <c r="E1818" s="184"/>
      <c r="F1818" s="85"/>
      <c r="G1818" s="184"/>
    </row>
    <row r="1819" spans="1:7" ht="12.75">
      <c r="A1819" s="85"/>
      <c r="B1819" s="184"/>
      <c r="C1819" s="180"/>
      <c r="D1819" s="184"/>
      <c r="E1819" s="184"/>
      <c r="F1819" s="85"/>
      <c r="G1819" s="184"/>
    </row>
    <row r="1820" spans="1:7" ht="12.75">
      <c r="A1820" s="85"/>
      <c r="B1820" s="184"/>
      <c r="C1820" s="180"/>
      <c r="D1820" s="184"/>
      <c r="E1820" s="184"/>
      <c r="F1820" s="85"/>
      <c r="G1820" s="184"/>
    </row>
    <row r="1821" spans="1:7" ht="12.75">
      <c r="A1821" s="85"/>
      <c r="B1821" s="184"/>
      <c r="C1821" s="180"/>
      <c r="D1821" s="184"/>
      <c r="E1821" s="184"/>
      <c r="F1821" s="85"/>
      <c r="G1821" s="184"/>
    </row>
    <row r="1822" spans="1:7" ht="12.75">
      <c r="A1822" s="85"/>
      <c r="B1822" s="184"/>
      <c r="C1822" s="180"/>
      <c r="D1822" s="184"/>
      <c r="E1822" s="184"/>
      <c r="F1822" s="85"/>
      <c r="G1822" s="184"/>
    </row>
    <row r="1823" spans="1:7" ht="12.75">
      <c r="A1823" s="85"/>
      <c r="B1823" s="184"/>
      <c r="C1823" s="180"/>
      <c r="D1823" s="184"/>
      <c r="E1823" s="184"/>
      <c r="F1823" s="85"/>
      <c r="G1823" s="184"/>
    </row>
    <row r="1824" spans="1:7" ht="12.75">
      <c r="A1824" s="85"/>
      <c r="B1824" s="184"/>
      <c r="C1824" s="180"/>
      <c r="D1824" s="184"/>
      <c r="E1824" s="184"/>
      <c r="F1824" s="85"/>
      <c r="G1824" s="184"/>
    </row>
    <row r="1825" spans="1:7" ht="12.75">
      <c r="A1825" s="85"/>
      <c r="B1825" s="184"/>
      <c r="C1825" s="180"/>
      <c r="D1825" s="184"/>
      <c r="E1825" s="184"/>
      <c r="F1825" s="85"/>
      <c r="G1825" s="184"/>
    </row>
    <row r="1826" spans="1:7" ht="12.75">
      <c r="A1826" s="85"/>
      <c r="B1826" s="184"/>
      <c r="C1826" s="180"/>
      <c r="D1826" s="184"/>
      <c r="E1826" s="184"/>
      <c r="F1826" s="85"/>
      <c r="G1826" s="184"/>
    </row>
    <row r="1827" spans="1:7" ht="12.75">
      <c r="A1827" s="85"/>
      <c r="B1827" s="184"/>
      <c r="C1827" s="180"/>
      <c r="D1827" s="184"/>
      <c r="E1827" s="184"/>
      <c r="F1827" s="85"/>
      <c r="G1827" s="184"/>
    </row>
    <row r="1828" spans="1:7" ht="12.75">
      <c r="A1828" s="85"/>
      <c r="B1828" s="184"/>
      <c r="C1828" s="180"/>
      <c r="D1828" s="184"/>
      <c r="E1828" s="184"/>
      <c r="F1828" s="85"/>
      <c r="G1828" s="184"/>
    </row>
    <row r="1829" spans="1:7" ht="12.75">
      <c r="A1829" s="85"/>
      <c r="B1829" s="184"/>
      <c r="C1829" s="180"/>
      <c r="D1829" s="184"/>
      <c r="E1829" s="184"/>
      <c r="F1829" s="85"/>
      <c r="G1829" s="184"/>
    </row>
    <row r="1830" spans="1:7" ht="12.75">
      <c r="A1830" s="85"/>
      <c r="B1830" s="184"/>
      <c r="C1830" s="180"/>
      <c r="D1830" s="184"/>
      <c r="E1830" s="184"/>
      <c r="F1830" s="85"/>
      <c r="G1830" s="184"/>
    </row>
    <row r="1831" spans="1:7" ht="12.75">
      <c r="A1831" s="85"/>
      <c r="B1831" s="184"/>
      <c r="C1831" s="180"/>
      <c r="D1831" s="184"/>
      <c r="E1831" s="184"/>
      <c r="F1831" s="85"/>
      <c r="G1831" s="184"/>
    </row>
    <row r="1832" spans="1:7" ht="12.75">
      <c r="A1832" s="85"/>
      <c r="B1832" s="184"/>
      <c r="C1832" s="180"/>
      <c r="D1832" s="184"/>
      <c r="E1832" s="184"/>
      <c r="F1832" s="85"/>
      <c r="G1832" s="184"/>
    </row>
    <row r="1833" spans="1:7" ht="12.75">
      <c r="A1833" s="85"/>
      <c r="B1833" s="184"/>
      <c r="C1833" s="180"/>
      <c r="D1833" s="184"/>
      <c r="E1833" s="184"/>
      <c r="F1833" s="85"/>
      <c r="G1833" s="184"/>
    </row>
    <row r="1834" spans="1:7" ht="12.75">
      <c r="A1834" s="85"/>
      <c r="B1834" s="184"/>
      <c r="C1834" s="180"/>
      <c r="D1834" s="184"/>
      <c r="E1834" s="184"/>
      <c r="F1834" s="85"/>
      <c r="G1834" s="184"/>
    </row>
    <row r="1835" spans="1:7" ht="12.75">
      <c r="A1835" s="85"/>
      <c r="B1835" s="184"/>
      <c r="C1835" s="180"/>
      <c r="D1835" s="184"/>
      <c r="E1835" s="184"/>
      <c r="F1835" s="85"/>
      <c r="G1835" s="184"/>
    </row>
    <row r="1836" spans="1:7" ht="12.75">
      <c r="A1836" s="85"/>
      <c r="B1836" s="184"/>
      <c r="C1836" s="180"/>
      <c r="D1836" s="184"/>
      <c r="E1836" s="184"/>
      <c r="F1836" s="85"/>
      <c r="G1836" s="184"/>
    </row>
    <row r="1837" spans="1:7" ht="12.75">
      <c r="A1837" s="85"/>
      <c r="B1837" s="184"/>
      <c r="C1837" s="180"/>
      <c r="D1837" s="184"/>
      <c r="E1837" s="184"/>
      <c r="F1837" s="85"/>
      <c r="G1837" s="184"/>
    </row>
    <row r="1838" spans="1:7" ht="12.75">
      <c r="A1838" s="85"/>
      <c r="B1838" s="184"/>
      <c r="C1838" s="180"/>
      <c r="D1838" s="184"/>
      <c r="E1838" s="184"/>
      <c r="F1838" s="85"/>
      <c r="G1838" s="184"/>
    </row>
    <row r="1839" spans="1:7" ht="12.75">
      <c r="A1839" s="85"/>
      <c r="B1839" s="184"/>
      <c r="C1839" s="180"/>
      <c r="D1839" s="184"/>
      <c r="E1839" s="184"/>
      <c r="F1839" s="85"/>
      <c r="G1839" s="184"/>
    </row>
    <row r="1840" spans="1:7" ht="12.75">
      <c r="A1840" s="85"/>
      <c r="B1840" s="184"/>
      <c r="C1840" s="180"/>
      <c r="D1840" s="184"/>
      <c r="E1840" s="184"/>
      <c r="F1840" s="85"/>
      <c r="G1840" s="184"/>
    </row>
    <row r="1841" spans="1:7" ht="12.75">
      <c r="A1841" s="85"/>
      <c r="B1841" s="184"/>
      <c r="C1841" s="180"/>
      <c r="D1841" s="184"/>
      <c r="E1841" s="184"/>
      <c r="F1841" s="85"/>
      <c r="G1841" s="184"/>
    </row>
    <row r="1842" spans="1:7" ht="12.75">
      <c r="A1842" s="85"/>
      <c r="B1842" s="184"/>
      <c r="C1842" s="180"/>
      <c r="D1842" s="184"/>
      <c r="E1842" s="184"/>
      <c r="F1842" s="85"/>
      <c r="G1842" s="184"/>
    </row>
    <row r="1843" spans="1:7" ht="12.75">
      <c r="A1843" s="85"/>
      <c r="B1843" s="184"/>
      <c r="C1843" s="180"/>
      <c r="D1843" s="184"/>
      <c r="E1843" s="184"/>
      <c r="F1843" s="85"/>
      <c r="G1843" s="184"/>
    </row>
    <row r="1844" spans="1:7" ht="12.75">
      <c r="A1844" s="85"/>
      <c r="B1844" s="184"/>
      <c r="C1844" s="180"/>
      <c r="D1844" s="184"/>
      <c r="E1844" s="184"/>
      <c r="F1844" s="85"/>
      <c r="G1844" s="184"/>
    </row>
    <row r="1845" spans="1:7" ht="12.75">
      <c r="A1845" s="85"/>
      <c r="B1845" s="184"/>
      <c r="C1845" s="180"/>
      <c r="D1845" s="184"/>
      <c r="E1845" s="184"/>
      <c r="F1845" s="85"/>
      <c r="G1845" s="184"/>
    </row>
    <row r="1846" spans="1:7" ht="12.75">
      <c r="A1846" s="85"/>
      <c r="B1846" s="184"/>
      <c r="C1846" s="180"/>
      <c r="D1846" s="184"/>
      <c r="E1846" s="184"/>
      <c r="F1846" s="85"/>
      <c r="G1846" s="184"/>
    </row>
    <row r="1847" spans="1:7" ht="12.75">
      <c r="A1847" s="85"/>
      <c r="B1847" s="184"/>
      <c r="C1847" s="180"/>
      <c r="D1847" s="184"/>
      <c r="E1847" s="184"/>
      <c r="F1847" s="85"/>
      <c r="G1847" s="184"/>
    </row>
    <row r="1848" spans="1:7" ht="12.75">
      <c r="A1848" s="85"/>
      <c r="B1848" s="184"/>
      <c r="C1848" s="180"/>
      <c r="D1848" s="184"/>
      <c r="E1848" s="184"/>
      <c r="F1848" s="85"/>
      <c r="G1848" s="184"/>
    </row>
    <row r="1849" spans="1:7" ht="12.75">
      <c r="A1849" s="85"/>
      <c r="B1849" s="184"/>
      <c r="C1849" s="180"/>
      <c r="D1849" s="184"/>
      <c r="E1849" s="184"/>
      <c r="F1849" s="85"/>
      <c r="G1849" s="184"/>
    </row>
    <row r="1850" spans="1:7" ht="12.75">
      <c r="A1850" s="85"/>
      <c r="B1850" s="184"/>
      <c r="C1850" s="180"/>
      <c r="D1850" s="184"/>
      <c r="E1850" s="184"/>
      <c r="F1850" s="85"/>
      <c r="G1850" s="184"/>
    </row>
    <row r="1851" spans="1:7" ht="12.75">
      <c r="A1851" s="85"/>
      <c r="B1851" s="184"/>
      <c r="C1851" s="180"/>
      <c r="D1851" s="184"/>
      <c r="E1851" s="184"/>
      <c r="F1851" s="85"/>
      <c r="G1851" s="184"/>
    </row>
    <row r="1852" spans="1:7" ht="12.75">
      <c r="A1852" s="85"/>
      <c r="B1852" s="184"/>
      <c r="C1852" s="180"/>
      <c r="D1852" s="184"/>
      <c r="E1852" s="184"/>
      <c r="F1852" s="85"/>
      <c r="G1852" s="184"/>
    </row>
    <row r="1853" spans="1:7" ht="12.75">
      <c r="A1853" s="85"/>
      <c r="B1853" s="184"/>
      <c r="C1853" s="180"/>
      <c r="D1853" s="184"/>
      <c r="E1853" s="184"/>
      <c r="F1853" s="85"/>
      <c r="G1853" s="184"/>
    </row>
    <row r="1854" spans="1:7" ht="12.75">
      <c r="A1854" s="85"/>
      <c r="B1854" s="184"/>
      <c r="C1854" s="180"/>
      <c r="D1854" s="184"/>
      <c r="E1854" s="184"/>
      <c r="F1854" s="85"/>
      <c r="G1854" s="184"/>
    </row>
    <row r="1855" spans="1:7" ht="12.75">
      <c r="A1855" s="85"/>
      <c r="B1855" s="184"/>
      <c r="C1855" s="180"/>
      <c r="D1855" s="184"/>
      <c r="E1855" s="184"/>
      <c r="F1855" s="85"/>
      <c r="G1855" s="184"/>
    </row>
    <row r="1856" spans="1:7" ht="12.75">
      <c r="A1856" s="85"/>
      <c r="B1856" s="184"/>
      <c r="C1856" s="180"/>
      <c r="D1856" s="184"/>
      <c r="E1856" s="184"/>
      <c r="F1856" s="85"/>
      <c r="G1856" s="184"/>
    </row>
    <row r="1857" spans="1:7" ht="12.75">
      <c r="A1857" s="85"/>
      <c r="B1857" s="184"/>
      <c r="C1857" s="180"/>
      <c r="D1857" s="184"/>
      <c r="E1857" s="184"/>
      <c r="F1857" s="85"/>
      <c r="G1857" s="184"/>
    </row>
    <row r="1858" spans="1:7" ht="12.75">
      <c r="A1858" s="85"/>
      <c r="B1858" s="184"/>
      <c r="C1858" s="180"/>
      <c r="D1858" s="184"/>
      <c r="E1858" s="184"/>
      <c r="F1858" s="85"/>
      <c r="G1858" s="184"/>
    </row>
    <row r="1859" spans="1:7" ht="12.75">
      <c r="A1859" s="85"/>
      <c r="B1859" s="184"/>
      <c r="C1859" s="180"/>
      <c r="D1859" s="184"/>
      <c r="E1859" s="184"/>
      <c r="F1859" s="85"/>
      <c r="G1859" s="184"/>
    </row>
    <row r="1860" spans="1:7" ht="12.75">
      <c r="A1860" s="85"/>
      <c r="B1860" s="184"/>
      <c r="C1860" s="180"/>
      <c r="D1860" s="184"/>
      <c r="E1860" s="184"/>
      <c r="F1860" s="85"/>
      <c r="G1860" s="184"/>
    </row>
    <row r="1861" spans="1:7" ht="12.75">
      <c r="A1861" s="85"/>
      <c r="B1861" s="184"/>
      <c r="C1861" s="180"/>
      <c r="D1861" s="184"/>
      <c r="E1861" s="184"/>
      <c r="F1861" s="85"/>
      <c r="G1861" s="184"/>
    </row>
    <row r="1862" spans="1:7" ht="12.75">
      <c r="A1862" s="85"/>
      <c r="B1862" s="184"/>
      <c r="C1862" s="180"/>
      <c r="D1862" s="184"/>
      <c r="E1862" s="184"/>
      <c r="F1862" s="85"/>
      <c r="G1862" s="184"/>
    </row>
    <row r="1863" spans="1:7" ht="12.75">
      <c r="A1863" s="85"/>
      <c r="B1863" s="184"/>
      <c r="C1863" s="180"/>
      <c r="D1863" s="184"/>
      <c r="E1863" s="184"/>
      <c r="F1863" s="85"/>
      <c r="G1863" s="184"/>
    </row>
    <row r="1864" spans="1:7" ht="12.75">
      <c r="A1864" s="85"/>
      <c r="B1864" s="184"/>
      <c r="C1864" s="180"/>
      <c r="D1864" s="184"/>
      <c r="E1864" s="184"/>
      <c r="F1864" s="85"/>
      <c r="G1864" s="184"/>
    </row>
    <row r="1865" spans="1:7" ht="12.75">
      <c r="A1865" s="85"/>
      <c r="B1865" s="184"/>
      <c r="C1865" s="180"/>
      <c r="D1865" s="184"/>
      <c r="E1865" s="184"/>
      <c r="F1865" s="85"/>
      <c r="G1865" s="184"/>
    </row>
    <row r="1866" spans="1:7" ht="12.75">
      <c r="A1866" s="85"/>
      <c r="B1866" s="184"/>
      <c r="C1866" s="180"/>
      <c r="D1866" s="184"/>
      <c r="E1866" s="184"/>
      <c r="F1866" s="85"/>
      <c r="G1866" s="184"/>
    </row>
    <row r="1867" spans="1:7" ht="12.75">
      <c r="A1867" s="85"/>
      <c r="B1867" s="184"/>
      <c r="C1867" s="180"/>
      <c r="D1867" s="184"/>
      <c r="E1867" s="184"/>
      <c r="F1867" s="85"/>
      <c r="G1867" s="184"/>
    </row>
    <row r="1868" spans="1:7" ht="12.75">
      <c r="A1868" s="85"/>
      <c r="B1868" s="184"/>
      <c r="C1868" s="180"/>
      <c r="D1868" s="184"/>
      <c r="E1868" s="184"/>
      <c r="F1868" s="85"/>
      <c r="G1868" s="184"/>
    </row>
    <row r="1869" spans="1:7" ht="12.75">
      <c r="A1869" s="85"/>
      <c r="B1869" s="184"/>
      <c r="C1869" s="180"/>
      <c r="D1869" s="184"/>
      <c r="E1869" s="184"/>
      <c r="F1869" s="85"/>
      <c r="G1869" s="184"/>
    </row>
    <row r="1870" spans="1:7" ht="12.75">
      <c r="A1870" s="85"/>
      <c r="B1870" s="184"/>
      <c r="C1870" s="180"/>
      <c r="D1870" s="184"/>
      <c r="E1870" s="184"/>
      <c r="F1870" s="85"/>
      <c r="G1870" s="184"/>
    </row>
    <row r="1871" spans="1:7" ht="12.75">
      <c r="A1871" s="85"/>
      <c r="B1871" s="184"/>
      <c r="C1871" s="180"/>
      <c r="D1871" s="184"/>
      <c r="E1871" s="184"/>
      <c r="F1871" s="85"/>
      <c r="G1871" s="184"/>
    </row>
    <row r="1872" spans="1:7" ht="12.75">
      <c r="A1872" s="85"/>
      <c r="B1872" s="184"/>
      <c r="C1872" s="180"/>
      <c r="D1872" s="184"/>
      <c r="E1872" s="184"/>
      <c r="F1872" s="85"/>
      <c r="G1872" s="184"/>
    </row>
    <row r="1873" spans="1:7" ht="12.75">
      <c r="A1873" s="85"/>
      <c r="B1873" s="184"/>
      <c r="C1873" s="180"/>
      <c r="D1873" s="184"/>
      <c r="E1873" s="184"/>
      <c r="F1873" s="85"/>
      <c r="G1873" s="184"/>
    </row>
    <row r="1874" spans="1:7" ht="12.75">
      <c r="A1874" s="85"/>
      <c r="B1874" s="184"/>
      <c r="C1874" s="180"/>
      <c r="D1874" s="184"/>
      <c r="E1874" s="184"/>
      <c r="F1874" s="85"/>
      <c r="G1874" s="184"/>
    </row>
    <row r="1875" spans="1:7" ht="12.75">
      <c r="A1875" s="85"/>
      <c r="B1875" s="184"/>
      <c r="C1875" s="180"/>
      <c r="D1875" s="184"/>
      <c r="E1875" s="184"/>
      <c r="F1875" s="85"/>
      <c r="G1875" s="184"/>
    </row>
    <row r="1876" spans="1:7" ht="12.75">
      <c r="A1876" s="85"/>
      <c r="B1876" s="184"/>
      <c r="C1876" s="180"/>
      <c r="D1876" s="184"/>
      <c r="E1876" s="184"/>
      <c r="F1876" s="85"/>
      <c r="G1876" s="184"/>
    </row>
    <row r="1877" spans="1:7" ht="12.75">
      <c r="A1877" s="85"/>
      <c r="B1877" s="184"/>
      <c r="C1877" s="180"/>
      <c r="D1877" s="184"/>
      <c r="E1877" s="184"/>
      <c r="F1877" s="85"/>
      <c r="G1877" s="184"/>
    </row>
    <row r="1878" spans="1:7" ht="12.75">
      <c r="A1878" s="85"/>
      <c r="B1878" s="184"/>
      <c r="C1878" s="180"/>
      <c r="D1878" s="184"/>
      <c r="E1878" s="184"/>
      <c r="F1878" s="85"/>
      <c r="G1878" s="184"/>
    </row>
    <row r="1879" spans="1:7" ht="12.75">
      <c r="A1879" s="85"/>
      <c r="B1879" s="184"/>
      <c r="C1879" s="180"/>
      <c r="D1879" s="184"/>
      <c r="E1879" s="184"/>
      <c r="F1879" s="85"/>
      <c r="G1879" s="184"/>
    </row>
    <row r="1880" spans="1:7" ht="12.75">
      <c r="A1880" s="85"/>
      <c r="B1880" s="184"/>
      <c r="C1880" s="180"/>
      <c r="D1880" s="184"/>
      <c r="E1880" s="184"/>
      <c r="F1880" s="85"/>
      <c r="G1880" s="184"/>
    </row>
    <row r="1881" spans="1:7" ht="12.75">
      <c r="A1881" s="85"/>
      <c r="B1881" s="184"/>
      <c r="C1881" s="180"/>
      <c r="D1881" s="184"/>
      <c r="E1881" s="184"/>
      <c r="F1881" s="85"/>
      <c r="G1881" s="184"/>
    </row>
    <row r="1882" spans="1:7" ht="12.75">
      <c r="A1882" s="85"/>
      <c r="B1882" s="184"/>
      <c r="C1882" s="180"/>
      <c r="D1882" s="184"/>
      <c r="E1882" s="184"/>
      <c r="F1882" s="85"/>
      <c r="G1882" s="184"/>
    </row>
    <row r="1883" spans="1:7" ht="12.75">
      <c r="A1883" s="85"/>
      <c r="B1883" s="184"/>
      <c r="C1883" s="180"/>
      <c r="D1883" s="184"/>
      <c r="E1883" s="184"/>
      <c r="F1883" s="85"/>
      <c r="G1883" s="184"/>
    </row>
    <row r="1884" spans="1:7" ht="12.75">
      <c r="A1884" s="85"/>
      <c r="B1884" s="184"/>
      <c r="C1884" s="180"/>
      <c r="D1884" s="184"/>
      <c r="E1884" s="184"/>
      <c r="F1884" s="85"/>
      <c r="G1884" s="184"/>
    </row>
    <row r="1885" spans="1:7" ht="12.75">
      <c r="A1885" s="85"/>
      <c r="B1885" s="184"/>
      <c r="C1885" s="180"/>
      <c r="D1885" s="184"/>
      <c r="E1885" s="184"/>
      <c r="F1885" s="85"/>
      <c r="G1885" s="184"/>
    </row>
    <row r="1886" spans="1:7" ht="12.75">
      <c r="A1886" s="85"/>
      <c r="B1886" s="184"/>
      <c r="C1886" s="180"/>
      <c r="D1886" s="184"/>
      <c r="E1886" s="184"/>
      <c r="F1886" s="85"/>
      <c r="G1886" s="184"/>
    </row>
    <row r="1887" spans="1:7" ht="12.75">
      <c r="A1887" s="85"/>
      <c r="B1887" s="184"/>
      <c r="C1887" s="180"/>
      <c r="D1887" s="184"/>
      <c r="E1887" s="184"/>
      <c r="F1887" s="85"/>
      <c r="G1887" s="184"/>
    </row>
    <row r="1888" spans="1:7" ht="12.75">
      <c r="A1888" s="85"/>
      <c r="B1888" s="184"/>
      <c r="C1888" s="180"/>
      <c r="D1888" s="184"/>
      <c r="E1888" s="184"/>
      <c r="F1888" s="85"/>
      <c r="G1888" s="184"/>
    </row>
    <row r="1889" spans="1:7" ht="12.75">
      <c r="A1889" s="85"/>
      <c r="B1889" s="184"/>
      <c r="C1889" s="180"/>
      <c r="D1889" s="184"/>
      <c r="E1889" s="184"/>
      <c r="F1889" s="85"/>
      <c r="G1889" s="184"/>
    </row>
    <row r="1890" spans="1:7" ht="12.75">
      <c r="A1890" s="85"/>
      <c r="B1890" s="184"/>
      <c r="C1890" s="180"/>
      <c r="D1890" s="184"/>
      <c r="E1890" s="184"/>
      <c r="F1890" s="85"/>
      <c r="G1890" s="184"/>
    </row>
    <row r="1891" spans="1:7" ht="12.75">
      <c r="A1891" s="85"/>
      <c r="B1891" s="184"/>
      <c r="C1891" s="180"/>
      <c r="D1891" s="184"/>
      <c r="E1891" s="184"/>
      <c r="F1891" s="85"/>
      <c r="G1891" s="184"/>
    </row>
    <row r="1892" spans="1:7" ht="12.75">
      <c r="A1892" s="85"/>
      <c r="B1892" s="184"/>
      <c r="C1892" s="180"/>
      <c r="D1892" s="184"/>
      <c r="E1892" s="184"/>
      <c r="F1892" s="85"/>
      <c r="G1892" s="184"/>
    </row>
    <row r="1893" spans="1:7" ht="12.75">
      <c r="A1893" s="85"/>
      <c r="B1893" s="184"/>
      <c r="C1893" s="180"/>
      <c r="D1893" s="184"/>
      <c r="E1893" s="184"/>
      <c r="F1893" s="85"/>
      <c r="G1893" s="184"/>
    </row>
    <row r="1894" spans="1:7" ht="12.75">
      <c r="A1894" s="85"/>
      <c r="B1894" s="184"/>
      <c r="C1894" s="180"/>
      <c r="D1894" s="184"/>
      <c r="E1894" s="184"/>
      <c r="F1894" s="85"/>
      <c r="G1894" s="184"/>
    </row>
    <row r="1895" spans="1:7" ht="12.75">
      <c r="A1895" s="85"/>
      <c r="B1895" s="184"/>
      <c r="C1895" s="180"/>
      <c r="D1895" s="184"/>
      <c r="E1895" s="184"/>
      <c r="F1895" s="85"/>
      <c r="G1895" s="184"/>
    </row>
    <row r="1896" spans="1:7" ht="12.75">
      <c r="A1896" s="85"/>
      <c r="B1896" s="184"/>
      <c r="C1896" s="180"/>
      <c r="D1896" s="184"/>
      <c r="E1896" s="184"/>
      <c r="F1896" s="85"/>
      <c r="G1896" s="184"/>
    </row>
    <row r="1897" spans="1:7" ht="12.75">
      <c r="A1897" s="85"/>
      <c r="B1897" s="184"/>
      <c r="C1897" s="180"/>
      <c r="D1897" s="184"/>
      <c r="E1897" s="184"/>
      <c r="F1897" s="85"/>
      <c r="G1897" s="184"/>
    </row>
    <row r="1898" spans="1:7" ht="12.75">
      <c r="A1898" s="85"/>
      <c r="B1898" s="184"/>
      <c r="C1898" s="180"/>
      <c r="D1898" s="184"/>
      <c r="E1898" s="184"/>
      <c r="F1898" s="85"/>
      <c r="G1898" s="184"/>
    </row>
    <row r="1899" spans="1:7" ht="12.75">
      <c r="A1899" s="85"/>
      <c r="B1899" s="184"/>
      <c r="C1899" s="180"/>
      <c r="D1899" s="184"/>
      <c r="E1899" s="184"/>
      <c r="F1899" s="85"/>
      <c r="G1899" s="184"/>
    </row>
    <row r="1900" spans="1:7" ht="12.75">
      <c r="A1900" s="85"/>
      <c r="B1900" s="184"/>
      <c r="C1900" s="180"/>
      <c r="D1900" s="184"/>
      <c r="E1900" s="184"/>
      <c r="F1900" s="85"/>
      <c r="G1900" s="184"/>
    </row>
    <row r="1901" spans="1:7" ht="12.75">
      <c r="A1901" s="85"/>
      <c r="B1901" s="184"/>
      <c r="C1901" s="180"/>
      <c r="D1901" s="184"/>
      <c r="E1901" s="184"/>
      <c r="F1901" s="85"/>
      <c r="G1901" s="184"/>
    </row>
    <row r="1902" spans="1:7" ht="12.75">
      <c r="A1902" s="85"/>
      <c r="B1902" s="184"/>
      <c r="C1902" s="180"/>
      <c r="D1902" s="184"/>
      <c r="E1902" s="184"/>
      <c r="F1902" s="85"/>
      <c r="G1902" s="184"/>
    </row>
    <row r="1903" spans="1:7" ht="12.75">
      <c r="A1903" s="85"/>
      <c r="B1903" s="184"/>
      <c r="C1903" s="180"/>
      <c r="D1903" s="184"/>
      <c r="E1903" s="184"/>
      <c r="F1903" s="85"/>
      <c r="G1903" s="184"/>
    </row>
    <row r="1904" spans="1:7" ht="12.75">
      <c r="A1904" s="85"/>
      <c r="B1904" s="184"/>
      <c r="C1904" s="180"/>
      <c r="D1904" s="184"/>
      <c r="E1904" s="184"/>
      <c r="F1904" s="85"/>
      <c r="G1904" s="184"/>
    </row>
    <row r="1905" spans="1:7" ht="12.75">
      <c r="A1905" s="85"/>
      <c r="B1905" s="184"/>
      <c r="C1905" s="180"/>
      <c r="D1905" s="184"/>
      <c r="E1905" s="184"/>
      <c r="F1905" s="85"/>
      <c r="G1905" s="184"/>
    </row>
    <row r="1906" spans="1:7" ht="12.75">
      <c r="A1906" s="85"/>
      <c r="B1906" s="184"/>
      <c r="C1906" s="180"/>
      <c r="D1906" s="184"/>
      <c r="E1906" s="184"/>
      <c r="F1906" s="85"/>
      <c r="G1906" s="184"/>
    </row>
    <row r="1907" spans="1:7" ht="12.75">
      <c r="A1907" s="85"/>
      <c r="B1907" s="184"/>
      <c r="C1907" s="180"/>
      <c r="D1907" s="184"/>
      <c r="E1907" s="184"/>
      <c r="F1907" s="85"/>
      <c r="G1907" s="184"/>
    </row>
    <row r="1908" spans="1:7" ht="12.75">
      <c r="A1908" s="85"/>
      <c r="B1908" s="184"/>
      <c r="C1908" s="180"/>
      <c r="D1908" s="184"/>
      <c r="E1908" s="184"/>
      <c r="F1908" s="85"/>
      <c r="G1908" s="184"/>
    </row>
    <row r="1909" spans="1:7" ht="12.75">
      <c r="A1909" s="85"/>
      <c r="B1909" s="184"/>
      <c r="C1909" s="180"/>
      <c r="D1909" s="184"/>
      <c r="E1909" s="184"/>
      <c r="F1909" s="85"/>
      <c r="G1909" s="184"/>
    </row>
    <row r="1910" spans="1:7" ht="12.75">
      <c r="A1910" s="85"/>
      <c r="B1910" s="184"/>
      <c r="C1910" s="180"/>
      <c r="D1910" s="184"/>
      <c r="E1910" s="184"/>
      <c r="F1910" s="85"/>
      <c r="G1910" s="184"/>
    </row>
    <row r="1911" spans="1:7" ht="12.75">
      <c r="A1911" s="85"/>
      <c r="B1911" s="184"/>
      <c r="C1911" s="180"/>
      <c r="D1911" s="184"/>
      <c r="E1911" s="184"/>
      <c r="F1911" s="85"/>
      <c r="G1911" s="184"/>
    </row>
    <row r="1912" spans="1:7" ht="12.75">
      <c r="A1912" s="85"/>
      <c r="B1912" s="184"/>
      <c r="C1912" s="180"/>
      <c r="D1912" s="184"/>
      <c r="E1912" s="184"/>
      <c r="F1912" s="85"/>
      <c r="G1912" s="184"/>
    </row>
    <row r="1913" spans="1:7" ht="12.75">
      <c r="A1913" s="85"/>
      <c r="B1913" s="184"/>
      <c r="C1913" s="180"/>
      <c r="D1913" s="184"/>
      <c r="E1913" s="184"/>
      <c r="F1913" s="85"/>
      <c r="G1913" s="184"/>
    </row>
    <row r="1914" spans="1:7" ht="12.75">
      <c r="A1914" s="85"/>
      <c r="B1914" s="184"/>
      <c r="C1914" s="180"/>
      <c r="D1914" s="184"/>
      <c r="E1914" s="184"/>
      <c r="F1914" s="85"/>
      <c r="G1914" s="184"/>
    </row>
    <row r="1915" spans="1:7" ht="12.75">
      <c r="A1915" s="85"/>
      <c r="B1915" s="184"/>
      <c r="C1915" s="180"/>
      <c r="D1915" s="184"/>
      <c r="E1915" s="184"/>
      <c r="F1915" s="85"/>
      <c r="G1915" s="184"/>
    </row>
    <row r="1916" spans="1:7" ht="12.75">
      <c r="A1916" s="85"/>
      <c r="B1916" s="184"/>
      <c r="C1916" s="180"/>
      <c r="D1916" s="184"/>
      <c r="E1916" s="184"/>
      <c r="F1916" s="85"/>
      <c r="G1916" s="184"/>
    </row>
    <row r="1917" spans="1:7" ht="12.75">
      <c r="A1917" s="85"/>
      <c r="B1917" s="184"/>
      <c r="C1917" s="180"/>
      <c r="D1917" s="184"/>
      <c r="E1917" s="184"/>
      <c r="F1917" s="85"/>
      <c r="G1917" s="184"/>
    </row>
    <row r="1918" spans="1:7" ht="12.75">
      <c r="A1918" s="85"/>
      <c r="B1918" s="184"/>
      <c r="C1918" s="180"/>
      <c r="D1918" s="184"/>
      <c r="E1918" s="184"/>
      <c r="F1918" s="85"/>
      <c r="G1918" s="184"/>
    </row>
    <row r="1919" spans="1:7" ht="12.75">
      <c r="A1919" s="85"/>
      <c r="B1919" s="184"/>
      <c r="C1919" s="180"/>
      <c r="D1919" s="184"/>
      <c r="E1919" s="184"/>
      <c r="F1919" s="85"/>
      <c r="G1919" s="184"/>
    </row>
    <row r="1920" spans="1:7" ht="12.75">
      <c r="A1920" s="85"/>
      <c r="B1920" s="184"/>
      <c r="C1920" s="180"/>
      <c r="D1920" s="184"/>
      <c r="E1920" s="184"/>
      <c r="F1920" s="85"/>
      <c r="G1920" s="184"/>
    </row>
    <row r="1921" spans="1:7" ht="12.75">
      <c r="A1921" s="85"/>
      <c r="B1921" s="184"/>
      <c r="C1921" s="180"/>
      <c r="D1921" s="184"/>
      <c r="E1921" s="184"/>
      <c r="F1921" s="85"/>
      <c r="G1921" s="184"/>
    </row>
    <row r="1922" spans="1:7" ht="12.75">
      <c r="A1922" s="85"/>
      <c r="B1922" s="184"/>
      <c r="C1922" s="180"/>
      <c r="D1922" s="184"/>
      <c r="E1922" s="184"/>
      <c r="F1922" s="85"/>
      <c r="G1922" s="184"/>
    </row>
    <row r="1923" spans="1:7" ht="12.75">
      <c r="A1923" s="85"/>
      <c r="B1923" s="184"/>
      <c r="C1923" s="180"/>
      <c r="D1923" s="184"/>
      <c r="E1923" s="184"/>
      <c r="F1923" s="85"/>
      <c r="G1923" s="184"/>
    </row>
    <row r="1924" spans="1:7" ht="12.75">
      <c r="A1924" s="85"/>
      <c r="B1924" s="184"/>
      <c r="C1924" s="180"/>
      <c r="D1924" s="184"/>
      <c r="E1924" s="184"/>
      <c r="F1924" s="85"/>
      <c r="G1924" s="184"/>
    </row>
    <row r="1925" spans="1:7" ht="12.75">
      <c r="A1925" s="85"/>
      <c r="B1925" s="184"/>
      <c r="C1925" s="180"/>
      <c r="D1925" s="184"/>
      <c r="E1925" s="184"/>
      <c r="F1925" s="85"/>
      <c r="G1925" s="184"/>
    </row>
    <row r="1926" spans="1:7" ht="12.75">
      <c r="A1926" s="85"/>
      <c r="B1926" s="184"/>
      <c r="C1926" s="180"/>
      <c r="D1926" s="184"/>
      <c r="E1926" s="184"/>
      <c r="F1926" s="85"/>
      <c r="G1926" s="184"/>
    </row>
    <row r="1927" spans="1:7" ht="12.75">
      <c r="A1927" s="85"/>
      <c r="B1927" s="184"/>
      <c r="C1927" s="180"/>
      <c r="D1927" s="184"/>
      <c r="E1927" s="184"/>
      <c r="F1927" s="85"/>
      <c r="G1927" s="184"/>
    </row>
    <row r="1928" spans="1:7" ht="12.75">
      <c r="A1928" s="85"/>
      <c r="B1928" s="184"/>
      <c r="C1928" s="180"/>
      <c r="D1928" s="184"/>
      <c r="E1928" s="184"/>
      <c r="F1928" s="85"/>
      <c r="G1928" s="184"/>
    </row>
    <row r="1929" spans="1:7" ht="12.75">
      <c r="A1929" s="85"/>
      <c r="B1929" s="184"/>
      <c r="C1929" s="180"/>
      <c r="D1929" s="184"/>
      <c r="E1929" s="184"/>
      <c r="F1929" s="85"/>
      <c r="G1929" s="184"/>
    </row>
    <row r="1930" spans="1:7" ht="12.75">
      <c r="A1930" s="85"/>
      <c r="B1930" s="184"/>
      <c r="C1930" s="180"/>
      <c r="D1930" s="184"/>
      <c r="E1930" s="184"/>
      <c r="F1930" s="85"/>
      <c r="G1930" s="184"/>
    </row>
    <row r="1931" spans="1:7" ht="12.75">
      <c r="A1931" s="85"/>
      <c r="B1931" s="184"/>
      <c r="C1931" s="180"/>
      <c r="D1931" s="184"/>
      <c r="E1931" s="184"/>
      <c r="F1931" s="85"/>
      <c r="G1931" s="184"/>
    </row>
    <row r="1932" spans="1:7" ht="12.75">
      <c r="A1932" s="85"/>
      <c r="B1932" s="184"/>
      <c r="C1932" s="180"/>
      <c r="D1932" s="184"/>
      <c r="E1932" s="184"/>
      <c r="F1932" s="85"/>
      <c r="G1932" s="184"/>
    </row>
    <row r="1933" spans="1:7" ht="12.75">
      <c r="A1933" s="85"/>
      <c r="B1933" s="184"/>
      <c r="C1933" s="180"/>
      <c r="D1933" s="184"/>
      <c r="E1933" s="184"/>
      <c r="F1933" s="85"/>
      <c r="G1933" s="184"/>
    </row>
    <row r="1934" spans="1:7" ht="12.75">
      <c r="A1934" s="85"/>
      <c r="B1934" s="184"/>
      <c r="C1934" s="180"/>
      <c r="D1934" s="184"/>
      <c r="E1934" s="184"/>
      <c r="F1934" s="85"/>
      <c r="G1934" s="184"/>
    </row>
    <row r="1935" spans="1:7" ht="12.75">
      <c r="A1935" s="85"/>
      <c r="B1935" s="184"/>
      <c r="C1935" s="180"/>
      <c r="D1935" s="184"/>
      <c r="E1935" s="184"/>
      <c r="F1935" s="85"/>
      <c r="G1935" s="184"/>
    </row>
    <row r="1936" spans="1:7" ht="12.75">
      <c r="A1936" s="85"/>
      <c r="B1936" s="184"/>
      <c r="C1936" s="180"/>
      <c r="D1936" s="184"/>
      <c r="E1936" s="184"/>
      <c r="F1936" s="85"/>
      <c r="G1936" s="184"/>
    </row>
    <row r="1937" spans="1:7" ht="12.75">
      <c r="A1937" s="85"/>
      <c r="B1937" s="184"/>
      <c r="C1937" s="180"/>
      <c r="D1937" s="184"/>
      <c r="E1937" s="184"/>
      <c r="F1937" s="85"/>
      <c r="G1937" s="184"/>
    </row>
    <row r="1938" spans="1:7" ht="12.75">
      <c r="A1938" s="85"/>
      <c r="B1938" s="184"/>
      <c r="C1938" s="180"/>
      <c r="D1938" s="184"/>
      <c r="E1938" s="184"/>
      <c r="F1938" s="85"/>
      <c r="G1938" s="184"/>
    </row>
    <row r="1939" spans="1:7" ht="12.75">
      <c r="A1939" s="85"/>
      <c r="B1939" s="184"/>
      <c r="C1939" s="180"/>
      <c r="D1939" s="184"/>
      <c r="E1939" s="184"/>
      <c r="F1939" s="85"/>
      <c r="G1939" s="184"/>
    </row>
    <row r="1940" spans="1:7" ht="12.75">
      <c r="A1940" s="85"/>
      <c r="B1940" s="184"/>
      <c r="C1940" s="180"/>
      <c r="D1940" s="184"/>
      <c r="E1940" s="184"/>
      <c r="F1940" s="85"/>
      <c r="G1940" s="184"/>
    </row>
    <row r="1941" spans="1:7" ht="12.75">
      <c r="A1941" s="85"/>
      <c r="B1941" s="184"/>
      <c r="C1941" s="180"/>
      <c r="D1941" s="184"/>
      <c r="E1941" s="184"/>
      <c r="F1941" s="85"/>
      <c r="G1941" s="184"/>
    </row>
    <row r="1942" spans="1:7" ht="12.75">
      <c r="A1942" s="85"/>
      <c r="B1942" s="184"/>
      <c r="C1942" s="180"/>
      <c r="D1942" s="184"/>
      <c r="E1942" s="184"/>
      <c r="F1942" s="85"/>
      <c r="G1942" s="184"/>
    </row>
    <row r="1943" spans="1:7" ht="12.75">
      <c r="A1943" s="85"/>
      <c r="B1943" s="184"/>
      <c r="C1943" s="180"/>
      <c r="D1943" s="184"/>
      <c r="E1943" s="184"/>
      <c r="F1943" s="85"/>
      <c r="G1943" s="184"/>
    </row>
    <row r="1944" spans="1:7" ht="12.75">
      <c r="A1944" s="85"/>
      <c r="B1944" s="184"/>
      <c r="C1944" s="180"/>
      <c r="D1944" s="184"/>
      <c r="E1944" s="184"/>
      <c r="F1944" s="85"/>
      <c r="G1944" s="184"/>
    </row>
    <row r="1945" spans="1:7" ht="12.75">
      <c r="A1945" s="85"/>
      <c r="B1945" s="184"/>
      <c r="C1945" s="180"/>
      <c r="D1945" s="184"/>
      <c r="E1945" s="184"/>
      <c r="F1945" s="85"/>
      <c r="G1945" s="184"/>
    </row>
    <row r="1946" spans="1:7" ht="12.75">
      <c r="A1946" s="85"/>
      <c r="B1946" s="184"/>
      <c r="C1946" s="180"/>
      <c r="D1946" s="184"/>
      <c r="E1946" s="184"/>
      <c r="F1946" s="85"/>
      <c r="G1946" s="184"/>
    </row>
    <row r="1947" spans="1:7" ht="12.75">
      <c r="A1947" s="85"/>
      <c r="B1947" s="184"/>
      <c r="C1947" s="180"/>
      <c r="D1947" s="184"/>
      <c r="E1947" s="184"/>
      <c r="F1947" s="85"/>
      <c r="G1947" s="184"/>
    </row>
    <row r="1948" spans="1:7" ht="12.75">
      <c r="A1948" s="85"/>
      <c r="B1948" s="184"/>
      <c r="C1948" s="180"/>
      <c r="D1948" s="184"/>
      <c r="E1948" s="184"/>
      <c r="F1948" s="85"/>
      <c r="G1948" s="184"/>
    </row>
    <row r="1949" spans="1:7" ht="12.75">
      <c r="A1949" s="85"/>
      <c r="B1949" s="184"/>
      <c r="C1949" s="180"/>
      <c r="D1949" s="184"/>
      <c r="E1949" s="184"/>
      <c r="F1949" s="85"/>
      <c r="G1949" s="184"/>
    </row>
    <row r="1950" spans="1:7" ht="12.75">
      <c r="A1950" s="85"/>
      <c r="B1950" s="184"/>
      <c r="C1950" s="180"/>
      <c r="D1950" s="184"/>
      <c r="E1950" s="184"/>
      <c r="F1950" s="85"/>
      <c r="G1950" s="184"/>
    </row>
    <row r="1951" spans="1:7" ht="12.75">
      <c r="A1951" s="85"/>
      <c r="B1951" s="184"/>
      <c r="C1951" s="180"/>
      <c r="D1951" s="184"/>
      <c r="E1951" s="184"/>
      <c r="F1951" s="85"/>
      <c r="G1951" s="184"/>
    </row>
    <row r="1952" spans="1:7" ht="12.75">
      <c r="A1952" s="85"/>
      <c r="B1952" s="184"/>
      <c r="C1952" s="180"/>
      <c r="D1952" s="184"/>
      <c r="E1952" s="184"/>
      <c r="F1952" s="85"/>
      <c r="G1952" s="184"/>
    </row>
    <row r="1953" spans="1:7" ht="12.75">
      <c r="A1953" s="85"/>
      <c r="B1953" s="184"/>
      <c r="C1953" s="180"/>
      <c r="D1953" s="184"/>
      <c r="E1953" s="184"/>
      <c r="F1953" s="85"/>
      <c r="G1953" s="184"/>
    </row>
    <row r="1954" spans="1:7" ht="12.75">
      <c r="A1954" s="85"/>
      <c r="B1954" s="184"/>
      <c r="C1954" s="180"/>
      <c r="D1954" s="184"/>
      <c r="E1954" s="184"/>
      <c r="F1954" s="85"/>
      <c r="G1954" s="184"/>
    </row>
    <row r="1955" spans="1:7" ht="12.75">
      <c r="A1955" s="85"/>
      <c r="B1955" s="184"/>
      <c r="C1955" s="180"/>
      <c r="D1955" s="184"/>
      <c r="E1955" s="184"/>
      <c r="F1955" s="85"/>
      <c r="G1955" s="184"/>
    </row>
    <row r="1956" spans="1:7" ht="12.75">
      <c r="A1956" s="85"/>
      <c r="B1956" s="184"/>
      <c r="C1956" s="180"/>
      <c r="D1956" s="184"/>
      <c r="E1956" s="184"/>
      <c r="F1956" s="85"/>
      <c r="G1956" s="184"/>
    </row>
    <row r="1957" spans="1:7" ht="12.75">
      <c r="A1957" s="85"/>
      <c r="B1957" s="184"/>
      <c r="C1957" s="180"/>
      <c r="D1957" s="184"/>
      <c r="E1957" s="184"/>
      <c r="F1957" s="85"/>
      <c r="G1957" s="184"/>
    </row>
    <row r="1958" spans="1:7" ht="12.75">
      <c r="A1958" s="85"/>
      <c r="B1958" s="184"/>
      <c r="C1958" s="180"/>
      <c r="D1958" s="184"/>
      <c r="E1958" s="184"/>
      <c r="F1958" s="85"/>
      <c r="G1958" s="184"/>
    </row>
    <row r="1959" spans="1:7" ht="12.75">
      <c r="A1959" s="85"/>
      <c r="B1959" s="184"/>
      <c r="C1959" s="180"/>
      <c r="D1959" s="184"/>
      <c r="E1959" s="184"/>
      <c r="F1959" s="85"/>
      <c r="G1959" s="184"/>
    </row>
    <row r="1960" spans="1:7" ht="12.75">
      <c r="A1960" s="85"/>
      <c r="B1960" s="184"/>
      <c r="C1960" s="180"/>
      <c r="D1960" s="184"/>
      <c r="E1960" s="184"/>
      <c r="F1960" s="85"/>
      <c r="G1960" s="184"/>
    </row>
    <row r="1961" spans="1:7" ht="12.75">
      <c r="A1961" s="85"/>
      <c r="B1961" s="184"/>
      <c r="C1961" s="180"/>
      <c r="D1961" s="184"/>
      <c r="E1961" s="184"/>
      <c r="F1961" s="85"/>
      <c r="G1961" s="184"/>
    </row>
  </sheetData>
  <autoFilter ref="A1:G925">
    <filterColumn colId="2">
      <filters>
        <filter val="77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5"/>
  <sheetViews>
    <sheetView workbookViewId="0">
      <selection activeCell="C10" sqref="C10"/>
    </sheetView>
  </sheetViews>
  <sheetFormatPr baseColWidth="10" defaultColWidth="12.5703125" defaultRowHeight="15.75" customHeight="1"/>
  <sheetData>
    <row r="1" spans="1:6">
      <c r="A1" s="34" t="s">
        <v>4671</v>
      </c>
      <c r="B1" s="34" t="s">
        <v>657</v>
      </c>
      <c r="C1" s="34" t="s">
        <v>4739</v>
      </c>
    </row>
    <row r="2" spans="1:6">
      <c r="A2" s="34">
        <v>1</v>
      </c>
      <c r="B2" s="34">
        <v>1</v>
      </c>
      <c r="C2" s="284">
        <v>44638</v>
      </c>
      <c r="F2" s="284"/>
    </row>
    <row r="3" spans="1:6">
      <c r="A3" s="34">
        <v>2</v>
      </c>
      <c r="B3" s="34">
        <v>1</v>
      </c>
      <c r="C3" s="354">
        <f t="shared" ref="C3:C13" si="0">C2+7</f>
        <v>44645</v>
      </c>
      <c r="F3" s="284"/>
    </row>
    <row r="4" spans="1:6">
      <c r="A4" s="34">
        <v>3</v>
      </c>
      <c r="B4" s="34">
        <v>1</v>
      </c>
      <c r="C4" s="354">
        <f t="shared" si="0"/>
        <v>44652</v>
      </c>
    </row>
    <row r="5" spans="1:6">
      <c r="A5" s="34">
        <v>4</v>
      </c>
      <c r="B5" s="34">
        <v>1</v>
      </c>
      <c r="C5" s="354">
        <f t="shared" si="0"/>
        <v>44659</v>
      </c>
    </row>
    <row r="6" spans="1:6">
      <c r="A6" s="34">
        <v>5</v>
      </c>
      <c r="B6" s="34">
        <v>1</v>
      </c>
      <c r="C6" s="284">
        <f t="shared" si="0"/>
        <v>44666</v>
      </c>
    </row>
    <row r="7" spans="1:6">
      <c r="A7" s="34">
        <v>6</v>
      </c>
      <c r="B7" s="34">
        <v>1</v>
      </c>
      <c r="C7" s="354">
        <f t="shared" si="0"/>
        <v>44673</v>
      </c>
    </row>
    <row r="8" spans="1:6">
      <c r="A8" s="34">
        <v>7</v>
      </c>
      <c r="B8" s="34">
        <v>1</v>
      </c>
      <c r="C8" s="354">
        <f t="shared" si="0"/>
        <v>44680</v>
      </c>
    </row>
    <row r="9" spans="1:6">
      <c r="A9" s="34">
        <v>8</v>
      </c>
      <c r="B9" s="34">
        <v>1</v>
      </c>
      <c r="C9" s="354">
        <f t="shared" si="0"/>
        <v>44687</v>
      </c>
    </row>
    <row r="10" spans="1:6">
      <c r="A10" s="34">
        <v>9</v>
      </c>
      <c r="B10" s="34">
        <v>1</v>
      </c>
      <c r="C10" s="284">
        <f t="shared" si="0"/>
        <v>44694</v>
      </c>
    </row>
    <row r="11" spans="1:6">
      <c r="A11" s="34">
        <v>10</v>
      </c>
      <c r="B11" s="34">
        <v>1</v>
      </c>
      <c r="C11" s="354">
        <f t="shared" si="0"/>
        <v>44701</v>
      </c>
    </row>
    <row r="12" spans="1:6">
      <c r="A12" s="34">
        <v>11</v>
      </c>
      <c r="B12" s="34">
        <v>1</v>
      </c>
      <c r="C12" s="354">
        <f t="shared" si="0"/>
        <v>44708</v>
      </c>
    </row>
    <row r="13" spans="1:6">
      <c r="A13" s="34">
        <v>12</v>
      </c>
      <c r="B13" s="34">
        <v>1</v>
      </c>
      <c r="C13" s="354">
        <f t="shared" si="0"/>
        <v>44715</v>
      </c>
    </row>
    <row r="14" spans="1:6">
      <c r="A14" s="34">
        <v>13</v>
      </c>
      <c r="B14" s="34">
        <v>1</v>
      </c>
      <c r="C14" s="284">
        <v>44722</v>
      </c>
    </row>
    <row r="15" spans="1:6">
      <c r="A15" s="34">
        <v>14</v>
      </c>
      <c r="B15" s="34">
        <v>1</v>
      </c>
      <c r="C15" s="354">
        <f>C14+7</f>
        <v>44729</v>
      </c>
    </row>
    <row r="16" spans="1:6">
      <c r="A16" s="34">
        <v>15</v>
      </c>
      <c r="B16" s="34">
        <v>1</v>
      </c>
      <c r="C16" s="284">
        <v>44736</v>
      </c>
    </row>
    <row r="17" spans="1:3">
      <c r="A17" s="34">
        <v>16</v>
      </c>
      <c r="B17" s="34">
        <v>1</v>
      </c>
      <c r="C17" s="354">
        <f>C16+7</f>
        <v>44743</v>
      </c>
    </row>
    <row r="18" spans="1:3">
      <c r="A18" s="34">
        <v>17</v>
      </c>
      <c r="B18" s="34">
        <v>1</v>
      </c>
      <c r="C18" s="284">
        <v>44750</v>
      </c>
    </row>
    <row r="19" spans="1:3">
      <c r="A19" s="34">
        <v>18</v>
      </c>
      <c r="B19" s="34">
        <v>1</v>
      </c>
      <c r="C19" s="354">
        <f t="shared" ref="C19:C105" si="1">C18+7</f>
        <v>44757</v>
      </c>
    </row>
    <row r="20" spans="1:3">
      <c r="A20" s="34">
        <v>19</v>
      </c>
      <c r="B20" s="34">
        <v>1</v>
      </c>
      <c r="C20" s="354">
        <f t="shared" si="1"/>
        <v>44764</v>
      </c>
    </row>
    <row r="21" spans="1:3">
      <c r="A21" s="34">
        <v>20</v>
      </c>
      <c r="B21" s="34">
        <v>1</v>
      </c>
      <c r="C21" s="354">
        <f t="shared" si="1"/>
        <v>44771</v>
      </c>
    </row>
    <row r="22" spans="1:3">
      <c r="A22" s="34">
        <v>21</v>
      </c>
      <c r="B22" s="34">
        <v>1</v>
      </c>
      <c r="C22" s="354">
        <f t="shared" si="1"/>
        <v>44778</v>
      </c>
    </row>
    <row r="23" spans="1:3">
      <c r="A23" s="34">
        <v>22</v>
      </c>
      <c r="B23" s="34">
        <v>1</v>
      </c>
      <c r="C23" s="354">
        <f t="shared" si="1"/>
        <v>44785</v>
      </c>
    </row>
    <row r="24" spans="1:3">
      <c r="A24" s="34">
        <v>23</v>
      </c>
      <c r="B24" s="34">
        <v>1</v>
      </c>
      <c r="C24" s="354">
        <f t="shared" si="1"/>
        <v>44792</v>
      </c>
    </row>
    <row r="25" spans="1:3">
      <c r="A25" s="34">
        <v>24</v>
      </c>
      <c r="B25" s="34">
        <v>1</v>
      </c>
      <c r="C25" s="354">
        <f t="shared" si="1"/>
        <v>44799</v>
      </c>
    </row>
    <row r="26" spans="1:3">
      <c r="A26" s="34">
        <v>25</v>
      </c>
      <c r="B26" s="34">
        <v>1</v>
      </c>
      <c r="C26" s="354">
        <f t="shared" si="1"/>
        <v>44806</v>
      </c>
    </row>
    <row r="27" spans="1:3">
      <c r="A27" s="34">
        <v>26</v>
      </c>
      <c r="B27" s="34">
        <v>1</v>
      </c>
      <c r="C27" s="354">
        <f t="shared" si="1"/>
        <v>44813</v>
      </c>
    </row>
    <row r="28" spans="1:3">
      <c r="A28" s="34">
        <v>27</v>
      </c>
      <c r="B28" s="34">
        <v>1</v>
      </c>
      <c r="C28" s="354">
        <f t="shared" si="1"/>
        <v>44820</v>
      </c>
    </row>
    <row r="29" spans="1:3">
      <c r="A29" s="34">
        <v>28</v>
      </c>
      <c r="B29" s="34">
        <v>1</v>
      </c>
      <c r="C29" s="354">
        <f t="shared" si="1"/>
        <v>44827</v>
      </c>
    </row>
    <row r="30" spans="1:3">
      <c r="A30" s="34">
        <v>29</v>
      </c>
      <c r="B30" s="34">
        <v>1</v>
      </c>
      <c r="C30" s="354">
        <f t="shared" si="1"/>
        <v>44834</v>
      </c>
    </row>
    <row r="31" spans="1:3">
      <c r="A31" s="34">
        <v>30</v>
      </c>
      <c r="B31" s="34">
        <v>1</v>
      </c>
      <c r="C31" s="354">
        <f t="shared" si="1"/>
        <v>44841</v>
      </c>
    </row>
    <row r="32" spans="1:3">
      <c r="A32" s="34">
        <v>31</v>
      </c>
      <c r="B32" s="34">
        <v>1</v>
      </c>
      <c r="C32" s="354">
        <f t="shared" si="1"/>
        <v>44848</v>
      </c>
    </row>
    <row r="33" spans="1:3">
      <c r="A33" s="34">
        <v>32</v>
      </c>
      <c r="B33" s="34">
        <v>1</v>
      </c>
      <c r="C33" s="354">
        <f t="shared" si="1"/>
        <v>44855</v>
      </c>
    </row>
    <row r="34" spans="1:3">
      <c r="A34" s="34">
        <v>33</v>
      </c>
      <c r="B34" s="34">
        <v>1</v>
      </c>
      <c r="C34" s="354">
        <f t="shared" si="1"/>
        <v>44862</v>
      </c>
    </row>
    <row r="35" spans="1:3">
      <c r="A35" s="34">
        <v>34</v>
      </c>
      <c r="B35" s="34">
        <v>1</v>
      </c>
      <c r="C35" s="354">
        <f t="shared" si="1"/>
        <v>44869</v>
      </c>
    </row>
    <row r="36" spans="1:3">
      <c r="A36" s="34">
        <v>35</v>
      </c>
      <c r="B36" s="34">
        <v>1</v>
      </c>
      <c r="C36" s="354">
        <f t="shared" si="1"/>
        <v>44876</v>
      </c>
    </row>
    <row r="37" spans="1:3">
      <c r="A37" s="34">
        <v>36</v>
      </c>
      <c r="B37" s="34">
        <v>1</v>
      </c>
      <c r="C37" s="354">
        <f t="shared" si="1"/>
        <v>44883</v>
      </c>
    </row>
    <row r="38" spans="1:3">
      <c r="A38" s="34">
        <v>37</v>
      </c>
      <c r="B38" s="34">
        <v>1</v>
      </c>
      <c r="C38" s="354">
        <f t="shared" si="1"/>
        <v>44890</v>
      </c>
    </row>
    <row r="39" spans="1:3">
      <c r="A39" s="34">
        <v>38</v>
      </c>
      <c r="B39" s="34">
        <v>1</v>
      </c>
      <c r="C39" s="354">
        <f t="shared" si="1"/>
        <v>44897</v>
      </c>
    </row>
    <row r="40" spans="1:3">
      <c r="A40" s="34">
        <v>39</v>
      </c>
      <c r="B40" s="34">
        <v>1</v>
      </c>
      <c r="C40" s="354">
        <f t="shared" si="1"/>
        <v>44904</v>
      </c>
    </row>
    <row r="41" spans="1:3">
      <c r="A41" s="34">
        <v>40</v>
      </c>
      <c r="B41" s="34">
        <v>1</v>
      </c>
      <c r="C41" s="354">
        <f t="shared" si="1"/>
        <v>44911</v>
      </c>
    </row>
    <row r="42" spans="1:3">
      <c r="A42" s="34">
        <v>41</v>
      </c>
      <c r="B42" s="34">
        <v>1</v>
      </c>
      <c r="C42" s="354">
        <f t="shared" si="1"/>
        <v>44918</v>
      </c>
    </row>
    <row r="43" spans="1:3">
      <c r="A43" s="34">
        <v>42</v>
      </c>
      <c r="B43" s="34">
        <v>1</v>
      </c>
      <c r="C43" s="354">
        <f t="shared" si="1"/>
        <v>44925</v>
      </c>
    </row>
    <row r="44" spans="1:3">
      <c r="A44" s="34">
        <v>43</v>
      </c>
      <c r="B44" s="34">
        <v>1</v>
      </c>
      <c r="C44" s="354">
        <f t="shared" si="1"/>
        <v>44932</v>
      </c>
    </row>
    <row r="45" spans="1:3">
      <c r="A45" s="34">
        <v>44</v>
      </c>
      <c r="B45" s="34">
        <v>1</v>
      </c>
      <c r="C45" s="354">
        <f t="shared" si="1"/>
        <v>44939</v>
      </c>
    </row>
    <row r="46" spans="1:3">
      <c r="A46" s="34">
        <v>45</v>
      </c>
      <c r="B46" s="34">
        <v>1</v>
      </c>
      <c r="C46" s="354">
        <f t="shared" si="1"/>
        <v>44946</v>
      </c>
    </row>
    <row r="47" spans="1:3">
      <c r="A47" s="34">
        <v>46</v>
      </c>
      <c r="B47" s="34">
        <v>1</v>
      </c>
      <c r="C47" s="354">
        <f t="shared" si="1"/>
        <v>44953</v>
      </c>
    </row>
    <row r="48" spans="1:3">
      <c r="A48" s="34">
        <v>47</v>
      </c>
      <c r="B48" s="34">
        <v>1</v>
      </c>
      <c r="C48" s="354">
        <f t="shared" si="1"/>
        <v>44960</v>
      </c>
    </row>
    <row r="49" spans="1:3">
      <c r="A49" s="34">
        <v>48</v>
      </c>
      <c r="B49" s="34">
        <v>1</v>
      </c>
      <c r="C49" s="354">
        <f t="shared" si="1"/>
        <v>44967</v>
      </c>
    </row>
    <row r="50" spans="1:3">
      <c r="A50" s="34">
        <v>49</v>
      </c>
      <c r="B50" s="34">
        <v>1</v>
      </c>
      <c r="C50" s="354">
        <f t="shared" si="1"/>
        <v>44974</v>
      </c>
    </row>
    <row r="51" spans="1:3">
      <c r="A51" s="34">
        <v>50</v>
      </c>
      <c r="B51" s="34">
        <v>1</v>
      </c>
      <c r="C51" s="354">
        <f t="shared" si="1"/>
        <v>44981</v>
      </c>
    </row>
    <row r="52" spans="1:3">
      <c r="A52" s="34">
        <v>51</v>
      </c>
      <c r="B52" s="34">
        <v>1</v>
      </c>
      <c r="C52" s="354">
        <f t="shared" si="1"/>
        <v>44988</v>
      </c>
    </row>
    <row r="53" spans="1:3">
      <c r="A53" s="34">
        <v>52</v>
      </c>
      <c r="B53" s="34">
        <v>1</v>
      </c>
      <c r="C53" s="354">
        <f t="shared" si="1"/>
        <v>44995</v>
      </c>
    </row>
    <row r="54" spans="1:3">
      <c r="A54" s="34">
        <v>53</v>
      </c>
      <c r="B54" s="34">
        <v>1</v>
      </c>
      <c r="C54" s="354">
        <f t="shared" si="1"/>
        <v>45002</v>
      </c>
    </row>
    <row r="55" spans="1:3">
      <c r="A55" s="34">
        <v>54</v>
      </c>
      <c r="B55" s="34">
        <v>1</v>
      </c>
      <c r="C55" s="354">
        <f t="shared" si="1"/>
        <v>45009</v>
      </c>
    </row>
    <row r="56" spans="1:3">
      <c r="A56" s="34">
        <v>55</v>
      </c>
      <c r="B56" s="34">
        <v>1</v>
      </c>
      <c r="C56" s="354">
        <f t="shared" si="1"/>
        <v>45016</v>
      </c>
    </row>
    <row r="57" spans="1:3">
      <c r="A57" s="34">
        <v>56</v>
      </c>
      <c r="B57" s="34">
        <v>1</v>
      </c>
      <c r="C57" s="354">
        <f t="shared" si="1"/>
        <v>45023</v>
      </c>
    </row>
    <row r="58" spans="1:3">
      <c r="A58" s="34">
        <v>57</v>
      </c>
      <c r="B58" s="34">
        <v>1</v>
      </c>
      <c r="C58" s="354">
        <f t="shared" si="1"/>
        <v>45030</v>
      </c>
    </row>
    <row r="59" spans="1:3">
      <c r="A59" s="34">
        <v>58</v>
      </c>
      <c r="B59" s="34">
        <v>1</v>
      </c>
      <c r="C59" s="354">
        <f t="shared" si="1"/>
        <v>45037</v>
      </c>
    </row>
    <row r="60" spans="1:3">
      <c r="A60" s="34">
        <v>59</v>
      </c>
      <c r="B60" s="34">
        <v>1</v>
      </c>
      <c r="C60" s="354">
        <f t="shared" si="1"/>
        <v>45044</v>
      </c>
    </row>
    <row r="61" spans="1:3">
      <c r="A61" s="34">
        <v>60</v>
      </c>
      <c r="B61" s="34">
        <v>1</v>
      </c>
      <c r="C61" s="354">
        <f t="shared" si="1"/>
        <v>45051</v>
      </c>
    </row>
    <row r="62" spans="1:3">
      <c r="A62" s="34">
        <v>61</v>
      </c>
      <c r="B62" s="34">
        <v>1</v>
      </c>
      <c r="C62" s="354">
        <f t="shared" si="1"/>
        <v>45058</v>
      </c>
    </row>
    <row r="63" spans="1:3">
      <c r="A63" s="34">
        <v>62</v>
      </c>
      <c r="B63" s="34">
        <v>1</v>
      </c>
      <c r="C63" s="354">
        <f t="shared" si="1"/>
        <v>45065</v>
      </c>
    </row>
    <row r="64" spans="1:3">
      <c r="A64" s="34">
        <v>63</v>
      </c>
      <c r="B64" s="34">
        <v>1</v>
      </c>
      <c r="C64" s="354">
        <f t="shared" si="1"/>
        <v>45072</v>
      </c>
    </row>
    <row r="65" spans="1:3">
      <c r="A65" s="34">
        <v>64</v>
      </c>
      <c r="B65" s="34">
        <v>1</v>
      </c>
      <c r="C65" s="354">
        <f t="shared" si="1"/>
        <v>45079</v>
      </c>
    </row>
    <row r="66" spans="1:3">
      <c r="A66" s="34">
        <v>65</v>
      </c>
      <c r="B66" s="34">
        <v>1</v>
      </c>
      <c r="C66" s="354">
        <f t="shared" si="1"/>
        <v>45086</v>
      </c>
    </row>
    <row r="67" spans="1:3">
      <c r="A67" s="34">
        <v>66</v>
      </c>
      <c r="B67" s="34">
        <v>1</v>
      </c>
      <c r="C67" s="354">
        <f t="shared" si="1"/>
        <v>45093</v>
      </c>
    </row>
    <row r="68" spans="1:3">
      <c r="A68" s="34">
        <v>67</v>
      </c>
      <c r="B68" s="34">
        <v>1</v>
      </c>
      <c r="C68" s="354">
        <f t="shared" si="1"/>
        <v>45100</v>
      </c>
    </row>
    <row r="69" spans="1:3">
      <c r="A69" s="34">
        <v>68</v>
      </c>
      <c r="B69" s="34">
        <v>1</v>
      </c>
      <c r="C69" s="354">
        <f t="shared" si="1"/>
        <v>45107</v>
      </c>
    </row>
    <row r="70" spans="1:3">
      <c r="A70" s="34">
        <v>69</v>
      </c>
      <c r="B70" s="34">
        <v>1</v>
      </c>
      <c r="C70" s="354">
        <f t="shared" si="1"/>
        <v>45114</v>
      </c>
    </row>
    <row r="71" spans="1:3">
      <c r="A71" s="34">
        <v>70</v>
      </c>
      <c r="B71" s="34">
        <v>1</v>
      </c>
      <c r="C71" s="354">
        <f t="shared" si="1"/>
        <v>45121</v>
      </c>
    </row>
    <row r="72" spans="1:3">
      <c r="A72" s="34">
        <v>71</v>
      </c>
      <c r="B72" s="34">
        <v>1</v>
      </c>
      <c r="C72" s="354">
        <f t="shared" si="1"/>
        <v>45128</v>
      </c>
    </row>
    <row r="73" spans="1:3">
      <c r="A73" s="34">
        <v>72</v>
      </c>
      <c r="B73" s="34">
        <v>1</v>
      </c>
      <c r="C73" s="354">
        <f t="shared" si="1"/>
        <v>45135</v>
      </c>
    </row>
    <row r="74" spans="1:3">
      <c r="A74" s="34">
        <v>73</v>
      </c>
      <c r="B74" s="34">
        <v>1</v>
      </c>
      <c r="C74" s="354">
        <f t="shared" si="1"/>
        <v>45142</v>
      </c>
    </row>
    <row r="75" spans="1:3">
      <c r="A75" s="34">
        <v>74</v>
      </c>
      <c r="B75" s="34">
        <v>1</v>
      </c>
      <c r="C75" s="354">
        <f t="shared" si="1"/>
        <v>45149</v>
      </c>
    </row>
    <row r="76" spans="1:3">
      <c r="A76" s="34">
        <v>75</v>
      </c>
      <c r="B76" s="34">
        <v>1</v>
      </c>
      <c r="C76" s="354">
        <f t="shared" si="1"/>
        <v>45156</v>
      </c>
    </row>
    <row r="77" spans="1:3">
      <c r="A77" s="34">
        <v>76</v>
      </c>
      <c r="B77" s="34">
        <v>1</v>
      </c>
      <c r="C77" s="354">
        <f t="shared" si="1"/>
        <v>45163</v>
      </c>
    </row>
    <row r="78" spans="1:3">
      <c r="A78" s="34">
        <v>77</v>
      </c>
      <c r="B78" s="34">
        <v>1</v>
      </c>
      <c r="C78" s="354">
        <f t="shared" si="1"/>
        <v>45170</v>
      </c>
    </row>
    <row r="79" spans="1:3">
      <c r="A79" s="34">
        <v>78</v>
      </c>
      <c r="B79" s="34">
        <v>1</v>
      </c>
      <c r="C79" s="354">
        <f t="shared" si="1"/>
        <v>45177</v>
      </c>
    </row>
    <row r="80" spans="1:3">
      <c r="A80" s="34">
        <v>79</v>
      </c>
      <c r="B80" s="34">
        <v>1</v>
      </c>
      <c r="C80" s="354">
        <f t="shared" si="1"/>
        <v>45184</v>
      </c>
    </row>
    <row r="81" spans="1:3">
      <c r="A81" s="34">
        <v>80</v>
      </c>
      <c r="B81" s="34">
        <v>1</v>
      </c>
      <c r="C81" s="354">
        <f t="shared" si="1"/>
        <v>45191</v>
      </c>
    </row>
    <row r="82" spans="1:3">
      <c r="A82" s="34">
        <v>81</v>
      </c>
      <c r="B82" s="34">
        <v>1</v>
      </c>
      <c r="C82" s="354">
        <f t="shared" si="1"/>
        <v>45198</v>
      </c>
    </row>
    <row r="83" spans="1:3">
      <c r="A83" s="34">
        <v>82</v>
      </c>
      <c r="B83" s="34">
        <v>1</v>
      </c>
      <c r="C83" s="354">
        <f t="shared" si="1"/>
        <v>45205</v>
      </c>
    </row>
    <row r="84" spans="1:3">
      <c r="A84" s="34">
        <v>83</v>
      </c>
      <c r="B84" s="34">
        <v>1</v>
      </c>
      <c r="C84" s="354">
        <f t="shared" si="1"/>
        <v>45212</v>
      </c>
    </row>
    <row r="85" spans="1:3">
      <c r="A85" s="34">
        <v>84</v>
      </c>
      <c r="B85" s="34">
        <v>1</v>
      </c>
      <c r="C85" s="354">
        <f t="shared" si="1"/>
        <v>45219</v>
      </c>
    </row>
    <row r="86" spans="1:3">
      <c r="A86" s="34">
        <v>85</v>
      </c>
      <c r="B86" s="34">
        <v>1</v>
      </c>
      <c r="C86" s="354">
        <f t="shared" si="1"/>
        <v>45226</v>
      </c>
    </row>
    <row r="87" spans="1:3">
      <c r="A87" s="34">
        <v>86</v>
      </c>
      <c r="B87" s="34">
        <v>1</v>
      </c>
      <c r="C87" s="354">
        <f t="shared" si="1"/>
        <v>45233</v>
      </c>
    </row>
    <row r="88" spans="1:3">
      <c r="A88" s="34">
        <v>87</v>
      </c>
      <c r="B88" s="34">
        <v>1</v>
      </c>
      <c r="C88" s="354">
        <f t="shared" si="1"/>
        <v>45240</v>
      </c>
    </row>
    <row r="89" spans="1:3">
      <c r="A89" s="34">
        <v>88</v>
      </c>
      <c r="B89" s="34">
        <v>1</v>
      </c>
      <c r="C89" s="354">
        <f t="shared" si="1"/>
        <v>45247</v>
      </c>
    </row>
    <row r="90" spans="1:3">
      <c r="A90" s="34">
        <v>89</v>
      </c>
      <c r="B90" s="34">
        <v>1</v>
      </c>
      <c r="C90" s="354">
        <f t="shared" si="1"/>
        <v>45254</v>
      </c>
    </row>
    <row r="91" spans="1:3">
      <c r="A91" s="34">
        <v>90</v>
      </c>
      <c r="B91" s="34">
        <v>1</v>
      </c>
      <c r="C91" s="354">
        <f t="shared" si="1"/>
        <v>45261</v>
      </c>
    </row>
    <row r="92" spans="1:3">
      <c r="A92" s="34">
        <v>91</v>
      </c>
      <c r="B92" s="34">
        <v>1</v>
      </c>
      <c r="C92" s="354">
        <f t="shared" si="1"/>
        <v>45268</v>
      </c>
    </row>
    <row r="93" spans="1:3">
      <c r="A93" s="34">
        <v>92</v>
      </c>
      <c r="B93" s="34">
        <v>1</v>
      </c>
      <c r="C93" s="354">
        <f t="shared" si="1"/>
        <v>45275</v>
      </c>
    </row>
    <row r="94" spans="1:3">
      <c r="A94" s="34">
        <v>93</v>
      </c>
      <c r="B94" s="34">
        <v>1</v>
      </c>
      <c r="C94" s="354">
        <f t="shared" si="1"/>
        <v>45282</v>
      </c>
    </row>
    <row r="95" spans="1:3">
      <c r="A95" s="34">
        <v>94</v>
      </c>
      <c r="B95" s="34">
        <v>0</v>
      </c>
      <c r="C95" s="354">
        <f t="shared" si="1"/>
        <v>45289</v>
      </c>
    </row>
    <row r="96" spans="1:3">
      <c r="A96" s="34">
        <v>95</v>
      </c>
      <c r="B96" s="34">
        <v>0</v>
      </c>
      <c r="C96" s="354">
        <f t="shared" si="1"/>
        <v>45296</v>
      </c>
    </row>
    <row r="97" spans="1:3">
      <c r="A97" s="34">
        <v>96</v>
      </c>
      <c r="B97" s="34">
        <v>0</v>
      </c>
      <c r="C97" s="354">
        <f t="shared" si="1"/>
        <v>45303</v>
      </c>
    </row>
    <row r="98" spans="1:3">
      <c r="A98" s="34">
        <v>97</v>
      </c>
      <c r="B98" s="34">
        <v>0</v>
      </c>
      <c r="C98" s="354">
        <f t="shared" si="1"/>
        <v>45310</v>
      </c>
    </row>
    <row r="99" spans="1:3">
      <c r="A99" s="34">
        <v>98</v>
      </c>
      <c r="B99" s="34">
        <v>0</v>
      </c>
      <c r="C99" s="354">
        <f t="shared" si="1"/>
        <v>45317</v>
      </c>
    </row>
    <row r="100" spans="1:3">
      <c r="A100" s="34">
        <v>99</v>
      </c>
      <c r="B100" s="34">
        <v>0</v>
      </c>
      <c r="C100" s="354">
        <f t="shared" si="1"/>
        <v>45324</v>
      </c>
    </row>
    <row r="101" spans="1:3">
      <c r="A101" s="34">
        <v>100</v>
      </c>
      <c r="B101" s="34">
        <v>0</v>
      </c>
      <c r="C101" s="354">
        <f t="shared" si="1"/>
        <v>45331</v>
      </c>
    </row>
    <row r="102" spans="1:3">
      <c r="A102" s="34">
        <v>101</v>
      </c>
      <c r="B102" s="34">
        <v>0</v>
      </c>
      <c r="C102" s="354">
        <f t="shared" si="1"/>
        <v>45338</v>
      </c>
    </row>
    <row r="103" spans="1:3">
      <c r="A103" s="34">
        <v>102</v>
      </c>
      <c r="B103" s="34">
        <v>0</v>
      </c>
      <c r="C103" s="354">
        <f t="shared" si="1"/>
        <v>45345</v>
      </c>
    </row>
    <row r="104" spans="1:3">
      <c r="A104" s="34">
        <v>103</v>
      </c>
      <c r="B104" s="34">
        <v>0</v>
      </c>
      <c r="C104" s="354">
        <f t="shared" si="1"/>
        <v>45352</v>
      </c>
    </row>
    <row r="105" spans="1:3">
      <c r="A105" s="34">
        <v>104</v>
      </c>
      <c r="B105" s="34">
        <v>0</v>
      </c>
      <c r="C105" s="354">
        <f t="shared" si="1"/>
        <v>45359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8"/>
  <sheetViews>
    <sheetView workbookViewId="0"/>
  </sheetViews>
  <sheetFormatPr baseColWidth="10" defaultColWidth="12.5703125" defaultRowHeight="15.75" customHeight="1"/>
  <sheetData>
    <row r="1" spans="1:4">
      <c r="A1" s="34" t="s">
        <v>4644</v>
      </c>
      <c r="B1" s="34" t="s">
        <v>657</v>
      </c>
      <c r="C1" s="34" t="s">
        <v>4739</v>
      </c>
      <c r="D1" s="34" t="s">
        <v>4740</v>
      </c>
    </row>
    <row r="2" spans="1:4">
      <c r="A2" s="34">
        <v>3</v>
      </c>
      <c r="B2" s="34">
        <v>1</v>
      </c>
      <c r="C2" s="284">
        <v>44651</v>
      </c>
      <c r="D2" s="34" t="s">
        <v>4659</v>
      </c>
    </row>
    <row r="3" spans="1:4">
      <c r="A3" s="34">
        <v>4</v>
      </c>
      <c r="B3" s="34">
        <v>1</v>
      </c>
      <c r="C3" s="354">
        <f t="shared" ref="C3:C13" si="0">C2+7</f>
        <v>44658</v>
      </c>
      <c r="D3" s="34" t="s">
        <v>4660</v>
      </c>
    </row>
    <row r="4" spans="1:4">
      <c r="A4" s="34">
        <v>5</v>
      </c>
      <c r="B4" s="34">
        <v>1</v>
      </c>
      <c r="C4" s="354">
        <f t="shared" si="0"/>
        <v>44665</v>
      </c>
      <c r="D4" s="34" t="s">
        <v>26</v>
      </c>
    </row>
    <row r="5" spans="1:4">
      <c r="A5" s="34">
        <v>6</v>
      </c>
      <c r="B5" s="34">
        <v>1</v>
      </c>
      <c r="C5" s="354">
        <f t="shared" si="0"/>
        <v>44672</v>
      </c>
      <c r="D5" s="34" t="s">
        <v>4661</v>
      </c>
    </row>
    <row r="6" spans="1:4">
      <c r="A6" s="34">
        <v>7</v>
      </c>
      <c r="B6" s="34">
        <v>1</v>
      </c>
      <c r="C6" s="284">
        <f t="shared" si="0"/>
        <v>44679</v>
      </c>
      <c r="D6" s="34" t="s">
        <v>4662</v>
      </c>
    </row>
    <row r="7" spans="1:4">
      <c r="A7" s="34">
        <v>8</v>
      </c>
      <c r="B7" s="34">
        <v>0</v>
      </c>
      <c r="C7" s="354">
        <f t="shared" si="0"/>
        <v>44686</v>
      </c>
      <c r="D7" s="34" t="s">
        <v>4663</v>
      </c>
    </row>
    <row r="8" spans="1:4">
      <c r="A8" s="34">
        <v>9</v>
      </c>
      <c r="B8" s="34">
        <v>0</v>
      </c>
      <c r="C8" s="354">
        <f t="shared" si="0"/>
        <v>44693</v>
      </c>
      <c r="D8" s="34" t="s">
        <v>4664</v>
      </c>
    </row>
    <row r="9" spans="1:4">
      <c r="A9" s="34">
        <v>10</v>
      </c>
      <c r="B9" s="34">
        <v>0</v>
      </c>
      <c r="C9" s="354">
        <f t="shared" si="0"/>
        <v>44700</v>
      </c>
      <c r="D9" s="34" t="s">
        <v>4665</v>
      </c>
    </row>
    <row r="10" spans="1:4">
      <c r="A10" s="34">
        <v>11</v>
      </c>
      <c r="B10" s="34">
        <v>0</v>
      </c>
      <c r="C10" s="284">
        <f t="shared" si="0"/>
        <v>44707</v>
      </c>
      <c r="D10" s="34" t="s">
        <v>4666</v>
      </c>
    </row>
    <row r="11" spans="1:4">
      <c r="A11" s="34">
        <v>12</v>
      </c>
      <c r="B11" s="34">
        <v>0</v>
      </c>
      <c r="C11" s="354">
        <f t="shared" si="0"/>
        <v>44714</v>
      </c>
      <c r="D11" s="34" t="s">
        <v>4667</v>
      </c>
    </row>
    <row r="12" spans="1:4">
      <c r="A12" s="34">
        <v>13</v>
      </c>
      <c r="B12" s="34">
        <v>0</v>
      </c>
      <c r="C12" s="354">
        <f t="shared" si="0"/>
        <v>44721</v>
      </c>
      <c r="D12" s="34" t="s">
        <v>4668</v>
      </c>
    </row>
    <row r="13" spans="1:4">
      <c r="A13" s="34">
        <v>14</v>
      </c>
      <c r="B13" s="34">
        <v>0</v>
      </c>
      <c r="C13" s="354">
        <f t="shared" si="0"/>
        <v>44728</v>
      </c>
      <c r="D13" s="34" t="s">
        <v>4669</v>
      </c>
    </row>
    <row r="14" spans="1:4">
      <c r="C14" s="284"/>
    </row>
    <row r="16" spans="1:4">
      <c r="C16" s="284"/>
    </row>
    <row r="18" spans="3:3">
      <c r="C18" s="28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3"/>
  <sheetViews>
    <sheetView workbookViewId="0">
      <selection activeCell="I18" sqref="I18"/>
    </sheetView>
  </sheetViews>
  <sheetFormatPr baseColWidth="10" defaultColWidth="12.5703125" defaultRowHeight="15.75" customHeight="1"/>
  <sheetData>
    <row r="1" spans="1:3">
      <c r="A1" s="34" t="s">
        <v>4734</v>
      </c>
      <c r="B1" s="34" t="s">
        <v>4741</v>
      </c>
      <c r="C1" s="34" t="s">
        <v>4736</v>
      </c>
    </row>
    <row r="2" spans="1:3">
      <c r="A2" s="34" t="s">
        <v>43</v>
      </c>
      <c r="B2" s="34" t="s">
        <v>4742</v>
      </c>
      <c r="C2" s="34" t="s">
        <v>4738</v>
      </c>
    </row>
    <row r="3" spans="1:3">
      <c r="A3" s="34" t="s">
        <v>33</v>
      </c>
      <c r="B3" s="34" t="s">
        <v>4743</v>
      </c>
      <c r="C3" s="34" t="s">
        <v>4737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Q75"/>
  <sheetViews>
    <sheetView workbookViewId="0"/>
  </sheetViews>
  <sheetFormatPr baseColWidth="10" defaultColWidth="12.5703125" defaultRowHeight="15.75" customHeight="1"/>
  <sheetData>
    <row r="1" spans="2:11">
      <c r="B1" s="322" t="s">
        <v>4718</v>
      </c>
      <c r="C1" s="34"/>
      <c r="D1" s="34"/>
      <c r="E1" s="34"/>
      <c r="F1" s="34"/>
      <c r="G1" s="34"/>
      <c r="H1" s="34"/>
      <c r="I1" s="34"/>
    </row>
    <row r="2" spans="2:11">
      <c r="B2" s="34" t="s">
        <v>4644</v>
      </c>
      <c r="C2" s="34" t="s">
        <v>4648</v>
      </c>
      <c r="D2" s="34" t="s">
        <v>4673</v>
      </c>
      <c r="E2" s="34" t="s">
        <v>4678</v>
      </c>
      <c r="F2" s="34" t="s">
        <v>4658</v>
      </c>
      <c r="G2" s="34" t="s">
        <v>651</v>
      </c>
      <c r="H2" s="34" t="s">
        <v>4690</v>
      </c>
      <c r="I2" s="34" t="s">
        <v>4676</v>
      </c>
      <c r="J2" s="34" t="s">
        <v>4681</v>
      </c>
      <c r="K2" s="34" t="s">
        <v>4691</v>
      </c>
    </row>
    <row r="3" spans="2:11">
      <c r="B3" s="34" t="s">
        <v>4659</v>
      </c>
      <c r="C3" s="95" t="e">
        <f>'gráficos x mes I nivel'!C3+'gráficos x mes II nivel'!C3</f>
        <v>#N/A</v>
      </c>
      <c r="D3" s="95" t="e">
        <f>'gráficos x mes I nivel'!D3+'gráficos x mes II nivel'!D3</f>
        <v>#N/A</v>
      </c>
      <c r="E3" s="95" t="e">
        <f>'gráficos x mes I nivel'!E3+'gráficos x mes II nivel'!E3</f>
        <v>#N/A</v>
      </c>
      <c r="F3" s="95" t="e">
        <f>'gráficos x mes I nivel'!F3+'gráficos x mes II nivel'!F3</f>
        <v>#N/A</v>
      </c>
      <c r="G3" s="95" t="e">
        <f t="shared" ref="G3:G14" si="0">SUM(C3:F3)</f>
        <v>#N/A</v>
      </c>
      <c r="H3" s="95" t="e">
        <f>G3</f>
        <v>#N/A</v>
      </c>
      <c r="I3" s="98" t="e">
        <f t="shared" ref="I3:I14" si="1">H3/(SP1_IN+SP1_IIN)</f>
        <v>#N/A</v>
      </c>
      <c r="J3" s="98" t="e">
        <f>C3/(SP1_IN+SP1_IIN)</f>
        <v>#N/A</v>
      </c>
      <c r="K3" s="98" t="e">
        <f>(E3/(SP1_IN+SP1_IIN))</f>
        <v>#N/A</v>
      </c>
    </row>
    <row r="4" spans="2:11">
      <c r="B4" s="34" t="s">
        <v>4660</v>
      </c>
      <c r="C4" s="95" t="e">
        <f>'gráficos x mes I nivel'!C4+'gráficos x mes II nivel'!C4</f>
        <v>#N/A</v>
      </c>
      <c r="D4" s="95" t="e">
        <f>'gráficos x mes I nivel'!D4+'gráficos x mes II nivel'!D4</f>
        <v>#N/A</v>
      </c>
      <c r="E4" s="95" t="e">
        <f>'gráficos x mes I nivel'!E4+'gráficos x mes II nivel'!E4</f>
        <v>#N/A</v>
      </c>
      <c r="F4" s="95" t="e">
        <f>'gráficos x mes I nivel'!F4+'gráficos x mes II nivel'!F4</f>
        <v>#N/A</v>
      </c>
      <c r="G4" s="95" t="e">
        <f t="shared" si="0"/>
        <v>#N/A</v>
      </c>
      <c r="H4" s="95" t="e">
        <f t="shared" ref="H4:H14" si="2">G4+H3</f>
        <v>#N/A</v>
      </c>
      <c r="I4" s="98" t="e">
        <f t="shared" si="1"/>
        <v>#N/A</v>
      </c>
      <c r="J4" s="98" t="e">
        <f>SUM($C$3:C4)/(SP1_IN+SP1_IIN)</f>
        <v>#N/A</v>
      </c>
      <c r="K4" s="98" t="e">
        <f>SUM($E$3:E4)/(SP1_IN+SP1_IIN)</f>
        <v>#N/A</v>
      </c>
    </row>
    <row r="5" spans="2:11">
      <c r="B5" s="34" t="s">
        <v>26</v>
      </c>
      <c r="C5" s="95" t="e">
        <f>'gráficos x mes I nivel'!C5+'gráficos x mes II nivel'!C5</f>
        <v>#N/A</v>
      </c>
      <c r="D5" s="95" t="e">
        <f>'gráficos x mes I nivel'!D5+'gráficos x mes II nivel'!D5</f>
        <v>#N/A</v>
      </c>
      <c r="E5" s="95" t="e">
        <f>'gráficos x mes I nivel'!E5+'gráficos x mes II nivel'!E5</f>
        <v>#N/A</v>
      </c>
      <c r="F5" s="95" t="e">
        <f>'gráficos x mes I nivel'!F5+'gráficos x mes II nivel'!F5</f>
        <v>#N/A</v>
      </c>
      <c r="G5" s="95" t="e">
        <f t="shared" si="0"/>
        <v>#N/A</v>
      </c>
      <c r="H5" s="95" t="e">
        <f t="shared" si="2"/>
        <v>#N/A</v>
      </c>
      <c r="I5" s="98" t="e">
        <f t="shared" si="1"/>
        <v>#N/A</v>
      </c>
      <c r="J5" s="98" t="e">
        <f>SUM($C$3:C5)/(SP1_IN+SP1_IIN)</f>
        <v>#N/A</v>
      </c>
      <c r="K5" s="98" t="e">
        <f>SUM($E$3:E5)/(SP1_IN+SP1_IIN)</f>
        <v>#N/A</v>
      </c>
    </row>
    <row r="6" spans="2:11">
      <c r="B6" s="34" t="s">
        <v>4661</v>
      </c>
      <c r="C6" s="95" t="e">
        <f>'gráficos x mes I nivel'!C6+'gráficos x mes II nivel'!C6</f>
        <v>#N/A</v>
      </c>
      <c r="D6" s="95" t="e">
        <f>'gráficos x mes I nivel'!D6+'gráficos x mes II nivel'!D6</f>
        <v>#N/A</v>
      </c>
      <c r="E6" s="95" t="e">
        <f>'gráficos x mes I nivel'!E6+'gráficos x mes II nivel'!E6</f>
        <v>#N/A</v>
      </c>
      <c r="F6" s="95" t="e">
        <f>'gráficos x mes I nivel'!F6+'gráficos x mes II nivel'!F6</f>
        <v>#N/A</v>
      </c>
      <c r="G6" s="95" t="e">
        <f t="shared" si="0"/>
        <v>#N/A</v>
      </c>
      <c r="H6" s="95" t="e">
        <f t="shared" si="2"/>
        <v>#N/A</v>
      </c>
      <c r="I6" s="98" t="e">
        <f t="shared" si="1"/>
        <v>#N/A</v>
      </c>
      <c r="J6" s="98" t="e">
        <f>SUM($C$3:C6)/(SP1_IN+SP1_IIN)</f>
        <v>#N/A</v>
      </c>
      <c r="K6" s="98" t="e">
        <f>SUM($E$3:E6)/(SP1_IN+SP1_IIN)</f>
        <v>#N/A</v>
      </c>
    </row>
    <row r="7" spans="2:11">
      <c r="B7" s="34" t="s">
        <v>4662</v>
      </c>
      <c r="C7" s="95" t="e">
        <f>'gráficos x mes I nivel'!C7+'gráficos x mes II nivel'!C7</f>
        <v>#N/A</v>
      </c>
      <c r="D7" s="95" t="e">
        <f>'gráficos x mes I nivel'!D7+'gráficos x mes II nivel'!D7</f>
        <v>#N/A</v>
      </c>
      <c r="E7" s="95" t="e">
        <f>'gráficos x mes I nivel'!E7+'gráficos x mes II nivel'!E7</f>
        <v>#N/A</v>
      </c>
      <c r="F7" s="95" t="e">
        <f>'gráficos x mes I nivel'!F7+'gráficos x mes II nivel'!F7</f>
        <v>#N/A</v>
      </c>
      <c r="G7" s="95" t="e">
        <f t="shared" si="0"/>
        <v>#N/A</v>
      </c>
      <c r="H7" s="95" t="e">
        <f t="shared" si="2"/>
        <v>#N/A</v>
      </c>
      <c r="I7" s="98" t="e">
        <f t="shared" si="1"/>
        <v>#N/A</v>
      </c>
      <c r="J7" s="98" t="e">
        <f>SUM($C$3:C7)/(SP1_IN+SP1_IIN)</f>
        <v>#N/A</v>
      </c>
      <c r="K7" s="98" t="e">
        <f>SUM($E$3:E7)/(SP1_IN+SP1_IIN)</f>
        <v>#N/A</v>
      </c>
    </row>
    <row r="8" spans="2:11">
      <c r="B8" s="34" t="s">
        <v>4663</v>
      </c>
      <c r="C8" s="95" t="e">
        <f>'gráficos x mes I nivel'!C8+'gráficos x mes II nivel'!C8</f>
        <v>#N/A</v>
      </c>
      <c r="D8" s="95" t="e">
        <f>'gráficos x mes I nivel'!D8+'gráficos x mes II nivel'!D8</f>
        <v>#N/A</v>
      </c>
      <c r="E8" s="95" t="e">
        <f>'gráficos x mes I nivel'!E8+'gráficos x mes II nivel'!E8</f>
        <v>#N/A</v>
      </c>
      <c r="F8" s="95" t="e">
        <f>'gráficos x mes I nivel'!F8+'gráficos x mes II nivel'!F8</f>
        <v>#N/A</v>
      </c>
      <c r="G8" s="95" t="e">
        <f t="shared" si="0"/>
        <v>#N/A</v>
      </c>
      <c r="H8" s="95" t="e">
        <f t="shared" si="2"/>
        <v>#N/A</v>
      </c>
      <c r="I8" s="98" t="e">
        <f t="shared" si="1"/>
        <v>#N/A</v>
      </c>
      <c r="J8" s="98" t="e">
        <f>SUM($C$3:C8)/(SP1_IN+SP1_IIN)</f>
        <v>#N/A</v>
      </c>
      <c r="K8" s="98" t="e">
        <f>SUM($E$3:E8)/(SP1_IN+SP1_IIN)</f>
        <v>#N/A</v>
      </c>
    </row>
    <row r="9" spans="2:11">
      <c r="B9" s="34" t="s">
        <v>4664</v>
      </c>
      <c r="C9" s="95" t="e">
        <f>'gráficos x mes I nivel'!C9+'gráficos x mes II nivel'!C9</f>
        <v>#N/A</v>
      </c>
      <c r="D9" s="95" t="e">
        <f>'gráficos x mes I nivel'!D9+'gráficos x mes II nivel'!D9</f>
        <v>#N/A</v>
      </c>
      <c r="E9" s="95" t="e">
        <f>'gráficos x mes I nivel'!E9+'gráficos x mes II nivel'!E9</f>
        <v>#N/A</v>
      </c>
      <c r="F9" s="95" t="e">
        <f>'gráficos x mes I nivel'!F9+'gráficos x mes II nivel'!F9</f>
        <v>#N/A</v>
      </c>
      <c r="G9" s="95" t="e">
        <f t="shared" si="0"/>
        <v>#N/A</v>
      </c>
      <c r="H9" s="95" t="e">
        <f t="shared" si="2"/>
        <v>#N/A</v>
      </c>
      <c r="I9" s="98" t="e">
        <f t="shared" si="1"/>
        <v>#N/A</v>
      </c>
      <c r="J9" s="98" t="e">
        <f>SUM($C$3:C9)/(SP1_IN+SP1_IIN)</f>
        <v>#N/A</v>
      </c>
      <c r="K9" s="98" t="e">
        <f>SUM($E$3:E9)/(SP1_IN+SP1_IIN)</f>
        <v>#N/A</v>
      </c>
    </row>
    <row r="10" spans="2:11">
      <c r="B10" s="34" t="s">
        <v>4665</v>
      </c>
      <c r="C10" s="95" t="e">
        <f>'gráficos x mes I nivel'!C10+'gráficos x mes II nivel'!C10</f>
        <v>#N/A</v>
      </c>
      <c r="D10" s="95" t="e">
        <f>'gráficos x mes I nivel'!D10+'gráficos x mes II nivel'!D10</f>
        <v>#N/A</v>
      </c>
      <c r="E10" s="95" t="e">
        <f>'gráficos x mes I nivel'!E10+'gráficos x mes II nivel'!E10</f>
        <v>#N/A</v>
      </c>
      <c r="F10" s="95" t="e">
        <f>'gráficos x mes I nivel'!F10+'gráficos x mes II nivel'!F10</f>
        <v>#N/A</v>
      </c>
      <c r="G10" s="95" t="e">
        <f t="shared" si="0"/>
        <v>#N/A</v>
      </c>
      <c r="H10" s="95" t="e">
        <f t="shared" si="2"/>
        <v>#N/A</v>
      </c>
      <c r="I10" s="98" t="e">
        <f t="shared" si="1"/>
        <v>#N/A</v>
      </c>
      <c r="J10" s="98" t="e">
        <f>SUM($C$3:C10)/(SP1_IN+SP1_IIN)</f>
        <v>#N/A</v>
      </c>
      <c r="K10" s="98" t="e">
        <f>SUM($E$3:E10)/(SP1_IN+SP1_IIN)</f>
        <v>#N/A</v>
      </c>
    </row>
    <row r="11" spans="2:11">
      <c r="B11" s="34" t="s">
        <v>4666</v>
      </c>
      <c r="C11" s="95" t="e">
        <f>'gráficos x mes I nivel'!C11+'gráficos x mes II nivel'!C11</f>
        <v>#N/A</v>
      </c>
      <c r="D11" s="95" t="e">
        <f>'gráficos x mes I nivel'!D11+'gráficos x mes II nivel'!D11</f>
        <v>#N/A</v>
      </c>
      <c r="E11" s="95" t="e">
        <f>'gráficos x mes I nivel'!E11+'gráficos x mes II nivel'!E11</f>
        <v>#N/A</v>
      </c>
      <c r="F11" s="95" t="e">
        <f>'gráficos x mes I nivel'!F11+'gráficos x mes II nivel'!F11</f>
        <v>#N/A</v>
      </c>
      <c r="G11" s="95" t="e">
        <f t="shared" si="0"/>
        <v>#N/A</v>
      </c>
      <c r="H11" s="95" t="e">
        <f t="shared" si="2"/>
        <v>#N/A</v>
      </c>
      <c r="I11" s="98" t="e">
        <f t="shared" si="1"/>
        <v>#N/A</v>
      </c>
      <c r="J11" s="98" t="e">
        <f>SUM($C$3:C11)/(SP1_IN+SP1_IIN)</f>
        <v>#N/A</v>
      </c>
      <c r="K11" s="98" t="e">
        <f>SUM($E$3:E11)/(SP1_IN+SP1_IIN)</f>
        <v>#N/A</v>
      </c>
    </row>
    <row r="12" spans="2:11">
      <c r="B12" s="34" t="s">
        <v>4667</v>
      </c>
      <c r="C12" s="95" t="e">
        <f>'gráficos x mes I nivel'!C12+'gráficos x mes II nivel'!C12</f>
        <v>#N/A</v>
      </c>
      <c r="D12" s="95" t="e">
        <f>'gráficos x mes I nivel'!D12+'gráficos x mes II nivel'!D12</f>
        <v>#N/A</v>
      </c>
      <c r="E12" s="95" t="e">
        <f>'gráficos x mes I nivel'!E12+'gráficos x mes II nivel'!E12</f>
        <v>#N/A</v>
      </c>
      <c r="F12" s="95" t="e">
        <f>'gráficos x mes I nivel'!F12+'gráficos x mes II nivel'!F12</f>
        <v>#N/A</v>
      </c>
      <c r="G12" s="95" t="e">
        <f t="shared" si="0"/>
        <v>#N/A</v>
      </c>
      <c r="H12" s="95" t="e">
        <f t="shared" si="2"/>
        <v>#N/A</v>
      </c>
      <c r="I12" s="98" t="e">
        <f t="shared" si="1"/>
        <v>#N/A</v>
      </c>
      <c r="J12" s="98" t="e">
        <f>SUM($C$3:C12)/(SP1_IN+SP1_IIN)</f>
        <v>#N/A</v>
      </c>
      <c r="K12" s="98" t="e">
        <f>SUM($E$3:E12)/(SP1_IN+SP1_IIN)</f>
        <v>#N/A</v>
      </c>
    </row>
    <row r="13" spans="2:11">
      <c r="B13" s="34" t="s">
        <v>4668</v>
      </c>
      <c r="C13" s="95" t="e">
        <f>'gráficos x mes I nivel'!C13+'gráficos x mes II nivel'!C13</f>
        <v>#N/A</v>
      </c>
      <c r="D13" s="95" t="e">
        <f>'gráficos x mes I nivel'!D13+'gráficos x mes II nivel'!D13</f>
        <v>#N/A</v>
      </c>
      <c r="E13" s="95" t="e">
        <f>'gráficos x mes I nivel'!E13+'gráficos x mes II nivel'!E13</f>
        <v>#N/A</v>
      </c>
      <c r="F13" s="95" t="e">
        <f>'gráficos x mes I nivel'!F13+'gráficos x mes II nivel'!F13</f>
        <v>#N/A</v>
      </c>
      <c r="G13" s="95" t="e">
        <f t="shared" si="0"/>
        <v>#N/A</v>
      </c>
      <c r="H13" s="95" t="e">
        <f t="shared" si="2"/>
        <v>#N/A</v>
      </c>
      <c r="I13" s="98" t="e">
        <f t="shared" si="1"/>
        <v>#N/A</v>
      </c>
      <c r="J13" s="98" t="e">
        <f>SUM($C$3:C13)/(SP1_IN+SP1_IIN)</f>
        <v>#N/A</v>
      </c>
      <c r="K13" s="98" t="e">
        <f>SUM($E$3:E13)/(SP1_IN+SP1_IIN)</f>
        <v>#N/A</v>
      </c>
    </row>
    <row r="14" spans="2:11">
      <c r="B14" s="34" t="s">
        <v>4669</v>
      </c>
      <c r="C14" s="95" t="e">
        <f>'gráficos x mes I nivel'!C14+'gráficos x mes II nivel'!C14</f>
        <v>#N/A</v>
      </c>
      <c r="D14" s="95" t="e">
        <f>'gráficos x mes I nivel'!D14+'gráficos x mes II nivel'!D14</f>
        <v>#N/A</v>
      </c>
      <c r="E14" s="95" t="e">
        <f>'gráficos x mes I nivel'!E14+'gráficos x mes II nivel'!E14</f>
        <v>#N/A</v>
      </c>
      <c r="F14" s="95" t="e">
        <f>'gráficos x mes I nivel'!F14+'gráficos x mes II nivel'!F14</f>
        <v>#N/A</v>
      </c>
      <c r="G14" s="95" t="e">
        <f t="shared" si="0"/>
        <v>#N/A</v>
      </c>
      <c r="H14" s="95" t="e">
        <f t="shared" si="2"/>
        <v>#N/A</v>
      </c>
      <c r="I14" s="98" t="e">
        <f t="shared" si="1"/>
        <v>#N/A</v>
      </c>
      <c r="J14" s="98" t="e">
        <f>SUM($C$3:C14)/(SP1_IN+SP1_IIN)</f>
        <v>#N/A</v>
      </c>
      <c r="K14" s="98" t="e">
        <f>SUM($E$3:E14)/(SP1_IN+SP1_IIN)</f>
        <v>#N/A</v>
      </c>
    </row>
    <row r="15" spans="2:11">
      <c r="B15" s="322"/>
      <c r="C15" s="34"/>
      <c r="D15" s="34"/>
      <c r="E15" s="34"/>
      <c r="F15" s="34"/>
      <c r="G15" s="34"/>
      <c r="H15" s="34"/>
      <c r="I15" s="34"/>
    </row>
    <row r="16" spans="2:11">
      <c r="B16" s="322" t="s">
        <v>4744</v>
      </c>
      <c r="C16" s="34"/>
      <c r="D16" s="34"/>
      <c r="E16" s="34"/>
      <c r="F16" s="34"/>
      <c r="G16" s="34"/>
      <c r="H16" s="34"/>
      <c r="I16" s="34"/>
    </row>
    <row r="17" spans="2:11">
      <c r="B17" s="34" t="s">
        <v>4644</v>
      </c>
      <c r="C17" s="34" t="s">
        <v>4648</v>
      </c>
      <c r="D17" s="34" t="s">
        <v>4673</v>
      </c>
      <c r="E17" s="34" t="s">
        <v>4678</v>
      </c>
      <c r="F17" s="34" t="s">
        <v>4658</v>
      </c>
      <c r="G17" s="34" t="s">
        <v>651</v>
      </c>
      <c r="H17" s="34" t="s">
        <v>4690</v>
      </c>
      <c r="I17" s="34" t="s">
        <v>4676</v>
      </c>
      <c r="J17" s="34" t="s">
        <v>4681</v>
      </c>
      <c r="K17" s="34" t="s">
        <v>4691</v>
      </c>
    </row>
    <row r="18" spans="2:11">
      <c r="B18" s="34" t="s">
        <v>4659</v>
      </c>
      <c r="C18" s="95">
        <f>'gráficos x mes I nivel'!C18+'gráficos x mes II nivel'!C18</f>
        <v>92</v>
      </c>
      <c r="D18" s="95">
        <f>'gráficos x mes I nivel'!D18+'gráficos x mes II nivel'!D18</f>
        <v>15</v>
      </c>
      <c r="E18" s="95">
        <f>'gráficos x mes I nivel'!E18+'gráficos x mes II nivel'!E18</f>
        <v>0</v>
      </c>
      <c r="F18" s="95">
        <f>'gráficos x mes I nivel'!F18+'gráficos x mes II nivel'!F18</f>
        <v>0</v>
      </c>
      <c r="G18" s="95">
        <f t="shared" ref="G18:G29" si="3">SUM(C18:F18)</f>
        <v>107</v>
      </c>
      <c r="H18" s="95">
        <f>G18</f>
        <v>107</v>
      </c>
      <c r="I18" s="98">
        <f t="shared" ref="I18:I29" si="4">H18/(MB2_IN+MB2_IIN)</f>
        <v>0.15946348733233978</v>
      </c>
      <c r="J18" s="98">
        <f>C18/(MB2_IN+MB2_IIN)</f>
        <v>0.13710879284649777</v>
      </c>
      <c r="K18" s="98">
        <f>E18/(MB2_IN+MB2_IIN)</f>
        <v>0</v>
      </c>
    </row>
    <row r="19" spans="2:11">
      <c r="B19" s="34" t="s">
        <v>4660</v>
      </c>
      <c r="C19" s="95">
        <f>'gráficos x mes I nivel'!C19+'gráficos x mes II nivel'!C19</f>
        <v>120</v>
      </c>
      <c r="D19" s="95">
        <f>'gráficos x mes I nivel'!D19+'gráficos x mes II nivel'!D19</f>
        <v>20</v>
      </c>
      <c r="E19" s="95">
        <f>'gráficos x mes I nivel'!E19+'gráficos x mes II nivel'!E19</f>
        <v>0</v>
      </c>
      <c r="F19" s="95">
        <f>'gráficos x mes I nivel'!F19+'gráficos x mes II nivel'!F19</f>
        <v>0</v>
      </c>
      <c r="G19" s="95">
        <f t="shared" si="3"/>
        <v>140</v>
      </c>
      <c r="H19" s="95">
        <f t="shared" ref="H19:H29" si="5">G19+H18</f>
        <v>247</v>
      </c>
      <c r="I19" s="98">
        <f t="shared" si="4"/>
        <v>0.36810730253353202</v>
      </c>
      <c r="J19" s="98">
        <f>SUM($C$18:C19)/(MB2_IN+MB2_IIN)</f>
        <v>0.31594634873323396</v>
      </c>
      <c r="K19" s="98">
        <f>SUM($E$18:$E19)/(MB2_IN+MB2_IIN)</f>
        <v>0</v>
      </c>
    </row>
    <row r="20" spans="2:11">
      <c r="B20" s="34" t="s">
        <v>26</v>
      </c>
      <c r="C20" s="95">
        <f>'gráficos x mes I nivel'!C20+'gráficos x mes II nivel'!C20</f>
        <v>62</v>
      </c>
      <c r="D20" s="95">
        <f>'gráficos x mes I nivel'!D20+'gráficos x mes II nivel'!D20</f>
        <v>1</v>
      </c>
      <c r="E20" s="95">
        <f>'gráficos x mes I nivel'!E20+'gráficos x mes II nivel'!E20</f>
        <v>4</v>
      </c>
      <c r="F20" s="95">
        <f>'gráficos x mes I nivel'!F20+'gráficos x mes II nivel'!F20</f>
        <v>0</v>
      </c>
      <c r="G20" s="95">
        <f t="shared" si="3"/>
        <v>67</v>
      </c>
      <c r="H20" s="95">
        <f t="shared" si="5"/>
        <v>314</v>
      </c>
      <c r="I20" s="98">
        <f t="shared" si="4"/>
        <v>0.46795827123695977</v>
      </c>
      <c r="J20" s="98">
        <f>SUM($C$18:C20)/(MB2_IN+MB2_IIN)</f>
        <v>0.40834575260804767</v>
      </c>
      <c r="K20" s="98">
        <f>SUM($E$18:$E20)/(MB2_IN+MB2_IIN)</f>
        <v>5.9612518628912071E-3</v>
      </c>
    </row>
    <row r="21" spans="2:11">
      <c r="B21" s="34" t="s">
        <v>4661</v>
      </c>
      <c r="C21" s="95">
        <f>'gráficos x mes I nivel'!C21+'gráficos x mes II nivel'!C21</f>
        <v>25</v>
      </c>
      <c r="D21" s="95">
        <f>'gráficos x mes I nivel'!D21+'gráficos x mes II nivel'!D21</f>
        <v>7</v>
      </c>
      <c r="E21" s="95">
        <f>'gráficos x mes I nivel'!E21+'gráficos x mes II nivel'!E21</f>
        <v>6</v>
      </c>
      <c r="F21" s="95">
        <f>'gráficos x mes I nivel'!F21+'gráficos x mes II nivel'!F21</f>
        <v>0</v>
      </c>
      <c r="G21" s="95">
        <f t="shared" si="3"/>
        <v>38</v>
      </c>
      <c r="H21" s="95">
        <f t="shared" si="5"/>
        <v>352</v>
      </c>
      <c r="I21" s="98">
        <f t="shared" si="4"/>
        <v>0.52459016393442626</v>
      </c>
      <c r="J21" s="98">
        <f>SUM($C$18:C21)/(MB2_IN+MB2_IIN)</f>
        <v>0.44560357675111772</v>
      </c>
      <c r="K21" s="98">
        <f>SUM($E$18:$E21)/(MB2_IN+MB2_IIN)</f>
        <v>1.4903129657228018E-2</v>
      </c>
    </row>
    <row r="22" spans="2:11">
      <c r="B22" s="34" t="s">
        <v>4662</v>
      </c>
      <c r="C22" s="95">
        <f>'gráficos x mes I nivel'!C22+'gráficos x mes II nivel'!C22</f>
        <v>10</v>
      </c>
      <c r="D22" s="95">
        <f>'gráficos x mes I nivel'!D22+'gráficos x mes II nivel'!D22</f>
        <v>2</v>
      </c>
      <c r="E22" s="95">
        <f>'gráficos x mes I nivel'!E22+'gráficos x mes II nivel'!E22</f>
        <v>3</v>
      </c>
      <c r="F22" s="95">
        <f>'gráficos x mes I nivel'!F22+'gráficos x mes II nivel'!F22</f>
        <v>0</v>
      </c>
      <c r="G22" s="95">
        <f t="shared" si="3"/>
        <v>15</v>
      </c>
      <c r="H22" s="95">
        <f t="shared" si="5"/>
        <v>367</v>
      </c>
      <c r="I22" s="98">
        <f t="shared" si="4"/>
        <v>0.5469448584202683</v>
      </c>
      <c r="J22" s="98">
        <f>SUM($C$18:C22)/(MB2_IN+MB2_IIN)</f>
        <v>0.46050670640834573</v>
      </c>
      <c r="K22" s="98">
        <f>SUM($E$18:$E22)/(MB2_IN+MB2_IIN)</f>
        <v>1.9374068554396422E-2</v>
      </c>
    </row>
    <row r="23" spans="2:11">
      <c r="B23" s="34" t="s">
        <v>4663</v>
      </c>
      <c r="C23" s="95">
        <f>'gráficos x mes I nivel'!C23+'gráficos x mes II nivel'!C23</f>
        <v>8</v>
      </c>
      <c r="D23" s="95">
        <f>'gráficos x mes I nivel'!D23+'gráficos x mes II nivel'!D23</f>
        <v>2</v>
      </c>
      <c r="E23" s="95">
        <f>'gráficos x mes I nivel'!E23+'gráficos x mes II nivel'!E23</f>
        <v>2</v>
      </c>
      <c r="F23" s="95">
        <f>'gráficos x mes I nivel'!F23+'gráficos x mes II nivel'!F23</f>
        <v>0</v>
      </c>
      <c r="G23" s="95">
        <f t="shared" si="3"/>
        <v>12</v>
      </c>
      <c r="H23" s="95">
        <f t="shared" si="5"/>
        <v>379</v>
      </c>
      <c r="I23" s="98">
        <f t="shared" si="4"/>
        <v>0.56482861400894191</v>
      </c>
      <c r="J23" s="98">
        <f>SUM($C$18:C23)/(MB2_IN+MB2_IIN)</f>
        <v>0.47242921013412814</v>
      </c>
      <c r="K23" s="98">
        <f>SUM($E$18:$E23)/(MB2_IN+MB2_IIN)</f>
        <v>2.2354694485842028E-2</v>
      </c>
    </row>
    <row r="24" spans="2:11">
      <c r="B24" s="34" t="s">
        <v>4664</v>
      </c>
      <c r="C24" s="95">
        <f>'gráficos x mes I nivel'!C24+'gráficos x mes II nivel'!C24</f>
        <v>0</v>
      </c>
      <c r="D24" s="95">
        <f>'gráficos x mes I nivel'!D24+'gráficos x mes II nivel'!D24</f>
        <v>0</v>
      </c>
      <c r="E24" s="95">
        <f>'gráficos x mes I nivel'!E24+'gráficos x mes II nivel'!E24</f>
        <v>2</v>
      </c>
      <c r="F24" s="95">
        <f>'gráficos x mes I nivel'!F24+'gráficos x mes II nivel'!F24</f>
        <v>0</v>
      </c>
      <c r="G24" s="95">
        <f t="shared" si="3"/>
        <v>2</v>
      </c>
      <c r="H24" s="95">
        <f t="shared" si="5"/>
        <v>381</v>
      </c>
      <c r="I24" s="98">
        <f t="shared" si="4"/>
        <v>0.56780923994038746</v>
      </c>
      <c r="J24" s="98">
        <f>SUM($C$18:C24)/(MB2_IN+MB2_IIN)</f>
        <v>0.47242921013412814</v>
      </c>
      <c r="K24" s="98">
        <f>SUM($E$18:$E24)/(MB2_IN+MB2_IIN)</f>
        <v>2.533532041728763E-2</v>
      </c>
    </row>
    <row r="25" spans="2:11">
      <c r="B25" s="34" t="s">
        <v>4665</v>
      </c>
      <c r="C25" s="95">
        <f>'gráficos x mes I nivel'!C25+'gráficos x mes II nivel'!C25</f>
        <v>1</v>
      </c>
      <c r="D25" s="95">
        <f>'gráficos x mes I nivel'!D25+'gráficos x mes II nivel'!D25</f>
        <v>0</v>
      </c>
      <c r="E25" s="95">
        <f>'gráficos x mes I nivel'!E25+'gráficos x mes II nivel'!E25</f>
        <v>3</v>
      </c>
      <c r="F25" s="95">
        <f>'gráficos x mes I nivel'!F25+'gráficos x mes II nivel'!F25</f>
        <v>0</v>
      </c>
      <c r="G25" s="95">
        <f t="shared" si="3"/>
        <v>4</v>
      </c>
      <c r="H25" s="95">
        <f t="shared" si="5"/>
        <v>385</v>
      </c>
      <c r="I25" s="98">
        <f t="shared" si="4"/>
        <v>0.57377049180327866</v>
      </c>
      <c r="J25" s="98">
        <f>SUM($C$18:C25)/(MB2_IN+MB2_IIN)</f>
        <v>0.47391952309985097</v>
      </c>
      <c r="K25" s="98">
        <f>SUM($E$18:$E25)/(MB2_IN+MB2_IIN)</f>
        <v>2.9806259314456036E-2</v>
      </c>
    </row>
    <row r="26" spans="2:11">
      <c r="B26" s="34" t="s">
        <v>4666</v>
      </c>
      <c r="C26" s="95">
        <f>'gráficos x mes I nivel'!C26+'gráficos x mes II nivel'!C26</f>
        <v>4</v>
      </c>
      <c r="D26" s="95">
        <f>'gráficos x mes I nivel'!D26+'gráficos x mes II nivel'!D26</f>
        <v>0</v>
      </c>
      <c r="E26" s="95">
        <f>'gráficos x mes I nivel'!E26+'gráficos x mes II nivel'!E26</f>
        <v>4</v>
      </c>
      <c r="F26" s="95">
        <f>'gráficos x mes I nivel'!F26+'gráficos x mes II nivel'!F26</f>
        <v>1</v>
      </c>
      <c r="G26" s="95">
        <f t="shared" si="3"/>
        <v>9</v>
      </c>
      <c r="H26" s="95">
        <f t="shared" si="5"/>
        <v>394</v>
      </c>
      <c r="I26" s="98">
        <f t="shared" si="4"/>
        <v>0.58718330849478395</v>
      </c>
      <c r="J26" s="98">
        <f>SUM($C$18:C26)/(MB2_IN+MB2_IIN)</f>
        <v>0.47988077496274217</v>
      </c>
      <c r="K26" s="98">
        <f>SUM($E$18:$E26)/(MB2_IN+MB2_IIN)</f>
        <v>3.5767511177347243E-2</v>
      </c>
    </row>
    <row r="27" spans="2:11">
      <c r="B27" s="34" t="s">
        <v>4667</v>
      </c>
      <c r="C27" s="95">
        <f>'gráficos x mes I nivel'!C27+'gráficos x mes II nivel'!C27</f>
        <v>0</v>
      </c>
      <c r="D27" s="95">
        <f>'gráficos x mes I nivel'!D27+'gráficos x mes II nivel'!D27</f>
        <v>0</v>
      </c>
      <c r="E27" s="95">
        <f>'gráficos x mes I nivel'!E27+'gráficos x mes II nivel'!E27</f>
        <v>0</v>
      </c>
      <c r="F27" s="95">
        <f>'gráficos x mes I nivel'!F27+'gráficos x mes II nivel'!F27</f>
        <v>0</v>
      </c>
      <c r="G27" s="95">
        <f t="shared" si="3"/>
        <v>0</v>
      </c>
      <c r="H27" s="95">
        <f t="shared" si="5"/>
        <v>394</v>
      </c>
      <c r="I27" s="98">
        <f t="shared" si="4"/>
        <v>0.58718330849478395</v>
      </c>
      <c r="J27" s="98">
        <f>SUM($C$18:C27)/(MB2_IN+MB2_IIN)</f>
        <v>0.47988077496274217</v>
      </c>
      <c r="K27" s="98">
        <f>SUM($E$18:$E27)/(MB2_IN+MB2_IIN)</f>
        <v>3.5767511177347243E-2</v>
      </c>
    </row>
    <row r="28" spans="2:11">
      <c r="B28" s="34" t="s">
        <v>4668</v>
      </c>
      <c r="C28" s="95">
        <f>'gráficos x mes I nivel'!C28+'gráficos x mes II nivel'!C28</f>
        <v>3</v>
      </c>
      <c r="D28" s="95">
        <f>'gráficos x mes I nivel'!D28+'gráficos x mes II nivel'!D28</f>
        <v>0</v>
      </c>
      <c r="E28" s="95">
        <f>'gráficos x mes I nivel'!E28+'gráficos x mes II nivel'!E28</f>
        <v>3</v>
      </c>
      <c r="F28" s="95">
        <f>'gráficos x mes I nivel'!F28+'gráficos x mes II nivel'!F28</f>
        <v>0</v>
      </c>
      <c r="G28" s="95">
        <f t="shared" si="3"/>
        <v>6</v>
      </c>
      <c r="H28" s="95">
        <f t="shared" si="5"/>
        <v>400</v>
      </c>
      <c r="I28" s="98">
        <f t="shared" si="4"/>
        <v>0.5961251862891207</v>
      </c>
      <c r="J28" s="98">
        <f>SUM($C$18:C28)/(MB2_IN+MB2_IIN)</f>
        <v>0.4843517138599106</v>
      </c>
      <c r="K28" s="98">
        <f>SUM($E$18:$E28)/(MB2_IN+MB2_IIN)</f>
        <v>4.0238450074515646E-2</v>
      </c>
    </row>
    <row r="29" spans="2:11">
      <c r="B29" s="34" t="s">
        <v>4669</v>
      </c>
      <c r="C29" s="95">
        <f>'gráficos x mes I nivel'!C29+'gráficos x mes II nivel'!C29</f>
        <v>2</v>
      </c>
      <c r="D29" s="95">
        <f>'gráficos x mes I nivel'!D29+'gráficos x mes II nivel'!D29</f>
        <v>0</v>
      </c>
      <c r="E29" s="95">
        <f>'gráficos x mes I nivel'!E29+'gráficos x mes II nivel'!E29</f>
        <v>1</v>
      </c>
      <c r="F29" s="95">
        <f>'gráficos x mes I nivel'!F29+'gráficos x mes II nivel'!F29</f>
        <v>0</v>
      </c>
      <c r="G29" s="95">
        <f t="shared" si="3"/>
        <v>3</v>
      </c>
      <c r="H29" s="95">
        <f t="shared" si="5"/>
        <v>403</v>
      </c>
      <c r="I29" s="98">
        <f t="shared" si="4"/>
        <v>0.60059612518628913</v>
      </c>
      <c r="J29" s="98">
        <f>SUM($C$18:C29)/(MB2_IN+MB2_IIN)</f>
        <v>0.48733233979135621</v>
      </c>
      <c r="K29" s="98">
        <f>SUM($E$18:$E29)/(MB2_IN+MB2_IIN)</f>
        <v>4.1728763040238454E-2</v>
      </c>
    </row>
    <row r="31" spans="2:11">
      <c r="B31" s="322" t="s">
        <v>4745</v>
      </c>
      <c r="C31" s="34"/>
      <c r="D31" s="34"/>
      <c r="E31" s="34"/>
      <c r="F31" s="34"/>
      <c r="G31" s="34"/>
      <c r="H31" s="34"/>
      <c r="I31" s="34"/>
      <c r="J31" s="34"/>
    </row>
    <row r="32" spans="2:11">
      <c r="B32" s="34" t="s">
        <v>4644</v>
      </c>
      <c r="C32" s="34" t="s">
        <v>4648</v>
      </c>
      <c r="D32" s="34" t="s">
        <v>4673</v>
      </c>
      <c r="E32" s="34" t="s">
        <v>4678</v>
      </c>
      <c r="F32" s="34" t="s">
        <v>4658</v>
      </c>
      <c r="G32" s="34" t="s">
        <v>651</v>
      </c>
      <c r="H32" s="34" t="s">
        <v>4690</v>
      </c>
      <c r="I32" s="34" t="s">
        <v>4694</v>
      </c>
      <c r="J32" s="34" t="s">
        <v>4681</v>
      </c>
      <c r="K32" s="34" t="s">
        <v>4691</v>
      </c>
    </row>
    <row r="33" spans="2:17">
      <c r="B33" s="34" t="s">
        <v>4659</v>
      </c>
      <c r="C33" s="95">
        <f>'gráficos x mes I nivel'!C33+'gráficos x mes II nivel'!C33</f>
        <v>25</v>
      </c>
      <c r="D33" s="95">
        <f>'gráficos x mes I nivel'!D33+'gráficos x mes II nivel'!D33</f>
        <v>8</v>
      </c>
      <c r="E33" s="95">
        <f>'gráficos x mes I nivel'!E33+'gráficos x mes II nivel'!E33</f>
        <v>0</v>
      </c>
      <c r="F33" s="95">
        <f>'gráficos x mes I nivel'!F33+'gráficos x mes II nivel'!F33</f>
        <v>6</v>
      </c>
      <c r="G33" s="95">
        <f t="shared" ref="G33:G44" si="6">SUM(C33:F33)</f>
        <v>39</v>
      </c>
      <c r="H33" s="95">
        <f>G33</f>
        <v>39</v>
      </c>
      <c r="I33" s="98">
        <f t="shared" ref="I33:I44" si="7">H33/(SP2_IN +SP2_IIN)</f>
        <v>4.9180327868852458E-2</v>
      </c>
      <c r="J33" s="98">
        <f>C33/(SP2_IN +SP2_IIN)</f>
        <v>3.1525851197982346E-2</v>
      </c>
      <c r="K33" s="98">
        <f>E33/(SP2_IN+SP1_IIN)</f>
        <v>0</v>
      </c>
    </row>
    <row r="34" spans="2:17">
      <c r="B34" s="34" t="s">
        <v>4660</v>
      </c>
      <c r="C34" s="95">
        <f>'gráficos x mes I nivel'!C34+'gráficos x mes II nivel'!C34</f>
        <v>78</v>
      </c>
      <c r="D34" s="95">
        <f>'gráficos x mes I nivel'!D34+'gráficos x mes II nivel'!D34</f>
        <v>8</v>
      </c>
      <c r="E34" s="95">
        <f>'gráficos x mes I nivel'!E34+'gráficos x mes II nivel'!E34</f>
        <v>7</v>
      </c>
      <c r="F34" s="95">
        <f>'gráficos x mes I nivel'!F34+'gráficos x mes II nivel'!F34</f>
        <v>2</v>
      </c>
      <c r="G34" s="95">
        <f t="shared" si="6"/>
        <v>95</v>
      </c>
      <c r="H34" s="95">
        <f t="shared" ref="H34:H44" si="8">G34+H33</f>
        <v>134</v>
      </c>
      <c r="I34" s="98">
        <f t="shared" si="7"/>
        <v>0.16897856242118536</v>
      </c>
      <c r="J34" s="98">
        <f>SUM($C$33:C34)/(SP2_IN+SP2_IIN)</f>
        <v>0.12988650693568726</v>
      </c>
      <c r="K34" s="98">
        <f>SUM($E$33:$E34)/(SP2_IN+SP1_IIN)</f>
        <v>1.3207547169811321E-2</v>
      </c>
    </row>
    <row r="35" spans="2:17">
      <c r="B35" s="34" t="s">
        <v>26</v>
      </c>
      <c r="C35" s="95">
        <f>'gráficos x mes I nivel'!C35+'gráficos x mes II nivel'!C35</f>
        <v>35</v>
      </c>
      <c r="D35" s="95">
        <f>'gráficos x mes I nivel'!D35+'gráficos x mes II nivel'!D35</f>
        <v>4</v>
      </c>
      <c r="E35" s="95">
        <f>'gráficos x mes I nivel'!E35+'gráficos x mes II nivel'!E35</f>
        <v>13</v>
      </c>
      <c r="F35" s="95">
        <f>'gráficos x mes I nivel'!F35+'gráficos x mes II nivel'!F35</f>
        <v>5</v>
      </c>
      <c r="G35" s="95">
        <f t="shared" si="6"/>
        <v>57</v>
      </c>
      <c r="H35" s="95">
        <f t="shared" si="8"/>
        <v>191</v>
      </c>
      <c r="I35" s="98">
        <f t="shared" si="7"/>
        <v>0.24085750315258511</v>
      </c>
      <c r="J35" s="98">
        <f>SUM($C$33:C35)/(SP2_IN+SP2_IIN)</f>
        <v>0.17402269861286254</v>
      </c>
      <c r="K35" s="98">
        <f>SUM($E$33:$E35)/(SP2_IN+SP1_IIN)</f>
        <v>3.7735849056603772E-2</v>
      </c>
    </row>
    <row r="36" spans="2:17">
      <c r="B36" s="34" t="s">
        <v>4661</v>
      </c>
      <c r="C36" s="95">
        <f>'gráficos x mes I nivel'!C36+'gráficos x mes II nivel'!C36</f>
        <v>29</v>
      </c>
      <c r="D36" s="95">
        <f>'gráficos x mes I nivel'!D36+'gráficos x mes II nivel'!D36</f>
        <v>7</v>
      </c>
      <c r="E36" s="95">
        <f>'gráficos x mes I nivel'!E36+'gráficos x mes II nivel'!E36</f>
        <v>6</v>
      </c>
      <c r="F36" s="95">
        <f>'gráficos x mes I nivel'!F36+'gráficos x mes II nivel'!F36</f>
        <v>1</v>
      </c>
      <c r="G36" s="95">
        <f t="shared" si="6"/>
        <v>43</v>
      </c>
      <c r="H36" s="95">
        <f t="shared" si="8"/>
        <v>234</v>
      </c>
      <c r="I36" s="98">
        <f t="shared" si="7"/>
        <v>0.29508196721311475</v>
      </c>
      <c r="J36" s="98">
        <f>SUM($C$33:C36)/(SP2_IN+SP2_IIN)</f>
        <v>0.21059268600252207</v>
      </c>
      <c r="K36" s="98">
        <f>SUM($E$33:$E36)/(SP2_IN+SP1_IIN)</f>
        <v>4.9056603773584909E-2</v>
      </c>
    </row>
    <row r="37" spans="2:17">
      <c r="B37" s="34" t="s">
        <v>4662</v>
      </c>
      <c r="C37" s="95">
        <f>'gráficos x mes I nivel'!C37+'gráficos x mes II nivel'!C37</f>
        <v>19</v>
      </c>
      <c r="D37" s="95">
        <f>'gráficos x mes I nivel'!D37+'gráficos x mes II nivel'!D37</f>
        <v>2</v>
      </c>
      <c r="E37" s="95">
        <f>'gráficos x mes I nivel'!E37+'gráficos x mes II nivel'!E37</f>
        <v>21</v>
      </c>
      <c r="F37" s="95">
        <f>'gráficos x mes I nivel'!F37+'gráficos x mes II nivel'!F37</f>
        <v>2</v>
      </c>
      <c r="G37" s="95">
        <f t="shared" si="6"/>
        <v>44</v>
      </c>
      <c r="H37" s="95">
        <f t="shared" si="8"/>
        <v>278</v>
      </c>
      <c r="I37" s="98">
        <f t="shared" si="7"/>
        <v>0.35056746532156369</v>
      </c>
      <c r="J37" s="98">
        <f>SUM($C$33:C37)/(SP2_IN+SP2_IIN)</f>
        <v>0.23455233291298866</v>
      </c>
      <c r="K37" s="98">
        <f>SUM($E$33:$E37)/(SP2_IN+SP1_IIN)</f>
        <v>8.8679245283018862E-2</v>
      </c>
    </row>
    <row r="38" spans="2:17">
      <c r="B38" s="34" t="s">
        <v>4663</v>
      </c>
      <c r="C38" s="95">
        <f>'gráficos x mes I nivel'!C38+'gráficos x mes II nivel'!C38</f>
        <v>16</v>
      </c>
      <c r="D38" s="95">
        <f>'gráficos x mes I nivel'!D38+'gráficos x mes II nivel'!D38</f>
        <v>7</v>
      </c>
      <c r="E38" s="95">
        <f>'gráficos x mes I nivel'!E38+'gráficos x mes II nivel'!E38</f>
        <v>9</v>
      </c>
      <c r="F38" s="95">
        <f>'gráficos x mes I nivel'!F38+'gráficos x mes II nivel'!F38</f>
        <v>1</v>
      </c>
      <c r="G38" s="95">
        <f t="shared" si="6"/>
        <v>33</v>
      </c>
      <c r="H38" s="95">
        <f t="shared" si="8"/>
        <v>311</v>
      </c>
      <c r="I38" s="98">
        <f t="shared" si="7"/>
        <v>0.39218158890290039</v>
      </c>
      <c r="J38" s="98">
        <f>SUM($C$33:C38)/(SP2_IN+SP2_IIN)</f>
        <v>0.25472887767969737</v>
      </c>
      <c r="K38" s="98">
        <f>SUM($E$33:$E38)/(SP2_IN+SP1_IIN)</f>
        <v>0.10566037735849057</v>
      </c>
    </row>
    <row r="39" spans="2:17">
      <c r="B39" s="34" t="s">
        <v>4664</v>
      </c>
      <c r="C39" s="95">
        <f>'gráficos x mes I nivel'!C39+'gráficos x mes II nivel'!C39</f>
        <v>14</v>
      </c>
      <c r="D39" s="95">
        <f>'gráficos x mes I nivel'!D39+'gráficos x mes II nivel'!D39</f>
        <v>3</v>
      </c>
      <c r="E39" s="95">
        <f>'gráficos x mes I nivel'!E39+'gráficos x mes II nivel'!E39</f>
        <v>14</v>
      </c>
      <c r="F39" s="95">
        <f>'gráficos x mes I nivel'!F39+'gráficos x mes II nivel'!F39</f>
        <v>1</v>
      </c>
      <c r="G39" s="95">
        <f t="shared" si="6"/>
        <v>32</v>
      </c>
      <c r="H39" s="95">
        <f t="shared" si="8"/>
        <v>343</v>
      </c>
      <c r="I39" s="98">
        <f t="shared" si="7"/>
        <v>0.43253467843631777</v>
      </c>
      <c r="J39" s="98">
        <f>SUM($C$33:C39)/(SP2_IN+SP2_IIN)</f>
        <v>0.27238335435056749</v>
      </c>
      <c r="K39" s="98">
        <f>SUM($E$33:$E39)/(SP2_IN+SP1_IIN)</f>
        <v>0.13207547169811321</v>
      </c>
    </row>
    <row r="40" spans="2:17">
      <c r="B40" s="34" t="s">
        <v>4665</v>
      </c>
      <c r="C40" s="95">
        <f>'gráficos x mes I nivel'!C40+'gráficos x mes II nivel'!C40</f>
        <v>15</v>
      </c>
      <c r="D40" s="95">
        <f>'gráficos x mes I nivel'!D40+'gráficos x mes II nivel'!D40</f>
        <v>5</v>
      </c>
      <c r="E40" s="95">
        <f>'gráficos x mes I nivel'!E40+'gráficos x mes II nivel'!E40</f>
        <v>16</v>
      </c>
      <c r="F40" s="95">
        <f>'gráficos x mes I nivel'!F40+'gráficos x mes II nivel'!F40</f>
        <v>1</v>
      </c>
      <c r="G40" s="95">
        <f t="shared" si="6"/>
        <v>37</v>
      </c>
      <c r="H40" s="95">
        <f t="shared" si="8"/>
        <v>380</v>
      </c>
      <c r="I40" s="98">
        <f t="shared" si="7"/>
        <v>0.47919293820933168</v>
      </c>
      <c r="J40" s="98">
        <f>SUM($C$33:C40)/(SP2_IN+SP2_IIN)</f>
        <v>0.29129886506935687</v>
      </c>
      <c r="K40" s="98">
        <f>SUM($E$33:$E40)/(SP2_IN+SP1_IIN)</f>
        <v>0.16226415094339622</v>
      </c>
    </row>
    <row r="41" spans="2:17">
      <c r="B41" s="34" t="s">
        <v>4666</v>
      </c>
      <c r="C41" s="95">
        <f>'gráficos x mes I nivel'!C41+'gráficos x mes II nivel'!C41</f>
        <v>6</v>
      </c>
      <c r="D41" s="95">
        <f>'gráficos x mes I nivel'!D41+'gráficos x mes II nivel'!D41</f>
        <v>7</v>
      </c>
      <c r="E41" s="95">
        <f>'gráficos x mes I nivel'!E41+'gráficos x mes II nivel'!E41</f>
        <v>7</v>
      </c>
      <c r="F41" s="95">
        <f>'gráficos x mes I nivel'!F41+'gráficos x mes II nivel'!F41</f>
        <v>6</v>
      </c>
      <c r="G41" s="95">
        <f t="shared" si="6"/>
        <v>26</v>
      </c>
      <c r="H41" s="95">
        <f t="shared" si="8"/>
        <v>406</v>
      </c>
      <c r="I41" s="98">
        <f t="shared" si="7"/>
        <v>0.5119798234552333</v>
      </c>
      <c r="J41" s="98">
        <f>SUM($C$33:C41)/(SP2_IN+SP2_IIN)</f>
        <v>0.29886506935687263</v>
      </c>
      <c r="K41" s="98">
        <f>SUM($E$33:$E41)/(SP2_IN+SP1_IIN)</f>
        <v>0.17547169811320754</v>
      </c>
    </row>
    <row r="42" spans="2:17">
      <c r="B42" s="34" t="s">
        <v>4667</v>
      </c>
      <c r="C42" s="95">
        <f>'gráficos x mes I nivel'!C42+'gráficos x mes II nivel'!C42</f>
        <v>13</v>
      </c>
      <c r="D42" s="95">
        <f>'gráficos x mes I nivel'!D42+'gráficos x mes II nivel'!D42</f>
        <v>3</v>
      </c>
      <c r="E42" s="95">
        <f>'gráficos x mes I nivel'!E42+'gráficos x mes II nivel'!E42</f>
        <v>4</v>
      </c>
      <c r="F42" s="95">
        <f>'gráficos x mes I nivel'!F42+'gráficos x mes II nivel'!F42</f>
        <v>4</v>
      </c>
      <c r="G42" s="95">
        <f t="shared" si="6"/>
        <v>24</v>
      </c>
      <c r="H42" s="95">
        <f t="shared" si="8"/>
        <v>430</v>
      </c>
      <c r="I42" s="98">
        <f t="shared" si="7"/>
        <v>0.54224464060529631</v>
      </c>
      <c r="J42" s="98">
        <f>SUM($C$33:C42)/(SP2_IN+SP2_IIN)</f>
        <v>0.31525851197982346</v>
      </c>
      <c r="K42" s="98">
        <f>SUM($E$33:$E42)/(SP2_IN+SP1_IIN)</f>
        <v>0.18301886792452829</v>
      </c>
    </row>
    <row r="43" spans="2:17">
      <c r="B43" s="34" t="s">
        <v>4668</v>
      </c>
      <c r="C43" s="95">
        <f>'gráficos x mes I nivel'!C43+'gráficos x mes II nivel'!C43</f>
        <v>8</v>
      </c>
      <c r="D43" s="95">
        <f>'gráficos x mes I nivel'!D43+'gráficos x mes II nivel'!D43</f>
        <v>0</v>
      </c>
      <c r="E43" s="95">
        <f>'gráficos x mes I nivel'!E43+'gráficos x mes II nivel'!E43</f>
        <v>12</v>
      </c>
      <c r="F43" s="95">
        <f>'gráficos x mes I nivel'!F43+'gráficos x mes II nivel'!F43</f>
        <v>3</v>
      </c>
      <c r="G43" s="95">
        <f t="shared" si="6"/>
        <v>23</v>
      </c>
      <c r="H43" s="95">
        <f t="shared" si="8"/>
        <v>453</v>
      </c>
      <c r="I43" s="98">
        <f t="shared" si="7"/>
        <v>0.57124842370744011</v>
      </c>
      <c r="J43" s="98">
        <f>SUM($C$33:C43)/(SP2_IN+SP2_IIN)</f>
        <v>0.32534678436317782</v>
      </c>
      <c r="K43" s="98">
        <f>SUM($E$33:$E43)/(SP2_IN+SP1_IIN)</f>
        <v>0.20566037735849058</v>
      </c>
    </row>
    <row r="44" spans="2:17">
      <c r="B44" s="34" t="s">
        <v>4669</v>
      </c>
      <c r="C44" s="95">
        <f>'gráficos x mes I nivel'!C44+'gráficos x mes II nivel'!C44</f>
        <v>13</v>
      </c>
      <c r="D44" s="95">
        <f>'gráficos x mes I nivel'!D44+'gráficos x mes II nivel'!D44</f>
        <v>0</v>
      </c>
      <c r="E44" s="95">
        <f>'gráficos x mes I nivel'!E44+'gráficos x mes II nivel'!E44</f>
        <v>9</v>
      </c>
      <c r="F44" s="95">
        <f>'gráficos x mes I nivel'!F44+'gráficos x mes II nivel'!F44</f>
        <v>0</v>
      </c>
      <c r="G44" s="95">
        <f t="shared" si="6"/>
        <v>22</v>
      </c>
      <c r="H44" s="95">
        <f t="shared" si="8"/>
        <v>475</v>
      </c>
      <c r="I44" s="98">
        <f t="shared" si="7"/>
        <v>0.59899117276166458</v>
      </c>
      <c r="J44" s="98">
        <f>SUM($C$33:C44)/(SP2_IN+SP2_IIN)</f>
        <v>0.3417402269861286</v>
      </c>
      <c r="K44" s="98">
        <f>SUM($E$33:$E44)/(SP2_IN+SP1_IIN)</f>
        <v>0.22264150943396227</v>
      </c>
    </row>
    <row r="45" spans="2:17">
      <c r="N45" s="355" t="s">
        <v>4647</v>
      </c>
      <c r="O45" s="355" t="s">
        <v>4746</v>
      </c>
      <c r="P45" s="355" t="s">
        <v>4747</v>
      </c>
      <c r="Q45" s="355" t="s">
        <v>4748</v>
      </c>
    </row>
    <row r="46" spans="2:17">
      <c r="B46" s="322" t="s">
        <v>4749</v>
      </c>
      <c r="C46" s="34"/>
      <c r="D46" s="34"/>
      <c r="E46" s="34"/>
      <c r="F46" s="34"/>
      <c r="G46" s="34"/>
      <c r="H46" s="34"/>
      <c r="I46" s="34"/>
      <c r="J46" s="34"/>
      <c r="N46" s="355">
        <v>2018</v>
      </c>
      <c r="O46" s="355">
        <v>25</v>
      </c>
      <c r="P46" s="356">
        <f>SP2_IN+SP2_IIN</f>
        <v>793</v>
      </c>
      <c r="Q46" s="357">
        <f t="shared" ref="Q46:Q47" si="9">O46/P46</f>
        <v>3.1525851197982346E-2</v>
      </c>
    </row>
    <row r="47" spans="2:17">
      <c r="B47" s="34" t="s">
        <v>4644</v>
      </c>
      <c r="C47" s="34" t="s">
        <v>4648</v>
      </c>
      <c r="D47" s="34" t="s">
        <v>4673</v>
      </c>
      <c r="E47" s="34" t="s">
        <v>4678</v>
      </c>
      <c r="F47" s="34" t="s">
        <v>4658</v>
      </c>
      <c r="G47" s="34" t="s">
        <v>651</v>
      </c>
      <c r="H47" s="34" t="s">
        <v>4690</v>
      </c>
      <c r="I47" s="34" t="s">
        <v>4694</v>
      </c>
      <c r="J47" s="34" t="s">
        <v>4681</v>
      </c>
      <c r="K47" s="34" t="s">
        <v>4691</v>
      </c>
      <c r="N47" s="355">
        <v>2022</v>
      </c>
      <c r="O47" s="355">
        <v>25</v>
      </c>
      <c r="P47" s="356">
        <f>GB1_IN+GB1_IIN</f>
        <v>958</v>
      </c>
      <c r="Q47" s="357">
        <f t="shared" si="9"/>
        <v>2.6096033402922755E-2</v>
      </c>
    </row>
    <row r="48" spans="2:17">
      <c r="B48" s="34" t="s">
        <v>4659</v>
      </c>
      <c r="C48" s="95">
        <f>'gráficos x mes I nivel'!C48+'gráficos x mes II nivel'!C48</f>
        <v>34</v>
      </c>
      <c r="D48" s="95">
        <f>'gráficos x mes I nivel'!D48+'gráficos x mes II nivel'!D48</f>
        <v>6</v>
      </c>
      <c r="E48" s="95">
        <f>'gráficos x mes I nivel'!E48+'gráficos x mes II nivel'!E48</f>
        <v>0</v>
      </c>
      <c r="F48" s="95">
        <f>'gráficos x mes I nivel'!F48+'gráficos x mes II nivel'!F48</f>
        <v>0</v>
      </c>
      <c r="G48" s="95">
        <f t="shared" ref="G48:G59" si="10">SUM(C48:F48)</f>
        <v>40</v>
      </c>
      <c r="H48" s="95">
        <f>G48</f>
        <v>40</v>
      </c>
      <c r="I48" s="98">
        <f t="shared" ref="I48:I59" si="11">H48/(GB1_IN+GB1_IIN)</f>
        <v>4.1753653444676408E-2</v>
      </c>
      <c r="J48" s="98">
        <f>C48/(GB1_IN+GB1_IIN)</f>
        <v>3.5490605427974949E-2</v>
      </c>
      <c r="K48" s="98">
        <f>E48/(GB1_IN+GB1_IIN)</f>
        <v>0</v>
      </c>
    </row>
    <row r="49" spans="2:14">
      <c r="B49" s="34" t="s">
        <v>4660</v>
      </c>
      <c r="C49" s="95">
        <f>'gráficos x mes I nivel'!C49+'gráficos x mes II nivel'!C49</f>
        <v>28</v>
      </c>
      <c r="D49" s="95">
        <f>'gráficos x mes I nivel'!D49+'gráficos x mes II nivel'!D49</f>
        <v>17</v>
      </c>
      <c r="E49" s="95">
        <f>'gráficos x mes I nivel'!E49+'gráficos x mes II nivel'!E49</f>
        <v>3</v>
      </c>
      <c r="F49" s="95">
        <f>'gráficos x mes I nivel'!F49+'gráficos x mes II nivel'!F49</f>
        <v>1</v>
      </c>
      <c r="G49" s="95">
        <f t="shared" si="10"/>
        <v>49</v>
      </c>
      <c r="H49" s="95">
        <f t="shared" ref="H49:H59" si="12">G49+H48</f>
        <v>89</v>
      </c>
      <c r="I49" s="98">
        <f t="shared" si="11"/>
        <v>9.2901878914405017E-2</v>
      </c>
      <c r="J49" s="98">
        <f>SUM($C$48:C49)/(GB1_IN+GB1_IIN)</f>
        <v>6.471816283924843E-2</v>
      </c>
      <c r="K49" s="98">
        <f>SUM($E$48:$E49)/(GB1_IN+GB1_IIN)</f>
        <v>3.1315240083507308E-3</v>
      </c>
    </row>
    <row r="50" spans="2:14">
      <c r="B50" s="34" t="s">
        <v>26</v>
      </c>
      <c r="C50" s="95">
        <f>'gráficos x mes I nivel'!C50+'gráficos x mes II nivel'!C50</f>
        <v>58</v>
      </c>
      <c r="D50" s="95">
        <f>'gráficos x mes I nivel'!D50+'gráficos x mes II nivel'!D50</f>
        <v>9</v>
      </c>
      <c r="E50" s="95">
        <f>'gráficos x mes I nivel'!E50+'gráficos x mes II nivel'!E50</f>
        <v>6</v>
      </c>
      <c r="F50" s="95">
        <f>'gráficos x mes I nivel'!F50+'gráficos x mes II nivel'!F50</f>
        <v>0</v>
      </c>
      <c r="G50" s="95">
        <f t="shared" si="10"/>
        <v>73</v>
      </c>
      <c r="H50" s="95">
        <f t="shared" si="12"/>
        <v>162</v>
      </c>
      <c r="I50" s="98">
        <f t="shared" si="11"/>
        <v>0.16910229645093947</v>
      </c>
      <c r="J50" s="98">
        <f>SUM($C$48:C50)/(GB1_IN+GB1_IIN)</f>
        <v>0.12526096033402923</v>
      </c>
      <c r="K50" s="98">
        <f>SUM($E$48:$E50)/(GB1_IN+GB1_IIN)</f>
        <v>9.3945720250521916E-3</v>
      </c>
    </row>
    <row r="51" spans="2:14">
      <c r="B51" s="34" t="s">
        <v>4661</v>
      </c>
      <c r="C51" s="95">
        <f>'gráficos x mes I nivel'!C51+'gráficos x mes II nivel'!C51</f>
        <v>29</v>
      </c>
      <c r="D51" s="95">
        <f>'gráficos x mes I nivel'!D51+'gráficos x mes II nivel'!D51</f>
        <v>6</v>
      </c>
      <c r="E51" s="95">
        <f>'gráficos x mes I nivel'!E51+'gráficos x mes II nivel'!E51</f>
        <v>5</v>
      </c>
      <c r="F51" s="95">
        <f>'gráficos x mes I nivel'!F51+'gráficos x mes II nivel'!F51</f>
        <v>0</v>
      </c>
      <c r="G51" s="95">
        <f t="shared" si="10"/>
        <v>40</v>
      </c>
      <c r="H51" s="95">
        <f t="shared" si="12"/>
        <v>202</v>
      </c>
      <c r="I51" s="98">
        <f t="shared" si="11"/>
        <v>0.21085594989561587</v>
      </c>
      <c r="J51" s="98">
        <f>SUM($C$48:C51)/(GB1_IN+GB1_IIN)</f>
        <v>0.15553235908141963</v>
      </c>
      <c r="K51" s="98">
        <f>SUM($E$48:$E51)/(GB1_IN+GB1_IIN)</f>
        <v>1.4613778705636743E-2</v>
      </c>
    </row>
    <row r="52" spans="2:14">
      <c r="B52" s="34" t="s">
        <v>4662</v>
      </c>
      <c r="C52" s="95">
        <f>'gráficos x mes I nivel'!C52+'gráficos x mes II nivel'!C52</f>
        <v>15</v>
      </c>
      <c r="D52" s="95">
        <f>'gráficos x mes I nivel'!D52+'gráficos x mes II nivel'!D52</f>
        <v>5</v>
      </c>
      <c r="E52" s="95">
        <f>'gráficos x mes I nivel'!E52+'gráficos x mes II nivel'!E52</f>
        <v>7</v>
      </c>
      <c r="F52" s="95">
        <f>'gráficos x mes I nivel'!F52+'gráficos x mes II nivel'!F52</f>
        <v>0</v>
      </c>
      <c r="G52" s="95">
        <f t="shared" si="10"/>
        <v>27</v>
      </c>
      <c r="H52" s="95">
        <f t="shared" si="12"/>
        <v>229</v>
      </c>
      <c r="I52" s="98">
        <f t="shared" si="11"/>
        <v>0.23903966597077245</v>
      </c>
      <c r="J52" s="98">
        <f>SUM($C$48:C52)/(GB1_IN+GB1_IIN)</f>
        <v>0.17118997912317327</v>
      </c>
      <c r="K52" s="98">
        <f>SUM($E$48:$E52)/(GB1_IN+GB1_IIN)</f>
        <v>2.1920668058455117E-2</v>
      </c>
    </row>
    <row r="53" spans="2:14">
      <c r="B53" s="34" t="s">
        <v>4663</v>
      </c>
      <c r="C53" s="95">
        <f>'gráficos x mes I nivel'!C53+'gráficos x mes II nivel'!C53</f>
        <v>2</v>
      </c>
      <c r="D53" s="95">
        <f>'gráficos x mes I nivel'!D53+'gráficos x mes II nivel'!D53</f>
        <v>0</v>
      </c>
      <c r="E53" s="95">
        <f>'gráficos x mes I nivel'!E53+'gráficos x mes II nivel'!E53</f>
        <v>0</v>
      </c>
      <c r="F53" s="95">
        <f>'gráficos x mes I nivel'!F53+'gráficos x mes II nivel'!F53</f>
        <v>0</v>
      </c>
      <c r="G53" s="95">
        <f t="shared" si="10"/>
        <v>2</v>
      </c>
      <c r="H53" s="95">
        <f t="shared" si="12"/>
        <v>231</v>
      </c>
      <c r="I53" s="98">
        <f t="shared" si="11"/>
        <v>0.24112734864300625</v>
      </c>
      <c r="J53" s="98">
        <f>SUM($C$48:C53)/(GB1_IN+GB1_IIN)</f>
        <v>0.1732776617954071</v>
      </c>
      <c r="K53" s="98">
        <f>SUM($E$48:$E53)/(GB1_IN+GB1_IIN)</f>
        <v>2.1920668058455117E-2</v>
      </c>
    </row>
    <row r="54" spans="2:14">
      <c r="B54" s="34" t="s">
        <v>4664</v>
      </c>
      <c r="C54" s="95">
        <f>'gráficos x mes I nivel'!C54+'gráficos x mes II nivel'!C54</f>
        <v>1</v>
      </c>
      <c r="D54" s="95">
        <f>'gráficos x mes I nivel'!D54+'gráficos x mes II nivel'!D54</f>
        <v>0</v>
      </c>
      <c r="E54" s="95">
        <f>'gráficos x mes I nivel'!E54+'gráficos x mes II nivel'!E54</f>
        <v>1</v>
      </c>
      <c r="F54" s="95">
        <f>'gráficos x mes I nivel'!F54+'gráficos x mes II nivel'!F54</f>
        <v>0</v>
      </c>
      <c r="G54" s="95">
        <f t="shared" si="10"/>
        <v>2</v>
      </c>
      <c r="H54" s="95">
        <f t="shared" si="12"/>
        <v>233</v>
      </c>
      <c r="I54" s="98">
        <f t="shared" si="11"/>
        <v>0.24321503131524008</v>
      </c>
      <c r="J54" s="98">
        <f>SUM($C$48:C54)/(GB1_IN+GB1_IIN)</f>
        <v>0.174321503131524</v>
      </c>
      <c r="K54" s="98">
        <f>SUM($E$48:$E54)/(GB1_IN+GB1_IIN)</f>
        <v>2.2964509394572025E-2</v>
      </c>
    </row>
    <row r="55" spans="2:14">
      <c r="B55" s="34" t="s">
        <v>4665</v>
      </c>
      <c r="C55" s="95">
        <f>'gráficos x mes I nivel'!C55+'gráficos x mes II nivel'!C55</f>
        <v>1</v>
      </c>
      <c r="D55" s="95">
        <f>'gráficos x mes I nivel'!D55+'gráficos x mes II nivel'!D55</f>
        <v>0</v>
      </c>
      <c r="E55" s="95">
        <f>'gráficos x mes I nivel'!E55+'gráficos x mes II nivel'!E55</f>
        <v>5</v>
      </c>
      <c r="F55" s="95">
        <f>'gráficos x mes I nivel'!F55+'gráficos x mes II nivel'!F55</f>
        <v>0</v>
      </c>
      <c r="G55" s="95">
        <f t="shared" si="10"/>
        <v>6</v>
      </c>
      <c r="H55" s="95">
        <f t="shared" si="12"/>
        <v>239</v>
      </c>
      <c r="I55" s="98">
        <f t="shared" si="11"/>
        <v>0.24947807933194155</v>
      </c>
      <c r="J55" s="98">
        <f>SUM($C$48:C55)/(GB1_IN+GB1_IIN)</f>
        <v>0.17536534446764093</v>
      </c>
      <c r="K55" s="98">
        <f>SUM($E$48:$E55)/(GB1_IN+GB1_IIN)</f>
        <v>2.8183716075156576E-2</v>
      </c>
    </row>
    <row r="56" spans="2:14">
      <c r="B56" s="34" t="s">
        <v>4666</v>
      </c>
      <c r="C56" s="95">
        <f>'gráficos x mes I nivel'!C56+'gráficos x mes II nivel'!C56</f>
        <v>0</v>
      </c>
      <c r="D56" s="95">
        <f>'gráficos x mes I nivel'!D56+'gráficos x mes II nivel'!D56</f>
        <v>0</v>
      </c>
      <c r="E56" s="95">
        <f>'gráficos x mes I nivel'!E56+'gráficos x mes II nivel'!E56</f>
        <v>0</v>
      </c>
      <c r="F56" s="95">
        <f>'gráficos x mes I nivel'!F56+'gráficos x mes II nivel'!F56</f>
        <v>0</v>
      </c>
      <c r="G56" s="95">
        <f t="shared" si="10"/>
        <v>0</v>
      </c>
      <c r="H56" s="95">
        <f t="shared" si="12"/>
        <v>239</v>
      </c>
      <c r="I56" s="98">
        <f t="shared" si="11"/>
        <v>0.24947807933194155</v>
      </c>
      <c r="J56" s="98">
        <f>SUM($C$48:C56)/(GB1_IN+GB1_IIN)</f>
        <v>0.17536534446764093</v>
      </c>
      <c r="K56" s="98">
        <f>SUM($E$48:$E56)/(GB1_IN+GB1_IIN)</f>
        <v>2.8183716075156576E-2</v>
      </c>
    </row>
    <row r="57" spans="2:14">
      <c r="B57" s="34" t="s">
        <v>4667</v>
      </c>
      <c r="C57" s="95">
        <f>'gráficos x mes I nivel'!C57+'gráficos x mes II nivel'!C57</f>
        <v>1</v>
      </c>
      <c r="D57" s="95">
        <f>'gráficos x mes I nivel'!D57+'gráficos x mes II nivel'!D57</f>
        <v>0</v>
      </c>
      <c r="E57" s="95">
        <f>'gráficos x mes I nivel'!E57+'gráficos x mes II nivel'!E57</f>
        <v>0</v>
      </c>
      <c r="F57" s="95">
        <f>'gráficos x mes I nivel'!F57+'gráficos x mes II nivel'!F57</f>
        <v>1</v>
      </c>
      <c r="G57" s="95">
        <f t="shared" si="10"/>
        <v>2</v>
      </c>
      <c r="H57" s="95">
        <f t="shared" si="12"/>
        <v>241</v>
      </c>
      <c r="I57" s="98">
        <f t="shared" si="11"/>
        <v>0.25156576200417535</v>
      </c>
      <c r="J57" s="98">
        <f>SUM($C$48:C57)/(GB1_IN+GB1_IIN)</f>
        <v>0.17640918580375783</v>
      </c>
      <c r="K57" s="98">
        <f>SUM($E$48:$E57)/(GB1_IN+GB1_IIN)</f>
        <v>2.8183716075156576E-2</v>
      </c>
    </row>
    <row r="58" spans="2:14">
      <c r="B58" s="34" t="s">
        <v>4668</v>
      </c>
      <c r="C58" s="95">
        <f>'gráficos x mes I nivel'!C58+'gráficos x mes II nivel'!C58</f>
        <v>0</v>
      </c>
      <c r="D58" s="95">
        <f>'gráficos x mes I nivel'!D58+'gráficos x mes II nivel'!D58</f>
        <v>1</v>
      </c>
      <c r="E58" s="95">
        <f>'gráficos x mes I nivel'!E58+'gráficos x mes II nivel'!E58</f>
        <v>0</v>
      </c>
      <c r="F58" s="95">
        <f>'gráficos x mes I nivel'!F58+'gráficos x mes II nivel'!F58</f>
        <v>0</v>
      </c>
      <c r="G58" s="95">
        <f t="shared" si="10"/>
        <v>1</v>
      </c>
      <c r="H58" s="95">
        <f t="shared" si="12"/>
        <v>242</v>
      </c>
      <c r="I58" s="98">
        <f t="shared" si="11"/>
        <v>0.25260960334029225</v>
      </c>
      <c r="J58" s="98">
        <f>SUM($C$48:C58)/(GB1_IN+GB1_IIN)</f>
        <v>0.17640918580375783</v>
      </c>
      <c r="K58" s="98">
        <f>SUM($E$48:$E58)/(GB1_IN+GB1_IIN)</f>
        <v>2.8183716075156576E-2</v>
      </c>
    </row>
    <row r="59" spans="2:14">
      <c r="B59" s="34" t="s">
        <v>4669</v>
      </c>
      <c r="C59" s="95">
        <f>'gráficos x mes I nivel'!C59+'gráficos x mes II nivel'!C59</f>
        <v>0</v>
      </c>
      <c r="D59" s="95">
        <f>'gráficos x mes I nivel'!D59+'gráficos x mes II nivel'!D59</f>
        <v>0</v>
      </c>
      <c r="E59" s="95">
        <f>'gráficos x mes I nivel'!E59+'gráficos x mes II nivel'!E59</f>
        <v>0</v>
      </c>
      <c r="F59" s="95">
        <f>'gráficos x mes I nivel'!F59+'gráficos x mes II nivel'!F59</f>
        <v>0</v>
      </c>
      <c r="G59" s="95">
        <f t="shared" si="10"/>
        <v>0</v>
      </c>
      <c r="H59" s="95">
        <f t="shared" si="12"/>
        <v>242</v>
      </c>
      <c r="I59" s="98">
        <f t="shared" si="11"/>
        <v>0.25260960334029225</v>
      </c>
      <c r="J59" s="98">
        <f>SUM($C$48:C59)/(GB1_IN+GB1_IIN)</f>
        <v>0.17640918580375783</v>
      </c>
      <c r="K59" s="98">
        <f>SUM($E$48:$E59)/(GB1_IN+GB1_IIN)</f>
        <v>2.8183716075156576E-2</v>
      </c>
    </row>
    <row r="62" spans="2:14">
      <c r="B62" s="322" t="s">
        <v>4750</v>
      </c>
    </row>
    <row r="63" spans="2:14">
      <c r="B63" s="34" t="s">
        <v>4645</v>
      </c>
      <c r="C63" s="34" t="s">
        <v>4659</v>
      </c>
      <c r="D63" s="34" t="s">
        <v>4660</v>
      </c>
      <c r="E63" s="34" t="s">
        <v>26</v>
      </c>
      <c r="F63" s="34" t="s">
        <v>4661</v>
      </c>
      <c r="G63" s="34" t="s">
        <v>4662</v>
      </c>
      <c r="H63" s="34" t="s">
        <v>4663</v>
      </c>
      <c r="I63" s="34" t="s">
        <v>4664</v>
      </c>
      <c r="J63" s="34" t="s">
        <v>4665</v>
      </c>
      <c r="K63" s="34" t="s">
        <v>4666</v>
      </c>
      <c r="L63" s="34" t="s">
        <v>4667</v>
      </c>
      <c r="M63" s="34" t="s">
        <v>4668</v>
      </c>
      <c r="N63" s="34" t="s">
        <v>4669</v>
      </c>
    </row>
    <row r="64" spans="2:14">
      <c r="B64" s="34" t="s">
        <v>4654</v>
      </c>
      <c r="C64" s="98" t="e">
        <f t="array" ref="C64:N64">TRANSPOSE(I3:I14)</f>
        <v>#N/A</v>
      </c>
      <c r="D64" s="98" t="e">
        <v>#N/A</v>
      </c>
      <c r="E64" s="98" t="e">
        <v>#N/A</v>
      </c>
      <c r="F64" s="98" t="e">
        <v>#N/A</v>
      </c>
      <c r="G64" s="98" t="e">
        <v>#N/A</v>
      </c>
      <c r="H64" s="98" t="e">
        <v>#N/A</v>
      </c>
      <c r="I64" s="98" t="e">
        <v>#N/A</v>
      </c>
      <c r="J64" s="98" t="e">
        <v>#N/A</v>
      </c>
      <c r="K64" s="98" t="e">
        <v>#N/A</v>
      </c>
      <c r="L64" s="98" t="e">
        <v>#N/A</v>
      </c>
      <c r="M64" s="98" t="e">
        <v>#N/A</v>
      </c>
      <c r="N64" s="98" t="e">
        <v>#N/A</v>
      </c>
    </row>
    <row r="65" spans="2:14">
      <c r="B65" s="34" t="s">
        <v>4655</v>
      </c>
      <c r="C65" s="98">
        <f t="array" ref="C65:N65">TRANSPOSE(I18:I29)</f>
        <v>0.15946348733233978</v>
      </c>
      <c r="D65" s="98">
        <v>0.36810730253353202</v>
      </c>
      <c r="E65" s="98">
        <v>0.46795827123695977</v>
      </c>
      <c r="F65" s="98">
        <v>0.52459016393442626</v>
      </c>
      <c r="G65" s="98">
        <v>0.5469448584202683</v>
      </c>
      <c r="H65" s="98">
        <v>0.56482861400894191</v>
      </c>
      <c r="I65" s="98">
        <v>0.56780923994038746</v>
      </c>
      <c r="J65" s="98">
        <v>0.57377049180327866</v>
      </c>
      <c r="K65" s="98">
        <v>0.58718330849478395</v>
      </c>
      <c r="L65" s="98">
        <v>0.58718330849478395</v>
      </c>
      <c r="M65" s="98">
        <v>0.5961251862891207</v>
      </c>
      <c r="N65" s="98">
        <v>0.60059612518628913</v>
      </c>
    </row>
    <row r="66" spans="2:14">
      <c r="B66" s="34" t="s">
        <v>4656</v>
      </c>
      <c r="C66" s="98">
        <f t="array" ref="C66:N66">TRANSPOSE(I33:I44)</f>
        <v>4.9180327868852458E-2</v>
      </c>
      <c r="D66" s="98">
        <v>0.16897856242118536</v>
      </c>
      <c r="E66" s="98">
        <v>0.24085750315258511</v>
      </c>
      <c r="F66" s="98">
        <v>0.29508196721311475</v>
      </c>
      <c r="G66" s="98">
        <v>0.35056746532156369</v>
      </c>
      <c r="H66" s="98">
        <v>0.39218158890290039</v>
      </c>
      <c r="I66" s="98">
        <v>0.43253467843631777</v>
      </c>
      <c r="J66" s="98">
        <v>0.47919293820933168</v>
      </c>
      <c r="K66" s="98">
        <v>0.5119798234552333</v>
      </c>
      <c r="L66" s="98">
        <v>0.54224464060529631</v>
      </c>
      <c r="M66" s="98">
        <v>0.57124842370744011</v>
      </c>
      <c r="N66" s="98">
        <v>0.59899117276166458</v>
      </c>
    </row>
    <row r="67" spans="2:14">
      <c r="B67" s="34" t="s">
        <v>4670</v>
      </c>
      <c r="C67" s="98">
        <f t="array" ref="C67:N67">TRANSPOSE(I48:I59)</f>
        <v>4.1753653444676408E-2</v>
      </c>
      <c r="D67" s="98">
        <v>9.2901878914405017E-2</v>
      </c>
      <c r="E67" s="98">
        <v>0.16910229645093947</v>
      </c>
      <c r="F67" s="98">
        <v>0.21085594989561587</v>
      </c>
      <c r="G67" s="98">
        <v>0.23903966597077245</v>
      </c>
      <c r="H67" s="98">
        <v>0.24112734864300625</v>
      </c>
      <c r="I67" s="98">
        <v>0.24321503131524008</v>
      </c>
      <c r="J67" s="98">
        <v>0.24947807933194155</v>
      </c>
      <c r="K67" s="98">
        <v>0.24947807933194155</v>
      </c>
      <c r="L67" s="98">
        <v>0.25156576200417535</v>
      </c>
      <c r="M67" s="98">
        <v>0.25260960334029225</v>
      </c>
      <c r="N67" s="98">
        <v>0.25260960334029225</v>
      </c>
    </row>
    <row r="69" spans="2:14">
      <c r="B69" s="322" t="s">
        <v>4751</v>
      </c>
    </row>
    <row r="70" spans="2:14">
      <c r="B70" s="34" t="s">
        <v>4645</v>
      </c>
      <c r="C70" s="34" t="s">
        <v>4659</v>
      </c>
      <c r="D70" s="34" t="s">
        <v>4660</v>
      </c>
      <c r="E70" s="34" t="s">
        <v>26</v>
      </c>
      <c r="F70" s="34" t="s">
        <v>4661</v>
      </c>
      <c r="G70" s="34" t="s">
        <v>4662</v>
      </c>
      <c r="H70" s="34" t="s">
        <v>4663</v>
      </c>
      <c r="I70" s="34" t="s">
        <v>4664</v>
      </c>
      <c r="J70" s="34" t="s">
        <v>4665</v>
      </c>
      <c r="K70" s="34" t="s">
        <v>4666</v>
      </c>
      <c r="L70" s="34" t="s">
        <v>4667</v>
      </c>
      <c r="M70" s="34" t="s">
        <v>4668</v>
      </c>
      <c r="N70" s="34" t="s">
        <v>4669</v>
      </c>
    </row>
    <row r="71" spans="2:14">
      <c r="B71" s="34" t="s">
        <v>4654</v>
      </c>
      <c r="C71" s="98" t="e">
        <f t="array" ref="C71:N71">TRANSPOSE(J3:J14)</f>
        <v>#N/A</v>
      </c>
      <c r="D71" s="98" t="e">
        <v>#N/A</v>
      </c>
      <c r="E71" s="98" t="e">
        <v>#N/A</v>
      </c>
      <c r="F71" s="98" t="e">
        <v>#N/A</v>
      </c>
      <c r="G71" s="98" t="e">
        <v>#N/A</v>
      </c>
      <c r="H71" s="98" t="e">
        <v>#N/A</v>
      </c>
      <c r="I71" s="98" t="e">
        <v>#N/A</v>
      </c>
      <c r="J71" s="98" t="e">
        <v>#N/A</v>
      </c>
      <c r="K71" s="98" t="e">
        <v>#N/A</v>
      </c>
      <c r="L71" s="98" t="e">
        <v>#N/A</v>
      </c>
      <c r="M71" s="98" t="e">
        <v>#N/A</v>
      </c>
      <c r="N71" s="98" t="e">
        <v>#N/A</v>
      </c>
    </row>
    <row r="72" spans="2:14">
      <c r="B72" s="34" t="s">
        <v>4655</v>
      </c>
      <c r="C72" s="98">
        <f t="array" ref="C72:N72">TRANSPOSE(J18:J29)</f>
        <v>0.13710879284649777</v>
      </c>
      <c r="D72" s="98">
        <v>0.31594634873323396</v>
      </c>
      <c r="E72" s="98">
        <v>0.40834575260804767</v>
      </c>
      <c r="F72" s="98">
        <v>0.44560357675111772</v>
      </c>
      <c r="G72" s="98">
        <v>0.46050670640834573</v>
      </c>
      <c r="H72" s="98">
        <v>0.47242921013412814</v>
      </c>
      <c r="I72" s="98">
        <v>0.47242921013412814</v>
      </c>
      <c r="J72" s="98">
        <v>0.47391952309985097</v>
      </c>
      <c r="K72" s="98">
        <v>0.47988077496274217</v>
      </c>
      <c r="L72" s="98">
        <v>0.47988077496274217</v>
      </c>
      <c r="M72" s="98">
        <v>0.4843517138599106</v>
      </c>
      <c r="N72" s="98">
        <v>0.48733233979135621</v>
      </c>
    </row>
    <row r="73" spans="2:14">
      <c r="B73" s="34" t="s">
        <v>4656</v>
      </c>
      <c r="C73" s="98">
        <f t="array" ref="C73:N73">TRANSPOSE(J33:J44)</f>
        <v>3.1525851197982346E-2</v>
      </c>
      <c r="D73" s="98">
        <v>0.12988650693568726</v>
      </c>
      <c r="E73" s="98">
        <v>0.17402269861286254</v>
      </c>
      <c r="F73" s="98">
        <v>0.21059268600252207</v>
      </c>
      <c r="G73" s="98">
        <v>0.23455233291298866</v>
      </c>
      <c r="H73" s="98">
        <v>0.25472887767969737</v>
      </c>
      <c r="I73" s="98">
        <v>0.27238335435056749</v>
      </c>
      <c r="J73" s="98">
        <v>0.29129886506935687</v>
      </c>
      <c r="K73" s="98">
        <v>0.29886506935687263</v>
      </c>
      <c r="L73" s="98">
        <v>0.31525851197982346</v>
      </c>
      <c r="M73" s="98">
        <v>0.32534678436317782</v>
      </c>
      <c r="N73" s="98">
        <v>0.3417402269861286</v>
      </c>
    </row>
    <row r="74" spans="2:14">
      <c r="B74" s="34" t="s">
        <v>4670</v>
      </c>
      <c r="C74" s="98">
        <f t="array" ref="C74:N74">TRANSPOSE(J48:J59)</f>
        <v>3.5490605427974949E-2</v>
      </c>
      <c r="D74" s="98">
        <v>6.471816283924843E-2</v>
      </c>
      <c r="E74" s="98">
        <v>0.12526096033402923</v>
      </c>
      <c r="F74" s="98">
        <v>0.15553235908141963</v>
      </c>
      <c r="G74" s="98">
        <v>0.17118997912317327</v>
      </c>
      <c r="H74" s="98">
        <v>0.1732776617954071</v>
      </c>
      <c r="I74" s="98">
        <v>0.174321503131524</v>
      </c>
      <c r="J74" s="98">
        <v>0.17536534446764093</v>
      </c>
      <c r="K74" s="98">
        <v>0.17536534446764093</v>
      </c>
      <c r="L74" s="98">
        <v>0.17640918580375783</v>
      </c>
      <c r="M74" s="98">
        <v>0.17640918580375783</v>
      </c>
      <c r="N74" s="98">
        <v>0.17640918580375783</v>
      </c>
    </row>
    <row r="75" spans="2:14">
      <c r="B75" s="322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N42"/>
  <sheetViews>
    <sheetView workbookViewId="0"/>
  </sheetViews>
  <sheetFormatPr baseColWidth="10" defaultColWidth="12.5703125" defaultRowHeight="15.75" customHeight="1"/>
  <sheetData>
    <row r="1" spans="2:12">
      <c r="B1" s="322" t="s">
        <v>4744</v>
      </c>
      <c r="C1" s="34"/>
      <c r="D1" s="34"/>
      <c r="E1" s="34"/>
      <c r="F1" s="34"/>
      <c r="G1" s="34"/>
      <c r="H1" s="34"/>
      <c r="I1" s="34"/>
    </row>
    <row r="2" spans="2:12">
      <c r="B2" s="34" t="s">
        <v>4644</v>
      </c>
      <c r="C2" s="34" t="s">
        <v>4648</v>
      </c>
      <c r="D2" s="34" t="s">
        <v>4673</v>
      </c>
      <c r="E2" s="34" t="s">
        <v>4678</v>
      </c>
      <c r="F2" s="34" t="s">
        <v>4658</v>
      </c>
      <c r="G2" s="34" t="s">
        <v>651</v>
      </c>
      <c r="H2" s="34" t="s">
        <v>4690</v>
      </c>
      <c r="I2" s="34" t="s">
        <v>4676</v>
      </c>
      <c r="J2" s="34" t="s">
        <v>4681</v>
      </c>
      <c r="K2" s="34" t="s">
        <v>4691</v>
      </c>
      <c r="L2" s="34" t="s">
        <v>4752</v>
      </c>
    </row>
    <row r="3" spans="2:12">
      <c r="B3" s="34" t="s">
        <v>4659</v>
      </c>
      <c r="C3" s="95">
        <f>'gráficos x mes I nivel'!C18+'gráficos x mes II nivel'!C18</f>
        <v>92</v>
      </c>
      <c r="D3" s="95">
        <f>'gráficos x mes I nivel'!D18+'gráficos x mes II nivel'!D18</f>
        <v>15</v>
      </c>
      <c r="E3" s="95">
        <f>'gráficos x mes I nivel'!E18+'gráficos x mes II nivel'!E18</f>
        <v>0</v>
      </c>
      <c r="F3" s="95">
        <f>'gráficos x mes I nivel'!F18+'gráficos x mes II nivel'!F18</f>
        <v>0</v>
      </c>
      <c r="G3" s="95">
        <f t="shared" ref="G3:G14" si="0">SUM(C3:F3)</f>
        <v>107</v>
      </c>
      <c r="H3" s="95">
        <f>G3</f>
        <v>107</v>
      </c>
      <c r="I3" s="98">
        <f t="shared" ref="I3:I14" si="1">H3/(MB2_IN+MB2_IIN)</f>
        <v>0.15946348733233978</v>
      </c>
      <c r="J3" s="98">
        <f>C3/(MB2_IN+MB2_IIN)</f>
        <v>0.13710879284649777</v>
      </c>
      <c r="K3" s="98">
        <f>E3/(MB2_IN+MB2_IIN)</f>
        <v>0</v>
      </c>
      <c r="L3" s="98">
        <f t="shared" ref="L3:L14" si="2">SUM(J3:K3)</f>
        <v>0.13710879284649777</v>
      </c>
    </row>
    <row r="4" spans="2:12">
      <c r="B4" s="34" t="s">
        <v>4660</v>
      </c>
      <c r="C4" s="95">
        <f>'gráficos x mes I nivel'!C19+'gráficos x mes II nivel'!C19</f>
        <v>120</v>
      </c>
      <c r="D4" s="95">
        <f>'gráficos x mes I nivel'!D19+'gráficos x mes II nivel'!D19</f>
        <v>20</v>
      </c>
      <c r="E4" s="95">
        <f>'gráficos x mes I nivel'!E19+'gráficos x mes II nivel'!E19</f>
        <v>0</v>
      </c>
      <c r="F4" s="95">
        <f>'gráficos x mes I nivel'!F19+'gráficos x mes II nivel'!F19</f>
        <v>0</v>
      </c>
      <c r="G4" s="95">
        <f t="shared" si="0"/>
        <v>140</v>
      </c>
      <c r="H4" s="95">
        <f t="shared" ref="H4:H14" si="3">G4+H3</f>
        <v>247</v>
      </c>
      <c r="I4" s="98">
        <f t="shared" si="1"/>
        <v>0.36810730253353202</v>
      </c>
      <c r="J4" s="98">
        <f>SUM($C$3:C4)/(MB2_IN+MB2_IIN)</f>
        <v>0.31594634873323396</v>
      </c>
      <c r="K4" s="98">
        <f>SUM($E$3:$E4)/(MB2_IN+MB2_IIN)</f>
        <v>0</v>
      </c>
      <c r="L4" s="98">
        <f t="shared" si="2"/>
        <v>0.31594634873323396</v>
      </c>
    </row>
    <row r="5" spans="2:12">
      <c r="B5" s="34" t="s">
        <v>26</v>
      </c>
      <c r="C5" s="95">
        <f>'gráficos x mes I nivel'!C20+'gráficos x mes II nivel'!C20</f>
        <v>62</v>
      </c>
      <c r="D5" s="95">
        <f>'gráficos x mes I nivel'!D20+'gráficos x mes II nivel'!D20</f>
        <v>1</v>
      </c>
      <c r="E5" s="95">
        <f>'gráficos x mes I nivel'!E20+'gráficos x mes II nivel'!E20</f>
        <v>4</v>
      </c>
      <c r="F5" s="95">
        <f>'gráficos x mes I nivel'!F20+'gráficos x mes II nivel'!F20</f>
        <v>0</v>
      </c>
      <c r="G5" s="95">
        <f t="shared" si="0"/>
        <v>67</v>
      </c>
      <c r="H5" s="95">
        <f t="shared" si="3"/>
        <v>314</v>
      </c>
      <c r="I5" s="98">
        <f t="shared" si="1"/>
        <v>0.46795827123695977</v>
      </c>
      <c r="J5" s="98">
        <f>SUM($C$3:C5)/(MB2_IN+MB2_IIN)</f>
        <v>0.40834575260804767</v>
      </c>
      <c r="K5" s="98">
        <f>SUM($E$3:$E5)/(MB2_IN+MB2_IIN)</f>
        <v>5.9612518628912071E-3</v>
      </c>
      <c r="L5" s="98">
        <f t="shared" si="2"/>
        <v>0.41430700447093888</v>
      </c>
    </row>
    <row r="6" spans="2:12">
      <c r="B6" s="34" t="s">
        <v>4661</v>
      </c>
      <c r="C6" s="95">
        <f>'gráficos x mes I nivel'!C21+'gráficos x mes II nivel'!C21</f>
        <v>25</v>
      </c>
      <c r="D6" s="95">
        <f>'gráficos x mes I nivel'!D21+'gráficos x mes II nivel'!D21</f>
        <v>7</v>
      </c>
      <c r="E6" s="95">
        <f>'gráficos x mes I nivel'!E21+'gráficos x mes II nivel'!E21</f>
        <v>6</v>
      </c>
      <c r="F6" s="95">
        <f>'gráficos x mes I nivel'!F21+'gráficos x mes II nivel'!F21</f>
        <v>0</v>
      </c>
      <c r="G6" s="95">
        <f t="shared" si="0"/>
        <v>38</v>
      </c>
      <c r="H6" s="95">
        <f t="shared" si="3"/>
        <v>352</v>
      </c>
      <c r="I6" s="98">
        <f t="shared" si="1"/>
        <v>0.52459016393442626</v>
      </c>
      <c r="J6" s="98">
        <f>SUM($C$3:C6)/(MB2_IN+MB2_IIN)</f>
        <v>0.44560357675111772</v>
      </c>
      <c r="K6" s="98">
        <f>SUM($E$3:$E6)/(MB2_IN+MB2_IIN)</f>
        <v>1.4903129657228018E-2</v>
      </c>
      <c r="L6" s="98">
        <f t="shared" si="2"/>
        <v>0.46050670640834573</v>
      </c>
    </row>
    <row r="7" spans="2:12">
      <c r="B7" s="34" t="s">
        <v>4662</v>
      </c>
      <c r="C7" s="95">
        <f>'gráficos x mes I nivel'!C22+'gráficos x mes II nivel'!C22</f>
        <v>10</v>
      </c>
      <c r="D7" s="95">
        <f>'gráficos x mes I nivel'!D22+'gráficos x mes II nivel'!D22</f>
        <v>2</v>
      </c>
      <c r="E7" s="95">
        <f>'gráficos x mes I nivel'!E22+'gráficos x mes II nivel'!E22</f>
        <v>3</v>
      </c>
      <c r="F7" s="95">
        <f>'gráficos x mes I nivel'!F22+'gráficos x mes II nivel'!F22</f>
        <v>0</v>
      </c>
      <c r="G7" s="95">
        <f t="shared" si="0"/>
        <v>15</v>
      </c>
      <c r="H7" s="95">
        <f t="shared" si="3"/>
        <v>367</v>
      </c>
      <c r="I7" s="98">
        <f t="shared" si="1"/>
        <v>0.5469448584202683</v>
      </c>
      <c r="J7" s="98">
        <f>SUM($C$3:C7)/(MB2_IN+MB2_IIN)</f>
        <v>0.46050670640834573</v>
      </c>
      <c r="K7" s="98">
        <f>SUM($E$3:$E7)/(MB2_IN+MB2_IIN)</f>
        <v>1.9374068554396422E-2</v>
      </c>
      <c r="L7" s="98">
        <f t="shared" si="2"/>
        <v>0.47988077496274217</v>
      </c>
    </row>
    <row r="8" spans="2:12">
      <c r="B8" s="34" t="s">
        <v>4663</v>
      </c>
      <c r="C8" s="95">
        <f>'gráficos x mes I nivel'!C23+'gráficos x mes II nivel'!C23</f>
        <v>8</v>
      </c>
      <c r="D8" s="95">
        <f>'gráficos x mes I nivel'!D23+'gráficos x mes II nivel'!D23</f>
        <v>2</v>
      </c>
      <c r="E8" s="95">
        <f>'gráficos x mes I nivel'!E23+'gráficos x mes II nivel'!E23</f>
        <v>2</v>
      </c>
      <c r="F8" s="95">
        <f>'gráficos x mes I nivel'!F23+'gráficos x mes II nivel'!F23</f>
        <v>0</v>
      </c>
      <c r="G8" s="95">
        <f t="shared" si="0"/>
        <v>12</v>
      </c>
      <c r="H8" s="95">
        <f t="shared" si="3"/>
        <v>379</v>
      </c>
      <c r="I8" s="98">
        <f t="shared" si="1"/>
        <v>0.56482861400894191</v>
      </c>
      <c r="J8" s="98">
        <f>SUM($C$3:C8)/(MB2_IN+MB2_IIN)</f>
        <v>0.47242921013412814</v>
      </c>
      <c r="K8" s="98">
        <f>SUM($E$3:$E8)/(MB2_IN+MB2_IIN)</f>
        <v>2.2354694485842028E-2</v>
      </c>
      <c r="L8" s="98">
        <f t="shared" si="2"/>
        <v>0.49478390461997018</v>
      </c>
    </row>
    <row r="9" spans="2:12">
      <c r="B9" s="34" t="s">
        <v>4664</v>
      </c>
      <c r="C9" s="95">
        <f>'gráficos x mes I nivel'!C24+'gráficos x mes II nivel'!C24</f>
        <v>0</v>
      </c>
      <c r="D9" s="95">
        <f>'gráficos x mes I nivel'!D24+'gráficos x mes II nivel'!D24</f>
        <v>0</v>
      </c>
      <c r="E9" s="95">
        <f>'gráficos x mes I nivel'!E24+'gráficos x mes II nivel'!E24</f>
        <v>2</v>
      </c>
      <c r="F9" s="95">
        <f>'gráficos x mes I nivel'!F24+'gráficos x mes II nivel'!F24</f>
        <v>0</v>
      </c>
      <c r="G9" s="95">
        <f t="shared" si="0"/>
        <v>2</v>
      </c>
      <c r="H9" s="95">
        <f t="shared" si="3"/>
        <v>381</v>
      </c>
      <c r="I9" s="98">
        <f t="shared" si="1"/>
        <v>0.56780923994038746</v>
      </c>
      <c r="J9" s="98">
        <f>SUM($C$3:C9)/(MB2_IN+MB2_IIN)</f>
        <v>0.47242921013412814</v>
      </c>
      <c r="K9" s="98">
        <f>SUM($E$3:$E9)/(MB2_IN+MB2_IIN)</f>
        <v>2.533532041728763E-2</v>
      </c>
      <c r="L9" s="98">
        <f t="shared" si="2"/>
        <v>0.49776453055141578</v>
      </c>
    </row>
    <row r="10" spans="2:12">
      <c r="B10" s="34" t="s">
        <v>4665</v>
      </c>
      <c r="C10" s="95">
        <f>'gráficos x mes I nivel'!C25+'gráficos x mes II nivel'!C25</f>
        <v>1</v>
      </c>
      <c r="D10" s="95">
        <f>'gráficos x mes I nivel'!D25+'gráficos x mes II nivel'!D25</f>
        <v>0</v>
      </c>
      <c r="E10" s="95">
        <f>'gráficos x mes I nivel'!E25+'gráficos x mes II nivel'!E25</f>
        <v>3</v>
      </c>
      <c r="F10" s="95">
        <f>'gráficos x mes I nivel'!F25+'gráficos x mes II nivel'!F25</f>
        <v>0</v>
      </c>
      <c r="G10" s="95">
        <f t="shared" si="0"/>
        <v>4</v>
      </c>
      <c r="H10" s="95">
        <f t="shared" si="3"/>
        <v>385</v>
      </c>
      <c r="I10" s="98">
        <f t="shared" si="1"/>
        <v>0.57377049180327866</v>
      </c>
      <c r="J10" s="98">
        <f>SUM($C$3:C10)/(MB2_IN+MB2_IIN)</f>
        <v>0.47391952309985097</v>
      </c>
      <c r="K10" s="98">
        <f>SUM($E$3:$E10)/(MB2_IN+MB2_IIN)</f>
        <v>2.9806259314456036E-2</v>
      </c>
      <c r="L10" s="98">
        <f t="shared" si="2"/>
        <v>0.50372578241430699</v>
      </c>
    </row>
    <row r="11" spans="2:12">
      <c r="B11" s="34" t="s">
        <v>4666</v>
      </c>
      <c r="C11" s="95">
        <f>'gráficos x mes I nivel'!C26+'gráficos x mes II nivel'!C26</f>
        <v>4</v>
      </c>
      <c r="D11" s="95">
        <f>'gráficos x mes I nivel'!D26+'gráficos x mes II nivel'!D26</f>
        <v>0</v>
      </c>
      <c r="E11" s="95">
        <f>'gráficos x mes I nivel'!E26+'gráficos x mes II nivel'!E26</f>
        <v>4</v>
      </c>
      <c r="F11" s="95">
        <f>'gráficos x mes I nivel'!F26+'gráficos x mes II nivel'!F26</f>
        <v>1</v>
      </c>
      <c r="G11" s="95">
        <f t="shared" si="0"/>
        <v>9</v>
      </c>
      <c r="H11" s="95">
        <f t="shared" si="3"/>
        <v>394</v>
      </c>
      <c r="I11" s="98">
        <f t="shared" si="1"/>
        <v>0.58718330849478395</v>
      </c>
      <c r="J11" s="98">
        <f>SUM($C$3:C11)/(MB2_IN+MB2_IIN)</f>
        <v>0.47988077496274217</v>
      </c>
      <c r="K11" s="98">
        <f>SUM($E$3:$E11)/(MB2_IN+MB2_IIN)</f>
        <v>3.5767511177347243E-2</v>
      </c>
      <c r="L11" s="98">
        <f t="shared" si="2"/>
        <v>0.5156482861400894</v>
      </c>
    </row>
    <row r="12" spans="2:12">
      <c r="B12" s="34" t="s">
        <v>4667</v>
      </c>
      <c r="C12" s="95">
        <f>'gráficos x mes I nivel'!C27+'gráficos x mes II nivel'!C27</f>
        <v>0</v>
      </c>
      <c r="D12" s="95">
        <f>'gráficos x mes I nivel'!D27+'gráficos x mes II nivel'!D27</f>
        <v>0</v>
      </c>
      <c r="E12" s="95">
        <f>'gráficos x mes I nivel'!E27+'gráficos x mes II nivel'!E27</f>
        <v>0</v>
      </c>
      <c r="F12" s="95">
        <f>'gráficos x mes I nivel'!F27+'gráficos x mes II nivel'!F27</f>
        <v>0</v>
      </c>
      <c r="G12" s="95">
        <f t="shared" si="0"/>
        <v>0</v>
      </c>
      <c r="H12" s="95">
        <f t="shared" si="3"/>
        <v>394</v>
      </c>
      <c r="I12" s="98">
        <f t="shared" si="1"/>
        <v>0.58718330849478395</v>
      </c>
      <c r="J12" s="98">
        <f>SUM($C$3:C12)/(MB2_IN+MB2_IIN)</f>
        <v>0.47988077496274217</v>
      </c>
      <c r="K12" s="98">
        <f>SUM($E$3:$E12)/(MB2_IN+MB2_IIN)</f>
        <v>3.5767511177347243E-2</v>
      </c>
      <c r="L12" s="98">
        <f t="shared" si="2"/>
        <v>0.5156482861400894</v>
      </c>
    </row>
    <row r="13" spans="2:12">
      <c r="B13" s="34" t="s">
        <v>4668</v>
      </c>
      <c r="C13" s="95">
        <f>'gráficos x mes I nivel'!C28+'gráficos x mes II nivel'!C28</f>
        <v>3</v>
      </c>
      <c r="D13" s="95">
        <f>'gráficos x mes I nivel'!D28+'gráficos x mes II nivel'!D28</f>
        <v>0</v>
      </c>
      <c r="E13" s="95">
        <f>'gráficos x mes I nivel'!E28+'gráficos x mes II nivel'!E28</f>
        <v>3</v>
      </c>
      <c r="F13" s="95">
        <f>'gráficos x mes I nivel'!F28+'gráficos x mes II nivel'!F28</f>
        <v>0</v>
      </c>
      <c r="G13" s="95">
        <f t="shared" si="0"/>
        <v>6</v>
      </c>
      <c r="H13" s="95">
        <f t="shared" si="3"/>
        <v>400</v>
      </c>
      <c r="I13" s="98">
        <f t="shared" si="1"/>
        <v>0.5961251862891207</v>
      </c>
      <c r="J13" s="98">
        <f>SUM($C$3:C13)/(MB2_IN+MB2_IIN)</f>
        <v>0.4843517138599106</v>
      </c>
      <c r="K13" s="98">
        <f>SUM($E$3:$E13)/(MB2_IN+MB2_IIN)</f>
        <v>4.0238450074515646E-2</v>
      </c>
      <c r="L13" s="98">
        <f t="shared" si="2"/>
        <v>0.52459016393442626</v>
      </c>
    </row>
    <row r="14" spans="2:12">
      <c r="B14" s="34" t="s">
        <v>4669</v>
      </c>
      <c r="C14" s="95">
        <f>'gráficos x mes I nivel'!C29+'gráficos x mes II nivel'!C29</f>
        <v>2</v>
      </c>
      <c r="D14" s="95">
        <f>'gráficos x mes I nivel'!D29+'gráficos x mes II nivel'!D29</f>
        <v>0</v>
      </c>
      <c r="E14" s="95">
        <f>'gráficos x mes I nivel'!E29+'gráficos x mes II nivel'!E29</f>
        <v>1</v>
      </c>
      <c r="F14" s="95">
        <f>'gráficos x mes I nivel'!F29+'gráficos x mes II nivel'!F29</f>
        <v>0</v>
      </c>
      <c r="G14" s="95">
        <f t="shared" si="0"/>
        <v>3</v>
      </c>
      <c r="H14" s="95">
        <f t="shared" si="3"/>
        <v>403</v>
      </c>
      <c r="I14" s="98">
        <f t="shared" si="1"/>
        <v>0.60059612518628913</v>
      </c>
      <c r="J14" s="98">
        <f>SUM($C$3:C14)/(MB2_IN+MB2_IIN)</f>
        <v>0.48733233979135621</v>
      </c>
      <c r="K14" s="98">
        <f>SUM($E$3:$E14)/(MB2_IN+MB2_IIN)</f>
        <v>4.1728763040238454E-2</v>
      </c>
      <c r="L14" s="98">
        <f t="shared" si="2"/>
        <v>0.52906110283159469</v>
      </c>
    </row>
    <row r="16" spans="2:12">
      <c r="B16" s="322" t="s">
        <v>4745</v>
      </c>
      <c r="C16" s="34"/>
      <c r="D16" s="34"/>
      <c r="E16" s="34"/>
      <c r="F16" s="34"/>
      <c r="G16" s="34"/>
      <c r="H16" s="34"/>
      <c r="I16" s="34"/>
      <c r="J16" s="34"/>
    </row>
    <row r="17" spans="2:12">
      <c r="B17" s="34" t="s">
        <v>4644</v>
      </c>
      <c r="C17" s="34" t="s">
        <v>4648</v>
      </c>
      <c r="D17" s="34" t="s">
        <v>4673</v>
      </c>
      <c r="E17" s="34" t="s">
        <v>4678</v>
      </c>
      <c r="F17" s="34" t="s">
        <v>4658</v>
      </c>
      <c r="G17" s="34" t="s">
        <v>651</v>
      </c>
      <c r="H17" s="34" t="s">
        <v>4690</v>
      </c>
      <c r="I17" s="34" t="s">
        <v>4694</v>
      </c>
      <c r="J17" s="34" t="s">
        <v>4681</v>
      </c>
      <c r="K17" s="34" t="s">
        <v>4691</v>
      </c>
      <c r="L17" s="34" t="s">
        <v>4752</v>
      </c>
    </row>
    <row r="18" spans="2:12">
      <c r="B18" s="34" t="s">
        <v>4659</v>
      </c>
      <c r="C18" s="95">
        <f>'gráficos x mes I nivel'!C33+'gráficos x mes II nivel'!C33</f>
        <v>25</v>
      </c>
      <c r="D18" s="95">
        <f>'gráficos x mes I nivel'!D33+'gráficos x mes II nivel'!D33</f>
        <v>8</v>
      </c>
      <c r="E18" s="95">
        <f>'gráficos x mes II nivel'!E33+'gráficos x mes I nivel'!E33</f>
        <v>0</v>
      </c>
      <c r="F18" s="95">
        <f>'gráficos x mes I nivel'!F33+'gráficos x mes II nivel'!F33</f>
        <v>6</v>
      </c>
      <c r="G18" s="95">
        <f t="shared" ref="G18:G29" si="4">SUM(C18:F18)</f>
        <v>39</v>
      </c>
      <c r="H18" s="95">
        <f>G18</f>
        <v>39</v>
      </c>
      <c r="I18" s="98">
        <f t="shared" ref="I18:I29" si="5">H18/(SP2_IN+SP2_IIN)</f>
        <v>4.9180327868852458E-2</v>
      </c>
      <c r="J18" s="98">
        <f>C18/(SP2_IN+SP2_IIN)</f>
        <v>3.1525851197982346E-2</v>
      </c>
      <c r="K18" s="98">
        <f>E18/(SP2_IN+SP2_IIN)</f>
        <v>0</v>
      </c>
      <c r="L18" s="98">
        <f t="shared" ref="L18:L29" si="6">SUM(J18:K18)</f>
        <v>3.1525851197982346E-2</v>
      </c>
    </row>
    <row r="19" spans="2:12">
      <c r="B19" s="34" t="s">
        <v>4660</v>
      </c>
      <c r="C19" s="95">
        <f>'gráficos x mes I nivel'!C34+'gráficos x mes II nivel'!C34</f>
        <v>78</v>
      </c>
      <c r="D19" s="95">
        <f>'gráficos x mes I nivel'!D34+'gráficos x mes II nivel'!D34</f>
        <v>8</v>
      </c>
      <c r="E19" s="95">
        <f>'gráficos x mes II nivel'!E34+'gráficos x mes I nivel'!E34</f>
        <v>7</v>
      </c>
      <c r="F19" s="95">
        <f>'gráficos x mes I nivel'!F34+'gráficos x mes II nivel'!F34</f>
        <v>2</v>
      </c>
      <c r="G19" s="95">
        <f t="shared" si="4"/>
        <v>95</v>
      </c>
      <c r="H19" s="95">
        <f t="shared" ref="H19:H29" si="7">G19+H18</f>
        <v>134</v>
      </c>
      <c r="I19" s="98">
        <f t="shared" si="5"/>
        <v>0.16897856242118536</v>
      </c>
      <c r="J19" s="98">
        <f>SUM($C$18:C19)/(SP2_IN+SP2_IIN)</f>
        <v>0.12988650693568726</v>
      </c>
      <c r="K19" s="98">
        <f>SUM($E$18:$E19)/(SP2_IN+SP2_IIN)</f>
        <v>8.8272383354350576E-3</v>
      </c>
      <c r="L19" s="98">
        <f t="shared" si="6"/>
        <v>0.13871374527112232</v>
      </c>
    </row>
    <row r="20" spans="2:12">
      <c r="B20" s="34" t="s">
        <v>26</v>
      </c>
      <c r="C20" s="95">
        <f>'gráficos x mes I nivel'!C35+'gráficos x mes II nivel'!C35</f>
        <v>35</v>
      </c>
      <c r="D20" s="95">
        <f>'gráficos x mes I nivel'!D35+'gráficos x mes II nivel'!D35</f>
        <v>4</v>
      </c>
      <c r="E20" s="95">
        <f>'gráficos x mes II nivel'!E35+'gráficos x mes I nivel'!E35</f>
        <v>13</v>
      </c>
      <c r="F20" s="95">
        <f>'gráficos x mes I nivel'!F35+'gráficos x mes II nivel'!F35</f>
        <v>5</v>
      </c>
      <c r="G20" s="95">
        <f t="shared" si="4"/>
        <v>57</v>
      </c>
      <c r="H20" s="95">
        <f t="shared" si="7"/>
        <v>191</v>
      </c>
      <c r="I20" s="98">
        <f t="shared" si="5"/>
        <v>0.24085750315258511</v>
      </c>
      <c r="J20" s="98">
        <f>SUM($C$18:C20)/(SP2_IN+SP2_IIN)</f>
        <v>0.17402269861286254</v>
      </c>
      <c r="K20" s="98">
        <f>SUM($E$18:$E20)/(SP2_IN+SP2_IIN)</f>
        <v>2.5220680958385876E-2</v>
      </c>
      <c r="L20" s="98">
        <f t="shared" si="6"/>
        <v>0.19924337957124841</v>
      </c>
    </row>
    <row r="21" spans="2:12">
      <c r="B21" s="34" t="s">
        <v>4661</v>
      </c>
      <c r="C21" s="95">
        <f>'gráficos x mes I nivel'!C36+'gráficos x mes II nivel'!C36</f>
        <v>29</v>
      </c>
      <c r="D21" s="95">
        <f>'gráficos x mes I nivel'!D36+'gráficos x mes II nivel'!D36</f>
        <v>7</v>
      </c>
      <c r="E21" s="95">
        <f>'gráficos x mes II nivel'!E36+'gráficos x mes I nivel'!E36</f>
        <v>6</v>
      </c>
      <c r="F21" s="95">
        <f>'gráficos x mes I nivel'!F36+'gráficos x mes II nivel'!F36</f>
        <v>1</v>
      </c>
      <c r="G21" s="95">
        <f t="shared" si="4"/>
        <v>43</v>
      </c>
      <c r="H21" s="95">
        <f t="shared" si="7"/>
        <v>234</v>
      </c>
      <c r="I21" s="98">
        <f t="shared" si="5"/>
        <v>0.29508196721311475</v>
      </c>
      <c r="J21" s="98">
        <f>SUM($C$18:C21)/(SP2_IN+SP2_IIN)</f>
        <v>0.21059268600252207</v>
      </c>
      <c r="K21" s="98">
        <f>SUM($E$18:$E21)/(SP2_IN+SP2_IIN)</f>
        <v>3.2786885245901641E-2</v>
      </c>
      <c r="L21" s="98">
        <f t="shared" si="6"/>
        <v>0.24337957124842372</v>
      </c>
    </row>
    <row r="22" spans="2:12">
      <c r="B22" s="34" t="s">
        <v>4662</v>
      </c>
      <c r="C22" s="95">
        <f>'gráficos x mes I nivel'!C37+'gráficos x mes II nivel'!C37</f>
        <v>19</v>
      </c>
      <c r="D22" s="95">
        <f>'gráficos x mes I nivel'!D37+'gráficos x mes II nivel'!D37</f>
        <v>2</v>
      </c>
      <c r="E22" s="95">
        <f>'gráficos x mes II nivel'!E37+'gráficos x mes I nivel'!E37</f>
        <v>21</v>
      </c>
      <c r="F22" s="95">
        <f>'gráficos x mes I nivel'!F37+'gráficos x mes II nivel'!F37</f>
        <v>2</v>
      </c>
      <c r="G22" s="95">
        <f t="shared" si="4"/>
        <v>44</v>
      </c>
      <c r="H22" s="95">
        <f t="shared" si="7"/>
        <v>278</v>
      </c>
      <c r="I22" s="98">
        <f t="shared" si="5"/>
        <v>0.35056746532156369</v>
      </c>
      <c r="J22" s="98">
        <f>SUM($C$18:C22)/(SP2_IN+SP2_IIN)</f>
        <v>0.23455233291298866</v>
      </c>
      <c r="K22" s="98">
        <f>SUM($E$18:$E22)/(SP2_IN+SP2_IIN)</f>
        <v>5.9268600252206809E-2</v>
      </c>
      <c r="L22" s="98">
        <f t="shared" si="6"/>
        <v>0.29382093316519547</v>
      </c>
    </row>
    <row r="23" spans="2:12">
      <c r="B23" s="34" t="s">
        <v>4663</v>
      </c>
      <c r="C23" s="95">
        <f>'gráficos x mes I nivel'!C38+'gráficos x mes II nivel'!C38</f>
        <v>16</v>
      </c>
      <c r="D23" s="95">
        <f>'gráficos x mes I nivel'!D38+'gráficos x mes II nivel'!D38</f>
        <v>7</v>
      </c>
      <c r="E23" s="95">
        <f>'gráficos x mes II nivel'!E38+'gráficos x mes I nivel'!E38</f>
        <v>9</v>
      </c>
      <c r="F23" s="95">
        <f>'gráficos x mes I nivel'!F38+'gráficos x mes II nivel'!F38</f>
        <v>1</v>
      </c>
      <c r="G23" s="95">
        <f t="shared" si="4"/>
        <v>33</v>
      </c>
      <c r="H23" s="95">
        <f t="shared" si="7"/>
        <v>311</v>
      </c>
      <c r="I23" s="98">
        <f t="shared" si="5"/>
        <v>0.39218158890290039</v>
      </c>
      <c r="J23" s="98">
        <f>SUM($C$18:C23)/(SP2_IN+SP2_IIN)</f>
        <v>0.25472887767969737</v>
      </c>
      <c r="K23" s="98">
        <f>SUM($E$18:$E23)/(SP2_IN+SP2_IIN)</f>
        <v>7.0617906683480461E-2</v>
      </c>
      <c r="L23" s="98">
        <f t="shared" si="6"/>
        <v>0.32534678436317782</v>
      </c>
    </row>
    <row r="24" spans="2:12">
      <c r="B24" s="34" t="s">
        <v>4664</v>
      </c>
      <c r="C24" s="95">
        <f>'gráficos x mes I nivel'!C39+'gráficos x mes II nivel'!C39</f>
        <v>14</v>
      </c>
      <c r="D24" s="95">
        <f>'gráficos x mes I nivel'!D39+'gráficos x mes II nivel'!D39</f>
        <v>3</v>
      </c>
      <c r="E24" s="95">
        <f>'gráficos x mes II nivel'!E39+'gráficos x mes I nivel'!E39</f>
        <v>14</v>
      </c>
      <c r="F24" s="95">
        <f>'gráficos x mes I nivel'!F39+'gráficos x mes II nivel'!F39</f>
        <v>1</v>
      </c>
      <c r="G24" s="95">
        <f t="shared" si="4"/>
        <v>32</v>
      </c>
      <c r="H24" s="95">
        <f t="shared" si="7"/>
        <v>343</v>
      </c>
      <c r="I24" s="98">
        <f t="shared" si="5"/>
        <v>0.43253467843631777</v>
      </c>
      <c r="J24" s="98">
        <f>SUM($C$18:C24)/(SP2_IN+SP2_IIN)</f>
        <v>0.27238335435056749</v>
      </c>
      <c r="K24" s="98">
        <f>SUM($E$18:$E24)/(SP2_IN+SP2_IIN)</f>
        <v>8.8272383354350573E-2</v>
      </c>
      <c r="L24" s="98">
        <f t="shared" si="6"/>
        <v>0.36065573770491804</v>
      </c>
    </row>
    <row r="25" spans="2:12">
      <c r="B25" s="34" t="s">
        <v>4665</v>
      </c>
      <c r="C25" s="95">
        <f>'gráficos x mes I nivel'!C40+'gráficos x mes II nivel'!C40</f>
        <v>15</v>
      </c>
      <c r="D25" s="95">
        <f>'gráficos x mes I nivel'!D40+'gráficos x mes II nivel'!D40</f>
        <v>5</v>
      </c>
      <c r="E25" s="95">
        <f>'gráficos x mes II nivel'!E40+'gráficos x mes I nivel'!E40</f>
        <v>16</v>
      </c>
      <c r="F25" s="95">
        <f>'gráficos x mes I nivel'!F40+'gráficos x mes II nivel'!F40</f>
        <v>1</v>
      </c>
      <c r="G25" s="95">
        <f t="shared" si="4"/>
        <v>37</v>
      </c>
      <c r="H25" s="95">
        <f t="shared" si="7"/>
        <v>380</v>
      </c>
      <c r="I25" s="98">
        <f t="shared" si="5"/>
        <v>0.47919293820933168</v>
      </c>
      <c r="J25" s="98">
        <f>SUM($C$18:C25)/(SP2_IN+SP2_IIN)</f>
        <v>0.29129886506935687</v>
      </c>
      <c r="K25" s="98">
        <f>SUM($E$18:$E25)/(SP2_IN+SP2_IIN)</f>
        <v>0.10844892812105927</v>
      </c>
      <c r="L25" s="98">
        <f t="shared" si="6"/>
        <v>0.39974779319041615</v>
      </c>
    </row>
    <row r="26" spans="2:12">
      <c r="B26" s="34" t="s">
        <v>4666</v>
      </c>
      <c r="C26" s="95">
        <f>'gráficos x mes I nivel'!C41+'gráficos x mes II nivel'!C41</f>
        <v>6</v>
      </c>
      <c r="D26" s="95">
        <f>'gráficos x mes I nivel'!D41+'gráficos x mes II nivel'!D41</f>
        <v>7</v>
      </c>
      <c r="E26" s="95">
        <f>'gráficos x mes II nivel'!E41+'gráficos x mes I nivel'!E41</f>
        <v>7</v>
      </c>
      <c r="F26" s="34">
        <v>3</v>
      </c>
      <c r="G26" s="95">
        <f t="shared" si="4"/>
        <v>23</v>
      </c>
      <c r="H26" s="95">
        <f t="shared" si="7"/>
        <v>403</v>
      </c>
      <c r="I26" s="98">
        <f t="shared" si="5"/>
        <v>0.50819672131147542</v>
      </c>
      <c r="J26" s="98">
        <f>SUM($C$18:C26)/(SP2_IN+SP2_IIN)</f>
        <v>0.29886506935687263</v>
      </c>
      <c r="K26" s="98">
        <f>SUM($E$18:$E26)/(SP2_IN+SP2_IIN)</f>
        <v>0.11727616645649433</v>
      </c>
      <c r="L26" s="98">
        <f t="shared" si="6"/>
        <v>0.41614123581336693</v>
      </c>
    </row>
    <row r="27" spans="2:12">
      <c r="B27" s="34" t="s">
        <v>4667</v>
      </c>
      <c r="C27" s="95">
        <f>'gráficos x mes I nivel'!C42+'gráficos x mes II nivel'!C42</f>
        <v>13</v>
      </c>
      <c r="D27" s="95">
        <f>'gráficos x mes I nivel'!D42+'gráficos x mes II nivel'!D42</f>
        <v>3</v>
      </c>
      <c r="E27" s="95">
        <f>'gráficos x mes II nivel'!E42+'gráficos x mes I nivel'!E42</f>
        <v>4</v>
      </c>
      <c r="F27" s="34">
        <v>0</v>
      </c>
      <c r="G27" s="95">
        <f t="shared" si="4"/>
        <v>20</v>
      </c>
      <c r="H27" s="95">
        <f t="shared" si="7"/>
        <v>423</v>
      </c>
      <c r="I27" s="98">
        <f t="shared" si="5"/>
        <v>0.53341740226986134</v>
      </c>
      <c r="J27" s="98">
        <f>SUM($C$18:C27)/(SP2_IN+SP2_IIN)</f>
        <v>0.31525851197982346</v>
      </c>
      <c r="K27" s="98">
        <f>SUM($E$18:$E27)/(SP2_IN+SP2_IIN)</f>
        <v>0.12232030264817149</v>
      </c>
      <c r="L27" s="98">
        <f t="shared" si="6"/>
        <v>0.43757881462799497</v>
      </c>
    </row>
    <row r="28" spans="2:12">
      <c r="B28" s="34" t="s">
        <v>4668</v>
      </c>
      <c r="C28" s="95">
        <f>'gráficos x mes I nivel'!C43+'gráficos x mes II nivel'!C43</f>
        <v>8</v>
      </c>
      <c r="D28" s="95">
        <f>'gráficos x mes I nivel'!D43+'gráficos x mes II nivel'!D43</f>
        <v>0</v>
      </c>
      <c r="E28" s="34">
        <v>17</v>
      </c>
      <c r="F28" s="34">
        <v>0</v>
      </c>
      <c r="G28" s="95">
        <f t="shared" si="4"/>
        <v>25</v>
      </c>
      <c r="H28" s="95">
        <f t="shared" si="7"/>
        <v>448</v>
      </c>
      <c r="I28" s="98">
        <f t="shared" si="5"/>
        <v>0.56494325346784369</v>
      </c>
      <c r="J28" s="98">
        <f>SUM($C$18:C28)/(SP2_IN+SP2_IIN)</f>
        <v>0.32534678436317782</v>
      </c>
      <c r="K28" s="98">
        <f>SUM($E$18:$E28)/(SP2_IN+SP2_IIN)</f>
        <v>0.1437578814627995</v>
      </c>
      <c r="L28" s="98">
        <f t="shared" si="6"/>
        <v>0.46910466582597732</v>
      </c>
    </row>
    <row r="29" spans="2:12">
      <c r="B29" s="34" t="s">
        <v>4669</v>
      </c>
      <c r="C29" s="95">
        <f>'gráficos x mes I nivel'!C44+'gráficos x mes II nivel'!C44</f>
        <v>13</v>
      </c>
      <c r="D29" s="95">
        <f>'gráficos x mes I nivel'!D44+'gráficos x mes II nivel'!D44</f>
        <v>0</v>
      </c>
      <c r="E29" s="34">
        <v>17</v>
      </c>
      <c r="F29" s="95">
        <f>'gráficos x mes I nivel'!F44+'gráficos x mes II nivel'!F44</f>
        <v>0</v>
      </c>
      <c r="G29" s="95">
        <f t="shared" si="4"/>
        <v>30</v>
      </c>
      <c r="H29" s="95">
        <f t="shared" si="7"/>
        <v>478</v>
      </c>
      <c r="I29" s="98">
        <f t="shared" si="5"/>
        <v>0.60277427490542246</v>
      </c>
      <c r="J29" s="98">
        <f>SUM($C$18:C29)/(SP2_IN+SP2_IIN)</f>
        <v>0.3417402269861286</v>
      </c>
      <c r="K29" s="98">
        <f>SUM($E$18:$E29)/(SP2_IN+SP2_IIN)</f>
        <v>0.16519546027742749</v>
      </c>
      <c r="L29" s="98">
        <f t="shared" si="6"/>
        <v>0.50693568726355609</v>
      </c>
    </row>
    <row r="30" spans="2:12">
      <c r="C30" s="98"/>
      <c r="D30" s="98"/>
      <c r="E30" s="98"/>
      <c r="F30" s="98"/>
      <c r="G30" s="98"/>
    </row>
    <row r="32" spans="2:12">
      <c r="B32" s="322" t="s">
        <v>4696</v>
      </c>
    </row>
    <row r="33" spans="2:14">
      <c r="B33" s="34" t="s">
        <v>4645</v>
      </c>
      <c r="C33" s="34" t="s">
        <v>4659</v>
      </c>
      <c r="D33" s="34" t="s">
        <v>4660</v>
      </c>
      <c r="E33" s="34" t="s">
        <v>26</v>
      </c>
      <c r="F33" s="34" t="s">
        <v>4661</v>
      </c>
      <c r="G33" s="34" t="s">
        <v>4662</v>
      </c>
      <c r="H33" s="34" t="s">
        <v>4663</v>
      </c>
      <c r="I33" s="34" t="s">
        <v>4664</v>
      </c>
      <c r="J33" s="34" t="s">
        <v>4665</v>
      </c>
      <c r="K33" s="34" t="s">
        <v>4666</v>
      </c>
      <c r="L33" s="34" t="s">
        <v>4667</v>
      </c>
      <c r="M33" s="34" t="s">
        <v>4668</v>
      </c>
      <c r="N33" s="34" t="s">
        <v>4669</v>
      </c>
    </row>
    <row r="34" spans="2:14">
      <c r="B34" s="34" t="s">
        <v>4655</v>
      </c>
      <c r="C34" s="98">
        <f t="array" ref="C34:N34">TRANSPOSE(I3:I14)</f>
        <v>0.15946348733233978</v>
      </c>
      <c r="D34" s="98">
        <v>0.36810730253353202</v>
      </c>
      <c r="E34" s="98">
        <v>0.46795827123695977</v>
      </c>
      <c r="F34" s="98">
        <v>0.52459016393442626</v>
      </c>
      <c r="G34" s="98">
        <v>0.5469448584202683</v>
      </c>
      <c r="H34" s="98">
        <v>0.56482861400894191</v>
      </c>
      <c r="I34" s="98">
        <v>0.56780923994038746</v>
      </c>
      <c r="J34" s="98">
        <v>0.57377049180327866</v>
      </c>
      <c r="K34" s="98">
        <v>0.58718330849478395</v>
      </c>
      <c r="L34" s="98">
        <v>0.58718330849478395</v>
      </c>
      <c r="M34" s="98">
        <v>0.5961251862891207</v>
      </c>
      <c r="N34" s="98">
        <v>0.60059612518628913</v>
      </c>
    </row>
    <row r="35" spans="2:14">
      <c r="B35" s="34" t="s">
        <v>4656</v>
      </c>
      <c r="C35" s="98">
        <f t="array" ref="C35:N35">TRANSPOSE(I18:I29)</f>
        <v>4.9180327868852458E-2</v>
      </c>
      <c r="D35" s="98">
        <v>0.16897856242118536</v>
      </c>
      <c r="E35" s="98">
        <v>0.24085750315258511</v>
      </c>
      <c r="F35" s="98">
        <v>0.29508196721311475</v>
      </c>
      <c r="G35" s="98">
        <v>0.35056746532156369</v>
      </c>
      <c r="H35" s="98">
        <v>0.39218158890290039</v>
      </c>
      <c r="I35" s="98">
        <v>0.43253467843631777</v>
      </c>
      <c r="J35" s="98">
        <v>0.47919293820933168</v>
      </c>
      <c r="K35" s="98">
        <v>0.50819672131147542</v>
      </c>
      <c r="L35" s="98">
        <v>0.53341740226986134</v>
      </c>
      <c r="M35" s="98">
        <v>0.56494325346784369</v>
      </c>
      <c r="N35" s="98">
        <v>0.60277427490542246</v>
      </c>
    </row>
    <row r="37" spans="2:14">
      <c r="B37" s="322" t="s">
        <v>4697</v>
      </c>
    </row>
    <row r="38" spans="2:14">
      <c r="B38" s="34" t="s">
        <v>4645</v>
      </c>
      <c r="C38" s="34" t="s">
        <v>4659</v>
      </c>
      <c r="D38" s="34" t="s">
        <v>4660</v>
      </c>
      <c r="E38" s="34" t="s">
        <v>26</v>
      </c>
      <c r="F38" s="34" t="s">
        <v>4661</v>
      </c>
      <c r="G38" s="34" t="s">
        <v>4662</v>
      </c>
      <c r="H38" s="34" t="s">
        <v>4663</v>
      </c>
      <c r="I38" s="34" t="s">
        <v>4664</v>
      </c>
      <c r="J38" s="34" t="s">
        <v>4665</v>
      </c>
      <c r="K38" s="34" t="s">
        <v>4666</v>
      </c>
      <c r="L38" s="34" t="s">
        <v>4667</v>
      </c>
      <c r="M38" s="34" t="s">
        <v>4668</v>
      </c>
      <c r="N38" s="34" t="s">
        <v>4669</v>
      </c>
    </row>
    <row r="39" spans="2:14">
      <c r="B39" s="34" t="s">
        <v>4655</v>
      </c>
      <c r="C39" s="98">
        <f t="array" ref="C39:N39">TRANSPOSE(J3:J14)</f>
        <v>0.13710879284649777</v>
      </c>
      <c r="D39" s="98">
        <v>0.31594634873323396</v>
      </c>
      <c r="E39" s="98">
        <v>0.40834575260804767</v>
      </c>
      <c r="F39" s="98">
        <v>0.44560357675111772</v>
      </c>
      <c r="G39" s="98">
        <v>0.46050670640834573</v>
      </c>
      <c r="H39" s="98">
        <v>0.47242921013412814</v>
      </c>
      <c r="I39" s="98">
        <v>0.47242921013412814</v>
      </c>
      <c r="J39" s="98">
        <v>0.47391952309985097</v>
      </c>
      <c r="K39" s="98">
        <v>0.47988077496274217</v>
      </c>
      <c r="L39" s="98">
        <v>0.47988077496274217</v>
      </c>
      <c r="M39" s="98">
        <v>0.4843517138599106</v>
      </c>
      <c r="N39" s="98">
        <v>0.48733233979135621</v>
      </c>
    </row>
    <row r="40" spans="2:14">
      <c r="B40" s="34" t="s">
        <v>4656</v>
      </c>
      <c r="C40" s="98">
        <f t="array" ref="C40:N40">TRANSPOSE(J18:J29)</f>
        <v>3.1525851197982346E-2</v>
      </c>
      <c r="D40" s="98">
        <v>0.12988650693568726</v>
      </c>
      <c r="E40" s="98">
        <v>0.17402269861286254</v>
      </c>
      <c r="F40" s="98">
        <v>0.21059268600252207</v>
      </c>
      <c r="G40" s="98">
        <v>0.23455233291298866</v>
      </c>
      <c r="H40" s="98">
        <v>0.25472887767969737</v>
      </c>
      <c r="I40" s="98">
        <v>0.27238335435056749</v>
      </c>
      <c r="J40" s="98">
        <v>0.29129886506935687</v>
      </c>
      <c r="K40" s="98">
        <v>0.29886506935687263</v>
      </c>
      <c r="L40" s="98">
        <v>0.31525851197982346</v>
      </c>
      <c r="M40" s="98">
        <v>0.32534678436317782</v>
      </c>
      <c r="N40" s="98">
        <v>0.3417402269861286</v>
      </c>
    </row>
    <row r="42" spans="2:14">
      <c r="B42" s="322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53"/>
  <sheetViews>
    <sheetView workbookViewId="0"/>
  </sheetViews>
  <sheetFormatPr baseColWidth="10" defaultColWidth="12.5703125" defaultRowHeight="15.75" customHeight="1"/>
  <sheetData>
    <row r="1" spans="1:10">
      <c r="A1" s="358" t="s">
        <v>4647</v>
      </c>
      <c r="B1" s="358" t="s">
        <v>4753</v>
      </c>
      <c r="C1" s="358" t="s">
        <v>4646</v>
      </c>
      <c r="D1" s="359" t="s">
        <v>4754</v>
      </c>
      <c r="E1" s="359" t="s">
        <v>4755</v>
      </c>
      <c r="F1" s="359" t="s">
        <v>4756</v>
      </c>
      <c r="G1" s="358" t="s">
        <v>4757</v>
      </c>
      <c r="H1" s="359" t="s">
        <v>4758</v>
      </c>
      <c r="I1" s="359" t="s">
        <v>4759</v>
      </c>
      <c r="J1" s="360" t="s">
        <v>4760</v>
      </c>
    </row>
    <row r="2" spans="1:10">
      <c r="A2" s="361">
        <v>2010</v>
      </c>
      <c r="B2" s="361">
        <v>1</v>
      </c>
      <c r="C2" s="361" t="s">
        <v>649</v>
      </c>
      <c r="D2" s="362">
        <v>0.63890000000000002</v>
      </c>
      <c r="E2" s="362">
        <v>4.1700000000000001E-2</v>
      </c>
      <c r="F2" s="362">
        <v>6.9400000000000003E-2</v>
      </c>
      <c r="G2" s="362">
        <f t="shared" ref="G2:G17" si="0">SUM(D2:F2)</f>
        <v>0.75</v>
      </c>
      <c r="H2" s="362">
        <v>0</v>
      </c>
      <c r="I2" s="362">
        <f t="shared" ref="I2:I17" si="1">H2+G2</f>
        <v>0.75</v>
      </c>
      <c r="J2" s="465">
        <f>SUM(I2:I5)</f>
        <v>0.86119999999999997</v>
      </c>
    </row>
    <row r="3" spans="1:10">
      <c r="A3" s="361">
        <v>2011</v>
      </c>
      <c r="B3" s="361">
        <v>2</v>
      </c>
      <c r="C3" s="361" t="s">
        <v>649</v>
      </c>
      <c r="D3" s="362">
        <v>4.1700000000000001E-2</v>
      </c>
      <c r="E3" s="362">
        <v>0</v>
      </c>
      <c r="F3" s="362">
        <v>1.3899999999999999E-2</v>
      </c>
      <c r="G3" s="362">
        <f t="shared" si="0"/>
        <v>5.5599999999999997E-2</v>
      </c>
      <c r="H3" s="362">
        <v>0</v>
      </c>
      <c r="I3" s="362">
        <f t="shared" si="1"/>
        <v>5.5599999999999997E-2</v>
      </c>
      <c r="J3" s="464"/>
    </row>
    <row r="4" spans="1:10">
      <c r="A4" s="361">
        <v>2012</v>
      </c>
      <c r="B4" s="361">
        <v>3</v>
      </c>
      <c r="C4" s="361" t="s">
        <v>649</v>
      </c>
      <c r="D4" s="362">
        <v>1.3899999999999999E-2</v>
      </c>
      <c r="E4" s="362">
        <v>0</v>
      </c>
      <c r="F4" s="362">
        <v>2.7799999999999998E-2</v>
      </c>
      <c r="G4" s="362">
        <f t="shared" si="0"/>
        <v>4.1700000000000001E-2</v>
      </c>
      <c r="H4" s="362">
        <v>0</v>
      </c>
      <c r="I4" s="362">
        <f t="shared" si="1"/>
        <v>4.1700000000000001E-2</v>
      </c>
      <c r="J4" s="464"/>
    </row>
    <row r="5" spans="1:10">
      <c r="A5" s="361">
        <v>2013</v>
      </c>
      <c r="B5" s="361">
        <v>4</v>
      </c>
      <c r="C5" s="361" t="s">
        <v>649</v>
      </c>
      <c r="D5" s="362">
        <v>0</v>
      </c>
      <c r="E5" s="362">
        <v>0</v>
      </c>
      <c r="F5" s="362">
        <v>1.3899999999999999E-2</v>
      </c>
      <c r="G5" s="362">
        <f t="shared" si="0"/>
        <v>1.3899999999999999E-2</v>
      </c>
      <c r="H5" s="362">
        <v>0</v>
      </c>
      <c r="I5" s="362">
        <f t="shared" si="1"/>
        <v>1.3899999999999999E-2</v>
      </c>
      <c r="J5" s="464"/>
    </row>
    <row r="6" spans="1:10">
      <c r="A6" s="363">
        <v>2014</v>
      </c>
      <c r="B6" s="363">
        <v>1</v>
      </c>
      <c r="C6" s="363" t="s">
        <v>649</v>
      </c>
      <c r="D6" s="364">
        <v>0.64290000000000003</v>
      </c>
      <c r="E6" s="364">
        <v>9.5200000000000007E-2</v>
      </c>
      <c r="F6" s="364">
        <v>3.5700000000000003E-2</v>
      </c>
      <c r="G6" s="364">
        <f t="shared" si="0"/>
        <v>0.77379999999999993</v>
      </c>
      <c r="H6" s="364">
        <v>0</v>
      </c>
      <c r="I6" s="364">
        <f t="shared" si="1"/>
        <v>0.77379999999999993</v>
      </c>
      <c r="J6" s="463">
        <f>SUM(I6:I9)</f>
        <v>0.98799999999999999</v>
      </c>
    </row>
    <row r="7" spans="1:10">
      <c r="A7" s="363">
        <v>2015</v>
      </c>
      <c r="B7" s="363">
        <v>2</v>
      </c>
      <c r="C7" s="363" t="s">
        <v>649</v>
      </c>
      <c r="D7" s="364">
        <v>5.9499999999999997E-2</v>
      </c>
      <c r="E7" s="364">
        <v>0.11899999999999999</v>
      </c>
      <c r="F7" s="364">
        <v>0</v>
      </c>
      <c r="G7" s="364">
        <f t="shared" si="0"/>
        <v>0.17849999999999999</v>
      </c>
      <c r="H7" s="364">
        <v>1.1900000000000001E-2</v>
      </c>
      <c r="I7" s="364">
        <f t="shared" si="1"/>
        <v>0.19039999999999999</v>
      </c>
      <c r="J7" s="464"/>
    </row>
    <row r="8" spans="1:10">
      <c r="A8" s="363">
        <v>2016</v>
      </c>
      <c r="B8" s="363">
        <v>3</v>
      </c>
      <c r="C8" s="363" t="s">
        <v>649</v>
      </c>
      <c r="D8" s="364">
        <v>0</v>
      </c>
      <c r="E8" s="364">
        <v>0</v>
      </c>
      <c r="F8" s="364">
        <v>0</v>
      </c>
      <c r="G8" s="364">
        <f t="shared" si="0"/>
        <v>0</v>
      </c>
      <c r="H8" s="364">
        <v>1.1900000000000001E-2</v>
      </c>
      <c r="I8" s="364">
        <f t="shared" si="1"/>
        <v>1.1900000000000001E-2</v>
      </c>
      <c r="J8" s="464"/>
    </row>
    <row r="9" spans="1:10">
      <c r="A9" s="363">
        <v>2017</v>
      </c>
      <c r="B9" s="363">
        <v>4</v>
      </c>
      <c r="C9" s="363" t="s">
        <v>649</v>
      </c>
      <c r="D9" s="364">
        <v>0</v>
      </c>
      <c r="E9" s="364">
        <v>0</v>
      </c>
      <c r="F9" s="364">
        <v>0</v>
      </c>
      <c r="G9" s="364">
        <f t="shared" si="0"/>
        <v>0</v>
      </c>
      <c r="H9" s="364">
        <v>1.1900000000000001E-2</v>
      </c>
      <c r="I9" s="364">
        <f t="shared" si="1"/>
        <v>1.1900000000000001E-2</v>
      </c>
      <c r="J9" s="464"/>
    </row>
    <row r="10" spans="1:10">
      <c r="A10" s="361">
        <v>2018</v>
      </c>
      <c r="B10" s="361">
        <v>1</v>
      </c>
      <c r="C10" s="361" t="s">
        <v>649</v>
      </c>
      <c r="D10" s="362">
        <v>0.5474</v>
      </c>
      <c r="E10" s="362">
        <v>4.2099999999999999E-2</v>
      </c>
      <c r="F10" s="362">
        <v>0.1474</v>
      </c>
      <c r="G10" s="362">
        <f t="shared" si="0"/>
        <v>0.7369</v>
      </c>
      <c r="H10" s="362">
        <v>2.1100000000000001E-2</v>
      </c>
      <c r="I10" s="362">
        <f t="shared" si="1"/>
        <v>0.75800000000000001</v>
      </c>
      <c r="J10" s="465">
        <f>SUM(I10:I13)</f>
        <v>0.88430000000000009</v>
      </c>
    </row>
    <row r="11" spans="1:10">
      <c r="A11" s="361">
        <v>2019</v>
      </c>
      <c r="B11" s="361">
        <v>2</v>
      </c>
      <c r="C11" s="361" t="s">
        <v>649</v>
      </c>
      <c r="D11" s="362">
        <v>1.0500000000000001E-2</v>
      </c>
      <c r="E11" s="362">
        <v>3.1600000000000003E-2</v>
      </c>
      <c r="F11" s="362">
        <v>2.1100000000000001E-2</v>
      </c>
      <c r="G11" s="362">
        <f t="shared" si="0"/>
        <v>6.3200000000000006E-2</v>
      </c>
      <c r="H11" s="362">
        <v>0</v>
      </c>
      <c r="I11" s="362">
        <f t="shared" si="1"/>
        <v>6.3200000000000006E-2</v>
      </c>
      <c r="J11" s="464"/>
    </row>
    <row r="12" spans="1:10">
      <c r="A12" s="361">
        <v>2020</v>
      </c>
      <c r="B12" s="361">
        <v>3</v>
      </c>
      <c r="C12" s="361" t="s">
        <v>649</v>
      </c>
      <c r="D12" s="362">
        <v>1.0500000000000001E-2</v>
      </c>
      <c r="E12" s="362">
        <v>1.0500000000000001E-2</v>
      </c>
      <c r="F12" s="362">
        <v>3.1600000000000003E-2</v>
      </c>
      <c r="G12" s="362">
        <f t="shared" si="0"/>
        <v>5.2600000000000008E-2</v>
      </c>
      <c r="H12" s="362">
        <v>1.0500000000000001E-2</v>
      </c>
      <c r="I12" s="362">
        <f t="shared" si="1"/>
        <v>6.3100000000000003E-2</v>
      </c>
      <c r="J12" s="464"/>
    </row>
    <row r="13" spans="1:10">
      <c r="A13" s="361">
        <v>2021</v>
      </c>
      <c r="B13" s="361">
        <v>4</v>
      </c>
      <c r="C13" s="361" t="s">
        <v>649</v>
      </c>
      <c r="D13" s="362">
        <v>0</v>
      </c>
      <c r="E13" s="362">
        <v>0</v>
      </c>
      <c r="F13" s="362">
        <v>0</v>
      </c>
      <c r="G13" s="362">
        <f t="shared" si="0"/>
        <v>0</v>
      </c>
      <c r="H13" s="362">
        <v>0</v>
      </c>
      <c r="I13" s="362">
        <f t="shared" si="1"/>
        <v>0</v>
      </c>
      <c r="J13" s="464"/>
    </row>
    <row r="14" spans="1:10">
      <c r="A14" s="363">
        <v>2022</v>
      </c>
      <c r="B14" s="363">
        <v>1</v>
      </c>
      <c r="C14" s="363" t="s">
        <v>649</v>
      </c>
      <c r="D14" s="364"/>
      <c r="E14" s="364"/>
      <c r="F14" s="364"/>
      <c r="G14" s="364">
        <f t="shared" si="0"/>
        <v>0</v>
      </c>
      <c r="H14" s="364"/>
      <c r="I14" s="364">
        <f t="shared" si="1"/>
        <v>0</v>
      </c>
      <c r="J14" s="463">
        <f>SUM(I14:I17)</f>
        <v>0</v>
      </c>
    </row>
    <row r="15" spans="1:10">
      <c r="A15" s="365">
        <v>2023</v>
      </c>
      <c r="B15" s="365">
        <v>2</v>
      </c>
      <c r="C15" s="363" t="s">
        <v>649</v>
      </c>
      <c r="D15" s="364"/>
      <c r="E15" s="364"/>
      <c r="F15" s="364"/>
      <c r="G15" s="364">
        <f t="shared" si="0"/>
        <v>0</v>
      </c>
      <c r="H15" s="364"/>
      <c r="I15" s="364">
        <f t="shared" si="1"/>
        <v>0</v>
      </c>
      <c r="J15" s="464"/>
    </row>
    <row r="16" spans="1:10">
      <c r="A16" s="365">
        <v>2024</v>
      </c>
      <c r="B16" s="365">
        <v>3</v>
      </c>
      <c r="C16" s="363" t="s">
        <v>649</v>
      </c>
      <c r="D16" s="364"/>
      <c r="E16" s="364"/>
      <c r="F16" s="364"/>
      <c r="G16" s="364">
        <f t="shared" si="0"/>
        <v>0</v>
      </c>
      <c r="H16" s="364"/>
      <c r="I16" s="364">
        <f t="shared" si="1"/>
        <v>0</v>
      </c>
      <c r="J16" s="464"/>
    </row>
    <row r="17" spans="1:10">
      <c r="A17" s="365">
        <v>2025</v>
      </c>
      <c r="B17" s="365">
        <v>4</v>
      </c>
      <c r="C17" s="363" t="s">
        <v>649</v>
      </c>
      <c r="D17" s="364"/>
      <c r="E17" s="364"/>
      <c r="F17" s="364"/>
      <c r="G17" s="364">
        <f t="shared" si="0"/>
        <v>0</v>
      </c>
      <c r="H17" s="364"/>
      <c r="I17" s="364">
        <f t="shared" si="1"/>
        <v>0</v>
      </c>
      <c r="J17" s="464"/>
    </row>
    <row r="18" spans="1:10">
      <c r="A18" s="184"/>
      <c r="B18" s="184"/>
      <c r="C18" s="184"/>
      <c r="D18" s="366"/>
      <c r="E18" s="366"/>
      <c r="F18" s="366"/>
      <c r="G18" s="366"/>
      <c r="H18" s="366"/>
      <c r="I18" s="366"/>
      <c r="J18" s="366"/>
    </row>
    <row r="19" spans="1:10">
      <c r="A19" s="358" t="s">
        <v>4647</v>
      </c>
      <c r="B19" s="358" t="s">
        <v>4753</v>
      </c>
      <c r="C19" s="358" t="s">
        <v>4646</v>
      </c>
      <c r="D19" s="359" t="s">
        <v>4754</v>
      </c>
      <c r="E19" s="359" t="s">
        <v>4755</v>
      </c>
      <c r="F19" s="359" t="s">
        <v>4756</v>
      </c>
      <c r="G19" s="358" t="s">
        <v>4757</v>
      </c>
      <c r="H19" s="359" t="s">
        <v>4758</v>
      </c>
      <c r="I19" s="359" t="s">
        <v>4759</v>
      </c>
      <c r="J19" s="360" t="s">
        <v>4760</v>
      </c>
    </row>
    <row r="20" spans="1:10">
      <c r="A20" s="361">
        <v>2010</v>
      </c>
      <c r="B20" s="361">
        <v>1</v>
      </c>
      <c r="C20" s="361" t="s">
        <v>650</v>
      </c>
      <c r="D20" s="362">
        <v>0.2782</v>
      </c>
      <c r="E20" s="362">
        <v>5.0599999999999999E-2</v>
      </c>
      <c r="F20" s="362">
        <v>6.2100000000000002E-2</v>
      </c>
      <c r="G20" s="362">
        <f t="shared" ref="G20:G35" si="2">SUM(D20:F20)</f>
        <v>0.39089999999999997</v>
      </c>
      <c r="H20" s="362">
        <v>0</v>
      </c>
      <c r="I20" s="362">
        <f t="shared" ref="I20:I35" si="3">H20+G20</f>
        <v>0.39089999999999997</v>
      </c>
      <c r="J20" s="465">
        <f>SUM(I20:I23)</f>
        <v>0.74729999999999996</v>
      </c>
    </row>
    <row r="21" spans="1:10">
      <c r="A21" s="361">
        <v>2011</v>
      </c>
      <c r="B21" s="361">
        <v>2</v>
      </c>
      <c r="C21" s="361" t="s">
        <v>650</v>
      </c>
      <c r="D21" s="362">
        <v>8.2799999999999999E-2</v>
      </c>
      <c r="E21" s="362">
        <v>0.108</v>
      </c>
      <c r="F21" s="362">
        <v>6.2100000000000002E-2</v>
      </c>
      <c r="G21" s="362">
        <f t="shared" si="2"/>
        <v>0.25290000000000001</v>
      </c>
      <c r="H21" s="362">
        <v>0</v>
      </c>
      <c r="I21" s="362">
        <f t="shared" si="3"/>
        <v>0.25290000000000001</v>
      </c>
      <c r="J21" s="464"/>
    </row>
    <row r="22" spans="1:10">
      <c r="A22" s="361">
        <v>2012</v>
      </c>
      <c r="B22" s="361">
        <v>3</v>
      </c>
      <c r="C22" s="361" t="s">
        <v>650</v>
      </c>
      <c r="D22" s="362">
        <v>1.15E-2</v>
      </c>
      <c r="E22" s="362">
        <v>1.61E-2</v>
      </c>
      <c r="F22" s="362">
        <v>5.5199999999999999E-2</v>
      </c>
      <c r="G22" s="362">
        <f t="shared" si="2"/>
        <v>8.2799999999999999E-2</v>
      </c>
      <c r="H22" s="362">
        <v>0</v>
      </c>
      <c r="I22" s="362">
        <f t="shared" si="3"/>
        <v>8.2799999999999999E-2</v>
      </c>
      <c r="J22" s="464"/>
    </row>
    <row r="23" spans="1:10">
      <c r="A23" s="361">
        <v>2013</v>
      </c>
      <c r="B23" s="361">
        <v>4</v>
      </c>
      <c r="C23" s="361" t="s">
        <v>650</v>
      </c>
      <c r="D23" s="362">
        <v>9.1999999999999998E-3</v>
      </c>
      <c r="E23" s="362">
        <v>9.1999999999999998E-3</v>
      </c>
      <c r="F23" s="362">
        <v>0</v>
      </c>
      <c r="G23" s="362">
        <f t="shared" si="2"/>
        <v>1.84E-2</v>
      </c>
      <c r="H23" s="362">
        <v>2.3E-3</v>
      </c>
      <c r="I23" s="362">
        <f t="shared" si="3"/>
        <v>2.07E-2</v>
      </c>
      <c r="J23" s="464"/>
    </row>
    <row r="24" spans="1:10">
      <c r="A24" s="363">
        <v>2014</v>
      </c>
      <c r="B24" s="363">
        <v>1</v>
      </c>
      <c r="C24" s="363" t="s">
        <v>650</v>
      </c>
      <c r="D24" s="364">
        <v>0.46510000000000001</v>
      </c>
      <c r="E24" s="364">
        <v>5.62E-2</v>
      </c>
      <c r="F24" s="364">
        <v>4.5999999999999999E-2</v>
      </c>
      <c r="G24" s="364">
        <f t="shared" si="2"/>
        <v>0.56730000000000003</v>
      </c>
      <c r="H24" s="364">
        <v>1.6999999999999999E-3</v>
      </c>
      <c r="I24" s="364">
        <f t="shared" si="3"/>
        <v>0.56900000000000006</v>
      </c>
      <c r="J24" s="463">
        <f>SUM(I24:I27)</f>
        <v>0.85350000000000004</v>
      </c>
    </row>
    <row r="25" spans="1:10">
      <c r="A25" s="363">
        <v>2015</v>
      </c>
      <c r="B25" s="363">
        <v>2</v>
      </c>
      <c r="C25" s="363" t="s">
        <v>650</v>
      </c>
      <c r="D25" s="364">
        <v>5.96E-2</v>
      </c>
      <c r="E25" s="364">
        <v>8.8599999999999998E-2</v>
      </c>
      <c r="F25" s="364">
        <v>2.7300000000000001E-2</v>
      </c>
      <c r="G25" s="364">
        <f t="shared" si="2"/>
        <v>0.17549999999999999</v>
      </c>
      <c r="H25" s="364">
        <v>5.1000000000000004E-3</v>
      </c>
      <c r="I25" s="364">
        <f t="shared" si="3"/>
        <v>0.18059999999999998</v>
      </c>
      <c r="J25" s="464"/>
    </row>
    <row r="26" spans="1:10">
      <c r="A26" s="363">
        <v>2016</v>
      </c>
      <c r="B26" s="363">
        <v>3</v>
      </c>
      <c r="C26" s="363" t="s">
        <v>650</v>
      </c>
      <c r="D26" s="364">
        <v>2.3900000000000001E-2</v>
      </c>
      <c r="E26" s="364">
        <v>8.5000000000000006E-3</v>
      </c>
      <c r="F26" s="364">
        <v>8.5000000000000006E-3</v>
      </c>
      <c r="G26" s="364">
        <f t="shared" si="2"/>
        <v>4.0899999999999999E-2</v>
      </c>
      <c r="H26" s="364">
        <v>6.7999999999999996E-3</v>
      </c>
      <c r="I26" s="364">
        <f t="shared" si="3"/>
        <v>4.7699999999999999E-2</v>
      </c>
      <c r="J26" s="464"/>
    </row>
    <row r="27" spans="1:10">
      <c r="A27" s="363">
        <v>2017</v>
      </c>
      <c r="B27" s="363">
        <v>4</v>
      </c>
      <c r="C27" s="363" t="s">
        <v>650</v>
      </c>
      <c r="D27" s="364">
        <v>1.3599999999999999E-2</v>
      </c>
      <c r="E27" s="364">
        <v>1.1900000000000001E-2</v>
      </c>
      <c r="F27" s="364">
        <v>3.3999999999999998E-3</v>
      </c>
      <c r="G27" s="364">
        <f t="shared" si="2"/>
        <v>2.8900000000000002E-2</v>
      </c>
      <c r="H27" s="364">
        <v>2.7300000000000001E-2</v>
      </c>
      <c r="I27" s="364">
        <f t="shared" si="3"/>
        <v>5.62E-2</v>
      </c>
      <c r="J27" s="464"/>
    </row>
    <row r="28" spans="1:10">
      <c r="A28" s="361">
        <v>2018</v>
      </c>
      <c r="B28" s="361">
        <v>1</v>
      </c>
      <c r="C28" s="361" t="s">
        <v>650</v>
      </c>
      <c r="D28" s="367">
        <v>0.27939999999999998</v>
      </c>
      <c r="E28" s="367">
        <v>3.5799999999999998E-2</v>
      </c>
      <c r="F28" s="367">
        <v>0.192</v>
      </c>
      <c r="G28" s="362">
        <f t="shared" si="2"/>
        <v>0.50719999999999998</v>
      </c>
      <c r="H28" s="367">
        <v>2.7199999999999998E-2</v>
      </c>
      <c r="I28" s="362">
        <f t="shared" si="3"/>
        <v>0.53439999999999999</v>
      </c>
      <c r="J28" s="465">
        <f>SUM(I28:I31)</f>
        <v>0.76789999999999992</v>
      </c>
    </row>
    <row r="29" spans="1:10">
      <c r="A29" s="361">
        <v>2019</v>
      </c>
      <c r="B29" s="361">
        <v>2</v>
      </c>
      <c r="C29" s="361" t="s">
        <v>650</v>
      </c>
      <c r="D29" s="367">
        <v>7.3099999999999998E-2</v>
      </c>
      <c r="E29" s="367">
        <v>7.1599999999999997E-2</v>
      </c>
      <c r="F29" s="367">
        <v>0</v>
      </c>
      <c r="G29" s="362">
        <f t="shared" si="2"/>
        <v>0.1447</v>
      </c>
      <c r="H29" s="367">
        <v>1.29E-2</v>
      </c>
      <c r="I29" s="362">
        <f t="shared" si="3"/>
        <v>0.15759999999999999</v>
      </c>
      <c r="J29" s="464"/>
    </row>
    <row r="30" spans="1:10">
      <c r="A30" s="361">
        <v>2020</v>
      </c>
      <c r="B30" s="361">
        <v>3</v>
      </c>
      <c r="C30" s="361" t="s">
        <v>650</v>
      </c>
      <c r="D30" s="367">
        <v>8.6E-3</v>
      </c>
      <c r="E30" s="367">
        <v>1.43E-2</v>
      </c>
      <c r="F30" s="367">
        <v>0</v>
      </c>
      <c r="G30" s="362">
        <f t="shared" si="2"/>
        <v>2.29E-2</v>
      </c>
      <c r="H30" s="367">
        <v>1.43E-2</v>
      </c>
      <c r="I30" s="362">
        <f t="shared" si="3"/>
        <v>3.7199999999999997E-2</v>
      </c>
      <c r="J30" s="464"/>
    </row>
    <row r="31" spans="1:10">
      <c r="A31" s="361">
        <v>2021</v>
      </c>
      <c r="B31" s="361">
        <v>4</v>
      </c>
      <c r="C31" s="361" t="s">
        <v>650</v>
      </c>
      <c r="D31" s="367">
        <v>8.6E-3</v>
      </c>
      <c r="E31" s="367">
        <v>7.1999999999999998E-3</v>
      </c>
      <c r="F31" s="367">
        <v>5.7000000000000002E-3</v>
      </c>
      <c r="G31" s="362">
        <f t="shared" si="2"/>
        <v>2.1500000000000002E-2</v>
      </c>
      <c r="H31" s="367">
        <v>1.72E-2</v>
      </c>
      <c r="I31" s="362">
        <f t="shared" si="3"/>
        <v>3.8699999999999998E-2</v>
      </c>
      <c r="J31" s="464"/>
    </row>
    <row r="32" spans="1:10">
      <c r="A32" s="363">
        <v>2022</v>
      </c>
      <c r="B32" s="363">
        <v>1</v>
      </c>
      <c r="C32" s="363" t="s">
        <v>650</v>
      </c>
      <c r="D32" s="364"/>
      <c r="E32" s="364"/>
      <c r="F32" s="364"/>
      <c r="G32" s="364">
        <f t="shared" si="2"/>
        <v>0</v>
      </c>
      <c r="H32" s="364"/>
      <c r="I32" s="364">
        <f t="shared" si="3"/>
        <v>0</v>
      </c>
      <c r="J32" s="463">
        <f>SUM(I32:I35)</f>
        <v>0</v>
      </c>
    </row>
    <row r="33" spans="1:10">
      <c r="A33" s="365">
        <v>2023</v>
      </c>
      <c r="B33" s="365">
        <v>2</v>
      </c>
      <c r="C33" s="363" t="s">
        <v>650</v>
      </c>
      <c r="D33" s="364"/>
      <c r="E33" s="364"/>
      <c r="F33" s="364"/>
      <c r="G33" s="364">
        <f t="shared" si="2"/>
        <v>0</v>
      </c>
      <c r="H33" s="364"/>
      <c r="I33" s="364">
        <f t="shared" si="3"/>
        <v>0</v>
      </c>
      <c r="J33" s="464"/>
    </row>
    <row r="34" spans="1:10">
      <c r="A34" s="365">
        <v>2024</v>
      </c>
      <c r="B34" s="365">
        <v>3</v>
      </c>
      <c r="C34" s="363" t="s">
        <v>650</v>
      </c>
      <c r="D34" s="364"/>
      <c r="E34" s="364"/>
      <c r="F34" s="364"/>
      <c r="G34" s="364">
        <f t="shared" si="2"/>
        <v>0</v>
      </c>
      <c r="H34" s="364"/>
      <c r="I34" s="364">
        <f t="shared" si="3"/>
        <v>0</v>
      </c>
      <c r="J34" s="464"/>
    </row>
    <row r="35" spans="1:10">
      <c r="A35" s="365">
        <v>2025</v>
      </c>
      <c r="B35" s="365">
        <v>4</v>
      </c>
      <c r="C35" s="363" t="s">
        <v>650</v>
      </c>
      <c r="D35" s="364"/>
      <c r="E35" s="364"/>
      <c r="F35" s="364"/>
      <c r="G35" s="364">
        <f t="shared" si="2"/>
        <v>0</v>
      </c>
      <c r="H35" s="364"/>
      <c r="I35" s="364">
        <f t="shared" si="3"/>
        <v>0</v>
      </c>
      <c r="J35" s="464"/>
    </row>
    <row r="36" spans="1:10">
      <c r="A36" s="358"/>
      <c r="B36" s="358"/>
      <c r="C36" s="358"/>
      <c r="D36" s="359"/>
      <c r="E36" s="359"/>
      <c r="F36" s="359"/>
      <c r="G36" s="358"/>
      <c r="H36" s="359"/>
      <c r="I36" s="359"/>
      <c r="J36" s="360"/>
    </row>
    <row r="37" spans="1:10">
      <c r="A37" s="358" t="s">
        <v>4647</v>
      </c>
      <c r="B37" s="358" t="s">
        <v>4753</v>
      </c>
      <c r="C37" s="358" t="s">
        <v>4646</v>
      </c>
      <c r="D37" s="359" t="s">
        <v>4754</v>
      </c>
      <c r="E37" s="359" t="s">
        <v>4755</v>
      </c>
      <c r="F37" s="359" t="s">
        <v>4756</v>
      </c>
      <c r="G37" s="358" t="s">
        <v>4757</v>
      </c>
      <c r="H37" s="359" t="s">
        <v>4758</v>
      </c>
      <c r="I37" s="359" t="s">
        <v>4759</v>
      </c>
      <c r="J37" s="360" t="s">
        <v>4760</v>
      </c>
    </row>
    <row r="38" spans="1:10">
      <c r="A38" s="361">
        <v>2010</v>
      </c>
      <c r="B38" s="361">
        <v>1</v>
      </c>
      <c r="C38" s="361" t="s">
        <v>4761</v>
      </c>
      <c r="D38" s="362">
        <v>0.32940000000000003</v>
      </c>
      <c r="E38" s="362">
        <v>4.9299999999999997E-2</v>
      </c>
      <c r="F38" s="362">
        <v>6.3100000000000003E-2</v>
      </c>
      <c r="G38" s="362">
        <f t="shared" ref="G38:G53" si="4">SUM(D38:F38)</f>
        <v>0.44180000000000003</v>
      </c>
      <c r="H38" s="362">
        <v>0</v>
      </c>
      <c r="I38" s="362">
        <f t="shared" ref="I38:I45" si="5">H38+G38</f>
        <v>0.44180000000000003</v>
      </c>
      <c r="J38" s="465">
        <f>SUM(I38:I41)</f>
        <v>0.76330000000000009</v>
      </c>
    </row>
    <row r="39" spans="1:10">
      <c r="A39" s="361">
        <v>2011</v>
      </c>
      <c r="B39" s="361">
        <v>2</v>
      </c>
      <c r="C39" s="361" t="s">
        <v>4761</v>
      </c>
      <c r="D39" s="362">
        <v>7.6899999999999996E-2</v>
      </c>
      <c r="E39" s="362">
        <v>9.2700000000000005E-2</v>
      </c>
      <c r="F39" s="362">
        <v>5.5199999999999999E-2</v>
      </c>
      <c r="G39" s="362">
        <f t="shared" si="4"/>
        <v>0.2248</v>
      </c>
      <c r="H39" s="362">
        <v>0</v>
      </c>
      <c r="I39" s="362">
        <f t="shared" si="5"/>
        <v>0.2248</v>
      </c>
      <c r="J39" s="464"/>
    </row>
    <row r="40" spans="1:10">
      <c r="A40" s="361">
        <v>2012</v>
      </c>
      <c r="B40" s="361">
        <v>3</v>
      </c>
      <c r="C40" s="361" t="s">
        <v>4761</v>
      </c>
      <c r="D40" s="362">
        <v>1.18E-2</v>
      </c>
      <c r="E40" s="362">
        <v>1.38E-2</v>
      </c>
      <c r="F40" s="362">
        <v>5.1299999999999998E-2</v>
      </c>
      <c r="G40" s="362">
        <f t="shared" si="4"/>
        <v>7.6899999999999996E-2</v>
      </c>
      <c r="H40" s="362">
        <v>0</v>
      </c>
      <c r="I40" s="362">
        <f t="shared" si="5"/>
        <v>7.6899999999999996E-2</v>
      </c>
      <c r="J40" s="464"/>
    </row>
    <row r="41" spans="1:10">
      <c r="A41" s="361">
        <v>2013</v>
      </c>
      <c r="B41" s="361">
        <v>4</v>
      </c>
      <c r="C41" s="361" t="s">
        <v>4761</v>
      </c>
      <c r="D41" s="362">
        <v>7.9000000000000008E-3</v>
      </c>
      <c r="E41" s="362">
        <v>7.9000000000000008E-3</v>
      </c>
      <c r="F41" s="362">
        <v>2E-3</v>
      </c>
      <c r="G41" s="362">
        <f t="shared" si="4"/>
        <v>1.7800000000000003E-2</v>
      </c>
      <c r="H41" s="362">
        <v>2E-3</v>
      </c>
      <c r="I41" s="362">
        <f t="shared" si="5"/>
        <v>1.9800000000000005E-2</v>
      </c>
      <c r="J41" s="464"/>
    </row>
    <row r="42" spans="1:10">
      <c r="A42" s="363">
        <v>2014</v>
      </c>
      <c r="B42" s="363">
        <v>1</v>
      </c>
      <c r="C42" s="363" t="s">
        <v>4761</v>
      </c>
      <c r="D42" s="364">
        <v>0.48730000000000001</v>
      </c>
      <c r="E42" s="364">
        <v>6.1100000000000002E-2</v>
      </c>
      <c r="F42" s="364">
        <v>4.4699999999999997E-2</v>
      </c>
      <c r="G42" s="364">
        <f t="shared" si="4"/>
        <v>0.59309999999999996</v>
      </c>
      <c r="H42" s="364">
        <v>1.5E-3</v>
      </c>
      <c r="I42" s="364">
        <f t="shared" si="5"/>
        <v>0.59459999999999991</v>
      </c>
      <c r="J42" s="463">
        <f>SUM(I42:I45)</f>
        <v>0.87039999999999995</v>
      </c>
    </row>
    <row r="43" spans="1:10">
      <c r="A43" s="363">
        <v>2015</v>
      </c>
      <c r="B43" s="363">
        <v>2</v>
      </c>
      <c r="C43" s="363" t="s">
        <v>4761</v>
      </c>
      <c r="D43" s="364">
        <v>5.96E-2</v>
      </c>
      <c r="E43" s="364">
        <v>9.2399999999999996E-2</v>
      </c>
      <c r="F43" s="364">
        <v>2.3800000000000002E-2</v>
      </c>
      <c r="G43" s="364">
        <f t="shared" si="4"/>
        <v>0.17580000000000001</v>
      </c>
      <c r="H43" s="364">
        <v>6.0000000000000001E-3</v>
      </c>
      <c r="I43" s="364">
        <f t="shared" si="5"/>
        <v>0.18180000000000002</v>
      </c>
      <c r="J43" s="464"/>
    </row>
    <row r="44" spans="1:10">
      <c r="A44" s="363">
        <v>2016</v>
      </c>
      <c r="B44" s="363">
        <v>3</v>
      </c>
      <c r="C44" s="363" t="s">
        <v>4761</v>
      </c>
      <c r="D44" s="364">
        <v>2.0899999999999998E-2</v>
      </c>
      <c r="E44" s="364">
        <v>7.4999999999999997E-3</v>
      </c>
      <c r="F44" s="364">
        <v>7.4999999999999997E-3</v>
      </c>
      <c r="G44" s="364">
        <f t="shared" si="4"/>
        <v>3.5900000000000001E-2</v>
      </c>
      <c r="H44" s="364">
        <v>7.4999999999999997E-3</v>
      </c>
      <c r="I44" s="364">
        <f t="shared" si="5"/>
        <v>4.3400000000000001E-2</v>
      </c>
      <c r="J44" s="464"/>
    </row>
    <row r="45" spans="1:10">
      <c r="A45" s="363">
        <v>2017</v>
      </c>
      <c r="B45" s="363">
        <v>4</v>
      </c>
      <c r="C45" s="363" t="s">
        <v>4761</v>
      </c>
      <c r="D45" s="364">
        <v>1.1900000000000001E-2</v>
      </c>
      <c r="E45" s="364">
        <v>1.04E-2</v>
      </c>
      <c r="F45" s="364">
        <v>3.0000000000000001E-3</v>
      </c>
      <c r="G45" s="364">
        <f t="shared" si="4"/>
        <v>2.53E-2</v>
      </c>
      <c r="H45" s="364">
        <v>2.53E-2</v>
      </c>
      <c r="I45" s="364">
        <f t="shared" si="5"/>
        <v>5.0599999999999999E-2</v>
      </c>
      <c r="J45" s="464"/>
    </row>
    <row r="46" spans="1:10">
      <c r="A46" s="361">
        <v>2018</v>
      </c>
      <c r="B46" s="361">
        <v>1</v>
      </c>
      <c r="C46" s="361" t="s">
        <v>4761</v>
      </c>
      <c r="D46" s="362">
        <f>'gráficos I y II nivel'!J29</f>
        <v>0.3417402269861286</v>
      </c>
      <c r="E46" s="362">
        <v>3.6600000000000001E-2</v>
      </c>
      <c r="F46" s="362">
        <f>'gráficos I y II nivel'!K29</f>
        <v>0.16519546027742749</v>
      </c>
      <c r="G46" s="362">
        <f t="shared" si="4"/>
        <v>0.54353568726355617</v>
      </c>
      <c r="H46" s="362">
        <v>2.6499999999999999E-2</v>
      </c>
      <c r="I46" s="362">
        <f>'gráficos I y II nivel'!I29</f>
        <v>0.60277427490542246</v>
      </c>
      <c r="J46" s="465">
        <f>SUM(I46:I49)</f>
        <v>0.82337427490542248</v>
      </c>
    </row>
    <row r="47" spans="1:10">
      <c r="A47" s="361">
        <v>2019</v>
      </c>
      <c r="B47" s="361">
        <v>2</v>
      </c>
      <c r="C47" s="361" t="s">
        <v>4761</v>
      </c>
      <c r="D47" s="362">
        <v>6.5600000000000006E-2</v>
      </c>
      <c r="E47" s="362">
        <v>6.6799999999999998E-2</v>
      </c>
      <c r="F47" s="362">
        <v>2.5000000000000001E-3</v>
      </c>
      <c r="G47" s="362">
        <f t="shared" si="4"/>
        <v>0.13490000000000002</v>
      </c>
      <c r="H47" s="362">
        <v>1.1299999999999999E-2</v>
      </c>
      <c r="I47" s="362">
        <f t="shared" ref="I47:I53" si="6">H47+G47</f>
        <v>0.14620000000000002</v>
      </c>
      <c r="J47" s="464"/>
    </row>
    <row r="48" spans="1:10">
      <c r="A48" s="361">
        <v>2020</v>
      </c>
      <c r="B48" s="361">
        <v>3</v>
      </c>
      <c r="C48" s="361" t="s">
        <v>4761</v>
      </c>
      <c r="D48" s="362">
        <v>8.8000000000000005E-3</v>
      </c>
      <c r="E48" s="362">
        <v>1.3899999999999999E-2</v>
      </c>
      <c r="F48" s="362">
        <v>3.8E-3</v>
      </c>
      <c r="G48" s="362">
        <f t="shared" si="4"/>
        <v>2.6499999999999999E-2</v>
      </c>
      <c r="H48" s="362">
        <v>1.3899999999999999E-2</v>
      </c>
      <c r="I48" s="362">
        <f t="shared" si="6"/>
        <v>4.0399999999999998E-2</v>
      </c>
      <c r="J48" s="464"/>
    </row>
    <row r="49" spans="1:10">
      <c r="A49" s="361">
        <v>2021</v>
      </c>
      <c r="B49" s="361">
        <v>4</v>
      </c>
      <c r="C49" s="361" t="s">
        <v>4761</v>
      </c>
      <c r="D49" s="362">
        <v>7.6E-3</v>
      </c>
      <c r="E49" s="362">
        <v>6.3E-3</v>
      </c>
      <c r="F49" s="362">
        <v>5.0000000000000001E-3</v>
      </c>
      <c r="G49" s="362">
        <f t="shared" si="4"/>
        <v>1.89E-2</v>
      </c>
      <c r="H49" s="362">
        <v>1.5100000000000001E-2</v>
      </c>
      <c r="I49" s="362">
        <f t="shared" si="6"/>
        <v>3.4000000000000002E-2</v>
      </c>
      <c r="J49" s="464"/>
    </row>
    <row r="50" spans="1:10">
      <c r="A50" s="363">
        <v>2022</v>
      </c>
      <c r="B50" s="363">
        <v>1</v>
      </c>
      <c r="C50" s="363" t="s">
        <v>4761</v>
      </c>
      <c r="D50" s="364"/>
      <c r="E50" s="364"/>
      <c r="F50" s="364"/>
      <c r="G50" s="364">
        <f t="shared" si="4"/>
        <v>0</v>
      </c>
      <c r="H50" s="364"/>
      <c r="I50" s="364">
        <f t="shared" si="6"/>
        <v>0</v>
      </c>
      <c r="J50" s="463">
        <f>SUM(I50:I53)</f>
        <v>0</v>
      </c>
    </row>
    <row r="51" spans="1:10">
      <c r="A51" s="365">
        <v>2023</v>
      </c>
      <c r="B51" s="365">
        <v>2</v>
      </c>
      <c r="C51" s="363" t="s">
        <v>4761</v>
      </c>
      <c r="D51" s="364"/>
      <c r="E51" s="364"/>
      <c r="F51" s="364"/>
      <c r="G51" s="364">
        <f t="shared" si="4"/>
        <v>0</v>
      </c>
      <c r="H51" s="364"/>
      <c r="I51" s="364">
        <f t="shared" si="6"/>
        <v>0</v>
      </c>
      <c r="J51" s="464"/>
    </row>
    <row r="52" spans="1:10">
      <c r="A52" s="365">
        <v>2024</v>
      </c>
      <c r="B52" s="365">
        <v>3</v>
      </c>
      <c r="C52" s="363" t="s">
        <v>4761</v>
      </c>
      <c r="D52" s="364"/>
      <c r="E52" s="364"/>
      <c r="F52" s="364"/>
      <c r="G52" s="364">
        <f t="shared" si="4"/>
        <v>0</v>
      </c>
      <c r="H52" s="364"/>
      <c r="I52" s="364">
        <f t="shared" si="6"/>
        <v>0</v>
      </c>
      <c r="J52" s="464"/>
    </row>
    <row r="53" spans="1:10">
      <c r="A53" s="365">
        <v>2025</v>
      </c>
      <c r="B53" s="365">
        <v>4</v>
      </c>
      <c r="C53" s="363" t="s">
        <v>4761</v>
      </c>
      <c r="D53" s="364"/>
      <c r="E53" s="364"/>
      <c r="F53" s="364"/>
      <c r="G53" s="364">
        <f t="shared" si="4"/>
        <v>0</v>
      </c>
      <c r="H53" s="364"/>
      <c r="I53" s="364">
        <f t="shared" si="6"/>
        <v>0</v>
      </c>
      <c r="J53" s="464"/>
    </row>
  </sheetData>
  <mergeCells count="12">
    <mergeCell ref="J24:J27"/>
    <mergeCell ref="J28:J31"/>
    <mergeCell ref="J2:J5"/>
    <mergeCell ref="J6:J9"/>
    <mergeCell ref="J10:J13"/>
    <mergeCell ref="J14:J17"/>
    <mergeCell ref="J20:J23"/>
    <mergeCell ref="J32:J35"/>
    <mergeCell ref="J38:J41"/>
    <mergeCell ref="J42:J45"/>
    <mergeCell ref="J46:J49"/>
    <mergeCell ref="J50:J5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8"/>
  <sheetViews>
    <sheetView workbookViewId="0"/>
  </sheetViews>
  <sheetFormatPr baseColWidth="10" defaultColWidth="12.5703125" defaultRowHeight="15.75" customHeight="1"/>
  <sheetData>
    <row r="1" spans="1:9">
      <c r="B1" s="466" t="s">
        <v>4762</v>
      </c>
      <c r="C1" s="464"/>
      <c r="D1" s="464"/>
      <c r="G1" s="466" t="s">
        <v>4763</v>
      </c>
      <c r="H1" s="464"/>
      <c r="I1" s="464"/>
    </row>
    <row r="2" spans="1:9">
      <c r="A2" s="34" t="s">
        <v>4764</v>
      </c>
      <c r="B2" s="34" t="s">
        <v>649</v>
      </c>
      <c r="C2" s="34" t="s">
        <v>650</v>
      </c>
      <c r="D2" s="34" t="s">
        <v>651</v>
      </c>
      <c r="F2" s="34" t="s">
        <v>4764</v>
      </c>
      <c r="G2" s="34" t="s">
        <v>649</v>
      </c>
      <c r="H2" s="34" t="s">
        <v>650</v>
      </c>
      <c r="I2" s="34" t="s">
        <v>651</v>
      </c>
    </row>
    <row r="3" spans="1:9">
      <c r="A3" s="34" t="s">
        <v>4654</v>
      </c>
      <c r="B3" s="34">
        <v>72</v>
      </c>
      <c r="C3" s="34">
        <v>435</v>
      </c>
      <c r="D3" s="95">
        <f t="shared" ref="D3:D6" si="0">SUM(B3:C3)</f>
        <v>507</v>
      </c>
      <c r="F3" s="34" t="s">
        <v>4654</v>
      </c>
      <c r="G3" s="34">
        <v>105</v>
      </c>
      <c r="H3" s="34">
        <v>782</v>
      </c>
      <c r="I3" s="95">
        <f t="shared" ref="I3:I6" si="1">SUM(G3:H3)</f>
        <v>887</v>
      </c>
    </row>
    <row r="4" spans="1:9">
      <c r="A4" s="34" t="s">
        <v>4655</v>
      </c>
      <c r="B4" s="34">
        <v>84</v>
      </c>
      <c r="C4" s="34">
        <v>587</v>
      </c>
      <c r="D4" s="95">
        <f t="shared" si="0"/>
        <v>671</v>
      </c>
      <c r="F4" s="34" t="s">
        <v>4655</v>
      </c>
      <c r="G4" s="34">
        <v>110</v>
      </c>
      <c r="H4" s="34">
        <v>839</v>
      </c>
      <c r="I4" s="95">
        <f t="shared" si="1"/>
        <v>949</v>
      </c>
    </row>
    <row r="5" spans="1:9">
      <c r="A5" s="34" t="s">
        <v>4656</v>
      </c>
      <c r="B5" s="34">
        <v>95</v>
      </c>
      <c r="C5" s="34">
        <v>698</v>
      </c>
      <c r="D5" s="95">
        <f t="shared" si="0"/>
        <v>793</v>
      </c>
      <c r="F5" s="34" t="s">
        <v>4656</v>
      </c>
      <c r="G5" s="34">
        <v>122</v>
      </c>
      <c r="H5" s="34">
        <v>1043</v>
      </c>
      <c r="I5" s="95">
        <f t="shared" si="1"/>
        <v>1165</v>
      </c>
    </row>
    <row r="6" spans="1:9">
      <c r="A6" s="34" t="s">
        <v>4670</v>
      </c>
      <c r="B6" s="34">
        <v>100</v>
      </c>
      <c r="C6" s="34">
        <v>858</v>
      </c>
      <c r="D6" s="95">
        <f t="shared" si="0"/>
        <v>958</v>
      </c>
      <c r="F6" s="34" t="s">
        <v>4670</v>
      </c>
      <c r="G6" s="34">
        <v>127</v>
      </c>
      <c r="H6" s="34">
        <v>1175</v>
      </c>
      <c r="I6" s="95">
        <f t="shared" si="1"/>
        <v>1302</v>
      </c>
    </row>
    <row r="12" spans="1:9">
      <c r="A12" s="34" t="s">
        <v>4765</v>
      </c>
    </row>
    <row r="13" spans="1:9">
      <c r="B13" s="466" t="s">
        <v>4762</v>
      </c>
      <c r="C13" s="464"/>
      <c r="D13" s="464"/>
    </row>
    <row r="14" spans="1:9">
      <c r="A14" s="34" t="s">
        <v>4764</v>
      </c>
      <c r="B14" s="34" t="s">
        <v>649</v>
      </c>
      <c r="C14" s="34" t="s">
        <v>650</v>
      </c>
      <c r="D14" s="34" t="s">
        <v>651</v>
      </c>
    </row>
    <row r="15" spans="1:9">
      <c r="A15" s="34" t="s">
        <v>4654</v>
      </c>
      <c r="B15" s="34">
        <v>27</v>
      </c>
      <c r="C15" s="34">
        <v>147</v>
      </c>
      <c r="D15" s="95">
        <f t="shared" ref="D15:D18" si="2">SUM(B15:C15)</f>
        <v>174</v>
      </c>
    </row>
    <row r="16" spans="1:9">
      <c r="A16" s="34" t="s">
        <v>4655</v>
      </c>
      <c r="B16" s="34">
        <v>24</v>
      </c>
      <c r="C16" s="34">
        <v>170</v>
      </c>
      <c r="D16" s="95">
        <f t="shared" si="2"/>
        <v>194</v>
      </c>
    </row>
    <row r="17" spans="1:4">
      <c r="A17" s="34" t="s">
        <v>4656</v>
      </c>
      <c r="B17" s="34">
        <v>27</v>
      </c>
      <c r="C17" s="34">
        <v>189</v>
      </c>
      <c r="D17" s="95">
        <f t="shared" si="2"/>
        <v>216</v>
      </c>
    </row>
    <row r="18" spans="1:4">
      <c r="A18" s="34" t="s">
        <v>4670</v>
      </c>
      <c r="B18" s="34">
        <v>25</v>
      </c>
      <c r="C18" s="34">
        <v>174</v>
      </c>
      <c r="D18" s="95">
        <f t="shared" si="2"/>
        <v>199</v>
      </c>
    </row>
  </sheetData>
  <mergeCells count="3">
    <mergeCell ref="B1:D1"/>
    <mergeCell ref="G1:I1"/>
    <mergeCell ref="B13:D1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9"/>
  <sheetViews>
    <sheetView workbookViewId="0"/>
  </sheetViews>
  <sheetFormatPr baseColWidth="10" defaultColWidth="12.5703125" defaultRowHeight="15.75" customHeight="1"/>
  <sheetData>
    <row r="1" spans="1:3">
      <c r="A1" s="34" t="s">
        <v>4647</v>
      </c>
      <c r="B1" s="34" t="s">
        <v>4646</v>
      </c>
      <c r="C1" s="34" t="s">
        <v>4723</v>
      </c>
    </row>
    <row r="2" spans="1:3">
      <c r="A2" s="34">
        <v>2010</v>
      </c>
      <c r="B2" s="34" t="s">
        <v>649</v>
      </c>
      <c r="C2" s="368">
        <v>105</v>
      </c>
    </row>
    <row r="3" spans="1:3">
      <c r="A3" s="34">
        <v>2014</v>
      </c>
      <c r="B3" s="34" t="s">
        <v>649</v>
      </c>
      <c r="C3" s="368">
        <v>110</v>
      </c>
    </row>
    <row r="4" spans="1:3">
      <c r="A4" s="34">
        <v>2018</v>
      </c>
      <c r="B4" s="34" t="s">
        <v>649</v>
      </c>
      <c r="C4" s="368">
        <v>122</v>
      </c>
    </row>
    <row r="5" spans="1:3">
      <c r="A5" s="34">
        <v>2022</v>
      </c>
      <c r="B5" s="34" t="s">
        <v>649</v>
      </c>
      <c r="C5" s="368">
        <v>127</v>
      </c>
    </row>
    <row r="6" spans="1:3">
      <c r="A6" s="34">
        <v>2010</v>
      </c>
      <c r="B6" s="34" t="s">
        <v>650</v>
      </c>
      <c r="C6" s="368">
        <v>782</v>
      </c>
    </row>
    <row r="7" spans="1:3">
      <c r="A7" s="34">
        <v>2014</v>
      </c>
      <c r="B7" s="34" t="s">
        <v>650</v>
      </c>
      <c r="C7" s="368">
        <v>839</v>
      </c>
    </row>
    <row r="8" spans="1:3">
      <c r="A8" s="34">
        <v>2018</v>
      </c>
      <c r="B8" s="34" t="s">
        <v>650</v>
      </c>
      <c r="C8" s="368">
        <v>1043</v>
      </c>
    </row>
    <row r="9" spans="1:3">
      <c r="A9" s="34">
        <v>2022</v>
      </c>
      <c r="B9" s="34" t="s">
        <v>650</v>
      </c>
      <c r="C9" s="368">
        <v>1175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46"/>
  <sheetViews>
    <sheetView workbookViewId="0"/>
  </sheetViews>
  <sheetFormatPr baseColWidth="10" defaultColWidth="12.5703125" defaultRowHeight="15.75" customHeight="1"/>
  <sheetData>
    <row r="1" spans="1:14">
      <c r="B1" s="322" t="s">
        <v>4766</v>
      </c>
      <c r="C1" s="34"/>
      <c r="J1" s="322" t="s">
        <v>4767</v>
      </c>
      <c r="K1" s="34"/>
    </row>
    <row r="2" spans="1:14">
      <c r="B2" s="323" t="s">
        <v>4644</v>
      </c>
      <c r="C2" s="323" t="s">
        <v>4654</v>
      </c>
      <c r="D2" s="34" t="s">
        <v>4655</v>
      </c>
      <c r="E2" s="34" t="s">
        <v>4656</v>
      </c>
      <c r="F2" s="34" t="s">
        <v>4670</v>
      </c>
      <c r="J2" s="323" t="s">
        <v>4644</v>
      </c>
      <c r="K2" s="323" t="s">
        <v>4654</v>
      </c>
      <c r="L2" s="34" t="s">
        <v>4655</v>
      </c>
      <c r="M2" s="34" t="s">
        <v>4656</v>
      </c>
      <c r="N2" s="34" t="s">
        <v>4670</v>
      </c>
    </row>
    <row r="3" spans="1:14">
      <c r="A3" s="34">
        <v>1</v>
      </c>
      <c r="B3" s="34" t="s">
        <v>4659</v>
      </c>
      <c r="F3" s="369">
        <f t="array" ref="F3">IF('gráficos x mes I nivel'!C48=0,"",SUM(IF('Registro egresos I nivel'!$N$2:$N$985="Renuncia No Voluntaria",IF('Registro egresos I nivel'!$R$2:$R$985=1,IF('Registro egresos I nivel'!$S$2:$S$985=$A3,'Registro egresos I nivel'!$U$2:$U$985,0))))/'gráficos x mes I nivel'!C48)</f>
        <v>0.78709677419354829</v>
      </c>
      <c r="I3" s="34">
        <v>1</v>
      </c>
      <c r="J3" s="34" t="s">
        <v>4659</v>
      </c>
      <c r="N3" s="369">
        <f>('gráficos x mes I nivel'!C48*F3+'gráficos x mes II nivel'!C48*F18)/('gráficos x mes I nivel'!C48+'gráficos x mes II nivel'!C48)</f>
        <v>1.5323529411764705</v>
      </c>
    </row>
    <row r="4" spans="1:14">
      <c r="A4" s="34">
        <v>2</v>
      </c>
      <c r="B4" s="34" t="s">
        <v>4660</v>
      </c>
      <c r="F4" s="369">
        <f t="array" ref="F4">IF('gráficos x mes I nivel'!C49=0,"",SUM(IF('Registro egresos I nivel'!$N$2:$N$985="Renuncia No Voluntaria",IF('Registro egresos I nivel'!$R$2:$R$985=1,IF('Registro egresos I nivel'!$S$2:$S$985=$A4,'Registro egresos I nivel'!$U$2:$U$985,0))))/'gráficos x mes I nivel'!C49)</f>
        <v>6.1428571428571415</v>
      </c>
      <c r="I4" s="34">
        <v>2</v>
      </c>
      <c r="J4" s="34" t="s">
        <v>4660</v>
      </c>
      <c r="N4" s="369">
        <f>('gráficos x mes I nivel'!C49*F4+'gráficos x mes II nivel'!C49*F19)/('gráficos x mes I nivel'!C49+'gráficos x mes II nivel'!C49)</f>
        <v>4.2107142857142854</v>
      </c>
    </row>
    <row r="5" spans="1:14">
      <c r="A5" s="34">
        <v>3</v>
      </c>
      <c r="B5" s="34" t="s">
        <v>26</v>
      </c>
      <c r="F5" s="369">
        <f t="array" ref="F5">IF('gráficos x mes I nivel'!C50=0,"",SUM(IF('Registro egresos I nivel'!$N$2:$N$985="Renuncia No Voluntaria",IF('Registro egresos I nivel'!$R$2:$R$985=1,IF('Registro egresos I nivel'!$S$2:$S$985=$A5,'Registro egresos I nivel'!$U$2:$U$985,0))))/'gráficos x mes I nivel'!C50)</f>
        <v>2.6769230769230767</v>
      </c>
      <c r="I5" s="34">
        <v>3</v>
      </c>
      <c r="J5" s="34" t="s">
        <v>26</v>
      </c>
      <c r="N5" s="369">
        <f>('gráficos x mes I nivel'!C50*F5+'gráficos x mes II nivel'!C50*F20)/('gráficos x mes I nivel'!C50+'gráficos x mes II nivel'!C50)</f>
        <v>2.7327586206896552</v>
      </c>
    </row>
    <row r="6" spans="1:14">
      <c r="A6" s="34">
        <v>4</v>
      </c>
      <c r="B6" s="34" t="s">
        <v>4661</v>
      </c>
      <c r="F6" s="369">
        <f t="array" ref="F6">IF('gráficos x mes I nivel'!C51=0,"",SUM(IF('Registro egresos I nivel'!$N$2:$N$985="Renuncia No Voluntaria",IF('Registro egresos I nivel'!$R$2:$R$985=1,IF('Registro egresos I nivel'!$S$2:$S$985=$A6,'Registro egresos I nivel'!$U$2:$U$985,0))))/'gráficos x mes I nivel'!C51)</f>
        <v>4.3</v>
      </c>
      <c r="I6" s="34">
        <v>4</v>
      </c>
      <c r="J6" s="34" t="s">
        <v>4661</v>
      </c>
      <c r="N6" s="369"/>
    </row>
    <row r="7" spans="1:14">
      <c r="A7" s="34">
        <v>5</v>
      </c>
      <c r="B7" s="34" t="s">
        <v>4662</v>
      </c>
      <c r="F7" s="369">
        <f t="array" ref="F7">IF('gráficos x mes I nivel'!C52=0,"",SUM(IF('Registro egresos I nivel'!$N$2:$N$985="Renuncia No Voluntaria",IF('Registro egresos I nivel'!$R$2:$R$985=1,IF('Registro egresos I nivel'!$S$2:$S$985=$A7,'Registro egresos I nivel'!$U$2:$U$985,0))))/'gráficos x mes I nivel'!C52)</f>
        <v>2.15</v>
      </c>
      <c r="I7" s="34">
        <v>5</v>
      </c>
      <c r="J7" s="34" t="s">
        <v>4662</v>
      </c>
      <c r="N7" s="369"/>
    </row>
    <row r="8" spans="1:14">
      <c r="A8" s="34">
        <v>6</v>
      </c>
      <c r="B8" s="34" t="s">
        <v>4663</v>
      </c>
      <c r="F8" s="369">
        <f t="array" ref="F8">IF('gráficos x mes I nivel'!C53=0,"",SUM(IF('Registro egresos I nivel'!$N$2:$N$985="Renuncia No Voluntaria",IF('Registro egresos I nivel'!$R$2:$R$985=1,IF('Registro egresos I nivel'!$S$2:$S$985=$A8,'Registro egresos I nivel'!$U$2:$U$985,0))))/'gráficos x mes I nivel'!C53)</f>
        <v>0</v>
      </c>
      <c r="I8" s="34">
        <v>6</v>
      </c>
      <c r="J8" s="34" t="s">
        <v>4663</v>
      </c>
      <c r="N8" s="369"/>
    </row>
    <row r="9" spans="1:14">
      <c r="A9" s="34">
        <v>7</v>
      </c>
      <c r="B9" s="34" t="s">
        <v>4664</v>
      </c>
      <c r="F9" s="369" t="str">
        <f t="array" ref="F9">IF('gráficos x mes I nivel'!C54=0,"",SUM(IF('Registro egresos I nivel'!$N$2:$N$985="Renuncia No Voluntaria",IF('Registro egresos I nivel'!$R$2:$R$985=1,IF('Registro egresos I nivel'!$S$2:$S$985=$A9,'Registro egresos I nivel'!$U$2:$U$985,0))))/'gráficos x mes I nivel'!C54)</f>
        <v/>
      </c>
      <c r="I9" s="34">
        <v>7</v>
      </c>
      <c r="J9" s="34" t="s">
        <v>4664</v>
      </c>
      <c r="N9" s="369"/>
    </row>
    <row r="10" spans="1:14">
      <c r="A10" s="34">
        <v>8</v>
      </c>
      <c r="B10" s="34" t="s">
        <v>4665</v>
      </c>
      <c r="F10" s="369" t="str">
        <f t="array" ref="F10">IF('gráficos x mes I nivel'!C55=0,"",SUM(IF('Registro egresos I nivel'!$N$2:$N$985="Renuncia No Voluntaria",IF('Registro egresos I nivel'!$R$2:$R$985=1,IF('Registro egresos I nivel'!$S$2:$S$985=$A10,'Registro egresos I nivel'!$U$2:$U$985,0))))/'gráficos x mes I nivel'!C55)</f>
        <v/>
      </c>
      <c r="I10" s="34">
        <v>8</v>
      </c>
      <c r="J10" s="34" t="s">
        <v>4665</v>
      </c>
      <c r="N10" s="369"/>
    </row>
    <row r="11" spans="1:14">
      <c r="A11" s="34">
        <v>9</v>
      </c>
      <c r="B11" s="34" t="s">
        <v>4666</v>
      </c>
      <c r="F11" s="369" t="str">
        <f t="array" ref="F11">IF('gráficos x mes I nivel'!C56=0,"",SUM(IF('Registro egresos I nivel'!$N$2:$N$985="Renuncia No Voluntaria",IF('Registro egresos I nivel'!$R$2:$R$985=1,IF('Registro egresos I nivel'!$S$2:$S$985=$A11,'Registro egresos I nivel'!$U$2:$U$985,0))))/'gráficos x mes I nivel'!C56)</f>
        <v/>
      </c>
      <c r="I11" s="34">
        <v>9</v>
      </c>
      <c r="J11" s="34" t="s">
        <v>4666</v>
      </c>
      <c r="N11" s="369"/>
    </row>
    <row r="12" spans="1:14">
      <c r="A12" s="34">
        <v>10</v>
      </c>
      <c r="B12" s="34" t="s">
        <v>4667</v>
      </c>
      <c r="F12" s="369" t="str">
        <f t="array" ref="F12">IF('gráficos x mes I nivel'!C57=0,"",SUM(IF('Registro egresos I nivel'!$N$2:$N$985="Renuncia No Voluntaria",IF('Registro egresos I nivel'!$R$2:$R$985=1,IF('Registro egresos I nivel'!$S$2:$S$985=$A12,'Registro egresos I nivel'!$U$2:$U$985,0))))/'gráficos x mes I nivel'!C57)</f>
        <v/>
      </c>
      <c r="I12" s="34">
        <v>10</v>
      </c>
      <c r="J12" s="34" t="s">
        <v>4667</v>
      </c>
      <c r="N12" s="369"/>
    </row>
    <row r="13" spans="1:14">
      <c r="A13" s="34">
        <v>11</v>
      </c>
      <c r="B13" s="34" t="s">
        <v>4668</v>
      </c>
      <c r="F13" s="369" t="str">
        <f t="array" ref="F13">IF('gráficos x mes I nivel'!C58=0,"",SUM(IF('Registro egresos I nivel'!$N$2:$N$985="Renuncia No Voluntaria",IF('Registro egresos I nivel'!$R$2:$R$985=1,IF('Registro egresos I nivel'!$S$2:$S$985=$A13,'Registro egresos I nivel'!$U$2:$U$985,0))))/'gráficos x mes I nivel'!C58)</f>
        <v/>
      </c>
      <c r="I13" s="34">
        <v>11</v>
      </c>
      <c r="J13" s="34" t="s">
        <v>4668</v>
      </c>
      <c r="N13" s="369"/>
    </row>
    <row r="14" spans="1:14">
      <c r="A14" s="34">
        <v>12</v>
      </c>
      <c r="B14" s="34" t="s">
        <v>4669</v>
      </c>
      <c r="F14" s="369" t="str">
        <f t="array" ref="F14">IF('gráficos x mes I nivel'!C59=0,"",SUM(IF('Registro egresos I nivel'!$N$2:$N$985="Renuncia No Voluntaria",IF('Registro egresos I nivel'!$R$2:$R$985=1,IF('Registro egresos I nivel'!$S$2:$S$985=$A14,'Registro egresos I nivel'!$U$2:$U$985,0))))/'gráficos x mes I nivel'!C59)</f>
        <v/>
      </c>
      <c r="I14" s="34">
        <v>12</v>
      </c>
      <c r="J14" s="34" t="s">
        <v>4669</v>
      </c>
      <c r="N14" s="369"/>
    </row>
    <row r="15" spans="1:14">
      <c r="B15" s="322"/>
      <c r="C15" s="34"/>
    </row>
    <row r="16" spans="1:14">
      <c r="B16" s="322" t="s">
        <v>4768</v>
      </c>
      <c r="C16" s="34"/>
    </row>
    <row r="17" spans="1:6">
      <c r="B17" s="323" t="s">
        <v>4644</v>
      </c>
      <c r="C17" s="323" t="s">
        <v>4654</v>
      </c>
      <c r="D17" s="34" t="s">
        <v>4655</v>
      </c>
      <c r="E17" s="34" t="s">
        <v>4656</v>
      </c>
      <c r="F17" s="34" t="s">
        <v>4670</v>
      </c>
    </row>
    <row r="18" spans="1:6">
      <c r="A18" s="34">
        <v>1</v>
      </c>
      <c r="B18" s="34" t="s">
        <v>4659</v>
      </c>
      <c r="F18" s="369">
        <f t="array" ref="F18">IF('gráficos x mes II nivel'!C48=0,"",SUM(IF('Registro egresos II nivel'!$N$2:$N$974="Renuncia No Voluntaria",IF('Registro egresos II nivel'!$R$2:$R$974=1,IF('Registro egresos II nivel'!$S$2:$S$974=$A18,'Registro egresos II nivel'!$U$2:$U$974,0))))/'gráficos x mes II nivel'!C48)</f>
        <v>9.2333333333333325</v>
      </c>
    </row>
    <row r="19" spans="1:6">
      <c r="A19" s="34">
        <v>2</v>
      </c>
      <c r="B19" s="34" t="s">
        <v>4660</v>
      </c>
      <c r="F19" s="369">
        <f t="array" ref="F19">IF('gráficos x mes II nivel'!C49=0,"",SUM(IF('Registro egresos II nivel'!$N$2:$N$974="Renuncia No Voluntaria",IF('Registro egresos II nivel'!$R$2:$R$974=1,IF('Registro egresos II nivel'!$S$2:$S$974=$A19,'Registro egresos II nivel'!$U$2:$U$974,0))))/'gráficos x mes II nivel'!C49)</f>
        <v>2.2785714285714289</v>
      </c>
    </row>
    <row r="20" spans="1:6">
      <c r="A20" s="34">
        <v>3</v>
      </c>
      <c r="B20" s="34" t="s">
        <v>26</v>
      </c>
      <c r="F20" s="369">
        <f t="array" ref="F20">IF('gráficos x mes II nivel'!C50=0,"",SUM(IF('Registro egresos II nivel'!$N$2:$N$974="Renuncia No Voluntaria",IF('Registro egresos II nivel'!$R$2:$R$974=1,IF('Registro egresos II nivel'!$S$2:$S$974=$A20,'Registro egresos II nivel'!$U$2:$U$974,0))))/'gráficos x mes II nivel'!C50)</f>
        <v>2.7488888888888892</v>
      </c>
    </row>
    <row r="21" spans="1:6">
      <c r="A21" s="34">
        <v>4</v>
      </c>
      <c r="B21" s="34" t="s">
        <v>4661</v>
      </c>
      <c r="F21" s="369">
        <f t="array" ref="F21">IF('gráficos x mes II nivel'!C51=0,"",SUM(IF('Registro egresos II nivel'!$N$2:$N$974="Renuncia No Voluntaria",IF('Registro egresos II nivel'!$R$2:$R$974=1,IF('Registro egresos II nivel'!$S$2:$S$974=$A21,'Registro egresos II nivel'!$U$2:$U$974,0))))/'gráficos x mes II nivel'!C51)</f>
        <v>2.6814814814814811</v>
      </c>
    </row>
    <row r="22" spans="1:6">
      <c r="A22" s="34">
        <v>5</v>
      </c>
      <c r="B22" s="34" t="s">
        <v>4662</v>
      </c>
      <c r="F22" s="369">
        <f t="array" ref="F22">IF('gráficos x mes II nivel'!C52=0,"",SUM(IF('Registro egresos II nivel'!$N$2:$N$974="Renuncia No Voluntaria",IF('Registro egresos II nivel'!$R$2:$R$974=1,IF('Registro egresos II nivel'!$S$2:$S$974=$A22,'Registro egresos II nivel'!$U$2:$U$974,0))))/'gráficos x mes II nivel'!C52)</f>
        <v>3.8538461538461535</v>
      </c>
    </row>
    <row r="23" spans="1:6">
      <c r="A23" s="34">
        <v>6</v>
      </c>
      <c r="B23" s="34" t="s">
        <v>4663</v>
      </c>
      <c r="F23" s="369">
        <f t="array" ref="F23">IF('gráficos x mes II nivel'!C53=0,"",SUM(IF('Registro egresos II nivel'!$N$2:$N$974="Renuncia No Voluntaria",IF('Registro egresos II nivel'!$R$2:$R$974=1,IF('Registro egresos II nivel'!$S$2:$S$974=$A23,'Registro egresos II nivel'!$U$2:$U$974,0))))/'gráficos x mes II nivel'!C53)</f>
        <v>39.5</v>
      </c>
    </row>
    <row r="24" spans="1:6">
      <c r="A24" s="34">
        <v>7</v>
      </c>
      <c r="B24" s="34" t="s">
        <v>4664</v>
      </c>
      <c r="F24" s="369">
        <f t="array" ref="F24">IF('gráficos x mes II nivel'!C54=0,"",SUM(IF('Registro egresos II nivel'!$N$2:$N$974="Renuncia No Voluntaria",IF('Registro egresos II nivel'!$R$2:$R$974=1,IF('Registro egresos II nivel'!$S$2:$S$974=$A24,'Registro egresos II nivel'!$U$2:$U$974,0))))/'gráficos x mes II nivel'!C54)</f>
        <v>15.3</v>
      </c>
    </row>
    <row r="25" spans="1:6">
      <c r="A25" s="34">
        <v>8</v>
      </c>
      <c r="B25" s="34" t="s">
        <v>4665</v>
      </c>
      <c r="F25" s="369">
        <f t="array" ref="F25">IF('gráficos x mes II nivel'!C55=0,"",SUM(IF('Registro egresos II nivel'!$N$2:$N$974="Renuncia No Voluntaria",IF('Registro egresos II nivel'!$R$2:$R$974=1,IF('Registro egresos II nivel'!$S$2:$S$974=$A25,'Registro egresos II nivel'!$U$2:$U$974,0))))/'gráficos x mes II nivel'!C55)</f>
        <v>70.600000000000009</v>
      </c>
    </row>
    <row r="26" spans="1:6">
      <c r="A26" s="34">
        <v>9</v>
      </c>
      <c r="B26" s="34" t="s">
        <v>4666</v>
      </c>
      <c r="F26" s="369" t="str">
        <f t="array" ref="F26">IF('gráficos x mes II nivel'!C56=0,"",SUM(IF('Registro egresos II nivel'!$N$2:$N$974="Renuncia No Voluntaria",IF('Registro egresos II nivel'!$R$2:$R$974=1,IF('Registro egresos II nivel'!$S$2:$S$974=$A26,'Registro egresos II nivel'!$U$2:$U$974,0))))/'gráficos x mes II nivel'!C56)</f>
        <v/>
      </c>
    </row>
    <row r="27" spans="1:6">
      <c r="A27" s="34">
        <v>10</v>
      </c>
      <c r="B27" s="34" t="s">
        <v>4667</v>
      </c>
      <c r="F27" s="369">
        <f t="array" ref="F27">IF('gráficos x mes II nivel'!C57=0,"",SUM(IF('Registro egresos II nivel'!$N$2:$N$974="Renuncia No Voluntaria",IF('Registro egresos II nivel'!$R$2:$R$974=1,IF('Registro egresos II nivel'!$S$2:$S$974=$A27,'Registro egresos II nivel'!$U$2:$U$974,0))))/'gráficos x mes II nivel'!C57)</f>
        <v>29.599999999999998</v>
      </c>
    </row>
    <row r="28" spans="1:6">
      <c r="A28" s="34">
        <v>11</v>
      </c>
      <c r="B28" s="34" t="s">
        <v>4668</v>
      </c>
      <c r="F28" s="369" t="str">
        <f t="array" ref="F28">IF('gráficos x mes II nivel'!C58=0,"",SUM(IF('Registro egresos II nivel'!$N$2:$N$974="Renuncia No Voluntaria",IF('Registro egresos II nivel'!$R$2:$R$974=1,IF('Registro egresos II nivel'!$S$2:$S$974=$A28,'Registro egresos II nivel'!$U$2:$U$974,0))))/'gráficos x mes II nivel'!C58)</f>
        <v/>
      </c>
    </row>
    <row r="29" spans="1:6">
      <c r="A29" s="34">
        <v>12</v>
      </c>
      <c r="B29" s="34" t="s">
        <v>4669</v>
      </c>
      <c r="F29" s="369" t="str">
        <f t="array" ref="F29">IF('gráficos x mes II nivel'!C59=0,"",SUM(IF('Registro egresos II nivel'!$N$2:$N$974="Renuncia No Voluntaria",IF('Registro egresos II nivel'!$R$2:$R$974=1,IF('Registro egresos II nivel'!$S$2:$S$974=$A29,'Registro egresos II nivel'!$U$2:$U$974,0))))/'gráficos x mes II nivel'!C59)</f>
        <v/>
      </c>
    </row>
    <row r="30" spans="1:6">
      <c r="B30" s="322"/>
    </row>
    <row r="31" spans="1:6">
      <c r="B31" s="323"/>
      <c r="C31" s="323"/>
    </row>
    <row r="45" spans="2:3">
      <c r="B45" s="322"/>
    </row>
    <row r="46" spans="2:3">
      <c r="B46" s="323"/>
      <c r="C46" s="3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21"/>
  <sheetViews>
    <sheetView workbookViewId="0"/>
  </sheetViews>
  <sheetFormatPr baseColWidth="10" defaultColWidth="12.5703125" defaultRowHeight="15.75" customHeight="1"/>
  <sheetData>
    <row r="1" spans="1:15">
      <c r="A1" s="34" t="s">
        <v>4769</v>
      </c>
      <c r="G1" s="34" t="s">
        <v>4770</v>
      </c>
      <c r="M1" s="34" t="s">
        <v>4771</v>
      </c>
      <c r="N1" s="34" t="s">
        <v>4643</v>
      </c>
      <c r="O1" s="34" t="s">
        <v>4769</v>
      </c>
    </row>
    <row r="2" spans="1:15">
      <c r="A2" s="34" t="s">
        <v>4671</v>
      </c>
      <c r="B2" s="34" t="s">
        <v>4772</v>
      </c>
      <c r="C2" s="34" t="s">
        <v>4773</v>
      </c>
      <c r="D2" s="34" t="s">
        <v>14</v>
      </c>
      <c r="E2" s="34" t="s">
        <v>4774</v>
      </c>
      <c r="G2" s="34" t="s">
        <v>4671</v>
      </c>
      <c r="H2" s="34" t="s">
        <v>4772</v>
      </c>
      <c r="I2" s="34" t="s">
        <v>4773</v>
      </c>
      <c r="J2" s="34" t="s">
        <v>14</v>
      </c>
      <c r="K2" s="34" t="s">
        <v>4774</v>
      </c>
      <c r="M2" s="34">
        <v>1</v>
      </c>
      <c r="N2" s="34">
        <v>3</v>
      </c>
      <c r="O2" s="34">
        <v>1</v>
      </c>
    </row>
    <row r="3" spans="1:15">
      <c r="A3" s="34">
        <v>1</v>
      </c>
      <c r="B3" s="34">
        <v>1</v>
      </c>
      <c r="C3" s="284">
        <v>42186</v>
      </c>
      <c r="D3" s="284">
        <v>43171</v>
      </c>
      <c r="E3" s="370">
        <f t="shared" ref="E3:E12" si="0">ROUND((D3-C3)/365,1)</f>
        <v>2.7</v>
      </c>
      <c r="G3" s="34">
        <v>1</v>
      </c>
      <c r="H3" s="34">
        <v>1</v>
      </c>
      <c r="I3" s="284">
        <v>41974</v>
      </c>
      <c r="J3" s="284">
        <v>43172</v>
      </c>
      <c r="K3" s="370">
        <f t="shared" ref="K3:K19" si="1">ROUND((J3-I3)/365,1)</f>
        <v>3.3</v>
      </c>
      <c r="M3" s="34">
        <v>2</v>
      </c>
      <c r="N3" s="34">
        <v>2</v>
      </c>
      <c r="O3" s="34">
        <v>6</v>
      </c>
    </row>
    <row r="4" spans="1:15">
      <c r="A4" s="34">
        <v>2</v>
      </c>
      <c r="B4" s="34">
        <v>2</v>
      </c>
      <c r="C4" s="284">
        <v>42248</v>
      </c>
      <c r="D4" s="284">
        <v>43178</v>
      </c>
      <c r="E4" s="370">
        <f t="shared" si="0"/>
        <v>2.5</v>
      </c>
      <c r="G4" s="34">
        <v>1</v>
      </c>
      <c r="H4" s="34">
        <v>2</v>
      </c>
      <c r="I4" s="284">
        <v>42292</v>
      </c>
      <c r="J4" s="284">
        <v>43172</v>
      </c>
      <c r="K4" s="370">
        <f t="shared" si="1"/>
        <v>2.4</v>
      </c>
      <c r="M4" s="34">
        <v>3</v>
      </c>
      <c r="N4" s="34">
        <v>1</v>
      </c>
      <c r="O4" s="34">
        <v>0</v>
      </c>
    </row>
    <row r="5" spans="1:15">
      <c r="A5" s="34">
        <v>2</v>
      </c>
      <c r="B5" s="34">
        <v>3</v>
      </c>
      <c r="C5" s="284">
        <v>42139</v>
      </c>
      <c r="D5" s="284">
        <v>43178</v>
      </c>
      <c r="E5" s="370">
        <f t="shared" si="0"/>
        <v>2.8</v>
      </c>
      <c r="G5" s="34">
        <v>1</v>
      </c>
      <c r="H5" s="34">
        <v>3</v>
      </c>
      <c r="I5" s="284">
        <v>42933</v>
      </c>
      <c r="J5" s="284">
        <v>43172</v>
      </c>
      <c r="K5" s="370">
        <f t="shared" si="1"/>
        <v>0.7</v>
      </c>
      <c r="M5" s="34">
        <v>4</v>
      </c>
      <c r="N5" s="34">
        <v>11</v>
      </c>
      <c r="O5" s="34">
        <v>3</v>
      </c>
    </row>
    <row r="6" spans="1:15">
      <c r="A6" s="34">
        <v>2</v>
      </c>
      <c r="B6" s="34">
        <v>4</v>
      </c>
      <c r="C6" s="284">
        <v>42461</v>
      </c>
      <c r="D6" s="284">
        <v>43179</v>
      </c>
      <c r="E6" s="370">
        <f t="shared" si="0"/>
        <v>2</v>
      </c>
      <c r="G6" s="34">
        <v>2</v>
      </c>
      <c r="H6" s="34">
        <v>4</v>
      </c>
      <c r="I6" s="284">
        <v>41922</v>
      </c>
      <c r="J6" s="284">
        <v>43178</v>
      </c>
      <c r="K6" s="370">
        <f t="shared" si="1"/>
        <v>3.4</v>
      </c>
      <c r="N6" s="95">
        <f t="shared" ref="N6:O6" si="2">SUM(N2:N5)</f>
        <v>17</v>
      </c>
      <c r="O6" s="95">
        <f t="shared" si="2"/>
        <v>10</v>
      </c>
    </row>
    <row r="7" spans="1:15">
      <c r="A7" s="34">
        <v>2</v>
      </c>
      <c r="B7" s="34">
        <v>5</v>
      </c>
      <c r="C7" s="284">
        <v>42751</v>
      </c>
      <c r="D7" s="284">
        <v>43179</v>
      </c>
      <c r="E7" s="370">
        <f t="shared" si="0"/>
        <v>1.2</v>
      </c>
      <c r="G7" s="34">
        <v>2</v>
      </c>
      <c r="H7" s="34">
        <v>5</v>
      </c>
      <c r="I7" s="284">
        <v>42009</v>
      </c>
      <c r="J7" s="284">
        <v>43182</v>
      </c>
      <c r="K7" s="370">
        <f t="shared" si="1"/>
        <v>3.2</v>
      </c>
      <c r="N7" s="370">
        <f>K21</f>
        <v>3.0176470588235293</v>
      </c>
      <c r="O7" s="370">
        <f>E14</f>
        <v>2.5099999999999998</v>
      </c>
    </row>
    <row r="8" spans="1:15">
      <c r="A8" s="34">
        <v>2</v>
      </c>
      <c r="B8" s="34">
        <v>6</v>
      </c>
      <c r="C8" s="284">
        <v>42675</v>
      </c>
      <c r="D8" s="284">
        <v>43180</v>
      </c>
      <c r="E8" s="370">
        <f t="shared" si="0"/>
        <v>1.4</v>
      </c>
      <c r="G8" s="34">
        <v>3</v>
      </c>
      <c r="H8" s="34">
        <v>6</v>
      </c>
      <c r="I8" s="284">
        <v>41992</v>
      </c>
      <c r="J8" s="284">
        <v>43188</v>
      </c>
      <c r="K8" s="370">
        <f t="shared" si="1"/>
        <v>3.3</v>
      </c>
      <c r="N8" s="95">
        <f>(N6*N7+O6*O7)/(N6+O6)</f>
        <v>2.8296296296296295</v>
      </c>
    </row>
    <row r="9" spans="1:15">
      <c r="A9" s="34">
        <v>2</v>
      </c>
      <c r="B9" s="34">
        <v>7</v>
      </c>
      <c r="C9" s="284">
        <v>42298</v>
      </c>
      <c r="D9" s="284">
        <v>43182</v>
      </c>
      <c r="E9" s="370">
        <f t="shared" si="0"/>
        <v>2.4</v>
      </c>
      <c r="G9" s="34">
        <v>4</v>
      </c>
      <c r="H9" s="34">
        <v>7</v>
      </c>
      <c r="I9" s="284">
        <v>42491</v>
      </c>
      <c r="J9" s="284">
        <v>43191</v>
      </c>
      <c r="K9" s="370">
        <f t="shared" si="1"/>
        <v>1.9</v>
      </c>
    </row>
    <row r="10" spans="1:15">
      <c r="A10" s="34">
        <v>4</v>
      </c>
      <c r="B10" s="34">
        <v>8</v>
      </c>
      <c r="C10" s="284">
        <v>41470</v>
      </c>
      <c r="D10" s="284">
        <v>43191</v>
      </c>
      <c r="E10" s="370">
        <f t="shared" si="0"/>
        <v>4.7</v>
      </c>
      <c r="G10" s="34">
        <v>4</v>
      </c>
      <c r="H10" s="34">
        <v>8</v>
      </c>
      <c r="I10" s="284">
        <v>41887</v>
      </c>
      <c r="J10" s="284">
        <v>43191</v>
      </c>
      <c r="K10" s="370">
        <f t="shared" si="1"/>
        <v>3.6</v>
      </c>
    </row>
    <row r="11" spans="1:15">
      <c r="A11" s="34">
        <v>4</v>
      </c>
      <c r="B11" s="34">
        <v>9</v>
      </c>
      <c r="C11" s="284">
        <v>42401</v>
      </c>
      <c r="D11" s="284">
        <v>43191</v>
      </c>
      <c r="E11" s="370">
        <f t="shared" si="0"/>
        <v>2.2000000000000002</v>
      </c>
      <c r="G11" s="34">
        <v>4</v>
      </c>
      <c r="H11" s="34">
        <v>9</v>
      </c>
      <c r="I11" s="284">
        <v>41892</v>
      </c>
      <c r="J11" s="284">
        <v>43191</v>
      </c>
      <c r="K11" s="370">
        <f t="shared" si="1"/>
        <v>3.6</v>
      </c>
    </row>
    <row r="12" spans="1:15">
      <c r="A12" s="34">
        <v>4</v>
      </c>
      <c r="B12" s="34">
        <v>10</v>
      </c>
      <c r="C12" s="284">
        <v>42005</v>
      </c>
      <c r="D12" s="284">
        <v>43191</v>
      </c>
      <c r="E12" s="370">
        <f t="shared" si="0"/>
        <v>3.2</v>
      </c>
      <c r="G12" s="34">
        <v>4</v>
      </c>
      <c r="H12" s="34">
        <v>10</v>
      </c>
      <c r="I12" s="284">
        <v>42080</v>
      </c>
      <c r="J12" s="284">
        <v>43191</v>
      </c>
      <c r="K12" s="370">
        <f t="shared" si="1"/>
        <v>3</v>
      </c>
    </row>
    <row r="13" spans="1:15">
      <c r="G13" s="34">
        <v>4</v>
      </c>
      <c r="H13" s="34">
        <v>11</v>
      </c>
      <c r="I13" s="284">
        <v>42005</v>
      </c>
      <c r="J13" s="284">
        <v>43191</v>
      </c>
      <c r="K13" s="370">
        <f t="shared" si="1"/>
        <v>3.2</v>
      </c>
    </row>
    <row r="14" spans="1:15">
      <c r="E14" s="370">
        <f>AVERAGE(E3:E12)</f>
        <v>2.5099999999999998</v>
      </c>
      <c r="G14" s="34">
        <v>4</v>
      </c>
      <c r="H14" s="34">
        <v>12</v>
      </c>
      <c r="I14" s="284">
        <v>42552</v>
      </c>
      <c r="J14" s="284">
        <v>43191</v>
      </c>
      <c r="K14" s="370">
        <f t="shared" si="1"/>
        <v>1.8</v>
      </c>
    </row>
    <row r="15" spans="1:15">
      <c r="G15" s="34">
        <v>4</v>
      </c>
      <c r="H15" s="34">
        <v>13</v>
      </c>
      <c r="I15" s="284">
        <v>41967</v>
      </c>
      <c r="J15" s="284">
        <v>43191</v>
      </c>
      <c r="K15" s="370">
        <f t="shared" si="1"/>
        <v>3.4</v>
      </c>
    </row>
    <row r="16" spans="1:15">
      <c r="G16" s="34">
        <v>4</v>
      </c>
      <c r="H16" s="34">
        <v>14</v>
      </c>
      <c r="I16" s="284">
        <v>42005</v>
      </c>
      <c r="J16" s="284">
        <v>43191</v>
      </c>
      <c r="K16" s="370">
        <f t="shared" si="1"/>
        <v>3.2</v>
      </c>
    </row>
    <row r="17" spans="7:11">
      <c r="G17" s="34">
        <v>4</v>
      </c>
      <c r="H17" s="34">
        <v>15</v>
      </c>
      <c r="I17" s="284">
        <v>42552</v>
      </c>
      <c r="J17" s="284">
        <v>43191</v>
      </c>
      <c r="K17" s="370">
        <f t="shared" si="1"/>
        <v>1.8</v>
      </c>
    </row>
    <row r="18" spans="7:11">
      <c r="G18" s="34">
        <v>4</v>
      </c>
      <c r="H18" s="34">
        <v>16</v>
      </c>
      <c r="I18" s="284">
        <v>42401</v>
      </c>
      <c r="J18" s="284">
        <v>43191</v>
      </c>
      <c r="K18" s="370">
        <f t="shared" si="1"/>
        <v>2.2000000000000002</v>
      </c>
    </row>
    <row r="19" spans="7:11">
      <c r="G19" s="34">
        <v>4</v>
      </c>
      <c r="H19" s="34">
        <v>17</v>
      </c>
      <c r="I19" s="284">
        <v>40513</v>
      </c>
      <c r="J19" s="284">
        <v>43191</v>
      </c>
      <c r="K19" s="370">
        <f t="shared" si="1"/>
        <v>7.3</v>
      </c>
    </row>
    <row r="21" spans="7:11">
      <c r="K21" s="370">
        <f>AVERAGE(K3:K20)</f>
        <v>3.0176470588235293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S215"/>
  <sheetViews>
    <sheetView workbookViewId="0"/>
  </sheetViews>
  <sheetFormatPr baseColWidth="10" defaultColWidth="12.5703125" defaultRowHeight="15.75" customHeight="1"/>
  <cols>
    <col min="5" max="5" width="21.42578125" customWidth="1"/>
    <col min="18" max="18" width="6.85546875" customWidth="1"/>
    <col min="19" max="19" width="19.28515625" customWidth="1"/>
  </cols>
  <sheetData>
    <row r="1" spans="1:19" ht="12.75">
      <c r="A1" s="371" t="s">
        <v>4764</v>
      </c>
      <c r="B1" s="372" t="s">
        <v>4646</v>
      </c>
      <c r="C1" s="373" t="s">
        <v>1</v>
      </c>
      <c r="D1" s="373" t="s">
        <v>2</v>
      </c>
      <c r="E1" s="373" t="s">
        <v>4775</v>
      </c>
      <c r="F1" s="373" t="s">
        <v>4776</v>
      </c>
      <c r="G1" s="373" t="s">
        <v>0</v>
      </c>
      <c r="H1" s="373" t="s">
        <v>4777</v>
      </c>
      <c r="I1" s="374" t="s">
        <v>14</v>
      </c>
      <c r="J1" s="34" t="s">
        <v>27</v>
      </c>
      <c r="K1" s="34" t="s">
        <v>4778</v>
      </c>
      <c r="L1" s="34" t="s">
        <v>4647</v>
      </c>
      <c r="M1" s="375"/>
      <c r="N1" s="375">
        <v>520</v>
      </c>
      <c r="O1" s="376">
        <v>1552</v>
      </c>
      <c r="P1" s="376">
        <v>1118</v>
      </c>
      <c r="Q1" s="376">
        <v>1759</v>
      </c>
      <c r="S1" s="95" t="str">
        <f t="shared" ref="S1:S24" si="0">CONCATENATE("'",N1,"','",O1,"','",P1,"','",Q1,"',")</f>
        <v>'520','1552','1118','1759',</v>
      </c>
    </row>
    <row r="2" spans="1:19" ht="12.75" hidden="1">
      <c r="A2" s="377" t="s">
        <v>4654</v>
      </c>
      <c r="B2" s="377" t="s">
        <v>4779</v>
      </c>
      <c r="C2" s="377" t="s">
        <v>4765</v>
      </c>
      <c r="D2" s="377" t="s">
        <v>4780</v>
      </c>
      <c r="E2" s="377" t="s">
        <v>4781</v>
      </c>
      <c r="F2" s="377" t="s">
        <v>4782</v>
      </c>
      <c r="G2" s="378">
        <v>39</v>
      </c>
      <c r="H2" s="379">
        <v>39052</v>
      </c>
      <c r="I2" s="379">
        <v>40252</v>
      </c>
      <c r="J2" s="34">
        <v>1</v>
      </c>
      <c r="K2" s="34">
        <v>0</v>
      </c>
      <c r="L2" s="34">
        <v>2010</v>
      </c>
      <c r="M2" s="376"/>
      <c r="N2" s="376">
        <v>989</v>
      </c>
      <c r="O2" s="376">
        <v>1285</v>
      </c>
      <c r="P2" s="376">
        <v>1155</v>
      </c>
      <c r="Q2" s="376">
        <v>1190</v>
      </c>
      <c r="S2" s="95" t="str">
        <f t="shared" si="0"/>
        <v>'989','1285','1155','1190',</v>
      </c>
    </row>
    <row r="3" spans="1:19" ht="12.75" hidden="1">
      <c r="A3" s="377" t="s">
        <v>4654</v>
      </c>
      <c r="B3" s="377" t="s">
        <v>4779</v>
      </c>
      <c r="C3" s="377" t="s">
        <v>4765</v>
      </c>
      <c r="D3" s="377" t="s">
        <v>277</v>
      </c>
      <c r="E3" s="377" t="s">
        <v>4783</v>
      </c>
      <c r="F3" s="377" t="s">
        <v>4784</v>
      </c>
      <c r="G3" s="378">
        <v>678</v>
      </c>
      <c r="H3" s="379">
        <v>39904</v>
      </c>
      <c r="I3" s="379">
        <v>40255</v>
      </c>
      <c r="J3" s="34">
        <v>1</v>
      </c>
      <c r="K3" s="34">
        <v>0</v>
      </c>
      <c r="L3" s="34">
        <v>2010</v>
      </c>
      <c r="M3" s="376"/>
      <c r="N3" s="376">
        <v>444</v>
      </c>
      <c r="O3" s="376">
        <v>1796</v>
      </c>
      <c r="P3" s="376">
        <v>1193</v>
      </c>
      <c r="Q3" s="376">
        <v>2002</v>
      </c>
      <c r="S3" s="95" t="str">
        <f t="shared" si="0"/>
        <v>'444','1796','1193','2002',</v>
      </c>
    </row>
    <row r="4" spans="1:19" ht="12.75" hidden="1">
      <c r="A4" s="377" t="s">
        <v>4654</v>
      </c>
      <c r="B4" s="377" t="s">
        <v>4779</v>
      </c>
      <c r="C4" s="377" t="s">
        <v>4765</v>
      </c>
      <c r="D4" s="377" t="s">
        <v>282</v>
      </c>
      <c r="E4" s="377" t="s">
        <v>4785</v>
      </c>
      <c r="F4" s="377" t="s">
        <v>4786</v>
      </c>
      <c r="G4" s="378">
        <v>40</v>
      </c>
      <c r="H4" s="379">
        <v>38961</v>
      </c>
      <c r="I4" s="379">
        <v>40269</v>
      </c>
      <c r="J4" s="34">
        <v>1</v>
      </c>
      <c r="K4" s="34">
        <v>0</v>
      </c>
      <c r="L4" s="34">
        <v>2010</v>
      </c>
      <c r="M4" s="376"/>
      <c r="N4" s="376">
        <v>170</v>
      </c>
      <c r="O4" s="376">
        <v>1835</v>
      </c>
      <c r="P4" s="376">
        <v>1251</v>
      </c>
      <c r="Q4" s="376">
        <v>1216</v>
      </c>
      <c r="S4" s="95" t="str">
        <f t="shared" si="0"/>
        <v>'170','1835','1251','1216',</v>
      </c>
    </row>
    <row r="5" spans="1:19" ht="12.75" hidden="1">
      <c r="A5" s="377" t="s">
        <v>4654</v>
      </c>
      <c r="B5" s="377" t="s">
        <v>4779</v>
      </c>
      <c r="C5" s="377" t="s">
        <v>4765</v>
      </c>
      <c r="D5" s="377" t="s">
        <v>1904</v>
      </c>
      <c r="E5" s="377" t="s">
        <v>4787</v>
      </c>
      <c r="F5" s="377" t="s">
        <v>4788</v>
      </c>
      <c r="G5" s="378">
        <v>27</v>
      </c>
      <c r="H5" s="379">
        <v>39052</v>
      </c>
      <c r="I5" s="379">
        <v>40269</v>
      </c>
      <c r="J5" s="34">
        <v>1</v>
      </c>
      <c r="K5" s="34">
        <v>0</v>
      </c>
      <c r="L5" s="34">
        <v>2010</v>
      </c>
      <c r="M5" s="376"/>
      <c r="N5" s="376">
        <v>387</v>
      </c>
      <c r="O5" s="376">
        <v>2008</v>
      </c>
      <c r="P5" s="376">
        <v>1597</v>
      </c>
      <c r="Q5" s="376">
        <v>1927</v>
      </c>
      <c r="S5" s="95" t="str">
        <f t="shared" si="0"/>
        <v>'387','2008','1597','1927',</v>
      </c>
    </row>
    <row r="6" spans="1:19" ht="12.75" hidden="1">
      <c r="A6" s="377" t="s">
        <v>4654</v>
      </c>
      <c r="B6" s="377" t="s">
        <v>4779</v>
      </c>
      <c r="C6" s="377" t="s">
        <v>4765</v>
      </c>
      <c r="D6" s="377" t="s">
        <v>1942</v>
      </c>
      <c r="E6" s="377" t="s">
        <v>4789</v>
      </c>
      <c r="F6" s="377" t="s">
        <v>4790</v>
      </c>
      <c r="G6" s="378">
        <v>36</v>
      </c>
      <c r="H6" s="379">
        <v>38961</v>
      </c>
      <c r="I6" s="379">
        <v>40269</v>
      </c>
      <c r="J6" s="34">
        <v>1</v>
      </c>
      <c r="K6" s="34">
        <v>0</v>
      </c>
      <c r="L6" s="34">
        <v>2010</v>
      </c>
      <c r="M6" s="376"/>
      <c r="N6" s="376">
        <v>664</v>
      </c>
      <c r="O6" s="376">
        <v>1335</v>
      </c>
      <c r="P6" s="376">
        <v>1153</v>
      </c>
      <c r="Q6" s="376">
        <v>2156</v>
      </c>
      <c r="S6" s="95" t="str">
        <f t="shared" si="0"/>
        <v>'664','1335','1153','2156',</v>
      </c>
    </row>
    <row r="7" spans="1:19" ht="12.75" hidden="1">
      <c r="A7" s="377" t="s">
        <v>4654</v>
      </c>
      <c r="B7" s="377" t="s">
        <v>4779</v>
      </c>
      <c r="C7" s="377" t="s">
        <v>4765</v>
      </c>
      <c r="D7" s="377" t="s">
        <v>193</v>
      </c>
      <c r="E7" s="377" t="s">
        <v>4791</v>
      </c>
      <c r="F7" s="377" t="s">
        <v>4792</v>
      </c>
      <c r="G7" s="378">
        <v>538</v>
      </c>
      <c r="H7" s="379">
        <v>39630</v>
      </c>
      <c r="I7" s="379">
        <v>40284</v>
      </c>
      <c r="J7" s="34">
        <v>1</v>
      </c>
      <c r="K7" s="34">
        <v>0</v>
      </c>
      <c r="L7" s="34">
        <v>2010</v>
      </c>
      <c r="M7" s="376"/>
      <c r="N7" s="376">
        <v>149</v>
      </c>
      <c r="O7" s="376">
        <v>1192</v>
      </c>
      <c r="P7" s="376">
        <v>1722</v>
      </c>
      <c r="Q7" s="376">
        <v>2196</v>
      </c>
      <c r="S7" s="95" t="str">
        <f t="shared" si="0"/>
        <v>'149','1192','1722','2196',</v>
      </c>
    </row>
    <row r="8" spans="1:19" ht="12.75" hidden="1">
      <c r="A8" s="377" t="s">
        <v>4654</v>
      </c>
      <c r="B8" s="377" t="s">
        <v>4793</v>
      </c>
      <c r="C8" s="377" t="s">
        <v>4765</v>
      </c>
      <c r="D8" s="377" t="s">
        <v>479</v>
      </c>
      <c r="E8" s="377" t="s">
        <v>4794</v>
      </c>
      <c r="F8" s="377" t="s">
        <v>4795</v>
      </c>
      <c r="G8" s="378">
        <v>414</v>
      </c>
      <c r="H8" s="379">
        <v>39568</v>
      </c>
      <c r="I8" s="379">
        <v>40284</v>
      </c>
      <c r="J8" s="34">
        <v>1</v>
      </c>
      <c r="K8" s="34">
        <v>0</v>
      </c>
      <c r="L8" s="34">
        <v>2010</v>
      </c>
      <c r="M8" s="376"/>
      <c r="N8" s="376">
        <v>301</v>
      </c>
      <c r="O8" s="376">
        <v>1304</v>
      </c>
      <c r="P8" s="376">
        <v>1558</v>
      </c>
      <c r="Q8" s="376">
        <v>2172</v>
      </c>
      <c r="S8" s="95" t="str">
        <f t="shared" si="0"/>
        <v>'301','1304','1558','2172',</v>
      </c>
    </row>
    <row r="9" spans="1:19" ht="12.75" hidden="1">
      <c r="A9" s="377" t="s">
        <v>4654</v>
      </c>
      <c r="B9" s="377" t="s">
        <v>4793</v>
      </c>
      <c r="C9" s="377" t="s">
        <v>4765</v>
      </c>
      <c r="D9" s="377" t="s">
        <v>479</v>
      </c>
      <c r="E9" s="377" t="s">
        <v>4796</v>
      </c>
      <c r="F9" s="377" t="s">
        <v>4797</v>
      </c>
      <c r="G9" s="378">
        <v>446</v>
      </c>
      <c r="H9" s="379">
        <v>39722</v>
      </c>
      <c r="I9" s="379">
        <v>40284</v>
      </c>
      <c r="J9" s="34">
        <v>1</v>
      </c>
      <c r="K9" s="34">
        <v>1</v>
      </c>
      <c r="L9" s="34">
        <v>2010</v>
      </c>
      <c r="M9" s="376"/>
      <c r="N9" s="376">
        <v>178</v>
      </c>
      <c r="O9" s="376">
        <v>1926</v>
      </c>
      <c r="P9" s="376">
        <v>1709</v>
      </c>
      <c r="Q9" s="376">
        <v>1830</v>
      </c>
      <c r="S9" s="95" t="str">
        <f t="shared" si="0"/>
        <v>'178','1926','1709','1830',</v>
      </c>
    </row>
    <row r="10" spans="1:19" ht="12.75" hidden="1">
      <c r="A10" s="377" t="s">
        <v>4654</v>
      </c>
      <c r="B10" s="377" t="s">
        <v>4779</v>
      </c>
      <c r="C10" s="377" t="s">
        <v>4765</v>
      </c>
      <c r="D10" s="377" t="s">
        <v>484</v>
      </c>
      <c r="E10" s="377" t="s">
        <v>4798</v>
      </c>
      <c r="F10" s="377" t="s">
        <v>4799</v>
      </c>
      <c r="G10" s="378">
        <v>31</v>
      </c>
      <c r="H10" s="379">
        <v>39052</v>
      </c>
      <c r="I10" s="379">
        <v>40285</v>
      </c>
      <c r="J10" s="34">
        <v>1</v>
      </c>
      <c r="K10" s="34">
        <v>0</v>
      </c>
      <c r="L10" s="34">
        <v>2010</v>
      </c>
      <c r="M10" s="376"/>
      <c r="N10" s="376">
        <v>1800</v>
      </c>
      <c r="O10" s="376">
        <v>1611</v>
      </c>
      <c r="P10" s="376">
        <v>2083</v>
      </c>
      <c r="Q10" s="376">
        <v>1400</v>
      </c>
      <c r="S10" s="95" t="str">
        <f t="shared" si="0"/>
        <v>'1800','1611','2083','1400',</v>
      </c>
    </row>
    <row r="11" spans="1:19" ht="12.75" hidden="1">
      <c r="A11" s="377" t="s">
        <v>4654</v>
      </c>
      <c r="B11" s="377" t="s">
        <v>4793</v>
      </c>
      <c r="C11" s="377" t="s">
        <v>4765</v>
      </c>
      <c r="D11" s="377" t="s">
        <v>474</v>
      </c>
      <c r="E11" s="377" t="s">
        <v>4800</v>
      </c>
      <c r="F11" s="377" t="s">
        <v>4801</v>
      </c>
      <c r="G11" s="378">
        <v>198</v>
      </c>
      <c r="H11" s="379">
        <v>39083</v>
      </c>
      <c r="I11" s="379">
        <v>40285</v>
      </c>
      <c r="J11" s="34">
        <v>1</v>
      </c>
      <c r="K11" s="34">
        <v>0</v>
      </c>
      <c r="L11" s="34">
        <v>2010</v>
      </c>
      <c r="M11" s="376"/>
      <c r="N11" s="376">
        <v>1028</v>
      </c>
      <c r="O11" s="376">
        <v>1278</v>
      </c>
      <c r="P11" s="376">
        <v>2084</v>
      </c>
      <c r="Q11" s="376">
        <v>940</v>
      </c>
      <c r="S11" s="95" t="str">
        <f t="shared" si="0"/>
        <v>'1028','1278','2084','940',</v>
      </c>
    </row>
    <row r="12" spans="1:19" ht="12.75" hidden="1">
      <c r="A12" s="377" t="s">
        <v>4654</v>
      </c>
      <c r="B12" s="377" t="s">
        <v>4779</v>
      </c>
      <c r="C12" s="377" t="s">
        <v>4765</v>
      </c>
      <c r="D12" s="377" t="s">
        <v>408</v>
      </c>
      <c r="E12" s="377" t="s">
        <v>4802</v>
      </c>
      <c r="F12" s="377" t="s">
        <v>4803</v>
      </c>
      <c r="G12" s="378">
        <v>29</v>
      </c>
      <c r="H12" s="379">
        <v>38961</v>
      </c>
      <c r="I12" s="379">
        <v>40287</v>
      </c>
      <c r="J12" s="34">
        <v>1</v>
      </c>
      <c r="K12" s="34">
        <v>0</v>
      </c>
      <c r="L12" s="34">
        <v>2010</v>
      </c>
      <c r="M12" s="376"/>
      <c r="N12" s="376">
        <v>2163</v>
      </c>
      <c r="O12" s="376">
        <v>2339</v>
      </c>
      <c r="P12" s="376">
        <v>1423</v>
      </c>
      <c r="Q12" s="376">
        <v>1220</v>
      </c>
      <c r="S12" s="95" t="str">
        <f t="shared" si="0"/>
        <v>'2163','2339','1423','1220',</v>
      </c>
    </row>
    <row r="13" spans="1:19" ht="12.75" hidden="1">
      <c r="A13" s="377" t="s">
        <v>4654</v>
      </c>
      <c r="B13" s="377" t="s">
        <v>4779</v>
      </c>
      <c r="C13" s="377" t="s">
        <v>4765</v>
      </c>
      <c r="D13" s="377" t="s">
        <v>474</v>
      </c>
      <c r="E13" s="377" t="s">
        <v>4804</v>
      </c>
      <c r="F13" s="377" t="s">
        <v>4805</v>
      </c>
      <c r="G13" s="378">
        <v>11</v>
      </c>
      <c r="H13" s="379">
        <v>38777</v>
      </c>
      <c r="I13" s="379">
        <v>40291</v>
      </c>
      <c r="J13" s="34">
        <v>1</v>
      </c>
      <c r="K13" s="34">
        <v>0</v>
      </c>
      <c r="L13" s="34">
        <v>2010</v>
      </c>
      <c r="M13" s="376"/>
      <c r="N13" s="376">
        <v>2283</v>
      </c>
      <c r="O13" s="376">
        <v>2361</v>
      </c>
      <c r="P13" s="376">
        <v>1457</v>
      </c>
      <c r="Q13" s="376">
        <v>1397</v>
      </c>
      <c r="S13" s="95" t="str">
        <f t="shared" si="0"/>
        <v>'2283','2361','1457','1397',</v>
      </c>
    </row>
    <row r="14" spans="1:19" ht="12.75" hidden="1">
      <c r="A14" s="377" t="s">
        <v>4654</v>
      </c>
      <c r="B14" s="377" t="s">
        <v>4779</v>
      </c>
      <c r="C14" s="377" t="s">
        <v>4765</v>
      </c>
      <c r="D14" s="377" t="s">
        <v>3083</v>
      </c>
      <c r="E14" s="377" t="s">
        <v>4806</v>
      </c>
      <c r="F14" s="377" t="s">
        <v>4807</v>
      </c>
      <c r="G14" s="378">
        <v>13</v>
      </c>
      <c r="H14" s="379">
        <v>38777</v>
      </c>
      <c r="I14" s="379">
        <v>40294</v>
      </c>
      <c r="J14" s="34">
        <v>1</v>
      </c>
      <c r="K14" s="34">
        <v>0</v>
      </c>
      <c r="L14" s="34">
        <v>2010</v>
      </c>
      <c r="M14" s="376"/>
      <c r="N14" s="376">
        <v>1081</v>
      </c>
      <c r="O14" s="376">
        <v>1973</v>
      </c>
      <c r="P14" s="376">
        <v>2347</v>
      </c>
      <c r="Q14" s="376">
        <v>2336</v>
      </c>
      <c r="S14" s="95" t="str">
        <f t="shared" si="0"/>
        <v>'1081','1973','2347','2336',</v>
      </c>
    </row>
    <row r="15" spans="1:19" ht="12.75" hidden="1">
      <c r="A15" s="377" t="s">
        <v>4654</v>
      </c>
      <c r="B15" s="377" t="s">
        <v>4779</v>
      </c>
      <c r="C15" s="377" t="s">
        <v>4765</v>
      </c>
      <c r="D15" s="377" t="s">
        <v>479</v>
      </c>
      <c r="E15" s="377" t="s">
        <v>4808</v>
      </c>
      <c r="F15" s="377" t="s">
        <v>4809</v>
      </c>
      <c r="G15" s="378">
        <v>736</v>
      </c>
      <c r="H15" s="379">
        <v>40057</v>
      </c>
      <c r="I15" s="379">
        <v>40296</v>
      </c>
      <c r="J15" s="34">
        <v>1</v>
      </c>
      <c r="K15" s="34">
        <v>0</v>
      </c>
      <c r="L15" s="34">
        <v>2010</v>
      </c>
      <c r="M15" s="376"/>
      <c r="N15" s="376">
        <v>1172</v>
      </c>
      <c r="O15" s="376">
        <v>1972</v>
      </c>
      <c r="P15" s="376">
        <v>1699</v>
      </c>
      <c r="Q15" s="376">
        <v>1259</v>
      </c>
      <c r="S15" s="95" t="str">
        <f t="shared" si="0"/>
        <v>'1172','1972','1699','1259',</v>
      </c>
    </row>
    <row r="16" spans="1:19" ht="12.75" hidden="1">
      <c r="A16" s="377" t="s">
        <v>4654</v>
      </c>
      <c r="B16" s="377" t="s">
        <v>4793</v>
      </c>
      <c r="C16" s="377" t="s">
        <v>4765</v>
      </c>
      <c r="D16" s="377" t="s">
        <v>319</v>
      </c>
      <c r="E16" s="377" t="s">
        <v>4810</v>
      </c>
      <c r="F16" s="377" t="s">
        <v>4811</v>
      </c>
      <c r="G16" s="378">
        <v>625</v>
      </c>
      <c r="H16" s="379">
        <v>39783</v>
      </c>
      <c r="I16" s="379">
        <v>40298</v>
      </c>
      <c r="J16" s="34">
        <v>1</v>
      </c>
      <c r="K16" s="34">
        <v>0</v>
      </c>
      <c r="L16" s="34">
        <v>2010</v>
      </c>
      <c r="M16" s="376"/>
      <c r="N16" s="376">
        <v>2080</v>
      </c>
      <c r="O16" s="376">
        <v>1084</v>
      </c>
      <c r="P16" s="376">
        <v>1672</v>
      </c>
      <c r="Q16" s="376">
        <v>1584</v>
      </c>
      <c r="S16" s="95" t="str">
        <f t="shared" si="0"/>
        <v>'2080','1084','1672','1584',</v>
      </c>
    </row>
    <row r="17" spans="1:19" ht="12.75" hidden="1">
      <c r="A17" s="377" t="s">
        <v>4654</v>
      </c>
      <c r="B17" s="377" t="s">
        <v>4779</v>
      </c>
      <c r="C17" s="377" t="s">
        <v>4765</v>
      </c>
      <c r="D17" s="377" t="s">
        <v>319</v>
      </c>
      <c r="E17" s="377" t="s">
        <v>4812</v>
      </c>
      <c r="F17" s="377" t="s">
        <v>4813</v>
      </c>
      <c r="G17" s="378">
        <v>561</v>
      </c>
      <c r="H17" s="379">
        <v>39630</v>
      </c>
      <c r="I17" s="379">
        <v>40299</v>
      </c>
      <c r="J17" s="34">
        <v>1</v>
      </c>
      <c r="K17" s="34">
        <v>0</v>
      </c>
      <c r="L17" s="34">
        <v>2010</v>
      </c>
      <c r="M17" s="376"/>
      <c r="N17" s="376">
        <v>1621</v>
      </c>
      <c r="O17" s="376">
        <v>1215</v>
      </c>
      <c r="P17" s="376">
        <v>1906</v>
      </c>
      <c r="Q17" s="376">
        <v>1310</v>
      </c>
      <c r="S17" s="95" t="str">
        <f t="shared" si="0"/>
        <v>'1621','1215','1906','1310',</v>
      </c>
    </row>
    <row r="18" spans="1:19" ht="12.75" hidden="1">
      <c r="A18" s="377" t="s">
        <v>4654</v>
      </c>
      <c r="B18" s="377" t="s">
        <v>4779</v>
      </c>
      <c r="C18" s="377" t="s">
        <v>4765</v>
      </c>
      <c r="D18" s="377" t="s">
        <v>4814</v>
      </c>
      <c r="E18" s="377" t="s">
        <v>4815</v>
      </c>
      <c r="F18" s="377" t="s">
        <v>4816</v>
      </c>
      <c r="G18" s="378">
        <v>33</v>
      </c>
      <c r="H18" s="379">
        <v>38961</v>
      </c>
      <c r="I18" s="379">
        <v>40303</v>
      </c>
      <c r="J18" s="34">
        <v>1</v>
      </c>
      <c r="K18" s="34">
        <v>0</v>
      </c>
      <c r="L18" s="34">
        <v>2010</v>
      </c>
      <c r="M18" s="376"/>
      <c r="N18" s="376">
        <v>1544</v>
      </c>
      <c r="O18" s="376">
        <v>1891</v>
      </c>
      <c r="P18" s="376">
        <v>2144</v>
      </c>
      <c r="Q18" s="376">
        <v>1654</v>
      </c>
      <c r="S18" s="95" t="str">
        <f t="shared" si="0"/>
        <v>'1544','1891','2144','1654',</v>
      </c>
    </row>
    <row r="19" spans="1:19" ht="12.75" hidden="1">
      <c r="A19" s="377" t="s">
        <v>4654</v>
      </c>
      <c r="B19" s="377" t="s">
        <v>4779</v>
      </c>
      <c r="C19" s="377" t="s">
        <v>4765</v>
      </c>
      <c r="D19" s="377" t="s">
        <v>489</v>
      </c>
      <c r="E19" s="377" t="s">
        <v>4817</v>
      </c>
      <c r="F19" s="377" t="s">
        <v>4818</v>
      </c>
      <c r="G19" s="378">
        <v>37</v>
      </c>
      <c r="H19" s="379">
        <v>38961</v>
      </c>
      <c r="I19" s="379">
        <v>40304</v>
      </c>
      <c r="J19" s="34">
        <v>1</v>
      </c>
      <c r="K19" s="34">
        <v>0</v>
      </c>
      <c r="L19" s="34">
        <v>2010</v>
      </c>
      <c r="M19" s="376"/>
      <c r="N19" s="376">
        <v>2036</v>
      </c>
      <c r="O19" s="376">
        <v>1372</v>
      </c>
      <c r="P19" s="376">
        <v>961</v>
      </c>
      <c r="Q19" s="376">
        <v>1035</v>
      </c>
      <c r="S19" s="95" t="str">
        <f t="shared" si="0"/>
        <v>'2036','1372','961','1035',</v>
      </c>
    </row>
    <row r="20" spans="1:19" ht="12.75" hidden="1">
      <c r="A20" s="377" t="s">
        <v>4654</v>
      </c>
      <c r="B20" s="377" t="s">
        <v>4793</v>
      </c>
      <c r="C20" s="377" t="s">
        <v>4765</v>
      </c>
      <c r="D20" s="377" t="s">
        <v>282</v>
      </c>
      <c r="E20" s="377" t="s">
        <v>4819</v>
      </c>
      <c r="F20" s="377" t="s">
        <v>4820</v>
      </c>
      <c r="G20" s="378">
        <v>136</v>
      </c>
      <c r="H20" s="379">
        <v>38796</v>
      </c>
      <c r="I20" s="379">
        <v>40310</v>
      </c>
      <c r="J20" s="34">
        <v>1</v>
      </c>
      <c r="K20" s="34">
        <v>0</v>
      </c>
      <c r="L20" s="34">
        <v>2010</v>
      </c>
      <c r="M20" s="376"/>
      <c r="N20" s="376">
        <v>2234</v>
      </c>
      <c r="O20" s="376">
        <v>2011</v>
      </c>
      <c r="P20" s="376">
        <v>1008</v>
      </c>
      <c r="Q20" s="376">
        <v>2230</v>
      </c>
      <c r="S20" s="95" t="str">
        <f t="shared" si="0"/>
        <v>'2234','2011','1008','2230',</v>
      </c>
    </row>
    <row r="21" spans="1:19" ht="12.75" hidden="1">
      <c r="A21" s="377" t="s">
        <v>4654</v>
      </c>
      <c r="B21" s="377" t="s">
        <v>4793</v>
      </c>
      <c r="C21" s="377" t="s">
        <v>4765</v>
      </c>
      <c r="D21" s="377" t="s">
        <v>282</v>
      </c>
      <c r="E21" s="377" t="s">
        <v>4821</v>
      </c>
      <c r="F21" s="377" t="s">
        <v>4822</v>
      </c>
      <c r="G21" s="378">
        <v>260</v>
      </c>
      <c r="H21" s="380">
        <v>39069</v>
      </c>
      <c r="I21" s="379">
        <v>40310</v>
      </c>
      <c r="J21" s="34">
        <v>1</v>
      </c>
      <c r="K21" s="34">
        <v>0</v>
      </c>
      <c r="L21" s="34">
        <v>2010</v>
      </c>
      <c r="M21" s="376"/>
      <c r="N21" s="376">
        <v>1205</v>
      </c>
      <c r="O21" s="376">
        <v>1770</v>
      </c>
      <c r="P21" s="376">
        <v>1408</v>
      </c>
      <c r="Q21" s="376">
        <v>2073</v>
      </c>
      <c r="S21" s="95" t="str">
        <f t="shared" si="0"/>
        <v>'1205','1770','1408','2073',</v>
      </c>
    </row>
    <row r="22" spans="1:19" ht="12.75" hidden="1">
      <c r="A22" s="377" t="s">
        <v>4654</v>
      </c>
      <c r="B22" s="377" t="s">
        <v>4793</v>
      </c>
      <c r="C22" s="377" t="s">
        <v>4765</v>
      </c>
      <c r="D22" s="377" t="s">
        <v>4823</v>
      </c>
      <c r="E22" s="377" t="s">
        <v>4824</v>
      </c>
      <c r="F22" s="377" t="s">
        <v>4825</v>
      </c>
      <c r="G22" s="378">
        <v>845</v>
      </c>
      <c r="H22" s="380">
        <v>40133</v>
      </c>
      <c r="I22" s="379">
        <v>40311</v>
      </c>
      <c r="J22" s="34">
        <v>1</v>
      </c>
      <c r="K22" s="34">
        <v>1</v>
      </c>
      <c r="L22" s="34">
        <v>2010</v>
      </c>
      <c r="M22" s="376"/>
      <c r="N22" s="376">
        <v>1702</v>
      </c>
      <c r="O22" s="376">
        <v>1590</v>
      </c>
      <c r="P22" s="376">
        <v>1018</v>
      </c>
      <c r="Q22" s="376">
        <v>1865</v>
      </c>
      <c r="S22" s="95" t="str">
        <f t="shared" si="0"/>
        <v>'1702','1590','1018','1865',</v>
      </c>
    </row>
    <row r="23" spans="1:19" ht="12.75" hidden="1">
      <c r="A23" s="377" t="s">
        <v>4654</v>
      </c>
      <c r="B23" s="377" t="s">
        <v>4793</v>
      </c>
      <c r="C23" s="377" t="s">
        <v>4765</v>
      </c>
      <c r="D23" s="377" t="s">
        <v>474</v>
      </c>
      <c r="E23" s="377" t="s">
        <v>4826</v>
      </c>
      <c r="F23" s="377" t="s">
        <v>4827</v>
      </c>
      <c r="G23" s="378">
        <v>396</v>
      </c>
      <c r="H23" s="379">
        <v>39387</v>
      </c>
      <c r="I23" s="379">
        <v>40315</v>
      </c>
      <c r="J23" s="34">
        <v>1</v>
      </c>
      <c r="K23" s="34">
        <v>0</v>
      </c>
      <c r="L23" s="34">
        <v>2010</v>
      </c>
      <c r="M23" s="376"/>
      <c r="N23" s="376">
        <v>1013</v>
      </c>
      <c r="O23" s="376">
        <v>1669</v>
      </c>
      <c r="P23" s="376">
        <v>1084</v>
      </c>
      <c r="Q23" s="376"/>
      <c r="S23" s="95" t="str">
        <f t="shared" si="0"/>
        <v>'1013','1669','1084','',</v>
      </c>
    </row>
    <row r="24" spans="1:19" ht="12.75" hidden="1">
      <c r="A24" s="377" t="s">
        <v>4654</v>
      </c>
      <c r="B24" s="377" t="s">
        <v>4793</v>
      </c>
      <c r="C24" s="377" t="s">
        <v>4765</v>
      </c>
      <c r="D24" s="377" t="s">
        <v>484</v>
      </c>
      <c r="E24" s="377" t="s">
        <v>4828</v>
      </c>
      <c r="F24" s="377" t="s">
        <v>4829</v>
      </c>
      <c r="G24" s="378">
        <v>235</v>
      </c>
      <c r="H24" s="380">
        <v>39066</v>
      </c>
      <c r="I24" s="379">
        <v>40330</v>
      </c>
      <c r="J24" s="34">
        <v>1</v>
      </c>
      <c r="K24" s="34">
        <v>1</v>
      </c>
      <c r="L24" s="34">
        <v>2010</v>
      </c>
      <c r="M24" s="376"/>
      <c r="N24" s="376">
        <v>2100</v>
      </c>
      <c r="O24" s="376">
        <v>1485</v>
      </c>
      <c r="P24" s="376">
        <v>2064</v>
      </c>
      <c r="Q24" s="376"/>
      <c r="S24" s="95" t="str">
        <f t="shared" si="0"/>
        <v>'2100','1485','2064','',</v>
      </c>
    </row>
    <row r="25" spans="1:19" ht="12.75" hidden="1">
      <c r="A25" s="377" t="s">
        <v>4654</v>
      </c>
      <c r="B25" s="377" t="s">
        <v>4793</v>
      </c>
      <c r="C25" s="377" t="s">
        <v>4765</v>
      </c>
      <c r="D25" s="377" t="s">
        <v>3083</v>
      </c>
      <c r="E25" s="377" t="s">
        <v>4830</v>
      </c>
      <c r="F25" s="377" t="s">
        <v>4831</v>
      </c>
      <c r="G25" s="378">
        <v>774</v>
      </c>
      <c r="H25" s="379">
        <v>40071</v>
      </c>
      <c r="I25" s="379">
        <v>40330</v>
      </c>
      <c r="J25" s="34">
        <v>1</v>
      </c>
      <c r="K25" s="34">
        <v>1</v>
      </c>
      <c r="L25" s="34">
        <v>2010</v>
      </c>
      <c r="M25" s="376"/>
    </row>
    <row r="26" spans="1:19" ht="12.75" hidden="1">
      <c r="A26" s="377" t="s">
        <v>4654</v>
      </c>
      <c r="B26" s="377" t="s">
        <v>4793</v>
      </c>
      <c r="C26" s="377" t="s">
        <v>4765</v>
      </c>
      <c r="D26" s="377" t="s">
        <v>335</v>
      </c>
      <c r="E26" s="377" t="s">
        <v>4832</v>
      </c>
      <c r="F26" s="377" t="s">
        <v>4833</v>
      </c>
      <c r="G26" s="378">
        <v>382</v>
      </c>
      <c r="H26" s="379">
        <v>39356</v>
      </c>
      <c r="I26" s="379">
        <v>40331</v>
      </c>
      <c r="J26" s="34">
        <v>1</v>
      </c>
      <c r="K26" s="34">
        <v>0</v>
      </c>
      <c r="L26" s="34">
        <v>2010</v>
      </c>
      <c r="M26" s="376"/>
      <c r="N26" s="376"/>
      <c r="O26" s="376"/>
      <c r="P26" s="376"/>
      <c r="Q26" s="376"/>
    </row>
    <row r="27" spans="1:19" ht="12.75" hidden="1">
      <c r="A27" s="377" t="s">
        <v>4654</v>
      </c>
      <c r="B27" s="377" t="s">
        <v>4779</v>
      </c>
      <c r="C27" s="377" t="s">
        <v>4765</v>
      </c>
      <c r="D27" s="377" t="s">
        <v>683</v>
      </c>
      <c r="E27" s="377" t="s">
        <v>4834</v>
      </c>
      <c r="F27" s="377" t="s">
        <v>4835</v>
      </c>
      <c r="G27" s="378">
        <v>69</v>
      </c>
      <c r="H27" s="380">
        <v>39408</v>
      </c>
      <c r="I27" s="379">
        <v>40333</v>
      </c>
      <c r="J27" s="34">
        <v>1</v>
      </c>
      <c r="K27" s="34">
        <v>0</v>
      </c>
      <c r="L27" s="34">
        <v>2010</v>
      </c>
      <c r="M27" s="376"/>
      <c r="N27" s="376"/>
      <c r="O27" s="381"/>
      <c r="P27" s="376"/>
      <c r="Q27" s="376"/>
    </row>
    <row r="28" spans="1:19" ht="12.75" hidden="1">
      <c r="A28" s="377" t="s">
        <v>4654</v>
      </c>
      <c r="B28" s="377" t="s">
        <v>4793</v>
      </c>
      <c r="C28" s="377" t="s">
        <v>4765</v>
      </c>
      <c r="D28" s="377" t="s">
        <v>319</v>
      </c>
      <c r="E28" s="377" t="s">
        <v>4836</v>
      </c>
      <c r="F28" s="377" t="s">
        <v>4837</v>
      </c>
      <c r="G28" s="378">
        <v>638</v>
      </c>
      <c r="H28" s="379">
        <v>39995</v>
      </c>
      <c r="I28" s="379">
        <v>40360</v>
      </c>
      <c r="J28" s="34">
        <v>1</v>
      </c>
      <c r="K28" s="34">
        <v>0</v>
      </c>
      <c r="L28" s="34">
        <v>2010</v>
      </c>
      <c r="M28" s="376"/>
      <c r="N28" s="376"/>
      <c r="O28" s="381"/>
      <c r="P28" s="376"/>
      <c r="Q28" s="376"/>
    </row>
    <row r="29" spans="1:19" ht="12.75" hidden="1">
      <c r="A29" s="377" t="s">
        <v>4654</v>
      </c>
      <c r="B29" s="377" t="s">
        <v>4779</v>
      </c>
      <c r="C29" s="377" t="s">
        <v>4765</v>
      </c>
      <c r="D29" s="377" t="s">
        <v>4823</v>
      </c>
      <c r="E29" s="377" t="s">
        <v>4838</v>
      </c>
      <c r="F29" s="377" t="s">
        <v>4839</v>
      </c>
      <c r="G29" s="378">
        <v>24</v>
      </c>
      <c r="H29" s="379">
        <v>39052</v>
      </c>
      <c r="I29" s="379">
        <v>40366</v>
      </c>
      <c r="J29" s="34">
        <v>1</v>
      </c>
      <c r="K29" s="34">
        <v>0</v>
      </c>
      <c r="L29" s="34">
        <v>2010</v>
      </c>
      <c r="M29" s="376"/>
      <c r="N29" s="376"/>
      <c r="O29" s="381"/>
      <c r="P29" s="376"/>
      <c r="Q29" s="376"/>
    </row>
    <row r="30" spans="1:19" ht="12.75" hidden="1">
      <c r="A30" s="377" t="s">
        <v>4654</v>
      </c>
      <c r="B30" s="377" t="s">
        <v>4793</v>
      </c>
      <c r="C30" s="377" t="s">
        <v>4765</v>
      </c>
      <c r="D30" s="377" t="s">
        <v>4780</v>
      </c>
      <c r="E30" s="377" t="s">
        <v>4840</v>
      </c>
      <c r="F30" s="377" t="s">
        <v>4841</v>
      </c>
      <c r="G30" s="378">
        <v>719</v>
      </c>
      <c r="H30" s="379">
        <v>39919</v>
      </c>
      <c r="I30" s="379">
        <v>40366</v>
      </c>
      <c r="J30" s="34">
        <v>1</v>
      </c>
      <c r="K30" s="34">
        <v>0</v>
      </c>
      <c r="L30" s="34">
        <v>2010</v>
      </c>
      <c r="M30" s="376"/>
      <c r="N30" s="376"/>
      <c r="O30" s="381"/>
      <c r="P30" s="376"/>
      <c r="Q30" s="376"/>
    </row>
    <row r="31" spans="1:19" ht="12.75" hidden="1">
      <c r="A31" s="377" t="s">
        <v>4654</v>
      </c>
      <c r="B31" s="377" t="s">
        <v>4779</v>
      </c>
      <c r="C31" s="377" t="s">
        <v>4765</v>
      </c>
      <c r="D31" s="377" t="s">
        <v>1079</v>
      </c>
      <c r="E31" s="377" t="s">
        <v>4842</v>
      </c>
      <c r="F31" s="377" t="s">
        <v>4843</v>
      </c>
      <c r="G31" s="378">
        <v>900</v>
      </c>
      <c r="H31" s="379">
        <v>40072</v>
      </c>
      <c r="I31" s="379">
        <v>40366</v>
      </c>
      <c r="J31" s="34">
        <v>1</v>
      </c>
      <c r="K31" s="34">
        <v>0</v>
      </c>
      <c r="L31" s="34">
        <v>2010</v>
      </c>
      <c r="M31" s="376"/>
      <c r="N31" s="376"/>
      <c r="O31" s="381"/>
      <c r="P31" s="376"/>
      <c r="Q31" s="376"/>
    </row>
    <row r="32" spans="1:19" ht="12.75" hidden="1">
      <c r="A32" s="377" t="s">
        <v>4654</v>
      </c>
      <c r="B32" s="377" t="s">
        <v>4793</v>
      </c>
      <c r="C32" s="377" t="s">
        <v>4765</v>
      </c>
      <c r="D32" s="377" t="s">
        <v>1942</v>
      </c>
      <c r="E32" s="377" t="s">
        <v>4844</v>
      </c>
      <c r="F32" s="377" t="s">
        <v>4845</v>
      </c>
      <c r="G32" s="378">
        <v>294</v>
      </c>
      <c r="H32" s="379">
        <v>39630</v>
      </c>
      <c r="I32" s="379">
        <v>40372</v>
      </c>
      <c r="J32" s="34">
        <v>1</v>
      </c>
      <c r="K32" s="34">
        <v>1</v>
      </c>
      <c r="L32" s="34">
        <v>2010</v>
      </c>
      <c r="M32" s="376"/>
      <c r="N32" s="376"/>
      <c r="O32" s="381"/>
      <c r="P32" s="376"/>
      <c r="Q32" s="376"/>
    </row>
    <row r="33" spans="1:17" ht="12.75" hidden="1">
      <c r="A33" s="377" t="s">
        <v>4654</v>
      </c>
      <c r="B33" s="377" t="s">
        <v>4793</v>
      </c>
      <c r="C33" s="377" t="s">
        <v>4765</v>
      </c>
      <c r="D33" s="377" t="s">
        <v>1942</v>
      </c>
      <c r="E33" s="377" t="s">
        <v>4846</v>
      </c>
      <c r="F33" s="377" t="s">
        <v>4847</v>
      </c>
      <c r="G33" s="378">
        <v>545</v>
      </c>
      <c r="H33" s="379">
        <v>39692</v>
      </c>
      <c r="I33" s="379">
        <v>40372</v>
      </c>
      <c r="J33" s="34">
        <v>1</v>
      </c>
      <c r="K33" s="34">
        <v>0</v>
      </c>
      <c r="L33" s="34">
        <v>2010</v>
      </c>
      <c r="M33" s="376"/>
      <c r="N33" s="376"/>
      <c r="O33" s="381"/>
      <c r="P33" s="376"/>
      <c r="Q33" s="376"/>
    </row>
    <row r="34" spans="1:17" ht="12.75" hidden="1">
      <c r="A34" s="377" t="s">
        <v>4654</v>
      </c>
      <c r="B34" s="377" t="s">
        <v>4793</v>
      </c>
      <c r="C34" s="377" t="s">
        <v>4765</v>
      </c>
      <c r="D34" s="377" t="s">
        <v>117</v>
      </c>
      <c r="E34" s="377" t="s">
        <v>4848</v>
      </c>
      <c r="F34" s="377" t="s">
        <v>4849</v>
      </c>
      <c r="G34" s="378">
        <v>651</v>
      </c>
      <c r="H34" s="379">
        <v>39989</v>
      </c>
      <c r="I34" s="379">
        <v>40378</v>
      </c>
      <c r="J34" s="34">
        <v>1</v>
      </c>
      <c r="K34" s="34">
        <v>1</v>
      </c>
      <c r="L34" s="34">
        <v>2010</v>
      </c>
      <c r="M34" s="376"/>
      <c r="N34" s="376"/>
      <c r="O34" s="381"/>
      <c r="P34" s="376"/>
      <c r="Q34" s="376"/>
    </row>
    <row r="35" spans="1:17" ht="12.75" hidden="1">
      <c r="A35" s="377" t="s">
        <v>4654</v>
      </c>
      <c r="B35" s="377" t="s">
        <v>4793</v>
      </c>
      <c r="C35" s="377" t="s">
        <v>4765</v>
      </c>
      <c r="D35" s="377" t="s">
        <v>117</v>
      </c>
      <c r="E35" s="377" t="s">
        <v>4850</v>
      </c>
      <c r="F35" s="377" t="s">
        <v>4851</v>
      </c>
      <c r="G35" s="378">
        <v>603</v>
      </c>
      <c r="H35" s="379">
        <v>39995</v>
      </c>
      <c r="I35" s="379">
        <v>40379</v>
      </c>
      <c r="J35" s="34">
        <v>1</v>
      </c>
      <c r="K35" s="34">
        <v>0</v>
      </c>
      <c r="L35" s="34">
        <v>2010</v>
      </c>
      <c r="M35" s="376"/>
      <c r="N35" s="376"/>
      <c r="O35" s="381"/>
      <c r="P35" s="376"/>
      <c r="Q35" s="376"/>
    </row>
    <row r="36" spans="1:17" ht="12.75" hidden="1">
      <c r="A36" s="377" t="s">
        <v>4654</v>
      </c>
      <c r="B36" s="377" t="s">
        <v>4779</v>
      </c>
      <c r="C36" s="377" t="s">
        <v>4765</v>
      </c>
      <c r="D36" s="377" t="s">
        <v>2679</v>
      </c>
      <c r="E36" s="377" t="s">
        <v>4852</v>
      </c>
      <c r="F36" s="377" t="s">
        <v>4853</v>
      </c>
      <c r="G36" s="378">
        <v>773</v>
      </c>
      <c r="H36" s="380">
        <v>40099</v>
      </c>
      <c r="I36" s="379">
        <v>40391</v>
      </c>
      <c r="J36" s="34">
        <v>1</v>
      </c>
      <c r="K36" s="34">
        <v>0</v>
      </c>
      <c r="L36" s="34">
        <v>2010</v>
      </c>
      <c r="M36" s="376"/>
      <c r="N36" s="376"/>
      <c r="O36" s="381"/>
      <c r="P36" s="376"/>
      <c r="Q36" s="376"/>
    </row>
    <row r="37" spans="1:17" ht="12.75" hidden="1">
      <c r="A37" s="377" t="s">
        <v>4654</v>
      </c>
      <c r="B37" s="377" t="s">
        <v>4793</v>
      </c>
      <c r="C37" s="377" t="s">
        <v>4765</v>
      </c>
      <c r="D37" s="377" t="s">
        <v>408</v>
      </c>
      <c r="E37" s="377" t="s">
        <v>4854</v>
      </c>
      <c r="F37" s="377" t="s">
        <v>4855</v>
      </c>
      <c r="G37" s="378">
        <v>913</v>
      </c>
      <c r="H37" s="379">
        <v>40179</v>
      </c>
      <c r="I37" s="379">
        <v>40392</v>
      </c>
      <c r="J37" s="34">
        <v>1</v>
      </c>
      <c r="K37" s="34">
        <v>1</v>
      </c>
      <c r="L37" s="34">
        <v>2010</v>
      </c>
      <c r="M37" s="376"/>
      <c r="N37" s="376"/>
      <c r="O37" s="381"/>
      <c r="P37" s="376"/>
      <c r="Q37" s="376"/>
    </row>
    <row r="38" spans="1:17" ht="12.75" hidden="1">
      <c r="A38" s="377" t="s">
        <v>4654</v>
      </c>
      <c r="B38" s="377" t="s">
        <v>4779</v>
      </c>
      <c r="C38" s="377" t="s">
        <v>4765</v>
      </c>
      <c r="D38" s="377" t="s">
        <v>225</v>
      </c>
      <c r="E38" s="377" t="s">
        <v>4856</v>
      </c>
      <c r="F38" s="377" t="s">
        <v>4857</v>
      </c>
      <c r="G38" s="378">
        <v>26</v>
      </c>
      <c r="H38" s="379">
        <v>39052</v>
      </c>
      <c r="I38" s="379">
        <v>40400</v>
      </c>
      <c r="J38" s="34">
        <v>1</v>
      </c>
      <c r="K38" s="34">
        <v>0</v>
      </c>
      <c r="L38" s="34">
        <v>2010</v>
      </c>
      <c r="M38" s="376"/>
      <c r="N38" s="376"/>
      <c r="O38" s="381"/>
      <c r="P38" s="376"/>
      <c r="Q38" s="376"/>
    </row>
    <row r="39" spans="1:17" ht="12.75" hidden="1">
      <c r="A39" s="377" t="s">
        <v>4654</v>
      </c>
      <c r="B39" s="377" t="s">
        <v>4793</v>
      </c>
      <c r="C39" s="377" t="s">
        <v>4765</v>
      </c>
      <c r="D39" s="377" t="s">
        <v>1079</v>
      </c>
      <c r="E39" s="377" t="s">
        <v>4858</v>
      </c>
      <c r="F39" s="377" t="s">
        <v>4859</v>
      </c>
      <c r="G39" s="378">
        <v>903</v>
      </c>
      <c r="H39" s="379">
        <v>40148</v>
      </c>
      <c r="I39" s="379">
        <v>40407</v>
      </c>
      <c r="J39" s="34">
        <v>1</v>
      </c>
      <c r="K39" s="34">
        <v>0</v>
      </c>
      <c r="L39" s="34">
        <v>2010</v>
      </c>
      <c r="M39" s="376"/>
      <c r="N39" s="376"/>
      <c r="O39" s="381"/>
      <c r="P39" s="376"/>
      <c r="Q39" s="376"/>
    </row>
    <row r="40" spans="1:17" ht="12.75" hidden="1">
      <c r="A40" s="377" t="s">
        <v>4654</v>
      </c>
      <c r="B40" s="377" t="s">
        <v>4793</v>
      </c>
      <c r="C40" s="377" t="s">
        <v>4765</v>
      </c>
      <c r="D40" s="377" t="s">
        <v>1942</v>
      </c>
      <c r="E40" s="377" t="s">
        <v>4860</v>
      </c>
      <c r="F40" s="377" t="s">
        <v>4861</v>
      </c>
      <c r="G40" s="378">
        <v>757</v>
      </c>
      <c r="H40" s="379">
        <v>39965</v>
      </c>
      <c r="I40" s="379">
        <v>40410</v>
      </c>
      <c r="J40" s="34">
        <v>1</v>
      </c>
      <c r="K40" s="34">
        <v>1</v>
      </c>
      <c r="L40" s="34">
        <v>2010</v>
      </c>
      <c r="M40" s="376"/>
      <c r="N40" s="376"/>
      <c r="O40" s="381"/>
      <c r="P40" s="376"/>
      <c r="Q40" s="376"/>
    </row>
    <row r="41" spans="1:17" ht="12.75" hidden="1">
      <c r="A41" s="377" t="s">
        <v>4654</v>
      </c>
      <c r="B41" s="377" t="s">
        <v>4779</v>
      </c>
      <c r="C41" s="377" t="s">
        <v>4765</v>
      </c>
      <c r="D41" s="377" t="s">
        <v>368</v>
      </c>
      <c r="E41" s="377" t="s">
        <v>4862</v>
      </c>
      <c r="F41" s="377" t="s">
        <v>4863</v>
      </c>
      <c r="G41" s="378">
        <v>23</v>
      </c>
      <c r="H41" s="379">
        <v>39052</v>
      </c>
      <c r="I41" s="379">
        <v>40411</v>
      </c>
      <c r="J41" s="34">
        <v>1</v>
      </c>
      <c r="K41" s="34">
        <v>0</v>
      </c>
      <c r="L41" s="34">
        <v>2010</v>
      </c>
      <c r="M41" s="376"/>
      <c r="N41" s="376"/>
      <c r="O41" s="381"/>
      <c r="P41" s="376"/>
      <c r="Q41" s="376"/>
    </row>
    <row r="42" spans="1:17" ht="12.75" hidden="1">
      <c r="A42" s="377" t="s">
        <v>4654</v>
      </c>
      <c r="B42" s="377" t="s">
        <v>4793</v>
      </c>
      <c r="C42" s="377" t="s">
        <v>4765</v>
      </c>
      <c r="D42" s="377" t="s">
        <v>683</v>
      </c>
      <c r="E42" s="377" t="s">
        <v>4864</v>
      </c>
      <c r="F42" s="377" t="s">
        <v>4865</v>
      </c>
      <c r="G42" s="378">
        <v>740</v>
      </c>
      <c r="H42" s="379">
        <v>39873</v>
      </c>
      <c r="I42" s="379">
        <v>40420</v>
      </c>
      <c r="J42" s="34">
        <v>1</v>
      </c>
      <c r="K42" s="34">
        <v>0</v>
      </c>
      <c r="L42" s="34">
        <v>2010</v>
      </c>
      <c r="M42" s="376"/>
      <c r="N42" s="376"/>
      <c r="O42" s="381"/>
      <c r="P42" s="376"/>
      <c r="Q42" s="376"/>
    </row>
    <row r="43" spans="1:17" ht="12.75" hidden="1">
      <c r="A43" s="377" t="s">
        <v>4654</v>
      </c>
      <c r="B43" s="377" t="s">
        <v>4793</v>
      </c>
      <c r="C43" s="377" t="s">
        <v>4765</v>
      </c>
      <c r="D43" s="377" t="s">
        <v>537</v>
      </c>
      <c r="E43" s="377" t="s">
        <v>4866</v>
      </c>
      <c r="F43" s="377" t="s">
        <v>4867</v>
      </c>
      <c r="G43" s="378">
        <v>385</v>
      </c>
      <c r="H43" s="379">
        <v>39330</v>
      </c>
      <c r="I43" s="379">
        <v>40426</v>
      </c>
      <c r="J43" s="34">
        <v>1</v>
      </c>
      <c r="K43" s="34">
        <v>1</v>
      </c>
      <c r="L43" s="34">
        <v>2010</v>
      </c>
      <c r="M43" s="376"/>
      <c r="N43" s="376"/>
      <c r="O43" s="381"/>
      <c r="P43" s="376"/>
      <c r="Q43" s="376"/>
    </row>
    <row r="44" spans="1:17" ht="12.75" hidden="1">
      <c r="A44" s="377" t="s">
        <v>4654</v>
      </c>
      <c r="B44" s="377" t="s">
        <v>4779</v>
      </c>
      <c r="C44" s="377" t="s">
        <v>4765</v>
      </c>
      <c r="D44" s="377" t="s">
        <v>335</v>
      </c>
      <c r="E44" s="377" t="s">
        <v>4868</v>
      </c>
      <c r="F44" s="377" t="s">
        <v>4869</v>
      </c>
      <c r="G44" s="378">
        <v>1002</v>
      </c>
      <c r="H44" s="380">
        <v>40102</v>
      </c>
      <c r="I44" s="379">
        <v>40431</v>
      </c>
      <c r="J44" s="34">
        <v>1</v>
      </c>
      <c r="K44" s="34">
        <v>0</v>
      </c>
      <c r="L44" s="34">
        <v>2010</v>
      </c>
      <c r="M44" s="376"/>
      <c r="N44" s="376"/>
      <c r="O44" s="381"/>
      <c r="P44" s="376"/>
      <c r="Q44" s="376"/>
    </row>
    <row r="45" spans="1:17" ht="12.75" hidden="1">
      <c r="A45" s="377" t="s">
        <v>4654</v>
      </c>
      <c r="B45" s="377" t="s">
        <v>4793</v>
      </c>
      <c r="C45" s="377" t="s">
        <v>4765</v>
      </c>
      <c r="D45" s="377" t="s">
        <v>537</v>
      </c>
      <c r="E45" s="377" t="s">
        <v>4870</v>
      </c>
      <c r="F45" s="377" t="s">
        <v>4871</v>
      </c>
      <c r="G45" s="378">
        <v>248</v>
      </c>
      <c r="H45" s="379">
        <v>40035</v>
      </c>
      <c r="I45" s="379">
        <v>40438</v>
      </c>
      <c r="J45" s="34">
        <v>1</v>
      </c>
      <c r="K45" s="34">
        <v>0</v>
      </c>
      <c r="L45" s="34">
        <v>2010</v>
      </c>
      <c r="M45" s="376"/>
      <c r="N45" s="376"/>
      <c r="O45" s="381"/>
      <c r="P45" s="376"/>
      <c r="Q45" s="376"/>
    </row>
    <row r="46" spans="1:17" ht="12.75" hidden="1">
      <c r="A46" s="377" t="s">
        <v>4654</v>
      </c>
      <c r="B46" s="377" t="s">
        <v>4793</v>
      </c>
      <c r="C46" s="377" t="s">
        <v>4765</v>
      </c>
      <c r="D46" s="377" t="s">
        <v>4823</v>
      </c>
      <c r="E46" s="377" t="s">
        <v>4872</v>
      </c>
      <c r="F46" s="377" t="s">
        <v>4873</v>
      </c>
      <c r="G46" s="378">
        <v>780</v>
      </c>
      <c r="H46" s="379">
        <v>40072</v>
      </c>
      <c r="I46" s="379">
        <v>40452</v>
      </c>
      <c r="J46" s="34">
        <v>1</v>
      </c>
      <c r="K46" s="34">
        <v>0</v>
      </c>
      <c r="L46" s="34">
        <v>2010</v>
      </c>
      <c r="M46" s="376"/>
      <c r="N46" s="376"/>
      <c r="O46" s="381"/>
      <c r="P46" s="376"/>
      <c r="Q46" s="376"/>
    </row>
    <row r="47" spans="1:17" ht="12.75" hidden="1">
      <c r="A47" s="377" t="s">
        <v>4654</v>
      </c>
      <c r="B47" s="377" t="s">
        <v>4793</v>
      </c>
      <c r="C47" s="377" t="s">
        <v>4765</v>
      </c>
      <c r="D47" s="377" t="s">
        <v>1942</v>
      </c>
      <c r="E47" s="377" t="s">
        <v>4874</v>
      </c>
      <c r="F47" s="377" t="s">
        <v>4875</v>
      </c>
      <c r="G47" s="378">
        <v>128</v>
      </c>
      <c r="H47" s="379">
        <v>38808</v>
      </c>
      <c r="I47" s="379">
        <v>40452</v>
      </c>
      <c r="J47" s="34">
        <v>1</v>
      </c>
      <c r="K47" s="34">
        <v>0</v>
      </c>
      <c r="L47" s="34">
        <v>2010</v>
      </c>
      <c r="M47" s="376"/>
      <c r="N47" s="376"/>
      <c r="O47" s="381"/>
      <c r="P47" s="376"/>
      <c r="Q47" s="376"/>
    </row>
    <row r="48" spans="1:17" ht="12.75" hidden="1">
      <c r="A48" s="377" t="s">
        <v>4654</v>
      </c>
      <c r="B48" s="377" t="s">
        <v>4793</v>
      </c>
      <c r="C48" s="377" t="s">
        <v>4765</v>
      </c>
      <c r="D48" s="377" t="s">
        <v>1942</v>
      </c>
      <c r="E48" s="377" t="s">
        <v>4876</v>
      </c>
      <c r="F48" s="377" t="s">
        <v>4877</v>
      </c>
      <c r="G48" s="378">
        <v>584</v>
      </c>
      <c r="H48" s="379">
        <v>39873</v>
      </c>
      <c r="I48" s="379">
        <v>40452</v>
      </c>
      <c r="J48" s="34">
        <v>1</v>
      </c>
      <c r="K48" s="34">
        <v>0</v>
      </c>
      <c r="L48" s="34">
        <v>2010</v>
      </c>
      <c r="M48" s="376"/>
      <c r="N48" s="376"/>
      <c r="O48" s="381"/>
      <c r="P48" s="376"/>
      <c r="Q48" s="376"/>
    </row>
    <row r="49" spans="1:17" ht="12.75" hidden="1">
      <c r="A49" s="377" t="s">
        <v>4654</v>
      </c>
      <c r="B49" s="377" t="s">
        <v>4793</v>
      </c>
      <c r="C49" s="377" t="s">
        <v>4765</v>
      </c>
      <c r="D49" s="377" t="s">
        <v>122</v>
      </c>
      <c r="E49" s="377" t="s">
        <v>4878</v>
      </c>
      <c r="F49" s="377" t="s">
        <v>4879</v>
      </c>
      <c r="G49" s="378">
        <v>675</v>
      </c>
      <c r="H49" s="379">
        <v>39965</v>
      </c>
      <c r="I49" s="379">
        <v>40452</v>
      </c>
      <c r="J49" s="34">
        <v>1</v>
      </c>
      <c r="K49" s="34">
        <v>0</v>
      </c>
      <c r="L49" s="34">
        <v>2010</v>
      </c>
      <c r="M49" s="376"/>
      <c r="N49" s="376"/>
      <c r="O49" s="381"/>
      <c r="P49" s="376"/>
      <c r="Q49" s="376"/>
    </row>
    <row r="50" spans="1:17" ht="12.75" hidden="1">
      <c r="A50" s="377" t="s">
        <v>4654</v>
      </c>
      <c r="B50" s="377" t="s">
        <v>4793</v>
      </c>
      <c r="C50" s="377" t="s">
        <v>4765</v>
      </c>
      <c r="D50" s="377" t="s">
        <v>1039</v>
      </c>
      <c r="E50" s="377" t="s">
        <v>4880</v>
      </c>
      <c r="F50" s="377" t="s">
        <v>4881</v>
      </c>
      <c r="G50" s="378">
        <v>427</v>
      </c>
      <c r="H50" s="379">
        <v>39479</v>
      </c>
      <c r="I50" s="379">
        <v>40453</v>
      </c>
      <c r="J50" s="34">
        <v>1</v>
      </c>
      <c r="K50" s="34">
        <v>1</v>
      </c>
      <c r="L50" s="34">
        <v>2010</v>
      </c>
      <c r="M50" s="376"/>
      <c r="N50" s="376"/>
      <c r="O50" s="381"/>
      <c r="P50" s="376"/>
    </row>
    <row r="51" spans="1:17" ht="12.75" hidden="1">
      <c r="A51" s="377" t="s">
        <v>4654</v>
      </c>
      <c r="B51" s="377" t="s">
        <v>4779</v>
      </c>
      <c r="C51" s="377" t="s">
        <v>4765</v>
      </c>
      <c r="D51" s="377" t="s">
        <v>1039</v>
      </c>
      <c r="E51" s="377" t="s">
        <v>4882</v>
      </c>
      <c r="F51" s="377" t="s">
        <v>4883</v>
      </c>
      <c r="G51" s="378">
        <v>22</v>
      </c>
      <c r="H51" s="379">
        <v>39052</v>
      </c>
      <c r="I51" s="379">
        <v>40456</v>
      </c>
      <c r="J51" s="34">
        <v>1</v>
      </c>
      <c r="K51" s="34">
        <v>0</v>
      </c>
      <c r="L51" s="34">
        <v>2010</v>
      </c>
      <c r="M51" s="376"/>
      <c r="N51" s="376"/>
      <c r="O51" s="381"/>
      <c r="P51" s="376"/>
    </row>
    <row r="52" spans="1:17" ht="12.75" hidden="1">
      <c r="A52" s="377" t="s">
        <v>4654</v>
      </c>
      <c r="B52" s="377" t="s">
        <v>4793</v>
      </c>
      <c r="C52" s="377" t="s">
        <v>4765</v>
      </c>
      <c r="D52" s="377" t="s">
        <v>683</v>
      </c>
      <c r="E52" s="377" t="s">
        <v>4884</v>
      </c>
      <c r="F52" s="377" t="s">
        <v>4885</v>
      </c>
      <c r="G52" s="378">
        <v>927</v>
      </c>
      <c r="H52" s="379">
        <v>40207</v>
      </c>
      <c r="I52" s="379">
        <v>40466</v>
      </c>
      <c r="J52" s="34">
        <v>1</v>
      </c>
      <c r="K52" s="34">
        <v>1</v>
      </c>
      <c r="L52" s="34">
        <v>2010</v>
      </c>
      <c r="M52" s="376"/>
      <c r="N52" s="376"/>
      <c r="O52" s="381"/>
      <c r="P52" s="376"/>
    </row>
    <row r="53" spans="1:17" ht="12.75" hidden="1">
      <c r="A53" s="377" t="s">
        <v>4654</v>
      </c>
      <c r="B53" s="377" t="s">
        <v>4793</v>
      </c>
      <c r="C53" s="377" t="s">
        <v>4765</v>
      </c>
      <c r="D53" s="377" t="s">
        <v>4823</v>
      </c>
      <c r="E53" s="377" t="s">
        <v>4886</v>
      </c>
      <c r="F53" s="377" t="s">
        <v>4887</v>
      </c>
      <c r="G53" s="378">
        <v>904</v>
      </c>
      <c r="H53" s="380">
        <v>40101</v>
      </c>
      <c r="I53" s="379">
        <v>40466</v>
      </c>
      <c r="J53" s="34">
        <v>1</v>
      </c>
      <c r="K53" s="34">
        <v>1</v>
      </c>
      <c r="L53" s="34">
        <v>2010</v>
      </c>
      <c r="M53" s="376"/>
      <c r="N53" s="376"/>
      <c r="O53" s="381"/>
      <c r="P53" s="376"/>
    </row>
    <row r="54" spans="1:17" ht="12.75" hidden="1">
      <c r="A54" s="377" t="s">
        <v>4654</v>
      </c>
      <c r="B54" s="377" t="s">
        <v>4793</v>
      </c>
      <c r="C54" s="377" t="s">
        <v>4765</v>
      </c>
      <c r="D54" s="377" t="s">
        <v>4814</v>
      </c>
      <c r="E54" s="377" t="s">
        <v>4888</v>
      </c>
      <c r="F54" s="377" t="s">
        <v>4889</v>
      </c>
      <c r="G54" s="378">
        <v>213</v>
      </c>
      <c r="H54" s="379">
        <v>39153</v>
      </c>
      <c r="I54" s="379">
        <v>40483</v>
      </c>
      <c r="J54" s="34">
        <v>1</v>
      </c>
      <c r="K54" s="34">
        <v>1</v>
      </c>
      <c r="L54" s="34">
        <v>2010</v>
      </c>
      <c r="M54" s="376"/>
      <c r="N54" s="376"/>
      <c r="O54" s="381"/>
      <c r="P54" s="376"/>
    </row>
    <row r="55" spans="1:17" ht="12.75" hidden="1">
      <c r="A55" s="377" t="s">
        <v>4654</v>
      </c>
      <c r="B55" s="377" t="s">
        <v>4793</v>
      </c>
      <c r="C55" s="377" t="s">
        <v>4765</v>
      </c>
      <c r="D55" s="377" t="s">
        <v>683</v>
      </c>
      <c r="E55" s="377" t="s">
        <v>4890</v>
      </c>
      <c r="F55" s="377" t="s">
        <v>4891</v>
      </c>
      <c r="G55" s="378">
        <v>618</v>
      </c>
      <c r="H55" s="379">
        <v>39814</v>
      </c>
      <c r="I55" s="379">
        <v>40495</v>
      </c>
      <c r="J55" s="34">
        <v>1</v>
      </c>
      <c r="K55" s="34">
        <v>0</v>
      </c>
      <c r="L55" s="34">
        <v>2010</v>
      </c>
      <c r="M55" s="376"/>
      <c r="N55" s="376"/>
      <c r="O55" s="381"/>
      <c r="P55" s="376"/>
    </row>
    <row r="56" spans="1:17" ht="12.75" hidden="1">
      <c r="A56" s="377" t="s">
        <v>4654</v>
      </c>
      <c r="B56" s="377" t="s">
        <v>4793</v>
      </c>
      <c r="C56" s="377" t="s">
        <v>4765</v>
      </c>
      <c r="D56" s="377" t="s">
        <v>474</v>
      </c>
      <c r="E56" s="377" t="s">
        <v>4892</v>
      </c>
      <c r="F56" s="377" t="s">
        <v>4893</v>
      </c>
      <c r="G56" s="378">
        <v>673</v>
      </c>
      <c r="H56" s="379">
        <v>39934</v>
      </c>
      <c r="I56" s="379">
        <v>40511</v>
      </c>
      <c r="J56" s="34">
        <v>1</v>
      </c>
      <c r="K56" s="34">
        <v>0</v>
      </c>
      <c r="L56" s="34">
        <v>2010</v>
      </c>
      <c r="M56" s="376"/>
      <c r="N56" s="376"/>
      <c r="O56" s="381"/>
      <c r="P56" s="376"/>
    </row>
    <row r="57" spans="1:17" ht="12.75" hidden="1">
      <c r="A57" s="377" t="s">
        <v>4654</v>
      </c>
      <c r="B57" s="377" t="s">
        <v>4793</v>
      </c>
      <c r="C57" s="377" t="s">
        <v>4765</v>
      </c>
      <c r="D57" s="377" t="s">
        <v>704</v>
      </c>
      <c r="E57" s="377" t="s">
        <v>4894</v>
      </c>
      <c r="F57" s="377" t="s">
        <v>4895</v>
      </c>
      <c r="G57" s="378">
        <v>288</v>
      </c>
      <c r="H57" s="379">
        <v>39173</v>
      </c>
      <c r="I57" s="379">
        <v>40544</v>
      </c>
      <c r="J57" s="34">
        <v>1</v>
      </c>
      <c r="K57" s="34">
        <v>0</v>
      </c>
      <c r="L57" s="34">
        <v>2010</v>
      </c>
      <c r="M57" s="376"/>
      <c r="N57" s="376"/>
      <c r="O57" s="381"/>
      <c r="P57" s="376"/>
    </row>
    <row r="58" spans="1:17" ht="12.75" hidden="1">
      <c r="A58" s="377" t="s">
        <v>4654</v>
      </c>
      <c r="B58" s="377" t="s">
        <v>4793</v>
      </c>
      <c r="C58" s="377" t="s">
        <v>4765</v>
      </c>
      <c r="D58" s="377" t="s">
        <v>1904</v>
      </c>
      <c r="E58" s="377" t="s">
        <v>4896</v>
      </c>
      <c r="F58" s="377" t="s">
        <v>4897</v>
      </c>
      <c r="G58" s="378">
        <v>1012</v>
      </c>
      <c r="H58" s="379">
        <v>40224</v>
      </c>
      <c r="I58" s="379">
        <v>40589</v>
      </c>
      <c r="J58" s="34">
        <v>1</v>
      </c>
      <c r="K58" s="34">
        <v>0</v>
      </c>
      <c r="L58" s="34">
        <v>2010</v>
      </c>
      <c r="M58" s="376"/>
      <c r="N58" s="376"/>
      <c r="O58" s="381"/>
      <c r="P58" s="376"/>
    </row>
    <row r="59" spans="1:17" ht="12.75" hidden="1">
      <c r="A59" s="377" t="s">
        <v>4654</v>
      </c>
      <c r="B59" s="377" t="s">
        <v>4793</v>
      </c>
      <c r="C59" s="377" t="s">
        <v>4765</v>
      </c>
      <c r="D59" s="377" t="s">
        <v>277</v>
      </c>
      <c r="E59" s="377" t="s">
        <v>4898</v>
      </c>
      <c r="F59" s="377" t="s">
        <v>4899</v>
      </c>
      <c r="G59" s="378">
        <v>501</v>
      </c>
      <c r="H59" s="379">
        <v>39661</v>
      </c>
      <c r="I59" s="379">
        <v>40590</v>
      </c>
      <c r="J59" s="34">
        <v>1</v>
      </c>
      <c r="K59" s="34">
        <v>1</v>
      </c>
      <c r="L59" s="34">
        <v>2010</v>
      </c>
      <c r="M59" s="376"/>
      <c r="N59" s="376"/>
      <c r="O59" s="381"/>
      <c r="P59" s="376"/>
    </row>
    <row r="60" spans="1:17" ht="12.75" hidden="1">
      <c r="A60" s="377" t="s">
        <v>4654</v>
      </c>
      <c r="B60" s="377" t="s">
        <v>4793</v>
      </c>
      <c r="C60" s="377" t="s">
        <v>4765</v>
      </c>
      <c r="D60" s="377" t="s">
        <v>277</v>
      </c>
      <c r="E60" s="377" t="s">
        <v>4900</v>
      </c>
      <c r="F60" s="377" t="s">
        <v>4901</v>
      </c>
      <c r="G60" s="378">
        <v>943</v>
      </c>
      <c r="H60" s="379">
        <v>40238</v>
      </c>
      <c r="I60" s="379">
        <v>40603</v>
      </c>
      <c r="J60" s="34">
        <v>1</v>
      </c>
      <c r="K60" s="34">
        <v>0</v>
      </c>
      <c r="L60" s="34">
        <v>2010</v>
      </c>
      <c r="M60" s="376"/>
      <c r="N60" s="376"/>
      <c r="O60" s="381"/>
      <c r="P60" s="376"/>
    </row>
    <row r="61" spans="1:17" ht="12.75" hidden="1">
      <c r="A61" s="34" t="s">
        <v>4655</v>
      </c>
      <c r="B61" s="382" t="s">
        <v>4793</v>
      </c>
      <c r="C61" s="383" t="s">
        <v>4765</v>
      </c>
      <c r="D61" s="383" t="s">
        <v>282</v>
      </c>
      <c r="E61" s="383" t="s">
        <v>4902</v>
      </c>
      <c r="F61" s="383" t="s">
        <v>4903</v>
      </c>
      <c r="G61" s="375">
        <v>520</v>
      </c>
      <c r="H61" s="379">
        <v>39692</v>
      </c>
      <c r="I61" s="384">
        <v>41724</v>
      </c>
      <c r="J61" s="34">
        <v>1</v>
      </c>
      <c r="K61" s="34">
        <v>0</v>
      </c>
      <c r="L61" s="34">
        <v>2014</v>
      </c>
      <c r="M61" s="376"/>
      <c r="N61" s="376"/>
      <c r="O61" s="381"/>
      <c r="P61" s="376"/>
    </row>
    <row r="62" spans="1:17" ht="12.75" hidden="1">
      <c r="A62" s="34" t="s">
        <v>4655</v>
      </c>
      <c r="B62" s="385" t="s">
        <v>4779</v>
      </c>
      <c r="C62" s="386" t="s">
        <v>4765</v>
      </c>
      <c r="D62" s="386" t="s">
        <v>122</v>
      </c>
      <c r="E62" s="386" t="s">
        <v>4904</v>
      </c>
      <c r="F62" s="386" t="s">
        <v>4905</v>
      </c>
      <c r="G62" s="376">
        <v>989</v>
      </c>
      <c r="H62" s="380">
        <v>40102</v>
      </c>
      <c r="I62" s="387">
        <v>41729</v>
      </c>
      <c r="J62" s="34">
        <v>1</v>
      </c>
      <c r="K62" s="34">
        <v>0</v>
      </c>
      <c r="L62" s="34">
        <v>2014</v>
      </c>
      <c r="M62" s="376"/>
      <c r="N62" s="376"/>
      <c r="O62" s="381"/>
      <c r="P62" s="376"/>
    </row>
    <row r="63" spans="1:17" ht="12.75" hidden="1">
      <c r="A63" s="34" t="s">
        <v>4655</v>
      </c>
      <c r="B63" s="385" t="s">
        <v>4793</v>
      </c>
      <c r="C63" s="386" t="s">
        <v>4765</v>
      </c>
      <c r="D63" s="386" t="s">
        <v>170</v>
      </c>
      <c r="E63" s="386" t="s">
        <v>4906</v>
      </c>
      <c r="F63" s="386" t="s">
        <v>4907</v>
      </c>
      <c r="G63" s="376">
        <v>444</v>
      </c>
      <c r="H63" s="379">
        <v>39633</v>
      </c>
      <c r="I63" s="387">
        <v>41730</v>
      </c>
      <c r="J63" s="34">
        <v>1</v>
      </c>
      <c r="K63" s="34">
        <v>0</v>
      </c>
      <c r="L63" s="34">
        <v>2014</v>
      </c>
      <c r="M63" s="376"/>
      <c r="N63" s="376"/>
      <c r="O63" s="381"/>
      <c r="P63" s="377"/>
    </row>
    <row r="64" spans="1:17" ht="12.75" hidden="1">
      <c r="A64" s="34" t="s">
        <v>4655</v>
      </c>
      <c r="B64" s="385" t="s">
        <v>4793</v>
      </c>
      <c r="C64" s="386" t="s">
        <v>4765</v>
      </c>
      <c r="D64" s="386" t="s">
        <v>489</v>
      </c>
      <c r="E64" s="386" t="s">
        <v>4908</v>
      </c>
      <c r="F64" s="386" t="s">
        <v>4909</v>
      </c>
      <c r="G64" s="376">
        <v>170</v>
      </c>
      <c r="H64" s="379">
        <v>39083</v>
      </c>
      <c r="I64" s="387">
        <v>41730</v>
      </c>
      <c r="J64" s="34">
        <v>1</v>
      </c>
      <c r="K64" s="34">
        <v>0</v>
      </c>
      <c r="L64" s="34">
        <v>2014</v>
      </c>
      <c r="M64" s="376"/>
      <c r="N64" s="376"/>
      <c r="O64" s="381"/>
      <c r="P64" s="377"/>
    </row>
    <row r="65" spans="1:16" ht="12.75" hidden="1">
      <c r="A65" s="34" t="s">
        <v>4655</v>
      </c>
      <c r="B65" s="385" t="s">
        <v>4793</v>
      </c>
      <c r="C65" s="386" t="s">
        <v>4765</v>
      </c>
      <c r="D65" s="386" t="s">
        <v>683</v>
      </c>
      <c r="E65" s="386" t="s">
        <v>4910</v>
      </c>
      <c r="F65" s="386" t="s">
        <v>4911</v>
      </c>
      <c r="G65" s="376">
        <v>387</v>
      </c>
      <c r="H65" s="379">
        <v>39448</v>
      </c>
      <c r="I65" s="387">
        <v>41738</v>
      </c>
      <c r="J65" s="34">
        <v>1</v>
      </c>
      <c r="K65" s="34">
        <v>0</v>
      </c>
      <c r="L65" s="34">
        <v>2014</v>
      </c>
      <c r="M65" s="376"/>
      <c r="N65" s="376"/>
      <c r="O65" s="381"/>
      <c r="P65" s="377"/>
    </row>
    <row r="66" spans="1:16" ht="12.75" hidden="1">
      <c r="A66" s="34" t="s">
        <v>4655</v>
      </c>
      <c r="B66" s="385" t="s">
        <v>4793</v>
      </c>
      <c r="C66" s="386" t="s">
        <v>4765</v>
      </c>
      <c r="D66" s="386" t="s">
        <v>683</v>
      </c>
      <c r="E66" s="386" t="s">
        <v>4912</v>
      </c>
      <c r="F66" s="386" t="s">
        <v>4913</v>
      </c>
      <c r="G66" s="376">
        <v>664</v>
      </c>
      <c r="H66" s="379">
        <v>39904</v>
      </c>
      <c r="I66" s="387">
        <v>41739</v>
      </c>
      <c r="J66" s="34">
        <v>1</v>
      </c>
      <c r="K66" s="34">
        <v>0</v>
      </c>
      <c r="L66" s="34">
        <v>2014</v>
      </c>
      <c r="M66" s="376"/>
      <c r="N66" s="376"/>
      <c r="O66" s="381"/>
      <c r="P66" s="377"/>
    </row>
    <row r="67" spans="1:16" ht="12.75" hidden="1">
      <c r="A67" s="34" t="s">
        <v>4655</v>
      </c>
      <c r="B67" s="385" t="s">
        <v>4793</v>
      </c>
      <c r="C67" s="386" t="s">
        <v>4765</v>
      </c>
      <c r="D67" s="386" t="s">
        <v>479</v>
      </c>
      <c r="E67" s="386" t="s">
        <v>4914</v>
      </c>
      <c r="F67" s="386" t="s">
        <v>4915</v>
      </c>
      <c r="G67" s="376">
        <v>149</v>
      </c>
      <c r="H67" s="379">
        <v>39114</v>
      </c>
      <c r="I67" s="387">
        <v>41739</v>
      </c>
      <c r="J67" s="34">
        <v>1</v>
      </c>
      <c r="K67" s="34">
        <v>0</v>
      </c>
      <c r="L67" s="34">
        <v>2014</v>
      </c>
      <c r="M67" s="376"/>
      <c r="N67" s="376"/>
      <c r="O67" s="381"/>
      <c r="P67" s="377"/>
    </row>
    <row r="68" spans="1:16" ht="12.75" hidden="1">
      <c r="A68" s="34" t="s">
        <v>4655</v>
      </c>
      <c r="B68" s="385" t="s">
        <v>4793</v>
      </c>
      <c r="C68" s="386" t="s">
        <v>4765</v>
      </c>
      <c r="D68" s="386" t="s">
        <v>4916</v>
      </c>
      <c r="E68" s="386" t="s">
        <v>4917</v>
      </c>
      <c r="F68" s="386" t="s">
        <v>4918</v>
      </c>
      <c r="G68" s="376">
        <v>301</v>
      </c>
      <c r="H68" s="379">
        <v>39142</v>
      </c>
      <c r="I68" s="387">
        <v>41821</v>
      </c>
      <c r="J68" s="34">
        <v>1</v>
      </c>
      <c r="K68" s="34">
        <v>0</v>
      </c>
      <c r="L68" s="34">
        <v>2014</v>
      </c>
      <c r="M68" s="376"/>
      <c r="N68" s="376"/>
      <c r="O68" s="381"/>
      <c r="P68" s="377"/>
    </row>
    <row r="69" spans="1:16" ht="12.75" hidden="1">
      <c r="A69" s="34" t="s">
        <v>4655</v>
      </c>
      <c r="B69" s="385" t="s">
        <v>4793</v>
      </c>
      <c r="C69" s="386" t="s">
        <v>4765</v>
      </c>
      <c r="D69" s="386" t="s">
        <v>683</v>
      </c>
      <c r="E69" s="386" t="s">
        <v>4919</v>
      </c>
      <c r="F69" s="386" t="s">
        <v>4920</v>
      </c>
      <c r="G69" s="376">
        <v>178</v>
      </c>
      <c r="H69" s="379">
        <v>38961</v>
      </c>
      <c r="I69" s="387">
        <v>41829</v>
      </c>
      <c r="J69" s="34">
        <v>1</v>
      </c>
      <c r="K69" s="34">
        <v>1</v>
      </c>
      <c r="L69" s="34">
        <v>2014</v>
      </c>
      <c r="M69" s="376"/>
      <c r="N69" s="376"/>
      <c r="O69" s="381"/>
      <c r="P69" s="377"/>
    </row>
    <row r="70" spans="1:16" ht="12.75" hidden="1">
      <c r="A70" s="34" t="s">
        <v>4655</v>
      </c>
      <c r="B70" s="385" t="s">
        <v>4779</v>
      </c>
      <c r="C70" s="386" t="s">
        <v>4765</v>
      </c>
      <c r="D70" s="386" t="s">
        <v>683</v>
      </c>
      <c r="E70" s="386" t="s">
        <v>4834</v>
      </c>
      <c r="F70" s="386" t="s">
        <v>4921</v>
      </c>
      <c r="G70" s="376">
        <v>1800</v>
      </c>
      <c r="H70" s="379">
        <v>41275</v>
      </c>
      <c r="I70" s="387">
        <v>41710</v>
      </c>
      <c r="J70" s="34">
        <v>1</v>
      </c>
      <c r="K70" s="34">
        <v>0</v>
      </c>
      <c r="L70" s="34">
        <v>2014</v>
      </c>
      <c r="M70" s="376"/>
      <c r="N70" s="376"/>
      <c r="O70" s="381"/>
      <c r="P70" s="377"/>
    </row>
    <row r="71" spans="1:16" ht="12.75" hidden="1">
      <c r="A71" s="34" t="s">
        <v>4655</v>
      </c>
      <c r="B71" s="385" t="s">
        <v>4779</v>
      </c>
      <c r="C71" s="386" t="s">
        <v>4765</v>
      </c>
      <c r="D71" s="386" t="s">
        <v>198</v>
      </c>
      <c r="E71" s="386" t="s">
        <v>4922</v>
      </c>
      <c r="F71" s="386" t="s">
        <v>4923</v>
      </c>
      <c r="G71" s="376">
        <v>1028</v>
      </c>
      <c r="H71" s="379">
        <v>40403</v>
      </c>
      <c r="I71" s="387">
        <v>41710</v>
      </c>
      <c r="J71" s="34">
        <v>1</v>
      </c>
      <c r="K71" s="34">
        <v>0</v>
      </c>
      <c r="L71" s="34">
        <v>2014</v>
      </c>
      <c r="M71" s="376"/>
      <c r="N71" s="376"/>
      <c r="O71" s="381"/>
      <c r="P71" s="377"/>
    </row>
    <row r="72" spans="1:16" ht="12.75" hidden="1">
      <c r="A72" s="34" t="s">
        <v>4655</v>
      </c>
      <c r="B72" s="385" t="s">
        <v>4779</v>
      </c>
      <c r="C72" s="386" t="s">
        <v>4765</v>
      </c>
      <c r="D72" s="386" t="s">
        <v>1942</v>
      </c>
      <c r="E72" s="386" t="s">
        <v>4789</v>
      </c>
      <c r="F72" s="386" t="s">
        <v>4924</v>
      </c>
      <c r="G72" s="376">
        <v>2163</v>
      </c>
      <c r="H72" s="379">
        <v>41579</v>
      </c>
      <c r="I72" s="387">
        <v>41710</v>
      </c>
      <c r="J72" s="34">
        <v>1</v>
      </c>
      <c r="K72" s="34">
        <v>0</v>
      </c>
      <c r="L72" s="34">
        <v>2014</v>
      </c>
      <c r="M72" s="376"/>
      <c r="N72" s="376"/>
      <c r="O72" s="381"/>
      <c r="P72" s="377"/>
    </row>
    <row r="73" spans="1:16" ht="12.75" hidden="1">
      <c r="A73" s="34" t="s">
        <v>4655</v>
      </c>
      <c r="B73" s="385" t="s">
        <v>4779</v>
      </c>
      <c r="C73" s="386" t="s">
        <v>4765</v>
      </c>
      <c r="D73" s="386" t="s">
        <v>266</v>
      </c>
      <c r="E73" s="386" t="s">
        <v>4925</v>
      </c>
      <c r="F73" s="386" t="s">
        <v>4926</v>
      </c>
      <c r="G73" s="376">
        <v>2283</v>
      </c>
      <c r="H73" s="380">
        <v>41589</v>
      </c>
      <c r="I73" s="387">
        <v>41710</v>
      </c>
      <c r="J73" s="34">
        <v>1</v>
      </c>
      <c r="K73" s="34">
        <v>0</v>
      </c>
      <c r="L73" s="34">
        <v>2014</v>
      </c>
      <c r="M73" s="376"/>
      <c r="N73" s="376"/>
      <c r="O73" s="381"/>
      <c r="P73" s="377"/>
    </row>
    <row r="74" spans="1:16" ht="12.75" hidden="1">
      <c r="A74" s="34" t="s">
        <v>4655</v>
      </c>
      <c r="B74" s="385" t="s">
        <v>4779</v>
      </c>
      <c r="C74" s="386" t="s">
        <v>4765</v>
      </c>
      <c r="D74" s="386" t="s">
        <v>313</v>
      </c>
      <c r="E74" s="386" t="s">
        <v>4927</v>
      </c>
      <c r="F74" s="386" t="s">
        <v>4928</v>
      </c>
      <c r="G74" s="376">
        <v>1081</v>
      </c>
      <c r="H74" s="379">
        <v>40427</v>
      </c>
      <c r="I74" s="387">
        <v>41710</v>
      </c>
      <c r="J74" s="34">
        <v>1</v>
      </c>
      <c r="K74" s="34">
        <v>0</v>
      </c>
      <c r="L74" s="34">
        <v>2014</v>
      </c>
      <c r="M74" s="376"/>
      <c r="N74" s="376"/>
      <c r="O74" s="381"/>
      <c r="P74" s="377"/>
    </row>
    <row r="75" spans="1:16" ht="12.75" hidden="1">
      <c r="A75" s="34" t="s">
        <v>4655</v>
      </c>
      <c r="B75" s="385" t="s">
        <v>4779</v>
      </c>
      <c r="C75" s="386" t="s">
        <v>4765</v>
      </c>
      <c r="D75" s="386" t="s">
        <v>484</v>
      </c>
      <c r="E75" s="386" t="s">
        <v>4798</v>
      </c>
      <c r="F75" s="386" t="s">
        <v>4929</v>
      </c>
      <c r="G75" s="376">
        <v>1172</v>
      </c>
      <c r="H75" s="380">
        <v>40525</v>
      </c>
      <c r="I75" s="387">
        <v>41711</v>
      </c>
      <c r="J75" s="34">
        <v>1</v>
      </c>
      <c r="K75" s="34">
        <v>0</v>
      </c>
      <c r="L75" s="34">
        <v>2014</v>
      </c>
      <c r="M75" s="376"/>
      <c r="N75" s="376"/>
      <c r="O75" s="381"/>
      <c r="P75" s="377"/>
    </row>
    <row r="76" spans="1:16" ht="12.75" hidden="1">
      <c r="A76" s="34" t="s">
        <v>4655</v>
      </c>
      <c r="B76" s="385" t="s">
        <v>4779</v>
      </c>
      <c r="C76" s="386" t="s">
        <v>4765</v>
      </c>
      <c r="D76" s="386" t="s">
        <v>319</v>
      </c>
      <c r="E76" s="386" t="s">
        <v>4812</v>
      </c>
      <c r="F76" s="386" t="s">
        <v>4930</v>
      </c>
      <c r="G76" s="376">
        <v>1552</v>
      </c>
      <c r="H76" s="379">
        <v>40808</v>
      </c>
      <c r="I76" s="387">
        <v>41711</v>
      </c>
      <c r="J76" s="34">
        <v>1</v>
      </c>
      <c r="K76" s="34">
        <v>0</v>
      </c>
      <c r="L76" s="34">
        <v>2014</v>
      </c>
      <c r="M76" s="376"/>
      <c r="N76" s="376"/>
      <c r="O76" s="381"/>
      <c r="P76" s="377"/>
    </row>
    <row r="77" spans="1:16" ht="12.75" hidden="1">
      <c r="A77" s="34" t="s">
        <v>4655</v>
      </c>
      <c r="B77" s="385" t="s">
        <v>4779</v>
      </c>
      <c r="C77" s="386" t="s">
        <v>4765</v>
      </c>
      <c r="D77" s="386" t="s">
        <v>1079</v>
      </c>
      <c r="E77" s="386" t="s">
        <v>4842</v>
      </c>
      <c r="F77" s="386" t="s">
        <v>4931</v>
      </c>
      <c r="G77" s="376">
        <v>1285</v>
      </c>
      <c r="H77" s="379">
        <v>40548</v>
      </c>
      <c r="I77" s="387">
        <v>41711</v>
      </c>
      <c r="J77" s="34">
        <v>1</v>
      </c>
      <c r="K77" s="34">
        <v>0</v>
      </c>
      <c r="L77" s="34">
        <v>2014</v>
      </c>
      <c r="M77" s="376"/>
      <c r="N77" s="376"/>
      <c r="O77" s="381"/>
      <c r="P77" s="377"/>
    </row>
    <row r="78" spans="1:16" ht="12.75" hidden="1">
      <c r="A78" s="34" t="s">
        <v>4655</v>
      </c>
      <c r="B78" s="385" t="s">
        <v>4779</v>
      </c>
      <c r="C78" s="386" t="s">
        <v>4765</v>
      </c>
      <c r="D78" s="386" t="s">
        <v>193</v>
      </c>
      <c r="E78" s="386" t="s">
        <v>4791</v>
      </c>
      <c r="F78" s="386" t="s">
        <v>4932</v>
      </c>
      <c r="G78" s="376">
        <v>1796</v>
      </c>
      <c r="H78" s="379">
        <v>41164</v>
      </c>
      <c r="I78" s="387">
        <v>41711</v>
      </c>
      <c r="J78" s="34">
        <v>1</v>
      </c>
      <c r="K78" s="34">
        <v>0</v>
      </c>
      <c r="L78" s="34">
        <v>2014</v>
      </c>
      <c r="M78" s="376"/>
      <c r="N78" s="376"/>
      <c r="O78" s="388"/>
      <c r="P78" s="377"/>
    </row>
    <row r="79" spans="1:16" ht="12.75" hidden="1">
      <c r="A79" s="34" t="s">
        <v>4655</v>
      </c>
      <c r="B79" s="385" t="s">
        <v>4779</v>
      </c>
      <c r="C79" s="386" t="s">
        <v>4765</v>
      </c>
      <c r="D79" s="386" t="s">
        <v>704</v>
      </c>
      <c r="E79" s="386" t="s">
        <v>4933</v>
      </c>
      <c r="F79" s="386" t="s">
        <v>4934</v>
      </c>
      <c r="G79" s="376">
        <v>1835</v>
      </c>
      <c r="H79" s="379">
        <v>41281</v>
      </c>
      <c r="I79" s="387">
        <v>41711</v>
      </c>
      <c r="J79" s="34">
        <v>1</v>
      </c>
      <c r="K79" s="34">
        <v>0</v>
      </c>
      <c r="L79" s="34">
        <v>2014</v>
      </c>
      <c r="M79" s="376"/>
      <c r="N79" s="376"/>
      <c r="O79" s="388"/>
      <c r="P79" s="377"/>
    </row>
    <row r="80" spans="1:16" ht="12.75" hidden="1">
      <c r="A80" s="34" t="s">
        <v>4655</v>
      </c>
      <c r="B80" s="385" t="s">
        <v>4779</v>
      </c>
      <c r="C80" s="386" t="s">
        <v>4765</v>
      </c>
      <c r="D80" s="386" t="s">
        <v>537</v>
      </c>
      <c r="E80" s="386" t="s">
        <v>4935</v>
      </c>
      <c r="F80" s="386" t="s">
        <v>4936</v>
      </c>
      <c r="G80" s="376">
        <v>2008</v>
      </c>
      <c r="H80" s="379">
        <v>41463</v>
      </c>
      <c r="I80" s="387">
        <v>41712</v>
      </c>
      <c r="J80" s="34">
        <v>1</v>
      </c>
      <c r="K80" s="34">
        <v>0</v>
      </c>
      <c r="L80" s="34">
        <v>2014</v>
      </c>
      <c r="M80" s="376"/>
      <c r="N80" s="376"/>
      <c r="O80" s="388"/>
      <c r="P80" s="377"/>
    </row>
    <row r="81" spans="1:16" ht="12.75" hidden="1">
      <c r="A81" s="34" t="s">
        <v>4655</v>
      </c>
      <c r="B81" s="385" t="s">
        <v>4779</v>
      </c>
      <c r="C81" s="386" t="s">
        <v>4765</v>
      </c>
      <c r="D81" s="386" t="s">
        <v>335</v>
      </c>
      <c r="E81" s="386" t="s">
        <v>4868</v>
      </c>
      <c r="F81" s="386" t="s">
        <v>4937</v>
      </c>
      <c r="G81" s="376">
        <v>1335</v>
      </c>
      <c r="H81" s="379">
        <v>40711</v>
      </c>
      <c r="I81" s="387">
        <v>41712</v>
      </c>
      <c r="J81" s="34">
        <v>1</v>
      </c>
      <c r="K81" s="34">
        <v>0</v>
      </c>
      <c r="L81" s="34">
        <v>2014</v>
      </c>
      <c r="M81" s="376"/>
      <c r="N81" s="376"/>
      <c r="O81" s="388"/>
      <c r="P81" s="377"/>
    </row>
    <row r="82" spans="1:16" ht="12.75" hidden="1">
      <c r="A82" s="34" t="s">
        <v>4655</v>
      </c>
      <c r="B82" s="385" t="s">
        <v>4779</v>
      </c>
      <c r="C82" s="386" t="s">
        <v>4765</v>
      </c>
      <c r="D82" s="386" t="s">
        <v>4814</v>
      </c>
      <c r="E82" s="386" t="s">
        <v>4815</v>
      </c>
      <c r="F82" s="386" t="s">
        <v>4938</v>
      </c>
      <c r="G82" s="376">
        <v>1192</v>
      </c>
      <c r="H82" s="380">
        <v>40525</v>
      </c>
      <c r="I82" s="387">
        <v>41713</v>
      </c>
      <c r="J82" s="34">
        <v>1</v>
      </c>
      <c r="K82" s="34">
        <v>0</v>
      </c>
      <c r="L82" s="34">
        <v>2014</v>
      </c>
      <c r="M82" s="376"/>
      <c r="N82" s="376"/>
      <c r="O82" s="388"/>
      <c r="P82" s="377"/>
    </row>
    <row r="83" spans="1:16" ht="12.75" hidden="1">
      <c r="A83" s="34" t="s">
        <v>4655</v>
      </c>
      <c r="B83" s="385" t="s">
        <v>4779</v>
      </c>
      <c r="C83" s="386" t="s">
        <v>4765</v>
      </c>
      <c r="D83" s="386" t="s">
        <v>225</v>
      </c>
      <c r="E83" s="386" t="s">
        <v>4856</v>
      </c>
      <c r="F83" s="386" t="s">
        <v>4939</v>
      </c>
      <c r="G83" s="376">
        <v>1304</v>
      </c>
      <c r="H83" s="379">
        <v>40547</v>
      </c>
      <c r="I83" s="387">
        <v>41715</v>
      </c>
      <c r="J83" s="34">
        <v>1</v>
      </c>
      <c r="K83" s="34">
        <v>0</v>
      </c>
      <c r="L83" s="34">
        <v>2014</v>
      </c>
      <c r="M83" s="376"/>
      <c r="N83" s="376"/>
      <c r="O83" s="388"/>
      <c r="P83" s="377"/>
    </row>
    <row r="84" spans="1:16" ht="12.75" hidden="1">
      <c r="A84" s="34" t="s">
        <v>4655</v>
      </c>
      <c r="B84" s="385" t="s">
        <v>4793</v>
      </c>
      <c r="C84" s="386" t="s">
        <v>4765</v>
      </c>
      <c r="D84" s="386" t="s">
        <v>1942</v>
      </c>
      <c r="E84" s="386" t="s">
        <v>4940</v>
      </c>
      <c r="F84" s="386" t="s">
        <v>4941</v>
      </c>
      <c r="G84" s="376">
        <v>1926</v>
      </c>
      <c r="H84" s="379">
        <v>41183</v>
      </c>
      <c r="I84" s="387">
        <v>41716</v>
      </c>
      <c r="J84" s="34">
        <v>1</v>
      </c>
      <c r="K84" s="34">
        <v>0</v>
      </c>
      <c r="L84" s="34">
        <v>2014</v>
      </c>
      <c r="M84" s="376"/>
      <c r="N84" s="376"/>
      <c r="O84" s="388"/>
      <c r="P84" s="377"/>
    </row>
    <row r="85" spans="1:16" ht="12.75" hidden="1">
      <c r="A85" s="34" t="s">
        <v>4655</v>
      </c>
      <c r="B85" s="385" t="s">
        <v>4793</v>
      </c>
      <c r="C85" s="386" t="s">
        <v>4765</v>
      </c>
      <c r="D85" s="386" t="s">
        <v>1942</v>
      </c>
      <c r="E85" s="386" t="s">
        <v>4942</v>
      </c>
      <c r="F85" s="386" t="s">
        <v>4943</v>
      </c>
      <c r="G85" s="376">
        <v>1611</v>
      </c>
      <c r="H85" s="379">
        <v>40969</v>
      </c>
      <c r="I85" s="387">
        <v>41718</v>
      </c>
      <c r="J85" s="34">
        <v>1</v>
      </c>
      <c r="K85" s="34">
        <v>0</v>
      </c>
      <c r="L85" s="34">
        <v>2014</v>
      </c>
      <c r="M85" s="376"/>
      <c r="N85" s="376"/>
      <c r="O85" s="388"/>
      <c r="P85" s="377"/>
    </row>
    <row r="86" spans="1:16" ht="12.75" hidden="1">
      <c r="A86" s="34" t="s">
        <v>4655</v>
      </c>
      <c r="B86" s="385" t="s">
        <v>4779</v>
      </c>
      <c r="C86" s="386" t="s">
        <v>4765</v>
      </c>
      <c r="D86" s="386" t="s">
        <v>2679</v>
      </c>
      <c r="E86" s="386" t="s">
        <v>4852</v>
      </c>
      <c r="F86" s="386" t="s">
        <v>4944</v>
      </c>
      <c r="G86" s="376">
        <v>1278</v>
      </c>
      <c r="H86" s="379">
        <v>40544</v>
      </c>
      <c r="I86" s="387">
        <v>41718</v>
      </c>
      <c r="J86" s="34">
        <v>1</v>
      </c>
      <c r="K86" s="34">
        <v>0</v>
      </c>
      <c r="L86" s="34">
        <v>2014</v>
      </c>
      <c r="M86" s="376"/>
      <c r="N86" s="376"/>
      <c r="O86" s="388"/>
      <c r="P86" s="377"/>
    </row>
    <row r="87" spans="1:16" ht="12.75" hidden="1">
      <c r="A87" s="34" t="s">
        <v>4655</v>
      </c>
      <c r="B87" s="385" t="s">
        <v>4793</v>
      </c>
      <c r="C87" s="386" t="s">
        <v>4765</v>
      </c>
      <c r="D87" s="386" t="s">
        <v>537</v>
      </c>
      <c r="E87" s="386" t="s">
        <v>4945</v>
      </c>
      <c r="F87" s="386" t="s">
        <v>4946</v>
      </c>
      <c r="G87" s="376">
        <v>2339</v>
      </c>
      <c r="H87" s="379">
        <v>41694</v>
      </c>
      <c r="I87" s="387">
        <v>41722</v>
      </c>
      <c r="J87" s="34">
        <v>1</v>
      </c>
      <c r="K87" s="34">
        <v>1</v>
      </c>
      <c r="L87" s="34">
        <v>2014</v>
      </c>
      <c r="M87" s="376"/>
      <c r="N87" s="376"/>
      <c r="O87" s="388"/>
      <c r="P87" s="377"/>
    </row>
    <row r="88" spans="1:16" ht="12.75" hidden="1">
      <c r="A88" s="34" t="s">
        <v>4655</v>
      </c>
      <c r="B88" s="385" t="s">
        <v>4793</v>
      </c>
      <c r="C88" s="386" t="s">
        <v>4765</v>
      </c>
      <c r="D88" s="386" t="s">
        <v>537</v>
      </c>
      <c r="E88" s="386" t="s">
        <v>4947</v>
      </c>
      <c r="F88" s="386" t="s">
        <v>4948</v>
      </c>
      <c r="G88" s="376">
        <v>2361</v>
      </c>
      <c r="H88" s="379">
        <v>41659</v>
      </c>
      <c r="I88" s="387">
        <v>41722</v>
      </c>
      <c r="J88" s="34">
        <v>1</v>
      </c>
      <c r="K88" s="34">
        <v>1</v>
      </c>
      <c r="L88" s="34">
        <v>2014</v>
      </c>
      <c r="M88" s="376"/>
      <c r="N88" s="376"/>
      <c r="O88" s="388"/>
      <c r="P88" s="377"/>
    </row>
    <row r="89" spans="1:16" ht="12.75" hidden="1">
      <c r="A89" s="34" t="s">
        <v>4655</v>
      </c>
      <c r="B89" s="385" t="s">
        <v>4793</v>
      </c>
      <c r="C89" s="386" t="s">
        <v>4765</v>
      </c>
      <c r="D89" s="386" t="s">
        <v>704</v>
      </c>
      <c r="E89" s="386" t="s">
        <v>4949</v>
      </c>
      <c r="F89" s="386" t="s">
        <v>4950</v>
      </c>
      <c r="G89" s="376">
        <v>1973</v>
      </c>
      <c r="H89" s="379">
        <v>41426</v>
      </c>
      <c r="I89" s="387">
        <v>41723</v>
      </c>
      <c r="J89" s="34">
        <v>1</v>
      </c>
      <c r="K89" s="34">
        <v>0</v>
      </c>
      <c r="L89" s="34">
        <v>2014</v>
      </c>
      <c r="M89" s="376"/>
      <c r="N89" s="376"/>
      <c r="O89" s="388"/>
      <c r="P89" s="377"/>
    </row>
    <row r="90" spans="1:16" ht="12.75" hidden="1">
      <c r="A90" s="34" t="s">
        <v>4655</v>
      </c>
      <c r="B90" s="385" t="s">
        <v>4793</v>
      </c>
      <c r="C90" s="386" t="s">
        <v>4765</v>
      </c>
      <c r="D90" s="386" t="s">
        <v>704</v>
      </c>
      <c r="E90" s="386" t="s">
        <v>4951</v>
      </c>
      <c r="F90" s="386" t="s">
        <v>4952</v>
      </c>
      <c r="G90" s="376">
        <v>1972</v>
      </c>
      <c r="H90" s="379">
        <v>41518</v>
      </c>
      <c r="I90" s="387">
        <v>41727</v>
      </c>
      <c r="J90" s="34">
        <v>1</v>
      </c>
      <c r="K90" s="34">
        <v>0</v>
      </c>
      <c r="L90" s="34">
        <v>2014</v>
      </c>
      <c r="M90" s="376"/>
      <c r="N90" s="376"/>
      <c r="O90" s="388"/>
      <c r="P90" s="377"/>
    </row>
    <row r="91" spans="1:16" ht="12.75" hidden="1">
      <c r="A91" s="34" t="s">
        <v>4655</v>
      </c>
      <c r="B91" s="385" t="s">
        <v>4779</v>
      </c>
      <c r="C91" s="386" t="s">
        <v>4765</v>
      </c>
      <c r="D91" s="386" t="s">
        <v>4780</v>
      </c>
      <c r="E91" s="386" t="s">
        <v>4781</v>
      </c>
      <c r="F91" s="386" t="s">
        <v>4953</v>
      </c>
      <c r="G91" s="376">
        <v>1118</v>
      </c>
      <c r="H91" s="379">
        <v>40410</v>
      </c>
      <c r="I91" s="387">
        <v>41729</v>
      </c>
      <c r="J91" s="34">
        <v>1</v>
      </c>
      <c r="K91" s="34">
        <v>0</v>
      </c>
      <c r="L91" s="34">
        <v>2014</v>
      </c>
      <c r="M91" s="376"/>
      <c r="N91" s="376"/>
      <c r="O91" s="388"/>
      <c r="P91" s="377"/>
    </row>
    <row r="92" spans="1:16" ht="12.75" hidden="1">
      <c r="A92" s="34" t="s">
        <v>4655</v>
      </c>
      <c r="B92" s="385" t="s">
        <v>4779</v>
      </c>
      <c r="C92" s="386" t="s">
        <v>4765</v>
      </c>
      <c r="D92" s="386" t="s">
        <v>474</v>
      </c>
      <c r="E92" s="386" t="s">
        <v>4804</v>
      </c>
      <c r="F92" s="386" t="s">
        <v>4954</v>
      </c>
      <c r="G92" s="376">
        <v>1155</v>
      </c>
      <c r="H92" s="379">
        <v>40490</v>
      </c>
      <c r="I92" s="387">
        <v>41729</v>
      </c>
      <c r="J92" s="34">
        <v>1</v>
      </c>
      <c r="K92" s="34">
        <v>0</v>
      </c>
      <c r="L92" s="34">
        <v>2014</v>
      </c>
      <c r="M92" s="376"/>
      <c r="N92" s="376"/>
      <c r="O92" s="388"/>
      <c r="P92" s="377"/>
    </row>
    <row r="93" spans="1:16" ht="12.75" hidden="1">
      <c r="A93" s="34" t="s">
        <v>4655</v>
      </c>
      <c r="B93" s="385" t="s">
        <v>4779</v>
      </c>
      <c r="C93" s="386" t="s">
        <v>4765</v>
      </c>
      <c r="D93" s="386" t="s">
        <v>489</v>
      </c>
      <c r="E93" s="386" t="s">
        <v>4817</v>
      </c>
      <c r="F93" s="386" t="s">
        <v>4955</v>
      </c>
      <c r="G93" s="376">
        <v>1193</v>
      </c>
      <c r="H93" s="380">
        <v>40506</v>
      </c>
      <c r="I93" s="387">
        <v>41729</v>
      </c>
      <c r="J93" s="34">
        <v>1</v>
      </c>
      <c r="K93" s="34">
        <v>0</v>
      </c>
      <c r="L93" s="34">
        <v>2014</v>
      </c>
      <c r="M93" s="389"/>
      <c r="N93" s="389"/>
      <c r="O93" s="388"/>
      <c r="P93" s="377"/>
    </row>
    <row r="94" spans="1:16" ht="12.75" hidden="1">
      <c r="A94" s="34" t="s">
        <v>4655</v>
      </c>
      <c r="B94" s="385" t="s">
        <v>4793</v>
      </c>
      <c r="C94" s="386" t="s">
        <v>4765</v>
      </c>
      <c r="D94" s="386" t="s">
        <v>1942</v>
      </c>
      <c r="E94" s="386" t="s">
        <v>4846</v>
      </c>
      <c r="F94" s="386" t="s">
        <v>4956</v>
      </c>
      <c r="G94" s="376">
        <v>1251</v>
      </c>
      <c r="H94" s="379">
        <v>40603</v>
      </c>
      <c r="I94" s="387">
        <v>41729</v>
      </c>
      <c r="J94" s="34">
        <v>1</v>
      </c>
      <c r="K94" s="34">
        <v>0</v>
      </c>
      <c r="L94" s="34">
        <v>2014</v>
      </c>
      <c r="M94" s="389"/>
      <c r="N94" s="389"/>
      <c r="O94" s="388"/>
      <c r="P94" s="377"/>
    </row>
    <row r="95" spans="1:16" ht="12.75" hidden="1">
      <c r="A95" s="34" t="s">
        <v>4655</v>
      </c>
      <c r="B95" s="385" t="s">
        <v>4793</v>
      </c>
      <c r="C95" s="386" t="s">
        <v>4765</v>
      </c>
      <c r="D95" s="386" t="s">
        <v>408</v>
      </c>
      <c r="E95" s="386" t="s">
        <v>4957</v>
      </c>
      <c r="F95" s="386" t="s">
        <v>4958</v>
      </c>
      <c r="G95" s="376">
        <v>1597</v>
      </c>
      <c r="H95" s="380">
        <v>40890</v>
      </c>
      <c r="I95" s="387">
        <v>41729</v>
      </c>
      <c r="J95" s="34">
        <v>1</v>
      </c>
      <c r="K95" s="34">
        <v>0</v>
      </c>
      <c r="L95" s="34">
        <v>2014</v>
      </c>
      <c r="M95" s="389"/>
      <c r="N95" s="389"/>
      <c r="O95" s="388"/>
      <c r="P95" s="377"/>
    </row>
    <row r="96" spans="1:16" ht="12.75" hidden="1">
      <c r="A96" s="34" t="s">
        <v>4655</v>
      </c>
      <c r="B96" s="385" t="s">
        <v>4793</v>
      </c>
      <c r="C96" s="386" t="s">
        <v>4765</v>
      </c>
      <c r="D96" s="386" t="s">
        <v>282</v>
      </c>
      <c r="E96" s="386" t="s">
        <v>4959</v>
      </c>
      <c r="F96" s="386" t="s">
        <v>4960</v>
      </c>
      <c r="G96" s="376">
        <v>1153</v>
      </c>
      <c r="H96" s="380">
        <v>40534</v>
      </c>
      <c r="I96" s="387">
        <v>41730</v>
      </c>
      <c r="J96" s="34">
        <v>1</v>
      </c>
      <c r="K96" s="34">
        <v>0</v>
      </c>
      <c r="L96" s="34">
        <v>2014</v>
      </c>
      <c r="M96" s="389"/>
      <c r="N96" s="389"/>
      <c r="O96" s="388"/>
      <c r="P96" s="377"/>
    </row>
    <row r="97" spans="1:16" ht="12.75" hidden="1">
      <c r="A97" s="34" t="s">
        <v>4655</v>
      </c>
      <c r="B97" s="385" t="s">
        <v>4793</v>
      </c>
      <c r="C97" s="386" t="s">
        <v>4765</v>
      </c>
      <c r="D97" s="386" t="s">
        <v>282</v>
      </c>
      <c r="E97" s="386" t="s">
        <v>4961</v>
      </c>
      <c r="F97" s="386" t="s">
        <v>4962</v>
      </c>
      <c r="G97" s="376">
        <v>1722</v>
      </c>
      <c r="H97" s="379">
        <v>41094</v>
      </c>
      <c r="I97" s="387">
        <v>41730</v>
      </c>
      <c r="J97" s="34">
        <v>1</v>
      </c>
      <c r="K97" s="34">
        <v>0</v>
      </c>
      <c r="L97" s="34">
        <v>2014</v>
      </c>
      <c r="M97" s="389"/>
      <c r="N97" s="389"/>
      <c r="O97" s="388"/>
      <c r="P97" s="377"/>
    </row>
    <row r="98" spans="1:16" ht="12.75" hidden="1">
      <c r="A98" s="34" t="s">
        <v>4655</v>
      </c>
      <c r="B98" s="385" t="s">
        <v>4793</v>
      </c>
      <c r="C98" s="386" t="s">
        <v>4765</v>
      </c>
      <c r="D98" s="386" t="s">
        <v>170</v>
      </c>
      <c r="E98" s="386" t="s">
        <v>4963</v>
      </c>
      <c r="F98" s="386" t="s">
        <v>4964</v>
      </c>
      <c r="G98" s="376">
        <v>1558</v>
      </c>
      <c r="H98" s="380">
        <v>40833</v>
      </c>
      <c r="I98" s="387">
        <v>41730</v>
      </c>
      <c r="J98" s="34">
        <v>1</v>
      </c>
      <c r="K98" s="34">
        <v>0</v>
      </c>
      <c r="L98" s="34">
        <v>2014</v>
      </c>
      <c r="M98" s="389"/>
      <c r="N98" s="389"/>
      <c r="O98" s="388"/>
      <c r="P98" s="377"/>
    </row>
    <row r="99" spans="1:16" ht="12.75" hidden="1">
      <c r="A99" s="34" t="s">
        <v>4655</v>
      </c>
      <c r="B99" s="385" t="s">
        <v>4793</v>
      </c>
      <c r="C99" s="386" t="s">
        <v>4765</v>
      </c>
      <c r="D99" s="386" t="s">
        <v>170</v>
      </c>
      <c r="E99" s="386" t="s">
        <v>4965</v>
      </c>
      <c r="F99" s="386" t="s">
        <v>4966</v>
      </c>
      <c r="G99" s="376">
        <v>1709</v>
      </c>
      <c r="H99" s="379">
        <v>41101</v>
      </c>
      <c r="I99" s="387">
        <v>41730</v>
      </c>
      <c r="J99" s="34">
        <v>1</v>
      </c>
      <c r="K99" s="34">
        <v>0</v>
      </c>
      <c r="L99" s="34">
        <v>2014</v>
      </c>
      <c r="M99" s="389"/>
      <c r="N99" s="389"/>
      <c r="O99" s="388"/>
      <c r="P99" s="377"/>
    </row>
    <row r="100" spans="1:16" ht="12.75" hidden="1">
      <c r="A100" s="34" t="s">
        <v>4655</v>
      </c>
      <c r="B100" s="385" t="s">
        <v>4793</v>
      </c>
      <c r="C100" s="386" t="s">
        <v>4765</v>
      </c>
      <c r="D100" s="386" t="s">
        <v>170</v>
      </c>
      <c r="E100" s="386" t="s">
        <v>4967</v>
      </c>
      <c r="F100" s="386" t="s">
        <v>4968</v>
      </c>
      <c r="G100" s="376">
        <v>2083</v>
      </c>
      <c r="H100" s="379">
        <v>41334</v>
      </c>
      <c r="I100" s="387">
        <v>41730</v>
      </c>
      <c r="J100" s="34">
        <v>1</v>
      </c>
      <c r="K100" s="34">
        <v>1</v>
      </c>
      <c r="L100" s="34">
        <v>2014</v>
      </c>
      <c r="M100" s="389"/>
      <c r="N100" s="389"/>
      <c r="O100" s="388"/>
      <c r="P100" s="377"/>
    </row>
    <row r="101" spans="1:16" ht="12.75" hidden="1">
      <c r="A101" s="34" t="s">
        <v>4655</v>
      </c>
      <c r="B101" s="385" t="s">
        <v>4793</v>
      </c>
      <c r="C101" s="386" t="s">
        <v>4765</v>
      </c>
      <c r="D101" s="386" t="s">
        <v>170</v>
      </c>
      <c r="E101" s="386" t="s">
        <v>4969</v>
      </c>
      <c r="F101" s="386" t="s">
        <v>4970</v>
      </c>
      <c r="G101" s="376">
        <v>2084</v>
      </c>
      <c r="H101" s="379">
        <v>41334</v>
      </c>
      <c r="I101" s="387">
        <v>41730</v>
      </c>
      <c r="J101" s="34">
        <v>1</v>
      </c>
      <c r="K101" s="34">
        <v>1</v>
      </c>
      <c r="L101" s="34">
        <v>2014</v>
      </c>
      <c r="M101" s="389"/>
      <c r="N101" s="389"/>
      <c r="O101" s="388"/>
      <c r="P101" s="377"/>
    </row>
    <row r="102" spans="1:16" ht="12.75" hidden="1">
      <c r="A102" s="34" t="s">
        <v>4655</v>
      </c>
      <c r="B102" s="385" t="s">
        <v>4793</v>
      </c>
      <c r="C102" s="386" t="s">
        <v>4765</v>
      </c>
      <c r="D102" s="386" t="s">
        <v>683</v>
      </c>
      <c r="E102" s="386" t="s">
        <v>4890</v>
      </c>
      <c r="F102" s="386" t="s">
        <v>4971</v>
      </c>
      <c r="G102" s="376">
        <v>1423</v>
      </c>
      <c r="H102" s="380">
        <v>40872</v>
      </c>
      <c r="I102" s="387">
        <v>41730</v>
      </c>
      <c r="J102" s="34">
        <v>1</v>
      </c>
      <c r="K102" s="34">
        <v>0</v>
      </c>
      <c r="L102" s="34">
        <v>2014</v>
      </c>
      <c r="M102" s="389"/>
      <c r="N102" s="389"/>
      <c r="O102" s="388"/>
      <c r="P102" s="377"/>
    </row>
    <row r="103" spans="1:16" ht="12.75" hidden="1">
      <c r="A103" s="34" t="s">
        <v>4655</v>
      </c>
      <c r="B103" s="385" t="s">
        <v>4793</v>
      </c>
      <c r="C103" s="386" t="s">
        <v>4765</v>
      </c>
      <c r="D103" s="386" t="s">
        <v>489</v>
      </c>
      <c r="E103" s="386" t="s">
        <v>4972</v>
      </c>
      <c r="F103" s="386" t="s">
        <v>4973</v>
      </c>
      <c r="G103" s="376">
        <v>1457</v>
      </c>
      <c r="H103" s="379">
        <v>40969</v>
      </c>
      <c r="I103" s="387">
        <v>41730</v>
      </c>
      <c r="J103" s="34">
        <v>1</v>
      </c>
      <c r="K103" s="34">
        <v>0</v>
      </c>
      <c r="L103" s="34">
        <v>2014</v>
      </c>
      <c r="M103" s="389"/>
      <c r="N103" s="389"/>
      <c r="O103" s="388"/>
      <c r="P103" s="377"/>
    </row>
    <row r="104" spans="1:16" ht="12.75" hidden="1">
      <c r="A104" s="34" t="s">
        <v>4655</v>
      </c>
      <c r="B104" s="385" t="s">
        <v>4793</v>
      </c>
      <c r="C104" s="386" t="s">
        <v>4765</v>
      </c>
      <c r="D104" s="386" t="s">
        <v>537</v>
      </c>
      <c r="E104" s="386" t="s">
        <v>4974</v>
      </c>
      <c r="F104" s="386" t="s">
        <v>4975</v>
      </c>
      <c r="G104" s="376">
        <v>2347</v>
      </c>
      <c r="H104" s="379">
        <v>41640</v>
      </c>
      <c r="I104" s="387">
        <v>41730</v>
      </c>
      <c r="J104" s="34">
        <v>1</v>
      </c>
      <c r="K104" s="34">
        <v>0</v>
      </c>
      <c r="L104" s="34">
        <v>2014</v>
      </c>
      <c r="M104" s="389"/>
      <c r="N104" s="389"/>
      <c r="O104" s="388"/>
      <c r="P104" s="377"/>
    </row>
    <row r="105" spans="1:16" ht="12.75" hidden="1">
      <c r="A105" s="34" t="s">
        <v>4655</v>
      </c>
      <c r="B105" s="385" t="s">
        <v>4793</v>
      </c>
      <c r="C105" s="386" t="s">
        <v>4765</v>
      </c>
      <c r="D105" s="386" t="s">
        <v>277</v>
      </c>
      <c r="E105" s="386" t="s">
        <v>4976</v>
      </c>
      <c r="F105" s="386" t="s">
        <v>4977</v>
      </c>
      <c r="G105" s="376">
        <v>1699</v>
      </c>
      <c r="H105" s="379">
        <v>40952</v>
      </c>
      <c r="I105" s="387">
        <v>41730</v>
      </c>
      <c r="J105" s="34">
        <v>1</v>
      </c>
      <c r="K105" s="34">
        <v>0</v>
      </c>
      <c r="L105" s="34">
        <v>2014</v>
      </c>
      <c r="M105" s="389"/>
      <c r="N105" s="389"/>
      <c r="O105" s="388"/>
      <c r="P105" s="377"/>
    </row>
    <row r="106" spans="1:16" ht="12.75" hidden="1">
      <c r="A106" s="34" t="s">
        <v>4655</v>
      </c>
      <c r="B106" s="385" t="s">
        <v>4793</v>
      </c>
      <c r="C106" s="386" t="s">
        <v>4765</v>
      </c>
      <c r="D106" s="386" t="s">
        <v>277</v>
      </c>
      <c r="E106" s="386" t="s">
        <v>4900</v>
      </c>
      <c r="F106" s="386" t="s">
        <v>4978</v>
      </c>
      <c r="G106" s="376">
        <v>1759</v>
      </c>
      <c r="H106" s="379">
        <v>41052</v>
      </c>
      <c r="I106" s="387">
        <v>41730</v>
      </c>
      <c r="J106" s="34">
        <v>1</v>
      </c>
      <c r="K106" s="34">
        <v>0</v>
      </c>
      <c r="L106" s="34">
        <v>2014</v>
      </c>
      <c r="M106" s="389"/>
      <c r="N106" s="389"/>
      <c r="O106" s="388"/>
      <c r="P106" s="377"/>
    </row>
    <row r="107" spans="1:16" ht="12.75" hidden="1">
      <c r="A107" s="34" t="s">
        <v>4655</v>
      </c>
      <c r="B107" s="385" t="s">
        <v>4779</v>
      </c>
      <c r="C107" s="386" t="s">
        <v>4765</v>
      </c>
      <c r="D107" s="386" t="s">
        <v>3083</v>
      </c>
      <c r="E107" s="386" t="s">
        <v>4806</v>
      </c>
      <c r="F107" s="386" t="s">
        <v>4979</v>
      </c>
      <c r="G107" s="376">
        <v>1190</v>
      </c>
      <c r="H107" s="380">
        <v>40505</v>
      </c>
      <c r="I107" s="387">
        <v>41730</v>
      </c>
      <c r="J107" s="34">
        <v>1</v>
      </c>
      <c r="K107" s="34">
        <v>0</v>
      </c>
      <c r="L107" s="34">
        <v>2014</v>
      </c>
      <c r="M107" s="389"/>
      <c r="N107" s="389"/>
      <c r="O107" s="388"/>
      <c r="P107" s="377"/>
    </row>
    <row r="108" spans="1:16" ht="12.75" hidden="1">
      <c r="A108" s="34" t="s">
        <v>4655</v>
      </c>
      <c r="B108" s="385" t="s">
        <v>4793</v>
      </c>
      <c r="C108" s="386" t="s">
        <v>4765</v>
      </c>
      <c r="D108" s="386" t="s">
        <v>479</v>
      </c>
      <c r="E108" s="386" t="s">
        <v>4980</v>
      </c>
      <c r="F108" s="386" t="s">
        <v>4981</v>
      </c>
      <c r="G108" s="376">
        <v>2002</v>
      </c>
      <c r="H108" s="380">
        <v>41263</v>
      </c>
      <c r="I108" s="387">
        <v>41730</v>
      </c>
      <c r="J108" s="34">
        <v>1</v>
      </c>
      <c r="K108" s="34">
        <v>0</v>
      </c>
      <c r="L108" s="34">
        <v>2014</v>
      </c>
      <c r="M108" s="389"/>
      <c r="N108" s="389"/>
      <c r="O108" s="388"/>
      <c r="P108" s="377"/>
    </row>
    <row r="109" spans="1:16" ht="12.75" hidden="1">
      <c r="A109" s="34" t="s">
        <v>4655</v>
      </c>
      <c r="B109" s="385" t="s">
        <v>4793</v>
      </c>
      <c r="C109" s="386" t="s">
        <v>4765</v>
      </c>
      <c r="D109" s="386" t="s">
        <v>2679</v>
      </c>
      <c r="E109" s="386" t="s">
        <v>4982</v>
      </c>
      <c r="F109" s="386" t="s">
        <v>4983</v>
      </c>
      <c r="G109" s="376">
        <v>1216</v>
      </c>
      <c r="H109" s="379">
        <v>40575</v>
      </c>
      <c r="I109" s="387">
        <v>41730</v>
      </c>
      <c r="J109" s="34">
        <v>1</v>
      </c>
      <c r="K109" s="34">
        <v>0</v>
      </c>
      <c r="L109" s="34">
        <v>2014</v>
      </c>
      <c r="M109" s="389"/>
      <c r="N109" s="389"/>
      <c r="O109" s="388"/>
      <c r="P109" s="377"/>
    </row>
    <row r="110" spans="1:16" ht="12.75" hidden="1">
      <c r="A110" s="34" t="s">
        <v>4655</v>
      </c>
      <c r="B110" s="385" t="s">
        <v>4793</v>
      </c>
      <c r="C110" s="386" t="s">
        <v>4765</v>
      </c>
      <c r="D110" s="386" t="s">
        <v>479</v>
      </c>
      <c r="E110" s="386" t="s">
        <v>4984</v>
      </c>
      <c r="F110" s="386" t="s">
        <v>4985</v>
      </c>
      <c r="G110" s="376">
        <v>1927</v>
      </c>
      <c r="H110" s="379">
        <v>41365</v>
      </c>
      <c r="I110" s="387">
        <v>41731</v>
      </c>
      <c r="J110" s="34">
        <v>1</v>
      </c>
      <c r="K110" s="34">
        <v>0</v>
      </c>
      <c r="L110" s="34">
        <v>2014</v>
      </c>
      <c r="M110" s="389"/>
      <c r="N110" s="389"/>
      <c r="O110" s="388"/>
      <c r="P110" s="377"/>
    </row>
    <row r="111" spans="1:16" ht="12.75" hidden="1">
      <c r="A111" s="34" t="s">
        <v>4655</v>
      </c>
      <c r="B111" s="385" t="s">
        <v>4793</v>
      </c>
      <c r="C111" s="386" t="s">
        <v>4765</v>
      </c>
      <c r="D111" s="386" t="s">
        <v>1039</v>
      </c>
      <c r="E111" s="386" t="s">
        <v>4986</v>
      </c>
      <c r="F111" s="386" t="s">
        <v>4987</v>
      </c>
      <c r="G111" s="376">
        <v>2156</v>
      </c>
      <c r="H111" s="379">
        <v>41487</v>
      </c>
      <c r="I111" s="387">
        <v>41732</v>
      </c>
      <c r="J111" s="34">
        <v>1</v>
      </c>
      <c r="K111" s="34">
        <v>0</v>
      </c>
      <c r="L111" s="34">
        <v>2014</v>
      </c>
      <c r="M111" s="389"/>
      <c r="N111" s="389"/>
      <c r="O111" s="388"/>
      <c r="P111" s="377"/>
    </row>
    <row r="112" spans="1:16" ht="12.75" hidden="1">
      <c r="A112" s="34" t="s">
        <v>4655</v>
      </c>
      <c r="B112" s="385" t="s">
        <v>4793</v>
      </c>
      <c r="C112" s="386" t="s">
        <v>4765</v>
      </c>
      <c r="D112" s="386" t="s">
        <v>225</v>
      </c>
      <c r="E112" s="386" t="s">
        <v>4988</v>
      </c>
      <c r="F112" s="386" t="s">
        <v>4989</v>
      </c>
      <c r="G112" s="376">
        <v>2196</v>
      </c>
      <c r="H112" s="379">
        <v>41487</v>
      </c>
      <c r="I112" s="387">
        <v>41736</v>
      </c>
      <c r="J112" s="34">
        <v>1</v>
      </c>
      <c r="K112" s="34">
        <v>1</v>
      </c>
      <c r="L112" s="34">
        <v>2014</v>
      </c>
      <c r="M112" s="389"/>
      <c r="N112" s="389"/>
      <c r="O112" s="388"/>
      <c r="P112" s="377"/>
    </row>
    <row r="113" spans="1:16" ht="12.75" hidden="1">
      <c r="A113" s="34" t="s">
        <v>4655</v>
      </c>
      <c r="B113" s="385" t="s">
        <v>4793</v>
      </c>
      <c r="C113" s="386" t="s">
        <v>4765</v>
      </c>
      <c r="D113" s="386" t="s">
        <v>2679</v>
      </c>
      <c r="E113" s="386" t="s">
        <v>4990</v>
      </c>
      <c r="F113" s="386" t="s">
        <v>4991</v>
      </c>
      <c r="G113" s="376">
        <v>2172</v>
      </c>
      <c r="H113" s="379">
        <v>41463</v>
      </c>
      <c r="I113" s="387">
        <v>41736</v>
      </c>
      <c r="J113" s="34">
        <v>1</v>
      </c>
      <c r="K113" s="34">
        <v>0</v>
      </c>
      <c r="L113" s="34">
        <v>2014</v>
      </c>
      <c r="M113" s="389"/>
      <c r="N113" s="389"/>
      <c r="O113" s="388"/>
      <c r="P113" s="377"/>
    </row>
    <row r="114" spans="1:16" ht="12.75" hidden="1">
      <c r="A114" s="34" t="s">
        <v>4655</v>
      </c>
      <c r="B114" s="385" t="s">
        <v>4793</v>
      </c>
      <c r="C114" s="386" t="s">
        <v>4765</v>
      </c>
      <c r="D114" s="386" t="s">
        <v>313</v>
      </c>
      <c r="E114" s="386" t="s">
        <v>4992</v>
      </c>
      <c r="F114" s="386" t="s">
        <v>4993</v>
      </c>
      <c r="G114" s="376">
        <v>1830</v>
      </c>
      <c r="H114" s="379">
        <v>41091</v>
      </c>
      <c r="I114" s="387">
        <v>41737</v>
      </c>
      <c r="J114" s="34">
        <v>1</v>
      </c>
      <c r="K114" s="34">
        <v>0</v>
      </c>
      <c r="L114" s="34">
        <v>2014</v>
      </c>
      <c r="M114" s="389"/>
      <c r="N114" s="389"/>
      <c r="O114" s="388"/>
      <c r="P114" s="377"/>
    </row>
    <row r="115" spans="1:16" ht="12.75" hidden="1">
      <c r="A115" s="34" t="s">
        <v>4655</v>
      </c>
      <c r="B115" s="385" t="s">
        <v>4793</v>
      </c>
      <c r="C115" s="386" t="s">
        <v>4765</v>
      </c>
      <c r="D115" s="386" t="s">
        <v>408</v>
      </c>
      <c r="E115" s="386" t="s">
        <v>4994</v>
      </c>
      <c r="F115" s="386" t="s">
        <v>4995</v>
      </c>
      <c r="G115" s="376">
        <v>1400</v>
      </c>
      <c r="H115" s="379">
        <v>40784</v>
      </c>
      <c r="I115" s="387">
        <v>41737</v>
      </c>
      <c r="J115" s="34">
        <v>1</v>
      </c>
      <c r="K115" s="34">
        <v>1</v>
      </c>
      <c r="L115" s="34">
        <v>2014</v>
      </c>
      <c r="M115" s="389"/>
      <c r="N115" s="389"/>
      <c r="O115" s="388"/>
      <c r="P115" s="377"/>
    </row>
    <row r="116" spans="1:16" ht="12.75" hidden="1">
      <c r="A116" s="34" t="s">
        <v>4655</v>
      </c>
      <c r="B116" s="385" t="s">
        <v>4793</v>
      </c>
      <c r="C116" s="386" t="s">
        <v>4765</v>
      </c>
      <c r="D116" s="386" t="s">
        <v>479</v>
      </c>
      <c r="E116" s="386" t="s">
        <v>4996</v>
      </c>
      <c r="F116" s="386" t="s">
        <v>4997</v>
      </c>
      <c r="G116" s="376">
        <v>940</v>
      </c>
      <c r="H116" s="379">
        <v>40695</v>
      </c>
      <c r="I116" s="387">
        <v>41738</v>
      </c>
      <c r="J116" s="34">
        <v>1</v>
      </c>
      <c r="K116" s="34">
        <v>1</v>
      </c>
      <c r="L116" s="34">
        <v>2014</v>
      </c>
      <c r="M116" s="389"/>
      <c r="N116" s="389"/>
      <c r="O116" s="388"/>
      <c r="P116" s="377"/>
    </row>
    <row r="117" spans="1:16" ht="12.75" hidden="1">
      <c r="A117" s="34" t="s">
        <v>4655</v>
      </c>
      <c r="B117" s="385" t="s">
        <v>4779</v>
      </c>
      <c r="C117" s="386" t="s">
        <v>4765</v>
      </c>
      <c r="D117" s="386" t="s">
        <v>170</v>
      </c>
      <c r="E117" s="386" t="s">
        <v>4998</v>
      </c>
      <c r="F117" s="386" t="s">
        <v>4999</v>
      </c>
      <c r="G117" s="376">
        <v>1220</v>
      </c>
      <c r="H117" s="380">
        <v>40505</v>
      </c>
      <c r="I117" s="387">
        <v>41742</v>
      </c>
      <c r="J117" s="34">
        <v>1</v>
      </c>
      <c r="K117" s="34">
        <v>0</v>
      </c>
      <c r="L117" s="34">
        <v>2014</v>
      </c>
      <c r="M117" s="389"/>
      <c r="N117" s="389"/>
      <c r="O117" s="388"/>
      <c r="P117" s="377"/>
    </row>
    <row r="118" spans="1:16" ht="12.75" hidden="1">
      <c r="A118" s="34" t="s">
        <v>4655</v>
      </c>
      <c r="B118" s="385" t="s">
        <v>4793</v>
      </c>
      <c r="C118" s="386" t="s">
        <v>4765</v>
      </c>
      <c r="D118" s="386" t="s">
        <v>4814</v>
      </c>
      <c r="E118" s="386" t="s">
        <v>4888</v>
      </c>
      <c r="F118" s="386" t="s">
        <v>5000</v>
      </c>
      <c r="G118" s="376">
        <v>1397</v>
      </c>
      <c r="H118" s="379">
        <v>40710</v>
      </c>
      <c r="I118" s="387">
        <v>41743</v>
      </c>
      <c r="J118" s="34">
        <v>1</v>
      </c>
      <c r="K118" s="34">
        <v>1</v>
      </c>
      <c r="L118" s="34">
        <v>2014</v>
      </c>
      <c r="M118" s="389"/>
      <c r="N118" s="389"/>
      <c r="O118" s="388"/>
      <c r="P118" s="377"/>
    </row>
    <row r="119" spans="1:16" ht="12.75" hidden="1">
      <c r="A119" s="34" t="s">
        <v>4655</v>
      </c>
      <c r="B119" s="385" t="s">
        <v>4793</v>
      </c>
      <c r="C119" s="386" t="s">
        <v>4765</v>
      </c>
      <c r="D119" s="386" t="s">
        <v>193</v>
      </c>
      <c r="E119" s="386" t="s">
        <v>5001</v>
      </c>
      <c r="F119" s="386" t="s">
        <v>5002</v>
      </c>
      <c r="G119" s="376">
        <v>2336</v>
      </c>
      <c r="H119" s="379">
        <v>41671</v>
      </c>
      <c r="I119" s="387">
        <v>41744</v>
      </c>
      <c r="J119" s="34">
        <v>1</v>
      </c>
      <c r="K119" s="34">
        <v>0</v>
      </c>
      <c r="L119" s="34">
        <v>2014</v>
      </c>
      <c r="M119" s="389"/>
      <c r="N119" s="389"/>
      <c r="O119" s="390"/>
      <c r="P119" s="377"/>
    </row>
    <row r="120" spans="1:16" ht="12.75" hidden="1">
      <c r="A120" s="34" t="s">
        <v>4655</v>
      </c>
      <c r="B120" s="385" t="s">
        <v>4793</v>
      </c>
      <c r="C120" s="386" t="s">
        <v>4765</v>
      </c>
      <c r="D120" s="386" t="s">
        <v>3083</v>
      </c>
      <c r="E120" s="386" t="s">
        <v>5003</v>
      </c>
      <c r="F120" s="386" t="s">
        <v>5004</v>
      </c>
      <c r="G120" s="376">
        <v>1259</v>
      </c>
      <c r="H120" s="379">
        <v>40560</v>
      </c>
      <c r="I120" s="387">
        <v>41744</v>
      </c>
      <c r="J120" s="34">
        <v>1</v>
      </c>
      <c r="K120" s="34">
        <v>0</v>
      </c>
      <c r="L120" s="34">
        <v>2014</v>
      </c>
      <c r="M120" s="389"/>
      <c r="N120" s="389"/>
      <c r="O120" s="390"/>
      <c r="P120" s="377"/>
    </row>
    <row r="121" spans="1:16" ht="12.75" hidden="1">
      <c r="A121" s="34" t="s">
        <v>4655</v>
      </c>
      <c r="B121" s="385" t="s">
        <v>4793</v>
      </c>
      <c r="C121" s="386" t="s">
        <v>4765</v>
      </c>
      <c r="D121" s="386" t="s">
        <v>193</v>
      </c>
      <c r="E121" s="386" t="s">
        <v>5005</v>
      </c>
      <c r="F121" s="386" t="s">
        <v>5006</v>
      </c>
      <c r="G121" s="376">
        <v>2080</v>
      </c>
      <c r="H121" s="379">
        <v>41456</v>
      </c>
      <c r="I121" s="387">
        <v>41745</v>
      </c>
      <c r="J121" s="34">
        <v>1</v>
      </c>
      <c r="K121" s="34">
        <v>0</v>
      </c>
      <c r="L121" s="34">
        <v>2014</v>
      </c>
      <c r="M121" s="389"/>
      <c r="N121" s="389"/>
      <c r="O121" s="390"/>
      <c r="P121" s="377"/>
    </row>
    <row r="122" spans="1:16" ht="12.75" hidden="1">
      <c r="A122" s="34" t="s">
        <v>4655</v>
      </c>
      <c r="B122" s="385" t="s">
        <v>4793</v>
      </c>
      <c r="C122" s="386" t="s">
        <v>4765</v>
      </c>
      <c r="D122" s="386" t="s">
        <v>1079</v>
      </c>
      <c r="E122" s="386" t="s">
        <v>4858</v>
      </c>
      <c r="F122" s="386" t="s">
        <v>5007</v>
      </c>
      <c r="G122" s="376">
        <v>1621</v>
      </c>
      <c r="H122" s="380">
        <v>40893</v>
      </c>
      <c r="I122" s="387">
        <v>41746</v>
      </c>
      <c r="J122" s="34">
        <v>1</v>
      </c>
      <c r="K122" s="34">
        <v>0</v>
      </c>
      <c r="L122" s="34">
        <v>2014</v>
      </c>
      <c r="M122" s="389"/>
      <c r="N122" s="389"/>
      <c r="O122" s="390"/>
      <c r="P122" s="377"/>
    </row>
    <row r="123" spans="1:16" ht="12.75" hidden="1">
      <c r="A123" s="34" t="s">
        <v>4655</v>
      </c>
      <c r="B123" s="385" t="s">
        <v>4793</v>
      </c>
      <c r="C123" s="386" t="s">
        <v>4765</v>
      </c>
      <c r="D123" s="386" t="s">
        <v>313</v>
      </c>
      <c r="E123" s="386" t="s">
        <v>5008</v>
      </c>
      <c r="F123" s="386" t="s">
        <v>5009</v>
      </c>
      <c r="G123" s="376">
        <v>1544</v>
      </c>
      <c r="H123" s="380">
        <v>40835</v>
      </c>
      <c r="I123" s="387">
        <v>41749</v>
      </c>
      <c r="J123" s="34">
        <v>1</v>
      </c>
      <c r="K123" s="34">
        <v>1</v>
      </c>
      <c r="L123" s="34">
        <v>2014</v>
      </c>
      <c r="M123" s="389"/>
      <c r="N123" s="389"/>
      <c r="O123" s="390"/>
      <c r="P123" s="377"/>
    </row>
    <row r="124" spans="1:16" ht="12.75" hidden="1">
      <c r="A124" s="34" t="s">
        <v>4655</v>
      </c>
      <c r="B124" s="385" t="s">
        <v>4793</v>
      </c>
      <c r="C124" s="386" t="s">
        <v>4765</v>
      </c>
      <c r="D124" s="386" t="s">
        <v>537</v>
      </c>
      <c r="E124" s="386" t="s">
        <v>4870</v>
      </c>
      <c r="F124" s="386" t="s">
        <v>5010</v>
      </c>
      <c r="G124" s="376">
        <v>2036</v>
      </c>
      <c r="H124" s="379">
        <v>41275</v>
      </c>
      <c r="I124" s="387">
        <v>41751</v>
      </c>
      <c r="J124" s="34">
        <v>1</v>
      </c>
      <c r="K124" s="34">
        <v>0</v>
      </c>
      <c r="L124" s="34">
        <v>2014</v>
      </c>
      <c r="M124" s="389"/>
      <c r="N124" s="389"/>
      <c r="O124" s="390"/>
      <c r="P124" s="377"/>
    </row>
    <row r="125" spans="1:16" ht="12.75" hidden="1">
      <c r="A125" s="34" t="s">
        <v>4655</v>
      </c>
      <c r="B125" s="385" t="s">
        <v>4793</v>
      </c>
      <c r="C125" s="386" t="s">
        <v>4765</v>
      </c>
      <c r="D125" s="386" t="s">
        <v>319</v>
      </c>
      <c r="E125" s="386" t="s">
        <v>5011</v>
      </c>
      <c r="F125" s="386" t="s">
        <v>5012</v>
      </c>
      <c r="G125" s="376">
        <v>2234</v>
      </c>
      <c r="H125" s="379">
        <v>41548</v>
      </c>
      <c r="I125" s="387">
        <v>41759</v>
      </c>
      <c r="J125" s="34">
        <v>1</v>
      </c>
      <c r="K125" s="34">
        <v>1</v>
      </c>
      <c r="L125" s="34">
        <v>2014</v>
      </c>
      <c r="M125" s="389"/>
      <c r="N125" s="389"/>
      <c r="O125" s="390"/>
      <c r="P125" s="377"/>
    </row>
    <row r="126" spans="1:16" ht="12.75" hidden="1">
      <c r="A126" s="34" t="s">
        <v>4655</v>
      </c>
      <c r="B126" s="385" t="s">
        <v>4793</v>
      </c>
      <c r="C126" s="386" t="s">
        <v>4765</v>
      </c>
      <c r="D126" s="386" t="s">
        <v>282</v>
      </c>
      <c r="E126" s="386" t="s">
        <v>5013</v>
      </c>
      <c r="F126" s="386" t="s">
        <v>5014</v>
      </c>
      <c r="G126" s="376">
        <v>1205</v>
      </c>
      <c r="H126" s="379">
        <v>40210</v>
      </c>
      <c r="I126" s="387">
        <v>41760</v>
      </c>
      <c r="J126" s="34">
        <v>1</v>
      </c>
      <c r="K126" s="34">
        <v>0</v>
      </c>
      <c r="L126" s="34">
        <v>2014</v>
      </c>
      <c r="M126" s="389"/>
      <c r="N126" s="389"/>
      <c r="O126" s="390"/>
      <c r="P126" s="377"/>
    </row>
    <row r="127" spans="1:16" ht="12.75" hidden="1">
      <c r="A127" s="34" t="s">
        <v>4655</v>
      </c>
      <c r="B127" s="385" t="s">
        <v>4793</v>
      </c>
      <c r="C127" s="386" t="s">
        <v>4765</v>
      </c>
      <c r="D127" s="386" t="s">
        <v>282</v>
      </c>
      <c r="E127" s="386" t="s">
        <v>5015</v>
      </c>
      <c r="F127" s="386" t="s">
        <v>5016</v>
      </c>
      <c r="G127" s="376">
        <v>1702</v>
      </c>
      <c r="H127" s="379">
        <v>40924</v>
      </c>
      <c r="I127" s="387">
        <v>41760</v>
      </c>
      <c r="J127" s="34">
        <v>1</v>
      </c>
      <c r="K127" s="34">
        <v>0</v>
      </c>
      <c r="L127" s="34">
        <v>2014</v>
      </c>
      <c r="M127" s="389"/>
      <c r="N127" s="389"/>
      <c r="O127" s="390"/>
      <c r="P127" s="377"/>
    </row>
    <row r="128" spans="1:16" ht="12.75" hidden="1">
      <c r="A128" s="34" t="s">
        <v>4655</v>
      </c>
      <c r="B128" s="385" t="s">
        <v>4793</v>
      </c>
      <c r="C128" s="386" t="s">
        <v>4765</v>
      </c>
      <c r="D128" s="386" t="s">
        <v>170</v>
      </c>
      <c r="E128" s="386" t="s">
        <v>5017</v>
      </c>
      <c r="F128" s="386" t="s">
        <v>5018</v>
      </c>
      <c r="G128" s="376">
        <v>1013</v>
      </c>
      <c r="H128" s="379">
        <v>40701</v>
      </c>
      <c r="I128" s="387">
        <v>41760</v>
      </c>
      <c r="J128" s="34">
        <v>1</v>
      </c>
      <c r="K128" s="34">
        <v>1</v>
      </c>
      <c r="L128" s="34">
        <v>2014</v>
      </c>
      <c r="M128" s="389"/>
      <c r="N128" s="389"/>
      <c r="O128" s="390"/>
      <c r="P128" s="377"/>
    </row>
    <row r="129" spans="1:16" ht="12.75" hidden="1">
      <c r="A129" s="34" t="s">
        <v>4655</v>
      </c>
      <c r="B129" s="385" t="s">
        <v>4793</v>
      </c>
      <c r="C129" s="386" t="s">
        <v>4765</v>
      </c>
      <c r="D129" s="386" t="s">
        <v>198</v>
      </c>
      <c r="E129" s="386" t="s">
        <v>5019</v>
      </c>
      <c r="F129" s="386" t="s">
        <v>5020</v>
      </c>
      <c r="G129" s="376">
        <v>2100</v>
      </c>
      <c r="H129" s="379">
        <v>41337</v>
      </c>
      <c r="I129" s="387">
        <v>41760</v>
      </c>
      <c r="J129" s="34">
        <v>1</v>
      </c>
      <c r="K129" s="34">
        <v>0</v>
      </c>
      <c r="L129" s="34">
        <v>2014</v>
      </c>
      <c r="M129" s="389"/>
      <c r="N129" s="389"/>
      <c r="O129" s="390"/>
      <c r="P129" s="377"/>
    </row>
    <row r="130" spans="1:16" ht="12.75" hidden="1">
      <c r="A130" s="34" t="s">
        <v>4655</v>
      </c>
      <c r="B130" s="385" t="s">
        <v>4793</v>
      </c>
      <c r="C130" s="386" t="s">
        <v>4765</v>
      </c>
      <c r="D130" s="386" t="s">
        <v>4823</v>
      </c>
      <c r="E130" s="386" t="s">
        <v>5021</v>
      </c>
      <c r="F130" s="386" t="s">
        <v>5022</v>
      </c>
      <c r="G130" s="376">
        <v>2064</v>
      </c>
      <c r="H130" s="379">
        <v>41295</v>
      </c>
      <c r="I130" s="387">
        <v>41760</v>
      </c>
      <c r="J130" s="34">
        <v>1</v>
      </c>
      <c r="K130" s="34">
        <v>0</v>
      </c>
      <c r="L130" s="34">
        <v>2014</v>
      </c>
      <c r="M130" s="389"/>
      <c r="N130" s="389"/>
      <c r="O130" s="390"/>
      <c r="P130" s="377"/>
    </row>
    <row r="131" spans="1:16" ht="12.75" hidden="1">
      <c r="A131" s="34" t="s">
        <v>4655</v>
      </c>
      <c r="B131" s="385" t="s">
        <v>4793</v>
      </c>
      <c r="C131" s="386" t="s">
        <v>4765</v>
      </c>
      <c r="D131" s="386" t="s">
        <v>4823</v>
      </c>
      <c r="E131" s="386" t="s">
        <v>5023</v>
      </c>
      <c r="F131" s="386" t="s">
        <v>5024</v>
      </c>
      <c r="G131" s="376">
        <v>2144</v>
      </c>
      <c r="H131" s="379">
        <v>41456</v>
      </c>
      <c r="I131" s="387">
        <v>41760</v>
      </c>
      <c r="J131" s="34">
        <v>1</v>
      </c>
      <c r="K131" s="34">
        <v>0</v>
      </c>
      <c r="L131" s="34">
        <v>2014</v>
      </c>
      <c r="M131" s="389"/>
      <c r="N131" s="389"/>
      <c r="O131" s="390"/>
      <c r="P131" s="377"/>
    </row>
    <row r="132" spans="1:16" ht="12.75" hidden="1">
      <c r="A132" s="34" t="s">
        <v>4655</v>
      </c>
      <c r="B132" s="385" t="s">
        <v>4793</v>
      </c>
      <c r="C132" s="386" t="s">
        <v>4765</v>
      </c>
      <c r="D132" s="386" t="s">
        <v>117</v>
      </c>
      <c r="E132" s="386" t="s">
        <v>5025</v>
      </c>
      <c r="F132" s="386" t="s">
        <v>5026</v>
      </c>
      <c r="G132" s="376">
        <v>961</v>
      </c>
      <c r="H132" s="379">
        <v>40969</v>
      </c>
      <c r="I132" s="387">
        <v>41760</v>
      </c>
      <c r="J132" s="34">
        <v>1</v>
      </c>
      <c r="K132" s="34">
        <v>0</v>
      </c>
      <c r="L132" s="34">
        <v>2014</v>
      </c>
      <c r="M132" s="389"/>
      <c r="N132" s="389"/>
      <c r="O132" s="390"/>
      <c r="P132" s="377"/>
    </row>
    <row r="133" spans="1:16" ht="12.75" hidden="1">
      <c r="A133" s="34" t="s">
        <v>4655</v>
      </c>
      <c r="B133" s="385" t="s">
        <v>4793</v>
      </c>
      <c r="C133" s="386" t="s">
        <v>4765</v>
      </c>
      <c r="D133" s="386" t="s">
        <v>117</v>
      </c>
      <c r="E133" s="386" t="s">
        <v>5027</v>
      </c>
      <c r="F133" s="386" t="s">
        <v>5028</v>
      </c>
      <c r="G133" s="376">
        <v>1008</v>
      </c>
      <c r="H133" s="379">
        <v>40969</v>
      </c>
      <c r="I133" s="387">
        <v>41760</v>
      </c>
      <c r="J133" s="34">
        <v>1</v>
      </c>
      <c r="K133" s="34">
        <v>0</v>
      </c>
      <c r="L133" s="34">
        <v>2014</v>
      </c>
      <c r="M133" s="389"/>
      <c r="N133" s="389"/>
      <c r="O133" s="390"/>
      <c r="P133" s="377"/>
    </row>
    <row r="134" spans="1:16" ht="12.75" hidden="1">
      <c r="A134" s="34" t="s">
        <v>4655</v>
      </c>
      <c r="B134" s="385" t="s">
        <v>4793</v>
      </c>
      <c r="C134" s="386" t="s">
        <v>4765</v>
      </c>
      <c r="D134" s="386" t="s">
        <v>117</v>
      </c>
      <c r="E134" s="386" t="s">
        <v>5029</v>
      </c>
      <c r="F134" s="386" t="s">
        <v>5030</v>
      </c>
      <c r="G134" s="376">
        <v>1408</v>
      </c>
      <c r="H134" s="379">
        <v>40653</v>
      </c>
      <c r="I134" s="387">
        <v>41760</v>
      </c>
      <c r="J134" s="34">
        <v>1</v>
      </c>
      <c r="K134" s="34">
        <v>0</v>
      </c>
      <c r="L134" s="34">
        <v>2014</v>
      </c>
      <c r="M134" s="389"/>
      <c r="N134" s="389"/>
      <c r="O134" s="390"/>
      <c r="P134" s="377"/>
    </row>
    <row r="135" spans="1:16" ht="12.75" hidden="1">
      <c r="A135" s="34" t="s">
        <v>4655</v>
      </c>
      <c r="B135" s="385" t="s">
        <v>4793</v>
      </c>
      <c r="C135" s="386" t="s">
        <v>4765</v>
      </c>
      <c r="D135" s="386" t="s">
        <v>368</v>
      </c>
      <c r="E135" s="386" t="s">
        <v>5031</v>
      </c>
      <c r="F135" s="386" t="s">
        <v>5032</v>
      </c>
      <c r="G135" s="376">
        <v>1018</v>
      </c>
      <c r="H135" s="379">
        <v>40595</v>
      </c>
      <c r="I135" s="387">
        <v>41760</v>
      </c>
      <c r="J135" s="34">
        <v>1</v>
      </c>
      <c r="K135" s="34">
        <v>1</v>
      </c>
      <c r="L135" s="34">
        <v>2014</v>
      </c>
      <c r="M135" s="389"/>
      <c r="N135" s="389"/>
      <c r="O135" s="390"/>
      <c r="P135" s="377"/>
    </row>
    <row r="136" spans="1:16" ht="12.75" hidden="1">
      <c r="A136" s="34" t="s">
        <v>4655</v>
      </c>
      <c r="B136" s="385" t="s">
        <v>4793</v>
      </c>
      <c r="C136" s="386" t="s">
        <v>4765</v>
      </c>
      <c r="D136" s="386" t="s">
        <v>479</v>
      </c>
      <c r="E136" s="386" t="s">
        <v>5033</v>
      </c>
      <c r="F136" s="386" t="s">
        <v>5034</v>
      </c>
      <c r="G136" s="376">
        <v>1084</v>
      </c>
      <c r="H136" s="379">
        <v>40848</v>
      </c>
      <c r="I136" s="387">
        <v>41761</v>
      </c>
      <c r="J136" s="34">
        <v>1</v>
      </c>
      <c r="K136" s="34">
        <v>0</v>
      </c>
      <c r="L136" s="34">
        <v>2014</v>
      </c>
      <c r="M136" s="389"/>
      <c r="N136" s="389"/>
      <c r="O136" s="390"/>
      <c r="P136" s="377"/>
    </row>
    <row r="137" spans="1:16" ht="12.75" hidden="1">
      <c r="A137" s="34" t="s">
        <v>4655</v>
      </c>
      <c r="B137" s="385" t="s">
        <v>4793</v>
      </c>
      <c r="C137" s="386" t="s">
        <v>4765</v>
      </c>
      <c r="D137" s="386" t="s">
        <v>2679</v>
      </c>
      <c r="E137" s="386" t="s">
        <v>5035</v>
      </c>
      <c r="F137" s="386" t="s">
        <v>5036</v>
      </c>
      <c r="G137" s="376">
        <v>1215</v>
      </c>
      <c r="H137" s="379">
        <v>40575</v>
      </c>
      <c r="I137" s="387">
        <v>41764</v>
      </c>
      <c r="J137" s="34">
        <v>1</v>
      </c>
      <c r="K137" s="34">
        <v>0</v>
      </c>
      <c r="L137" s="34">
        <v>2014</v>
      </c>
      <c r="M137" s="389"/>
      <c r="N137" s="389"/>
      <c r="O137" s="390"/>
      <c r="P137" s="377"/>
    </row>
    <row r="138" spans="1:16" ht="12.75" hidden="1">
      <c r="A138" s="34" t="s">
        <v>4655</v>
      </c>
      <c r="B138" s="385" t="s">
        <v>4793</v>
      </c>
      <c r="C138" s="386" t="s">
        <v>4765</v>
      </c>
      <c r="D138" s="386" t="s">
        <v>277</v>
      </c>
      <c r="E138" s="386" t="s">
        <v>5037</v>
      </c>
      <c r="F138" s="386" t="s">
        <v>5038</v>
      </c>
      <c r="G138" s="376">
        <v>1891</v>
      </c>
      <c r="H138" s="379">
        <v>41153</v>
      </c>
      <c r="I138" s="387">
        <v>41766</v>
      </c>
      <c r="J138" s="34">
        <v>1</v>
      </c>
      <c r="K138" s="34">
        <v>1</v>
      </c>
      <c r="L138" s="34">
        <v>2014</v>
      </c>
      <c r="M138" s="389"/>
      <c r="N138" s="389"/>
      <c r="O138" s="390"/>
      <c r="P138" s="377"/>
    </row>
    <row r="139" spans="1:16" ht="12.75" hidden="1">
      <c r="A139" s="34" t="s">
        <v>4655</v>
      </c>
      <c r="B139" s="385" t="s">
        <v>4779</v>
      </c>
      <c r="C139" s="386" t="s">
        <v>4765</v>
      </c>
      <c r="D139" s="386" t="s">
        <v>4916</v>
      </c>
      <c r="E139" s="386" t="s">
        <v>5039</v>
      </c>
      <c r="F139" s="386" t="s">
        <v>5040</v>
      </c>
      <c r="G139" s="376">
        <v>1372</v>
      </c>
      <c r="H139" s="379">
        <v>40725</v>
      </c>
      <c r="I139" s="387">
        <v>41766</v>
      </c>
      <c r="J139" s="34">
        <v>1</v>
      </c>
      <c r="K139" s="34">
        <v>0</v>
      </c>
      <c r="L139" s="34">
        <v>2014</v>
      </c>
      <c r="M139" s="389"/>
      <c r="N139" s="389"/>
      <c r="O139" s="390"/>
      <c r="P139" s="377"/>
    </row>
    <row r="140" spans="1:16" ht="12.75" hidden="1">
      <c r="A140" s="34" t="s">
        <v>4655</v>
      </c>
      <c r="B140" s="385" t="s">
        <v>4793</v>
      </c>
      <c r="C140" s="386" t="s">
        <v>4765</v>
      </c>
      <c r="D140" s="386" t="s">
        <v>704</v>
      </c>
      <c r="E140" s="386" t="s">
        <v>5041</v>
      </c>
      <c r="F140" s="386" t="s">
        <v>5042</v>
      </c>
      <c r="G140" s="376">
        <v>2011</v>
      </c>
      <c r="H140" s="379">
        <v>41337</v>
      </c>
      <c r="I140" s="387">
        <v>41773</v>
      </c>
      <c r="J140" s="34">
        <v>1</v>
      </c>
      <c r="K140" s="34">
        <v>1</v>
      </c>
      <c r="L140" s="34">
        <v>2014</v>
      </c>
      <c r="M140" s="389"/>
      <c r="N140" s="389"/>
      <c r="O140" s="390"/>
      <c r="P140" s="377"/>
    </row>
    <row r="141" spans="1:16" ht="12.75" hidden="1">
      <c r="A141" s="34" t="s">
        <v>4655</v>
      </c>
      <c r="B141" s="385" t="s">
        <v>4793</v>
      </c>
      <c r="C141" s="386" t="s">
        <v>4765</v>
      </c>
      <c r="D141" s="386" t="s">
        <v>1039</v>
      </c>
      <c r="E141" s="386" t="s">
        <v>5043</v>
      </c>
      <c r="F141" s="386" t="s">
        <v>5044</v>
      </c>
      <c r="G141" s="376">
        <v>1770</v>
      </c>
      <c r="H141" s="379">
        <v>41379</v>
      </c>
      <c r="I141" s="387">
        <v>41778</v>
      </c>
      <c r="J141" s="34">
        <v>1</v>
      </c>
      <c r="K141" s="34">
        <v>0</v>
      </c>
      <c r="L141" s="34">
        <v>2014</v>
      </c>
      <c r="M141" s="389"/>
      <c r="N141" s="389"/>
      <c r="O141" s="390"/>
      <c r="P141" s="377"/>
    </row>
    <row r="142" spans="1:16" ht="12.75" hidden="1">
      <c r="A142" s="34" t="s">
        <v>4655</v>
      </c>
      <c r="B142" s="385" t="s">
        <v>4793</v>
      </c>
      <c r="C142" s="386" t="s">
        <v>4765</v>
      </c>
      <c r="D142" s="386" t="s">
        <v>4916</v>
      </c>
      <c r="E142" s="386" t="s">
        <v>5045</v>
      </c>
      <c r="F142" s="386" t="s">
        <v>5046</v>
      </c>
      <c r="G142" s="376">
        <v>1590</v>
      </c>
      <c r="H142" s="379">
        <v>40849</v>
      </c>
      <c r="I142" s="387">
        <v>41790</v>
      </c>
      <c r="J142" s="34">
        <v>1</v>
      </c>
      <c r="K142" s="34">
        <v>1</v>
      </c>
      <c r="L142" s="34">
        <v>2014</v>
      </c>
      <c r="M142" s="389"/>
      <c r="N142" s="389"/>
      <c r="O142" s="390"/>
      <c r="P142" s="377"/>
    </row>
    <row r="143" spans="1:16" ht="12.75" hidden="1">
      <c r="A143" s="34" t="s">
        <v>4655</v>
      </c>
      <c r="B143" s="385" t="s">
        <v>4793</v>
      </c>
      <c r="C143" s="386" t="s">
        <v>4765</v>
      </c>
      <c r="D143" s="386" t="s">
        <v>277</v>
      </c>
      <c r="E143" s="386" t="s">
        <v>5047</v>
      </c>
      <c r="F143" s="386" t="s">
        <v>5048</v>
      </c>
      <c r="G143" s="376">
        <v>1669</v>
      </c>
      <c r="H143" s="379">
        <v>40909</v>
      </c>
      <c r="I143" s="387">
        <v>41791</v>
      </c>
      <c r="J143" s="34">
        <v>1</v>
      </c>
      <c r="K143" s="34">
        <v>1</v>
      </c>
      <c r="L143" s="34">
        <v>2014</v>
      </c>
      <c r="M143" s="389"/>
      <c r="N143" s="389"/>
      <c r="O143" s="390"/>
      <c r="P143" s="377"/>
    </row>
    <row r="144" spans="1:16" ht="12.75" hidden="1">
      <c r="A144" s="34" t="s">
        <v>4655</v>
      </c>
      <c r="B144" s="385" t="s">
        <v>4793</v>
      </c>
      <c r="C144" s="386" t="s">
        <v>4765</v>
      </c>
      <c r="D144" s="386" t="s">
        <v>193</v>
      </c>
      <c r="E144" s="386" t="s">
        <v>5049</v>
      </c>
      <c r="F144" s="386" t="s">
        <v>5050</v>
      </c>
      <c r="G144" s="376">
        <v>1485</v>
      </c>
      <c r="H144" s="379">
        <v>40940</v>
      </c>
      <c r="I144" s="387">
        <v>41791</v>
      </c>
      <c r="J144" s="34">
        <v>1</v>
      </c>
      <c r="K144" s="34">
        <v>1</v>
      </c>
      <c r="L144" s="34">
        <v>2014</v>
      </c>
      <c r="M144" s="389"/>
      <c r="N144" s="389"/>
      <c r="O144" s="390"/>
      <c r="P144" s="377"/>
    </row>
    <row r="145" spans="1:16" ht="12.75" hidden="1">
      <c r="A145" s="34" t="s">
        <v>4655</v>
      </c>
      <c r="B145" s="385" t="s">
        <v>4793</v>
      </c>
      <c r="C145" s="386" t="s">
        <v>4765</v>
      </c>
      <c r="D145" s="386" t="s">
        <v>4823</v>
      </c>
      <c r="E145" s="386" t="s">
        <v>4824</v>
      </c>
      <c r="F145" s="386" t="s">
        <v>5051</v>
      </c>
      <c r="G145" s="376">
        <v>1584</v>
      </c>
      <c r="H145" s="380">
        <v>40871</v>
      </c>
      <c r="I145" s="387">
        <v>41804</v>
      </c>
      <c r="J145" s="34">
        <v>1</v>
      </c>
      <c r="K145" s="34">
        <v>1</v>
      </c>
      <c r="L145" s="34">
        <v>2014</v>
      </c>
      <c r="M145" s="389"/>
      <c r="N145" s="389"/>
      <c r="O145" s="390"/>
      <c r="P145" s="377"/>
    </row>
    <row r="146" spans="1:16" ht="12.75" hidden="1">
      <c r="A146" s="34" t="s">
        <v>4655</v>
      </c>
      <c r="B146" s="385" t="s">
        <v>4793</v>
      </c>
      <c r="C146" s="386" t="s">
        <v>4765</v>
      </c>
      <c r="D146" s="386" t="s">
        <v>474</v>
      </c>
      <c r="E146" s="386" t="s">
        <v>4800</v>
      </c>
      <c r="F146" s="386" t="s">
        <v>4847</v>
      </c>
      <c r="G146" s="376">
        <v>1310</v>
      </c>
      <c r="H146" s="379">
        <v>40927</v>
      </c>
      <c r="I146" s="387">
        <v>41815</v>
      </c>
      <c r="J146" s="34">
        <v>1</v>
      </c>
      <c r="K146" s="34">
        <v>0</v>
      </c>
      <c r="L146" s="34">
        <v>2014</v>
      </c>
      <c r="M146" s="389"/>
      <c r="N146" s="389"/>
      <c r="O146" s="390"/>
      <c r="P146" s="377"/>
    </row>
    <row r="147" spans="1:16" ht="12.75" hidden="1">
      <c r="A147" s="34" t="s">
        <v>4655</v>
      </c>
      <c r="B147" s="385" t="s">
        <v>4793</v>
      </c>
      <c r="C147" s="386" t="s">
        <v>4765</v>
      </c>
      <c r="D147" s="386" t="s">
        <v>537</v>
      </c>
      <c r="E147" s="386" t="s">
        <v>4866</v>
      </c>
      <c r="F147" s="386" t="s">
        <v>5052</v>
      </c>
      <c r="G147" s="376">
        <v>1654</v>
      </c>
      <c r="H147" s="379">
        <v>40924</v>
      </c>
      <c r="I147" s="387">
        <v>41821</v>
      </c>
      <c r="J147" s="34">
        <v>1</v>
      </c>
      <c r="K147" s="34">
        <v>1</v>
      </c>
      <c r="L147" s="34">
        <v>2014</v>
      </c>
      <c r="M147" s="389"/>
      <c r="N147" s="389"/>
      <c r="O147" s="390"/>
      <c r="P147" s="377"/>
    </row>
    <row r="148" spans="1:16" ht="12.75" hidden="1">
      <c r="A148" s="34" t="s">
        <v>4655</v>
      </c>
      <c r="B148" s="385" t="s">
        <v>4793</v>
      </c>
      <c r="C148" s="386" t="s">
        <v>4765</v>
      </c>
      <c r="D148" s="386" t="s">
        <v>4780</v>
      </c>
      <c r="E148" s="386" t="s">
        <v>5053</v>
      </c>
      <c r="F148" s="386" t="s">
        <v>5054</v>
      </c>
      <c r="G148" s="376">
        <v>1035</v>
      </c>
      <c r="H148" s="379">
        <v>40603</v>
      </c>
      <c r="I148" s="387">
        <v>41837</v>
      </c>
      <c r="J148" s="34">
        <v>1</v>
      </c>
      <c r="K148" s="34">
        <v>1</v>
      </c>
      <c r="L148" s="34">
        <v>2014</v>
      </c>
      <c r="M148" s="389"/>
      <c r="N148" s="389"/>
      <c r="O148" s="390"/>
      <c r="P148" s="377"/>
    </row>
    <row r="149" spans="1:16" ht="12.75" hidden="1">
      <c r="A149" s="34" t="s">
        <v>4655</v>
      </c>
      <c r="B149" s="385" t="s">
        <v>4793</v>
      </c>
      <c r="C149" s="386" t="s">
        <v>4765</v>
      </c>
      <c r="D149" s="386" t="s">
        <v>266</v>
      </c>
      <c r="E149" s="386" t="s">
        <v>5055</v>
      </c>
      <c r="F149" s="386" t="s">
        <v>5056</v>
      </c>
      <c r="G149" s="376">
        <v>2230</v>
      </c>
      <c r="H149" s="379">
        <v>41540</v>
      </c>
      <c r="I149" s="387">
        <v>41863</v>
      </c>
      <c r="J149" s="34">
        <v>1</v>
      </c>
      <c r="K149" s="34">
        <v>1</v>
      </c>
      <c r="L149" s="34">
        <v>2014</v>
      </c>
      <c r="M149" s="389"/>
      <c r="N149" s="389"/>
      <c r="O149" s="390"/>
      <c r="P149" s="377"/>
    </row>
    <row r="150" spans="1:16" ht="12.75" hidden="1">
      <c r="A150" s="34" t="s">
        <v>4655</v>
      </c>
      <c r="B150" s="385" t="s">
        <v>4793</v>
      </c>
      <c r="C150" s="386" t="s">
        <v>4765</v>
      </c>
      <c r="D150" s="386" t="s">
        <v>704</v>
      </c>
      <c r="E150" s="386" t="s">
        <v>4894</v>
      </c>
      <c r="F150" s="386" t="s">
        <v>5057</v>
      </c>
      <c r="G150" s="376">
        <v>2073</v>
      </c>
      <c r="H150" s="379">
        <v>41548</v>
      </c>
      <c r="I150" s="387">
        <v>41872</v>
      </c>
      <c r="J150" s="34">
        <v>1</v>
      </c>
      <c r="K150" s="34">
        <v>0</v>
      </c>
      <c r="L150" s="34">
        <v>2014</v>
      </c>
      <c r="M150" s="389"/>
      <c r="N150" s="389"/>
      <c r="O150" s="390"/>
      <c r="P150" s="377"/>
    </row>
    <row r="151" spans="1:16" ht="12.75" hidden="1">
      <c r="A151" s="34" t="s">
        <v>4655</v>
      </c>
      <c r="B151" s="385" t="s">
        <v>4793</v>
      </c>
      <c r="C151" s="386" t="s">
        <v>4765</v>
      </c>
      <c r="D151" s="386" t="s">
        <v>1079</v>
      </c>
      <c r="E151" s="386" t="s">
        <v>5058</v>
      </c>
      <c r="F151" s="386" t="s">
        <v>5059</v>
      </c>
      <c r="G151" s="376">
        <v>1865</v>
      </c>
      <c r="H151" s="379">
        <v>41137</v>
      </c>
      <c r="I151" s="387">
        <v>41913</v>
      </c>
      <c r="J151" s="34">
        <v>1</v>
      </c>
      <c r="K151" s="34">
        <v>1</v>
      </c>
      <c r="L151" s="34">
        <v>2014</v>
      </c>
      <c r="M151" s="389"/>
      <c r="N151" s="389"/>
      <c r="O151" s="390"/>
      <c r="P151" s="377"/>
    </row>
    <row r="152" spans="1:16" ht="12.75" hidden="1">
      <c r="A152" s="34" t="s">
        <v>4655</v>
      </c>
      <c r="B152" s="385" t="s">
        <v>4793</v>
      </c>
      <c r="C152" s="386" t="s">
        <v>4765</v>
      </c>
      <c r="D152" s="386" t="s">
        <v>408</v>
      </c>
      <c r="E152" s="386" t="s">
        <v>5060</v>
      </c>
      <c r="F152" s="386" t="s">
        <v>5061</v>
      </c>
      <c r="G152" s="376">
        <v>1672</v>
      </c>
      <c r="H152" s="379">
        <v>40945</v>
      </c>
      <c r="I152" s="387">
        <v>42040</v>
      </c>
      <c r="J152" s="34">
        <v>1</v>
      </c>
      <c r="K152" s="34">
        <v>0</v>
      </c>
      <c r="L152" s="34">
        <v>2014</v>
      </c>
      <c r="M152" s="389"/>
      <c r="N152" s="389"/>
      <c r="O152" s="390"/>
      <c r="P152" s="377"/>
    </row>
    <row r="153" spans="1:16" ht="12.75" hidden="1">
      <c r="A153" s="34" t="s">
        <v>4655</v>
      </c>
      <c r="B153" s="385" t="s">
        <v>4793</v>
      </c>
      <c r="C153" s="386" t="s">
        <v>4765</v>
      </c>
      <c r="D153" s="386" t="s">
        <v>1039</v>
      </c>
      <c r="E153" s="386" t="s">
        <v>5062</v>
      </c>
      <c r="F153" s="386" t="s">
        <v>5063</v>
      </c>
      <c r="G153" s="376">
        <v>1906</v>
      </c>
      <c r="H153" s="379">
        <v>41214</v>
      </c>
      <c r="I153" s="387">
        <v>42067</v>
      </c>
      <c r="J153" s="34">
        <v>1</v>
      </c>
      <c r="K153" s="34">
        <v>1</v>
      </c>
      <c r="L153" s="34">
        <v>2014</v>
      </c>
      <c r="M153" s="389"/>
      <c r="N153" s="389"/>
      <c r="O153" s="390"/>
      <c r="P153" s="377"/>
    </row>
    <row r="154" spans="1:16" ht="12.75">
      <c r="A154" s="34" t="s">
        <v>4656</v>
      </c>
      <c r="B154" s="391" t="s">
        <v>4779</v>
      </c>
      <c r="C154" s="390" t="s">
        <v>4765</v>
      </c>
      <c r="D154" s="390" t="s">
        <v>1904</v>
      </c>
      <c r="E154" s="390" t="s">
        <v>4787</v>
      </c>
      <c r="F154" s="390" t="s">
        <v>5064</v>
      </c>
      <c r="G154" s="389">
        <v>1157</v>
      </c>
      <c r="H154" s="379">
        <v>40513</v>
      </c>
      <c r="I154" s="387">
        <v>43191</v>
      </c>
      <c r="J154" s="34">
        <v>1</v>
      </c>
      <c r="K154" s="34">
        <v>0</v>
      </c>
      <c r="L154" s="34">
        <v>2018</v>
      </c>
    </row>
    <row r="155" spans="1:16" ht="12.75">
      <c r="A155" s="34" t="s">
        <v>4656</v>
      </c>
      <c r="B155" s="391" t="s">
        <v>4793</v>
      </c>
      <c r="C155" s="390" t="s">
        <v>4765</v>
      </c>
      <c r="D155" s="390" t="s">
        <v>683</v>
      </c>
      <c r="E155" s="390" t="s">
        <v>4864</v>
      </c>
      <c r="F155" s="390" t="s">
        <v>5065</v>
      </c>
      <c r="G155" s="389">
        <v>2219</v>
      </c>
      <c r="H155" s="379">
        <v>41470</v>
      </c>
      <c r="I155" s="387">
        <v>43191</v>
      </c>
      <c r="J155" s="34">
        <v>1</v>
      </c>
      <c r="K155" s="34">
        <v>0</v>
      </c>
      <c r="L155" s="34">
        <v>2018</v>
      </c>
    </row>
    <row r="156" spans="1:16" ht="12.75">
      <c r="A156" s="34" t="s">
        <v>4656</v>
      </c>
      <c r="B156" s="391" t="s">
        <v>4793</v>
      </c>
      <c r="C156" s="390" t="s">
        <v>4765</v>
      </c>
      <c r="D156" s="390" t="s">
        <v>4823</v>
      </c>
      <c r="E156" s="390" t="s">
        <v>5066</v>
      </c>
      <c r="F156" s="390" t="s">
        <v>5067</v>
      </c>
      <c r="G156" s="389">
        <v>1889</v>
      </c>
      <c r="H156" s="379">
        <v>41214</v>
      </c>
      <c r="I156" s="392">
        <v>43391</v>
      </c>
      <c r="J156" s="34">
        <v>1</v>
      </c>
      <c r="K156" s="34">
        <v>0</v>
      </c>
      <c r="L156" s="34">
        <v>2018</v>
      </c>
    </row>
    <row r="157" spans="1:16" ht="12.75">
      <c r="A157" s="34" t="s">
        <v>4656</v>
      </c>
      <c r="B157" s="391" t="s">
        <v>4793</v>
      </c>
      <c r="C157" s="390" t="s">
        <v>4765</v>
      </c>
      <c r="D157" s="390" t="s">
        <v>117</v>
      </c>
      <c r="E157" s="390" t="s">
        <v>5068</v>
      </c>
      <c r="F157" s="390" t="s">
        <v>5069</v>
      </c>
      <c r="G157" s="389">
        <v>1468</v>
      </c>
      <c r="H157" s="379">
        <v>40940</v>
      </c>
      <c r="I157" s="392">
        <v>43446</v>
      </c>
      <c r="J157" s="34">
        <v>1</v>
      </c>
      <c r="K157" s="34">
        <v>0</v>
      </c>
      <c r="L157" s="34">
        <v>2018</v>
      </c>
    </row>
    <row r="158" spans="1:16" ht="12.75">
      <c r="A158" s="34" t="s">
        <v>4656</v>
      </c>
      <c r="B158" s="391" t="s">
        <v>4793</v>
      </c>
      <c r="C158" s="390" t="s">
        <v>4765</v>
      </c>
      <c r="D158" s="390" t="s">
        <v>479</v>
      </c>
      <c r="E158" s="390" t="s">
        <v>5070</v>
      </c>
      <c r="F158" s="390" t="s">
        <v>5071</v>
      </c>
      <c r="G158" s="389">
        <v>1428</v>
      </c>
      <c r="H158" s="379">
        <v>40756</v>
      </c>
      <c r="I158" s="387">
        <v>43466</v>
      </c>
      <c r="J158" s="34">
        <v>1</v>
      </c>
      <c r="K158" s="34">
        <v>0</v>
      </c>
      <c r="L158" s="34">
        <v>2018</v>
      </c>
    </row>
    <row r="159" spans="1:16" ht="12.75">
      <c r="A159" s="34" t="s">
        <v>4656</v>
      </c>
      <c r="B159" s="391" t="s">
        <v>4779</v>
      </c>
      <c r="C159" s="390" t="s">
        <v>4765</v>
      </c>
      <c r="D159" s="390" t="s">
        <v>170</v>
      </c>
      <c r="E159" s="390" t="s">
        <v>4998</v>
      </c>
      <c r="F159" s="390" t="s">
        <v>5072</v>
      </c>
      <c r="G159" s="390" t="s">
        <v>5073</v>
      </c>
      <c r="H159" s="379">
        <v>42933</v>
      </c>
      <c r="I159" s="387">
        <v>43172</v>
      </c>
      <c r="J159" s="34">
        <v>1</v>
      </c>
      <c r="K159" s="34">
        <v>0</v>
      </c>
      <c r="L159" s="34">
        <v>2018</v>
      </c>
    </row>
    <row r="160" spans="1:16" ht="12.75">
      <c r="A160" s="34" t="s">
        <v>4656</v>
      </c>
      <c r="B160" s="391" t="s">
        <v>4779</v>
      </c>
      <c r="C160" s="390" t="s">
        <v>4765</v>
      </c>
      <c r="D160" s="390" t="s">
        <v>683</v>
      </c>
      <c r="E160" s="390" t="s">
        <v>4834</v>
      </c>
      <c r="F160" s="390" t="s">
        <v>4835</v>
      </c>
      <c r="G160" s="389">
        <v>2512</v>
      </c>
      <c r="H160" s="380">
        <v>42292</v>
      </c>
      <c r="I160" s="387">
        <v>43172</v>
      </c>
      <c r="J160" s="34">
        <v>1</v>
      </c>
      <c r="K160" s="34">
        <v>0</v>
      </c>
      <c r="L160" s="34">
        <v>2018</v>
      </c>
    </row>
    <row r="161" spans="1:12" ht="12.75">
      <c r="A161" s="34" t="s">
        <v>4656</v>
      </c>
      <c r="B161" s="391" t="s">
        <v>4779</v>
      </c>
      <c r="C161" s="390" t="s">
        <v>4765</v>
      </c>
      <c r="D161" s="390" t="s">
        <v>1942</v>
      </c>
      <c r="E161" s="390" t="s">
        <v>4789</v>
      </c>
      <c r="F161" s="390" t="s">
        <v>5074</v>
      </c>
      <c r="G161" s="389">
        <v>2518</v>
      </c>
      <c r="H161" s="379">
        <v>41974</v>
      </c>
      <c r="I161" s="387">
        <v>43172</v>
      </c>
      <c r="J161" s="34">
        <v>1</v>
      </c>
      <c r="K161" s="34">
        <v>0</v>
      </c>
      <c r="L161" s="34">
        <v>2018</v>
      </c>
    </row>
    <row r="162" spans="1:12" ht="12.75">
      <c r="A162" s="34" t="s">
        <v>4656</v>
      </c>
      <c r="B162" s="391" t="s">
        <v>4779</v>
      </c>
      <c r="C162" s="390" t="s">
        <v>4765</v>
      </c>
      <c r="D162" s="390" t="s">
        <v>3083</v>
      </c>
      <c r="E162" s="390" t="s">
        <v>4806</v>
      </c>
      <c r="F162" s="390" t="s">
        <v>5075</v>
      </c>
      <c r="G162" s="389">
        <v>2511</v>
      </c>
      <c r="H162" s="379">
        <v>42079</v>
      </c>
      <c r="I162" s="387">
        <v>43176</v>
      </c>
      <c r="J162" s="34">
        <v>1</v>
      </c>
      <c r="K162" s="34">
        <v>0</v>
      </c>
      <c r="L162" s="34">
        <v>2018</v>
      </c>
    </row>
    <row r="163" spans="1:12" ht="12.75">
      <c r="A163" s="34" t="s">
        <v>4656</v>
      </c>
      <c r="B163" s="391" t="s">
        <v>4793</v>
      </c>
      <c r="C163" s="390" t="s">
        <v>4765</v>
      </c>
      <c r="D163" s="390" t="s">
        <v>4823</v>
      </c>
      <c r="E163" s="390" t="s">
        <v>5023</v>
      </c>
      <c r="F163" s="390" t="s">
        <v>5076</v>
      </c>
      <c r="G163" s="389">
        <v>2640</v>
      </c>
      <c r="H163" s="379">
        <v>42248</v>
      </c>
      <c r="I163" s="387">
        <v>43178</v>
      </c>
      <c r="J163" s="34">
        <v>1</v>
      </c>
      <c r="K163" s="34">
        <v>0</v>
      </c>
      <c r="L163" s="34">
        <v>2018</v>
      </c>
    </row>
    <row r="164" spans="1:12" ht="12.75">
      <c r="A164" s="34" t="s">
        <v>4656</v>
      </c>
      <c r="B164" s="391" t="s">
        <v>4793</v>
      </c>
      <c r="C164" s="390" t="s">
        <v>4765</v>
      </c>
      <c r="D164" s="390" t="s">
        <v>193</v>
      </c>
      <c r="E164" s="390" t="s">
        <v>5001</v>
      </c>
      <c r="F164" s="390" t="s">
        <v>5077</v>
      </c>
      <c r="G164" s="390" t="s">
        <v>5078</v>
      </c>
      <c r="H164" s="379">
        <v>42751</v>
      </c>
      <c r="I164" s="387">
        <v>43179</v>
      </c>
      <c r="J164" s="34">
        <v>1</v>
      </c>
      <c r="K164" s="34">
        <v>0</v>
      </c>
      <c r="L164" s="34">
        <v>2018</v>
      </c>
    </row>
    <row r="165" spans="1:12" ht="12.75">
      <c r="A165" s="34" t="s">
        <v>4656</v>
      </c>
      <c r="B165" s="391" t="s">
        <v>4793</v>
      </c>
      <c r="C165" s="390" t="s">
        <v>4765</v>
      </c>
      <c r="D165" s="390" t="s">
        <v>193</v>
      </c>
      <c r="E165" s="390" t="s">
        <v>5005</v>
      </c>
      <c r="F165" s="390" t="s">
        <v>5079</v>
      </c>
      <c r="G165" s="389">
        <v>3222</v>
      </c>
      <c r="H165" s="379">
        <v>42461</v>
      </c>
      <c r="I165" s="387">
        <v>43179</v>
      </c>
      <c r="J165" s="34">
        <v>1</v>
      </c>
      <c r="K165" s="34">
        <v>0</v>
      </c>
      <c r="L165" s="34">
        <v>2018</v>
      </c>
    </row>
    <row r="166" spans="1:12" ht="12.75">
      <c r="A166" s="34" t="s">
        <v>4656</v>
      </c>
      <c r="B166" s="391" t="s">
        <v>4793</v>
      </c>
      <c r="C166" s="390" t="s">
        <v>4765</v>
      </c>
      <c r="D166" s="390" t="s">
        <v>4814</v>
      </c>
      <c r="E166" s="390" t="s">
        <v>5080</v>
      </c>
      <c r="F166" s="390" t="s">
        <v>5081</v>
      </c>
      <c r="G166" s="389">
        <v>2332</v>
      </c>
      <c r="H166" s="379">
        <v>42675</v>
      </c>
      <c r="I166" s="387">
        <v>43180</v>
      </c>
      <c r="J166" s="34">
        <v>1</v>
      </c>
      <c r="K166" s="34">
        <v>0</v>
      </c>
      <c r="L166" s="34">
        <v>2018</v>
      </c>
    </row>
    <row r="167" spans="1:12" ht="12.75">
      <c r="A167" s="34" t="s">
        <v>4656</v>
      </c>
      <c r="B167" s="391" t="s">
        <v>4779</v>
      </c>
      <c r="C167" s="390" t="s">
        <v>4765</v>
      </c>
      <c r="D167" s="390" t="s">
        <v>319</v>
      </c>
      <c r="E167" s="390" t="s">
        <v>4812</v>
      </c>
      <c r="F167" s="390" t="s">
        <v>5082</v>
      </c>
      <c r="G167" s="389">
        <v>3203</v>
      </c>
      <c r="H167" s="379">
        <v>42401</v>
      </c>
      <c r="I167" s="387">
        <v>43191</v>
      </c>
      <c r="J167" s="34">
        <v>1</v>
      </c>
      <c r="K167" s="34">
        <v>0</v>
      </c>
      <c r="L167" s="34">
        <v>2018</v>
      </c>
    </row>
    <row r="168" spans="1:12" ht="12.75">
      <c r="A168" s="34" t="s">
        <v>4656</v>
      </c>
      <c r="B168" s="391" t="s">
        <v>4779</v>
      </c>
      <c r="C168" s="390" t="s">
        <v>4765</v>
      </c>
      <c r="D168" s="390" t="s">
        <v>474</v>
      </c>
      <c r="E168" s="390" t="s">
        <v>4804</v>
      </c>
      <c r="F168" s="390" t="s">
        <v>5083</v>
      </c>
      <c r="G168" s="389">
        <v>2521</v>
      </c>
      <c r="H168" s="379">
        <v>42005</v>
      </c>
      <c r="I168" s="387">
        <v>43191</v>
      </c>
      <c r="J168" s="34">
        <v>1</v>
      </c>
      <c r="K168" s="34">
        <v>0</v>
      </c>
      <c r="L168" s="34">
        <v>2018</v>
      </c>
    </row>
    <row r="169" spans="1:12" ht="12.75">
      <c r="A169" s="34" t="s">
        <v>4656</v>
      </c>
      <c r="B169" s="391" t="s">
        <v>4793</v>
      </c>
      <c r="C169" s="390" t="s">
        <v>4765</v>
      </c>
      <c r="D169" s="390" t="s">
        <v>489</v>
      </c>
      <c r="E169" s="390" t="s">
        <v>5084</v>
      </c>
      <c r="F169" s="390" t="s">
        <v>5085</v>
      </c>
      <c r="G169" s="389">
        <v>3245</v>
      </c>
      <c r="H169" s="379">
        <v>42401</v>
      </c>
      <c r="I169" s="387">
        <v>43191</v>
      </c>
      <c r="J169" s="34">
        <v>1</v>
      </c>
      <c r="K169" s="34">
        <v>0</v>
      </c>
      <c r="L169" s="34">
        <v>2018</v>
      </c>
    </row>
    <row r="170" spans="1:12" ht="12.75">
      <c r="A170" s="34" t="s">
        <v>4656</v>
      </c>
      <c r="B170" s="391" t="s">
        <v>4779</v>
      </c>
      <c r="C170" s="390" t="s">
        <v>4765</v>
      </c>
      <c r="D170" s="390" t="s">
        <v>704</v>
      </c>
      <c r="E170" s="390" t="s">
        <v>4933</v>
      </c>
      <c r="F170" s="390" t="s">
        <v>5086</v>
      </c>
      <c r="G170" s="389">
        <v>2508</v>
      </c>
      <c r="H170" s="380">
        <v>41967</v>
      </c>
      <c r="I170" s="387">
        <v>43191</v>
      </c>
      <c r="J170" s="34">
        <v>1</v>
      </c>
      <c r="K170" s="34">
        <v>0</v>
      </c>
      <c r="L170" s="34">
        <v>2018</v>
      </c>
    </row>
    <row r="171" spans="1:12" ht="12.75">
      <c r="A171" s="34" t="s">
        <v>4656</v>
      </c>
      <c r="B171" s="391" t="s">
        <v>4779</v>
      </c>
      <c r="C171" s="390" t="s">
        <v>4765</v>
      </c>
      <c r="D171" s="390" t="s">
        <v>277</v>
      </c>
      <c r="E171" s="390" t="s">
        <v>4783</v>
      </c>
      <c r="F171" s="390" t="s">
        <v>5087</v>
      </c>
      <c r="G171" s="389">
        <v>3188</v>
      </c>
      <c r="H171" s="379">
        <v>42552</v>
      </c>
      <c r="I171" s="387">
        <v>43191</v>
      </c>
      <c r="J171" s="34">
        <v>1</v>
      </c>
      <c r="K171" s="34">
        <v>0</v>
      </c>
      <c r="L171" s="34">
        <v>2018</v>
      </c>
    </row>
    <row r="172" spans="1:12" ht="12.75">
      <c r="A172" s="34" t="s">
        <v>4656</v>
      </c>
      <c r="B172" s="391" t="s">
        <v>4779</v>
      </c>
      <c r="C172" s="390" t="s">
        <v>4765</v>
      </c>
      <c r="D172" s="390" t="s">
        <v>408</v>
      </c>
      <c r="E172" s="390" t="s">
        <v>4802</v>
      </c>
      <c r="F172" s="390" t="s">
        <v>4831</v>
      </c>
      <c r="G172" s="389">
        <v>2330</v>
      </c>
      <c r="H172" s="379">
        <v>42005</v>
      </c>
      <c r="I172" s="387">
        <v>43191</v>
      </c>
      <c r="J172" s="34">
        <v>1</v>
      </c>
      <c r="K172" s="34">
        <v>0</v>
      </c>
      <c r="L172" s="34">
        <v>2018</v>
      </c>
    </row>
    <row r="173" spans="1:12" ht="12.75">
      <c r="A173" s="34" t="s">
        <v>4656</v>
      </c>
      <c r="B173" s="391" t="s">
        <v>4793</v>
      </c>
      <c r="C173" s="390" t="s">
        <v>4765</v>
      </c>
      <c r="D173" s="390" t="s">
        <v>408</v>
      </c>
      <c r="E173" s="390" t="s">
        <v>4957</v>
      </c>
      <c r="F173" s="390" t="s">
        <v>5088</v>
      </c>
      <c r="G173" s="389">
        <v>2607</v>
      </c>
      <c r="H173" s="379">
        <v>42005</v>
      </c>
      <c r="I173" s="387">
        <v>43191</v>
      </c>
      <c r="J173" s="34">
        <v>1</v>
      </c>
      <c r="K173" s="34">
        <v>0</v>
      </c>
      <c r="L173" s="34">
        <v>2018</v>
      </c>
    </row>
    <row r="174" spans="1:12" ht="12.75">
      <c r="A174" s="34" t="s">
        <v>4656</v>
      </c>
      <c r="B174" s="391" t="s">
        <v>4779</v>
      </c>
      <c r="C174" s="390" t="s">
        <v>4765</v>
      </c>
      <c r="D174" s="390" t="s">
        <v>313</v>
      </c>
      <c r="E174" s="390" t="s">
        <v>4927</v>
      </c>
      <c r="F174" s="390" t="s">
        <v>5089</v>
      </c>
      <c r="G174" s="389">
        <v>3302</v>
      </c>
      <c r="H174" s="379">
        <v>42491</v>
      </c>
      <c r="I174" s="387">
        <v>43191</v>
      </c>
      <c r="J174" s="34">
        <v>1</v>
      </c>
      <c r="K174" s="34">
        <v>0</v>
      </c>
      <c r="L174" s="34">
        <v>2018</v>
      </c>
    </row>
    <row r="175" spans="1:12" ht="12.75">
      <c r="A175" s="34" t="s">
        <v>4656</v>
      </c>
      <c r="B175" s="391" t="s">
        <v>4793</v>
      </c>
      <c r="C175" s="390" t="s">
        <v>4765</v>
      </c>
      <c r="D175" s="390" t="s">
        <v>2679</v>
      </c>
      <c r="E175" s="390" t="s">
        <v>4990</v>
      </c>
      <c r="F175" s="390" t="s">
        <v>5090</v>
      </c>
      <c r="G175" s="390" t="s">
        <v>5091</v>
      </c>
      <c r="H175" s="379">
        <v>42767</v>
      </c>
      <c r="I175" s="387">
        <v>43201</v>
      </c>
      <c r="J175" s="34">
        <v>1</v>
      </c>
      <c r="K175" s="34">
        <v>0</v>
      </c>
      <c r="L175" s="34">
        <v>2018</v>
      </c>
    </row>
    <row r="176" spans="1:12" ht="12.75">
      <c r="A176" s="34" t="s">
        <v>4656</v>
      </c>
      <c r="B176" s="391" t="s">
        <v>4793</v>
      </c>
      <c r="C176" s="390" t="s">
        <v>4765</v>
      </c>
      <c r="D176" s="390" t="s">
        <v>282</v>
      </c>
      <c r="E176" s="390" t="s">
        <v>5015</v>
      </c>
      <c r="F176" s="390" t="s">
        <v>5092</v>
      </c>
      <c r="G176" s="389">
        <v>2604</v>
      </c>
      <c r="H176" s="380">
        <v>42296</v>
      </c>
      <c r="I176" s="387">
        <v>43201</v>
      </c>
      <c r="J176" s="34">
        <v>1</v>
      </c>
      <c r="K176" s="34">
        <v>0</v>
      </c>
      <c r="L176" s="34">
        <v>2018</v>
      </c>
    </row>
    <row r="177" spans="1:12" ht="12.75">
      <c r="A177" s="34" t="s">
        <v>4656</v>
      </c>
      <c r="B177" s="391" t="s">
        <v>4793</v>
      </c>
      <c r="C177" s="390" t="s">
        <v>4765</v>
      </c>
      <c r="D177" s="390" t="s">
        <v>198</v>
      </c>
      <c r="E177" s="390" t="s">
        <v>5093</v>
      </c>
      <c r="F177" s="390" t="s">
        <v>5094</v>
      </c>
      <c r="G177" s="390" t="s">
        <v>5095</v>
      </c>
      <c r="H177" s="379">
        <v>42933</v>
      </c>
      <c r="I177" s="387">
        <v>43202</v>
      </c>
      <c r="J177" s="34">
        <v>1</v>
      </c>
      <c r="K177" s="34">
        <v>1</v>
      </c>
      <c r="L177" s="34">
        <v>2018</v>
      </c>
    </row>
    <row r="178" spans="1:12" ht="12.75">
      <c r="A178" s="34" t="s">
        <v>4656</v>
      </c>
      <c r="B178" s="391" t="s">
        <v>4779</v>
      </c>
      <c r="C178" s="390" t="s">
        <v>4765</v>
      </c>
      <c r="D178" s="390" t="s">
        <v>117</v>
      </c>
      <c r="E178" s="390" t="s">
        <v>5096</v>
      </c>
      <c r="F178" s="390" t="s">
        <v>4839</v>
      </c>
      <c r="G178" s="389">
        <v>2469</v>
      </c>
      <c r="H178" s="379">
        <v>42005</v>
      </c>
      <c r="I178" s="387">
        <v>43203</v>
      </c>
      <c r="J178" s="34">
        <v>1</v>
      </c>
      <c r="K178" s="34">
        <v>0</v>
      </c>
      <c r="L178" s="34">
        <v>2018</v>
      </c>
    </row>
    <row r="179" spans="1:12" ht="12.75">
      <c r="A179" s="34" t="s">
        <v>4656</v>
      </c>
      <c r="B179" s="391" t="s">
        <v>4793</v>
      </c>
      <c r="C179" s="390" t="s">
        <v>4765</v>
      </c>
      <c r="D179" s="390" t="s">
        <v>170</v>
      </c>
      <c r="E179" s="390" t="s">
        <v>4963</v>
      </c>
      <c r="F179" s="390" t="s">
        <v>5097</v>
      </c>
      <c r="G179" s="389">
        <v>3092</v>
      </c>
      <c r="H179" s="379">
        <v>42339</v>
      </c>
      <c r="I179" s="387">
        <v>43203</v>
      </c>
      <c r="J179" s="34">
        <v>1</v>
      </c>
      <c r="K179" s="34">
        <v>0</v>
      </c>
      <c r="L179" s="34">
        <v>2018</v>
      </c>
    </row>
    <row r="180" spans="1:12" ht="12.75">
      <c r="A180" s="34" t="s">
        <v>4656</v>
      </c>
      <c r="B180" s="391" t="s">
        <v>4793</v>
      </c>
      <c r="C180" s="390" t="s">
        <v>4765</v>
      </c>
      <c r="D180" s="390" t="s">
        <v>3083</v>
      </c>
      <c r="E180" s="390" t="s">
        <v>4830</v>
      </c>
      <c r="F180" s="390" t="s">
        <v>5098</v>
      </c>
      <c r="G180" s="389">
        <v>3322</v>
      </c>
      <c r="H180" s="379">
        <v>42569</v>
      </c>
      <c r="I180" s="387">
        <v>43213</v>
      </c>
      <c r="J180" s="34">
        <v>1</v>
      </c>
      <c r="K180" s="34">
        <v>1</v>
      </c>
      <c r="L180" s="34">
        <v>2018</v>
      </c>
    </row>
    <row r="181" spans="1:12" ht="12.75">
      <c r="A181" s="34" t="s">
        <v>4656</v>
      </c>
      <c r="B181" s="391" t="s">
        <v>4793</v>
      </c>
      <c r="C181" s="390" t="s">
        <v>4765</v>
      </c>
      <c r="D181" s="390" t="s">
        <v>408</v>
      </c>
      <c r="E181" s="390" t="s">
        <v>4994</v>
      </c>
      <c r="F181" s="390" t="s">
        <v>5099</v>
      </c>
      <c r="G181" s="389">
        <v>2921</v>
      </c>
      <c r="H181" s="379">
        <v>42339</v>
      </c>
      <c r="I181" s="387">
        <v>43220</v>
      </c>
      <c r="J181" s="34">
        <v>1</v>
      </c>
      <c r="K181" s="34">
        <v>1</v>
      </c>
      <c r="L181" s="34">
        <v>2018</v>
      </c>
    </row>
    <row r="182" spans="1:12" ht="12.75">
      <c r="A182" s="34" t="s">
        <v>4656</v>
      </c>
      <c r="B182" s="391" t="s">
        <v>4793</v>
      </c>
      <c r="C182" s="390" t="s">
        <v>4765</v>
      </c>
      <c r="D182" s="390" t="s">
        <v>4823</v>
      </c>
      <c r="E182" s="390" t="s">
        <v>5100</v>
      </c>
      <c r="F182" s="390" t="s">
        <v>5101</v>
      </c>
      <c r="G182" s="389">
        <v>3406</v>
      </c>
      <c r="H182" s="379">
        <v>42736</v>
      </c>
      <c r="I182" s="387">
        <v>43220</v>
      </c>
      <c r="J182" s="34">
        <v>1</v>
      </c>
      <c r="K182" s="34">
        <v>1</v>
      </c>
      <c r="L182" s="34">
        <v>2018</v>
      </c>
    </row>
    <row r="183" spans="1:12" ht="12.75">
      <c r="A183" s="34" t="s">
        <v>4656</v>
      </c>
      <c r="B183" s="391" t="s">
        <v>4793</v>
      </c>
      <c r="C183" s="390" t="s">
        <v>4765</v>
      </c>
      <c r="D183" s="390" t="s">
        <v>319</v>
      </c>
      <c r="E183" s="390" t="s">
        <v>4810</v>
      </c>
      <c r="F183" s="390" t="s">
        <v>5102</v>
      </c>
      <c r="G183" s="393">
        <v>2477</v>
      </c>
      <c r="H183" s="379">
        <v>42446</v>
      </c>
      <c r="I183" s="387">
        <v>43221</v>
      </c>
      <c r="J183" s="34">
        <v>1</v>
      </c>
      <c r="K183" s="34">
        <v>0</v>
      </c>
      <c r="L183" s="34">
        <v>2018</v>
      </c>
    </row>
    <row r="184" spans="1:12" ht="12.75">
      <c r="A184" s="34" t="s">
        <v>4656</v>
      </c>
      <c r="B184" s="391" t="s">
        <v>4793</v>
      </c>
      <c r="C184" s="390" t="s">
        <v>4765</v>
      </c>
      <c r="D184" s="390" t="s">
        <v>1942</v>
      </c>
      <c r="E184" s="390" t="s">
        <v>4942</v>
      </c>
      <c r="F184" s="390" t="s">
        <v>5103</v>
      </c>
      <c r="G184" s="393">
        <v>2888</v>
      </c>
      <c r="H184" s="379">
        <v>42256</v>
      </c>
      <c r="I184" s="387">
        <v>43221</v>
      </c>
      <c r="J184" s="34">
        <v>1</v>
      </c>
      <c r="K184" s="34">
        <v>0</v>
      </c>
      <c r="L184" s="34">
        <v>2018</v>
      </c>
    </row>
    <row r="185" spans="1:12" ht="12.75">
      <c r="A185" s="34" t="s">
        <v>4656</v>
      </c>
      <c r="B185" s="394" t="s">
        <v>4779</v>
      </c>
      <c r="C185" s="394" t="s">
        <v>4765</v>
      </c>
      <c r="D185" s="394" t="s">
        <v>335</v>
      </c>
      <c r="E185" s="394" t="s">
        <v>4868</v>
      </c>
      <c r="F185" s="394" t="s">
        <v>5104</v>
      </c>
      <c r="G185" s="395">
        <v>3309</v>
      </c>
      <c r="H185" s="379">
        <v>42675</v>
      </c>
      <c r="I185" s="396">
        <v>43223</v>
      </c>
      <c r="J185" s="34">
        <v>1</v>
      </c>
      <c r="K185" s="34">
        <v>0</v>
      </c>
      <c r="L185" s="34">
        <v>2018</v>
      </c>
    </row>
    <row r="186" spans="1:12" ht="12.75">
      <c r="A186" s="34" t="s">
        <v>4656</v>
      </c>
      <c r="B186" s="394" t="s">
        <v>4793</v>
      </c>
      <c r="C186" s="394" t="s">
        <v>4765</v>
      </c>
      <c r="D186" s="394" t="s">
        <v>408</v>
      </c>
      <c r="E186" s="394" t="s">
        <v>5105</v>
      </c>
      <c r="F186" s="394" t="s">
        <v>5106</v>
      </c>
      <c r="G186" s="394" t="s">
        <v>5107</v>
      </c>
      <c r="H186" s="379">
        <v>42979</v>
      </c>
      <c r="I186" s="396">
        <v>43231</v>
      </c>
      <c r="J186" s="34">
        <v>1</v>
      </c>
      <c r="K186" s="34">
        <v>0</v>
      </c>
      <c r="L186" s="34">
        <v>2018</v>
      </c>
    </row>
    <row r="187" spans="1:12" ht="12.75">
      <c r="A187" s="34" t="s">
        <v>4656</v>
      </c>
      <c r="B187" s="394" t="s">
        <v>4793</v>
      </c>
      <c r="C187" s="394" t="s">
        <v>4765</v>
      </c>
      <c r="D187" s="394" t="s">
        <v>319</v>
      </c>
      <c r="E187" s="394" t="s">
        <v>5108</v>
      </c>
      <c r="F187" s="394" t="s">
        <v>5109</v>
      </c>
      <c r="G187" s="395">
        <v>3258</v>
      </c>
      <c r="H187" s="379">
        <v>42446</v>
      </c>
      <c r="I187" s="396">
        <v>43235</v>
      </c>
      <c r="J187" s="34">
        <v>1</v>
      </c>
      <c r="K187" s="34">
        <v>1</v>
      </c>
      <c r="L187" s="34">
        <v>2018</v>
      </c>
    </row>
    <row r="188" spans="1:12" ht="12.75">
      <c r="A188" s="34" t="s">
        <v>4656</v>
      </c>
      <c r="B188" s="394" t="s">
        <v>4779</v>
      </c>
      <c r="C188" s="394" t="s">
        <v>4765</v>
      </c>
      <c r="D188" s="394" t="s">
        <v>368</v>
      </c>
      <c r="E188" s="394" t="s">
        <v>4862</v>
      </c>
      <c r="F188" s="394" t="s">
        <v>5110</v>
      </c>
      <c r="G188" s="395">
        <v>3064</v>
      </c>
      <c r="H188" s="379">
        <v>42261</v>
      </c>
      <c r="I188" s="396">
        <v>43243</v>
      </c>
      <c r="J188" s="34">
        <v>1</v>
      </c>
      <c r="K188" s="34">
        <v>0</v>
      </c>
      <c r="L188" s="34">
        <v>2018</v>
      </c>
    </row>
    <row r="189" spans="1:12" ht="12.75">
      <c r="A189" s="34" t="s">
        <v>4656</v>
      </c>
      <c r="B189" s="377" t="s">
        <v>4793</v>
      </c>
      <c r="C189" s="377" t="s">
        <v>4765</v>
      </c>
      <c r="D189" s="377" t="s">
        <v>408</v>
      </c>
      <c r="E189" s="377" t="s">
        <v>5111</v>
      </c>
      <c r="F189" s="377" t="s">
        <v>4915</v>
      </c>
      <c r="G189" s="378">
        <v>3325</v>
      </c>
      <c r="H189" s="379">
        <v>42583</v>
      </c>
      <c r="I189" s="396">
        <v>43251</v>
      </c>
      <c r="J189" s="34">
        <v>1</v>
      </c>
      <c r="K189" s="34">
        <v>0</v>
      </c>
      <c r="L189" s="34">
        <v>2018</v>
      </c>
    </row>
    <row r="190" spans="1:12" ht="12.75">
      <c r="A190" s="34" t="s">
        <v>4656</v>
      </c>
      <c r="B190" s="394" t="s">
        <v>4793</v>
      </c>
      <c r="C190" s="394" t="s">
        <v>4765</v>
      </c>
      <c r="D190" s="394" t="s">
        <v>1942</v>
      </c>
      <c r="E190" s="394" t="s">
        <v>4940</v>
      </c>
      <c r="F190" s="394" t="s">
        <v>5112</v>
      </c>
      <c r="G190" s="394" t="s">
        <v>5113</v>
      </c>
      <c r="H190" s="379">
        <v>42948</v>
      </c>
      <c r="I190" s="396">
        <v>43252</v>
      </c>
      <c r="J190" s="34">
        <v>1</v>
      </c>
      <c r="K190" s="34">
        <v>0</v>
      </c>
      <c r="L190" s="34">
        <v>2018</v>
      </c>
    </row>
    <row r="191" spans="1:12" ht="12.75">
      <c r="A191" s="34" t="s">
        <v>4656</v>
      </c>
      <c r="B191" s="394" t="s">
        <v>4793</v>
      </c>
      <c r="C191" s="394" t="s">
        <v>4765</v>
      </c>
      <c r="D191" s="394" t="s">
        <v>4814</v>
      </c>
      <c r="E191" s="394" t="s">
        <v>4888</v>
      </c>
      <c r="F191" s="394" t="s">
        <v>5114</v>
      </c>
      <c r="G191" s="395">
        <v>3235</v>
      </c>
      <c r="H191" s="379">
        <v>42430</v>
      </c>
      <c r="I191" s="396">
        <v>43252</v>
      </c>
      <c r="J191" s="34">
        <v>1</v>
      </c>
      <c r="K191" s="34">
        <v>1</v>
      </c>
      <c r="L191" s="34">
        <v>2018</v>
      </c>
    </row>
    <row r="192" spans="1:12" ht="12.75">
      <c r="A192" s="34" t="s">
        <v>4656</v>
      </c>
      <c r="B192" s="394" t="s">
        <v>4793</v>
      </c>
      <c r="C192" s="394" t="s">
        <v>4765</v>
      </c>
      <c r="D192" s="394" t="s">
        <v>319</v>
      </c>
      <c r="E192" s="394" t="s">
        <v>5115</v>
      </c>
      <c r="F192" s="394" t="s">
        <v>5116</v>
      </c>
      <c r="G192" s="395">
        <v>3291</v>
      </c>
      <c r="H192" s="379">
        <v>42598</v>
      </c>
      <c r="I192" s="396">
        <v>43262</v>
      </c>
      <c r="J192" s="34">
        <v>1</v>
      </c>
      <c r="K192" s="34">
        <v>0</v>
      </c>
      <c r="L192" s="34">
        <v>2018</v>
      </c>
    </row>
    <row r="193" spans="1:12" ht="12.75">
      <c r="A193" s="34" t="s">
        <v>4656</v>
      </c>
      <c r="B193" s="394" t="s">
        <v>4793</v>
      </c>
      <c r="C193" s="394" t="s">
        <v>4765</v>
      </c>
      <c r="D193" s="394" t="s">
        <v>198</v>
      </c>
      <c r="E193" s="394" t="s">
        <v>5019</v>
      </c>
      <c r="F193" s="394" t="s">
        <v>5117</v>
      </c>
      <c r="G193" s="395">
        <v>2789</v>
      </c>
      <c r="H193" s="379">
        <v>42339</v>
      </c>
      <c r="I193" s="396">
        <v>43282</v>
      </c>
      <c r="J193" s="34">
        <v>1</v>
      </c>
      <c r="K193" s="34">
        <v>0</v>
      </c>
      <c r="L193" s="34">
        <v>2018</v>
      </c>
    </row>
    <row r="194" spans="1:12" ht="12.75">
      <c r="A194" s="34" t="s">
        <v>4656</v>
      </c>
      <c r="B194" s="394" t="s">
        <v>4793</v>
      </c>
      <c r="C194" s="394" t="s">
        <v>4765</v>
      </c>
      <c r="D194" s="394" t="s">
        <v>4823</v>
      </c>
      <c r="E194" s="394" t="s">
        <v>5021</v>
      </c>
      <c r="F194" s="394" t="s">
        <v>5118</v>
      </c>
      <c r="G194" s="395">
        <v>2641</v>
      </c>
      <c r="H194" s="379">
        <v>42309</v>
      </c>
      <c r="I194" s="396">
        <v>43406</v>
      </c>
      <c r="J194" s="34">
        <v>1</v>
      </c>
      <c r="K194" s="34">
        <v>0</v>
      </c>
      <c r="L194" s="34">
        <v>2018</v>
      </c>
    </row>
    <row r="195" spans="1:12" ht="12.75">
      <c r="A195" s="34" t="s">
        <v>4656</v>
      </c>
      <c r="B195" s="394" t="s">
        <v>4779</v>
      </c>
      <c r="C195" s="394" t="s">
        <v>4765</v>
      </c>
      <c r="D195" s="394" t="s">
        <v>225</v>
      </c>
      <c r="E195" s="394" t="s">
        <v>4856</v>
      </c>
      <c r="F195" s="394" t="s">
        <v>4857</v>
      </c>
      <c r="G195" s="395">
        <v>2515</v>
      </c>
      <c r="H195" s="379">
        <v>42036</v>
      </c>
      <c r="I195" s="396">
        <v>43252</v>
      </c>
      <c r="J195" s="34">
        <v>1</v>
      </c>
      <c r="K195" s="34">
        <v>0</v>
      </c>
      <c r="L195" s="34">
        <v>2018</v>
      </c>
    </row>
    <row r="196" spans="1:12" ht="12.75">
      <c r="A196" s="34" t="s">
        <v>4656</v>
      </c>
      <c r="B196" s="394" t="s">
        <v>4793</v>
      </c>
      <c r="C196" s="394" t="s">
        <v>4765</v>
      </c>
      <c r="D196" s="394" t="s">
        <v>474</v>
      </c>
      <c r="E196" s="394" t="s">
        <v>4800</v>
      </c>
      <c r="F196" s="394" t="s">
        <v>5119</v>
      </c>
      <c r="G196" s="395">
        <v>2836</v>
      </c>
      <c r="H196" s="379">
        <v>42005</v>
      </c>
      <c r="I196" s="396">
        <v>43252</v>
      </c>
      <c r="J196" s="34">
        <v>1</v>
      </c>
      <c r="K196" s="34">
        <v>0</v>
      </c>
      <c r="L196" s="34">
        <v>2018</v>
      </c>
    </row>
    <row r="197" spans="1:12" ht="12.75">
      <c r="A197" s="34" t="s">
        <v>4656</v>
      </c>
      <c r="B197" s="394" t="s">
        <v>4793</v>
      </c>
      <c r="C197" s="394" t="s">
        <v>4765</v>
      </c>
      <c r="D197" s="394" t="s">
        <v>489</v>
      </c>
      <c r="E197" s="394" t="s">
        <v>5120</v>
      </c>
      <c r="F197" s="394" t="s">
        <v>5121</v>
      </c>
      <c r="G197" s="395">
        <v>2141</v>
      </c>
      <c r="H197" s="379">
        <v>42614</v>
      </c>
      <c r="I197" s="396">
        <v>43413</v>
      </c>
      <c r="J197" s="34">
        <v>1</v>
      </c>
      <c r="K197" s="34">
        <v>0</v>
      </c>
      <c r="L197" s="34">
        <v>2018</v>
      </c>
    </row>
    <row r="198" spans="1:12" ht="12.75">
      <c r="A198" s="34" t="s">
        <v>4656</v>
      </c>
      <c r="B198" s="394" t="s">
        <v>4793</v>
      </c>
      <c r="C198" s="394" t="s">
        <v>4765</v>
      </c>
      <c r="D198" s="394" t="s">
        <v>489</v>
      </c>
      <c r="E198" s="394" t="s">
        <v>5122</v>
      </c>
      <c r="F198" s="394" t="s">
        <v>5123</v>
      </c>
      <c r="G198" s="395">
        <v>2608</v>
      </c>
      <c r="H198" s="379">
        <v>42095</v>
      </c>
      <c r="I198" s="397">
        <v>43282</v>
      </c>
      <c r="J198" s="34">
        <v>1</v>
      </c>
      <c r="K198" s="34">
        <v>1</v>
      </c>
      <c r="L198" s="34">
        <v>2018</v>
      </c>
    </row>
    <row r="199" spans="1:12" ht="12.75">
      <c r="A199" s="34" t="s">
        <v>4656</v>
      </c>
      <c r="B199" s="394" t="s">
        <v>4793</v>
      </c>
      <c r="C199" s="394" t="s">
        <v>4765</v>
      </c>
      <c r="D199" s="394" t="s">
        <v>537</v>
      </c>
      <c r="E199" s="394" t="s">
        <v>5124</v>
      </c>
      <c r="F199" s="394" t="s">
        <v>4820</v>
      </c>
      <c r="G199" s="395">
        <v>2413</v>
      </c>
      <c r="H199" s="379">
        <v>42583</v>
      </c>
      <c r="I199" s="398">
        <v>43313</v>
      </c>
      <c r="J199" s="34">
        <v>1</v>
      </c>
      <c r="K199" s="34">
        <v>0</v>
      </c>
      <c r="L199" s="34">
        <v>2018</v>
      </c>
    </row>
    <row r="200" spans="1:12" ht="12.75">
      <c r="A200" s="34" t="s">
        <v>4656</v>
      </c>
      <c r="B200" s="394" t="s">
        <v>4793</v>
      </c>
      <c r="C200" s="394" t="s">
        <v>4765</v>
      </c>
      <c r="D200" s="394" t="s">
        <v>537</v>
      </c>
      <c r="E200" s="394" t="s">
        <v>5125</v>
      </c>
      <c r="F200" s="394" t="s">
        <v>5126</v>
      </c>
      <c r="G200" s="395">
        <v>2448</v>
      </c>
      <c r="H200" s="379">
        <v>42401</v>
      </c>
      <c r="I200" s="399">
        <v>43263</v>
      </c>
      <c r="J200" s="34">
        <v>1</v>
      </c>
      <c r="K200" s="34">
        <v>0</v>
      </c>
      <c r="L200" s="34">
        <v>2018</v>
      </c>
    </row>
    <row r="201" spans="1:12" ht="12.75">
      <c r="A201" s="34" t="s">
        <v>4656</v>
      </c>
      <c r="B201" s="394" t="s">
        <v>4793</v>
      </c>
      <c r="C201" s="394" t="s">
        <v>4765</v>
      </c>
      <c r="D201" s="394" t="s">
        <v>1942</v>
      </c>
      <c r="E201" s="394" t="s">
        <v>4846</v>
      </c>
      <c r="F201" s="394" t="s">
        <v>5127</v>
      </c>
      <c r="G201" s="395">
        <v>2816</v>
      </c>
      <c r="H201" s="379">
        <v>41974</v>
      </c>
      <c r="I201" s="400">
        <v>43418</v>
      </c>
      <c r="J201" s="34">
        <v>1</v>
      </c>
      <c r="K201" s="34">
        <v>0</v>
      </c>
      <c r="L201" s="34">
        <v>2018</v>
      </c>
    </row>
    <row r="202" spans="1:12" ht="12.75">
      <c r="A202" s="34" t="s">
        <v>4656</v>
      </c>
      <c r="B202" s="394" t="s">
        <v>4793</v>
      </c>
      <c r="C202" s="394" t="s">
        <v>4765</v>
      </c>
      <c r="D202" s="394" t="s">
        <v>277</v>
      </c>
      <c r="E202" s="394" t="s">
        <v>4976</v>
      </c>
      <c r="F202" s="394" t="s">
        <v>5128</v>
      </c>
      <c r="G202" s="394" t="s">
        <v>5129</v>
      </c>
      <c r="H202" s="379">
        <v>42803</v>
      </c>
      <c r="I202" s="396">
        <v>43282</v>
      </c>
      <c r="J202" s="34">
        <v>1</v>
      </c>
      <c r="K202" s="34">
        <v>0</v>
      </c>
      <c r="L202" s="34">
        <v>2018</v>
      </c>
    </row>
    <row r="203" spans="1:12" ht="12.75">
      <c r="A203" s="34" t="s">
        <v>4656</v>
      </c>
      <c r="B203" s="394" t="s">
        <v>4793</v>
      </c>
      <c r="C203" s="394" t="s">
        <v>4765</v>
      </c>
      <c r="D203" s="394" t="s">
        <v>277</v>
      </c>
      <c r="E203" s="394" t="s">
        <v>5047</v>
      </c>
      <c r="F203" s="394" t="s">
        <v>5130</v>
      </c>
      <c r="G203" s="395">
        <v>2946</v>
      </c>
      <c r="H203" s="379">
        <v>42370</v>
      </c>
      <c r="I203" s="396">
        <v>43466</v>
      </c>
      <c r="J203" s="34">
        <v>1</v>
      </c>
      <c r="K203" s="34">
        <v>1</v>
      </c>
      <c r="L203" s="34">
        <v>2018</v>
      </c>
    </row>
    <row r="204" spans="1:12" ht="12.75">
      <c r="A204" s="34" t="s">
        <v>4656</v>
      </c>
      <c r="B204" s="394" t="s">
        <v>4779</v>
      </c>
      <c r="C204" s="394" t="s">
        <v>4765</v>
      </c>
      <c r="D204" s="394" t="s">
        <v>1039</v>
      </c>
      <c r="E204" s="394" t="s">
        <v>4882</v>
      </c>
      <c r="F204" s="394" t="s">
        <v>4883</v>
      </c>
      <c r="G204" s="395">
        <v>2635</v>
      </c>
      <c r="H204" s="379">
        <v>42044</v>
      </c>
      <c r="I204" s="398">
        <v>43320</v>
      </c>
      <c r="J204" s="34">
        <v>1</v>
      </c>
      <c r="K204" s="34">
        <v>0</v>
      </c>
      <c r="L204" s="34">
        <v>2018</v>
      </c>
    </row>
    <row r="205" spans="1:12" ht="12.75">
      <c r="A205" s="34" t="s">
        <v>4656</v>
      </c>
      <c r="B205" s="394" t="s">
        <v>4793</v>
      </c>
      <c r="C205" s="394" t="s">
        <v>4765</v>
      </c>
      <c r="D205" s="394" t="s">
        <v>1039</v>
      </c>
      <c r="E205" s="394" t="s">
        <v>4986</v>
      </c>
      <c r="F205" s="394" t="s">
        <v>5131</v>
      </c>
      <c r="G205" s="395">
        <v>2892</v>
      </c>
      <c r="H205" s="379">
        <v>42186</v>
      </c>
      <c r="I205" s="396">
        <v>43355</v>
      </c>
      <c r="J205" s="34">
        <v>1</v>
      </c>
      <c r="K205" s="34">
        <v>0</v>
      </c>
      <c r="L205" s="34">
        <v>2018</v>
      </c>
    </row>
    <row r="206" spans="1:12" ht="12.75">
      <c r="A206" s="34" t="s">
        <v>4656</v>
      </c>
      <c r="B206" s="394" t="s">
        <v>4779</v>
      </c>
      <c r="C206" s="394" t="s">
        <v>4765</v>
      </c>
      <c r="D206" s="394" t="s">
        <v>122</v>
      </c>
      <c r="E206" s="394" t="s">
        <v>4904</v>
      </c>
      <c r="F206" s="394" t="s">
        <v>5132</v>
      </c>
      <c r="G206" s="395">
        <v>3215</v>
      </c>
      <c r="H206" s="379">
        <v>42401</v>
      </c>
      <c r="I206" s="396">
        <v>43252</v>
      </c>
      <c r="J206" s="34">
        <v>1</v>
      </c>
      <c r="K206" s="34">
        <v>0</v>
      </c>
      <c r="L206" s="34">
        <v>2018</v>
      </c>
    </row>
    <row r="207" spans="1:12" ht="12.75">
      <c r="A207" s="34" t="s">
        <v>4656</v>
      </c>
      <c r="B207" s="394" t="s">
        <v>4793</v>
      </c>
      <c r="C207" s="394" t="s">
        <v>4765</v>
      </c>
      <c r="D207" s="394" t="s">
        <v>122</v>
      </c>
      <c r="E207" s="394" t="s">
        <v>4878</v>
      </c>
      <c r="F207" s="394" t="s">
        <v>5133</v>
      </c>
      <c r="G207" s="394" t="s">
        <v>5134</v>
      </c>
      <c r="H207" s="379">
        <v>43070</v>
      </c>
      <c r="I207" s="398">
        <v>43264</v>
      </c>
      <c r="J207" s="34">
        <v>1</v>
      </c>
      <c r="K207" s="34">
        <v>0</v>
      </c>
      <c r="L207" s="34">
        <v>2018</v>
      </c>
    </row>
    <row r="208" spans="1:12" ht="12.75">
      <c r="A208" s="34" t="s">
        <v>4656</v>
      </c>
      <c r="B208" s="394" t="s">
        <v>4793</v>
      </c>
      <c r="C208" s="394" t="s">
        <v>4765</v>
      </c>
      <c r="D208" s="394" t="s">
        <v>122</v>
      </c>
      <c r="E208" s="394" t="s">
        <v>5135</v>
      </c>
      <c r="F208" s="394" t="s">
        <v>5136</v>
      </c>
      <c r="G208" s="395">
        <v>3269</v>
      </c>
      <c r="H208" s="379">
        <v>42737</v>
      </c>
      <c r="I208" s="396">
        <v>43469</v>
      </c>
      <c r="J208" s="34">
        <v>1</v>
      </c>
      <c r="K208" s="34">
        <v>1</v>
      </c>
      <c r="L208" s="34">
        <v>2018</v>
      </c>
    </row>
    <row r="209" spans="1:12" ht="12.75">
      <c r="A209" s="34" t="s">
        <v>4656</v>
      </c>
      <c r="B209" s="394" t="s">
        <v>4779</v>
      </c>
      <c r="C209" s="394" t="s">
        <v>4765</v>
      </c>
      <c r="D209" s="394" t="s">
        <v>4916</v>
      </c>
      <c r="E209" s="394" t="s">
        <v>5039</v>
      </c>
      <c r="F209" s="394" t="s">
        <v>5137</v>
      </c>
      <c r="G209" s="395">
        <v>2705</v>
      </c>
      <c r="H209" s="379">
        <v>41974</v>
      </c>
      <c r="I209" s="400">
        <v>43445</v>
      </c>
      <c r="J209" s="34">
        <v>1</v>
      </c>
      <c r="K209" s="34">
        <v>0</v>
      </c>
      <c r="L209" s="34">
        <v>2018</v>
      </c>
    </row>
    <row r="210" spans="1:12" ht="12.75">
      <c r="A210" s="34" t="s">
        <v>4656</v>
      </c>
      <c r="B210" s="394" t="s">
        <v>4793</v>
      </c>
      <c r="C210" s="394" t="s">
        <v>4765</v>
      </c>
      <c r="D210" s="394" t="s">
        <v>479</v>
      </c>
      <c r="E210" s="394" t="s">
        <v>5138</v>
      </c>
      <c r="F210" s="394" t="s">
        <v>5139</v>
      </c>
      <c r="G210" s="394" t="s">
        <v>5140</v>
      </c>
      <c r="H210" s="379">
        <v>42826</v>
      </c>
      <c r="I210" s="396">
        <v>43266</v>
      </c>
      <c r="J210" s="34">
        <v>1</v>
      </c>
      <c r="K210" s="34">
        <v>1</v>
      </c>
      <c r="L210" s="34">
        <v>2018</v>
      </c>
    </row>
    <row r="211" spans="1:12" ht="12.75">
      <c r="A211" s="34" t="s">
        <v>4656</v>
      </c>
      <c r="B211" s="401" t="s">
        <v>4793</v>
      </c>
      <c r="C211" s="401" t="s">
        <v>4765</v>
      </c>
      <c r="D211" s="401" t="s">
        <v>479</v>
      </c>
      <c r="E211" s="401" t="s">
        <v>4980</v>
      </c>
      <c r="F211" s="401" t="s">
        <v>5141</v>
      </c>
      <c r="G211" s="402">
        <v>2540</v>
      </c>
      <c r="H211" s="403">
        <v>42036</v>
      </c>
      <c r="I211" s="404">
        <v>43435</v>
      </c>
      <c r="J211" s="34">
        <v>1</v>
      </c>
      <c r="K211" s="34">
        <v>0</v>
      </c>
      <c r="L211" s="34">
        <v>2018</v>
      </c>
    </row>
    <row r="212" spans="1:12" ht="12.75">
      <c r="A212" s="34" t="s">
        <v>4656</v>
      </c>
      <c r="B212" s="405" t="s">
        <v>4793</v>
      </c>
      <c r="C212" s="405" t="s">
        <v>4765</v>
      </c>
      <c r="D212" s="405" t="s">
        <v>479</v>
      </c>
      <c r="E212" s="405" t="s">
        <v>4796</v>
      </c>
      <c r="F212" s="405" t="s">
        <v>5142</v>
      </c>
      <c r="G212" s="406">
        <v>2943</v>
      </c>
      <c r="H212" s="407">
        <v>42430</v>
      </c>
      <c r="I212" s="408">
        <v>43398</v>
      </c>
      <c r="J212" s="34">
        <v>1</v>
      </c>
      <c r="K212" s="34">
        <v>1</v>
      </c>
      <c r="L212" s="34">
        <v>2018</v>
      </c>
    </row>
    <row r="213" spans="1:12" ht="12.75">
      <c r="A213" s="34" t="s">
        <v>4656</v>
      </c>
      <c r="B213" s="394" t="s">
        <v>4793</v>
      </c>
      <c r="C213" s="394" t="s">
        <v>4765</v>
      </c>
      <c r="D213" s="394" t="s">
        <v>408</v>
      </c>
      <c r="E213" s="394" t="s">
        <v>4854</v>
      </c>
      <c r="F213" s="394" t="s">
        <v>5143</v>
      </c>
      <c r="G213" s="394" t="s">
        <v>5144</v>
      </c>
      <c r="H213" s="380">
        <v>43062</v>
      </c>
      <c r="I213" s="396">
        <v>43344</v>
      </c>
      <c r="J213" s="34">
        <v>1</v>
      </c>
      <c r="K213" s="34">
        <v>1</v>
      </c>
      <c r="L213" s="34">
        <v>2018</v>
      </c>
    </row>
    <row r="214" spans="1:12" ht="12.75">
      <c r="A214" s="34" t="s">
        <v>4656</v>
      </c>
      <c r="B214" s="394" t="s">
        <v>4793</v>
      </c>
      <c r="C214" s="394" t="s">
        <v>4765</v>
      </c>
      <c r="D214" s="394" t="s">
        <v>704</v>
      </c>
      <c r="E214" s="394" t="s">
        <v>4894</v>
      </c>
      <c r="F214" s="394" t="s">
        <v>5145</v>
      </c>
      <c r="G214" s="395">
        <v>2909</v>
      </c>
      <c r="H214" s="379">
        <v>42370</v>
      </c>
      <c r="I214" s="400">
        <v>43462</v>
      </c>
      <c r="J214" s="34">
        <v>1</v>
      </c>
      <c r="K214" s="34">
        <v>0</v>
      </c>
      <c r="L214" s="34">
        <v>2018</v>
      </c>
    </row>
    <row r="215" spans="1:12" ht="12.75">
      <c r="A215" s="34" t="s">
        <v>4656</v>
      </c>
      <c r="B215" s="405" t="s">
        <v>4793</v>
      </c>
      <c r="C215" s="405" t="s">
        <v>4765</v>
      </c>
      <c r="D215" s="405" t="s">
        <v>368</v>
      </c>
      <c r="E215" s="405" t="s">
        <v>5031</v>
      </c>
      <c r="F215" s="405" t="s">
        <v>5146</v>
      </c>
      <c r="G215" s="406">
        <v>2811</v>
      </c>
      <c r="H215" s="407">
        <v>42064</v>
      </c>
      <c r="I215" s="409">
        <v>43405</v>
      </c>
      <c r="J215" s="34">
        <v>1</v>
      </c>
      <c r="K215" s="34">
        <v>1</v>
      </c>
      <c r="L215" s="34">
        <v>2018</v>
      </c>
    </row>
  </sheetData>
  <autoFilter ref="A1:K215">
    <filterColumn colId="0">
      <filters>
        <filter val="SP2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"/>
  <sheetViews>
    <sheetView workbookViewId="0"/>
  </sheetViews>
  <sheetFormatPr baseColWidth="10" defaultColWidth="12.5703125" defaultRowHeight="15.75" customHeight="1"/>
  <sheetData>
    <row r="1" spans="1:16">
      <c r="A1" s="322" t="s">
        <v>5147</v>
      </c>
    </row>
    <row r="3" spans="1:16">
      <c r="A3" s="322" t="s">
        <v>5148</v>
      </c>
      <c r="F3" s="322" t="s">
        <v>5149</v>
      </c>
      <c r="K3" s="322" t="s">
        <v>5150</v>
      </c>
    </row>
    <row r="4" spans="1:16">
      <c r="A4" s="410" t="s">
        <v>5151</v>
      </c>
      <c r="B4" s="410" t="s">
        <v>649</v>
      </c>
      <c r="C4" s="410" t="s">
        <v>650</v>
      </c>
      <c r="D4" s="410" t="s">
        <v>4771</v>
      </c>
      <c r="F4" s="410" t="s">
        <v>5151</v>
      </c>
      <c r="G4" s="410" t="s">
        <v>649</v>
      </c>
      <c r="H4" s="410" t="s">
        <v>650</v>
      </c>
      <c r="I4" s="410" t="s">
        <v>4771</v>
      </c>
      <c r="K4" s="410" t="s">
        <v>5151</v>
      </c>
      <c r="L4" s="410" t="s">
        <v>649</v>
      </c>
      <c r="M4" s="410" t="s">
        <v>650</v>
      </c>
      <c r="N4" s="410" t="s">
        <v>4771</v>
      </c>
    </row>
    <row r="5" spans="1:16">
      <c r="A5" s="410">
        <v>2010</v>
      </c>
      <c r="B5" s="411">
        <f>'Nombrados Vigentes'!B15</f>
        <v>27</v>
      </c>
      <c r="C5" s="411">
        <f>'Nombrados Vigentes'!C15</f>
        <v>147</v>
      </c>
      <c r="D5" s="411">
        <f t="shared" ref="D5:D8" si="0">SUM(B5:C5)</f>
        <v>174</v>
      </c>
      <c r="F5" s="410">
        <v>2010</v>
      </c>
      <c r="G5" s="410">
        <v>22</v>
      </c>
      <c r="H5" s="410">
        <v>37</v>
      </c>
      <c r="I5" s="411">
        <f t="shared" ref="I5:I8" si="1">SUM(G5:H5)</f>
        <v>59</v>
      </c>
      <c r="K5" s="410">
        <v>2010</v>
      </c>
      <c r="L5" s="412">
        <f t="shared" ref="L5:N5" si="2">G5/B5</f>
        <v>0.81481481481481477</v>
      </c>
      <c r="M5" s="412">
        <f t="shared" si="2"/>
        <v>0.25170068027210885</v>
      </c>
      <c r="N5" s="412">
        <f t="shared" si="2"/>
        <v>0.33908045977011492</v>
      </c>
    </row>
    <row r="6" spans="1:16">
      <c r="A6" s="410">
        <v>2014</v>
      </c>
      <c r="B6" s="411">
        <f>'Nombrados Vigentes'!B16</f>
        <v>24</v>
      </c>
      <c r="C6" s="411">
        <f>'Nombrados Vigentes'!C16</f>
        <v>170</v>
      </c>
      <c r="D6" s="411">
        <f t="shared" si="0"/>
        <v>194</v>
      </c>
      <c r="F6" s="410">
        <v>2014</v>
      </c>
      <c r="G6" s="410">
        <v>22</v>
      </c>
      <c r="H6" s="410">
        <v>71</v>
      </c>
      <c r="I6" s="411">
        <f t="shared" si="1"/>
        <v>93</v>
      </c>
      <c r="K6" s="410">
        <v>2014</v>
      </c>
      <c r="L6" s="412">
        <f t="shared" ref="L6:N6" si="3">G6/B6</f>
        <v>0.91666666666666663</v>
      </c>
      <c r="M6" s="412">
        <f t="shared" si="3"/>
        <v>0.41764705882352943</v>
      </c>
      <c r="N6" s="412">
        <f t="shared" si="3"/>
        <v>0.47938144329896909</v>
      </c>
    </row>
    <row r="7" spans="1:16">
      <c r="A7" s="410">
        <v>2018</v>
      </c>
      <c r="B7" s="411">
        <f>'Nombrados Vigentes'!B17</f>
        <v>27</v>
      </c>
      <c r="C7" s="411">
        <f>'Nombrados Vigentes'!C17</f>
        <v>189</v>
      </c>
      <c r="D7" s="411">
        <f t="shared" si="0"/>
        <v>216</v>
      </c>
      <c r="F7" s="410">
        <v>2018</v>
      </c>
      <c r="G7" s="410">
        <v>18</v>
      </c>
      <c r="H7" s="410">
        <v>44</v>
      </c>
      <c r="I7" s="411">
        <f t="shared" si="1"/>
        <v>62</v>
      </c>
      <c r="K7" s="410">
        <v>2018</v>
      </c>
      <c r="L7" s="412">
        <f t="shared" ref="L7:N7" si="4">G7/B7</f>
        <v>0.66666666666666663</v>
      </c>
      <c r="M7" s="412">
        <f t="shared" si="4"/>
        <v>0.23280423280423279</v>
      </c>
      <c r="N7" s="412">
        <f t="shared" si="4"/>
        <v>0.28703703703703703</v>
      </c>
    </row>
    <row r="8" spans="1:16">
      <c r="A8" s="410">
        <v>2022</v>
      </c>
      <c r="B8" s="411">
        <f>'Nombrados Vigentes'!B18</f>
        <v>25</v>
      </c>
      <c r="C8" s="411">
        <f>'Nombrados Vigentes'!C18</f>
        <v>174</v>
      </c>
      <c r="D8" s="411">
        <f t="shared" si="0"/>
        <v>199</v>
      </c>
      <c r="F8" s="410">
        <v>2022</v>
      </c>
      <c r="G8" s="410">
        <v>11</v>
      </c>
      <c r="H8" s="410">
        <v>3</v>
      </c>
      <c r="I8" s="411">
        <f t="shared" si="1"/>
        <v>14</v>
      </c>
      <c r="K8" s="410">
        <v>2022</v>
      </c>
      <c r="L8" s="412">
        <f t="shared" ref="L8:N8" si="5">G8/B8</f>
        <v>0.44</v>
      </c>
      <c r="M8" s="412">
        <f t="shared" si="5"/>
        <v>1.7241379310344827E-2</v>
      </c>
      <c r="N8" s="412">
        <f t="shared" si="5"/>
        <v>7.0351758793969849E-2</v>
      </c>
    </row>
    <row r="14" spans="1:16">
      <c r="A14" s="322" t="s">
        <v>5152</v>
      </c>
    </row>
    <row r="15" spans="1:16">
      <c r="A15" s="322"/>
      <c r="B15" s="410"/>
      <c r="K15" s="322"/>
    </row>
    <row r="16" spans="1:16">
      <c r="A16" s="410" t="s">
        <v>5151</v>
      </c>
      <c r="B16" s="323" t="s">
        <v>5148</v>
      </c>
      <c r="C16" s="413" t="s">
        <v>5153</v>
      </c>
      <c r="D16" s="413" t="s">
        <v>5154</v>
      </c>
      <c r="E16" s="34" t="s">
        <v>4678</v>
      </c>
      <c r="F16" s="34" t="s">
        <v>4658</v>
      </c>
      <c r="G16" s="34" t="s">
        <v>651</v>
      </c>
      <c r="K16" s="410"/>
      <c r="L16" s="413" t="s">
        <v>5153</v>
      </c>
      <c r="M16" s="413" t="s">
        <v>5154</v>
      </c>
      <c r="N16" s="34" t="s">
        <v>4678</v>
      </c>
      <c r="O16" s="34" t="s">
        <v>4658</v>
      </c>
      <c r="P16" s="34" t="s">
        <v>651</v>
      </c>
    </row>
    <row r="17" spans="1:16">
      <c r="A17" s="410">
        <v>2010</v>
      </c>
      <c r="B17" s="410">
        <v>61</v>
      </c>
      <c r="C17" s="410">
        <v>27</v>
      </c>
      <c r="D17" s="410">
        <v>19</v>
      </c>
      <c r="E17" s="34">
        <v>12</v>
      </c>
      <c r="F17" s="34">
        <v>0</v>
      </c>
      <c r="G17" s="95">
        <f t="shared" ref="G17:G20" si="6">SUM(C17:F17)</f>
        <v>58</v>
      </c>
      <c r="K17" s="410"/>
      <c r="L17" s="412">
        <f t="shared" ref="L17:P17" si="7">C17/$B17</f>
        <v>0.44262295081967212</v>
      </c>
      <c r="M17" s="412">
        <f t="shared" si="7"/>
        <v>0.31147540983606559</v>
      </c>
      <c r="N17" s="412">
        <f t="shared" si="7"/>
        <v>0.19672131147540983</v>
      </c>
      <c r="O17" s="412">
        <f t="shared" si="7"/>
        <v>0</v>
      </c>
      <c r="P17" s="412">
        <f t="shared" si="7"/>
        <v>0.95081967213114749</v>
      </c>
    </row>
    <row r="18" spans="1:16">
      <c r="A18" s="410">
        <v>2014</v>
      </c>
      <c r="B18" s="410">
        <v>63</v>
      </c>
      <c r="C18" s="410">
        <f t="array" ref="C18">SUM(IF('base historica salud'!$L$2:$L$215=A18,'base historica salud'!$K$2:$K$215,0))</f>
        <v>24</v>
      </c>
      <c r="D18" s="412"/>
      <c r="G18" s="95">
        <f t="shared" si="6"/>
        <v>24</v>
      </c>
      <c r="K18" s="410"/>
      <c r="L18" s="412">
        <f t="shared" ref="L18:P18" si="8">C18/$B18</f>
        <v>0.38095238095238093</v>
      </c>
      <c r="M18" s="412">
        <f t="shared" si="8"/>
        <v>0</v>
      </c>
      <c r="N18" s="412">
        <f t="shared" si="8"/>
        <v>0</v>
      </c>
      <c r="O18" s="412">
        <f t="shared" si="8"/>
        <v>0</v>
      </c>
      <c r="P18" s="412">
        <f t="shared" si="8"/>
        <v>0.38095238095238093</v>
      </c>
    </row>
    <row r="19" spans="1:16">
      <c r="A19" s="410">
        <v>2018</v>
      </c>
      <c r="B19" s="410">
        <v>65</v>
      </c>
      <c r="C19" s="410">
        <v>18</v>
      </c>
      <c r="D19" s="410">
        <v>16</v>
      </c>
      <c r="E19" s="34">
        <v>13</v>
      </c>
      <c r="F19" s="34">
        <v>8</v>
      </c>
      <c r="G19" s="95">
        <f t="shared" si="6"/>
        <v>55</v>
      </c>
      <c r="K19" s="410"/>
      <c r="L19" s="412">
        <f t="shared" ref="L19:P19" si="9">C19/$B19</f>
        <v>0.27692307692307694</v>
      </c>
      <c r="M19" s="412">
        <f t="shared" si="9"/>
        <v>0.24615384615384617</v>
      </c>
      <c r="N19" s="412">
        <f t="shared" si="9"/>
        <v>0.2</v>
      </c>
      <c r="O19" s="412">
        <f t="shared" si="9"/>
        <v>0.12307692307692308</v>
      </c>
      <c r="P19" s="412">
        <f t="shared" si="9"/>
        <v>0.84615384615384615</v>
      </c>
    </row>
    <row r="20" spans="1:16">
      <c r="A20" s="410">
        <v>2022</v>
      </c>
      <c r="B20" s="410">
        <v>71</v>
      </c>
      <c r="C20" s="410">
        <v>1</v>
      </c>
      <c r="D20" s="412"/>
      <c r="G20" s="95">
        <f t="shared" si="6"/>
        <v>1</v>
      </c>
      <c r="K20" s="410"/>
      <c r="L20" s="412">
        <f t="shared" ref="L20:P20" si="10">C20/$B20</f>
        <v>1.4084507042253521E-2</v>
      </c>
      <c r="M20" s="412">
        <f t="shared" si="10"/>
        <v>0</v>
      </c>
      <c r="N20" s="412">
        <f t="shared" si="10"/>
        <v>0</v>
      </c>
      <c r="O20" s="412">
        <f t="shared" si="10"/>
        <v>0</v>
      </c>
      <c r="P20" s="412">
        <f t="shared" si="10"/>
        <v>1.4084507042253521E-2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AR204"/>
  <sheetViews>
    <sheetView workbookViewId="0"/>
  </sheetViews>
  <sheetFormatPr baseColWidth="10" defaultColWidth="12.5703125" defaultRowHeight="15.75" customHeight="1"/>
  <cols>
    <col min="2" max="2" width="12.42578125" customWidth="1"/>
    <col min="3" max="29" width="6" customWidth="1"/>
    <col min="30" max="30" width="5.85546875" customWidth="1"/>
    <col min="31" max="31" width="6.28515625" customWidth="1"/>
    <col min="32" max="32" width="5.85546875" customWidth="1"/>
    <col min="33" max="35" width="6.42578125" customWidth="1"/>
    <col min="36" max="41" width="5.5703125" customWidth="1"/>
  </cols>
  <sheetData>
    <row r="2" spans="2:41">
      <c r="B2" s="34" t="s">
        <v>4643</v>
      </c>
    </row>
    <row r="3" spans="2:41">
      <c r="B3" s="414" t="s">
        <v>5155</v>
      </c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6"/>
    </row>
    <row r="4" spans="2:41">
      <c r="B4" s="417"/>
      <c r="C4" s="34">
        <v>1</v>
      </c>
      <c r="D4" s="34">
        <v>2</v>
      </c>
      <c r="E4" s="34">
        <v>3</v>
      </c>
      <c r="F4" s="34">
        <v>4</v>
      </c>
      <c r="G4" s="34">
        <v>5</v>
      </c>
      <c r="H4" s="34">
        <v>6</v>
      </c>
      <c r="I4" s="34">
        <v>7</v>
      </c>
      <c r="J4" s="34">
        <v>8</v>
      </c>
      <c r="K4" s="34">
        <v>9</v>
      </c>
      <c r="L4" s="34">
        <v>10</v>
      </c>
      <c r="M4" s="34">
        <v>11</v>
      </c>
      <c r="N4" s="34">
        <v>12</v>
      </c>
      <c r="O4" s="34">
        <v>13</v>
      </c>
      <c r="P4" s="34">
        <v>14</v>
      </c>
      <c r="Q4" s="34">
        <v>15</v>
      </c>
      <c r="R4" s="418">
        <v>16</v>
      </c>
      <c r="S4" s="34">
        <v>17</v>
      </c>
      <c r="T4" s="34">
        <v>18</v>
      </c>
      <c r="U4" s="34">
        <v>19</v>
      </c>
      <c r="V4" s="34">
        <v>20</v>
      </c>
      <c r="W4" s="34">
        <v>21</v>
      </c>
      <c r="X4" s="34">
        <v>22</v>
      </c>
      <c r="Y4" s="34">
        <v>23</v>
      </c>
      <c r="Z4" s="34">
        <v>24</v>
      </c>
      <c r="AA4" s="34">
        <v>25</v>
      </c>
      <c r="AB4" s="34">
        <v>26</v>
      </c>
      <c r="AC4" s="34">
        <v>27</v>
      </c>
      <c r="AD4" s="34">
        <v>28</v>
      </c>
      <c r="AE4" s="34">
        <v>29</v>
      </c>
      <c r="AF4" s="34">
        <v>30</v>
      </c>
      <c r="AG4" s="34">
        <v>31</v>
      </c>
      <c r="AH4" s="34">
        <v>32</v>
      </c>
      <c r="AI4" s="34">
        <v>33</v>
      </c>
      <c r="AJ4" s="34">
        <v>34</v>
      </c>
      <c r="AK4" s="34">
        <v>35</v>
      </c>
      <c r="AL4" s="34">
        <v>36</v>
      </c>
      <c r="AM4" s="34">
        <v>37</v>
      </c>
      <c r="AN4" s="34">
        <v>38</v>
      </c>
      <c r="AO4" s="34">
        <v>39</v>
      </c>
    </row>
    <row r="5" spans="2:41">
      <c r="B5" s="419" t="s">
        <v>5156</v>
      </c>
      <c r="C5" s="34">
        <v>3</v>
      </c>
      <c r="D5" s="34">
        <v>2</v>
      </c>
      <c r="E5" s="34">
        <v>1</v>
      </c>
      <c r="F5" s="34">
        <v>11</v>
      </c>
      <c r="G5" s="34">
        <v>4</v>
      </c>
      <c r="H5" s="34">
        <v>12</v>
      </c>
      <c r="I5" s="34">
        <v>0</v>
      </c>
      <c r="J5" s="34">
        <v>2</v>
      </c>
      <c r="K5" s="34">
        <v>0</v>
      </c>
      <c r="L5" s="34">
        <v>0</v>
      </c>
      <c r="M5" s="34">
        <v>3</v>
      </c>
      <c r="N5" s="34">
        <v>7</v>
      </c>
      <c r="O5" s="34">
        <v>1</v>
      </c>
      <c r="P5" s="34">
        <v>0</v>
      </c>
      <c r="Q5" s="34">
        <v>0</v>
      </c>
      <c r="R5" s="418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2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4">
        <v>0</v>
      </c>
      <c r="AG5" s="34">
        <v>0</v>
      </c>
      <c r="AH5" s="34">
        <v>1</v>
      </c>
      <c r="AI5" s="34">
        <v>0</v>
      </c>
      <c r="AJ5" s="34">
        <v>1</v>
      </c>
      <c r="AK5" s="34">
        <v>0</v>
      </c>
      <c r="AL5" s="34">
        <v>0</v>
      </c>
      <c r="AM5" s="34">
        <v>0</v>
      </c>
      <c r="AN5" s="34">
        <v>0</v>
      </c>
      <c r="AO5" s="34">
        <v>0</v>
      </c>
    </row>
    <row r="6" spans="2:41">
      <c r="B6" s="419" t="s">
        <v>5157</v>
      </c>
      <c r="C6" s="34">
        <v>3</v>
      </c>
      <c r="D6" s="34">
        <v>2</v>
      </c>
      <c r="E6" s="34">
        <v>2</v>
      </c>
      <c r="F6" s="34">
        <v>9</v>
      </c>
      <c r="G6" s="34">
        <v>3</v>
      </c>
      <c r="H6" s="34">
        <v>12</v>
      </c>
      <c r="I6" s="34">
        <v>1</v>
      </c>
      <c r="J6" s="34">
        <v>2</v>
      </c>
      <c r="K6" s="34">
        <v>0</v>
      </c>
      <c r="L6" s="34">
        <v>0</v>
      </c>
      <c r="M6" s="34">
        <v>3</v>
      </c>
      <c r="N6" s="34">
        <v>6</v>
      </c>
      <c r="O6" s="34">
        <v>0</v>
      </c>
      <c r="P6" s="34">
        <v>0</v>
      </c>
      <c r="Q6" s="34">
        <v>0</v>
      </c>
      <c r="R6" s="418">
        <v>1</v>
      </c>
      <c r="S6" s="34">
        <v>2</v>
      </c>
      <c r="T6" s="34">
        <v>0</v>
      </c>
      <c r="U6" s="34">
        <v>0</v>
      </c>
      <c r="V6" s="34">
        <v>0</v>
      </c>
      <c r="W6" s="34">
        <v>0</v>
      </c>
      <c r="X6" s="34">
        <v>2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1</v>
      </c>
      <c r="AI6" s="34">
        <v>0</v>
      </c>
      <c r="AJ6" s="34">
        <v>1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</row>
    <row r="7" spans="2:41">
      <c r="B7" s="417"/>
      <c r="R7" s="418"/>
    </row>
    <row r="8" spans="2:41">
      <c r="B8" s="417"/>
      <c r="R8" s="420"/>
    </row>
    <row r="9" spans="2:41">
      <c r="B9" s="417"/>
      <c r="C9" s="34">
        <v>1</v>
      </c>
      <c r="D9" s="34">
        <v>2</v>
      </c>
      <c r="E9" s="34">
        <v>3</v>
      </c>
      <c r="F9" s="34">
        <v>4</v>
      </c>
      <c r="G9" s="34">
        <v>5</v>
      </c>
      <c r="H9" s="34">
        <v>6</v>
      </c>
      <c r="I9" s="34">
        <v>7</v>
      </c>
      <c r="J9" s="34">
        <v>8</v>
      </c>
      <c r="K9" s="34">
        <v>9</v>
      </c>
      <c r="L9" s="34">
        <v>10</v>
      </c>
      <c r="M9" s="34">
        <v>11</v>
      </c>
      <c r="N9" s="34">
        <v>12</v>
      </c>
      <c r="O9" s="34">
        <v>13</v>
      </c>
      <c r="P9" s="34">
        <v>14</v>
      </c>
      <c r="Q9" s="34">
        <v>15</v>
      </c>
      <c r="R9" s="418">
        <v>16</v>
      </c>
      <c r="S9" s="34">
        <v>17</v>
      </c>
      <c r="T9" s="34">
        <v>18</v>
      </c>
      <c r="U9" s="34">
        <v>19</v>
      </c>
      <c r="V9" s="34">
        <v>20</v>
      </c>
      <c r="W9" s="34">
        <v>21</v>
      </c>
      <c r="X9" s="34">
        <v>22</v>
      </c>
      <c r="Y9" s="34">
        <v>23</v>
      </c>
      <c r="Z9" s="34">
        <v>24</v>
      </c>
      <c r="AA9" s="34">
        <v>25</v>
      </c>
      <c r="AB9" s="34">
        <v>26</v>
      </c>
      <c r="AC9" s="34">
        <v>27</v>
      </c>
      <c r="AD9" s="34">
        <v>28</v>
      </c>
      <c r="AE9" s="34">
        <v>29</v>
      </c>
      <c r="AF9" s="34">
        <v>30</v>
      </c>
      <c r="AG9" s="34">
        <v>31</v>
      </c>
      <c r="AH9" s="34">
        <v>32</v>
      </c>
      <c r="AI9" s="34">
        <v>33</v>
      </c>
      <c r="AJ9" s="34">
        <v>34</v>
      </c>
      <c r="AK9" s="34">
        <v>35</v>
      </c>
      <c r="AL9" s="34">
        <v>36</v>
      </c>
      <c r="AM9" s="34">
        <v>37</v>
      </c>
      <c r="AN9" s="34">
        <v>38</v>
      </c>
      <c r="AO9" s="34">
        <v>39</v>
      </c>
    </row>
    <row r="10" spans="2:41">
      <c r="B10" s="419" t="s">
        <v>5156</v>
      </c>
      <c r="C10" s="34">
        <f t="shared" ref="C10:C11" si="0">C5</f>
        <v>3</v>
      </c>
      <c r="D10" s="34">
        <f t="shared" ref="D10:AO10" si="1">C10+D5</f>
        <v>5</v>
      </c>
      <c r="E10" s="34">
        <f t="shared" si="1"/>
        <v>6</v>
      </c>
      <c r="F10" s="34">
        <f t="shared" si="1"/>
        <v>17</v>
      </c>
      <c r="G10" s="34">
        <f t="shared" si="1"/>
        <v>21</v>
      </c>
      <c r="H10" s="34">
        <f t="shared" si="1"/>
        <v>33</v>
      </c>
      <c r="I10" s="34">
        <f t="shared" si="1"/>
        <v>33</v>
      </c>
      <c r="J10" s="34">
        <f t="shared" si="1"/>
        <v>35</v>
      </c>
      <c r="K10" s="34">
        <f t="shared" si="1"/>
        <v>35</v>
      </c>
      <c r="L10" s="34">
        <f t="shared" si="1"/>
        <v>35</v>
      </c>
      <c r="M10" s="34">
        <f t="shared" si="1"/>
        <v>38</v>
      </c>
      <c r="N10" s="34">
        <f t="shared" si="1"/>
        <v>45</v>
      </c>
      <c r="O10" s="34">
        <f t="shared" si="1"/>
        <v>46</v>
      </c>
      <c r="P10" s="34">
        <f t="shared" si="1"/>
        <v>46</v>
      </c>
      <c r="Q10" s="34">
        <f t="shared" si="1"/>
        <v>46</v>
      </c>
      <c r="R10" s="34">
        <f t="shared" si="1"/>
        <v>46</v>
      </c>
      <c r="S10" s="34">
        <f t="shared" si="1"/>
        <v>46</v>
      </c>
      <c r="T10" s="34">
        <f t="shared" si="1"/>
        <v>46</v>
      </c>
      <c r="U10" s="34">
        <f t="shared" si="1"/>
        <v>46</v>
      </c>
      <c r="V10" s="34">
        <f t="shared" si="1"/>
        <v>46</v>
      </c>
      <c r="W10" s="34">
        <f t="shared" si="1"/>
        <v>46</v>
      </c>
      <c r="X10" s="34">
        <f t="shared" si="1"/>
        <v>48</v>
      </c>
      <c r="Y10" s="34">
        <f t="shared" si="1"/>
        <v>48</v>
      </c>
      <c r="Z10" s="34">
        <f t="shared" si="1"/>
        <v>48</v>
      </c>
      <c r="AA10" s="34">
        <f t="shared" si="1"/>
        <v>48</v>
      </c>
      <c r="AB10" s="34">
        <f t="shared" si="1"/>
        <v>48</v>
      </c>
      <c r="AC10" s="34">
        <f t="shared" si="1"/>
        <v>48</v>
      </c>
      <c r="AD10" s="34">
        <f t="shared" si="1"/>
        <v>48</v>
      </c>
      <c r="AE10" s="34">
        <f t="shared" si="1"/>
        <v>48</v>
      </c>
      <c r="AF10" s="34">
        <f t="shared" si="1"/>
        <v>48</v>
      </c>
      <c r="AG10" s="34">
        <f t="shared" si="1"/>
        <v>48</v>
      </c>
      <c r="AH10" s="34">
        <f t="shared" si="1"/>
        <v>49</v>
      </c>
      <c r="AI10" s="34">
        <f t="shared" si="1"/>
        <v>49</v>
      </c>
      <c r="AJ10" s="34">
        <f t="shared" si="1"/>
        <v>50</v>
      </c>
      <c r="AK10" s="34">
        <f t="shared" si="1"/>
        <v>50</v>
      </c>
      <c r="AL10" s="34">
        <f t="shared" si="1"/>
        <v>50</v>
      </c>
      <c r="AM10" s="34">
        <f t="shared" si="1"/>
        <v>50</v>
      </c>
      <c r="AN10" s="34">
        <f t="shared" si="1"/>
        <v>50</v>
      </c>
      <c r="AO10" s="34">
        <f t="shared" si="1"/>
        <v>50</v>
      </c>
    </row>
    <row r="11" spans="2:41">
      <c r="B11" s="419" t="s">
        <v>5157</v>
      </c>
      <c r="C11" s="34">
        <f t="shared" si="0"/>
        <v>3</v>
      </c>
      <c r="D11" s="34">
        <f t="shared" ref="D11:AO11" si="2">C11+D6</f>
        <v>5</v>
      </c>
      <c r="E11" s="34">
        <f t="shared" si="2"/>
        <v>7</v>
      </c>
      <c r="F11" s="34">
        <f t="shared" si="2"/>
        <v>16</v>
      </c>
      <c r="G11" s="34">
        <f t="shared" si="2"/>
        <v>19</v>
      </c>
      <c r="H11" s="34">
        <f t="shared" si="2"/>
        <v>31</v>
      </c>
      <c r="I11" s="34">
        <f t="shared" si="2"/>
        <v>32</v>
      </c>
      <c r="J11" s="34">
        <f t="shared" si="2"/>
        <v>34</v>
      </c>
      <c r="K11" s="34">
        <f t="shared" si="2"/>
        <v>34</v>
      </c>
      <c r="L11" s="34">
        <f t="shared" si="2"/>
        <v>34</v>
      </c>
      <c r="M11" s="34">
        <f t="shared" si="2"/>
        <v>37</v>
      </c>
      <c r="N11" s="34">
        <f t="shared" si="2"/>
        <v>43</v>
      </c>
      <c r="O11" s="34">
        <f t="shared" si="2"/>
        <v>43</v>
      </c>
      <c r="P11" s="34">
        <f t="shared" si="2"/>
        <v>43</v>
      </c>
      <c r="Q11" s="34">
        <f t="shared" si="2"/>
        <v>43</v>
      </c>
      <c r="R11" s="418">
        <f t="shared" si="2"/>
        <v>44</v>
      </c>
      <c r="S11" s="418">
        <f t="shared" si="2"/>
        <v>46</v>
      </c>
      <c r="T11" s="418">
        <f t="shared" si="2"/>
        <v>46</v>
      </c>
      <c r="U11" s="418">
        <f t="shared" si="2"/>
        <v>46</v>
      </c>
      <c r="V11" s="418">
        <f t="shared" si="2"/>
        <v>46</v>
      </c>
      <c r="W11" s="418">
        <f t="shared" si="2"/>
        <v>46</v>
      </c>
      <c r="X11" s="418">
        <f t="shared" si="2"/>
        <v>48</v>
      </c>
      <c r="Y11" s="418">
        <f t="shared" si="2"/>
        <v>48</v>
      </c>
      <c r="Z11" s="418">
        <f t="shared" si="2"/>
        <v>48</v>
      </c>
      <c r="AA11" s="418">
        <f t="shared" si="2"/>
        <v>48</v>
      </c>
      <c r="AB11" s="418">
        <f t="shared" si="2"/>
        <v>48</v>
      </c>
      <c r="AC11" s="418">
        <f t="shared" si="2"/>
        <v>48</v>
      </c>
      <c r="AD11" s="418">
        <f t="shared" si="2"/>
        <v>48</v>
      </c>
      <c r="AE11" s="418">
        <f t="shared" si="2"/>
        <v>48</v>
      </c>
      <c r="AF11" s="418">
        <f t="shared" si="2"/>
        <v>48</v>
      </c>
      <c r="AG11" s="418">
        <f t="shared" si="2"/>
        <v>48</v>
      </c>
      <c r="AH11" s="418">
        <f t="shared" si="2"/>
        <v>49</v>
      </c>
      <c r="AI11" s="418">
        <f t="shared" si="2"/>
        <v>49</v>
      </c>
      <c r="AJ11" s="418">
        <f t="shared" si="2"/>
        <v>50</v>
      </c>
      <c r="AK11" s="418">
        <f t="shared" si="2"/>
        <v>50</v>
      </c>
      <c r="AL11" s="418">
        <f t="shared" si="2"/>
        <v>50</v>
      </c>
      <c r="AM11" s="418">
        <f t="shared" si="2"/>
        <v>50</v>
      </c>
      <c r="AN11" s="418">
        <f t="shared" si="2"/>
        <v>50</v>
      </c>
      <c r="AO11" s="418">
        <f t="shared" si="2"/>
        <v>50</v>
      </c>
    </row>
    <row r="12" spans="2:41">
      <c r="B12" s="417"/>
      <c r="R12" s="420"/>
    </row>
    <row r="13" spans="2:41">
      <c r="B13" s="417"/>
      <c r="R13" s="420"/>
    </row>
    <row r="14" spans="2:41">
      <c r="B14" s="417"/>
      <c r="C14" s="34">
        <v>1</v>
      </c>
      <c r="D14" s="34">
        <v>2</v>
      </c>
      <c r="E14" s="34">
        <v>3</v>
      </c>
      <c r="F14" s="34">
        <v>4</v>
      </c>
      <c r="G14" s="34">
        <v>5</v>
      </c>
      <c r="H14" s="34">
        <v>6</v>
      </c>
      <c r="I14" s="34">
        <v>7</v>
      </c>
      <c r="J14" s="34">
        <v>8</v>
      </c>
      <c r="K14" s="34">
        <v>9</v>
      </c>
      <c r="L14" s="34">
        <v>10</v>
      </c>
      <c r="M14" s="34">
        <v>11</v>
      </c>
      <c r="N14" s="34">
        <v>12</v>
      </c>
      <c r="O14" s="34">
        <v>13</v>
      </c>
      <c r="P14" s="34">
        <v>14</v>
      </c>
      <c r="Q14" s="34">
        <v>15</v>
      </c>
      <c r="R14" s="418">
        <v>16</v>
      </c>
      <c r="S14" s="34">
        <v>17</v>
      </c>
      <c r="T14" s="34">
        <v>18</v>
      </c>
      <c r="U14" s="34">
        <v>19</v>
      </c>
      <c r="V14" s="34">
        <v>20</v>
      </c>
      <c r="W14" s="34">
        <v>21</v>
      </c>
      <c r="X14" s="34">
        <v>22</v>
      </c>
      <c r="Y14" s="34">
        <v>23</v>
      </c>
      <c r="Z14" s="34">
        <v>24</v>
      </c>
      <c r="AA14" s="34">
        <v>25</v>
      </c>
      <c r="AB14" s="34">
        <v>26</v>
      </c>
      <c r="AC14" s="34">
        <v>27</v>
      </c>
      <c r="AD14" s="34">
        <v>28</v>
      </c>
      <c r="AE14" s="34">
        <v>29</v>
      </c>
      <c r="AF14" s="34">
        <v>30</v>
      </c>
      <c r="AG14" s="34">
        <v>31</v>
      </c>
      <c r="AH14" s="34">
        <v>32</v>
      </c>
      <c r="AI14" s="34">
        <v>33</v>
      </c>
      <c r="AJ14" s="34">
        <v>34</v>
      </c>
      <c r="AK14" s="34">
        <v>35</v>
      </c>
      <c r="AL14" s="34">
        <v>36</v>
      </c>
      <c r="AM14" s="34">
        <v>37</v>
      </c>
      <c r="AN14" s="34">
        <v>38</v>
      </c>
      <c r="AO14" s="34">
        <v>39</v>
      </c>
    </row>
    <row r="15" spans="2:41">
      <c r="B15" s="421" t="s">
        <v>5156</v>
      </c>
      <c r="C15" s="98">
        <f t="shared" ref="C15:AO15" si="3">C10/122</f>
        <v>2.4590163934426229E-2</v>
      </c>
      <c r="D15" s="98">
        <f t="shared" si="3"/>
        <v>4.0983606557377046E-2</v>
      </c>
      <c r="E15" s="98">
        <f t="shared" si="3"/>
        <v>4.9180327868852458E-2</v>
      </c>
      <c r="F15" s="98">
        <f t="shared" si="3"/>
        <v>0.13934426229508196</v>
      </c>
      <c r="G15" s="98">
        <f t="shared" si="3"/>
        <v>0.1721311475409836</v>
      </c>
      <c r="H15" s="98">
        <f t="shared" si="3"/>
        <v>0.27049180327868855</v>
      </c>
      <c r="I15" s="98">
        <f t="shared" si="3"/>
        <v>0.27049180327868855</v>
      </c>
      <c r="J15" s="98">
        <f t="shared" si="3"/>
        <v>0.28688524590163933</v>
      </c>
      <c r="K15" s="98">
        <f t="shared" si="3"/>
        <v>0.28688524590163933</v>
      </c>
      <c r="L15" s="98">
        <f t="shared" si="3"/>
        <v>0.28688524590163933</v>
      </c>
      <c r="M15" s="98">
        <f t="shared" si="3"/>
        <v>0.31147540983606559</v>
      </c>
      <c r="N15" s="98">
        <f t="shared" si="3"/>
        <v>0.36885245901639346</v>
      </c>
      <c r="O15" s="98">
        <f t="shared" si="3"/>
        <v>0.37704918032786883</v>
      </c>
      <c r="P15" s="98">
        <f t="shared" si="3"/>
        <v>0.37704918032786883</v>
      </c>
      <c r="Q15" s="98">
        <f t="shared" si="3"/>
        <v>0.37704918032786883</v>
      </c>
      <c r="R15" s="422">
        <f t="shared" si="3"/>
        <v>0.37704918032786883</v>
      </c>
      <c r="S15" s="422">
        <f t="shared" si="3"/>
        <v>0.37704918032786883</v>
      </c>
      <c r="T15" s="422">
        <f t="shared" si="3"/>
        <v>0.37704918032786883</v>
      </c>
      <c r="U15" s="422">
        <f t="shared" si="3"/>
        <v>0.37704918032786883</v>
      </c>
      <c r="V15" s="422">
        <f t="shared" si="3"/>
        <v>0.37704918032786883</v>
      </c>
      <c r="W15" s="422">
        <f t="shared" si="3"/>
        <v>0.37704918032786883</v>
      </c>
      <c r="X15" s="422">
        <f t="shared" si="3"/>
        <v>0.39344262295081966</v>
      </c>
      <c r="Y15" s="422">
        <f t="shared" si="3"/>
        <v>0.39344262295081966</v>
      </c>
      <c r="Z15" s="422">
        <f t="shared" si="3"/>
        <v>0.39344262295081966</v>
      </c>
      <c r="AA15" s="422">
        <f t="shared" si="3"/>
        <v>0.39344262295081966</v>
      </c>
      <c r="AB15" s="422">
        <f t="shared" si="3"/>
        <v>0.39344262295081966</v>
      </c>
      <c r="AC15" s="422">
        <f t="shared" si="3"/>
        <v>0.39344262295081966</v>
      </c>
      <c r="AD15" s="422">
        <f t="shared" si="3"/>
        <v>0.39344262295081966</v>
      </c>
      <c r="AE15" s="422">
        <f t="shared" si="3"/>
        <v>0.39344262295081966</v>
      </c>
      <c r="AF15" s="422">
        <f t="shared" si="3"/>
        <v>0.39344262295081966</v>
      </c>
      <c r="AG15" s="422">
        <f t="shared" si="3"/>
        <v>0.39344262295081966</v>
      </c>
      <c r="AH15" s="422">
        <f t="shared" si="3"/>
        <v>0.40163934426229508</v>
      </c>
      <c r="AI15" s="422">
        <f t="shared" si="3"/>
        <v>0.40163934426229508</v>
      </c>
      <c r="AJ15" s="422">
        <f t="shared" si="3"/>
        <v>0.4098360655737705</v>
      </c>
      <c r="AK15" s="422">
        <f t="shared" si="3"/>
        <v>0.4098360655737705</v>
      </c>
      <c r="AL15" s="422">
        <f t="shared" si="3"/>
        <v>0.4098360655737705</v>
      </c>
      <c r="AM15" s="422">
        <f t="shared" si="3"/>
        <v>0.4098360655737705</v>
      </c>
      <c r="AN15" s="422">
        <f t="shared" si="3"/>
        <v>0.4098360655737705</v>
      </c>
      <c r="AO15" s="422">
        <f t="shared" si="3"/>
        <v>0.4098360655737705</v>
      </c>
    </row>
    <row r="16" spans="2:41">
      <c r="B16" s="423" t="s">
        <v>5157</v>
      </c>
      <c r="C16" s="424">
        <f t="shared" ref="C16:AO16" si="4">C11/122</f>
        <v>2.4590163934426229E-2</v>
      </c>
      <c r="D16" s="424">
        <f t="shared" si="4"/>
        <v>4.0983606557377046E-2</v>
      </c>
      <c r="E16" s="424">
        <f t="shared" si="4"/>
        <v>5.737704918032787E-2</v>
      </c>
      <c r="F16" s="424">
        <f t="shared" si="4"/>
        <v>0.13114754098360656</v>
      </c>
      <c r="G16" s="424">
        <f t="shared" si="4"/>
        <v>0.15573770491803279</v>
      </c>
      <c r="H16" s="424">
        <f t="shared" si="4"/>
        <v>0.25409836065573771</v>
      </c>
      <c r="I16" s="424">
        <f t="shared" si="4"/>
        <v>0.26229508196721313</v>
      </c>
      <c r="J16" s="424">
        <f t="shared" si="4"/>
        <v>0.27868852459016391</v>
      </c>
      <c r="K16" s="424">
        <f t="shared" si="4"/>
        <v>0.27868852459016391</v>
      </c>
      <c r="L16" s="424">
        <f t="shared" si="4"/>
        <v>0.27868852459016391</v>
      </c>
      <c r="M16" s="424">
        <f t="shared" si="4"/>
        <v>0.30327868852459017</v>
      </c>
      <c r="N16" s="424">
        <f t="shared" si="4"/>
        <v>0.35245901639344263</v>
      </c>
      <c r="O16" s="424">
        <f t="shared" si="4"/>
        <v>0.35245901639344263</v>
      </c>
      <c r="P16" s="424">
        <f t="shared" si="4"/>
        <v>0.35245901639344263</v>
      </c>
      <c r="Q16" s="424">
        <f t="shared" si="4"/>
        <v>0.35245901639344263</v>
      </c>
      <c r="R16" s="425">
        <f t="shared" si="4"/>
        <v>0.36065573770491804</v>
      </c>
      <c r="S16" s="425">
        <f t="shared" si="4"/>
        <v>0.37704918032786883</v>
      </c>
      <c r="T16" s="425">
        <f t="shared" si="4"/>
        <v>0.37704918032786883</v>
      </c>
      <c r="U16" s="425">
        <f t="shared" si="4"/>
        <v>0.37704918032786883</v>
      </c>
      <c r="V16" s="425">
        <f t="shared" si="4"/>
        <v>0.37704918032786883</v>
      </c>
      <c r="W16" s="425">
        <f t="shared" si="4"/>
        <v>0.37704918032786883</v>
      </c>
      <c r="X16" s="425">
        <f t="shared" si="4"/>
        <v>0.39344262295081966</v>
      </c>
      <c r="Y16" s="425">
        <f t="shared" si="4"/>
        <v>0.39344262295081966</v>
      </c>
      <c r="Z16" s="425">
        <f t="shared" si="4"/>
        <v>0.39344262295081966</v>
      </c>
      <c r="AA16" s="425">
        <f t="shared" si="4"/>
        <v>0.39344262295081966</v>
      </c>
      <c r="AB16" s="425">
        <f t="shared" si="4"/>
        <v>0.39344262295081966</v>
      </c>
      <c r="AC16" s="425">
        <f t="shared" si="4"/>
        <v>0.39344262295081966</v>
      </c>
      <c r="AD16" s="425">
        <f t="shared" si="4"/>
        <v>0.39344262295081966</v>
      </c>
      <c r="AE16" s="425">
        <f t="shared" si="4"/>
        <v>0.39344262295081966</v>
      </c>
      <c r="AF16" s="425">
        <f t="shared" si="4"/>
        <v>0.39344262295081966</v>
      </c>
      <c r="AG16" s="425">
        <f t="shared" si="4"/>
        <v>0.39344262295081966</v>
      </c>
      <c r="AH16" s="425">
        <f t="shared" si="4"/>
        <v>0.40163934426229508</v>
      </c>
      <c r="AI16" s="425">
        <f t="shared" si="4"/>
        <v>0.40163934426229508</v>
      </c>
      <c r="AJ16" s="425">
        <f t="shared" si="4"/>
        <v>0.4098360655737705</v>
      </c>
      <c r="AK16" s="425">
        <f t="shared" si="4"/>
        <v>0.4098360655737705</v>
      </c>
      <c r="AL16" s="425">
        <f t="shared" si="4"/>
        <v>0.4098360655737705</v>
      </c>
      <c r="AM16" s="425">
        <f t="shared" si="4"/>
        <v>0.4098360655737705</v>
      </c>
      <c r="AN16" s="425">
        <f t="shared" si="4"/>
        <v>0.4098360655737705</v>
      </c>
      <c r="AO16" s="425">
        <f t="shared" si="4"/>
        <v>0.4098360655737705</v>
      </c>
    </row>
    <row r="19" spans="2:41">
      <c r="B19" s="414" t="s">
        <v>4673</v>
      </c>
      <c r="C19" s="415"/>
      <c r="D19" s="415"/>
      <c r="E19" s="415"/>
      <c r="F19" s="415"/>
      <c r="G19" s="415"/>
      <c r="H19" s="415"/>
      <c r="I19" s="415"/>
      <c r="J19" s="415"/>
      <c r="K19" s="415"/>
      <c r="L19" s="415"/>
      <c r="M19" s="415"/>
      <c r="N19" s="415"/>
      <c r="O19" s="415"/>
      <c r="P19" s="415"/>
      <c r="Q19" s="415"/>
      <c r="R19" s="416"/>
    </row>
    <row r="20" spans="2:41">
      <c r="B20" s="417"/>
      <c r="C20" s="34">
        <v>1</v>
      </c>
      <c r="D20" s="34">
        <v>2</v>
      </c>
      <c r="E20" s="34">
        <v>3</v>
      </c>
      <c r="F20" s="34">
        <v>4</v>
      </c>
      <c r="G20" s="34">
        <v>5</v>
      </c>
      <c r="H20" s="34">
        <v>6</v>
      </c>
      <c r="I20" s="34">
        <v>7</v>
      </c>
      <c r="J20" s="34">
        <v>8</v>
      </c>
      <c r="K20" s="34">
        <v>9</v>
      </c>
      <c r="L20" s="34">
        <v>10</v>
      </c>
      <c r="M20" s="34">
        <v>11</v>
      </c>
      <c r="N20" s="34">
        <v>12</v>
      </c>
      <c r="O20" s="34">
        <v>13</v>
      </c>
      <c r="P20" s="34">
        <v>14</v>
      </c>
      <c r="Q20" s="34">
        <v>15</v>
      </c>
      <c r="R20" s="418">
        <v>16</v>
      </c>
      <c r="S20" s="34">
        <v>17</v>
      </c>
      <c r="T20" s="34">
        <v>18</v>
      </c>
      <c r="U20" s="34">
        <v>19</v>
      </c>
      <c r="V20" s="34">
        <v>20</v>
      </c>
      <c r="W20" s="34">
        <v>21</v>
      </c>
      <c r="X20" s="34">
        <v>22</v>
      </c>
      <c r="Y20" s="34">
        <v>23</v>
      </c>
      <c r="Z20" s="34">
        <v>24</v>
      </c>
      <c r="AA20" s="34">
        <v>25</v>
      </c>
      <c r="AB20" s="34">
        <v>26</v>
      </c>
      <c r="AC20" s="34">
        <v>27</v>
      </c>
      <c r="AD20" s="34">
        <v>28</v>
      </c>
      <c r="AE20" s="34">
        <v>29</v>
      </c>
      <c r="AF20" s="34">
        <v>30</v>
      </c>
      <c r="AG20" s="34">
        <v>31</v>
      </c>
      <c r="AH20" s="34">
        <v>32</v>
      </c>
      <c r="AI20" s="34">
        <v>33</v>
      </c>
      <c r="AJ20" s="34">
        <v>34</v>
      </c>
      <c r="AK20" s="34">
        <v>35</v>
      </c>
      <c r="AL20" s="34">
        <v>36</v>
      </c>
      <c r="AM20" s="34">
        <v>37</v>
      </c>
      <c r="AN20" s="34">
        <v>38</v>
      </c>
      <c r="AO20" s="34">
        <v>39</v>
      </c>
    </row>
    <row r="21" spans="2:41">
      <c r="B21" s="419" t="s">
        <v>5156</v>
      </c>
      <c r="C21" s="34">
        <v>1</v>
      </c>
      <c r="D21" s="34">
        <v>0</v>
      </c>
      <c r="E21" s="34">
        <v>0</v>
      </c>
      <c r="F21" s="34">
        <v>1</v>
      </c>
      <c r="G21" s="34">
        <v>0</v>
      </c>
      <c r="H21" s="34">
        <v>0</v>
      </c>
      <c r="I21" s="34">
        <v>0</v>
      </c>
      <c r="J21" s="34">
        <v>1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418">
        <v>1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85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1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1</v>
      </c>
      <c r="AO21" s="34">
        <v>0</v>
      </c>
    </row>
    <row r="22" spans="2:41">
      <c r="B22" s="419" t="s">
        <v>5157</v>
      </c>
      <c r="C22" s="34">
        <v>1</v>
      </c>
      <c r="D22" s="34">
        <v>0</v>
      </c>
      <c r="E22" s="34">
        <v>0</v>
      </c>
      <c r="F22" s="34">
        <v>2</v>
      </c>
      <c r="G22" s="34">
        <v>0</v>
      </c>
      <c r="H22" s="34">
        <v>0</v>
      </c>
      <c r="I22" s="34">
        <v>0</v>
      </c>
      <c r="J22" s="34">
        <v>1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418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85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1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1</v>
      </c>
      <c r="AO22" s="34">
        <v>0</v>
      </c>
    </row>
    <row r="23" spans="2:41">
      <c r="B23" s="417"/>
      <c r="R23" s="420"/>
    </row>
    <row r="24" spans="2:41">
      <c r="B24" s="417"/>
      <c r="R24" s="420"/>
    </row>
    <row r="25" spans="2:41">
      <c r="B25" s="417"/>
      <c r="C25" s="34">
        <v>1</v>
      </c>
      <c r="D25" s="34">
        <v>2</v>
      </c>
      <c r="E25" s="34">
        <v>3</v>
      </c>
      <c r="F25" s="34">
        <v>4</v>
      </c>
      <c r="G25" s="34">
        <v>5</v>
      </c>
      <c r="H25" s="34">
        <v>6</v>
      </c>
      <c r="I25" s="34">
        <v>7</v>
      </c>
      <c r="J25" s="34">
        <v>8</v>
      </c>
      <c r="K25" s="34">
        <v>9</v>
      </c>
      <c r="L25" s="34">
        <v>10</v>
      </c>
      <c r="M25" s="34">
        <v>11</v>
      </c>
      <c r="N25" s="34">
        <v>12</v>
      </c>
      <c r="O25" s="34">
        <v>13</v>
      </c>
      <c r="P25" s="34">
        <v>14</v>
      </c>
      <c r="Q25" s="34">
        <v>15</v>
      </c>
      <c r="R25" s="418">
        <v>16</v>
      </c>
      <c r="S25" s="34">
        <v>17</v>
      </c>
      <c r="T25" s="34">
        <v>18</v>
      </c>
      <c r="U25" s="34">
        <v>19</v>
      </c>
      <c r="V25" s="34">
        <v>20</v>
      </c>
      <c r="W25" s="34">
        <v>21</v>
      </c>
      <c r="X25" s="34">
        <v>22</v>
      </c>
      <c r="Y25" s="34">
        <v>23</v>
      </c>
      <c r="Z25" s="34">
        <v>24</v>
      </c>
      <c r="AA25" s="34">
        <v>25</v>
      </c>
      <c r="AB25" s="34">
        <v>26</v>
      </c>
      <c r="AC25" s="34">
        <v>27</v>
      </c>
      <c r="AD25" s="34">
        <v>28</v>
      </c>
      <c r="AE25" s="34">
        <v>29</v>
      </c>
      <c r="AF25" s="34">
        <v>30</v>
      </c>
      <c r="AG25" s="34">
        <v>31</v>
      </c>
      <c r="AH25" s="34">
        <v>32</v>
      </c>
      <c r="AI25" s="34">
        <v>33</v>
      </c>
      <c r="AJ25" s="34">
        <v>34</v>
      </c>
      <c r="AK25" s="34">
        <v>35</v>
      </c>
      <c r="AL25" s="34">
        <v>36</v>
      </c>
      <c r="AM25" s="34">
        <v>37</v>
      </c>
      <c r="AN25" s="34">
        <v>38</v>
      </c>
      <c r="AO25" s="34">
        <v>39</v>
      </c>
    </row>
    <row r="26" spans="2:41">
      <c r="B26" s="419" t="s">
        <v>5156</v>
      </c>
      <c r="C26" s="34">
        <f t="shared" ref="C26:C27" si="5">C21</f>
        <v>1</v>
      </c>
      <c r="D26" s="34">
        <f t="shared" ref="D26:AO26" si="6">C26+D21</f>
        <v>1</v>
      </c>
      <c r="E26" s="34">
        <f t="shared" si="6"/>
        <v>1</v>
      </c>
      <c r="F26" s="34">
        <f t="shared" si="6"/>
        <v>2</v>
      </c>
      <c r="G26" s="34">
        <f t="shared" si="6"/>
        <v>2</v>
      </c>
      <c r="H26" s="34">
        <f t="shared" si="6"/>
        <v>2</v>
      </c>
      <c r="I26" s="34">
        <f t="shared" si="6"/>
        <v>2</v>
      </c>
      <c r="J26" s="34">
        <f t="shared" si="6"/>
        <v>3</v>
      </c>
      <c r="K26" s="34">
        <f t="shared" si="6"/>
        <v>3</v>
      </c>
      <c r="L26" s="34">
        <f t="shared" si="6"/>
        <v>3</v>
      </c>
      <c r="M26" s="34">
        <f t="shared" si="6"/>
        <v>3</v>
      </c>
      <c r="N26" s="34">
        <f t="shared" si="6"/>
        <v>3</v>
      </c>
      <c r="O26" s="34">
        <f t="shared" si="6"/>
        <v>3</v>
      </c>
      <c r="P26" s="34">
        <f t="shared" si="6"/>
        <v>3</v>
      </c>
      <c r="Q26" s="34">
        <f t="shared" si="6"/>
        <v>3</v>
      </c>
      <c r="R26" s="418">
        <f t="shared" si="6"/>
        <v>4</v>
      </c>
      <c r="S26" s="418">
        <f t="shared" si="6"/>
        <v>4</v>
      </c>
      <c r="T26" s="418">
        <f t="shared" si="6"/>
        <v>4</v>
      </c>
      <c r="U26" s="418">
        <f t="shared" si="6"/>
        <v>4</v>
      </c>
      <c r="V26" s="418">
        <f t="shared" si="6"/>
        <v>4</v>
      </c>
      <c r="W26" s="418">
        <f t="shared" si="6"/>
        <v>4</v>
      </c>
      <c r="X26" s="418">
        <f t="shared" si="6"/>
        <v>4</v>
      </c>
      <c r="Y26" s="418">
        <f t="shared" si="6"/>
        <v>4</v>
      </c>
      <c r="Z26" s="34">
        <f t="shared" si="6"/>
        <v>4</v>
      </c>
      <c r="AA26" s="34">
        <f t="shared" si="6"/>
        <v>4</v>
      </c>
      <c r="AB26" s="34">
        <f t="shared" si="6"/>
        <v>4</v>
      </c>
      <c r="AC26" s="34">
        <f t="shared" si="6"/>
        <v>4</v>
      </c>
      <c r="AD26" s="34">
        <f t="shared" si="6"/>
        <v>4</v>
      </c>
      <c r="AE26" s="34">
        <f t="shared" si="6"/>
        <v>4</v>
      </c>
      <c r="AF26" s="34">
        <f t="shared" si="6"/>
        <v>5</v>
      </c>
      <c r="AG26" s="34">
        <f t="shared" si="6"/>
        <v>5</v>
      </c>
      <c r="AH26" s="34">
        <f t="shared" si="6"/>
        <v>5</v>
      </c>
      <c r="AI26" s="34">
        <f t="shared" si="6"/>
        <v>5</v>
      </c>
      <c r="AJ26" s="34">
        <f t="shared" si="6"/>
        <v>5</v>
      </c>
      <c r="AK26" s="34">
        <f t="shared" si="6"/>
        <v>5</v>
      </c>
      <c r="AL26" s="34">
        <f t="shared" si="6"/>
        <v>5</v>
      </c>
      <c r="AM26" s="34">
        <f t="shared" si="6"/>
        <v>5</v>
      </c>
      <c r="AN26" s="34">
        <f t="shared" si="6"/>
        <v>6</v>
      </c>
      <c r="AO26" s="34">
        <f t="shared" si="6"/>
        <v>6</v>
      </c>
    </row>
    <row r="27" spans="2:41">
      <c r="B27" s="419" t="s">
        <v>5157</v>
      </c>
      <c r="C27" s="34">
        <f t="shared" si="5"/>
        <v>1</v>
      </c>
      <c r="D27" s="34">
        <f t="shared" ref="D27:AO27" si="7">C27+D22</f>
        <v>1</v>
      </c>
      <c r="E27" s="34">
        <f t="shared" si="7"/>
        <v>1</v>
      </c>
      <c r="F27" s="34">
        <f t="shared" si="7"/>
        <v>3</v>
      </c>
      <c r="G27" s="34">
        <f t="shared" si="7"/>
        <v>3</v>
      </c>
      <c r="H27" s="34">
        <f t="shared" si="7"/>
        <v>3</v>
      </c>
      <c r="I27" s="34">
        <f t="shared" si="7"/>
        <v>3</v>
      </c>
      <c r="J27" s="34">
        <f t="shared" si="7"/>
        <v>4</v>
      </c>
      <c r="K27" s="34">
        <f t="shared" si="7"/>
        <v>4</v>
      </c>
      <c r="L27" s="34">
        <f t="shared" si="7"/>
        <v>4</v>
      </c>
      <c r="M27" s="34">
        <f t="shared" si="7"/>
        <v>4</v>
      </c>
      <c r="N27" s="34">
        <f t="shared" si="7"/>
        <v>4</v>
      </c>
      <c r="O27" s="34">
        <f t="shared" si="7"/>
        <v>4</v>
      </c>
      <c r="P27" s="34">
        <f t="shared" si="7"/>
        <v>4</v>
      </c>
      <c r="Q27" s="34">
        <f t="shared" si="7"/>
        <v>4</v>
      </c>
      <c r="R27" s="418">
        <f t="shared" si="7"/>
        <v>4</v>
      </c>
      <c r="S27" s="418">
        <f t="shared" si="7"/>
        <v>4</v>
      </c>
      <c r="T27" s="418">
        <f t="shared" si="7"/>
        <v>4</v>
      </c>
      <c r="U27" s="418">
        <f t="shared" si="7"/>
        <v>4</v>
      </c>
      <c r="V27" s="418">
        <f t="shared" si="7"/>
        <v>4</v>
      </c>
      <c r="W27" s="418">
        <f t="shared" si="7"/>
        <v>4</v>
      </c>
      <c r="X27" s="418">
        <f t="shared" si="7"/>
        <v>4</v>
      </c>
      <c r="Y27" s="418">
        <f t="shared" si="7"/>
        <v>4</v>
      </c>
      <c r="Z27" s="418">
        <f t="shared" si="7"/>
        <v>4</v>
      </c>
      <c r="AA27" s="418">
        <f t="shared" si="7"/>
        <v>4</v>
      </c>
      <c r="AB27" s="418">
        <f t="shared" si="7"/>
        <v>4</v>
      </c>
      <c r="AC27" s="418">
        <f t="shared" si="7"/>
        <v>4</v>
      </c>
      <c r="AD27" s="418">
        <f t="shared" si="7"/>
        <v>4</v>
      </c>
      <c r="AE27" s="418">
        <f t="shared" si="7"/>
        <v>4</v>
      </c>
      <c r="AF27" s="418">
        <f t="shared" si="7"/>
        <v>5</v>
      </c>
      <c r="AG27" s="418">
        <f t="shared" si="7"/>
        <v>5</v>
      </c>
      <c r="AH27" s="418">
        <f t="shared" si="7"/>
        <v>5</v>
      </c>
      <c r="AI27" s="418">
        <f t="shared" si="7"/>
        <v>5</v>
      </c>
      <c r="AJ27" s="418">
        <f t="shared" si="7"/>
        <v>5</v>
      </c>
      <c r="AK27" s="418">
        <f t="shared" si="7"/>
        <v>5</v>
      </c>
      <c r="AL27" s="418">
        <f t="shared" si="7"/>
        <v>5</v>
      </c>
      <c r="AM27" s="418">
        <f t="shared" si="7"/>
        <v>5</v>
      </c>
      <c r="AN27" s="418">
        <f t="shared" si="7"/>
        <v>6</v>
      </c>
      <c r="AO27" s="418">
        <f t="shared" si="7"/>
        <v>6</v>
      </c>
    </row>
    <row r="28" spans="2:41">
      <c r="B28" s="417"/>
      <c r="R28" s="420"/>
    </row>
    <row r="29" spans="2:41">
      <c r="B29" s="417"/>
      <c r="R29" s="420"/>
    </row>
    <row r="30" spans="2:41">
      <c r="B30" s="417"/>
      <c r="C30" s="34">
        <v>1</v>
      </c>
      <c r="D30" s="34">
        <v>2</v>
      </c>
      <c r="E30" s="34">
        <v>3</v>
      </c>
      <c r="F30" s="34">
        <v>4</v>
      </c>
      <c r="G30" s="34">
        <v>5</v>
      </c>
      <c r="H30" s="34">
        <v>6</v>
      </c>
      <c r="I30" s="34">
        <v>7</v>
      </c>
      <c r="J30" s="34">
        <v>8</v>
      </c>
      <c r="K30" s="34">
        <v>9</v>
      </c>
      <c r="L30" s="34">
        <v>10</v>
      </c>
      <c r="M30" s="34">
        <v>11</v>
      </c>
      <c r="N30" s="34">
        <v>12</v>
      </c>
      <c r="O30" s="34">
        <v>13</v>
      </c>
      <c r="P30" s="34">
        <v>14</v>
      </c>
      <c r="Q30" s="34">
        <v>15</v>
      </c>
      <c r="R30" s="418">
        <v>16</v>
      </c>
      <c r="S30" s="34">
        <v>17</v>
      </c>
      <c r="T30" s="34">
        <v>18</v>
      </c>
      <c r="U30" s="34">
        <v>19</v>
      </c>
      <c r="V30" s="34">
        <v>20</v>
      </c>
      <c r="W30" s="34">
        <v>21</v>
      </c>
      <c r="X30" s="34">
        <v>22</v>
      </c>
      <c r="Y30" s="34">
        <v>23</v>
      </c>
      <c r="Z30" s="34">
        <v>24</v>
      </c>
      <c r="AA30" s="34">
        <v>25</v>
      </c>
      <c r="AB30" s="34">
        <v>26</v>
      </c>
      <c r="AC30" s="34">
        <v>27</v>
      </c>
      <c r="AD30" s="34">
        <v>28</v>
      </c>
      <c r="AE30" s="34">
        <v>29</v>
      </c>
      <c r="AF30" s="34">
        <v>30</v>
      </c>
      <c r="AG30" s="34">
        <v>31</v>
      </c>
      <c r="AH30" s="34">
        <v>32</v>
      </c>
      <c r="AI30" s="34">
        <v>33</v>
      </c>
      <c r="AJ30" s="34">
        <v>34</v>
      </c>
      <c r="AK30" s="34">
        <v>35</v>
      </c>
      <c r="AL30" s="34">
        <v>36</v>
      </c>
      <c r="AM30" s="34">
        <v>37</v>
      </c>
      <c r="AN30" s="34">
        <v>38</v>
      </c>
      <c r="AO30" s="34">
        <v>39</v>
      </c>
    </row>
    <row r="31" spans="2:41">
      <c r="B31" s="421" t="s">
        <v>5156</v>
      </c>
      <c r="C31" s="98">
        <f t="shared" ref="C31:AO31" si="8">C26/122</f>
        <v>8.1967213114754103E-3</v>
      </c>
      <c r="D31" s="98">
        <f t="shared" si="8"/>
        <v>8.1967213114754103E-3</v>
      </c>
      <c r="E31" s="98">
        <f t="shared" si="8"/>
        <v>8.1967213114754103E-3</v>
      </c>
      <c r="F31" s="98">
        <f t="shared" si="8"/>
        <v>1.6393442622950821E-2</v>
      </c>
      <c r="G31" s="98">
        <f t="shared" si="8"/>
        <v>1.6393442622950821E-2</v>
      </c>
      <c r="H31" s="98">
        <f t="shared" si="8"/>
        <v>1.6393442622950821E-2</v>
      </c>
      <c r="I31" s="98">
        <f t="shared" si="8"/>
        <v>1.6393442622950821E-2</v>
      </c>
      <c r="J31" s="98">
        <f t="shared" si="8"/>
        <v>2.4590163934426229E-2</v>
      </c>
      <c r="K31" s="98">
        <f t="shared" si="8"/>
        <v>2.4590163934426229E-2</v>
      </c>
      <c r="L31" s="98">
        <f t="shared" si="8"/>
        <v>2.4590163934426229E-2</v>
      </c>
      <c r="M31" s="98">
        <f t="shared" si="8"/>
        <v>2.4590163934426229E-2</v>
      </c>
      <c r="N31" s="98">
        <f t="shared" si="8"/>
        <v>2.4590163934426229E-2</v>
      </c>
      <c r="O31" s="98">
        <f t="shared" si="8"/>
        <v>2.4590163934426229E-2</v>
      </c>
      <c r="P31" s="98">
        <f t="shared" si="8"/>
        <v>2.4590163934426229E-2</v>
      </c>
      <c r="Q31" s="98">
        <f t="shared" si="8"/>
        <v>2.4590163934426229E-2</v>
      </c>
      <c r="R31" s="422">
        <f t="shared" si="8"/>
        <v>3.2786885245901641E-2</v>
      </c>
      <c r="S31" s="422">
        <f t="shared" si="8"/>
        <v>3.2786885245901641E-2</v>
      </c>
      <c r="T31" s="426">
        <f t="shared" si="8"/>
        <v>3.2786885245901641E-2</v>
      </c>
      <c r="U31" s="426">
        <f t="shared" si="8"/>
        <v>3.2786885245901641E-2</v>
      </c>
      <c r="V31" s="422">
        <f t="shared" si="8"/>
        <v>3.2786885245901641E-2</v>
      </c>
      <c r="W31" s="422">
        <f t="shared" si="8"/>
        <v>3.2786885245901641E-2</v>
      </c>
      <c r="X31" s="422">
        <f t="shared" si="8"/>
        <v>3.2786885245901641E-2</v>
      </c>
      <c r="Y31" s="422">
        <f t="shared" si="8"/>
        <v>3.2786885245901641E-2</v>
      </c>
      <c r="Z31" s="422">
        <f t="shared" si="8"/>
        <v>3.2786885245901641E-2</v>
      </c>
      <c r="AA31" s="422">
        <f t="shared" si="8"/>
        <v>3.2786885245901641E-2</v>
      </c>
      <c r="AB31" s="422">
        <f t="shared" si="8"/>
        <v>3.2786885245901641E-2</v>
      </c>
      <c r="AC31" s="422">
        <f t="shared" si="8"/>
        <v>3.2786885245901641E-2</v>
      </c>
      <c r="AD31" s="422">
        <f t="shared" si="8"/>
        <v>3.2786885245901641E-2</v>
      </c>
      <c r="AE31" s="422">
        <f t="shared" si="8"/>
        <v>3.2786885245901641E-2</v>
      </c>
      <c r="AF31" s="422">
        <f t="shared" si="8"/>
        <v>4.0983606557377046E-2</v>
      </c>
      <c r="AG31" s="422">
        <f t="shared" si="8"/>
        <v>4.0983606557377046E-2</v>
      </c>
      <c r="AH31" s="422">
        <f t="shared" si="8"/>
        <v>4.0983606557377046E-2</v>
      </c>
      <c r="AI31" s="422">
        <f t="shared" si="8"/>
        <v>4.0983606557377046E-2</v>
      </c>
      <c r="AJ31" s="422">
        <f t="shared" si="8"/>
        <v>4.0983606557377046E-2</v>
      </c>
      <c r="AK31" s="422">
        <f t="shared" si="8"/>
        <v>4.0983606557377046E-2</v>
      </c>
      <c r="AL31" s="422">
        <f t="shared" si="8"/>
        <v>4.0983606557377046E-2</v>
      </c>
      <c r="AM31" s="422">
        <f t="shared" si="8"/>
        <v>4.0983606557377046E-2</v>
      </c>
      <c r="AN31" s="422">
        <f t="shared" si="8"/>
        <v>4.9180327868852458E-2</v>
      </c>
      <c r="AO31" s="422">
        <f t="shared" si="8"/>
        <v>4.9180327868852458E-2</v>
      </c>
    </row>
    <row r="32" spans="2:41">
      <c r="B32" s="423" t="s">
        <v>5157</v>
      </c>
      <c r="C32" s="424">
        <f t="shared" ref="C32:AO32" si="9">C27/122</f>
        <v>8.1967213114754103E-3</v>
      </c>
      <c r="D32" s="424">
        <f t="shared" si="9"/>
        <v>8.1967213114754103E-3</v>
      </c>
      <c r="E32" s="424">
        <f t="shared" si="9"/>
        <v>8.1967213114754103E-3</v>
      </c>
      <c r="F32" s="424">
        <f t="shared" si="9"/>
        <v>2.4590163934426229E-2</v>
      </c>
      <c r="G32" s="424">
        <f t="shared" si="9"/>
        <v>2.4590163934426229E-2</v>
      </c>
      <c r="H32" s="424">
        <f t="shared" si="9"/>
        <v>2.4590163934426229E-2</v>
      </c>
      <c r="I32" s="424">
        <f t="shared" si="9"/>
        <v>2.4590163934426229E-2</v>
      </c>
      <c r="J32" s="424">
        <f t="shared" si="9"/>
        <v>3.2786885245901641E-2</v>
      </c>
      <c r="K32" s="424">
        <f t="shared" si="9"/>
        <v>3.2786885245901641E-2</v>
      </c>
      <c r="L32" s="424">
        <f t="shared" si="9"/>
        <v>3.2786885245901641E-2</v>
      </c>
      <c r="M32" s="424">
        <f t="shared" si="9"/>
        <v>3.2786885245901641E-2</v>
      </c>
      <c r="N32" s="424">
        <f t="shared" si="9"/>
        <v>3.2786885245901641E-2</v>
      </c>
      <c r="O32" s="424">
        <f t="shared" si="9"/>
        <v>3.2786885245901641E-2</v>
      </c>
      <c r="P32" s="424">
        <f t="shared" si="9"/>
        <v>3.2786885245901641E-2</v>
      </c>
      <c r="Q32" s="424">
        <f t="shared" si="9"/>
        <v>3.2786885245901641E-2</v>
      </c>
      <c r="R32" s="425">
        <f t="shared" si="9"/>
        <v>3.2786885245901641E-2</v>
      </c>
      <c r="S32" s="425">
        <f t="shared" si="9"/>
        <v>3.2786885245901641E-2</v>
      </c>
      <c r="T32" s="427">
        <f t="shared" si="9"/>
        <v>3.2786885245901641E-2</v>
      </c>
      <c r="U32" s="427">
        <f t="shared" si="9"/>
        <v>3.2786885245901641E-2</v>
      </c>
      <c r="V32" s="425">
        <f t="shared" si="9"/>
        <v>3.2786885245901641E-2</v>
      </c>
      <c r="W32" s="425">
        <f t="shared" si="9"/>
        <v>3.2786885245901641E-2</v>
      </c>
      <c r="X32" s="425">
        <f t="shared" si="9"/>
        <v>3.2786885245901641E-2</v>
      </c>
      <c r="Y32" s="425">
        <f t="shared" si="9"/>
        <v>3.2786885245901641E-2</v>
      </c>
      <c r="Z32" s="425">
        <f t="shared" si="9"/>
        <v>3.2786885245901641E-2</v>
      </c>
      <c r="AA32" s="425">
        <f t="shared" si="9"/>
        <v>3.2786885245901641E-2</v>
      </c>
      <c r="AB32" s="425">
        <f t="shared" si="9"/>
        <v>3.2786885245901641E-2</v>
      </c>
      <c r="AC32" s="425">
        <f t="shared" si="9"/>
        <v>3.2786885245901641E-2</v>
      </c>
      <c r="AD32" s="425">
        <f t="shared" si="9"/>
        <v>3.2786885245901641E-2</v>
      </c>
      <c r="AE32" s="425">
        <f t="shared" si="9"/>
        <v>3.2786885245901641E-2</v>
      </c>
      <c r="AF32" s="425">
        <f t="shared" si="9"/>
        <v>4.0983606557377046E-2</v>
      </c>
      <c r="AG32" s="425">
        <f t="shared" si="9"/>
        <v>4.0983606557377046E-2</v>
      </c>
      <c r="AH32" s="425">
        <f t="shared" si="9"/>
        <v>4.0983606557377046E-2</v>
      </c>
      <c r="AI32" s="425">
        <f t="shared" si="9"/>
        <v>4.0983606557377046E-2</v>
      </c>
      <c r="AJ32" s="425">
        <f t="shared" si="9"/>
        <v>4.0983606557377046E-2</v>
      </c>
      <c r="AK32" s="425">
        <f t="shared" si="9"/>
        <v>4.0983606557377046E-2</v>
      </c>
      <c r="AL32" s="425">
        <f t="shared" si="9"/>
        <v>4.0983606557377046E-2</v>
      </c>
      <c r="AM32" s="425">
        <f t="shared" si="9"/>
        <v>4.0983606557377046E-2</v>
      </c>
      <c r="AN32" s="425">
        <f t="shared" si="9"/>
        <v>4.9180327868852458E-2</v>
      </c>
      <c r="AO32" s="425">
        <f t="shared" si="9"/>
        <v>4.9180327868852458E-2</v>
      </c>
    </row>
    <row r="35" spans="2:41">
      <c r="B35" s="414" t="s">
        <v>4678</v>
      </c>
      <c r="C35" s="415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6"/>
    </row>
    <row r="36" spans="2:41">
      <c r="B36" s="417"/>
      <c r="C36" s="34">
        <v>1</v>
      </c>
      <c r="D36" s="34">
        <v>2</v>
      </c>
      <c r="E36" s="34">
        <v>3</v>
      </c>
      <c r="F36" s="34">
        <v>4</v>
      </c>
      <c r="G36" s="34">
        <v>5</v>
      </c>
      <c r="H36" s="34">
        <v>6</v>
      </c>
      <c r="I36" s="34">
        <v>7</v>
      </c>
      <c r="J36" s="34">
        <v>8</v>
      </c>
      <c r="K36" s="34">
        <v>9</v>
      </c>
      <c r="L36" s="34">
        <v>10</v>
      </c>
      <c r="M36" s="34">
        <v>11</v>
      </c>
      <c r="N36" s="34">
        <v>12</v>
      </c>
      <c r="O36" s="34">
        <v>13</v>
      </c>
      <c r="P36" s="34">
        <v>14</v>
      </c>
      <c r="Q36" s="34">
        <v>15</v>
      </c>
      <c r="R36" s="418">
        <v>16</v>
      </c>
      <c r="S36" s="34">
        <v>17</v>
      </c>
      <c r="T36" s="34">
        <v>18</v>
      </c>
      <c r="U36" s="34">
        <v>19</v>
      </c>
      <c r="V36" s="34">
        <v>20</v>
      </c>
      <c r="W36" s="34">
        <v>21</v>
      </c>
      <c r="X36" s="34">
        <v>22</v>
      </c>
      <c r="Y36" s="34">
        <v>23</v>
      </c>
      <c r="Z36" s="34">
        <v>24</v>
      </c>
      <c r="AA36" s="34">
        <v>25</v>
      </c>
      <c r="AB36" s="34">
        <v>26</v>
      </c>
      <c r="AC36" s="34">
        <v>27</v>
      </c>
      <c r="AD36" s="34">
        <v>28</v>
      </c>
      <c r="AE36" s="34">
        <v>29</v>
      </c>
      <c r="AF36" s="34">
        <v>30</v>
      </c>
      <c r="AG36" s="34">
        <v>31</v>
      </c>
      <c r="AH36" s="34">
        <v>32</v>
      </c>
      <c r="AI36" s="34">
        <v>33</v>
      </c>
      <c r="AJ36" s="34">
        <v>34</v>
      </c>
      <c r="AK36" s="34">
        <v>35</v>
      </c>
      <c r="AL36" s="34">
        <v>36</v>
      </c>
      <c r="AM36" s="34">
        <v>37</v>
      </c>
      <c r="AN36" s="34">
        <v>38</v>
      </c>
      <c r="AO36" s="34">
        <v>39</v>
      </c>
    </row>
    <row r="37" spans="2:41">
      <c r="B37" s="419" t="s">
        <v>5156</v>
      </c>
      <c r="C37" s="34">
        <v>6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2</v>
      </c>
      <c r="O37" s="34">
        <v>0</v>
      </c>
      <c r="P37" s="34">
        <v>0</v>
      </c>
      <c r="Q37" s="34">
        <v>0</v>
      </c>
      <c r="R37" s="418">
        <v>1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85">
        <v>0</v>
      </c>
      <c r="Z37" s="34">
        <v>0</v>
      </c>
      <c r="AA37" s="34">
        <v>0</v>
      </c>
      <c r="AB37" s="34">
        <v>1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1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</row>
    <row r="38" spans="2:41">
      <c r="B38" s="419" t="s">
        <v>5157</v>
      </c>
      <c r="C38" s="34">
        <v>5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1</v>
      </c>
      <c r="N38" s="34">
        <v>1</v>
      </c>
      <c r="O38" s="34">
        <v>1</v>
      </c>
      <c r="P38" s="34">
        <v>0</v>
      </c>
      <c r="Q38" s="34">
        <v>0</v>
      </c>
      <c r="R38" s="418">
        <v>0</v>
      </c>
      <c r="S38" s="34">
        <v>0</v>
      </c>
      <c r="T38" s="34">
        <v>1</v>
      </c>
      <c r="U38" s="34">
        <v>0</v>
      </c>
      <c r="V38" s="34">
        <v>0</v>
      </c>
      <c r="W38" s="34">
        <v>0</v>
      </c>
      <c r="X38" s="34">
        <v>0</v>
      </c>
      <c r="Y38" s="85">
        <v>0</v>
      </c>
      <c r="Z38" s="34">
        <v>0</v>
      </c>
      <c r="AA38" s="34">
        <v>0</v>
      </c>
      <c r="AB38" s="34">
        <v>1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0</v>
      </c>
      <c r="AI38" s="34">
        <v>0</v>
      </c>
      <c r="AJ38" s="34">
        <v>1</v>
      </c>
      <c r="AK38" s="34">
        <v>0</v>
      </c>
      <c r="AL38" s="34">
        <v>0</v>
      </c>
      <c r="AM38" s="34">
        <v>0</v>
      </c>
      <c r="AN38" s="34">
        <v>0</v>
      </c>
      <c r="AO38" s="34">
        <v>0</v>
      </c>
    </row>
    <row r="39" spans="2:41">
      <c r="B39" s="417"/>
      <c r="R39" s="420"/>
    </row>
    <row r="40" spans="2:41">
      <c r="B40" s="417"/>
      <c r="R40" s="420"/>
    </row>
    <row r="41" spans="2:41">
      <c r="B41" s="417"/>
      <c r="C41" s="34">
        <v>1</v>
      </c>
      <c r="D41" s="34">
        <v>2</v>
      </c>
      <c r="E41" s="34">
        <v>3</v>
      </c>
      <c r="F41" s="34">
        <v>4</v>
      </c>
      <c r="G41" s="34">
        <v>5</v>
      </c>
      <c r="H41" s="34">
        <v>6</v>
      </c>
      <c r="I41" s="34">
        <v>7</v>
      </c>
      <c r="J41" s="34">
        <v>8</v>
      </c>
      <c r="K41" s="34">
        <v>9</v>
      </c>
      <c r="L41" s="34">
        <v>10</v>
      </c>
      <c r="M41" s="34">
        <v>11</v>
      </c>
      <c r="N41" s="34">
        <v>12</v>
      </c>
      <c r="O41" s="34">
        <v>13</v>
      </c>
      <c r="P41" s="34">
        <v>14</v>
      </c>
      <c r="Q41" s="34">
        <v>15</v>
      </c>
      <c r="R41" s="418">
        <v>16</v>
      </c>
      <c r="S41" s="34">
        <v>17</v>
      </c>
      <c r="T41" s="34">
        <v>18</v>
      </c>
      <c r="U41" s="34">
        <v>19</v>
      </c>
      <c r="V41" s="34">
        <v>20</v>
      </c>
      <c r="W41" s="34">
        <v>21</v>
      </c>
      <c r="X41" s="34">
        <v>22</v>
      </c>
      <c r="Y41" s="34">
        <v>23</v>
      </c>
      <c r="Z41" s="34">
        <v>24</v>
      </c>
      <c r="AA41" s="34">
        <v>25</v>
      </c>
      <c r="AB41" s="34">
        <v>26</v>
      </c>
      <c r="AC41" s="34">
        <v>27</v>
      </c>
      <c r="AD41" s="34">
        <v>28</v>
      </c>
      <c r="AE41" s="34">
        <v>29</v>
      </c>
      <c r="AF41" s="34">
        <v>30</v>
      </c>
      <c r="AG41" s="34">
        <v>31</v>
      </c>
      <c r="AH41" s="34">
        <v>32</v>
      </c>
      <c r="AI41" s="34">
        <v>33</v>
      </c>
      <c r="AJ41" s="34">
        <v>34</v>
      </c>
      <c r="AK41" s="34">
        <v>35</v>
      </c>
      <c r="AL41" s="34">
        <v>36</v>
      </c>
      <c r="AM41" s="34">
        <v>37</v>
      </c>
      <c r="AN41" s="34">
        <v>38</v>
      </c>
      <c r="AO41" s="34">
        <v>39</v>
      </c>
    </row>
    <row r="42" spans="2:41">
      <c r="B42" s="419" t="s">
        <v>5156</v>
      </c>
      <c r="C42" s="34">
        <f t="shared" ref="C42:C43" si="10">C37</f>
        <v>6</v>
      </c>
      <c r="D42" s="34">
        <f t="shared" ref="D42:AO42" si="11">C42+D37</f>
        <v>6</v>
      </c>
      <c r="E42" s="34">
        <f t="shared" si="11"/>
        <v>6</v>
      </c>
      <c r="F42" s="34">
        <f t="shared" si="11"/>
        <v>6</v>
      </c>
      <c r="G42" s="34">
        <f t="shared" si="11"/>
        <v>6</v>
      </c>
      <c r="H42" s="34">
        <f t="shared" si="11"/>
        <v>6</v>
      </c>
      <c r="I42" s="34">
        <f t="shared" si="11"/>
        <v>6</v>
      </c>
      <c r="J42" s="34">
        <f t="shared" si="11"/>
        <v>6</v>
      </c>
      <c r="K42" s="34">
        <f t="shared" si="11"/>
        <v>6</v>
      </c>
      <c r="L42" s="34">
        <f t="shared" si="11"/>
        <v>6</v>
      </c>
      <c r="M42" s="34">
        <f t="shared" si="11"/>
        <v>6</v>
      </c>
      <c r="N42" s="34">
        <f t="shared" si="11"/>
        <v>8</v>
      </c>
      <c r="O42" s="34">
        <f t="shared" si="11"/>
        <v>8</v>
      </c>
      <c r="P42" s="34">
        <f t="shared" si="11"/>
        <v>8</v>
      </c>
      <c r="Q42" s="34">
        <f t="shared" si="11"/>
        <v>8</v>
      </c>
      <c r="R42" s="418">
        <f t="shared" si="11"/>
        <v>9</v>
      </c>
      <c r="S42" s="418">
        <f t="shared" si="11"/>
        <v>9</v>
      </c>
      <c r="T42" s="418">
        <f t="shared" si="11"/>
        <v>9</v>
      </c>
      <c r="U42" s="418">
        <f t="shared" si="11"/>
        <v>9</v>
      </c>
      <c r="V42" s="418">
        <f t="shared" si="11"/>
        <v>9</v>
      </c>
      <c r="W42" s="418">
        <f t="shared" si="11"/>
        <v>9</v>
      </c>
      <c r="X42" s="418">
        <f t="shared" si="11"/>
        <v>9</v>
      </c>
      <c r="Y42" s="418">
        <f t="shared" si="11"/>
        <v>9</v>
      </c>
      <c r="Z42" s="34">
        <f t="shared" si="11"/>
        <v>9</v>
      </c>
      <c r="AA42" s="34">
        <f t="shared" si="11"/>
        <v>9</v>
      </c>
      <c r="AB42" s="34">
        <f t="shared" si="11"/>
        <v>10</v>
      </c>
      <c r="AC42" s="34">
        <f t="shared" si="11"/>
        <v>10</v>
      </c>
      <c r="AD42" s="34">
        <f t="shared" si="11"/>
        <v>10</v>
      </c>
      <c r="AE42" s="34">
        <f t="shared" si="11"/>
        <v>10</v>
      </c>
      <c r="AF42" s="34">
        <f t="shared" si="11"/>
        <v>10</v>
      </c>
      <c r="AG42" s="34">
        <f t="shared" si="11"/>
        <v>10</v>
      </c>
      <c r="AH42" s="34">
        <f t="shared" si="11"/>
        <v>10</v>
      </c>
      <c r="AI42" s="34">
        <f t="shared" si="11"/>
        <v>10</v>
      </c>
      <c r="AJ42" s="34">
        <f t="shared" si="11"/>
        <v>11</v>
      </c>
      <c r="AK42" s="34">
        <f t="shared" si="11"/>
        <v>11</v>
      </c>
      <c r="AL42" s="34">
        <f t="shared" si="11"/>
        <v>11</v>
      </c>
      <c r="AM42" s="34">
        <f t="shared" si="11"/>
        <v>11</v>
      </c>
      <c r="AN42" s="34">
        <f t="shared" si="11"/>
        <v>11</v>
      </c>
      <c r="AO42" s="34">
        <f t="shared" si="11"/>
        <v>11</v>
      </c>
    </row>
    <row r="43" spans="2:41">
      <c r="B43" s="419" t="s">
        <v>5157</v>
      </c>
      <c r="C43" s="34">
        <f t="shared" si="10"/>
        <v>5</v>
      </c>
      <c r="D43" s="34">
        <f t="shared" ref="D43:AO43" si="12">C43+D38</f>
        <v>5</v>
      </c>
      <c r="E43" s="34">
        <f t="shared" si="12"/>
        <v>5</v>
      </c>
      <c r="F43" s="34">
        <f t="shared" si="12"/>
        <v>5</v>
      </c>
      <c r="G43" s="34">
        <f t="shared" si="12"/>
        <v>5</v>
      </c>
      <c r="H43" s="34">
        <f t="shared" si="12"/>
        <v>5</v>
      </c>
      <c r="I43" s="34">
        <f t="shared" si="12"/>
        <v>5</v>
      </c>
      <c r="J43" s="34">
        <f t="shared" si="12"/>
        <v>5</v>
      </c>
      <c r="K43" s="34">
        <f t="shared" si="12"/>
        <v>5</v>
      </c>
      <c r="L43" s="34">
        <f t="shared" si="12"/>
        <v>5</v>
      </c>
      <c r="M43" s="34">
        <f t="shared" si="12"/>
        <v>6</v>
      </c>
      <c r="N43" s="34">
        <f t="shared" si="12"/>
        <v>7</v>
      </c>
      <c r="O43" s="34">
        <f t="shared" si="12"/>
        <v>8</v>
      </c>
      <c r="P43" s="34">
        <f t="shared" si="12"/>
        <v>8</v>
      </c>
      <c r="Q43" s="34">
        <f t="shared" si="12"/>
        <v>8</v>
      </c>
      <c r="R43" s="418">
        <f t="shared" si="12"/>
        <v>8</v>
      </c>
      <c r="S43" s="418">
        <f t="shared" si="12"/>
        <v>8</v>
      </c>
      <c r="T43" s="418">
        <f t="shared" si="12"/>
        <v>9</v>
      </c>
      <c r="U43" s="418">
        <f t="shared" si="12"/>
        <v>9</v>
      </c>
      <c r="V43" s="418">
        <f t="shared" si="12"/>
        <v>9</v>
      </c>
      <c r="W43" s="418">
        <f t="shared" si="12"/>
        <v>9</v>
      </c>
      <c r="X43" s="418">
        <f t="shared" si="12"/>
        <v>9</v>
      </c>
      <c r="Y43" s="418">
        <f t="shared" si="12"/>
        <v>9</v>
      </c>
      <c r="Z43" s="418">
        <f t="shared" si="12"/>
        <v>9</v>
      </c>
      <c r="AA43" s="418">
        <f t="shared" si="12"/>
        <v>9</v>
      </c>
      <c r="AB43" s="418">
        <f t="shared" si="12"/>
        <v>10</v>
      </c>
      <c r="AC43" s="418">
        <f t="shared" si="12"/>
        <v>10</v>
      </c>
      <c r="AD43" s="418">
        <f t="shared" si="12"/>
        <v>10</v>
      </c>
      <c r="AE43" s="418">
        <f t="shared" si="12"/>
        <v>10</v>
      </c>
      <c r="AF43" s="418">
        <f t="shared" si="12"/>
        <v>10</v>
      </c>
      <c r="AG43" s="418">
        <f t="shared" si="12"/>
        <v>10</v>
      </c>
      <c r="AH43" s="418">
        <f t="shared" si="12"/>
        <v>10</v>
      </c>
      <c r="AI43" s="418">
        <f t="shared" si="12"/>
        <v>10</v>
      </c>
      <c r="AJ43" s="418">
        <f t="shared" si="12"/>
        <v>11</v>
      </c>
      <c r="AK43" s="418">
        <f t="shared" si="12"/>
        <v>11</v>
      </c>
      <c r="AL43" s="418">
        <f t="shared" si="12"/>
        <v>11</v>
      </c>
      <c r="AM43" s="418">
        <f t="shared" si="12"/>
        <v>11</v>
      </c>
      <c r="AN43" s="418">
        <f t="shared" si="12"/>
        <v>11</v>
      </c>
      <c r="AO43" s="418">
        <f t="shared" si="12"/>
        <v>11</v>
      </c>
    </row>
    <row r="44" spans="2:41">
      <c r="B44" s="417"/>
      <c r="R44" s="420"/>
    </row>
    <row r="45" spans="2:41">
      <c r="B45" s="417"/>
      <c r="R45" s="420"/>
    </row>
    <row r="46" spans="2:41">
      <c r="B46" s="417"/>
      <c r="C46" s="34">
        <v>1</v>
      </c>
      <c r="D46" s="34">
        <v>2</v>
      </c>
      <c r="E46" s="34">
        <v>3</v>
      </c>
      <c r="F46" s="34">
        <v>4</v>
      </c>
      <c r="G46" s="34">
        <v>5</v>
      </c>
      <c r="H46" s="34">
        <v>6</v>
      </c>
      <c r="I46" s="34">
        <v>7</v>
      </c>
      <c r="J46" s="34">
        <v>8</v>
      </c>
      <c r="K46" s="34">
        <v>9</v>
      </c>
      <c r="L46" s="34">
        <v>10</v>
      </c>
      <c r="M46" s="34">
        <v>11</v>
      </c>
      <c r="N46" s="34">
        <v>12</v>
      </c>
      <c r="O46" s="34">
        <v>13</v>
      </c>
      <c r="P46" s="34">
        <v>14</v>
      </c>
      <c r="Q46" s="34">
        <v>15</v>
      </c>
      <c r="R46" s="418">
        <v>16</v>
      </c>
      <c r="S46" s="34">
        <v>17</v>
      </c>
      <c r="T46" s="34">
        <v>18</v>
      </c>
      <c r="U46" s="34">
        <v>19</v>
      </c>
      <c r="V46" s="34">
        <v>20</v>
      </c>
      <c r="W46" s="34">
        <v>21</v>
      </c>
      <c r="X46" s="34">
        <v>22</v>
      </c>
      <c r="Y46" s="34">
        <v>23</v>
      </c>
      <c r="Z46" s="34">
        <v>24</v>
      </c>
      <c r="AA46" s="34">
        <v>25</v>
      </c>
      <c r="AB46" s="34">
        <v>26</v>
      </c>
      <c r="AC46" s="34">
        <v>27</v>
      </c>
      <c r="AD46" s="34">
        <v>28</v>
      </c>
      <c r="AE46" s="34">
        <v>29</v>
      </c>
      <c r="AF46" s="34">
        <v>30</v>
      </c>
      <c r="AG46" s="34">
        <v>31</v>
      </c>
      <c r="AH46" s="34">
        <v>32</v>
      </c>
      <c r="AI46" s="34">
        <v>33</v>
      </c>
      <c r="AJ46" s="34">
        <v>34</v>
      </c>
      <c r="AK46" s="34">
        <v>35</v>
      </c>
      <c r="AL46" s="34">
        <v>36</v>
      </c>
      <c r="AM46" s="34">
        <v>37</v>
      </c>
      <c r="AN46" s="34">
        <v>38</v>
      </c>
      <c r="AO46" s="34">
        <v>39</v>
      </c>
    </row>
    <row r="47" spans="2:41">
      <c r="B47" s="421" t="s">
        <v>5156</v>
      </c>
      <c r="C47" s="98">
        <f t="shared" ref="C47:AO47" si="13">C42/122</f>
        <v>4.9180327868852458E-2</v>
      </c>
      <c r="D47" s="98">
        <f t="shared" si="13"/>
        <v>4.9180327868852458E-2</v>
      </c>
      <c r="E47" s="98">
        <f t="shared" si="13"/>
        <v>4.9180327868852458E-2</v>
      </c>
      <c r="F47" s="98">
        <f t="shared" si="13"/>
        <v>4.9180327868852458E-2</v>
      </c>
      <c r="G47" s="98">
        <f t="shared" si="13"/>
        <v>4.9180327868852458E-2</v>
      </c>
      <c r="H47" s="98">
        <f t="shared" si="13"/>
        <v>4.9180327868852458E-2</v>
      </c>
      <c r="I47" s="98">
        <f t="shared" si="13"/>
        <v>4.9180327868852458E-2</v>
      </c>
      <c r="J47" s="98">
        <f t="shared" si="13"/>
        <v>4.9180327868852458E-2</v>
      </c>
      <c r="K47" s="98">
        <f t="shared" si="13"/>
        <v>4.9180327868852458E-2</v>
      </c>
      <c r="L47" s="98">
        <f t="shared" si="13"/>
        <v>4.9180327868852458E-2</v>
      </c>
      <c r="M47" s="98">
        <f t="shared" si="13"/>
        <v>4.9180327868852458E-2</v>
      </c>
      <c r="N47" s="98">
        <f t="shared" si="13"/>
        <v>6.5573770491803282E-2</v>
      </c>
      <c r="O47" s="98">
        <f t="shared" si="13"/>
        <v>6.5573770491803282E-2</v>
      </c>
      <c r="P47" s="98">
        <f t="shared" si="13"/>
        <v>6.5573770491803282E-2</v>
      </c>
      <c r="Q47" s="98">
        <f t="shared" si="13"/>
        <v>6.5573770491803282E-2</v>
      </c>
      <c r="R47" s="422">
        <f t="shared" si="13"/>
        <v>7.3770491803278687E-2</v>
      </c>
      <c r="S47" s="422">
        <f t="shared" si="13"/>
        <v>7.3770491803278687E-2</v>
      </c>
      <c r="T47" s="422">
        <f t="shared" si="13"/>
        <v>7.3770491803278687E-2</v>
      </c>
      <c r="U47" s="422">
        <f t="shared" si="13"/>
        <v>7.3770491803278687E-2</v>
      </c>
      <c r="V47" s="422">
        <f t="shared" si="13"/>
        <v>7.3770491803278687E-2</v>
      </c>
      <c r="W47" s="422">
        <f t="shared" si="13"/>
        <v>7.3770491803278687E-2</v>
      </c>
      <c r="X47" s="422">
        <f t="shared" si="13"/>
        <v>7.3770491803278687E-2</v>
      </c>
      <c r="Y47" s="422">
        <f t="shared" si="13"/>
        <v>7.3770491803278687E-2</v>
      </c>
      <c r="Z47" s="422">
        <f t="shared" si="13"/>
        <v>7.3770491803278687E-2</v>
      </c>
      <c r="AA47" s="422">
        <f t="shared" si="13"/>
        <v>7.3770491803278687E-2</v>
      </c>
      <c r="AB47" s="422">
        <f t="shared" si="13"/>
        <v>8.1967213114754092E-2</v>
      </c>
      <c r="AC47" s="422">
        <f t="shared" si="13"/>
        <v>8.1967213114754092E-2</v>
      </c>
      <c r="AD47" s="422">
        <f t="shared" si="13"/>
        <v>8.1967213114754092E-2</v>
      </c>
      <c r="AE47" s="422">
        <f t="shared" si="13"/>
        <v>8.1967213114754092E-2</v>
      </c>
      <c r="AF47" s="422">
        <f t="shared" si="13"/>
        <v>8.1967213114754092E-2</v>
      </c>
      <c r="AG47" s="422">
        <f t="shared" si="13"/>
        <v>8.1967213114754092E-2</v>
      </c>
      <c r="AH47" s="422">
        <f t="shared" si="13"/>
        <v>8.1967213114754092E-2</v>
      </c>
      <c r="AI47" s="422">
        <f t="shared" si="13"/>
        <v>8.1967213114754092E-2</v>
      </c>
      <c r="AJ47" s="422">
        <f t="shared" si="13"/>
        <v>9.0163934426229511E-2</v>
      </c>
      <c r="AK47" s="422">
        <f t="shared" si="13"/>
        <v>9.0163934426229511E-2</v>
      </c>
      <c r="AL47" s="422">
        <f t="shared" si="13"/>
        <v>9.0163934426229511E-2</v>
      </c>
      <c r="AM47" s="422">
        <f t="shared" si="13"/>
        <v>9.0163934426229511E-2</v>
      </c>
      <c r="AN47" s="422">
        <f t="shared" si="13"/>
        <v>9.0163934426229511E-2</v>
      </c>
      <c r="AO47" s="422">
        <f t="shared" si="13"/>
        <v>9.0163934426229511E-2</v>
      </c>
    </row>
    <row r="48" spans="2:41">
      <c r="B48" s="423" t="s">
        <v>5157</v>
      </c>
      <c r="C48" s="424">
        <f t="shared" ref="C48:AO48" si="14">C43/122</f>
        <v>4.0983606557377046E-2</v>
      </c>
      <c r="D48" s="424">
        <f t="shared" si="14"/>
        <v>4.0983606557377046E-2</v>
      </c>
      <c r="E48" s="424">
        <f t="shared" si="14"/>
        <v>4.0983606557377046E-2</v>
      </c>
      <c r="F48" s="424">
        <f t="shared" si="14"/>
        <v>4.0983606557377046E-2</v>
      </c>
      <c r="G48" s="424">
        <f t="shared" si="14"/>
        <v>4.0983606557377046E-2</v>
      </c>
      <c r="H48" s="424">
        <f t="shared" si="14"/>
        <v>4.0983606557377046E-2</v>
      </c>
      <c r="I48" s="424">
        <f t="shared" si="14"/>
        <v>4.0983606557377046E-2</v>
      </c>
      <c r="J48" s="424">
        <f t="shared" si="14"/>
        <v>4.0983606557377046E-2</v>
      </c>
      <c r="K48" s="424">
        <f t="shared" si="14"/>
        <v>4.0983606557377046E-2</v>
      </c>
      <c r="L48" s="424">
        <f t="shared" si="14"/>
        <v>4.0983606557377046E-2</v>
      </c>
      <c r="M48" s="424">
        <f t="shared" si="14"/>
        <v>4.9180327868852458E-2</v>
      </c>
      <c r="N48" s="424">
        <f t="shared" si="14"/>
        <v>5.737704918032787E-2</v>
      </c>
      <c r="O48" s="424">
        <f t="shared" si="14"/>
        <v>6.5573770491803282E-2</v>
      </c>
      <c r="P48" s="424">
        <f t="shared" si="14"/>
        <v>6.5573770491803282E-2</v>
      </c>
      <c r="Q48" s="424">
        <f t="shared" si="14"/>
        <v>6.5573770491803282E-2</v>
      </c>
      <c r="R48" s="425">
        <f t="shared" si="14"/>
        <v>6.5573770491803282E-2</v>
      </c>
      <c r="S48" s="425">
        <f t="shared" si="14"/>
        <v>6.5573770491803282E-2</v>
      </c>
      <c r="T48" s="425">
        <f t="shared" si="14"/>
        <v>7.3770491803278687E-2</v>
      </c>
      <c r="U48" s="425">
        <f t="shared" si="14"/>
        <v>7.3770491803278687E-2</v>
      </c>
      <c r="V48" s="425">
        <f t="shared" si="14"/>
        <v>7.3770491803278687E-2</v>
      </c>
      <c r="W48" s="425">
        <f t="shared" si="14"/>
        <v>7.3770491803278687E-2</v>
      </c>
      <c r="X48" s="425">
        <f t="shared" si="14"/>
        <v>7.3770491803278687E-2</v>
      </c>
      <c r="Y48" s="425">
        <f t="shared" si="14"/>
        <v>7.3770491803278687E-2</v>
      </c>
      <c r="Z48" s="425">
        <f t="shared" si="14"/>
        <v>7.3770491803278687E-2</v>
      </c>
      <c r="AA48" s="425">
        <f t="shared" si="14"/>
        <v>7.3770491803278687E-2</v>
      </c>
      <c r="AB48" s="425">
        <f t="shared" si="14"/>
        <v>8.1967213114754092E-2</v>
      </c>
      <c r="AC48" s="425">
        <f t="shared" si="14"/>
        <v>8.1967213114754092E-2</v>
      </c>
      <c r="AD48" s="425">
        <f t="shared" si="14"/>
        <v>8.1967213114754092E-2</v>
      </c>
      <c r="AE48" s="425">
        <f t="shared" si="14"/>
        <v>8.1967213114754092E-2</v>
      </c>
      <c r="AF48" s="425">
        <f t="shared" si="14"/>
        <v>8.1967213114754092E-2</v>
      </c>
      <c r="AG48" s="425">
        <f t="shared" si="14"/>
        <v>8.1967213114754092E-2</v>
      </c>
      <c r="AH48" s="425">
        <f t="shared" si="14"/>
        <v>8.1967213114754092E-2</v>
      </c>
      <c r="AI48" s="425">
        <f t="shared" si="14"/>
        <v>8.1967213114754092E-2</v>
      </c>
      <c r="AJ48" s="425">
        <f t="shared" si="14"/>
        <v>9.0163934426229511E-2</v>
      </c>
      <c r="AK48" s="425">
        <f t="shared" si="14"/>
        <v>9.0163934426229511E-2</v>
      </c>
      <c r="AL48" s="425">
        <f t="shared" si="14"/>
        <v>9.0163934426229511E-2</v>
      </c>
      <c r="AM48" s="425">
        <f t="shared" si="14"/>
        <v>9.0163934426229511E-2</v>
      </c>
      <c r="AN48" s="425">
        <f t="shared" si="14"/>
        <v>9.0163934426229511E-2</v>
      </c>
      <c r="AO48" s="425">
        <f t="shared" si="14"/>
        <v>9.0163934426229511E-2</v>
      </c>
    </row>
    <row r="51" spans="2:41">
      <c r="B51" s="414" t="s">
        <v>651</v>
      </c>
      <c r="C51" s="415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6"/>
    </row>
    <row r="52" spans="2:41">
      <c r="B52" s="417"/>
      <c r="C52" s="34">
        <v>1</v>
      </c>
      <c r="D52" s="34">
        <v>2</v>
      </c>
      <c r="E52" s="34">
        <v>3</v>
      </c>
      <c r="F52" s="34">
        <v>4</v>
      </c>
      <c r="G52" s="34">
        <v>5</v>
      </c>
      <c r="H52" s="34">
        <v>6</v>
      </c>
      <c r="I52" s="34">
        <v>7</v>
      </c>
      <c r="J52" s="34">
        <v>8</v>
      </c>
      <c r="K52" s="34">
        <v>9</v>
      </c>
      <c r="L52" s="34">
        <v>10</v>
      </c>
      <c r="M52" s="34">
        <v>11</v>
      </c>
      <c r="N52" s="34">
        <v>12</v>
      </c>
      <c r="O52" s="34">
        <v>13</v>
      </c>
      <c r="P52" s="34">
        <v>14</v>
      </c>
      <c r="Q52" s="34">
        <v>15</v>
      </c>
      <c r="R52" s="418">
        <v>16</v>
      </c>
      <c r="S52" s="34">
        <v>17</v>
      </c>
      <c r="T52" s="34">
        <v>18</v>
      </c>
      <c r="U52" s="34">
        <v>19</v>
      </c>
      <c r="V52" s="34">
        <v>20</v>
      </c>
      <c r="W52" s="34">
        <v>21</v>
      </c>
      <c r="X52" s="34">
        <v>22</v>
      </c>
      <c r="Y52" s="34">
        <v>23</v>
      </c>
      <c r="Z52" s="34">
        <v>24</v>
      </c>
      <c r="AA52" s="34">
        <v>25</v>
      </c>
      <c r="AB52" s="34">
        <v>26</v>
      </c>
      <c r="AC52" s="34">
        <v>27</v>
      </c>
      <c r="AD52" s="34">
        <v>28</v>
      </c>
      <c r="AE52" s="34">
        <v>29</v>
      </c>
      <c r="AF52" s="34">
        <v>30</v>
      </c>
      <c r="AG52" s="34">
        <v>31</v>
      </c>
      <c r="AH52" s="34">
        <v>32</v>
      </c>
      <c r="AI52" s="34">
        <v>33</v>
      </c>
      <c r="AJ52" s="34">
        <v>34</v>
      </c>
      <c r="AK52" s="34">
        <v>35</v>
      </c>
      <c r="AL52" s="34">
        <v>36</v>
      </c>
      <c r="AM52" s="34">
        <v>37</v>
      </c>
      <c r="AN52" s="34">
        <v>38</v>
      </c>
      <c r="AO52" s="34">
        <v>39</v>
      </c>
    </row>
    <row r="53" spans="2:41">
      <c r="B53" s="419" t="s">
        <v>5156</v>
      </c>
      <c r="C53" s="34">
        <f t="shared" ref="C53:AO53" si="15">C5+C21+C37</f>
        <v>10</v>
      </c>
      <c r="D53" s="34">
        <f t="shared" si="15"/>
        <v>2</v>
      </c>
      <c r="E53" s="34">
        <f t="shared" si="15"/>
        <v>1</v>
      </c>
      <c r="F53" s="34">
        <f t="shared" si="15"/>
        <v>12</v>
      </c>
      <c r="G53" s="34">
        <f t="shared" si="15"/>
        <v>4</v>
      </c>
      <c r="H53" s="34">
        <f t="shared" si="15"/>
        <v>12</v>
      </c>
      <c r="I53" s="34">
        <f t="shared" si="15"/>
        <v>0</v>
      </c>
      <c r="J53" s="34">
        <f t="shared" si="15"/>
        <v>3</v>
      </c>
      <c r="K53" s="34">
        <f t="shared" si="15"/>
        <v>0</v>
      </c>
      <c r="L53" s="34">
        <f t="shared" si="15"/>
        <v>0</v>
      </c>
      <c r="M53" s="34">
        <f t="shared" si="15"/>
        <v>3</v>
      </c>
      <c r="N53" s="34">
        <f t="shared" si="15"/>
        <v>9</v>
      </c>
      <c r="O53" s="34">
        <f t="shared" si="15"/>
        <v>1</v>
      </c>
      <c r="P53" s="34">
        <f t="shared" si="15"/>
        <v>0</v>
      </c>
      <c r="Q53" s="34">
        <f t="shared" si="15"/>
        <v>0</v>
      </c>
      <c r="R53" s="418">
        <f t="shared" si="15"/>
        <v>2</v>
      </c>
      <c r="S53" s="418">
        <f t="shared" si="15"/>
        <v>0</v>
      </c>
      <c r="T53" s="418">
        <f t="shared" si="15"/>
        <v>0</v>
      </c>
      <c r="U53" s="418">
        <f t="shared" si="15"/>
        <v>0</v>
      </c>
      <c r="V53" s="418">
        <f t="shared" si="15"/>
        <v>0</v>
      </c>
      <c r="W53" s="418">
        <f t="shared" si="15"/>
        <v>0</v>
      </c>
      <c r="X53" s="418">
        <f t="shared" si="15"/>
        <v>2</v>
      </c>
      <c r="Y53" s="418">
        <f t="shared" si="15"/>
        <v>0</v>
      </c>
      <c r="Z53" s="418">
        <f t="shared" si="15"/>
        <v>0</v>
      </c>
      <c r="AA53" s="418">
        <f t="shared" si="15"/>
        <v>0</v>
      </c>
      <c r="AB53" s="418">
        <f t="shared" si="15"/>
        <v>1</v>
      </c>
      <c r="AC53" s="418">
        <f t="shared" si="15"/>
        <v>0</v>
      </c>
      <c r="AD53" s="418">
        <f t="shared" si="15"/>
        <v>0</v>
      </c>
      <c r="AE53" s="418">
        <f t="shared" si="15"/>
        <v>0</v>
      </c>
      <c r="AF53" s="418">
        <f t="shared" si="15"/>
        <v>1</v>
      </c>
      <c r="AG53" s="418">
        <f t="shared" si="15"/>
        <v>0</v>
      </c>
      <c r="AH53" s="418">
        <f t="shared" si="15"/>
        <v>1</v>
      </c>
      <c r="AI53" s="418">
        <f t="shared" si="15"/>
        <v>0</v>
      </c>
      <c r="AJ53" s="418">
        <f t="shared" si="15"/>
        <v>2</v>
      </c>
      <c r="AK53" s="418">
        <f t="shared" si="15"/>
        <v>0</v>
      </c>
      <c r="AL53" s="418">
        <f t="shared" si="15"/>
        <v>0</v>
      </c>
      <c r="AM53" s="418">
        <f t="shared" si="15"/>
        <v>0</v>
      </c>
      <c r="AN53" s="418">
        <f t="shared" si="15"/>
        <v>1</v>
      </c>
      <c r="AO53" s="418">
        <f t="shared" si="15"/>
        <v>0</v>
      </c>
    </row>
    <row r="54" spans="2:41">
      <c r="B54" s="419" t="s">
        <v>5157</v>
      </c>
      <c r="C54" s="34">
        <f t="shared" ref="C54:AO54" si="16">C6+C22+C38</f>
        <v>9</v>
      </c>
      <c r="D54" s="34">
        <f t="shared" si="16"/>
        <v>2</v>
      </c>
      <c r="E54" s="34">
        <f t="shared" si="16"/>
        <v>2</v>
      </c>
      <c r="F54" s="34">
        <f t="shared" si="16"/>
        <v>11</v>
      </c>
      <c r="G54" s="34">
        <f t="shared" si="16"/>
        <v>3</v>
      </c>
      <c r="H54" s="34">
        <f t="shared" si="16"/>
        <v>12</v>
      </c>
      <c r="I54" s="34">
        <f t="shared" si="16"/>
        <v>1</v>
      </c>
      <c r="J54" s="34">
        <f t="shared" si="16"/>
        <v>3</v>
      </c>
      <c r="K54" s="34">
        <f t="shared" si="16"/>
        <v>0</v>
      </c>
      <c r="L54" s="34">
        <f t="shared" si="16"/>
        <v>0</v>
      </c>
      <c r="M54" s="34">
        <f t="shared" si="16"/>
        <v>4</v>
      </c>
      <c r="N54" s="34">
        <f t="shared" si="16"/>
        <v>7</v>
      </c>
      <c r="O54" s="34">
        <f t="shared" si="16"/>
        <v>1</v>
      </c>
      <c r="P54" s="34">
        <f t="shared" si="16"/>
        <v>0</v>
      </c>
      <c r="Q54" s="34">
        <f t="shared" si="16"/>
        <v>0</v>
      </c>
      <c r="R54" s="418">
        <f t="shared" si="16"/>
        <v>1</v>
      </c>
      <c r="S54" s="418">
        <f t="shared" si="16"/>
        <v>2</v>
      </c>
      <c r="T54" s="418">
        <f t="shared" si="16"/>
        <v>1</v>
      </c>
      <c r="U54" s="418">
        <f t="shared" si="16"/>
        <v>0</v>
      </c>
      <c r="V54" s="418">
        <f t="shared" si="16"/>
        <v>0</v>
      </c>
      <c r="W54" s="418">
        <f t="shared" si="16"/>
        <v>0</v>
      </c>
      <c r="X54" s="418">
        <f t="shared" si="16"/>
        <v>2</v>
      </c>
      <c r="Y54" s="418">
        <f t="shared" si="16"/>
        <v>0</v>
      </c>
      <c r="Z54" s="418">
        <f t="shared" si="16"/>
        <v>0</v>
      </c>
      <c r="AA54" s="418">
        <f t="shared" si="16"/>
        <v>0</v>
      </c>
      <c r="AB54" s="418">
        <f t="shared" si="16"/>
        <v>1</v>
      </c>
      <c r="AC54" s="418">
        <f t="shared" si="16"/>
        <v>0</v>
      </c>
      <c r="AD54" s="418">
        <f t="shared" si="16"/>
        <v>0</v>
      </c>
      <c r="AE54" s="418">
        <f t="shared" si="16"/>
        <v>0</v>
      </c>
      <c r="AF54" s="418">
        <f t="shared" si="16"/>
        <v>1</v>
      </c>
      <c r="AG54" s="418">
        <f t="shared" si="16"/>
        <v>0</v>
      </c>
      <c r="AH54" s="418">
        <f t="shared" si="16"/>
        <v>1</v>
      </c>
      <c r="AI54" s="418">
        <f t="shared" si="16"/>
        <v>0</v>
      </c>
      <c r="AJ54" s="418">
        <f t="shared" si="16"/>
        <v>2</v>
      </c>
      <c r="AK54" s="418">
        <f t="shared" si="16"/>
        <v>0</v>
      </c>
      <c r="AL54" s="418">
        <f t="shared" si="16"/>
        <v>0</v>
      </c>
      <c r="AM54" s="418">
        <f t="shared" si="16"/>
        <v>0</v>
      </c>
      <c r="AN54" s="418">
        <f t="shared" si="16"/>
        <v>1</v>
      </c>
      <c r="AO54" s="418">
        <f t="shared" si="16"/>
        <v>0</v>
      </c>
    </row>
    <row r="55" spans="2:41">
      <c r="B55" s="417"/>
      <c r="R55" s="420"/>
    </row>
    <row r="56" spans="2:41">
      <c r="B56" s="417"/>
      <c r="R56" s="420"/>
    </row>
    <row r="57" spans="2:41">
      <c r="B57" s="417"/>
      <c r="C57" s="34">
        <v>1</v>
      </c>
      <c r="D57" s="34">
        <v>2</v>
      </c>
      <c r="E57" s="34">
        <v>3</v>
      </c>
      <c r="F57" s="34">
        <v>4</v>
      </c>
      <c r="G57" s="34">
        <v>5</v>
      </c>
      <c r="H57" s="34">
        <v>6</v>
      </c>
      <c r="I57" s="34">
        <v>7</v>
      </c>
      <c r="J57" s="34">
        <v>8</v>
      </c>
      <c r="K57" s="34">
        <v>9</v>
      </c>
      <c r="L57" s="34">
        <v>10</v>
      </c>
      <c r="M57" s="34">
        <v>11</v>
      </c>
      <c r="N57" s="34">
        <v>12</v>
      </c>
      <c r="O57" s="34">
        <v>13</v>
      </c>
      <c r="P57" s="34">
        <v>14</v>
      </c>
      <c r="Q57" s="34">
        <v>15</v>
      </c>
      <c r="R57" s="418">
        <v>16</v>
      </c>
      <c r="S57" s="34">
        <v>17</v>
      </c>
      <c r="T57" s="34">
        <v>18</v>
      </c>
      <c r="U57" s="34">
        <v>19</v>
      </c>
      <c r="V57" s="34">
        <v>20</v>
      </c>
      <c r="W57" s="34">
        <v>21</v>
      </c>
      <c r="X57" s="34">
        <v>22</v>
      </c>
      <c r="Y57" s="34">
        <v>23</v>
      </c>
      <c r="Z57" s="34">
        <v>24</v>
      </c>
      <c r="AA57" s="34">
        <v>25</v>
      </c>
      <c r="AB57" s="34">
        <v>26</v>
      </c>
      <c r="AC57" s="34">
        <v>27</v>
      </c>
      <c r="AD57" s="34">
        <v>28</v>
      </c>
      <c r="AE57" s="34">
        <v>29</v>
      </c>
      <c r="AF57" s="34">
        <v>30</v>
      </c>
      <c r="AG57" s="34">
        <v>31</v>
      </c>
      <c r="AH57" s="34">
        <v>32</v>
      </c>
      <c r="AI57" s="34">
        <v>33</v>
      </c>
      <c r="AJ57" s="34">
        <v>34</v>
      </c>
      <c r="AK57" s="34">
        <v>35</v>
      </c>
      <c r="AL57" s="34">
        <v>36</v>
      </c>
      <c r="AM57" s="34">
        <v>37</v>
      </c>
      <c r="AN57" s="34">
        <v>38</v>
      </c>
      <c r="AO57" s="34">
        <v>39</v>
      </c>
    </row>
    <row r="58" spans="2:41">
      <c r="B58" s="419" t="s">
        <v>5156</v>
      </c>
      <c r="C58" s="34">
        <f t="shared" ref="C58:C59" si="17">C53</f>
        <v>10</v>
      </c>
      <c r="D58" s="34">
        <f t="shared" ref="D58:AO58" si="18">C58+D53</f>
        <v>12</v>
      </c>
      <c r="E58" s="34">
        <f t="shared" si="18"/>
        <v>13</v>
      </c>
      <c r="F58" s="34">
        <f t="shared" si="18"/>
        <v>25</v>
      </c>
      <c r="G58" s="34">
        <f t="shared" si="18"/>
        <v>29</v>
      </c>
      <c r="H58" s="34">
        <f t="shared" si="18"/>
        <v>41</v>
      </c>
      <c r="I58" s="34">
        <f t="shared" si="18"/>
        <v>41</v>
      </c>
      <c r="J58" s="34">
        <f t="shared" si="18"/>
        <v>44</v>
      </c>
      <c r="K58" s="34">
        <f t="shared" si="18"/>
        <v>44</v>
      </c>
      <c r="L58" s="34">
        <f t="shared" si="18"/>
        <v>44</v>
      </c>
      <c r="M58" s="34">
        <f t="shared" si="18"/>
        <v>47</v>
      </c>
      <c r="N58" s="34">
        <f t="shared" si="18"/>
        <v>56</v>
      </c>
      <c r="O58" s="34">
        <f t="shared" si="18"/>
        <v>57</v>
      </c>
      <c r="P58" s="34">
        <f t="shared" si="18"/>
        <v>57</v>
      </c>
      <c r="Q58" s="34">
        <f t="shared" si="18"/>
        <v>57</v>
      </c>
      <c r="R58" s="418">
        <f t="shared" si="18"/>
        <v>59</v>
      </c>
      <c r="S58" s="418">
        <f t="shared" si="18"/>
        <v>59</v>
      </c>
      <c r="T58" s="418">
        <f t="shared" si="18"/>
        <v>59</v>
      </c>
      <c r="U58" s="418">
        <f t="shared" si="18"/>
        <v>59</v>
      </c>
      <c r="V58" s="418">
        <f t="shared" si="18"/>
        <v>59</v>
      </c>
      <c r="W58" s="418">
        <f t="shared" si="18"/>
        <v>59</v>
      </c>
      <c r="X58" s="418">
        <f t="shared" si="18"/>
        <v>61</v>
      </c>
      <c r="Y58" s="418">
        <f t="shared" si="18"/>
        <v>61</v>
      </c>
      <c r="Z58" s="34">
        <f t="shared" si="18"/>
        <v>61</v>
      </c>
      <c r="AA58" s="34">
        <f t="shared" si="18"/>
        <v>61</v>
      </c>
      <c r="AB58" s="34">
        <f t="shared" si="18"/>
        <v>62</v>
      </c>
      <c r="AC58" s="34">
        <f t="shared" si="18"/>
        <v>62</v>
      </c>
      <c r="AD58" s="34">
        <f t="shared" si="18"/>
        <v>62</v>
      </c>
      <c r="AE58" s="34">
        <f t="shared" si="18"/>
        <v>62</v>
      </c>
      <c r="AF58" s="34">
        <f t="shared" si="18"/>
        <v>63</v>
      </c>
      <c r="AG58" s="34">
        <f t="shared" si="18"/>
        <v>63</v>
      </c>
      <c r="AH58" s="34">
        <f t="shared" si="18"/>
        <v>64</v>
      </c>
      <c r="AI58" s="34">
        <f t="shared" si="18"/>
        <v>64</v>
      </c>
      <c r="AJ58" s="34">
        <f t="shared" si="18"/>
        <v>66</v>
      </c>
      <c r="AK58" s="34">
        <f t="shared" si="18"/>
        <v>66</v>
      </c>
      <c r="AL58" s="34">
        <f t="shared" si="18"/>
        <v>66</v>
      </c>
      <c r="AM58" s="34">
        <f t="shared" si="18"/>
        <v>66</v>
      </c>
      <c r="AN58" s="34">
        <f t="shared" si="18"/>
        <v>67</v>
      </c>
      <c r="AO58" s="34">
        <f t="shared" si="18"/>
        <v>67</v>
      </c>
    </row>
    <row r="59" spans="2:41">
      <c r="B59" s="419" t="s">
        <v>5157</v>
      </c>
      <c r="C59" s="34">
        <f t="shared" si="17"/>
        <v>9</v>
      </c>
      <c r="D59" s="34">
        <f t="shared" ref="D59:AO59" si="19">C59+D54</f>
        <v>11</v>
      </c>
      <c r="E59" s="34">
        <f t="shared" si="19"/>
        <v>13</v>
      </c>
      <c r="F59" s="34">
        <f t="shared" si="19"/>
        <v>24</v>
      </c>
      <c r="G59" s="34">
        <f t="shared" si="19"/>
        <v>27</v>
      </c>
      <c r="H59" s="34">
        <f t="shared" si="19"/>
        <v>39</v>
      </c>
      <c r="I59" s="34">
        <f t="shared" si="19"/>
        <v>40</v>
      </c>
      <c r="J59" s="34">
        <f t="shared" si="19"/>
        <v>43</v>
      </c>
      <c r="K59" s="34">
        <f t="shared" si="19"/>
        <v>43</v>
      </c>
      <c r="L59" s="34">
        <f t="shared" si="19"/>
        <v>43</v>
      </c>
      <c r="M59" s="34">
        <f t="shared" si="19"/>
        <v>47</v>
      </c>
      <c r="N59" s="34">
        <f t="shared" si="19"/>
        <v>54</v>
      </c>
      <c r="O59" s="34">
        <f t="shared" si="19"/>
        <v>55</v>
      </c>
      <c r="P59" s="34">
        <f t="shared" si="19"/>
        <v>55</v>
      </c>
      <c r="Q59" s="34">
        <f t="shared" si="19"/>
        <v>55</v>
      </c>
      <c r="R59" s="418">
        <f t="shared" si="19"/>
        <v>56</v>
      </c>
      <c r="S59" s="418">
        <f t="shared" si="19"/>
        <v>58</v>
      </c>
      <c r="T59" s="418">
        <f t="shared" si="19"/>
        <v>59</v>
      </c>
      <c r="U59" s="418">
        <f t="shared" si="19"/>
        <v>59</v>
      </c>
      <c r="V59" s="418">
        <f t="shared" si="19"/>
        <v>59</v>
      </c>
      <c r="W59" s="418">
        <f t="shared" si="19"/>
        <v>59</v>
      </c>
      <c r="X59" s="418">
        <f t="shared" si="19"/>
        <v>61</v>
      </c>
      <c r="Y59" s="418">
        <f t="shared" si="19"/>
        <v>61</v>
      </c>
      <c r="Z59" s="418">
        <f t="shared" si="19"/>
        <v>61</v>
      </c>
      <c r="AA59" s="418">
        <f t="shared" si="19"/>
        <v>61</v>
      </c>
      <c r="AB59" s="418">
        <f t="shared" si="19"/>
        <v>62</v>
      </c>
      <c r="AC59" s="418">
        <f t="shared" si="19"/>
        <v>62</v>
      </c>
      <c r="AD59" s="418">
        <f t="shared" si="19"/>
        <v>62</v>
      </c>
      <c r="AE59" s="418">
        <f t="shared" si="19"/>
        <v>62</v>
      </c>
      <c r="AF59" s="418">
        <f t="shared" si="19"/>
        <v>63</v>
      </c>
      <c r="AG59" s="418">
        <f t="shared" si="19"/>
        <v>63</v>
      </c>
      <c r="AH59" s="418">
        <f t="shared" si="19"/>
        <v>64</v>
      </c>
      <c r="AI59" s="418">
        <f t="shared" si="19"/>
        <v>64</v>
      </c>
      <c r="AJ59" s="418">
        <f t="shared" si="19"/>
        <v>66</v>
      </c>
      <c r="AK59" s="418">
        <f t="shared" si="19"/>
        <v>66</v>
      </c>
      <c r="AL59" s="418">
        <f t="shared" si="19"/>
        <v>66</v>
      </c>
      <c r="AM59" s="418">
        <f t="shared" si="19"/>
        <v>66</v>
      </c>
      <c r="AN59" s="418">
        <f t="shared" si="19"/>
        <v>67</v>
      </c>
      <c r="AO59" s="418">
        <f t="shared" si="19"/>
        <v>67</v>
      </c>
    </row>
    <row r="60" spans="2:41">
      <c r="B60" s="417"/>
      <c r="R60" s="420"/>
    </row>
    <row r="61" spans="2:41">
      <c r="B61" s="417"/>
      <c r="R61" s="420"/>
    </row>
    <row r="62" spans="2:41">
      <c r="B62" s="417"/>
      <c r="C62" s="34">
        <v>1</v>
      </c>
      <c r="D62" s="34">
        <v>2</v>
      </c>
      <c r="E62" s="34">
        <v>3</v>
      </c>
      <c r="F62" s="34">
        <v>4</v>
      </c>
      <c r="G62" s="34">
        <v>5</v>
      </c>
      <c r="H62" s="34">
        <v>6</v>
      </c>
      <c r="I62" s="34">
        <v>7</v>
      </c>
      <c r="J62" s="34">
        <v>8</v>
      </c>
      <c r="K62" s="34">
        <v>9</v>
      </c>
      <c r="L62" s="34">
        <v>10</v>
      </c>
      <c r="M62" s="34">
        <v>11</v>
      </c>
      <c r="N62" s="34">
        <v>12</v>
      </c>
      <c r="O62" s="34">
        <v>13</v>
      </c>
      <c r="P62" s="34">
        <v>14</v>
      </c>
      <c r="Q62" s="34">
        <v>15</v>
      </c>
      <c r="R62" s="418">
        <v>16</v>
      </c>
      <c r="S62" s="34">
        <v>17</v>
      </c>
      <c r="T62" s="34">
        <v>18</v>
      </c>
      <c r="U62" s="34">
        <v>19</v>
      </c>
      <c r="V62" s="34">
        <v>20</v>
      </c>
      <c r="W62" s="34">
        <v>21</v>
      </c>
      <c r="X62" s="34">
        <v>22</v>
      </c>
      <c r="Y62" s="34">
        <v>23</v>
      </c>
      <c r="Z62" s="34">
        <v>24</v>
      </c>
      <c r="AA62" s="34">
        <v>25</v>
      </c>
      <c r="AB62" s="34">
        <v>26</v>
      </c>
      <c r="AC62" s="34">
        <v>27</v>
      </c>
      <c r="AD62" s="34">
        <v>28</v>
      </c>
      <c r="AE62" s="34">
        <v>29</v>
      </c>
      <c r="AF62" s="34">
        <v>30</v>
      </c>
      <c r="AG62" s="34">
        <v>31</v>
      </c>
      <c r="AH62" s="34">
        <v>32</v>
      </c>
      <c r="AI62" s="34">
        <v>33</v>
      </c>
      <c r="AJ62" s="34">
        <v>34</v>
      </c>
      <c r="AK62" s="34">
        <v>35</v>
      </c>
      <c r="AL62" s="34">
        <v>36</v>
      </c>
      <c r="AM62" s="34">
        <v>37</v>
      </c>
      <c r="AN62" s="34">
        <v>38</v>
      </c>
      <c r="AO62" s="34">
        <v>39</v>
      </c>
    </row>
    <row r="63" spans="2:41">
      <c r="B63" s="421" t="s">
        <v>5156</v>
      </c>
      <c r="C63" s="98">
        <f t="shared" ref="C63:AO63" si="20">C58/122</f>
        <v>8.1967213114754092E-2</v>
      </c>
      <c r="D63" s="98">
        <f t="shared" si="20"/>
        <v>9.8360655737704916E-2</v>
      </c>
      <c r="E63" s="98">
        <f t="shared" si="20"/>
        <v>0.10655737704918032</v>
      </c>
      <c r="F63" s="98">
        <f t="shared" si="20"/>
        <v>0.20491803278688525</v>
      </c>
      <c r="G63" s="98">
        <f t="shared" si="20"/>
        <v>0.23770491803278687</v>
      </c>
      <c r="H63" s="98">
        <f t="shared" si="20"/>
        <v>0.33606557377049179</v>
      </c>
      <c r="I63" s="98">
        <f t="shared" si="20"/>
        <v>0.33606557377049179</v>
      </c>
      <c r="J63" s="98">
        <f t="shared" si="20"/>
        <v>0.36065573770491804</v>
      </c>
      <c r="K63" s="98">
        <f t="shared" si="20"/>
        <v>0.36065573770491804</v>
      </c>
      <c r="L63" s="98">
        <f t="shared" si="20"/>
        <v>0.36065573770491804</v>
      </c>
      <c r="M63" s="98">
        <f t="shared" si="20"/>
        <v>0.38524590163934425</v>
      </c>
      <c r="N63" s="98">
        <f t="shared" si="20"/>
        <v>0.45901639344262296</v>
      </c>
      <c r="O63" s="98">
        <f t="shared" si="20"/>
        <v>0.46721311475409838</v>
      </c>
      <c r="P63" s="98">
        <f t="shared" si="20"/>
        <v>0.46721311475409838</v>
      </c>
      <c r="Q63" s="98">
        <f t="shared" si="20"/>
        <v>0.46721311475409838</v>
      </c>
      <c r="R63" s="422">
        <f t="shared" si="20"/>
        <v>0.48360655737704916</v>
      </c>
      <c r="S63" s="422">
        <f t="shared" si="20"/>
        <v>0.48360655737704916</v>
      </c>
      <c r="T63" s="422">
        <f t="shared" si="20"/>
        <v>0.48360655737704916</v>
      </c>
      <c r="U63" s="422">
        <f t="shared" si="20"/>
        <v>0.48360655737704916</v>
      </c>
      <c r="V63" s="422">
        <f t="shared" si="20"/>
        <v>0.48360655737704916</v>
      </c>
      <c r="W63" s="422">
        <f t="shared" si="20"/>
        <v>0.48360655737704916</v>
      </c>
      <c r="X63" s="422">
        <f t="shared" si="20"/>
        <v>0.5</v>
      </c>
      <c r="Y63" s="422">
        <f t="shared" si="20"/>
        <v>0.5</v>
      </c>
      <c r="Z63" s="422">
        <f t="shared" si="20"/>
        <v>0.5</v>
      </c>
      <c r="AA63" s="422">
        <f t="shared" si="20"/>
        <v>0.5</v>
      </c>
      <c r="AB63" s="422">
        <f t="shared" si="20"/>
        <v>0.50819672131147542</v>
      </c>
      <c r="AC63" s="422">
        <f t="shared" si="20"/>
        <v>0.50819672131147542</v>
      </c>
      <c r="AD63" s="422">
        <f t="shared" si="20"/>
        <v>0.50819672131147542</v>
      </c>
      <c r="AE63" s="422">
        <f t="shared" si="20"/>
        <v>0.50819672131147542</v>
      </c>
      <c r="AF63" s="422">
        <f t="shared" si="20"/>
        <v>0.51639344262295084</v>
      </c>
      <c r="AG63" s="422">
        <f t="shared" si="20"/>
        <v>0.51639344262295084</v>
      </c>
      <c r="AH63" s="422">
        <f t="shared" si="20"/>
        <v>0.52459016393442626</v>
      </c>
      <c r="AI63" s="422">
        <f t="shared" si="20"/>
        <v>0.52459016393442626</v>
      </c>
      <c r="AJ63" s="422">
        <f t="shared" si="20"/>
        <v>0.54098360655737709</v>
      </c>
      <c r="AK63" s="422">
        <f t="shared" si="20"/>
        <v>0.54098360655737709</v>
      </c>
      <c r="AL63" s="422">
        <f t="shared" si="20"/>
        <v>0.54098360655737709</v>
      </c>
      <c r="AM63" s="422">
        <f t="shared" si="20"/>
        <v>0.54098360655737709</v>
      </c>
      <c r="AN63" s="422">
        <f t="shared" si="20"/>
        <v>0.54918032786885251</v>
      </c>
      <c r="AO63" s="422">
        <f t="shared" si="20"/>
        <v>0.54918032786885251</v>
      </c>
    </row>
    <row r="64" spans="2:41">
      <c r="B64" s="423" t="s">
        <v>5157</v>
      </c>
      <c r="C64" s="424">
        <f t="shared" ref="C64:AO64" si="21">C59/122</f>
        <v>7.3770491803278687E-2</v>
      </c>
      <c r="D64" s="424">
        <f t="shared" si="21"/>
        <v>9.0163934426229511E-2</v>
      </c>
      <c r="E64" s="424">
        <f t="shared" si="21"/>
        <v>0.10655737704918032</v>
      </c>
      <c r="F64" s="424">
        <f t="shared" si="21"/>
        <v>0.19672131147540983</v>
      </c>
      <c r="G64" s="424">
        <f t="shared" si="21"/>
        <v>0.22131147540983606</v>
      </c>
      <c r="H64" s="424">
        <f t="shared" si="21"/>
        <v>0.31967213114754101</v>
      </c>
      <c r="I64" s="424">
        <f t="shared" si="21"/>
        <v>0.32786885245901637</v>
      </c>
      <c r="J64" s="424">
        <f t="shared" si="21"/>
        <v>0.35245901639344263</v>
      </c>
      <c r="K64" s="424">
        <f t="shared" si="21"/>
        <v>0.35245901639344263</v>
      </c>
      <c r="L64" s="424">
        <f t="shared" si="21"/>
        <v>0.35245901639344263</v>
      </c>
      <c r="M64" s="424">
        <f t="shared" si="21"/>
        <v>0.38524590163934425</v>
      </c>
      <c r="N64" s="424">
        <f t="shared" si="21"/>
        <v>0.44262295081967212</v>
      </c>
      <c r="O64" s="424">
        <f t="shared" si="21"/>
        <v>0.45081967213114754</v>
      </c>
      <c r="P64" s="424">
        <f t="shared" si="21"/>
        <v>0.45081967213114754</v>
      </c>
      <c r="Q64" s="424">
        <f t="shared" si="21"/>
        <v>0.45081967213114754</v>
      </c>
      <c r="R64" s="425">
        <f t="shared" si="21"/>
        <v>0.45901639344262296</v>
      </c>
      <c r="S64" s="425">
        <f t="shared" si="21"/>
        <v>0.47540983606557374</v>
      </c>
      <c r="T64" s="425">
        <f t="shared" si="21"/>
        <v>0.48360655737704916</v>
      </c>
      <c r="U64" s="425">
        <f t="shared" si="21"/>
        <v>0.48360655737704916</v>
      </c>
      <c r="V64" s="425">
        <f t="shared" si="21"/>
        <v>0.48360655737704916</v>
      </c>
      <c r="W64" s="425">
        <f t="shared" si="21"/>
        <v>0.48360655737704916</v>
      </c>
      <c r="X64" s="425">
        <f t="shared" si="21"/>
        <v>0.5</v>
      </c>
      <c r="Y64" s="425">
        <f t="shared" si="21"/>
        <v>0.5</v>
      </c>
      <c r="Z64" s="425">
        <f t="shared" si="21"/>
        <v>0.5</v>
      </c>
      <c r="AA64" s="425">
        <f t="shared" si="21"/>
        <v>0.5</v>
      </c>
      <c r="AB64" s="425">
        <f t="shared" si="21"/>
        <v>0.50819672131147542</v>
      </c>
      <c r="AC64" s="425">
        <f t="shared" si="21"/>
        <v>0.50819672131147542</v>
      </c>
      <c r="AD64" s="425">
        <f t="shared" si="21"/>
        <v>0.50819672131147542</v>
      </c>
      <c r="AE64" s="425">
        <f t="shared" si="21"/>
        <v>0.50819672131147542</v>
      </c>
      <c r="AF64" s="425">
        <f t="shared" si="21"/>
        <v>0.51639344262295084</v>
      </c>
      <c r="AG64" s="425">
        <f t="shared" si="21"/>
        <v>0.51639344262295084</v>
      </c>
      <c r="AH64" s="425">
        <f t="shared" si="21"/>
        <v>0.52459016393442626</v>
      </c>
      <c r="AI64" s="425">
        <f t="shared" si="21"/>
        <v>0.52459016393442626</v>
      </c>
      <c r="AJ64" s="425">
        <f t="shared" si="21"/>
        <v>0.54098360655737709</v>
      </c>
      <c r="AK64" s="425">
        <f t="shared" si="21"/>
        <v>0.54098360655737709</v>
      </c>
      <c r="AL64" s="425">
        <f t="shared" si="21"/>
        <v>0.54098360655737709</v>
      </c>
      <c r="AM64" s="425">
        <f t="shared" si="21"/>
        <v>0.54098360655737709</v>
      </c>
      <c r="AN64" s="425">
        <f t="shared" si="21"/>
        <v>0.54918032786885251</v>
      </c>
      <c r="AO64" s="425">
        <f t="shared" si="21"/>
        <v>0.54918032786885251</v>
      </c>
    </row>
    <row r="72" spans="2:41">
      <c r="B72" s="34" t="s">
        <v>4642</v>
      </c>
    </row>
    <row r="73" spans="2:41">
      <c r="B73" s="414" t="s">
        <v>5155</v>
      </c>
      <c r="C73" s="415"/>
      <c r="D73" s="415"/>
      <c r="E73" s="415"/>
      <c r="F73" s="415"/>
      <c r="G73" s="415"/>
      <c r="H73" s="415"/>
      <c r="I73" s="415"/>
      <c r="J73" s="415"/>
      <c r="K73" s="415"/>
      <c r="L73" s="415"/>
      <c r="M73" s="415"/>
      <c r="N73" s="415"/>
      <c r="O73" s="415"/>
      <c r="P73" s="415"/>
      <c r="Q73" s="415"/>
      <c r="R73" s="416"/>
    </row>
    <row r="74" spans="2:41">
      <c r="B74" s="417"/>
      <c r="C74" s="34">
        <v>1</v>
      </c>
      <c r="D74" s="34">
        <v>2</v>
      </c>
      <c r="E74" s="34">
        <v>3</v>
      </c>
      <c r="F74" s="34">
        <v>4</v>
      </c>
      <c r="G74" s="34">
        <v>5</v>
      </c>
      <c r="H74" s="34">
        <v>6</v>
      </c>
      <c r="I74" s="34">
        <v>7</v>
      </c>
      <c r="J74" s="34">
        <v>8</v>
      </c>
      <c r="K74" s="34">
        <v>9</v>
      </c>
      <c r="L74" s="34">
        <v>10</v>
      </c>
      <c r="M74" s="34">
        <v>11</v>
      </c>
      <c r="N74" s="34">
        <v>12</v>
      </c>
      <c r="O74" s="34">
        <v>13</v>
      </c>
      <c r="P74" s="34">
        <v>14</v>
      </c>
      <c r="Q74" s="34">
        <v>15</v>
      </c>
      <c r="R74" s="418">
        <v>16</v>
      </c>
      <c r="S74" s="34">
        <v>17</v>
      </c>
      <c r="T74" s="34">
        <v>18</v>
      </c>
      <c r="U74" s="34">
        <v>19</v>
      </c>
      <c r="V74" s="34">
        <v>20</v>
      </c>
      <c r="W74" s="34">
        <v>21</v>
      </c>
      <c r="X74" s="34">
        <v>22</v>
      </c>
      <c r="Y74" s="34">
        <v>23</v>
      </c>
      <c r="Z74" s="34">
        <v>24</v>
      </c>
      <c r="AA74" s="34">
        <v>25</v>
      </c>
      <c r="AB74" s="34">
        <v>26</v>
      </c>
      <c r="AC74" s="34">
        <v>27</v>
      </c>
      <c r="AD74" s="34">
        <v>28</v>
      </c>
      <c r="AE74" s="34">
        <v>29</v>
      </c>
      <c r="AF74" s="34">
        <v>30</v>
      </c>
      <c r="AG74" s="34">
        <v>31</v>
      </c>
      <c r="AH74" s="34">
        <v>32</v>
      </c>
      <c r="AI74" s="34">
        <v>33</v>
      </c>
      <c r="AJ74" s="34">
        <v>34</v>
      </c>
      <c r="AK74" s="34">
        <v>35</v>
      </c>
      <c r="AL74" s="34">
        <v>36</v>
      </c>
      <c r="AM74" s="34">
        <v>37</v>
      </c>
      <c r="AN74" s="34">
        <v>38</v>
      </c>
      <c r="AO74" s="34">
        <v>39</v>
      </c>
    </row>
    <row r="75" spans="2:41">
      <c r="B75" s="419" t="s">
        <v>5156</v>
      </c>
      <c r="C75" s="34">
        <v>1</v>
      </c>
      <c r="D75" s="34">
        <v>6</v>
      </c>
      <c r="E75" s="34">
        <v>0</v>
      </c>
      <c r="F75" s="34">
        <v>3</v>
      </c>
      <c r="G75" s="34">
        <v>8</v>
      </c>
      <c r="H75" s="34">
        <v>14</v>
      </c>
      <c r="I75" s="34">
        <v>17</v>
      </c>
      <c r="J75" s="34">
        <v>20</v>
      </c>
      <c r="K75" s="34">
        <v>2</v>
      </c>
      <c r="L75" s="34">
        <v>5</v>
      </c>
      <c r="M75" s="34">
        <v>3</v>
      </c>
      <c r="N75" s="34">
        <v>9</v>
      </c>
      <c r="O75" s="34">
        <v>7</v>
      </c>
      <c r="P75" s="34">
        <v>9</v>
      </c>
      <c r="Q75" s="34">
        <v>3</v>
      </c>
      <c r="R75" s="418">
        <v>0</v>
      </c>
      <c r="S75" s="34">
        <v>7</v>
      </c>
      <c r="T75" s="34">
        <v>0</v>
      </c>
      <c r="U75" s="34">
        <v>1</v>
      </c>
      <c r="V75" s="34">
        <v>1</v>
      </c>
      <c r="W75" s="34">
        <v>3</v>
      </c>
      <c r="X75" s="34">
        <v>4</v>
      </c>
      <c r="Y75" s="34">
        <v>5</v>
      </c>
      <c r="Z75" s="34">
        <v>2</v>
      </c>
      <c r="AA75" s="34">
        <v>3</v>
      </c>
      <c r="AB75" s="34">
        <v>3</v>
      </c>
      <c r="AC75" s="34">
        <v>7</v>
      </c>
      <c r="AD75" s="34">
        <v>2</v>
      </c>
      <c r="AE75" s="34">
        <v>0</v>
      </c>
      <c r="AF75" s="34">
        <v>8</v>
      </c>
      <c r="AG75" s="34">
        <v>1</v>
      </c>
      <c r="AH75" s="34">
        <v>1</v>
      </c>
      <c r="AI75" s="34">
        <v>2</v>
      </c>
      <c r="AJ75" s="95">
        <v>3</v>
      </c>
      <c r="AK75" s="95">
        <v>1</v>
      </c>
      <c r="AL75" s="95">
        <v>1</v>
      </c>
      <c r="AM75" s="34">
        <v>0</v>
      </c>
      <c r="AN75" s="95">
        <v>3</v>
      </c>
      <c r="AO75" s="95">
        <v>3</v>
      </c>
    </row>
    <row r="76" spans="2:41">
      <c r="B76" s="419" t="s">
        <v>5157</v>
      </c>
      <c r="C76" s="34">
        <v>1</v>
      </c>
      <c r="D76" s="34">
        <v>2</v>
      </c>
      <c r="E76" s="34">
        <v>2</v>
      </c>
      <c r="F76" s="34">
        <v>6</v>
      </c>
      <c r="G76" s="34">
        <v>6</v>
      </c>
      <c r="H76" s="34">
        <v>17</v>
      </c>
      <c r="I76" s="34">
        <v>17</v>
      </c>
      <c r="J76" s="34">
        <v>19</v>
      </c>
      <c r="K76" s="34">
        <v>2</v>
      </c>
      <c r="L76" s="34">
        <v>5</v>
      </c>
      <c r="M76" s="34">
        <v>3</v>
      </c>
      <c r="N76" s="34">
        <v>7</v>
      </c>
      <c r="O76" s="34">
        <v>6</v>
      </c>
      <c r="P76" s="34">
        <v>6</v>
      </c>
      <c r="Q76" s="34">
        <v>2</v>
      </c>
      <c r="R76" s="418">
        <v>0</v>
      </c>
      <c r="S76" s="34">
        <v>13</v>
      </c>
      <c r="T76" s="34">
        <v>0</v>
      </c>
      <c r="U76" s="34">
        <v>1</v>
      </c>
      <c r="V76" s="34">
        <v>1</v>
      </c>
      <c r="W76" s="34">
        <v>3</v>
      </c>
      <c r="X76" s="34">
        <v>4</v>
      </c>
      <c r="Y76" s="34">
        <v>5</v>
      </c>
      <c r="Z76" s="34">
        <v>2</v>
      </c>
      <c r="AA76" s="34">
        <v>3</v>
      </c>
      <c r="AB76" s="34">
        <v>3</v>
      </c>
      <c r="AC76" s="34">
        <v>7</v>
      </c>
      <c r="AD76" s="34">
        <v>2</v>
      </c>
      <c r="AE76" s="34">
        <v>0</v>
      </c>
      <c r="AF76" s="34">
        <v>8</v>
      </c>
      <c r="AG76" s="34">
        <v>1</v>
      </c>
      <c r="AH76" s="34">
        <v>1</v>
      </c>
      <c r="AI76" s="34">
        <v>2</v>
      </c>
      <c r="AJ76" s="95">
        <v>3</v>
      </c>
      <c r="AK76" s="95">
        <v>1</v>
      </c>
      <c r="AL76" s="95">
        <v>1</v>
      </c>
      <c r="AM76" s="34">
        <v>0</v>
      </c>
      <c r="AN76" s="95">
        <v>3</v>
      </c>
      <c r="AO76" s="95">
        <v>3</v>
      </c>
    </row>
    <row r="77" spans="2:41">
      <c r="B77" s="417"/>
      <c r="R77" s="418"/>
    </row>
    <row r="78" spans="2:41">
      <c r="B78" s="417"/>
      <c r="R78" s="420"/>
    </row>
    <row r="79" spans="2:41">
      <c r="B79" s="417"/>
      <c r="C79" s="34">
        <v>1</v>
      </c>
      <c r="D79" s="34">
        <v>2</v>
      </c>
      <c r="E79" s="34">
        <v>3</v>
      </c>
      <c r="F79" s="34">
        <v>4</v>
      </c>
      <c r="G79" s="34">
        <v>5</v>
      </c>
      <c r="H79" s="34">
        <v>6</v>
      </c>
      <c r="I79" s="34">
        <v>7</v>
      </c>
      <c r="J79" s="34">
        <v>8</v>
      </c>
      <c r="K79" s="34">
        <v>9</v>
      </c>
      <c r="L79" s="34">
        <v>10</v>
      </c>
      <c r="M79" s="34">
        <v>11</v>
      </c>
      <c r="N79" s="34">
        <v>12</v>
      </c>
      <c r="O79" s="34">
        <v>13</v>
      </c>
      <c r="P79" s="34">
        <v>14</v>
      </c>
      <c r="Q79" s="34">
        <v>15</v>
      </c>
      <c r="R79" s="418">
        <v>16</v>
      </c>
      <c r="S79" s="34">
        <v>17</v>
      </c>
      <c r="T79" s="34">
        <v>18</v>
      </c>
      <c r="U79" s="34">
        <v>19</v>
      </c>
      <c r="V79" s="34">
        <v>20</v>
      </c>
      <c r="W79" s="34">
        <v>21</v>
      </c>
      <c r="X79" s="34">
        <v>22</v>
      </c>
      <c r="Y79" s="34">
        <v>23</v>
      </c>
      <c r="Z79" s="34">
        <v>24</v>
      </c>
      <c r="AA79" s="34">
        <v>25</v>
      </c>
      <c r="AB79" s="34">
        <v>26</v>
      </c>
      <c r="AC79" s="34">
        <v>27</v>
      </c>
      <c r="AD79" s="34">
        <v>28</v>
      </c>
      <c r="AE79" s="34">
        <v>29</v>
      </c>
      <c r="AF79" s="34">
        <v>30</v>
      </c>
      <c r="AG79" s="34">
        <v>31</v>
      </c>
      <c r="AH79" s="34">
        <v>32</v>
      </c>
      <c r="AI79" s="34">
        <v>33</v>
      </c>
      <c r="AJ79" s="34">
        <v>34</v>
      </c>
      <c r="AK79" s="34">
        <v>35</v>
      </c>
      <c r="AL79" s="34">
        <v>36</v>
      </c>
      <c r="AM79" s="34">
        <v>37</v>
      </c>
      <c r="AN79" s="34">
        <v>38</v>
      </c>
      <c r="AO79" s="34">
        <v>39</v>
      </c>
    </row>
    <row r="80" spans="2:41">
      <c r="B80" s="419" t="s">
        <v>5156</v>
      </c>
      <c r="C80" s="34">
        <f t="shared" ref="C80:C81" si="22">C75</f>
        <v>1</v>
      </c>
      <c r="D80" s="34">
        <f t="shared" ref="D80:AO80" si="23">C80+D75</f>
        <v>7</v>
      </c>
      <c r="E80" s="34">
        <f t="shared" si="23"/>
        <v>7</v>
      </c>
      <c r="F80" s="34">
        <f t="shared" si="23"/>
        <v>10</v>
      </c>
      <c r="G80" s="34">
        <f t="shared" si="23"/>
        <v>18</v>
      </c>
      <c r="H80" s="34">
        <f t="shared" si="23"/>
        <v>32</v>
      </c>
      <c r="I80" s="34">
        <f t="shared" si="23"/>
        <v>49</v>
      </c>
      <c r="J80" s="34">
        <f t="shared" si="23"/>
        <v>69</v>
      </c>
      <c r="K80" s="34">
        <f t="shared" si="23"/>
        <v>71</v>
      </c>
      <c r="L80" s="34">
        <f t="shared" si="23"/>
        <v>76</v>
      </c>
      <c r="M80" s="34">
        <f t="shared" si="23"/>
        <v>79</v>
      </c>
      <c r="N80" s="34">
        <f t="shared" si="23"/>
        <v>88</v>
      </c>
      <c r="O80" s="34">
        <f t="shared" si="23"/>
        <v>95</v>
      </c>
      <c r="P80" s="34">
        <f t="shared" si="23"/>
        <v>104</v>
      </c>
      <c r="Q80" s="34">
        <f t="shared" si="23"/>
        <v>107</v>
      </c>
      <c r="R80" s="418">
        <f t="shared" si="23"/>
        <v>107</v>
      </c>
      <c r="S80" s="418">
        <f t="shared" si="23"/>
        <v>114</v>
      </c>
      <c r="T80" s="418">
        <f t="shared" si="23"/>
        <v>114</v>
      </c>
      <c r="U80" s="418">
        <f t="shared" si="23"/>
        <v>115</v>
      </c>
      <c r="V80" s="418">
        <f t="shared" si="23"/>
        <v>116</v>
      </c>
      <c r="W80" s="418">
        <f t="shared" si="23"/>
        <v>119</v>
      </c>
      <c r="X80" s="418">
        <f t="shared" si="23"/>
        <v>123</v>
      </c>
      <c r="Y80" s="418">
        <f t="shared" si="23"/>
        <v>128</v>
      </c>
      <c r="Z80" s="418">
        <f t="shared" si="23"/>
        <v>130</v>
      </c>
      <c r="AA80" s="418">
        <f t="shared" si="23"/>
        <v>133</v>
      </c>
      <c r="AB80" s="418">
        <f t="shared" si="23"/>
        <v>136</v>
      </c>
      <c r="AC80" s="418">
        <f t="shared" si="23"/>
        <v>143</v>
      </c>
      <c r="AD80" s="418">
        <f t="shared" si="23"/>
        <v>145</v>
      </c>
      <c r="AE80" s="418">
        <f t="shared" si="23"/>
        <v>145</v>
      </c>
      <c r="AF80" s="418">
        <f t="shared" si="23"/>
        <v>153</v>
      </c>
      <c r="AG80" s="418">
        <f t="shared" si="23"/>
        <v>154</v>
      </c>
      <c r="AH80" s="418">
        <f t="shared" si="23"/>
        <v>155</v>
      </c>
      <c r="AI80" s="418">
        <f t="shared" si="23"/>
        <v>157</v>
      </c>
      <c r="AJ80" s="418">
        <f t="shared" si="23"/>
        <v>160</v>
      </c>
      <c r="AK80" s="418">
        <f t="shared" si="23"/>
        <v>161</v>
      </c>
      <c r="AL80" s="418">
        <f t="shared" si="23"/>
        <v>162</v>
      </c>
      <c r="AM80" s="418">
        <f t="shared" si="23"/>
        <v>162</v>
      </c>
      <c r="AN80" s="418">
        <f t="shared" si="23"/>
        <v>165</v>
      </c>
      <c r="AO80" s="418">
        <f t="shared" si="23"/>
        <v>168</v>
      </c>
    </row>
    <row r="81" spans="2:44">
      <c r="B81" s="419" t="s">
        <v>5157</v>
      </c>
      <c r="C81" s="34">
        <f t="shared" si="22"/>
        <v>1</v>
      </c>
      <c r="D81" s="34">
        <f t="shared" ref="D81:AO81" si="24">C81+D76</f>
        <v>3</v>
      </c>
      <c r="E81" s="34">
        <f t="shared" si="24"/>
        <v>5</v>
      </c>
      <c r="F81" s="34">
        <f t="shared" si="24"/>
        <v>11</v>
      </c>
      <c r="G81" s="34">
        <f t="shared" si="24"/>
        <v>17</v>
      </c>
      <c r="H81" s="34">
        <f t="shared" si="24"/>
        <v>34</v>
      </c>
      <c r="I81" s="34">
        <f t="shared" si="24"/>
        <v>51</v>
      </c>
      <c r="J81" s="34">
        <f t="shared" si="24"/>
        <v>70</v>
      </c>
      <c r="K81" s="34">
        <f t="shared" si="24"/>
        <v>72</v>
      </c>
      <c r="L81" s="34">
        <f t="shared" si="24"/>
        <v>77</v>
      </c>
      <c r="M81" s="34">
        <f t="shared" si="24"/>
        <v>80</v>
      </c>
      <c r="N81" s="34">
        <f t="shared" si="24"/>
        <v>87</v>
      </c>
      <c r="O81" s="34">
        <f t="shared" si="24"/>
        <v>93</v>
      </c>
      <c r="P81" s="34">
        <f t="shared" si="24"/>
        <v>99</v>
      </c>
      <c r="Q81" s="34">
        <f t="shared" si="24"/>
        <v>101</v>
      </c>
      <c r="R81" s="418">
        <f t="shared" si="24"/>
        <v>101</v>
      </c>
      <c r="S81" s="418">
        <f t="shared" si="24"/>
        <v>114</v>
      </c>
      <c r="T81" s="418">
        <f t="shared" si="24"/>
        <v>114</v>
      </c>
      <c r="U81" s="418">
        <f t="shared" si="24"/>
        <v>115</v>
      </c>
      <c r="V81" s="418">
        <f t="shared" si="24"/>
        <v>116</v>
      </c>
      <c r="W81" s="418">
        <f t="shared" si="24"/>
        <v>119</v>
      </c>
      <c r="X81" s="418">
        <f t="shared" si="24"/>
        <v>123</v>
      </c>
      <c r="Y81" s="418">
        <f t="shared" si="24"/>
        <v>128</v>
      </c>
      <c r="Z81" s="418">
        <f t="shared" si="24"/>
        <v>130</v>
      </c>
      <c r="AA81" s="418">
        <f t="shared" si="24"/>
        <v>133</v>
      </c>
      <c r="AB81" s="418">
        <f t="shared" si="24"/>
        <v>136</v>
      </c>
      <c r="AC81" s="418">
        <f t="shared" si="24"/>
        <v>143</v>
      </c>
      <c r="AD81" s="418">
        <f t="shared" si="24"/>
        <v>145</v>
      </c>
      <c r="AE81" s="418">
        <f t="shared" si="24"/>
        <v>145</v>
      </c>
      <c r="AF81" s="418">
        <f t="shared" si="24"/>
        <v>153</v>
      </c>
      <c r="AG81" s="418">
        <f t="shared" si="24"/>
        <v>154</v>
      </c>
      <c r="AH81" s="418">
        <f t="shared" si="24"/>
        <v>155</v>
      </c>
      <c r="AI81" s="418">
        <f t="shared" si="24"/>
        <v>157</v>
      </c>
      <c r="AJ81" s="418">
        <f t="shared" si="24"/>
        <v>160</v>
      </c>
      <c r="AK81" s="418">
        <f t="shared" si="24"/>
        <v>161</v>
      </c>
      <c r="AL81" s="418">
        <f t="shared" si="24"/>
        <v>162</v>
      </c>
      <c r="AM81" s="418">
        <f t="shared" si="24"/>
        <v>162</v>
      </c>
      <c r="AN81" s="418">
        <f t="shared" si="24"/>
        <v>165</v>
      </c>
      <c r="AO81" s="418">
        <f t="shared" si="24"/>
        <v>168</v>
      </c>
    </row>
    <row r="82" spans="2:44">
      <c r="B82" s="417"/>
      <c r="R82" s="420"/>
    </row>
    <row r="83" spans="2:44">
      <c r="B83" s="417"/>
      <c r="R83" s="420"/>
    </row>
    <row r="84" spans="2:44">
      <c r="B84" s="417"/>
      <c r="C84" s="34">
        <v>1</v>
      </c>
      <c r="D84" s="34">
        <v>2</v>
      </c>
      <c r="E84" s="34">
        <v>3</v>
      </c>
      <c r="F84" s="34">
        <v>4</v>
      </c>
      <c r="G84" s="34">
        <v>5</v>
      </c>
      <c r="H84" s="34">
        <v>6</v>
      </c>
      <c r="I84" s="34">
        <v>7</v>
      </c>
      <c r="J84" s="34">
        <v>8</v>
      </c>
      <c r="K84" s="34">
        <v>9</v>
      </c>
      <c r="L84" s="34">
        <v>10</v>
      </c>
      <c r="M84" s="34">
        <v>11</v>
      </c>
      <c r="N84" s="34">
        <v>12</v>
      </c>
      <c r="O84" s="34">
        <v>13</v>
      </c>
      <c r="P84" s="34">
        <v>14</v>
      </c>
      <c r="Q84" s="34">
        <v>15</v>
      </c>
      <c r="R84" s="418">
        <v>16</v>
      </c>
      <c r="S84" s="34">
        <v>17</v>
      </c>
      <c r="T84" s="34">
        <v>18</v>
      </c>
      <c r="U84" s="34">
        <v>19</v>
      </c>
      <c r="V84" s="34">
        <v>20</v>
      </c>
      <c r="W84" s="34">
        <v>21</v>
      </c>
      <c r="X84" s="34">
        <v>22</v>
      </c>
      <c r="Y84" s="34">
        <v>23</v>
      </c>
      <c r="Z84" s="34">
        <v>24</v>
      </c>
      <c r="AA84" s="34">
        <v>25</v>
      </c>
      <c r="AB84" s="34">
        <v>26</v>
      </c>
      <c r="AC84" s="34">
        <v>27</v>
      </c>
      <c r="AD84" s="34">
        <v>28</v>
      </c>
      <c r="AE84" s="34">
        <v>29</v>
      </c>
      <c r="AF84" s="34">
        <v>30</v>
      </c>
      <c r="AG84" s="34">
        <v>31</v>
      </c>
      <c r="AH84" s="34">
        <v>32</v>
      </c>
      <c r="AI84" s="34">
        <v>33</v>
      </c>
      <c r="AJ84" s="34">
        <v>34</v>
      </c>
      <c r="AK84" s="34">
        <v>35</v>
      </c>
      <c r="AL84" s="34">
        <v>36</v>
      </c>
      <c r="AM84" s="34">
        <v>37</v>
      </c>
      <c r="AN84" s="34">
        <v>38</v>
      </c>
      <c r="AO84" s="34">
        <v>39</v>
      </c>
    </row>
    <row r="85" spans="2:44">
      <c r="B85" s="421" t="s">
        <v>5156</v>
      </c>
      <c r="C85" s="98">
        <f t="shared" ref="C85:AO85" si="25">C80/1043</f>
        <v>9.5877277085330771E-4</v>
      </c>
      <c r="D85" s="98">
        <f t="shared" si="25"/>
        <v>6.7114093959731542E-3</v>
      </c>
      <c r="E85" s="98">
        <f t="shared" si="25"/>
        <v>6.7114093959731542E-3</v>
      </c>
      <c r="F85" s="98">
        <f t="shared" si="25"/>
        <v>9.5877277085330784E-3</v>
      </c>
      <c r="G85" s="98">
        <f t="shared" si="25"/>
        <v>1.725790987535954E-2</v>
      </c>
      <c r="H85" s="98">
        <f t="shared" si="25"/>
        <v>3.0680728667305847E-2</v>
      </c>
      <c r="I85" s="98">
        <f t="shared" si="25"/>
        <v>4.6979865771812082E-2</v>
      </c>
      <c r="J85" s="98">
        <f t="shared" si="25"/>
        <v>6.6155321188878236E-2</v>
      </c>
      <c r="K85" s="98">
        <f t="shared" si="25"/>
        <v>6.8072866730584852E-2</v>
      </c>
      <c r="L85" s="98">
        <f t="shared" si="25"/>
        <v>7.2866730584851394E-2</v>
      </c>
      <c r="M85" s="98">
        <f t="shared" si="25"/>
        <v>7.5743048897411319E-2</v>
      </c>
      <c r="N85" s="98">
        <f t="shared" si="25"/>
        <v>8.4372003835091081E-2</v>
      </c>
      <c r="O85" s="98">
        <f t="shared" si="25"/>
        <v>9.1083413231064239E-2</v>
      </c>
      <c r="P85" s="98">
        <f t="shared" si="25"/>
        <v>9.9712368168744014E-2</v>
      </c>
      <c r="Q85" s="98">
        <f t="shared" si="25"/>
        <v>0.10258868648130393</v>
      </c>
      <c r="R85" s="422">
        <f t="shared" si="25"/>
        <v>0.10258868648130393</v>
      </c>
      <c r="S85" s="422">
        <f t="shared" si="25"/>
        <v>0.10930009587727708</v>
      </c>
      <c r="T85" s="422">
        <f t="shared" si="25"/>
        <v>0.10930009587727708</v>
      </c>
      <c r="U85" s="422">
        <f t="shared" si="25"/>
        <v>0.11025886864813039</v>
      </c>
      <c r="V85" s="422">
        <f t="shared" si="25"/>
        <v>0.1112176414189837</v>
      </c>
      <c r="W85" s="422">
        <f t="shared" si="25"/>
        <v>0.11409395973154363</v>
      </c>
      <c r="X85" s="422">
        <f t="shared" si="25"/>
        <v>0.11792905081495686</v>
      </c>
      <c r="Y85" s="422">
        <f t="shared" si="25"/>
        <v>0.12272291466922339</v>
      </c>
      <c r="Z85" s="422">
        <f t="shared" si="25"/>
        <v>0.12464046021093</v>
      </c>
      <c r="AA85" s="422">
        <f t="shared" si="25"/>
        <v>0.12751677852348994</v>
      </c>
      <c r="AB85" s="422">
        <f t="shared" si="25"/>
        <v>0.13039309683604985</v>
      </c>
      <c r="AC85" s="422">
        <f t="shared" si="25"/>
        <v>0.137104506232023</v>
      </c>
      <c r="AD85" s="422">
        <f t="shared" si="25"/>
        <v>0.13902205177372962</v>
      </c>
      <c r="AE85" s="422">
        <f t="shared" si="25"/>
        <v>0.13902205177372962</v>
      </c>
      <c r="AF85" s="422">
        <f t="shared" si="25"/>
        <v>0.14669223394055608</v>
      </c>
      <c r="AG85" s="422">
        <f t="shared" si="25"/>
        <v>0.1476510067114094</v>
      </c>
      <c r="AH85" s="422">
        <f t="shared" si="25"/>
        <v>0.1486097794822627</v>
      </c>
      <c r="AI85" s="422">
        <f t="shared" si="25"/>
        <v>0.15052732502396932</v>
      </c>
      <c r="AJ85" s="422">
        <f t="shared" si="25"/>
        <v>0.15340364333652926</v>
      </c>
      <c r="AK85" s="422">
        <f t="shared" si="25"/>
        <v>0.15436241610738255</v>
      </c>
      <c r="AL85" s="422">
        <f t="shared" si="25"/>
        <v>0.15532118887823587</v>
      </c>
      <c r="AM85" s="422">
        <f t="shared" si="25"/>
        <v>0.15532118887823587</v>
      </c>
      <c r="AN85" s="422">
        <f t="shared" si="25"/>
        <v>0.15819750719079578</v>
      </c>
      <c r="AO85" s="422">
        <f t="shared" si="25"/>
        <v>0.16107382550335569</v>
      </c>
    </row>
    <row r="86" spans="2:44">
      <c r="B86" s="423" t="s">
        <v>5157</v>
      </c>
      <c r="C86" s="424">
        <f t="shared" ref="C86:AO86" si="26">C81/1043</f>
        <v>9.5877277085330771E-4</v>
      </c>
      <c r="D86" s="424">
        <f t="shared" si="26"/>
        <v>2.8763183125599234E-3</v>
      </c>
      <c r="E86" s="424">
        <f t="shared" si="26"/>
        <v>4.7938638542665392E-3</v>
      </c>
      <c r="F86" s="424">
        <f t="shared" si="26"/>
        <v>1.0546500479386385E-2</v>
      </c>
      <c r="G86" s="424">
        <f t="shared" si="26"/>
        <v>1.6299137104506232E-2</v>
      </c>
      <c r="H86" s="424">
        <f t="shared" si="26"/>
        <v>3.2598274209012464E-2</v>
      </c>
      <c r="I86" s="424">
        <f t="shared" si="26"/>
        <v>4.8897411313518699E-2</v>
      </c>
      <c r="J86" s="424">
        <f t="shared" si="26"/>
        <v>6.7114093959731544E-2</v>
      </c>
      <c r="K86" s="424">
        <f t="shared" si="26"/>
        <v>6.9031639501438161E-2</v>
      </c>
      <c r="L86" s="424">
        <f t="shared" si="26"/>
        <v>7.3825503355704702E-2</v>
      </c>
      <c r="M86" s="424">
        <f t="shared" si="26"/>
        <v>7.6701821668264628E-2</v>
      </c>
      <c r="N86" s="424">
        <f t="shared" si="26"/>
        <v>8.3413231064237772E-2</v>
      </c>
      <c r="O86" s="424">
        <f t="shared" si="26"/>
        <v>8.9165867689357622E-2</v>
      </c>
      <c r="P86" s="424">
        <f t="shared" si="26"/>
        <v>9.4918504314477473E-2</v>
      </c>
      <c r="Q86" s="424">
        <f t="shared" si="26"/>
        <v>9.6836049856184089E-2</v>
      </c>
      <c r="R86" s="425">
        <f t="shared" si="26"/>
        <v>9.6836049856184089E-2</v>
      </c>
      <c r="S86" s="425">
        <f t="shared" si="26"/>
        <v>0.10930009587727708</v>
      </c>
      <c r="T86" s="425">
        <f t="shared" si="26"/>
        <v>0.10930009587727708</v>
      </c>
      <c r="U86" s="425">
        <f t="shared" si="26"/>
        <v>0.11025886864813039</v>
      </c>
      <c r="V86" s="425">
        <f t="shared" si="26"/>
        <v>0.1112176414189837</v>
      </c>
      <c r="W86" s="425">
        <f t="shared" si="26"/>
        <v>0.11409395973154363</v>
      </c>
      <c r="X86" s="425">
        <f t="shared" si="26"/>
        <v>0.11792905081495686</v>
      </c>
      <c r="Y86" s="425">
        <f t="shared" si="26"/>
        <v>0.12272291466922339</v>
      </c>
      <c r="Z86" s="425">
        <f t="shared" si="26"/>
        <v>0.12464046021093</v>
      </c>
      <c r="AA86" s="425">
        <f t="shared" si="26"/>
        <v>0.12751677852348994</v>
      </c>
      <c r="AB86" s="425">
        <f t="shared" si="26"/>
        <v>0.13039309683604985</v>
      </c>
      <c r="AC86" s="425">
        <f t="shared" si="26"/>
        <v>0.137104506232023</v>
      </c>
      <c r="AD86" s="425">
        <f t="shared" si="26"/>
        <v>0.13902205177372962</v>
      </c>
      <c r="AE86" s="425">
        <f t="shared" si="26"/>
        <v>0.13902205177372962</v>
      </c>
      <c r="AF86" s="425">
        <f t="shared" si="26"/>
        <v>0.14669223394055608</v>
      </c>
      <c r="AG86" s="425">
        <f t="shared" si="26"/>
        <v>0.1476510067114094</v>
      </c>
      <c r="AH86" s="425">
        <f t="shared" si="26"/>
        <v>0.1486097794822627</v>
      </c>
      <c r="AI86" s="425">
        <f t="shared" si="26"/>
        <v>0.15052732502396932</v>
      </c>
      <c r="AJ86" s="425">
        <f t="shared" si="26"/>
        <v>0.15340364333652926</v>
      </c>
      <c r="AK86" s="425">
        <f t="shared" si="26"/>
        <v>0.15436241610738255</v>
      </c>
      <c r="AL86" s="425">
        <f t="shared" si="26"/>
        <v>0.15532118887823587</v>
      </c>
      <c r="AM86" s="425">
        <f t="shared" si="26"/>
        <v>0.15532118887823587</v>
      </c>
      <c r="AN86" s="425">
        <f t="shared" si="26"/>
        <v>0.15819750719079578</v>
      </c>
      <c r="AO86" s="425">
        <f t="shared" si="26"/>
        <v>0.16107382550335569</v>
      </c>
    </row>
    <row r="89" spans="2:44">
      <c r="B89" s="414" t="s">
        <v>4673</v>
      </c>
      <c r="C89" s="415"/>
      <c r="D89" s="415"/>
      <c r="E89" s="415"/>
      <c r="F89" s="415"/>
      <c r="G89" s="415"/>
      <c r="H89" s="415"/>
      <c r="I89" s="415"/>
      <c r="J89" s="415"/>
      <c r="K89" s="415"/>
      <c r="L89" s="415"/>
      <c r="M89" s="415"/>
      <c r="N89" s="415"/>
      <c r="O89" s="415"/>
      <c r="P89" s="415"/>
      <c r="Q89" s="415"/>
      <c r="R89" s="416"/>
    </row>
    <row r="90" spans="2:44">
      <c r="B90" s="417"/>
      <c r="C90" s="34">
        <v>1</v>
      </c>
      <c r="D90" s="34">
        <v>2</v>
      </c>
      <c r="E90" s="34">
        <v>3</v>
      </c>
      <c r="F90" s="34">
        <v>4</v>
      </c>
      <c r="G90" s="34">
        <v>5</v>
      </c>
      <c r="H90" s="34">
        <v>6</v>
      </c>
      <c r="I90" s="34">
        <v>7</v>
      </c>
      <c r="J90" s="34">
        <v>8</v>
      </c>
      <c r="K90" s="34">
        <v>9</v>
      </c>
      <c r="L90" s="34">
        <v>10</v>
      </c>
      <c r="M90" s="34">
        <v>11</v>
      </c>
      <c r="N90" s="34">
        <v>12</v>
      </c>
      <c r="O90" s="34">
        <v>13</v>
      </c>
      <c r="P90" s="34">
        <v>14</v>
      </c>
      <c r="Q90" s="34">
        <v>15</v>
      </c>
      <c r="R90" s="418">
        <v>16</v>
      </c>
      <c r="S90" s="34">
        <v>17</v>
      </c>
      <c r="T90" s="34">
        <v>18</v>
      </c>
      <c r="U90" s="34">
        <v>19</v>
      </c>
      <c r="V90" s="34">
        <v>20</v>
      </c>
      <c r="W90" s="34">
        <v>21</v>
      </c>
      <c r="X90" s="34">
        <v>22</v>
      </c>
      <c r="Y90" s="34">
        <v>23</v>
      </c>
      <c r="Z90" s="34">
        <v>24</v>
      </c>
      <c r="AA90" s="34">
        <v>25</v>
      </c>
      <c r="AB90" s="34">
        <v>26</v>
      </c>
      <c r="AC90" s="34">
        <v>27</v>
      </c>
      <c r="AD90" s="34">
        <v>28</v>
      </c>
      <c r="AE90" s="34">
        <v>29</v>
      </c>
      <c r="AF90" s="34">
        <v>30</v>
      </c>
      <c r="AG90" s="34">
        <v>31</v>
      </c>
      <c r="AH90" s="34">
        <v>32</v>
      </c>
      <c r="AI90" s="34">
        <v>33</v>
      </c>
      <c r="AJ90" s="34">
        <v>34</v>
      </c>
      <c r="AK90" s="34">
        <v>35</v>
      </c>
      <c r="AL90" s="34">
        <v>36</v>
      </c>
      <c r="AM90" s="34">
        <v>37</v>
      </c>
      <c r="AN90" s="34">
        <v>38</v>
      </c>
      <c r="AO90" s="34">
        <v>39</v>
      </c>
      <c r="AP90" s="34">
        <v>40</v>
      </c>
      <c r="AQ90" s="34">
        <v>41</v>
      </c>
      <c r="AR90" s="34">
        <v>42</v>
      </c>
    </row>
    <row r="91" spans="2:44">
      <c r="B91" s="419" t="s">
        <v>5156</v>
      </c>
      <c r="C91" s="34">
        <v>3</v>
      </c>
      <c r="D91" s="34">
        <v>0</v>
      </c>
      <c r="E91" s="34">
        <v>1</v>
      </c>
      <c r="F91" s="34">
        <v>2</v>
      </c>
      <c r="G91" s="34">
        <v>1</v>
      </c>
      <c r="H91" s="34">
        <v>1</v>
      </c>
      <c r="I91" s="34">
        <v>1</v>
      </c>
      <c r="J91" s="34">
        <v>5</v>
      </c>
      <c r="K91" s="34">
        <v>1</v>
      </c>
      <c r="L91" s="34">
        <v>0</v>
      </c>
      <c r="M91" s="34">
        <v>1</v>
      </c>
      <c r="N91" s="34">
        <v>3</v>
      </c>
      <c r="O91" s="34">
        <v>1</v>
      </c>
      <c r="P91" s="34">
        <v>1</v>
      </c>
      <c r="Q91" s="34">
        <v>1</v>
      </c>
      <c r="R91" s="418">
        <v>1</v>
      </c>
      <c r="S91" s="34">
        <v>1</v>
      </c>
      <c r="T91" s="34">
        <v>0</v>
      </c>
      <c r="U91" s="34">
        <v>1</v>
      </c>
      <c r="V91" s="34">
        <v>0</v>
      </c>
      <c r="W91" s="34">
        <v>2</v>
      </c>
      <c r="X91" s="34">
        <v>0</v>
      </c>
      <c r="Y91" s="34">
        <v>0</v>
      </c>
      <c r="Z91" s="34">
        <v>1</v>
      </c>
      <c r="AA91" s="34">
        <v>3</v>
      </c>
      <c r="AB91" s="34">
        <v>0</v>
      </c>
      <c r="AC91" s="34">
        <v>0</v>
      </c>
      <c r="AD91" s="34">
        <v>0</v>
      </c>
      <c r="AE91" s="34">
        <v>1</v>
      </c>
      <c r="AF91" s="34">
        <v>1</v>
      </c>
      <c r="AG91" s="34">
        <v>0</v>
      </c>
      <c r="AH91" s="34">
        <v>0</v>
      </c>
      <c r="AI91" s="34">
        <v>0</v>
      </c>
      <c r="AJ91" s="95">
        <v>3</v>
      </c>
      <c r="AK91" s="34">
        <v>0</v>
      </c>
      <c r="AL91" s="95">
        <v>1</v>
      </c>
      <c r="AM91" s="95">
        <v>1</v>
      </c>
      <c r="AN91" s="34">
        <v>0</v>
      </c>
      <c r="AO91" s="34">
        <v>0</v>
      </c>
    </row>
    <row r="92" spans="2:44">
      <c r="B92" s="419" t="s">
        <v>5157</v>
      </c>
      <c r="C92" s="34">
        <v>3</v>
      </c>
      <c r="D92" s="34">
        <v>0</v>
      </c>
      <c r="E92" s="34">
        <v>1</v>
      </c>
      <c r="F92" s="34">
        <v>1</v>
      </c>
      <c r="G92" s="34">
        <v>2</v>
      </c>
      <c r="H92" s="34">
        <v>1</v>
      </c>
      <c r="I92" s="34">
        <v>1</v>
      </c>
      <c r="J92" s="34">
        <v>6</v>
      </c>
      <c r="K92" s="34">
        <v>1</v>
      </c>
      <c r="L92" s="34">
        <v>0</v>
      </c>
      <c r="M92" s="34">
        <v>1</v>
      </c>
      <c r="N92" s="34">
        <v>3</v>
      </c>
      <c r="O92" s="34">
        <v>1</v>
      </c>
      <c r="P92" s="34">
        <v>0</v>
      </c>
      <c r="Q92" s="34">
        <v>1</v>
      </c>
      <c r="R92" s="418">
        <v>1</v>
      </c>
      <c r="S92" s="34">
        <v>1</v>
      </c>
      <c r="T92" s="34">
        <v>0</v>
      </c>
      <c r="U92" s="34">
        <v>1</v>
      </c>
      <c r="V92" s="34">
        <v>0</v>
      </c>
      <c r="W92" s="34">
        <v>2</v>
      </c>
      <c r="X92" s="34">
        <v>0</v>
      </c>
      <c r="Y92" s="34">
        <v>0</v>
      </c>
      <c r="Z92" s="34">
        <v>1</v>
      </c>
      <c r="AA92" s="34">
        <v>3</v>
      </c>
      <c r="AB92" s="34">
        <v>0</v>
      </c>
      <c r="AC92" s="34">
        <v>0</v>
      </c>
      <c r="AD92" s="34">
        <v>0</v>
      </c>
      <c r="AE92" s="34">
        <v>1</v>
      </c>
      <c r="AF92" s="34">
        <v>1</v>
      </c>
      <c r="AG92" s="34">
        <v>0</v>
      </c>
      <c r="AH92" s="34">
        <v>0</v>
      </c>
      <c r="AI92" s="34">
        <v>0</v>
      </c>
      <c r="AJ92" s="95">
        <v>3</v>
      </c>
      <c r="AK92" s="34">
        <v>0</v>
      </c>
      <c r="AL92" s="95">
        <v>1</v>
      </c>
      <c r="AM92" s="95">
        <v>1</v>
      </c>
      <c r="AN92" s="34">
        <v>0</v>
      </c>
      <c r="AO92" s="34">
        <v>0</v>
      </c>
    </row>
    <row r="93" spans="2:44">
      <c r="B93" s="417"/>
      <c r="R93" s="420"/>
    </row>
    <row r="94" spans="2:44" ht="15.75" customHeight="1">
      <c r="B94" s="417"/>
      <c r="R94" s="420"/>
      <c r="X94" s="428"/>
      <c r="Y94" s="428"/>
    </row>
    <row r="95" spans="2:44">
      <c r="B95" s="417"/>
      <c r="C95" s="34">
        <v>1</v>
      </c>
      <c r="D95" s="34">
        <v>2</v>
      </c>
      <c r="E95" s="34">
        <v>3</v>
      </c>
      <c r="F95" s="34">
        <v>4</v>
      </c>
      <c r="G95" s="34">
        <v>5</v>
      </c>
      <c r="H95" s="34">
        <v>6</v>
      </c>
      <c r="I95" s="34">
        <v>7</v>
      </c>
      <c r="J95" s="34">
        <v>8</v>
      </c>
      <c r="K95" s="34">
        <v>9</v>
      </c>
      <c r="L95" s="34">
        <v>10</v>
      </c>
      <c r="M95" s="34">
        <v>11</v>
      </c>
      <c r="N95" s="34">
        <v>12</v>
      </c>
      <c r="O95" s="34">
        <v>13</v>
      </c>
      <c r="P95" s="34">
        <v>14</v>
      </c>
      <c r="Q95" s="34">
        <v>15</v>
      </c>
      <c r="R95" s="418">
        <v>16</v>
      </c>
      <c r="S95" s="34">
        <v>17</v>
      </c>
      <c r="T95" s="34">
        <v>18</v>
      </c>
      <c r="U95" s="34">
        <v>19</v>
      </c>
      <c r="V95" s="34">
        <v>20</v>
      </c>
      <c r="W95" s="34">
        <v>21</v>
      </c>
      <c r="X95" s="34">
        <v>22</v>
      </c>
      <c r="Y95" s="34">
        <v>23</v>
      </c>
      <c r="Z95" s="34">
        <v>24</v>
      </c>
      <c r="AA95" s="34">
        <v>25</v>
      </c>
      <c r="AB95" s="34">
        <v>26</v>
      </c>
      <c r="AC95" s="34">
        <v>27</v>
      </c>
      <c r="AD95" s="34">
        <v>28</v>
      </c>
      <c r="AE95" s="34">
        <v>29</v>
      </c>
      <c r="AF95" s="34">
        <v>30</v>
      </c>
      <c r="AG95" s="34">
        <v>31</v>
      </c>
      <c r="AH95" s="34">
        <v>32</v>
      </c>
      <c r="AI95" s="34">
        <v>33</v>
      </c>
      <c r="AJ95" s="34">
        <v>34</v>
      </c>
      <c r="AK95" s="34">
        <v>35</v>
      </c>
      <c r="AL95" s="34">
        <v>36</v>
      </c>
      <c r="AM95" s="34">
        <v>37</v>
      </c>
      <c r="AN95" s="34">
        <v>38</v>
      </c>
      <c r="AO95" s="34">
        <v>39</v>
      </c>
    </row>
    <row r="96" spans="2:44">
      <c r="B96" s="419" t="s">
        <v>5156</v>
      </c>
      <c r="C96" s="34">
        <f t="shared" ref="C96:C97" si="27">C91</f>
        <v>3</v>
      </c>
      <c r="D96" s="34">
        <f t="shared" ref="D96:AO96" si="28">C96+D91</f>
        <v>3</v>
      </c>
      <c r="E96" s="34">
        <f t="shared" si="28"/>
        <v>4</v>
      </c>
      <c r="F96" s="34">
        <f t="shared" si="28"/>
        <v>6</v>
      </c>
      <c r="G96" s="34">
        <f t="shared" si="28"/>
        <v>7</v>
      </c>
      <c r="H96" s="34">
        <f t="shared" si="28"/>
        <v>8</v>
      </c>
      <c r="I96" s="34">
        <f t="shared" si="28"/>
        <v>9</v>
      </c>
      <c r="J96" s="34">
        <f t="shared" si="28"/>
        <v>14</v>
      </c>
      <c r="K96" s="34">
        <f t="shared" si="28"/>
        <v>15</v>
      </c>
      <c r="L96" s="34">
        <f t="shared" si="28"/>
        <v>15</v>
      </c>
      <c r="M96" s="34">
        <f t="shared" si="28"/>
        <v>16</v>
      </c>
      <c r="N96" s="34">
        <f t="shared" si="28"/>
        <v>19</v>
      </c>
      <c r="O96" s="34">
        <f t="shared" si="28"/>
        <v>20</v>
      </c>
      <c r="P96" s="34">
        <f t="shared" si="28"/>
        <v>21</v>
      </c>
      <c r="Q96" s="34">
        <f t="shared" si="28"/>
        <v>22</v>
      </c>
      <c r="R96" s="418">
        <f t="shared" si="28"/>
        <v>23</v>
      </c>
      <c r="S96" s="418">
        <f t="shared" si="28"/>
        <v>24</v>
      </c>
      <c r="T96" s="418">
        <f t="shared" si="28"/>
        <v>24</v>
      </c>
      <c r="U96" s="418">
        <f t="shared" si="28"/>
        <v>25</v>
      </c>
      <c r="V96" s="418">
        <f t="shared" si="28"/>
        <v>25</v>
      </c>
      <c r="W96" s="418">
        <f t="shared" si="28"/>
        <v>27</v>
      </c>
      <c r="X96" s="418">
        <f t="shared" si="28"/>
        <v>27</v>
      </c>
      <c r="Y96" s="418">
        <f t="shared" si="28"/>
        <v>27</v>
      </c>
      <c r="Z96" s="418">
        <f t="shared" si="28"/>
        <v>28</v>
      </c>
      <c r="AA96" s="418">
        <f t="shared" si="28"/>
        <v>31</v>
      </c>
      <c r="AB96" s="418">
        <f t="shared" si="28"/>
        <v>31</v>
      </c>
      <c r="AC96" s="418">
        <f t="shared" si="28"/>
        <v>31</v>
      </c>
      <c r="AD96" s="418">
        <f t="shared" si="28"/>
        <v>31</v>
      </c>
      <c r="AE96" s="418">
        <f t="shared" si="28"/>
        <v>32</v>
      </c>
      <c r="AF96" s="418">
        <f t="shared" si="28"/>
        <v>33</v>
      </c>
      <c r="AG96" s="418">
        <f t="shared" si="28"/>
        <v>33</v>
      </c>
      <c r="AH96" s="418">
        <f t="shared" si="28"/>
        <v>33</v>
      </c>
      <c r="AI96" s="418">
        <f t="shared" si="28"/>
        <v>33</v>
      </c>
      <c r="AJ96" s="418">
        <f t="shared" si="28"/>
        <v>36</v>
      </c>
      <c r="AK96" s="418">
        <f t="shared" si="28"/>
        <v>36</v>
      </c>
      <c r="AL96" s="418">
        <f t="shared" si="28"/>
        <v>37</v>
      </c>
      <c r="AM96" s="418">
        <f t="shared" si="28"/>
        <v>38</v>
      </c>
      <c r="AN96" s="418">
        <f t="shared" si="28"/>
        <v>38</v>
      </c>
      <c r="AO96" s="418">
        <f t="shared" si="28"/>
        <v>38</v>
      </c>
    </row>
    <row r="97" spans="2:41">
      <c r="B97" s="419" t="s">
        <v>5157</v>
      </c>
      <c r="C97" s="34">
        <f t="shared" si="27"/>
        <v>3</v>
      </c>
      <c r="D97" s="34">
        <f t="shared" ref="D97:AO97" si="29">C97+D92</f>
        <v>3</v>
      </c>
      <c r="E97" s="34">
        <f t="shared" si="29"/>
        <v>4</v>
      </c>
      <c r="F97" s="34">
        <f t="shared" si="29"/>
        <v>5</v>
      </c>
      <c r="G97" s="34">
        <f t="shared" si="29"/>
        <v>7</v>
      </c>
      <c r="H97" s="34">
        <f t="shared" si="29"/>
        <v>8</v>
      </c>
      <c r="I97" s="34">
        <f t="shared" si="29"/>
        <v>9</v>
      </c>
      <c r="J97" s="34">
        <f t="shared" si="29"/>
        <v>15</v>
      </c>
      <c r="K97" s="34">
        <f t="shared" si="29"/>
        <v>16</v>
      </c>
      <c r="L97" s="34">
        <f t="shared" si="29"/>
        <v>16</v>
      </c>
      <c r="M97" s="34">
        <f t="shared" si="29"/>
        <v>17</v>
      </c>
      <c r="N97" s="34">
        <f t="shared" si="29"/>
        <v>20</v>
      </c>
      <c r="O97" s="34">
        <f t="shared" si="29"/>
        <v>21</v>
      </c>
      <c r="P97" s="34">
        <f t="shared" si="29"/>
        <v>21</v>
      </c>
      <c r="Q97" s="34">
        <f t="shared" si="29"/>
        <v>22</v>
      </c>
      <c r="R97" s="418">
        <f t="shared" si="29"/>
        <v>23</v>
      </c>
      <c r="S97" s="418">
        <f t="shared" si="29"/>
        <v>24</v>
      </c>
      <c r="T97" s="418">
        <f t="shared" si="29"/>
        <v>24</v>
      </c>
      <c r="U97" s="418">
        <f t="shared" si="29"/>
        <v>25</v>
      </c>
      <c r="V97" s="418">
        <f t="shared" si="29"/>
        <v>25</v>
      </c>
      <c r="W97" s="418">
        <f t="shared" si="29"/>
        <v>27</v>
      </c>
      <c r="X97" s="418">
        <f t="shared" si="29"/>
        <v>27</v>
      </c>
      <c r="Y97" s="418">
        <f t="shared" si="29"/>
        <v>27</v>
      </c>
      <c r="Z97" s="418">
        <f t="shared" si="29"/>
        <v>28</v>
      </c>
      <c r="AA97" s="418">
        <f t="shared" si="29"/>
        <v>31</v>
      </c>
      <c r="AB97" s="418">
        <f t="shared" si="29"/>
        <v>31</v>
      </c>
      <c r="AC97" s="418">
        <f t="shared" si="29"/>
        <v>31</v>
      </c>
      <c r="AD97" s="418">
        <f t="shared" si="29"/>
        <v>31</v>
      </c>
      <c r="AE97" s="418">
        <f t="shared" si="29"/>
        <v>32</v>
      </c>
      <c r="AF97" s="418">
        <f t="shared" si="29"/>
        <v>33</v>
      </c>
      <c r="AG97" s="418">
        <f t="shared" si="29"/>
        <v>33</v>
      </c>
      <c r="AH97" s="418">
        <f t="shared" si="29"/>
        <v>33</v>
      </c>
      <c r="AI97" s="418">
        <f t="shared" si="29"/>
        <v>33</v>
      </c>
      <c r="AJ97" s="418">
        <f t="shared" si="29"/>
        <v>36</v>
      </c>
      <c r="AK97" s="418">
        <f t="shared" si="29"/>
        <v>36</v>
      </c>
      <c r="AL97" s="418">
        <f t="shared" si="29"/>
        <v>37</v>
      </c>
      <c r="AM97" s="418">
        <f t="shared" si="29"/>
        <v>38</v>
      </c>
      <c r="AN97" s="418">
        <f t="shared" si="29"/>
        <v>38</v>
      </c>
      <c r="AO97" s="418">
        <f t="shared" si="29"/>
        <v>38</v>
      </c>
    </row>
    <row r="98" spans="2:41" ht="15.75" customHeight="1">
      <c r="B98" s="417"/>
      <c r="R98" s="420"/>
      <c r="X98" s="429"/>
      <c r="Y98" s="429"/>
    </row>
    <row r="99" spans="2:41" ht="15.75" customHeight="1">
      <c r="B99" s="417"/>
      <c r="R99" s="420"/>
      <c r="X99" s="429"/>
      <c r="Y99" s="429"/>
    </row>
    <row r="100" spans="2:41">
      <c r="B100" s="417"/>
      <c r="C100" s="34">
        <v>1</v>
      </c>
      <c r="D100" s="34">
        <v>2</v>
      </c>
      <c r="E100" s="34">
        <v>3</v>
      </c>
      <c r="F100" s="34">
        <v>4</v>
      </c>
      <c r="G100" s="34">
        <v>5</v>
      </c>
      <c r="H100" s="34">
        <v>6</v>
      </c>
      <c r="I100" s="34">
        <v>7</v>
      </c>
      <c r="J100" s="34">
        <v>8</v>
      </c>
      <c r="K100" s="34">
        <v>9</v>
      </c>
      <c r="L100" s="34">
        <v>10</v>
      </c>
      <c r="M100" s="34">
        <v>11</v>
      </c>
      <c r="N100" s="34">
        <v>12</v>
      </c>
      <c r="O100" s="34">
        <v>13</v>
      </c>
      <c r="P100" s="34">
        <v>14</v>
      </c>
      <c r="Q100" s="34">
        <v>15</v>
      </c>
      <c r="R100" s="418">
        <v>16</v>
      </c>
      <c r="S100" s="34">
        <v>17</v>
      </c>
      <c r="T100" s="34">
        <v>18</v>
      </c>
      <c r="U100" s="34">
        <v>19</v>
      </c>
      <c r="V100" s="34">
        <v>20</v>
      </c>
      <c r="W100" s="34">
        <v>21</v>
      </c>
      <c r="X100" s="34">
        <v>22</v>
      </c>
      <c r="Y100" s="34">
        <v>23</v>
      </c>
      <c r="Z100" s="34">
        <v>24</v>
      </c>
      <c r="AA100" s="34">
        <v>25</v>
      </c>
      <c r="AB100" s="34">
        <v>26</v>
      </c>
      <c r="AC100" s="34">
        <v>27</v>
      </c>
      <c r="AD100" s="34">
        <v>28</v>
      </c>
      <c r="AE100" s="34">
        <v>29</v>
      </c>
      <c r="AF100" s="34">
        <v>30</v>
      </c>
      <c r="AG100" s="34">
        <v>31</v>
      </c>
      <c r="AH100" s="34">
        <v>32</v>
      </c>
      <c r="AI100" s="34">
        <v>33</v>
      </c>
      <c r="AJ100" s="34">
        <v>34</v>
      </c>
      <c r="AK100" s="34">
        <v>35</v>
      </c>
      <c r="AL100" s="34">
        <v>36</v>
      </c>
      <c r="AM100" s="34">
        <v>37</v>
      </c>
      <c r="AN100" s="34">
        <v>38</v>
      </c>
      <c r="AO100" s="34">
        <v>39</v>
      </c>
    </row>
    <row r="101" spans="2:41">
      <c r="B101" s="421" t="s">
        <v>5156</v>
      </c>
      <c r="C101" s="98">
        <f t="shared" ref="C101:AO101" si="30">C96/1043</f>
        <v>2.8763183125599234E-3</v>
      </c>
      <c r="D101" s="98">
        <f t="shared" si="30"/>
        <v>2.8763183125599234E-3</v>
      </c>
      <c r="E101" s="98">
        <f t="shared" si="30"/>
        <v>3.8350910834132309E-3</v>
      </c>
      <c r="F101" s="98">
        <f t="shared" si="30"/>
        <v>5.7526366251198467E-3</v>
      </c>
      <c r="G101" s="98">
        <f t="shared" si="30"/>
        <v>6.7114093959731542E-3</v>
      </c>
      <c r="H101" s="98">
        <f t="shared" si="30"/>
        <v>7.6701821668264617E-3</v>
      </c>
      <c r="I101" s="98">
        <f t="shared" si="30"/>
        <v>8.6289549376797701E-3</v>
      </c>
      <c r="J101" s="98">
        <f t="shared" si="30"/>
        <v>1.3422818791946308E-2</v>
      </c>
      <c r="K101" s="98">
        <f t="shared" si="30"/>
        <v>1.4381591562799617E-2</v>
      </c>
      <c r="L101" s="98">
        <f t="shared" si="30"/>
        <v>1.4381591562799617E-2</v>
      </c>
      <c r="M101" s="98">
        <f t="shared" si="30"/>
        <v>1.5340364333652923E-2</v>
      </c>
      <c r="N101" s="98">
        <f t="shared" si="30"/>
        <v>1.8216682646212849E-2</v>
      </c>
      <c r="O101" s="98">
        <f t="shared" si="30"/>
        <v>1.9175455417066157E-2</v>
      </c>
      <c r="P101" s="98">
        <f t="shared" si="30"/>
        <v>2.0134228187919462E-2</v>
      </c>
      <c r="Q101" s="98">
        <f t="shared" si="30"/>
        <v>2.109300095877277E-2</v>
      </c>
      <c r="R101" s="422">
        <f t="shared" si="30"/>
        <v>2.2051773729626079E-2</v>
      </c>
      <c r="S101" s="422">
        <f t="shared" si="30"/>
        <v>2.3010546500479387E-2</v>
      </c>
      <c r="T101" s="422">
        <f t="shared" si="30"/>
        <v>2.3010546500479387E-2</v>
      </c>
      <c r="U101" s="422">
        <f t="shared" si="30"/>
        <v>2.3969319271332695E-2</v>
      </c>
      <c r="V101" s="422">
        <f t="shared" si="30"/>
        <v>2.3969319271332695E-2</v>
      </c>
      <c r="W101" s="422">
        <f t="shared" si="30"/>
        <v>2.5886864813039309E-2</v>
      </c>
      <c r="X101" s="422">
        <f t="shared" si="30"/>
        <v>2.5886864813039309E-2</v>
      </c>
      <c r="Y101" s="422">
        <f t="shared" si="30"/>
        <v>2.5886864813039309E-2</v>
      </c>
      <c r="Z101" s="422">
        <f t="shared" si="30"/>
        <v>2.6845637583892617E-2</v>
      </c>
      <c r="AA101" s="422">
        <f t="shared" si="30"/>
        <v>2.9721955896452542E-2</v>
      </c>
      <c r="AB101" s="422">
        <f t="shared" si="30"/>
        <v>2.9721955896452542E-2</v>
      </c>
      <c r="AC101" s="422">
        <f t="shared" si="30"/>
        <v>2.9721955896452542E-2</v>
      </c>
      <c r="AD101" s="422">
        <f t="shared" si="30"/>
        <v>2.9721955896452542E-2</v>
      </c>
      <c r="AE101" s="422">
        <f t="shared" si="30"/>
        <v>3.0680728667305847E-2</v>
      </c>
      <c r="AF101" s="422">
        <f t="shared" si="30"/>
        <v>3.1639501438159155E-2</v>
      </c>
      <c r="AG101" s="422">
        <f t="shared" si="30"/>
        <v>3.1639501438159155E-2</v>
      </c>
      <c r="AH101" s="422">
        <f t="shared" si="30"/>
        <v>3.1639501438159155E-2</v>
      </c>
      <c r="AI101" s="422">
        <f t="shared" si="30"/>
        <v>3.1639501438159155E-2</v>
      </c>
      <c r="AJ101" s="422">
        <f t="shared" si="30"/>
        <v>3.451581975071908E-2</v>
      </c>
      <c r="AK101" s="422">
        <f t="shared" si="30"/>
        <v>3.451581975071908E-2</v>
      </c>
      <c r="AL101" s="422">
        <f t="shared" si="30"/>
        <v>3.5474592521572389E-2</v>
      </c>
      <c r="AM101" s="422">
        <f t="shared" si="30"/>
        <v>3.6433365292425697E-2</v>
      </c>
      <c r="AN101" s="422">
        <f t="shared" si="30"/>
        <v>3.6433365292425697E-2</v>
      </c>
      <c r="AO101" s="422">
        <f t="shared" si="30"/>
        <v>3.6433365292425697E-2</v>
      </c>
    </row>
    <row r="102" spans="2:41">
      <c r="B102" s="423" t="s">
        <v>5157</v>
      </c>
      <c r="C102" s="424">
        <f t="shared" ref="C102:AO102" si="31">C97/1043</f>
        <v>2.8763183125599234E-3</v>
      </c>
      <c r="D102" s="424">
        <f t="shared" si="31"/>
        <v>2.8763183125599234E-3</v>
      </c>
      <c r="E102" s="424">
        <f t="shared" si="31"/>
        <v>3.8350910834132309E-3</v>
      </c>
      <c r="F102" s="424">
        <f t="shared" si="31"/>
        <v>4.7938638542665392E-3</v>
      </c>
      <c r="G102" s="424">
        <f t="shared" si="31"/>
        <v>6.7114093959731542E-3</v>
      </c>
      <c r="H102" s="424">
        <f t="shared" si="31"/>
        <v>7.6701821668264617E-3</v>
      </c>
      <c r="I102" s="424">
        <f t="shared" si="31"/>
        <v>8.6289549376797701E-3</v>
      </c>
      <c r="J102" s="424">
        <f t="shared" si="31"/>
        <v>1.4381591562799617E-2</v>
      </c>
      <c r="K102" s="424">
        <f t="shared" si="31"/>
        <v>1.5340364333652923E-2</v>
      </c>
      <c r="L102" s="424">
        <f t="shared" si="31"/>
        <v>1.5340364333652923E-2</v>
      </c>
      <c r="M102" s="424">
        <f t="shared" si="31"/>
        <v>1.6299137104506232E-2</v>
      </c>
      <c r="N102" s="424">
        <f t="shared" si="31"/>
        <v>1.9175455417066157E-2</v>
      </c>
      <c r="O102" s="424">
        <f t="shared" si="31"/>
        <v>2.0134228187919462E-2</v>
      </c>
      <c r="P102" s="424">
        <f t="shared" si="31"/>
        <v>2.0134228187919462E-2</v>
      </c>
      <c r="Q102" s="424">
        <f t="shared" si="31"/>
        <v>2.109300095877277E-2</v>
      </c>
      <c r="R102" s="425">
        <f t="shared" si="31"/>
        <v>2.2051773729626079E-2</v>
      </c>
      <c r="S102" s="425">
        <f t="shared" si="31"/>
        <v>2.3010546500479387E-2</v>
      </c>
      <c r="T102" s="425">
        <f t="shared" si="31"/>
        <v>2.3010546500479387E-2</v>
      </c>
      <c r="U102" s="425">
        <f t="shared" si="31"/>
        <v>2.3969319271332695E-2</v>
      </c>
      <c r="V102" s="425">
        <f t="shared" si="31"/>
        <v>2.3969319271332695E-2</v>
      </c>
      <c r="W102" s="425">
        <f t="shared" si="31"/>
        <v>2.5886864813039309E-2</v>
      </c>
      <c r="X102" s="425">
        <f t="shared" si="31"/>
        <v>2.5886864813039309E-2</v>
      </c>
      <c r="Y102" s="425">
        <f t="shared" si="31"/>
        <v>2.5886864813039309E-2</v>
      </c>
      <c r="Z102" s="425">
        <f t="shared" si="31"/>
        <v>2.6845637583892617E-2</v>
      </c>
      <c r="AA102" s="425">
        <f t="shared" si="31"/>
        <v>2.9721955896452542E-2</v>
      </c>
      <c r="AB102" s="425">
        <f t="shared" si="31"/>
        <v>2.9721955896452542E-2</v>
      </c>
      <c r="AC102" s="425">
        <f t="shared" si="31"/>
        <v>2.9721955896452542E-2</v>
      </c>
      <c r="AD102" s="425">
        <f t="shared" si="31"/>
        <v>2.9721955896452542E-2</v>
      </c>
      <c r="AE102" s="425">
        <f t="shared" si="31"/>
        <v>3.0680728667305847E-2</v>
      </c>
      <c r="AF102" s="425">
        <f t="shared" si="31"/>
        <v>3.1639501438159155E-2</v>
      </c>
      <c r="AG102" s="425">
        <f t="shared" si="31"/>
        <v>3.1639501438159155E-2</v>
      </c>
      <c r="AH102" s="425">
        <f t="shared" si="31"/>
        <v>3.1639501438159155E-2</v>
      </c>
      <c r="AI102" s="425">
        <f t="shared" si="31"/>
        <v>3.1639501438159155E-2</v>
      </c>
      <c r="AJ102" s="425">
        <f t="shared" si="31"/>
        <v>3.451581975071908E-2</v>
      </c>
      <c r="AK102" s="425">
        <f t="shared" si="31"/>
        <v>3.451581975071908E-2</v>
      </c>
      <c r="AL102" s="425">
        <f t="shared" si="31"/>
        <v>3.5474592521572389E-2</v>
      </c>
      <c r="AM102" s="425">
        <f t="shared" si="31"/>
        <v>3.6433365292425697E-2</v>
      </c>
      <c r="AN102" s="425">
        <f t="shared" si="31"/>
        <v>3.6433365292425697E-2</v>
      </c>
      <c r="AO102" s="425">
        <f t="shared" si="31"/>
        <v>3.6433365292425697E-2</v>
      </c>
    </row>
    <row r="103" spans="2:41" ht="15.75" customHeight="1">
      <c r="W103" s="430"/>
      <c r="X103" s="431"/>
      <c r="Y103" s="431"/>
      <c r="Z103" s="431"/>
    </row>
    <row r="104" spans="2:41" ht="15.75" customHeight="1">
      <c r="W104" s="430"/>
      <c r="X104" s="431"/>
      <c r="Y104" s="431"/>
      <c r="Z104" s="431"/>
    </row>
    <row r="105" spans="2:41" ht="15.75" customHeight="1">
      <c r="B105" s="414" t="s">
        <v>4678</v>
      </c>
      <c r="C105" s="415"/>
      <c r="D105" s="415"/>
      <c r="E105" s="415"/>
      <c r="F105" s="415"/>
      <c r="G105" s="415"/>
      <c r="H105" s="415"/>
      <c r="I105" s="415"/>
      <c r="J105" s="415"/>
      <c r="K105" s="415"/>
      <c r="L105" s="415"/>
      <c r="M105" s="415"/>
      <c r="N105" s="415"/>
      <c r="O105" s="415"/>
      <c r="P105" s="415"/>
      <c r="Q105" s="415"/>
      <c r="R105" s="416"/>
      <c r="W105" s="430"/>
      <c r="X105" s="431"/>
      <c r="Y105" s="431"/>
      <c r="Z105" s="431"/>
    </row>
    <row r="106" spans="2:41">
      <c r="B106" s="417"/>
      <c r="C106" s="34">
        <v>1</v>
      </c>
      <c r="D106" s="34">
        <v>2</v>
      </c>
      <c r="E106" s="34">
        <v>3</v>
      </c>
      <c r="F106" s="34">
        <v>4</v>
      </c>
      <c r="G106" s="34">
        <v>5</v>
      </c>
      <c r="H106" s="34">
        <v>6</v>
      </c>
      <c r="I106" s="34">
        <v>7</v>
      </c>
      <c r="J106" s="34">
        <v>8</v>
      </c>
      <c r="K106" s="34">
        <v>9</v>
      </c>
      <c r="L106" s="34">
        <v>10</v>
      </c>
      <c r="M106" s="34">
        <v>11</v>
      </c>
      <c r="N106" s="34">
        <v>12</v>
      </c>
      <c r="O106" s="34">
        <v>13</v>
      </c>
      <c r="P106" s="34">
        <v>14</v>
      </c>
      <c r="Q106" s="34">
        <v>15</v>
      </c>
      <c r="R106" s="418">
        <v>16</v>
      </c>
      <c r="S106" s="34">
        <v>17</v>
      </c>
      <c r="T106" s="34">
        <v>18</v>
      </c>
      <c r="U106" s="34">
        <v>19</v>
      </c>
      <c r="V106" s="34">
        <v>20</v>
      </c>
      <c r="W106" s="34">
        <v>21</v>
      </c>
      <c r="X106" s="34">
        <v>22</v>
      </c>
      <c r="Y106" s="34">
        <v>23</v>
      </c>
      <c r="Z106" s="34">
        <v>24</v>
      </c>
      <c r="AA106" s="34">
        <v>25</v>
      </c>
      <c r="AB106" s="34">
        <v>26</v>
      </c>
      <c r="AC106" s="34">
        <v>27</v>
      </c>
      <c r="AD106" s="34">
        <v>28</v>
      </c>
      <c r="AE106" s="34">
        <v>29</v>
      </c>
      <c r="AF106" s="34">
        <v>30</v>
      </c>
      <c r="AG106" s="34">
        <v>31</v>
      </c>
      <c r="AH106" s="34">
        <v>32</v>
      </c>
      <c r="AI106" s="34">
        <v>33</v>
      </c>
      <c r="AJ106" s="34">
        <v>34</v>
      </c>
      <c r="AK106" s="34">
        <v>35</v>
      </c>
      <c r="AL106" s="34">
        <v>36</v>
      </c>
      <c r="AM106" s="34">
        <v>37</v>
      </c>
      <c r="AN106" s="34">
        <v>38</v>
      </c>
      <c r="AO106" s="34">
        <v>39</v>
      </c>
    </row>
    <row r="107" spans="2:41">
      <c r="B107" s="419" t="s">
        <v>5156</v>
      </c>
      <c r="C107" s="95">
        <v>0</v>
      </c>
      <c r="D107" s="95">
        <v>0</v>
      </c>
      <c r="E107" s="95">
        <v>2</v>
      </c>
      <c r="F107" s="95">
        <v>2</v>
      </c>
      <c r="G107" s="34">
        <v>2</v>
      </c>
      <c r="H107" s="95">
        <v>3</v>
      </c>
      <c r="I107" s="95">
        <v>0</v>
      </c>
      <c r="J107" s="95">
        <v>4</v>
      </c>
      <c r="K107" s="95">
        <v>2</v>
      </c>
      <c r="L107" s="95">
        <v>4</v>
      </c>
      <c r="M107" s="95">
        <v>4</v>
      </c>
      <c r="N107" s="95">
        <v>5</v>
      </c>
      <c r="O107" s="95">
        <v>0</v>
      </c>
      <c r="P107" s="95">
        <v>3</v>
      </c>
      <c r="Q107" s="95">
        <v>2</v>
      </c>
      <c r="R107" s="418">
        <v>0</v>
      </c>
      <c r="S107" s="34">
        <v>6</v>
      </c>
      <c r="T107" s="34">
        <v>3</v>
      </c>
      <c r="U107" s="34">
        <v>3</v>
      </c>
      <c r="V107" s="34">
        <v>2</v>
      </c>
      <c r="W107" s="34">
        <v>5</v>
      </c>
      <c r="X107" s="34">
        <v>0</v>
      </c>
      <c r="Y107" s="34">
        <v>0</v>
      </c>
      <c r="Z107" s="34">
        <v>1</v>
      </c>
      <c r="AA107" s="34">
        <v>9</v>
      </c>
      <c r="AB107" s="34">
        <v>1</v>
      </c>
      <c r="AC107" s="34">
        <v>3</v>
      </c>
      <c r="AD107" s="34">
        <v>2</v>
      </c>
      <c r="AE107" s="34">
        <v>0</v>
      </c>
      <c r="AF107" s="34">
        <v>6</v>
      </c>
      <c r="AG107" s="34">
        <v>3</v>
      </c>
      <c r="AH107" s="34">
        <v>5</v>
      </c>
      <c r="AI107" s="34">
        <v>1</v>
      </c>
      <c r="AJ107" s="95">
        <v>5</v>
      </c>
      <c r="AK107" s="95">
        <v>1</v>
      </c>
      <c r="AL107" s="95">
        <v>1</v>
      </c>
      <c r="AM107" s="34">
        <v>0</v>
      </c>
      <c r="AN107" s="95">
        <v>2</v>
      </c>
      <c r="AO107" s="95">
        <v>1</v>
      </c>
    </row>
    <row r="108" spans="2:41">
      <c r="B108" s="419" t="s">
        <v>5157</v>
      </c>
      <c r="C108" s="95">
        <v>0</v>
      </c>
      <c r="D108" s="95">
        <v>0</v>
      </c>
      <c r="E108" s="95">
        <v>0</v>
      </c>
      <c r="F108" s="95">
        <v>2</v>
      </c>
      <c r="G108" s="95">
        <v>1</v>
      </c>
      <c r="H108" s="95">
        <v>3</v>
      </c>
      <c r="I108" s="95">
        <v>1</v>
      </c>
      <c r="J108" s="95">
        <v>3</v>
      </c>
      <c r="K108" s="95">
        <v>2</v>
      </c>
      <c r="L108" s="95">
        <v>3</v>
      </c>
      <c r="M108" s="95">
        <v>5</v>
      </c>
      <c r="N108" s="95">
        <v>3</v>
      </c>
      <c r="O108" s="95">
        <v>0</v>
      </c>
      <c r="P108" s="95">
        <v>2</v>
      </c>
      <c r="Q108" s="95">
        <v>1</v>
      </c>
      <c r="R108" s="420">
        <v>0</v>
      </c>
      <c r="S108" s="34">
        <v>13</v>
      </c>
      <c r="T108" s="34">
        <v>3</v>
      </c>
      <c r="U108" s="34">
        <v>3</v>
      </c>
      <c r="V108" s="34">
        <v>2</v>
      </c>
      <c r="W108" s="34">
        <v>5</v>
      </c>
      <c r="X108" s="34">
        <v>0</v>
      </c>
      <c r="Y108" s="34">
        <v>0</v>
      </c>
      <c r="Z108" s="34">
        <v>1</v>
      </c>
      <c r="AA108" s="34">
        <v>9</v>
      </c>
      <c r="AB108" s="34">
        <v>1</v>
      </c>
      <c r="AC108" s="34">
        <v>3</v>
      </c>
      <c r="AD108" s="34">
        <v>2</v>
      </c>
      <c r="AE108" s="34">
        <v>0</v>
      </c>
      <c r="AF108" s="34">
        <v>6</v>
      </c>
      <c r="AG108" s="34">
        <v>3</v>
      </c>
      <c r="AH108" s="34">
        <v>5</v>
      </c>
      <c r="AI108" s="34">
        <v>1</v>
      </c>
      <c r="AJ108" s="95">
        <v>5</v>
      </c>
      <c r="AK108" s="95">
        <v>1</v>
      </c>
      <c r="AL108" s="95">
        <v>1</v>
      </c>
      <c r="AM108" s="34">
        <v>0</v>
      </c>
      <c r="AN108" s="95">
        <v>2</v>
      </c>
      <c r="AO108" s="95">
        <v>1</v>
      </c>
    </row>
    <row r="109" spans="2:41">
      <c r="B109" s="417"/>
      <c r="R109" s="420"/>
    </row>
    <row r="110" spans="2:41" ht="15.75" customHeight="1">
      <c r="B110" s="417"/>
      <c r="R110" s="420"/>
      <c r="X110" s="428"/>
      <c r="Y110" s="428"/>
    </row>
    <row r="111" spans="2:41">
      <c r="B111" s="417"/>
      <c r="C111" s="34">
        <v>1</v>
      </c>
      <c r="D111" s="34">
        <v>2</v>
      </c>
      <c r="E111" s="34">
        <v>3</v>
      </c>
      <c r="F111" s="34">
        <v>4</v>
      </c>
      <c r="G111" s="34">
        <v>5</v>
      </c>
      <c r="H111" s="34">
        <v>6</v>
      </c>
      <c r="I111" s="34">
        <v>7</v>
      </c>
      <c r="J111" s="34">
        <v>8</v>
      </c>
      <c r="K111" s="34">
        <v>9</v>
      </c>
      <c r="L111" s="34">
        <v>10</v>
      </c>
      <c r="M111" s="34">
        <v>11</v>
      </c>
      <c r="N111" s="34">
        <v>12</v>
      </c>
      <c r="O111" s="34">
        <v>13</v>
      </c>
      <c r="P111" s="34">
        <v>14</v>
      </c>
      <c r="Q111" s="34">
        <v>15</v>
      </c>
      <c r="R111" s="418">
        <v>16</v>
      </c>
      <c r="S111" s="34">
        <v>17</v>
      </c>
      <c r="T111" s="34">
        <v>18</v>
      </c>
      <c r="U111" s="34">
        <v>19</v>
      </c>
      <c r="V111" s="34">
        <v>20</v>
      </c>
      <c r="W111" s="34">
        <v>21</v>
      </c>
      <c r="X111" s="34">
        <v>22</v>
      </c>
      <c r="Y111" s="34">
        <v>23</v>
      </c>
      <c r="Z111" s="34">
        <v>24</v>
      </c>
      <c r="AA111" s="34">
        <v>25</v>
      </c>
      <c r="AB111" s="34">
        <v>26</v>
      </c>
      <c r="AC111" s="34">
        <v>27</v>
      </c>
      <c r="AD111" s="34">
        <v>28</v>
      </c>
      <c r="AE111" s="34">
        <v>29</v>
      </c>
      <c r="AF111" s="34">
        <v>30</v>
      </c>
      <c r="AG111" s="34">
        <v>31</v>
      </c>
      <c r="AH111" s="34">
        <v>32</v>
      </c>
      <c r="AI111" s="34">
        <v>33</v>
      </c>
      <c r="AJ111" s="34">
        <v>34</v>
      </c>
      <c r="AK111" s="34">
        <v>35</v>
      </c>
      <c r="AL111" s="34">
        <v>36</v>
      </c>
      <c r="AM111" s="34">
        <v>37</v>
      </c>
      <c r="AN111" s="34">
        <v>38</v>
      </c>
      <c r="AO111" s="34">
        <v>39</v>
      </c>
    </row>
    <row r="112" spans="2:41">
      <c r="B112" s="419" t="s">
        <v>5156</v>
      </c>
      <c r="C112" s="34">
        <f t="shared" ref="C112:C113" si="32">C107</f>
        <v>0</v>
      </c>
      <c r="D112" s="34">
        <f t="shared" ref="D112:AO112" si="33">C112+D107</f>
        <v>0</v>
      </c>
      <c r="E112" s="34">
        <f t="shared" si="33"/>
        <v>2</v>
      </c>
      <c r="F112" s="34">
        <f t="shared" si="33"/>
        <v>4</v>
      </c>
      <c r="G112" s="34">
        <f t="shared" si="33"/>
        <v>6</v>
      </c>
      <c r="H112" s="34">
        <f t="shared" si="33"/>
        <v>9</v>
      </c>
      <c r="I112" s="34">
        <f t="shared" si="33"/>
        <v>9</v>
      </c>
      <c r="J112" s="34">
        <f t="shared" si="33"/>
        <v>13</v>
      </c>
      <c r="K112" s="34">
        <f t="shared" si="33"/>
        <v>15</v>
      </c>
      <c r="L112" s="34">
        <f t="shared" si="33"/>
        <v>19</v>
      </c>
      <c r="M112" s="34">
        <f t="shared" si="33"/>
        <v>23</v>
      </c>
      <c r="N112" s="34">
        <f t="shared" si="33"/>
        <v>28</v>
      </c>
      <c r="O112" s="34">
        <f t="shared" si="33"/>
        <v>28</v>
      </c>
      <c r="P112" s="34">
        <f t="shared" si="33"/>
        <v>31</v>
      </c>
      <c r="Q112" s="34">
        <f t="shared" si="33"/>
        <v>33</v>
      </c>
      <c r="R112" s="418">
        <f t="shared" si="33"/>
        <v>33</v>
      </c>
      <c r="S112" s="418">
        <f t="shared" si="33"/>
        <v>39</v>
      </c>
      <c r="T112" s="418">
        <f t="shared" si="33"/>
        <v>42</v>
      </c>
      <c r="U112" s="418">
        <f t="shared" si="33"/>
        <v>45</v>
      </c>
      <c r="V112" s="418">
        <f t="shared" si="33"/>
        <v>47</v>
      </c>
      <c r="W112" s="418">
        <f t="shared" si="33"/>
        <v>52</v>
      </c>
      <c r="X112" s="418">
        <f t="shared" si="33"/>
        <v>52</v>
      </c>
      <c r="Y112" s="418">
        <f t="shared" si="33"/>
        <v>52</v>
      </c>
      <c r="Z112" s="418">
        <f t="shared" si="33"/>
        <v>53</v>
      </c>
      <c r="AA112" s="418">
        <f t="shared" si="33"/>
        <v>62</v>
      </c>
      <c r="AB112" s="418">
        <f t="shared" si="33"/>
        <v>63</v>
      </c>
      <c r="AC112" s="418">
        <f t="shared" si="33"/>
        <v>66</v>
      </c>
      <c r="AD112" s="418">
        <f t="shared" si="33"/>
        <v>68</v>
      </c>
      <c r="AE112" s="418">
        <f t="shared" si="33"/>
        <v>68</v>
      </c>
      <c r="AF112" s="418">
        <f t="shared" si="33"/>
        <v>74</v>
      </c>
      <c r="AG112" s="418">
        <f t="shared" si="33"/>
        <v>77</v>
      </c>
      <c r="AH112" s="418">
        <f t="shared" si="33"/>
        <v>82</v>
      </c>
      <c r="AI112" s="418">
        <f t="shared" si="33"/>
        <v>83</v>
      </c>
      <c r="AJ112" s="418">
        <f t="shared" si="33"/>
        <v>88</v>
      </c>
      <c r="AK112" s="418">
        <f t="shared" si="33"/>
        <v>89</v>
      </c>
      <c r="AL112" s="418">
        <f t="shared" si="33"/>
        <v>90</v>
      </c>
      <c r="AM112" s="418">
        <f t="shared" si="33"/>
        <v>90</v>
      </c>
      <c r="AN112" s="418">
        <f t="shared" si="33"/>
        <v>92</v>
      </c>
      <c r="AO112" s="418">
        <f t="shared" si="33"/>
        <v>93</v>
      </c>
    </row>
    <row r="113" spans="2:41">
      <c r="B113" s="419" t="s">
        <v>5157</v>
      </c>
      <c r="C113" s="34">
        <f t="shared" si="32"/>
        <v>0</v>
      </c>
      <c r="D113" s="34">
        <f t="shared" ref="D113:AO113" si="34">C113+D108</f>
        <v>0</v>
      </c>
      <c r="E113" s="34">
        <f t="shared" si="34"/>
        <v>0</v>
      </c>
      <c r="F113" s="34">
        <f t="shared" si="34"/>
        <v>2</v>
      </c>
      <c r="G113" s="34">
        <f t="shared" si="34"/>
        <v>3</v>
      </c>
      <c r="H113" s="34">
        <f t="shared" si="34"/>
        <v>6</v>
      </c>
      <c r="I113" s="34">
        <f t="shared" si="34"/>
        <v>7</v>
      </c>
      <c r="J113" s="34">
        <f t="shared" si="34"/>
        <v>10</v>
      </c>
      <c r="K113" s="34">
        <f t="shared" si="34"/>
        <v>12</v>
      </c>
      <c r="L113" s="34">
        <f t="shared" si="34"/>
        <v>15</v>
      </c>
      <c r="M113" s="34">
        <f t="shared" si="34"/>
        <v>20</v>
      </c>
      <c r="N113" s="34">
        <f t="shared" si="34"/>
        <v>23</v>
      </c>
      <c r="O113" s="34">
        <f t="shared" si="34"/>
        <v>23</v>
      </c>
      <c r="P113" s="34">
        <f t="shared" si="34"/>
        <v>25</v>
      </c>
      <c r="Q113" s="34">
        <f t="shared" si="34"/>
        <v>26</v>
      </c>
      <c r="R113" s="418">
        <f t="shared" si="34"/>
        <v>26</v>
      </c>
      <c r="S113" s="418">
        <f t="shared" si="34"/>
        <v>39</v>
      </c>
      <c r="T113" s="418">
        <f t="shared" si="34"/>
        <v>42</v>
      </c>
      <c r="U113" s="418">
        <f t="shared" si="34"/>
        <v>45</v>
      </c>
      <c r="V113" s="418">
        <f t="shared" si="34"/>
        <v>47</v>
      </c>
      <c r="W113" s="418">
        <f t="shared" si="34"/>
        <v>52</v>
      </c>
      <c r="X113" s="418">
        <f t="shared" si="34"/>
        <v>52</v>
      </c>
      <c r="Y113" s="418">
        <f t="shared" si="34"/>
        <v>52</v>
      </c>
      <c r="Z113" s="418">
        <f t="shared" si="34"/>
        <v>53</v>
      </c>
      <c r="AA113" s="418">
        <f t="shared" si="34"/>
        <v>62</v>
      </c>
      <c r="AB113" s="418">
        <f t="shared" si="34"/>
        <v>63</v>
      </c>
      <c r="AC113" s="418">
        <f t="shared" si="34"/>
        <v>66</v>
      </c>
      <c r="AD113" s="418">
        <f t="shared" si="34"/>
        <v>68</v>
      </c>
      <c r="AE113" s="418">
        <f t="shared" si="34"/>
        <v>68</v>
      </c>
      <c r="AF113" s="418">
        <f t="shared" si="34"/>
        <v>74</v>
      </c>
      <c r="AG113" s="418">
        <f t="shared" si="34"/>
        <v>77</v>
      </c>
      <c r="AH113" s="418">
        <f t="shared" si="34"/>
        <v>82</v>
      </c>
      <c r="AI113" s="418">
        <f t="shared" si="34"/>
        <v>83</v>
      </c>
      <c r="AJ113" s="418">
        <f t="shared" si="34"/>
        <v>88</v>
      </c>
      <c r="AK113" s="418">
        <f t="shared" si="34"/>
        <v>89</v>
      </c>
      <c r="AL113" s="418">
        <f t="shared" si="34"/>
        <v>90</v>
      </c>
      <c r="AM113" s="418">
        <f t="shared" si="34"/>
        <v>90</v>
      </c>
      <c r="AN113" s="418">
        <f t="shared" si="34"/>
        <v>92</v>
      </c>
      <c r="AO113" s="418">
        <f t="shared" si="34"/>
        <v>93</v>
      </c>
    </row>
    <row r="114" spans="2:41" ht="15.75" customHeight="1">
      <c r="B114" s="417"/>
      <c r="R114" s="420"/>
      <c r="X114" s="429"/>
      <c r="Y114" s="429"/>
    </row>
    <row r="115" spans="2:41" ht="15.75" customHeight="1">
      <c r="B115" s="417"/>
      <c r="R115" s="420"/>
      <c r="X115" s="429"/>
      <c r="Y115" s="429"/>
    </row>
    <row r="116" spans="2:41">
      <c r="B116" s="417"/>
      <c r="C116" s="34">
        <v>1</v>
      </c>
      <c r="D116" s="34">
        <v>2</v>
      </c>
      <c r="E116" s="34">
        <v>3</v>
      </c>
      <c r="F116" s="34">
        <v>4</v>
      </c>
      <c r="G116" s="34">
        <v>5</v>
      </c>
      <c r="H116" s="34">
        <v>6</v>
      </c>
      <c r="I116" s="34">
        <v>7</v>
      </c>
      <c r="J116" s="34">
        <v>8</v>
      </c>
      <c r="K116" s="34">
        <v>9</v>
      </c>
      <c r="L116" s="34">
        <v>10</v>
      </c>
      <c r="M116" s="34">
        <v>11</v>
      </c>
      <c r="N116" s="34">
        <v>12</v>
      </c>
      <c r="O116" s="34">
        <v>13</v>
      </c>
      <c r="P116" s="34">
        <v>14</v>
      </c>
      <c r="Q116" s="34">
        <v>15</v>
      </c>
      <c r="R116" s="418">
        <v>16</v>
      </c>
      <c r="S116" s="34">
        <v>17</v>
      </c>
      <c r="T116" s="34">
        <v>18</v>
      </c>
      <c r="U116" s="34">
        <v>19</v>
      </c>
      <c r="V116" s="34">
        <v>20</v>
      </c>
      <c r="W116" s="34">
        <v>21</v>
      </c>
      <c r="X116" s="34">
        <v>22</v>
      </c>
      <c r="Y116" s="34">
        <v>23</v>
      </c>
      <c r="Z116" s="34">
        <v>24</v>
      </c>
      <c r="AA116" s="34">
        <v>25</v>
      </c>
      <c r="AB116" s="34">
        <v>26</v>
      </c>
      <c r="AC116" s="34">
        <v>27</v>
      </c>
      <c r="AD116" s="34">
        <v>28</v>
      </c>
      <c r="AE116" s="34">
        <v>29</v>
      </c>
      <c r="AF116" s="34">
        <v>30</v>
      </c>
      <c r="AG116" s="34">
        <v>31</v>
      </c>
      <c r="AH116" s="34">
        <v>32</v>
      </c>
      <c r="AI116" s="34">
        <v>33</v>
      </c>
      <c r="AJ116" s="34">
        <v>34</v>
      </c>
      <c r="AK116" s="34">
        <v>35</v>
      </c>
      <c r="AL116" s="34">
        <v>36</v>
      </c>
      <c r="AM116" s="34">
        <v>37</v>
      </c>
      <c r="AN116" s="34">
        <v>38</v>
      </c>
      <c r="AO116" s="34">
        <v>39</v>
      </c>
    </row>
    <row r="117" spans="2:41">
      <c r="B117" s="421" t="s">
        <v>5156</v>
      </c>
      <c r="C117" s="98">
        <f t="shared" ref="C117:AO117" si="35">C112/1043</f>
        <v>0</v>
      </c>
      <c r="D117" s="98">
        <f t="shared" si="35"/>
        <v>0</v>
      </c>
      <c r="E117" s="98">
        <f t="shared" si="35"/>
        <v>1.9175455417066154E-3</v>
      </c>
      <c r="F117" s="98">
        <f t="shared" si="35"/>
        <v>3.8350910834132309E-3</v>
      </c>
      <c r="G117" s="98">
        <f t="shared" si="35"/>
        <v>5.7526366251198467E-3</v>
      </c>
      <c r="H117" s="98">
        <f t="shared" si="35"/>
        <v>8.6289549376797701E-3</v>
      </c>
      <c r="I117" s="98">
        <f t="shared" si="35"/>
        <v>8.6289549376797701E-3</v>
      </c>
      <c r="J117" s="98">
        <f t="shared" si="35"/>
        <v>1.2464046021093002E-2</v>
      </c>
      <c r="K117" s="98">
        <f t="shared" si="35"/>
        <v>1.4381591562799617E-2</v>
      </c>
      <c r="L117" s="98">
        <f t="shared" si="35"/>
        <v>1.8216682646212849E-2</v>
      </c>
      <c r="M117" s="98">
        <f t="shared" si="35"/>
        <v>2.2051773729626079E-2</v>
      </c>
      <c r="N117" s="98">
        <f t="shared" si="35"/>
        <v>2.6845637583892617E-2</v>
      </c>
      <c r="O117" s="98">
        <f t="shared" si="35"/>
        <v>2.6845637583892617E-2</v>
      </c>
      <c r="P117" s="98">
        <f t="shared" si="35"/>
        <v>2.9721955896452542E-2</v>
      </c>
      <c r="Q117" s="98">
        <f t="shared" si="35"/>
        <v>3.1639501438159155E-2</v>
      </c>
      <c r="R117" s="422">
        <f t="shared" si="35"/>
        <v>3.1639501438159155E-2</v>
      </c>
      <c r="S117" s="422">
        <f t="shared" si="35"/>
        <v>3.7392138063279005E-2</v>
      </c>
      <c r="T117" s="422">
        <f t="shared" si="35"/>
        <v>4.0268456375838924E-2</v>
      </c>
      <c r="U117" s="422">
        <f t="shared" si="35"/>
        <v>4.3144774688398849E-2</v>
      </c>
      <c r="V117" s="422">
        <f t="shared" si="35"/>
        <v>4.5062320230105465E-2</v>
      </c>
      <c r="W117" s="422">
        <f t="shared" si="35"/>
        <v>4.9856184084372007E-2</v>
      </c>
      <c r="X117" s="422">
        <f t="shared" si="35"/>
        <v>4.9856184084372007E-2</v>
      </c>
      <c r="Y117" s="422">
        <f t="shared" si="35"/>
        <v>4.9856184084372007E-2</v>
      </c>
      <c r="Z117" s="422">
        <f t="shared" si="35"/>
        <v>5.0814956855225309E-2</v>
      </c>
      <c r="AA117" s="422">
        <f t="shared" si="35"/>
        <v>5.9443911792905084E-2</v>
      </c>
      <c r="AB117" s="422">
        <f t="shared" si="35"/>
        <v>6.0402684563758392E-2</v>
      </c>
      <c r="AC117" s="422">
        <f t="shared" si="35"/>
        <v>6.327900287631831E-2</v>
      </c>
      <c r="AD117" s="422">
        <f t="shared" si="35"/>
        <v>6.5196548418024927E-2</v>
      </c>
      <c r="AE117" s="422">
        <f t="shared" si="35"/>
        <v>6.5196548418024927E-2</v>
      </c>
      <c r="AF117" s="422">
        <f t="shared" si="35"/>
        <v>7.0949185043144777E-2</v>
      </c>
      <c r="AG117" s="422">
        <f t="shared" si="35"/>
        <v>7.3825503355704702E-2</v>
      </c>
      <c r="AH117" s="422">
        <f t="shared" si="35"/>
        <v>7.861936720997123E-2</v>
      </c>
      <c r="AI117" s="422">
        <f t="shared" si="35"/>
        <v>7.9578139980824539E-2</v>
      </c>
      <c r="AJ117" s="422">
        <f t="shared" si="35"/>
        <v>8.4372003835091081E-2</v>
      </c>
      <c r="AK117" s="422">
        <f t="shared" si="35"/>
        <v>8.5330776605944389E-2</v>
      </c>
      <c r="AL117" s="422">
        <f t="shared" si="35"/>
        <v>8.6289549376797697E-2</v>
      </c>
      <c r="AM117" s="422">
        <f t="shared" si="35"/>
        <v>8.6289549376797697E-2</v>
      </c>
      <c r="AN117" s="422">
        <f t="shared" si="35"/>
        <v>8.8207094918504314E-2</v>
      </c>
      <c r="AO117" s="422">
        <f t="shared" si="35"/>
        <v>8.9165867689357622E-2</v>
      </c>
    </row>
    <row r="118" spans="2:41">
      <c r="B118" s="423" t="s">
        <v>5157</v>
      </c>
      <c r="C118" s="424">
        <f t="shared" ref="C118:AO118" si="36">C113/1043</f>
        <v>0</v>
      </c>
      <c r="D118" s="424">
        <f t="shared" si="36"/>
        <v>0</v>
      </c>
      <c r="E118" s="424">
        <f t="shared" si="36"/>
        <v>0</v>
      </c>
      <c r="F118" s="424">
        <f t="shared" si="36"/>
        <v>1.9175455417066154E-3</v>
      </c>
      <c r="G118" s="424">
        <f t="shared" si="36"/>
        <v>2.8763183125599234E-3</v>
      </c>
      <c r="H118" s="424">
        <f t="shared" si="36"/>
        <v>5.7526366251198467E-3</v>
      </c>
      <c r="I118" s="424">
        <f t="shared" si="36"/>
        <v>6.7114093959731542E-3</v>
      </c>
      <c r="J118" s="424">
        <f t="shared" si="36"/>
        <v>9.5877277085330784E-3</v>
      </c>
      <c r="K118" s="424">
        <f t="shared" si="36"/>
        <v>1.1505273250239693E-2</v>
      </c>
      <c r="L118" s="424">
        <f t="shared" si="36"/>
        <v>1.4381591562799617E-2</v>
      </c>
      <c r="M118" s="424">
        <f t="shared" si="36"/>
        <v>1.9175455417066157E-2</v>
      </c>
      <c r="N118" s="424">
        <f t="shared" si="36"/>
        <v>2.2051773729626079E-2</v>
      </c>
      <c r="O118" s="424">
        <f t="shared" si="36"/>
        <v>2.2051773729626079E-2</v>
      </c>
      <c r="P118" s="424">
        <f t="shared" si="36"/>
        <v>2.3969319271332695E-2</v>
      </c>
      <c r="Q118" s="424">
        <f t="shared" si="36"/>
        <v>2.4928092042186004E-2</v>
      </c>
      <c r="R118" s="425">
        <f t="shared" si="36"/>
        <v>2.4928092042186004E-2</v>
      </c>
      <c r="S118" s="425">
        <f t="shared" si="36"/>
        <v>3.7392138063279005E-2</v>
      </c>
      <c r="T118" s="425">
        <f t="shared" si="36"/>
        <v>4.0268456375838924E-2</v>
      </c>
      <c r="U118" s="425">
        <f t="shared" si="36"/>
        <v>4.3144774688398849E-2</v>
      </c>
      <c r="V118" s="425">
        <f t="shared" si="36"/>
        <v>4.5062320230105465E-2</v>
      </c>
      <c r="W118" s="425">
        <f t="shared" si="36"/>
        <v>4.9856184084372007E-2</v>
      </c>
      <c r="X118" s="425">
        <f t="shared" si="36"/>
        <v>4.9856184084372007E-2</v>
      </c>
      <c r="Y118" s="425">
        <f t="shared" si="36"/>
        <v>4.9856184084372007E-2</v>
      </c>
      <c r="Z118" s="425">
        <f t="shared" si="36"/>
        <v>5.0814956855225309E-2</v>
      </c>
      <c r="AA118" s="425">
        <f t="shared" si="36"/>
        <v>5.9443911792905084E-2</v>
      </c>
      <c r="AB118" s="425">
        <f t="shared" si="36"/>
        <v>6.0402684563758392E-2</v>
      </c>
      <c r="AC118" s="425">
        <f t="shared" si="36"/>
        <v>6.327900287631831E-2</v>
      </c>
      <c r="AD118" s="425">
        <f t="shared" si="36"/>
        <v>6.5196548418024927E-2</v>
      </c>
      <c r="AE118" s="425">
        <f t="shared" si="36"/>
        <v>6.5196548418024927E-2</v>
      </c>
      <c r="AF118" s="425">
        <f t="shared" si="36"/>
        <v>7.0949185043144777E-2</v>
      </c>
      <c r="AG118" s="425">
        <f t="shared" si="36"/>
        <v>7.3825503355704702E-2</v>
      </c>
      <c r="AH118" s="425">
        <f t="shared" si="36"/>
        <v>7.861936720997123E-2</v>
      </c>
      <c r="AI118" s="425">
        <f t="shared" si="36"/>
        <v>7.9578139980824539E-2</v>
      </c>
      <c r="AJ118" s="425">
        <f t="shared" si="36"/>
        <v>8.4372003835091081E-2</v>
      </c>
      <c r="AK118" s="425">
        <f t="shared" si="36"/>
        <v>8.5330776605944389E-2</v>
      </c>
      <c r="AL118" s="425">
        <f t="shared" si="36"/>
        <v>8.6289549376797697E-2</v>
      </c>
      <c r="AM118" s="425">
        <f t="shared" si="36"/>
        <v>8.6289549376797697E-2</v>
      </c>
      <c r="AN118" s="425">
        <f t="shared" si="36"/>
        <v>8.8207094918504314E-2</v>
      </c>
      <c r="AO118" s="425">
        <f t="shared" si="36"/>
        <v>8.9165867689357622E-2</v>
      </c>
    </row>
    <row r="121" spans="2:41">
      <c r="B121" s="414" t="s">
        <v>651</v>
      </c>
      <c r="C121" s="415"/>
      <c r="D121" s="415"/>
      <c r="E121" s="415"/>
      <c r="F121" s="415"/>
      <c r="G121" s="415"/>
      <c r="H121" s="415"/>
      <c r="I121" s="415"/>
      <c r="J121" s="415"/>
      <c r="K121" s="415"/>
      <c r="L121" s="415"/>
      <c r="M121" s="415"/>
      <c r="N121" s="415"/>
      <c r="O121" s="415"/>
      <c r="P121" s="415"/>
      <c r="Q121" s="415"/>
      <c r="R121" s="416"/>
    </row>
    <row r="122" spans="2:41">
      <c r="B122" s="417"/>
      <c r="C122" s="34">
        <v>1</v>
      </c>
      <c r="D122" s="34">
        <v>2</v>
      </c>
      <c r="E122" s="34">
        <v>3</v>
      </c>
      <c r="F122" s="34">
        <v>4</v>
      </c>
      <c r="G122" s="34">
        <v>5</v>
      </c>
      <c r="H122" s="34">
        <v>6</v>
      </c>
      <c r="I122" s="34">
        <v>7</v>
      </c>
      <c r="J122" s="34">
        <v>8</v>
      </c>
      <c r="K122" s="34">
        <v>9</v>
      </c>
      <c r="L122" s="34">
        <v>10</v>
      </c>
      <c r="M122" s="34">
        <v>11</v>
      </c>
      <c r="N122" s="34">
        <v>12</v>
      </c>
      <c r="O122" s="34">
        <v>13</v>
      </c>
      <c r="P122" s="34">
        <v>14</v>
      </c>
      <c r="Q122" s="34">
        <v>15</v>
      </c>
      <c r="R122" s="418">
        <v>16</v>
      </c>
      <c r="S122" s="34">
        <v>17</v>
      </c>
      <c r="T122" s="34">
        <v>18</v>
      </c>
      <c r="U122" s="34">
        <v>19</v>
      </c>
      <c r="V122" s="34">
        <v>20</v>
      </c>
      <c r="W122" s="34">
        <v>21</v>
      </c>
      <c r="X122" s="34">
        <v>22</v>
      </c>
      <c r="Y122" s="34">
        <v>23</v>
      </c>
      <c r="Z122" s="34">
        <v>24</v>
      </c>
      <c r="AA122" s="34">
        <v>25</v>
      </c>
      <c r="AB122" s="34">
        <v>26</v>
      </c>
      <c r="AC122" s="34">
        <v>27</v>
      </c>
      <c r="AD122" s="34">
        <v>28</v>
      </c>
      <c r="AE122" s="34">
        <v>29</v>
      </c>
      <c r="AF122" s="34">
        <v>30</v>
      </c>
      <c r="AG122" s="34">
        <v>31</v>
      </c>
      <c r="AH122" s="34">
        <v>32</v>
      </c>
      <c r="AI122" s="34">
        <v>33</v>
      </c>
      <c r="AJ122" s="34">
        <v>34</v>
      </c>
      <c r="AK122" s="34">
        <v>35</v>
      </c>
      <c r="AL122" s="34">
        <v>36</v>
      </c>
      <c r="AM122" s="34">
        <v>37</v>
      </c>
      <c r="AN122" s="34">
        <v>38</v>
      </c>
      <c r="AO122" s="34">
        <v>39</v>
      </c>
    </row>
    <row r="123" spans="2:41">
      <c r="B123" s="419" t="s">
        <v>5156</v>
      </c>
      <c r="C123" s="34">
        <f t="shared" ref="C123:AO123" si="37">C75+C91+C107</f>
        <v>4</v>
      </c>
      <c r="D123" s="34">
        <f t="shared" si="37"/>
        <v>6</v>
      </c>
      <c r="E123" s="34">
        <f t="shared" si="37"/>
        <v>3</v>
      </c>
      <c r="F123" s="34">
        <f t="shared" si="37"/>
        <v>7</v>
      </c>
      <c r="G123" s="34">
        <f t="shared" si="37"/>
        <v>11</v>
      </c>
      <c r="H123" s="34">
        <f t="shared" si="37"/>
        <v>18</v>
      </c>
      <c r="I123" s="34">
        <f t="shared" si="37"/>
        <v>18</v>
      </c>
      <c r="J123" s="34">
        <f t="shared" si="37"/>
        <v>29</v>
      </c>
      <c r="K123" s="34">
        <f t="shared" si="37"/>
        <v>5</v>
      </c>
      <c r="L123" s="34">
        <f t="shared" si="37"/>
        <v>9</v>
      </c>
      <c r="M123" s="34">
        <f t="shared" si="37"/>
        <v>8</v>
      </c>
      <c r="N123" s="34">
        <f t="shared" si="37"/>
        <v>17</v>
      </c>
      <c r="O123" s="34">
        <f t="shared" si="37"/>
        <v>8</v>
      </c>
      <c r="P123" s="34">
        <f t="shared" si="37"/>
        <v>13</v>
      </c>
      <c r="Q123" s="34">
        <f t="shared" si="37"/>
        <v>6</v>
      </c>
      <c r="R123" s="418">
        <f t="shared" si="37"/>
        <v>1</v>
      </c>
      <c r="S123" s="418">
        <f t="shared" si="37"/>
        <v>14</v>
      </c>
      <c r="T123" s="418">
        <f t="shared" si="37"/>
        <v>3</v>
      </c>
      <c r="U123" s="418">
        <f t="shared" si="37"/>
        <v>5</v>
      </c>
      <c r="V123" s="418">
        <f t="shared" si="37"/>
        <v>3</v>
      </c>
      <c r="W123" s="418">
        <f t="shared" si="37"/>
        <v>10</v>
      </c>
      <c r="X123" s="418">
        <f t="shared" si="37"/>
        <v>4</v>
      </c>
      <c r="Y123" s="418">
        <f t="shared" si="37"/>
        <v>5</v>
      </c>
      <c r="Z123" s="418">
        <f t="shared" si="37"/>
        <v>4</v>
      </c>
      <c r="AA123" s="418">
        <f t="shared" si="37"/>
        <v>15</v>
      </c>
      <c r="AB123" s="418">
        <f t="shared" si="37"/>
        <v>4</v>
      </c>
      <c r="AC123" s="418">
        <f t="shared" si="37"/>
        <v>10</v>
      </c>
      <c r="AD123" s="418">
        <f t="shared" si="37"/>
        <v>4</v>
      </c>
      <c r="AE123" s="418">
        <f t="shared" si="37"/>
        <v>1</v>
      </c>
      <c r="AF123" s="418">
        <f t="shared" si="37"/>
        <v>15</v>
      </c>
      <c r="AG123" s="418">
        <f t="shared" si="37"/>
        <v>4</v>
      </c>
      <c r="AH123" s="418">
        <f t="shared" si="37"/>
        <v>6</v>
      </c>
      <c r="AI123" s="418">
        <f t="shared" si="37"/>
        <v>3</v>
      </c>
      <c r="AJ123" s="418">
        <f t="shared" si="37"/>
        <v>11</v>
      </c>
      <c r="AK123" s="418">
        <f t="shared" si="37"/>
        <v>2</v>
      </c>
      <c r="AL123" s="418">
        <f t="shared" si="37"/>
        <v>3</v>
      </c>
      <c r="AM123" s="418">
        <f t="shared" si="37"/>
        <v>1</v>
      </c>
      <c r="AN123" s="418">
        <f t="shared" si="37"/>
        <v>5</v>
      </c>
      <c r="AO123" s="418">
        <f t="shared" si="37"/>
        <v>4</v>
      </c>
    </row>
    <row r="124" spans="2:41">
      <c r="B124" s="419" t="s">
        <v>5157</v>
      </c>
      <c r="C124" s="34">
        <f t="shared" ref="C124:AO124" si="38">C76+C92+C108</f>
        <v>4</v>
      </c>
      <c r="D124" s="34">
        <f t="shared" si="38"/>
        <v>2</v>
      </c>
      <c r="E124" s="34">
        <f t="shared" si="38"/>
        <v>3</v>
      </c>
      <c r="F124" s="34">
        <f t="shared" si="38"/>
        <v>9</v>
      </c>
      <c r="G124" s="34">
        <f t="shared" si="38"/>
        <v>9</v>
      </c>
      <c r="H124" s="34">
        <f t="shared" si="38"/>
        <v>21</v>
      </c>
      <c r="I124" s="34">
        <f t="shared" si="38"/>
        <v>19</v>
      </c>
      <c r="J124" s="34">
        <f t="shared" si="38"/>
        <v>28</v>
      </c>
      <c r="K124" s="34">
        <f t="shared" si="38"/>
        <v>5</v>
      </c>
      <c r="L124" s="34">
        <f t="shared" si="38"/>
        <v>8</v>
      </c>
      <c r="M124" s="34">
        <f t="shared" si="38"/>
        <v>9</v>
      </c>
      <c r="N124" s="34">
        <f t="shared" si="38"/>
        <v>13</v>
      </c>
      <c r="O124" s="34">
        <f t="shared" si="38"/>
        <v>7</v>
      </c>
      <c r="P124" s="34">
        <f t="shared" si="38"/>
        <v>8</v>
      </c>
      <c r="Q124" s="34">
        <f t="shared" si="38"/>
        <v>4</v>
      </c>
      <c r="R124" s="418">
        <f t="shared" si="38"/>
        <v>1</v>
      </c>
      <c r="S124" s="418">
        <f t="shared" si="38"/>
        <v>27</v>
      </c>
      <c r="T124" s="418">
        <f t="shared" si="38"/>
        <v>3</v>
      </c>
      <c r="U124" s="418">
        <f t="shared" si="38"/>
        <v>5</v>
      </c>
      <c r="V124" s="418">
        <f t="shared" si="38"/>
        <v>3</v>
      </c>
      <c r="W124" s="418">
        <f t="shared" si="38"/>
        <v>10</v>
      </c>
      <c r="X124" s="418">
        <f t="shared" si="38"/>
        <v>4</v>
      </c>
      <c r="Y124" s="418">
        <f t="shared" si="38"/>
        <v>5</v>
      </c>
      <c r="Z124" s="418">
        <f t="shared" si="38"/>
        <v>4</v>
      </c>
      <c r="AA124" s="418">
        <f t="shared" si="38"/>
        <v>15</v>
      </c>
      <c r="AB124" s="418">
        <f t="shared" si="38"/>
        <v>4</v>
      </c>
      <c r="AC124" s="418">
        <f t="shared" si="38"/>
        <v>10</v>
      </c>
      <c r="AD124" s="418">
        <f t="shared" si="38"/>
        <v>4</v>
      </c>
      <c r="AE124" s="418">
        <f t="shared" si="38"/>
        <v>1</v>
      </c>
      <c r="AF124" s="418">
        <f t="shared" si="38"/>
        <v>15</v>
      </c>
      <c r="AG124" s="418">
        <f t="shared" si="38"/>
        <v>4</v>
      </c>
      <c r="AH124" s="418">
        <f t="shared" si="38"/>
        <v>6</v>
      </c>
      <c r="AI124" s="418">
        <f t="shared" si="38"/>
        <v>3</v>
      </c>
      <c r="AJ124" s="418">
        <f t="shared" si="38"/>
        <v>11</v>
      </c>
      <c r="AK124" s="418">
        <f t="shared" si="38"/>
        <v>2</v>
      </c>
      <c r="AL124" s="418">
        <f t="shared" si="38"/>
        <v>3</v>
      </c>
      <c r="AM124" s="418">
        <f t="shared" si="38"/>
        <v>1</v>
      </c>
      <c r="AN124" s="418">
        <f t="shared" si="38"/>
        <v>5</v>
      </c>
      <c r="AO124" s="418">
        <f t="shared" si="38"/>
        <v>4</v>
      </c>
    </row>
    <row r="125" spans="2:41">
      <c r="B125" s="417"/>
      <c r="R125" s="420"/>
    </row>
    <row r="126" spans="2:41" ht="15.75" customHeight="1">
      <c r="B126" s="417"/>
      <c r="R126" s="420"/>
      <c r="X126" s="428"/>
      <c r="Y126" s="428"/>
    </row>
    <row r="127" spans="2:41">
      <c r="B127" s="417"/>
      <c r="C127" s="34">
        <v>1</v>
      </c>
      <c r="D127" s="34">
        <v>2</v>
      </c>
      <c r="E127" s="34">
        <v>3</v>
      </c>
      <c r="F127" s="34">
        <v>4</v>
      </c>
      <c r="G127" s="34">
        <v>5</v>
      </c>
      <c r="H127" s="34">
        <v>6</v>
      </c>
      <c r="I127" s="34">
        <v>7</v>
      </c>
      <c r="J127" s="34">
        <v>8</v>
      </c>
      <c r="K127" s="34">
        <v>9</v>
      </c>
      <c r="L127" s="34">
        <v>10</v>
      </c>
      <c r="M127" s="34">
        <v>11</v>
      </c>
      <c r="N127" s="34">
        <v>12</v>
      </c>
      <c r="O127" s="34">
        <v>13</v>
      </c>
      <c r="P127" s="34">
        <v>14</v>
      </c>
      <c r="Q127" s="34">
        <v>15</v>
      </c>
      <c r="R127" s="418">
        <v>16</v>
      </c>
      <c r="S127" s="34">
        <v>17</v>
      </c>
      <c r="T127" s="34">
        <v>18</v>
      </c>
      <c r="U127" s="34">
        <v>19</v>
      </c>
      <c r="V127" s="34">
        <v>20</v>
      </c>
      <c r="W127" s="34">
        <v>21</v>
      </c>
      <c r="X127" s="34">
        <v>22</v>
      </c>
      <c r="Y127" s="34">
        <v>23</v>
      </c>
      <c r="Z127" s="34">
        <v>24</v>
      </c>
      <c r="AA127" s="34">
        <v>25</v>
      </c>
      <c r="AB127" s="34">
        <v>26</v>
      </c>
      <c r="AC127" s="34">
        <v>27</v>
      </c>
      <c r="AD127" s="34">
        <v>28</v>
      </c>
      <c r="AE127" s="34">
        <v>29</v>
      </c>
      <c r="AF127" s="34">
        <v>30</v>
      </c>
      <c r="AG127" s="34">
        <v>31</v>
      </c>
      <c r="AH127" s="34">
        <v>32</v>
      </c>
      <c r="AI127" s="34">
        <v>33</v>
      </c>
      <c r="AJ127" s="34">
        <v>34</v>
      </c>
      <c r="AK127" s="34">
        <v>35</v>
      </c>
      <c r="AL127" s="34">
        <v>36</v>
      </c>
      <c r="AM127" s="34">
        <v>37</v>
      </c>
      <c r="AN127" s="34">
        <v>38</v>
      </c>
      <c r="AO127" s="34">
        <v>39</v>
      </c>
    </row>
    <row r="128" spans="2:41">
      <c r="B128" s="419" t="s">
        <v>5156</v>
      </c>
      <c r="C128" s="34">
        <f t="shared" ref="C128:C129" si="39">C123</f>
        <v>4</v>
      </c>
      <c r="D128" s="34">
        <f t="shared" ref="D128:AO128" si="40">C128+D123</f>
        <v>10</v>
      </c>
      <c r="E128" s="34">
        <f t="shared" si="40"/>
        <v>13</v>
      </c>
      <c r="F128" s="34">
        <f t="shared" si="40"/>
        <v>20</v>
      </c>
      <c r="G128" s="34">
        <f t="shared" si="40"/>
        <v>31</v>
      </c>
      <c r="H128" s="34">
        <f t="shared" si="40"/>
        <v>49</v>
      </c>
      <c r="I128" s="34">
        <f t="shared" si="40"/>
        <v>67</v>
      </c>
      <c r="J128" s="34">
        <f t="shared" si="40"/>
        <v>96</v>
      </c>
      <c r="K128" s="34">
        <f t="shared" si="40"/>
        <v>101</v>
      </c>
      <c r="L128" s="34">
        <f t="shared" si="40"/>
        <v>110</v>
      </c>
      <c r="M128" s="34">
        <f t="shared" si="40"/>
        <v>118</v>
      </c>
      <c r="N128" s="34">
        <f t="shared" si="40"/>
        <v>135</v>
      </c>
      <c r="O128" s="34">
        <f t="shared" si="40"/>
        <v>143</v>
      </c>
      <c r="P128" s="34">
        <f t="shared" si="40"/>
        <v>156</v>
      </c>
      <c r="Q128" s="34">
        <f t="shared" si="40"/>
        <v>162</v>
      </c>
      <c r="R128" s="418">
        <f t="shared" si="40"/>
        <v>163</v>
      </c>
      <c r="S128" s="418">
        <f t="shared" si="40"/>
        <v>177</v>
      </c>
      <c r="T128" s="418">
        <f t="shared" si="40"/>
        <v>180</v>
      </c>
      <c r="U128" s="418">
        <f t="shared" si="40"/>
        <v>185</v>
      </c>
      <c r="V128" s="418">
        <f t="shared" si="40"/>
        <v>188</v>
      </c>
      <c r="W128" s="418">
        <f t="shared" si="40"/>
        <v>198</v>
      </c>
      <c r="X128" s="418">
        <f t="shared" si="40"/>
        <v>202</v>
      </c>
      <c r="Y128" s="418">
        <f t="shared" si="40"/>
        <v>207</v>
      </c>
      <c r="Z128" s="418">
        <f t="shared" si="40"/>
        <v>211</v>
      </c>
      <c r="AA128" s="418">
        <f t="shared" si="40"/>
        <v>226</v>
      </c>
      <c r="AB128" s="418">
        <f t="shared" si="40"/>
        <v>230</v>
      </c>
      <c r="AC128" s="418">
        <f t="shared" si="40"/>
        <v>240</v>
      </c>
      <c r="AD128" s="418">
        <f t="shared" si="40"/>
        <v>244</v>
      </c>
      <c r="AE128" s="418">
        <f t="shared" si="40"/>
        <v>245</v>
      </c>
      <c r="AF128" s="418">
        <f t="shared" si="40"/>
        <v>260</v>
      </c>
      <c r="AG128" s="418">
        <f t="shared" si="40"/>
        <v>264</v>
      </c>
      <c r="AH128" s="418">
        <f t="shared" si="40"/>
        <v>270</v>
      </c>
      <c r="AI128" s="418">
        <f t="shared" si="40"/>
        <v>273</v>
      </c>
      <c r="AJ128" s="418">
        <f t="shared" si="40"/>
        <v>284</v>
      </c>
      <c r="AK128" s="418">
        <f t="shared" si="40"/>
        <v>286</v>
      </c>
      <c r="AL128" s="418">
        <f t="shared" si="40"/>
        <v>289</v>
      </c>
      <c r="AM128" s="418">
        <f t="shared" si="40"/>
        <v>290</v>
      </c>
      <c r="AN128" s="418">
        <f t="shared" si="40"/>
        <v>295</v>
      </c>
      <c r="AO128" s="418">
        <f t="shared" si="40"/>
        <v>299</v>
      </c>
    </row>
    <row r="129" spans="2:41">
      <c r="B129" s="419" t="s">
        <v>5157</v>
      </c>
      <c r="C129" s="34">
        <f t="shared" si="39"/>
        <v>4</v>
      </c>
      <c r="D129" s="34">
        <f t="shared" ref="D129:AO129" si="41">C129+D124</f>
        <v>6</v>
      </c>
      <c r="E129" s="34">
        <f t="shared" si="41"/>
        <v>9</v>
      </c>
      <c r="F129" s="34">
        <f t="shared" si="41"/>
        <v>18</v>
      </c>
      <c r="G129" s="34">
        <f t="shared" si="41"/>
        <v>27</v>
      </c>
      <c r="H129" s="34">
        <f t="shared" si="41"/>
        <v>48</v>
      </c>
      <c r="I129" s="34">
        <f t="shared" si="41"/>
        <v>67</v>
      </c>
      <c r="J129" s="34">
        <f t="shared" si="41"/>
        <v>95</v>
      </c>
      <c r="K129" s="34">
        <f t="shared" si="41"/>
        <v>100</v>
      </c>
      <c r="L129" s="34">
        <f t="shared" si="41"/>
        <v>108</v>
      </c>
      <c r="M129" s="34">
        <f t="shared" si="41"/>
        <v>117</v>
      </c>
      <c r="N129" s="34">
        <f t="shared" si="41"/>
        <v>130</v>
      </c>
      <c r="O129" s="34">
        <f t="shared" si="41"/>
        <v>137</v>
      </c>
      <c r="P129" s="34">
        <f t="shared" si="41"/>
        <v>145</v>
      </c>
      <c r="Q129" s="34">
        <f t="shared" si="41"/>
        <v>149</v>
      </c>
      <c r="R129" s="418">
        <f t="shared" si="41"/>
        <v>150</v>
      </c>
      <c r="S129" s="418">
        <f t="shared" si="41"/>
        <v>177</v>
      </c>
      <c r="T129" s="418">
        <f t="shared" si="41"/>
        <v>180</v>
      </c>
      <c r="U129" s="418">
        <f t="shared" si="41"/>
        <v>185</v>
      </c>
      <c r="V129" s="418">
        <f t="shared" si="41"/>
        <v>188</v>
      </c>
      <c r="W129" s="418">
        <f t="shared" si="41"/>
        <v>198</v>
      </c>
      <c r="X129" s="418">
        <f t="shared" si="41"/>
        <v>202</v>
      </c>
      <c r="Y129" s="418">
        <f t="shared" si="41"/>
        <v>207</v>
      </c>
      <c r="Z129" s="418">
        <f t="shared" si="41"/>
        <v>211</v>
      </c>
      <c r="AA129" s="418">
        <f t="shared" si="41"/>
        <v>226</v>
      </c>
      <c r="AB129" s="418">
        <f t="shared" si="41"/>
        <v>230</v>
      </c>
      <c r="AC129" s="418">
        <f t="shared" si="41"/>
        <v>240</v>
      </c>
      <c r="AD129" s="418">
        <f t="shared" si="41"/>
        <v>244</v>
      </c>
      <c r="AE129" s="418">
        <f t="shared" si="41"/>
        <v>245</v>
      </c>
      <c r="AF129" s="418">
        <f t="shared" si="41"/>
        <v>260</v>
      </c>
      <c r="AG129" s="418">
        <f t="shared" si="41"/>
        <v>264</v>
      </c>
      <c r="AH129" s="418">
        <f t="shared" si="41"/>
        <v>270</v>
      </c>
      <c r="AI129" s="418">
        <f t="shared" si="41"/>
        <v>273</v>
      </c>
      <c r="AJ129" s="418">
        <f t="shared" si="41"/>
        <v>284</v>
      </c>
      <c r="AK129" s="418">
        <f t="shared" si="41"/>
        <v>286</v>
      </c>
      <c r="AL129" s="418">
        <f t="shared" si="41"/>
        <v>289</v>
      </c>
      <c r="AM129" s="418">
        <f t="shared" si="41"/>
        <v>290</v>
      </c>
      <c r="AN129" s="418">
        <f t="shared" si="41"/>
        <v>295</v>
      </c>
      <c r="AO129" s="418">
        <f t="shared" si="41"/>
        <v>299</v>
      </c>
    </row>
    <row r="130" spans="2:41" ht="15.75" customHeight="1">
      <c r="B130" s="417"/>
      <c r="R130" s="420"/>
      <c r="X130" s="429"/>
      <c r="Y130" s="429"/>
    </row>
    <row r="131" spans="2:41" ht="15.75" customHeight="1">
      <c r="B131" s="417"/>
      <c r="R131" s="420"/>
      <c r="X131" s="429"/>
      <c r="Y131" s="429"/>
    </row>
    <row r="132" spans="2:41">
      <c r="B132" s="417"/>
      <c r="C132" s="34">
        <v>1</v>
      </c>
      <c r="D132" s="34">
        <v>2</v>
      </c>
      <c r="E132" s="34">
        <v>3</v>
      </c>
      <c r="F132" s="34">
        <v>4</v>
      </c>
      <c r="G132" s="34">
        <v>5</v>
      </c>
      <c r="H132" s="34">
        <v>6</v>
      </c>
      <c r="I132" s="34">
        <v>7</v>
      </c>
      <c r="J132" s="34">
        <v>8</v>
      </c>
      <c r="K132" s="34">
        <v>9</v>
      </c>
      <c r="L132" s="34">
        <v>10</v>
      </c>
      <c r="M132" s="34">
        <v>11</v>
      </c>
      <c r="N132" s="34">
        <v>12</v>
      </c>
      <c r="O132" s="34">
        <v>13</v>
      </c>
      <c r="P132" s="34">
        <v>14</v>
      </c>
      <c r="Q132" s="34">
        <v>15</v>
      </c>
      <c r="R132" s="418">
        <v>16</v>
      </c>
      <c r="S132" s="34">
        <v>17</v>
      </c>
      <c r="T132" s="34">
        <v>18</v>
      </c>
      <c r="U132" s="34">
        <v>19</v>
      </c>
      <c r="V132" s="34">
        <v>20</v>
      </c>
      <c r="W132" s="34">
        <v>21</v>
      </c>
      <c r="X132" s="34">
        <v>22</v>
      </c>
      <c r="Y132" s="34">
        <v>23</v>
      </c>
      <c r="Z132" s="34">
        <v>24</v>
      </c>
      <c r="AA132" s="34">
        <v>25</v>
      </c>
      <c r="AB132" s="34">
        <v>26</v>
      </c>
      <c r="AC132" s="34">
        <v>27</v>
      </c>
      <c r="AD132" s="34">
        <v>28</v>
      </c>
      <c r="AE132" s="34">
        <v>29</v>
      </c>
      <c r="AF132" s="34">
        <v>30</v>
      </c>
      <c r="AG132" s="34">
        <v>31</v>
      </c>
      <c r="AH132" s="34">
        <v>32</v>
      </c>
      <c r="AI132" s="34">
        <v>33</v>
      </c>
      <c r="AJ132" s="34">
        <v>34</v>
      </c>
      <c r="AK132" s="34">
        <v>35</v>
      </c>
      <c r="AL132" s="34">
        <v>36</v>
      </c>
      <c r="AM132" s="34">
        <v>37</v>
      </c>
      <c r="AN132" s="34">
        <v>38</v>
      </c>
      <c r="AO132" s="34">
        <v>39</v>
      </c>
    </row>
    <row r="133" spans="2:41">
      <c r="B133" s="421" t="s">
        <v>5156</v>
      </c>
      <c r="C133" s="98">
        <f t="shared" ref="C133:AO133" si="42">C128/1043</f>
        <v>3.8350910834132309E-3</v>
      </c>
      <c r="D133" s="98">
        <f t="shared" si="42"/>
        <v>9.5877277085330784E-3</v>
      </c>
      <c r="E133" s="98">
        <f t="shared" si="42"/>
        <v>1.2464046021093002E-2</v>
      </c>
      <c r="F133" s="98">
        <f t="shared" si="42"/>
        <v>1.9175455417066157E-2</v>
      </c>
      <c r="G133" s="98">
        <f t="shared" si="42"/>
        <v>2.9721955896452542E-2</v>
      </c>
      <c r="H133" s="98">
        <f t="shared" si="42"/>
        <v>4.6979865771812082E-2</v>
      </c>
      <c r="I133" s="98">
        <f t="shared" si="42"/>
        <v>6.4237775647171619E-2</v>
      </c>
      <c r="J133" s="98">
        <f t="shared" si="42"/>
        <v>9.2042186001917548E-2</v>
      </c>
      <c r="K133" s="98">
        <f t="shared" si="42"/>
        <v>9.6836049856184089E-2</v>
      </c>
      <c r="L133" s="98">
        <f t="shared" si="42"/>
        <v>0.10546500479386385</v>
      </c>
      <c r="M133" s="98">
        <f t="shared" si="42"/>
        <v>0.11313518696069032</v>
      </c>
      <c r="N133" s="98">
        <f t="shared" si="42"/>
        <v>0.12943432406519656</v>
      </c>
      <c r="O133" s="98">
        <f t="shared" si="42"/>
        <v>0.137104506232023</v>
      </c>
      <c r="P133" s="98">
        <f t="shared" si="42"/>
        <v>0.14956855225311602</v>
      </c>
      <c r="Q133" s="98">
        <f t="shared" si="42"/>
        <v>0.15532118887823587</v>
      </c>
      <c r="R133" s="422">
        <f t="shared" si="42"/>
        <v>0.15627996164908917</v>
      </c>
      <c r="S133" s="422">
        <f t="shared" si="42"/>
        <v>0.16970278044103548</v>
      </c>
      <c r="T133" s="422">
        <f t="shared" si="42"/>
        <v>0.17257909875359539</v>
      </c>
      <c r="U133" s="422">
        <f t="shared" si="42"/>
        <v>0.17737296260786195</v>
      </c>
      <c r="V133" s="422">
        <f t="shared" si="42"/>
        <v>0.18024928092042186</v>
      </c>
      <c r="W133" s="422">
        <f t="shared" si="42"/>
        <v>0.18983700862895495</v>
      </c>
      <c r="X133" s="422">
        <f t="shared" si="42"/>
        <v>0.19367209971236818</v>
      </c>
      <c r="Y133" s="422">
        <f t="shared" si="42"/>
        <v>0.19846596356663471</v>
      </c>
      <c r="Z133" s="422">
        <f t="shared" si="42"/>
        <v>0.20230105465004794</v>
      </c>
      <c r="AA133" s="422">
        <f t="shared" si="42"/>
        <v>0.21668264621284755</v>
      </c>
      <c r="AB133" s="422">
        <f t="shared" si="42"/>
        <v>0.22051773729626079</v>
      </c>
      <c r="AC133" s="422">
        <f t="shared" si="42"/>
        <v>0.23010546500479387</v>
      </c>
      <c r="AD133" s="422">
        <f t="shared" si="42"/>
        <v>0.2339405560882071</v>
      </c>
      <c r="AE133" s="422">
        <f t="shared" si="42"/>
        <v>0.2348993288590604</v>
      </c>
      <c r="AF133" s="422">
        <f t="shared" si="42"/>
        <v>0.24928092042186001</v>
      </c>
      <c r="AG133" s="422">
        <f t="shared" si="42"/>
        <v>0.25311601150527324</v>
      </c>
      <c r="AH133" s="422">
        <f t="shared" si="42"/>
        <v>0.25886864813039312</v>
      </c>
      <c r="AI133" s="422">
        <f t="shared" si="42"/>
        <v>0.26174496644295303</v>
      </c>
      <c r="AJ133" s="422">
        <f t="shared" si="42"/>
        <v>0.27229146692233941</v>
      </c>
      <c r="AK133" s="422">
        <f t="shared" si="42"/>
        <v>0.274209012464046</v>
      </c>
      <c r="AL133" s="422">
        <f t="shared" si="42"/>
        <v>0.27708533077660596</v>
      </c>
      <c r="AM133" s="422">
        <f t="shared" si="42"/>
        <v>0.27804410354745923</v>
      </c>
      <c r="AN133" s="422">
        <f t="shared" si="42"/>
        <v>0.28283796740172579</v>
      </c>
      <c r="AO133" s="422">
        <f t="shared" si="42"/>
        <v>0.28667305848513902</v>
      </c>
    </row>
    <row r="134" spans="2:41">
      <c r="B134" s="423" t="s">
        <v>5157</v>
      </c>
      <c r="C134" s="424">
        <f t="shared" ref="C134:AO134" si="43">C129/1043</f>
        <v>3.8350910834132309E-3</v>
      </c>
      <c r="D134" s="424">
        <f t="shared" si="43"/>
        <v>5.7526366251198467E-3</v>
      </c>
      <c r="E134" s="424">
        <f t="shared" si="43"/>
        <v>8.6289549376797701E-3</v>
      </c>
      <c r="F134" s="424">
        <f t="shared" si="43"/>
        <v>1.725790987535954E-2</v>
      </c>
      <c r="G134" s="424">
        <f t="shared" si="43"/>
        <v>2.5886864813039309E-2</v>
      </c>
      <c r="H134" s="424">
        <f t="shared" si="43"/>
        <v>4.6021093000958774E-2</v>
      </c>
      <c r="I134" s="424">
        <f t="shared" si="43"/>
        <v>6.4237775647171619E-2</v>
      </c>
      <c r="J134" s="424">
        <f t="shared" si="43"/>
        <v>9.1083413231064239E-2</v>
      </c>
      <c r="K134" s="424">
        <f t="shared" si="43"/>
        <v>9.5877277085330781E-2</v>
      </c>
      <c r="L134" s="424">
        <f t="shared" si="43"/>
        <v>0.10354745925215723</v>
      </c>
      <c r="M134" s="424">
        <f t="shared" si="43"/>
        <v>0.11217641418983701</v>
      </c>
      <c r="N134" s="424">
        <f t="shared" si="43"/>
        <v>0.12464046021093</v>
      </c>
      <c r="O134" s="424">
        <f t="shared" si="43"/>
        <v>0.13135186960690318</v>
      </c>
      <c r="P134" s="424">
        <f t="shared" si="43"/>
        <v>0.13902205177372962</v>
      </c>
      <c r="Q134" s="424">
        <f t="shared" si="43"/>
        <v>0.14285714285714285</v>
      </c>
      <c r="R134" s="425">
        <f t="shared" si="43"/>
        <v>0.14381591562799617</v>
      </c>
      <c r="S134" s="425">
        <f t="shared" si="43"/>
        <v>0.16970278044103548</v>
      </c>
      <c r="T134" s="425">
        <f t="shared" si="43"/>
        <v>0.17257909875359539</v>
      </c>
      <c r="U134" s="425">
        <f t="shared" si="43"/>
        <v>0.17737296260786195</v>
      </c>
      <c r="V134" s="425">
        <f t="shared" si="43"/>
        <v>0.18024928092042186</v>
      </c>
      <c r="W134" s="425">
        <f t="shared" si="43"/>
        <v>0.18983700862895495</v>
      </c>
      <c r="X134" s="425">
        <f t="shared" si="43"/>
        <v>0.19367209971236818</v>
      </c>
      <c r="Y134" s="425">
        <f t="shared" si="43"/>
        <v>0.19846596356663471</v>
      </c>
      <c r="Z134" s="425">
        <f t="shared" si="43"/>
        <v>0.20230105465004794</v>
      </c>
      <c r="AA134" s="425">
        <f t="shared" si="43"/>
        <v>0.21668264621284755</v>
      </c>
      <c r="AB134" s="425">
        <f t="shared" si="43"/>
        <v>0.22051773729626079</v>
      </c>
      <c r="AC134" s="425">
        <f t="shared" si="43"/>
        <v>0.23010546500479387</v>
      </c>
      <c r="AD134" s="425">
        <f t="shared" si="43"/>
        <v>0.2339405560882071</v>
      </c>
      <c r="AE134" s="425">
        <f t="shared" si="43"/>
        <v>0.2348993288590604</v>
      </c>
      <c r="AF134" s="425">
        <f t="shared" si="43"/>
        <v>0.24928092042186001</v>
      </c>
      <c r="AG134" s="425">
        <f t="shared" si="43"/>
        <v>0.25311601150527324</v>
      </c>
      <c r="AH134" s="425">
        <f t="shared" si="43"/>
        <v>0.25886864813039312</v>
      </c>
      <c r="AI134" s="425">
        <f t="shared" si="43"/>
        <v>0.26174496644295303</v>
      </c>
      <c r="AJ134" s="425">
        <f t="shared" si="43"/>
        <v>0.27229146692233941</v>
      </c>
      <c r="AK134" s="425">
        <f t="shared" si="43"/>
        <v>0.274209012464046</v>
      </c>
      <c r="AL134" s="425">
        <f t="shared" si="43"/>
        <v>0.27708533077660596</v>
      </c>
      <c r="AM134" s="425">
        <f t="shared" si="43"/>
        <v>0.27804410354745923</v>
      </c>
      <c r="AN134" s="425">
        <f t="shared" si="43"/>
        <v>0.28283796740172579</v>
      </c>
      <c r="AO134" s="425">
        <f t="shared" si="43"/>
        <v>0.28667305848513902</v>
      </c>
    </row>
    <row r="142" spans="2:41">
      <c r="B142" s="34" t="s">
        <v>4771</v>
      </c>
    </row>
    <row r="143" spans="2:41">
      <c r="B143" s="414" t="s">
        <v>5155</v>
      </c>
      <c r="C143" s="415"/>
      <c r="D143" s="415"/>
      <c r="E143" s="415"/>
      <c r="F143" s="415"/>
      <c r="G143" s="415"/>
      <c r="H143" s="415"/>
      <c r="I143" s="415"/>
      <c r="J143" s="415"/>
      <c r="K143" s="415"/>
      <c r="L143" s="415"/>
      <c r="M143" s="415"/>
      <c r="N143" s="415"/>
      <c r="O143" s="415"/>
      <c r="P143" s="415"/>
      <c r="Q143" s="415"/>
      <c r="R143" s="416"/>
    </row>
    <row r="144" spans="2:41">
      <c r="B144" s="417"/>
      <c r="C144" s="34">
        <v>1</v>
      </c>
      <c r="D144" s="34">
        <v>2</v>
      </c>
      <c r="E144" s="34">
        <v>3</v>
      </c>
      <c r="F144" s="34">
        <v>4</v>
      </c>
      <c r="G144" s="34">
        <v>5</v>
      </c>
      <c r="H144" s="34">
        <v>6</v>
      </c>
      <c r="I144" s="34">
        <v>7</v>
      </c>
      <c r="J144" s="34">
        <v>8</v>
      </c>
      <c r="K144" s="34">
        <v>9</v>
      </c>
      <c r="L144" s="34">
        <v>10</v>
      </c>
      <c r="M144" s="34">
        <v>11</v>
      </c>
      <c r="N144" s="34">
        <v>12</v>
      </c>
      <c r="O144" s="34">
        <v>13</v>
      </c>
      <c r="P144" s="34">
        <v>14</v>
      </c>
      <c r="Q144" s="34">
        <v>15</v>
      </c>
      <c r="R144" s="418">
        <v>16</v>
      </c>
      <c r="S144" s="34">
        <v>17</v>
      </c>
      <c r="T144" s="34">
        <v>18</v>
      </c>
      <c r="U144" s="34">
        <v>19</v>
      </c>
    </row>
    <row r="145" spans="2:21">
      <c r="B145" s="419" t="s">
        <v>5156</v>
      </c>
      <c r="C145" s="34">
        <f t="shared" ref="C145:U145" si="44">C5+C75</f>
        <v>4</v>
      </c>
      <c r="D145" s="34">
        <f t="shared" si="44"/>
        <v>8</v>
      </c>
      <c r="E145" s="34">
        <f t="shared" si="44"/>
        <v>1</v>
      </c>
      <c r="F145" s="34">
        <f t="shared" si="44"/>
        <v>14</v>
      </c>
      <c r="G145" s="34">
        <f t="shared" si="44"/>
        <v>12</v>
      </c>
      <c r="H145" s="34">
        <f t="shared" si="44"/>
        <v>26</v>
      </c>
      <c r="I145" s="34">
        <f t="shared" si="44"/>
        <v>17</v>
      </c>
      <c r="J145" s="34">
        <f t="shared" si="44"/>
        <v>22</v>
      </c>
      <c r="K145" s="34">
        <f t="shared" si="44"/>
        <v>2</v>
      </c>
      <c r="L145" s="34">
        <f t="shared" si="44"/>
        <v>5</v>
      </c>
      <c r="M145" s="34">
        <f t="shared" si="44"/>
        <v>6</v>
      </c>
      <c r="N145" s="34">
        <f t="shared" si="44"/>
        <v>16</v>
      </c>
      <c r="O145" s="34">
        <f t="shared" si="44"/>
        <v>8</v>
      </c>
      <c r="P145" s="34">
        <f t="shared" si="44"/>
        <v>9</v>
      </c>
      <c r="Q145" s="34">
        <f t="shared" si="44"/>
        <v>3</v>
      </c>
      <c r="R145" s="418">
        <f t="shared" si="44"/>
        <v>0</v>
      </c>
      <c r="S145" s="418">
        <f t="shared" si="44"/>
        <v>7</v>
      </c>
      <c r="T145" s="418">
        <f t="shared" si="44"/>
        <v>0</v>
      </c>
      <c r="U145" s="418">
        <f t="shared" si="44"/>
        <v>1</v>
      </c>
    </row>
    <row r="146" spans="2:21">
      <c r="B146" s="419" t="s">
        <v>5157</v>
      </c>
      <c r="C146" s="34">
        <f t="shared" ref="C146:U146" si="45">C6+C76</f>
        <v>4</v>
      </c>
      <c r="D146" s="34">
        <f t="shared" si="45"/>
        <v>4</v>
      </c>
      <c r="E146" s="34">
        <f t="shared" si="45"/>
        <v>4</v>
      </c>
      <c r="F146" s="34">
        <f t="shared" si="45"/>
        <v>15</v>
      </c>
      <c r="G146" s="34">
        <f t="shared" si="45"/>
        <v>9</v>
      </c>
      <c r="H146" s="34">
        <f t="shared" si="45"/>
        <v>29</v>
      </c>
      <c r="I146" s="34">
        <f t="shared" si="45"/>
        <v>18</v>
      </c>
      <c r="J146" s="34">
        <f t="shared" si="45"/>
        <v>21</v>
      </c>
      <c r="K146" s="34">
        <f t="shared" si="45"/>
        <v>2</v>
      </c>
      <c r="L146" s="34">
        <f t="shared" si="45"/>
        <v>5</v>
      </c>
      <c r="M146" s="34">
        <f t="shared" si="45"/>
        <v>6</v>
      </c>
      <c r="N146" s="34">
        <f t="shared" si="45"/>
        <v>13</v>
      </c>
      <c r="O146" s="34">
        <f t="shared" si="45"/>
        <v>6</v>
      </c>
      <c r="P146" s="34">
        <f t="shared" si="45"/>
        <v>6</v>
      </c>
      <c r="Q146" s="34">
        <f t="shared" si="45"/>
        <v>2</v>
      </c>
      <c r="R146" s="418">
        <f t="shared" si="45"/>
        <v>1</v>
      </c>
      <c r="S146" s="418">
        <f t="shared" si="45"/>
        <v>15</v>
      </c>
      <c r="T146" s="418">
        <f t="shared" si="45"/>
        <v>0</v>
      </c>
      <c r="U146" s="418">
        <f t="shared" si="45"/>
        <v>1</v>
      </c>
    </row>
    <row r="147" spans="2:21">
      <c r="B147" s="417"/>
      <c r="R147" s="418"/>
    </row>
    <row r="148" spans="2:21">
      <c r="B148" s="417"/>
      <c r="R148" s="420"/>
    </row>
    <row r="149" spans="2:21">
      <c r="B149" s="417"/>
      <c r="C149" s="34">
        <v>1</v>
      </c>
      <c r="D149" s="34">
        <v>2</v>
      </c>
      <c r="E149" s="34">
        <v>3</v>
      </c>
      <c r="F149" s="34">
        <v>4</v>
      </c>
      <c r="G149" s="34">
        <v>5</v>
      </c>
      <c r="H149" s="34">
        <v>6</v>
      </c>
      <c r="I149" s="34">
        <v>7</v>
      </c>
      <c r="J149" s="34">
        <v>8</v>
      </c>
      <c r="K149" s="34">
        <v>9</v>
      </c>
      <c r="L149" s="34">
        <v>10</v>
      </c>
      <c r="M149" s="34">
        <v>11</v>
      </c>
      <c r="N149" s="34">
        <v>12</v>
      </c>
      <c r="O149" s="34">
        <v>13</v>
      </c>
      <c r="P149" s="34">
        <v>14</v>
      </c>
      <c r="Q149" s="34">
        <v>15</v>
      </c>
      <c r="R149" s="418">
        <v>16</v>
      </c>
      <c r="S149" s="34">
        <v>17</v>
      </c>
      <c r="T149" s="34">
        <v>18</v>
      </c>
      <c r="U149" s="34">
        <v>19</v>
      </c>
    </row>
    <row r="150" spans="2:21">
      <c r="B150" s="419" t="s">
        <v>5156</v>
      </c>
      <c r="C150" s="34">
        <f t="shared" ref="C150:C151" si="46">C145</f>
        <v>4</v>
      </c>
      <c r="D150" s="34">
        <f t="shared" ref="D150:U150" si="47">C150+D145</f>
        <v>12</v>
      </c>
      <c r="E150" s="34">
        <f t="shared" si="47"/>
        <v>13</v>
      </c>
      <c r="F150" s="34">
        <f t="shared" si="47"/>
        <v>27</v>
      </c>
      <c r="G150" s="34">
        <f t="shared" si="47"/>
        <v>39</v>
      </c>
      <c r="H150" s="34">
        <f t="shared" si="47"/>
        <v>65</v>
      </c>
      <c r="I150" s="34">
        <f t="shared" si="47"/>
        <v>82</v>
      </c>
      <c r="J150" s="34">
        <f t="shared" si="47"/>
        <v>104</v>
      </c>
      <c r="K150" s="34">
        <f t="shared" si="47"/>
        <v>106</v>
      </c>
      <c r="L150" s="34">
        <f t="shared" si="47"/>
        <v>111</v>
      </c>
      <c r="M150" s="34">
        <f t="shared" si="47"/>
        <v>117</v>
      </c>
      <c r="N150" s="34">
        <f t="shared" si="47"/>
        <v>133</v>
      </c>
      <c r="O150" s="34">
        <f t="shared" si="47"/>
        <v>141</v>
      </c>
      <c r="P150" s="34">
        <f t="shared" si="47"/>
        <v>150</v>
      </c>
      <c r="Q150" s="34">
        <f t="shared" si="47"/>
        <v>153</v>
      </c>
      <c r="R150" s="418">
        <f t="shared" si="47"/>
        <v>153</v>
      </c>
      <c r="S150" s="418">
        <f t="shared" si="47"/>
        <v>160</v>
      </c>
      <c r="T150" s="418">
        <f t="shared" si="47"/>
        <v>160</v>
      </c>
      <c r="U150" s="418">
        <f t="shared" si="47"/>
        <v>161</v>
      </c>
    </row>
    <row r="151" spans="2:21">
      <c r="B151" s="419" t="s">
        <v>5157</v>
      </c>
      <c r="C151" s="34">
        <f t="shared" si="46"/>
        <v>4</v>
      </c>
      <c r="D151" s="34">
        <f t="shared" ref="D151:U151" si="48">C151+D146</f>
        <v>8</v>
      </c>
      <c r="E151" s="34">
        <f t="shared" si="48"/>
        <v>12</v>
      </c>
      <c r="F151" s="34">
        <f t="shared" si="48"/>
        <v>27</v>
      </c>
      <c r="G151" s="34">
        <f t="shared" si="48"/>
        <v>36</v>
      </c>
      <c r="H151" s="34">
        <f t="shared" si="48"/>
        <v>65</v>
      </c>
      <c r="I151" s="34">
        <f t="shared" si="48"/>
        <v>83</v>
      </c>
      <c r="J151" s="34">
        <f t="shared" si="48"/>
        <v>104</v>
      </c>
      <c r="K151" s="34">
        <f t="shared" si="48"/>
        <v>106</v>
      </c>
      <c r="L151" s="34">
        <f t="shared" si="48"/>
        <v>111</v>
      </c>
      <c r="M151" s="34">
        <f t="shared" si="48"/>
        <v>117</v>
      </c>
      <c r="N151" s="34">
        <f t="shared" si="48"/>
        <v>130</v>
      </c>
      <c r="O151" s="34">
        <f t="shared" si="48"/>
        <v>136</v>
      </c>
      <c r="P151" s="34">
        <f t="shared" si="48"/>
        <v>142</v>
      </c>
      <c r="Q151" s="34">
        <f t="shared" si="48"/>
        <v>144</v>
      </c>
      <c r="R151" s="418">
        <f t="shared" si="48"/>
        <v>145</v>
      </c>
      <c r="S151" s="418">
        <f t="shared" si="48"/>
        <v>160</v>
      </c>
      <c r="T151" s="418">
        <f t="shared" si="48"/>
        <v>160</v>
      </c>
      <c r="U151" s="418">
        <f t="shared" si="48"/>
        <v>161</v>
      </c>
    </row>
    <row r="152" spans="2:21">
      <c r="B152" s="417"/>
      <c r="R152" s="420"/>
    </row>
    <row r="153" spans="2:21">
      <c r="B153" s="417"/>
      <c r="R153" s="420"/>
    </row>
    <row r="154" spans="2:21">
      <c r="B154" s="417"/>
      <c r="C154" s="34">
        <v>1</v>
      </c>
      <c r="D154" s="34">
        <v>2</v>
      </c>
      <c r="E154" s="34">
        <v>3</v>
      </c>
      <c r="F154" s="34">
        <v>4</v>
      </c>
      <c r="G154" s="34">
        <v>5</v>
      </c>
      <c r="H154" s="34">
        <v>6</v>
      </c>
      <c r="I154" s="34">
        <v>7</v>
      </c>
      <c r="J154" s="34">
        <v>8</v>
      </c>
      <c r="K154" s="34">
        <v>9</v>
      </c>
      <c r="L154" s="34">
        <v>10</v>
      </c>
      <c r="M154" s="34">
        <v>11</v>
      </c>
      <c r="N154" s="34">
        <v>12</v>
      </c>
      <c r="O154" s="34">
        <v>13</v>
      </c>
      <c r="P154" s="34">
        <v>14</v>
      </c>
      <c r="Q154" s="34">
        <v>15</v>
      </c>
      <c r="R154" s="418">
        <v>16</v>
      </c>
      <c r="S154" s="34">
        <v>17</v>
      </c>
      <c r="T154" s="34">
        <v>18</v>
      </c>
      <c r="U154" s="34">
        <v>19</v>
      </c>
    </row>
    <row r="155" spans="2:21">
      <c r="B155" s="421" t="s">
        <v>5156</v>
      </c>
      <c r="C155" s="98">
        <f t="shared" ref="C155:U155" si="49">C150/1165</f>
        <v>3.4334763948497852E-3</v>
      </c>
      <c r="D155" s="98">
        <f t="shared" si="49"/>
        <v>1.0300429184549357E-2</v>
      </c>
      <c r="E155" s="98">
        <f t="shared" si="49"/>
        <v>1.1158798283261802E-2</v>
      </c>
      <c r="F155" s="98">
        <f t="shared" si="49"/>
        <v>2.317596566523605E-2</v>
      </c>
      <c r="G155" s="98">
        <f t="shared" si="49"/>
        <v>3.3476394849785408E-2</v>
      </c>
      <c r="H155" s="98">
        <f t="shared" si="49"/>
        <v>5.5793991416309016E-2</v>
      </c>
      <c r="I155" s="98">
        <f t="shared" si="49"/>
        <v>7.0386266094420599E-2</v>
      </c>
      <c r="J155" s="98">
        <f t="shared" si="49"/>
        <v>8.9270386266094418E-2</v>
      </c>
      <c r="K155" s="98">
        <f t="shared" si="49"/>
        <v>9.0987124463519309E-2</v>
      </c>
      <c r="L155" s="98">
        <f t="shared" si="49"/>
        <v>9.5278969957081544E-2</v>
      </c>
      <c r="M155" s="98">
        <f t="shared" si="49"/>
        <v>0.10042918454935622</v>
      </c>
      <c r="N155" s="98">
        <f t="shared" si="49"/>
        <v>0.11416309012875536</v>
      </c>
      <c r="O155" s="98">
        <f t="shared" si="49"/>
        <v>0.12103004291845494</v>
      </c>
      <c r="P155" s="98">
        <f t="shared" si="49"/>
        <v>0.12875536480686695</v>
      </c>
      <c r="Q155" s="98">
        <f t="shared" si="49"/>
        <v>0.1313304721030043</v>
      </c>
      <c r="R155" s="98">
        <f t="shared" si="49"/>
        <v>0.1313304721030043</v>
      </c>
      <c r="S155" s="98">
        <f t="shared" si="49"/>
        <v>0.13733905579399142</v>
      </c>
      <c r="T155" s="98">
        <f t="shared" si="49"/>
        <v>0.13733905579399142</v>
      </c>
      <c r="U155" s="98">
        <f t="shared" si="49"/>
        <v>0.13819742489270387</v>
      </c>
    </row>
    <row r="156" spans="2:21">
      <c r="B156" s="423" t="s">
        <v>5157</v>
      </c>
      <c r="C156" s="424">
        <f t="shared" ref="C156:U156" si="50">C151/1165</f>
        <v>3.4334763948497852E-3</v>
      </c>
      <c r="D156" s="424">
        <f t="shared" si="50"/>
        <v>6.8669527896995704E-3</v>
      </c>
      <c r="E156" s="424">
        <f t="shared" si="50"/>
        <v>1.0300429184549357E-2</v>
      </c>
      <c r="F156" s="424">
        <f t="shared" si="50"/>
        <v>2.317596566523605E-2</v>
      </c>
      <c r="G156" s="424">
        <f t="shared" si="50"/>
        <v>3.0901287553648068E-2</v>
      </c>
      <c r="H156" s="424">
        <f t="shared" si="50"/>
        <v>5.5793991416309016E-2</v>
      </c>
      <c r="I156" s="424">
        <f t="shared" si="50"/>
        <v>7.1244635193133052E-2</v>
      </c>
      <c r="J156" s="424">
        <f t="shared" si="50"/>
        <v>8.9270386266094418E-2</v>
      </c>
      <c r="K156" s="424">
        <f t="shared" si="50"/>
        <v>9.0987124463519309E-2</v>
      </c>
      <c r="L156" s="424">
        <f t="shared" si="50"/>
        <v>9.5278969957081544E-2</v>
      </c>
      <c r="M156" s="424">
        <f t="shared" si="50"/>
        <v>0.10042918454935622</v>
      </c>
      <c r="N156" s="424">
        <f t="shared" si="50"/>
        <v>0.11158798283261803</v>
      </c>
      <c r="O156" s="424">
        <f t="shared" si="50"/>
        <v>0.11673819742489271</v>
      </c>
      <c r="P156" s="424">
        <f t="shared" si="50"/>
        <v>0.12188841201716738</v>
      </c>
      <c r="Q156" s="424">
        <f t="shared" si="50"/>
        <v>0.12360515021459227</v>
      </c>
      <c r="R156" s="424">
        <f t="shared" si="50"/>
        <v>0.12446351931330472</v>
      </c>
      <c r="S156" s="424">
        <f t="shared" si="50"/>
        <v>0.13733905579399142</v>
      </c>
      <c r="T156" s="424">
        <f t="shared" si="50"/>
        <v>0.13733905579399142</v>
      </c>
      <c r="U156" s="424">
        <f t="shared" si="50"/>
        <v>0.13819742489270387</v>
      </c>
    </row>
    <row r="159" spans="2:21">
      <c r="B159" s="414" t="s">
        <v>4673</v>
      </c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6"/>
    </row>
    <row r="160" spans="2:21">
      <c r="B160" s="417"/>
      <c r="C160" s="34">
        <v>1</v>
      </c>
      <c r="D160" s="34">
        <v>2</v>
      </c>
      <c r="E160" s="34">
        <v>3</v>
      </c>
      <c r="F160" s="34">
        <v>4</v>
      </c>
      <c r="G160" s="34">
        <v>5</v>
      </c>
      <c r="H160" s="34">
        <v>6</v>
      </c>
      <c r="I160" s="34">
        <v>7</v>
      </c>
      <c r="J160" s="34">
        <v>8</v>
      </c>
      <c r="K160" s="34">
        <v>9</v>
      </c>
      <c r="L160" s="34">
        <v>10</v>
      </c>
      <c r="M160" s="34">
        <v>11</v>
      </c>
      <c r="N160" s="34">
        <v>12</v>
      </c>
      <c r="O160" s="34">
        <v>13</v>
      </c>
      <c r="P160" s="34">
        <v>14</v>
      </c>
      <c r="Q160" s="34">
        <v>15</v>
      </c>
      <c r="R160" s="418">
        <v>16</v>
      </c>
      <c r="S160" s="34">
        <v>17</v>
      </c>
      <c r="T160" s="34">
        <v>18</v>
      </c>
      <c r="U160" s="34">
        <v>19</v>
      </c>
    </row>
    <row r="161" spans="2:21">
      <c r="B161" s="419" t="s">
        <v>5156</v>
      </c>
      <c r="C161" s="34">
        <f t="shared" ref="C161:U161" si="51">C21+C91</f>
        <v>4</v>
      </c>
      <c r="D161" s="34">
        <f t="shared" si="51"/>
        <v>0</v>
      </c>
      <c r="E161" s="34">
        <f t="shared" si="51"/>
        <v>1</v>
      </c>
      <c r="F161" s="34">
        <f t="shared" si="51"/>
        <v>3</v>
      </c>
      <c r="G161" s="34">
        <f t="shared" si="51"/>
        <v>1</v>
      </c>
      <c r="H161" s="34">
        <f t="shared" si="51"/>
        <v>1</v>
      </c>
      <c r="I161" s="34">
        <f t="shared" si="51"/>
        <v>1</v>
      </c>
      <c r="J161" s="34">
        <f t="shared" si="51"/>
        <v>6</v>
      </c>
      <c r="K161" s="34">
        <f t="shared" si="51"/>
        <v>1</v>
      </c>
      <c r="L161" s="34">
        <f t="shared" si="51"/>
        <v>0</v>
      </c>
      <c r="M161" s="34">
        <f t="shared" si="51"/>
        <v>1</v>
      </c>
      <c r="N161" s="34">
        <f t="shared" si="51"/>
        <v>3</v>
      </c>
      <c r="O161" s="34">
        <f t="shared" si="51"/>
        <v>1</v>
      </c>
      <c r="P161" s="34">
        <f t="shared" si="51"/>
        <v>1</v>
      </c>
      <c r="Q161" s="34">
        <f t="shared" si="51"/>
        <v>1</v>
      </c>
      <c r="R161" s="418">
        <f t="shared" si="51"/>
        <v>2</v>
      </c>
      <c r="S161" s="418">
        <f t="shared" si="51"/>
        <v>1</v>
      </c>
      <c r="T161" s="418">
        <f t="shared" si="51"/>
        <v>0</v>
      </c>
      <c r="U161" s="418">
        <f t="shared" si="51"/>
        <v>1</v>
      </c>
    </row>
    <row r="162" spans="2:21">
      <c r="B162" s="419" t="s">
        <v>5157</v>
      </c>
      <c r="C162" s="34">
        <f t="shared" ref="C162:U162" si="52">C22+C92</f>
        <v>4</v>
      </c>
      <c r="D162" s="34">
        <f t="shared" si="52"/>
        <v>0</v>
      </c>
      <c r="E162" s="34">
        <f t="shared" si="52"/>
        <v>1</v>
      </c>
      <c r="F162" s="34">
        <f t="shared" si="52"/>
        <v>3</v>
      </c>
      <c r="G162" s="34">
        <f t="shared" si="52"/>
        <v>2</v>
      </c>
      <c r="H162" s="34">
        <f t="shared" si="52"/>
        <v>1</v>
      </c>
      <c r="I162" s="34">
        <f t="shared" si="52"/>
        <v>1</v>
      </c>
      <c r="J162" s="34">
        <f t="shared" si="52"/>
        <v>7</v>
      </c>
      <c r="K162" s="34">
        <f t="shared" si="52"/>
        <v>1</v>
      </c>
      <c r="L162" s="34">
        <f t="shared" si="52"/>
        <v>0</v>
      </c>
      <c r="M162" s="34">
        <f t="shared" si="52"/>
        <v>1</v>
      </c>
      <c r="N162" s="34">
        <f t="shared" si="52"/>
        <v>3</v>
      </c>
      <c r="O162" s="34">
        <f t="shared" si="52"/>
        <v>1</v>
      </c>
      <c r="P162" s="34">
        <f t="shared" si="52"/>
        <v>0</v>
      </c>
      <c r="Q162" s="34">
        <f t="shared" si="52"/>
        <v>1</v>
      </c>
      <c r="R162" s="418">
        <f t="shared" si="52"/>
        <v>1</v>
      </c>
      <c r="S162" s="418">
        <f t="shared" si="52"/>
        <v>1</v>
      </c>
      <c r="T162" s="418">
        <f t="shared" si="52"/>
        <v>0</v>
      </c>
      <c r="U162" s="418">
        <f t="shared" si="52"/>
        <v>1</v>
      </c>
    </row>
    <row r="163" spans="2:21">
      <c r="B163" s="417"/>
      <c r="R163" s="420"/>
    </row>
    <row r="164" spans="2:21">
      <c r="B164" s="417"/>
      <c r="R164" s="420"/>
    </row>
    <row r="165" spans="2:21">
      <c r="B165" s="417"/>
      <c r="C165" s="34">
        <v>1</v>
      </c>
      <c r="D165" s="34">
        <v>2</v>
      </c>
      <c r="E165" s="34">
        <v>3</v>
      </c>
      <c r="F165" s="34">
        <v>4</v>
      </c>
      <c r="G165" s="34">
        <v>5</v>
      </c>
      <c r="H165" s="34">
        <v>6</v>
      </c>
      <c r="I165" s="34">
        <v>7</v>
      </c>
      <c r="J165" s="34">
        <v>8</v>
      </c>
      <c r="K165" s="34">
        <v>9</v>
      </c>
      <c r="L165" s="34">
        <v>10</v>
      </c>
      <c r="M165" s="34">
        <v>11</v>
      </c>
      <c r="N165" s="34">
        <v>12</v>
      </c>
      <c r="O165" s="34">
        <v>13</v>
      </c>
      <c r="P165" s="34">
        <v>14</v>
      </c>
      <c r="Q165" s="34">
        <v>15</v>
      </c>
      <c r="R165" s="418">
        <v>16</v>
      </c>
      <c r="S165" s="34">
        <v>17</v>
      </c>
      <c r="T165" s="34">
        <v>18</v>
      </c>
      <c r="U165" s="34">
        <v>19</v>
      </c>
    </row>
    <row r="166" spans="2:21">
      <c r="B166" s="419" t="s">
        <v>5156</v>
      </c>
      <c r="C166" s="34">
        <f t="shared" ref="C166:C167" si="53">C161</f>
        <v>4</v>
      </c>
      <c r="D166" s="34">
        <f t="shared" ref="D166:U166" si="54">C166+D161</f>
        <v>4</v>
      </c>
      <c r="E166" s="34">
        <f t="shared" si="54"/>
        <v>5</v>
      </c>
      <c r="F166" s="34">
        <f t="shared" si="54"/>
        <v>8</v>
      </c>
      <c r="G166" s="34">
        <f t="shared" si="54"/>
        <v>9</v>
      </c>
      <c r="H166" s="34">
        <f t="shared" si="54"/>
        <v>10</v>
      </c>
      <c r="I166" s="34">
        <f t="shared" si="54"/>
        <v>11</v>
      </c>
      <c r="J166" s="34">
        <f t="shared" si="54"/>
        <v>17</v>
      </c>
      <c r="K166" s="34">
        <f t="shared" si="54"/>
        <v>18</v>
      </c>
      <c r="L166" s="34">
        <f t="shared" si="54"/>
        <v>18</v>
      </c>
      <c r="M166" s="34">
        <f t="shared" si="54"/>
        <v>19</v>
      </c>
      <c r="N166" s="34">
        <f t="shared" si="54"/>
        <v>22</v>
      </c>
      <c r="O166" s="34">
        <f t="shared" si="54"/>
        <v>23</v>
      </c>
      <c r="P166" s="34">
        <f t="shared" si="54"/>
        <v>24</v>
      </c>
      <c r="Q166" s="34">
        <f t="shared" si="54"/>
        <v>25</v>
      </c>
      <c r="R166" s="418">
        <f t="shared" si="54"/>
        <v>27</v>
      </c>
      <c r="S166" s="418">
        <f t="shared" si="54"/>
        <v>28</v>
      </c>
      <c r="T166" s="418">
        <f t="shared" si="54"/>
        <v>28</v>
      </c>
      <c r="U166" s="418">
        <f t="shared" si="54"/>
        <v>29</v>
      </c>
    </row>
    <row r="167" spans="2:21">
      <c r="B167" s="419" t="s">
        <v>5157</v>
      </c>
      <c r="C167" s="34">
        <f t="shared" si="53"/>
        <v>4</v>
      </c>
      <c r="D167" s="34">
        <f t="shared" ref="D167:U167" si="55">C167+D162</f>
        <v>4</v>
      </c>
      <c r="E167" s="34">
        <f t="shared" si="55"/>
        <v>5</v>
      </c>
      <c r="F167" s="34">
        <f t="shared" si="55"/>
        <v>8</v>
      </c>
      <c r="G167" s="34">
        <f t="shared" si="55"/>
        <v>10</v>
      </c>
      <c r="H167" s="34">
        <f t="shared" si="55"/>
        <v>11</v>
      </c>
      <c r="I167" s="34">
        <f t="shared" si="55"/>
        <v>12</v>
      </c>
      <c r="J167" s="34">
        <f t="shared" si="55"/>
        <v>19</v>
      </c>
      <c r="K167" s="34">
        <f t="shared" si="55"/>
        <v>20</v>
      </c>
      <c r="L167" s="34">
        <f t="shared" si="55"/>
        <v>20</v>
      </c>
      <c r="M167" s="34">
        <f t="shared" si="55"/>
        <v>21</v>
      </c>
      <c r="N167" s="34">
        <f t="shared" si="55"/>
        <v>24</v>
      </c>
      <c r="O167" s="34">
        <f t="shared" si="55"/>
        <v>25</v>
      </c>
      <c r="P167" s="34">
        <f t="shared" si="55"/>
        <v>25</v>
      </c>
      <c r="Q167" s="34">
        <f t="shared" si="55"/>
        <v>26</v>
      </c>
      <c r="R167" s="418">
        <f t="shared" si="55"/>
        <v>27</v>
      </c>
      <c r="S167" s="418">
        <f t="shared" si="55"/>
        <v>28</v>
      </c>
      <c r="T167" s="418">
        <f t="shared" si="55"/>
        <v>28</v>
      </c>
      <c r="U167" s="418">
        <f t="shared" si="55"/>
        <v>29</v>
      </c>
    </row>
    <row r="168" spans="2:21">
      <c r="B168" s="417"/>
      <c r="R168" s="420"/>
    </row>
    <row r="169" spans="2:21">
      <c r="B169" s="417"/>
      <c r="R169" s="420"/>
    </row>
    <row r="170" spans="2:21">
      <c r="B170" s="417"/>
      <c r="C170" s="34">
        <v>1</v>
      </c>
      <c r="D170" s="34">
        <v>2</v>
      </c>
      <c r="E170" s="34">
        <v>3</v>
      </c>
      <c r="F170" s="34">
        <v>4</v>
      </c>
      <c r="G170" s="34">
        <v>5</v>
      </c>
      <c r="H170" s="34">
        <v>6</v>
      </c>
      <c r="I170" s="34">
        <v>7</v>
      </c>
      <c r="J170" s="34">
        <v>8</v>
      </c>
      <c r="K170" s="34">
        <v>9</v>
      </c>
      <c r="L170" s="34">
        <v>10</v>
      </c>
      <c r="M170" s="34">
        <v>11</v>
      </c>
      <c r="N170" s="34">
        <v>12</v>
      </c>
      <c r="O170" s="34">
        <v>13</v>
      </c>
      <c r="P170" s="34">
        <v>14</v>
      </c>
      <c r="Q170" s="34">
        <v>15</v>
      </c>
      <c r="R170" s="418">
        <v>16</v>
      </c>
      <c r="S170" s="34">
        <v>17</v>
      </c>
      <c r="T170" s="34">
        <v>18</v>
      </c>
      <c r="U170" s="34">
        <v>19</v>
      </c>
    </row>
    <row r="171" spans="2:21">
      <c r="B171" s="421" t="s">
        <v>5156</v>
      </c>
      <c r="C171" s="98">
        <f t="shared" ref="C171:U171" si="56">C166/1165</f>
        <v>3.4334763948497852E-3</v>
      </c>
      <c r="D171" s="98">
        <f t="shared" si="56"/>
        <v>3.4334763948497852E-3</v>
      </c>
      <c r="E171" s="98">
        <f t="shared" si="56"/>
        <v>4.2918454935622317E-3</v>
      </c>
      <c r="F171" s="98">
        <f t="shared" si="56"/>
        <v>6.8669527896995704E-3</v>
      </c>
      <c r="G171" s="98">
        <f t="shared" si="56"/>
        <v>7.725321888412017E-3</v>
      </c>
      <c r="H171" s="98">
        <f t="shared" si="56"/>
        <v>8.5836909871244635E-3</v>
      </c>
      <c r="I171" s="98">
        <f t="shared" si="56"/>
        <v>9.4420600858369091E-3</v>
      </c>
      <c r="J171" s="98">
        <f t="shared" si="56"/>
        <v>1.4592274678111588E-2</v>
      </c>
      <c r="K171" s="98">
        <f t="shared" si="56"/>
        <v>1.5450643776824034E-2</v>
      </c>
      <c r="L171" s="98">
        <f t="shared" si="56"/>
        <v>1.5450643776824034E-2</v>
      </c>
      <c r="M171" s="98">
        <f t="shared" si="56"/>
        <v>1.6309012875536481E-2</v>
      </c>
      <c r="N171" s="98">
        <f t="shared" si="56"/>
        <v>1.8884120171673818E-2</v>
      </c>
      <c r="O171" s="98">
        <f t="shared" si="56"/>
        <v>1.9742489270386267E-2</v>
      </c>
      <c r="P171" s="98">
        <f t="shared" si="56"/>
        <v>2.0600858369098713E-2</v>
      </c>
      <c r="Q171" s="98">
        <f t="shared" si="56"/>
        <v>2.1459227467811159E-2</v>
      </c>
      <c r="R171" s="98">
        <f t="shared" si="56"/>
        <v>2.317596566523605E-2</v>
      </c>
      <c r="S171" s="98">
        <f t="shared" si="56"/>
        <v>2.4034334763948499E-2</v>
      </c>
      <c r="T171" s="98">
        <f t="shared" si="56"/>
        <v>2.4034334763948499E-2</v>
      </c>
      <c r="U171" s="98">
        <f t="shared" si="56"/>
        <v>2.4892703862660945E-2</v>
      </c>
    </row>
    <row r="172" spans="2:21">
      <c r="B172" s="423" t="s">
        <v>5157</v>
      </c>
      <c r="C172" s="424">
        <f t="shared" ref="C172:U172" si="57">C167/1165</f>
        <v>3.4334763948497852E-3</v>
      </c>
      <c r="D172" s="424">
        <f t="shared" si="57"/>
        <v>3.4334763948497852E-3</v>
      </c>
      <c r="E172" s="424">
        <f t="shared" si="57"/>
        <v>4.2918454935622317E-3</v>
      </c>
      <c r="F172" s="424">
        <f t="shared" si="57"/>
        <v>6.8669527896995704E-3</v>
      </c>
      <c r="G172" s="424">
        <f t="shared" si="57"/>
        <v>8.5836909871244635E-3</v>
      </c>
      <c r="H172" s="424">
        <f t="shared" si="57"/>
        <v>9.4420600858369091E-3</v>
      </c>
      <c r="I172" s="424">
        <f t="shared" si="57"/>
        <v>1.0300429184549357E-2</v>
      </c>
      <c r="J172" s="424">
        <f t="shared" si="57"/>
        <v>1.6309012875536481E-2</v>
      </c>
      <c r="K172" s="424">
        <f t="shared" si="57"/>
        <v>1.7167381974248927E-2</v>
      </c>
      <c r="L172" s="424">
        <f t="shared" si="57"/>
        <v>1.7167381974248927E-2</v>
      </c>
      <c r="M172" s="424">
        <f t="shared" si="57"/>
        <v>1.8025751072961373E-2</v>
      </c>
      <c r="N172" s="424">
        <f t="shared" si="57"/>
        <v>2.0600858369098713E-2</v>
      </c>
      <c r="O172" s="424">
        <f t="shared" si="57"/>
        <v>2.1459227467811159E-2</v>
      </c>
      <c r="P172" s="424">
        <f t="shared" si="57"/>
        <v>2.1459227467811159E-2</v>
      </c>
      <c r="Q172" s="424">
        <f t="shared" si="57"/>
        <v>2.2317596566523604E-2</v>
      </c>
      <c r="R172" s="424">
        <f t="shared" si="57"/>
        <v>2.317596566523605E-2</v>
      </c>
      <c r="S172" s="424">
        <f t="shared" si="57"/>
        <v>2.4034334763948499E-2</v>
      </c>
      <c r="T172" s="424">
        <f t="shared" si="57"/>
        <v>2.4034334763948499E-2</v>
      </c>
      <c r="U172" s="424">
        <f t="shared" si="57"/>
        <v>2.4892703862660945E-2</v>
      </c>
    </row>
    <row r="175" spans="2:21">
      <c r="B175" s="414" t="s">
        <v>4678</v>
      </c>
      <c r="C175" s="415"/>
      <c r="D175" s="415"/>
      <c r="E175" s="415"/>
      <c r="F175" s="415"/>
      <c r="G175" s="415"/>
      <c r="H175" s="415"/>
      <c r="I175" s="415"/>
      <c r="J175" s="415"/>
      <c r="K175" s="415"/>
      <c r="L175" s="415"/>
      <c r="M175" s="415"/>
      <c r="N175" s="415"/>
      <c r="O175" s="415"/>
      <c r="P175" s="415"/>
      <c r="Q175" s="415"/>
      <c r="R175" s="416"/>
    </row>
    <row r="176" spans="2:21">
      <c r="B176" s="417"/>
      <c r="C176" s="34">
        <v>1</v>
      </c>
      <c r="D176" s="34">
        <v>2</v>
      </c>
      <c r="E176" s="34">
        <v>3</v>
      </c>
      <c r="F176" s="34">
        <v>4</v>
      </c>
      <c r="G176" s="34">
        <v>5</v>
      </c>
      <c r="H176" s="34">
        <v>6</v>
      </c>
      <c r="I176" s="34">
        <v>7</v>
      </c>
      <c r="J176" s="34">
        <v>8</v>
      </c>
      <c r="K176" s="34">
        <v>9</v>
      </c>
      <c r="L176" s="34">
        <v>10</v>
      </c>
      <c r="M176" s="34">
        <v>11</v>
      </c>
      <c r="N176" s="34">
        <v>12</v>
      </c>
      <c r="O176" s="34">
        <v>13</v>
      </c>
      <c r="P176" s="34">
        <v>14</v>
      </c>
      <c r="Q176" s="34">
        <v>15</v>
      </c>
      <c r="R176" s="418">
        <v>16</v>
      </c>
      <c r="S176" s="34">
        <v>17</v>
      </c>
      <c r="T176" s="34">
        <v>18</v>
      </c>
      <c r="U176" s="34">
        <v>19</v>
      </c>
    </row>
    <row r="177" spans="2:21">
      <c r="B177" s="419" t="s">
        <v>5156</v>
      </c>
      <c r="C177" s="34">
        <f t="shared" ref="C177:U177" si="58">C37+C107</f>
        <v>6</v>
      </c>
      <c r="D177" s="34">
        <f t="shared" si="58"/>
        <v>0</v>
      </c>
      <c r="E177" s="34">
        <f t="shared" si="58"/>
        <v>2</v>
      </c>
      <c r="F177" s="34">
        <f t="shared" si="58"/>
        <v>2</v>
      </c>
      <c r="G177" s="34">
        <f t="shared" si="58"/>
        <v>2</v>
      </c>
      <c r="H177" s="34">
        <f t="shared" si="58"/>
        <v>3</v>
      </c>
      <c r="I177" s="34">
        <f t="shared" si="58"/>
        <v>0</v>
      </c>
      <c r="J177" s="34">
        <f t="shared" si="58"/>
        <v>4</v>
      </c>
      <c r="K177" s="34">
        <f t="shared" si="58"/>
        <v>2</v>
      </c>
      <c r="L177" s="34">
        <f t="shared" si="58"/>
        <v>4</v>
      </c>
      <c r="M177" s="34">
        <f t="shared" si="58"/>
        <v>4</v>
      </c>
      <c r="N177" s="34">
        <f t="shared" si="58"/>
        <v>7</v>
      </c>
      <c r="O177" s="34">
        <f t="shared" si="58"/>
        <v>0</v>
      </c>
      <c r="P177" s="34">
        <f t="shared" si="58"/>
        <v>3</v>
      </c>
      <c r="Q177" s="34">
        <f t="shared" si="58"/>
        <v>2</v>
      </c>
      <c r="R177" s="418">
        <f t="shared" si="58"/>
        <v>1</v>
      </c>
      <c r="S177" s="418">
        <f t="shared" si="58"/>
        <v>6</v>
      </c>
      <c r="T177" s="418">
        <f t="shared" si="58"/>
        <v>3</v>
      </c>
      <c r="U177" s="418">
        <f t="shared" si="58"/>
        <v>3</v>
      </c>
    </row>
    <row r="178" spans="2:21">
      <c r="B178" s="419" t="s">
        <v>5157</v>
      </c>
      <c r="C178" s="34">
        <f t="shared" ref="C178:U178" si="59">C38+C108</f>
        <v>5</v>
      </c>
      <c r="D178" s="34">
        <f t="shared" si="59"/>
        <v>0</v>
      </c>
      <c r="E178" s="34">
        <f t="shared" si="59"/>
        <v>0</v>
      </c>
      <c r="F178" s="34">
        <f t="shared" si="59"/>
        <v>2</v>
      </c>
      <c r="G178" s="34">
        <f t="shared" si="59"/>
        <v>1</v>
      </c>
      <c r="H178" s="34">
        <f t="shared" si="59"/>
        <v>3</v>
      </c>
      <c r="I178" s="34">
        <f t="shared" si="59"/>
        <v>1</v>
      </c>
      <c r="J178" s="34">
        <f t="shared" si="59"/>
        <v>3</v>
      </c>
      <c r="K178" s="34">
        <f t="shared" si="59"/>
        <v>2</v>
      </c>
      <c r="L178" s="34">
        <f t="shared" si="59"/>
        <v>3</v>
      </c>
      <c r="M178" s="34">
        <f t="shared" si="59"/>
        <v>6</v>
      </c>
      <c r="N178" s="34">
        <f t="shared" si="59"/>
        <v>4</v>
      </c>
      <c r="O178" s="34">
        <f t="shared" si="59"/>
        <v>1</v>
      </c>
      <c r="P178" s="34">
        <f t="shared" si="59"/>
        <v>2</v>
      </c>
      <c r="Q178" s="34">
        <f t="shared" si="59"/>
        <v>1</v>
      </c>
      <c r="R178" s="418">
        <f t="shared" si="59"/>
        <v>0</v>
      </c>
      <c r="S178" s="418">
        <f t="shared" si="59"/>
        <v>13</v>
      </c>
      <c r="T178" s="418">
        <f t="shared" si="59"/>
        <v>4</v>
      </c>
      <c r="U178" s="418">
        <f t="shared" si="59"/>
        <v>3</v>
      </c>
    </row>
    <row r="179" spans="2:21">
      <c r="B179" s="417"/>
      <c r="R179" s="420"/>
    </row>
    <row r="180" spans="2:21">
      <c r="B180" s="417"/>
      <c r="R180" s="420"/>
    </row>
    <row r="181" spans="2:21">
      <c r="B181" s="417"/>
      <c r="C181" s="34">
        <v>1</v>
      </c>
      <c r="D181" s="34">
        <v>2</v>
      </c>
      <c r="E181" s="34">
        <v>3</v>
      </c>
      <c r="F181" s="34">
        <v>4</v>
      </c>
      <c r="G181" s="34">
        <v>5</v>
      </c>
      <c r="H181" s="34">
        <v>6</v>
      </c>
      <c r="I181" s="34">
        <v>7</v>
      </c>
      <c r="J181" s="34">
        <v>8</v>
      </c>
      <c r="K181" s="34">
        <v>9</v>
      </c>
      <c r="L181" s="34">
        <v>10</v>
      </c>
      <c r="M181" s="34">
        <v>11</v>
      </c>
      <c r="N181" s="34">
        <v>12</v>
      </c>
      <c r="O181" s="34">
        <v>13</v>
      </c>
      <c r="P181" s="34">
        <v>14</v>
      </c>
      <c r="Q181" s="34">
        <v>15</v>
      </c>
      <c r="R181" s="418">
        <v>16</v>
      </c>
      <c r="S181" s="34">
        <v>17</v>
      </c>
      <c r="T181" s="34">
        <v>18</v>
      </c>
      <c r="U181" s="34">
        <v>19</v>
      </c>
    </row>
    <row r="182" spans="2:21">
      <c r="B182" s="419" t="s">
        <v>5156</v>
      </c>
      <c r="C182" s="34">
        <f t="shared" ref="C182:C183" si="60">C177</f>
        <v>6</v>
      </c>
      <c r="D182" s="34">
        <f t="shared" ref="D182:U182" si="61">C182+D177</f>
        <v>6</v>
      </c>
      <c r="E182" s="34">
        <f t="shared" si="61"/>
        <v>8</v>
      </c>
      <c r="F182" s="34">
        <f t="shared" si="61"/>
        <v>10</v>
      </c>
      <c r="G182" s="34">
        <f t="shared" si="61"/>
        <v>12</v>
      </c>
      <c r="H182" s="34">
        <f t="shared" si="61"/>
        <v>15</v>
      </c>
      <c r="I182" s="34">
        <f t="shared" si="61"/>
        <v>15</v>
      </c>
      <c r="J182" s="34">
        <f t="shared" si="61"/>
        <v>19</v>
      </c>
      <c r="K182" s="34">
        <f t="shared" si="61"/>
        <v>21</v>
      </c>
      <c r="L182" s="34">
        <f t="shared" si="61"/>
        <v>25</v>
      </c>
      <c r="M182" s="34">
        <f t="shared" si="61"/>
        <v>29</v>
      </c>
      <c r="N182" s="34">
        <f t="shared" si="61"/>
        <v>36</v>
      </c>
      <c r="O182" s="34">
        <f t="shared" si="61"/>
        <v>36</v>
      </c>
      <c r="P182" s="34">
        <f t="shared" si="61"/>
        <v>39</v>
      </c>
      <c r="Q182" s="34">
        <f t="shared" si="61"/>
        <v>41</v>
      </c>
      <c r="R182" s="418">
        <f t="shared" si="61"/>
        <v>42</v>
      </c>
      <c r="S182" s="418">
        <f t="shared" si="61"/>
        <v>48</v>
      </c>
      <c r="T182" s="418">
        <f t="shared" si="61"/>
        <v>51</v>
      </c>
      <c r="U182" s="418">
        <f t="shared" si="61"/>
        <v>54</v>
      </c>
    </row>
    <row r="183" spans="2:21">
      <c r="B183" s="419" t="s">
        <v>5157</v>
      </c>
      <c r="C183" s="34">
        <f t="shared" si="60"/>
        <v>5</v>
      </c>
      <c r="D183" s="34">
        <f t="shared" ref="D183:U183" si="62">C183+D178</f>
        <v>5</v>
      </c>
      <c r="E183" s="34">
        <f t="shared" si="62"/>
        <v>5</v>
      </c>
      <c r="F183" s="34">
        <f t="shared" si="62"/>
        <v>7</v>
      </c>
      <c r="G183" s="34">
        <f t="shared" si="62"/>
        <v>8</v>
      </c>
      <c r="H183" s="34">
        <f t="shared" si="62"/>
        <v>11</v>
      </c>
      <c r="I183" s="34">
        <f t="shared" si="62"/>
        <v>12</v>
      </c>
      <c r="J183" s="34">
        <f t="shared" si="62"/>
        <v>15</v>
      </c>
      <c r="K183" s="34">
        <f t="shared" si="62"/>
        <v>17</v>
      </c>
      <c r="L183" s="34">
        <f t="shared" si="62"/>
        <v>20</v>
      </c>
      <c r="M183" s="34">
        <f t="shared" si="62"/>
        <v>26</v>
      </c>
      <c r="N183" s="34">
        <f t="shared" si="62"/>
        <v>30</v>
      </c>
      <c r="O183" s="34">
        <f t="shared" si="62"/>
        <v>31</v>
      </c>
      <c r="P183" s="34">
        <f t="shared" si="62"/>
        <v>33</v>
      </c>
      <c r="Q183" s="34">
        <f t="shared" si="62"/>
        <v>34</v>
      </c>
      <c r="R183" s="418">
        <f t="shared" si="62"/>
        <v>34</v>
      </c>
      <c r="S183" s="418">
        <f t="shared" si="62"/>
        <v>47</v>
      </c>
      <c r="T183" s="418">
        <f t="shared" si="62"/>
        <v>51</v>
      </c>
      <c r="U183" s="418">
        <f t="shared" si="62"/>
        <v>54</v>
      </c>
    </row>
    <row r="184" spans="2:21">
      <c r="B184" s="417"/>
      <c r="R184" s="420"/>
    </row>
    <row r="185" spans="2:21">
      <c r="B185" s="417"/>
      <c r="R185" s="420"/>
    </row>
    <row r="186" spans="2:21">
      <c r="B186" s="417"/>
      <c r="C186" s="34">
        <v>1</v>
      </c>
      <c r="D186" s="34">
        <v>2</v>
      </c>
      <c r="E186" s="34">
        <v>3</v>
      </c>
      <c r="F186" s="34">
        <v>4</v>
      </c>
      <c r="G186" s="34">
        <v>5</v>
      </c>
      <c r="H186" s="34">
        <v>6</v>
      </c>
      <c r="I186" s="34">
        <v>7</v>
      </c>
      <c r="J186" s="34">
        <v>8</v>
      </c>
      <c r="K186" s="34">
        <v>9</v>
      </c>
      <c r="L186" s="34">
        <v>10</v>
      </c>
      <c r="M186" s="34">
        <v>11</v>
      </c>
      <c r="N186" s="34">
        <v>12</v>
      </c>
      <c r="O186" s="34">
        <v>13</v>
      </c>
      <c r="P186" s="34">
        <v>14</v>
      </c>
      <c r="Q186" s="34">
        <v>15</v>
      </c>
      <c r="R186" s="418">
        <v>16</v>
      </c>
      <c r="S186" s="34">
        <v>17</v>
      </c>
      <c r="T186" s="34">
        <v>18</v>
      </c>
      <c r="U186" s="34">
        <v>19</v>
      </c>
    </row>
    <row r="187" spans="2:21">
      <c r="B187" s="421" t="s">
        <v>5156</v>
      </c>
      <c r="C187" s="98">
        <f t="shared" ref="C187:U187" si="63">C182/1165</f>
        <v>5.1502145922746783E-3</v>
      </c>
      <c r="D187" s="98">
        <f t="shared" si="63"/>
        <v>5.1502145922746783E-3</v>
      </c>
      <c r="E187" s="98">
        <f t="shared" si="63"/>
        <v>6.8669527896995704E-3</v>
      </c>
      <c r="F187" s="98">
        <f t="shared" si="63"/>
        <v>8.5836909871244635E-3</v>
      </c>
      <c r="G187" s="98">
        <f t="shared" si="63"/>
        <v>1.0300429184549357E-2</v>
      </c>
      <c r="H187" s="98">
        <f t="shared" si="63"/>
        <v>1.2875536480686695E-2</v>
      </c>
      <c r="I187" s="98">
        <f t="shared" si="63"/>
        <v>1.2875536480686695E-2</v>
      </c>
      <c r="J187" s="98">
        <f t="shared" si="63"/>
        <v>1.6309012875536481E-2</v>
      </c>
      <c r="K187" s="98">
        <f t="shared" si="63"/>
        <v>1.8025751072961373E-2</v>
      </c>
      <c r="L187" s="98">
        <f t="shared" si="63"/>
        <v>2.1459227467811159E-2</v>
      </c>
      <c r="M187" s="98">
        <f t="shared" si="63"/>
        <v>2.4892703862660945E-2</v>
      </c>
      <c r="N187" s="98">
        <f t="shared" si="63"/>
        <v>3.0901287553648068E-2</v>
      </c>
      <c r="O187" s="98">
        <f t="shared" si="63"/>
        <v>3.0901287553648068E-2</v>
      </c>
      <c r="P187" s="98">
        <f t="shared" si="63"/>
        <v>3.3476394849785408E-2</v>
      </c>
      <c r="Q187" s="98">
        <f t="shared" si="63"/>
        <v>3.51931330472103E-2</v>
      </c>
      <c r="R187" s="98">
        <f t="shared" si="63"/>
        <v>3.6051502145922745E-2</v>
      </c>
      <c r="S187" s="98">
        <f t="shared" si="63"/>
        <v>4.1201716738197426E-2</v>
      </c>
      <c r="T187" s="98">
        <f t="shared" si="63"/>
        <v>4.3776824034334763E-2</v>
      </c>
      <c r="U187" s="98">
        <f t="shared" si="63"/>
        <v>4.63519313304721E-2</v>
      </c>
    </row>
    <row r="188" spans="2:21">
      <c r="B188" s="423" t="s">
        <v>5157</v>
      </c>
      <c r="C188" s="424">
        <f t="shared" ref="C188:U188" si="64">C183/1165</f>
        <v>4.2918454935622317E-3</v>
      </c>
      <c r="D188" s="424">
        <f t="shared" si="64"/>
        <v>4.2918454935622317E-3</v>
      </c>
      <c r="E188" s="424">
        <f t="shared" si="64"/>
        <v>4.2918454935622317E-3</v>
      </c>
      <c r="F188" s="424">
        <f t="shared" si="64"/>
        <v>6.0085836909871248E-3</v>
      </c>
      <c r="G188" s="424">
        <f t="shared" si="64"/>
        <v>6.8669527896995704E-3</v>
      </c>
      <c r="H188" s="424">
        <f t="shared" si="64"/>
        <v>9.4420600858369091E-3</v>
      </c>
      <c r="I188" s="424">
        <f t="shared" si="64"/>
        <v>1.0300429184549357E-2</v>
      </c>
      <c r="J188" s="424">
        <f t="shared" si="64"/>
        <v>1.2875536480686695E-2</v>
      </c>
      <c r="K188" s="424">
        <f t="shared" si="64"/>
        <v>1.4592274678111588E-2</v>
      </c>
      <c r="L188" s="424">
        <f t="shared" si="64"/>
        <v>1.7167381974248927E-2</v>
      </c>
      <c r="M188" s="424">
        <f t="shared" si="64"/>
        <v>2.2317596566523604E-2</v>
      </c>
      <c r="N188" s="424">
        <f t="shared" si="64"/>
        <v>2.575107296137339E-2</v>
      </c>
      <c r="O188" s="424">
        <f t="shared" si="64"/>
        <v>2.6609442060085836E-2</v>
      </c>
      <c r="P188" s="424">
        <f t="shared" si="64"/>
        <v>2.8326180257510731E-2</v>
      </c>
      <c r="Q188" s="424">
        <f t="shared" si="64"/>
        <v>2.9184549356223177E-2</v>
      </c>
      <c r="R188" s="424">
        <f t="shared" si="64"/>
        <v>2.9184549356223177E-2</v>
      </c>
      <c r="S188" s="424">
        <f t="shared" si="64"/>
        <v>4.034334763948498E-2</v>
      </c>
      <c r="T188" s="424">
        <f t="shared" si="64"/>
        <v>4.3776824034334763E-2</v>
      </c>
      <c r="U188" s="424">
        <f t="shared" si="64"/>
        <v>4.63519313304721E-2</v>
      </c>
    </row>
    <row r="191" spans="2:21">
      <c r="B191" s="414" t="s">
        <v>651</v>
      </c>
      <c r="C191" s="415"/>
      <c r="D191" s="415"/>
      <c r="E191" s="415"/>
      <c r="F191" s="415"/>
      <c r="G191" s="415"/>
      <c r="H191" s="415"/>
      <c r="I191" s="415"/>
      <c r="J191" s="415"/>
      <c r="K191" s="415"/>
      <c r="L191" s="415"/>
      <c r="M191" s="415"/>
      <c r="N191" s="415"/>
      <c r="O191" s="415"/>
      <c r="P191" s="415"/>
      <c r="Q191" s="415"/>
      <c r="R191" s="416"/>
    </row>
    <row r="192" spans="2:21">
      <c r="B192" s="417"/>
      <c r="C192" s="34">
        <v>1</v>
      </c>
      <c r="D192" s="34">
        <v>2</v>
      </c>
      <c r="E192" s="34">
        <v>3</v>
      </c>
      <c r="F192" s="34">
        <v>4</v>
      </c>
      <c r="G192" s="34">
        <v>5</v>
      </c>
      <c r="H192" s="34">
        <v>6</v>
      </c>
      <c r="I192" s="34">
        <v>7</v>
      </c>
      <c r="J192" s="34">
        <v>8</v>
      </c>
      <c r="K192" s="34">
        <v>9</v>
      </c>
      <c r="L192" s="34">
        <v>10</v>
      </c>
      <c r="M192" s="34">
        <v>11</v>
      </c>
      <c r="N192" s="34">
        <v>12</v>
      </c>
      <c r="O192" s="34">
        <v>13</v>
      </c>
      <c r="P192" s="34">
        <v>14</v>
      </c>
      <c r="Q192" s="34">
        <v>15</v>
      </c>
      <c r="R192" s="418">
        <v>16</v>
      </c>
      <c r="S192" s="34">
        <v>17</v>
      </c>
      <c r="T192" s="34">
        <v>18</v>
      </c>
      <c r="U192" s="34">
        <v>19</v>
      </c>
    </row>
    <row r="193" spans="2:21">
      <c r="B193" s="419" t="s">
        <v>5156</v>
      </c>
      <c r="C193" s="34">
        <f t="shared" ref="C193:U193" si="65">C145+C161+C177</f>
        <v>14</v>
      </c>
      <c r="D193" s="34">
        <f t="shared" si="65"/>
        <v>8</v>
      </c>
      <c r="E193" s="34">
        <f t="shared" si="65"/>
        <v>4</v>
      </c>
      <c r="F193" s="34">
        <f t="shared" si="65"/>
        <v>19</v>
      </c>
      <c r="G193" s="34">
        <f t="shared" si="65"/>
        <v>15</v>
      </c>
      <c r="H193" s="34">
        <f t="shared" si="65"/>
        <v>30</v>
      </c>
      <c r="I193" s="34">
        <f t="shared" si="65"/>
        <v>18</v>
      </c>
      <c r="J193" s="34">
        <f t="shared" si="65"/>
        <v>32</v>
      </c>
      <c r="K193" s="34">
        <f t="shared" si="65"/>
        <v>5</v>
      </c>
      <c r="L193" s="34">
        <f t="shared" si="65"/>
        <v>9</v>
      </c>
      <c r="M193" s="34">
        <f t="shared" si="65"/>
        <v>11</v>
      </c>
      <c r="N193" s="34">
        <f t="shared" si="65"/>
        <v>26</v>
      </c>
      <c r="O193" s="34">
        <f t="shared" si="65"/>
        <v>9</v>
      </c>
      <c r="P193" s="34">
        <f t="shared" si="65"/>
        <v>13</v>
      </c>
      <c r="Q193" s="34">
        <f t="shared" si="65"/>
        <v>6</v>
      </c>
      <c r="R193" s="418">
        <f t="shared" si="65"/>
        <v>3</v>
      </c>
      <c r="S193" s="418">
        <f t="shared" si="65"/>
        <v>14</v>
      </c>
      <c r="T193" s="418">
        <f t="shared" si="65"/>
        <v>3</v>
      </c>
      <c r="U193" s="418">
        <f t="shared" si="65"/>
        <v>5</v>
      </c>
    </row>
    <row r="194" spans="2:21">
      <c r="B194" s="419" t="s">
        <v>5157</v>
      </c>
      <c r="C194" s="34">
        <f t="shared" ref="C194:U194" si="66">C146+C162+C178</f>
        <v>13</v>
      </c>
      <c r="D194" s="34">
        <f t="shared" si="66"/>
        <v>4</v>
      </c>
      <c r="E194" s="34">
        <f t="shared" si="66"/>
        <v>5</v>
      </c>
      <c r="F194" s="34">
        <f t="shared" si="66"/>
        <v>20</v>
      </c>
      <c r="G194" s="34">
        <f t="shared" si="66"/>
        <v>12</v>
      </c>
      <c r="H194" s="34">
        <f t="shared" si="66"/>
        <v>33</v>
      </c>
      <c r="I194" s="34">
        <f t="shared" si="66"/>
        <v>20</v>
      </c>
      <c r="J194" s="34">
        <f t="shared" si="66"/>
        <v>31</v>
      </c>
      <c r="K194" s="34">
        <f t="shared" si="66"/>
        <v>5</v>
      </c>
      <c r="L194" s="34">
        <f t="shared" si="66"/>
        <v>8</v>
      </c>
      <c r="M194" s="34">
        <f t="shared" si="66"/>
        <v>13</v>
      </c>
      <c r="N194" s="34">
        <f t="shared" si="66"/>
        <v>20</v>
      </c>
      <c r="O194" s="34">
        <f t="shared" si="66"/>
        <v>8</v>
      </c>
      <c r="P194" s="34">
        <f t="shared" si="66"/>
        <v>8</v>
      </c>
      <c r="Q194" s="34">
        <f t="shared" si="66"/>
        <v>4</v>
      </c>
      <c r="R194" s="418">
        <f t="shared" si="66"/>
        <v>2</v>
      </c>
      <c r="S194" s="418">
        <f t="shared" si="66"/>
        <v>29</v>
      </c>
      <c r="T194" s="418">
        <f t="shared" si="66"/>
        <v>4</v>
      </c>
      <c r="U194" s="418">
        <f t="shared" si="66"/>
        <v>5</v>
      </c>
    </row>
    <row r="195" spans="2:21">
      <c r="B195" s="417"/>
      <c r="R195" s="420"/>
    </row>
    <row r="196" spans="2:21">
      <c r="B196" s="417"/>
      <c r="R196" s="420"/>
    </row>
    <row r="197" spans="2:21">
      <c r="B197" s="417"/>
      <c r="C197" s="34">
        <v>1</v>
      </c>
      <c r="D197" s="34">
        <v>2</v>
      </c>
      <c r="E197" s="34">
        <v>3</v>
      </c>
      <c r="F197" s="34">
        <v>4</v>
      </c>
      <c r="G197" s="34">
        <v>5</v>
      </c>
      <c r="H197" s="34">
        <v>6</v>
      </c>
      <c r="I197" s="34">
        <v>7</v>
      </c>
      <c r="J197" s="34">
        <v>8</v>
      </c>
      <c r="K197" s="34">
        <v>9</v>
      </c>
      <c r="L197" s="34">
        <v>10</v>
      </c>
      <c r="M197" s="34">
        <v>11</v>
      </c>
      <c r="N197" s="34">
        <v>12</v>
      </c>
      <c r="O197" s="34">
        <v>13</v>
      </c>
      <c r="P197" s="34">
        <v>14</v>
      </c>
      <c r="Q197" s="34">
        <v>15</v>
      </c>
      <c r="R197" s="418">
        <v>16</v>
      </c>
      <c r="S197" s="34">
        <v>17</v>
      </c>
      <c r="T197" s="34">
        <v>18</v>
      </c>
      <c r="U197" s="34">
        <v>19</v>
      </c>
    </row>
    <row r="198" spans="2:21">
      <c r="B198" s="419" t="s">
        <v>5156</v>
      </c>
      <c r="C198" s="34">
        <f t="shared" ref="C198:C199" si="67">C193</f>
        <v>14</v>
      </c>
      <c r="D198" s="34">
        <f t="shared" ref="D198:U198" si="68">C198+D193</f>
        <v>22</v>
      </c>
      <c r="E198" s="34">
        <f t="shared" si="68"/>
        <v>26</v>
      </c>
      <c r="F198" s="34">
        <f t="shared" si="68"/>
        <v>45</v>
      </c>
      <c r="G198" s="34">
        <f t="shared" si="68"/>
        <v>60</v>
      </c>
      <c r="H198" s="34">
        <f t="shared" si="68"/>
        <v>90</v>
      </c>
      <c r="I198" s="34">
        <f t="shared" si="68"/>
        <v>108</v>
      </c>
      <c r="J198" s="34">
        <f t="shared" si="68"/>
        <v>140</v>
      </c>
      <c r="K198" s="34">
        <f t="shared" si="68"/>
        <v>145</v>
      </c>
      <c r="L198" s="34">
        <f t="shared" si="68"/>
        <v>154</v>
      </c>
      <c r="M198" s="34">
        <f t="shared" si="68"/>
        <v>165</v>
      </c>
      <c r="N198" s="34">
        <f t="shared" si="68"/>
        <v>191</v>
      </c>
      <c r="O198" s="34">
        <f t="shared" si="68"/>
        <v>200</v>
      </c>
      <c r="P198" s="34">
        <f t="shared" si="68"/>
        <v>213</v>
      </c>
      <c r="Q198" s="34">
        <f t="shared" si="68"/>
        <v>219</v>
      </c>
      <c r="R198" s="418">
        <f t="shared" si="68"/>
        <v>222</v>
      </c>
      <c r="S198" s="418">
        <f t="shared" si="68"/>
        <v>236</v>
      </c>
      <c r="T198" s="418">
        <f t="shared" si="68"/>
        <v>239</v>
      </c>
      <c r="U198" s="418">
        <f t="shared" si="68"/>
        <v>244</v>
      </c>
    </row>
    <row r="199" spans="2:21">
      <c r="B199" s="419" t="s">
        <v>5157</v>
      </c>
      <c r="C199" s="34">
        <f t="shared" si="67"/>
        <v>13</v>
      </c>
      <c r="D199" s="34">
        <f t="shared" ref="D199:U199" si="69">C199+D194</f>
        <v>17</v>
      </c>
      <c r="E199" s="34">
        <f t="shared" si="69"/>
        <v>22</v>
      </c>
      <c r="F199" s="34">
        <f t="shared" si="69"/>
        <v>42</v>
      </c>
      <c r="G199" s="34">
        <f t="shared" si="69"/>
        <v>54</v>
      </c>
      <c r="H199" s="34">
        <f t="shared" si="69"/>
        <v>87</v>
      </c>
      <c r="I199" s="34">
        <f t="shared" si="69"/>
        <v>107</v>
      </c>
      <c r="J199" s="34">
        <f t="shared" si="69"/>
        <v>138</v>
      </c>
      <c r="K199" s="34">
        <f t="shared" si="69"/>
        <v>143</v>
      </c>
      <c r="L199" s="34">
        <f t="shared" si="69"/>
        <v>151</v>
      </c>
      <c r="M199" s="34">
        <f t="shared" si="69"/>
        <v>164</v>
      </c>
      <c r="N199" s="34">
        <f t="shared" si="69"/>
        <v>184</v>
      </c>
      <c r="O199" s="34">
        <f t="shared" si="69"/>
        <v>192</v>
      </c>
      <c r="P199" s="34">
        <f t="shared" si="69"/>
        <v>200</v>
      </c>
      <c r="Q199" s="34">
        <f t="shared" si="69"/>
        <v>204</v>
      </c>
      <c r="R199" s="418">
        <f t="shared" si="69"/>
        <v>206</v>
      </c>
      <c r="S199" s="418">
        <f t="shared" si="69"/>
        <v>235</v>
      </c>
      <c r="T199" s="418">
        <f t="shared" si="69"/>
        <v>239</v>
      </c>
      <c r="U199" s="418">
        <f t="shared" si="69"/>
        <v>244</v>
      </c>
    </row>
    <row r="200" spans="2:21">
      <c r="B200" s="417"/>
      <c r="R200" s="420"/>
    </row>
    <row r="201" spans="2:21">
      <c r="B201" s="417"/>
      <c r="R201" s="420"/>
    </row>
    <row r="202" spans="2:21">
      <c r="B202" s="417"/>
      <c r="C202" s="34">
        <v>1</v>
      </c>
      <c r="D202" s="34">
        <v>2</v>
      </c>
      <c r="E202" s="34">
        <v>3</v>
      </c>
      <c r="F202" s="34">
        <v>4</v>
      </c>
      <c r="G202" s="34">
        <v>5</v>
      </c>
      <c r="H202" s="34">
        <v>6</v>
      </c>
      <c r="I202" s="34">
        <v>7</v>
      </c>
      <c r="J202" s="34">
        <v>8</v>
      </c>
      <c r="K202" s="34">
        <v>9</v>
      </c>
      <c r="L202" s="34">
        <v>10</v>
      </c>
      <c r="M202" s="34">
        <v>11</v>
      </c>
      <c r="N202" s="34">
        <v>12</v>
      </c>
      <c r="O202" s="34">
        <v>13</v>
      </c>
      <c r="P202" s="34">
        <v>14</v>
      </c>
      <c r="Q202" s="34">
        <v>15</v>
      </c>
      <c r="R202" s="418">
        <v>16</v>
      </c>
      <c r="S202" s="34">
        <v>17</v>
      </c>
      <c r="T202" s="34">
        <v>18</v>
      </c>
      <c r="U202" s="34">
        <v>19</v>
      </c>
    </row>
    <row r="203" spans="2:21">
      <c r="B203" s="421" t="s">
        <v>5156</v>
      </c>
      <c r="C203" s="98">
        <f t="shared" ref="C203:U203" si="70">C198/1165</f>
        <v>1.201716738197425E-2</v>
      </c>
      <c r="D203" s="98">
        <f t="shared" si="70"/>
        <v>1.8884120171673818E-2</v>
      </c>
      <c r="E203" s="98">
        <f t="shared" si="70"/>
        <v>2.2317596566523604E-2</v>
      </c>
      <c r="F203" s="98">
        <f t="shared" si="70"/>
        <v>3.8626609442060089E-2</v>
      </c>
      <c r="G203" s="98">
        <f t="shared" si="70"/>
        <v>5.1502145922746781E-2</v>
      </c>
      <c r="H203" s="98">
        <f t="shared" si="70"/>
        <v>7.7253218884120178E-2</v>
      </c>
      <c r="I203" s="98">
        <f t="shared" si="70"/>
        <v>9.27038626609442E-2</v>
      </c>
      <c r="J203" s="98">
        <f t="shared" si="70"/>
        <v>0.12017167381974249</v>
      </c>
      <c r="K203" s="98">
        <f t="shared" si="70"/>
        <v>0.12446351931330472</v>
      </c>
      <c r="L203" s="98">
        <f t="shared" si="70"/>
        <v>0.13218884120171673</v>
      </c>
      <c r="M203" s="98">
        <f t="shared" si="70"/>
        <v>0.14163090128755365</v>
      </c>
      <c r="N203" s="98">
        <f t="shared" si="70"/>
        <v>0.16394849785407725</v>
      </c>
      <c r="O203" s="98">
        <f t="shared" si="70"/>
        <v>0.17167381974248927</v>
      </c>
      <c r="P203" s="98">
        <f t="shared" si="70"/>
        <v>0.18283261802575107</v>
      </c>
      <c r="Q203" s="98">
        <f t="shared" si="70"/>
        <v>0.18798283261802576</v>
      </c>
      <c r="R203" s="98">
        <f t="shared" si="70"/>
        <v>0.19055793991416309</v>
      </c>
      <c r="S203" s="98">
        <f t="shared" si="70"/>
        <v>0.20257510729613734</v>
      </c>
      <c r="T203" s="98">
        <f t="shared" si="70"/>
        <v>0.20515021459227467</v>
      </c>
      <c r="U203" s="98">
        <f t="shared" si="70"/>
        <v>0.20944206008583691</v>
      </c>
    </row>
    <row r="204" spans="2:21">
      <c r="B204" s="423" t="s">
        <v>5157</v>
      </c>
      <c r="C204" s="424">
        <f t="shared" ref="C204:U204" si="71">C199/1165</f>
        <v>1.1158798283261802E-2</v>
      </c>
      <c r="D204" s="424">
        <f t="shared" si="71"/>
        <v>1.4592274678111588E-2</v>
      </c>
      <c r="E204" s="424">
        <f t="shared" si="71"/>
        <v>1.8884120171673818E-2</v>
      </c>
      <c r="F204" s="424">
        <f t="shared" si="71"/>
        <v>3.6051502145922745E-2</v>
      </c>
      <c r="G204" s="424">
        <f t="shared" si="71"/>
        <v>4.63519313304721E-2</v>
      </c>
      <c r="H204" s="424">
        <f t="shared" si="71"/>
        <v>7.4678111587982834E-2</v>
      </c>
      <c r="I204" s="424">
        <f t="shared" si="71"/>
        <v>9.1845493562231761E-2</v>
      </c>
      <c r="J204" s="424">
        <f t="shared" si="71"/>
        <v>0.1184549356223176</v>
      </c>
      <c r="K204" s="424">
        <f t="shared" si="71"/>
        <v>0.12274678111587983</v>
      </c>
      <c r="L204" s="424">
        <f t="shared" si="71"/>
        <v>0.1296137339055794</v>
      </c>
      <c r="M204" s="424">
        <f t="shared" si="71"/>
        <v>0.1407725321888412</v>
      </c>
      <c r="N204" s="424">
        <f t="shared" si="71"/>
        <v>0.15793991416309014</v>
      </c>
      <c r="O204" s="424">
        <f t="shared" si="71"/>
        <v>0.1648068669527897</v>
      </c>
      <c r="P204" s="424">
        <f t="shared" si="71"/>
        <v>0.17167381974248927</v>
      </c>
      <c r="Q204" s="424">
        <f t="shared" si="71"/>
        <v>0.17510729613733905</v>
      </c>
      <c r="R204" s="424">
        <f t="shared" si="71"/>
        <v>0.17682403433476396</v>
      </c>
      <c r="S204" s="424">
        <f t="shared" si="71"/>
        <v>0.20171673819742489</v>
      </c>
      <c r="T204" s="424">
        <f t="shared" si="71"/>
        <v>0.20515021459227467</v>
      </c>
      <c r="U204" s="424">
        <f t="shared" si="71"/>
        <v>0.20944206008583691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48"/>
  <sheetViews>
    <sheetView showGridLines="0" workbookViewId="0"/>
  </sheetViews>
  <sheetFormatPr baseColWidth="10" defaultColWidth="12.5703125" defaultRowHeight="15.75" customHeight="1"/>
  <cols>
    <col min="2" max="2" width="17.5703125" customWidth="1"/>
    <col min="3" max="3" width="23.5703125" customWidth="1"/>
    <col min="4" max="4" width="20.7109375" customWidth="1"/>
  </cols>
  <sheetData>
    <row r="1" spans="1:5">
      <c r="A1" s="484" t="s">
        <v>4646</v>
      </c>
      <c r="B1" s="485" t="s">
        <v>4793</v>
      </c>
    </row>
    <row r="3" spans="1:5">
      <c r="A3" s="467" t="s">
        <v>6186</v>
      </c>
      <c r="B3" s="467" t="s">
        <v>5158</v>
      </c>
      <c r="C3" s="468"/>
      <c r="D3" s="468"/>
      <c r="E3" s="469"/>
    </row>
    <row r="4" spans="1:5">
      <c r="A4" s="467" t="s">
        <v>4671</v>
      </c>
      <c r="B4" s="470" t="s">
        <v>5159</v>
      </c>
      <c r="C4" s="471" t="s">
        <v>5160</v>
      </c>
      <c r="D4" s="471" t="s">
        <v>5161</v>
      </c>
      <c r="E4" s="472" t="s">
        <v>6187</v>
      </c>
    </row>
    <row r="5" spans="1:5">
      <c r="A5" s="470">
        <v>1</v>
      </c>
      <c r="B5" s="473"/>
      <c r="C5" s="474">
        <v>1</v>
      </c>
      <c r="D5" s="474">
        <v>3</v>
      </c>
      <c r="E5" s="475">
        <v>4</v>
      </c>
    </row>
    <row r="6" spans="1:5">
      <c r="A6" s="476">
        <v>2</v>
      </c>
      <c r="B6" s="477"/>
      <c r="C6" s="478">
        <v>2</v>
      </c>
      <c r="D6" s="478"/>
      <c r="E6" s="479">
        <v>2</v>
      </c>
    </row>
    <row r="7" spans="1:5">
      <c r="A7" s="476">
        <v>3</v>
      </c>
      <c r="B7" s="477"/>
      <c r="C7" s="478">
        <v>2</v>
      </c>
      <c r="D7" s="478">
        <v>1</v>
      </c>
      <c r="E7" s="479">
        <v>3</v>
      </c>
    </row>
    <row r="8" spans="1:5">
      <c r="A8" s="476">
        <v>4</v>
      </c>
      <c r="B8" s="477">
        <v>2</v>
      </c>
      <c r="C8" s="478">
        <v>6</v>
      </c>
      <c r="D8" s="478">
        <v>1</v>
      </c>
      <c r="E8" s="479">
        <v>9</v>
      </c>
    </row>
    <row r="9" spans="1:5">
      <c r="A9" s="476">
        <v>5</v>
      </c>
      <c r="B9" s="477">
        <v>1</v>
      </c>
      <c r="C9" s="478">
        <v>6</v>
      </c>
      <c r="D9" s="478">
        <v>2</v>
      </c>
      <c r="E9" s="479">
        <v>9</v>
      </c>
    </row>
    <row r="10" spans="1:5">
      <c r="A10" s="476">
        <v>6</v>
      </c>
      <c r="B10" s="477">
        <v>3</v>
      </c>
      <c r="C10" s="478">
        <v>17</v>
      </c>
      <c r="D10" s="478">
        <v>1</v>
      </c>
      <c r="E10" s="479">
        <v>21</v>
      </c>
    </row>
    <row r="11" spans="1:5">
      <c r="A11" s="476">
        <v>7</v>
      </c>
      <c r="B11" s="477">
        <v>1</v>
      </c>
      <c r="C11" s="478">
        <v>17</v>
      </c>
      <c r="D11" s="478">
        <v>1</v>
      </c>
      <c r="E11" s="479">
        <v>19</v>
      </c>
    </row>
    <row r="12" spans="1:5">
      <c r="A12" s="476">
        <v>8</v>
      </c>
      <c r="B12" s="477">
        <v>3</v>
      </c>
      <c r="C12" s="478">
        <v>19</v>
      </c>
      <c r="D12" s="478">
        <v>6</v>
      </c>
      <c r="E12" s="479">
        <v>28</v>
      </c>
    </row>
    <row r="13" spans="1:5">
      <c r="A13" s="476">
        <v>9</v>
      </c>
      <c r="B13" s="477">
        <v>2</v>
      </c>
      <c r="C13" s="478">
        <v>2</v>
      </c>
      <c r="D13" s="478">
        <v>1</v>
      </c>
      <c r="E13" s="479">
        <v>5</v>
      </c>
    </row>
    <row r="14" spans="1:5">
      <c r="A14" s="476">
        <v>10</v>
      </c>
      <c r="B14" s="477">
        <v>3</v>
      </c>
      <c r="C14" s="478">
        <v>5</v>
      </c>
      <c r="D14" s="478"/>
      <c r="E14" s="479">
        <v>8</v>
      </c>
    </row>
    <row r="15" spans="1:5">
      <c r="A15" s="476">
        <v>11</v>
      </c>
      <c r="B15" s="477">
        <v>5</v>
      </c>
      <c r="C15" s="478">
        <v>3</v>
      </c>
      <c r="D15" s="478">
        <v>1</v>
      </c>
      <c r="E15" s="479">
        <v>9</v>
      </c>
    </row>
    <row r="16" spans="1:5">
      <c r="A16" s="476">
        <v>12</v>
      </c>
      <c r="B16" s="477">
        <v>3</v>
      </c>
      <c r="C16" s="478">
        <v>7</v>
      </c>
      <c r="D16" s="478">
        <v>3</v>
      </c>
      <c r="E16" s="479">
        <v>13</v>
      </c>
    </row>
    <row r="17" spans="1:5">
      <c r="A17" s="476">
        <v>13</v>
      </c>
      <c r="B17" s="477"/>
      <c r="C17" s="478">
        <v>6</v>
      </c>
      <c r="D17" s="478">
        <v>1</v>
      </c>
      <c r="E17" s="479">
        <v>7</v>
      </c>
    </row>
    <row r="18" spans="1:5">
      <c r="A18" s="476">
        <v>14</v>
      </c>
      <c r="B18" s="477">
        <v>2</v>
      </c>
      <c r="C18" s="478">
        <v>6</v>
      </c>
      <c r="D18" s="478"/>
      <c r="E18" s="479">
        <v>8</v>
      </c>
    </row>
    <row r="19" spans="1:5">
      <c r="A19" s="476">
        <v>15</v>
      </c>
      <c r="B19" s="477">
        <v>1</v>
      </c>
      <c r="C19" s="478">
        <v>2</v>
      </c>
      <c r="D19" s="478">
        <v>1</v>
      </c>
      <c r="E19" s="479">
        <v>4</v>
      </c>
    </row>
    <row r="20" spans="1:5">
      <c r="A20" s="476">
        <v>16</v>
      </c>
      <c r="B20" s="477"/>
      <c r="C20" s="478"/>
      <c r="D20" s="478">
        <v>1</v>
      </c>
      <c r="E20" s="479">
        <v>1</v>
      </c>
    </row>
    <row r="21" spans="1:5">
      <c r="A21" s="476">
        <v>17</v>
      </c>
      <c r="B21" s="477">
        <v>13</v>
      </c>
      <c r="C21" s="478">
        <v>13</v>
      </c>
      <c r="D21" s="478">
        <v>1</v>
      </c>
      <c r="E21" s="479">
        <v>27</v>
      </c>
    </row>
    <row r="22" spans="1:5">
      <c r="A22" s="476">
        <v>18</v>
      </c>
      <c r="B22" s="477">
        <v>3</v>
      </c>
      <c r="C22" s="478"/>
      <c r="D22" s="478"/>
      <c r="E22" s="479">
        <v>3</v>
      </c>
    </row>
    <row r="23" spans="1:5">
      <c r="A23" s="476">
        <v>19</v>
      </c>
      <c r="B23" s="477">
        <v>3</v>
      </c>
      <c r="C23" s="478">
        <v>1</v>
      </c>
      <c r="D23" s="478">
        <v>1</v>
      </c>
      <c r="E23" s="479">
        <v>5</v>
      </c>
    </row>
    <row r="24" spans="1:5">
      <c r="A24" s="476">
        <v>20</v>
      </c>
      <c r="B24" s="477">
        <v>2</v>
      </c>
      <c r="C24" s="478">
        <v>1</v>
      </c>
      <c r="D24" s="478"/>
      <c r="E24" s="479">
        <v>3</v>
      </c>
    </row>
    <row r="25" spans="1:5">
      <c r="A25" s="476">
        <v>21</v>
      </c>
      <c r="B25" s="477">
        <v>5</v>
      </c>
      <c r="C25" s="478">
        <v>3</v>
      </c>
      <c r="D25" s="478">
        <v>2</v>
      </c>
      <c r="E25" s="479">
        <v>10</v>
      </c>
    </row>
    <row r="26" spans="1:5">
      <c r="A26" s="476">
        <v>22</v>
      </c>
      <c r="B26" s="477"/>
      <c r="C26" s="478">
        <v>4</v>
      </c>
      <c r="D26" s="478"/>
      <c r="E26" s="479">
        <v>4</v>
      </c>
    </row>
    <row r="27" spans="1:5">
      <c r="A27" s="476">
        <v>23</v>
      </c>
      <c r="B27" s="477"/>
      <c r="C27" s="478">
        <v>5</v>
      </c>
      <c r="D27" s="478"/>
      <c r="E27" s="479">
        <v>5</v>
      </c>
    </row>
    <row r="28" spans="1:5">
      <c r="A28" s="476">
        <v>24</v>
      </c>
      <c r="B28" s="477">
        <v>1</v>
      </c>
      <c r="C28" s="478">
        <v>2</v>
      </c>
      <c r="D28" s="478">
        <v>1</v>
      </c>
      <c r="E28" s="479">
        <v>4</v>
      </c>
    </row>
    <row r="29" spans="1:5">
      <c r="A29" s="476">
        <v>25</v>
      </c>
      <c r="B29" s="477">
        <v>9</v>
      </c>
      <c r="C29" s="478">
        <v>3</v>
      </c>
      <c r="D29" s="478">
        <v>3</v>
      </c>
      <c r="E29" s="479">
        <v>15</v>
      </c>
    </row>
    <row r="30" spans="1:5">
      <c r="A30" s="476">
        <v>26</v>
      </c>
      <c r="B30" s="477">
        <v>1</v>
      </c>
      <c r="C30" s="478">
        <v>3</v>
      </c>
      <c r="D30" s="478"/>
      <c r="E30" s="479">
        <v>4</v>
      </c>
    </row>
    <row r="31" spans="1:5">
      <c r="A31" s="476">
        <v>27</v>
      </c>
      <c r="B31" s="477">
        <v>3</v>
      </c>
      <c r="C31" s="478">
        <v>7</v>
      </c>
      <c r="D31" s="478"/>
      <c r="E31" s="479">
        <v>10</v>
      </c>
    </row>
    <row r="32" spans="1:5">
      <c r="A32" s="476">
        <v>28</v>
      </c>
      <c r="B32" s="477">
        <v>2</v>
      </c>
      <c r="C32" s="478">
        <v>2</v>
      </c>
      <c r="D32" s="478"/>
      <c r="E32" s="479">
        <v>4</v>
      </c>
    </row>
    <row r="33" spans="1:5">
      <c r="A33" s="476">
        <v>29</v>
      </c>
      <c r="B33" s="477"/>
      <c r="C33" s="478"/>
      <c r="D33" s="478">
        <v>1</v>
      </c>
      <c r="E33" s="479">
        <v>1</v>
      </c>
    </row>
    <row r="34" spans="1:5">
      <c r="A34" s="476">
        <v>30</v>
      </c>
      <c r="B34" s="477">
        <v>6</v>
      </c>
      <c r="C34" s="478">
        <v>8</v>
      </c>
      <c r="D34" s="478">
        <v>1</v>
      </c>
      <c r="E34" s="479">
        <v>15</v>
      </c>
    </row>
    <row r="35" spans="1:5">
      <c r="A35" s="476">
        <v>31</v>
      </c>
      <c r="B35" s="477">
        <v>3</v>
      </c>
      <c r="C35" s="478">
        <v>1</v>
      </c>
      <c r="D35" s="478"/>
      <c r="E35" s="479">
        <v>4</v>
      </c>
    </row>
    <row r="36" spans="1:5">
      <c r="A36" s="476">
        <v>32</v>
      </c>
      <c r="B36" s="477">
        <v>5</v>
      </c>
      <c r="C36" s="478">
        <v>1</v>
      </c>
      <c r="D36" s="478"/>
      <c r="E36" s="479">
        <v>6</v>
      </c>
    </row>
    <row r="37" spans="1:5">
      <c r="A37" s="476">
        <v>33</v>
      </c>
      <c r="B37" s="477">
        <v>1</v>
      </c>
      <c r="C37" s="478">
        <v>2</v>
      </c>
      <c r="D37" s="478"/>
      <c r="E37" s="479">
        <v>3</v>
      </c>
    </row>
    <row r="38" spans="1:5">
      <c r="A38" s="476">
        <v>34</v>
      </c>
      <c r="B38" s="477">
        <v>5</v>
      </c>
      <c r="C38" s="478">
        <v>3</v>
      </c>
      <c r="D38" s="478">
        <v>3</v>
      </c>
      <c r="E38" s="479">
        <v>11</v>
      </c>
    </row>
    <row r="39" spans="1:5">
      <c r="A39" s="476">
        <v>35</v>
      </c>
      <c r="B39" s="477">
        <v>1</v>
      </c>
      <c r="C39" s="478">
        <v>1</v>
      </c>
      <c r="D39" s="478"/>
      <c r="E39" s="479">
        <v>2</v>
      </c>
    </row>
    <row r="40" spans="1:5">
      <c r="A40" s="476">
        <v>36</v>
      </c>
      <c r="B40" s="477">
        <v>1</v>
      </c>
      <c r="C40" s="478">
        <v>1</v>
      </c>
      <c r="D40" s="478">
        <v>1</v>
      </c>
      <c r="E40" s="479">
        <v>3</v>
      </c>
    </row>
    <row r="41" spans="1:5">
      <c r="A41" s="476">
        <v>37</v>
      </c>
      <c r="B41" s="477"/>
      <c r="C41" s="478"/>
      <c r="D41" s="478">
        <v>1</v>
      </c>
      <c r="E41" s="479">
        <v>1</v>
      </c>
    </row>
    <row r="42" spans="1:5">
      <c r="A42" s="476">
        <v>38</v>
      </c>
      <c r="B42" s="477">
        <v>2</v>
      </c>
      <c r="C42" s="478">
        <v>3</v>
      </c>
      <c r="D42" s="478"/>
      <c r="E42" s="479">
        <v>5</v>
      </c>
    </row>
    <row r="43" spans="1:5">
      <c r="A43" s="476">
        <v>39</v>
      </c>
      <c r="B43" s="477">
        <v>1</v>
      </c>
      <c r="C43" s="478">
        <v>3</v>
      </c>
      <c r="D43" s="478"/>
      <c r="E43" s="479">
        <v>4</v>
      </c>
    </row>
    <row r="44" spans="1:5">
      <c r="A44" s="476">
        <v>40</v>
      </c>
      <c r="B44" s="477"/>
      <c r="C44" s="478">
        <v>4</v>
      </c>
      <c r="D44" s="478"/>
      <c r="E44" s="479">
        <v>4</v>
      </c>
    </row>
    <row r="45" spans="1:5">
      <c r="A45" s="476">
        <v>41</v>
      </c>
      <c r="B45" s="477"/>
      <c r="C45" s="478">
        <v>1</v>
      </c>
      <c r="D45" s="478">
        <v>1</v>
      </c>
      <c r="E45" s="479">
        <v>2</v>
      </c>
    </row>
    <row r="46" spans="1:5">
      <c r="A46" s="476">
        <v>42</v>
      </c>
      <c r="B46" s="477"/>
      <c r="C46" s="478"/>
      <c r="D46" s="478">
        <v>1</v>
      </c>
      <c r="E46" s="479">
        <v>1</v>
      </c>
    </row>
    <row r="47" spans="1:5" ht="15.75" customHeight="1">
      <c r="A47" s="476">
        <v>43</v>
      </c>
      <c r="B47" s="477"/>
      <c r="C47" s="478">
        <v>1</v>
      </c>
      <c r="D47" s="478"/>
      <c r="E47" s="479">
        <v>1</v>
      </c>
    </row>
    <row r="48" spans="1:5" ht="15.75" customHeight="1">
      <c r="A48" s="480" t="s">
        <v>6187</v>
      </c>
      <c r="B48" s="481">
        <v>93</v>
      </c>
      <c r="C48" s="482">
        <v>174</v>
      </c>
      <c r="D48" s="482">
        <v>40</v>
      </c>
      <c r="E48" s="483">
        <v>307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AY204"/>
  <sheetViews>
    <sheetView workbookViewId="0"/>
  </sheetViews>
  <sheetFormatPr baseColWidth="10" defaultColWidth="12.5703125" defaultRowHeight="15.75" customHeight="1"/>
  <cols>
    <col min="1" max="1" width="4.140625" customWidth="1"/>
    <col min="2" max="2" width="12.42578125" customWidth="1"/>
    <col min="3" max="25" width="5.42578125" customWidth="1"/>
    <col min="26" max="29" width="6.140625" customWidth="1"/>
    <col min="30" max="30" width="6.42578125" customWidth="1"/>
    <col min="31" max="31" width="6.5703125" customWidth="1"/>
    <col min="32" max="35" width="5.85546875" customWidth="1"/>
    <col min="36" max="41" width="5.5703125" customWidth="1"/>
  </cols>
  <sheetData>
    <row r="2" spans="2:41">
      <c r="B2" s="34" t="s">
        <v>4643</v>
      </c>
    </row>
    <row r="3" spans="2:41">
      <c r="B3" s="414" t="s">
        <v>5155</v>
      </c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6"/>
    </row>
    <row r="4" spans="2:41">
      <c r="B4" s="417"/>
      <c r="C4" s="34">
        <v>1</v>
      </c>
      <c r="D4" s="34">
        <v>2</v>
      </c>
      <c r="E4" s="34">
        <v>3</v>
      </c>
      <c r="F4" s="34">
        <v>4</v>
      </c>
      <c r="G4" s="34">
        <v>5</v>
      </c>
      <c r="H4" s="34">
        <v>6</v>
      </c>
      <c r="I4" s="34">
        <v>7</v>
      </c>
      <c r="J4" s="34">
        <v>8</v>
      </c>
      <c r="K4" s="34">
        <v>9</v>
      </c>
      <c r="L4" s="34">
        <v>10</v>
      </c>
      <c r="M4" s="34">
        <v>11</v>
      </c>
      <c r="N4" s="34">
        <v>12</v>
      </c>
      <c r="O4" s="34">
        <v>13</v>
      </c>
      <c r="P4" s="34">
        <v>14</v>
      </c>
      <c r="Q4" s="34">
        <v>15</v>
      </c>
      <c r="R4" s="418">
        <v>16</v>
      </c>
      <c r="S4" s="34">
        <v>17</v>
      </c>
      <c r="T4" s="34">
        <v>18</v>
      </c>
      <c r="U4" s="34">
        <v>19</v>
      </c>
      <c r="V4" s="34">
        <v>20</v>
      </c>
      <c r="W4" s="34">
        <v>21</v>
      </c>
      <c r="X4" s="34">
        <v>22</v>
      </c>
      <c r="Y4" s="34">
        <v>23</v>
      </c>
      <c r="Z4" s="34">
        <v>24</v>
      </c>
      <c r="AA4" s="34">
        <v>25</v>
      </c>
      <c r="AB4" s="34">
        <v>26</v>
      </c>
      <c r="AC4" s="34">
        <v>27</v>
      </c>
      <c r="AD4" s="34">
        <v>28</v>
      </c>
      <c r="AE4" s="34">
        <v>29</v>
      </c>
      <c r="AF4" s="34">
        <v>30</v>
      </c>
      <c r="AG4" s="34">
        <v>31</v>
      </c>
      <c r="AH4" s="34">
        <v>32</v>
      </c>
      <c r="AI4" s="34">
        <v>33</v>
      </c>
      <c r="AJ4" s="34">
        <v>34</v>
      </c>
      <c r="AK4" s="34">
        <v>35</v>
      </c>
      <c r="AL4" s="34">
        <v>36</v>
      </c>
      <c r="AM4" s="34">
        <v>37</v>
      </c>
      <c r="AN4" s="34">
        <v>38</v>
      </c>
      <c r="AO4" s="34">
        <v>39</v>
      </c>
    </row>
    <row r="5" spans="2:41">
      <c r="B5" s="419" t="s">
        <v>5156</v>
      </c>
      <c r="C5" s="34">
        <v>23</v>
      </c>
      <c r="D5" s="34">
        <v>6</v>
      </c>
      <c r="E5" s="34">
        <v>1</v>
      </c>
      <c r="F5" s="34">
        <v>15</v>
      </c>
      <c r="G5" s="34">
        <v>2</v>
      </c>
      <c r="H5" s="34">
        <v>3</v>
      </c>
      <c r="I5" s="34">
        <v>0</v>
      </c>
      <c r="J5" s="34">
        <v>0</v>
      </c>
      <c r="K5" s="34">
        <v>1</v>
      </c>
      <c r="L5" s="34">
        <v>0</v>
      </c>
      <c r="M5" s="34">
        <v>0</v>
      </c>
      <c r="N5" s="34">
        <v>0</v>
      </c>
      <c r="O5" s="34">
        <v>1</v>
      </c>
      <c r="P5" s="34">
        <v>0</v>
      </c>
      <c r="Q5" s="34">
        <v>0</v>
      </c>
      <c r="R5" s="34">
        <v>1</v>
      </c>
      <c r="S5" s="34">
        <v>1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4">
        <v>0</v>
      </c>
      <c r="AG5" s="34">
        <v>0</v>
      </c>
      <c r="AH5" s="34">
        <v>0</v>
      </c>
      <c r="AI5" s="34">
        <v>0</v>
      </c>
      <c r="AJ5" s="34">
        <v>0</v>
      </c>
      <c r="AK5" s="34">
        <v>0</v>
      </c>
      <c r="AL5" s="34">
        <v>0</v>
      </c>
      <c r="AM5" s="34">
        <v>0</v>
      </c>
      <c r="AN5" s="34">
        <v>0</v>
      </c>
      <c r="AO5" s="34">
        <v>0</v>
      </c>
    </row>
    <row r="6" spans="2:41">
      <c r="B6" s="419" t="s">
        <v>5157</v>
      </c>
      <c r="C6" s="34">
        <v>24</v>
      </c>
      <c r="D6" s="34">
        <v>6</v>
      </c>
      <c r="E6" s="34">
        <v>1</v>
      </c>
      <c r="F6" s="34">
        <v>15</v>
      </c>
      <c r="G6" s="34">
        <v>2</v>
      </c>
      <c r="H6" s="34">
        <v>3</v>
      </c>
      <c r="I6" s="34">
        <v>0</v>
      </c>
      <c r="J6" s="34">
        <v>0</v>
      </c>
      <c r="K6" s="34">
        <v>1</v>
      </c>
      <c r="L6" s="34">
        <v>0</v>
      </c>
      <c r="M6" s="34">
        <v>0</v>
      </c>
      <c r="N6" s="34">
        <v>0</v>
      </c>
      <c r="O6" s="34">
        <v>1</v>
      </c>
      <c r="P6" s="34">
        <v>0</v>
      </c>
      <c r="Q6" s="34">
        <v>0</v>
      </c>
      <c r="R6" s="418">
        <v>0</v>
      </c>
      <c r="S6" s="34">
        <v>1</v>
      </c>
      <c r="T6" s="34">
        <v>0</v>
      </c>
      <c r="U6" s="34"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</row>
    <row r="7" spans="2:41">
      <c r="B7" s="417"/>
      <c r="R7" s="418"/>
    </row>
    <row r="8" spans="2:41">
      <c r="B8" s="417"/>
      <c r="R8" s="420"/>
    </row>
    <row r="9" spans="2:41">
      <c r="B9" s="417"/>
      <c r="C9" s="34">
        <v>1</v>
      </c>
      <c r="D9" s="34">
        <v>2</v>
      </c>
      <c r="E9" s="34">
        <v>3</v>
      </c>
      <c r="F9" s="34">
        <v>4</v>
      </c>
      <c r="G9" s="34">
        <v>5</v>
      </c>
      <c r="H9" s="34">
        <v>6</v>
      </c>
      <c r="I9" s="34">
        <v>7</v>
      </c>
      <c r="J9" s="34">
        <v>8</v>
      </c>
      <c r="K9" s="34">
        <v>9</v>
      </c>
      <c r="L9" s="34">
        <v>10</v>
      </c>
      <c r="M9" s="34">
        <v>11</v>
      </c>
      <c r="N9" s="34">
        <v>12</v>
      </c>
      <c r="O9" s="34">
        <v>13</v>
      </c>
      <c r="P9" s="34">
        <v>14</v>
      </c>
      <c r="Q9" s="34">
        <v>15</v>
      </c>
      <c r="R9" s="418">
        <v>16</v>
      </c>
      <c r="S9" s="34">
        <v>17</v>
      </c>
      <c r="T9" s="34">
        <v>18</v>
      </c>
      <c r="U9" s="34">
        <v>19</v>
      </c>
      <c r="V9" s="34">
        <v>20</v>
      </c>
      <c r="W9" s="34">
        <v>21</v>
      </c>
      <c r="X9" s="34">
        <v>22</v>
      </c>
      <c r="Y9" s="34">
        <v>23</v>
      </c>
      <c r="Z9" s="34">
        <v>24</v>
      </c>
      <c r="AA9" s="34">
        <v>25</v>
      </c>
      <c r="AB9" s="34">
        <v>26</v>
      </c>
      <c r="AC9" s="34">
        <v>27</v>
      </c>
      <c r="AD9" s="34">
        <v>28</v>
      </c>
      <c r="AE9" s="34">
        <v>29</v>
      </c>
      <c r="AF9" s="34">
        <v>30</v>
      </c>
      <c r="AG9" s="34">
        <v>31</v>
      </c>
      <c r="AH9" s="34">
        <v>32</v>
      </c>
      <c r="AI9" s="34">
        <v>33</v>
      </c>
      <c r="AJ9" s="34">
        <v>34</v>
      </c>
      <c r="AK9" s="34">
        <v>35</v>
      </c>
      <c r="AL9" s="34">
        <v>36</v>
      </c>
      <c r="AM9" s="34">
        <v>37</v>
      </c>
      <c r="AN9" s="34">
        <v>38</v>
      </c>
      <c r="AO9" s="34">
        <v>39</v>
      </c>
    </row>
    <row r="10" spans="2:41">
      <c r="B10" s="419" t="s">
        <v>5156</v>
      </c>
      <c r="C10" s="34">
        <f t="shared" ref="C10:C11" si="0">C5</f>
        <v>23</v>
      </c>
      <c r="D10" s="34">
        <f t="shared" ref="D10:AO10" si="1">C10+D5</f>
        <v>29</v>
      </c>
      <c r="E10" s="34">
        <f t="shared" si="1"/>
        <v>30</v>
      </c>
      <c r="F10" s="34">
        <f t="shared" si="1"/>
        <v>45</v>
      </c>
      <c r="G10" s="34">
        <f t="shared" si="1"/>
        <v>47</v>
      </c>
      <c r="H10" s="34">
        <f t="shared" si="1"/>
        <v>50</v>
      </c>
      <c r="I10" s="34">
        <f t="shared" si="1"/>
        <v>50</v>
      </c>
      <c r="J10" s="34">
        <f t="shared" si="1"/>
        <v>50</v>
      </c>
      <c r="K10" s="34">
        <f t="shared" si="1"/>
        <v>51</v>
      </c>
      <c r="L10" s="34">
        <f t="shared" si="1"/>
        <v>51</v>
      </c>
      <c r="M10" s="34">
        <f t="shared" si="1"/>
        <v>51</v>
      </c>
      <c r="N10" s="34">
        <f t="shared" si="1"/>
        <v>51</v>
      </c>
      <c r="O10" s="34">
        <f t="shared" si="1"/>
        <v>52</v>
      </c>
      <c r="P10" s="34">
        <f t="shared" si="1"/>
        <v>52</v>
      </c>
      <c r="Q10" s="34">
        <f t="shared" si="1"/>
        <v>52</v>
      </c>
      <c r="R10" s="418">
        <f t="shared" si="1"/>
        <v>53</v>
      </c>
      <c r="S10" s="418">
        <f t="shared" si="1"/>
        <v>54</v>
      </c>
      <c r="T10" s="418">
        <f t="shared" si="1"/>
        <v>54</v>
      </c>
      <c r="U10" s="418">
        <f t="shared" si="1"/>
        <v>54</v>
      </c>
      <c r="V10" s="418">
        <f t="shared" si="1"/>
        <v>54</v>
      </c>
      <c r="W10" s="418">
        <f t="shared" si="1"/>
        <v>54</v>
      </c>
      <c r="X10" s="418">
        <f t="shared" si="1"/>
        <v>54</v>
      </c>
      <c r="Y10" s="418">
        <f t="shared" si="1"/>
        <v>54</v>
      </c>
      <c r="Z10" s="418">
        <f t="shared" si="1"/>
        <v>54</v>
      </c>
      <c r="AA10" s="418">
        <f t="shared" si="1"/>
        <v>54</v>
      </c>
      <c r="AB10" s="418">
        <f t="shared" si="1"/>
        <v>54</v>
      </c>
      <c r="AC10" s="418">
        <f t="shared" si="1"/>
        <v>54</v>
      </c>
      <c r="AD10" s="418">
        <f t="shared" si="1"/>
        <v>54</v>
      </c>
      <c r="AE10" s="418">
        <f t="shared" si="1"/>
        <v>54</v>
      </c>
      <c r="AF10" s="418">
        <f t="shared" si="1"/>
        <v>54</v>
      </c>
      <c r="AG10" s="418">
        <f t="shared" si="1"/>
        <v>54</v>
      </c>
      <c r="AH10" s="418">
        <f t="shared" si="1"/>
        <v>54</v>
      </c>
      <c r="AI10" s="418">
        <f t="shared" si="1"/>
        <v>54</v>
      </c>
      <c r="AJ10" s="418">
        <f t="shared" si="1"/>
        <v>54</v>
      </c>
      <c r="AK10" s="418">
        <f t="shared" si="1"/>
        <v>54</v>
      </c>
      <c r="AL10" s="418">
        <f t="shared" si="1"/>
        <v>54</v>
      </c>
      <c r="AM10" s="418">
        <f t="shared" si="1"/>
        <v>54</v>
      </c>
      <c r="AN10" s="418">
        <f t="shared" si="1"/>
        <v>54</v>
      </c>
      <c r="AO10" s="418">
        <f t="shared" si="1"/>
        <v>54</v>
      </c>
    </row>
    <row r="11" spans="2:41">
      <c r="B11" s="419" t="s">
        <v>5157</v>
      </c>
      <c r="C11" s="34">
        <f t="shared" si="0"/>
        <v>24</v>
      </c>
      <c r="D11" s="34">
        <f t="shared" ref="D11:AO11" si="2">C11+D6</f>
        <v>30</v>
      </c>
      <c r="E11" s="34">
        <f t="shared" si="2"/>
        <v>31</v>
      </c>
      <c r="F11" s="34">
        <f t="shared" si="2"/>
        <v>46</v>
      </c>
      <c r="G11" s="34">
        <f t="shared" si="2"/>
        <v>48</v>
      </c>
      <c r="H11" s="34">
        <f t="shared" si="2"/>
        <v>51</v>
      </c>
      <c r="I11" s="34">
        <f t="shared" si="2"/>
        <v>51</v>
      </c>
      <c r="J11" s="34">
        <f t="shared" si="2"/>
        <v>51</v>
      </c>
      <c r="K11" s="34">
        <f t="shared" si="2"/>
        <v>52</v>
      </c>
      <c r="L11" s="34">
        <f t="shared" si="2"/>
        <v>52</v>
      </c>
      <c r="M11" s="34">
        <f t="shared" si="2"/>
        <v>52</v>
      </c>
      <c r="N11" s="34">
        <f t="shared" si="2"/>
        <v>52</v>
      </c>
      <c r="O11" s="34">
        <f t="shared" si="2"/>
        <v>53</v>
      </c>
      <c r="P11" s="34">
        <f t="shared" si="2"/>
        <v>53</v>
      </c>
      <c r="Q11" s="34">
        <f t="shared" si="2"/>
        <v>53</v>
      </c>
      <c r="R11" s="418">
        <f t="shared" si="2"/>
        <v>53</v>
      </c>
      <c r="S11" s="418">
        <f t="shared" si="2"/>
        <v>54</v>
      </c>
      <c r="T11" s="418">
        <f t="shared" si="2"/>
        <v>54</v>
      </c>
      <c r="U11" s="418">
        <f t="shared" si="2"/>
        <v>54</v>
      </c>
      <c r="V11" s="418">
        <f t="shared" si="2"/>
        <v>54</v>
      </c>
      <c r="W11" s="418">
        <f t="shared" si="2"/>
        <v>54</v>
      </c>
      <c r="X11" s="418">
        <f t="shared" si="2"/>
        <v>54</v>
      </c>
      <c r="Y11" s="418">
        <f t="shared" si="2"/>
        <v>54</v>
      </c>
      <c r="Z11" s="418">
        <f t="shared" si="2"/>
        <v>54</v>
      </c>
      <c r="AA11" s="418">
        <f t="shared" si="2"/>
        <v>54</v>
      </c>
      <c r="AB11" s="418">
        <f t="shared" si="2"/>
        <v>54</v>
      </c>
      <c r="AC11" s="418">
        <f t="shared" si="2"/>
        <v>54</v>
      </c>
      <c r="AD11" s="418">
        <f t="shared" si="2"/>
        <v>54</v>
      </c>
      <c r="AE11" s="418">
        <f t="shared" si="2"/>
        <v>54</v>
      </c>
      <c r="AF11" s="418">
        <f t="shared" si="2"/>
        <v>54</v>
      </c>
      <c r="AG11" s="418">
        <f t="shared" si="2"/>
        <v>54</v>
      </c>
      <c r="AH11" s="418">
        <f t="shared" si="2"/>
        <v>54</v>
      </c>
      <c r="AI11" s="418">
        <f t="shared" si="2"/>
        <v>54</v>
      </c>
      <c r="AJ11" s="418">
        <f t="shared" si="2"/>
        <v>54</v>
      </c>
      <c r="AK11" s="418">
        <f t="shared" si="2"/>
        <v>54</v>
      </c>
      <c r="AL11" s="418">
        <f t="shared" si="2"/>
        <v>54</v>
      </c>
      <c r="AM11" s="418">
        <f t="shared" si="2"/>
        <v>54</v>
      </c>
      <c r="AN11" s="418">
        <f t="shared" si="2"/>
        <v>54</v>
      </c>
      <c r="AO11" s="418">
        <f t="shared" si="2"/>
        <v>54</v>
      </c>
    </row>
    <row r="12" spans="2:41">
      <c r="B12" s="417"/>
      <c r="R12" s="420"/>
    </row>
    <row r="13" spans="2:41">
      <c r="B13" s="417"/>
      <c r="R13" s="420"/>
    </row>
    <row r="14" spans="2:41">
      <c r="B14" s="417"/>
      <c r="C14" s="34">
        <v>1</v>
      </c>
      <c r="D14" s="34">
        <v>2</v>
      </c>
      <c r="E14" s="34">
        <v>3</v>
      </c>
      <c r="F14" s="34">
        <v>4</v>
      </c>
      <c r="G14" s="34">
        <v>5</v>
      </c>
      <c r="H14" s="34">
        <v>6</v>
      </c>
      <c r="I14" s="34">
        <v>7</v>
      </c>
      <c r="J14" s="34">
        <v>8</v>
      </c>
      <c r="K14" s="34">
        <v>9</v>
      </c>
      <c r="L14" s="34">
        <v>10</v>
      </c>
      <c r="M14" s="34">
        <v>11</v>
      </c>
      <c r="N14" s="34">
        <v>12</v>
      </c>
      <c r="O14" s="34">
        <v>13</v>
      </c>
      <c r="P14" s="34">
        <v>14</v>
      </c>
      <c r="Q14" s="34">
        <v>15</v>
      </c>
      <c r="R14" s="418">
        <v>16</v>
      </c>
      <c r="S14" s="34">
        <v>17</v>
      </c>
      <c r="T14" s="34">
        <v>18</v>
      </c>
      <c r="U14" s="34">
        <v>19</v>
      </c>
      <c r="V14" s="34">
        <v>20</v>
      </c>
      <c r="W14" s="34">
        <v>21</v>
      </c>
      <c r="X14" s="34">
        <v>22</v>
      </c>
      <c r="Y14" s="34">
        <v>23</v>
      </c>
      <c r="Z14" s="34">
        <v>24</v>
      </c>
      <c r="AA14" s="34">
        <v>25</v>
      </c>
      <c r="AB14" s="34">
        <v>26</v>
      </c>
      <c r="AC14" s="34">
        <v>27</v>
      </c>
      <c r="AD14" s="34">
        <v>28</v>
      </c>
      <c r="AE14" s="34">
        <v>29</v>
      </c>
      <c r="AF14" s="34">
        <v>30</v>
      </c>
      <c r="AG14" s="34">
        <v>31</v>
      </c>
      <c r="AH14" s="34">
        <v>32</v>
      </c>
      <c r="AI14" s="34">
        <v>33</v>
      </c>
      <c r="AJ14" s="34">
        <v>34</v>
      </c>
      <c r="AK14" s="34">
        <v>35</v>
      </c>
      <c r="AL14" s="34">
        <v>36</v>
      </c>
      <c r="AM14" s="34">
        <v>37</v>
      </c>
      <c r="AN14" s="34">
        <v>38</v>
      </c>
      <c r="AO14" s="34">
        <v>39</v>
      </c>
    </row>
    <row r="15" spans="2:41">
      <c r="B15" s="421" t="s">
        <v>5156</v>
      </c>
      <c r="C15" s="98">
        <f t="shared" ref="C15:AO15" si="3">C10/110</f>
        <v>0.20909090909090908</v>
      </c>
      <c r="D15" s="98">
        <f t="shared" si="3"/>
        <v>0.26363636363636361</v>
      </c>
      <c r="E15" s="98">
        <f t="shared" si="3"/>
        <v>0.27272727272727271</v>
      </c>
      <c r="F15" s="98">
        <f t="shared" si="3"/>
        <v>0.40909090909090912</v>
      </c>
      <c r="G15" s="98">
        <f t="shared" si="3"/>
        <v>0.42727272727272725</v>
      </c>
      <c r="H15" s="98">
        <f t="shared" si="3"/>
        <v>0.45454545454545453</v>
      </c>
      <c r="I15" s="98">
        <f t="shared" si="3"/>
        <v>0.45454545454545453</v>
      </c>
      <c r="J15" s="98">
        <f t="shared" si="3"/>
        <v>0.45454545454545453</v>
      </c>
      <c r="K15" s="98">
        <f t="shared" si="3"/>
        <v>0.46363636363636362</v>
      </c>
      <c r="L15" s="98">
        <f t="shared" si="3"/>
        <v>0.46363636363636362</v>
      </c>
      <c r="M15" s="98">
        <f t="shared" si="3"/>
        <v>0.46363636363636362</v>
      </c>
      <c r="N15" s="98">
        <f t="shared" si="3"/>
        <v>0.46363636363636362</v>
      </c>
      <c r="O15" s="98">
        <f t="shared" si="3"/>
        <v>0.47272727272727272</v>
      </c>
      <c r="P15" s="98">
        <f t="shared" si="3"/>
        <v>0.47272727272727272</v>
      </c>
      <c r="Q15" s="98">
        <f t="shared" si="3"/>
        <v>0.47272727272727272</v>
      </c>
      <c r="R15" s="98">
        <f t="shared" si="3"/>
        <v>0.48181818181818181</v>
      </c>
      <c r="S15" s="98">
        <f t="shared" si="3"/>
        <v>0.49090909090909091</v>
      </c>
      <c r="T15" s="98">
        <f t="shared" si="3"/>
        <v>0.49090909090909091</v>
      </c>
      <c r="U15" s="98">
        <f t="shared" si="3"/>
        <v>0.49090909090909091</v>
      </c>
      <c r="V15" s="98">
        <f t="shared" si="3"/>
        <v>0.49090909090909091</v>
      </c>
      <c r="W15" s="98">
        <f t="shared" si="3"/>
        <v>0.49090909090909091</v>
      </c>
      <c r="X15" s="98">
        <f t="shared" si="3"/>
        <v>0.49090909090909091</v>
      </c>
      <c r="Y15" s="98">
        <f t="shared" si="3"/>
        <v>0.49090909090909091</v>
      </c>
      <c r="Z15" s="98">
        <f t="shared" si="3"/>
        <v>0.49090909090909091</v>
      </c>
      <c r="AA15" s="98">
        <f t="shared" si="3"/>
        <v>0.49090909090909091</v>
      </c>
      <c r="AB15" s="98">
        <f t="shared" si="3"/>
        <v>0.49090909090909091</v>
      </c>
      <c r="AC15" s="98">
        <f t="shared" si="3"/>
        <v>0.49090909090909091</v>
      </c>
      <c r="AD15" s="98">
        <f t="shared" si="3"/>
        <v>0.49090909090909091</v>
      </c>
      <c r="AE15" s="98">
        <f t="shared" si="3"/>
        <v>0.49090909090909091</v>
      </c>
      <c r="AF15" s="98">
        <f t="shared" si="3"/>
        <v>0.49090909090909091</v>
      </c>
      <c r="AG15" s="98">
        <f t="shared" si="3"/>
        <v>0.49090909090909091</v>
      </c>
      <c r="AH15" s="98">
        <f t="shared" si="3"/>
        <v>0.49090909090909091</v>
      </c>
      <c r="AI15" s="98">
        <f t="shared" si="3"/>
        <v>0.49090909090909091</v>
      </c>
      <c r="AJ15" s="98">
        <f t="shared" si="3"/>
        <v>0.49090909090909091</v>
      </c>
      <c r="AK15" s="98">
        <f t="shared" si="3"/>
        <v>0.49090909090909091</v>
      </c>
      <c r="AL15" s="98">
        <f t="shared" si="3"/>
        <v>0.49090909090909091</v>
      </c>
      <c r="AM15" s="98">
        <f t="shared" si="3"/>
        <v>0.49090909090909091</v>
      </c>
      <c r="AN15" s="98">
        <f t="shared" si="3"/>
        <v>0.49090909090909091</v>
      </c>
      <c r="AO15" s="98">
        <f t="shared" si="3"/>
        <v>0.49090909090909091</v>
      </c>
    </row>
    <row r="16" spans="2:41">
      <c r="B16" s="423" t="s">
        <v>5157</v>
      </c>
      <c r="C16" s="424">
        <f t="shared" ref="C16:AO16" si="4">C11/110</f>
        <v>0.21818181818181817</v>
      </c>
      <c r="D16" s="424">
        <f t="shared" si="4"/>
        <v>0.27272727272727271</v>
      </c>
      <c r="E16" s="424">
        <f t="shared" si="4"/>
        <v>0.2818181818181818</v>
      </c>
      <c r="F16" s="424">
        <f t="shared" si="4"/>
        <v>0.41818181818181815</v>
      </c>
      <c r="G16" s="424">
        <f t="shared" si="4"/>
        <v>0.43636363636363634</v>
      </c>
      <c r="H16" s="424">
        <f t="shared" si="4"/>
        <v>0.46363636363636362</v>
      </c>
      <c r="I16" s="424">
        <f t="shared" si="4"/>
        <v>0.46363636363636362</v>
      </c>
      <c r="J16" s="424">
        <f t="shared" si="4"/>
        <v>0.46363636363636362</v>
      </c>
      <c r="K16" s="424">
        <f t="shared" si="4"/>
        <v>0.47272727272727272</v>
      </c>
      <c r="L16" s="424">
        <f t="shared" si="4"/>
        <v>0.47272727272727272</v>
      </c>
      <c r="M16" s="424">
        <f t="shared" si="4"/>
        <v>0.47272727272727272</v>
      </c>
      <c r="N16" s="424">
        <f t="shared" si="4"/>
        <v>0.47272727272727272</v>
      </c>
      <c r="O16" s="424">
        <f t="shared" si="4"/>
        <v>0.48181818181818181</v>
      </c>
      <c r="P16" s="424">
        <f t="shared" si="4"/>
        <v>0.48181818181818181</v>
      </c>
      <c r="Q16" s="424">
        <f t="shared" si="4"/>
        <v>0.48181818181818181</v>
      </c>
      <c r="R16" s="424">
        <f t="shared" si="4"/>
        <v>0.48181818181818181</v>
      </c>
      <c r="S16" s="424">
        <f t="shared" si="4"/>
        <v>0.49090909090909091</v>
      </c>
      <c r="T16" s="424">
        <f t="shared" si="4"/>
        <v>0.49090909090909091</v>
      </c>
      <c r="U16" s="424">
        <f t="shared" si="4"/>
        <v>0.49090909090909091</v>
      </c>
      <c r="V16" s="424">
        <f t="shared" si="4"/>
        <v>0.49090909090909091</v>
      </c>
      <c r="W16" s="424">
        <f t="shared" si="4"/>
        <v>0.49090909090909091</v>
      </c>
      <c r="X16" s="424">
        <f t="shared" si="4"/>
        <v>0.49090909090909091</v>
      </c>
      <c r="Y16" s="424">
        <f t="shared" si="4"/>
        <v>0.49090909090909091</v>
      </c>
      <c r="Z16" s="424">
        <f t="shared" si="4"/>
        <v>0.49090909090909091</v>
      </c>
      <c r="AA16" s="424">
        <f t="shared" si="4"/>
        <v>0.49090909090909091</v>
      </c>
      <c r="AB16" s="424">
        <f t="shared" si="4"/>
        <v>0.49090909090909091</v>
      </c>
      <c r="AC16" s="424">
        <f t="shared" si="4"/>
        <v>0.49090909090909091</v>
      </c>
      <c r="AD16" s="424">
        <f t="shared" si="4"/>
        <v>0.49090909090909091</v>
      </c>
      <c r="AE16" s="424">
        <f t="shared" si="4"/>
        <v>0.49090909090909091</v>
      </c>
      <c r="AF16" s="424">
        <f t="shared" si="4"/>
        <v>0.49090909090909091</v>
      </c>
      <c r="AG16" s="424">
        <f t="shared" si="4"/>
        <v>0.49090909090909091</v>
      </c>
      <c r="AH16" s="424">
        <f t="shared" si="4"/>
        <v>0.49090909090909091</v>
      </c>
      <c r="AI16" s="424">
        <f t="shared" si="4"/>
        <v>0.49090909090909091</v>
      </c>
      <c r="AJ16" s="424">
        <f t="shared" si="4"/>
        <v>0.49090909090909091</v>
      </c>
      <c r="AK16" s="424">
        <f t="shared" si="4"/>
        <v>0.49090909090909091</v>
      </c>
      <c r="AL16" s="424">
        <f t="shared" si="4"/>
        <v>0.49090909090909091</v>
      </c>
      <c r="AM16" s="424">
        <f t="shared" si="4"/>
        <v>0.49090909090909091</v>
      </c>
      <c r="AN16" s="424">
        <f t="shared" si="4"/>
        <v>0.49090909090909091</v>
      </c>
      <c r="AO16" s="424">
        <f t="shared" si="4"/>
        <v>0.49090909090909091</v>
      </c>
    </row>
    <row r="19" spans="2:51">
      <c r="B19" s="414" t="s">
        <v>4673</v>
      </c>
      <c r="C19" s="415"/>
      <c r="D19" s="415"/>
      <c r="E19" s="415"/>
      <c r="F19" s="415"/>
      <c r="G19" s="415"/>
      <c r="H19" s="415"/>
      <c r="I19" s="415"/>
      <c r="J19" s="415"/>
      <c r="K19" s="415"/>
      <c r="L19" s="415"/>
      <c r="M19" s="415"/>
      <c r="N19" s="415"/>
      <c r="O19" s="415"/>
      <c r="P19" s="415"/>
      <c r="Q19" s="415"/>
      <c r="R19" s="416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</row>
    <row r="20" spans="2:51">
      <c r="B20" s="417"/>
      <c r="C20" s="34">
        <v>1</v>
      </c>
      <c r="D20" s="34">
        <v>2</v>
      </c>
      <c r="E20" s="34">
        <v>3</v>
      </c>
      <c r="F20" s="34">
        <v>4</v>
      </c>
      <c r="G20" s="34">
        <v>5</v>
      </c>
      <c r="H20" s="34">
        <v>6</v>
      </c>
      <c r="I20" s="34">
        <v>7</v>
      </c>
      <c r="J20" s="34">
        <v>8</v>
      </c>
      <c r="K20" s="34">
        <v>9</v>
      </c>
      <c r="L20" s="34">
        <v>10</v>
      </c>
      <c r="M20" s="34">
        <v>11</v>
      </c>
      <c r="N20" s="34">
        <v>12</v>
      </c>
      <c r="O20" s="34">
        <v>13</v>
      </c>
      <c r="P20" s="34">
        <v>14</v>
      </c>
      <c r="Q20" s="34">
        <v>15</v>
      </c>
      <c r="R20" s="418">
        <v>16</v>
      </c>
      <c r="S20" s="34">
        <v>17</v>
      </c>
      <c r="T20" s="34">
        <v>18</v>
      </c>
      <c r="U20" s="34">
        <v>19</v>
      </c>
      <c r="V20" s="34">
        <v>20</v>
      </c>
      <c r="W20" s="34">
        <v>21</v>
      </c>
      <c r="X20" s="34">
        <v>22</v>
      </c>
      <c r="Y20" s="34">
        <v>23</v>
      </c>
      <c r="Z20" s="34">
        <v>24</v>
      </c>
      <c r="AA20" s="34">
        <v>25</v>
      </c>
      <c r="AB20" s="34">
        <v>26</v>
      </c>
      <c r="AC20" s="34">
        <v>27</v>
      </c>
      <c r="AD20" s="34">
        <v>28</v>
      </c>
      <c r="AE20" s="34">
        <v>29</v>
      </c>
      <c r="AF20" s="34">
        <v>30</v>
      </c>
      <c r="AG20" s="34">
        <v>31</v>
      </c>
      <c r="AH20" s="34">
        <v>32</v>
      </c>
      <c r="AI20" s="34">
        <v>33</v>
      </c>
      <c r="AJ20" s="34">
        <v>34</v>
      </c>
      <c r="AK20" s="34">
        <v>35</v>
      </c>
      <c r="AL20" s="34">
        <v>36</v>
      </c>
      <c r="AM20" s="34">
        <v>37</v>
      </c>
      <c r="AN20" s="34">
        <v>38</v>
      </c>
      <c r="AO20" s="34">
        <v>39</v>
      </c>
    </row>
    <row r="21" spans="2:51">
      <c r="B21" s="419" t="s">
        <v>5156</v>
      </c>
      <c r="C21" s="34">
        <v>4</v>
      </c>
      <c r="D21" s="34">
        <v>1</v>
      </c>
      <c r="E21" s="34">
        <v>2</v>
      </c>
      <c r="F21" s="34">
        <v>1</v>
      </c>
      <c r="G21" s="34">
        <v>0</v>
      </c>
      <c r="H21" s="34">
        <v>0</v>
      </c>
      <c r="I21" s="34">
        <v>0</v>
      </c>
      <c r="J21" s="34">
        <v>0</v>
      </c>
      <c r="K21" s="34">
        <v>1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1</v>
      </c>
      <c r="R21" s="418">
        <v>5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</row>
    <row r="22" spans="2:51">
      <c r="B22" s="419" t="s">
        <v>5157</v>
      </c>
      <c r="C22" s="34">
        <v>6</v>
      </c>
      <c r="D22" s="34">
        <v>1</v>
      </c>
      <c r="E22" s="34">
        <v>2</v>
      </c>
      <c r="F22" s="34">
        <v>2</v>
      </c>
      <c r="G22" s="34">
        <v>2</v>
      </c>
      <c r="H22" s="34">
        <v>0</v>
      </c>
      <c r="I22" s="34">
        <v>0</v>
      </c>
      <c r="J22" s="34">
        <v>0</v>
      </c>
      <c r="K22" s="34">
        <v>2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418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</row>
    <row r="23" spans="2:51">
      <c r="B23" s="417"/>
      <c r="R23" s="420"/>
    </row>
    <row r="24" spans="2:51">
      <c r="B24" s="417"/>
      <c r="R24" s="420"/>
    </row>
    <row r="25" spans="2:51">
      <c r="B25" s="417"/>
      <c r="C25" s="34">
        <v>1</v>
      </c>
      <c r="D25" s="34">
        <v>2</v>
      </c>
      <c r="E25" s="34">
        <v>3</v>
      </c>
      <c r="F25" s="34">
        <v>4</v>
      </c>
      <c r="G25" s="34">
        <v>5</v>
      </c>
      <c r="H25" s="34">
        <v>6</v>
      </c>
      <c r="I25" s="34">
        <v>7</v>
      </c>
      <c r="J25" s="34">
        <v>8</v>
      </c>
      <c r="K25" s="34">
        <v>9</v>
      </c>
      <c r="L25" s="34">
        <v>10</v>
      </c>
      <c r="M25" s="34">
        <v>11</v>
      </c>
      <c r="N25" s="34">
        <v>12</v>
      </c>
      <c r="O25" s="34">
        <v>13</v>
      </c>
      <c r="P25" s="34">
        <v>14</v>
      </c>
      <c r="Q25" s="34">
        <v>15</v>
      </c>
      <c r="R25" s="418">
        <v>16</v>
      </c>
      <c r="S25" s="34">
        <v>17</v>
      </c>
      <c r="T25" s="34">
        <v>18</v>
      </c>
      <c r="U25" s="34">
        <v>19</v>
      </c>
      <c r="V25" s="34">
        <v>20</v>
      </c>
      <c r="W25" s="34">
        <v>21</v>
      </c>
      <c r="X25" s="34">
        <v>22</v>
      </c>
      <c r="Y25" s="34">
        <v>23</v>
      </c>
      <c r="Z25" s="34">
        <v>24</v>
      </c>
      <c r="AA25" s="34">
        <v>25</v>
      </c>
      <c r="AB25" s="34">
        <v>26</v>
      </c>
      <c r="AC25" s="34">
        <v>27</v>
      </c>
      <c r="AD25" s="34">
        <v>28</v>
      </c>
      <c r="AE25" s="34">
        <v>29</v>
      </c>
      <c r="AF25" s="34">
        <v>30</v>
      </c>
      <c r="AG25" s="34">
        <v>31</v>
      </c>
      <c r="AH25" s="34">
        <v>32</v>
      </c>
      <c r="AI25" s="34">
        <v>33</v>
      </c>
      <c r="AJ25" s="34">
        <v>34</v>
      </c>
      <c r="AK25" s="34">
        <v>35</v>
      </c>
      <c r="AL25" s="34">
        <v>36</v>
      </c>
      <c r="AM25" s="34">
        <v>37</v>
      </c>
      <c r="AN25" s="34">
        <v>38</v>
      </c>
      <c r="AO25" s="34">
        <v>39</v>
      </c>
    </row>
    <row r="26" spans="2:51">
      <c r="B26" s="419" t="s">
        <v>5156</v>
      </c>
      <c r="C26" s="34">
        <f t="shared" ref="C26:C27" si="5">C21</f>
        <v>4</v>
      </c>
      <c r="D26" s="34">
        <f t="shared" ref="D26:AO26" si="6">C26+D21</f>
        <v>5</v>
      </c>
      <c r="E26" s="34">
        <f t="shared" si="6"/>
        <v>7</v>
      </c>
      <c r="F26" s="34">
        <f t="shared" si="6"/>
        <v>8</v>
      </c>
      <c r="G26" s="34">
        <f t="shared" si="6"/>
        <v>8</v>
      </c>
      <c r="H26" s="34">
        <f t="shared" si="6"/>
        <v>8</v>
      </c>
      <c r="I26" s="34">
        <f t="shared" si="6"/>
        <v>8</v>
      </c>
      <c r="J26" s="34">
        <f t="shared" si="6"/>
        <v>8</v>
      </c>
      <c r="K26" s="34">
        <f t="shared" si="6"/>
        <v>9</v>
      </c>
      <c r="L26" s="34">
        <f t="shared" si="6"/>
        <v>9</v>
      </c>
      <c r="M26" s="34">
        <f t="shared" si="6"/>
        <v>9</v>
      </c>
      <c r="N26" s="34">
        <f t="shared" si="6"/>
        <v>9</v>
      </c>
      <c r="O26" s="34">
        <f t="shared" si="6"/>
        <v>9</v>
      </c>
      <c r="P26" s="34">
        <f t="shared" si="6"/>
        <v>9</v>
      </c>
      <c r="Q26" s="34">
        <f t="shared" si="6"/>
        <v>10</v>
      </c>
      <c r="R26" s="418">
        <f t="shared" si="6"/>
        <v>15</v>
      </c>
      <c r="S26" s="418">
        <f t="shared" si="6"/>
        <v>15</v>
      </c>
      <c r="T26" s="418">
        <f t="shared" si="6"/>
        <v>15</v>
      </c>
      <c r="U26" s="418">
        <f t="shared" si="6"/>
        <v>15</v>
      </c>
      <c r="V26" s="418">
        <f t="shared" si="6"/>
        <v>15</v>
      </c>
      <c r="W26" s="418">
        <f t="shared" si="6"/>
        <v>15</v>
      </c>
      <c r="X26" s="418">
        <f t="shared" si="6"/>
        <v>15</v>
      </c>
      <c r="Y26" s="418">
        <f t="shared" si="6"/>
        <v>15</v>
      </c>
      <c r="Z26" s="418">
        <f t="shared" si="6"/>
        <v>15</v>
      </c>
      <c r="AA26" s="418">
        <f t="shared" si="6"/>
        <v>15</v>
      </c>
      <c r="AB26" s="418">
        <f t="shared" si="6"/>
        <v>15</v>
      </c>
      <c r="AC26" s="418">
        <f t="shared" si="6"/>
        <v>15</v>
      </c>
      <c r="AD26" s="418">
        <f t="shared" si="6"/>
        <v>15</v>
      </c>
      <c r="AE26" s="418">
        <f t="shared" si="6"/>
        <v>15</v>
      </c>
      <c r="AF26" s="418">
        <f t="shared" si="6"/>
        <v>15</v>
      </c>
      <c r="AG26" s="418">
        <f t="shared" si="6"/>
        <v>15</v>
      </c>
      <c r="AH26" s="418">
        <f t="shared" si="6"/>
        <v>15</v>
      </c>
      <c r="AI26" s="418">
        <f t="shared" si="6"/>
        <v>15</v>
      </c>
      <c r="AJ26" s="418">
        <f t="shared" si="6"/>
        <v>15</v>
      </c>
      <c r="AK26" s="418">
        <f t="shared" si="6"/>
        <v>15</v>
      </c>
      <c r="AL26" s="418">
        <f t="shared" si="6"/>
        <v>15</v>
      </c>
      <c r="AM26" s="418">
        <f t="shared" si="6"/>
        <v>15</v>
      </c>
      <c r="AN26" s="418">
        <f t="shared" si="6"/>
        <v>15</v>
      </c>
      <c r="AO26" s="418">
        <f t="shared" si="6"/>
        <v>15</v>
      </c>
    </row>
    <row r="27" spans="2:51">
      <c r="B27" s="419" t="s">
        <v>5157</v>
      </c>
      <c r="C27" s="34">
        <f t="shared" si="5"/>
        <v>6</v>
      </c>
      <c r="D27" s="34">
        <f t="shared" ref="D27:AO27" si="7">C27+D22</f>
        <v>7</v>
      </c>
      <c r="E27" s="34">
        <f t="shared" si="7"/>
        <v>9</v>
      </c>
      <c r="F27" s="34">
        <f t="shared" si="7"/>
        <v>11</v>
      </c>
      <c r="G27" s="34">
        <f t="shared" si="7"/>
        <v>13</v>
      </c>
      <c r="H27" s="34">
        <f t="shared" si="7"/>
        <v>13</v>
      </c>
      <c r="I27" s="34">
        <f t="shared" si="7"/>
        <v>13</v>
      </c>
      <c r="J27" s="34">
        <f t="shared" si="7"/>
        <v>13</v>
      </c>
      <c r="K27" s="34">
        <f t="shared" si="7"/>
        <v>15</v>
      </c>
      <c r="L27" s="34">
        <f t="shared" si="7"/>
        <v>15</v>
      </c>
      <c r="M27" s="34">
        <f t="shared" si="7"/>
        <v>15</v>
      </c>
      <c r="N27" s="34">
        <f t="shared" si="7"/>
        <v>15</v>
      </c>
      <c r="O27" s="34">
        <f t="shared" si="7"/>
        <v>15</v>
      </c>
      <c r="P27" s="34">
        <f t="shared" si="7"/>
        <v>15</v>
      </c>
      <c r="Q27" s="34">
        <f t="shared" si="7"/>
        <v>15</v>
      </c>
      <c r="R27" s="418">
        <f t="shared" si="7"/>
        <v>15</v>
      </c>
      <c r="S27" s="418">
        <f t="shared" si="7"/>
        <v>15</v>
      </c>
      <c r="T27" s="418">
        <f t="shared" si="7"/>
        <v>15</v>
      </c>
      <c r="U27" s="418">
        <f t="shared" si="7"/>
        <v>15</v>
      </c>
      <c r="V27" s="418">
        <f t="shared" si="7"/>
        <v>15</v>
      </c>
      <c r="W27" s="418">
        <f t="shared" si="7"/>
        <v>15</v>
      </c>
      <c r="X27" s="418">
        <f t="shared" si="7"/>
        <v>15</v>
      </c>
      <c r="Y27" s="418">
        <f t="shared" si="7"/>
        <v>15</v>
      </c>
      <c r="Z27" s="418">
        <f t="shared" si="7"/>
        <v>15</v>
      </c>
      <c r="AA27" s="418">
        <f t="shared" si="7"/>
        <v>15</v>
      </c>
      <c r="AB27" s="418">
        <f t="shared" si="7"/>
        <v>15</v>
      </c>
      <c r="AC27" s="418">
        <f t="shared" si="7"/>
        <v>15</v>
      </c>
      <c r="AD27" s="418">
        <f t="shared" si="7"/>
        <v>15</v>
      </c>
      <c r="AE27" s="418">
        <f t="shared" si="7"/>
        <v>15</v>
      </c>
      <c r="AF27" s="418">
        <f t="shared" si="7"/>
        <v>15</v>
      </c>
      <c r="AG27" s="418">
        <f t="shared" si="7"/>
        <v>15</v>
      </c>
      <c r="AH27" s="418">
        <f t="shared" si="7"/>
        <v>15</v>
      </c>
      <c r="AI27" s="418">
        <f t="shared" si="7"/>
        <v>15</v>
      </c>
      <c r="AJ27" s="418">
        <f t="shared" si="7"/>
        <v>15</v>
      </c>
      <c r="AK27" s="418">
        <f t="shared" si="7"/>
        <v>15</v>
      </c>
      <c r="AL27" s="418">
        <f t="shared" si="7"/>
        <v>15</v>
      </c>
      <c r="AM27" s="418">
        <f t="shared" si="7"/>
        <v>15</v>
      </c>
      <c r="AN27" s="418">
        <f t="shared" si="7"/>
        <v>15</v>
      </c>
      <c r="AO27" s="418">
        <f t="shared" si="7"/>
        <v>15</v>
      </c>
    </row>
    <row r="28" spans="2:51">
      <c r="B28" s="417"/>
      <c r="R28" s="420"/>
    </row>
    <row r="29" spans="2:51">
      <c r="B29" s="417"/>
      <c r="R29" s="420"/>
    </row>
    <row r="30" spans="2:51">
      <c r="B30" s="417"/>
      <c r="C30" s="34">
        <v>1</v>
      </c>
      <c r="D30" s="34">
        <v>2</v>
      </c>
      <c r="E30" s="34">
        <v>3</v>
      </c>
      <c r="F30" s="34">
        <v>4</v>
      </c>
      <c r="G30" s="34">
        <v>5</v>
      </c>
      <c r="H30" s="34">
        <v>6</v>
      </c>
      <c r="I30" s="34">
        <v>7</v>
      </c>
      <c r="J30" s="34">
        <v>8</v>
      </c>
      <c r="K30" s="34">
        <v>9</v>
      </c>
      <c r="L30" s="34">
        <v>10</v>
      </c>
      <c r="M30" s="34">
        <v>11</v>
      </c>
      <c r="N30" s="34">
        <v>12</v>
      </c>
      <c r="O30" s="34">
        <v>13</v>
      </c>
      <c r="P30" s="34">
        <v>14</v>
      </c>
      <c r="Q30" s="34">
        <v>15</v>
      </c>
      <c r="R30" s="418">
        <v>16</v>
      </c>
      <c r="S30" s="34">
        <v>17</v>
      </c>
      <c r="T30" s="34">
        <v>18</v>
      </c>
      <c r="U30" s="34">
        <v>19</v>
      </c>
      <c r="V30" s="34">
        <v>20</v>
      </c>
      <c r="W30" s="34">
        <v>21</v>
      </c>
      <c r="X30" s="34">
        <v>22</v>
      </c>
      <c r="Y30" s="34">
        <v>23</v>
      </c>
      <c r="Z30" s="34">
        <v>24</v>
      </c>
      <c r="AA30" s="34">
        <v>25</v>
      </c>
      <c r="AB30" s="34">
        <v>26</v>
      </c>
      <c r="AC30" s="34">
        <v>27</v>
      </c>
      <c r="AD30" s="34">
        <v>28</v>
      </c>
      <c r="AE30" s="34">
        <v>29</v>
      </c>
      <c r="AF30" s="34">
        <v>30</v>
      </c>
      <c r="AG30" s="34">
        <v>31</v>
      </c>
      <c r="AH30" s="34">
        <v>32</v>
      </c>
      <c r="AI30" s="34">
        <v>33</v>
      </c>
      <c r="AJ30" s="34">
        <v>34</v>
      </c>
      <c r="AK30" s="34">
        <v>35</v>
      </c>
      <c r="AL30" s="34">
        <v>36</v>
      </c>
      <c r="AM30" s="34">
        <v>37</v>
      </c>
      <c r="AN30" s="34">
        <v>38</v>
      </c>
      <c r="AO30" s="34">
        <v>39</v>
      </c>
    </row>
    <row r="31" spans="2:51">
      <c r="B31" s="421" t="s">
        <v>5156</v>
      </c>
      <c r="C31" s="98">
        <f t="shared" ref="C31:AO31" si="8">C26/110</f>
        <v>3.6363636363636362E-2</v>
      </c>
      <c r="D31" s="98">
        <f t="shared" si="8"/>
        <v>4.5454545454545456E-2</v>
      </c>
      <c r="E31" s="98">
        <f t="shared" si="8"/>
        <v>6.363636363636363E-2</v>
      </c>
      <c r="F31" s="98">
        <f t="shared" si="8"/>
        <v>7.2727272727272724E-2</v>
      </c>
      <c r="G31" s="98">
        <f t="shared" si="8"/>
        <v>7.2727272727272724E-2</v>
      </c>
      <c r="H31" s="98">
        <f t="shared" si="8"/>
        <v>7.2727272727272724E-2</v>
      </c>
      <c r="I31" s="98">
        <f t="shared" si="8"/>
        <v>7.2727272727272724E-2</v>
      </c>
      <c r="J31" s="98">
        <f t="shared" si="8"/>
        <v>7.2727272727272724E-2</v>
      </c>
      <c r="K31" s="98">
        <f t="shared" si="8"/>
        <v>8.1818181818181818E-2</v>
      </c>
      <c r="L31" s="98">
        <f t="shared" si="8"/>
        <v>8.1818181818181818E-2</v>
      </c>
      <c r="M31" s="98">
        <f t="shared" si="8"/>
        <v>8.1818181818181818E-2</v>
      </c>
      <c r="N31" s="98">
        <f t="shared" si="8"/>
        <v>8.1818181818181818E-2</v>
      </c>
      <c r="O31" s="98">
        <f t="shared" si="8"/>
        <v>8.1818181818181818E-2</v>
      </c>
      <c r="P31" s="98">
        <f t="shared" si="8"/>
        <v>8.1818181818181818E-2</v>
      </c>
      <c r="Q31" s="98">
        <f t="shared" si="8"/>
        <v>9.0909090909090912E-2</v>
      </c>
      <c r="R31" s="98">
        <f t="shared" si="8"/>
        <v>0.13636363636363635</v>
      </c>
      <c r="S31" s="98">
        <f t="shared" si="8"/>
        <v>0.13636363636363635</v>
      </c>
      <c r="T31" s="98">
        <f t="shared" si="8"/>
        <v>0.13636363636363635</v>
      </c>
      <c r="U31" s="98">
        <f t="shared" si="8"/>
        <v>0.13636363636363635</v>
      </c>
      <c r="V31" s="98">
        <f t="shared" si="8"/>
        <v>0.13636363636363635</v>
      </c>
      <c r="W31" s="98">
        <f t="shared" si="8"/>
        <v>0.13636363636363635</v>
      </c>
      <c r="X31" s="98">
        <f t="shared" si="8"/>
        <v>0.13636363636363635</v>
      </c>
      <c r="Y31" s="98">
        <f t="shared" si="8"/>
        <v>0.13636363636363635</v>
      </c>
      <c r="Z31" s="98">
        <f t="shared" si="8"/>
        <v>0.13636363636363635</v>
      </c>
      <c r="AA31" s="98">
        <f t="shared" si="8"/>
        <v>0.13636363636363635</v>
      </c>
      <c r="AB31" s="98">
        <f t="shared" si="8"/>
        <v>0.13636363636363635</v>
      </c>
      <c r="AC31" s="98">
        <f t="shared" si="8"/>
        <v>0.13636363636363635</v>
      </c>
      <c r="AD31" s="98">
        <f t="shared" si="8"/>
        <v>0.13636363636363635</v>
      </c>
      <c r="AE31" s="98">
        <f t="shared" si="8"/>
        <v>0.13636363636363635</v>
      </c>
      <c r="AF31" s="98">
        <f t="shared" si="8"/>
        <v>0.13636363636363635</v>
      </c>
      <c r="AG31" s="98">
        <f t="shared" si="8"/>
        <v>0.13636363636363635</v>
      </c>
      <c r="AH31" s="98">
        <f t="shared" si="8"/>
        <v>0.13636363636363635</v>
      </c>
      <c r="AI31" s="98">
        <f t="shared" si="8"/>
        <v>0.13636363636363635</v>
      </c>
      <c r="AJ31" s="98">
        <f t="shared" si="8"/>
        <v>0.13636363636363635</v>
      </c>
      <c r="AK31" s="98">
        <f t="shared" si="8"/>
        <v>0.13636363636363635</v>
      </c>
      <c r="AL31" s="98">
        <f t="shared" si="8"/>
        <v>0.13636363636363635</v>
      </c>
      <c r="AM31" s="98">
        <f t="shared" si="8"/>
        <v>0.13636363636363635</v>
      </c>
      <c r="AN31" s="98">
        <f t="shared" si="8"/>
        <v>0.13636363636363635</v>
      </c>
      <c r="AO31" s="98">
        <f t="shared" si="8"/>
        <v>0.13636363636363635</v>
      </c>
    </row>
    <row r="32" spans="2:51">
      <c r="B32" s="423" t="s">
        <v>5157</v>
      </c>
      <c r="C32" s="424">
        <f t="shared" ref="C32:AO32" si="9">C27/110</f>
        <v>5.4545454545454543E-2</v>
      </c>
      <c r="D32" s="424">
        <f t="shared" si="9"/>
        <v>6.363636363636363E-2</v>
      </c>
      <c r="E32" s="424">
        <f t="shared" si="9"/>
        <v>8.1818181818181818E-2</v>
      </c>
      <c r="F32" s="424">
        <f t="shared" si="9"/>
        <v>0.1</v>
      </c>
      <c r="G32" s="424">
        <f t="shared" si="9"/>
        <v>0.11818181818181818</v>
      </c>
      <c r="H32" s="424">
        <f t="shared" si="9"/>
        <v>0.11818181818181818</v>
      </c>
      <c r="I32" s="424">
        <f t="shared" si="9"/>
        <v>0.11818181818181818</v>
      </c>
      <c r="J32" s="424">
        <f t="shared" si="9"/>
        <v>0.11818181818181818</v>
      </c>
      <c r="K32" s="424">
        <f t="shared" si="9"/>
        <v>0.13636363636363635</v>
      </c>
      <c r="L32" s="424">
        <f t="shared" si="9"/>
        <v>0.13636363636363635</v>
      </c>
      <c r="M32" s="424">
        <f t="shared" si="9"/>
        <v>0.13636363636363635</v>
      </c>
      <c r="N32" s="424">
        <f t="shared" si="9"/>
        <v>0.13636363636363635</v>
      </c>
      <c r="O32" s="424">
        <f t="shared" si="9"/>
        <v>0.13636363636363635</v>
      </c>
      <c r="P32" s="424">
        <f t="shared" si="9"/>
        <v>0.13636363636363635</v>
      </c>
      <c r="Q32" s="424">
        <f t="shared" si="9"/>
        <v>0.13636363636363635</v>
      </c>
      <c r="R32" s="424">
        <f t="shared" si="9"/>
        <v>0.13636363636363635</v>
      </c>
      <c r="S32" s="424">
        <f t="shared" si="9"/>
        <v>0.13636363636363635</v>
      </c>
      <c r="T32" s="424">
        <f t="shared" si="9"/>
        <v>0.13636363636363635</v>
      </c>
      <c r="U32" s="424">
        <f t="shared" si="9"/>
        <v>0.13636363636363635</v>
      </c>
      <c r="V32" s="424">
        <f t="shared" si="9"/>
        <v>0.13636363636363635</v>
      </c>
      <c r="W32" s="424">
        <f t="shared" si="9"/>
        <v>0.13636363636363635</v>
      </c>
      <c r="X32" s="424">
        <f t="shared" si="9"/>
        <v>0.13636363636363635</v>
      </c>
      <c r="Y32" s="424">
        <f t="shared" si="9"/>
        <v>0.13636363636363635</v>
      </c>
      <c r="Z32" s="424">
        <f t="shared" si="9"/>
        <v>0.13636363636363635</v>
      </c>
      <c r="AA32" s="424">
        <f t="shared" si="9"/>
        <v>0.13636363636363635</v>
      </c>
      <c r="AB32" s="424">
        <f t="shared" si="9"/>
        <v>0.13636363636363635</v>
      </c>
      <c r="AC32" s="424">
        <f t="shared" si="9"/>
        <v>0.13636363636363635</v>
      </c>
      <c r="AD32" s="424">
        <f t="shared" si="9"/>
        <v>0.13636363636363635</v>
      </c>
      <c r="AE32" s="424">
        <f t="shared" si="9"/>
        <v>0.13636363636363635</v>
      </c>
      <c r="AF32" s="424">
        <f t="shared" si="9"/>
        <v>0.13636363636363635</v>
      </c>
      <c r="AG32" s="424">
        <f t="shared" si="9"/>
        <v>0.13636363636363635</v>
      </c>
      <c r="AH32" s="424">
        <f t="shared" si="9"/>
        <v>0.13636363636363635</v>
      </c>
      <c r="AI32" s="424">
        <f t="shared" si="9"/>
        <v>0.13636363636363635</v>
      </c>
      <c r="AJ32" s="424">
        <f t="shared" si="9"/>
        <v>0.13636363636363635</v>
      </c>
      <c r="AK32" s="424">
        <f t="shared" si="9"/>
        <v>0.13636363636363635</v>
      </c>
      <c r="AL32" s="424">
        <f t="shared" si="9"/>
        <v>0.13636363636363635</v>
      </c>
      <c r="AM32" s="424">
        <f t="shared" si="9"/>
        <v>0.13636363636363635</v>
      </c>
      <c r="AN32" s="424">
        <f t="shared" si="9"/>
        <v>0.13636363636363635</v>
      </c>
      <c r="AO32" s="424">
        <f t="shared" si="9"/>
        <v>0.13636363636363635</v>
      </c>
    </row>
    <row r="35" spans="2:41">
      <c r="B35" s="414" t="s">
        <v>4678</v>
      </c>
      <c r="C35" s="415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6"/>
    </row>
    <row r="36" spans="2:41">
      <c r="B36" s="417"/>
      <c r="C36" s="34">
        <v>1</v>
      </c>
      <c r="D36" s="34">
        <v>2</v>
      </c>
      <c r="E36" s="34">
        <v>3</v>
      </c>
      <c r="F36" s="34">
        <v>4</v>
      </c>
      <c r="G36" s="34">
        <v>5</v>
      </c>
      <c r="H36" s="34">
        <v>6</v>
      </c>
      <c r="I36" s="34">
        <v>7</v>
      </c>
      <c r="J36" s="34">
        <v>8</v>
      </c>
      <c r="K36" s="34">
        <v>9</v>
      </c>
      <c r="L36" s="34">
        <v>10</v>
      </c>
      <c r="M36" s="34">
        <v>11</v>
      </c>
      <c r="N36" s="34">
        <v>12</v>
      </c>
      <c r="O36" s="34">
        <v>13</v>
      </c>
      <c r="P36" s="34">
        <v>14</v>
      </c>
      <c r="Q36" s="34">
        <v>15</v>
      </c>
      <c r="R36" s="418">
        <v>16</v>
      </c>
      <c r="S36" s="34">
        <v>17</v>
      </c>
      <c r="T36" s="34">
        <v>18</v>
      </c>
      <c r="U36" s="34">
        <v>19</v>
      </c>
      <c r="V36" s="34">
        <v>20</v>
      </c>
      <c r="W36" s="34">
        <v>21</v>
      </c>
      <c r="X36" s="34">
        <v>22</v>
      </c>
      <c r="Y36" s="34">
        <v>23</v>
      </c>
      <c r="Z36" s="34">
        <v>24</v>
      </c>
      <c r="AA36" s="34">
        <v>25</v>
      </c>
      <c r="AB36" s="34">
        <v>26</v>
      </c>
      <c r="AC36" s="34">
        <v>27</v>
      </c>
      <c r="AD36" s="34">
        <v>28</v>
      </c>
      <c r="AE36" s="34">
        <v>29</v>
      </c>
      <c r="AF36" s="34">
        <v>30</v>
      </c>
      <c r="AG36" s="34">
        <v>31</v>
      </c>
      <c r="AH36" s="34">
        <v>32</v>
      </c>
      <c r="AI36" s="34">
        <v>33</v>
      </c>
      <c r="AJ36" s="34">
        <v>34</v>
      </c>
      <c r="AK36" s="34">
        <v>35</v>
      </c>
      <c r="AL36" s="34">
        <v>36</v>
      </c>
      <c r="AM36" s="34">
        <v>37</v>
      </c>
      <c r="AN36" s="34">
        <v>38</v>
      </c>
      <c r="AO36" s="34">
        <v>39</v>
      </c>
    </row>
    <row r="37" spans="2:41">
      <c r="B37" s="419" t="s">
        <v>5156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1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418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1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1</v>
      </c>
      <c r="AM37" s="34">
        <v>0</v>
      </c>
      <c r="AN37" s="34">
        <v>0</v>
      </c>
      <c r="AO37" s="34">
        <v>0</v>
      </c>
    </row>
    <row r="38" spans="2:41">
      <c r="B38" s="419" t="s">
        <v>5157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418">
        <v>0</v>
      </c>
      <c r="S38" s="34">
        <v>0</v>
      </c>
      <c r="T38" s="34">
        <v>0</v>
      </c>
      <c r="U38" s="34">
        <v>1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1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0</v>
      </c>
      <c r="AI38" s="34">
        <v>0</v>
      </c>
      <c r="AJ38" s="34">
        <v>0</v>
      </c>
      <c r="AK38" s="34">
        <v>0</v>
      </c>
      <c r="AL38" s="34">
        <v>1</v>
      </c>
      <c r="AM38" s="34">
        <v>0</v>
      </c>
      <c r="AN38" s="34">
        <v>0</v>
      </c>
      <c r="AO38" s="34">
        <v>0</v>
      </c>
    </row>
    <row r="39" spans="2:41">
      <c r="B39" s="417"/>
      <c r="R39" s="420"/>
    </row>
    <row r="40" spans="2:41">
      <c r="B40" s="417"/>
      <c r="R40" s="420"/>
    </row>
    <row r="41" spans="2:41">
      <c r="B41" s="417"/>
      <c r="C41" s="34">
        <v>1</v>
      </c>
      <c r="D41" s="34">
        <v>2</v>
      </c>
      <c r="E41" s="34">
        <v>3</v>
      </c>
      <c r="F41" s="34">
        <v>4</v>
      </c>
      <c r="G41" s="34">
        <v>5</v>
      </c>
      <c r="H41" s="34">
        <v>6</v>
      </c>
      <c r="I41" s="34">
        <v>7</v>
      </c>
      <c r="J41" s="34">
        <v>8</v>
      </c>
      <c r="K41" s="34">
        <v>9</v>
      </c>
      <c r="L41" s="34">
        <v>10</v>
      </c>
      <c r="M41" s="34">
        <v>11</v>
      </c>
      <c r="N41" s="34">
        <v>12</v>
      </c>
      <c r="O41" s="34">
        <v>13</v>
      </c>
      <c r="P41" s="34">
        <v>14</v>
      </c>
      <c r="Q41" s="34">
        <v>15</v>
      </c>
      <c r="R41" s="418">
        <v>16</v>
      </c>
      <c r="S41" s="34">
        <v>17</v>
      </c>
      <c r="T41" s="34">
        <v>18</v>
      </c>
      <c r="U41" s="34">
        <v>19</v>
      </c>
      <c r="V41" s="34">
        <v>20</v>
      </c>
      <c r="W41" s="34">
        <v>21</v>
      </c>
      <c r="X41" s="34">
        <v>22</v>
      </c>
      <c r="Y41" s="34">
        <v>23</v>
      </c>
      <c r="Z41" s="34">
        <v>24</v>
      </c>
      <c r="AA41" s="34">
        <v>25</v>
      </c>
      <c r="AB41" s="34">
        <v>26</v>
      </c>
      <c r="AC41" s="34">
        <v>27</v>
      </c>
      <c r="AD41" s="34">
        <v>28</v>
      </c>
      <c r="AE41" s="34">
        <v>29</v>
      </c>
      <c r="AF41" s="34">
        <v>30</v>
      </c>
      <c r="AG41" s="34">
        <v>31</v>
      </c>
      <c r="AH41" s="34">
        <v>32</v>
      </c>
      <c r="AI41" s="34">
        <v>33</v>
      </c>
      <c r="AJ41" s="34">
        <v>34</v>
      </c>
      <c r="AK41" s="34">
        <v>35</v>
      </c>
      <c r="AL41" s="34">
        <v>36</v>
      </c>
      <c r="AM41" s="34">
        <v>37</v>
      </c>
      <c r="AN41" s="34">
        <v>38</v>
      </c>
      <c r="AO41" s="34">
        <v>39</v>
      </c>
    </row>
    <row r="42" spans="2:41">
      <c r="B42" s="419" t="s">
        <v>5156</v>
      </c>
      <c r="C42" s="34">
        <f t="shared" ref="C42:C43" si="10">C37</f>
        <v>0</v>
      </c>
      <c r="D42" s="34">
        <f t="shared" ref="D42:AO42" si="11">C42+D37</f>
        <v>0</v>
      </c>
      <c r="E42" s="34">
        <f t="shared" si="11"/>
        <v>0</v>
      </c>
      <c r="F42" s="34">
        <f t="shared" si="11"/>
        <v>0</v>
      </c>
      <c r="G42" s="34">
        <f t="shared" si="11"/>
        <v>0</v>
      </c>
      <c r="H42" s="34">
        <f t="shared" si="11"/>
        <v>0</v>
      </c>
      <c r="I42" s="34">
        <f t="shared" si="11"/>
        <v>0</v>
      </c>
      <c r="J42" s="34">
        <f t="shared" si="11"/>
        <v>0</v>
      </c>
      <c r="K42" s="34">
        <f t="shared" si="11"/>
        <v>1</v>
      </c>
      <c r="L42" s="34">
        <f t="shared" si="11"/>
        <v>1</v>
      </c>
      <c r="M42" s="34">
        <f t="shared" si="11"/>
        <v>1</v>
      </c>
      <c r="N42" s="34">
        <f t="shared" si="11"/>
        <v>1</v>
      </c>
      <c r="O42" s="34">
        <f t="shared" si="11"/>
        <v>1</v>
      </c>
      <c r="P42" s="34">
        <f t="shared" si="11"/>
        <v>1</v>
      </c>
      <c r="Q42" s="34">
        <f t="shared" si="11"/>
        <v>1</v>
      </c>
      <c r="R42" s="418">
        <f t="shared" si="11"/>
        <v>1</v>
      </c>
      <c r="S42" s="418">
        <f t="shared" si="11"/>
        <v>1</v>
      </c>
      <c r="T42" s="418">
        <f t="shared" si="11"/>
        <v>1</v>
      </c>
      <c r="U42" s="418">
        <f t="shared" si="11"/>
        <v>1</v>
      </c>
      <c r="V42" s="418">
        <f t="shared" si="11"/>
        <v>1</v>
      </c>
      <c r="W42" s="418">
        <f t="shared" si="11"/>
        <v>1</v>
      </c>
      <c r="X42" s="418">
        <f t="shared" si="11"/>
        <v>1</v>
      </c>
      <c r="Y42" s="418">
        <f t="shared" si="11"/>
        <v>1</v>
      </c>
      <c r="Z42" s="418">
        <f t="shared" si="11"/>
        <v>1</v>
      </c>
      <c r="AA42" s="418">
        <f t="shared" si="11"/>
        <v>2</v>
      </c>
      <c r="AB42" s="418">
        <f t="shared" si="11"/>
        <v>2</v>
      </c>
      <c r="AC42" s="418">
        <f t="shared" si="11"/>
        <v>2</v>
      </c>
      <c r="AD42" s="418">
        <f t="shared" si="11"/>
        <v>2</v>
      </c>
      <c r="AE42" s="418">
        <f t="shared" si="11"/>
        <v>2</v>
      </c>
      <c r="AF42" s="418">
        <f t="shared" si="11"/>
        <v>2</v>
      </c>
      <c r="AG42" s="418">
        <f t="shared" si="11"/>
        <v>2</v>
      </c>
      <c r="AH42" s="418">
        <f t="shared" si="11"/>
        <v>2</v>
      </c>
      <c r="AI42" s="418">
        <f t="shared" si="11"/>
        <v>2</v>
      </c>
      <c r="AJ42" s="418">
        <f t="shared" si="11"/>
        <v>2</v>
      </c>
      <c r="AK42" s="418">
        <f t="shared" si="11"/>
        <v>2</v>
      </c>
      <c r="AL42" s="418">
        <f t="shared" si="11"/>
        <v>3</v>
      </c>
      <c r="AM42" s="418">
        <f t="shared" si="11"/>
        <v>3</v>
      </c>
      <c r="AN42" s="418">
        <f t="shared" si="11"/>
        <v>3</v>
      </c>
      <c r="AO42" s="418">
        <f t="shared" si="11"/>
        <v>3</v>
      </c>
    </row>
    <row r="43" spans="2:41">
      <c r="B43" s="419" t="s">
        <v>5157</v>
      </c>
      <c r="C43" s="34">
        <f t="shared" si="10"/>
        <v>0</v>
      </c>
      <c r="D43" s="34">
        <f t="shared" ref="D43:AO43" si="12">C43+D38</f>
        <v>0</v>
      </c>
      <c r="E43" s="34">
        <f t="shared" si="12"/>
        <v>0</v>
      </c>
      <c r="F43" s="34">
        <f t="shared" si="12"/>
        <v>0</v>
      </c>
      <c r="G43" s="34">
        <f t="shared" si="12"/>
        <v>0</v>
      </c>
      <c r="H43" s="34">
        <f t="shared" si="12"/>
        <v>0</v>
      </c>
      <c r="I43" s="34">
        <f t="shared" si="12"/>
        <v>0</v>
      </c>
      <c r="J43" s="34">
        <f t="shared" si="12"/>
        <v>0</v>
      </c>
      <c r="K43" s="34">
        <f t="shared" si="12"/>
        <v>0</v>
      </c>
      <c r="L43" s="34">
        <f t="shared" si="12"/>
        <v>0</v>
      </c>
      <c r="M43" s="34">
        <f t="shared" si="12"/>
        <v>0</v>
      </c>
      <c r="N43" s="34">
        <f t="shared" si="12"/>
        <v>0</v>
      </c>
      <c r="O43" s="34">
        <f t="shared" si="12"/>
        <v>0</v>
      </c>
      <c r="P43" s="34">
        <f t="shared" si="12"/>
        <v>0</v>
      </c>
      <c r="Q43" s="34">
        <f t="shared" si="12"/>
        <v>0</v>
      </c>
      <c r="R43" s="418">
        <f t="shared" si="12"/>
        <v>0</v>
      </c>
      <c r="S43" s="418">
        <f t="shared" si="12"/>
        <v>0</v>
      </c>
      <c r="T43" s="418">
        <f t="shared" si="12"/>
        <v>0</v>
      </c>
      <c r="U43" s="418">
        <f t="shared" si="12"/>
        <v>1</v>
      </c>
      <c r="V43" s="418">
        <f t="shared" si="12"/>
        <v>1</v>
      </c>
      <c r="W43" s="418">
        <f t="shared" si="12"/>
        <v>1</v>
      </c>
      <c r="X43" s="418">
        <f t="shared" si="12"/>
        <v>1</v>
      </c>
      <c r="Y43" s="418">
        <f t="shared" si="12"/>
        <v>1</v>
      </c>
      <c r="Z43" s="418">
        <f t="shared" si="12"/>
        <v>1</v>
      </c>
      <c r="AA43" s="418">
        <f t="shared" si="12"/>
        <v>2</v>
      </c>
      <c r="AB43" s="418">
        <f t="shared" si="12"/>
        <v>2</v>
      </c>
      <c r="AC43" s="418">
        <f t="shared" si="12"/>
        <v>2</v>
      </c>
      <c r="AD43" s="418">
        <f t="shared" si="12"/>
        <v>2</v>
      </c>
      <c r="AE43" s="418">
        <f t="shared" si="12"/>
        <v>2</v>
      </c>
      <c r="AF43" s="418">
        <f t="shared" si="12"/>
        <v>2</v>
      </c>
      <c r="AG43" s="418">
        <f t="shared" si="12"/>
        <v>2</v>
      </c>
      <c r="AH43" s="418">
        <f t="shared" si="12"/>
        <v>2</v>
      </c>
      <c r="AI43" s="418">
        <f t="shared" si="12"/>
        <v>2</v>
      </c>
      <c r="AJ43" s="418">
        <f t="shared" si="12"/>
        <v>2</v>
      </c>
      <c r="AK43" s="418">
        <f t="shared" si="12"/>
        <v>2</v>
      </c>
      <c r="AL43" s="418">
        <f t="shared" si="12"/>
        <v>3</v>
      </c>
      <c r="AM43" s="418">
        <f t="shared" si="12"/>
        <v>3</v>
      </c>
      <c r="AN43" s="418">
        <f t="shared" si="12"/>
        <v>3</v>
      </c>
      <c r="AO43" s="418">
        <f t="shared" si="12"/>
        <v>3</v>
      </c>
    </row>
    <row r="44" spans="2:41">
      <c r="B44" s="417"/>
      <c r="R44" s="420"/>
    </row>
    <row r="45" spans="2:41">
      <c r="B45" s="417"/>
      <c r="R45" s="420"/>
    </row>
    <row r="46" spans="2:41">
      <c r="B46" s="417"/>
      <c r="C46" s="34">
        <v>1</v>
      </c>
      <c r="D46" s="34">
        <v>2</v>
      </c>
      <c r="E46" s="34">
        <v>3</v>
      </c>
      <c r="F46" s="34">
        <v>4</v>
      </c>
      <c r="G46" s="34">
        <v>5</v>
      </c>
      <c r="H46" s="34">
        <v>6</v>
      </c>
      <c r="I46" s="34">
        <v>7</v>
      </c>
      <c r="J46" s="34">
        <v>8</v>
      </c>
      <c r="K46" s="34">
        <v>9</v>
      </c>
      <c r="L46" s="34">
        <v>10</v>
      </c>
      <c r="M46" s="34">
        <v>11</v>
      </c>
      <c r="N46" s="34">
        <v>12</v>
      </c>
      <c r="O46" s="34">
        <v>13</v>
      </c>
      <c r="P46" s="34">
        <v>14</v>
      </c>
      <c r="Q46" s="34">
        <v>15</v>
      </c>
      <c r="R46" s="418">
        <v>16</v>
      </c>
      <c r="S46" s="34">
        <v>17</v>
      </c>
      <c r="T46" s="34">
        <v>18</v>
      </c>
      <c r="U46" s="34">
        <v>19</v>
      </c>
      <c r="V46" s="34">
        <v>20</v>
      </c>
      <c r="W46" s="34">
        <v>21</v>
      </c>
      <c r="X46" s="34">
        <v>22</v>
      </c>
      <c r="Y46" s="34">
        <v>23</v>
      </c>
      <c r="Z46" s="34">
        <v>24</v>
      </c>
      <c r="AA46" s="34">
        <v>25</v>
      </c>
      <c r="AB46" s="34">
        <v>26</v>
      </c>
      <c r="AC46" s="34">
        <v>27</v>
      </c>
      <c r="AD46" s="34">
        <v>28</v>
      </c>
      <c r="AE46" s="34">
        <v>29</v>
      </c>
      <c r="AF46" s="34">
        <v>30</v>
      </c>
      <c r="AG46" s="34">
        <v>31</v>
      </c>
      <c r="AH46" s="34">
        <v>32</v>
      </c>
      <c r="AI46" s="34">
        <v>33</v>
      </c>
      <c r="AJ46" s="34">
        <v>34</v>
      </c>
      <c r="AK46" s="34">
        <v>35</v>
      </c>
      <c r="AL46" s="34">
        <v>36</v>
      </c>
      <c r="AM46" s="34">
        <v>37</v>
      </c>
      <c r="AN46" s="34">
        <v>38</v>
      </c>
      <c r="AO46" s="34">
        <v>39</v>
      </c>
    </row>
    <row r="47" spans="2:41">
      <c r="B47" s="421" t="s">
        <v>5156</v>
      </c>
      <c r="C47" s="98">
        <f t="shared" ref="C47:AO47" si="13">C42/110</f>
        <v>0</v>
      </c>
      <c r="D47" s="98">
        <f t="shared" si="13"/>
        <v>0</v>
      </c>
      <c r="E47" s="98">
        <f t="shared" si="13"/>
        <v>0</v>
      </c>
      <c r="F47" s="98">
        <f t="shared" si="13"/>
        <v>0</v>
      </c>
      <c r="G47" s="98">
        <f t="shared" si="13"/>
        <v>0</v>
      </c>
      <c r="H47" s="98">
        <f t="shared" si="13"/>
        <v>0</v>
      </c>
      <c r="I47" s="98">
        <f t="shared" si="13"/>
        <v>0</v>
      </c>
      <c r="J47" s="98">
        <f t="shared" si="13"/>
        <v>0</v>
      </c>
      <c r="K47" s="98">
        <f t="shared" si="13"/>
        <v>9.0909090909090905E-3</v>
      </c>
      <c r="L47" s="98">
        <f t="shared" si="13"/>
        <v>9.0909090909090905E-3</v>
      </c>
      <c r="M47" s="98">
        <f t="shared" si="13"/>
        <v>9.0909090909090905E-3</v>
      </c>
      <c r="N47" s="98">
        <f t="shared" si="13"/>
        <v>9.0909090909090905E-3</v>
      </c>
      <c r="O47" s="98">
        <f t="shared" si="13"/>
        <v>9.0909090909090905E-3</v>
      </c>
      <c r="P47" s="98">
        <f t="shared" si="13"/>
        <v>9.0909090909090905E-3</v>
      </c>
      <c r="Q47" s="98">
        <f t="shared" si="13"/>
        <v>9.0909090909090905E-3</v>
      </c>
      <c r="R47" s="98">
        <f t="shared" si="13"/>
        <v>9.0909090909090905E-3</v>
      </c>
      <c r="S47" s="98">
        <f t="shared" si="13"/>
        <v>9.0909090909090905E-3</v>
      </c>
      <c r="T47" s="98">
        <f t="shared" si="13"/>
        <v>9.0909090909090905E-3</v>
      </c>
      <c r="U47" s="98">
        <f t="shared" si="13"/>
        <v>9.0909090909090905E-3</v>
      </c>
      <c r="V47" s="98">
        <f t="shared" si="13"/>
        <v>9.0909090909090905E-3</v>
      </c>
      <c r="W47" s="98">
        <f t="shared" si="13"/>
        <v>9.0909090909090905E-3</v>
      </c>
      <c r="X47" s="98">
        <f t="shared" si="13"/>
        <v>9.0909090909090905E-3</v>
      </c>
      <c r="Y47" s="98">
        <f t="shared" si="13"/>
        <v>9.0909090909090905E-3</v>
      </c>
      <c r="Z47" s="98">
        <f t="shared" si="13"/>
        <v>9.0909090909090905E-3</v>
      </c>
      <c r="AA47" s="98">
        <f t="shared" si="13"/>
        <v>1.8181818181818181E-2</v>
      </c>
      <c r="AB47" s="98">
        <f t="shared" si="13"/>
        <v>1.8181818181818181E-2</v>
      </c>
      <c r="AC47" s="98">
        <f t="shared" si="13"/>
        <v>1.8181818181818181E-2</v>
      </c>
      <c r="AD47" s="98">
        <f t="shared" si="13"/>
        <v>1.8181818181818181E-2</v>
      </c>
      <c r="AE47" s="98">
        <f t="shared" si="13"/>
        <v>1.8181818181818181E-2</v>
      </c>
      <c r="AF47" s="98">
        <f t="shared" si="13"/>
        <v>1.8181818181818181E-2</v>
      </c>
      <c r="AG47" s="98">
        <f t="shared" si="13"/>
        <v>1.8181818181818181E-2</v>
      </c>
      <c r="AH47" s="98">
        <f t="shared" si="13"/>
        <v>1.8181818181818181E-2</v>
      </c>
      <c r="AI47" s="98">
        <f t="shared" si="13"/>
        <v>1.8181818181818181E-2</v>
      </c>
      <c r="AJ47" s="98">
        <f t="shared" si="13"/>
        <v>1.8181818181818181E-2</v>
      </c>
      <c r="AK47" s="98">
        <f t="shared" si="13"/>
        <v>1.8181818181818181E-2</v>
      </c>
      <c r="AL47" s="98">
        <f t="shared" si="13"/>
        <v>2.7272727272727271E-2</v>
      </c>
      <c r="AM47" s="98">
        <f t="shared" si="13"/>
        <v>2.7272727272727271E-2</v>
      </c>
      <c r="AN47" s="98">
        <f t="shared" si="13"/>
        <v>2.7272727272727271E-2</v>
      </c>
      <c r="AO47" s="98">
        <f t="shared" si="13"/>
        <v>2.7272727272727271E-2</v>
      </c>
    </row>
    <row r="48" spans="2:41">
      <c r="B48" s="423" t="s">
        <v>5157</v>
      </c>
      <c r="C48" s="424">
        <f t="shared" ref="C48:AO48" si="14">C43/110</f>
        <v>0</v>
      </c>
      <c r="D48" s="424">
        <f t="shared" si="14"/>
        <v>0</v>
      </c>
      <c r="E48" s="424">
        <f t="shared" si="14"/>
        <v>0</v>
      </c>
      <c r="F48" s="424">
        <f t="shared" si="14"/>
        <v>0</v>
      </c>
      <c r="G48" s="424">
        <f t="shared" si="14"/>
        <v>0</v>
      </c>
      <c r="H48" s="424">
        <f t="shared" si="14"/>
        <v>0</v>
      </c>
      <c r="I48" s="424">
        <f t="shared" si="14"/>
        <v>0</v>
      </c>
      <c r="J48" s="424">
        <f t="shared" si="14"/>
        <v>0</v>
      </c>
      <c r="K48" s="424">
        <f t="shared" si="14"/>
        <v>0</v>
      </c>
      <c r="L48" s="424">
        <f t="shared" si="14"/>
        <v>0</v>
      </c>
      <c r="M48" s="424">
        <f t="shared" si="14"/>
        <v>0</v>
      </c>
      <c r="N48" s="424">
        <f t="shared" si="14"/>
        <v>0</v>
      </c>
      <c r="O48" s="424">
        <f t="shared" si="14"/>
        <v>0</v>
      </c>
      <c r="P48" s="424">
        <f t="shared" si="14"/>
        <v>0</v>
      </c>
      <c r="Q48" s="424">
        <f t="shared" si="14"/>
        <v>0</v>
      </c>
      <c r="R48" s="424">
        <f t="shared" si="14"/>
        <v>0</v>
      </c>
      <c r="S48" s="424">
        <f t="shared" si="14"/>
        <v>0</v>
      </c>
      <c r="T48" s="424">
        <f t="shared" si="14"/>
        <v>0</v>
      </c>
      <c r="U48" s="424">
        <f t="shared" si="14"/>
        <v>9.0909090909090905E-3</v>
      </c>
      <c r="V48" s="424">
        <f t="shared" si="14"/>
        <v>9.0909090909090905E-3</v>
      </c>
      <c r="W48" s="424">
        <f t="shared" si="14"/>
        <v>9.0909090909090905E-3</v>
      </c>
      <c r="X48" s="424">
        <f t="shared" si="14"/>
        <v>9.0909090909090905E-3</v>
      </c>
      <c r="Y48" s="424">
        <f t="shared" si="14"/>
        <v>9.0909090909090905E-3</v>
      </c>
      <c r="Z48" s="424">
        <f t="shared" si="14"/>
        <v>9.0909090909090905E-3</v>
      </c>
      <c r="AA48" s="424">
        <f t="shared" si="14"/>
        <v>1.8181818181818181E-2</v>
      </c>
      <c r="AB48" s="424">
        <f t="shared" si="14"/>
        <v>1.8181818181818181E-2</v>
      </c>
      <c r="AC48" s="424">
        <f t="shared" si="14"/>
        <v>1.8181818181818181E-2</v>
      </c>
      <c r="AD48" s="424">
        <f t="shared" si="14"/>
        <v>1.8181818181818181E-2</v>
      </c>
      <c r="AE48" s="424">
        <f t="shared" si="14"/>
        <v>1.8181818181818181E-2</v>
      </c>
      <c r="AF48" s="424">
        <f t="shared" si="14"/>
        <v>1.8181818181818181E-2</v>
      </c>
      <c r="AG48" s="424">
        <f t="shared" si="14"/>
        <v>1.8181818181818181E-2</v>
      </c>
      <c r="AH48" s="424">
        <f t="shared" si="14"/>
        <v>1.8181818181818181E-2</v>
      </c>
      <c r="AI48" s="424">
        <f t="shared" si="14"/>
        <v>1.8181818181818181E-2</v>
      </c>
      <c r="AJ48" s="424">
        <f t="shared" si="14"/>
        <v>1.8181818181818181E-2</v>
      </c>
      <c r="AK48" s="424">
        <f t="shared" si="14"/>
        <v>1.8181818181818181E-2</v>
      </c>
      <c r="AL48" s="424">
        <f t="shared" si="14"/>
        <v>2.7272727272727271E-2</v>
      </c>
      <c r="AM48" s="424">
        <f t="shared" si="14"/>
        <v>2.7272727272727271E-2</v>
      </c>
      <c r="AN48" s="424">
        <f t="shared" si="14"/>
        <v>2.7272727272727271E-2</v>
      </c>
      <c r="AO48" s="424">
        <f t="shared" si="14"/>
        <v>2.7272727272727271E-2</v>
      </c>
    </row>
    <row r="51" spans="2:41">
      <c r="B51" s="414" t="s">
        <v>651</v>
      </c>
      <c r="C51" s="415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6"/>
    </row>
    <row r="52" spans="2:41">
      <c r="B52" s="417"/>
      <c r="C52" s="34">
        <v>1</v>
      </c>
      <c r="D52" s="34">
        <v>2</v>
      </c>
      <c r="E52" s="34">
        <v>3</v>
      </c>
      <c r="F52" s="34">
        <v>4</v>
      </c>
      <c r="G52" s="34">
        <v>5</v>
      </c>
      <c r="H52" s="34">
        <v>6</v>
      </c>
      <c r="I52" s="34">
        <v>7</v>
      </c>
      <c r="J52" s="34">
        <v>8</v>
      </c>
      <c r="K52" s="34">
        <v>9</v>
      </c>
      <c r="L52" s="34">
        <v>10</v>
      </c>
      <c r="M52" s="34">
        <v>11</v>
      </c>
      <c r="N52" s="34">
        <v>12</v>
      </c>
      <c r="O52" s="34">
        <v>13</v>
      </c>
      <c r="P52" s="34">
        <v>14</v>
      </c>
      <c r="Q52" s="34">
        <v>15</v>
      </c>
      <c r="R52" s="418">
        <v>16</v>
      </c>
      <c r="S52" s="34">
        <v>17</v>
      </c>
      <c r="T52" s="34">
        <v>18</v>
      </c>
      <c r="U52" s="34">
        <v>19</v>
      </c>
      <c r="V52" s="34">
        <v>20</v>
      </c>
      <c r="W52" s="34">
        <v>21</v>
      </c>
      <c r="X52" s="34">
        <v>22</v>
      </c>
      <c r="Y52" s="34">
        <v>23</v>
      </c>
      <c r="Z52" s="34">
        <v>24</v>
      </c>
      <c r="AA52" s="34">
        <v>25</v>
      </c>
      <c r="AB52" s="34">
        <v>26</v>
      </c>
      <c r="AC52" s="34">
        <v>27</v>
      </c>
      <c r="AD52" s="34">
        <v>28</v>
      </c>
      <c r="AE52" s="34">
        <v>29</v>
      </c>
      <c r="AF52" s="34">
        <v>30</v>
      </c>
      <c r="AG52" s="34">
        <v>31</v>
      </c>
      <c r="AH52" s="34">
        <v>32</v>
      </c>
      <c r="AI52" s="34">
        <v>33</v>
      </c>
      <c r="AJ52" s="34">
        <v>34</v>
      </c>
      <c r="AK52" s="34">
        <v>35</v>
      </c>
      <c r="AL52" s="34">
        <v>36</v>
      </c>
      <c r="AM52" s="34">
        <v>37</v>
      </c>
      <c r="AN52" s="34">
        <v>38</v>
      </c>
      <c r="AO52" s="34">
        <v>39</v>
      </c>
    </row>
    <row r="53" spans="2:41">
      <c r="B53" s="419" t="s">
        <v>5156</v>
      </c>
      <c r="C53" s="95">
        <f t="shared" ref="C53:AO53" si="15">C5+C21+C37</f>
        <v>27</v>
      </c>
      <c r="D53" s="95">
        <f t="shared" si="15"/>
        <v>7</v>
      </c>
      <c r="E53" s="95">
        <f t="shared" si="15"/>
        <v>3</v>
      </c>
      <c r="F53" s="95">
        <f t="shared" si="15"/>
        <v>16</v>
      </c>
      <c r="G53" s="95">
        <f t="shared" si="15"/>
        <v>2</v>
      </c>
      <c r="H53" s="95">
        <f t="shared" si="15"/>
        <v>3</v>
      </c>
      <c r="I53" s="95">
        <f t="shared" si="15"/>
        <v>0</v>
      </c>
      <c r="J53" s="95">
        <f t="shared" si="15"/>
        <v>0</v>
      </c>
      <c r="K53" s="95">
        <f t="shared" si="15"/>
        <v>3</v>
      </c>
      <c r="L53" s="95">
        <f t="shared" si="15"/>
        <v>0</v>
      </c>
      <c r="M53" s="95">
        <f t="shared" si="15"/>
        <v>0</v>
      </c>
      <c r="N53" s="95">
        <f t="shared" si="15"/>
        <v>0</v>
      </c>
      <c r="O53" s="95">
        <f t="shared" si="15"/>
        <v>1</v>
      </c>
      <c r="P53" s="95">
        <f t="shared" si="15"/>
        <v>0</v>
      </c>
      <c r="Q53" s="95">
        <f t="shared" si="15"/>
        <v>1</v>
      </c>
      <c r="R53" s="418">
        <f t="shared" si="15"/>
        <v>6</v>
      </c>
      <c r="S53" s="418">
        <f t="shared" si="15"/>
        <v>1</v>
      </c>
      <c r="T53" s="418">
        <f t="shared" si="15"/>
        <v>0</v>
      </c>
      <c r="U53" s="418">
        <f t="shared" si="15"/>
        <v>0</v>
      </c>
      <c r="V53" s="418">
        <f t="shared" si="15"/>
        <v>0</v>
      </c>
      <c r="W53" s="418">
        <f t="shared" si="15"/>
        <v>0</v>
      </c>
      <c r="X53" s="418">
        <f t="shared" si="15"/>
        <v>0</v>
      </c>
      <c r="Y53" s="418">
        <f t="shared" si="15"/>
        <v>0</v>
      </c>
      <c r="Z53" s="418">
        <f t="shared" si="15"/>
        <v>0</v>
      </c>
      <c r="AA53" s="418">
        <f t="shared" si="15"/>
        <v>1</v>
      </c>
      <c r="AB53" s="418">
        <f t="shared" si="15"/>
        <v>0</v>
      </c>
      <c r="AC53" s="418">
        <f t="shared" si="15"/>
        <v>0</v>
      </c>
      <c r="AD53" s="418">
        <f t="shared" si="15"/>
        <v>0</v>
      </c>
      <c r="AE53" s="418">
        <f t="shared" si="15"/>
        <v>0</v>
      </c>
      <c r="AF53" s="418">
        <f t="shared" si="15"/>
        <v>0</v>
      </c>
      <c r="AG53" s="418">
        <f t="shared" si="15"/>
        <v>0</v>
      </c>
      <c r="AH53" s="418">
        <f t="shared" si="15"/>
        <v>0</v>
      </c>
      <c r="AI53" s="418">
        <f t="shared" si="15"/>
        <v>0</v>
      </c>
      <c r="AJ53" s="418">
        <f t="shared" si="15"/>
        <v>0</v>
      </c>
      <c r="AK53" s="418">
        <f t="shared" si="15"/>
        <v>0</v>
      </c>
      <c r="AL53" s="418">
        <f t="shared" si="15"/>
        <v>1</v>
      </c>
      <c r="AM53" s="418">
        <f t="shared" si="15"/>
        <v>0</v>
      </c>
      <c r="AN53" s="418">
        <f t="shared" si="15"/>
        <v>0</v>
      </c>
      <c r="AO53" s="418">
        <f t="shared" si="15"/>
        <v>0</v>
      </c>
    </row>
    <row r="54" spans="2:41">
      <c r="B54" s="419" t="s">
        <v>5157</v>
      </c>
      <c r="C54" s="95">
        <f t="shared" ref="C54:AO54" si="16">C6+C22+C38</f>
        <v>30</v>
      </c>
      <c r="D54" s="95">
        <f t="shared" si="16"/>
        <v>7</v>
      </c>
      <c r="E54" s="95">
        <f t="shared" si="16"/>
        <v>3</v>
      </c>
      <c r="F54" s="95">
        <f t="shared" si="16"/>
        <v>17</v>
      </c>
      <c r="G54" s="95">
        <f t="shared" si="16"/>
        <v>4</v>
      </c>
      <c r="H54" s="95">
        <f t="shared" si="16"/>
        <v>3</v>
      </c>
      <c r="I54" s="95">
        <f t="shared" si="16"/>
        <v>0</v>
      </c>
      <c r="J54" s="95">
        <f t="shared" si="16"/>
        <v>0</v>
      </c>
      <c r="K54" s="95">
        <f t="shared" si="16"/>
        <v>3</v>
      </c>
      <c r="L54" s="95">
        <f t="shared" si="16"/>
        <v>0</v>
      </c>
      <c r="M54" s="95">
        <f t="shared" si="16"/>
        <v>0</v>
      </c>
      <c r="N54" s="95">
        <f t="shared" si="16"/>
        <v>0</v>
      </c>
      <c r="O54" s="95">
        <f t="shared" si="16"/>
        <v>1</v>
      </c>
      <c r="P54" s="95">
        <f t="shared" si="16"/>
        <v>0</v>
      </c>
      <c r="Q54" s="95">
        <f t="shared" si="16"/>
        <v>0</v>
      </c>
      <c r="R54" s="418">
        <f t="shared" si="16"/>
        <v>0</v>
      </c>
      <c r="S54" s="418">
        <f t="shared" si="16"/>
        <v>1</v>
      </c>
      <c r="T54" s="418">
        <f t="shared" si="16"/>
        <v>0</v>
      </c>
      <c r="U54" s="418">
        <f t="shared" si="16"/>
        <v>1</v>
      </c>
      <c r="V54" s="418">
        <f t="shared" si="16"/>
        <v>0</v>
      </c>
      <c r="W54" s="418">
        <f t="shared" si="16"/>
        <v>0</v>
      </c>
      <c r="X54" s="418">
        <f t="shared" si="16"/>
        <v>0</v>
      </c>
      <c r="Y54" s="418">
        <f t="shared" si="16"/>
        <v>0</v>
      </c>
      <c r="Z54" s="418">
        <f t="shared" si="16"/>
        <v>0</v>
      </c>
      <c r="AA54" s="418">
        <f t="shared" si="16"/>
        <v>1</v>
      </c>
      <c r="AB54" s="418">
        <f t="shared" si="16"/>
        <v>0</v>
      </c>
      <c r="AC54" s="418">
        <f t="shared" si="16"/>
        <v>0</v>
      </c>
      <c r="AD54" s="418">
        <f t="shared" si="16"/>
        <v>0</v>
      </c>
      <c r="AE54" s="418">
        <f t="shared" si="16"/>
        <v>0</v>
      </c>
      <c r="AF54" s="418">
        <f t="shared" si="16"/>
        <v>0</v>
      </c>
      <c r="AG54" s="418">
        <f t="shared" si="16"/>
        <v>0</v>
      </c>
      <c r="AH54" s="418">
        <f t="shared" si="16"/>
        <v>0</v>
      </c>
      <c r="AI54" s="418">
        <f t="shared" si="16"/>
        <v>0</v>
      </c>
      <c r="AJ54" s="418">
        <f t="shared" si="16"/>
        <v>0</v>
      </c>
      <c r="AK54" s="418">
        <f t="shared" si="16"/>
        <v>0</v>
      </c>
      <c r="AL54" s="418">
        <f t="shared" si="16"/>
        <v>1</v>
      </c>
      <c r="AM54" s="418">
        <f t="shared" si="16"/>
        <v>0</v>
      </c>
      <c r="AN54" s="418">
        <f t="shared" si="16"/>
        <v>0</v>
      </c>
      <c r="AO54" s="418">
        <f t="shared" si="16"/>
        <v>0</v>
      </c>
    </row>
    <row r="55" spans="2:41">
      <c r="B55" s="417"/>
      <c r="R55" s="420"/>
    </row>
    <row r="56" spans="2:41">
      <c r="B56" s="417"/>
      <c r="R56" s="420"/>
    </row>
    <row r="57" spans="2:41">
      <c r="B57" s="417"/>
      <c r="C57" s="34">
        <v>1</v>
      </c>
      <c r="D57" s="34">
        <v>2</v>
      </c>
      <c r="E57" s="34">
        <v>3</v>
      </c>
      <c r="F57" s="34">
        <v>4</v>
      </c>
      <c r="G57" s="34">
        <v>5</v>
      </c>
      <c r="H57" s="34">
        <v>6</v>
      </c>
      <c r="I57" s="34">
        <v>7</v>
      </c>
      <c r="J57" s="34">
        <v>8</v>
      </c>
      <c r="K57" s="34">
        <v>9</v>
      </c>
      <c r="L57" s="34">
        <v>10</v>
      </c>
      <c r="M57" s="34">
        <v>11</v>
      </c>
      <c r="N57" s="34">
        <v>12</v>
      </c>
      <c r="O57" s="34">
        <v>13</v>
      </c>
      <c r="P57" s="34">
        <v>14</v>
      </c>
      <c r="Q57" s="34">
        <v>15</v>
      </c>
      <c r="R57" s="418">
        <v>16</v>
      </c>
      <c r="S57" s="34">
        <v>17</v>
      </c>
      <c r="T57" s="34">
        <v>18</v>
      </c>
      <c r="U57" s="34">
        <v>19</v>
      </c>
      <c r="V57" s="34">
        <v>20</v>
      </c>
      <c r="W57" s="34">
        <v>21</v>
      </c>
      <c r="X57" s="34">
        <v>22</v>
      </c>
      <c r="Y57" s="34">
        <v>23</v>
      </c>
      <c r="Z57" s="34">
        <v>24</v>
      </c>
      <c r="AA57" s="34">
        <v>25</v>
      </c>
      <c r="AB57" s="34">
        <v>26</v>
      </c>
      <c r="AC57" s="34">
        <v>27</v>
      </c>
      <c r="AD57" s="34">
        <v>28</v>
      </c>
      <c r="AE57" s="34">
        <v>29</v>
      </c>
      <c r="AF57" s="34">
        <v>30</v>
      </c>
      <c r="AG57" s="34">
        <v>31</v>
      </c>
      <c r="AH57" s="34">
        <v>32</v>
      </c>
      <c r="AI57" s="34">
        <v>33</v>
      </c>
      <c r="AJ57" s="34">
        <v>34</v>
      </c>
      <c r="AK57" s="34">
        <v>35</v>
      </c>
      <c r="AL57" s="34">
        <v>36</v>
      </c>
      <c r="AM57" s="34">
        <v>37</v>
      </c>
      <c r="AN57" s="34">
        <v>38</v>
      </c>
      <c r="AO57" s="34">
        <v>39</v>
      </c>
    </row>
    <row r="58" spans="2:41">
      <c r="B58" s="419" t="s">
        <v>5156</v>
      </c>
      <c r="C58" s="34">
        <f t="shared" ref="C58:C59" si="17">C53</f>
        <v>27</v>
      </c>
      <c r="D58" s="34">
        <f t="shared" ref="D58:AO58" si="18">C58+D53</f>
        <v>34</v>
      </c>
      <c r="E58" s="34">
        <f t="shared" si="18"/>
        <v>37</v>
      </c>
      <c r="F58" s="34">
        <f t="shared" si="18"/>
        <v>53</v>
      </c>
      <c r="G58" s="34">
        <f t="shared" si="18"/>
        <v>55</v>
      </c>
      <c r="H58" s="34">
        <f t="shared" si="18"/>
        <v>58</v>
      </c>
      <c r="I58" s="34">
        <f t="shared" si="18"/>
        <v>58</v>
      </c>
      <c r="J58" s="34">
        <f t="shared" si="18"/>
        <v>58</v>
      </c>
      <c r="K58" s="34">
        <f t="shared" si="18"/>
        <v>61</v>
      </c>
      <c r="L58" s="34">
        <f t="shared" si="18"/>
        <v>61</v>
      </c>
      <c r="M58" s="34">
        <f t="shared" si="18"/>
        <v>61</v>
      </c>
      <c r="N58" s="34">
        <f t="shared" si="18"/>
        <v>61</v>
      </c>
      <c r="O58" s="34">
        <f t="shared" si="18"/>
        <v>62</v>
      </c>
      <c r="P58" s="34">
        <f t="shared" si="18"/>
        <v>62</v>
      </c>
      <c r="Q58" s="34">
        <f t="shared" si="18"/>
        <v>63</v>
      </c>
      <c r="R58" s="418">
        <f t="shared" si="18"/>
        <v>69</v>
      </c>
      <c r="S58" s="418">
        <f t="shared" si="18"/>
        <v>70</v>
      </c>
      <c r="T58" s="418">
        <f t="shared" si="18"/>
        <v>70</v>
      </c>
      <c r="U58" s="418">
        <f t="shared" si="18"/>
        <v>70</v>
      </c>
      <c r="V58" s="418">
        <f t="shared" si="18"/>
        <v>70</v>
      </c>
      <c r="W58" s="418">
        <f t="shared" si="18"/>
        <v>70</v>
      </c>
      <c r="X58" s="418">
        <f t="shared" si="18"/>
        <v>70</v>
      </c>
      <c r="Y58" s="418">
        <f t="shared" si="18"/>
        <v>70</v>
      </c>
      <c r="Z58" s="418">
        <f t="shared" si="18"/>
        <v>70</v>
      </c>
      <c r="AA58" s="418">
        <f t="shared" si="18"/>
        <v>71</v>
      </c>
      <c r="AB58" s="418">
        <f t="shared" si="18"/>
        <v>71</v>
      </c>
      <c r="AC58" s="418">
        <f t="shared" si="18"/>
        <v>71</v>
      </c>
      <c r="AD58" s="418">
        <f t="shared" si="18"/>
        <v>71</v>
      </c>
      <c r="AE58" s="418">
        <f t="shared" si="18"/>
        <v>71</v>
      </c>
      <c r="AF58" s="418">
        <f t="shared" si="18"/>
        <v>71</v>
      </c>
      <c r="AG58" s="418">
        <f t="shared" si="18"/>
        <v>71</v>
      </c>
      <c r="AH58" s="418">
        <f t="shared" si="18"/>
        <v>71</v>
      </c>
      <c r="AI58" s="418">
        <f t="shared" si="18"/>
        <v>71</v>
      </c>
      <c r="AJ58" s="418">
        <f t="shared" si="18"/>
        <v>71</v>
      </c>
      <c r="AK58" s="418">
        <f t="shared" si="18"/>
        <v>71</v>
      </c>
      <c r="AL58" s="418">
        <f t="shared" si="18"/>
        <v>72</v>
      </c>
      <c r="AM58" s="418">
        <f t="shared" si="18"/>
        <v>72</v>
      </c>
      <c r="AN58" s="418">
        <f t="shared" si="18"/>
        <v>72</v>
      </c>
      <c r="AO58" s="418">
        <f t="shared" si="18"/>
        <v>72</v>
      </c>
    </row>
    <row r="59" spans="2:41">
      <c r="B59" s="419" t="s">
        <v>5157</v>
      </c>
      <c r="C59" s="34">
        <f t="shared" si="17"/>
        <v>30</v>
      </c>
      <c r="D59" s="34">
        <f t="shared" ref="D59:AO59" si="19">C59+D54</f>
        <v>37</v>
      </c>
      <c r="E59" s="34">
        <f t="shared" si="19"/>
        <v>40</v>
      </c>
      <c r="F59" s="34">
        <f t="shared" si="19"/>
        <v>57</v>
      </c>
      <c r="G59" s="34">
        <f t="shared" si="19"/>
        <v>61</v>
      </c>
      <c r="H59" s="34">
        <f t="shared" si="19"/>
        <v>64</v>
      </c>
      <c r="I59" s="34">
        <f t="shared" si="19"/>
        <v>64</v>
      </c>
      <c r="J59" s="34">
        <f t="shared" si="19"/>
        <v>64</v>
      </c>
      <c r="K59" s="34">
        <f t="shared" si="19"/>
        <v>67</v>
      </c>
      <c r="L59" s="34">
        <f t="shared" si="19"/>
        <v>67</v>
      </c>
      <c r="M59" s="34">
        <f t="shared" si="19"/>
        <v>67</v>
      </c>
      <c r="N59" s="34">
        <f t="shared" si="19"/>
        <v>67</v>
      </c>
      <c r="O59" s="34">
        <f t="shared" si="19"/>
        <v>68</v>
      </c>
      <c r="P59" s="34">
        <f t="shared" si="19"/>
        <v>68</v>
      </c>
      <c r="Q59" s="34">
        <f t="shared" si="19"/>
        <v>68</v>
      </c>
      <c r="R59" s="418">
        <f t="shared" si="19"/>
        <v>68</v>
      </c>
      <c r="S59" s="418">
        <f t="shared" si="19"/>
        <v>69</v>
      </c>
      <c r="T59" s="418">
        <f t="shared" si="19"/>
        <v>69</v>
      </c>
      <c r="U59" s="418">
        <f t="shared" si="19"/>
        <v>70</v>
      </c>
      <c r="V59" s="418">
        <f t="shared" si="19"/>
        <v>70</v>
      </c>
      <c r="W59" s="418">
        <f t="shared" si="19"/>
        <v>70</v>
      </c>
      <c r="X59" s="418">
        <f t="shared" si="19"/>
        <v>70</v>
      </c>
      <c r="Y59" s="418">
        <f t="shared" si="19"/>
        <v>70</v>
      </c>
      <c r="Z59" s="418">
        <f t="shared" si="19"/>
        <v>70</v>
      </c>
      <c r="AA59" s="418">
        <f t="shared" si="19"/>
        <v>71</v>
      </c>
      <c r="AB59" s="418">
        <f t="shared" si="19"/>
        <v>71</v>
      </c>
      <c r="AC59" s="418">
        <f t="shared" si="19"/>
        <v>71</v>
      </c>
      <c r="AD59" s="418">
        <f t="shared" si="19"/>
        <v>71</v>
      </c>
      <c r="AE59" s="418">
        <f t="shared" si="19"/>
        <v>71</v>
      </c>
      <c r="AF59" s="418">
        <f t="shared" si="19"/>
        <v>71</v>
      </c>
      <c r="AG59" s="418">
        <f t="shared" si="19"/>
        <v>71</v>
      </c>
      <c r="AH59" s="418">
        <f t="shared" si="19"/>
        <v>71</v>
      </c>
      <c r="AI59" s="418">
        <f t="shared" si="19"/>
        <v>71</v>
      </c>
      <c r="AJ59" s="418">
        <f t="shared" si="19"/>
        <v>71</v>
      </c>
      <c r="AK59" s="418">
        <f t="shared" si="19"/>
        <v>71</v>
      </c>
      <c r="AL59" s="418">
        <f t="shared" si="19"/>
        <v>72</v>
      </c>
      <c r="AM59" s="418">
        <f t="shared" si="19"/>
        <v>72</v>
      </c>
      <c r="AN59" s="418">
        <f t="shared" si="19"/>
        <v>72</v>
      </c>
      <c r="AO59" s="418">
        <f t="shared" si="19"/>
        <v>72</v>
      </c>
    </row>
    <row r="60" spans="2:41">
      <c r="B60" s="417"/>
      <c r="R60" s="420"/>
    </row>
    <row r="61" spans="2:41">
      <c r="B61" s="417"/>
      <c r="R61" s="420"/>
    </row>
    <row r="62" spans="2:41">
      <c r="B62" s="417"/>
      <c r="C62" s="34">
        <v>1</v>
      </c>
      <c r="D62" s="34">
        <v>2</v>
      </c>
      <c r="E62" s="34">
        <v>3</v>
      </c>
      <c r="F62" s="34">
        <v>4</v>
      </c>
      <c r="G62" s="34">
        <v>5</v>
      </c>
      <c r="H62" s="34">
        <v>6</v>
      </c>
      <c r="I62" s="34">
        <v>7</v>
      </c>
      <c r="J62" s="34">
        <v>8</v>
      </c>
      <c r="K62" s="34">
        <v>9</v>
      </c>
      <c r="L62" s="34">
        <v>10</v>
      </c>
      <c r="M62" s="34">
        <v>11</v>
      </c>
      <c r="N62" s="34">
        <v>12</v>
      </c>
      <c r="O62" s="34">
        <v>13</v>
      </c>
      <c r="P62" s="34">
        <v>14</v>
      </c>
      <c r="Q62" s="34">
        <v>15</v>
      </c>
      <c r="R62" s="418">
        <v>16</v>
      </c>
      <c r="S62" s="34">
        <v>17</v>
      </c>
      <c r="T62" s="34">
        <v>18</v>
      </c>
      <c r="U62" s="34">
        <v>19</v>
      </c>
      <c r="V62" s="34">
        <v>20</v>
      </c>
      <c r="W62" s="34">
        <v>21</v>
      </c>
      <c r="X62" s="34">
        <v>22</v>
      </c>
      <c r="Y62" s="34">
        <v>23</v>
      </c>
      <c r="Z62" s="34">
        <v>24</v>
      </c>
      <c r="AA62" s="34">
        <v>25</v>
      </c>
      <c r="AB62" s="34">
        <v>26</v>
      </c>
      <c r="AC62" s="34">
        <v>27</v>
      </c>
      <c r="AD62" s="34">
        <v>28</v>
      </c>
      <c r="AE62" s="34">
        <v>29</v>
      </c>
      <c r="AF62" s="34">
        <v>30</v>
      </c>
      <c r="AG62" s="34">
        <v>31</v>
      </c>
      <c r="AH62" s="34">
        <v>32</v>
      </c>
      <c r="AI62" s="34">
        <v>33</v>
      </c>
      <c r="AJ62" s="34">
        <v>34</v>
      </c>
      <c r="AK62" s="34">
        <v>35</v>
      </c>
      <c r="AL62" s="34">
        <v>36</v>
      </c>
      <c r="AM62" s="34">
        <v>37</v>
      </c>
      <c r="AN62" s="34">
        <v>38</v>
      </c>
      <c r="AO62" s="34">
        <v>39</v>
      </c>
    </row>
    <row r="63" spans="2:41">
      <c r="B63" s="421" t="s">
        <v>5156</v>
      </c>
      <c r="C63" s="98">
        <f t="shared" ref="C63:AO63" si="20">C58/110</f>
        <v>0.24545454545454545</v>
      </c>
      <c r="D63" s="98">
        <f t="shared" si="20"/>
        <v>0.30909090909090908</v>
      </c>
      <c r="E63" s="98">
        <f t="shared" si="20"/>
        <v>0.33636363636363636</v>
      </c>
      <c r="F63" s="98">
        <f t="shared" si="20"/>
        <v>0.48181818181818181</v>
      </c>
      <c r="G63" s="98">
        <f t="shared" si="20"/>
        <v>0.5</v>
      </c>
      <c r="H63" s="98">
        <f t="shared" si="20"/>
        <v>0.52727272727272723</v>
      </c>
      <c r="I63" s="98">
        <f t="shared" si="20"/>
        <v>0.52727272727272723</v>
      </c>
      <c r="J63" s="98">
        <f t="shared" si="20"/>
        <v>0.52727272727272723</v>
      </c>
      <c r="K63" s="98">
        <f t="shared" si="20"/>
        <v>0.55454545454545456</v>
      </c>
      <c r="L63" s="98">
        <f t="shared" si="20"/>
        <v>0.55454545454545456</v>
      </c>
      <c r="M63" s="98">
        <f t="shared" si="20"/>
        <v>0.55454545454545456</v>
      </c>
      <c r="N63" s="98">
        <f t="shared" si="20"/>
        <v>0.55454545454545456</v>
      </c>
      <c r="O63" s="98">
        <f t="shared" si="20"/>
        <v>0.5636363636363636</v>
      </c>
      <c r="P63" s="98">
        <f t="shared" si="20"/>
        <v>0.5636363636363636</v>
      </c>
      <c r="Q63" s="98">
        <f t="shared" si="20"/>
        <v>0.57272727272727275</v>
      </c>
      <c r="R63" s="98">
        <f t="shared" si="20"/>
        <v>0.62727272727272732</v>
      </c>
      <c r="S63" s="98">
        <f t="shared" si="20"/>
        <v>0.63636363636363635</v>
      </c>
      <c r="T63" s="98">
        <f t="shared" si="20"/>
        <v>0.63636363636363635</v>
      </c>
      <c r="U63" s="98">
        <f t="shared" si="20"/>
        <v>0.63636363636363635</v>
      </c>
      <c r="V63" s="98">
        <f t="shared" si="20"/>
        <v>0.63636363636363635</v>
      </c>
      <c r="W63" s="98">
        <f t="shared" si="20"/>
        <v>0.63636363636363635</v>
      </c>
      <c r="X63" s="98">
        <f t="shared" si="20"/>
        <v>0.63636363636363635</v>
      </c>
      <c r="Y63" s="98">
        <f t="shared" si="20"/>
        <v>0.63636363636363635</v>
      </c>
      <c r="Z63" s="98">
        <f t="shared" si="20"/>
        <v>0.63636363636363635</v>
      </c>
      <c r="AA63" s="98">
        <f t="shared" si="20"/>
        <v>0.6454545454545455</v>
      </c>
      <c r="AB63" s="98">
        <f t="shared" si="20"/>
        <v>0.6454545454545455</v>
      </c>
      <c r="AC63" s="98">
        <f t="shared" si="20"/>
        <v>0.6454545454545455</v>
      </c>
      <c r="AD63" s="98">
        <f t="shared" si="20"/>
        <v>0.6454545454545455</v>
      </c>
      <c r="AE63" s="98">
        <f t="shared" si="20"/>
        <v>0.6454545454545455</v>
      </c>
      <c r="AF63" s="98">
        <f t="shared" si="20"/>
        <v>0.6454545454545455</v>
      </c>
      <c r="AG63" s="98">
        <f t="shared" si="20"/>
        <v>0.6454545454545455</v>
      </c>
      <c r="AH63" s="98">
        <f t="shared" si="20"/>
        <v>0.6454545454545455</v>
      </c>
      <c r="AI63" s="98">
        <f t="shared" si="20"/>
        <v>0.6454545454545455</v>
      </c>
      <c r="AJ63" s="98">
        <f t="shared" si="20"/>
        <v>0.6454545454545455</v>
      </c>
      <c r="AK63" s="98">
        <f t="shared" si="20"/>
        <v>0.6454545454545455</v>
      </c>
      <c r="AL63" s="98">
        <f t="shared" si="20"/>
        <v>0.65454545454545454</v>
      </c>
      <c r="AM63" s="98">
        <f t="shared" si="20"/>
        <v>0.65454545454545454</v>
      </c>
      <c r="AN63" s="98">
        <f t="shared" si="20"/>
        <v>0.65454545454545454</v>
      </c>
      <c r="AO63" s="98">
        <f t="shared" si="20"/>
        <v>0.65454545454545454</v>
      </c>
    </row>
    <row r="64" spans="2:41">
      <c r="B64" s="423" t="s">
        <v>5157</v>
      </c>
      <c r="C64" s="424">
        <f t="shared" ref="C64:AO64" si="21">C59/110</f>
        <v>0.27272727272727271</v>
      </c>
      <c r="D64" s="424">
        <f t="shared" si="21"/>
        <v>0.33636363636363636</v>
      </c>
      <c r="E64" s="424">
        <f t="shared" si="21"/>
        <v>0.36363636363636365</v>
      </c>
      <c r="F64" s="424">
        <f t="shared" si="21"/>
        <v>0.51818181818181819</v>
      </c>
      <c r="G64" s="424">
        <f t="shared" si="21"/>
        <v>0.55454545454545456</v>
      </c>
      <c r="H64" s="424">
        <f t="shared" si="21"/>
        <v>0.58181818181818179</v>
      </c>
      <c r="I64" s="424">
        <f t="shared" si="21"/>
        <v>0.58181818181818179</v>
      </c>
      <c r="J64" s="424">
        <f t="shared" si="21"/>
        <v>0.58181818181818179</v>
      </c>
      <c r="K64" s="424">
        <f t="shared" si="21"/>
        <v>0.60909090909090913</v>
      </c>
      <c r="L64" s="424">
        <f t="shared" si="21"/>
        <v>0.60909090909090913</v>
      </c>
      <c r="M64" s="424">
        <f t="shared" si="21"/>
        <v>0.60909090909090913</v>
      </c>
      <c r="N64" s="424">
        <f t="shared" si="21"/>
        <v>0.60909090909090913</v>
      </c>
      <c r="O64" s="424">
        <f t="shared" si="21"/>
        <v>0.61818181818181817</v>
      </c>
      <c r="P64" s="424">
        <f t="shared" si="21"/>
        <v>0.61818181818181817</v>
      </c>
      <c r="Q64" s="424">
        <f t="shared" si="21"/>
        <v>0.61818181818181817</v>
      </c>
      <c r="R64" s="424">
        <f t="shared" si="21"/>
        <v>0.61818181818181817</v>
      </c>
      <c r="S64" s="424">
        <f t="shared" si="21"/>
        <v>0.62727272727272732</v>
      </c>
      <c r="T64" s="424">
        <f t="shared" si="21"/>
        <v>0.62727272727272732</v>
      </c>
      <c r="U64" s="424">
        <f t="shared" si="21"/>
        <v>0.63636363636363635</v>
      </c>
      <c r="V64" s="424">
        <f t="shared" si="21"/>
        <v>0.63636363636363635</v>
      </c>
      <c r="W64" s="424">
        <f t="shared" si="21"/>
        <v>0.63636363636363635</v>
      </c>
      <c r="X64" s="424">
        <f t="shared" si="21"/>
        <v>0.63636363636363635</v>
      </c>
      <c r="Y64" s="424">
        <f t="shared" si="21"/>
        <v>0.63636363636363635</v>
      </c>
      <c r="Z64" s="424">
        <f t="shared" si="21"/>
        <v>0.63636363636363635</v>
      </c>
      <c r="AA64" s="424">
        <f t="shared" si="21"/>
        <v>0.6454545454545455</v>
      </c>
      <c r="AB64" s="424">
        <f t="shared" si="21"/>
        <v>0.6454545454545455</v>
      </c>
      <c r="AC64" s="424">
        <f t="shared" si="21"/>
        <v>0.6454545454545455</v>
      </c>
      <c r="AD64" s="424">
        <f t="shared" si="21"/>
        <v>0.6454545454545455</v>
      </c>
      <c r="AE64" s="424">
        <f t="shared" si="21"/>
        <v>0.6454545454545455</v>
      </c>
      <c r="AF64" s="424">
        <f t="shared" si="21"/>
        <v>0.6454545454545455</v>
      </c>
      <c r="AG64" s="424">
        <f t="shared" si="21"/>
        <v>0.6454545454545455</v>
      </c>
      <c r="AH64" s="424">
        <f t="shared" si="21"/>
        <v>0.6454545454545455</v>
      </c>
      <c r="AI64" s="424">
        <f t="shared" si="21"/>
        <v>0.6454545454545455</v>
      </c>
      <c r="AJ64" s="424">
        <f t="shared" si="21"/>
        <v>0.6454545454545455</v>
      </c>
      <c r="AK64" s="424">
        <f t="shared" si="21"/>
        <v>0.6454545454545455</v>
      </c>
      <c r="AL64" s="424">
        <f t="shared" si="21"/>
        <v>0.65454545454545454</v>
      </c>
      <c r="AM64" s="424">
        <f t="shared" si="21"/>
        <v>0.65454545454545454</v>
      </c>
      <c r="AN64" s="424">
        <f t="shared" si="21"/>
        <v>0.65454545454545454</v>
      </c>
      <c r="AO64" s="424">
        <f t="shared" si="21"/>
        <v>0.65454545454545454</v>
      </c>
    </row>
    <row r="72" spans="2:51">
      <c r="B72" s="34" t="s">
        <v>4642</v>
      </c>
    </row>
    <row r="73" spans="2:51">
      <c r="B73" s="414" t="s">
        <v>5155</v>
      </c>
      <c r="C73" s="415"/>
      <c r="D73" s="415"/>
      <c r="E73" s="415"/>
      <c r="F73" s="415"/>
      <c r="G73" s="415"/>
      <c r="H73" s="415"/>
      <c r="I73" s="415"/>
      <c r="J73" s="415"/>
      <c r="K73" s="415"/>
      <c r="L73" s="415"/>
      <c r="M73" s="415"/>
      <c r="N73" s="415"/>
      <c r="O73" s="415"/>
      <c r="P73" s="415"/>
      <c r="Q73" s="415"/>
      <c r="R73" s="416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</row>
    <row r="74" spans="2:51">
      <c r="B74" s="417"/>
      <c r="C74" s="34">
        <v>1</v>
      </c>
      <c r="D74" s="34">
        <v>2</v>
      </c>
      <c r="E74" s="34">
        <v>3</v>
      </c>
      <c r="F74" s="34">
        <v>4</v>
      </c>
      <c r="G74" s="34">
        <v>5</v>
      </c>
      <c r="H74" s="34">
        <v>6</v>
      </c>
      <c r="I74" s="34">
        <v>7</v>
      </c>
      <c r="J74" s="34">
        <v>8</v>
      </c>
      <c r="K74" s="34">
        <v>9</v>
      </c>
      <c r="L74" s="34">
        <v>10</v>
      </c>
      <c r="M74" s="34">
        <v>11</v>
      </c>
      <c r="N74" s="34">
        <v>12</v>
      </c>
      <c r="O74" s="34">
        <v>13</v>
      </c>
      <c r="P74" s="34">
        <v>14</v>
      </c>
      <c r="Q74" s="34">
        <v>15</v>
      </c>
      <c r="R74" s="418">
        <v>16</v>
      </c>
      <c r="S74" s="34">
        <v>17</v>
      </c>
      <c r="T74" s="34">
        <v>18</v>
      </c>
      <c r="U74" s="34">
        <v>19</v>
      </c>
      <c r="V74" s="34">
        <v>20</v>
      </c>
      <c r="W74" s="34">
        <v>21</v>
      </c>
      <c r="X74" s="34">
        <v>22</v>
      </c>
      <c r="Y74" s="34">
        <v>23</v>
      </c>
      <c r="Z74" s="34">
        <v>24</v>
      </c>
      <c r="AA74" s="34">
        <v>25</v>
      </c>
      <c r="AB74" s="34">
        <v>26</v>
      </c>
      <c r="AC74" s="34">
        <v>27</v>
      </c>
      <c r="AD74" s="34">
        <v>28</v>
      </c>
      <c r="AE74" s="34">
        <v>29</v>
      </c>
      <c r="AF74" s="34">
        <v>30</v>
      </c>
      <c r="AG74" s="34">
        <v>31</v>
      </c>
      <c r="AH74" s="34">
        <v>32</v>
      </c>
      <c r="AI74" s="34">
        <v>33</v>
      </c>
      <c r="AJ74" s="34">
        <v>34</v>
      </c>
      <c r="AK74" s="34">
        <v>35</v>
      </c>
      <c r="AL74" s="34">
        <v>36</v>
      </c>
      <c r="AM74" s="34">
        <v>37</v>
      </c>
      <c r="AN74" s="34">
        <v>38</v>
      </c>
      <c r="AO74" s="34">
        <v>39</v>
      </c>
      <c r="AP74" s="289"/>
      <c r="AQ74" s="289"/>
      <c r="AR74" s="289"/>
      <c r="AS74" s="289"/>
      <c r="AT74" s="289"/>
      <c r="AU74" s="289"/>
      <c r="AV74" s="289"/>
      <c r="AW74" s="289"/>
      <c r="AX74" s="289"/>
      <c r="AY74" s="289"/>
    </row>
    <row r="75" spans="2:51">
      <c r="B75" s="419" t="s">
        <v>5156</v>
      </c>
      <c r="C75" s="34">
        <v>2</v>
      </c>
      <c r="D75" s="34">
        <v>16</v>
      </c>
      <c r="E75" s="34">
        <v>23</v>
      </c>
      <c r="F75" s="34">
        <v>53</v>
      </c>
      <c r="G75" s="34">
        <v>14</v>
      </c>
      <c r="H75" s="34">
        <v>17</v>
      </c>
      <c r="I75" s="34">
        <v>25</v>
      </c>
      <c r="J75" s="34">
        <v>50</v>
      </c>
      <c r="K75" s="34">
        <v>8</v>
      </c>
      <c r="L75" s="34">
        <v>12</v>
      </c>
      <c r="M75" s="34">
        <v>10</v>
      </c>
      <c r="N75" s="34">
        <v>5</v>
      </c>
      <c r="O75" s="34">
        <v>8</v>
      </c>
      <c r="P75" s="34">
        <v>6</v>
      </c>
      <c r="Q75" s="34">
        <v>4</v>
      </c>
      <c r="R75" s="418">
        <v>0</v>
      </c>
      <c r="S75" s="34">
        <v>2</v>
      </c>
      <c r="T75" s="34">
        <v>2</v>
      </c>
      <c r="U75" s="34">
        <v>3</v>
      </c>
      <c r="V75" s="34">
        <v>0</v>
      </c>
      <c r="W75" s="34">
        <v>4</v>
      </c>
      <c r="X75" s="34">
        <v>1</v>
      </c>
      <c r="Y75" s="34">
        <v>3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1</v>
      </c>
      <c r="AG75" s="34">
        <v>0</v>
      </c>
      <c r="AH75" s="34">
        <v>0</v>
      </c>
      <c r="AI75" s="34">
        <v>0</v>
      </c>
      <c r="AJ75" s="34">
        <v>2</v>
      </c>
      <c r="AK75" s="34">
        <v>0</v>
      </c>
      <c r="AL75" s="34">
        <v>1</v>
      </c>
      <c r="AP75" s="289"/>
      <c r="AQ75" s="289"/>
      <c r="AR75" s="289"/>
      <c r="AS75" s="289"/>
      <c r="AT75" s="289"/>
      <c r="AU75" s="289"/>
      <c r="AV75" s="289"/>
      <c r="AW75" s="289"/>
      <c r="AX75" s="289"/>
      <c r="AY75" s="289"/>
    </row>
    <row r="76" spans="2:51">
      <c r="B76" s="419" t="s">
        <v>5157</v>
      </c>
      <c r="C76" s="34">
        <v>3</v>
      </c>
      <c r="D76" s="34">
        <v>16</v>
      </c>
      <c r="E76" s="34">
        <v>24</v>
      </c>
      <c r="F76" s="34">
        <v>51</v>
      </c>
      <c r="G76" s="34">
        <v>12</v>
      </c>
      <c r="H76" s="34">
        <v>14</v>
      </c>
      <c r="I76" s="34">
        <v>24</v>
      </c>
      <c r="J76" s="34">
        <v>49</v>
      </c>
      <c r="K76" s="34">
        <v>7</v>
      </c>
      <c r="L76" s="34">
        <v>14</v>
      </c>
      <c r="M76" s="34">
        <v>10</v>
      </c>
      <c r="N76" s="34">
        <v>4</v>
      </c>
      <c r="O76" s="34">
        <v>9</v>
      </c>
      <c r="P76" s="34">
        <v>7</v>
      </c>
      <c r="Q76" s="34">
        <v>3</v>
      </c>
      <c r="R76" s="418">
        <v>3</v>
      </c>
      <c r="S76" s="34">
        <v>5</v>
      </c>
      <c r="T76" s="34">
        <v>2</v>
      </c>
      <c r="U76" s="34">
        <v>3</v>
      </c>
      <c r="V76" s="34">
        <v>0</v>
      </c>
      <c r="W76" s="34">
        <v>4</v>
      </c>
      <c r="X76" s="34">
        <v>1</v>
      </c>
      <c r="Y76" s="34">
        <v>3</v>
      </c>
      <c r="Z76" s="34">
        <v>0</v>
      </c>
      <c r="AA76" s="34">
        <v>0</v>
      </c>
      <c r="AB76" s="34">
        <v>0</v>
      </c>
      <c r="AC76" s="34">
        <v>0</v>
      </c>
      <c r="AD76" s="34">
        <v>0</v>
      </c>
      <c r="AE76" s="34">
        <v>0</v>
      </c>
      <c r="AF76" s="34">
        <v>1</v>
      </c>
      <c r="AG76" s="34">
        <v>0</v>
      </c>
      <c r="AH76" s="34">
        <v>0</v>
      </c>
      <c r="AI76" s="34">
        <v>0</v>
      </c>
      <c r="AJ76" s="34">
        <v>2</v>
      </c>
      <c r="AK76" s="34">
        <v>0</v>
      </c>
      <c r="AL76" s="34">
        <v>1</v>
      </c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</row>
    <row r="77" spans="2:51">
      <c r="B77" s="417"/>
      <c r="R77" s="418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</row>
    <row r="78" spans="2:51">
      <c r="B78" s="417"/>
      <c r="R78" s="420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</row>
    <row r="79" spans="2:51">
      <c r="B79" s="417"/>
      <c r="C79" s="34">
        <v>1</v>
      </c>
      <c r="D79" s="34">
        <v>2</v>
      </c>
      <c r="E79" s="34">
        <v>3</v>
      </c>
      <c r="F79" s="34">
        <v>4</v>
      </c>
      <c r="G79" s="34">
        <v>5</v>
      </c>
      <c r="H79" s="34">
        <v>6</v>
      </c>
      <c r="I79" s="34">
        <v>7</v>
      </c>
      <c r="J79" s="34">
        <v>8</v>
      </c>
      <c r="K79" s="34">
        <v>9</v>
      </c>
      <c r="L79" s="34">
        <v>10</v>
      </c>
      <c r="M79" s="34">
        <v>11</v>
      </c>
      <c r="N79" s="34">
        <v>12</v>
      </c>
      <c r="O79" s="34">
        <v>13</v>
      </c>
      <c r="P79" s="34">
        <v>14</v>
      </c>
      <c r="Q79" s="34">
        <v>15</v>
      </c>
      <c r="R79" s="418">
        <v>16</v>
      </c>
      <c r="S79" s="34">
        <v>17</v>
      </c>
      <c r="T79" s="34">
        <v>18</v>
      </c>
      <c r="U79" s="34">
        <v>19</v>
      </c>
      <c r="V79" s="34">
        <v>20</v>
      </c>
      <c r="W79" s="34">
        <v>21</v>
      </c>
      <c r="X79" s="34">
        <v>22</v>
      </c>
      <c r="Y79" s="34">
        <v>23</v>
      </c>
      <c r="Z79" s="34">
        <v>24</v>
      </c>
      <c r="AA79" s="34">
        <v>25</v>
      </c>
      <c r="AB79" s="34">
        <v>26</v>
      </c>
      <c r="AC79" s="34">
        <v>27</v>
      </c>
      <c r="AD79" s="34">
        <v>28</v>
      </c>
      <c r="AE79" s="34">
        <v>29</v>
      </c>
      <c r="AF79" s="34">
        <v>30</v>
      </c>
      <c r="AG79" s="34">
        <v>31</v>
      </c>
      <c r="AH79" s="34">
        <v>32</v>
      </c>
      <c r="AI79" s="34">
        <v>33</v>
      </c>
      <c r="AJ79" s="34">
        <v>34</v>
      </c>
      <c r="AK79" s="34">
        <v>35</v>
      </c>
      <c r="AL79" s="34">
        <v>36</v>
      </c>
      <c r="AM79" s="34">
        <v>37</v>
      </c>
      <c r="AN79" s="34">
        <v>38</v>
      </c>
      <c r="AO79" s="34">
        <v>39</v>
      </c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</row>
    <row r="80" spans="2:51">
      <c r="B80" s="419" t="s">
        <v>5156</v>
      </c>
      <c r="C80" s="34">
        <f t="shared" ref="C80:C81" si="22">C75</f>
        <v>2</v>
      </c>
      <c r="D80" s="34">
        <f t="shared" ref="D80:AO80" si="23">C80+D75</f>
        <v>18</v>
      </c>
      <c r="E80" s="34">
        <f t="shared" si="23"/>
        <v>41</v>
      </c>
      <c r="F80" s="34">
        <f t="shared" si="23"/>
        <v>94</v>
      </c>
      <c r="G80" s="34">
        <f t="shared" si="23"/>
        <v>108</v>
      </c>
      <c r="H80" s="34">
        <f t="shared" si="23"/>
        <v>125</v>
      </c>
      <c r="I80" s="34">
        <f t="shared" si="23"/>
        <v>150</v>
      </c>
      <c r="J80" s="34">
        <f t="shared" si="23"/>
        <v>200</v>
      </c>
      <c r="K80" s="34">
        <f t="shared" si="23"/>
        <v>208</v>
      </c>
      <c r="L80" s="34">
        <f t="shared" si="23"/>
        <v>220</v>
      </c>
      <c r="M80" s="34">
        <f t="shared" si="23"/>
        <v>230</v>
      </c>
      <c r="N80" s="34">
        <f t="shared" si="23"/>
        <v>235</v>
      </c>
      <c r="O80" s="34">
        <f t="shared" si="23"/>
        <v>243</v>
      </c>
      <c r="P80" s="34">
        <f t="shared" si="23"/>
        <v>249</v>
      </c>
      <c r="Q80" s="34">
        <f t="shared" si="23"/>
        <v>253</v>
      </c>
      <c r="R80" s="418">
        <f t="shared" si="23"/>
        <v>253</v>
      </c>
      <c r="S80" s="418">
        <f t="shared" si="23"/>
        <v>255</v>
      </c>
      <c r="T80" s="418">
        <f t="shared" si="23"/>
        <v>257</v>
      </c>
      <c r="U80" s="418">
        <f t="shared" si="23"/>
        <v>260</v>
      </c>
      <c r="V80" s="418">
        <f t="shared" si="23"/>
        <v>260</v>
      </c>
      <c r="W80" s="418">
        <f t="shared" si="23"/>
        <v>264</v>
      </c>
      <c r="X80" s="418">
        <f t="shared" si="23"/>
        <v>265</v>
      </c>
      <c r="Y80" s="418">
        <f t="shared" si="23"/>
        <v>268</v>
      </c>
      <c r="Z80" s="418">
        <f t="shared" si="23"/>
        <v>268</v>
      </c>
      <c r="AA80" s="418">
        <f t="shared" si="23"/>
        <v>268</v>
      </c>
      <c r="AB80" s="418">
        <f t="shared" si="23"/>
        <v>268</v>
      </c>
      <c r="AC80" s="418">
        <f t="shared" si="23"/>
        <v>268</v>
      </c>
      <c r="AD80" s="418">
        <f t="shared" si="23"/>
        <v>268</v>
      </c>
      <c r="AE80" s="418">
        <f t="shared" si="23"/>
        <v>268</v>
      </c>
      <c r="AF80" s="418">
        <f t="shared" si="23"/>
        <v>269</v>
      </c>
      <c r="AG80" s="418">
        <f t="shared" si="23"/>
        <v>269</v>
      </c>
      <c r="AH80" s="418">
        <f t="shared" si="23"/>
        <v>269</v>
      </c>
      <c r="AI80" s="418">
        <f t="shared" si="23"/>
        <v>269</v>
      </c>
      <c r="AJ80" s="418">
        <f t="shared" si="23"/>
        <v>271</v>
      </c>
      <c r="AK80" s="418">
        <f t="shared" si="23"/>
        <v>271</v>
      </c>
      <c r="AL80" s="418">
        <f t="shared" si="23"/>
        <v>272</v>
      </c>
      <c r="AM80" s="418">
        <f t="shared" si="23"/>
        <v>272</v>
      </c>
      <c r="AN80" s="418">
        <f t="shared" si="23"/>
        <v>272</v>
      </c>
      <c r="AO80" s="418">
        <f t="shared" si="23"/>
        <v>272</v>
      </c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</row>
    <row r="81" spans="2:51">
      <c r="B81" s="419" t="s">
        <v>5157</v>
      </c>
      <c r="C81" s="34">
        <f t="shared" si="22"/>
        <v>3</v>
      </c>
      <c r="D81" s="34">
        <f t="shared" ref="D81:AO81" si="24">C81+D76</f>
        <v>19</v>
      </c>
      <c r="E81" s="34">
        <f t="shared" si="24"/>
        <v>43</v>
      </c>
      <c r="F81" s="34">
        <f t="shared" si="24"/>
        <v>94</v>
      </c>
      <c r="G81" s="34">
        <f t="shared" si="24"/>
        <v>106</v>
      </c>
      <c r="H81" s="34">
        <f t="shared" si="24"/>
        <v>120</v>
      </c>
      <c r="I81" s="34">
        <f t="shared" si="24"/>
        <v>144</v>
      </c>
      <c r="J81" s="34">
        <f t="shared" si="24"/>
        <v>193</v>
      </c>
      <c r="K81" s="34">
        <f t="shared" si="24"/>
        <v>200</v>
      </c>
      <c r="L81" s="34">
        <f t="shared" si="24"/>
        <v>214</v>
      </c>
      <c r="M81" s="34">
        <f t="shared" si="24"/>
        <v>224</v>
      </c>
      <c r="N81" s="34">
        <f t="shared" si="24"/>
        <v>228</v>
      </c>
      <c r="O81" s="34">
        <f t="shared" si="24"/>
        <v>237</v>
      </c>
      <c r="P81" s="34">
        <f t="shared" si="24"/>
        <v>244</v>
      </c>
      <c r="Q81" s="34">
        <f t="shared" si="24"/>
        <v>247</v>
      </c>
      <c r="R81" s="418">
        <f t="shared" si="24"/>
        <v>250</v>
      </c>
      <c r="S81" s="418">
        <f t="shared" si="24"/>
        <v>255</v>
      </c>
      <c r="T81" s="418">
        <f t="shared" si="24"/>
        <v>257</v>
      </c>
      <c r="U81" s="418">
        <f t="shared" si="24"/>
        <v>260</v>
      </c>
      <c r="V81" s="418">
        <f t="shared" si="24"/>
        <v>260</v>
      </c>
      <c r="W81" s="418">
        <f t="shared" si="24"/>
        <v>264</v>
      </c>
      <c r="X81" s="418">
        <f t="shared" si="24"/>
        <v>265</v>
      </c>
      <c r="Y81" s="418">
        <f t="shared" si="24"/>
        <v>268</v>
      </c>
      <c r="Z81" s="418">
        <f t="shared" si="24"/>
        <v>268</v>
      </c>
      <c r="AA81" s="418">
        <f t="shared" si="24"/>
        <v>268</v>
      </c>
      <c r="AB81" s="418">
        <f t="shared" si="24"/>
        <v>268</v>
      </c>
      <c r="AC81" s="418">
        <f t="shared" si="24"/>
        <v>268</v>
      </c>
      <c r="AD81" s="418">
        <f t="shared" si="24"/>
        <v>268</v>
      </c>
      <c r="AE81" s="418">
        <f t="shared" si="24"/>
        <v>268</v>
      </c>
      <c r="AF81" s="418">
        <f t="shared" si="24"/>
        <v>269</v>
      </c>
      <c r="AG81" s="418">
        <f t="shared" si="24"/>
        <v>269</v>
      </c>
      <c r="AH81" s="418">
        <f t="shared" si="24"/>
        <v>269</v>
      </c>
      <c r="AI81" s="418">
        <f t="shared" si="24"/>
        <v>269</v>
      </c>
      <c r="AJ81" s="418">
        <f t="shared" si="24"/>
        <v>271</v>
      </c>
      <c r="AK81" s="418">
        <f t="shared" si="24"/>
        <v>271</v>
      </c>
      <c r="AL81" s="418">
        <f t="shared" si="24"/>
        <v>272</v>
      </c>
      <c r="AM81" s="418">
        <f t="shared" si="24"/>
        <v>272</v>
      </c>
      <c r="AN81" s="418">
        <f t="shared" si="24"/>
        <v>272</v>
      </c>
      <c r="AO81" s="418">
        <f t="shared" si="24"/>
        <v>272</v>
      </c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</row>
    <row r="82" spans="2:51">
      <c r="B82" s="417"/>
      <c r="R82" s="420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</row>
    <row r="83" spans="2:51">
      <c r="B83" s="417"/>
      <c r="R83" s="420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</row>
    <row r="84" spans="2:51">
      <c r="B84" s="417"/>
      <c r="C84" s="34">
        <v>1</v>
      </c>
      <c r="D84" s="34">
        <v>2</v>
      </c>
      <c r="E84" s="34">
        <v>3</v>
      </c>
      <c r="F84" s="34">
        <v>4</v>
      </c>
      <c r="G84" s="34">
        <v>5</v>
      </c>
      <c r="H84" s="34">
        <v>6</v>
      </c>
      <c r="I84" s="34">
        <v>7</v>
      </c>
      <c r="J84" s="34">
        <v>8</v>
      </c>
      <c r="K84" s="34">
        <v>9</v>
      </c>
      <c r="L84" s="34">
        <v>10</v>
      </c>
      <c r="M84" s="34">
        <v>11</v>
      </c>
      <c r="N84" s="34">
        <v>12</v>
      </c>
      <c r="O84" s="34">
        <v>13</v>
      </c>
      <c r="P84" s="34">
        <v>14</v>
      </c>
      <c r="Q84" s="34">
        <v>15</v>
      </c>
      <c r="R84" s="418">
        <v>16</v>
      </c>
      <c r="S84" s="34">
        <v>17</v>
      </c>
      <c r="T84" s="34">
        <v>18</v>
      </c>
      <c r="U84" s="34">
        <v>19</v>
      </c>
      <c r="V84" s="34">
        <v>20</v>
      </c>
      <c r="W84" s="34">
        <v>21</v>
      </c>
      <c r="X84" s="34">
        <v>22</v>
      </c>
      <c r="Y84" s="34">
        <v>23</v>
      </c>
      <c r="Z84" s="34">
        <v>24</v>
      </c>
      <c r="AA84" s="34">
        <v>25</v>
      </c>
      <c r="AB84" s="34">
        <v>26</v>
      </c>
      <c r="AC84" s="34">
        <v>27</v>
      </c>
      <c r="AD84" s="34">
        <v>28</v>
      </c>
      <c r="AE84" s="34">
        <v>29</v>
      </c>
      <c r="AF84" s="34">
        <v>30</v>
      </c>
      <c r="AG84" s="34">
        <v>31</v>
      </c>
      <c r="AH84" s="34">
        <v>32</v>
      </c>
      <c r="AI84" s="34">
        <v>33</v>
      </c>
      <c r="AJ84" s="34">
        <v>34</v>
      </c>
      <c r="AK84" s="34">
        <v>35</v>
      </c>
      <c r="AL84" s="34">
        <v>36</v>
      </c>
      <c r="AM84" s="34">
        <v>37</v>
      </c>
      <c r="AN84" s="34">
        <v>38</v>
      </c>
      <c r="AO84" s="34">
        <v>39</v>
      </c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</row>
    <row r="85" spans="2:51">
      <c r="B85" s="421" t="s">
        <v>5156</v>
      </c>
      <c r="C85" s="98">
        <f t="shared" ref="C85:AO85" si="25">C80/839</f>
        <v>2.3837902264600714E-3</v>
      </c>
      <c r="D85" s="98">
        <f t="shared" si="25"/>
        <v>2.1454112038140644E-2</v>
      </c>
      <c r="E85" s="98">
        <f t="shared" si="25"/>
        <v>4.8867699642431463E-2</v>
      </c>
      <c r="F85" s="98">
        <f t="shared" si="25"/>
        <v>0.11203814064362336</v>
      </c>
      <c r="G85" s="98">
        <f t="shared" si="25"/>
        <v>0.12872467222884387</v>
      </c>
      <c r="H85" s="98">
        <f t="shared" si="25"/>
        <v>0.14898688915375446</v>
      </c>
      <c r="I85" s="98">
        <f t="shared" si="25"/>
        <v>0.17878426698450536</v>
      </c>
      <c r="J85" s="98">
        <f t="shared" si="25"/>
        <v>0.23837902264600716</v>
      </c>
      <c r="K85" s="98">
        <f t="shared" si="25"/>
        <v>0.24791418355184744</v>
      </c>
      <c r="L85" s="98">
        <f t="shared" si="25"/>
        <v>0.26221692491060788</v>
      </c>
      <c r="M85" s="98">
        <f t="shared" si="25"/>
        <v>0.27413587604290823</v>
      </c>
      <c r="N85" s="98">
        <f t="shared" si="25"/>
        <v>0.28009535160905841</v>
      </c>
      <c r="O85" s="98">
        <f t="shared" si="25"/>
        <v>0.28963051251489869</v>
      </c>
      <c r="P85" s="98">
        <f t="shared" si="25"/>
        <v>0.29678188319427889</v>
      </c>
      <c r="Q85" s="98">
        <f t="shared" si="25"/>
        <v>0.30154946364719903</v>
      </c>
      <c r="R85" s="98">
        <f t="shared" si="25"/>
        <v>0.30154946364719903</v>
      </c>
      <c r="S85" s="98">
        <f t="shared" si="25"/>
        <v>0.3039332538736591</v>
      </c>
      <c r="T85" s="98">
        <f t="shared" si="25"/>
        <v>0.30631704410011917</v>
      </c>
      <c r="U85" s="98">
        <f t="shared" si="25"/>
        <v>0.30989272943980928</v>
      </c>
      <c r="V85" s="98">
        <f t="shared" si="25"/>
        <v>0.30989272943980928</v>
      </c>
      <c r="W85" s="98">
        <f t="shared" si="25"/>
        <v>0.31466030989272942</v>
      </c>
      <c r="X85" s="98">
        <f t="shared" si="25"/>
        <v>0.31585220500595945</v>
      </c>
      <c r="Y85" s="98">
        <f t="shared" si="25"/>
        <v>0.31942789034564956</v>
      </c>
      <c r="Z85" s="98">
        <f t="shared" si="25"/>
        <v>0.31942789034564956</v>
      </c>
      <c r="AA85" s="98">
        <f t="shared" si="25"/>
        <v>0.31942789034564956</v>
      </c>
      <c r="AB85" s="98">
        <f t="shared" si="25"/>
        <v>0.31942789034564956</v>
      </c>
      <c r="AC85" s="98">
        <f t="shared" si="25"/>
        <v>0.31942789034564956</v>
      </c>
      <c r="AD85" s="98">
        <f t="shared" si="25"/>
        <v>0.31942789034564956</v>
      </c>
      <c r="AE85" s="98">
        <f t="shared" si="25"/>
        <v>0.31942789034564956</v>
      </c>
      <c r="AF85" s="98">
        <f t="shared" si="25"/>
        <v>0.32061978545887959</v>
      </c>
      <c r="AG85" s="98">
        <f t="shared" si="25"/>
        <v>0.32061978545887959</v>
      </c>
      <c r="AH85" s="98">
        <f t="shared" si="25"/>
        <v>0.32061978545887959</v>
      </c>
      <c r="AI85" s="98">
        <f t="shared" si="25"/>
        <v>0.32061978545887959</v>
      </c>
      <c r="AJ85" s="98">
        <f t="shared" si="25"/>
        <v>0.32300357568533972</v>
      </c>
      <c r="AK85" s="98">
        <f t="shared" si="25"/>
        <v>0.32300357568533972</v>
      </c>
      <c r="AL85" s="98">
        <f t="shared" si="25"/>
        <v>0.32419547079856975</v>
      </c>
      <c r="AM85" s="98">
        <f t="shared" si="25"/>
        <v>0.32419547079856975</v>
      </c>
      <c r="AN85" s="98">
        <f t="shared" si="25"/>
        <v>0.32419547079856975</v>
      </c>
      <c r="AO85" s="98">
        <f t="shared" si="25"/>
        <v>0.32419547079856975</v>
      </c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</row>
    <row r="86" spans="2:51">
      <c r="B86" s="423" t="s">
        <v>5157</v>
      </c>
      <c r="C86" s="424">
        <f t="shared" ref="C86:AO86" si="26">C81/839</f>
        <v>3.5756853396901071E-3</v>
      </c>
      <c r="D86" s="424">
        <f t="shared" si="26"/>
        <v>2.2646007151370679E-2</v>
      </c>
      <c r="E86" s="424">
        <f t="shared" si="26"/>
        <v>5.1251489868891539E-2</v>
      </c>
      <c r="F86" s="424">
        <f t="shared" si="26"/>
        <v>0.11203814064362336</v>
      </c>
      <c r="G86" s="424">
        <f t="shared" si="26"/>
        <v>0.1263408820023838</v>
      </c>
      <c r="H86" s="424">
        <f t="shared" si="26"/>
        <v>0.14302741358760429</v>
      </c>
      <c r="I86" s="424">
        <f t="shared" si="26"/>
        <v>0.17163289630512515</v>
      </c>
      <c r="J86" s="424">
        <f t="shared" si="26"/>
        <v>0.23003575685339689</v>
      </c>
      <c r="K86" s="424">
        <f t="shared" si="26"/>
        <v>0.23837902264600716</v>
      </c>
      <c r="L86" s="424">
        <f t="shared" si="26"/>
        <v>0.25506555423122768</v>
      </c>
      <c r="M86" s="424">
        <f t="shared" si="26"/>
        <v>0.26698450536352802</v>
      </c>
      <c r="N86" s="424">
        <f t="shared" si="26"/>
        <v>0.27175208581644816</v>
      </c>
      <c r="O86" s="424">
        <f t="shared" si="26"/>
        <v>0.28247914183551848</v>
      </c>
      <c r="P86" s="424">
        <f t="shared" si="26"/>
        <v>0.29082240762812872</v>
      </c>
      <c r="Q86" s="424">
        <f t="shared" si="26"/>
        <v>0.29439809296781883</v>
      </c>
      <c r="R86" s="424">
        <f t="shared" si="26"/>
        <v>0.29797377830750893</v>
      </c>
      <c r="S86" s="424">
        <f t="shared" si="26"/>
        <v>0.3039332538736591</v>
      </c>
      <c r="T86" s="424">
        <f t="shared" si="26"/>
        <v>0.30631704410011917</v>
      </c>
      <c r="U86" s="424">
        <f t="shared" si="26"/>
        <v>0.30989272943980928</v>
      </c>
      <c r="V86" s="424">
        <f t="shared" si="26"/>
        <v>0.30989272943980928</v>
      </c>
      <c r="W86" s="424">
        <f t="shared" si="26"/>
        <v>0.31466030989272942</v>
      </c>
      <c r="X86" s="424">
        <f t="shared" si="26"/>
        <v>0.31585220500595945</v>
      </c>
      <c r="Y86" s="424">
        <f t="shared" si="26"/>
        <v>0.31942789034564956</v>
      </c>
      <c r="Z86" s="424">
        <f t="shared" si="26"/>
        <v>0.31942789034564956</v>
      </c>
      <c r="AA86" s="424">
        <f t="shared" si="26"/>
        <v>0.31942789034564956</v>
      </c>
      <c r="AB86" s="424">
        <f t="shared" si="26"/>
        <v>0.31942789034564956</v>
      </c>
      <c r="AC86" s="424">
        <f t="shared" si="26"/>
        <v>0.31942789034564956</v>
      </c>
      <c r="AD86" s="424">
        <f t="shared" si="26"/>
        <v>0.31942789034564956</v>
      </c>
      <c r="AE86" s="424">
        <f t="shared" si="26"/>
        <v>0.31942789034564956</v>
      </c>
      <c r="AF86" s="424">
        <f t="shared" si="26"/>
        <v>0.32061978545887959</v>
      </c>
      <c r="AG86" s="424">
        <f t="shared" si="26"/>
        <v>0.32061978545887959</v>
      </c>
      <c r="AH86" s="424">
        <f t="shared" si="26"/>
        <v>0.32061978545887959</v>
      </c>
      <c r="AI86" s="424">
        <f t="shared" si="26"/>
        <v>0.32061978545887959</v>
      </c>
      <c r="AJ86" s="424">
        <f t="shared" si="26"/>
        <v>0.32300357568533972</v>
      </c>
      <c r="AK86" s="424">
        <f t="shared" si="26"/>
        <v>0.32300357568533972</v>
      </c>
      <c r="AL86" s="424">
        <f t="shared" si="26"/>
        <v>0.32419547079856975</v>
      </c>
      <c r="AM86" s="424">
        <f t="shared" si="26"/>
        <v>0.32419547079856975</v>
      </c>
      <c r="AN86" s="424">
        <f t="shared" si="26"/>
        <v>0.32419547079856975</v>
      </c>
      <c r="AO86" s="424">
        <f t="shared" si="26"/>
        <v>0.32419547079856975</v>
      </c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</row>
    <row r="87" spans="2:51"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</row>
    <row r="88" spans="2:51"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</row>
    <row r="89" spans="2:51">
      <c r="B89" s="414" t="s">
        <v>4673</v>
      </c>
      <c r="C89" s="415"/>
      <c r="D89" s="415"/>
      <c r="E89" s="415"/>
      <c r="F89" s="415"/>
      <c r="G89" s="415"/>
      <c r="H89" s="415"/>
      <c r="I89" s="415"/>
      <c r="J89" s="415"/>
      <c r="K89" s="415"/>
      <c r="L89" s="415"/>
      <c r="M89" s="415"/>
      <c r="N89" s="415"/>
      <c r="O89" s="415"/>
      <c r="P89" s="415"/>
      <c r="Q89" s="415"/>
      <c r="R89" s="416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</row>
    <row r="90" spans="2:51">
      <c r="B90" s="417"/>
      <c r="C90" s="34">
        <v>1</v>
      </c>
      <c r="D90" s="34">
        <v>2</v>
      </c>
      <c r="E90" s="34">
        <v>3</v>
      </c>
      <c r="F90" s="34">
        <v>4</v>
      </c>
      <c r="G90" s="34">
        <v>5</v>
      </c>
      <c r="H90" s="34">
        <v>6</v>
      </c>
      <c r="I90" s="34">
        <v>7</v>
      </c>
      <c r="J90" s="34">
        <v>8</v>
      </c>
      <c r="K90" s="34">
        <v>9</v>
      </c>
      <c r="L90" s="34">
        <v>10</v>
      </c>
      <c r="M90" s="34">
        <v>11</v>
      </c>
      <c r="N90" s="34">
        <v>12</v>
      </c>
      <c r="O90" s="34">
        <v>13</v>
      </c>
      <c r="P90" s="34">
        <v>14</v>
      </c>
      <c r="Q90" s="34">
        <v>15</v>
      </c>
      <c r="R90" s="418">
        <v>16</v>
      </c>
      <c r="S90" s="34">
        <v>17</v>
      </c>
      <c r="T90" s="34">
        <v>18</v>
      </c>
      <c r="U90" s="34">
        <v>19</v>
      </c>
      <c r="V90" s="34">
        <v>20</v>
      </c>
      <c r="W90" s="34">
        <v>21</v>
      </c>
      <c r="X90" s="34">
        <v>22</v>
      </c>
      <c r="Y90" s="34">
        <v>23</v>
      </c>
      <c r="Z90" s="34">
        <v>24</v>
      </c>
      <c r="AA90" s="34">
        <v>25</v>
      </c>
      <c r="AB90" s="34">
        <v>26</v>
      </c>
      <c r="AC90" s="34">
        <v>27</v>
      </c>
      <c r="AD90" s="34">
        <v>28</v>
      </c>
      <c r="AE90" s="34">
        <v>29</v>
      </c>
      <c r="AF90" s="34">
        <v>30</v>
      </c>
      <c r="AG90" s="34">
        <v>31</v>
      </c>
      <c r="AH90" s="34">
        <v>32</v>
      </c>
      <c r="AI90" s="34">
        <v>33</v>
      </c>
      <c r="AJ90" s="34">
        <v>34</v>
      </c>
      <c r="AK90" s="34">
        <v>35</v>
      </c>
      <c r="AL90" s="34">
        <v>36</v>
      </c>
      <c r="AM90" s="34">
        <v>37</v>
      </c>
      <c r="AN90" s="34">
        <v>38</v>
      </c>
      <c r="AO90" s="34">
        <v>39</v>
      </c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</row>
    <row r="91" spans="2:51">
      <c r="B91" s="419" t="s">
        <v>5156</v>
      </c>
      <c r="C91" s="34">
        <v>1</v>
      </c>
      <c r="D91" s="34">
        <v>4</v>
      </c>
      <c r="E91" s="34">
        <v>0</v>
      </c>
      <c r="F91" s="34">
        <v>13</v>
      </c>
      <c r="G91" s="34">
        <v>0</v>
      </c>
      <c r="H91" s="34">
        <v>3</v>
      </c>
      <c r="I91" s="34">
        <v>2</v>
      </c>
      <c r="J91" s="34">
        <v>3</v>
      </c>
      <c r="K91" s="34">
        <v>0</v>
      </c>
      <c r="L91" s="34">
        <v>1</v>
      </c>
      <c r="M91" s="34">
        <v>0</v>
      </c>
      <c r="N91" s="34">
        <v>0</v>
      </c>
      <c r="O91" s="34">
        <v>2</v>
      </c>
      <c r="P91" s="34">
        <v>0</v>
      </c>
      <c r="Q91" s="34">
        <v>2</v>
      </c>
      <c r="R91" s="418">
        <v>1</v>
      </c>
      <c r="S91" s="34">
        <v>2</v>
      </c>
      <c r="T91" s="34">
        <v>1</v>
      </c>
      <c r="U91" s="34">
        <v>0</v>
      </c>
      <c r="V91" s="34">
        <v>1</v>
      </c>
      <c r="W91" s="34">
        <v>0</v>
      </c>
      <c r="X91" s="34">
        <v>1</v>
      </c>
      <c r="Y91" s="34">
        <v>1</v>
      </c>
      <c r="Z91" s="34">
        <v>1</v>
      </c>
      <c r="AA91" s="34">
        <v>0</v>
      </c>
      <c r="AB91" s="34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4">
        <v>0</v>
      </c>
      <c r="AI91" s="34">
        <v>1</v>
      </c>
      <c r="AJ91" s="34">
        <v>0</v>
      </c>
      <c r="AK91" s="34">
        <v>0</v>
      </c>
      <c r="AL91" s="34">
        <v>1</v>
      </c>
      <c r="AM91" s="34">
        <v>1</v>
      </c>
      <c r="AN91" s="34">
        <v>0</v>
      </c>
      <c r="AO91" s="34">
        <v>1</v>
      </c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</row>
    <row r="92" spans="2:51">
      <c r="B92" s="419" t="s">
        <v>5157</v>
      </c>
      <c r="C92" s="34">
        <v>4</v>
      </c>
      <c r="D92" s="34">
        <v>4</v>
      </c>
      <c r="E92" s="34">
        <v>0</v>
      </c>
      <c r="F92" s="34">
        <v>12</v>
      </c>
      <c r="G92" s="34">
        <v>0</v>
      </c>
      <c r="H92" s="34">
        <v>4</v>
      </c>
      <c r="I92" s="34">
        <v>2</v>
      </c>
      <c r="J92" s="34">
        <v>3</v>
      </c>
      <c r="K92" s="34">
        <v>0</v>
      </c>
      <c r="L92" s="34">
        <v>1</v>
      </c>
      <c r="M92" s="34">
        <v>0</v>
      </c>
      <c r="N92" s="34">
        <v>0</v>
      </c>
      <c r="O92" s="34">
        <v>1</v>
      </c>
      <c r="P92" s="34">
        <v>0</v>
      </c>
      <c r="Q92" s="34">
        <v>0</v>
      </c>
      <c r="R92" s="418">
        <v>1</v>
      </c>
      <c r="S92" s="34">
        <v>2</v>
      </c>
      <c r="T92" s="34">
        <v>1</v>
      </c>
      <c r="U92" s="34">
        <v>0</v>
      </c>
      <c r="V92" s="34">
        <v>1</v>
      </c>
      <c r="W92" s="34">
        <v>0</v>
      </c>
      <c r="X92" s="34">
        <v>1</v>
      </c>
      <c r="Y92" s="34">
        <v>1</v>
      </c>
      <c r="Z92" s="34">
        <v>1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0</v>
      </c>
      <c r="AI92" s="34">
        <v>1</v>
      </c>
      <c r="AJ92" s="34">
        <v>0</v>
      </c>
      <c r="AK92" s="34">
        <v>0</v>
      </c>
      <c r="AL92" s="34">
        <v>1</v>
      </c>
      <c r="AM92" s="34">
        <v>1</v>
      </c>
      <c r="AN92" s="34">
        <v>0</v>
      </c>
      <c r="AO92" s="34">
        <v>1</v>
      </c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</row>
    <row r="93" spans="2:51">
      <c r="B93" s="417"/>
      <c r="R93" s="420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</row>
    <row r="94" spans="2:51" ht="15.75" customHeight="1">
      <c r="B94" s="417"/>
      <c r="R94" s="420"/>
      <c r="X94" s="428"/>
      <c r="Y94" s="428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</row>
    <row r="95" spans="2:51">
      <c r="B95" s="417"/>
      <c r="C95" s="34">
        <v>1</v>
      </c>
      <c r="D95" s="34">
        <v>2</v>
      </c>
      <c r="E95" s="34">
        <v>3</v>
      </c>
      <c r="F95" s="34">
        <v>4</v>
      </c>
      <c r="G95" s="34">
        <v>5</v>
      </c>
      <c r="H95" s="34">
        <v>6</v>
      </c>
      <c r="I95" s="34">
        <v>7</v>
      </c>
      <c r="J95" s="34">
        <v>8</v>
      </c>
      <c r="K95" s="34">
        <v>9</v>
      </c>
      <c r="L95" s="34">
        <v>10</v>
      </c>
      <c r="M95" s="34">
        <v>11</v>
      </c>
      <c r="N95" s="34">
        <v>12</v>
      </c>
      <c r="O95" s="34">
        <v>13</v>
      </c>
      <c r="P95" s="34">
        <v>14</v>
      </c>
      <c r="Q95" s="34">
        <v>15</v>
      </c>
      <c r="R95" s="418">
        <v>16</v>
      </c>
      <c r="S95" s="34">
        <v>17</v>
      </c>
      <c r="T95" s="34">
        <v>18</v>
      </c>
      <c r="U95" s="34">
        <v>19</v>
      </c>
      <c r="V95" s="34">
        <v>20</v>
      </c>
      <c r="W95" s="34">
        <v>21</v>
      </c>
      <c r="X95" s="34">
        <v>22</v>
      </c>
      <c r="Y95" s="34">
        <v>23</v>
      </c>
      <c r="Z95" s="34">
        <v>24</v>
      </c>
      <c r="AA95" s="34">
        <v>25</v>
      </c>
      <c r="AB95" s="34">
        <v>26</v>
      </c>
      <c r="AC95" s="34">
        <v>27</v>
      </c>
      <c r="AD95" s="34">
        <v>28</v>
      </c>
      <c r="AE95" s="34">
        <v>29</v>
      </c>
      <c r="AF95" s="34">
        <v>30</v>
      </c>
      <c r="AG95" s="34">
        <v>31</v>
      </c>
      <c r="AH95" s="34">
        <v>32</v>
      </c>
      <c r="AI95" s="34">
        <v>33</v>
      </c>
      <c r="AJ95" s="34">
        <v>34</v>
      </c>
      <c r="AK95" s="34">
        <v>35</v>
      </c>
      <c r="AL95" s="34">
        <v>36</v>
      </c>
      <c r="AM95" s="34">
        <v>37</v>
      </c>
      <c r="AN95" s="34">
        <v>38</v>
      </c>
      <c r="AO95" s="34">
        <v>39</v>
      </c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</row>
    <row r="96" spans="2:51">
      <c r="B96" s="419" t="s">
        <v>5156</v>
      </c>
      <c r="C96" s="34">
        <f t="shared" ref="C96:C97" si="27">C91</f>
        <v>1</v>
      </c>
      <c r="D96" s="34">
        <f t="shared" ref="D96:AO96" si="28">C96+D91</f>
        <v>5</v>
      </c>
      <c r="E96" s="34">
        <f t="shared" si="28"/>
        <v>5</v>
      </c>
      <c r="F96" s="34">
        <f t="shared" si="28"/>
        <v>18</v>
      </c>
      <c r="G96" s="34">
        <f t="shared" si="28"/>
        <v>18</v>
      </c>
      <c r="H96" s="34">
        <f t="shared" si="28"/>
        <v>21</v>
      </c>
      <c r="I96" s="34">
        <f t="shared" si="28"/>
        <v>23</v>
      </c>
      <c r="J96" s="34">
        <f t="shared" si="28"/>
        <v>26</v>
      </c>
      <c r="K96" s="34">
        <f t="shared" si="28"/>
        <v>26</v>
      </c>
      <c r="L96" s="34">
        <f t="shared" si="28"/>
        <v>27</v>
      </c>
      <c r="M96" s="34">
        <f t="shared" si="28"/>
        <v>27</v>
      </c>
      <c r="N96" s="34">
        <f t="shared" si="28"/>
        <v>27</v>
      </c>
      <c r="O96" s="34">
        <f t="shared" si="28"/>
        <v>29</v>
      </c>
      <c r="P96" s="34">
        <f t="shared" si="28"/>
        <v>29</v>
      </c>
      <c r="Q96" s="34">
        <f t="shared" si="28"/>
        <v>31</v>
      </c>
      <c r="R96" s="418">
        <f t="shared" si="28"/>
        <v>32</v>
      </c>
      <c r="S96" s="418">
        <f t="shared" si="28"/>
        <v>34</v>
      </c>
      <c r="T96" s="418">
        <f t="shared" si="28"/>
        <v>35</v>
      </c>
      <c r="U96" s="418">
        <f t="shared" si="28"/>
        <v>35</v>
      </c>
      <c r="V96" s="418">
        <f t="shared" si="28"/>
        <v>36</v>
      </c>
      <c r="W96" s="418">
        <f t="shared" si="28"/>
        <v>36</v>
      </c>
      <c r="X96" s="418">
        <f t="shared" si="28"/>
        <v>37</v>
      </c>
      <c r="Y96" s="418">
        <f t="shared" si="28"/>
        <v>38</v>
      </c>
      <c r="Z96" s="418">
        <f t="shared" si="28"/>
        <v>39</v>
      </c>
      <c r="AA96" s="418">
        <f t="shared" si="28"/>
        <v>39</v>
      </c>
      <c r="AB96" s="418">
        <f t="shared" si="28"/>
        <v>39</v>
      </c>
      <c r="AC96" s="418">
        <f t="shared" si="28"/>
        <v>39</v>
      </c>
      <c r="AD96" s="418">
        <f t="shared" si="28"/>
        <v>39</v>
      </c>
      <c r="AE96" s="418">
        <f t="shared" si="28"/>
        <v>39</v>
      </c>
      <c r="AF96" s="418">
        <f t="shared" si="28"/>
        <v>39</v>
      </c>
      <c r="AG96" s="418">
        <f t="shared" si="28"/>
        <v>39</v>
      </c>
      <c r="AH96" s="418">
        <f t="shared" si="28"/>
        <v>39</v>
      </c>
      <c r="AI96" s="418">
        <f t="shared" si="28"/>
        <v>40</v>
      </c>
      <c r="AJ96" s="418">
        <f t="shared" si="28"/>
        <v>40</v>
      </c>
      <c r="AK96" s="418">
        <f t="shared" si="28"/>
        <v>40</v>
      </c>
      <c r="AL96" s="418">
        <f t="shared" si="28"/>
        <v>41</v>
      </c>
      <c r="AM96" s="418">
        <f t="shared" si="28"/>
        <v>42</v>
      </c>
      <c r="AN96" s="418">
        <f t="shared" si="28"/>
        <v>42</v>
      </c>
      <c r="AO96" s="418">
        <f t="shared" si="28"/>
        <v>43</v>
      </c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</row>
    <row r="97" spans="2:51">
      <c r="B97" s="419" t="s">
        <v>5157</v>
      </c>
      <c r="C97" s="34">
        <f t="shared" si="27"/>
        <v>4</v>
      </c>
      <c r="D97" s="34">
        <f t="shared" ref="D97:AO97" si="29">C97+D92</f>
        <v>8</v>
      </c>
      <c r="E97" s="34">
        <f t="shared" si="29"/>
        <v>8</v>
      </c>
      <c r="F97" s="34">
        <f t="shared" si="29"/>
        <v>20</v>
      </c>
      <c r="G97" s="34">
        <f t="shared" si="29"/>
        <v>20</v>
      </c>
      <c r="H97" s="34">
        <f t="shared" si="29"/>
        <v>24</v>
      </c>
      <c r="I97" s="34">
        <f t="shared" si="29"/>
        <v>26</v>
      </c>
      <c r="J97" s="34">
        <f t="shared" si="29"/>
        <v>29</v>
      </c>
      <c r="K97" s="34">
        <f t="shared" si="29"/>
        <v>29</v>
      </c>
      <c r="L97" s="34">
        <f t="shared" si="29"/>
        <v>30</v>
      </c>
      <c r="M97" s="34">
        <f t="shared" si="29"/>
        <v>30</v>
      </c>
      <c r="N97" s="34">
        <f t="shared" si="29"/>
        <v>30</v>
      </c>
      <c r="O97" s="34">
        <f t="shared" si="29"/>
        <v>31</v>
      </c>
      <c r="P97" s="34">
        <f t="shared" si="29"/>
        <v>31</v>
      </c>
      <c r="Q97" s="34">
        <f t="shared" si="29"/>
        <v>31</v>
      </c>
      <c r="R97" s="418">
        <f t="shared" si="29"/>
        <v>32</v>
      </c>
      <c r="S97" s="418">
        <f t="shared" si="29"/>
        <v>34</v>
      </c>
      <c r="T97" s="418">
        <f t="shared" si="29"/>
        <v>35</v>
      </c>
      <c r="U97" s="418">
        <f t="shared" si="29"/>
        <v>35</v>
      </c>
      <c r="V97" s="418">
        <f t="shared" si="29"/>
        <v>36</v>
      </c>
      <c r="W97" s="418">
        <f t="shared" si="29"/>
        <v>36</v>
      </c>
      <c r="X97" s="418">
        <f t="shared" si="29"/>
        <v>37</v>
      </c>
      <c r="Y97" s="418">
        <f t="shared" si="29"/>
        <v>38</v>
      </c>
      <c r="Z97" s="418">
        <f t="shared" si="29"/>
        <v>39</v>
      </c>
      <c r="AA97" s="418">
        <f t="shared" si="29"/>
        <v>39</v>
      </c>
      <c r="AB97" s="418">
        <f t="shared" si="29"/>
        <v>39</v>
      </c>
      <c r="AC97" s="418">
        <f t="shared" si="29"/>
        <v>39</v>
      </c>
      <c r="AD97" s="418">
        <f t="shared" si="29"/>
        <v>39</v>
      </c>
      <c r="AE97" s="418">
        <f t="shared" si="29"/>
        <v>39</v>
      </c>
      <c r="AF97" s="418">
        <f t="shared" si="29"/>
        <v>39</v>
      </c>
      <c r="AG97" s="418">
        <f t="shared" si="29"/>
        <v>39</v>
      </c>
      <c r="AH97" s="418">
        <f t="shared" si="29"/>
        <v>39</v>
      </c>
      <c r="AI97" s="418">
        <f t="shared" si="29"/>
        <v>40</v>
      </c>
      <c r="AJ97" s="418">
        <f t="shared" si="29"/>
        <v>40</v>
      </c>
      <c r="AK97" s="418">
        <f t="shared" si="29"/>
        <v>40</v>
      </c>
      <c r="AL97" s="418">
        <f t="shared" si="29"/>
        <v>41</v>
      </c>
      <c r="AM97" s="418">
        <f t="shared" si="29"/>
        <v>42</v>
      </c>
      <c r="AN97" s="418">
        <f t="shared" si="29"/>
        <v>42</v>
      </c>
      <c r="AO97" s="418">
        <f t="shared" si="29"/>
        <v>43</v>
      </c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</row>
    <row r="98" spans="2:51" ht="15.75" customHeight="1">
      <c r="B98" s="417"/>
      <c r="R98" s="420"/>
      <c r="X98" s="428"/>
      <c r="Y98" s="428"/>
      <c r="AP98" s="289"/>
      <c r="AQ98" s="289"/>
      <c r="AR98" s="289"/>
      <c r="AS98" s="289"/>
      <c r="AT98" s="289"/>
      <c r="AU98" s="289"/>
      <c r="AV98" s="289"/>
      <c r="AW98" s="289"/>
      <c r="AX98" s="289"/>
      <c r="AY98" s="289"/>
    </row>
    <row r="99" spans="2:51" ht="15.75" customHeight="1">
      <c r="B99" s="417"/>
      <c r="R99" s="420"/>
      <c r="X99" s="429"/>
      <c r="Y99" s="429"/>
      <c r="AP99" s="289"/>
      <c r="AQ99" s="289"/>
      <c r="AR99" s="289"/>
      <c r="AS99" s="289"/>
      <c r="AT99" s="289"/>
      <c r="AU99" s="289"/>
      <c r="AV99" s="289"/>
      <c r="AW99" s="289"/>
      <c r="AX99" s="289"/>
      <c r="AY99" s="289"/>
    </row>
    <row r="100" spans="2:51">
      <c r="B100" s="417"/>
      <c r="C100" s="34">
        <v>1</v>
      </c>
      <c r="D100" s="34">
        <v>2</v>
      </c>
      <c r="E100" s="34">
        <v>3</v>
      </c>
      <c r="F100" s="34">
        <v>4</v>
      </c>
      <c r="G100" s="34">
        <v>5</v>
      </c>
      <c r="H100" s="34">
        <v>6</v>
      </c>
      <c r="I100" s="34">
        <v>7</v>
      </c>
      <c r="J100" s="34">
        <v>8</v>
      </c>
      <c r="K100" s="34">
        <v>9</v>
      </c>
      <c r="L100" s="34">
        <v>10</v>
      </c>
      <c r="M100" s="34">
        <v>11</v>
      </c>
      <c r="N100" s="34">
        <v>12</v>
      </c>
      <c r="O100" s="34">
        <v>13</v>
      </c>
      <c r="P100" s="34">
        <v>14</v>
      </c>
      <c r="Q100" s="34">
        <v>15</v>
      </c>
      <c r="R100" s="418">
        <v>16</v>
      </c>
      <c r="S100" s="34">
        <v>17</v>
      </c>
      <c r="T100" s="34">
        <v>18</v>
      </c>
      <c r="U100" s="34">
        <v>19</v>
      </c>
      <c r="V100" s="34">
        <v>20</v>
      </c>
      <c r="W100" s="34">
        <v>21</v>
      </c>
      <c r="X100" s="34">
        <v>22</v>
      </c>
      <c r="Y100" s="34">
        <v>23</v>
      </c>
      <c r="Z100" s="34">
        <v>24</v>
      </c>
      <c r="AA100" s="34">
        <v>25</v>
      </c>
      <c r="AB100" s="34">
        <v>26</v>
      </c>
      <c r="AC100" s="34">
        <v>27</v>
      </c>
      <c r="AD100" s="34">
        <v>28</v>
      </c>
      <c r="AE100" s="34">
        <v>29</v>
      </c>
      <c r="AF100" s="34">
        <v>30</v>
      </c>
      <c r="AG100" s="34">
        <v>31</v>
      </c>
      <c r="AH100" s="34">
        <v>32</v>
      </c>
      <c r="AI100" s="34">
        <v>33</v>
      </c>
      <c r="AJ100" s="34">
        <v>34</v>
      </c>
      <c r="AK100" s="34">
        <v>35</v>
      </c>
      <c r="AL100" s="34">
        <v>36</v>
      </c>
      <c r="AM100" s="34">
        <v>37</v>
      </c>
      <c r="AN100" s="34">
        <v>38</v>
      </c>
      <c r="AO100" s="34">
        <v>39</v>
      </c>
      <c r="AP100" s="289"/>
      <c r="AQ100" s="289"/>
      <c r="AR100" s="289"/>
      <c r="AS100" s="289"/>
      <c r="AT100" s="289"/>
      <c r="AU100" s="289"/>
      <c r="AV100" s="289"/>
      <c r="AW100" s="289"/>
      <c r="AX100" s="289"/>
      <c r="AY100" s="289"/>
    </row>
    <row r="101" spans="2:51">
      <c r="B101" s="421" t="s">
        <v>5156</v>
      </c>
      <c r="C101" s="98">
        <f t="shared" ref="C101:AO101" si="30">C96/839</f>
        <v>1.1918951132300357E-3</v>
      </c>
      <c r="D101" s="98">
        <f t="shared" si="30"/>
        <v>5.9594755661501785E-3</v>
      </c>
      <c r="E101" s="98">
        <f t="shared" si="30"/>
        <v>5.9594755661501785E-3</v>
      </c>
      <c r="F101" s="98">
        <f t="shared" si="30"/>
        <v>2.1454112038140644E-2</v>
      </c>
      <c r="G101" s="98">
        <f t="shared" si="30"/>
        <v>2.1454112038140644E-2</v>
      </c>
      <c r="H101" s="98">
        <f t="shared" si="30"/>
        <v>2.5029797377830752E-2</v>
      </c>
      <c r="I101" s="98">
        <f t="shared" si="30"/>
        <v>2.7413587604290822E-2</v>
      </c>
      <c r="J101" s="98">
        <f t="shared" si="30"/>
        <v>3.098927294398093E-2</v>
      </c>
      <c r="K101" s="98">
        <f t="shared" si="30"/>
        <v>3.098927294398093E-2</v>
      </c>
      <c r="L101" s="98">
        <f t="shared" si="30"/>
        <v>3.2181168057210968E-2</v>
      </c>
      <c r="M101" s="98">
        <f t="shared" si="30"/>
        <v>3.2181168057210968E-2</v>
      </c>
      <c r="N101" s="98">
        <f t="shared" si="30"/>
        <v>3.2181168057210968E-2</v>
      </c>
      <c r="O101" s="98">
        <f t="shared" si="30"/>
        <v>3.4564958283671038E-2</v>
      </c>
      <c r="P101" s="98">
        <f t="shared" si="30"/>
        <v>3.4564958283671038E-2</v>
      </c>
      <c r="Q101" s="98">
        <f t="shared" si="30"/>
        <v>3.6948748510131108E-2</v>
      </c>
      <c r="R101" s="98">
        <f t="shared" si="30"/>
        <v>3.8140643623361142E-2</v>
      </c>
      <c r="S101" s="98">
        <f t="shared" si="30"/>
        <v>4.0524433849821219E-2</v>
      </c>
      <c r="T101" s="98">
        <f t="shared" si="30"/>
        <v>4.1716328963051254E-2</v>
      </c>
      <c r="U101" s="98">
        <f t="shared" si="30"/>
        <v>4.1716328963051254E-2</v>
      </c>
      <c r="V101" s="98">
        <f t="shared" si="30"/>
        <v>4.2908224076281289E-2</v>
      </c>
      <c r="W101" s="98">
        <f t="shared" si="30"/>
        <v>4.2908224076281289E-2</v>
      </c>
      <c r="X101" s="98">
        <f t="shared" si="30"/>
        <v>4.4100119189511323E-2</v>
      </c>
      <c r="Y101" s="98">
        <f t="shared" si="30"/>
        <v>4.5292014302741358E-2</v>
      </c>
      <c r="Z101" s="98">
        <f t="shared" si="30"/>
        <v>4.6483909415971393E-2</v>
      </c>
      <c r="AA101" s="98">
        <f t="shared" si="30"/>
        <v>4.6483909415971393E-2</v>
      </c>
      <c r="AB101" s="98">
        <f t="shared" si="30"/>
        <v>4.6483909415971393E-2</v>
      </c>
      <c r="AC101" s="98">
        <f t="shared" si="30"/>
        <v>4.6483909415971393E-2</v>
      </c>
      <c r="AD101" s="98">
        <f t="shared" si="30"/>
        <v>4.6483909415971393E-2</v>
      </c>
      <c r="AE101" s="98">
        <f t="shared" si="30"/>
        <v>4.6483909415971393E-2</v>
      </c>
      <c r="AF101" s="98">
        <f t="shared" si="30"/>
        <v>4.6483909415971393E-2</v>
      </c>
      <c r="AG101" s="98">
        <f t="shared" si="30"/>
        <v>4.6483909415971393E-2</v>
      </c>
      <c r="AH101" s="98">
        <f t="shared" si="30"/>
        <v>4.6483909415971393E-2</v>
      </c>
      <c r="AI101" s="98">
        <f t="shared" si="30"/>
        <v>4.7675804529201428E-2</v>
      </c>
      <c r="AJ101" s="98">
        <f t="shared" si="30"/>
        <v>4.7675804529201428E-2</v>
      </c>
      <c r="AK101" s="98">
        <f t="shared" si="30"/>
        <v>4.7675804529201428E-2</v>
      </c>
      <c r="AL101" s="98">
        <f t="shared" si="30"/>
        <v>4.8867699642431463E-2</v>
      </c>
      <c r="AM101" s="98">
        <f t="shared" si="30"/>
        <v>5.0059594755661505E-2</v>
      </c>
      <c r="AN101" s="98">
        <f t="shared" si="30"/>
        <v>5.0059594755661505E-2</v>
      </c>
      <c r="AO101" s="98">
        <f t="shared" si="30"/>
        <v>5.1251489868891539E-2</v>
      </c>
      <c r="AP101" s="289"/>
      <c r="AQ101" s="289"/>
      <c r="AR101" s="289"/>
      <c r="AS101" s="289"/>
      <c r="AT101" s="289"/>
      <c r="AU101" s="289"/>
      <c r="AV101" s="289"/>
      <c r="AW101" s="289"/>
      <c r="AX101" s="289"/>
      <c r="AY101" s="289"/>
    </row>
    <row r="102" spans="2:51">
      <c r="B102" s="423" t="s">
        <v>5157</v>
      </c>
      <c r="C102" s="424">
        <f t="shared" ref="C102:AO102" si="31">C97/839</f>
        <v>4.7675804529201428E-3</v>
      </c>
      <c r="D102" s="424">
        <f t="shared" si="31"/>
        <v>9.5351609058402856E-3</v>
      </c>
      <c r="E102" s="424">
        <f t="shared" si="31"/>
        <v>9.5351609058402856E-3</v>
      </c>
      <c r="F102" s="424">
        <f t="shared" si="31"/>
        <v>2.3837902264600714E-2</v>
      </c>
      <c r="G102" s="424">
        <f t="shared" si="31"/>
        <v>2.3837902264600714E-2</v>
      </c>
      <c r="H102" s="424">
        <f t="shared" si="31"/>
        <v>2.8605482717520857E-2</v>
      </c>
      <c r="I102" s="424">
        <f t="shared" si="31"/>
        <v>3.098927294398093E-2</v>
      </c>
      <c r="J102" s="424">
        <f t="shared" si="31"/>
        <v>3.4564958283671038E-2</v>
      </c>
      <c r="K102" s="424">
        <f t="shared" si="31"/>
        <v>3.4564958283671038E-2</v>
      </c>
      <c r="L102" s="424">
        <f t="shared" si="31"/>
        <v>3.5756853396901073E-2</v>
      </c>
      <c r="M102" s="424">
        <f t="shared" si="31"/>
        <v>3.5756853396901073E-2</v>
      </c>
      <c r="N102" s="424">
        <f t="shared" si="31"/>
        <v>3.5756853396901073E-2</v>
      </c>
      <c r="O102" s="424">
        <f t="shared" si="31"/>
        <v>3.6948748510131108E-2</v>
      </c>
      <c r="P102" s="424">
        <f t="shared" si="31"/>
        <v>3.6948748510131108E-2</v>
      </c>
      <c r="Q102" s="424">
        <f t="shared" si="31"/>
        <v>3.6948748510131108E-2</v>
      </c>
      <c r="R102" s="424">
        <f t="shared" si="31"/>
        <v>3.8140643623361142E-2</v>
      </c>
      <c r="S102" s="424">
        <f t="shared" si="31"/>
        <v>4.0524433849821219E-2</v>
      </c>
      <c r="T102" s="424">
        <f t="shared" si="31"/>
        <v>4.1716328963051254E-2</v>
      </c>
      <c r="U102" s="424">
        <f t="shared" si="31"/>
        <v>4.1716328963051254E-2</v>
      </c>
      <c r="V102" s="424">
        <f t="shared" si="31"/>
        <v>4.2908224076281289E-2</v>
      </c>
      <c r="W102" s="424">
        <f t="shared" si="31"/>
        <v>4.2908224076281289E-2</v>
      </c>
      <c r="X102" s="424">
        <f t="shared" si="31"/>
        <v>4.4100119189511323E-2</v>
      </c>
      <c r="Y102" s="424">
        <f t="shared" si="31"/>
        <v>4.5292014302741358E-2</v>
      </c>
      <c r="Z102" s="424">
        <f t="shared" si="31"/>
        <v>4.6483909415971393E-2</v>
      </c>
      <c r="AA102" s="424">
        <f t="shared" si="31"/>
        <v>4.6483909415971393E-2</v>
      </c>
      <c r="AB102" s="424">
        <f t="shared" si="31"/>
        <v>4.6483909415971393E-2</v>
      </c>
      <c r="AC102" s="424">
        <f t="shared" si="31"/>
        <v>4.6483909415971393E-2</v>
      </c>
      <c r="AD102" s="424">
        <f t="shared" si="31"/>
        <v>4.6483909415971393E-2</v>
      </c>
      <c r="AE102" s="424">
        <f t="shared" si="31"/>
        <v>4.6483909415971393E-2</v>
      </c>
      <c r="AF102" s="424">
        <f t="shared" si="31"/>
        <v>4.6483909415971393E-2</v>
      </c>
      <c r="AG102" s="424">
        <f t="shared" si="31"/>
        <v>4.6483909415971393E-2</v>
      </c>
      <c r="AH102" s="424">
        <f t="shared" si="31"/>
        <v>4.6483909415971393E-2</v>
      </c>
      <c r="AI102" s="424">
        <f t="shared" si="31"/>
        <v>4.7675804529201428E-2</v>
      </c>
      <c r="AJ102" s="424">
        <f t="shared" si="31"/>
        <v>4.7675804529201428E-2</v>
      </c>
      <c r="AK102" s="424">
        <f t="shared" si="31"/>
        <v>4.7675804529201428E-2</v>
      </c>
      <c r="AL102" s="424">
        <f t="shared" si="31"/>
        <v>4.8867699642431463E-2</v>
      </c>
      <c r="AM102" s="424">
        <f t="shared" si="31"/>
        <v>5.0059594755661505E-2</v>
      </c>
      <c r="AN102" s="424">
        <f t="shared" si="31"/>
        <v>5.0059594755661505E-2</v>
      </c>
      <c r="AO102" s="424">
        <f t="shared" si="31"/>
        <v>5.1251489868891539E-2</v>
      </c>
      <c r="AP102" s="289"/>
      <c r="AQ102" s="289"/>
      <c r="AR102" s="289"/>
      <c r="AS102" s="289"/>
      <c r="AT102" s="289"/>
      <c r="AU102" s="289"/>
      <c r="AV102" s="289"/>
      <c r="AW102" s="289"/>
      <c r="AX102" s="289"/>
      <c r="AY102" s="289"/>
    </row>
    <row r="103" spans="2:51" ht="15.75" customHeight="1">
      <c r="W103" s="289"/>
      <c r="X103" s="428"/>
      <c r="Y103" s="428"/>
      <c r="Z103" s="430"/>
      <c r="AA103" s="431"/>
      <c r="AB103" s="431"/>
      <c r="AC103" s="431"/>
      <c r="AD103" s="431"/>
      <c r="AE103" s="431"/>
      <c r="AF103" s="431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</row>
    <row r="104" spans="2:51" ht="15.75" customHeight="1">
      <c r="W104" s="289"/>
      <c r="X104" s="428"/>
      <c r="Y104" s="428"/>
      <c r="Z104" s="430"/>
      <c r="AA104" s="431"/>
      <c r="AB104" s="431"/>
      <c r="AC104" s="431"/>
      <c r="AD104" s="431"/>
      <c r="AE104" s="431"/>
      <c r="AF104" s="431"/>
      <c r="AP104" s="289"/>
      <c r="AQ104" s="289"/>
      <c r="AR104" s="289"/>
      <c r="AS104" s="289"/>
      <c r="AT104" s="289"/>
      <c r="AU104" s="289"/>
      <c r="AV104" s="289"/>
      <c r="AW104" s="289"/>
      <c r="AX104" s="289"/>
      <c r="AY104" s="289"/>
    </row>
    <row r="105" spans="2:51" ht="15.75" customHeight="1">
      <c r="B105" s="414" t="s">
        <v>4678</v>
      </c>
      <c r="C105" s="415"/>
      <c r="D105" s="415"/>
      <c r="E105" s="415"/>
      <c r="F105" s="415"/>
      <c r="G105" s="415"/>
      <c r="H105" s="415"/>
      <c r="I105" s="415"/>
      <c r="J105" s="415"/>
      <c r="K105" s="415"/>
      <c r="L105" s="415"/>
      <c r="M105" s="415"/>
      <c r="N105" s="415"/>
      <c r="O105" s="415"/>
      <c r="P105" s="415"/>
      <c r="Q105" s="415"/>
      <c r="R105" s="416"/>
      <c r="W105" s="289"/>
      <c r="X105" s="428"/>
      <c r="Y105" s="428"/>
      <c r="Z105" s="430"/>
      <c r="AA105" s="431"/>
      <c r="AB105" s="431"/>
      <c r="AC105" s="431"/>
      <c r="AD105" s="431"/>
      <c r="AE105" s="431"/>
      <c r="AF105" s="431"/>
      <c r="AP105" s="289"/>
      <c r="AQ105" s="289"/>
      <c r="AR105" s="289"/>
      <c r="AS105" s="289"/>
      <c r="AT105" s="289"/>
      <c r="AU105" s="289"/>
      <c r="AV105" s="289"/>
      <c r="AW105" s="289"/>
      <c r="AX105" s="289"/>
      <c r="AY105" s="289"/>
    </row>
    <row r="106" spans="2:51">
      <c r="B106" s="417"/>
      <c r="C106" s="34">
        <v>1</v>
      </c>
      <c r="D106" s="34">
        <v>2</v>
      </c>
      <c r="E106" s="34">
        <v>3</v>
      </c>
      <c r="F106" s="34">
        <v>4</v>
      </c>
      <c r="G106" s="34">
        <v>5</v>
      </c>
      <c r="H106" s="34">
        <v>6</v>
      </c>
      <c r="I106" s="34">
        <v>7</v>
      </c>
      <c r="J106" s="34">
        <v>8</v>
      </c>
      <c r="K106" s="34">
        <v>9</v>
      </c>
      <c r="L106" s="34">
        <v>10</v>
      </c>
      <c r="M106" s="34">
        <v>11</v>
      </c>
      <c r="N106" s="34">
        <v>12</v>
      </c>
      <c r="O106" s="34">
        <v>13</v>
      </c>
      <c r="P106" s="34">
        <v>14</v>
      </c>
      <c r="Q106" s="34">
        <v>15</v>
      </c>
      <c r="R106" s="418">
        <v>16</v>
      </c>
      <c r="S106" s="34">
        <v>17</v>
      </c>
      <c r="T106" s="34">
        <v>18</v>
      </c>
      <c r="U106" s="34">
        <v>19</v>
      </c>
      <c r="V106" s="34">
        <v>20</v>
      </c>
      <c r="W106" s="34">
        <v>21</v>
      </c>
      <c r="X106" s="34">
        <v>22</v>
      </c>
      <c r="Y106" s="34">
        <v>23</v>
      </c>
      <c r="Z106" s="34">
        <v>24</v>
      </c>
      <c r="AA106" s="34">
        <v>25</v>
      </c>
      <c r="AB106" s="34">
        <v>26</v>
      </c>
      <c r="AC106" s="34">
        <v>27</v>
      </c>
      <c r="AD106" s="34">
        <v>28</v>
      </c>
      <c r="AE106" s="34">
        <v>29</v>
      </c>
      <c r="AF106" s="34">
        <v>30</v>
      </c>
      <c r="AG106" s="34">
        <v>31</v>
      </c>
      <c r="AH106" s="34">
        <v>32</v>
      </c>
      <c r="AI106" s="34">
        <v>33</v>
      </c>
      <c r="AJ106" s="34">
        <v>34</v>
      </c>
      <c r="AK106" s="34">
        <v>35</v>
      </c>
      <c r="AL106" s="34">
        <v>36</v>
      </c>
      <c r="AM106" s="34">
        <v>37</v>
      </c>
      <c r="AN106" s="34">
        <v>38</v>
      </c>
      <c r="AO106" s="34">
        <v>39</v>
      </c>
      <c r="AP106" s="289"/>
      <c r="AQ106" s="289"/>
      <c r="AR106" s="289"/>
      <c r="AS106" s="289"/>
      <c r="AT106" s="289"/>
      <c r="AU106" s="289"/>
      <c r="AV106" s="289"/>
      <c r="AW106" s="289"/>
      <c r="AX106" s="289"/>
      <c r="AY106" s="289"/>
    </row>
    <row r="107" spans="2:51">
      <c r="B107" s="419" t="s">
        <v>5156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1</v>
      </c>
      <c r="M107" s="34">
        <v>1</v>
      </c>
      <c r="N107" s="34">
        <v>2</v>
      </c>
      <c r="O107" s="34">
        <v>2</v>
      </c>
      <c r="P107" s="34">
        <v>2</v>
      </c>
      <c r="Q107" s="34">
        <v>0</v>
      </c>
      <c r="R107" s="418">
        <v>0</v>
      </c>
      <c r="S107" s="34">
        <v>3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1</v>
      </c>
      <c r="Z107" s="34">
        <v>0</v>
      </c>
      <c r="AA107" s="34">
        <v>0</v>
      </c>
      <c r="AB107" s="34">
        <v>2</v>
      </c>
      <c r="AC107" s="34">
        <v>0</v>
      </c>
      <c r="AD107" s="34">
        <v>0</v>
      </c>
      <c r="AE107" s="34">
        <v>0</v>
      </c>
      <c r="AF107" s="34">
        <v>1</v>
      </c>
      <c r="AG107" s="34">
        <v>0</v>
      </c>
      <c r="AH107" s="34">
        <v>0</v>
      </c>
      <c r="AI107" s="34">
        <v>0</v>
      </c>
      <c r="AJ107" s="34">
        <v>2</v>
      </c>
      <c r="AK107" s="34">
        <v>2</v>
      </c>
      <c r="AL107" s="34">
        <v>0</v>
      </c>
      <c r="AM107" s="34">
        <v>0</v>
      </c>
      <c r="AN107" s="34">
        <v>0</v>
      </c>
      <c r="AO107" s="34">
        <v>0</v>
      </c>
      <c r="AP107" s="289"/>
      <c r="AQ107" s="289"/>
      <c r="AR107" s="289"/>
      <c r="AS107" s="289"/>
      <c r="AT107" s="289"/>
      <c r="AU107" s="289"/>
      <c r="AV107" s="289"/>
      <c r="AW107" s="289"/>
      <c r="AX107" s="289"/>
      <c r="AY107" s="289"/>
    </row>
    <row r="108" spans="2:51">
      <c r="B108" s="419" t="s">
        <v>5157</v>
      </c>
      <c r="C108" s="34">
        <v>0</v>
      </c>
      <c r="D108" s="34">
        <v>0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1</v>
      </c>
      <c r="K108" s="34">
        <v>0</v>
      </c>
      <c r="L108" s="34">
        <v>1</v>
      </c>
      <c r="M108" s="34">
        <v>1</v>
      </c>
      <c r="N108" s="34">
        <v>2</v>
      </c>
      <c r="O108" s="34">
        <v>1</v>
      </c>
      <c r="P108" s="34">
        <v>1</v>
      </c>
      <c r="Q108" s="34">
        <v>1</v>
      </c>
      <c r="R108" s="418">
        <v>0</v>
      </c>
      <c r="S108" s="34">
        <v>3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1</v>
      </c>
      <c r="Z108" s="34">
        <v>0</v>
      </c>
      <c r="AA108" s="34">
        <v>0</v>
      </c>
      <c r="AB108" s="34">
        <v>2</v>
      </c>
      <c r="AC108" s="34">
        <v>0</v>
      </c>
      <c r="AD108" s="34">
        <v>0</v>
      </c>
      <c r="AE108" s="34">
        <v>0</v>
      </c>
      <c r="AF108" s="34">
        <v>1</v>
      </c>
      <c r="AG108" s="34">
        <v>0</v>
      </c>
      <c r="AH108" s="34">
        <v>0</v>
      </c>
      <c r="AI108" s="34">
        <v>0</v>
      </c>
      <c r="AJ108" s="34">
        <v>2</v>
      </c>
      <c r="AK108" s="34">
        <v>2</v>
      </c>
      <c r="AL108" s="34">
        <v>0</v>
      </c>
      <c r="AM108" s="34">
        <v>0</v>
      </c>
      <c r="AN108" s="34">
        <v>0</v>
      </c>
      <c r="AO108" s="34">
        <v>0</v>
      </c>
    </row>
    <row r="109" spans="2:51">
      <c r="B109" s="417"/>
      <c r="R109" s="420"/>
    </row>
    <row r="110" spans="2:51" ht="15.75" customHeight="1">
      <c r="B110" s="417"/>
      <c r="R110" s="420"/>
      <c r="X110" s="428"/>
      <c r="Y110" s="428"/>
    </row>
    <row r="111" spans="2:51">
      <c r="B111" s="417"/>
      <c r="C111" s="34">
        <v>1</v>
      </c>
      <c r="D111" s="34">
        <v>2</v>
      </c>
      <c r="E111" s="34">
        <v>3</v>
      </c>
      <c r="F111" s="34">
        <v>4</v>
      </c>
      <c r="G111" s="34">
        <v>5</v>
      </c>
      <c r="H111" s="34">
        <v>6</v>
      </c>
      <c r="I111" s="34">
        <v>7</v>
      </c>
      <c r="J111" s="34">
        <v>8</v>
      </c>
      <c r="K111" s="34">
        <v>9</v>
      </c>
      <c r="L111" s="34">
        <v>10</v>
      </c>
      <c r="M111" s="34">
        <v>11</v>
      </c>
      <c r="N111" s="34">
        <v>12</v>
      </c>
      <c r="O111" s="34">
        <v>13</v>
      </c>
      <c r="P111" s="34">
        <v>14</v>
      </c>
      <c r="Q111" s="34">
        <v>15</v>
      </c>
      <c r="R111" s="418">
        <v>16</v>
      </c>
      <c r="S111" s="34">
        <v>17</v>
      </c>
      <c r="T111" s="34">
        <v>18</v>
      </c>
      <c r="U111" s="34">
        <v>19</v>
      </c>
      <c r="V111" s="34">
        <v>20</v>
      </c>
      <c r="W111" s="34">
        <v>21</v>
      </c>
      <c r="X111" s="34">
        <v>22</v>
      </c>
      <c r="Y111" s="34">
        <v>23</v>
      </c>
      <c r="Z111" s="34">
        <v>24</v>
      </c>
      <c r="AA111" s="34">
        <v>25</v>
      </c>
      <c r="AB111" s="34">
        <v>26</v>
      </c>
      <c r="AC111" s="34">
        <v>27</v>
      </c>
      <c r="AD111" s="34">
        <v>28</v>
      </c>
      <c r="AE111" s="34">
        <v>29</v>
      </c>
      <c r="AF111" s="34">
        <v>30</v>
      </c>
      <c r="AG111" s="34">
        <v>31</v>
      </c>
      <c r="AH111" s="34">
        <v>32</v>
      </c>
      <c r="AI111" s="34">
        <v>33</v>
      </c>
      <c r="AJ111" s="34">
        <v>34</v>
      </c>
      <c r="AK111" s="34">
        <v>35</v>
      </c>
      <c r="AL111" s="34">
        <v>36</v>
      </c>
      <c r="AM111" s="34">
        <v>37</v>
      </c>
      <c r="AN111" s="34">
        <v>38</v>
      </c>
      <c r="AO111" s="34">
        <v>39</v>
      </c>
    </row>
    <row r="112" spans="2:51">
      <c r="B112" s="419" t="s">
        <v>5156</v>
      </c>
      <c r="C112" s="34">
        <f t="shared" ref="C112:C113" si="32">C107</f>
        <v>0</v>
      </c>
      <c r="D112" s="34">
        <f t="shared" ref="D112:AO112" si="33">C112+D107</f>
        <v>0</v>
      </c>
      <c r="E112" s="34">
        <f t="shared" si="33"/>
        <v>0</v>
      </c>
      <c r="F112" s="34">
        <f t="shared" si="33"/>
        <v>0</v>
      </c>
      <c r="G112" s="34">
        <f t="shared" si="33"/>
        <v>0</v>
      </c>
      <c r="H112" s="34">
        <f t="shared" si="33"/>
        <v>0</v>
      </c>
      <c r="I112" s="34">
        <f t="shared" si="33"/>
        <v>0</v>
      </c>
      <c r="J112" s="34">
        <f t="shared" si="33"/>
        <v>0</v>
      </c>
      <c r="K112" s="34">
        <f t="shared" si="33"/>
        <v>0</v>
      </c>
      <c r="L112" s="34">
        <f t="shared" si="33"/>
        <v>1</v>
      </c>
      <c r="M112" s="34">
        <f t="shared" si="33"/>
        <v>2</v>
      </c>
      <c r="N112" s="34">
        <f t="shared" si="33"/>
        <v>4</v>
      </c>
      <c r="O112" s="34">
        <f t="shared" si="33"/>
        <v>6</v>
      </c>
      <c r="P112" s="34">
        <f t="shared" si="33"/>
        <v>8</v>
      </c>
      <c r="Q112" s="34">
        <f t="shared" si="33"/>
        <v>8</v>
      </c>
      <c r="R112" s="418">
        <f t="shared" si="33"/>
        <v>8</v>
      </c>
      <c r="S112" s="418">
        <f t="shared" si="33"/>
        <v>11</v>
      </c>
      <c r="T112" s="418">
        <f t="shared" si="33"/>
        <v>11</v>
      </c>
      <c r="U112" s="418">
        <f t="shared" si="33"/>
        <v>11</v>
      </c>
      <c r="V112" s="418">
        <f t="shared" si="33"/>
        <v>11</v>
      </c>
      <c r="W112" s="418">
        <f t="shared" si="33"/>
        <v>11</v>
      </c>
      <c r="X112" s="418">
        <f t="shared" si="33"/>
        <v>11</v>
      </c>
      <c r="Y112" s="418">
        <f t="shared" si="33"/>
        <v>12</v>
      </c>
      <c r="Z112" s="418">
        <f t="shared" si="33"/>
        <v>12</v>
      </c>
      <c r="AA112" s="418">
        <f t="shared" si="33"/>
        <v>12</v>
      </c>
      <c r="AB112" s="418">
        <f t="shared" si="33"/>
        <v>14</v>
      </c>
      <c r="AC112" s="418">
        <f t="shared" si="33"/>
        <v>14</v>
      </c>
      <c r="AD112" s="418">
        <f t="shared" si="33"/>
        <v>14</v>
      </c>
      <c r="AE112" s="418">
        <f t="shared" si="33"/>
        <v>14</v>
      </c>
      <c r="AF112" s="418">
        <f t="shared" si="33"/>
        <v>15</v>
      </c>
      <c r="AG112" s="418">
        <f t="shared" si="33"/>
        <v>15</v>
      </c>
      <c r="AH112" s="418">
        <f t="shared" si="33"/>
        <v>15</v>
      </c>
      <c r="AI112" s="418">
        <f t="shared" si="33"/>
        <v>15</v>
      </c>
      <c r="AJ112" s="418">
        <f t="shared" si="33"/>
        <v>17</v>
      </c>
      <c r="AK112" s="418">
        <f t="shared" si="33"/>
        <v>19</v>
      </c>
      <c r="AL112" s="418">
        <f t="shared" si="33"/>
        <v>19</v>
      </c>
      <c r="AM112" s="418">
        <f t="shared" si="33"/>
        <v>19</v>
      </c>
      <c r="AN112" s="418">
        <f t="shared" si="33"/>
        <v>19</v>
      </c>
      <c r="AO112" s="418">
        <f t="shared" si="33"/>
        <v>19</v>
      </c>
    </row>
    <row r="113" spans="2:41">
      <c r="B113" s="419" t="s">
        <v>5157</v>
      </c>
      <c r="C113" s="34">
        <f t="shared" si="32"/>
        <v>0</v>
      </c>
      <c r="D113" s="34">
        <f t="shared" ref="D113:AO113" si="34">C113+D108</f>
        <v>0</v>
      </c>
      <c r="E113" s="34">
        <f t="shared" si="34"/>
        <v>0</v>
      </c>
      <c r="F113" s="34">
        <f t="shared" si="34"/>
        <v>0</v>
      </c>
      <c r="G113" s="34">
        <f t="shared" si="34"/>
        <v>0</v>
      </c>
      <c r="H113" s="34">
        <f t="shared" si="34"/>
        <v>0</v>
      </c>
      <c r="I113" s="34">
        <f t="shared" si="34"/>
        <v>0</v>
      </c>
      <c r="J113" s="34">
        <f t="shared" si="34"/>
        <v>1</v>
      </c>
      <c r="K113" s="34">
        <f t="shared" si="34"/>
        <v>1</v>
      </c>
      <c r="L113" s="34">
        <f t="shared" si="34"/>
        <v>2</v>
      </c>
      <c r="M113" s="34">
        <f t="shared" si="34"/>
        <v>3</v>
      </c>
      <c r="N113" s="34">
        <f t="shared" si="34"/>
        <v>5</v>
      </c>
      <c r="O113" s="34">
        <f t="shared" si="34"/>
        <v>6</v>
      </c>
      <c r="P113" s="34">
        <f t="shared" si="34"/>
        <v>7</v>
      </c>
      <c r="Q113" s="34">
        <f t="shared" si="34"/>
        <v>8</v>
      </c>
      <c r="R113" s="418">
        <f t="shared" si="34"/>
        <v>8</v>
      </c>
      <c r="S113" s="418">
        <f t="shared" si="34"/>
        <v>11</v>
      </c>
      <c r="T113" s="418">
        <f t="shared" si="34"/>
        <v>11</v>
      </c>
      <c r="U113" s="418">
        <f t="shared" si="34"/>
        <v>11</v>
      </c>
      <c r="V113" s="418">
        <f t="shared" si="34"/>
        <v>11</v>
      </c>
      <c r="W113" s="418">
        <f t="shared" si="34"/>
        <v>11</v>
      </c>
      <c r="X113" s="418">
        <f t="shared" si="34"/>
        <v>11</v>
      </c>
      <c r="Y113" s="418">
        <f t="shared" si="34"/>
        <v>12</v>
      </c>
      <c r="Z113" s="418">
        <f t="shared" si="34"/>
        <v>12</v>
      </c>
      <c r="AA113" s="418">
        <f t="shared" si="34"/>
        <v>12</v>
      </c>
      <c r="AB113" s="418">
        <f t="shared" si="34"/>
        <v>14</v>
      </c>
      <c r="AC113" s="418">
        <f t="shared" si="34"/>
        <v>14</v>
      </c>
      <c r="AD113" s="418">
        <f t="shared" si="34"/>
        <v>14</v>
      </c>
      <c r="AE113" s="418">
        <f t="shared" si="34"/>
        <v>14</v>
      </c>
      <c r="AF113" s="418">
        <f t="shared" si="34"/>
        <v>15</v>
      </c>
      <c r="AG113" s="418">
        <f t="shared" si="34"/>
        <v>15</v>
      </c>
      <c r="AH113" s="418">
        <f t="shared" si="34"/>
        <v>15</v>
      </c>
      <c r="AI113" s="418">
        <f t="shared" si="34"/>
        <v>15</v>
      </c>
      <c r="AJ113" s="418">
        <f t="shared" si="34"/>
        <v>17</v>
      </c>
      <c r="AK113" s="418">
        <f t="shared" si="34"/>
        <v>19</v>
      </c>
      <c r="AL113" s="418">
        <f t="shared" si="34"/>
        <v>19</v>
      </c>
      <c r="AM113" s="418">
        <f t="shared" si="34"/>
        <v>19</v>
      </c>
      <c r="AN113" s="418">
        <f t="shared" si="34"/>
        <v>19</v>
      </c>
      <c r="AO113" s="418">
        <f t="shared" si="34"/>
        <v>19</v>
      </c>
    </row>
    <row r="114" spans="2:41" ht="15.75" customHeight="1">
      <c r="B114" s="417"/>
      <c r="R114" s="420"/>
      <c r="X114" s="428"/>
      <c r="Y114" s="428"/>
    </row>
    <row r="115" spans="2:41" ht="15.75" customHeight="1">
      <c r="B115" s="417"/>
      <c r="R115" s="420"/>
      <c r="X115" s="429"/>
      <c r="Y115" s="429"/>
    </row>
    <row r="116" spans="2:41">
      <c r="B116" s="417"/>
      <c r="C116" s="34">
        <v>1</v>
      </c>
      <c r="D116" s="34">
        <v>2</v>
      </c>
      <c r="E116" s="34">
        <v>3</v>
      </c>
      <c r="F116" s="34">
        <v>4</v>
      </c>
      <c r="G116" s="34">
        <v>5</v>
      </c>
      <c r="H116" s="34">
        <v>6</v>
      </c>
      <c r="I116" s="34">
        <v>7</v>
      </c>
      <c r="J116" s="34">
        <v>8</v>
      </c>
      <c r="K116" s="34">
        <v>9</v>
      </c>
      <c r="L116" s="34">
        <v>10</v>
      </c>
      <c r="M116" s="34">
        <v>11</v>
      </c>
      <c r="N116" s="34">
        <v>12</v>
      </c>
      <c r="O116" s="34">
        <v>13</v>
      </c>
      <c r="P116" s="34">
        <v>14</v>
      </c>
      <c r="Q116" s="34">
        <v>15</v>
      </c>
      <c r="R116" s="418">
        <v>16</v>
      </c>
      <c r="S116" s="34">
        <v>17</v>
      </c>
      <c r="T116" s="34">
        <v>18</v>
      </c>
      <c r="U116" s="34">
        <v>19</v>
      </c>
      <c r="V116" s="34">
        <v>20</v>
      </c>
      <c r="W116" s="34">
        <v>21</v>
      </c>
      <c r="X116" s="34">
        <v>22</v>
      </c>
      <c r="Y116" s="34">
        <v>23</v>
      </c>
      <c r="Z116" s="34">
        <v>24</v>
      </c>
      <c r="AA116" s="34">
        <v>25</v>
      </c>
      <c r="AB116" s="34">
        <v>26</v>
      </c>
      <c r="AC116" s="34">
        <v>27</v>
      </c>
      <c r="AD116" s="34">
        <v>28</v>
      </c>
      <c r="AE116" s="34">
        <v>29</v>
      </c>
      <c r="AF116" s="34">
        <v>30</v>
      </c>
      <c r="AG116" s="34">
        <v>31</v>
      </c>
      <c r="AH116" s="34">
        <v>32</v>
      </c>
      <c r="AI116" s="34">
        <v>33</v>
      </c>
      <c r="AJ116" s="34">
        <v>34</v>
      </c>
      <c r="AK116" s="34">
        <v>35</v>
      </c>
      <c r="AL116" s="34">
        <v>36</v>
      </c>
      <c r="AM116" s="34">
        <v>37</v>
      </c>
      <c r="AN116" s="34">
        <v>38</v>
      </c>
      <c r="AO116" s="34">
        <v>39</v>
      </c>
    </row>
    <row r="117" spans="2:41">
      <c r="B117" s="421" t="s">
        <v>5156</v>
      </c>
      <c r="C117" s="98">
        <f t="shared" ref="C117:AO117" si="35">C112/839</f>
        <v>0</v>
      </c>
      <c r="D117" s="98">
        <f t="shared" si="35"/>
        <v>0</v>
      </c>
      <c r="E117" s="98">
        <f t="shared" si="35"/>
        <v>0</v>
      </c>
      <c r="F117" s="98">
        <f t="shared" si="35"/>
        <v>0</v>
      </c>
      <c r="G117" s="98">
        <f t="shared" si="35"/>
        <v>0</v>
      </c>
      <c r="H117" s="98">
        <f t="shared" si="35"/>
        <v>0</v>
      </c>
      <c r="I117" s="98">
        <f t="shared" si="35"/>
        <v>0</v>
      </c>
      <c r="J117" s="98">
        <f t="shared" si="35"/>
        <v>0</v>
      </c>
      <c r="K117" s="98">
        <f t="shared" si="35"/>
        <v>0</v>
      </c>
      <c r="L117" s="98">
        <f t="shared" si="35"/>
        <v>1.1918951132300357E-3</v>
      </c>
      <c r="M117" s="98">
        <f t="shared" si="35"/>
        <v>2.3837902264600714E-3</v>
      </c>
      <c r="N117" s="98">
        <f t="shared" si="35"/>
        <v>4.7675804529201428E-3</v>
      </c>
      <c r="O117" s="98">
        <f t="shared" si="35"/>
        <v>7.1513706793802142E-3</v>
      </c>
      <c r="P117" s="98">
        <f t="shared" si="35"/>
        <v>9.5351609058402856E-3</v>
      </c>
      <c r="Q117" s="98">
        <f t="shared" si="35"/>
        <v>9.5351609058402856E-3</v>
      </c>
      <c r="R117" s="98">
        <f t="shared" si="35"/>
        <v>9.5351609058402856E-3</v>
      </c>
      <c r="S117" s="98">
        <f t="shared" si="35"/>
        <v>1.3110846245530394E-2</v>
      </c>
      <c r="T117" s="98">
        <f t="shared" si="35"/>
        <v>1.3110846245530394E-2</v>
      </c>
      <c r="U117" s="98">
        <f t="shared" si="35"/>
        <v>1.3110846245530394E-2</v>
      </c>
      <c r="V117" s="98">
        <f t="shared" si="35"/>
        <v>1.3110846245530394E-2</v>
      </c>
      <c r="W117" s="98">
        <f t="shared" si="35"/>
        <v>1.3110846245530394E-2</v>
      </c>
      <c r="X117" s="98">
        <f t="shared" si="35"/>
        <v>1.3110846245530394E-2</v>
      </c>
      <c r="Y117" s="98">
        <f t="shared" si="35"/>
        <v>1.4302741358760428E-2</v>
      </c>
      <c r="Z117" s="98">
        <f t="shared" si="35"/>
        <v>1.4302741358760428E-2</v>
      </c>
      <c r="AA117" s="98">
        <f t="shared" si="35"/>
        <v>1.4302741358760428E-2</v>
      </c>
      <c r="AB117" s="98">
        <f t="shared" si="35"/>
        <v>1.6686531585220502E-2</v>
      </c>
      <c r="AC117" s="98">
        <f t="shared" si="35"/>
        <v>1.6686531585220502E-2</v>
      </c>
      <c r="AD117" s="98">
        <f t="shared" si="35"/>
        <v>1.6686531585220502E-2</v>
      </c>
      <c r="AE117" s="98">
        <f t="shared" si="35"/>
        <v>1.6686531585220502E-2</v>
      </c>
      <c r="AF117" s="98">
        <f t="shared" si="35"/>
        <v>1.7878426698450536E-2</v>
      </c>
      <c r="AG117" s="98">
        <f t="shared" si="35"/>
        <v>1.7878426698450536E-2</v>
      </c>
      <c r="AH117" s="98">
        <f t="shared" si="35"/>
        <v>1.7878426698450536E-2</v>
      </c>
      <c r="AI117" s="98">
        <f t="shared" si="35"/>
        <v>1.7878426698450536E-2</v>
      </c>
      <c r="AJ117" s="98">
        <f t="shared" si="35"/>
        <v>2.0262216924910609E-2</v>
      </c>
      <c r="AK117" s="98">
        <f t="shared" si="35"/>
        <v>2.2646007151370679E-2</v>
      </c>
      <c r="AL117" s="98">
        <f t="shared" si="35"/>
        <v>2.2646007151370679E-2</v>
      </c>
      <c r="AM117" s="98">
        <f t="shared" si="35"/>
        <v>2.2646007151370679E-2</v>
      </c>
      <c r="AN117" s="98">
        <f t="shared" si="35"/>
        <v>2.2646007151370679E-2</v>
      </c>
      <c r="AO117" s="98">
        <f t="shared" si="35"/>
        <v>2.2646007151370679E-2</v>
      </c>
    </row>
    <row r="118" spans="2:41">
      <c r="B118" s="423" t="s">
        <v>5157</v>
      </c>
      <c r="C118" s="424">
        <f t="shared" ref="C118:AO118" si="36">C113/839</f>
        <v>0</v>
      </c>
      <c r="D118" s="424">
        <f t="shared" si="36"/>
        <v>0</v>
      </c>
      <c r="E118" s="424">
        <f t="shared" si="36"/>
        <v>0</v>
      </c>
      <c r="F118" s="424">
        <f t="shared" si="36"/>
        <v>0</v>
      </c>
      <c r="G118" s="424">
        <f t="shared" si="36"/>
        <v>0</v>
      </c>
      <c r="H118" s="424">
        <f t="shared" si="36"/>
        <v>0</v>
      </c>
      <c r="I118" s="424">
        <f t="shared" si="36"/>
        <v>0</v>
      </c>
      <c r="J118" s="424">
        <f t="shared" si="36"/>
        <v>1.1918951132300357E-3</v>
      </c>
      <c r="K118" s="424">
        <f t="shared" si="36"/>
        <v>1.1918951132300357E-3</v>
      </c>
      <c r="L118" s="424">
        <f t="shared" si="36"/>
        <v>2.3837902264600714E-3</v>
      </c>
      <c r="M118" s="424">
        <f t="shared" si="36"/>
        <v>3.5756853396901071E-3</v>
      </c>
      <c r="N118" s="424">
        <f t="shared" si="36"/>
        <v>5.9594755661501785E-3</v>
      </c>
      <c r="O118" s="424">
        <f t="shared" si="36"/>
        <v>7.1513706793802142E-3</v>
      </c>
      <c r="P118" s="424">
        <f t="shared" si="36"/>
        <v>8.3432657926102508E-3</v>
      </c>
      <c r="Q118" s="424">
        <f t="shared" si="36"/>
        <v>9.5351609058402856E-3</v>
      </c>
      <c r="R118" s="424">
        <f t="shared" si="36"/>
        <v>9.5351609058402856E-3</v>
      </c>
      <c r="S118" s="424">
        <f t="shared" si="36"/>
        <v>1.3110846245530394E-2</v>
      </c>
      <c r="T118" s="424">
        <f t="shared" si="36"/>
        <v>1.3110846245530394E-2</v>
      </c>
      <c r="U118" s="424">
        <f t="shared" si="36"/>
        <v>1.3110846245530394E-2</v>
      </c>
      <c r="V118" s="424">
        <f t="shared" si="36"/>
        <v>1.3110846245530394E-2</v>
      </c>
      <c r="W118" s="424">
        <f t="shared" si="36"/>
        <v>1.3110846245530394E-2</v>
      </c>
      <c r="X118" s="424">
        <f t="shared" si="36"/>
        <v>1.3110846245530394E-2</v>
      </c>
      <c r="Y118" s="424">
        <f t="shared" si="36"/>
        <v>1.4302741358760428E-2</v>
      </c>
      <c r="Z118" s="424">
        <f t="shared" si="36"/>
        <v>1.4302741358760428E-2</v>
      </c>
      <c r="AA118" s="424">
        <f t="shared" si="36"/>
        <v>1.4302741358760428E-2</v>
      </c>
      <c r="AB118" s="424">
        <f t="shared" si="36"/>
        <v>1.6686531585220502E-2</v>
      </c>
      <c r="AC118" s="424">
        <f t="shared" si="36"/>
        <v>1.6686531585220502E-2</v>
      </c>
      <c r="AD118" s="424">
        <f t="shared" si="36"/>
        <v>1.6686531585220502E-2</v>
      </c>
      <c r="AE118" s="424">
        <f t="shared" si="36"/>
        <v>1.6686531585220502E-2</v>
      </c>
      <c r="AF118" s="424">
        <f t="shared" si="36"/>
        <v>1.7878426698450536E-2</v>
      </c>
      <c r="AG118" s="424">
        <f t="shared" si="36"/>
        <v>1.7878426698450536E-2</v>
      </c>
      <c r="AH118" s="424">
        <f t="shared" si="36"/>
        <v>1.7878426698450536E-2</v>
      </c>
      <c r="AI118" s="424">
        <f t="shared" si="36"/>
        <v>1.7878426698450536E-2</v>
      </c>
      <c r="AJ118" s="424">
        <f t="shared" si="36"/>
        <v>2.0262216924910609E-2</v>
      </c>
      <c r="AK118" s="424">
        <f t="shared" si="36"/>
        <v>2.2646007151370679E-2</v>
      </c>
      <c r="AL118" s="424">
        <f t="shared" si="36"/>
        <v>2.2646007151370679E-2</v>
      </c>
      <c r="AM118" s="424">
        <f t="shared" si="36"/>
        <v>2.2646007151370679E-2</v>
      </c>
      <c r="AN118" s="424">
        <f t="shared" si="36"/>
        <v>2.2646007151370679E-2</v>
      </c>
      <c r="AO118" s="424">
        <f t="shared" si="36"/>
        <v>2.2646007151370679E-2</v>
      </c>
    </row>
    <row r="121" spans="2:41">
      <c r="B121" s="414" t="s">
        <v>651</v>
      </c>
      <c r="C121" s="415"/>
      <c r="D121" s="415"/>
      <c r="E121" s="415"/>
      <c r="F121" s="415"/>
      <c r="G121" s="415"/>
      <c r="H121" s="415"/>
      <c r="I121" s="415"/>
      <c r="J121" s="415"/>
      <c r="K121" s="415"/>
      <c r="L121" s="415"/>
      <c r="M121" s="415"/>
      <c r="N121" s="415"/>
      <c r="O121" s="415"/>
      <c r="P121" s="415"/>
      <c r="Q121" s="415"/>
      <c r="R121" s="416"/>
    </row>
    <row r="122" spans="2:41">
      <c r="B122" s="417"/>
      <c r="C122" s="34">
        <v>1</v>
      </c>
      <c r="D122" s="34">
        <v>2</v>
      </c>
      <c r="E122" s="34">
        <v>3</v>
      </c>
      <c r="F122" s="34">
        <v>4</v>
      </c>
      <c r="G122" s="34">
        <v>5</v>
      </c>
      <c r="H122" s="34">
        <v>6</v>
      </c>
      <c r="I122" s="34">
        <v>7</v>
      </c>
      <c r="J122" s="34">
        <v>8</v>
      </c>
      <c r="K122" s="34">
        <v>9</v>
      </c>
      <c r="L122" s="34">
        <v>10</v>
      </c>
      <c r="M122" s="34">
        <v>11</v>
      </c>
      <c r="N122" s="34">
        <v>12</v>
      </c>
      <c r="O122" s="34">
        <v>13</v>
      </c>
      <c r="P122" s="34">
        <v>14</v>
      </c>
      <c r="Q122" s="34">
        <v>15</v>
      </c>
      <c r="R122" s="418">
        <v>16</v>
      </c>
      <c r="S122" s="34">
        <v>17</v>
      </c>
      <c r="T122" s="34">
        <v>18</v>
      </c>
      <c r="U122" s="34">
        <v>19</v>
      </c>
      <c r="V122" s="34">
        <v>20</v>
      </c>
      <c r="W122" s="34">
        <v>21</v>
      </c>
      <c r="X122" s="34">
        <v>22</v>
      </c>
      <c r="Y122" s="34">
        <v>23</v>
      </c>
      <c r="Z122" s="34">
        <v>24</v>
      </c>
      <c r="AA122" s="34">
        <v>25</v>
      </c>
      <c r="AB122" s="34">
        <v>26</v>
      </c>
      <c r="AC122" s="34">
        <v>27</v>
      </c>
      <c r="AD122" s="34">
        <v>28</v>
      </c>
      <c r="AE122" s="34">
        <v>29</v>
      </c>
      <c r="AF122" s="34">
        <v>30</v>
      </c>
      <c r="AG122" s="34">
        <v>31</v>
      </c>
      <c r="AH122" s="34">
        <v>32</v>
      </c>
      <c r="AI122" s="34">
        <v>33</v>
      </c>
      <c r="AJ122" s="34">
        <v>34</v>
      </c>
      <c r="AK122" s="34">
        <v>35</v>
      </c>
      <c r="AL122" s="34">
        <v>36</v>
      </c>
      <c r="AM122" s="34">
        <v>37</v>
      </c>
      <c r="AN122" s="34">
        <v>38</v>
      </c>
      <c r="AO122" s="34">
        <v>39</v>
      </c>
    </row>
    <row r="123" spans="2:41">
      <c r="B123" s="419" t="s">
        <v>5156</v>
      </c>
      <c r="C123" s="34">
        <f t="shared" ref="C123:AO123" si="37">C75+C91+C107</f>
        <v>3</v>
      </c>
      <c r="D123" s="34">
        <f t="shared" si="37"/>
        <v>20</v>
      </c>
      <c r="E123" s="34">
        <f t="shared" si="37"/>
        <v>23</v>
      </c>
      <c r="F123" s="34">
        <f t="shared" si="37"/>
        <v>66</v>
      </c>
      <c r="G123" s="34">
        <f t="shared" si="37"/>
        <v>14</v>
      </c>
      <c r="H123" s="34">
        <f t="shared" si="37"/>
        <v>20</v>
      </c>
      <c r="I123" s="34">
        <f t="shared" si="37"/>
        <v>27</v>
      </c>
      <c r="J123" s="34">
        <f t="shared" si="37"/>
        <v>53</v>
      </c>
      <c r="K123" s="34">
        <f t="shared" si="37"/>
        <v>8</v>
      </c>
      <c r="L123" s="34">
        <f t="shared" si="37"/>
        <v>14</v>
      </c>
      <c r="M123" s="34">
        <f t="shared" si="37"/>
        <v>11</v>
      </c>
      <c r="N123" s="34">
        <f t="shared" si="37"/>
        <v>7</v>
      </c>
      <c r="O123" s="34">
        <f t="shared" si="37"/>
        <v>12</v>
      </c>
      <c r="P123" s="34">
        <f t="shared" si="37"/>
        <v>8</v>
      </c>
      <c r="Q123" s="34">
        <f t="shared" si="37"/>
        <v>6</v>
      </c>
      <c r="R123" s="418">
        <f t="shared" si="37"/>
        <v>1</v>
      </c>
      <c r="S123" s="418">
        <f t="shared" si="37"/>
        <v>7</v>
      </c>
      <c r="T123" s="418">
        <f t="shared" si="37"/>
        <v>3</v>
      </c>
      <c r="U123" s="418">
        <f t="shared" si="37"/>
        <v>3</v>
      </c>
      <c r="V123" s="418">
        <f t="shared" si="37"/>
        <v>1</v>
      </c>
      <c r="W123" s="418">
        <f t="shared" si="37"/>
        <v>4</v>
      </c>
      <c r="X123" s="418">
        <f t="shared" si="37"/>
        <v>2</v>
      </c>
      <c r="Y123" s="418">
        <f t="shared" si="37"/>
        <v>5</v>
      </c>
      <c r="Z123" s="418">
        <f t="shared" si="37"/>
        <v>1</v>
      </c>
      <c r="AA123" s="418">
        <f t="shared" si="37"/>
        <v>0</v>
      </c>
      <c r="AB123" s="418">
        <f t="shared" si="37"/>
        <v>2</v>
      </c>
      <c r="AC123" s="418">
        <f t="shared" si="37"/>
        <v>0</v>
      </c>
      <c r="AD123" s="418">
        <f t="shared" si="37"/>
        <v>0</v>
      </c>
      <c r="AE123" s="418">
        <f t="shared" si="37"/>
        <v>0</v>
      </c>
      <c r="AF123" s="418">
        <f t="shared" si="37"/>
        <v>2</v>
      </c>
      <c r="AG123" s="418">
        <f t="shared" si="37"/>
        <v>0</v>
      </c>
      <c r="AH123" s="418">
        <f t="shared" si="37"/>
        <v>0</v>
      </c>
      <c r="AI123" s="418">
        <f t="shared" si="37"/>
        <v>1</v>
      </c>
      <c r="AJ123" s="418">
        <f t="shared" si="37"/>
        <v>4</v>
      </c>
      <c r="AK123" s="418">
        <f t="shared" si="37"/>
        <v>2</v>
      </c>
      <c r="AL123" s="418">
        <f t="shared" si="37"/>
        <v>2</v>
      </c>
      <c r="AM123" s="418">
        <f t="shared" si="37"/>
        <v>1</v>
      </c>
      <c r="AN123" s="418">
        <f t="shared" si="37"/>
        <v>0</v>
      </c>
      <c r="AO123" s="418">
        <f t="shared" si="37"/>
        <v>1</v>
      </c>
    </row>
    <row r="124" spans="2:41">
      <c r="B124" s="419" t="s">
        <v>5157</v>
      </c>
      <c r="C124" s="34">
        <f t="shared" ref="C124:AO124" si="38">C76+C92+C108</f>
        <v>7</v>
      </c>
      <c r="D124" s="34">
        <f t="shared" si="38"/>
        <v>20</v>
      </c>
      <c r="E124" s="34">
        <f t="shared" si="38"/>
        <v>24</v>
      </c>
      <c r="F124" s="34">
        <f t="shared" si="38"/>
        <v>63</v>
      </c>
      <c r="G124" s="34">
        <f t="shared" si="38"/>
        <v>12</v>
      </c>
      <c r="H124" s="34">
        <f t="shared" si="38"/>
        <v>18</v>
      </c>
      <c r="I124" s="34">
        <f t="shared" si="38"/>
        <v>26</v>
      </c>
      <c r="J124" s="34">
        <f t="shared" si="38"/>
        <v>53</v>
      </c>
      <c r="K124" s="34">
        <f t="shared" si="38"/>
        <v>7</v>
      </c>
      <c r="L124" s="34">
        <f t="shared" si="38"/>
        <v>16</v>
      </c>
      <c r="M124" s="34">
        <f t="shared" si="38"/>
        <v>11</v>
      </c>
      <c r="N124" s="34">
        <f t="shared" si="38"/>
        <v>6</v>
      </c>
      <c r="O124" s="34">
        <f t="shared" si="38"/>
        <v>11</v>
      </c>
      <c r="P124" s="34">
        <f t="shared" si="38"/>
        <v>8</v>
      </c>
      <c r="Q124" s="34">
        <f t="shared" si="38"/>
        <v>4</v>
      </c>
      <c r="R124" s="418">
        <f t="shared" si="38"/>
        <v>4</v>
      </c>
      <c r="S124" s="418">
        <f t="shared" si="38"/>
        <v>10</v>
      </c>
      <c r="T124" s="418">
        <f t="shared" si="38"/>
        <v>3</v>
      </c>
      <c r="U124" s="418">
        <f t="shared" si="38"/>
        <v>3</v>
      </c>
      <c r="V124" s="418">
        <f t="shared" si="38"/>
        <v>1</v>
      </c>
      <c r="W124" s="418">
        <f t="shared" si="38"/>
        <v>4</v>
      </c>
      <c r="X124" s="418">
        <f t="shared" si="38"/>
        <v>2</v>
      </c>
      <c r="Y124" s="418">
        <f t="shared" si="38"/>
        <v>5</v>
      </c>
      <c r="Z124" s="418">
        <f t="shared" si="38"/>
        <v>1</v>
      </c>
      <c r="AA124" s="418">
        <f t="shared" si="38"/>
        <v>0</v>
      </c>
      <c r="AB124" s="418">
        <f t="shared" si="38"/>
        <v>2</v>
      </c>
      <c r="AC124" s="418">
        <f t="shared" si="38"/>
        <v>0</v>
      </c>
      <c r="AD124" s="418">
        <f t="shared" si="38"/>
        <v>0</v>
      </c>
      <c r="AE124" s="418">
        <f t="shared" si="38"/>
        <v>0</v>
      </c>
      <c r="AF124" s="418">
        <f t="shared" si="38"/>
        <v>2</v>
      </c>
      <c r="AG124" s="418">
        <f t="shared" si="38"/>
        <v>0</v>
      </c>
      <c r="AH124" s="418">
        <f t="shared" si="38"/>
        <v>0</v>
      </c>
      <c r="AI124" s="418">
        <f t="shared" si="38"/>
        <v>1</v>
      </c>
      <c r="AJ124" s="418">
        <f t="shared" si="38"/>
        <v>4</v>
      </c>
      <c r="AK124" s="418">
        <f t="shared" si="38"/>
        <v>2</v>
      </c>
      <c r="AL124" s="418">
        <f t="shared" si="38"/>
        <v>2</v>
      </c>
      <c r="AM124" s="418">
        <f t="shared" si="38"/>
        <v>1</v>
      </c>
      <c r="AN124" s="418">
        <f t="shared" si="38"/>
        <v>0</v>
      </c>
      <c r="AO124" s="418">
        <f t="shared" si="38"/>
        <v>1</v>
      </c>
    </row>
    <row r="125" spans="2:41">
      <c r="B125" s="417"/>
      <c r="R125" s="420"/>
    </row>
    <row r="126" spans="2:41">
      <c r="B126" s="417"/>
      <c r="R126" s="420"/>
    </row>
    <row r="127" spans="2:41">
      <c r="B127" s="417"/>
      <c r="C127" s="34">
        <v>1</v>
      </c>
      <c r="D127" s="34">
        <v>2</v>
      </c>
      <c r="E127" s="34">
        <v>3</v>
      </c>
      <c r="F127" s="34">
        <v>4</v>
      </c>
      <c r="G127" s="34">
        <v>5</v>
      </c>
      <c r="H127" s="34">
        <v>6</v>
      </c>
      <c r="I127" s="34">
        <v>7</v>
      </c>
      <c r="J127" s="34">
        <v>8</v>
      </c>
      <c r="K127" s="34">
        <v>9</v>
      </c>
      <c r="L127" s="34">
        <v>10</v>
      </c>
      <c r="M127" s="34">
        <v>11</v>
      </c>
      <c r="N127" s="34">
        <v>12</v>
      </c>
      <c r="O127" s="34">
        <v>13</v>
      </c>
      <c r="P127" s="34">
        <v>14</v>
      </c>
      <c r="Q127" s="34">
        <v>15</v>
      </c>
      <c r="R127" s="418">
        <v>16</v>
      </c>
      <c r="S127" s="34">
        <v>17</v>
      </c>
      <c r="T127" s="34">
        <v>18</v>
      </c>
      <c r="U127" s="34">
        <v>19</v>
      </c>
      <c r="V127" s="34">
        <v>20</v>
      </c>
      <c r="W127" s="34">
        <v>21</v>
      </c>
      <c r="X127" s="34">
        <v>22</v>
      </c>
      <c r="Y127" s="34">
        <v>23</v>
      </c>
      <c r="Z127" s="34">
        <v>24</v>
      </c>
      <c r="AA127" s="34">
        <v>25</v>
      </c>
      <c r="AB127" s="34">
        <v>26</v>
      </c>
      <c r="AC127" s="34">
        <v>27</v>
      </c>
      <c r="AD127" s="34">
        <v>28</v>
      </c>
      <c r="AE127" s="34">
        <v>29</v>
      </c>
      <c r="AF127" s="34">
        <v>30</v>
      </c>
      <c r="AG127" s="34">
        <v>31</v>
      </c>
      <c r="AH127" s="34">
        <v>32</v>
      </c>
      <c r="AI127" s="34">
        <v>33</v>
      </c>
      <c r="AJ127" s="34">
        <v>34</v>
      </c>
      <c r="AK127" s="34">
        <v>35</v>
      </c>
      <c r="AL127" s="34">
        <v>36</v>
      </c>
      <c r="AM127" s="34">
        <v>37</v>
      </c>
      <c r="AN127" s="34">
        <v>38</v>
      </c>
      <c r="AO127" s="34">
        <v>39</v>
      </c>
    </row>
    <row r="128" spans="2:41">
      <c r="B128" s="419" t="s">
        <v>5156</v>
      </c>
      <c r="C128" s="34">
        <f t="shared" ref="C128:C129" si="39">C123</f>
        <v>3</v>
      </c>
      <c r="D128" s="34">
        <f t="shared" ref="D128:AO128" si="40">C128+D123</f>
        <v>23</v>
      </c>
      <c r="E128" s="34">
        <f t="shared" si="40"/>
        <v>46</v>
      </c>
      <c r="F128" s="34">
        <f t="shared" si="40"/>
        <v>112</v>
      </c>
      <c r="G128" s="34">
        <f t="shared" si="40"/>
        <v>126</v>
      </c>
      <c r="H128" s="34">
        <f t="shared" si="40"/>
        <v>146</v>
      </c>
      <c r="I128" s="34">
        <f t="shared" si="40"/>
        <v>173</v>
      </c>
      <c r="J128" s="34">
        <f t="shared" si="40"/>
        <v>226</v>
      </c>
      <c r="K128" s="34">
        <f t="shared" si="40"/>
        <v>234</v>
      </c>
      <c r="L128" s="34">
        <f t="shared" si="40"/>
        <v>248</v>
      </c>
      <c r="M128" s="34">
        <f t="shared" si="40"/>
        <v>259</v>
      </c>
      <c r="N128" s="34">
        <f t="shared" si="40"/>
        <v>266</v>
      </c>
      <c r="O128" s="34">
        <f t="shared" si="40"/>
        <v>278</v>
      </c>
      <c r="P128" s="34">
        <f t="shared" si="40"/>
        <v>286</v>
      </c>
      <c r="Q128" s="34">
        <f t="shared" si="40"/>
        <v>292</v>
      </c>
      <c r="R128" s="418">
        <f t="shared" si="40"/>
        <v>293</v>
      </c>
      <c r="S128" s="418">
        <f t="shared" si="40"/>
        <v>300</v>
      </c>
      <c r="T128" s="418">
        <f t="shared" si="40"/>
        <v>303</v>
      </c>
      <c r="U128" s="418">
        <f t="shared" si="40"/>
        <v>306</v>
      </c>
      <c r="V128" s="418">
        <f t="shared" si="40"/>
        <v>307</v>
      </c>
      <c r="W128" s="418">
        <f t="shared" si="40"/>
        <v>311</v>
      </c>
      <c r="X128" s="418">
        <f t="shared" si="40"/>
        <v>313</v>
      </c>
      <c r="Y128" s="418">
        <f t="shared" si="40"/>
        <v>318</v>
      </c>
      <c r="Z128" s="418">
        <f t="shared" si="40"/>
        <v>319</v>
      </c>
      <c r="AA128" s="418">
        <f t="shared" si="40"/>
        <v>319</v>
      </c>
      <c r="AB128" s="418">
        <f t="shared" si="40"/>
        <v>321</v>
      </c>
      <c r="AC128" s="418">
        <f t="shared" si="40"/>
        <v>321</v>
      </c>
      <c r="AD128" s="418">
        <f t="shared" si="40"/>
        <v>321</v>
      </c>
      <c r="AE128" s="418">
        <f t="shared" si="40"/>
        <v>321</v>
      </c>
      <c r="AF128" s="418">
        <f t="shared" si="40"/>
        <v>323</v>
      </c>
      <c r="AG128" s="418">
        <f t="shared" si="40"/>
        <v>323</v>
      </c>
      <c r="AH128" s="418">
        <f t="shared" si="40"/>
        <v>323</v>
      </c>
      <c r="AI128" s="418">
        <f t="shared" si="40"/>
        <v>324</v>
      </c>
      <c r="AJ128" s="418">
        <f t="shared" si="40"/>
        <v>328</v>
      </c>
      <c r="AK128" s="418">
        <f t="shared" si="40"/>
        <v>330</v>
      </c>
      <c r="AL128" s="418">
        <f t="shared" si="40"/>
        <v>332</v>
      </c>
      <c r="AM128" s="418">
        <f t="shared" si="40"/>
        <v>333</v>
      </c>
      <c r="AN128" s="418">
        <f t="shared" si="40"/>
        <v>333</v>
      </c>
      <c r="AO128" s="418">
        <f t="shared" si="40"/>
        <v>334</v>
      </c>
    </row>
    <row r="129" spans="2:41">
      <c r="B129" s="419" t="s">
        <v>5157</v>
      </c>
      <c r="C129" s="34">
        <f t="shared" si="39"/>
        <v>7</v>
      </c>
      <c r="D129" s="34">
        <f t="shared" ref="D129:AO129" si="41">C129+D124</f>
        <v>27</v>
      </c>
      <c r="E129" s="34">
        <f t="shared" si="41"/>
        <v>51</v>
      </c>
      <c r="F129" s="34">
        <f t="shared" si="41"/>
        <v>114</v>
      </c>
      <c r="G129" s="34">
        <f t="shared" si="41"/>
        <v>126</v>
      </c>
      <c r="H129" s="34">
        <f t="shared" si="41"/>
        <v>144</v>
      </c>
      <c r="I129" s="34">
        <f t="shared" si="41"/>
        <v>170</v>
      </c>
      <c r="J129" s="34">
        <f t="shared" si="41"/>
        <v>223</v>
      </c>
      <c r="K129" s="34">
        <f t="shared" si="41"/>
        <v>230</v>
      </c>
      <c r="L129" s="34">
        <f t="shared" si="41"/>
        <v>246</v>
      </c>
      <c r="M129" s="34">
        <f t="shared" si="41"/>
        <v>257</v>
      </c>
      <c r="N129" s="34">
        <f t="shared" si="41"/>
        <v>263</v>
      </c>
      <c r="O129" s="34">
        <f t="shared" si="41"/>
        <v>274</v>
      </c>
      <c r="P129" s="34">
        <f t="shared" si="41"/>
        <v>282</v>
      </c>
      <c r="Q129" s="34">
        <f t="shared" si="41"/>
        <v>286</v>
      </c>
      <c r="R129" s="418">
        <f t="shared" si="41"/>
        <v>290</v>
      </c>
      <c r="S129" s="418">
        <f t="shared" si="41"/>
        <v>300</v>
      </c>
      <c r="T129" s="418">
        <f t="shared" si="41"/>
        <v>303</v>
      </c>
      <c r="U129" s="418">
        <f t="shared" si="41"/>
        <v>306</v>
      </c>
      <c r="V129" s="418">
        <f t="shared" si="41"/>
        <v>307</v>
      </c>
      <c r="W129" s="418">
        <f t="shared" si="41"/>
        <v>311</v>
      </c>
      <c r="X129" s="418">
        <f t="shared" si="41"/>
        <v>313</v>
      </c>
      <c r="Y129" s="418">
        <f t="shared" si="41"/>
        <v>318</v>
      </c>
      <c r="Z129" s="418">
        <f t="shared" si="41"/>
        <v>319</v>
      </c>
      <c r="AA129" s="418">
        <f t="shared" si="41"/>
        <v>319</v>
      </c>
      <c r="AB129" s="418">
        <f t="shared" si="41"/>
        <v>321</v>
      </c>
      <c r="AC129" s="418">
        <f t="shared" si="41"/>
        <v>321</v>
      </c>
      <c r="AD129" s="418">
        <f t="shared" si="41"/>
        <v>321</v>
      </c>
      <c r="AE129" s="418">
        <f t="shared" si="41"/>
        <v>321</v>
      </c>
      <c r="AF129" s="418">
        <f t="shared" si="41"/>
        <v>323</v>
      </c>
      <c r="AG129" s="418">
        <f t="shared" si="41"/>
        <v>323</v>
      </c>
      <c r="AH129" s="418">
        <f t="shared" si="41"/>
        <v>323</v>
      </c>
      <c r="AI129" s="418">
        <f t="shared" si="41"/>
        <v>324</v>
      </c>
      <c r="AJ129" s="418">
        <f t="shared" si="41"/>
        <v>328</v>
      </c>
      <c r="AK129" s="418">
        <f t="shared" si="41"/>
        <v>330</v>
      </c>
      <c r="AL129" s="418">
        <f t="shared" si="41"/>
        <v>332</v>
      </c>
      <c r="AM129" s="418">
        <f t="shared" si="41"/>
        <v>333</v>
      </c>
      <c r="AN129" s="418">
        <f t="shared" si="41"/>
        <v>333</v>
      </c>
      <c r="AO129" s="418">
        <f t="shared" si="41"/>
        <v>334</v>
      </c>
    </row>
    <row r="130" spans="2:41">
      <c r="B130" s="417"/>
      <c r="R130" s="420"/>
    </row>
    <row r="131" spans="2:41">
      <c r="B131" s="417"/>
      <c r="R131" s="420"/>
    </row>
    <row r="132" spans="2:41">
      <c r="B132" s="417"/>
      <c r="C132" s="34">
        <v>1</v>
      </c>
      <c r="D132" s="34">
        <v>2</v>
      </c>
      <c r="E132" s="34">
        <v>3</v>
      </c>
      <c r="F132" s="34">
        <v>4</v>
      </c>
      <c r="G132" s="34">
        <v>5</v>
      </c>
      <c r="H132" s="34">
        <v>6</v>
      </c>
      <c r="I132" s="34">
        <v>7</v>
      </c>
      <c r="J132" s="34">
        <v>8</v>
      </c>
      <c r="K132" s="34">
        <v>9</v>
      </c>
      <c r="L132" s="34">
        <v>10</v>
      </c>
      <c r="M132" s="34">
        <v>11</v>
      </c>
      <c r="N132" s="34">
        <v>12</v>
      </c>
      <c r="O132" s="34">
        <v>13</v>
      </c>
      <c r="P132" s="34">
        <v>14</v>
      </c>
      <c r="Q132" s="34">
        <v>15</v>
      </c>
      <c r="R132" s="418">
        <v>16</v>
      </c>
      <c r="S132" s="34">
        <v>17</v>
      </c>
      <c r="T132" s="34">
        <v>18</v>
      </c>
      <c r="U132" s="34">
        <v>19</v>
      </c>
      <c r="V132" s="34">
        <v>20</v>
      </c>
      <c r="W132" s="34">
        <v>21</v>
      </c>
      <c r="X132" s="34">
        <v>22</v>
      </c>
      <c r="Y132" s="34">
        <v>23</v>
      </c>
      <c r="Z132" s="34">
        <v>24</v>
      </c>
      <c r="AA132" s="34">
        <v>25</v>
      </c>
      <c r="AB132" s="34">
        <v>26</v>
      </c>
      <c r="AC132" s="34">
        <v>27</v>
      </c>
      <c r="AD132" s="34">
        <v>28</v>
      </c>
      <c r="AE132" s="34">
        <v>29</v>
      </c>
      <c r="AF132" s="34">
        <v>30</v>
      </c>
      <c r="AG132" s="34">
        <v>31</v>
      </c>
      <c r="AH132" s="34">
        <v>32</v>
      </c>
      <c r="AI132" s="34">
        <v>33</v>
      </c>
      <c r="AJ132" s="34">
        <v>34</v>
      </c>
      <c r="AK132" s="34">
        <v>35</v>
      </c>
      <c r="AL132" s="34">
        <v>36</v>
      </c>
      <c r="AM132" s="34">
        <v>37</v>
      </c>
      <c r="AN132" s="34">
        <v>38</v>
      </c>
      <c r="AO132" s="34">
        <v>39</v>
      </c>
    </row>
    <row r="133" spans="2:41">
      <c r="B133" s="421" t="s">
        <v>5156</v>
      </c>
      <c r="C133" s="98">
        <f t="shared" ref="C133:AO133" si="42">C128/839</f>
        <v>3.5756853396901071E-3</v>
      </c>
      <c r="D133" s="98">
        <f t="shared" si="42"/>
        <v>2.7413587604290822E-2</v>
      </c>
      <c r="E133" s="98">
        <f t="shared" si="42"/>
        <v>5.4827175208581644E-2</v>
      </c>
      <c r="F133" s="98">
        <f t="shared" si="42"/>
        <v>0.13349225268176401</v>
      </c>
      <c r="G133" s="98">
        <f t="shared" si="42"/>
        <v>0.1501787842669845</v>
      </c>
      <c r="H133" s="98">
        <f t="shared" si="42"/>
        <v>0.17401668653158522</v>
      </c>
      <c r="I133" s="98">
        <f t="shared" si="42"/>
        <v>0.20619785458879619</v>
      </c>
      <c r="J133" s="98">
        <f t="shared" si="42"/>
        <v>0.26936829558998809</v>
      </c>
      <c r="K133" s="98">
        <f t="shared" si="42"/>
        <v>0.27890345649582837</v>
      </c>
      <c r="L133" s="98">
        <f t="shared" si="42"/>
        <v>0.29558998808104886</v>
      </c>
      <c r="M133" s="98">
        <f t="shared" si="42"/>
        <v>0.30870083432657924</v>
      </c>
      <c r="N133" s="98">
        <f t="shared" si="42"/>
        <v>0.31704410011918949</v>
      </c>
      <c r="O133" s="98">
        <f t="shared" si="42"/>
        <v>0.33134684147794996</v>
      </c>
      <c r="P133" s="98">
        <f t="shared" si="42"/>
        <v>0.34088200238379024</v>
      </c>
      <c r="Q133" s="98">
        <f t="shared" si="42"/>
        <v>0.34803337306317045</v>
      </c>
      <c r="R133" s="98">
        <f t="shared" si="42"/>
        <v>0.34922526817640048</v>
      </c>
      <c r="S133" s="98">
        <f t="shared" si="42"/>
        <v>0.35756853396901073</v>
      </c>
      <c r="T133" s="98">
        <f t="shared" si="42"/>
        <v>0.36114421930870083</v>
      </c>
      <c r="U133" s="98">
        <f t="shared" si="42"/>
        <v>0.36471990464839094</v>
      </c>
      <c r="V133" s="98">
        <f t="shared" si="42"/>
        <v>0.36591179976162097</v>
      </c>
      <c r="W133" s="98">
        <f t="shared" si="42"/>
        <v>0.37067938021454111</v>
      </c>
      <c r="X133" s="98">
        <f t="shared" si="42"/>
        <v>0.37306317044100118</v>
      </c>
      <c r="Y133" s="98">
        <f t="shared" si="42"/>
        <v>0.37902264600715135</v>
      </c>
      <c r="Z133" s="98">
        <f t="shared" si="42"/>
        <v>0.38021454112038139</v>
      </c>
      <c r="AA133" s="98">
        <f t="shared" si="42"/>
        <v>0.38021454112038139</v>
      </c>
      <c r="AB133" s="98">
        <f t="shared" si="42"/>
        <v>0.38259833134684146</v>
      </c>
      <c r="AC133" s="98">
        <f t="shared" si="42"/>
        <v>0.38259833134684146</v>
      </c>
      <c r="AD133" s="98">
        <f t="shared" si="42"/>
        <v>0.38259833134684146</v>
      </c>
      <c r="AE133" s="98">
        <f t="shared" si="42"/>
        <v>0.38259833134684146</v>
      </c>
      <c r="AF133" s="98">
        <f t="shared" si="42"/>
        <v>0.38498212157330153</v>
      </c>
      <c r="AG133" s="98">
        <f t="shared" si="42"/>
        <v>0.38498212157330153</v>
      </c>
      <c r="AH133" s="98">
        <f t="shared" si="42"/>
        <v>0.38498212157330153</v>
      </c>
      <c r="AI133" s="98">
        <f t="shared" si="42"/>
        <v>0.38617401668653156</v>
      </c>
      <c r="AJ133" s="98">
        <f t="shared" si="42"/>
        <v>0.3909415971394517</v>
      </c>
      <c r="AK133" s="98">
        <f t="shared" si="42"/>
        <v>0.39332538736591183</v>
      </c>
      <c r="AL133" s="98">
        <f t="shared" si="42"/>
        <v>0.3957091775923719</v>
      </c>
      <c r="AM133" s="98">
        <f t="shared" si="42"/>
        <v>0.39690107270560193</v>
      </c>
      <c r="AN133" s="98">
        <f t="shared" si="42"/>
        <v>0.39690107270560193</v>
      </c>
      <c r="AO133" s="98">
        <f t="shared" si="42"/>
        <v>0.39809296781883197</v>
      </c>
    </row>
    <row r="134" spans="2:41">
      <c r="B134" s="423" t="s">
        <v>5157</v>
      </c>
      <c r="C134" s="424">
        <f t="shared" ref="C134:AO134" si="43">C129/839</f>
        <v>8.3432657926102508E-3</v>
      </c>
      <c r="D134" s="424">
        <f t="shared" si="43"/>
        <v>3.2181168057210968E-2</v>
      </c>
      <c r="E134" s="424">
        <f t="shared" si="43"/>
        <v>6.0786650774731825E-2</v>
      </c>
      <c r="F134" s="424">
        <f t="shared" si="43"/>
        <v>0.13587604290822408</v>
      </c>
      <c r="G134" s="424">
        <f t="shared" si="43"/>
        <v>0.1501787842669845</v>
      </c>
      <c r="H134" s="424">
        <f t="shared" si="43"/>
        <v>0.17163289630512515</v>
      </c>
      <c r="I134" s="424">
        <f t="shared" si="43"/>
        <v>0.20262216924910609</v>
      </c>
      <c r="J134" s="424">
        <f t="shared" si="43"/>
        <v>0.26579261025029799</v>
      </c>
      <c r="K134" s="424">
        <f t="shared" si="43"/>
        <v>0.27413587604290823</v>
      </c>
      <c r="L134" s="424">
        <f t="shared" si="43"/>
        <v>0.29320619785458879</v>
      </c>
      <c r="M134" s="424">
        <f t="shared" si="43"/>
        <v>0.30631704410011917</v>
      </c>
      <c r="N134" s="424">
        <f t="shared" si="43"/>
        <v>0.31346841477949938</v>
      </c>
      <c r="O134" s="424">
        <f t="shared" si="43"/>
        <v>0.32657926102502982</v>
      </c>
      <c r="P134" s="424">
        <f t="shared" si="43"/>
        <v>0.3361144219308701</v>
      </c>
      <c r="Q134" s="424">
        <f t="shared" si="43"/>
        <v>0.34088200238379024</v>
      </c>
      <c r="R134" s="424">
        <f t="shared" si="43"/>
        <v>0.34564958283671038</v>
      </c>
      <c r="S134" s="424">
        <f t="shared" si="43"/>
        <v>0.35756853396901073</v>
      </c>
      <c r="T134" s="424">
        <f t="shared" si="43"/>
        <v>0.36114421930870083</v>
      </c>
      <c r="U134" s="424">
        <f t="shared" si="43"/>
        <v>0.36471990464839094</v>
      </c>
      <c r="V134" s="424">
        <f t="shared" si="43"/>
        <v>0.36591179976162097</v>
      </c>
      <c r="W134" s="424">
        <f t="shared" si="43"/>
        <v>0.37067938021454111</v>
      </c>
      <c r="X134" s="424">
        <f t="shared" si="43"/>
        <v>0.37306317044100118</v>
      </c>
      <c r="Y134" s="424">
        <f t="shared" si="43"/>
        <v>0.37902264600715135</v>
      </c>
      <c r="Z134" s="424">
        <f t="shared" si="43"/>
        <v>0.38021454112038139</v>
      </c>
      <c r="AA134" s="424">
        <f t="shared" si="43"/>
        <v>0.38021454112038139</v>
      </c>
      <c r="AB134" s="424">
        <f t="shared" si="43"/>
        <v>0.38259833134684146</v>
      </c>
      <c r="AC134" s="424">
        <f t="shared" si="43"/>
        <v>0.38259833134684146</v>
      </c>
      <c r="AD134" s="424">
        <f t="shared" si="43"/>
        <v>0.38259833134684146</v>
      </c>
      <c r="AE134" s="424">
        <f t="shared" si="43"/>
        <v>0.38259833134684146</v>
      </c>
      <c r="AF134" s="424">
        <f t="shared" si="43"/>
        <v>0.38498212157330153</v>
      </c>
      <c r="AG134" s="424">
        <f t="shared" si="43"/>
        <v>0.38498212157330153</v>
      </c>
      <c r="AH134" s="424">
        <f t="shared" si="43"/>
        <v>0.38498212157330153</v>
      </c>
      <c r="AI134" s="424">
        <f t="shared" si="43"/>
        <v>0.38617401668653156</v>
      </c>
      <c r="AJ134" s="424">
        <f t="shared" si="43"/>
        <v>0.3909415971394517</v>
      </c>
      <c r="AK134" s="424">
        <f t="shared" si="43"/>
        <v>0.39332538736591183</v>
      </c>
      <c r="AL134" s="424">
        <f t="shared" si="43"/>
        <v>0.3957091775923719</v>
      </c>
      <c r="AM134" s="424">
        <f t="shared" si="43"/>
        <v>0.39690107270560193</v>
      </c>
      <c r="AN134" s="424">
        <f t="shared" si="43"/>
        <v>0.39690107270560193</v>
      </c>
      <c r="AO134" s="424">
        <f t="shared" si="43"/>
        <v>0.39809296781883197</v>
      </c>
    </row>
    <row r="142" spans="2:41">
      <c r="B142" s="34" t="s">
        <v>4771</v>
      </c>
    </row>
    <row r="143" spans="2:41">
      <c r="B143" s="414" t="s">
        <v>5155</v>
      </c>
      <c r="C143" s="415"/>
      <c r="D143" s="415"/>
      <c r="E143" s="415"/>
      <c r="F143" s="415"/>
      <c r="G143" s="415"/>
      <c r="H143" s="415"/>
      <c r="I143" s="415"/>
      <c r="J143" s="415"/>
      <c r="K143" s="415"/>
      <c r="L143" s="415"/>
      <c r="M143" s="415"/>
      <c r="N143" s="415"/>
      <c r="O143" s="415"/>
      <c r="P143" s="415"/>
      <c r="Q143" s="415"/>
      <c r="R143" s="416"/>
    </row>
    <row r="144" spans="2:41">
      <c r="B144" s="417"/>
      <c r="C144" s="34">
        <v>1</v>
      </c>
      <c r="D144" s="34">
        <v>2</v>
      </c>
      <c r="E144" s="34">
        <v>3</v>
      </c>
      <c r="F144" s="34">
        <v>4</v>
      </c>
      <c r="G144" s="34">
        <v>5</v>
      </c>
      <c r="H144" s="34">
        <v>6</v>
      </c>
      <c r="I144" s="34">
        <v>7</v>
      </c>
      <c r="J144" s="34">
        <v>8</v>
      </c>
      <c r="K144" s="34">
        <v>9</v>
      </c>
      <c r="L144" s="34">
        <v>10</v>
      </c>
      <c r="M144" s="34">
        <v>11</v>
      </c>
      <c r="N144" s="34">
        <v>12</v>
      </c>
      <c r="O144" s="34">
        <v>13</v>
      </c>
      <c r="P144" s="34">
        <v>14</v>
      </c>
      <c r="Q144" s="34">
        <v>15</v>
      </c>
      <c r="R144" s="418">
        <v>16</v>
      </c>
      <c r="S144" s="34">
        <v>17</v>
      </c>
      <c r="T144" s="34">
        <v>18</v>
      </c>
      <c r="U144" s="34">
        <v>19</v>
      </c>
    </row>
    <row r="145" spans="2:21">
      <c r="B145" s="419" t="s">
        <v>5156</v>
      </c>
      <c r="C145" s="34">
        <f t="shared" ref="C145:U145" si="44">C5+C75</f>
        <v>25</v>
      </c>
      <c r="D145" s="34">
        <f t="shared" si="44"/>
        <v>22</v>
      </c>
      <c r="E145" s="34">
        <f t="shared" si="44"/>
        <v>24</v>
      </c>
      <c r="F145" s="34">
        <f t="shared" si="44"/>
        <v>68</v>
      </c>
      <c r="G145" s="34">
        <f t="shared" si="44"/>
        <v>16</v>
      </c>
      <c r="H145" s="34">
        <f t="shared" si="44"/>
        <v>20</v>
      </c>
      <c r="I145" s="34">
        <f t="shared" si="44"/>
        <v>25</v>
      </c>
      <c r="J145" s="34">
        <f t="shared" si="44"/>
        <v>50</v>
      </c>
      <c r="K145" s="34">
        <f t="shared" si="44"/>
        <v>9</v>
      </c>
      <c r="L145" s="34">
        <f t="shared" si="44"/>
        <v>12</v>
      </c>
      <c r="M145" s="34">
        <f t="shared" si="44"/>
        <v>10</v>
      </c>
      <c r="N145" s="34">
        <f t="shared" si="44"/>
        <v>5</v>
      </c>
      <c r="O145" s="34">
        <f t="shared" si="44"/>
        <v>9</v>
      </c>
      <c r="P145" s="34">
        <f t="shared" si="44"/>
        <v>6</v>
      </c>
      <c r="Q145" s="34">
        <f t="shared" si="44"/>
        <v>4</v>
      </c>
      <c r="R145" s="418">
        <f t="shared" si="44"/>
        <v>1</v>
      </c>
      <c r="S145" s="418">
        <f t="shared" si="44"/>
        <v>3</v>
      </c>
      <c r="T145" s="418">
        <f t="shared" si="44"/>
        <v>2</v>
      </c>
      <c r="U145" s="418">
        <f t="shared" si="44"/>
        <v>3</v>
      </c>
    </row>
    <row r="146" spans="2:21">
      <c r="B146" s="419" t="s">
        <v>5157</v>
      </c>
      <c r="C146" s="34">
        <f t="shared" ref="C146:U146" si="45">C6+C76</f>
        <v>27</v>
      </c>
      <c r="D146" s="34">
        <f t="shared" si="45"/>
        <v>22</v>
      </c>
      <c r="E146" s="34">
        <f t="shared" si="45"/>
        <v>25</v>
      </c>
      <c r="F146" s="34">
        <f t="shared" si="45"/>
        <v>66</v>
      </c>
      <c r="G146" s="34">
        <f t="shared" si="45"/>
        <v>14</v>
      </c>
      <c r="H146" s="34">
        <f t="shared" si="45"/>
        <v>17</v>
      </c>
      <c r="I146" s="34">
        <f t="shared" si="45"/>
        <v>24</v>
      </c>
      <c r="J146" s="34">
        <f t="shared" si="45"/>
        <v>49</v>
      </c>
      <c r="K146" s="34">
        <f t="shared" si="45"/>
        <v>8</v>
      </c>
      <c r="L146" s="34">
        <f t="shared" si="45"/>
        <v>14</v>
      </c>
      <c r="M146" s="34">
        <f t="shared" si="45"/>
        <v>10</v>
      </c>
      <c r="N146" s="34">
        <f t="shared" si="45"/>
        <v>4</v>
      </c>
      <c r="O146" s="34">
        <f t="shared" si="45"/>
        <v>10</v>
      </c>
      <c r="P146" s="34">
        <f t="shared" si="45"/>
        <v>7</v>
      </c>
      <c r="Q146" s="34">
        <f t="shared" si="45"/>
        <v>3</v>
      </c>
      <c r="R146" s="418">
        <f t="shared" si="45"/>
        <v>3</v>
      </c>
      <c r="S146" s="418">
        <f t="shared" si="45"/>
        <v>6</v>
      </c>
      <c r="T146" s="418">
        <f t="shared" si="45"/>
        <v>2</v>
      </c>
      <c r="U146" s="418">
        <f t="shared" si="45"/>
        <v>3</v>
      </c>
    </row>
    <row r="147" spans="2:21">
      <c r="B147" s="417"/>
      <c r="R147" s="418"/>
    </row>
    <row r="148" spans="2:21">
      <c r="B148" s="417"/>
      <c r="R148" s="420"/>
    </row>
    <row r="149" spans="2:21">
      <c r="B149" s="417"/>
      <c r="C149" s="34">
        <v>1</v>
      </c>
      <c r="D149" s="34">
        <v>2</v>
      </c>
      <c r="E149" s="34">
        <v>3</v>
      </c>
      <c r="F149" s="34">
        <v>4</v>
      </c>
      <c r="G149" s="34">
        <v>5</v>
      </c>
      <c r="H149" s="34">
        <v>6</v>
      </c>
      <c r="I149" s="34">
        <v>7</v>
      </c>
      <c r="J149" s="34">
        <v>8</v>
      </c>
      <c r="K149" s="34">
        <v>9</v>
      </c>
      <c r="L149" s="34">
        <v>10</v>
      </c>
      <c r="M149" s="34">
        <v>11</v>
      </c>
      <c r="N149" s="34">
        <v>12</v>
      </c>
      <c r="O149" s="34">
        <v>13</v>
      </c>
      <c r="P149" s="34">
        <v>14</v>
      </c>
      <c r="Q149" s="34">
        <v>15</v>
      </c>
      <c r="R149" s="418">
        <v>16</v>
      </c>
      <c r="S149" s="34">
        <v>17</v>
      </c>
      <c r="T149" s="34">
        <v>18</v>
      </c>
      <c r="U149" s="34">
        <v>19</v>
      </c>
    </row>
    <row r="150" spans="2:21">
      <c r="B150" s="419" t="s">
        <v>5156</v>
      </c>
      <c r="C150" s="34">
        <f t="shared" ref="C150:C151" si="46">C145</f>
        <v>25</v>
      </c>
      <c r="D150" s="34">
        <f t="shared" ref="D150:U150" si="47">C150+D145</f>
        <v>47</v>
      </c>
      <c r="E150" s="34">
        <f t="shared" si="47"/>
        <v>71</v>
      </c>
      <c r="F150" s="34">
        <f t="shared" si="47"/>
        <v>139</v>
      </c>
      <c r="G150" s="34">
        <f t="shared" si="47"/>
        <v>155</v>
      </c>
      <c r="H150" s="34">
        <f t="shared" si="47"/>
        <v>175</v>
      </c>
      <c r="I150" s="34">
        <f t="shared" si="47"/>
        <v>200</v>
      </c>
      <c r="J150" s="34">
        <f t="shared" si="47"/>
        <v>250</v>
      </c>
      <c r="K150" s="34">
        <f t="shared" si="47"/>
        <v>259</v>
      </c>
      <c r="L150" s="34">
        <f t="shared" si="47"/>
        <v>271</v>
      </c>
      <c r="M150" s="34">
        <f t="shared" si="47"/>
        <v>281</v>
      </c>
      <c r="N150" s="34">
        <f t="shared" si="47"/>
        <v>286</v>
      </c>
      <c r="O150" s="34">
        <f t="shared" si="47"/>
        <v>295</v>
      </c>
      <c r="P150" s="34">
        <f t="shared" si="47"/>
        <v>301</v>
      </c>
      <c r="Q150" s="34">
        <f t="shared" si="47"/>
        <v>305</v>
      </c>
      <c r="R150" s="418">
        <f t="shared" si="47"/>
        <v>306</v>
      </c>
      <c r="S150" s="418">
        <f t="shared" si="47"/>
        <v>309</v>
      </c>
      <c r="T150" s="418">
        <f t="shared" si="47"/>
        <v>311</v>
      </c>
      <c r="U150" s="418">
        <f t="shared" si="47"/>
        <v>314</v>
      </c>
    </row>
    <row r="151" spans="2:21">
      <c r="B151" s="419" t="s">
        <v>5157</v>
      </c>
      <c r="C151" s="34">
        <f t="shared" si="46"/>
        <v>27</v>
      </c>
      <c r="D151" s="34">
        <f t="shared" ref="D151:U151" si="48">C151+D146</f>
        <v>49</v>
      </c>
      <c r="E151" s="34">
        <f t="shared" si="48"/>
        <v>74</v>
      </c>
      <c r="F151" s="34">
        <f t="shared" si="48"/>
        <v>140</v>
      </c>
      <c r="G151" s="34">
        <f t="shared" si="48"/>
        <v>154</v>
      </c>
      <c r="H151" s="34">
        <f t="shared" si="48"/>
        <v>171</v>
      </c>
      <c r="I151" s="34">
        <f t="shared" si="48"/>
        <v>195</v>
      </c>
      <c r="J151" s="34">
        <f t="shared" si="48"/>
        <v>244</v>
      </c>
      <c r="K151" s="34">
        <f t="shared" si="48"/>
        <v>252</v>
      </c>
      <c r="L151" s="34">
        <f t="shared" si="48"/>
        <v>266</v>
      </c>
      <c r="M151" s="34">
        <f t="shared" si="48"/>
        <v>276</v>
      </c>
      <c r="N151" s="34">
        <f t="shared" si="48"/>
        <v>280</v>
      </c>
      <c r="O151" s="34">
        <f t="shared" si="48"/>
        <v>290</v>
      </c>
      <c r="P151" s="34">
        <f t="shared" si="48"/>
        <v>297</v>
      </c>
      <c r="Q151" s="34">
        <f t="shared" si="48"/>
        <v>300</v>
      </c>
      <c r="R151" s="418">
        <f t="shared" si="48"/>
        <v>303</v>
      </c>
      <c r="S151" s="418">
        <f t="shared" si="48"/>
        <v>309</v>
      </c>
      <c r="T151" s="418">
        <f t="shared" si="48"/>
        <v>311</v>
      </c>
      <c r="U151" s="418">
        <f t="shared" si="48"/>
        <v>314</v>
      </c>
    </row>
    <row r="152" spans="2:21">
      <c r="B152" s="417"/>
      <c r="R152" s="420"/>
    </row>
    <row r="153" spans="2:21">
      <c r="B153" s="417"/>
      <c r="R153" s="420"/>
    </row>
    <row r="154" spans="2:21">
      <c r="B154" s="417"/>
      <c r="C154" s="34">
        <v>1</v>
      </c>
      <c r="D154" s="34">
        <v>2</v>
      </c>
      <c r="E154" s="34">
        <v>3</v>
      </c>
      <c r="F154" s="34">
        <v>4</v>
      </c>
      <c r="G154" s="34">
        <v>5</v>
      </c>
      <c r="H154" s="34">
        <v>6</v>
      </c>
      <c r="I154" s="34">
        <v>7</v>
      </c>
      <c r="J154" s="34">
        <v>8</v>
      </c>
      <c r="K154" s="34">
        <v>9</v>
      </c>
      <c r="L154" s="34">
        <v>10</v>
      </c>
      <c r="M154" s="34">
        <v>11</v>
      </c>
      <c r="N154" s="34">
        <v>12</v>
      </c>
      <c r="O154" s="34">
        <v>13</v>
      </c>
      <c r="P154" s="34">
        <v>14</v>
      </c>
      <c r="Q154" s="34">
        <v>15</v>
      </c>
      <c r="R154" s="418">
        <v>16</v>
      </c>
      <c r="S154" s="34">
        <v>17</v>
      </c>
      <c r="T154" s="34">
        <v>18</v>
      </c>
      <c r="U154" s="34">
        <v>19</v>
      </c>
    </row>
    <row r="155" spans="2:21">
      <c r="B155" s="421" t="s">
        <v>5156</v>
      </c>
      <c r="C155" s="98">
        <f t="shared" ref="C155:U155" si="49">C150/949</f>
        <v>2.6343519494204427E-2</v>
      </c>
      <c r="D155" s="98">
        <f t="shared" si="49"/>
        <v>4.9525816649104319E-2</v>
      </c>
      <c r="E155" s="98">
        <f t="shared" si="49"/>
        <v>7.4815595363540571E-2</v>
      </c>
      <c r="F155" s="98">
        <f t="shared" si="49"/>
        <v>0.14646996838777659</v>
      </c>
      <c r="G155" s="98">
        <f t="shared" si="49"/>
        <v>0.16332982086406744</v>
      </c>
      <c r="H155" s="98">
        <f t="shared" si="49"/>
        <v>0.18440463645943098</v>
      </c>
      <c r="I155" s="98">
        <f t="shared" si="49"/>
        <v>0.21074815595363541</v>
      </c>
      <c r="J155" s="98">
        <f t="shared" si="49"/>
        <v>0.26343519494204426</v>
      </c>
      <c r="K155" s="98">
        <f t="shared" si="49"/>
        <v>0.27291886195995785</v>
      </c>
      <c r="L155" s="98">
        <f t="shared" si="49"/>
        <v>0.28556375131717598</v>
      </c>
      <c r="M155" s="98">
        <f t="shared" si="49"/>
        <v>0.29610115911485774</v>
      </c>
      <c r="N155" s="98">
        <f t="shared" si="49"/>
        <v>0.30136986301369861</v>
      </c>
      <c r="O155" s="98">
        <f t="shared" si="49"/>
        <v>0.3108535300316122</v>
      </c>
      <c r="P155" s="98">
        <f t="shared" si="49"/>
        <v>0.3171759747102213</v>
      </c>
      <c r="Q155" s="98">
        <f t="shared" si="49"/>
        <v>0.32139093782929401</v>
      </c>
      <c r="R155" s="98">
        <f t="shared" si="49"/>
        <v>0.32244467860906217</v>
      </c>
      <c r="S155" s="98">
        <f t="shared" si="49"/>
        <v>0.32560590094836672</v>
      </c>
      <c r="T155" s="98">
        <f t="shared" si="49"/>
        <v>0.32771338250790305</v>
      </c>
      <c r="U155" s="98">
        <f t="shared" si="49"/>
        <v>0.3308746048472076</v>
      </c>
    </row>
    <row r="156" spans="2:21">
      <c r="B156" s="423" t="s">
        <v>5157</v>
      </c>
      <c r="C156" s="424">
        <f t="shared" ref="C156:U156" si="50">C151/949</f>
        <v>2.8451001053740779E-2</v>
      </c>
      <c r="D156" s="424">
        <f t="shared" si="50"/>
        <v>5.1633298208640675E-2</v>
      </c>
      <c r="E156" s="424">
        <f t="shared" si="50"/>
        <v>7.7976817702845105E-2</v>
      </c>
      <c r="F156" s="424">
        <f t="shared" si="50"/>
        <v>0.14752370916754479</v>
      </c>
      <c r="G156" s="424">
        <f t="shared" si="50"/>
        <v>0.16227608008429925</v>
      </c>
      <c r="H156" s="424">
        <f t="shared" si="50"/>
        <v>0.18018967334035826</v>
      </c>
      <c r="I156" s="424">
        <f t="shared" si="50"/>
        <v>0.20547945205479451</v>
      </c>
      <c r="J156" s="424">
        <f t="shared" si="50"/>
        <v>0.25711275026343522</v>
      </c>
      <c r="K156" s="424">
        <f t="shared" si="50"/>
        <v>0.26554267650158059</v>
      </c>
      <c r="L156" s="424">
        <f t="shared" si="50"/>
        <v>0.28029504741833511</v>
      </c>
      <c r="M156" s="424">
        <f t="shared" si="50"/>
        <v>0.29083245521601686</v>
      </c>
      <c r="N156" s="424">
        <f t="shared" si="50"/>
        <v>0.29504741833508957</v>
      </c>
      <c r="O156" s="424">
        <f t="shared" si="50"/>
        <v>0.30558482613277133</v>
      </c>
      <c r="P156" s="424">
        <f t="shared" si="50"/>
        <v>0.31296101159114859</v>
      </c>
      <c r="Q156" s="424">
        <f t="shared" si="50"/>
        <v>0.31612223393045313</v>
      </c>
      <c r="R156" s="424">
        <f t="shared" si="50"/>
        <v>0.31928345626975763</v>
      </c>
      <c r="S156" s="424">
        <f t="shared" si="50"/>
        <v>0.32560590094836672</v>
      </c>
      <c r="T156" s="424">
        <f t="shared" si="50"/>
        <v>0.32771338250790305</v>
      </c>
      <c r="U156" s="424">
        <f t="shared" si="50"/>
        <v>0.3308746048472076</v>
      </c>
    </row>
    <row r="159" spans="2:21">
      <c r="B159" s="414" t="s">
        <v>4673</v>
      </c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6"/>
    </row>
    <row r="160" spans="2:21">
      <c r="B160" s="417"/>
      <c r="C160" s="34">
        <v>1</v>
      </c>
      <c r="D160" s="34">
        <v>2</v>
      </c>
      <c r="E160" s="34">
        <v>3</v>
      </c>
      <c r="F160" s="34">
        <v>4</v>
      </c>
      <c r="G160" s="34">
        <v>5</v>
      </c>
      <c r="H160" s="34">
        <v>6</v>
      </c>
      <c r="I160" s="34">
        <v>7</v>
      </c>
      <c r="J160" s="34">
        <v>8</v>
      </c>
      <c r="K160" s="34">
        <v>9</v>
      </c>
      <c r="L160" s="34">
        <v>10</v>
      </c>
      <c r="M160" s="34">
        <v>11</v>
      </c>
      <c r="N160" s="34">
        <v>12</v>
      </c>
      <c r="O160" s="34">
        <v>13</v>
      </c>
      <c r="P160" s="34">
        <v>14</v>
      </c>
      <c r="Q160" s="34">
        <v>15</v>
      </c>
      <c r="R160" s="418">
        <v>16</v>
      </c>
      <c r="S160" s="34">
        <v>17</v>
      </c>
      <c r="T160" s="34">
        <v>18</v>
      </c>
      <c r="U160" s="34">
        <v>19</v>
      </c>
    </row>
    <row r="161" spans="2:21">
      <c r="B161" s="419" t="s">
        <v>5156</v>
      </c>
      <c r="C161" s="34">
        <f t="shared" ref="C161:U161" si="51">C21+C91</f>
        <v>5</v>
      </c>
      <c r="D161" s="34">
        <f t="shared" si="51"/>
        <v>5</v>
      </c>
      <c r="E161" s="34">
        <f t="shared" si="51"/>
        <v>2</v>
      </c>
      <c r="F161" s="34">
        <f t="shared" si="51"/>
        <v>14</v>
      </c>
      <c r="G161" s="34">
        <f t="shared" si="51"/>
        <v>0</v>
      </c>
      <c r="H161" s="34">
        <f t="shared" si="51"/>
        <v>3</v>
      </c>
      <c r="I161" s="34">
        <f t="shared" si="51"/>
        <v>2</v>
      </c>
      <c r="J161" s="34">
        <f t="shared" si="51"/>
        <v>3</v>
      </c>
      <c r="K161" s="34">
        <f t="shared" si="51"/>
        <v>1</v>
      </c>
      <c r="L161" s="34">
        <f t="shared" si="51"/>
        <v>1</v>
      </c>
      <c r="M161" s="34">
        <f t="shared" si="51"/>
        <v>0</v>
      </c>
      <c r="N161" s="34">
        <f t="shared" si="51"/>
        <v>0</v>
      </c>
      <c r="O161" s="34">
        <f t="shared" si="51"/>
        <v>2</v>
      </c>
      <c r="P161" s="34">
        <f t="shared" si="51"/>
        <v>0</v>
      </c>
      <c r="Q161" s="34">
        <f t="shared" si="51"/>
        <v>3</v>
      </c>
      <c r="R161" s="418">
        <f t="shared" si="51"/>
        <v>6</v>
      </c>
      <c r="S161" s="418">
        <f t="shared" si="51"/>
        <v>2</v>
      </c>
      <c r="T161" s="418">
        <f t="shared" si="51"/>
        <v>1</v>
      </c>
      <c r="U161" s="418">
        <f t="shared" si="51"/>
        <v>0</v>
      </c>
    </row>
    <row r="162" spans="2:21">
      <c r="B162" s="419" t="s">
        <v>5157</v>
      </c>
      <c r="C162" s="34">
        <f t="shared" ref="C162:U162" si="52">C22+C92</f>
        <v>10</v>
      </c>
      <c r="D162" s="34">
        <f t="shared" si="52"/>
        <v>5</v>
      </c>
      <c r="E162" s="34">
        <f t="shared" si="52"/>
        <v>2</v>
      </c>
      <c r="F162" s="34">
        <f t="shared" si="52"/>
        <v>14</v>
      </c>
      <c r="G162" s="34">
        <f t="shared" si="52"/>
        <v>2</v>
      </c>
      <c r="H162" s="34">
        <f t="shared" si="52"/>
        <v>4</v>
      </c>
      <c r="I162" s="34">
        <f t="shared" si="52"/>
        <v>2</v>
      </c>
      <c r="J162" s="34">
        <f t="shared" si="52"/>
        <v>3</v>
      </c>
      <c r="K162" s="34">
        <f t="shared" si="52"/>
        <v>2</v>
      </c>
      <c r="L162" s="34">
        <f t="shared" si="52"/>
        <v>1</v>
      </c>
      <c r="M162" s="34">
        <f t="shared" si="52"/>
        <v>0</v>
      </c>
      <c r="N162" s="34">
        <f t="shared" si="52"/>
        <v>0</v>
      </c>
      <c r="O162" s="34">
        <f t="shared" si="52"/>
        <v>1</v>
      </c>
      <c r="P162" s="34">
        <f t="shared" si="52"/>
        <v>0</v>
      </c>
      <c r="Q162" s="34">
        <f t="shared" si="52"/>
        <v>0</v>
      </c>
      <c r="R162" s="418">
        <f t="shared" si="52"/>
        <v>1</v>
      </c>
      <c r="S162" s="418">
        <f t="shared" si="52"/>
        <v>2</v>
      </c>
      <c r="T162" s="418">
        <f t="shared" si="52"/>
        <v>1</v>
      </c>
      <c r="U162" s="418">
        <f t="shared" si="52"/>
        <v>0</v>
      </c>
    </row>
    <row r="163" spans="2:21">
      <c r="B163" s="417"/>
      <c r="R163" s="420"/>
    </row>
    <row r="164" spans="2:21">
      <c r="B164" s="417"/>
      <c r="R164" s="420"/>
    </row>
    <row r="165" spans="2:21">
      <c r="B165" s="417"/>
      <c r="C165" s="34">
        <v>1</v>
      </c>
      <c r="D165" s="34">
        <v>2</v>
      </c>
      <c r="E165" s="34">
        <v>3</v>
      </c>
      <c r="F165" s="34">
        <v>4</v>
      </c>
      <c r="G165" s="34">
        <v>5</v>
      </c>
      <c r="H165" s="34">
        <v>6</v>
      </c>
      <c r="I165" s="34">
        <v>7</v>
      </c>
      <c r="J165" s="34">
        <v>8</v>
      </c>
      <c r="K165" s="34">
        <v>9</v>
      </c>
      <c r="L165" s="34">
        <v>10</v>
      </c>
      <c r="M165" s="34">
        <v>11</v>
      </c>
      <c r="N165" s="34">
        <v>12</v>
      </c>
      <c r="O165" s="34">
        <v>13</v>
      </c>
      <c r="P165" s="34">
        <v>14</v>
      </c>
      <c r="Q165" s="34">
        <v>15</v>
      </c>
      <c r="R165" s="418">
        <v>16</v>
      </c>
      <c r="S165" s="34">
        <v>17</v>
      </c>
      <c r="T165" s="34">
        <v>18</v>
      </c>
      <c r="U165" s="34">
        <v>19</v>
      </c>
    </row>
    <row r="166" spans="2:21">
      <c r="B166" s="419" t="s">
        <v>5156</v>
      </c>
      <c r="C166" s="34">
        <f t="shared" ref="C166:C167" si="53">C161</f>
        <v>5</v>
      </c>
      <c r="D166" s="34">
        <f t="shared" ref="D166:U166" si="54">C166+D161</f>
        <v>10</v>
      </c>
      <c r="E166" s="34">
        <f t="shared" si="54"/>
        <v>12</v>
      </c>
      <c r="F166" s="34">
        <f t="shared" si="54"/>
        <v>26</v>
      </c>
      <c r="G166" s="34">
        <f t="shared" si="54"/>
        <v>26</v>
      </c>
      <c r="H166" s="34">
        <f t="shared" si="54"/>
        <v>29</v>
      </c>
      <c r="I166" s="34">
        <f t="shared" si="54"/>
        <v>31</v>
      </c>
      <c r="J166" s="34">
        <f t="shared" si="54"/>
        <v>34</v>
      </c>
      <c r="K166" s="34">
        <f t="shared" si="54"/>
        <v>35</v>
      </c>
      <c r="L166" s="34">
        <f t="shared" si="54"/>
        <v>36</v>
      </c>
      <c r="M166" s="34">
        <f t="shared" si="54"/>
        <v>36</v>
      </c>
      <c r="N166" s="34">
        <f t="shared" si="54"/>
        <v>36</v>
      </c>
      <c r="O166" s="34">
        <f t="shared" si="54"/>
        <v>38</v>
      </c>
      <c r="P166" s="34">
        <f t="shared" si="54"/>
        <v>38</v>
      </c>
      <c r="Q166" s="34">
        <f t="shared" si="54"/>
        <v>41</v>
      </c>
      <c r="R166" s="418">
        <f t="shared" si="54"/>
        <v>47</v>
      </c>
      <c r="S166" s="418">
        <f t="shared" si="54"/>
        <v>49</v>
      </c>
      <c r="T166" s="418">
        <f t="shared" si="54"/>
        <v>50</v>
      </c>
      <c r="U166" s="418">
        <f t="shared" si="54"/>
        <v>50</v>
      </c>
    </row>
    <row r="167" spans="2:21">
      <c r="B167" s="419" t="s">
        <v>5157</v>
      </c>
      <c r="C167" s="34">
        <f t="shared" si="53"/>
        <v>10</v>
      </c>
      <c r="D167" s="34">
        <f t="shared" ref="D167:U167" si="55">C167+D162</f>
        <v>15</v>
      </c>
      <c r="E167" s="34">
        <f t="shared" si="55"/>
        <v>17</v>
      </c>
      <c r="F167" s="34">
        <f t="shared" si="55"/>
        <v>31</v>
      </c>
      <c r="G167" s="34">
        <f t="shared" si="55"/>
        <v>33</v>
      </c>
      <c r="H167" s="34">
        <f t="shared" si="55"/>
        <v>37</v>
      </c>
      <c r="I167" s="34">
        <f t="shared" si="55"/>
        <v>39</v>
      </c>
      <c r="J167" s="34">
        <f t="shared" si="55"/>
        <v>42</v>
      </c>
      <c r="K167" s="34">
        <f t="shared" si="55"/>
        <v>44</v>
      </c>
      <c r="L167" s="34">
        <f t="shared" si="55"/>
        <v>45</v>
      </c>
      <c r="M167" s="34">
        <f t="shared" si="55"/>
        <v>45</v>
      </c>
      <c r="N167" s="34">
        <f t="shared" si="55"/>
        <v>45</v>
      </c>
      <c r="O167" s="34">
        <f t="shared" si="55"/>
        <v>46</v>
      </c>
      <c r="P167" s="34">
        <f t="shared" si="55"/>
        <v>46</v>
      </c>
      <c r="Q167" s="34">
        <f t="shared" si="55"/>
        <v>46</v>
      </c>
      <c r="R167" s="418">
        <f t="shared" si="55"/>
        <v>47</v>
      </c>
      <c r="S167" s="418">
        <f t="shared" si="55"/>
        <v>49</v>
      </c>
      <c r="T167" s="418">
        <f t="shared" si="55"/>
        <v>50</v>
      </c>
      <c r="U167" s="418">
        <f t="shared" si="55"/>
        <v>50</v>
      </c>
    </row>
    <row r="168" spans="2:21">
      <c r="B168" s="417"/>
      <c r="R168" s="420"/>
    </row>
    <row r="169" spans="2:21">
      <c r="B169" s="417"/>
      <c r="R169" s="420"/>
    </row>
    <row r="170" spans="2:21">
      <c r="B170" s="417"/>
      <c r="C170" s="34">
        <v>1</v>
      </c>
      <c r="D170" s="34">
        <v>2</v>
      </c>
      <c r="E170" s="34">
        <v>3</v>
      </c>
      <c r="F170" s="34">
        <v>4</v>
      </c>
      <c r="G170" s="34">
        <v>5</v>
      </c>
      <c r="H170" s="34">
        <v>6</v>
      </c>
      <c r="I170" s="34">
        <v>7</v>
      </c>
      <c r="J170" s="34">
        <v>8</v>
      </c>
      <c r="K170" s="34">
        <v>9</v>
      </c>
      <c r="L170" s="34">
        <v>10</v>
      </c>
      <c r="M170" s="34">
        <v>11</v>
      </c>
      <c r="N170" s="34">
        <v>12</v>
      </c>
      <c r="O170" s="34">
        <v>13</v>
      </c>
      <c r="P170" s="34">
        <v>14</v>
      </c>
      <c r="Q170" s="34">
        <v>15</v>
      </c>
      <c r="R170" s="418">
        <v>16</v>
      </c>
      <c r="S170" s="34">
        <v>17</v>
      </c>
      <c r="T170" s="34">
        <v>18</v>
      </c>
      <c r="U170" s="34">
        <v>19</v>
      </c>
    </row>
    <row r="171" spans="2:21">
      <c r="B171" s="421" t="s">
        <v>5156</v>
      </c>
      <c r="C171" s="98">
        <f t="shared" ref="C171:U171" si="56">C166/949</f>
        <v>5.268703898840885E-3</v>
      </c>
      <c r="D171" s="98">
        <f t="shared" si="56"/>
        <v>1.053740779768177E-2</v>
      </c>
      <c r="E171" s="98">
        <f t="shared" si="56"/>
        <v>1.2644889357218124E-2</v>
      </c>
      <c r="F171" s="98">
        <f t="shared" si="56"/>
        <v>2.7397260273972601E-2</v>
      </c>
      <c r="G171" s="98">
        <f t="shared" si="56"/>
        <v>2.7397260273972601E-2</v>
      </c>
      <c r="H171" s="98">
        <f t="shared" si="56"/>
        <v>3.0558482613277135E-2</v>
      </c>
      <c r="I171" s="98">
        <f t="shared" si="56"/>
        <v>3.2665964172813484E-2</v>
      </c>
      <c r="J171" s="98">
        <f t="shared" si="56"/>
        <v>3.5827186512118019E-2</v>
      </c>
      <c r="K171" s="98">
        <f t="shared" si="56"/>
        <v>3.6880927291886197E-2</v>
      </c>
      <c r="L171" s="98">
        <f t="shared" si="56"/>
        <v>3.7934668071654375E-2</v>
      </c>
      <c r="M171" s="98">
        <f t="shared" si="56"/>
        <v>3.7934668071654375E-2</v>
      </c>
      <c r="N171" s="98">
        <f t="shared" si="56"/>
        <v>3.7934668071654375E-2</v>
      </c>
      <c r="O171" s="98">
        <f t="shared" si="56"/>
        <v>4.0042149631190724E-2</v>
      </c>
      <c r="P171" s="98">
        <f t="shared" si="56"/>
        <v>4.0042149631190724E-2</v>
      </c>
      <c r="Q171" s="98">
        <f t="shared" si="56"/>
        <v>4.3203371970495258E-2</v>
      </c>
      <c r="R171" s="98">
        <f t="shared" si="56"/>
        <v>4.9525816649104319E-2</v>
      </c>
      <c r="S171" s="98">
        <f t="shared" si="56"/>
        <v>5.1633298208640675E-2</v>
      </c>
      <c r="T171" s="98">
        <f t="shared" si="56"/>
        <v>5.2687038988408853E-2</v>
      </c>
      <c r="U171" s="98">
        <f t="shared" si="56"/>
        <v>5.2687038988408853E-2</v>
      </c>
    </row>
    <row r="172" spans="2:21">
      <c r="B172" s="423" t="s">
        <v>5157</v>
      </c>
      <c r="C172" s="424">
        <f t="shared" ref="C172:U172" si="57">C167/949</f>
        <v>1.053740779768177E-2</v>
      </c>
      <c r="D172" s="424">
        <f t="shared" si="57"/>
        <v>1.5806111696522657E-2</v>
      </c>
      <c r="E172" s="424">
        <f t="shared" si="57"/>
        <v>1.7913593256059009E-2</v>
      </c>
      <c r="F172" s="424">
        <f t="shared" si="57"/>
        <v>3.2665964172813484E-2</v>
      </c>
      <c r="G172" s="424">
        <f t="shared" si="57"/>
        <v>3.4773445732349841E-2</v>
      </c>
      <c r="H172" s="424">
        <f t="shared" si="57"/>
        <v>3.8988408851422553E-2</v>
      </c>
      <c r="I172" s="424">
        <f t="shared" si="57"/>
        <v>4.1095890410958902E-2</v>
      </c>
      <c r="J172" s="424">
        <f t="shared" si="57"/>
        <v>4.4257112750263436E-2</v>
      </c>
      <c r="K172" s="424">
        <f t="shared" si="57"/>
        <v>4.6364594309799792E-2</v>
      </c>
      <c r="L172" s="424">
        <f t="shared" si="57"/>
        <v>4.7418335089567963E-2</v>
      </c>
      <c r="M172" s="424">
        <f t="shared" si="57"/>
        <v>4.7418335089567963E-2</v>
      </c>
      <c r="N172" s="424">
        <f t="shared" si="57"/>
        <v>4.7418335089567963E-2</v>
      </c>
      <c r="O172" s="424">
        <f t="shared" si="57"/>
        <v>4.8472075869336141E-2</v>
      </c>
      <c r="P172" s="424">
        <f t="shared" si="57"/>
        <v>4.8472075869336141E-2</v>
      </c>
      <c r="Q172" s="424">
        <f t="shared" si="57"/>
        <v>4.8472075869336141E-2</v>
      </c>
      <c r="R172" s="424">
        <f t="shared" si="57"/>
        <v>4.9525816649104319E-2</v>
      </c>
      <c r="S172" s="424">
        <f t="shared" si="57"/>
        <v>5.1633298208640675E-2</v>
      </c>
      <c r="T172" s="424">
        <f t="shared" si="57"/>
        <v>5.2687038988408853E-2</v>
      </c>
      <c r="U172" s="424">
        <f t="shared" si="57"/>
        <v>5.2687038988408853E-2</v>
      </c>
    </row>
    <row r="175" spans="2:21">
      <c r="B175" s="414" t="s">
        <v>4678</v>
      </c>
      <c r="C175" s="415"/>
      <c r="D175" s="415"/>
      <c r="E175" s="415"/>
      <c r="F175" s="415"/>
      <c r="G175" s="415"/>
      <c r="H175" s="415"/>
      <c r="I175" s="415"/>
      <c r="J175" s="415"/>
      <c r="K175" s="415"/>
      <c r="L175" s="415"/>
      <c r="M175" s="415"/>
      <c r="N175" s="415"/>
      <c r="O175" s="415"/>
      <c r="P175" s="415"/>
      <c r="Q175" s="415"/>
      <c r="R175" s="416"/>
    </row>
    <row r="176" spans="2:21">
      <c r="B176" s="417"/>
      <c r="C176" s="34">
        <v>1</v>
      </c>
      <c r="D176" s="34">
        <v>2</v>
      </c>
      <c r="E176" s="34">
        <v>3</v>
      </c>
      <c r="F176" s="34">
        <v>4</v>
      </c>
      <c r="G176" s="34">
        <v>5</v>
      </c>
      <c r="H176" s="34">
        <v>6</v>
      </c>
      <c r="I176" s="34">
        <v>7</v>
      </c>
      <c r="J176" s="34">
        <v>8</v>
      </c>
      <c r="K176" s="34">
        <v>9</v>
      </c>
      <c r="L176" s="34">
        <v>10</v>
      </c>
      <c r="M176" s="34">
        <v>11</v>
      </c>
      <c r="N176" s="34">
        <v>12</v>
      </c>
      <c r="O176" s="34">
        <v>13</v>
      </c>
      <c r="P176" s="34">
        <v>14</v>
      </c>
      <c r="Q176" s="34">
        <v>15</v>
      </c>
      <c r="R176" s="418">
        <v>16</v>
      </c>
      <c r="S176" s="34">
        <v>17</v>
      </c>
      <c r="T176" s="34">
        <v>18</v>
      </c>
      <c r="U176" s="34">
        <v>19</v>
      </c>
    </row>
    <row r="177" spans="2:21">
      <c r="B177" s="419" t="s">
        <v>5156</v>
      </c>
      <c r="C177" s="34">
        <f t="shared" ref="C177:U177" si="58">C37+C107</f>
        <v>0</v>
      </c>
      <c r="D177" s="34">
        <f t="shared" si="58"/>
        <v>0</v>
      </c>
      <c r="E177" s="34">
        <f t="shared" si="58"/>
        <v>0</v>
      </c>
      <c r="F177" s="34">
        <f t="shared" si="58"/>
        <v>0</v>
      </c>
      <c r="G177" s="34">
        <f t="shared" si="58"/>
        <v>0</v>
      </c>
      <c r="H177" s="34">
        <f t="shared" si="58"/>
        <v>0</v>
      </c>
      <c r="I177" s="34">
        <f t="shared" si="58"/>
        <v>0</v>
      </c>
      <c r="J177" s="34">
        <f t="shared" si="58"/>
        <v>0</v>
      </c>
      <c r="K177" s="34">
        <f t="shared" si="58"/>
        <v>1</v>
      </c>
      <c r="L177" s="34">
        <f t="shared" si="58"/>
        <v>1</v>
      </c>
      <c r="M177" s="34">
        <f t="shared" si="58"/>
        <v>1</v>
      </c>
      <c r="N177" s="34">
        <f t="shared" si="58"/>
        <v>2</v>
      </c>
      <c r="O177" s="34">
        <f t="shared" si="58"/>
        <v>2</v>
      </c>
      <c r="P177" s="34">
        <f t="shared" si="58"/>
        <v>2</v>
      </c>
      <c r="Q177" s="34">
        <f t="shared" si="58"/>
        <v>0</v>
      </c>
      <c r="R177" s="418">
        <f t="shared" si="58"/>
        <v>0</v>
      </c>
      <c r="S177" s="418">
        <f t="shared" si="58"/>
        <v>3</v>
      </c>
      <c r="T177" s="418">
        <f t="shared" si="58"/>
        <v>0</v>
      </c>
      <c r="U177" s="418">
        <f t="shared" si="58"/>
        <v>0</v>
      </c>
    </row>
    <row r="178" spans="2:21">
      <c r="B178" s="419" t="s">
        <v>5157</v>
      </c>
      <c r="C178" s="34">
        <f t="shared" ref="C178:U178" si="59">C38+C108</f>
        <v>0</v>
      </c>
      <c r="D178" s="34">
        <f t="shared" si="59"/>
        <v>0</v>
      </c>
      <c r="E178" s="34">
        <f t="shared" si="59"/>
        <v>0</v>
      </c>
      <c r="F178" s="34">
        <f t="shared" si="59"/>
        <v>0</v>
      </c>
      <c r="G178" s="34">
        <f t="shared" si="59"/>
        <v>0</v>
      </c>
      <c r="H178" s="34">
        <f t="shared" si="59"/>
        <v>0</v>
      </c>
      <c r="I178" s="34">
        <f t="shared" si="59"/>
        <v>0</v>
      </c>
      <c r="J178" s="34">
        <f t="shared" si="59"/>
        <v>1</v>
      </c>
      <c r="K178" s="34">
        <f t="shared" si="59"/>
        <v>0</v>
      </c>
      <c r="L178" s="34">
        <f t="shared" si="59"/>
        <v>1</v>
      </c>
      <c r="M178" s="34">
        <f t="shared" si="59"/>
        <v>1</v>
      </c>
      <c r="N178" s="34">
        <f t="shared" si="59"/>
        <v>2</v>
      </c>
      <c r="O178" s="34">
        <f t="shared" si="59"/>
        <v>1</v>
      </c>
      <c r="P178" s="34">
        <f t="shared" si="59"/>
        <v>1</v>
      </c>
      <c r="Q178" s="34">
        <f t="shared" si="59"/>
        <v>1</v>
      </c>
      <c r="R178" s="418">
        <f t="shared" si="59"/>
        <v>0</v>
      </c>
      <c r="S178" s="418">
        <f t="shared" si="59"/>
        <v>3</v>
      </c>
      <c r="T178" s="418">
        <f t="shared" si="59"/>
        <v>0</v>
      </c>
      <c r="U178" s="418">
        <f t="shared" si="59"/>
        <v>1</v>
      </c>
    </row>
    <row r="179" spans="2:21">
      <c r="B179" s="417"/>
      <c r="R179" s="420"/>
    </row>
    <row r="180" spans="2:21">
      <c r="B180" s="417"/>
      <c r="R180" s="420"/>
    </row>
    <row r="181" spans="2:21">
      <c r="B181" s="417"/>
      <c r="C181" s="34">
        <v>1</v>
      </c>
      <c r="D181" s="34">
        <v>2</v>
      </c>
      <c r="E181" s="34">
        <v>3</v>
      </c>
      <c r="F181" s="34">
        <v>4</v>
      </c>
      <c r="G181" s="34">
        <v>5</v>
      </c>
      <c r="H181" s="34">
        <v>6</v>
      </c>
      <c r="I181" s="34">
        <v>7</v>
      </c>
      <c r="J181" s="34">
        <v>8</v>
      </c>
      <c r="K181" s="34">
        <v>9</v>
      </c>
      <c r="L181" s="34">
        <v>10</v>
      </c>
      <c r="M181" s="34">
        <v>11</v>
      </c>
      <c r="N181" s="34">
        <v>12</v>
      </c>
      <c r="O181" s="34">
        <v>13</v>
      </c>
      <c r="P181" s="34">
        <v>14</v>
      </c>
      <c r="Q181" s="34">
        <v>15</v>
      </c>
      <c r="R181" s="418">
        <v>16</v>
      </c>
      <c r="S181" s="34">
        <v>17</v>
      </c>
      <c r="T181" s="34">
        <v>18</v>
      </c>
      <c r="U181" s="34">
        <v>19</v>
      </c>
    </row>
    <row r="182" spans="2:21">
      <c r="B182" s="419" t="s">
        <v>5156</v>
      </c>
      <c r="C182" s="34">
        <f t="shared" ref="C182:C183" si="60">C177</f>
        <v>0</v>
      </c>
      <c r="D182" s="34">
        <f t="shared" ref="D182:U182" si="61">C182+D177</f>
        <v>0</v>
      </c>
      <c r="E182" s="34">
        <f t="shared" si="61"/>
        <v>0</v>
      </c>
      <c r="F182" s="34">
        <f t="shared" si="61"/>
        <v>0</v>
      </c>
      <c r="G182" s="34">
        <f t="shared" si="61"/>
        <v>0</v>
      </c>
      <c r="H182" s="34">
        <f t="shared" si="61"/>
        <v>0</v>
      </c>
      <c r="I182" s="34">
        <f t="shared" si="61"/>
        <v>0</v>
      </c>
      <c r="J182" s="34">
        <f t="shared" si="61"/>
        <v>0</v>
      </c>
      <c r="K182" s="34">
        <f t="shared" si="61"/>
        <v>1</v>
      </c>
      <c r="L182" s="34">
        <f t="shared" si="61"/>
        <v>2</v>
      </c>
      <c r="M182" s="34">
        <f t="shared" si="61"/>
        <v>3</v>
      </c>
      <c r="N182" s="34">
        <f t="shared" si="61"/>
        <v>5</v>
      </c>
      <c r="O182" s="34">
        <f t="shared" si="61"/>
        <v>7</v>
      </c>
      <c r="P182" s="34">
        <f t="shared" si="61"/>
        <v>9</v>
      </c>
      <c r="Q182" s="34">
        <f t="shared" si="61"/>
        <v>9</v>
      </c>
      <c r="R182" s="418">
        <f t="shared" si="61"/>
        <v>9</v>
      </c>
      <c r="S182" s="418">
        <f t="shared" si="61"/>
        <v>12</v>
      </c>
      <c r="T182" s="418">
        <f t="shared" si="61"/>
        <v>12</v>
      </c>
      <c r="U182" s="418">
        <f t="shared" si="61"/>
        <v>12</v>
      </c>
    </row>
    <row r="183" spans="2:21">
      <c r="B183" s="419" t="s">
        <v>5157</v>
      </c>
      <c r="C183" s="34">
        <f t="shared" si="60"/>
        <v>0</v>
      </c>
      <c r="D183" s="34">
        <f t="shared" ref="D183:U183" si="62">C183+D178</f>
        <v>0</v>
      </c>
      <c r="E183" s="34">
        <f t="shared" si="62"/>
        <v>0</v>
      </c>
      <c r="F183" s="34">
        <f t="shared" si="62"/>
        <v>0</v>
      </c>
      <c r="G183" s="34">
        <f t="shared" si="62"/>
        <v>0</v>
      </c>
      <c r="H183" s="34">
        <f t="shared" si="62"/>
        <v>0</v>
      </c>
      <c r="I183" s="34">
        <f t="shared" si="62"/>
        <v>0</v>
      </c>
      <c r="J183" s="34">
        <f t="shared" si="62"/>
        <v>1</v>
      </c>
      <c r="K183" s="34">
        <f t="shared" si="62"/>
        <v>1</v>
      </c>
      <c r="L183" s="34">
        <f t="shared" si="62"/>
        <v>2</v>
      </c>
      <c r="M183" s="34">
        <f t="shared" si="62"/>
        <v>3</v>
      </c>
      <c r="N183" s="34">
        <f t="shared" si="62"/>
        <v>5</v>
      </c>
      <c r="O183" s="34">
        <f t="shared" si="62"/>
        <v>6</v>
      </c>
      <c r="P183" s="34">
        <f t="shared" si="62"/>
        <v>7</v>
      </c>
      <c r="Q183" s="34">
        <f t="shared" si="62"/>
        <v>8</v>
      </c>
      <c r="R183" s="418">
        <f t="shared" si="62"/>
        <v>8</v>
      </c>
      <c r="S183" s="418">
        <f t="shared" si="62"/>
        <v>11</v>
      </c>
      <c r="T183" s="418">
        <f t="shared" si="62"/>
        <v>11</v>
      </c>
      <c r="U183" s="418">
        <f t="shared" si="62"/>
        <v>12</v>
      </c>
    </row>
    <row r="184" spans="2:21">
      <c r="B184" s="417"/>
      <c r="R184" s="420"/>
    </row>
    <row r="185" spans="2:21">
      <c r="B185" s="417"/>
      <c r="R185" s="420"/>
    </row>
    <row r="186" spans="2:21">
      <c r="B186" s="417"/>
      <c r="C186" s="34">
        <v>1</v>
      </c>
      <c r="D186" s="34">
        <v>2</v>
      </c>
      <c r="E186" s="34">
        <v>3</v>
      </c>
      <c r="F186" s="34">
        <v>4</v>
      </c>
      <c r="G186" s="34">
        <v>5</v>
      </c>
      <c r="H186" s="34">
        <v>6</v>
      </c>
      <c r="I186" s="34">
        <v>7</v>
      </c>
      <c r="J186" s="34">
        <v>8</v>
      </c>
      <c r="K186" s="34">
        <v>9</v>
      </c>
      <c r="L186" s="34">
        <v>10</v>
      </c>
      <c r="M186" s="34">
        <v>11</v>
      </c>
      <c r="N186" s="34">
        <v>12</v>
      </c>
      <c r="O186" s="34">
        <v>13</v>
      </c>
      <c r="P186" s="34">
        <v>14</v>
      </c>
      <c r="Q186" s="34">
        <v>15</v>
      </c>
      <c r="R186" s="418">
        <v>16</v>
      </c>
      <c r="S186" s="34">
        <v>17</v>
      </c>
      <c r="T186" s="34">
        <v>18</v>
      </c>
      <c r="U186" s="34">
        <v>19</v>
      </c>
    </row>
    <row r="187" spans="2:21">
      <c r="B187" s="421" t="s">
        <v>5156</v>
      </c>
      <c r="C187" s="98">
        <f t="shared" ref="C187:U187" si="63">C182/949</f>
        <v>0</v>
      </c>
      <c r="D187" s="98">
        <f t="shared" si="63"/>
        <v>0</v>
      </c>
      <c r="E187" s="98">
        <f t="shared" si="63"/>
        <v>0</v>
      </c>
      <c r="F187" s="98">
        <f t="shared" si="63"/>
        <v>0</v>
      </c>
      <c r="G187" s="98">
        <f t="shared" si="63"/>
        <v>0</v>
      </c>
      <c r="H187" s="98">
        <f t="shared" si="63"/>
        <v>0</v>
      </c>
      <c r="I187" s="98">
        <f t="shared" si="63"/>
        <v>0</v>
      </c>
      <c r="J187" s="98">
        <f t="shared" si="63"/>
        <v>0</v>
      </c>
      <c r="K187" s="98">
        <f t="shared" si="63"/>
        <v>1.053740779768177E-3</v>
      </c>
      <c r="L187" s="98">
        <f t="shared" si="63"/>
        <v>2.1074815595363539E-3</v>
      </c>
      <c r="M187" s="98">
        <f t="shared" si="63"/>
        <v>3.1612223393045311E-3</v>
      </c>
      <c r="N187" s="98">
        <f t="shared" si="63"/>
        <v>5.268703898840885E-3</v>
      </c>
      <c r="O187" s="98">
        <f t="shared" si="63"/>
        <v>7.3761854583772393E-3</v>
      </c>
      <c r="P187" s="98">
        <f t="shared" si="63"/>
        <v>9.4836670179135937E-3</v>
      </c>
      <c r="Q187" s="98">
        <f t="shared" si="63"/>
        <v>9.4836670179135937E-3</v>
      </c>
      <c r="R187" s="98">
        <f t="shared" si="63"/>
        <v>9.4836670179135937E-3</v>
      </c>
      <c r="S187" s="98">
        <f t="shared" si="63"/>
        <v>1.2644889357218124E-2</v>
      </c>
      <c r="T187" s="98">
        <f t="shared" si="63"/>
        <v>1.2644889357218124E-2</v>
      </c>
      <c r="U187" s="98">
        <f t="shared" si="63"/>
        <v>1.2644889357218124E-2</v>
      </c>
    </row>
    <row r="188" spans="2:21">
      <c r="B188" s="423" t="s">
        <v>5157</v>
      </c>
      <c r="C188" s="424">
        <f t="shared" ref="C188:U188" si="64">C183/949</f>
        <v>0</v>
      </c>
      <c r="D188" s="424">
        <f t="shared" si="64"/>
        <v>0</v>
      </c>
      <c r="E188" s="424">
        <f t="shared" si="64"/>
        <v>0</v>
      </c>
      <c r="F188" s="424">
        <f t="shared" si="64"/>
        <v>0</v>
      </c>
      <c r="G188" s="424">
        <f t="shared" si="64"/>
        <v>0</v>
      </c>
      <c r="H188" s="424">
        <f t="shared" si="64"/>
        <v>0</v>
      </c>
      <c r="I188" s="424">
        <f t="shared" si="64"/>
        <v>0</v>
      </c>
      <c r="J188" s="424">
        <f t="shared" si="64"/>
        <v>1.053740779768177E-3</v>
      </c>
      <c r="K188" s="424">
        <f t="shared" si="64"/>
        <v>1.053740779768177E-3</v>
      </c>
      <c r="L188" s="424">
        <f t="shared" si="64"/>
        <v>2.1074815595363539E-3</v>
      </c>
      <c r="M188" s="424">
        <f t="shared" si="64"/>
        <v>3.1612223393045311E-3</v>
      </c>
      <c r="N188" s="424">
        <f t="shared" si="64"/>
        <v>5.268703898840885E-3</v>
      </c>
      <c r="O188" s="424">
        <f t="shared" si="64"/>
        <v>6.3224446786090622E-3</v>
      </c>
      <c r="P188" s="424">
        <f t="shared" si="64"/>
        <v>7.3761854583772393E-3</v>
      </c>
      <c r="Q188" s="424">
        <f t="shared" si="64"/>
        <v>8.4299262381454156E-3</v>
      </c>
      <c r="R188" s="424">
        <f t="shared" si="64"/>
        <v>8.4299262381454156E-3</v>
      </c>
      <c r="S188" s="424">
        <f t="shared" si="64"/>
        <v>1.1591148577449948E-2</v>
      </c>
      <c r="T188" s="424">
        <f t="shared" si="64"/>
        <v>1.1591148577449948E-2</v>
      </c>
      <c r="U188" s="424">
        <f t="shared" si="64"/>
        <v>1.2644889357218124E-2</v>
      </c>
    </row>
    <row r="191" spans="2:21">
      <c r="B191" s="414" t="s">
        <v>651</v>
      </c>
      <c r="C191" s="415"/>
      <c r="D191" s="415"/>
      <c r="E191" s="415"/>
      <c r="F191" s="415"/>
      <c r="G191" s="415"/>
      <c r="H191" s="415"/>
      <c r="I191" s="415"/>
      <c r="J191" s="415"/>
      <c r="K191" s="415"/>
      <c r="L191" s="415"/>
      <c r="M191" s="415"/>
      <c r="N191" s="415"/>
      <c r="O191" s="415"/>
      <c r="P191" s="415"/>
      <c r="Q191" s="415"/>
      <c r="R191" s="416"/>
    </row>
    <row r="192" spans="2:21">
      <c r="B192" s="417"/>
      <c r="C192" s="34">
        <v>1</v>
      </c>
      <c r="D192" s="34">
        <v>2</v>
      </c>
      <c r="E192" s="34">
        <v>3</v>
      </c>
      <c r="F192" s="34">
        <v>4</v>
      </c>
      <c r="G192" s="34">
        <v>5</v>
      </c>
      <c r="H192" s="34">
        <v>6</v>
      </c>
      <c r="I192" s="34">
        <v>7</v>
      </c>
      <c r="J192" s="34">
        <v>8</v>
      </c>
      <c r="K192" s="34">
        <v>9</v>
      </c>
      <c r="L192" s="34">
        <v>10</v>
      </c>
      <c r="M192" s="34">
        <v>11</v>
      </c>
      <c r="N192" s="34">
        <v>12</v>
      </c>
      <c r="O192" s="34">
        <v>13</v>
      </c>
      <c r="P192" s="34">
        <v>14</v>
      </c>
      <c r="Q192" s="34">
        <v>15</v>
      </c>
      <c r="R192" s="418">
        <v>16</v>
      </c>
      <c r="S192" s="34">
        <v>17</v>
      </c>
      <c r="T192" s="34">
        <v>18</v>
      </c>
      <c r="U192" s="34">
        <v>19</v>
      </c>
    </row>
    <row r="193" spans="2:21">
      <c r="B193" s="419" t="s">
        <v>5156</v>
      </c>
      <c r="C193" s="34">
        <f t="shared" ref="C193:U193" si="65">C145+C161+C177</f>
        <v>30</v>
      </c>
      <c r="D193" s="34">
        <f t="shared" si="65"/>
        <v>27</v>
      </c>
      <c r="E193" s="34">
        <f t="shared" si="65"/>
        <v>26</v>
      </c>
      <c r="F193" s="34">
        <f t="shared" si="65"/>
        <v>82</v>
      </c>
      <c r="G193" s="34">
        <f t="shared" si="65"/>
        <v>16</v>
      </c>
      <c r="H193" s="34">
        <f t="shared" si="65"/>
        <v>23</v>
      </c>
      <c r="I193" s="34">
        <f t="shared" si="65"/>
        <v>27</v>
      </c>
      <c r="J193" s="34">
        <f t="shared" si="65"/>
        <v>53</v>
      </c>
      <c r="K193" s="34">
        <f t="shared" si="65"/>
        <v>11</v>
      </c>
      <c r="L193" s="34">
        <f t="shared" si="65"/>
        <v>14</v>
      </c>
      <c r="M193" s="34">
        <f t="shared" si="65"/>
        <v>11</v>
      </c>
      <c r="N193" s="34">
        <f t="shared" si="65"/>
        <v>7</v>
      </c>
      <c r="O193" s="34">
        <f t="shared" si="65"/>
        <v>13</v>
      </c>
      <c r="P193" s="34">
        <f t="shared" si="65"/>
        <v>8</v>
      </c>
      <c r="Q193" s="34">
        <f t="shared" si="65"/>
        <v>7</v>
      </c>
      <c r="R193" s="418">
        <f t="shared" si="65"/>
        <v>7</v>
      </c>
      <c r="S193" s="418">
        <f t="shared" si="65"/>
        <v>8</v>
      </c>
      <c r="T193" s="418">
        <f t="shared" si="65"/>
        <v>3</v>
      </c>
      <c r="U193" s="418">
        <f t="shared" si="65"/>
        <v>3</v>
      </c>
    </row>
    <row r="194" spans="2:21">
      <c r="B194" s="419" t="s">
        <v>5157</v>
      </c>
      <c r="C194" s="34">
        <f t="shared" ref="C194:U194" si="66">C146+C162+C178</f>
        <v>37</v>
      </c>
      <c r="D194" s="34">
        <f t="shared" si="66"/>
        <v>27</v>
      </c>
      <c r="E194" s="34">
        <f t="shared" si="66"/>
        <v>27</v>
      </c>
      <c r="F194" s="34">
        <f t="shared" si="66"/>
        <v>80</v>
      </c>
      <c r="G194" s="34">
        <f t="shared" si="66"/>
        <v>16</v>
      </c>
      <c r="H194" s="34">
        <f t="shared" si="66"/>
        <v>21</v>
      </c>
      <c r="I194" s="34">
        <f t="shared" si="66"/>
        <v>26</v>
      </c>
      <c r="J194" s="34">
        <f t="shared" si="66"/>
        <v>53</v>
      </c>
      <c r="K194" s="34">
        <f t="shared" si="66"/>
        <v>10</v>
      </c>
      <c r="L194" s="34">
        <f t="shared" si="66"/>
        <v>16</v>
      </c>
      <c r="M194" s="34">
        <f t="shared" si="66"/>
        <v>11</v>
      </c>
      <c r="N194" s="34">
        <f t="shared" si="66"/>
        <v>6</v>
      </c>
      <c r="O194" s="34">
        <f t="shared" si="66"/>
        <v>12</v>
      </c>
      <c r="P194" s="34">
        <f t="shared" si="66"/>
        <v>8</v>
      </c>
      <c r="Q194" s="34">
        <f t="shared" si="66"/>
        <v>4</v>
      </c>
      <c r="R194" s="418">
        <f t="shared" si="66"/>
        <v>4</v>
      </c>
      <c r="S194" s="418">
        <f t="shared" si="66"/>
        <v>11</v>
      </c>
      <c r="T194" s="418">
        <f t="shared" si="66"/>
        <v>3</v>
      </c>
      <c r="U194" s="418">
        <f t="shared" si="66"/>
        <v>4</v>
      </c>
    </row>
    <row r="195" spans="2:21">
      <c r="B195" s="417"/>
      <c r="R195" s="420"/>
    </row>
    <row r="196" spans="2:21">
      <c r="B196" s="417"/>
      <c r="R196" s="420"/>
    </row>
    <row r="197" spans="2:21">
      <c r="B197" s="417"/>
      <c r="C197" s="34">
        <v>1</v>
      </c>
      <c r="D197" s="34">
        <v>2</v>
      </c>
      <c r="E197" s="34">
        <v>3</v>
      </c>
      <c r="F197" s="34">
        <v>4</v>
      </c>
      <c r="G197" s="34">
        <v>5</v>
      </c>
      <c r="H197" s="34">
        <v>6</v>
      </c>
      <c r="I197" s="34">
        <v>7</v>
      </c>
      <c r="J197" s="34">
        <v>8</v>
      </c>
      <c r="K197" s="34">
        <v>9</v>
      </c>
      <c r="L197" s="34">
        <v>10</v>
      </c>
      <c r="M197" s="34">
        <v>11</v>
      </c>
      <c r="N197" s="34">
        <v>12</v>
      </c>
      <c r="O197" s="34">
        <v>13</v>
      </c>
      <c r="P197" s="34">
        <v>14</v>
      </c>
      <c r="Q197" s="34">
        <v>15</v>
      </c>
      <c r="R197" s="418">
        <v>16</v>
      </c>
      <c r="S197" s="34">
        <v>17</v>
      </c>
      <c r="T197" s="34">
        <v>18</v>
      </c>
      <c r="U197" s="34">
        <v>19</v>
      </c>
    </row>
    <row r="198" spans="2:21">
      <c r="B198" s="419" t="s">
        <v>5156</v>
      </c>
      <c r="C198" s="34">
        <f t="shared" ref="C198:C199" si="67">C193</f>
        <v>30</v>
      </c>
      <c r="D198" s="34">
        <f t="shared" ref="D198:U198" si="68">C198+D193</f>
        <v>57</v>
      </c>
      <c r="E198" s="34">
        <f t="shared" si="68"/>
        <v>83</v>
      </c>
      <c r="F198" s="34">
        <f t="shared" si="68"/>
        <v>165</v>
      </c>
      <c r="G198" s="34">
        <f t="shared" si="68"/>
        <v>181</v>
      </c>
      <c r="H198" s="34">
        <f t="shared" si="68"/>
        <v>204</v>
      </c>
      <c r="I198" s="34">
        <f t="shared" si="68"/>
        <v>231</v>
      </c>
      <c r="J198" s="34">
        <f t="shared" si="68"/>
        <v>284</v>
      </c>
      <c r="K198" s="34">
        <f t="shared" si="68"/>
        <v>295</v>
      </c>
      <c r="L198" s="34">
        <f t="shared" si="68"/>
        <v>309</v>
      </c>
      <c r="M198" s="34">
        <f t="shared" si="68"/>
        <v>320</v>
      </c>
      <c r="N198" s="34">
        <f t="shared" si="68"/>
        <v>327</v>
      </c>
      <c r="O198" s="34">
        <f t="shared" si="68"/>
        <v>340</v>
      </c>
      <c r="P198" s="34">
        <f t="shared" si="68"/>
        <v>348</v>
      </c>
      <c r="Q198" s="34">
        <f t="shared" si="68"/>
        <v>355</v>
      </c>
      <c r="R198" s="418">
        <f t="shared" si="68"/>
        <v>362</v>
      </c>
      <c r="S198" s="418">
        <f t="shared" si="68"/>
        <v>370</v>
      </c>
      <c r="T198" s="418">
        <f t="shared" si="68"/>
        <v>373</v>
      </c>
      <c r="U198" s="418">
        <f t="shared" si="68"/>
        <v>376</v>
      </c>
    </row>
    <row r="199" spans="2:21">
      <c r="B199" s="419" t="s">
        <v>5157</v>
      </c>
      <c r="C199" s="34">
        <f t="shared" si="67"/>
        <v>37</v>
      </c>
      <c r="D199" s="34">
        <f t="shared" ref="D199:U199" si="69">C199+D194</f>
        <v>64</v>
      </c>
      <c r="E199" s="34">
        <f t="shared" si="69"/>
        <v>91</v>
      </c>
      <c r="F199" s="34">
        <f t="shared" si="69"/>
        <v>171</v>
      </c>
      <c r="G199" s="34">
        <f t="shared" si="69"/>
        <v>187</v>
      </c>
      <c r="H199" s="34">
        <f t="shared" si="69"/>
        <v>208</v>
      </c>
      <c r="I199" s="34">
        <f t="shared" si="69"/>
        <v>234</v>
      </c>
      <c r="J199" s="34">
        <f t="shared" si="69"/>
        <v>287</v>
      </c>
      <c r="K199" s="34">
        <f t="shared" si="69"/>
        <v>297</v>
      </c>
      <c r="L199" s="34">
        <f t="shared" si="69"/>
        <v>313</v>
      </c>
      <c r="M199" s="34">
        <f t="shared" si="69"/>
        <v>324</v>
      </c>
      <c r="N199" s="34">
        <f t="shared" si="69"/>
        <v>330</v>
      </c>
      <c r="O199" s="34">
        <f t="shared" si="69"/>
        <v>342</v>
      </c>
      <c r="P199" s="34">
        <f t="shared" si="69"/>
        <v>350</v>
      </c>
      <c r="Q199" s="34">
        <f t="shared" si="69"/>
        <v>354</v>
      </c>
      <c r="R199" s="418">
        <f t="shared" si="69"/>
        <v>358</v>
      </c>
      <c r="S199" s="418">
        <f t="shared" si="69"/>
        <v>369</v>
      </c>
      <c r="T199" s="418">
        <f t="shared" si="69"/>
        <v>372</v>
      </c>
      <c r="U199" s="418">
        <f t="shared" si="69"/>
        <v>376</v>
      </c>
    </row>
    <row r="200" spans="2:21">
      <c r="B200" s="417"/>
      <c r="R200" s="420"/>
    </row>
    <row r="201" spans="2:21">
      <c r="B201" s="417"/>
      <c r="R201" s="420"/>
    </row>
    <row r="202" spans="2:21">
      <c r="B202" s="417"/>
      <c r="C202" s="34">
        <v>1</v>
      </c>
      <c r="D202" s="34">
        <v>2</v>
      </c>
      <c r="E202" s="34">
        <v>3</v>
      </c>
      <c r="F202" s="34">
        <v>4</v>
      </c>
      <c r="G202" s="34">
        <v>5</v>
      </c>
      <c r="H202" s="34">
        <v>6</v>
      </c>
      <c r="I202" s="34">
        <v>7</v>
      </c>
      <c r="J202" s="34">
        <v>8</v>
      </c>
      <c r="K202" s="34">
        <v>9</v>
      </c>
      <c r="L202" s="34">
        <v>10</v>
      </c>
      <c r="M202" s="34">
        <v>11</v>
      </c>
      <c r="N202" s="34">
        <v>12</v>
      </c>
      <c r="O202" s="34">
        <v>13</v>
      </c>
      <c r="P202" s="34">
        <v>14</v>
      </c>
      <c r="Q202" s="34">
        <v>15</v>
      </c>
      <c r="R202" s="418">
        <v>16</v>
      </c>
      <c r="S202" s="34">
        <v>17</v>
      </c>
      <c r="T202" s="34">
        <v>18</v>
      </c>
      <c r="U202" s="34">
        <v>19</v>
      </c>
    </row>
    <row r="203" spans="2:21">
      <c r="B203" s="421" t="s">
        <v>5156</v>
      </c>
      <c r="C203" s="98">
        <f t="shared" ref="C203:U203" si="70">C198/949</f>
        <v>3.1612223393045313E-2</v>
      </c>
      <c r="D203" s="98">
        <f t="shared" si="70"/>
        <v>6.0063224446786093E-2</v>
      </c>
      <c r="E203" s="98">
        <f t="shared" si="70"/>
        <v>8.7460484720758694E-2</v>
      </c>
      <c r="F203" s="98">
        <f t="shared" si="70"/>
        <v>0.17386722866174922</v>
      </c>
      <c r="G203" s="98">
        <f t="shared" si="70"/>
        <v>0.19072708113804004</v>
      </c>
      <c r="H203" s="98">
        <f t="shared" si="70"/>
        <v>0.21496311907270813</v>
      </c>
      <c r="I203" s="98">
        <f t="shared" si="70"/>
        <v>0.24341412012644889</v>
      </c>
      <c r="J203" s="98">
        <f t="shared" si="70"/>
        <v>0.29926238145416229</v>
      </c>
      <c r="K203" s="98">
        <f t="shared" si="70"/>
        <v>0.3108535300316122</v>
      </c>
      <c r="L203" s="98">
        <f t="shared" si="70"/>
        <v>0.32560590094836672</v>
      </c>
      <c r="M203" s="98">
        <f t="shared" si="70"/>
        <v>0.33719704952581664</v>
      </c>
      <c r="N203" s="98">
        <f t="shared" si="70"/>
        <v>0.3445732349841939</v>
      </c>
      <c r="O203" s="98">
        <f t="shared" si="70"/>
        <v>0.3582718651211802</v>
      </c>
      <c r="P203" s="98">
        <f t="shared" si="70"/>
        <v>0.36670179135932562</v>
      </c>
      <c r="Q203" s="98">
        <f t="shared" si="70"/>
        <v>0.37407797681770283</v>
      </c>
      <c r="R203" s="98">
        <f t="shared" si="70"/>
        <v>0.38145416227608009</v>
      </c>
      <c r="S203" s="98">
        <f t="shared" si="70"/>
        <v>0.38988408851422551</v>
      </c>
      <c r="T203" s="98">
        <f t="shared" si="70"/>
        <v>0.39304531085353001</v>
      </c>
      <c r="U203" s="98">
        <f t="shared" si="70"/>
        <v>0.39620653319283455</v>
      </c>
    </row>
    <row r="204" spans="2:21">
      <c r="B204" s="423" t="s">
        <v>5157</v>
      </c>
      <c r="C204" s="424">
        <f t="shared" ref="C204:U204" si="71">C199/949</f>
        <v>3.8988408851422553E-2</v>
      </c>
      <c r="D204" s="424">
        <f t="shared" si="71"/>
        <v>6.7439409905163325E-2</v>
      </c>
      <c r="E204" s="424">
        <f t="shared" si="71"/>
        <v>9.5890410958904104E-2</v>
      </c>
      <c r="F204" s="424">
        <f t="shared" si="71"/>
        <v>0.18018967334035826</v>
      </c>
      <c r="G204" s="424">
        <f t="shared" si="71"/>
        <v>0.19704952581664911</v>
      </c>
      <c r="H204" s="424">
        <f t="shared" si="71"/>
        <v>0.21917808219178081</v>
      </c>
      <c r="I204" s="424">
        <f t="shared" si="71"/>
        <v>0.24657534246575341</v>
      </c>
      <c r="J204" s="424">
        <f t="shared" si="71"/>
        <v>0.30242360379346683</v>
      </c>
      <c r="K204" s="424">
        <f t="shared" si="71"/>
        <v>0.31296101159114859</v>
      </c>
      <c r="L204" s="424">
        <f t="shared" si="71"/>
        <v>0.32982086406743943</v>
      </c>
      <c r="M204" s="424">
        <f t="shared" si="71"/>
        <v>0.34141201264488935</v>
      </c>
      <c r="N204" s="424">
        <f t="shared" si="71"/>
        <v>0.34773445732349845</v>
      </c>
      <c r="O204" s="424">
        <f t="shared" si="71"/>
        <v>0.36037934668071653</v>
      </c>
      <c r="P204" s="424">
        <f t="shared" si="71"/>
        <v>0.36880927291886195</v>
      </c>
      <c r="Q204" s="424">
        <f t="shared" si="71"/>
        <v>0.37302423603793466</v>
      </c>
      <c r="R204" s="424">
        <f t="shared" si="71"/>
        <v>0.37723919915700738</v>
      </c>
      <c r="S204" s="424">
        <f t="shared" si="71"/>
        <v>0.38883034773445735</v>
      </c>
      <c r="T204" s="424">
        <f t="shared" si="71"/>
        <v>0.39199157007376184</v>
      </c>
      <c r="U204" s="424">
        <f t="shared" si="71"/>
        <v>0.39620653319283455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39"/>
  <sheetViews>
    <sheetView showGridLines="0" workbookViewId="0"/>
  </sheetViews>
  <sheetFormatPr baseColWidth="10" defaultColWidth="12.5703125" defaultRowHeight="15.75" customHeight="1"/>
  <cols>
    <col min="2" max="2" width="17.5703125" customWidth="1"/>
    <col min="3" max="3" width="23.5703125" customWidth="1"/>
    <col min="4" max="4" width="20.7109375" customWidth="1"/>
  </cols>
  <sheetData>
    <row r="1" spans="1:5">
      <c r="A1" s="484" t="s">
        <v>4646</v>
      </c>
      <c r="B1" s="485" t="s">
        <v>4793</v>
      </c>
    </row>
    <row r="3" spans="1:5">
      <c r="A3" s="467" t="s">
        <v>6186</v>
      </c>
      <c r="B3" s="467" t="s">
        <v>5158</v>
      </c>
      <c r="C3" s="468"/>
      <c r="D3" s="468"/>
      <c r="E3" s="469"/>
    </row>
    <row r="4" spans="1:5">
      <c r="A4" s="467" t="s">
        <v>4671</v>
      </c>
      <c r="B4" s="470" t="s">
        <v>5159</v>
      </c>
      <c r="C4" s="471" t="s">
        <v>5160</v>
      </c>
      <c r="D4" s="471" t="s">
        <v>5161</v>
      </c>
      <c r="E4" s="472" t="s">
        <v>6187</v>
      </c>
    </row>
    <row r="5" spans="1:5">
      <c r="A5" s="470">
        <v>1</v>
      </c>
      <c r="B5" s="473"/>
      <c r="C5" s="474">
        <v>3</v>
      </c>
      <c r="D5" s="474">
        <v>4</v>
      </c>
      <c r="E5" s="475">
        <v>7</v>
      </c>
    </row>
    <row r="6" spans="1:5">
      <c r="A6" s="476">
        <v>2</v>
      </c>
      <c r="B6" s="477"/>
      <c r="C6" s="478">
        <v>16</v>
      </c>
      <c r="D6" s="478">
        <v>4</v>
      </c>
      <c r="E6" s="479">
        <v>20</v>
      </c>
    </row>
    <row r="7" spans="1:5">
      <c r="A7" s="476">
        <v>3</v>
      </c>
      <c r="B7" s="477"/>
      <c r="C7" s="478">
        <v>24</v>
      </c>
      <c r="D7" s="478"/>
      <c r="E7" s="479">
        <v>24</v>
      </c>
    </row>
    <row r="8" spans="1:5">
      <c r="A8" s="476">
        <v>4</v>
      </c>
      <c r="B8" s="477"/>
      <c r="C8" s="478">
        <v>51</v>
      </c>
      <c r="D8" s="478">
        <v>12</v>
      </c>
      <c r="E8" s="479">
        <v>63</v>
      </c>
    </row>
    <row r="9" spans="1:5">
      <c r="A9" s="476">
        <v>5</v>
      </c>
      <c r="B9" s="477"/>
      <c r="C9" s="478">
        <v>12</v>
      </c>
      <c r="D9" s="478"/>
      <c r="E9" s="479">
        <v>12</v>
      </c>
    </row>
    <row r="10" spans="1:5">
      <c r="A10" s="476">
        <v>6</v>
      </c>
      <c r="B10" s="477"/>
      <c r="C10" s="478">
        <v>14</v>
      </c>
      <c r="D10" s="478">
        <v>4</v>
      </c>
      <c r="E10" s="479">
        <v>18</v>
      </c>
    </row>
    <row r="11" spans="1:5">
      <c r="A11" s="476">
        <v>7</v>
      </c>
      <c r="B11" s="477"/>
      <c r="C11" s="478">
        <v>24</v>
      </c>
      <c r="D11" s="478">
        <v>2</v>
      </c>
      <c r="E11" s="479">
        <v>26</v>
      </c>
    </row>
    <row r="12" spans="1:5">
      <c r="A12" s="476">
        <v>8</v>
      </c>
      <c r="B12" s="477">
        <v>1</v>
      </c>
      <c r="C12" s="478">
        <v>49</v>
      </c>
      <c r="D12" s="478">
        <v>3</v>
      </c>
      <c r="E12" s="479">
        <v>53</v>
      </c>
    </row>
    <row r="13" spans="1:5">
      <c r="A13" s="476">
        <v>9</v>
      </c>
      <c r="B13" s="477"/>
      <c r="C13" s="478">
        <v>7</v>
      </c>
      <c r="D13" s="478"/>
      <c r="E13" s="479">
        <v>7</v>
      </c>
    </row>
    <row r="14" spans="1:5">
      <c r="A14" s="476">
        <v>10</v>
      </c>
      <c r="B14" s="477">
        <v>1</v>
      </c>
      <c r="C14" s="478">
        <v>14</v>
      </c>
      <c r="D14" s="478">
        <v>1</v>
      </c>
      <c r="E14" s="479">
        <v>16</v>
      </c>
    </row>
    <row r="15" spans="1:5">
      <c r="A15" s="476">
        <v>11</v>
      </c>
      <c r="B15" s="477">
        <v>1</v>
      </c>
      <c r="C15" s="478">
        <v>10</v>
      </c>
      <c r="D15" s="478"/>
      <c r="E15" s="479">
        <v>11</v>
      </c>
    </row>
    <row r="16" spans="1:5">
      <c r="A16" s="476">
        <v>12</v>
      </c>
      <c r="B16" s="477">
        <v>2</v>
      </c>
      <c r="C16" s="478">
        <v>4</v>
      </c>
      <c r="D16" s="478"/>
      <c r="E16" s="479">
        <v>6</v>
      </c>
    </row>
    <row r="17" spans="1:5">
      <c r="A17" s="476">
        <v>13</v>
      </c>
      <c r="B17" s="477">
        <v>1</v>
      </c>
      <c r="C17" s="478">
        <v>9</v>
      </c>
      <c r="D17" s="478">
        <v>1</v>
      </c>
      <c r="E17" s="479">
        <v>11</v>
      </c>
    </row>
    <row r="18" spans="1:5">
      <c r="A18" s="476">
        <v>14</v>
      </c>
      <c r="B18" s="477">
        <v>1</v>
      </c>
      <c r="C18" s="478">
        <v>7</v>
      </c>
      <c r="D18" s="478"/>
      <c r="E18" s="479">
        <v>8</v>
      </c>
    </row>
    <row r="19" spans="1:5">
      <c r="A19" s="476">
        <v>15</v>
      </c>
      <c r="B19" s="477">
        <v>1</v>
      </c>
      <c r="C19" s="478">
        <v>3</v>
      </c>
      <c r="D19" s="478"/>
      <c r="E19" s="479">
        <v>4</v>
      </c>
    </row>
    <row r="20" spans="1:5">
      <c r="A20" s="476">
        <v>16</v>
      </c>
      <c r="B20" s="477"/>
      <c r="C20" s="478">
        <v>3</v>
      </c>
      <c r="D20" s="478">
        <v>1</v>
      </c>
      <c r="E20" s="479">
        <v>4</v>
      </c>
    </row>
    <row r="21" spans="1:5">
      <c r="A21" s="476">
        <v>17</v>
      </c>
      <c r="B21" s="477">
        <v>3</v>
      </c>
      <c r="C21" s="478">
        <v>5</v>
      </c>
      <c r="D21" s="478">
        <v>2</v>
      </c>
      <c r="E21" s="479">
        <v>10</v>
      </c>
    </row>
    <row r="22" spans="1:5">
      <c r="A22" s="476">
        <v>18</v>
      </c>
      <c r="B22" s="477"/>
      <c r="C22" s="478">
        <v>2</v>
      </c>
      <c r="D22" s="478">
        <v>1</v>
      </c>
      <c r="E22" s="479">
        <v>3</v>
      </c>
    </row>
    <row r="23" spans="1:5">
      <c r="A23" s="476">
        <v>19</v>
      </c>
      <c r="B23" s="477"/>
      <c r="C23" s="478">
        <v>3</v>
      </c>
      <c r="D23" s="478"/>
      <c r="E23" s="479">
        <v>3</v>
      </c>
    </row>
    <row r="24" spans="1:5">
      <c r="A24" s="476">
        <v>20</v>
      </c>
      <c r="B24" s="477"/>
      <c r="C24" s="478"/>
      <c r="D24" s="478">
        <v>1</v>
      </c>
      <c r="E24" s="479">
        <v>1</v>
      </c>
    </row>
    <row r="25" spans="1:5">
      <c r="A25" s="476">
        <v>21</v>
      </c>
      <c r="B25" s="477"/>
      <c r="C25" s="478">
        <v>4</v>
      </c>
      <c r="D25" s="478"/>
      <c r="E25" s="479">
        <v>4</v>
      </c>
    </row>
    <row r="26" spans="1:5">
      <c r="A26" s="476">
        <v>22</v>
      </c>
      <c r="B26" s="477"/>
      <c r="C26" s="478">
        <v>1</v>
      </c>
      <c r="D26" s="478">
        <v>1</v>
      </c>
      <c r="E26" s="479">
        <v>2</v>
      </c>
    </row>
    <row r="27" spans="1:5">
      <c r="A27" s="476">
        <v>23</v>
      </c>
      <c r="B27" s="477">
        <v>1</v>
      </c>
      <c r="C27" s="478">
        <v>3</v>
      </c>
      <c r="D27" s="478">
        <v>1</v>
      </c>
      <c r="E27" s="479">
        <v>5</v>
      </c>
    </row>
    <row r="28" spans="1:5">
      <c r="A28" s="476">
        <v>24</v>
      </c>
      <c r="B28" s="477"/>
      <c r="C28" s="478"/>
      <c r="D28" s="478">
        <v>1</v>
      </c>
      <c r="E28" s="479">
        <v>1</v>
      </c>
    </row>
    <row r="29" spans="1:5">
      <c r="A29" s="476">
        <v>26</v>
      </c>
      <c r="B29" s="477">
        <v>2</v>
      </c>
      <c r="C29" s="478"/>
      <c r="D29" s="478"/>
      <c r="E29" s="479">
        <v>2</v>
      </c>
    </row>
    <row r="30" spans="1:5">
      <c r="A30" s="476">
        <v>30</v>
      </c>
      <c r="B30" s="477">
        <v>1</v>
      </c>
      <c r="C30" s="478">
        <v>1</v>
      </c>
      <c r="D30" s="478"/>
      <c r="E30" s="479">
        <v>2</v>
      </c>
    </row>
    <row r="31" spans="1:5">
      <c r="A31" s="476">
        <v>33</v>
      </c>
      <c r="B31" s="477"/>
      <c r="C31" s="478"/>
      <c r="D31" s="478">
        <v>1</v>
      </c>
      <c r="E31" s="479">
        <v>1</v>
      </c>
    </row>
    <row r="32" spans="1:5">
      <c r="A32" s="476">
        <v>34</v>
      </c>
      <c r="B32" s="477">
        <v>2</v>
      </c>
      <c r="C32" s="478">
        <v>2</v>
      </c>
      <c r="D32" s="478"/>
      <c r="E32" s="479">
        <v>4</v>
      </c>
    </row>
    <row r="33" spans="1:5">
      <c r="A33" s="476">
        <v>35</v>
      </c>
      <c r="B33" s="477">
        <v>2</v>
      </c>
      <c r="C33" s="478"/>
      <c r="D33" s="478"/>
      <c r="E33" s="479">
        <v>2</v>
      </c>
    </row>
    <row r="34" spans="1:5">
      <c r="A34" s="476">
        <v>36</v>
      </c>
      <c r="B34" s="477"/>
      <c r="C34" s="478">
        <v>1</v>
      </c>
      <c r="D34" s="478">
        <v>1</v>
      </c>
      <c r="E34" s="479">
        <v>2</v>
      </c>
    </row>
    <row r="35" spans="1:5">
      <c r="A35" s="476">
        <v>37</v>
      </c>
      <c r="B35" s="477"/>
      <c r="C35" s="478"/>
      <c r="D35" s="478">
        <v>1</v>
      </c>
      <c r="E35" s="479">
        <v>1</v>
      </c>
    </row>
    <row r="36" spans="1:5">
      <c r="A36" s="476">
        <v>39</v>
      </c>
      <c r="B36" s="477"/>
      <c r="C36" s="478"/>
      <c r="D36" s="478">
        <v>1</v>
      </c>
      <c r="E36" s="479">
        <v>1</v>
      </c>
    </row>
    <row r="37" spans="1:5">
      <c r="A37" s="476">
        <v>42</v>
      </c>
      <c r="B37" s="477"/>
      <c r="C37" s="478"/>
      <c r="D37" s="478">
        <v>1</v>
      </c>
      <c r="E37" s="479">
        <v>1</v>
      </c>
    </row>
    <row r="38" spans="1:5" ht="15.75" customHeight="1">
      <c r="A38" s="476">
        <v>43</v>
      </c>
      <c r="B38" s="477"/>
      <c r="C38" s="478"/>
      <c r="D38" s="478">
        <v>1</v>
      </c>
      <c r="E38" s="479">
        <v>1</v>
      </c>
    </row>
    <row r="39" spans="1:5" ht="15.75" customHeight="1">
      <c r="A39" s="480" t="s">
        <v>6187</v>
      </c>
      <c r="B39" s="481">
        <v>19</v>
      </c>
      <c r="C39" s="482">
        <v>272</v>
      </c>
      <c r="D39" s="482">
        <v>45</v>
      </c>
      <c r="E39" s="483">
        <v>336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45"/>
  <sheetViews>
    <sheetView showGridLines="0" workbookViewId="0"/>
  </sheetViews>
  <sheetFormatPr baseColWidth="10" defaultColWidth="12.5703125" defaultRowHeight="15.75" customHeight="1"/>
  <cols>
    <col min="2" max="2" width="23.5703125" customWidth="1"/>
    <col min="3" max="3" width="20.7109375" customWidth="1"/>
    <col min="4" max="4" width="20.42578125" customWidth="1"/>
  </cols>
  <sheetData>
    <row r="1" spans="1:5">
      <c r="A1" s="484" t="s">
        <v>4646</v>
      </c>
      <c r="B1" s="485" t="s">
        <v>4793</v>
      </c>
    </row>
    <row r="3" spans="1:5">
      <c r="A3" s="467" t="s">
        <v>6186</v>
      </c>
      <c r="B3" s="467" t="s">
        <v>5158</v>
      </c>
      <c r="C3" s="468"/>
      <c r="D3" s="468"/>
      <c r="E3" s="469"/>
    </row>
    <row r="4" spans="1:5">
      <c r="A4" s="467" t="s">
        <v>4671</v>
      </c>
      <c r="B4" s="470" t="s">
        <v>5159</v>
      </c>
      <c r="C4" s="471" t="s">
        <v>5160</v>
      </c>
      <c r="D4" s="471" t="s">
        <v>5161</v>
      </c>
      <c r="E4" s="472" t="s">
        <v>6187</v>
      </c>
    </row>
    <row r="5" spans="1:5">
      <c r="A5" s="470">
        <v>2</v>
      </c>
      <c r="B5" s="473"/>
      <c r="C5" s="474">
        <v>1</v>
      </c>
      <c r="D5" s="474"/>
      <c r="E5" s="475">
        <v>1</v>
      </c>
    </row>
    <row r="6" spans="1:5">
      <c r="A6" s="476">
        <v>3</v>
      </c>
      <c r="B6" s="477"/>
      <c r="C6" s="478">
        <v>1</v>
      </c>
      <c r="D6" s="478"/>
      <c r="E6" s="479">
        <v>1</v>
      </c>
    </row>
    <row r="7" spans="1:5">
      <c r="A7" s="476">
        <v>4</v>
      </c>
      <c r="B7" s="477"/>
      <c r="C7" s="478">
        <v>3</v>
      </c>
      <c r="D7" s="478">
        <v>1</v>
      </c>
      <c r="E7" s="479">
        <v>4</v>
      </c>
    </row>
    <row r="8" spans="1:5">
      <c r="A8" s="476">
        <v>5</v>
      </c>
      <c r="B8" s="477"/>
      <c r="C8" s="478">
        <v>1</v>
      </c>
      <c r="D8" s="478"/>
      <c r="E8" s="479">
        <v>1</v>
      </c>
    </row>
    <row r="9" spans="1:5">
      <c r="A9" s="476">
        <v>6</v>
      </c>
      <c r="B9" s="477"/>
      <c r="C9" s="478">
        <v>3</v>
      </c>
      <c r="D9" s="478">
        <v>1</v>
      </c>
      <c r="E9" s="479">
        <v>4</v>
      </c>
    </row>
    <row r="10" spans="1:5">
      <c r="A10" s="476">
        <v>7</v>
      </c>
      <c r="B10" s="477"/>
      <c r="C10" s="478"/>
      <c r="D10" s="478">
        <v>1</v>
      </c>
      <c r="E10" s="479">
        <v>1</v>
      </c>
    </row>
    <row r="11" spans="1:5">
      <c r="A11" s="476">
        <v>8</v>
      </c>
      <c r="B11" s="477"/>
      <c r="C11" s="478">
        <v>1</v>
      </c>
      <c r="D11" s="478">
        <v>1</v>
      </c>
      <c r="E11" s="479">
        <v>2</v>
      </c>
    </row>
    <row r="12" spans="1:5">
      <c r="A12" s="476">
        <v>9</v>
      </c>
      <c r="B12" s="477"/>
      <c r="C12" s="478"/>
      <c r="D12" s="478">
        <v>1</v>
      </c>
      <c r="E12" s="479">
        <v>1</v>
      </c>
    </row>
    <row r="13" spans="1:5">
      <c r="A13" s="476">
        <v>10</v>
      </c>
      <c r="B13" s="477"/>
      <c r="C13" s="478">
        <v>4</v>
      </c>
      <c r="D13" s="478"/>
      <c r="E13" s="479">
        <v>4</v>
      </c>
    </row>
    <row r="14" spans="1:5">
      <c r="A14" s="476">
        <v>11</v>
      </c>
      <c r="B14" s="477"/>
      <c r="C14" s="478">
        <v>3</v>
      </c>
      <c r="D14" s="478"/>
      <c r="E14" s="479">
        <v>3</v>
      </c>
    </row>
    <row r="15" spans="1:5">
      <c r="A15" s="476">
        <v>12</v>
      </c>
      <c r="B15" s="477"/>
      <c r="C15" s="478">
        <v>1</v>
      </c>
      <c r="D15" s="478"/>
      <c r="E15" s="479">
        <v>1</v>
      </c>
    </row>
    <row r="16" spans="1:5">
      <c r="A16" s="476">
        <v>13</v>
      </c>
      <c r="B16" s="477"/>
      <c r="C16" s="478">
        <v>4</v>
      </c>
      <c r="D16" s="478">
        <v>2</v>
      </c>
      <c r="E16" s="479">
        <v>6</v>
      </c>
    </row>
    <row r="17" spans="1:5">
      <c r="A17" s="476">
        <v>14</v>
      </c>
      <c r="B17" s="477"/>
      <c r="C17" s="478">
        <v>2</v>
      </c>
      <c r="D17" s="478"/>
      <c r="E17" s="479">
        <v>2</v>
      </c>
    </row>
    <row r="18" spans="1:5">
      <c r="A18" s="476">
        <v>15</v>
      </c>
      <c r="B18" s="477"/>
      <c r="C18" s="478">
        <v>1</v>
      </c>
      <c r="D18" s="478"/>
      <c r="E18" s="479">
        <v>1</v>
      </c>
    </row>
    <row r="19" spans="1:5">
      <c r="A19" s="476">
        <v>16</v>
      </c>
      <c r="B19" s="477"/>
      <c r="C19" s="478">
        <v>1</v>
      </c>
      <c r="D19" s="478"/>
      <c r="E19" s="479">
        <v>1</v>
      </c>
    </row>
    <row r="20" spans="1:5">
      <c r="A20" s="476">
        <v>17</v>
      </c>
      <c r="B20" s="477">
        <v>3</v>
      </c>
      <c r="C20" s="478">
        <v>3</v>
      </c>
      <c r="D20" s="478">
        <v>2</v>
      </c>
      <c r="E20" s="479">
        <v>8</v>
      </c>
    </row>
    <row r="21" spans="1:5">
      <c r="A21" s="476">
        <v>18</v>
      </c>
      <c r="B21" s="477"/>
      <c r="C21" s="478">
        <v>18</v>
      </c>
      <c r="D21" s="478"/>
      <c r="E21" s="479">
        <v>18</v>
      </c>
    </row>
    <row r="22" spans="1:5">
      <c r="A22" s="476">
        <v>19</v>
      </c>
      <c r="B22" s="477"/>
      <c r="C22" s="478">
        <v>2</v>
      </c>
      <c r="D22" s="478">
        <v>2</v>
      </c>
      <c r="E22" s="479">
        <v>4</v>
      </c>
    </row>
    <row r="23" spans="1:5">
      <c r="A23" s="476">
        <v>20</v>
      </c>
      <c r="B23" s="477"/>
      <c r="C23" s="478">
        <v>4</v>
      </c>
      <c r="D23" s="478">
        <v>3</v>
      </c>
      <c r="E23" s="479">
        <v>7</v>
      </c>
    </row>
    <row r="24" spans="1:5">
      <c r="A24" s="476">
        <v>21</v>
      </c>
      <c r="B24" s="477">
        <v>1</v>
      </c>
      <c r="C24" s="478">
        <v>3</v>
      </c>
      <c r="D24" s="478"/>
      <c r="E24" s="479">
        <v>4</v>
      </c>
    </row>
    <row r="25" spans="1:5">
      <c r="A25" s="476">
        <v>22</v>
      </c>
      <c r="B25" s="477">
        <v>1</v>
      </c>
      <c r="C25" s="478">
        <v>6</v>
      </c>
      <c r="D25" s="478"/>
      <c r="E25" s="479">
        <v>7</v>
      </c>
    </row>
    <row r="26" spans="1:5">
      <c r="A26" s="476">
        <v>23</v>
      </c>
      <c r="B26" s="477">
        <v>1</v>
      </c>
      <c r="C26" s="478">
        <v>2</v>
      </c>
      <c r="D26" s="478">
        <v>1</v>
      </c>
      <c r="E26" s="479">
        <v>4</v>
      </c>
    </row>
    <row r="27" spans="1:5">
      <c r="A27" s="476">
        <v>24</v>
      </c>
      <c r="B27" s="477"/>
      <c r="C27" s="478">
        <v>3</v>
      </c>
      <c r="D27" s="478"/>
      <c r="E27" s="479">
        <v>3</v>
      </c>
    </row>
    <row r="28" spans="1:5">
      <c r="A28" s="476">
        <v>25</v>
      </c>
      <c r="B28" s="477"/>
      <c r="C28" s="478"/>
      <c r="D28" s="478">
        <v>1</v>
      </c>
      <c r="E28" s="479">
        <v>1</v>
      </c>
    </row>
    <row r="29" spans="1:5">
      <c r="A29" s="476">
        <v>26</v>
      </c>
      <c r="B29" s="477">
        <v>1</v>
      </c>
      <c r="C29" s="478">
        <v>1</v>
      </c>
      <c r="D29" s="478">
        <v>2</v>
      </c>
      <c r="E29" s="479">
        <v>4</v>
      </c>
    </row>
    <row r="30" spans="1:5">
      <c r="A30" s="476">
        <v>27</v>
      </c>
      <c r="B30" s="477">
        <v>1</v>
      </c>
      <c r="C30" s="478">
        <v>1</v>
      </c>
      <c r="D30" s="478"/>
      <c r="E30" s="479">
        <v>2</v>
      </c>
    </row>
    <row r="31" spans="1:5">
      <c r="A31" s="476">
        <v>28</v>
      </c>
      <c r="B31" s="477"/>
      <c r="C31" s="478">
        <v>5</v>
      </c>
      <c r="D31" s="478"/>
      <c r="E31" s="479">
        <v>5</v>
      </c>
    </row>
    <row r="32" spans="1:5">
      <c r="A32" s="476">
        <v>29</v>
      </c>
      <c r="B32" s="477">
        <v>1</v>
      </c>
      <c r="C32" s="478">
        <v>3</v>
      </c>
      <c r="D32" s="478">
        <v>1</v>
      </c>
      <c r="E32" s="479">
        <v>5</v>
      </c>
    </row>
    <row r="33" spans="1:5">
      <c r="A33" s="476">
        <v>30</v>
      </c>
      <c r="B33" s="477">
        <v>2</v>
      </c>
      <c r="C33" s="478">
        <v>13</v>
      </c>
      <c r="D33" s="478"/>
      <c r="E33" s="479">
        <v>15</v>
      </c>
    </row>
    <row r="34" spans="1:5">
      <c r="A34" s="476">
        <v>31</v>
      </c>
      <c r="B34" s="477"/>
      <c r="C34" s="478">
        <v>1</v>
      </c>
      <c r="D34" s="478">
        <v>2</v>
      </c>
      <c r="E34" s="479">
        <v>3</v>
      </c>
    </row>
    <row r="35" spans="1:5">
      <c r="A35" s="476">
        <v>32</v>
      </c>
      <c r="B35" s="477"/>
      <c r="C35" s="478">
        <v>2</v>
      </c>
      <c r="D35" s="478"/>
      <c r="E35" s="479">
        <v>2</v>
      </c>
    </row>
    <row r="36" spans="1:5">
      <c r="A36" s="476">
        <v>33</v>
      </c>
      <c r="B36" s="477">
        <v>4</v>
      </c>
      <c r="C36" s="478">
        <v>2</v>
      </c>
      <c r="D36" s="478"/>
      <c r="E36" s="479">
        <v>6</v>
      </c>
    </row>
    <row r="37" spans="1:5">
      <c r="A37" s="476">
        <v>34</v>
      </c>
      <c r="B37" s="477"/>
      <c r="C37" s="478">
        <v>1</v>
      </c>
      <c r="D37" s="478"/>
      <c r="E37" s="479">
        <v>1</v>
      </c>
    </row>
    <row r="38" spans="1:5">
      <c r="A38" s="476">
        <v>35</v>
      </c>
      <c r="B38" s="477">
        <v>1</v>
      </c>
      <c r="C38" s="478">
        <v>2</v>
      </c>
      <c r="D38" s="478">
        <v>2</v>
      </c>
      <c r="E38" s="479">
        <v>5</v>
      </c>
    </row>
    <row r="39" spans="1:5">
      <c r="A39" s="476">
        <v>36</v>
      </c>
      <c r="B39" s="477">
        <v>2</v>
      </c>
      <c r="C39" s="478">
        <v>2</v>
      </c>
      <c r="D39" s="478"/>
      <c r="E39" s="479">
        <v>4</v>
      </c>
    </row>
    <row r="40" spans="1:5">
      <c r="A40" s="476">
        <v>37</v>
      </c>
      <c r="B40" s="477">
        <v>1</v>
      </c>
      <c r="C40" s="478">
        <v>1</v>
      </c>
      <c r="D40" s="478"/>
      <c r="E40" s="479">
        <v>2</v>
      </c>
    </row>
    <row r="41" spans="1:5">
      <c r="A41" s="476">
        <v>38</v>
      </c>
      <c r="B41" s="477">
        <v>1</v>
      </c>
      <c r="C41" s="478"/>
      <c r="D41" s="478"/>
      <c r="E41" s="479">
        <v>1</v>
      </c>
    </row>
    <row r="42" spans="1:5">
      <c r="A42" s="476">
        <v>39</v>
      </c>
      <c r="B42" s="477"/>
      <c r="C42" s="478">
        <v>2</v>
      </c>
      <c r="D42" s="478"/>
      <c r="E42" s="479">
        <v>2</v>
      </c>
    </row>
    <row r="43" spans="1:5">
      <c r="A43" s="476">
        <v>40</v>
      </c>
      <c r="B43" s="477">
        <v>2</v>
      </c>
      <c r="C43" s="478"/>
      <c r="D43" s="478"/>
      <c r="E43" s="479">
        <v>2</v>
      </c>
    </row>
    <row r="44" spans="1:5" ht="15.75" customHeight="1">
      <c r="A44" s="476">
        <v>41</v>
      </c>
      <c r="B44" s="477"/>
      <c r="C44" s="478"/>
      <c r="D44" s="478">
        <v>1</v>
      </c>
      <c r="E44" s="479">
        <v>1</v>
      </c>
    </row>
    <row r="45" spans="1:5" ht="15.75" customHeight="1">
      <c r="A45" s="480" t="s">
        <v>6187</v>
      </c>
      <c r="B45" s="481">
        <v>22</v>
      </c>
      <c r="C45" s="482">
        <v>103</v>
      </c>
      <c r="D45" s="482">
        <v>24</v>
      </c>
      <c r="E45" s="483">
        <v>149</v>
      </c>
    </row>
  </sheetData>
  <autoFilter ref="A1:E43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AU204"/>
  <sheetViews>
    <sheetView workbookViewId="0"/>
  </sheetViews>
  <sheetFormatPr baseColWidth="10" defaultColWidth="12.5703125" defaultRowHeight="15.75" customHeight="1"/>
  <cols>
    <col min="1" max="1" width="4.42578125" customWidth="1"/>
    <col min="2" max="2" width="12.42578125" customWidth="1"/>
    <col min="3" max="29" width="6" customWidth="1"/>
    <col min="30" max="32" width="4.85546875" customWidth="1"/>
    <col min="33" max="35" width="5.85546875" customWidth="1"/>
    <col min="36" max="41" width="5.5703125" customWidth="1"/>
  </cols>
  <sheetData>
    <row r="2" spans="2:47">
      <c r="B2" s="34" t="s">
        <v>4643</v>
      </c>
    </row>
    <row r="3" spans="2:47">
      <c r="B3" s="414" t="s">
        <v>5155</v>
      </c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6"/>
    </row>
    <row r="4" spans="2:47">
      <c r="B4" s="417"/>
      <c r="C4" s="34">
        <v>1</v>
      </c>
      <c r="D4" s="34">
        <v>2</v>
      </c>
      <c r="E4" s="34">
        <v>3</v>
      </c>
      <c r="F4" s="34">
        <v>4</v>
      </c>
      <c r="G4" s="34">
        <v>5</v>
      </c>
      <c r="H4" s="34">
        <v>6</v>
      </c>
      <c r="I4" s="34">
        <v>7</v>
      </c>
      <c r="J4" s="34">
        <v>8</v>
      </c>
      <c r="K4" s="34">
        <v>9</v>
      </c>
      <c r="L4" s="34">
        <v>10</v>
      </c>
      <c r="M4" s="34">
        <v>11</v>
      </c>
      <c r="N4" s="34">
        <v>12</v>
      </c>
      <c r="O4" s="34">
        <v>13</v>
      </c>
      <c r="P4" s="34">
        <v>14</v>
      </c>
      <c r="Q4" s="34">
        <v>15</v>
      </c>
      <c r="R4" s="418">
        <v>16</v>
      </c>
      <c r="S4" s="34">
        <v>17</v>
      </c>
      <c r="T4" s="34">
        <v>18</v>
      </c>
      <c r="U4" s="34">
        <v>19</v>
      </c>
      <c r="V4" s="34">
        <v>20</v>
      </c>
      <c r="W4" s="34">
        <v>21</v>
      </c>
      <c r="X4" s="34">
        <v>22</v>
      </c>
      <c r="Y4" s="34">
        <v>23</v>
      </c>
      <c r="Z4" s="34">
        <v>24</v>
      </c>
      <c r="AA4" s="34">
        <v>25</v>
      </c>
      <c r="AB4" s="34">
        <v>26</v>
      </c>
      <c r="AC4" s="34">
        <v>27</v>
      </c>
      <c r="AD4" s="34">
        <v>28</v>
      </c>
      <c r="AE4" s="34">
        <v>29</v>
      </c>
      <c r="AF4" s="34">
        <v>30</v>
      </c>
      <c r="AG4" s="34">
        <v>31</v>
      </c>
      <c r="AH4" s="34">
        <v>32</v>
      </c>
      <c r="AI4" s="34">
        <v>33</v>
      </c>
      <c r="AJ4" s="34">
        <v>34</v>
      </c>
      <c r="AK4" s="34">
        <v>35</v>
      </c>
      <c r="AL4" s="34">
        <v>36</v>
      </c>
      <c r="AM4" s="34">
        <v>37</v>
      </c>
      <c r="AN4" s="34">
        <v>38</v>
      </c>
      <c r="AO4" s="34">
        <v>39</v>
      </c>
      <c r="AU4" s="277"/>
    </row>
    <row r="5" spans="2:47">
      <c r="B5" s="419" t="s">
        <v>5156</v>
      </c>
      <c r="C5" s="34">
        <v>0</v>
      </c>
      <c r="D5" s="34">
        <v>2</v>
      </c>
      <c r="E5" s="34">
        <v>0</v>
      </c>
      <c r="F5" s="34">
        <v>5</v>
      </c>
      <c r="G5" s="34">
        <v>1</v>
      </c>
      <c r="H5" s="34">
        <v>3</v>
      </c>
      <c r="I5" s="34">
        <v>3</v>
      </c>
      <c r="J5" s="34">
        <v>8</v>
      </c>
      <c r="K5" s="34">
        <v>2</v>
      </c>
      <c r="L5" s="34">
        <v>0</v>
      </c>
      <c r="M5" s="34">
        <v>0</v>
      </c>
      <c r="N5" s="34">
        <v>0</v>
      </c>
      <c r="O5" s="34">
        <v>4</v>
      </c>
      <c r="P5" s="34">
        <v>0</v>
      </c>
      <c r="Q5" s="34">
        <v>0</v>
      </c>
      <c r="R5" s="418">
        <v>1</v>
      </c>
      <c r="S5" s="34">
        <v>0</v>
      </c>
      <c r="T5" s="34">
        <v>2</v>
      </c>
      <c r="U5" s="34">
        <v>1</v>
      </c>
      <c r="V5" s="34">
        <v>0</v>
      </c>
      <c r="W5" s="34">
        <v>1</v>
      </c>
      <c r="X5" s="34">
        <v>1</v>
      </c>
      <c r="Y5" s="34">
        <v>2</v>
      </c>
      <c r="Z5" s="34">
        <v>1</v>
      </c>
      <c r="AA5" s="34">
        <v>2</v>
      </c>
      <c r="AB5" s="34">
        <v>1</v>
      </c>
      <c r="AC5" s="34">
        <v>1</v>
      </c>
      <c r="AD5" s="34">
        <v>0</v>
      </c>
      <c r="AE5" s="34">
        <v>0</v>
      </c>
      <c r="AF5" s="34">
        <v>2</v>
      </c>
      <c r="AG5" s="34">
        <v>1</v>
      </c>
      <c r="AH5" s="34">
        <v>0</v>
      </c>
      <c r="AI5" s="34">
        <v>0</v>
      </c>
      <c r="AJ5" s="34">
        <v>0</v>
      </c>
      <c r="AK5" s="34">
        <v>0</v>
      </c>
      <c r="AL5" s="34">
        <v>0</v>
      </c>
      <c r="AM5" s="34">
        <v>0</v>
      </c>
      <c r="AN5" s="34">
        <v>1</v>
      </c>
      <c r="AO5" s="34">
        <v>0</v>
      </c>
      <c r="AU5" s="277"/>
    </row>
    <row r="6" spans="2:47">
      <c r="B6" s="419" t="s">
        <v>5157</v>
      </c>
      <c r="C6" s="34">
        <v>0</v>
      </c>
      <c r="D6" s="34">
        <v>2</v>
      </c>
      <c r="E6" s="34">
        <v>0</v>
      </c>
      <c r="F6" s="34">
        <v>5</v>
      </c>
      <c r="G6" s="34">
        <v>1</v>
      </c>
      <c r="H6" s="34">
        <v>3</v>
      </c>
      <c r="I6" s="34">
        <v>3</v>
      </c>
      <c r="J6" s="34">
        <v>8</v>
      </c>
      <c r="K6" s="34">
        <v>2</v>
      </c>
      <c r="L6" s="34">
        <v>0</v>
      </c>
      <c r="M6" s="34">
        <v>0</v>
      </c>
      <c r="N6" s="34">
        <v>0</v>
      </c>
      <c r="O6" s="34">
        <v>4</v>
      </c>
      <c r="P6" s="34">
        <v>0</v>
      </c>
      <c r="Q6" s="34">
        <v>0</v>
      </c>
      <c r="R6" s="418">
        <v>1</v>
      </c>
      <c r="S6" s="34">
        <v>0</v>
      </c>
      <c r="T6" s="34">
        <v>2</v>
      </c>
      <c r="U6" s="34">
        <v>1</v>
      </c>
      <c r="V6" s="34">
        <v>0</v>
      </c>
      <c r="W6" s="34">
        <v>1</v>
      </c>
      <c r="X6" s="34">
        <v>1</v>
      </c>
      <c r="Y6" s="34">
        <v>2</v>
      </c>
      <c r="Z6" s="34">
        <v>1</v>
      </c>
      <c r="AA6" s="34">
        <v>2</v>
      </c>
      <c r="AB6" s="34">
        <v>1</v>
      </c>
      <c r="AC6" s="34">
        <v>1</v>
      </c>
      <c r="AD6" s="34">
        <v>0</v>
      </c>
      <c r="AE6" s="34">
        <v>0</v>
      </c>
      <c r="AF6" s="34">
        <v>2</v>
      </c>
      <c r="AG6" s="34">
        <v>1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1</v>
      </c>
      <c r="AO6" s="34">
        <v>0</v>
      </c>
      <c r="AU6" s="277"/>
    </row>
    <row r="7" spans="2:47">
      <c r="B7" s="417"/>
      <c r="R7" s="418"/>
      <c r="AC7" s="277"/>
      <c r="AU7" s="277"/>
    </row>
    <row r="8" spans="2:47">
      <c r="B8" s="417"/>
      <c r="R8" s="420"/>
      <c r="AC8" s="277"/>
      <c r="AU8" s="277"/>
    </row>
    <row r="9" spans="2:47">
      <c r="B9" s="417"/>
      <c r="C9" s="34">
        <v>1</v>
      </c>
      <c r="D9" s="34">
        <v>2</v>
      </c>
      <c r="E9" s="34">
        <v>3</v>
      </c>
      <c r="F9" s="34">
        <v>4</v>
      </c>
      <c r="G9" s="34">
        <v>5</v>
      </c>
      <c r="H9" s="34">
        <v>6</v>
      </c>
      <c r="I9" s="34">
        <v>7</v>
      </c>
      <c r="J9" s="34">
        <v>8</v>
      </c>
      <c r="K9" s="34">
        <v>9</v>
      </c>
      <c r="L9" s="34">
        <v>10</v>
      </c>
      <c r="M9" s="34">
        <v>11</v>
      </c>
      <c r="N9" s="34">
        <v>12</v>
      </c>
      <c r="O9" s="34">
        <v>13</v>
      </c>
      <c r="P9" s="34">
        <v>14</v>
      </c>
      <c r="Q9" s="34">
        <v>15</v>
      </c>
      <c r="R9" s="418">
        <v>16</v>
      </c>
      <c r="S9" s="34">
        <v>17</v>
      </c>
      <c r="T9" s="34">
        <v>18</v>
      </c>
      <c r="U9" s="34">
        <v>19</v>
      </c>
      <c r="V9" s="34">
        <v>20</v>
      </c>
      <c r="W9" s="34">
        <v>21</v>
      </c>
      <c r="X9" s="34">
        <v>22</v>
      </c>
      <c r="Y9" s="34">
        <v>23</v>
      </c>
      <c r="Z9" s="34">
        <v>24</v>
      </c>
      <c r="AA9" s="34">
        <v>25</v>
      </c>
      <c r="AB9" s="34">
        <v>26</v>
      </c>
      <c r="AC9" s="34">
        <v>27</v>
      </c>
      <c r="AD9" s="34">
        <v>28</v>
      </c>
      <c r="AE9" s="34">
        <v>29</v>
      </c>
      <c r="AF9" s="34">
        <v>30</v>
      </c>
      <c r="AG9" s="34">
        <v>31</v>
      </c>
      <c r="AH9" s="34">
        <v>32</v>
      </c>
      <c r="AI9" s="34">
        <v>33</v>
      </c>
      <c r="AJ9" s="34">
        <v>34</v>
      </c>
      <c r="AK9" s="34">
        <v>35</v>
      </c>
      <c r="AL9" s="34">
        <v>36</v>
      </c>
      <c r="AM9" s="34">
        <v>37</v>
      </c>
      <c r="AN9" s="34">
        <v>38</v>
      </c>
      <c r="AO9" s="34">
        <v>39</v>
      </c>
      <c r="AU9" s="277"/>
    </row>
    <row r="10" spans="2:47">
      <c r="B10" s="419" t="s">
        <v>5156</v>
      </c>
      <c r="C10" s="34">
        <f t="shared" ref="C10:C11" si="0">C5</f>
        <v>0</v>
      </c>
      <c r="D10" s="34">
        <f t="shared" ref="D10:AO10" si="1">C10+D5</f>
        <v>2</v>
      </c>
      <c r="E10" s="34">
        <f t="shared" si="1"/>
        <v>2</v>
      </c>
      <c r="F10" s="34">
        <f t="shared" si="1"/>
        <v>7</v>
      </c>
      <c r="G10" s="34">
        <f t="shared" si="1"/>
        <v>8</v>
      </c>
      <c r="H10" s="34">
        <f t="shared" si="1"/>
        <v>11</v>
      </c>
      <c r="I10" s="34">
        <f t="shared" si="1"/>
        <v>14</v>
      </c>
      <c r="J10" s="34">
        <f t="shared" si="1"/>
        <v>22</v>
      </c>
      <c r="K10" s="34">
        <f t="shared" si="1"/>
        <v>24</v>
      </c>
      <c r="L10" s="34">
        <f t="shared" si="1"/>
        <v>24</v>
      </c>
      <c r="M10" s="34">
        <f t="shared" si="1"/>
        <v>24</v>
      </c>
      <c r="N10" s="34">
        <f t="shared" si="1"/>
        <v>24</v>
      </c>
      <c r="O10" s="34">
        <f t="shared" si="1"/>
        <v>28</v>
      </c>
      <c r="P10" s="34">
        <f t="shared" si="1"/>
        <v>28</v>
      </c>
      <c r="Q10" s="34">
        <f t="shared" si="1"/>
        <v>28</v>
      </c>
      <c r="R10" s="418">
        <f t="shared" si="1"/>
        <v>29</v>
      </c>
      <c r="S10" s="418">
        <f t="shared" si="1"/>
        <v>29</v>
      </c>
      <c r="T10" s="418">
        <f t="shared" si="1"/>
        <v>31</v>
      </c>
      <c r="U10" s="418">
        <f t="shared" si="1"/>
        <v>32</v>
      </c>
      <c r="V10" s="418">
        <f t="shared" si="1"/>
        <v>32</v>
      </c>
      <c r="W10" s="418">
        <f t="shared" si="1"/>
        <v>33</v>
      </c>
      <c r="X10" s="418">
        <f t="shared" si="1"/>
        <v>34</v>
      </c>
      <c r="Y10" s="418">
        <f t="shared" si="1"/>
        <v>36</v>
      </c>
      <c r="Z10" s="418">
        <f t="shared" si="1"/>
        <v>37</v>
      </c>
      <c r="AA10" s="418">
        <f t="shared" si="1"/>
        <v>39</v>
      </c>
      <c r="AB10" s="418">
        <f t="shared" si="1"/>
        <v>40</v>
      </c>
      <c r="AC10" s="418">
        <f t="shared" si="1"/>
        <v>41</v>
      </c>
      <c r="AD10" s="418">
        <f t="shared" si="1"/>
        <v>41</v>
      </c>
      <c r="AE10" s="418">
        <f t="shared" si="1"/>
        <v>41</v>
      </c>
      <c r="AF10" s="418">
        <f t="shared" si="1"/>
        <v>43</v>
      </c>
      <c r="AG10" s="418">
        <f t="shared" si="1"/>
        <v>44</v>
      </c>
      <c r="AH10" s="418">
        <f t="shared" si="1"/>
        <v>44</v>
      </c>
      <c r="AI10" s="418">
        <f t="shared" si="1"/>
        <v>44</v>
      </c>
      <c r="AJ10" s="418">
        <f t="shared" si="1"/>
        <v>44</v>
      </c>
      <c r="AK10" s="418">
        <f t="shared" si="1"/>
        <v>44</v>
      </c>
      <c r="AL10" s="418">
        <f t="shared" si="1"/>
        <v>44</v>
      </c>
      <c r="AM10" s="418">
        <f t="shared" si="1"/>
        <v>44</v>
      </c>
      <c r="AN10" s="418">
        <f t="shared" si="1"/>
        <v>45</v>
      </c>
      <c r="AO10" s="418">
        <f t="shared" si="1"/>
        <v>45</v>
      </c>
      <c r="AU10" s="277"/>
    </row>
    <row r="11" spans="2:47">
      <c r="B11" s="419" t="s">
        <v>5157</v>
      </c>
      <c r="C11" s="34">
        <f t="shared" si="0"/>
        <v>0</v>
      </c>
      <c r="D11" s="34">
        <f t="shared" ref="D11:AO11" si="2">C11+D6</f>
        <v>2</v>
      </c>
      <c r="E11" s="34">
        <f t="shared" si="2"/>
        <v>2</v>
      </c>
      <c r="F11" s="34">
        <f t="shared" si="2"/>
        <v>7</v>
      </c>
      <c r="G11" s="34">
        <f t="shared" si="2"/>
        <v>8</v>
      </c>
      <c r="H11" s="34">
        <f t="shared" si="2"/>
        <v>11</v>
      </c>
      <c r="I11" s="34">
        <f t="shared" si="2"/>
        <v>14</v>
      </c>
      <c r="J11" s="34">
        <f t="shared" si="2"/>
        <v>22</v>
      </c>
      <c r="K11" s="34">
        <f t="shared" si="2"/>
        <v>24</v>
      </c>
      <c r="L11" s="34">
        <f t="shared" si="2"/>
        <v>24</v>
      </c>
      <c r="M11" s="34">
        <f t="shared" si="2"/>
        <v>24</v>
      </c>
      <c r="N11" s="34">
        <f t="shared" si="2"/>
        <v>24</v>
      </c>
      <c r="O11" s="34">
        <f t="shared" si="2"/>
        <v>28</v>
      </c>
      <c r="P11" s="34">
        <f t="shared" si="2"/>
        <v>28</v>
      </c>
      <c r="Q11" s="34">
        <f t="shared" si="2"/>
        <v>28</v>
      </c>
      <c r="R11" s="418">
        <f t="shared" si="2"/>
        <v>29</v>
      </c>
      <c r="S11" s="418">
        <f t="shared" si="2"/>
        <v>29</v>
      </c>
      <c r="T11" s="418">
        <f t="shared" si="2"/>
        <v>31</v>
      </c>
      <c r="U11" s="418">
        <f t="shared" si="2"/>
        <v>32</v>
      </c>
      <c r="V11" s="418">
        <f t="shared" si="2"/>
        <v>32</v>
      </c>
      <c r="W11" s="418">
        <f t="shared" si="2"/>
        <v>33</v>
      </c>
      <c r="X11" s="418">
        <f t="shared" si="2"/>
        <v>34</v>
      </c>
      <c r="Y11" s="418">
        <f t="shared" si="2"/>
        <v>36</v>
      </c>
      <c r="Z11" s="418">
        <f t="shared" si="2"/>
        <v>37</v>
      </c>
      <c r="AA11" s="418">
        <f t="shared" si="2"/>
        <v>39</v>
      </c>
      <c r="AB11" s="418">
        <f t="shared" si="2"/>
        <v>40</v>
      </c>
      <c r="AC11" s="418">
        <f t="shared" si="2"/>
        <v>41</v>
      </c>
      <c r="AD11" s="418">
        <f t="shared" si="2"/>
        <v>41</v>
      </c>
      <c r="AE11" s="418">
        <f t="shared" si="2"/>
        <v>41</v>
      </c>
      <c r="AF11" s="418">
        <f t="shared" si="2"/>
        <v>43</v>
      </c>
      <c r="AG11" s="418">
        <f t="shared" si="2"/>
        <v>44</v>
      </c>
      <c r="AH11" s="418">
        <f t="shared" si="2"/>
        <v>44</v>
      </c>
      <c r="AI11" s="418">
        <f t="shared" si="2"/>
        <v>44</v>
      </c>
      <c r="AJ11" s="418">
        <f t="shared" si="2"/>
        <v>44</v>
      </c>
      <c r="AK11" s="418">
        <f t="shared" si="2"/>
        <v>44</v>
      </c>
      <c r="AL11" s="418">
        <f t="shared" si="2"/>
        <v>44</v>
      </c>
      <c r="AM11" s="418">
        <f t="shared" si="2"/>
        <v>44</v>
      </c>
      <c r="AN11" s="418">
        <f t="shared" si="2"/>
        <v>45</v>
      </c>
      <c r="AO11" s="418">
        <f t="shared" si="2"/>
        <v>45</v>
      </c>
      <c r="AU11" s="277"/>
    </row>
    <row r="12" spans="2:47">
      <c r="B12" s="417"/>
      <c r="R12" s="420"/>
      <c r="AU12" s="277"/>
    </row>
    <row r="13" spans="2:47">
      <c r="B13" s="417"/>
      <c r="R13" s="420"/>
      <c r="AU13" s="277"/>
    </row>
    <row r="14" spans="2:47">
      <c r="B14" s="417"/>
      <c r="C14" s="34">
        <v>1</v>
      </c>
      <c r="D14" s="34">
        <v>2</v>
      </c>
      <c r="E14" s="34">
        <v>3</v>
      </c>
      <c r="F14" s="34">
        <v>4</v>
      </c>
      <c r="G14" s="34">
        <v>5</v>
      </c>
      <c r="H14" s="34">
        <v>6</v>
      </c>
      <c r="I14" s="34">
        <v>7</v>
      </c>
      <c r="J14" s="34">
        <v>8</v>
      </c>
      <c r="K14" s="34">
        <v>9</v>
      </c>
      <c r="L14" s="34">
        <v>10</v>
      </c>
      <c r="M14" s="34">
        <v>11</v>
      </c>
      <c r="N14" s="34">
        <v>12</v>
      </c>
      <c r="O14" s="34">
        <v>13</v>
      </c>
      <c r="P14" s="34">
        <v>14</v>
      </c>
      <c r="Q14" s="34">
        <v>15</v>
      </c>
      <c r="R14" s="418">
        <v>16</v>
      </c>
      <c r="S14" s="34">
        <v>17</v>
      </c>
      <c r="T14" s="34">
        <v>18</v>
      </c>
      <c r="U14" s="34">
        <v>19</v>
      </c>
      <c r="V14" s="34">
        <v>20</v>
      </c>
      <c r="W14" s="34">
        <v>21</v>
      </c>
      <c r="X14" s="34">
        <v>22</v>
      </c>
      <c r="Y14" s="34">
        <v>23</v>
      </c>
      <c r="Z14" s="34">
        <v>24</v>
      </c>
      <c r="AA14" s="34">
        <v>25</v>
      </c>
      <c r="AB14" s="34">
        <v>26</v>
      </c>
      <c r="AC14" s="34">
        <v>27</v>
      </c>
      <c r="AD14" s="34">
        <v>28</v>
      </c>
      <c r="AE14" s="34">
        <v>29</v>
      </c>
      <c r="AF14" s="34">
        <v>30</v>
      </c>
      <c r="AG14" s="34">
        <v>31</v>
      </c>
      <c r="AH14" s="34">
        <v>32</v>
      </c>
      <c r="AI14" s="34">
        <v>33</v>
      </c>
      <c r="AJ14" s="34">
        <v>34</v>
      </c>
      <c r="AK14" s="34">
        <v>35</v>
      </c>
      <c r="AL14" s="34">
        <v>36</v>
      </c>
      <c r="AM14" s="34">
        <v>37</v>
      </c>
      <c r="AN14" s="34">
        <v>38</v>
      </c>
      <c r="AO14" s="34">
        <v>39</v>
      </c>
      <c r="AU14" s="277"/>
    </row>
    <row r="15" spans="2:47">
      <c r="B15" s="421" t="s">
        <v>5156</v>
      </c>
      <c r="C15" s="98">
        <f t="shared" ref="C15:AO15" si="3">C10/105</f>
        <v>0</v>
      </c>
      <c r="D15" s="98">
        <f t="shared" si="3"/>
        <v>1.9047619047619049E-2</v>
      </c>
      <c r="E15" s="98">
        <f t="shared" si="3"/>
        <v>1.9047619047619049E-2</v>
      </c>
      <c r="F15" s="98">
        <f t="shared" si="3"/>
        <v>6.6666666666666666E-2</v>
      </c>
      <c r="G15" s="98">
        <f t="shared" si="3"/>
        <v>7.6190476190476197E-2</v>
      </c>
      <c r="H15" s="98">
        <f t="shared" si="3"/>
        <v>0.10476190476190476</v>
      </c>
      <c r="I15" s="98">
        <f t="shared" si="3"/>
        <v>0.13333333333333333</v>
      </c>
      <c r="J15" s="98">
        <f t="shared" si="3"/>
        <v>0.20952380952380953</v>
      </c>
      <c r="K15" s="98">
        <f t="shared" si="3"/>
        <v>0.22857142857142856</v>
      </c>
      <c r="L15" s="98">
        <f t="shared" si="3"/>
        <v>0.22857142857142856</v>
      </c>
      <c r="M15" s="98">
        <f t="shared" si="3"/>
        <v>0.22857142857142856</v>
      </c>
      <c r="N15" s="98">
        <f t="shared" si="3"/>
        <v>0.22857142857142856</v>
      </c>
      <c r="O15" s="98">
        <f t="shared" si="3"/>
        <v>0.26666666666666666</v>
      </c>
      <c r="P15" s="98">
        <f t="shared" si="3"/>
        <v>0.26666666666666666</v>
      </c>
      <c r="Q15" s="98">
        <f t="shared" si="3"/>
        <v>0.26666666666666666</v>
      </c>
      <c r="R15" s="98">
        <f t="shared" si="3"/>
        <v>0.27619047619047621</v>
      </c>
      <c r="S15" s="98">
        <f t="shared" si="3"/>
        <v>0.27619047619047621</v>
      </c>
      <c r="T15" s="98">
        <f t="shared" si="3"/>
        <v>0.29523809523809524</v>
      </c>
      <c r="U15" s="98">
        <f t="shared" si="3"/>
        <v>0.30476190476190479</v>
      </c>
      <c r="V15" s="98">
        <f t="shared" si="3"/>
        <v>0.30476190476190479</v>
      </c>
      <c r="W15" s="98">
        <f t="shared" si="3"/>
        <v>0.31428571428571428</v>
      </c>
      <c r="X15" s="98">
        <f t="shared" si="3"/>
        <v>0.32380952380952382</v>
      </c>
      <c r="Y15" s="98">
        <f t="shared" si="3"/>
        <v>0.34285714285714286</v>
      </c>
      <c r="Z15" s="98">
        <f t="shared" si="3"/>
        <v>0.35238095238095241</v>
      </c>
      <c r="AA15" s="98">
        <f t="shared" si="3"/>
        <v>0.37142857142857144</v>
      </c>
      <c r="AB15" s="98">
        <f t="shared" si="3"/>
        <v>0.38095238095238093</v>
      </c>
      <c r="AC15" s="98">
        <f t="shared" si="3"/>
        <v>0.39047619047619048</v>
      </c>
      <c r="AD15" s="98">
        <f t="shared" si="3"/>
        <v>0.39047619047619048</v>
      </c>
      <c r="AE15" s="98">
        <f t="shared" si="3"/>
        <v>0.39047619047619048</v>
      </c>
      <c r="AF15" s="98">
        <f t="shared" si="3"/>
        <v>0.40952380952380951</v>
      </c>
      <c r="AG15" s="98">
        <f t="shared" si="3"/>
        <v>0.41904761904761906</v>
      </c>
      <c r="AH15" s="98">
        <f t="shared" si="3"/>
        <v>0.41904761904761906</v>
      </c>
      <c r="AI15" s="98">
        <f t="shared" si="3"/>
        <v>0.41904761904761906</v>
      </c>
      <c r="AJ15" s="98">
        <f t="shared" si="3"/>
        <v>0.41904761904761906</v>
      </c>
      <c r="AK15" s="98">
        <f t="shared" si="3"/>
        <v>0.41904761904761906</v>
      </c>
      <c r="AL15" s="98">
        <f t="shared" si="3"/>
        <v>0.41904761904761906</v>
      </c>
      <c r="AM15" s="98">
        <f t="shared" si="3"/>
        <v>0.41904761904761906</v>
      </c>
      <c r="AN15" s="98">
        <f t="shared" si="3"/>
        <v>0.42857142857142855</v>
      </c>
      <c r="AO15" s="98">
        <f t="shared" si="3"/>
        <v>0.42857142857142855</v>
      </c>
      <c r="AU15" s="277"/>
    </row>
    <row r="16" spans="2:47">
      <c r="B16" s="423" t="s">
        <v>5157</v>
      </c>
      <c r="C16" s="424">
        <f t="shared" ref="C16:AO16" si="4">C11/105</f>
        <v>0</v>
      </c>
      <c r="D16" s="424">
        <f t="shared" si="4"/>
        <v>1.9047619047619049E-2</v>
      </c>
      <c r="E16" s="424">
        <f t="shared" si="4"/>
        <v>1.9047619047619049E-2</v>
      </c>
      <c r="F16" s="424">
        <f t="shared" si="4"/>
        <v>6.6666666666666666E-2</v>
      </c>
      <c r="G16" s="424">
        <f t="shared" si="4"/>
        <v>7.6190476190476197E-2</v>
      </c>
      <c r="H16" s="424">
        <f t="shared" si="4"/>
        <v>0.10476190476190476</v>
      </c>
      <c r="I16" s="424">
        <f t="shared" si="4"/>
        <v>0.13333333333333333</v>
      </c>
      <c r="J16" s="424">
        <f t="shared" si="4"/>
        <v>0.20952380952380953</v>
      </c>
      <c r="K16" s="424">
        <f t="shared" si="4"/>
        <v>0.22857142857142856</v>
      </c>
      <c r="L16" s="424">
        <f t="shared" si="4"/>
        <v>0.22857142857142856</v>
      </c>
      <c r="M16" s="424">
        <f t="shared" si="4"/>
        <v>0.22857142857142856</v>
      </c>
      <c r="N16" s="424">
        <f t="shared" si="4"/>
        <v>0.22857142857142856</v>
      </c>
      <c r="O16" s="424">
        <f t="shared" si="4"/>
        <v>0.26666666666666666</v>
      </c>
      <c r="P16" s="424">
        <f t="shared" si="4"/>
        <v>0.26666666666666666</v>
      </c>
      <c r="Q16" s="424">
        <f t="shared" si="4"/>
        <v>0.26666666666666666</v>
      </c>
      <c r="R16" s="424">
        <f t="shared" si="4"/>
        <v>0.27619047619047621</v>
      </c>
      <c r="S16" s="424">
        <f t="shared" si="4"/>
        <v>0.27619047619047621</v>
      </c>
      <c r="T16" s="424">
        <f t="shared" si="4"/>
        <v>0.29523809523809524</v>
      </c>
      <c r="U16" s="424">
        <f t="shared" si="4"/>
        <v>0.30476190476190479</v>
      </c>
      <c r="V16" s="424">
        <f t="shared" si="4"/>
        <v>0.30476190476190479</v>
      </c>
      <c r="W16" s="424">
        <f t="shared" si="4"/>
        <v>0.31428571428571428</v>
      </c>
      <c r="X16" s="424">
        <f t="shared" si="4"/>
        <v>0.32380952380952382</v>
      </c>
      <c r="Y16" s="424">
        <f t="shared" si="4"/>
        <v>0.34285714285714286</v>
      </c>
      <c r="Z16" s="424">
        <f t="shared" si="4"/>
        <v>0.35238095238095241</v>
      </c>
      <c r="AA16" s="424">
        <f t="shared" si="4"/>
        <v>0.37142857142857144</v>
      </c>
      <c r="AB16" s="424">
        <f t="shared" si="4"/>
        <v>0.38095238095238093</v>
      </c>
      <c r="AC16" s="424">
        <f t="shared" si="4"/>
        <v>0.39047619047619048</v>
      </c>
      <c r="AD16" s="424">
        <f t="shared" si="4"/>
        <v>0.39047619047619048</v>
      </c>
      <c r="AE16" s="424">
        <f t="shared" si="4"/>
        <v>0.39047619047619048</v>
      </c>
      <c r="AF16" s="424">
        <f t="shared" si="4"/>
        <v>0.40952380952380951</v>
      </c>
      <c r="AG16" s="424">
        <f t="shared" si="4"/>
        <v>0.41904761904761906</v>
      </c>
      <c r="AH16" s="424">
        <f t="shared" si="4"/>
        <v>0.41904761904761906</v>
      </c>
      <c r="AI16" s="424">
        <f t="shared" si="4"/>
        <v>0.41904761904761906</v>
      </c>
      <c r="AJ16" s="424">
        <f t="shared" si="4"/>
        <v>0.41904761904761906</v>
      </c>
      <c r="AK16" s="424">
        <f t="shared" si="4"/>
        <v>0.41904761904761906</v>
      </c>
      <c r="AL16" s="424">
        <f t="shared" si="4"/>
        <v>0.41904761904761906</v>
      </c>
      <c r="AM16" s="424">
        <f t="shared" si="4"/>
        <v>0.41904761904761906</v>
      </c>
      <c r="AN16" s="424">
        <f t="shared" si="4"/>
        <v>0.42857142857142855</v>
      </c>
      <c r="AO16" s="424">
        <f t="shared" si="4"/>
        <v>0.42857142857142855</v>
      </c>
      <c r="AU16" s="277"/>
    </row>
    <row r="17" spans="2:47">
      <c r="AU17" s="277"/>
    </row>
    <row r="18" spans="2:47">
      <c r="AU18" s="277"/>
    </row>
    <row r="19" spans="2:47">
      <c r="B19" s="414" t="s">
        <v>4673</v>
      </c>
      <c r="C19" s="415"/>
      <c r="D19" s="415"/>
      <c r="E19" s="415"/>
      <c r="F19" s="415"/>
      <c r="G19" s="415"/>
      <c r="H19" s="415"/>
      <c r="I19" s="415"/>
      <c r="J19" s="415"/>
      <c r="K19" s="415"/>
      <c r="L19" s="415"/>
      <c r="M19" s="415"/>
      <c r="N19" s="415"/>
      <c r="O19" s="415"/>
      <c r="P19" s="415"/>
      <c r="Q19" s="415"/>
      <c r="R19" s="416"/>
      <c r="AU19" s="277"/>
    </row>
    <row r="20" spans="2:47">
      <c r="B20" s="417"/>
      <c r="C20" s="34">
        <v>1</v>
      </c>
      <c r="D20" s="34">
        <v>2</v>
      </c>
      <c r="E20" s="34">
        <v>3</v>
      </c>
      <c r="F20" s="34">
        <v>4</v>
      </c>
      <c r="G20" s="34">
        <v>5</v>
      </c>
      <c r="H20" s="34">
        <v>6</v>
      </c>
      <c r="I20" s="34">
        <v>7</v>
      </c>
      <c r="J20" s="34">
        <v>8</v>
      </c>
      <c r="K20" s="34">
        <v>9</v>
      </c>
      <c r="L20" s="34">
        <v>10</v>
      </c>
      <c r="M20" s="34">
        <v>11</v>
      </c>
      <c r="N20" s="34">
        <v>12</v>
      </c>
      <c r="O20" s="34">
        <v>13</v>
      </c>
      <c r="P20" s="34">
        <v>14</v>
      </c>
      <c r="Q20" s="34">
        <v>15</v>
      </c>
      <c r="R20" s="418">
        <v>16</v>
      </c>
      <c r="S20" s="34">
        <v>17</v>
      </c>
      <c r="T20" s="34">
        <v>18</v>
      </c>
      <c r="U20" s="34">
        <v>19</v>
      </c>
      <c r="V20" s="34">
        <v>20</v>
      </c>
      <c r="W20" s="34">
        <v>21</v>
      </c>
      <c r="X20" s="34">
        <v>22</v>
      </c>
      <c r="Y20" s="34">
        <v>23</v>
      </c>
      <c r="Z20" s="34">
        <v>24</v>
      </c>
      <c r="AA20" s="34">
        <v>25</v>
      </c>
      <c r="AB20" s="34">
        <v>26</v>
      </c>
      <c r="AC20" s="34">
        <v>27</v>
      </c>
      <c r="AD20" s="34">
        <v>28</v>
      </c>
      <c r="AE20" s="34">
        <v>29</v>
      </c>
      <c r="AF20" s="34">
        <v>30</v>
      </c>
      <c r="AG20" s="34">
        <v>31</v>
      </c>
      <c r="AH20" s="34">
        <v>32</v>
      </c>
      <c r="AI20" s="34">
        <v>33</v>
      </c>
      <c r="AJ20" s="34">
        <v>34</v>
      </c>
      <c r="AK20" s="34">
        <v>35</v>
      </c>
      <c r="AL20" s="34">
        <v>36</v>
      </c>
      <c r="AM20" s="34">
        <v>37</v>
      </c>
      <c r="AN20" s="34">
        <v>38</v>
      </c>
      <c r="AO20" s="34">
        <v>39</v>
      </c>
    </row>
    <row r="21" spans="2:47">
      <c r="B21" s="419" t="s">
        <v>5156</v>
      </c>
      <c r="C21" s="34">
        <v>1</v>
      </c>
      <c r="D21" s="34">
        <v>0</v>
      </c>
      <c r="E21" s="34">
        <v>1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418">
        <v>0</v>
      </c>
      <c r="S21" s="34">
        <v>0</v>
      </c>
      <c r="T21" s="34">
        <v>0</v>
      </c>
      <c r="U21" s="34">
        <v>0</v>
      </c>
      <c r="V21" s="34">
        <v>1</v>
      </c>
      <c r="W21" s="34">
        <v>0</v>
      </c>
      <c r="X21" s="34">
        <v>0</v>
      </c>
      <c r="Y21" s="34">
        <v>1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</row>
    <row r="22" spans="2:47">
      <c r="B22" s="419" t="s">
        <v>5157</v>
      </c>
      <c r="C22" s="34">
        <v>1</v>
      </c>
      <c r="D22" s="34">
        <v>0</v>
      </c>
      <c r="E22" s="34">
        <v>1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418">
        <v>0</v>
      </c>
      <c r="S22" s="34">
        <v>0</v>
      </c>
      <c r="T22" s="34">
        <v>0</v>
      </c>
      <c r="U22" s="34">
        <v>0</v>
      </c>
      <c r="V22" s="34">
        <v>1</v>
      </c>
      <c r="W22" s="34">
        <v>0</v>
      </c>
      <c r="X22" s="34">
        <v>0</v>
      </c>
      <c r="Y22" s="34">
        <v>1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</row>
    <row r="23" spans="2:47">
      <c r="B23" s="417"/>
      <c r="R23" s="420"/>
      <c r="AC23" s="277"/>
    </row>
    <row r="24" spans="2:47">
      <c r="B24" s="417"/>
      <c r="R24" s="420"/>
      <c r="AC24" s="277"/>
    </row>
    <row r="25" spans="2:47">
      <c r="B25" s="417"/>
      <c r="C25" s="34">
        <v>1</v>
      </c>
      <c r="D25" s="34">
        <v>2</v>
      </c>
      <c r="E25" s="34">
        <v>3</v>
      </c>
      <c r="F25" s="34">
        <v>4</v>
      </c>
      <c r="G25" s="34">
        <v>5</v>
      </c>
      <c r="H25" s="34">
        <v>6</v>
      </c>
      <c r="I25" s="34">
        <v>7</v>
      </c>
      <c r="J25" s="34">
        <v>8</v>
      </c>
      <c r="K25" s="34">
        <v>9</v>
      </c>
      <c r="L25" s="34">
        <v>10</v>
      </c>
      <c r="M25" s="34">
        <v>11</v>
      </c>
      <c r="N25" s="34">
        <v>12</v>
      </c>
      <c r="O25" s="34">
        <v>13</v>
      </c>
      <c r="P25" s="34">
        <v>14</v>
      </c>
      <c r="Q25" s="34">
        <v>15</v>
      </c>
      <c r="R25" s="418">
        <v>16</v>
      </c>
      <c r="S25" s="34">
        <v>17</v>
      </c>
      <c r="T25" s="34">
        <v>18</v>
      </c>
      <c r="U25" s="34">
        <v>19</v>
      </c>
      <c r="V25" s="34">
        <v>20</v>
      </c>
      <c r="W25" s="34">
        <v>21</v>
      </c>
      <c r="X25" s="34">
        <v>22</v>
      </c>
      <c r="Y25" s="34">
        <v>23</v>
      </c>
      <c r="Z25" s="34">
        <v>24</v>
      </c>
      <c r="AA25" s="34">
        <v>25</v>
      </c>
      <c r="AB25" s="34">
        <v>26</v>
      </c>
      <c r="AC25" s="34">
        <v>27</v>
      </c>
      <c r="AD25" s="34">
        <v>28</v>
      </c>
      <c r="AE25" s="34">
        <v>29</v>
      </c>
      <c r="AF25" s="34">
        <v>30</v>
      </c>
      <c r="AG25" s="34">
        <v>31</v>
      </c>
      <c r="AH25" s="34">
        <v>32</v>
      </c>
      <c r="AI25" s="34">
        <v>33</v>
      </c>
      <c r="AJ25" s="34">
        <v>34</v>
      </c>
      <c r="AK25" s="34">
        <v>35</v>
      </c>
      <c r="AL25" s="34">
        <v>36</v>
      </c>
      <c r="AM25" s="34">
        <v>37</v>
      </c>
      <c r="AN25" s="34">
        <v>38</v>
      </c>
      <c r="AO25" s="34">
        <v>39</v>
      </c>
    </row>
    <row r="26" spans="2:47">
      <c r="B26" s="419" t="s">
        <v>5156</v>
      </c>
      <c r="C26" s="34">
        <f t="shared" ref="C26:C27" si="5">C21</f>
        <v>1</v>
      </c>
      <c r="D26" s="34">
        <f t="shared" ref="D26:AO26" si="6">C26+D21</f>
        <v>1</v>
      </c>
      <c r="E26" s="34">
        <f t="shared" si="6"/>
        <v>2</v>
      </c>
      <c r="F26" s="34">
        <f t="shared" si="6"/>
        <v>2</v>
      </c>
      <c r="G26" s="34">
        <f t="shared" si="6"/>
        <v>2</v>
      </c>
      <c r="H26" s="34">
        <f t="shared" si="6"/>
        <v>2</v>
      </c>
      <c r="I26" s="34">
        <f t="shared" si="6"/>
        <v>2</v>
      </c>
      <c r="J26" s="34">
        <f t="shared" si="6"/>
        <v>2</v>
      </c>
      <c r="K26" s="34">
        <f t="shared" si="6"/>
        <v>2</v>
      </c>
      <c r="L26" s="34">
        <f t="shared" si="6"/>
        <v>2</v>
      </c>
      <c r="M26" s="34">
        <f t="shared" si="6"/>
        <v>2</v>
      </c>
      <c r="N26" s="34">
        <f t="shared" si="6"/>
        <v>2</v>
      </c>
      <c r="O26" s="34">
        <f t="shared" si="6"/>
        <v>2</v>
      </c>
      <c r="P26" s="34">
        <f t="shared" si="6"/>
        <v>2</v>
      </c>
      <c r="Q26" s="34">
        <f t="shared" si="6"/>
        <v>2</v>
      </c>
      <c r="R26" s="418">
        <f t="shared" si="6"/>
        <v>2</v>
      </c>
      <c r="S26" s="418">
        <f t="shared" si="6"/>
        <v>2</v>
      </c>
      <c r="T26" s="418">
        <f t="shared" si="6"/>
        <v>2</v>
      </c>
      <c r="U26" s="418">
        <f t="shared" si="6"/>
        <v>2</v>
      </c>
      <c r="V26" s="418">
        <f t="shared" si="6"/>
        <v>3</v>
      </c>
      <c r="W26" s="418">
        <f t="shared" si="6"/>
        <v>3</v>
      </c>
      <c r="X26" s="418">
        <f t="shared" si="6"/>
        <v>3</v>
      </c>
      <c r="Y26" s="418">
        <f t="shared" si="6"/>
        <v>4</v>
      </c>
      <c r="Z26" s="418">
        <f t="shared" si="6"/>
        <v>4</v>
      </c>
      <c r="AA26" s="418">
        <f t="shared" si="6"/>
        <v>4</v>
      </c>
      <c r="AB26" s="418">
        <f t="shared" si="6"/>
        <v>4</v>
      </c>
      <c r="AC26" s="418">
        <f t="shared" si="6"/>
        <v>4</v>
      </c>
      <c r="AD26" s="418">
        <f t="shared" si="6"/>
        <v>4</v>
      </c>
      <c r="AE26" s="418">
        <f t="shared" si="6"/>
        <v>4</v>
      </c>
      <c r="AF26" s="418">
        <f t="shared" si="6"/>
        <v>4</v>
      </c>
      <c r="AG26" s="418">
        <f t="shared" si="6"/>
        <v>4</v>
      </c>
      <c r="AH26" s="418">
        <f t="shared" si="6"/>
        <v>4</v>
      </c>
      <c r="AI26" s="418">
        <f t="shared" si="6"/>
        <v>4</v>
      </c>
      <c r="AJ26" s="418">
        <f t="shared" si="6"/>
        <v>4</v>
      </c>
      <c r="AK26" s="418">
        <f t="shared" si="6"/>
        <v>4</v>
      </c>
      <c r="AL26" s="418">
        <f t="shared" si="6"/>
        <v>4</v>
      </c>
      <c r="AM26" s="418">
        <f t="shared" si="6"/>
        <v>4</v>
      </c>
      <c r="AN26" s="418">
        <f t="shared" si="6"/>
        <v>4</v>
      </c>
      <c r="AO26" s="418">
        <f t="shared" si="6"/>
        <v>4</v>
      </c>
    </row>
    <row r="27" spans="2:47">
      <c r="B27" s="419" t="s">
        <v>5157</v>
      </c>
      <c r="C27" s="34">
        <f t="shared" si="5"/>
        <v>1</v>
      </c>
      <c r="D27" s="34">
        <f t="shared" ref="D27:AO27" si="7">C27+D22</f>
        <v>1</v>
      </c>
      <c r="E27" s="34">
        <f t="shared" si="7"/>
        <v>2</v>
      </c>
      <c r="F27" s="34">
        <f t="shared" si="7"/>
        <v>2</v>
      </c>
      <c r="G27" s="34">
        <f t="shared" si="7"/>
        <v>2</v>
      </c>
      <c r="H27" s="34">
        <f t="shared" si="7"/>
        <v>2</v>
      </c>
      <c r="I27" s="34">
        <f t="shared" si="7"/>
        <v>2</v>
      </c>
      <c r="J27" s="34">
        <f t="shared" si="7"/>
        <v>2</v>
      </c>
      <c r="K27" s="34">
        <f t="shared" si="7"/>
        <v>2</v>
      </c>
      <c r="L27" s="34">
        <f t="shared" si="7"/>
        <v>2</v>
      </c>
      <c r="M27" s="34">
        <f t="shared" si="7"/>
        <v>2</v>
      </c>
      <c r="N27" s="34">
        <f t="shared" si="7"/>
        <v>2</v>
      </c>
      <c r="O27" s="34">
        <f t="shared" si="7"/>
        <v>2</v>
      </c>
      <c r="P27" s="34">
        <f t="shared" si="7"/>
        <v>2</v>
      </c>
      <c r="Q27" s="34">
        <f t="shared" si="7"/>
        <v>2</v>
      </c>
      <c r="R27" s="418">
        <f t="shared" si="7"/>
        <v>2</v>
      </c>
      <c r="S27" s="418">
        <f t="shared" si="7"/>
        <v>2</v>
      </c>
      <c r="T27" s="418">
        <f t="shared" si="7"/>
        <v>2</v>
      </c>
      <c r="U27" s="418">
        <f t="shared" si="7"/>
        <v>2</v>
      </c>
      <c r="V27" s="418">
        <f t="shared" si="7"/>
        <v>3</v>
      </c>
      <c r="W27" s="418">
        <f t="shared" si="7"/>
        <v>3</v>
      </c>
      <c r="X27" s="418">
        <f t="shared" si="7"/>
        <v>3</v>
      </c>
      <c r="Y27" s="418">
        <f t="shared" si="7"/>
        <v>4</v>
      </c>
      <c r="Z27" s="418">
        <f t="shared" si="7"/>
        <v>4</v>
      </c>
      <c r="AA27" s="418">
        <f t="shared" si="7"/>
        <v>4</v>
      </c>
      <c r="AB27" s="418">
        <f t="shared" si="7"/>
        <v>4</v>
      </c>
      <c r="AC27" s="418">
        <f t="shared" si="7"/>
        <v>4</v>
      </c>
      <c r="AD27" s="418">
        <f t="shared" si="7"/>
        <v>4</v>
      </c>
      <c r="AE27" s="418">
        <f t="shared" si="7"/>
        <v>4</v>
      </c>
      <c r="AF27" s="418">
        <f t="shared" si="7"/>
        <v>4</v>
      </c>
      <c r="AG27" s="418">
        <f t="shared" si="7"/>
        <v>4</v>
      </c>
      <c r="AH27" s="418">
        <f t="shared" si="7"/>
        <v>4</v>
      </c>
      <c r="AI27" s="418">
        <f t="shared" si="7"/>
        <v>4</v>
      </c>
      <c r="AJ27" s="418">
        <f t="shared" si="7"/>
        <v>4</v>
      </c>
      <c r="AK27" s="418">
        <f t="shared" si="7"/>
        <v>4</v>
      </c>
      <c r="AL27" s="418">
        <f t="shared" si="7"/>
        <v>4</v>
      </c>
      <c r="AM27" s="418">
        <f t="shared" si="7"/>
        <v>4</v>
      </c>
      <c r="AN27" s="418">
        <f t="shared" si="7"/>
        <v>4</v>
      </c>
      <c r="AO27" s="418">
        <f t="shared" si="7"/>
        <v>4</v>
      </c>
    </row>
    <row r="28" spans="2:47">
      <c r="B28" s="417"/>
      <c r="R28" s="420"/>
    </row>
    <row r="29" spans="2:47">
      <c r="B29" s="417"/>
      <c r="R29" s="420"/>
    </row>
    <row r="30" spans="2:47">
      <c r="B30" s="417"/>
      <c r="C30" s="34">
        <v>1</v>
      </c>
      <c r="D30" s="34">
        <v>2</v>
      </c>
      <c r="E30" s="34">
        <v>3</v>
      </c>
      <c r="F30" s="34">
        <v>4</v>
      </c>
      <c r="G30" s="34">
        <v>5</v>
      </c>
      <c r="H30" s="34">
        <v>6</v>
      </c>
      <c r="I30" s="34">
        <v>7</v>
      </c>
      <c r="J30" s="34">
        <v>8</v>
      </c>
      <c r="K30" s="34">
        <v>9</v>
      </c>
      <c r="L30" s="34">
        <v>10</v>
      </c>
      <c r="M30" s="34">
        <v>11</v>
      </c>
      <c r="N30" s="34">
        <v>12</v>
      </c>
      <c r="O30" s="34">
        <v>13</v>
      </c>
      <c r="P30" s="34">
        <v>14</v>
      </c>
      <c r="Q30" s="34">
        <v>15</v>
      </c>
      <c r="R30" s="418">
        <v>16</v>
      </c>
      <c r="S30" s="34">
        <v>17</v>
      </c>
      <c r="T30" s="34">
        <v>18</v>
      </c>
      <c r="U30" s="34">
        <v>19</v>
      </c>
      <c r="V30" s="34">
        <v>20</v>
      </c>
      <c r="W30" s="34">
        <v>21</v>
      </c>
      <c r="X30" s="34">
        <v>22</v>
      </c>
      <c r="Y30" s="34">
        <v>23</v>
      </c>
      <c r="Z30" s="34">
        <v>24</v>
      </c>
      <c r="AA30" s="34">
        <v>25</v>
      </c>
      <c r="AB30" s="34">
        <v>26</v>
      </c>
      <c r="AC30" s="34">
        <v>27</v>
      </c>
      <c r="AD30" s="34">
        <v>28</v>
      </c>
      <c r="AE30" s="34">
        <v>29</v>
      </c>
      <c r="AF30" s="34">
        <v>30</v>
      </c>
      <c r="AG30" s="34">
        <v>31</v>
      </c>
      <c r="AH30" s="34">
        <v>32</v>
      </c>
      <c r="AI30" s="34">
        <v>33</v>
      </c>
      <c r="AJ30" s="34">
        <v>34</v>
      </c>
      <c r="AK30" s="34">
        <v>35</v>
      </c>
      <c r="AL30" s="34">
        <v>36</v>
      </c>
      <c r="AM30" s="34">
        <v>37</v>
      </c>
      <c r="AN30" s="34">
        <v>38</v>
      </c>
      <c r="AO30" s="34">
        <v>39</v>
      </c>
    </row>
    <row r="31" spans="2:47">
      <c r="B31" s="421" t="s">
        <v>5156</v>
      </c>
      <c r="C31" s="98">
        <f t="shared" ref="C31:AO31" si="8">C26/105</f>
        <v>9.5238095238095247E-3</v>
      </c>
      <c r="D31" s="98">
        <f t="shared" si="8"/>
        <v>9.5238095238095247E-3</v>
      </c>
      <c r="E31" s="98">
        <f t="shared" si="8"/>
        <v>1.9047619047619049E-2</v>
      </c>
      <c r="F31" s="98">
        <f t="shared" si="8"/>
        <v>1.9047619047619049E-2</v>
      </c>
      <c r="G31" s="98">
        <f t="shared" si="8"/>
        <v>1.9047619047619049E-2</v>
      </c>
      <c r="H31" s="98">
        <f t="shared" si="8"/>
        <v>1.9047619047619049E-2</v>
      </c>
      <c r="I31" s="98">
        <f t="shared" si="8"/>
        <v>1.9047619047619049E-2</v>
      </c>
      <c r="J31" s="98">
        <f t="shared" si="8"/>
        <v>1.9047619047619049E-2</v>
      </c>
      <c r="K31" s="98">
        <f t="shared" si="8"/>
        <v>1.9047619047619049E-2</v>
      </c>
      <c r="L31" s="98">
        <f t="shared" si="8"/>
        <v>1.9047619047619049E-2</v>
      </c>
      <c r="M31" s="98">
        <f t="shared" si="8"/>
        <v>1.9047619047619049E-2</v>
      </c>
      <c r="N31" s="98">
        <f t="shared" si="8"/>
        <v>1.9047619047619049E-2</v>
      </c>
      <c r="O31" s="98">
        <f t="shared" si="8"/>
        <v>1.9047619047619049E-2</v>
      </c>
      <c r="P31" s="98">
        <f t="shared" si="8"/>
        <v>1.9047619047619049E-2</v>
      </c>
      <c r="Q31" s="98">
        <f t="shared" si="8"/>
        <v>1.9047619047619049E-2</v>
      </c>
      <c r="R31" s="98">
        <f t="shared" si="8"/>
        <v>1.9047619047619049E-2</v>
      </c>
      <c r="S31" s="98">
        <f t="shared" si="8"/>
        <v>1.9047619047619049E-2</v>
      </c>
      <c r="T31" s="98">
        <f t="shared" si="8"/>
        <v>1.9047619047619049E-2</v>
      </c>
      <c r="U31" s="98">
        <f t="shared" si="8"/>
        <v>1.9047619047619049E-2</v>
      </c>
      <c r="V31" s="98">
        <f t="shared" si="8"/>
        <v>2.8571428571428571E-2</v>
      </c>
      <c r="W31" s="98">
        <f t="shared" si="8"/>
        <v>2.8571428571428571E-2</v>
      </c>
      <c r="X31" s="98">
        <f t="shared" si="8"/>
        <v>2.8571428571428571E-2</v>
      </c>
      <c r="Y31" s="98">
        <f t="shared" si="8"/>
        <v>3.8095238095238099E-2</v>
      </c>
      <c r="Z31" s="98">
        <f t="shared" si="8"/>
        <v>3.8095238095238099E-2</v>
      </c>
      <c r="AA31" s="98">
        <f t="shared" si="8"/>
        <v>3.8095238095238099E-2</v>
      </c>
      <c r="AB31" s="98">
        <f t="shared" si="8"/>
        <v>3.8095238095238099E-2</v>
      </c>
      <c r="AC31" s="98">
        <f t="shared" si="8"/>
        <v>3.8095238095238099E-2</v>
      </c>
      <c r="AD31" s="98">
        <f t="shared" si="8"/>
        <v>3.8095238095238099E-2</v>
      </c>
      <c r="AE31" s="98">
        <f t="shared" si="8"/>
        <v>3.8095238095238099E-2</v>
      </c>
      <c r="AF31" s="98">
        <f t="shared" si="8"/>
        <v>3.8095238095238099E-2</v>
      </c>
      <c r="AG31" s="98">
        <f t="shared" si="8"/>
        <v>3.8095238095238099E-2</v>
      </c>
      <c r="AH31" s="98">
        <f t="shared" si="8"/>
        <v>3.8095238095238099E-2</v>
      </c>
      <c r="AI31" s="98">
        <f t="shared" si="8"/>
        <v>3.8095238095238099E-2</v>
      </c>
      <c r="AJ31" s="98">
        <f t="shared" si="8"/>
        <v>3.8095238095238099E-2</v>
      </c>
      <c r="AK31" s="98">
        <f t="shared" si="8"/>
        <v>3.8095238095238099E-2</v>
      </c>
      <c r="AL31" s="98">
        <f t="shared" si="8"/>
        <v>3.8095238095238099E-2</v>
      </c>
      <c r="AM31" s="98">
        <f t="shared" si="8"/>
        <v>3.8095238095238099E-2</v>
      </c>
      <c r="AN31" s="98">
        <f t="shared" si="8"/>
        <v>3.8095238095238099E-2</v>
      </c>
      <c r="AO31" s="98">
        <f t="shared" si="8"/>
        <v>3.8095238095238099E-2</v>
      </c>
    </row>
    <row r="32" spans="2:47">
      <c r="B32" s="423" t="s">
        <v>5157</v>
      </c>
      <c r="C32" s="424">
        <f t="shared" ref="C32:AO32" si="9">C27/105</f>
        <v>9.5238095238095247E-3</v>
      </c>
      <c r="D32" s="424">
        <f t="shared" si="9"/>
        <v>9.5238095238095247E-3</v>
      </c>
      <c r="E32" s="424">
        <f t="shared" si="9"/>
        <v>1.9047619047619049E-2</v>
      </c>
      <c r="F32" s="424">
        <f t="shared" si="9"/>
        <v>1.9047619047619049E-2</v>
      </c>
      <c r="G32" s="424">
        <f t="shared" si="9"/>
        <v>1.9047619047619049E-2</v>
      </c>
      <c r="H32" s="424">
        <f t="shared" si="9"/>
        <v>1.9047619047619049E-2</v>
      </c>
      <c r="I32" s="424">
        <f t="shared" si="9"/>
        <v>1.9047619047619049E-2</v>
      </c>
      <c r="J32" s="424">
        <f t="shared" si="9"/>
        <v>1.9047619047619049E-2</v>
      </c>
      <c r="K32" s="424">
        <f t="shared" si="9"/>
        <v>1.9047619047619049E-2</v>
      </c>
      <c r="L32" s="424">
        <f t="shared" si="9"/>
        <v>1.9047619047619049E-2</v>
      </c>
      <c r="M32" s="424">
        <f t="shared" si="9"/>
        <v>1.9047619047619049E-2</v>
      </c>
      <c r="N32" s="424">
        <f t="shared" si="9"/>
        <v>1.9047619047619049E-2</v>
      </c>
      <c r="O32" s="424">
        <f t="shared" si="9"/>
        <v>1.9047619047619049E-2</v>
      </c>
      <c r="P32" s="424">
        <f t="shared" si="9"/>
        <v>1.9047619047619049E-2</v>
      </c>
      <c r="Q32" s="424">
        <f t="shared" si="9"/>
        <v>1.9047619047619049E-2</v>
      </c>
      <c r="R32" s="424">
        <f t="shared" si="9"/>
        <v>1.9047619047619049E-2</v>
      </c>
      <c r="S32" s="424">
        <f t="shared" si="9"/>
        <v>1.9047619047619049E-2</v>
      </c>
      <c r="T32" s="424">
        <f t="shared" si="9"/>
        <v>1.9047619047619049E-2</v>
      </c>
      <c r="U32" s="424">
        <f t="shared" si="9"/>
        <v>1.9047619047619049E-2</v>
      </c>
      <c r="V32" s="424">
        <f t="shared" si="9"/>
        <v>2.8571428571428571E-2</v>
      </c>
      <c r="W32" s="424">
        <f t="shared" si="9"/>
        <v>2.8571428571428571E-2</v>
      </c>
      <c r="X32" s="424">
        <f t="shared" si="9"/>
        <v>2.8571428571428571E-2</v>
      </c>
      <c r="Y32" s="424">
        <f t="shared" si="9"/>
        <v>3.8095238095238099E-2</v>
      </c>
      <c r="Z32" s="424">
        <f t="shared" si="9"/>
        <v>3.8095238095238099E-2</v>
      </c>
      <c r="AA32" s="424">
        <f t="shared" si="9"/>
        <v>3.8095238095238099E-2</v>
      </c>
      <c r="AB32" s="424">
        <f t="shared" si="9"/>
        <v>3.8095238095238099E-2</v>
      </c>
      <c r="AC32" s="424">
        <f t="shared" si="9"/>
        <v>3.8095238095238099E-2</v>
      </c>
      <c r="AD32" s="424">
        <f t="shared" si="9"/>
        <v>3.8095238095238099E-2</v>
      </c>
      <c r="AE32" s="424">
        <f t="shared" si="9"/>
        <v>3.8095238095238099E-2</v>
      </c>
      <c r="AF32" s="424">
        <f t="shared" si="9"/>
        <v>3.8095238095238099E-2</v>
      </c>
      <c r="AG32" s="424">
        <f t="shared" si="9"/>
        <v>3.8095238095238099E-2</v>
      </c>
      <c r="AH32" s="424">
        <f t="shared" si="9"/>
        <v>3.8095238095238099E-2</v>
      </c>
      <c r="AI32" s="424">
        <f t="shared" si="9"/>
        <v>3.8095238095238099E-2</v>
      </c>
      <c r="AJ32" s="424">
        <f t="shared" si="9"/>
        <v>3.8095238095238099E-2</v>
      </c>
      <c r="AK32" s="424">
        <f t="shared" si="9"/>
        <v>3.8095238095238099E-2</v>
      </c>
      <c r="AL32" s="424">
        <f t="shared" si="9"/>
        <v>3.8095238095238099E-2</v>
      </c>
      <c r="AM32" s="424">
        <f t="shared" si="9"/>
        <v>3.8095238095238099E-2</v>
      </c>
      <c r="AN32" s="424">
        <f t="shared" si="9"/>
        <v>3.8095238095238099E-2</v>
      </c>
      <c r="AO32" s="424">
        <f t="shared" si="9"/>
        <v>3.8095238095238099E-2</v>
      </c>
    </row>
    <row r="35" spans="2:41">
      <c r="B35" s="414" t="s">
        <v>4678</v>
      </c>
      <c r="C35" s="415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6"/>
    </row>
    <row r="36" spans="2:41">
      <c r="B36" s="417"/>
      <c r="C36" s="34">
        <v>1</v>
      </c>
      <c r="D36" s="34">
        <v>2</v>
      </c>
      <c r="E36" s="34">
        <v>3</v>
      </c>
      <c r="F36" s="34">
        <v>4</v>
      </c>
      <c r="G36" s="34">
        <v>5</v>
      </c>
      <c r="H36" s="34">
        <v>6</v>
      </c>
      <c r="I36" s="34">
        <v>7</v>
      </c>
      <c r="J36" s="34">
        <v>8</v>
      </c>
      <c r="K36" s="34">
        <v>9</v>
      </c>
      <c r="L36" s="34">
        <v>10</v>
      </c>
      <c r="M36" s="34">
        <v>11</v>
      </c>
      <c r="N36" s="34">
        <v>12</v>
      </c>
      <c r="O36" s="34">
        <v>13</v>
      </c>
      <c r="P36" s="34">
        <v>14</v>
      </c>
      <c r="Q36" s="34">
        <v>15</v>
      </c>
      <c r="R36" s="418">
        <v>16</v>
      </c>
      <c r="S36" s="34">
        <v>17</v>
      </c>
      <c r="T36" s="34">
        <v>18</v>
      </c>
      <c r="U36" s="34">
        <v>19</v>
      </c>
      <c r="V36" s="34">
        <v>20</v>
      </c>
      <c r="W36" s="34">
        <v>21</v>
      </c>
      <c r="X36" s="34">
        <v>22</v>
      </c>
      <c r="Y36" s="34">
        <v>23</v>
      </c>
      <c r="Z36" s="34">
        <v>24</v>
      </c>
      <c r="AA36" s="34">
        <v>25</v>
      </c>
      <c r="AB36" s="34">
        <v>26</v>
      </c>
      <c r="AC36" s="34">
        <v>27</v>
      </c>
      <c r="AD36" s="34">
        <v>28</v>
      </c>
      <c r="AE36" s="34">
        <v>29</v>
      </c>
      <c r="AF36" s="34">
        <v>30</v>
      </c>
      <c r="AG36" s="34">
        <v>31</v>
      </c>
      <c r="AH36" s="34">
        <v>32</v>
      </c>
      <c r="AI36" s="34">
        <v>33</v>
      </c>
      <c r="AJ36" s="34">
        <v>34</v>
      </c>
      <c r="AK36" s="34">
        <v>35</v>
      </c>
      <c r="AL36" s="34">
        <v>36</v>
      </c>
      <c r="AM36" s="34">
        <v>37</v>
      </c>
      <c r="AN36" s="34">
        <v>38</v>
      </c>
      <c r="AO36" s="34">
        <v>39</v>
      </c>
    </row>
    <row r="37" spans="2:41">
      <c r="B37" s="419" t="s">
        <v>5156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1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418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</row>
    <row r="38" spans="2:41">
      <c r="B38" s="419" t="s">
        <v>5157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1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418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0</v>
      </c>
      <c r="AI38" s="34">
        <v>0</v>
      </c>
      <c r="AJ38" s="34">
        <v>0</v>
      </c>
      <c r="AK38" s="34">
        <v>0</v>
      </c>
      <c r="AL38" s="34">
        <v>0</v>
      </c>
      <c r="AM38" s="34">
        <v>0</v>
      </c>
      <c r="AN38" s="34">
        <v>0</v>
      </c>
      <c r="AO38" s="34">
        <v>0</v>
      </c>
    </row>
    <row r="39" spans="2:41">
      <c r="B39" s="417"/>
      <c r="R39" s="420"/>
      <c r="AC39" s="277"/>
    </row>
    <row r="40" spans="2:41">
      <c r="B40" s="417"/>
      <c r="R40" s="420"/>
      <c r="AC40" s="277"/>
    </row>
    <row r="41" spans="2:41">
      <c r="B41" s="417"/>
      <c r="C41" s="34">
        <v>1</v>
      </c>
      <c r="D41" s="34">
        <v>2</v>
      </c>
      <c r="E41" s="34">
        <v>3</v>
      </c>
      <c r="F41" s="34">
        <v>4</v>
      </c>
      <c r="G41" s="34">
        <v>5</v>
      </c>
      <c r="H41" s="34">
        <v>6</v>
      </c>
      <c r="I41" s="34">
        <v>7</v>
      </c>
      <c r="J41" s="34">
        <v>8</v>
      </c>
      <c r="K41" s="34">
        <v>9</v>
      </c>
      <c r="L41" s="34">
        <v>10</v>
      </c>
      <c r="M41" s="34">
        <v>11</v>
      </c>
      <c r="N41" s="34">
        <v>12</v>
      </c>
      <c r="O41" s="34">
        <v>13</v>
      </c>
      <c r="P41" s="34">
        <v>14</v>
      </c>
      <c r="Q41" s="34">
        <v>15</v>
      </c>
      <c r="R41" s="418">
        <v>16</v>
      </c>
      <c r="S41" s="34">
        <v>17</v>
      </c>
      <c r="T41" s="34">
        <v>18</v>
      </c>
      <c r="U41" s="34">
        <v>19</v>
      </c>
      <c r="V41" s="34">
        <v>20</v>
      </c>
      <c r="W41" s="34">
        <v>21</v>
      </c>
      <c r="X41" s="34">
        <v>22</v>
      </c>
      <c r="Y41" s="34">
        <v>23</v>
      </c>
      <c r="Z41" s="34">
        <v>24</v>
      </c>
      <c r="AA41" s="34">
        <v>25</v>
      </c>
      <c r="AB41" s="34">
        <v>26</v>
      </c>
      <c r="AC41" s="34">
        <v>27</v>
      </c>
      <c r="AD41" s="34">
        <v>28</v>
      </c>
      <c r="AE41" s="34">
        <v>29</v>
      </c>
      <c r="AF41" s="34">
        <v>30</v>
      </c>
      <c r="AG41" s="34">
        <v>31</v>
      </c>
      <c r="AH41" s="34">
        <v>32</v>
      </c>
      <c r="AI41" s="34">
        <v>33</v>
      </c>
      <c r="AJ41" s="34">
        <v>34</v>
      </c>
      <c r="AK41" s="34">
        <v>35</v>
      </c>
      <c r="AL41" s="34">
        <v>36</v>
      </c>
      <c r="AM41" s="34">
        <v>37</v>
      </c>
      <c r="AN41" s="34">
        <v>38</v>
      </c>
      <c r="AO41" s="34">
        <v>39</v>
      </c>
    </row>
    <row r="42" spans="2:41">
      <c r="B42" s="419" t="s">
        <v>5156</v>
      </c>
      <c r="C42" s="34">
        <f t="shared" ref="C42:C43" si="10">C37</f>
        <v>0</v>
      </c>
      <c r="D42" s="34">
        <f t="shared" ref="D42:AO42" si="11">C42+D37</f>
        <v>0</v>
      </c>
      <c r="E42" s="34">
        <f t="shared" si="11"/>
        <v>0</v>
      </c>
      <c r="F42" s="34">
        <f t="shared" si="11"/>
        <v>0</v>
      </c>
      <c r="G42" s="34">
        <f t="shared" si="11"/>
        <v>0</v>
      </c>
      <c r="H42" s="34">
        <f t="shared" si="11"/>
        <v>0</v>
      </c>
      <c r="I42" s="34">
        <f t="shared" si="11"/>
        <v>0</v>
      </c>
      <c r="J42" s="34">
        <f t="shared" si="11"/>
        <v>0</v>
      </c>
      <c r="K42" s="34">
        <f t="shared" si="11"/>
        <v>1</v>
      </c>
      <c r="L42" s="34">
        <f t="shared" si="11"/>
        <v>1</v>
      </c>
      <c r="M42" s="34">
        <f t="shared" si="11"/>
        <v>1</v>
      </c>
      <c r="N42" s="34">
        <f t="shared" si="11"/>
        <v>1</v>
      </c>
      <c r="O42" s="34">
        <f t="shared" si="11"/>
        <v>1</v>
      </c>
      <c r="P42" s="34">
        <f t="shared" si="11"/>
        <v>1</v>
      </c>
      <c r="Q42" s="34">
        <f t="shared" si="11"/>
        <v>1</v>
      </c>
      <c r="R42" s="418">
        <f t="shared" si="11"/>
        <v>1</v>
      </c>
      <c r="S42" s="418">
        <f t="shared" si="11"/>
        <v>1</v>
      </c>
      <c r="T42" s="418">
        <f t="shared" si="11"/>
        <v>1</v>
      </c>
      <c r="U42" s="418">
        <f t="shared" si="11"/>
        <v>1</v>
      </c>
      <c r="V42" s="418">
        <f t="shared" si="11"/>
        <v>1</v>
      </c>
      <c r="W42" s="418">
        <f t="shared" si="11"/>
        <v>1</v>
      </c>
      <c r="X42" s="418">
        <f t="shared" si="11"/>
        <v>1</v>
      </c>
      <c r="Y42" s="418">
        <f t="shared" si="11"/>
        <v>1</v>
      </c>
      <c r="Z42" s="418">
        <f t="shared" si="11"/>
        <v>1</v>
      </c>
      <c r="AA42" s="418">
        <f t="shared" si="11"/>
        <v>1</v>
      </c>
      <c r="AB42" s="418">
        <f t="shared" si="11"/>
        <v>1</v>
      </c>
      <c r="AC42" s="418">
        <f t="shared" si="11"/>
        <v>1</v>
      </c>
      <c r="AD42" s="418">
        <f t="shared" si="11"/>
        <v>1</v>
      </c>
      <c r="AE42" s="418">
        <f t="shared" si="11"/>
        <v>1</v>
      </c>
      <c r="AF42" s="418">
        <f t="shared" si="11"/>
        <v>1</v>
      </c>
      <c r="AG42" s="418">
        <f t="shared" si="11"/>
        <v>1</v>
      </c>
      <c r="AH42" s="418">
        <f t="shared" si="11"/>
        <v>1</v>
      </c>
      <c r="AI42" s="418">
        <f t="shared" si="11"/>
        <v>1</v>
      </c>
      <c r="AJ42" s="418">
        <f t="shared" si="11"/>
        <v>1</v>
      </c>
      <c r="AK42" s="418">
        <f t="shared" si="11"/>
        <v>1</v>
      </c>
      <c r="AL42" s="418">
        <f t="shared" si="11"/>
        <v>1</v>
      </c>
      <c r="AM42" s="418">
        <f t="shared" si="11"/>
        <v>1</v>
      </c>
      <c r="AN42" s="418">
        <f t="shared" si="11"/>
        <v>1</v>
      </c>
      <c r="AO42" s="418">
        <f t="shared" si="11"/>
        <v>1</v>
      </c>
    </row>
    <row r="43" spans="2:41">
      <c r="B43" s="419" t="s">
        <v>5157</v>
      </c>
      <c r="C43" s="34">
        <f t="shared" si="10"/>
        <v>0</v>
      </c>
      <c r="D43" s="34">
        <f t="shared" ref="D43:AO43" si="12">C43+D38</f>
        <v>0</v>
      </c>
      <c r="E43" s="34">
        <f t="shared" si="12"/>
        <v>0</v>
      </c>
      <c r="F43" s="34">
        <f t="shared" si="12"/>
        <v>0</v>
      </c>
      <c r="G43" s="34">
        <f t="shared" si="12"/>
        <v>0</v>
      </c>
      <c r="H43" s="34">
        <f t="shared" si="12"/>
        <v>0</v>
      </c>
      <c r="I43" s="34">
        <f t="shared" si="12"/>
        <v>0</v>
      </c>
      <c r="J43" s="34">
        <f t="shared" si="12"/>
        <v>0</v>
      </c>
      <c r="K43" s="34">
        <f t="shared" si="12"/>
        <v>1</v>
      </c>
      <c r="L43" s="34">
        <f t="shared" si="12"/>
        <v>1</v>
      </c>
      <c r="M43" s="34">
        <f t="shared" si="12"/>
        <v>1</v>
      </c>
      <c r="N43" s="34">
        <f t="shared" si="12"/>
        <v>1</v>
      </c>
      <c r="O43" s="34">
        <f t="shared" si="12"/>
        <v>1</v>
      </c>
      <c r="P43" s="34">
        <f t="shared" si="12"/>
        <v>1</v>
      </c>
      <c r="Q43" s="34">
        <f t="shared" si="12"/>
        <v>1</v>
      </c>
      <c r="R43" s="418">
        <f t="shared" si="12"/>
        <v>1</v>
      </c>
      <c r="S43" s="418">
        <f t="shared" si="12"/>
        <v>1</v>
      </c>
      <c r="T43" s="418">
        <f t="shared" si="12"/>
        <v>1</v>
      </c>
      <c r="U43" s="418">
        <f t="shared" si="12"/>
        <v>1</v>
      </c>
      <c r="V43" s="418">
        <f t="shared" si="12"/>
        <v>1</v>
      </c>
      <c r="W43" s="418">
        <f t="shared" si="12"/>
        <v>1</v>
      </c>
      <c r="X43" s="418">
        <f t="shared" si="12"/>
        <v>1</v>
      </c>
      <c r="Y43" s="418">
        <f t="shared" si="12"/>
        <v>1</v>
      </c>
      <c r="Z43" s="418">
        <f t="shared" si="12"/>
        <v>1</v>
      </c>
      <c r="AA43" s="418">
        <f t="shared" si="12"/>
        <v>1</v>
      </c>
      <c r="AB43" s="418">
        <f t="shared" si="12"/>
        <v>1</v>
      </c>
      <c r="AC43" s="418">
        <f t="shared" si="12"/>
        <v>1</v>
      </c>
      <c r="AD43" s="418">
        <f t="shared" si="12"/>
        <v>1</v>
      </c>
      <c r="AE43" s="418">
        <f t="shared" si="12"/>
        <v>1</v>
      </c>
      <c r="AF43" s="418">
        <f t="shared" si="12"/>
        <v>1</v>
      </c>
      <c r="AG43" s="418">
        <f t="shared" si="12"/>
        <v>1</v>
      </c>
      <c r="AH43" s="418">
        <f t="shared" si="12"/>
        <v>1</v>
      </c>
      <c r="AI43" s="418">
        <f t="shared" si="12"/>
        <v>1</v>
      </c>
      <c r="AJ43" s="418">
        <f t="shared" si="12"/>
        <v>1</v>
      </c>
      <c r="AK43" s="418">
        <f t="shared" si="12"/>
        <v>1</v>
      </c>
      <c r="AL43" s="418">
        <f t="shared" si="12"/>
        <v>1</v>
      </c>
      <c r="AM43" s="418">
        <f t="shared" si="12"/>
        <v>1</v>
      </c>
      <c r="AN43" s="418">
        <f t="shared" si="12"/>
        <v>1</v>
      </c>
      <c r="AO43" s="418">
        <f t="shared" si="12"/>
        <v>1</v>
      </c>
    </row>
    <row r="44" spans="2:41">
      <c r="B44" s="417"/>
      <c r="R44" s="420"/>
    </row>
    <row r="45" spans="2:41">
      <c r="B45" s="417"/>
      <c r="R45" s="420"/>
    </row>
    <row r="46" spans="2:41">
      <c r="B46" s="417"/>
      <c r="C46" s="34">
        <v>1</v>
      </c>
      <c r="D46" s="34">
        <v>2</v>
      </c>
      <c r="E46" s="34">
        <v>3</v>
      </c>
      <c r="F46" s="34">
        <v>4</v>
      </c>
      <c r="G46" s="34">
        <v>5</v>
      </c>
      <c r="H46" s="34">
        <v>6</v>
      </c>
      <c r="I46" s="34">
        <v>7</v>
      </c>
      <c r="J46" s="34">
        <v>8</v>
      </c>
      <c r="K46" s="34">
        <v>9</v>
      </c>
      <c r="L46" s="34">
        <v>10</v>
      </c>
      <c r="M46" s="34">
        <v>11</v>
      </c>
      <c r="N46" s="34">
        <v>12</v>
      </c>
      <c r="O46" s="34">
        <v>13</v>
      </c>
      <c r="P46" s="34">
        <v>14</v>
      </c>
      <c r="Q46" s="34">
        <v>15</v>
      </c>
      <c r="R46" s="418">
        <v>16</v>
      </c>
      <c r="S46" s="34">
        <v>17</v>
      </c>
      <c r="T46" s="34">
        <v>18</v>
      </c>
      <c r="U46" s="34">
        <v>19</v>
      </c>
      <c r="V46" s="34">
        <v>20</v>
      </c>
      <c r="W46" s="34">
        <v>21</v>
      </c>
      <c r="X46" s="34">
        <v>22</v>
      </c>
      <c r="Y46" s="34">
        <v>23</v>
      </c>
      <c r="Z46" s="34">
        <v>24</v>
      </c>
      <c r="AA46" s="34">
        <v>25</v>
      </c>
      <c r="AB46" s="34">
        <v>26</v>
      </c>
      <c r="AC46" s="34">
        <v>27</v>
      </c>
      <c r="AD46" s="34">
        <v>28</v>
      </c>
      <c r="AE46" s="34">
        <v>29</v>
      </c>
      <c r="AF46" s="34">
        <v>30</v>
      </c>
      <c r="AG46" s="34">
        <v>31</v>
      </c>
      <c r="AH46" s="34">
        <v>32</v>
      </c>
      <c r="AI46" s="34">
        <v>33</v>
      </c>
      <c r="AJ46" s="34">
        <v>34</v>
      </c>
      <c r="AK46" s="34">
        <v>35</v>
      </c>
      <c r="AL46" s="34">
        <v>36</v>
      </c>
      <c r="AM46" s="34">
        <v>37</v>
      </c>
      <c r="AN46" s="34">
        <v>38</v>
      </c>
      <c r="AO46" s="34">
        <v>39</v>
      </c>
    </row>
    <row r="47" spans="2:41">
      <c r="B47" s="421" t="s">
        <v>5156</v>
      </c>
      <c r="C47" s="98">
        <f t="shared" ref="C47:AO47" si="13">C42/105</f>
        <v>0</v>
      </c>
      <c r="D47" s="98">
        <f t="shared" si="13"/>
        <v>0</v>
      </c>
      <c r="E47" s="98">
        <f t="shared" si="13"/>
        <v>0</v>
      </c>
      <c r="F47" s="98">
        <f t="shared" si="13"/>
        <v>0</v>
      </c>
      <c r="G47" s="98">
        <f t="shared" si="13"/>
        <v>0</v>
      </c>
      <c r="H47" s="98">
        <f t="shared" si="13"/>
        <v>0</v>
      </c>
      <c r="I47" s="98">
        <f t="shared" si="13"/>
        <v>0</v>
      </c>
      <c r="J47" s="98">
        <f t="shared" si="13"/>
        <v>0</v>
      </c>
      <c r="K47" s="98">
        <f t="shared" si="13"/>
        <v>9.5238095238095247E-3</v>
      </c>
      <c r="L47" s="98">
        <f t="shared" si="13"/>
        <v>9.5238095238095247E-3</v>
      </c>
      <c r="M47" s="98">
        <f t="shared" si="13"/>
        <v>9.5238095238095247E-3</v>
      </c>
      <c r="N47" s="98">
        <f t="shared" si="13"/>
        <v>9.5238095238095247E-3</v>
      </c>
      <c r="O47" s="98">
        <f t="shared" si="13"/>
        <v>9.5238095238095247E-3</v>
      </c>
      <c r="P47" s="98">
        <f t="shared" si="13"/>
        <v>9.5238095238095247E-3</v>
      </c>
      <c r="Q47" s="98">
        <f t="shared" si="13"/>
        <v>9.5238095238095247E-3</v>
      </c>
      <c r="R47" s="98">
        <f t="shared" si="13"/>
        <v>9.5238095238095247E-3</v>
      </c>
      <c r="S47" s="98">
        <f t="shared" si="13"/>
        <v>9.5238095238095247E-3</v>
      </c>
      <c r="T47" s="98">
        <f t="shared" si="13"/>
        <v>9.5238095238095247E-3</v>
      </c>
      <c r="U47" s="98">
        <f t="shared" si="13"/>
        <v>9.5238095238095247E-3</v>
      </c>
      <c r="V47" s="98">
        <f t="shared" si="13"/>
        <v>9.5238095238095247E-3</v>
      </c>
      <c r="W47" s="98">
        <f t="shared" si="13"/>
        <v>9.5238095238095247E-3</v>
      </c>
      <c r="X47" s="98">
        <f t="shared" si="13"/>
        <v>9.5238095238095247E-3</v>
      </c>
      <c r="Y47" s="98">
        <f t="shared" si="13"/>
        <v>9.5238095238095247E-3</v>
      </c>
      <c r="Z47" s="98">
        <f t="shared" si="13"/>
        <v>9.5238095238095247E-3</v>
      </c>
      <c r="AA47" s="98">
        <f t="shared" si="13"/>
        <v>9.5238095238095247E-3</v>
      </c>
      <c r="AB47" s="98">
        <f t="shared" si="13"/>
        <v>9.5238095238095247E-3</v>
      </c>
      <c r="AC47" s="98">
        <f t="shared" si="13"/>
        <v>9.5238095238095247E-3</v>
      </c>
      <c r="AD47" s="98">
        <f t="shared" si="13"/>
        <v>9.5238095238095247E-3</v>
      </c>
      <c r="AE47" s="98">
        <f t="shared" si="13"/>
        <v>9.5238095238095247E-3</v>
      </c>
      <c r="AF47" s="98">
        <f t="shared" si="13"/>
        <v>9.5238095238095247E-3</v>
      </c>
      <c r="AG47" s="98">
        <f t="shared" si="13"/>
        <v>9.5238095238095247E-3</v>
      </c>
      <c r="AH47" s="98">
        <f t="shared" si="13"/>
        <v>9.5238095238095247E-3</v>
      </c>
      <c r="AI47" s="98">
        <f t="shared" si="13"/>
        <v>9.5238095238095247E-3</v>
      </c>
      <c r="AJ47" s="98">
        <f t="shared" si="13"/>
        <v>9.5238095238095247E-3</v>
      </c>
      <c r="AK47" s="98">
        <f t="shared" si="13"/>
        <v>9.5238095238095247E-3</v>
      </c>
      <c r="AL47" s="98">
        <f t="shared" si="13"/>
        <v>9.5238095238095247E-3</v>
      </c>
      <c r="AM47" s="98">
        <f t="shared" si="13"/>
        <v>9.5238095238095247E-3</v>
      </c>
      <c r="AN47" s="98">
        <f t="shared" si="13"/>
        <v>9.5238095238095247E-3</v>
      </c>
      <c r="AO47" s="98">
        <f t="shared" si="13"/>
        <v>9.5238095238095247E-3</v>
      </c>
    </row>
    <row r="48" spans="2:41">
      <c r="B48" s="423" t="s">
        <v>5157</v>
      </c>
      <c r="C48" s="424">
        <f t="shared" ref="C48:AO48" si="14">C43/105</f>
        <v>0</v>
      </c>
      <c r="D48" s="424">
        <f t="shared" si="14"/>
        <v>0</v>
      </c>
      <c r="E48" s="424">
        <f t="shared" si="14"/>
        <v>0</v>
      </c>
      <c r="F48" s="424">
        <f t="shared" si="14"/>
        <v>0</v>
      </c>
      <c r="G48" s="424">
        <f t="shared" si="14"/>
        <v>0</v>
      </c>
      <c r="H48" s="424">
        <f t="shared" si="14"/>
        <v>0</v>
      </c>
      <c r="I48" s="424">
        <f t="shared" si="14"/>
        <v>0</v>
      </c>
      <c r="J48" s="424">
        <f t="shared" si="14"/>
        <v>0</v>
      </c>
      <c r="K48" s="424">
        <f t="shared" si="14"/>
        <v>9.5238095238095247E-3</v>
      </c>
      <c r="L48" s="424">
        <f t="shared" si="14"/>
        <v>9.5238095238095247E-3</v>
      </c>
      <c r="M48" s="424">
        <f t="shared" si="14"/>
        <v>9.5238095238095247E-3</v>
      </c>
      <c r="N48" s="424">
        <f t="shared" si="14"/>
        <v>9.5238095238095247E-3</v>
      </c>
      <c r="O48" s="424">
        <f t="shared" si="14"/>
        <v>9.5238095238095247E-3</v>
      </c>
      <c r="P48" s="424">
        <f t="shared" si="14"/>
        <v>9.5238095238095247E-3</v>
      </c>
      <c r="Q48" s="424">
        <f t="shared" si="14"/>
        <v>9.5238095238095247E-3</v>
      </c>
      <c r="R48" s="424">
        <f t="shared" si="14"/>
        <v>9.5238095238095247E-3</v>
      </c>
      <c r="S48" s="424">
        <f t="shared" si="14"/>
        <v>9.5238095238095247E-3</v>
      </c>
      <c r="T48" s="424">
        <f t="shared" si="14"/>
        <v>9.5238095238095247E-3</v>
      </c>
      <c r="U48" s="424">
        <f t="shared" si="14"/>
        <v>9.5238095238095247E-3</v>
      </c>
      <c r="V48" s="424">
        <f t="shared" si="14"/>
        <v>9.5238095238095247E-3</v>
      </c>
      <c r="W48" s="424">
        <f t="shared" si="14"/>
        <v>9.5238095238095247E-3</v>
      </c>
      <c r="X48" s="424">
        <f t="shared" si="14"/>
        <v>9.5238095238095247E-3</v>
      </c>
      <c r="Y48" s="424">
        <f t="shared" si="14"/>
        <v>9.5238095238095247E-3</v>
      </c>
      <c r="Z48" s="424">
        <f t="shared" si="14"/>
        <v>9.5238095238095247E-3</v>
      </c>
      <c r="AA48" s="424">
        <f t="shared" si="14"/>
        <v>9.5238095238095247E-3</v>
      </c>
      <c r="AB48" s="424">
        <f t="shared" si="14"/>
        <v>9.5238095238095247E-3</v>
      </c>
      <c r="AC48" s="424">
        <f t="shared" si="14"/>
        <v>9.5238095238095247E-3</v>
      </c>
      <c r="AD48" s="424">
        <f t="shared" si="14"/>
        <v>9.5238095238095247E-3</v>
      </c>
      <c r="AE48" s="424">
        <f t="shared" si="14"/>
        <v>9.5238095238095247E-3</v>
      </c>
      <c r="AF48" s="424">
        <f t="shared" si="14"/>
        <v>9.5238095238095247E-3</v>
      </c>
      <c r="AG48" s="424">
        <f t="shared" si="14"/>
        <v>9.5238095238095247E-3</v>
      </c>
      <c r="AH48" s="424">
        <f t="shared" si="14"/>
        <v>9.5238095238095247E-3</v>
      </c>
      <c r="AI48" s="424">
        <f t="shared" si="14"/>
        <v>9.5238095238095247E-3</v>
      </c>
      <c r="AJ48" s="424">
        <f t="shared" si="14"/>
        <v>9.5238095238095247E-3</v>
      </c>
      <c r="AK48" s="424">
        <f t="shared" si="14"/>
        <v>9.5238095238095247E-3</v>
      </c>
      <c r="AL48" s="424">
        <f t="shared" si="14"/>
        <v>9.5238095238095247E-3</v>
      </c>
      <c r="AM48" s="424">
        <f t="shared" si="14"/>
        <v>9.5238095238095247E-3</v>
      </c>
      <c r="AN48" s="424">
        <f t="shared" si="14"/>
        <v>9.5238095238095247E-3</v>
      </c>
      <c r="AO48" s="424">
        <f t="shared" si="14"/>
        <v>9.5238095238095247E-3</v>
      </c>
    </row>
    <row r="51" spans="2:41">
      <c r="B51" s="414" t="s">
        <v>651</v>
      </c>
      <c r="C51" s="415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6"/>
    </row>
    <row r="52" spans="2:41">
      <c r="B52" s="417"/>
      <c r="C52" s="34">
        <v>1</v>
      </c>
      <c r="D52" s="34">
        <v>2</v>
      </c>
      <c r="E52" s="34">
        <v>3</v>
      </c>
      <c r="F52" s="34">
        <v>4</v>
      </c>
      <c r="G52" s="34">
        <v>5</v>
      </c>
      <c r="H52" s="34">
        <v>6</v>
      </c>
      <c r="I52" s="34">
        <v>7</v>
      </c>
      <c r="J52" s="34">
        <v>8</v>
      </c>
      <c r="K52" s="34">
        <v>9</v>
      </c>
      <c r="L52" s="34">
        <v>10</v>
      </c>
      <c r="M52" s="34">
        <v>11</v>
      </c>
      <c r="N52" s="34">
        <v>12</v>
      </c>
      <c r="O52" s="34">
        <v>13</v>
      </c>
      <c r="P52" s="34">
        <v>14</v>
      </c>
      <c r="Q52" s="34">
        <v>15</v>
      </c>
      <c r="R52" s="418">
        <v>16</v>
      </c>
      <c r="S52" s="34">
        <v>17</v>
      </c>
      <c r="T52" s="34">
        <v>18</v>
      </c>
      <c r="U52" s="34">
        <v>19</v>
      </c>
      <c r="V52" s="34">
        <v>20</v>
      </c>
      <c r="W52" s="34">
        <v>21</v>
      </c>
      <c r="X52" s="34">
        <v>22</v>
      </c>
      <c r="Y52" s="34">
        <v>23</v>
      </c>
      <c r="Z52" s="34">
        <v>24</v>
      </c>
      <c r="AA52" s="34">
        <v>25</v>
      </c>
      <c r="AB52" s="34">
        <v>26</v>
      </c>
      <c r="AC52" s="34">
        <v>27</v>
      </c>
      <c r="AD52" s="34">
        <v>28</v>
      </c>
      <c r="AE52" s="34">
        <v>29</v>
      </c>
      <c r="AF52" s="34">
        <v>30</v>
      </c>
      <c r="AG52" s="34">
        <v>31</v>
      </c>
      <c r="AH52" s="34">
        <v>32</v>
      </c>
      <c r="AI52" s="34">
        <v>33</v>
      </c>
      <c r="AJ52" s="34">
        <v>34</v>
      </c>
      <c r="AK52" s="34">
        <v>35</v>
      </c>
      <c r="AL52" s="34">
        <v>36</v>
      </c>
      <c r="AM52" s="34">
        <v>37</v>
      </c>
      <c r="AN52" s="34">
        <v>38</v>
      </c>
      <c r="AO52" s="34">
        <v>39</v>
      </c>
    </row>
    <row r="53" spans="2:41">
      <c r="B53" s="419" t="s">
        <v>5156</v>
      </c>
      <c r="C53" s="34">
        <f t="shared" ref="C53:AO53" si="15">C5+C21+C37</f>
        <v>1</v>
      </c>
      <c r="D53" s="34">
        <f t="shared" si="15"/>
        <v>2</v>
      </c>
      <c r="E53" s="34">
        <f t="shared" si="15"/>
        <v>1</v>
      </c>
      <c r="F53" s="34">
        <f t="shared" si="15"/>
        <v>5</v>
      </c>
      <c r="G53" s="34">
        <f t="shared" si="15"/>
        <v>1</v>
      </c>
      <c r="H53" s="34">
        <f t="shared" si="15"/>
        <v>3</v>
      </c>
      <c r="I53" s="34">
        <f t="shared" si="15"/>
        <v>3</v>
      </c>
      <c r="J53" s="34">
        <f t="shared" si="15"/>
        <v>8</v>
      </c>
      <c r="K53" s="34">
        <f t="shared" si="15"/>
        <v>3</v>
      </c>
      <c r="L53" s="34">
        <f t="shared" si="15"/>
        <v>0</v>
      </c>
      <c r="M53" s="34">
        <f t="shared" si="15"/>
        <v>0</v>
      </c>
      <c r="N53" s="34">
        <f t="shared" si="15"/>
        <v>0</v>
      </c>
      <c r="O53" s="34">
        <f t="shared" si="15"/>
        <v>4</v>
      </c>
      <c r="P53" s="34">
        <f t="shared" si="15"/>
        <v>0</v>
      </c>
      <c r="Q53" s="34">
        <f t="shared" si="15"/>
        <v>0</v>
      </c>
      <c r="R53" s="418">
        <f t="shared" si="15"/>
        <v>1</v>
      </c>
      <c r="S53" s="418">
        <f t="shared" si="15"/>
        <v>0</v>
      </c>
      <c r="T53" s="418">
        <f t="shared" si="15"/>
        <v>2</v>
      </c>
      <c r="U53" s="418">
        <f t="shared" si="15"/>
        <v>1</v>
      </c>
      <c r="V53" s="418">
        <f t="shared" si="15"/>
        <v>1</v>
      </c>
      <c r="W53" s="418">
        <f t="shared" si="15"/>
        <v>1</v>
      </c>
      <c r="X53" s="418">
        <f t="shared" si="15"/>
        <v>1</v>
      </c>
      <c r="Y53" s="418">
        <f t="shared" si="15"/>
        <v>3</v>
      </c>
      <c r="Z53" s="418">
        <f t="shared" si="15"/>
        <v>1</v>
      </c>
      <c r="AA53" s="418">
        <f t="shared" si="15"/>
        <v>2</v>
      </c>
      <c r="AB53" s="418">
        <f t="shared" si="15"/>
        <v>1</v>
      </c>
      <c r="AC53" s="418">
        <f t="shared" si="15"/>
        <v>1</v>
      </c>
      <c r="AD53" s="418">
        <f t="shared" si="15"/>
        <v>0</v>
      </c>
      <c r="AE53" s="418">
        <f t="shared" si="15"/>
        <v>0</v>
      </c>
      <c r="AF53" s="418">
        <f t="shared" si="15"/>
        <v>2</v>
      </c>
      <c r="AG53" s="418">
        <f t="shared" si="15"/>
        <v>1</v>
      </c>
      <c r="AH53" s="418">
        <f t="shared" si="15"/>
        <v>0</v>
      </c>
      <c r="AI53" s="418">
        <f t="shared" si="15"/>
        <v>0</v>
      </c>
      <c r="AJ53" s="418">
        <f t="shared" si="15"/>
        <v>0</v>
      </c>
      <c r="AK53" s="418">
        <f t="shared" si="15"/>
        <v>0</v>
      </c>
      <c r="AL53" s="418">
        <f t="shared" si="15"/>
        <v>0</v>
      </c>
      <c r="AM53" s="418">
        <f t="shared" si="15"/>
        <v>0</v>
      </c>
      <c r="AN53" s="418">
        <f t="shared" si="15"/>
        <v>1</v>
      </c>
      <c r="AO53" s="418">
        <f t="shared" si="15"/>
        <v>0</v>
      </c>
    </row>
    <row r="54" spans="2:41">
      <c r="B54" s="419" t="s">
        <v>5157</v>
      </c>
      <c r="C54" s="34">
        <f t="shared" ref="C54:AO54" si="16">C6+C22+C38</f>
        <v>1</v>
      </c>
      <c r="D54" s="34">
        <f t="shared" si="16"/>
        <v>2</v>
      </c>
      <c r="E54" s="34">
        <f t="shared" si="16"/>
        <v>1</v>
      </c>
      <c r="F54" s="34">
        <f t="shared" si="16"/>
        <v>5</v>
      </c>
      <c r="G54" s="34">
        <f t="shared" si="16"/>
        <v>1</v>
      </c>
      <c r="H54" s="34">
        <f t="shared" si="16"/>
        <v>3</v>
      </c>
      <c r="I54" s="34">
        <f t="shared" si="16"/>
        <v>3</v>
      </c>
      <c r="J54" s="34">
        <f t="shared" si="16"/>
        <v>8</v>
      </c>
      <c r="K54" s="34">
        <f t="shared" si="16"/>
        <v>3</v>
      </c>
      <c r="L54" s="34">
        <f t="shared" si="16"/>
        <v>0</v>
      </c>
      <c r="M54" s="34">
        <f t="shared" si="16"/>
        <v>0</v>
      </c>
      <c r="N54" s="34">
        <f t="shared" si="16"/>
        <v>0</v>
      </c>
      <c r="O54" s="34">
        <f t="shared" si="16"/>
        <v>4</v>
      </c>
      <c r="P54" s="34">
        <f t="shared" si="16"/>
        <v>0</v>
      </c>
      <c r="Q54" s="34">
        <f t="shared" si="16"/>
        <v>0</v>
      </c>
      <c r="R54" s="418">
        <f t="shared" si="16"/>
        <v>1</v>
      </c>
      <c r="S54" s="418">
        <f t="shared" si="16"/>
        <v>0</v>
      </c>
      <c r="T54" s="418">
        <f t="shared" si="16"/>
        <v>2</v>
      </c>
      <c r="U54" s="418">
        <f t="shared" si="16"/>
        <v>1</v>
      </c>
      <c r="V54" s="418">
        <f t="shared" si="16"/>
        <v>1</v>
      </c>
      <c r="W54" s="418">
        <f t="shared" si="16"/>
        <v>1</v>
      </c>
      <c r="X54" s="418">
        <f t="shared" si="16"/>
        <v>1</v>
      </c>
      <c r="Y54" s="418">
        <f t="shared" si="16"/>
        <v>3</v>
      </c>
      <c r="Z54" s="418">
        <f t="shared" si="16"/>
        <v>1</v>
      </c>
      <c r="AA54" s="418">
        <f t="shared" si="16"/>
        <v>2</v>
      </c>
      <c r="AB54" s="418">
        <f t="shared" si="16"/>
        <v>1</v>
      </c>
      <c r="AC54" s="418">
        <f t="shared" si="16"/>
        <v>1</v>
      </c>
      <c r="AD54" s="418">
        <f t="shared" si="16"/>
        <v>0</v>
      </c>
      <c r="AE54" s="418">
        <f t="shared" si="16"/>
        <v>0</v>
      </c>
      <c r="AF54" s="418">
        <f t="shared" si="16"/>
        <v>2</v>
      </c>
      <c r="AG54" s="418">
        <f t="shared" si="16"/>
        <v>1</v>
      </c>
      <c r="AH54" s="418">
        <f t="shared" si="16"/>
        <v>0</v>
      </c>
      <c r="AI54" s="418">
        <f t="shared" si="16"/>
        <v>0</v>
      </c>
      <c r="AJ54" s="418">
        <f t="shared" si="16"/>
        <v>0</v>
      </c>
      <c r="AK54" s="418">
        <f t="shared" si="16"/>
        <v>0</v>
      </c>
      <c r="AL54" s="418">
        <f t="shared" si="16"/>
        <v>0</v>
      </c>
      <c r="AM54" s="418">
        <f t="shared" si="16"/>
        <v>0</v>
      </c>
      <c r="AN54" s="418">
        <f t="shared" si="16"/>
        <v>1</v>
      </c>
      <c r="AO54" s="418">
        <f t="shared" si="16"/>
        <v>0</v>
      </c>
    </row>
    <row r="55" spans="2:41">
      <c r="B55" s="417"/>
      <c r="R55" s="420"/>
      <c r="AC55" s="277"/>
    </row>
    <row r="56" spans="2:41">
      <c r="B56" s="417"/>
      <c r="R56" s="420"/>
      <c r="AC56" s="277"/>
    </row>
    <row r="57" spans="2:41">
      <c r="B57" s="417"/>
      <c r="C57" s="34">
        <v>1</v>
      </c>
      <c r="D57" s="34">
        <v>2</v>
      </c>
      <c r="E57" s="34">
        <v>3</v>
      </c>
      <c r="F57" s="34">
        <v>4</v>
      </c>
      <c r="G57" s="34">
        <v>5</v>
      </c>
      <c r="H57" s="34">
        <v>6</v>
      </c>
      <c r="I57" s="34">
        <v>7</v>
      </c>
      <c r="J57" s="34">
        <v>8</v>
      </c>
      <c r="K57" s="34">
        <v>9</v>
      </c>
      <c r="L57" s="34">
        <v>10</v>
      </c>
      <c r="M57" s="34">
        <v>11</v>
      </c>
      <c r="N57" s="34">
        <v>12</v>
      </c>
      <c r="O57" s="34">
        <v>13</v>
      </c>
      <c r="P57" s="34">
        <v>14</v>
      </c>
      <c r="Q57" s="34">
        <v>15</v>
      </c>
      <c r="R57" s="418">
        <v>16</v>
      </c>
      <c r="S57" s="34">
        <v>17</v>
      </c>
      <c r="T57" s="34">
        <v>18</v>
      </c>
      <c r="U57" s="34">
        <v>19</v>
      </c>
      <c r="V57" s="34">
        <v>20</v>
      </c>
      <c r="W57" s="34">
        <v>21</v>
      </c>
      <c r="X57" s="34">
        <v>22</v>
      </c>
      <c r="Y57" s="34">
        <v>23</v>
      </c>
      <c r="Z57" s="34">
        <v>24</v>
      </c>
      <c r="AA57" s="34">
        <v>25</v>
      </c>
      <c r="AB57" s="34">
        <v>26</v>
      </c>
      <c r="AC57" s="34">
        <v>27</v>
      </c>
      <c r="AD57" s="34">
        <v>28</v>
      </c>
      <c r="AE57" s="34">
        <v>29</v>
      </c>
      <c r="AF57" s="34">
        <v>30</v>
      </c>
      <c r="AG57" s="34">
        <v>31</v>
      </c>
      <c r="AH57" s="34">
        <v>32</v>
      </c>
      <c r="AI57" s="34">
        <v>33</v>
      </c>
      <c r="AJ57" s="34">
        <v>34</v>
      </c>
      <c r="AK57" s="34">
        <v>35</v>
      </c>
      <c r="AL57" s="34">
        <v>36</v>
      </c>
      <c r="AM57" s="34">
        <v>37</v>
      </c>
      <c r="AN57" s="34">
        <v>38</v>
      </c>
      <c r="AO57" s="34">
        <v>39</v>
      </c>
    </row>
    <row r="58" spans="2:41">
      <c r="B58" s="419" t="s">
        <v>5156</v>
      </c>
      <c r="C58" s="34">
        <f t="shared" ref="C58:C59" si="17">C53</f>
        <v>1</v>
      </c>
      <c r="D58" s="34">
        <f t="shared" ref="D58:AO58" si="18">C58+D53</f>
        <v>3</v>
      </c>
      <c r="E58" s="34">
        <f t="shared" si="18"/>
        <v>4</v>
      </c>
      <c r="F58" s="34">
        <f t="shared" si="18"/>
        <v>9</v>
      </c>
      <c r="G58" s="34">
        <f t="shared" si="18"/>
        <v>10</v>
      </c>
      <c r="H58" s="34">
        <f t="shared" si="18"/>
        <v>13</v>
      </c>
      <c r="I58" s="34">
        <f t="shared" si="18"/>
        <v>16</v>
      </c>
      <c r="J58" s="34">
        <f t="shared" si="18"/>
        <v>24</v>
      </c>
      <c r="K58" s="34">
        <f t="shared" si="18"/>
        <v>27</v>
      </c>
      <c r="L58" s="34">
        <f t="shared" si="18"/>
        <v>27</v>
      </c>
      <c r="M58" s="34">
        <f t="shared" si="18"/>
        <v>27</v>
      </c>
      <c r="N58" s="34">
        <f t="shared" si="18"/>
        <v>27</v>
      </c>
      <c r="O58" s="34">
        <f t="shared" si="18"/>
        <v>31</v>
      </c>
      <c r="P58" s="34">
        <f t="shared" si="18"/>
        <v>31</v>
      </c>
      <c r="Q58" s="34">
        <f t="shared" si="18"/>
        <v>31</v>
      </c>
      <c r="R58" s="418">
        <f t="shared" si="18"/>
        <v>32</v>
      </c>
      <c r="S58" s="418">
        <f t="shared" si="18"/>
        <v>32</v>
      </c>
      <c r="T58" s="418">
        <f t="shared" si="18"/>
        <v>34</v>
      </c>
      <c r="U58" s="418">
        <f t="shared" si="18"/>
        <v>35</v>
      </c>
      <c r="V58" s="418">
        <f t="shared" si="18"/>
        <v>36</v>
      </c>
      <c r="W58" s="418">
        <f t="shared" si="18"/>
        <v>37</v>
      </c>
      <c r="X58" s="418">
        <f t="shared" si="18"/>
        <v>38</v>
      </c>
      <c r="Y58" s="418">
        <f t="shared" si="18"/>
        <v>41</v>
      </c>
      <c r="Z58" s="418">
        <f t="shared" si="18"/>
        <v>42</v>
      </c>
      <c r="AA58" s="418">
        <f t="shared" si="18"/>
        <v>44</v>
      </c>
      <c r="AB58" s="418">
        <f t="shared" si="18"/>
        <v>45</v>
      </c>
      <c r="AC58" s="418">
        <f t="shared" si="18"/>
        <v>46</v>
      </c>
      <c r="AD58" s="418">
        <f t="shared" si="18"/>
        <v>46</v>
      </c>
      <c r="AE58" s="418">
        <f t="shared" si="18"/>
        <v>46</v>
      </c>
      <c r="AF58" s="418">
        <f t="shared" si="18"/>
        <v>48</v>
      </c>
      <c r="AG58" s="418">
        <f t="shared" si="18"/>
        <v>49</v>
      </c>
      <c r="AH58" s="418">
        <f t="shared" si="18"/>
        <v>49</v>
      </c>
      <c r="AI58" s="418">
        <f t="shared" si="18"/>
        <v>49</v>
      </c>
      <c r="AJ58" s="418">
        <f t="shared" si="18"/>
        <v>49</v>
      </c>
      <c r="AK58" s="418">
        <f t="shared" si="18"/>
        <v>49</v>
      </c>
      <c r="AL58" s="418">
        <f t="shared" si="18"/>
        <v>49</v>
      </c>
      <c r="AM58" s="418">
        <f t="shared" si="18"/>
        <v>49</v>
      </c>
      <c r="AN58" s="418">
        <f t="shared" si="18"/>
        <v>50</v>
      </c>
      <c r="AO58" s="418">
        <f t="shared" si="18"/>
        <v>50</v>
      </c>
    </row>
    <row r="59" spans="2:41">
      <c r="B59" s="419" t="s">
        <v>5157</v>
      </c>
      <c r="C59" s="34">
        <f t="shared" si="17"/>
        <v>1</v>
      </c>
      <c r="D59" s="34">
        <f t="shared" ref="D59:AO59" si="19">C59+D54</f>
        <v>3</v>
      </c>
      <c r="E59" s="34">
        <f t="shared" si="19"/>
        <v>4</v>
      </c>
      <c r="F59" s="34">
        <f t="shared" si="19"/>
        <v>9</v>
      </c>
      <c r="G59" s="34">
        <f t="shared" si="19"/>
        <v>10</v>
      </c>
      <c r="H59" s="34">
        <f t="shared" si="19"/>
        <v>13</v>
      </c>
      <c r="I59" s="34">
        <f t="shared" si="19"/>
        <v>16</v>
      </c>
      <c r="J59" s="34">
        <f t="shared" si="19"/>
        <v>24</v>
      </c>
      <c r="K59" s="34">
        <f t="shared" si="19"/>
        <v>27</v>
      </c>
      <c r="L59" s="34">
        <f t="shared" si="19"/>
        <v>27</v>
      </c>
      <c r="M59" s="34">
        <f t="shared" si="19"/>
        <v>27</v>
      </c>
      <c r="N59" s="34">
        <f t="shared" si="19"/>
        <v>27</v>
      </c>
      <c r="O59" s="34">
        <f t="shared" si="19"/>
        <v>31</v>
      </c>
      <c r="P59" s="34">
        <f t="shared" si="19"/>
        <v>31</v>
      </c>
      <c r="Q59" s="34">
        <f t="shared" si="19"/>
        <v>31</v>
      </c>
      <c r="R59" s="418">
        <f t="shared" si="19"/>
        <v>32</v>
      </c>
      <c r="S59" s="418">
        <f t="shared" si="19"/>
        <v>32</v>
      </c>
      <c r="T59" s="418">
        <f t="shared" si="19"/>
        <v>34</v>
      </c>
      <c r="U59" s="418">
        <f t="shared" si="19"/>
        <v>35</v>
      </c>
      <c r="V59" s="418">
        <f t="shared" si="19"/>
        <v>36</v>
      </c>
      <c r="W59" s="418">
        <f t="shared" si="19"/>
        <v>37</v>
      </c>
      <c r="X59" s="418">
        <f t="shared" si="19"/>
        <v>38</v>
      </c>
      <c r="Y59" s="418">
        <f t="shared" si="19"/>
        <v>41</v>
      </c>
      <c r="Z59" s="418">
        <f t="shared" si="19"/>
        <v>42</v>
      </c>
      <c r="AA59" s="418">
        <f t="shared" si="19"/>
        <v>44</v>
      </c>
      <c r="AB59" s="418">
        <f t="shared" si="19"/>
        <v>45</v>
      </c>
      <c r="AC59" s="418">
        <f t="shared" si="19"/>
        <v>46</v>
      </c>
      <c r="AD59" s="418">
        <f t="shared" si="19"/>
        <v>46</v>
      </c>
      <c r="AE59" s="418">
        <f t="shared" si="19"/>
        <v>46</v>
      </c>
      <c r="AF59" s="418">
        <f t="shared" si="19"/>
        <v>48</v>
      </c>
      <c r="AG59" s="418">
        <f t="shared" si="19"/>
        <v>49</v>
      </c>
      <c r="AH59" s="418">
        <f t="shared" si="19"/>
        <v>49</v>
      </c>
      <c r="AI59" s="418">
        <f t="shared" si="19"/>
        <v>49</v>
      </c>
      <c r="AJ59" s="418">
        <f t="shared" si="19"/>
        <v>49</v>
      </c>
      <c r="AK59" s="418">
        <f t="shared" si="19"/>
        <v>49</v>
      </c>
      <c r="AL59" s="418">
        <f t="shared" si="19"/>
        <v>49</v>
      </c>
      <c r="AM59" s="418">
        <f t="shared" si="19"/>
        <v>49</v>
      </c>
      <c r="AN59" s="418">
        <f t="shared" si="19"/>
        <v>50</v>
      </c>
      <c r="AO59" s="418">
        <f t="shared" si="19"/>
        <v>50</v>
      </c>
    </row>
    <row r="60" spans="2:41">
      <c r="B60" s="417"/>
      <c r="R60" s="420"/>
    </row>
    <row r="61" spans="2:41">
      <c r="B61" s="417"/>
      <c r="R61" s="420"/>
    </row>
    <row r="62" spans="2:41">
      <c r="B62" s="417"/>
      <c r="C62" s="34">
        <v>1</v>
      </c>
      <c r="D62" s="34">
        <v>2</v>
      </c>
      <c r="E62" s="34">
        <v>3</v>
      </c>
      <c r="F62" s="34">
        <v>4</v>
      </c>
      <c r="G62" s="34">
        <v>5</v>
      </c>
      <c r="H62" s="34">
        <v>6</v>
      </c>
      <c r="I62" s="34">
        <v>7</v>
      </c>
      <c r="J62" s="34">
        <v>8</v>
      </c>
      <c r="K62" s="34">
        <v>9</v>
      </c>
      <c r="L62" s="34">
        <v>10</v>
      </c>
      <c r="M62" s="34">
        <v>11</v>
      </c>
      <c r="N62" s="34">
        <v>12</v>
      </c>
      <c r="O62" s="34">
        <v>13</v>
      </c>
      <c r="P62" s="34">
        <v>14</v>
      </c>
      <c r="Q62" s="34">
        <v>15</v>
      </c>
      <c r="R62" s="418">
        <v>16</v>
      </c>
      <c r="S62" s="34">
        <v>17</v>
      </c>
      <c r="T62" s="34">
        <v>18</v>
      </c>
      <c r="U62" s="34">
        <v>19</v>
      </c>
      <c r="V62" s="34">
        <v>20</v>
      </c>
      <c r="W62" s="34">
        <v>21</v>
      </c>
      <c r="X62" s="34">
        <v>22</v>
      </c>
      <c r="Y62" s="34">
        <v>23</v>
      </c>
      <c r="Z62" s="34">
        <v>24</v>
      </c>
      <c r="AA62" s="34">
        <v>25</v>
      </c>
      <c r="AB62" s="34">
        <v>26</v>
      </c>
      <c r="AC62" s="34">
        <v>27</v>
      </c>
      <c r="AD62" s="34">
        <v>28</v>
      </c>
      <c r="AE62" s="34">
        <v>29</v>
      </c>
      <c r="AF62" s="34">
        <v>30</v>
      </c>
      <c r="AG62" s="34">
        <v>31</v>
      </c>
      <c r="AH62" s="34">
        <v>32</v>
      </c>
      <c r="AI62" s="34">
        <v>33</v>
      </c>
      <c r="AJ62" s="34">
        <v>34</v>
      </c>
      <c r="AK62" s="34">
        <v>35</v>
      </c>
      <c r="AL62" s="34">
        <v>36</v>
      </c>
      <c r="AM62" s="34">
        <v>37</v>
      </c>
      <c r="AN62" s="34">
        <v>38</v>
      </c>
      <c r="AO62" s="34">
        <v>39</v>
      </c>
    </row>
    <row r="63" spans="2:41">
      <c r="B63" s="421" t="s">
        <v>5156</v>
      </c>
      <c r="C63" s="98">
        <f t="shared" ref="C63:AO63" si="20">C58/105</f>
        <v>9.5238095238095247E-3</v>
      </c>
      <c r="D63" s="98">
        <f t="shared" si="20"/>
        <v>2.8571428571428571E-2</v>
      </c>
      <c r="E63" s="98">
        <f t="shared" si="20"/>
        <v>3.8095238095238099E-2</v>
      </c>
      <c r="F63" s="98">
        <f t="shared" si="20"/>
        <v>8.5714285714285715E-2</v>
      </c>
      <c r="G63" s="98">
        <f t="shared" si="20"/>
        <v>9.5238095238095233E-2</v>
      </c>
      <c r="H63" s="98">
        <f t="shared" si="20"/>
        <v>0.12380952380952381</v>
      </c>
      <c r="I63" s="98">
        <f t="shared" si="20"/>
        <v>0.15238095238095239</v>
      </c>
      <c r="J63" s="98">
        <f t="shared" si="20"/>
        <v>0.22857142857142856</v>
      </c>
      <c r="K63" s="98">
        <f t="shared" si="20"/>
        <v>0.25714285714285712</v>
      </c>
      <c r="L63" s="98">
        <f t="shared" si="20"/>
        <v>0.25714285714285712</v>
      </c>
      <c r="M63" s="98">
        <f t="shared" si="20"/>
        <v>0.25714285714285712</v>
      </c>
      <c r="N63" s="98">
        <f t="shared" si="20"/>
        <v>0.25714285714285712</v>
      </c>
      <c r="O63" s="98">
        <f t="shared" si="20"/>
        <v>0.29523809523809524</v>
      </c>
      <c r="P63" s="98">
        <f t="shared" si="20"/>
        <v>0.29523809523809524</v>
      </c>
      <c r="Q63" s="98">
        <f t="shared" si="20"/>
        <v>0.29523809523809524</v>
      </c>
      <c r="R63" s="98">
        <f t="shared" si="20"/>
        <v>0.30476190476190479</v>
      </c>
      <c r="S63" s="98">
        <f t="shared" si="20"/>
        <v>0.30476190476190479</v>
      </c>
      <c r="T63" s="98">
        <f t="shared" si="20"/>
        <v>0.32380952380952382</v>
      </c>
      <c r="U63" s="98">
        <f t="shared" si="20"/>
        <v>0.33333333333333331</v>
      </c>
      <c r="V63" s="98">
        <f t="shared" si="20"/>
        <v>0.34285714285714286</v>
      </c>
      <c r="W63" s="98">
        <f t="shared" si="20"/>
        <v>0.35238095238095241</v>
      </c>
      <c r="X63" s="98">
        <f t="shared" si="20"/>
        <v>0.3619047619047619</v>
      </c>
      <c r="Y63" s="98">
        <f t="shared" si="20"/>
        <v>0.39047619047619048</v>
      </c>
      <c r="Z63" s="98">
        <f t="shared" si="20"/>
        <v>0.4</v>
      </c>
      <c r="AA63" s="98">
        <f t="shared" si="20"/>
        <v>0.41904761904761906</v>
      </c>
      <c r="AB63" s="98">
        <f t="shared" si="20"/>
        <v>0.42857142857142855</v>
      </c>
      <c r="AC63" s="98">
        <f t="shared" si="20"/>
        <v>0.43809523809523809</v>
      </c>
      <c r="AD63" s="98">
        <f t="shared" si="20"/>
        <v>0.43809523809523809</v>
      </c>
      <c r="AE63" s="98">
        <f t="shared" si="20"/>
        <v>0.43809523809523809</v>
      </c>
      <c r="AF63" s="98">
        <f t="shared" si="20"/>
        <v>0.45714285714285713</v>
      </c>
      <c r="AG63" s="98">
        <f t="shared" si="20"/>
        <v>0.46666666666666667</v>
      </c>
      <c r="AH63" s="98">
        <f t="shared" si="20"/>
        <v>0.46666666666666667</v>
      </c>
      <c r="AI63" s="98">
        <f t="shared" si="20"/>
        <v>0.46666666666666667</v>
      </c>
      <c r="AJ63" s="98">
        <f t="shared" si="20"/>
        <v>0.46666666666666667</v>
      </c>
      <c r="AK63" s="98">
        <f t="shared" si="20"/>
        <v>0.46666666666666667</v>
      </c>
      <c r="AL63" s="98">
        <f t="shared" si="20"/>
        <v>0.46666666666666667</v>
      </c>
      <c r="AM63" s="98">
        <f t="shared" si="20"/>
        <v>0.46666666666666667</v>
      </c>
      <c r="AN63" s="98">
        <f t="shared" si="20"/>
        <v>0.47619047619047616</v>
      </c>
      <c r="AO63" s="98">
        <f t="shared" si="20"/>
        <v>0.47619047619047616</v>
      </c>
    </row>
    <row r="64" spans="2:41">
      <c r="B64" s="423" t="s">
        <v>5157</v>
      </c>
      <c r="C64" s="424">
        <f t="shared" ref="C64:AO64" si="21">C59/105</f>
        <v>9.5238095238095247E-3</v>
      </c>
      <c r="D64" s="424">
        <f t="shared" si="21"/>
        <v>2.8571428571428571E-2</v>
      </c>
      <c r="E64" s="424">
        <f t="shared" si="21"/>
        <v>3.8095238095238099E-2</v>
      </c>
      <c r="F64" s="424">
        <f t="shared" si="21"/>
        <v>8.5714285714285715E-2</v>
      </c>
      <c r="G64" s="424">
        <f t="shared" si="21"/>
        <v>9.5238095238095233E-2</v>
      </c>
      <c r="H64" s="424">
        <f t="shared" si="21"/>
        <v>0.12380952380952381</v>
      </c>
      <c r="I64" s="424">
        <f t="shared" si="21"/>
        <v>0.15238095238095239</v>
      </c>
      <c r="J64" s="424">
        <f t="shared" si="21"/>
        <v>0.22857142857142856</v>
      </c>
      <c r="K64" s="424">
        <f t="shared" si="21"/>
        <v>0.25714285714285712</v>
      </c>
      <c r="L64" s="424">
        <f t="shared" si="21"/>
        <v>0.25714285714285712</v>
      </c>
      <c r="M64" s="424">
        <f t="shared" si="21"/>
        <v>0.25714285714285712</v>
      </c>
      <c r="N64" s="424">
        <f t="shared" si="21"/>
        <v>0.25714285714285712</v>
      </c>
      <c r="O64" s="424">
        <f t="shared" si="21"/>
        <v>0.29523809523809524</v>
      </c>
      <c r="P64" s="424">
        <f t="shared" si="21"/>
        <v>0.29523809523809524</v>
      </c>
      <c r="Q64" s="424">
        <f t="shared" si="21"/>
        <v>0.29523809523809524</v>
      </c>
      <c r="R64" s="424">
        <f t="shared" si="21"/>
        <v>0.30476190476190479</v>
      </c>
      <c r="S64" s="424">
        <f t="shared" si="21"/>
        <v>0.30476190476190479</v>
      </c>
      <c r="T64" s="424">
        <f t="shared" si="21"/>
        <v>0.32380952380952382</v>
      </c>
      <c r="U64" s="424">
        <f t="shared" si="21"/>
        <v>0.33333333333333331</v>
      </c>
      <c r="V64" s="424">
        <f t="shared" si="21"/>
        <v>0.34285714285714286</v>
      </c>
      <c r="W64" s="424">
        <f t="shared" si="21"/>
        <v>0.35238095238095241</v>
      </c>
      <c r="X64" s="424">
        <f t="shared" si="21"/>
        <v>0.3619047619047619</v>
      </c>
      <c r="Y64" s="424">
        <f t="shared" si="21"/>
        <v>0.39047619047619048</v>
      </c>
      <c r="Z64" s="424">
        <f t="shared" si="21"/>
        <v>0.4</v>
      </c>
      <c r="AA64" s="424">
        <f t="shared" si="21"/>
        <v>0.41904761904761906</v>
      </c>
      <c r="AB64" s="424">
        <f t="shared" si="21"/>
        <v>0.42857142857142855</v>
      </c>
      <c r="AC64" s="424">
        <f t="shared" si="21"/>
        <v>0.43809523809523809</v>
      </c>
      <c r="AD64" s="424">
        <f t="shared" si="21"/>
        <v>0.43809523809523809</v>
      </c>
      <c r="AE64" s="424">
        <f t="shared" si="21"/>
        <v>0.43809523809523809</v>
      </c>
      <c r="AF64" s="424">
        <f t="shared" si="21"/>
        <v>0.45714285714285713</v>
      </c>
      <c r="AG64" s="424">
        <f t="shared" si="21"/>
        <v>0.46666666666666667</v>
      </c>
      <c r="AH64" s="424">
        <f t="shared" si="21"/>
        <v>0.46666666666666667</v>
      </c>
      <c r="AI64" s="424">
        <f t="shared" si="21"/>
        <v>0.46666666666666667</v>
      </c>
      <c r="AJ64" s="424">
        <f t="shared" si="21"/>
        <v>0.46666666666666667</v>
      </c>
      <c r="AK64" s="424">
        <f t="shared" si="21"/>
        <v>0.46666666666666667</v>
      </c>
      <c r="AL64" s="424">
        <f t="shared" si="21"/>
        <v>0.46666666666666667</v>
      </c>
      <c r="AM64" s="424">
        <f t="shared" si="21"/>
        <v>0.46666666666666667</v>
      </c>
      <c r="AN64" s="424">
        <f t="shared" si="21"/>
        <v>0.47619047619047616</v>
      </c>
      <c r="AO64" s="424">
        <f t="shared" si="21"/>
        <v>0.47619047619047616</v>
      </c>
    </row>
    <row r="72" spans="2:47">
      <c r="B72" s="34" t="s">
        <v>4642</v>
      </c>
    </row>
    <row r="73" spans="2:47">
      <c r="B73" s="414" t="s">
        <v>5155</v>
      </c>
      <c r="C73" s="415"/>
      <c r="D73" s="415"/>
      <c r="E73" s="415"/>
      <c r="F73" s="415"/>
      <c r="G73" s="415"/>
      <c r="H73" s="415"/>
      <c r="I73" s="415"/>
      <c r="J73" s="415"/>
      <c r="K73" s="415"/>
      <c r="L73" s="415"/>
      <c r="M73" s="415"/>
      <c r="N73" s="415"/>
      <c r="O73" s="415"/>
      <c r="P73" s="415"/>
      <c r="Q73" s="415"/>
      <c r="R73" s="416"/>
      <c r="AU73" s="34">
        <v>0</v>
      </c>
    </row>
    <row r="74" spans="2:47">
      <c r="B74" s="417"/>
      <c r="C74" s="34">
        <v>1</v>
      </c>
      <c r="D74" s="34">
        <v>2</v>
      </c>
      <c r="E74" s="34">
        <v>3</v>
      </c>
      <c r="F74" s="34">
        <v>4</v>
      </c>
      <c r="G74" s="34">
        <v>5</v>
      </c>
      <c r="H74" s="34">
        <v>6</v>
      </c>
      <c r="I74" s="34">
        <v>7</v>
      </c>
      <c r="J74" s="34">
        <v>8</v>
      </c>
      <c r="K74" s="34">
        <v>9</v>
      </c>
      <c r="L74" s="34">
        <v>10</v>
      </c>
      <c r="M74" s="34">
        <v>11</v>
      </c>
      <c r="N74" s="34">
        <v>12</v>
      </c>
      <c r="O74" s="34">
        <v>13</v>
      </c>
      <c r="P74" s="34">
        <v>14</v>
      </c>
      <c r="Q74" s="34">
        <v>15</v>
      </c>
      <c r="R74" s="418">
        <v>16</v>
      </c>
      <c r="S74" s="34">
        <v>17</v>
      </c>
      <c r="T74" s="34">
        <v>18</v>
      </c>
      <c r="U74" s="34">
        <v>19</v>
      </c>
      <c r="V74" s="34">
        <v>20</v>
      </c>
      <c r="W74" s="34">
        <v>21</v>
      </c>
      <c r="X74" s="34">
        <v>22</v>
      </c>
      <c r="Y74" s="34">
        <v>23</v>
      </c>
      <c r="Z74" s="34">
        <v>24</v>
      </c>
      <c r="AA74" s="34">
        <v>25</v>
      </c>
      <c r="AB74" s="34">
        <v>26</v>
      </c>
      <c r="AC74" s="34">
        <v>27</v>
      </c>
      <c r="AD74" s="34">
        <v>28</v>
      </c>
      <c r="AE74" s="34">
        <v>29</v>
      </c>
      <c r="AF74" s="34">
        <v>30</v>
      </c>
      <c r="AG74" s="34">
        <v>31</v>
      </c>
      <c r="AH74" s="34">
        <v>32</v>
      </c>
      <c r="AI74" s="34">
        <v>33</v>
      </c>
      <c r="AJ74" s="34">
        <v>34</v>
      </c>
      <c r="AK74" s="34">
        <v>35</v>
      </c>
      <c r="AL74" s="34">
        <v>36</v>
      </c>
      <c r="AM74" s="34">
        <v>37</v>
      </c>
      <c r="AN74" s="34">
        <v>38</v>
      </c>
      <c r="AO74" s="34">
        <v>39</v>
      </c>
      <c r="AU74" s="34">
        <v>1</v>
      </c>
    </row>
    <row r="75" spans="2:47">
      <c r="B75" s="419" t="s">
        <v>5156</v>
      </c>
      <c r="C75" s="34">
        <v>0</v>
      </c>
      <c r="D75" s="34">
        <v>1</v>
      </c>
      <c r="E75" s="34">
        <v>0</v>
      </c>
      <c r="F75" s="34">
        <v>3</v>
      </c>
      <c r="G75" s="34">
        <v>1</v>
      </c>
      <c r="H75" s="34">
        <v>3</v>
      </c>
      <c r="I75" s="34">
        <v>0</v>
      </c>
      <c r="J75" s="34">
        <v>1</v>
      </c>
      <c r="K75" s="34">
        <v>0</v>
      </c>
      <c r="L75" s="34">
        <v>4</v>
      </c>
      <c r="M75" s="34">
        <v>3</v>
      </c>
      <c r="N75" s="34">
        <v>1</v>
      </c>
      <c r="O75" s="34">
        <v>4</v>
      </c>
      <c r="P75" s="34">
        <v>2</v>
      </c>
      <c r="Q75" s="34">
        <v>1</v>
      </c>
      <c r="R75" s="34">
        <v>2</v>
      </c>
      <c r="S75" s="34">
        <v>3</v>
      </c>
      <c r="T75" s="34">
        <v>18</v>
      </c>
      <c r="U75" s="34">
        <v>2</v>
      </c>
      <c r="V75" s="34">
        <v>4</v>
      </c>
      <c r="W75" s="34">
        <v>3</v>
      </c>
      <c r="X75" s="34">
        <v>6</v>
      </c>
      <c r="Y75" s="34">
        <v>2</v>
      </c>
      <c r="Z75" s="34">
        <v>3</v>
      </c>
      <c r="AA75" s="34">
        <v>0</v>
      </c>
      <c r="AB75" s="34">
        <v>1</v>
      </c>
      <c r="AC75" s="34">
        <v>1</v>
      </c>
      <c r="AD75" s="34">
        <v>5</v>
      </c>
      <c r="AE75" s="34">
        <v>3</v>
      </c>
      <c r="AF75" s="34">
        <v>13</v>
      </c>
      <c r="AG75" s="34">
        <v>1</v>
      </c>
      <c r="AH75" s="34">
        <v>2</v>
      </c>
      <c r="AI75" s="34">
        <v>2</v>
      </c>
      <c r="AJ75" s="34">
        <v>1</v>
      </c>
      <c r="AK75" s="34">
        <v>2</v>
      </c>
      <c r="AL75" s="34">
        <v>2</v>
      </c>
      <c r="AM75" s="34">
        <v>1</v>
      </c>
      <c r="AN75" s="34">
        <v>0</v>
      </c>
      <c r="AO75" s="34">
        <v>2</v>
      </c>
      <c r="AU75" s="34">
        <v>0</v>
      </c>
    </row>
    <row r="76" spans="2:47">
      <c r="B76" s="419" t="s">
        <v>5157</v>
      </c>
      <c r="C76" s="34">
        <v>0</v>
      </c>
      <c r="D76" s="34">
        <v>1</v>
      </c>
      <c r="E76" s="34">
        <v>1</v>
      </c>
      <c r="F76" s="34">
        <v>3</v>
      </c>
      <c r="G76" s="34">
        <v>1</v>
      </c>
      <c r="H76" s="34">
        <v>3</v>
      </c>
      <c r="I76" s="34">
        <v>0</v>
      </c>
      <c r="J76" s="34">
        <v>1</v>
      </c>
      <c r="K76" s="34">
        <v>0</v>
      </c>
      <c r="L76" s="34">
        <v>4</v>
      </c>
      <c r="M76" s="34">
        <v>3</v>
      </c>
      <c r="N76" s="34">
        <v>1</v>
      </c>
      <c r="O76" s="34">
        <v>4</v>
      </c>
      <c r="P76" s="34">
        <v>2</v>
      </c>
      <c r="Q76" s="34">
        <v>1</v>
      </c>
      <c r="R76" s="418">
        <v>1</v>
      </c>
      <c r="S76" s="34">
        <v>3</v>
      </c>
      <c r="T76" s="34">
        <v>18</v>
      </c>
      <c r="U76" s="34">
        <v>2</v>
      </c>
      <c r="V76" s="95">
        <v>4</v>
      </c>
      <c r="W76" s="95">
        <v>3</v>
      </c>
      <c r="X76" s="95">
        <v>6</v>
      </c>
      <c r="Y76" s="95">
        <v>2</v>
      </c>
      <c r="Z76" s="95">
        <v>3</v>
      </c>
      <c r="AA76" s="34">
        <v>0</v>
      </c>
      <c r="AB76" s="34">
        <v>1</v>
      </c>
      <c r="AC76" s="34">
        <v>1</v>
      </c>
      <c r="AD76" s="34">
        <v>5</v>
      </c>
      <c r="AE76" s="34">
        <v>3</v>
      </c>
      <c r="AF76" s="34">
        <v>13</v>
      </c>
      <c r="AG76" s="34">
        <v>1</v>
      </c>
      <c r="AH76" s="34">
        <v>2</v>
      </c>
      <c r="AI76" s="34">
        <v>2</v>
      </c>
      <c r="AJ76" s="34">
        <v>1</v>
      </c>
      <c r="AK76" s="34">
        <v>2</v>
      </c>
      <c r="AL76" s="34">
        <v>2</v>
      </c>
      <c r="AM76" s="34">
        <v>1</v>
      </c>
      <c r="AN76" s="34">
        <v>0</v>
      </c>
      <c r="AO76" s="34">
        <v>2</v>
      </c>
      <c r="AU76" s="34">
        <v>3</v>
      </c>
    </row>
    <row r="77" spans="2:47">
      <c r="B77" s="417"/>
      <c r="R77" s="418"/>
      <c r="AU77" s="34">
        <v>1</v>
      </c>
    </row>
    <row r="78" spans="2:47">
      <c r="B78" s="417"/>
      <c r="R78" s="420"/>
      <c r="AU78" s="34">
        <v>3</v>
      </c>
    </row>
    <row r="79" spans="2:47">
      <c r="B79" s="417"/>
      <c r="C79" s="34">
        <v>1</v>
      </c>
      <c r="D79" s="34">
        <v>2</v>
      </c>
      <c r="E79" s="34">
        <v>3</v>
      </c>
      <c r="F79" s="34">
        <v>4</v>
      </c>
      <c r="G79" s="34">
        <v>5</v>
      </c>
      <c r="H79" s="34">
        <v>6</v>
      </c>
      <c r="I79" s="34">
        <v>7</v>
      </c>
      <c r="J79" s="34">
        <v>8</v>
      </c>
      <c r="K79" s="34">
        <v>9</v>
      </c>
      <c r="L79" s="34">
        <v>10</v>
      </c>
      <c r="M79" s="34">
        <v>11</v>
      </c>
      <c r="N79" s="34">
        <v>12</v>
      </c>
      <c r="O79" s="34">
        <v>13</v>
      </c>
      <c r="P79" s="34">
        <v>14</v>
      </c>
      <c r="Q79" s="34">
        <v>15</v>
      </c>
      <c r="R79" s="418">
        <v>16</v>
      </c>
      <c r="S79" s="34">
        <v>17</v>
      </c>
      <c r="T79" s="34">
        <v>18</v>
      </c>
      <c r="U79" s="34">
        <v>19</v>
      </c>
      <c r="V79" s="34">
        <v>20</v>
      </c>
      <c r="W79" s="34">
        <v>21</v>
      </c>
      <c r="X79" s="34">
        <v>22</v>
      </c>
      <c r="Y79" s="34">
        <v>23</v>
      </c>
      <c r="Z79" s="34">
        <v>24</v>
      </c>
      <c r="AA79" s="34">
        <v>25</v>
      </c>
      <c r="AB79" s="34">
        <v>26</v>
      </c>
      <c r="AC79" s="34">
        <v>27</v>
      </c>
      <c r="AD79" s="34">
        <v>28</v>
      </c>
      <c r="AE79" s="34">
        <v>29</v>
      </c>
      <c r="AF79" s="34">
        <v>30</v>
      </c>
      <c r="AG79" s="34">
        <v>31</v>
      </c>
      <c r="AH79" s="34">
        <v>32</v>
      </c>
      <c r="AI79" s="34">
        <v>33</v>
      </c>
      <c r="AJ79" s="34">
        <v>34</v>
      </c>
      <c r="AK79" s="34">
        <v>35</v>
      </c>
      <c r="AL79" s="34">
        <v>36</v>
      </c>
      <c r="AM79" s="34">
        <v>37</v>
      </c>
      <c r="AN79" s="34">
        <v>38</v>
      </c>
      <c r="AO79" s="34">
        <v>39</v>
      </c>
      <c r="AU79" s="34">
        <v>0</v>
      </c>
    </row>
    <row r="80" spans="2:47">
      <c r="B80" s="419" t="s">
        <v>5156</v>
      </c>
      <c r="C80" s="34">
        <f t="shared" ref="C80:C81" si="22">C75</f>
        <v>0</v>
      </c>
      <c r="D80" s="34">
        <f t="shared" ref="D80:AO80" si="23">C80+D75</f>
        <v>1</v>
      </c>
      <c r="E80" s="34">
        <f t="shared" si="23"/>
        <v>1</v>
      </c>
      <c r="F80" s="34">
        <f t="shared" si="23"/>
        <v>4</v>
      </c>
      <c r="G80" s="34">
        <f t="shared" si="23"/>
        <v>5</v>
      </c>
      <c r="H80" s="34">
        <f t="shared" si="23"/>
        <v>8</v>
      </c>
      <c r="I80" s="34">
        <f t="shared" si="23"/>
        <v>8</v>
      </c>
      <c r="J80" s="34">
        <f t="shared" si="23"/>
        <v>9</v>
      </c>
      <c r="K80" s="34">
        <f t="shared" si="23"/>
        <v>9</v>
      </c>
      <c r="L80" s="34">
        <f t="shared" si="23"/>
        <v>13</v>
      </c>
      <c r="M80" s="34">
        <f t="shared" si="23"/>
        <v>16</v>
      </c>
      <c r="N80" s="34">
        <f t="shared" si="23"/>
        <v>17</v>
      </c>
      <c r="O80" s="34">
        <f t="shared" si="23"/>
        <v>21</v>
      </c>
      <c r="P80" s="34">
        <f t="shared" si="23"/>
        <v>23</v>
      </c>
      <c r="Q80" s="34">
        <f t="shared" si="23"/>
        <v>24</v>
      </c>
      <c r="R80" s="418">
        <f t="shared" si="23"/>
        <v>26</v>
      </c>
      <c r="S80" s="418">
        <f t="shared" si="23"/>
        <v>29</v>
      </c>
      <c r="T80" s="418">
        <f t="shared" si="23"/>
        <v>47</v>
      </c>
      <c r="U80" s="418">
        <f t="shared" si="23"/>
        <v>49</v>
      </c>
      <c r="V80" s="418">
        <f t="shared" si="23"/>
        <v>53</v>
      </c>
      <c r="W80" s="418">
        <f t="shared" si="23"/>
        <v>56</v>
      </c>
      <c r="X80" s="418">
        <f t="shared" si="23"/>
        <v>62</v>
      </c>
      <c r="Y80" s="418">
        <f t="shared" si="23"/>
        <v>64</v>
      </c>
      <c r="Z80" s="418">
        <f t="shared" si="23"/>
        <v>67</v>
      </c>
      <c r="AA80" s="418">
        <f t="shared" si="23"/>
        <v>67</v>
      </c>
      <c r="AB80" s="418">
        <f t="shared" si="23"/>
        <v>68</v>
      </c>
      <c r="AC80" s="418">
        <f t="shared" si="23"/>
        <v>69</v>
      </c>
      <c r="AD80" s="418">
        <f t="shared" si="23"/>
        <v>74</v>
      </c>
      <c r="AE80" s="418">
        <f t="shared" si="23"/>
        <v>77</v>
      </c>
      <c r="AF80" s="418">
        <f t="shared" si="23"/>
        <v>90</v>
      </c>
      <c r="AG80" s="418">
        <f t="shared" si="23"/>
        <v>91</v>
      </c>
      <c r="AH80" s="418">
        <f t="shared" si="23"/>
        <v>93</v>
      </c>
      <c r="AI80" s="418">
        <f t="shared" si="23"/>
        <v>95</v>
      </c>
      <c r="AJ80" s="418">
        <f t="shared" si="23"/>
        <v>96</v>
      </c>
      <c r="AK80" s="418">
        <f t="shared" si="23"/>
        <v>98</v>
      </c>
      <c r="AL80" s="418">
        <f t="shared" si="23"/>
        <v>100</v>
      </c>
      <c r="AM80" s="418">
        <f t="shared" si="23"/>
        <v>101</v>
      </c>
      <c r="AN80" s="418">
        <f t="shared" si="23"/>
        <v>101</v>
      </c>
      <c r="AO80" s="418">
        <f t="shared" si="23"/>
        <v>103</v>
      </c>
      <c r="AU80" s="34">
        <v>1</v>
      </c>
    </row>
    <row r="81" spans="2:47">
      <c r="B81" s="419" t="s">
        <v>5157</v>
      </c>
      <c r="C81" s="34">
        <f t="shared" si="22"/>
        <v>0</v>
      </c>
      <c r="D81" s="34">
        <f t="shared" ref="D81:AO81" si="24">C81+D76</f>
        <v>1</v>
      </c>
      <c r="E81" s="34">
        <f t="shared" si="24"/>
        <v>2</v>
      </c>
      <c r="F81" s="34">
        <f t="shared" si="24"/>
        <v>5</v>
      </c>
      <c r="G81" s="34">
        <f t="shared" si="24"/>
        <v>6</v>
      </c>
      <c r="H81" s="34">
        <f t="shared" si="24"/>
        <v>9</v>
      </c>
      <c r="I81" s="34">
        <f t="shared" si="24"/>
        <v>9</v>
      </c>
      <c r="J81" s="34">
        <f t="shared" si="24"/>
        <v>10</v>
      </c>
      <c r="K81" s="34">
        <f t="shared" si="24"/>
        <v>10</v>
      </c>
      <c r="L81" s="34">
        <f t="shared" si="24"/>
        <v>14</v>
      </c>
      <c r="M81" s="34">
        <f t="shared" si="24"/>
        <v>17</v>
      </c>
      <c r="N81" s="34">
        <f t="shared" si="24"/>
        <v>18</v>
      </c>
      <c r="O81" s="34">
        <f t="shared" si="24"/>
        <v>22</v>
      </c>
      <c r="P81" s="34">
        <f t="shared" si="24"/>
        <v>24</v>
      </c>
      <c r="Q81" s="34">
        <f t="shared" si="24"/>
        <v>25</v>
      </c>
      <c r="R81" s="418">
        <f t="shared" si="24"/>
        <v>26</v>
      </c>
      <c r="S81" s="418">
        <f t="shared" si="24"/>
        <v>29</v>
      </c>
      <c r="T81" s="418">
        <f t="shared" si="24"/>
        <v>47</v>
      </c>
      <c r="U81" s="418">
        <f t="shared" si="24"/>
        <v>49</v>
      </c>
      <c r="V81" s="418">
        <f t="shared" si="24"/>
        <v>53</v>
      </c>
      <c r="W81" s="418">
        <f t="shared" si="24"/>
        <v>56</v>
      </c>
      <c r="X81" s="418">
        <f t="shared" si="24"/>
        <v>62</v>
      </c>
      <c r="Y81" s="418">
        <f t="shared" si="24"/>
        <v>64</v>
      </c>
      <c r="Z81" s="418">
        <f t="shared" si="24"/>
        <v>67</v>
      </c>
      <c r="AA81" s="418">
        <f t="shared" si="24"/>
        <v>67</v>
      </c>
      <c r="AB81" s="418">
        <f t="shared" si="24"/>
        <v>68</v>
      </c>
      <c r="AC81" s="418">
        <f t="shared" si="24"/>
        <v>69</v>
      </c>
      <c r="AD81" s="418">
        <f t="shared" si="24"/>
        <v>74</v>
      </c>
      <c r="AE81" s="418">
        <f t="shared" si="24"/>
        <v>77</v>
      </c>
      <c r="AF81" s="418">
        <f t="shared" si="24"/>
        <v>90</v>
      </c>
      <c r="AG81" s="418">
        <f t="shared" si="24"/>
        <v>91</v>
      </c>
      <c r="AH81" s="418">
        <f t="shared" si="24"/>
        <v>93</v>
      </c>
      <c r="AI81" s="418">
        <f t="shared" si="24"/>
        <v>95</v>
      </c>
      <c r="AJ81" s="418">
        <f t="shared" si="24"/>
        <v>96</v>
      </c>
      <c r="AK81" s="418">
        <f t="shared" si="24"/>
        <v>98</v>
      </c>
      <c r="AL81" s="418">
        <f t="shared" si="24"/>
        <v>100</v>
      </c>
      <c r="AM81" s="418">
        <f t="shared" si="24"/>
        <v>101</v>
      </c>
      <c r="AN81" s="418">
        <f t="shared" si="24"/>
        <v>101</v>
      </c>
      <c r="AO81" s="418">
        <f t="shared" si="24"/>
        <v>103</v>
      </c>
      <c r="AU81" s="34">
        <v>0</v>
      </c>
    </row>
    <row r="82" spans="2:47">
      <c r="B82" s="417"/>
      <c r="R82" s="420"/>
      <c r="AU82" s="34">
        <v>4</v>
      </c>
    </row>
    <row r="83" spans="2:47">
      <c r="B83" s="417"/>
      <c r="R83" s="420"/>
      <c r="AU83" s="34">
        <v>3</v>
      </c>
    </row>
    <row r="84" spans="2:47">
      <c r="B84" s="417"/>
      <c r="C84" s="34">
        <v>1</v>
      </c>
      <c r="D84" s="34">
        <v>2</v>
      </c>
      <c r="E84" s="34">
        <v>3</v>
      </c>
      <c r="F84" s="34">
        <v>4</v>
      </c>
      <c r="G84" s="34">
        <v>5</v>
      </c>
      <c r="H84" s="34">
        <v>6</v>
      </c>
      <c r="I84" s="34">
        <v>7</v>
      </c>
      <c r="J84" s="34">
        <v>8</v>
      </c>
      <c r="K84" s="34">
        <v>9</v>
      </c>
      <c r="L84" s="34">
        <v>10</v>
      </c>
      <c r="M84" s="34">
        <v>11</v>
      </c>
      <c r="N84" s="34">
        <v>12</v>
      </c>
      <c r="O84" s="34">
        <v>13</v>
      </c>
      <c r="P84" s="34">
        <v>14</v>
      </c>
      <c r="Q84" s="34">
        <v>15</v>
      </c>
      <c r="R84" s="418">
        <v>16</v>
      </c>
      <c r="S84" s="34">
        <v>17</v>
      </c>
      <c r="T84" s="34">
        <v>18</v>
      </c>
      <c r="U84" s="34">
        <v>19</v>
      </c>
      <c r="V84" s="34">
        <v>20</v>
      </c>
      <c r="W84" s="34">
        <v>21</v>
      </c>
      <c r="X84" s="34">
        <v>22</v>
      </c>
      <c r="Y84" s="34">
        <v>23</v>
      </c>
      <c r="Z84" s="34">
        <v>24</v>
      </c>
      <c r="AA84" s="34">
        <v>25</v>
      </c>
      <c r="AB84" s="34">
        <v>26</v>
      </c>
      <c r="AC84" s="34">
        <v>27</v>
      </c>
      <c r="AD84" s="34">
        <v>28</v>
      </c>
      <c r="AE84" s="34">
        <v>29</v>
      </c>
      <c r="AF84" s="34">
        <v>30</v>
      </c>
      <c r="AG84" s="34">
        <v>30</v>
      </c>
      <c r="AH84" s="34">
        <v>32</v>
      </c>
      <c r="AI84" s="34">
        <v>33</v>
      </c>
      <c r="AJ84" s="34">
        <v>34</v>
      </c>
      <c r="AK84" s="34">
        <v>35</v>
      </c>
      <c r="AL84" s="34">
        <v>36</v>
      </c>
      <c r="AM84" s="34">
        <v>37</v>
      </c>
      <c r="AN84" s="34">
        <v>38</v>
      </c>
      <c r="AO84" s="34">
        <v>39</v>
      </c>
      <c r="AU84" s="34">
        <v>1</v>
      </c>
    </row>
    <row r="85" spans="2:47">
      <c r="B85" s="421" t="s">
        <v>5156</v>
      </c>
      <c r="C85" s="98">
        <f t="shared" ref="C85:AO85" si="25">C80/782</f>
        <v>0</v>
      </c>
      <c r="D85" s="98">
        <f t="shared" si="25"/>
        <v>1.2787723785166241E-3</v>
      </c>
      <c r="E85" s="98">
        <f t="shared" si="25"/>
        <v>1.2787723785166241E-3</v>
      </c>
      <c r="F85" s="98">
        <f t="shared" si="25"/>
        <v>5.1150895140664966E-3</v>
      </c>
      <c r="G85" s="98">
        <f t="shared" si="25"/>
        <v>6.3938618925831201E-3</v>
      </c>
      <c r="H85" s="98">
        <f t="shared" si="25"/>
        <v>1.0230179028132993E-2</v>
      </c>
      <c r="I85" s="98">
        <f t="shared" si="25"/>
        <v>1.0230179028132993E-2</v>
      </c>
      <c r="J85" s="98">
        <f t="shared" si="25"/>
        <v>1.1508951406649617E-2</v>
      </c>
      <c r="K85" s="98">
        <f t="shared" si="25"/>
        <v>1.1508951406649617E-2</v>
      </c>
      <c r="L85" s="98">
        <f t="shared" si="25"/>
        <v>1.6624040920716114E-2</v>
      </c>
      <c r="M85" s="98">
        <f t="shared" si="25"/>
        <v>2.0460358056265986E-2</v>
      </c>
      <c r="N85" s="98">
        <f t="shared" si="25"/>
        <v>2.1739130434782608E-2</v>
      </c>
      <c r="O85" s="98">
        <f t="shared" si="25"/>
        <v>2.6854219948849106E-2</v>
      </c>
      <c r="P85" s="98">
        <f t="shared" si="25"/>
        <v>2.9411764705882353E-2</v>
      </c>
      <c r="Q85" s="98">
        <f t="shared" si="25"/>
        <v>3.0690537084398978E-2</v>
      </c>
      <c r="R85" s="98">
        <f t="shared" si="25"/>
        <v>3.3248081841432228E-2</v>
      </c>
      <c r="S85" s="98">
        <f t="shared" si="25"/>
        <v>3.7084398976982097E-2</v>
      </c>
      <c r="T85" s="98">
        <f t="shared" si="25"/>
        <v>6.010230179028133E-2</v>
      </c>
      <c r="U85" s="98">
        <f t="shared" si="25"/>
        <v>6.2659846547314574E-2</v>
      </c>
      <c r="V85" s="98">
        <f t="shared" si="25"/>
        <v>6.7774936061381075E-2</v>
      </c>
      <c r="W85" s="98">
        <f t="shared" si="25"/>
        <v>7.1611253196930943E-2</v>
      </c>
      <c r="X85" s="98">
        <f t="shared" si="25"/>
        <v>7.9283887468030695E-2</v>
      </c>
      <c r="Y85" s="98">
        <f t="shared" si="25"/>
        <v>8.1841432225063945E-2</v>
      </c>
      <c r="Z85" s="98">
        <f t="shared" si="25"/>
        <v>8.5677749360613814E-2</v>
      </c>
      <c r="AA85" s="98">
        <f t="shared" si="25"/>
        <v>8.5677749360613814E-2</v>
      </c>
      <c r="AB85" s="98">
        <f t="shared" si="25"/>
        <v>8.6956521739130432E-2</v>
      </c>
      <c r="AC85" s="98">
        <f t="shared" si="25"/>
        <v>8.8235294117647065E-2</v>
      </c>
      <c r="AD85" s="98">
        <f t="shared" si="25"/>
        <v>9.4629156010230184E-2</v>
      </c>
      <c r="AE85" s="98">
        <f t="shared" si="25"/>
        <v>9.8465473145780052E-2</v>
      </c>
      <c r="AF85" s="98">
        <f t="shared" si="25"/>
        <v>0.11508951406649616</v>
      </c>
      <c r="AG85" s="98">
        <f t="shared" si="25"/>
        <v>0.11636828644501279</v>
      </c>
      <c r="AH85" s="98">
        <f t="shared" si="25"/>
        <v>0.11892583120204604</v>
      </c>
      <c r="AI85" s="98">
        <f t="shared" si="25"/>
        <v>0.12148337595907928</v>
      </c>
      <c r="AJ85" s="98">
        <f t="shared" si="25"/>
        <v>0.12276214833759591</v>
      </c>
      <c r="AK85" s="98">
        <f t="shared" si="25"/>
        <v>0.12531969309462915</v>
      </c>
      <c r="AL85" s="98">
        <f t="shared" si="25"/>
        <v>0.12787723785166241</v>
      </c>
      <c r="AM85" s="98">
        <f t="shared" si="25"/>
        <v>0.12915601023017903</v>
      </c>
      <c r="AN85" s="98">
        <f t="shared" si="25"/>
        <v>0.12915601023017903</v>
      </c>
      <c r="AO85" s="98">
        <f t="shared" si="25"/>
        <v>0.13171355498721227</v>
      </c>
      <c r="AU85" s="34">
        <v>4</v>
      </c>
    </row>
    <row r="86" spans="2:47">
      <c r="B86" s="423" t="s">
        <v>5157</v>
      </c>
      <c r="C86" s="424">
        <f t="shared" ref="C86:AO86" si="26">C81/782</f>
        <v>0</v>
      </c>
      <c r="D86" s="424">
        <f t="shared" si="26"/>
        <v>1.2787723785166241E-3</v>
      </c>
      <c r="E86" s="424">
        <f t="shared" si="26"/>
        <v>2.5575447570332483E-3</v>
      </c>
      <c r="F86" s="424">
        <f t="shared" si="26"/>
        <v>6.3938618925831201E-3</v>
      </c>
      <c r="G86" s="424">
        <f t="shared" si="26"/>
        <v>7.6726342710997444E-3</v>
      </c>
      <c r="H86" s="424">
        <f t="shared" si="26"/>
        <v>1.1508951406649617E-2</v>
      </c>
      <c r="I86" s="424">
        <f t="shared" si="26"/>
        <v>1.1508951406649617E-2</v>
      </c>
      <c r="J86" s="424">
        <f t="shared" si="26"/>
        <v>1.278772378516624E-2</v>
      </c>
      <c r="K86" s="424">
        <f t="shared" si="26"/>
        <v>1.278772378516624E-2</v>
      </c>
      <c r="L86" s="424">
        <f t="shared" si="26"/>
        <v>1.7902813299232736E-2</v>
      </c>
      <c r="M86" s="424">
        <f t="shared" si="26"/>
        <v>2.1739130434782608E-2</v>
      </c>
      <c r="N86" s="424">
        <f t="shared" si="26"/>
        <v>2.3017902813299233E-2</v>
      </c>
      <c r="O86" s="424">
        <f t="shared" si="26"/>
        <v>2.8132992327365727E-2</v>
      </c>
      <c r="P86" s="424">
        <f t="shared" si="26"/>
        <v>3.0690537084398978E-2</v>
      </c>
      <c r="Q86" s="424">
        <f t="shared" si="26"/>
        <v>3.1969309462915603E-2</v>
      </c>
      <c r="R86" s="424">
        <f t="shared" si="26"/>
        <v>3.3248081841432228E-2</v>
      </c>
      <c r="S86" s="424">
        <f t="shared" si="26"/>
        <v>3.7084398976982097E-2</v>
      </c>
      <c r="T86" s="424">
        <f t="shared" si="26"/>
        <v>6.010230179028133E-2</v>
      </c>
      <c r="U86" s="424">
        <f t="shared" si="26"/>
        <v>6.2659846547314574E-2</v>
      </c>
      <c r="V86" s="424">
        <f t="shared" si="26"/>
        <v>6.7774936061381075E-2</v>
      </c>
      <c r="W86" s="424">
        <f t="shared" si="26"/>
        <v>7.1611253196930943E-2</v>
      </c>
      <c r="X86" s="424">
        <f t="shared" si="26"/>
        <v>7.9283887468030695E-2</v>
      </c>
      <c r="Y86" s="424">
        <f t="shared" si="26"/>
        <v>8.1841432225063945E-2</v>
      </c>
      <c r="Z86" s="424">
        <f t="shared" si="26"/>
        <v>8.5677749360613814E-2</v>
      </c>
      <c r="AA86" s="424">
        <f t="shared" si="26"/>
        <v>8.5677749360613814E-2</v>
      </c>
      <c r="AB86" s="424">
        <f t="shared" si="26"/>
        <v>8.6956521739130432E-2</v>
      </c>
      <c r="AC86" s="424">
        <f t="shared" si="26"/>
        <v>8.8235294117647065E-2</v>
      </c>
      <c r="AD86" s="424">
        <f t="shared" si="26"/>
        <v>9.4629156010230184E-2</v>
      </c>
      <c r="AE86" s="424">
        <f t="shared" si="26"/>
        <v>9.8465473145780052E-2</v>
      </c>
      <c r="AF86" s="424">
        <f t="shared" si="26"/>
        <v>0.11508951406649616</v>
      </c>
      <c r="AG86" s="424">
        <f t="shared" si="26"/>
        <v>0.11636828644501279</v>
      </c>
      <c r="AH86" s="424">
        <f t="shared" si="26"/>
        <v>0.11892583120204604</v>
      </c>
      <c r="AI86" s="424">
        <f t="shared" si="26"/>
        <v>0.12148337595907928</v>
      </c>
      <c r="AJ86" s="424">
        <f t="shared" si="26"/>
        <v>0.12276214833759591</v>
      </c>
      <c r="AK86" s="424">
        <f t="shared" si="26"/>
        <v>0.12531969309462915</v>
      </c>
      <c r="AL86" s="424">
        <f t="shared" si="26"/>
        <v>0.12787723785166241</v>
      </c>
      <c r="AM86" s="424">
        <f t="shared" si="26"/>
        <v>0.12915601023017903</v>
      </c>
      <c r="AN86" s="424">
        <f t="shared" si="26"/>
        <v>0.12915601023017903</v>
      </c>
      <c r="AO86" s="424">
        <f t="shared" si="26"/>
        <v>0.13171355498721227</v>
      </c>
      <c r="AU86" s="34">
        <v>2</v>
      </c>
    </row>
    <row r="87" spans="2:47">
      <c r="AU87" s="34">
        <v>1</v>
      </c>
    </row>
    <row r="88" spans="2:47">
      <c r="AU88" s="34">
        <v>0</v>
      </c>
    </row>
    <row r="89" spans="2:47">
      <c r="B89" s="414" t="s">
        <v>4673</v>
      </c>
      <c r="C89" s="415"/>
      <c r="D89" s="415"/>
      <c r="E89" s="415"/>
      <c r="F89" s="415"/>
      <c r="G89" s="415"/>
      <c r="H89" s="415"/>
      <c r="I89" s="415"/>
      <c r="J89" s="415"/>
      <c r="K89" s="415"/>
      <c r="L89" s="415"/>
      <c r="M89" s="415"/>
      <c r="N89" s="415"/>
      <c r="O89" s="415"/>
      <c r="P89" s="415"/>
      <c r="Q89" s="415"/>
      <c r="R89" s="416"/>
    </row>
    <row r="90" spans="2:47">
      <c r="B90" s="417"/>
      <c r="C90" s="34">
        <v>1</v>
      </c>
      <c r="D90" s="34">
        <v>2</v>
      </c>
      <c r="E90" s="34">
        <v>3</v>
      </c>
      <c r="F90" s="34">
        <v>4</v>
      </c>
      <c r="G90" s="34">
        <v>5</v>
      </c>
      <c r="H90" s="34">
        <v>6</v>
      </c>
      <c r="I90" s="34">
        <v>7</v>
      </c>
      <c r="J90" s="34">
        <v>8</v>
      </c>
      <c r="K90" s="34">
        <v>9</v>
      </c>
      <c r="L90" s="34">
        <v>10</v>
      </c>
      <c r="M90" s="34">
        <v>11</v>
      </c>
      <c r="N90" s="34">
        <v>12</v>
      </c>
      <c r="O90" s="34">
        <v>13</v>
      </c>
      <c r="P90" s="34">
        <v>14</v>
      </c>
      <c r="Q90" s="34">
        <v>15</v>
      </c>
      <c r="R90" s="418">
        <v>16</v>
      </c>
      <c r="S90" s="34">
        <v>17</v>
      </c>
      <c r="T90" s="34">
        <v>18</v>
      </c>
      <c r="U90" s="34">
        <v>19</v>
      </c>
      <c r="V90" s="34">
        <v>20</v>
      </c>
      <c r="W90" s="34">
        <v>21</v>
      </c>
      <c r="X90" s="34">
        <v>22</v>
      </c>
      <c r="Y90" s="34">
        <v>23</v>
      </c>
      <c r="Z90" s="34">
        <v>24</v>
      </c>
      <c r="AA90" s="34">
        <v>25</v>
      </c>
      <c r="AB90" s="34">
        <v>26</v>
      </c>
      <c r="AC90" s="34">
        <v>27</v>
      </c>
      <c r="AD90" s="34">
        <v>28</v>
      </c>
      <c r="AE90" s="34">
        <v>29</v>
      </c>
      <c r="AF90" s="34">
        <v>30</v>
      </c>
      <c r="AG90" s="34">
        <v>31</v>
      </c>
      <c r="AH90" s="34">
        <v>32</v>
      </c>
      <c r="AI90" s="34">
        <v>33</v>
      </c>
      <c r="AJ90" s="34">
        <v>34</v>
      </c>
      <c r="AK90" s="34">
        <v>35</v>
      </c>
      <c r="AL90" s="34">
        <v>36</v>
      </c>
      <c r="AM90" s="34">
        <v>37</v>
      </c>
      <c r="AN90" s="34">
        <v>38</v>
      </c>
      <c r="AO90" s="34">
        <v>39</v>
      </c>
    </row>
    <row r="91" spans="2:47">
      <c r="B91" s="419" t="s">
        <v>5156</v>
      </c>
      <c r="C91" s="95">
        <v>0</v>
      </c>
      <c r="D91" s="95">
        <v>0</v>
      </c>
      <c r="E91" s="95">
        <v>0</v>
      </c>
      <c r="F91" s="34">
        <v>3</v>
      </c>
      <c r="G91" s="95">
        <v>0</v>
      </c>
      <c r="H91" s="34">
        <v>1</v>
      </c>
      <c r="I91" s="34">
        <v>1</v>
      </c>
      <c r="J91" s="34">
        <v>1</v>
      </c>
      <c r="K91" s="34">
        <v>1</v>
      </c>
      <c r="L91" s="95">
        <v>0</v>
      </c>
      <c r="M91" s="95">
        <v>0</v>
      </c>
      <c r="N91" s="95">
        <v>0</v>
      </c>
      <c r="O91" s="34">
        <v>2</v>
      </c>
      <c r="P91" s="95">
        <v>0</v>
      </c>
      <c r="Q91" s="95">
        <v>0</v>
      </c>
      <c r="R91" s="418">
        <v>0</v>
      </c>
      <c r="S91" s="34">
        <v>0</v>
      </c>
      <c r="T91" s="34">
        <v>0</v>
      </c>
      <c r="U91" s="34">
        <v>2</v>
      </c>
      <c r="V91" s="34">
        <v>3</v>
      </c>
      <c r="W91" s="34">
        <v>0</v>
      </c>
      <c r="X91" s="34">
        <v>0</v>
      </c>
      <c r="Y91" s="34">
        <v>1</v>
      </c>
      <c r="Z91" s="34">
        <v>0</v>
      </c>
      <c r="AA91" s="34">
        <v>1</v>
      </c>
      <c r="AB91" s="34">
        <v>2</v>
      </c>
      <c r="AC91" s="34">
        <v>0</v>
      </c>
      <c r="AD91" s="34">
        <v>0</v>
      </c>
      <c r="AE91" s="34">
        <v>1</v>
      </c>
      <c r="AF91" s="34">
        <v>0</v>
      </c>
      <c r="AG91" s="34">
        <v>2</v>
      </c>
      <c r="AH91" s="34">
        <v>0</v>
      </c>
      <c r="AI91" s="34">
        <v>0</v>
      </c>
      <c r="AJ91" s="34">
        <v>0</v>
      </c>
      <c r="AK91" s="34">
        <v>2</v>
      </c>
      <c r="AL91" s="34">
        <v>0</v>
      </c>
      <c r="AM91" s="34">
        <v>0</v>
      </c>
      <c r="AN91" s="34">
        <v>0</v>
      </c>
      <c r="AO91" s="34">
        <v>0</v>
      </c>
      <c r="AU91" s="289">
        <v>0</v>
      </c>
    </row>
    <row r="92" spans="2:47">
      <c r="B92" s="419" t="s">
        <v>5157</v>
      </c>
      <c r="C92" s="34">
        <v>0</v>
      </c>
      <c r="D92" s="34">
        <v>0</v>
      </c>
      <c r="E92" s="34">
        <v>0</v>
      </c>
      <c r="F92" s="34">
        <v>1</v>
      </c>
      <c r="G92" s="34">
        <v>0</v>
      </c>
      <c r="H92" s="34">
        <v>1</v>
      </c>
      <c r="I92" s="34">
        <v>1</v>
      </c>
      <c r="J92" s="34">
        <v>1</v>
      </c>
      <c r="K92" s="34">
        <v>1</v>
      </c>
      <c r="L92" s="34">
        <v>0</v>
      </c>
      <c r="M92" s="34">
        <v>0</v>
      </c>
      <c r="N92" s="34">
        <v>0</v>
      </c>
      <c r="O92" s="34">
        <v>2</v>
      </c>
      <c r="P92" s="34">
        <v>0</v>
      </c>
      <c r="Q92" s="34">
        <v>0</v>
      </c>
      <c r="R92" s="418">
        <v>0</v>
      </c>
      <c r="S92" s="34">
        <v>2</v>
      </c>
      <c r="T92" s="34">
        <v>0</v>
      </c>
      <c r="U92" s="34">
        <v>2</v>
      </c>
      <c r="V92" s="34">
        <v>3</v>
      </c>
      <c r="W92" s="34">
        <v>0</v>
      </c>
      <c r="X92" s="34">
        <v>0</v>
      </c>
      <c r="Y92" s="34">
        <v>1</v>
      </c>
      <c r="Z92" s="34">
        <v>0</v>
      </c>
      <c r="AA92" s="34">
        <v>1</v>
      </c>
      <c r="AB92" s="34">
        <v>2</v>
      </c>
      <c r="AC92" s="34">
        <v>0</v>
      </c>
      <c r="AD92" s="34">
        <v>0</v>
      </c>
      <c r="AE92" s="34">
        <v>1</v>
      </c>
      <c r="AF92" s="34">
        <v>0</v>
      </c>
      <c r="AG92" s="34">
        <v>2</v>
      </c>
      <c r="AH92" s="34">
        <v>0</v>
      </c>
      <c r="AI92" s="34">
        <v>0</v>
      </c>
      <c r="AJ92" s="34">
        <v>0</v>
      </c>
      <c r="AK92" s="34">
        <v>2</v>
      </c>
      <c r="AL92" s="34">
        <v>0</v>
      </c>
      <c r="AM92" s="34">
        <v>0</v>
      </c>
      <c r="AN92" s="34">
        <v>0</v>
      </c>
      <c r="AO92" s="34">
        <v>0</v>
      </c>
      <c r="AU92" s="289">
        <v>0</v>
      </c>
    </row>
    <row r="93" spans="2:47">
      <c r="B93" s="417"/>
      <c r="R93" s="420"/>
      <c r="AU93" s="289">
        <v>0</v>
      </c>
    </row>
    <row r="94" spans="2:47" ht="15.75" customHeight="1">
      <c r="B94" s="417"/>
      <c r="R94" s="420"/>
      <c r="AP94" s="432"/>
      <c r="AQ94" s="432"/>
      <c r="AU94" s="289">
        <v>3</v>
      </c>
    </row>
    <row r="95" spans="2:47" ht="15.75" customHeight="1">
      <c r="B95" s="417"/>
      <c r="C95" s="34">
        <v>1</v>
      </c>
      <c r="D95" s="34">
        <v>2</v>
      </c>
      <c r="E95" s="34">
        <v>3</v>
      </c>
      <c r="F95" s="34">
        <v>4</v>
      </c>
      <c r="G95" s="34">
        <v>5</v>
      </c>
      <c r="H95" s="34">
        <v>6</v>
      </c>
      <c r="I95" s="34">
        <v>7</v>
      </c>
      <c r="J95" s="34">
        <v>8</v>
      </c>
      <c r="K95" s="34">
        <v>9</v>
      </c>
      <c r="L95" s="34">
        <v>10</v>
      </c>
      <c r="M95" s="34">
        <v>11</v>
      </c>
      <c r="N95" s="34">
        <v>12</v>
      </c>
      <c r="O95" s="34">
        <v>13</v>
      </c>
      <c r="P95" s="34">
        <v>14</v>
      </c>
      <c r="Q95" s="34">
        <v>15</v>
      </c>
      <c r="R95" s="418">
        <v>16</v>
      </c>
      <c r="S95" s="34">
        <v>17</v>
      </c>
      <c r="T95" s="34">
        <v>18</v>
      </c>
      <c r="U95" s="34">
        <v>19</v>
      </c>
      <c r="V95" s="34">
        <v>20</v>
      </c>
      <c r="W95" s="34">
        <v>21</v>
      </c>
      <c r="X95" s="34">
        <v>22</v>
      </c>
      <c r="Y95" s="34">
        <v>23</v>
      </c>
      <c r="Z95" s="34">
        <v>24</v>
      </c>
      <c r="AA95" s="34">
        <v>25</v>
      </c>
      <c r="AB95" s="34">
        <v>26</v>
      </c>
      <c r="AC95" s="34">
        <v>27</v>
      </c>
      <c r="AD95" s="34">
        <v>28</v>
      </c>
      <c r="AE95" s="34">
        <v>29</v>
      </c>
      <c r="AF95" s="34">
        <v>30</v>
      </c>
      <c r="AG95" s="34">
        <v>31</v>
      </c>
      <c r="AH95" s="34">
        <v>32</v>
      </c>
      <c r="AI95" s="34">
        <v>33</v>
      </c>
      <c r="AJ95" s="34">
        <v>34</v>
      </c>
      <c r="AK95" s="34">
        <v>35</v>
      </c>
      <c r="AL95" s="34">
        <v>36</v>
      </c>
      <c r="AM95" s="34">
        <v>37</v>
      </c>
      <c r="AN95" s="34">
        <v>38</v>
      </c>
      <c r="AO95" s="34">
        <v>39</v>
      </c>
      <c r="AP95" s="430"/>
      <c r="AQ95" s="430"/>
      <c r="AU95" s="289">
        <v>0</v>
      </c>
    </row>
    <row r="96" spans="2:47" ht="15.75" customHeight="1">
      <c r="B96" s="419" t="s">
        <v>5156</v>
      </c>
      <c r="C96" s="34">
        <f t="shared" ref="C96:C97" si="27">C91</f>
        <v>0</v>
      </c>
      <c r="D96" s="34">
        <f t="shared" ref="D96:AO96" si="28">C96+D91</f>
        <v>0</v>
      </c>
      <c r="E96" s="34">
        <f t="shared" si="28"/>
        <v>0</v>
      </c>
      <c r="F96" s="34">
        <f t="shared" si="28"/>
        <v>3</v>
      </c>
      <c r="G96" s="34">
        <f t="shared" si="28"/>
        <v>3</v>
      </c>
      <c r="H96" s="34">
        <f t="shared" si="28"/>
        <v>4</v>
      </c>
      <c r="I96" s="34">
        <f t="shared" si="28"/>
        <v>5</v>
      </c>
      <c r="J96" s="34">
        <f t="shared" si="28"/>
        <v>6</v>
      </c>
      <c r="K96" s="34">
        <f t="shared" si="28"/>
        <v>7</v>
      </c>
      <c r="L96" s="34">
        <f t="shared" si="28"/>
        <v>7</v>
      </c>
      <c r="M96" s="34">
        <f t="shared" si="28"/>
        <v>7</v>
      </c>
      <c r="N96" s="34">
        <f t="shared" si="28"/>
        <v>7</v>
      </c>
      <c r="O96" s="34">
        <f t="shared" si="28"/>
        <v>9</v>
      </c>
      <c r="P96" s="34">
        <f t="shared" si="28"/>
        <v>9</v>
      </c>
      <c r="Q96" s="34">
        <f t="shared" si="28"/>
        <v>9</v>
      </c>
      <c r="R96" s="418">
        <f t="shared" si="28"/>
        <v>9</v>
      </c>
      <c r="S96" s="418">
        <f t="shared" si="28"/>
        <v>9</v>
      </c>
      <c r="T96" s="418">
        <f t="shared" si="28"/>
        <v>9</v>
      </c>
      <c r="U96" s="418">
        <f t="shared" si="28"/>
        <v>11</v>
      </c>
      <c r="V96" s="418">
        <f t="shared" si="28"/>
        <v>14</v>
      </c>
      <c r="W96" s="418">
        <f t="shared" si="28"/>
        <v>14</v>
      </c>
      <c r="X96" s="418">
        <f t="shared" si="28"/>
        <v>14</v>
      </c>
      <c r="Y96" s="418">
        <f t="shared" si="28"/>
        <v>15</v>
      </c>
      <c r="Z96" s="418">
        <f t="shared" si="28"/>
        <v>15</v>
      </c>
      <c r="AA96" s="418">
        <f t="shared" si="28"/>
        <v>16</v>
      </c>
      <c r="AB96" s="418">
        <f t="shared" si="28"/>
        <v>18</v>
      </c>
      <c r="AC96" s="418">
        <f t="shared" si="28"/>
        <v>18</v>
      </c>
      <c r="AD96" s="418">
        <f t="shared" si="28"/>
        <v>18</v>
      </c>
      <c r="AE96" s="418">
        <f t="shared" si="28"/>
        <v>19</v>
      </c>
      <c r="AF96" s="418">
        <f t="shared" si="28"/>
        <v>19</v>
      </c>
      <c r="AG96" s="418">
        <f t="shared" si="28"/>
        <v>21</v>
      </c>
      <c r="AH96" s="418">
        <f t="shared" si="28"/>
        <v>21</v>
      </c>
      <c r="AI96" s="418">
        <f t="shared" si="28"/>
        <v>21</v>
      </c>
      <c r="AJ96" s="418">
        <f t="shared" si="28"/>
        <v>21</v>
      </c>
      <c r="AK96" s="418">
        <f t="shared" si="28"/>
        <v>23</v>
      </c>
      <c r="AL96" s="418">
        <f t="shared" si="28"/>
        <v>23</v>
      </c>
      <c r="AM96" s="418">
        <f t="shared" si="28"/>
        <v>23</v>
      </c>
      <c r="AN96" s="418">
        <f t="shared" si="28"/>
        <v>23</v>
      </c>
      <c r="AO96" s="418">
        <f t="shared" si="28"/>
        <v>23</v>
      </c>
      <c r="AP96" s="430"/>
      <c r="AQ96" s="430"/>
      <c r="AU96" s="289">
        <v>1</v>
      </c>
    </row>
    <row r="97" spans="2:47" ht="15.75" customHeight="1">
      <c r="B97" s="419" t="s">
        <v>5157</v>
      </c>
      <c r="C97" s="34">
        <f t="shared" si="27"/>
        <v>0</v>
      </c>
      <c r="D97" s="34">
        <f t="shared" ref="D97:AO97" si="29">C97+D92</f>
        <v>0</v>
      </c>
      <c r="E97" s="34">
        <f t="shared" si="29"/>
        <v>0</v>
      </c>
      <c r="F97" s="34">
        <f t="shared" si="29"/>
        <v>1</v>
      </c>
      <c r="G97" s="34">
        <f t="shared" si="29"/>
        <v>1</v>
      </c>
      <c r="H97" s="34">
        <f t="shared" si="29"/>
        <v>2</v>
      </c>
      <c r="I97" s="34">
        <f t="shared" si="29"/>
        <v>3</v>
      </c>
      <c r="J97" s="34">
        <f t="shared" si="29"/>
        <v>4</v>
      </c>
      <c r="K97" s="34">
        <f t="shared" si="29"/>
        <v>5</v>
      </c>
      <c r="L97" s="34">
        <f t="shared" si="29"/>
        <v>5</v>
      </c>
      <c r="M97" s="34">
        <f t="shared" si="29"/>
        <v>5</v>
      </c>
      <c r="N97" s="34">
        <f t="shared" si="29"/>
        <v>5</v>
      </c>
      <c r="O97" s="34">
        <f t="shared" si="29"/>
        <v>7</v>
      </c>
      <c r="P97" s="34">
        <f t="shared" si="29"/>
        <v>7</v>
      </c>
      <c r="Q97" s="34">
        <f t="shared" si="29"/>
        <v>7</v>
      </c>
      <c r="R97" s="418">
        <f t="shared" si="29"/>
        <v>7</v>
      </c>
      <c r="S97" s="418">
        <f t="shared" si="29"/>
        <v>9</v>
      </c>
      <c r="T97" s="418">
        <f t="shared" si="29"/>
        <v>9</v>
      </c>
      <c r="U97" s="418">
        <f t="shared" si="29"/>
        <v>11</v>
      </c>
      <c r="V97" s="418">
        <f t="shared" si="29"/>
        <v>14</v>
      </c>
      <c r="W97" s="418">
        <f t="shared" si="29"/>
        <v>14</v>
      </c>
      <c r="X97" s="418">
        <f t="shared" si="29"/>
        <v>14</v>
      </c>
      <c r="Y97" s="418">
        <f t="shared" si="29"/>
        <v>15</v>
      </c>
      <c r="Z97" s="418">
        <f t="shared" si="29"/>
        <v>15</v>
      </c>
      <c r="AA97" s="418">
        <f t="shared" si="29"/>
        <v>16</v>
      </c>
      <c r="AB97" s="418">
        <f t="shared" si="29"/>
        <v>18</v>
      </c>
      <c r="AC97" s="418">
        <f t="shared" si="29"/>
        <v>18</v>
      </c>
      <c r="AD97" s="418">
        <f t="shared" si="29"/>
        <v>18</v>
      </c>
      <c r="AE97" s="418">
        <f t="shared" si="29"/>
        <v>19</v>
      </c>
      <c r="AF97" s="418">
        <f t="shared" si="29"/>
        <v>19</v>
      </c>
      <c r="AG97" s="418">
        <f t="shared" si="29"/>
        <v>21</v>
      </c>
      <c r="AH97" s="418">
        <f t="shared" si="29"/>
        <v>21</v>
      </c>
      <c r="AI97" s="418">
        <f t="shared" si="29"/>
        <v>21</v>
      </c>
      <c r="AJ97" s="418">
        <f t="shared" si="29"/>
        <v>21</v>
      </c>
      <c r="AK97" s="418">
        <f t="shared" si="29"/>
        <v>23</v>
      </c>
      <c r="AL97" s="418">
        <f t="shared" si="29"/>
        <v>23</v>
      </c>
      <c r="AM97" s="418">
        <f t="shared" si="29"/>
        <v>23</v>
      </c>
      <c r="AN97" s="418">
        <f t="shared" si="29"/>
        <v>23</v>
      </c>
      <c r="AO97" s="418">
        <f t="shared" si="29"/>
        <v>23</v>
      </c>
      <c r="AP97" s="430"/>
      <c r="AQ97" s="431"/>
      <c r="AU97" s="289">
        <v>1</v>
      </c>
    </row>
    <row r="98" spans="2:47" ht="15.75" customHeight="1">
      <c r="B98" s="417"/>
      <c r="R98" s="420"/>
      <c r="AP98" s="430"/>
      <c r="AQ98" s="431"/>
      <c r="AU98" s="289">
        <v>1</v>
      </c>
    </row>
    <row r="99" spans="2:47" ht="15.75" customHeight="1">
      <c r="B99" s="417"/>
      <c r="R99" s="420"/>
      <c r="AP99" s="431"/>
      <c r="AQ99" s="431"/>
      <c r="AU99" s="289">
        <v>1</v>
      </c>
    </row>
    <row r="100" spans="2:47" ht="15.75" customHeight="1">
      <c r="B100" s="417"/>
      <c r="C100" s="34">
        <v>1</v>
      </c>
      <c r="D100" s="34">
        <v>2</v>
      </c>
      <c r="E100" s="34">
        <v>3</v>
      </c>
      <c r="F100" s="34">
        <v>4</v>
      </c>
      <c r="G100" s="34">
        <v>5</v>
      </c>
      <c r="H100" s="34">
        <v>6</v>
      </c>
      <c r="I100" s="34">
        <v>7</v>
      </c>
      <c r="J100" s="34">
        <v>8</v>
      </c>
      <c r="K100" s="34">
        <v>9</v>
      </c>
      <c r="L100" s="34">
        <v>10</v>
      </c>
      <c r="M100" s="34">
        <v>11</v>
      </c>
      <c r="N100" s="34">
        <v>12</v>
      </c>
      <c r="O100" s="34">
        <v>13</v>
      </c>
      <c r="P100" s="34">
        <v>14</v>
      </c>
      <c r="Q100" s="34">
        <v>15</v>
      </c>
      <c r="R100" s="418">
        <v>16</v>
      </c>
      <c r="S100" s="34">
        <v>17</v>
      </c>
      <c r="T100" s="34">
        <v>18</v>
      </c>
      <c r="U100" s="34">
        <v>19</v>
      </c>
      <c r="V100" s="34">
        <v>20</v>
      </c>
      <c r="W100" s="34">
        <v>21</v>
      </c>
      <c r="X100" s="34">
        <v>22</v>
      </c>
      <c r="Y100" s="34">
        <v>23</v>
      </c>
      <c r="Z100" s="34">
        <v>24</v>
      </c>
      <c r="AA100" s="34">
        <v>25</v>
      </c>
      <c r="AB100" s="34">
        <v>26</v>
      </c>
      <c r="AC100" s="34">
        <v>27</v>
      </c>
      <c r="AD100" s="34">
        <v>28</v>
      </c>
      <c r="AE100" s="34">
        <v>29</v>
      </c>
      <c r="AF100" s="34">
        <v>30</v>
      </c>
      <c r="AG100" s="34">
        <v>30</v>
      </c>
      <c r="AH100" s="34">
        <v>32</v>
      </c>
      <c r="AI100" s="34">
        <v>33</v>
      </c>
      <c r="AJ100" s="34">
        <v>34</v>
      </c>
      <c r="AK100" s="34">
        <v>35</v>
      </c>
      <c r="AL100" s="34">
        <v>36</v>
      </c>
      <c r="AM100" s="34">
        <v>37</v>
      </c>
      <c r="AN100" s="34">
        <v>38</v>
      </c>
      <c r="AO100" s="34">
        <v>39</v>
      </c>
      <c r="AP100" s="430"/>
      <c r="AQ100" s="431"/>
      <c r="AU100" s="289">
        <v>0</v>
      </c>
    </row>
    <row r="101" spans="2:47" ht="15.75" customHeight="1">
      <c r="B101" s="421" t="s">
        <v>5156</v>
      </c>
      <c r="C101" s="98">
        <f t="shared" ref="C101:AO101" si="30">C96/782</f>
        <v>0</v>
      </c>
      <c r="D101" s="98">
        <f t="shared" si="30"/>
        <v>0</v>
      </c>
      <c r="E101" s="98">
        <f t="shared" si="30"/>
        <v>0</v>
      </c>
      <c r="F101" s="98">
        <f t="shared" si="30"/>
        <v>3.8363171355498722E-3</v>
      </c>
      <c r="G101" s="98">
        <f t="shared" si="30"/>
        <v>3.8363171355498722E-3</v>
      </c>
      <c r="H101" s="98">
        <f t="shared" si="30"/>
        <v>5.1150895140664966E-3</v>
      </c>
      <c r="I101" s="98">
        <f t="shared" si="30"/>
        <v>6.3938618925831201E-3</v>
      </c>
      <c r="J101" s="98">
        <f t="shared" si="30"/>
        <v>7.6726342710997444E-3</v>
      </c>
      <c r="K101" s="98">
        <f t="shared" si="30"/>
        <v>8.9514066496163679E-3</v>
      </c>
      <c r="L101" s="98">
        <f t="shared" si="30"/>
        <v>8.9514066496163679E-3</v>
      </c>
      <c r="M101" s="98">
        <f t="shared" si="30"/>
        <v>8.9514066496163679E-3</v>
      </c>
      <c r="N101" s="98">
        <f t="shared" si="30"/>
        <v>8.9514066496163679E-3</v>
      </c>
      <c r="O101" s="98">
        <f t="shared" si="30"/>
        <v>1.1508951406649617E-2</v>
      </c>
      <c r="P101" s="98">
        <f t="shared" si="30"/>
        <v>1.1508951406649617E-2</v>
      </c>
      <c r="Q101" s="98">
        <f t="shared" si="30"/>
        <v>1.1508951406649617E-2</v>
      </c>
      <c r="R101" s="98">
        <f t="shared" si="30"/>
        <v>1.1508951406649617E-2</v>
      </c>
      <c r="S101" s="98">
        <f t="shared" si="30"/>
        <v>1.1508951406649617E-2</v>
      </c>
      <c r="T101" s="98">
        <f t="shared" si="30"/>
        <v>1.1508951406649617E-2</v>
      </c>
      <c r="U101" s="98">
        <f t="shared" si="30"/>
        <v>1.4066496163682864E-2</v>
      </c>
      <c r="V101" s="98">
        <f t="shared" si="30"/>
        <v>1.7902813299232736E-2</v>
      </c>
      <c r="W101" s="98">
        <f t="shared" si="30"/>
        <v>1.7902813299232736E-2</v>
      </c>
      <c r="X101" s="98">
        <f t="shared" si="30"/>
        <v>1.7902813299232736E-2</v>
      </c>
      <c r="Y101" s="98">
        <f t="shared" si="30"/>
        <v>1.9181585677749361E-2</v>
      </c>
      <c r="Z101" s="98">
        <f t="shared" si="30"/>
        <v>1.9181585677749361E-2</v>
      </c>
      <c r="AA101" s="98">
        <f t="shared" si="30"/>
        <v>2.0460358056265986E-2</v>
      </c>
      <c r="AB101" s="98">
        <f t="shared" si="30"/>
        <v>2.3017902813299233E-2</v>
      </c>
      <c r="AC101" s="98">
        <f t="shared" si="30"/>
        <v>2.3017902813299233E-2</v>
      </c>
      <c r="AD101" s="98">
        <f t="shared" si="30"/>
        <v>2.3017902813299233E-2</v>
      </c>
      <c r="AE101" s="98">
        <f t="shared" si="30"/>
        <v>2.4296675191815855E-2</v>
      </c>
      <c r="AF101" s="98">
        <f t="shared" si="30"/>
        <v>2.4296675191815855E-2</v>
      </c>
      <c r="AG101" s="98">
        <f t="shared" si="30"/>
        <v>2.6854219948849106E-2</v>
      </c>
      <c r="AH101" s="98">
        <f t="shared" si="30"/>
        <v>2.6854219948849106E-2</v>
      </c>
      <c r="AI101" s="98">
        <f t="shared" si="30"/>
        <v>2.6854219948849106E-2</v>
      </c>
      <c r="AJ101" s="98">
        <f t="shared" si="30"/>
        <v>2.6854219948849106E-2</v>
      </c>
      <c r="AK101" s="98">
        <f t="shared" si="30"/>
        <v>2.9411764705882353E-2</v>
      </c>
      <c r="AL101" s="98">
        <f t="shared" si="30"/>
        <v>2.9411764705882353E-2</v>
      </c>
      <c r="AM101" s="98">
        <f t="shared" si="30"/>
        <v>2.9411764705882353E-2</v>
      </c>
      <c r="AN101" s="98">
        <f t="shared" si="30"/>
        <v>2.9411764705882353E-2</v>
      </c>
      <c r="AO101" s="98">
        <f t="shared" si="30"/>
        <v>2.9411764705882353E-2</v>
      </c>
      <c r="AP101" s="430"/>
      <c r="AQ101" s="431"/>
      <c r="AU101" s="289">
        <v>0</v>
      </c>
    </row>
    <row r="102" spans="2:47" ht="15.75" customHeight="1">
      <c r="B102" s="423" t="s">
        <v>5157</v>
      </c>
      <c r="C102" s="424">
        <f t="shared" ref="C102:AO102" si="31">C97/782</f>
        <v>0</v>
      </c>
      <c r="D102" s="424">
        <f t="shared" si="31"/>
        <v>0</v>
      </c>
      <c r="E102" s="424">
        <f t="shared" si="31"/>
        <v>0</v>
      </c>
      <c r="F102" s="424">
        <f t="shared" si="31"/>
        <v>1.2787723785166241E-3</v>
      </c>
      <c r="G102" s="424">
        <f t="shared" si="31"/>
        <v>1.2787723785166241E-3</v>
      </c>
      <c r="H102" s="424">
        <f t="shared" si="31"/>
        <v>2.5575447570332483E-3</v>
      </c>
      <c r="I102" s="424">
        <f t="shared" si="31"/>
        <v>3.8363171355498722E-3</v>
      </c>
      <c r="J102" s="424">
        <f t="shared" si="31"/>
        <v>5.1150895140664966E-3</v>
      </c>
      <c r="K102" s="424">
        <f t="shared" si="31"/>
        <v>6.3938618925831201E-3</v>
      </c>
      <c r="L102" s="424">
        <f t="shared" si="31"/>
        <v>6.3938618925831201E-3</v>
      </c>
      <c r="M102" s="424">
        <f t="shared" si="31"/>
        <v>6.3938618925831201E-3</v>
      </c>
      <c r="N102" s="424">
        <f t="shared" si="31"/>
        <v>6.3938618925831201E-3</v>
      </c>
      <c r="O102" s="424">
        <f t="shared" si="31"/>
        <v>8.9514066496163679E-3</v>
      </c>
      <c r="P102" s="424">
        <f t="shared" si="31"/>
        <v>8.9514066496163679E-3</v>
      </c>
      <c r="Q102" s="424">
        <f t="shared" si="31"/>
        <v>8.9514066496163679E-3</v>
      </c>
      <c r="R102" s="424">
        <f t="shared" si="31"/>
        <v>8.9514066496163679E-3</v>
      </c>
      <c r="S102" s="424">
        <f t="shared" si="31"/>
        <v>1.1508951406649617E-2</v>
      </c>
      <c r="T102" s="424">
        <f t="shared" si="31"/>
        <v>1.1508951406649617E-2</v>
      </c>
      <c r="U102" s="424">
        <f t="shared" si="31"/>
        <v>1.4066496163682864E-2</v>
      </c>
      <c r="V102" s="424">
        <f t="shared" si="31"/>
        <v>1.7902813299232736E-2</v>
      </c>
      <c r="W102" s="424">
        <f t="shared" si="31"/>
        <v>1.7902813299232736E-2</v>
      </c>
      <c r="X102" s="424">
        <f t="shared" si="31"/>
        <v>1.7902813299232736E-2</v>
      </c>
      <c r="Y102" s="424">
        <f t="shared" si="31"/>
        <v>1.9181585677749361E-2</v>
      </c>
      <c r="Z102" s="424">
        <f t="shared" si="31"/>
        <v>1.9181585677749361E-2</v>
      </c>
      <c r="AA102" s="424">
        <f t="shared" si="31"/>
        <v>2.0460358056265986E-2</v>
      </c>
      <c r="AB102" s="424">
        <f t="shared" si="31"/>
        <v>2.3017902813299233E-2</v>
      </c>
      <c r="AC102" s="424">
        <f t="shared" si="31"/>
        <v>2.3017902813299233E-2</v>
      </c>
      <c r="AD102" s="424">
        <f t="shared" si="31"/>
        <v>2.3017902813299233E-2</v>
      </c>
      <c r="AE102" s="424">
        <f t="shared" si="31"/>
        <v>2.4296675191815855E-2</v>
      </c>
      <c r="AF102" s="424">
        <f t="shared" si="31"/>
        <v>2.4296675191815855E-2</v>
      </c>
      <c r="AG102" s="424">
        <f t="shared" si="31"/>
        <v>2.6854219948849106E-2</v>
      </c>
      <c r="AH102" s="424">
        <f t="shared" si="31"/>
        <v>2.6854219948849106E-2</v>
      </c>
      <c r="AI102" s="424">
        <f t="shared" si="31"/>
        <v>2.6854219948849106E-2</v>
      </c>
      <c r="AJ102" s="424">
        <f t="shared" si="31"/>
        <v>2.6854219948849106E-2</v>
      </c>
      <c r="AK102" s="424">
        <f t="shared" si="31"/>
        <v>2.9411764705882353E-2</v>
      </c>
      <c r="AL102" s="424">
        <f t="shared" si="31"/>
        <v>2.9411764705882353E-2</v>
      </c>
      <c r="AM102" s="424">
        <f t="shared" si="31"/>
        <v>2.9411764705882353E-2</v>
      </c>
      <c r="AN102" s="424">
        <f t="shared" si="31"/>
        <v>2.9411764705882353E-2</v>
      </c>
      <c r="AO102" s="424">
        <f t="shared" si="31"/>
        <v>2.9411764705882353E-2</v>
      </c>
      <c r="AP102" s="430"/>
      <c r="AQ102" s="431"/>
      <c r="AU102" s="289">
        <v>0</v>
      </c>
    </row>
    <row r="103" spans="2:47" ht="15.75" customHeight="1">
      <c r="AD103" s="428"/>
      <c r="AE103" s="428"/>
      <c r="AF103" s="428"/>
      <c r="AG103" s="428"/>
      <c r="AH103" s="428"/>
      <c r="AI103" s="428"/>
      <c r="AJ103" s="428"/>
      <c r="AK103" s="428"/>
      <c r="AL103" s="428"/>
      <c r="AM103" s="428"/>
      <c r="AN103" s="428"/>
      <c r="AO103" s="428"/>
      <c r="AP103" s="430"/>
      <c r="AQ103" s="431"/>
      <c r="AU103" s="289">
        <v>2</v>
      </c>
    </row>
    <row r="104" spans="2:47" ht="15.75" customHeight="1">
      <c r="AD104" s="428"/>
      <c r="AE104" s="428"/>
      <c r="AF104" s="428"/>
      <c r="AG104" s="428"/>
      <c r="AH104" s="428"/>
      <c r="AI104" s="428"/>
      <c r="AJ104" s="428"/>
      <c r="AK104" s="428"/>
      <c r="AL104" s="428"/>
      <c r="AM104" s="428"/>
      <c r="AN104" s="428"/>
      <c r="AO104" s="428"/>
      <c r="AP104" s="430"/>
      <c r="AQ104" s="431"/>
      <c r="AU104" s="289">
        <v>0</v>
      </c>
    </row>
    <row r="105" spans="2:47" ht="15.75" customHeight="1">
      <c r="B105" s="414" t="s">
        <v>4678</v>
      </c>
      <c r="C105" s="415"/>
      <c r="D105" s="415"/>
      <c r="E105" s="415"/>
      <c r="F105" s="415"/>
      <c r="G105" s="415"/>
      <c r="H105" s="415"/>
      <c r="I105" s="415"/>
      <c r="J105" s="415"/>
      <c r="K105" s="415"/>
      <c r="L105" s="415"/>
      <c r="M105" s="415"/>
      <c r="N105" s="415"/>
      <c r="O105" s="415"/>
      <c r="P105" s="415"/>
      <c r="Q105" s="415"/>
      <c r="R105" s="416"/>
      <c r="AD105" s="428"/>
      <c r="AE105" s="428"/>
      <c r="AF105" s="428"/>
      <c r="AG105" s="428"/>
      <c r="AH105" s="428"/>
      <c r="AI105" s="428"/>
      <c r="AJ105" s="428"/>
      <c r="AK105" s="428"/>
      <c r="AL105" s="428"/>
      <c r="AM105" s="428"/>
      <c r="AN105" s="428"/>
      <c r="AO105" s="428"/>
      <c r="AP105" s="430"/>
      <c r="AQ105" s="431"/>
      <c r="AU105" s="289">
        <v>0</v>
      </c>
    </row>
    <row r="106" spans="2:47" ht="15.75" customHeight="1">
      <c r="B106" s="417"/>
      <c r="C106" s="34">
        <v>1</v>
      </c>
      <c r="D106" s="34">
        <v>2</v>
      </c>
      <c r="E106" s="34">
        <v>3</v>
      </c>
      <c r="F106" s="34">
        <v>4</v>
      </c>
      <c r="G106" s="34">
        <v>5</v>
      </c>
      <c r="H106" s="34">
        <v>6</v>
      </c>
      <c r="I106" s="34">
        <v>7</v>
      </c>
      <c r="J106" s="34">
        <v>8</v>
      </c>
      <c r="K106" s="34">
        <v>9</v>
      </c>
      <c r="L106" s="34">
        <v>10</v>
      </c>
      <c r="M106" s="34">
        <v>11</v>
      </c>
      <c r="N106" s="34">
        <v>12</v>
      </c>
      <c r="O106" s="34">
        <v>13</v>
      </c>
      <c r="P106" s="34">
        <v>14</v>
      </c>
      <c r="Q106" s="34">
        <v>15</v>
      </c>
      <c r="R106" s="418">
        <v>16</v>
      </c>
      <c r="S106" s="34">
        <v>17</v>
      </c>
      <c r="T106" s="34">
        <v>18</v>
      </c>
      <c r="U106" s="34">
        <v>19</v>
      </c>
      <c r="V106" s="34">
        <v>20</v>
      </c>
      <c r="W106" s="34">
        <v>21</v>
      </c>
      <c r="X106" s="34">
        <v>22</v>
      </c>
      <c r="Y106" s="34">
        <v>23</v>
      </c>
      <c r="Z106" s="34">
        <v>24</v>
      </c>
      <c r="AA106" s="34">
        <v>25</v>
      </c>
      <c r="AB106" s="34">
        <v>26</v>
      </c>
      <c r="AC106" s="34">
        <v>27</v>
      </c>
      <c r="AD106" s="34">
        <v>28</v>
      </c>
      <c r="AE106" s="34">
        <v>29</v>
      </c>
      <c r="AF106" s="34">
        <v>30</v>
      </c>
      <c r="AG106" s="34">
        <v>31</v>
      </c>
      <c r="AH106" s="34">
        <v>32</v>
      </c>
      <c r="AI106" s="34">
        <v>33</v>
      </c>
      <c r="AJ106" s="34">
        <v>34</v>
      </c>
      <c r="AK106" s="34">
        <v>35</v>
      </c>
      <c r="AL106" s="34">
        <v>36</v>
      </c>
      <c r="AM106" s="34">
        <v>37</v>
      </c>
      <c r="AN106" s="34">
        <v>38</v>
      </c>
      <c r="AO106" s="34">
        <v>39</v>
      </c>
      <c r="AP106" s="430"/>
      <c r="AQ106" s="430"/>
      <c r="AU106" s="289">
        <v>0</v>
      </c>
    </row>
    <row r="107" spans="2:47" ht="15.75" customHeight="1">
      <c r="B107" s="419" t="s">
        <v>5156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418">
        <v>0</v>
      </c>
      <c r="S107" s="34">
        <v>3</v>
      </c>
      <c r="T107" s="34">
        <v>0</v>
      </c>
      <c r="U107" s="34">
        <v>0</v>
      </c>
      <c r="V107" s="34">
        <v>0</v>
      </c>
      <c r="W107" s="34">
        <v>1</v>
      </c>
      <c r="X107" s="34">
        <v>1</v>
      </c>
      <c r="Y107" s="34">
        <v>1</v>
      </c>
      <c r="Z107" s="34">
        <v>0</v>
      </c>
      <c r="AA107" s="34">
        <v>0</v>
      </c>
      <c r="AB107" s="34">
        <v>1</v>
      </c>
      <c r="AC107" s="34">
        <v>1</v>
      </c>
      <c r="AD107" s="34">
        <v>0</v>
      </c>
      <c r="AE107" s="34">
        <v>1</v>
      </c>
      <c r="AF107" s="34">
        <v>2</v>
      </c>
      <c r="AG107" s="34">
        <v>0</v>
      </c>
      <c r="AH107" s="34">
        <v>0</v>
      </c>
      <c r="AI107" s="34">
        <v>4</v>
      </c>
      <c r="AJ107" s="34">
        <v>0</v>
      </c>
      <c r="AK107" s="34">
        <v>1</v>
      </c>
      <c r="AL107" s="34">
        <v>2</v>
      </c>
      <c r="AM107" s="34">
        <v>1</v>
      </c>
      <c r="AN107" s="34">
        <v>1</v>
      </c>
      <c r="AO107" s="34">
        <v>0</v>
      </c>
      <c r="AP107" s="430"/>
      <c r="AQ107" s="431"/>
    </row>
    <row r="108" spans="2:47" ht="15.75" customHeight="1">
      <c r="B108" s="419" t="s">
        <v>5157</v>
      </c>
      <c r="C108" s="34">
        <v>0</v>
      </c>
      <c r="D108" s="34">
        <v>0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418">
        <v>0</v>
      </c>
      <c r="S108" s="34">
        <v>3</v>
      </c>
      <c r="T108" s="34">
        <v>0</v>
      </c>
      <c r="U108" s="34">
        <v>0</v>
      </c>
      <c r="V108" s="34">
        <v>0</v>
      </c>
      <c r="W108" s="95">
        <v>1</v>
      </c>
      <c r="X108" s="95">
        <v>1</v>
      </c>
      <c r="Y108" s="95">
        <v>1</v>
      </c>
      <c r="Z108" s="34">
        <v>0</v>
      </c>
      <c r="AA108" s="34">
        <v>0</v>
      </c>
      <c r="AB108" s="34">
        <v>1</v>
      </c>
      <c r="AC108" s="34">
        <v>1</v>
      </c>
      <c r="AD108" s="34">
        <v>0</v>
      </c>
      <c r="AE108" s="34">
        <v>1</v>
      </c>
      <c r="AF108" s="34">
        <v>2</v>
      </c>
      <c r="AG108" s="34">
        <v>0</v>
      </c>
      <c r="AH108" s="34">
        <v>0</v>
      </c>
      <c r="AI108" s="34">
        <v>4</v>
      </c>
      <c r="AJ108" s="34">
        <v>0</v>
      </c>
      <c r="AK108" s="34">
        <v>1</v>
      </c>
      <c r="AL108" s="34">
        <v>2</v>
      </c>
      <c r="AM108" s="34">
        <v>1</v>
      </c>
      <c r="AN108" s="34">
        <v>1</v>
      </c>
      <c r="AO108" s="34">
        <v>0</v>
      </c>
      <c r="AP108" s="430"/>
      <c r="AQ108" s="431"/>
    </row>
    <row r="109" spans="2:47" ht="15.75" customHeight="1">
      <c r="B109" s="417"/>
      <c r="R109" s="420"/>
      <c r="AP109" s="430"/>
      <c r="AQ109" s="430"/>
    </row>
    <row r="110" spans="2:47">
      <c r="B110" s="417"/>
      <c r="R110" s="420"/>
    </row>
    <row r="111" spans="2:47">
      <c r="B111" s="417"/>
      <c r="C111" s="34">
        <v>1</v>
      </c>
      <c r="D111" s="34">
        <v>2</v>
      </c>
      <c r="E111" s="34">
        <v>3</v>
      </c>
      <c r="F111" s="34">
        <v>4</v>
      </c>
      <c r="G111" s="34">
        <v>5</v>
      </c>
      <c r="H111" s="34">
        <v>6</v>
      </c>
      <c r="I111" s="34">
        <v>7</v>
      </c>
      <c r="J111" s="34">
        <v>8</v>
      </c>
      <c r="K111" s="34">
        <v>9</v>
      </c>
      <c r="L111" s="34">
        <v>10</v>
      </c>
      <c r="M111" s="34">
        <v>11</v>
      </c>
      <c r="N111" s="34">
        <v>12</v>
      </c>
      <c r="O111" s="34">
        <v>13</v>
      </c>
      <c r="P111" s="34">
        <v>14</v>
      </c>
      <c r="Q111" s="34">
        <v>15</v>
      </c>
      <c r="R111" s="418">
        <v>16</v>
      </c>
      <c r="S111" s="34">
        <v>17</v>
      </c>
      <c r="T111" s="34">
        <v>18</v>
      </c>
      <c r="U111" s="34">
        <v>19</v>
      </c>
      <c r="V111" s="34">
        <v>20</v>
      </c>
      <c r="W111" s="34">
        <v>21</v>
      </c>
      <c r="X111" s="34">
        <v>22</v>
      </c>
      <c r="Y111" s="34">
        <v>23</v>
      </c>
      <c r="Z111" s="34">
        <v>24</v>
      </c>
      <c r="AA111" s="34">
        <v>25</v>
      </c>
      <c r="AB111" s="34">
        <v>26</v>
      </c>
      <c r="AC111" s="34">
        <v>27</v>
      </c>
      <c r="AD111" s="34">
        <v>28</v>
      </c>
      <c r="AE111" s="34">
        <v>29</v>
      </c>
      <c r="AF111" s="34">
        <v>30</v>
      </c>
      <c r="AG111" s="34">
        <v>31</v>
      </c>
      <c r="AH111" s="34">
        <v>32</v>
      </c>
      <c r="AI111" s="34">
        <v>33</v>
      </c>
      <c r="AJ111" s="34">
        <v>34</v>
      </c>
      <c r="AK111" s="34">
        <v>35</v>
      </c>
      <c r="AL111" s="34">
        <v>36</v>
      </c>
      <c r="AM111" s="34">
        <v>37</v>
      </c>
      <c r="AN111" s="34">
        <v>38</v>
      </c>
      <c r="AO111" s="34">
        <v>39</v>
      </c>
    </row>
    <row r="112" spans="2:47">
      <c r="B112" s="419" t="s">
        <v>5156</v>
      </c>
      <c r="C112" s="34">
        <f t="shared" ref="C112:C113" si="32">C107</f>
        <v>0</v>
      </c>
      <c r="D112" s="34">
        <f t="shared" ref="D112:AO112" si="33">C112+D107</f>
        <v>0</v>
      </c>
      <c r="E112" s="34">
        <f t="shared" si="33"/>
        <v>0</v>
      </c>
      <c r="F112" s="34">
        <f t="shared" si="33"/>
        <v>0</v>
      </c>
      <c r="G112" s="34">
        <f t="shared" si="33"/>
        <v>0</v>
      </c>
      <c r="H112" s="34">
        <f t="shared" si="33"/>
        <v>0</v>
      </c>
      <c r="I112" s="34">
        <f t="shared" si="33"/>
        <v>0</v>
      </c>
      <c r="J112" s="34">
        <f t="shared" si="33"/>
        <v>0</v>
      </c>
      <c r="K112" s="34">
        <f t="shared" si="33"/>
        <v>0</v>
      </c>
      <c r="L112" s="34">
        <f t="shared" si="33"/>
        <v>0</v>
      </c>
      <c r="M112" s="34">
        <f t="shared" si="33"/>
        <v>0</v>
      </c>
      <c r="N112" s="34">
        <f t="shared" si="33"/>
        <v>0</v>
      </c>
      <c r="O112" s="34">
        <f t="shared" si="33"/>
        <v>0</v>
      </c>
      <c r="P112" s="34">
        <f t="shared" si="33"/>
        <v>0</v>
      </c>
      <c r="Q112" s="34">
        <f t="shared" si="33"/>
        <v>0</v>
      </c>
      <c r="R112" s="418">
        <f t="shared" si="33"/>
        <v>0</v>
      </c>
      <c r="S112" s="418">
        <f t="shared" si="33"/>
        <v>3</v>
      </c>
      <c r="T112" s="418">
        <f t="shared" si="33"/>
        <v>3</v>
      </c>
      <c r="U112" s="418">
        <f t="shared" si="33"/>
        <v>3</v>
      </c>
      <c r="V112" s="418">
        <f t="shared" si="33"/>
        <v>3</v>
      </c>
      <c r="W112" s="418">
        <f t="shared" si="33"/>
        <v>4</v>
      </c>
      <c r="X112" s="418">
        <f t="shared" si="33"/>
        <v>5</v>
      </c>
      <c r="Y112" s="418">
        <f t="shared" si="33"/>
        <v>6</v>
      </c>
      <c r="Z112" s="418">
        <f t="shared" si="33"/>
        <v>6</v>
      </c>
      <c r="AA112" s="418">
        <f t="shared" si="33"/>
        <v>6</v>
      </c>
      <c r="AB112" s="418">
        <f t="shared" si="33"/>
        <v>7</v>
      </c>
      <c r="AC112" s="418">
        <f t="shared" si="33"/>
        <v>8</v>
      </c>
      <c r="AD112" s="418">
        <f t="shared" si="33"/>
        <v>8</v>
      </c>
      <c r="AE112" s="418">
        <f t="shared" si="33"/>
        <v>9</v>
      </c>
      <c r="AF112" s="418">
        <f t="shared" si="33"/>
        <v>11</v>
      </c>
      <c r="AG112" s="418">
        <f t="shared" si="33"/>
        <v>11</v>
      </c>
      <c r="AH112" s="418">
        <f t="shared" si="33"/>
        <v>11</v>
      </c>
      <c r="AI112" s="418">
        <f t="shared" si="33"/>
        <v>15</v>
      </c>
      <c r="AJ112" s="418">
        <f t="shared" si="33"/>
        <v>15</v>
      </c>
      <c r="AK112" s="418">
        <f t="shared" si="33"/>
        <v>16</v>
      </c>
      <c r="AL112" s="418">
        <f t="shared" si="33"/>
        <v>18</v>
      </c>
      <c r="AM112" s="418">
        <f t="shared" si="33"/>
        <v>19</v>
      </c>
      <c r="AN112" s="418">
        <f t="shared" si="33"/>
        <v>20</v>
      </c>
      <c r="AO112" s="418">
        <f t="shared" si="33"/>
        <v>20</v>
      </c>
    </row>
    <row r="113" spans="2:41">
      <c r="B113" s="419" t="s">
        <v>5157</v>
      </c>
      <c r="C113" s="34">
        <f t="shared" si="32"/>
        <v>0</v>
      </c>
      <c r="D113" s="34">
        <f t="shared" ref="D113:AO113" si="34">C113+D108</f>
        <v>0</v>
      </c>
      <c r="E113" s="34">
        <f t="shared" si="34"/>
        <v>0</v>
      </c>
      <c r="F113" s="34">
        <f t="shared" si="34"/>
        <v>0</v>
      </c>
      <c r="G113" s="34">
        <f t="shared" si="34"/>
        <v>0</v>
      </c>
      <c r="H113" s="34">
        <f t="shared" si="34"/>
        <v>0</v>
      </c>
      <c r="I113" s="34">
        <f t="shared" si="34"/>
        <v>0</v>
      </c>
      <c r="J113" s="34">
        <f t="shared" si="34"/>
        <v>0</v>
      </c>
      <c r="K113" s="34">
        <f t="shared" si="34"/>
        <v>0</v>
      </c>
      <c r="L113" s="34">
        <f t="shared" si="34"/>
        <v>0</v>
      </c>
      <c r="M113" s="34">
        <f t="shared" si="34"/>
        <v>0</v>
      </c>
      <c r="N113" s="34">
        <f t="shared" si="34"/>
        <v>0</v>
      </c>
      <c r="O113" s="34">
        <f t="shared" si="34"/>
        <v>0</v>
      </c>
      <c r="P113" s="34">
        <f t="shared" si="34"/>
        <v>0</v>
      </c>
      <c r="Q113" s="34">
        <f t="shared" si="34"/>
        <v>0</v>
      </c>
      <c r="R113" s="418">
        <f t="shared" si="34"/>
        <v>0</v>
      </c>
      <c r="S113" s="418">
        <f t="shared" si="34"/>
        <v>3</v>
      </c>
      <c r="T113" s="418">
        <f t="shared" si="34"/>
        <v>3</v>
      </c>
      <c r="U113" s="418">
        <f t="shared" si="34"/>
        <v>3</v>
      </c>
      <c r="V113" s="418">
        <f t="shared" si="34"/>
        <v>3</v>
      </c>
      <c r="W113" s="418">
        <f t="shared" si="34"/>
        <v>4</v>
      </c>
      <c r="X113" s="418">
        <f t="shared" si="34"/>
        <v>5</v>
      </c>
      <c r="Y113" s="418">
        <f t="shared" si="34"/>
        <v>6</v>
      </c>
      <c r="Z113" s="418">
        <f t="shared" si="34"/>
        <v>6</v>
      </c>
      <c r="AA113" s="418">
        <f t="shared" si="34"/>
        <v>6</v>
      </c>
      <c r="AB113" s="418">
        <f t="shared" si="34"/>
        <v>7</v>
      </c>
      <c r="AC113" s="418">
        <f t="shared" si="34"/>
        <v>8</v>
      </c>
      <c r="AD113" s="418">
        <f t="shared" si="34"/>
        <v>8</v>
      </c>
      <c r="AE113" s="418">
        <f t="shared" si="34"/>
        <v>9</v>
      </c>
      <c r="AF113" s="418">
        <f t="shared" si="34"/>
        <v>11</v>
      </c>
      <c r="AG113" s="418">
        <f t="shared" si="34"/>
        <v>11</v>
      </c>
      <c r="AH113" s="418">
        <f t="shared" si="34"/>
        <v>11</v>
      </c>
      <c r="AI113" s="418">
        <f t="shared" si="34"/>
        <v>15</v>
      </c>
      <c r="AJ113" s="418">
        <f t="shared" si="34"/>
        <v>15</v>
      </c>
      <c r="AK113" s="418">
        <f t="shared" si="34"/>
        <v>16</v>
      </c>
      <c r="AL113" s="418">
        <f t="shared" si="34"/>
        <v>18</v>
      </c>
      <c r="AM113" s="418">
        <f t="shared" si="34"/>
        <v>19</v>
      </c>
      <c r="AN113" s="418">
        <f t="shared" si="34"/>
        <v>20</v>
      </c>
      <c r="AO113" s="418">
        <f t="shared" si="34"/>
        <v>20</v>
      </c>
    </row>
    <row r="114" spans="2:41">
      <c r="B114" s="417"/>
      <c r="R114" s="420"/>
    </row>
    <row r="115" spans="2:41">
      <c r="B115" s="417"/>
      <c r="R115" s="420"/>
    </row>
    <row r="116" spans="2:41">
      <c r="B116" s="417"/>
      <c r="C116" s="34">
        <v>1</v>
      </c>
      <c r="D116" s="34">
        <v>2</v>
      </c>
      <c r="E116" s="34">
        <v>3</v>
      </c>
      <c r="F116" s="34">
        <v>4</v>
      </c>
      <c r="G116" s="34">
        <v>5</v>
      </c>
      <c r="H116" s="34">
        <v>6</v>
      </c>
      <c r="I116" s="34">
        <v>7</v>
      </c>
      <c r="J116" s="34">
        <v>8</v>
      </c>
      <c r="K116" s="34">
        <v>9</v>
      </c>
      <c r="L116" s="34">
        <v>10</v>
      </c>
      <c r="M116" s="34">
        <v>11</v>
      </c>
      <c r="N116" s="34">
        <v>12</v>
      </c>
      <c r="O116" s="34">
        <v>13</v>
      </c>
      <c r="P116" s="34">
        <v>14</v>
      </c>
      <c r="Q116" s="34">
        <v>15</v>
      </c>
      <c r="R116" s="418">
        <v>16</v>
      </c>
      <c r="S116" s="34">
        <v>17</v>
      </c>
      <c r="T116" s="34">
        <v>18</v>
      </c>
      <c r="U116" s="34">
        <v>19</v>
      </c>
      <c r="V116" s="34">
        <v>20</v>
      </c>
      <c r="W116" s="34">
        <v>21</v>
      </c>
      <c r="X116" s="34">
        <v>22</v>
      </c>
      <c r="Y116" s="34">
        <v>23</v>
      </c>
      <c r="Z116" s="34">
        <v>24</v>
      </c>
      <c r="AA116" s="34">
        <v>25</v>
      </c>
      <c r="AB116" s="34">
        <v>26</v>
      </c>
      <c r="AC116" s="34">
        <v>27</v>
      </c>
      <c r="AD116" s="34">
        <v>28</v>
      </c>
      <c r="AE116" s="34">
        <v>29</v>
      </c>
      <c r="AF116" s="34">
        <v>30</v>
      </c>
      <c r="AG116" s="34">
        <v>30</v>
      </c>
      <c r="AH116" s="34">
        <v>32</v>
      </c>
      <c r="AI116" s="34">
        <v>33</v>
      </c>
      <c r="AJ116" s="34">
        <v>34</v>
      </c>
      <c r="AK116" s="34">
        <v>35</v>
      </c>
      <c r="AL116" s="34">
        <v>36</v>
      </c>
      <c r="AM116" s="34">
        <v>37</v>
      </c>
      <c r="AN116" s="34">
        <v>38</v>
      </c>
      <c r="AO116" s="34">
        <v>39</v>
      </c>
    </row>
    <row r="117" spans="2:41">
      <c r="B117" s="421" t="s">
        <v>5156</v>
      </c>
      <c r="C117" s="98">
        <f t="shared" ref="C117:AO117" si="35">C112/782</f>
        <v>0</v>
      </c>
      <c r="D117" s="98">
        <f t="shared" si="35"/>
        <v>0</v>
      </c>
      <c r="E117" s="98">
        <f t="shared" si="35"/>
        <v>0</v>
      </c>
      <c r="F117" s="98">
        <f t="shared" si="35"/>
        <v>0</v>
      </c>
      <c r="G117" s="98">
        <f t="shared" si="35"/>
        <v>0</v>
      </c>
      <c r="H117" s="98">
        <f t="shared" si="35"/>
        <v>0</v>
      </c>
      <c r="I117" s="98">
        <f t="shared" si="35"/>
        <v>0</v>
      </c>
      <c r="J117" s="98">
        <f t="shared" si="35"/>
        <v>0</v>
      </c>
      <c r="K117" s="98">
        <f t="shared" si="35"/>
        <v>0</v>
      </c>
      <c r="L117" s="98">
        <f t="shared" si="35"/>
        <v>0</v>
      </c>
      <c r="M117" s="98">
        <f t="shared" si="35"/>
        <v>0</v>
      </c>
      <c r="N117" s="98">
        <f t="shared" si="35"/>
        <v>0</v>
      </c>
      <c r="O117" s="98">
        <f t="shared" si="35"/>
        <v>0</v>
      </c>
      <c r="P117" s="98">
        <f t="shared" si="35"/>
        <v>0</v>
      </c>
      <c r="Q117" s="98">
        <f t="shared" si="35"/>
        <v>0</v>
      </c>
      <c r="R117" s="98">
        <f t="shared" si="35"/>
        <v>0</v>
      </c>
      <c r="S117" s="98">
        <f t="shared" si="35"/>
        <v>3.8363171355498722E-3</v>
      </c>
      <c r="T117" s="98">
        <f t="shared" si="35"/>
        <v>3.8363171355498722E-3</v>
      </c>
      <c r="U117" s="98">
        <f t="shared" si="35"/>
        <v>3.8363171355498722E-3</v>
      </c>
      <c r="V117" s="98">
        <f t="shared" si="35"/>
        <v>3.8363171355498722E-3</v>
      </c>
      <c r="W117" s="98">
        <f t="shared" si="35"/>
        <v>5.1150895140664966E-3</v>
      </c>
      <c r="X117" s="98">
        <f t="shared" si="35"/>
        <v>6.3938618925831201E-3</v>
      </c>
      <c r="Y117" s="98">
        <f t="shared" si="35"/>
        <v>7.6726342710997444E-3</v>
      </c>
      <c r="Z117" s="98">
        <f t="shared" si="35"/>
        <v>7.6726342710997444E-3</v>
      </c>
      <c r="AA117" s="98">
        <f t="shared" si="35"/>
        <v>7.6726342710997444E-3</v>
      </c>
      <c r="AB117" s="98">
        <f t="shared" si="35"/>
        <v>8.9514066496163679E-3</v>
      </c>
      <c r="AC117" s="98">
        <f t="shared" si="35"/>
        <v>1.0230179028132993E-2</v>
      </c>
      <c r="AD117" s="98">
        <f t="shared" si="35"/>
        <v>1.0230179028132993E-2</v>
      </c>
      <c r="AE117" s="98">
        <f t="shared" si="35"/>
        <v>1.1508951406649617E-2</v>
      </c>
      <c r="AF117" s="98">
        <f t="shared" si="35"/>
        <v>1.4066496163682864E-2</v>
      </c>
      <c r="AG117" s="98">
        <f t="shared" si="35"/>
        <v>1.4066496163682864E-2</v>
      </c>
      <c r="AH117" s="98">
        <f t="shared" si="35"/>
        <v>1.4066496163682864E-2</v>
      </c>
      <c r="AI117" s="98">
        <f t="shared" si="35"/>
        <v>1.9181585677749361E-2</v>
      </c>
      <c r="AJ117" s="98">
        <f t="shared" si="35"/>
        <v>1.9181585677749361E-2</v>
      </c>
      <c r="AK117" s="98">
        <f t="shared" si="35"/>
        <v>2.0460358056265986E-2</v>
      </c>
      <c r="AL117" s="98">
        <f t="shared" si="35"/>
        <v>2.3017902813299233E-2</v>
      </c>
      <c r="AM117" s="98">
        <f t="shared" si="35"/>
        <v>2.4296675191815855E-2</v>
      </c>
      <c r="AN117" s="98">
        <f t="shared" si="35"/>
        <v>2.557544757033248E-2</v>
      </c>
      <c r="AO117" s="98">
        <f t="shared" si="35"/>
        <v>2.557544757033248E-2</v>
      </c>
    </row>
    <row r="118" spans="2:41">
      <c r="B118" s="423" t="s">
        <v>5157</v>
      </c>
      <c r="C118" s="424">
        <f t="shared" ref="C118:AO118" si="36">C113/782</f>
        <v>0</v>
      </c>
      <c r="D118" s="424">
        <f t="shared" si="36"/>
        <v>0</v>
      </c>
      <c r="E118" s="424">
        <f t="shared" si="36"/>
        <v>0</v>
      </c>
      <c r="F118" s="424">
        <f t="shared" si="36"/>
        <v>0</v>
      </c>
      <c r="G118" s="424">
        <f t="shared" si="36"/>
        <v>0</v>
      </c>
      <c r="H118" s="424">
        <f t="shared" si="36"/>
        <v>0</v>
      </c>
      <c r="I118" s="424">
        <f t="shared" si="36"/>
        <v>0</v>
      </c>
      <c r="J118" s="424">
        <f t="shared" si="36"/>
        <v>0</v>
      </c>
      <c r="K118" s="424">
        <f t="shared" si="36"/>
        <v>0</v>
      </c>
      <c r="L118" s="424">
        <f t="shared" si="36"/>
        <v>0</v>
      </c>
      <c r="M118" s="424">
        <f t="shared" si="36"/>
        <v>0</v>
      </c>
      <c r="N118" s="424">
        <f t="shared" si="36"/>
        <v>0</v>
      </c>
      <c r="O118" s="424">
        <f t="shared" si="36"/>
        <v>0</v>
      </c>
      <c r="P118" s="424">
        <f t="shared" si="36"/>
        <v>0</v>
      </c>
      <c r="Q118" s="424">
        <f t="shared" si="36"/>
        <v>0</v>
      </c>
      <c r="R118" s="424">
        <f t="shared" si="36"/>
        <v>0</v>
      </c>
      <c r="S118" s="424">
        <f t="shared" si="36"/>
        <v>3.8363171355498722E-3</v>
      </c>
      <c r="T118" s="424">
        <f t="shared" si="36"/>
        <v>3.8363171355498722E-3</v>
      </c>
      <c r="U118" s="424">
        <f t="shared" si="36"/>
        <v>3.8363171355498722E-3</v>
      </c>
      <c r="V118" s="424">
        <f t="shared" si="36"/>
        <v>3.8363171355498722E-3</v>
      </c>
      <c r="W118" s="424">
        <f t="shared" si="36"/>
        <v>5.1150895140664966E-3</v>
      </c>
      <c r="X118" s="424">
        <f t="shared" si="36"/>
        <v>6.3938618925831201E-3</v>
      </c>
      <c r="Y118" s="424">
        <f t="shared" si="36"/>
        <v>7.6726342710997444E-3</v>
      </c>
      <c r="Z118" s="424">
        <f t="shared" si="36"/>
        <v>7.6726342710997444E-3</v>
      </c>
      <c r="AA118" s="424">
        <f t="shared" si="36"/>
        <v>7.6726342710997444E-3</v>
      </c>
      <c r="AB118" s="424">
        <f t="shared" si="36"/>
        <v>8.9514066496163679E-3</v>
      </c>
      <c r="AC118" s="424">
        <f t="shared" si="36"/>
        <v>1.0230179028132993E-2</v>
      </c>
      <c r="AD118" s="424">
        <f t="shared" si="36"/>
        <v>1.0230179028132993E-2</v>
      </c>
      <c r="AE118" s="424">
        <f t="shared" si="36"/>
        <v>1.1508951406649617E-2</v>
      </c>
      <c r="AF118" s="424">
        <f t="shared" si="36"/>
        <v>1.4066496163682864E-2</v>
      </c>
      <c r="AG118" s="424">
        <f t="shared" si="36"/>
        <v>1.4066496163682864E-2</v>
      </c>
      <c r="AH118" s="424">
        <f t="shared" si="36"/>
        <v>1.4066496163682864E-2</v>
      </c>
      <c r="AI118" s="424">
        <f t="shared" si="36"/>
        <v>1.9181585677749361E-2</v>
      </c>
      <c r="AJ118" s="424">
        <f t="shared" si="36"/>
        <v>1.9181585677749361E-2</v>
      </c>
      <c r="AK118" s="424">
        <f t="shared" si="36"/>
        <v>2.0460358056265986E-2</v>
      </c>
      <c r="AL118" s="424">
        <f t="shared" si="36"/>
        <v>2.3017902813299233E-2</v>
      </c>
      <c r="AM118" s="424">
        <f t="shared" si="36"/>
        <v>2.4296675191815855E-2</v>
      </c>
      <c r="AN118" s="424">
        <f t="shared" si="36"/>
        <v>2.557544757033248E-2</v>
      </c>
      <c r="AO118" s="424">
        <f t="shared" si="36"/>
        <v>2.557544757033248E-2</v>
      </c>
    </row>
    <row r="121" spans="2:41">
      <c r="B121" s="414" t="s">
        <v>651</v>
      </c>
      <c r="C121" s="415"/>
      <c r="D121" s="415"/>
      <c r="E121" s="415"/>
      <c r="F121" s="415"/>
      <c r="G121" s="415"/>
      <c r="H121" s="415"/>
      <c r="I121" s="415"/>
      <c r="J121" s="415"/>
      <c r="K121" s="415"/>
      <c r="L121" s="415"/>
      <c r="M121" s="415"/>
      <c r="N121" s="415"/>
      <c r="O121" s="415"/>
      <c r="P121" s="415"/>
      <c r="Q121" s="415"/>
      <c r="R121" s="416"/>
    </row>
    <row r="122" spans="2:41">
      <c r="B122" s="417"/>
      <c r="C122" s="34">
        <v>1</v>
      </c>
      <c r="D122" s="34">
        <v>2</v>
      </c>
      <c r="E122" s="34">
        <v>3</v>
      </c>
      <c r="F122" s="34">
        <v>4</v>
      </c>
      <c r="G122" s="34">
        <v>5</v>
      </c>
      <c r="H122" s="34">
        <v>6</v>
      </c>
      <c r="I122" s="34">
        <v>7</v>
      </c>
      <c r="J122" s="34">
        <v>8</v>
      </c>
      <c r="K122" s="34">
        <v>9</v>
      </c>
      <c r="L122" s="34">
        <v>10</v>
      </c>
      <c r="M122" s="34">
        <v>11</v>
      </c>
      <c r="N122" s="34">
        <v>12</v>
      </c>
      <c r="O122" s="34">
        <v>13</v>
      </c>
      <c r="P122" s="34">
        <v>14</v>
      </c>
      <c r="Q122" s="34">
        <v>15</v>
      </c>
      <c r="R122" s="418">
        <v>16</v>
      </c>
      <c r="S122" s="34">
        <v>17</v>
      </c>
      <c r="T122" s="34">
        <v>18</v>
      </c>
      <c r="U122" s="34">
        <v>19</v>
      </c>
      <c r="V122" s="34">
        <v>20</v>
      </c>
      <c r="W122" s="34">
        <v>21</v>
      </c>
      <c r="X122" s="34">
        <v>22</v>
      </c>
      <c r="Y122" s="34">
        <v>23</v>
      </c>
      <c r="Z122" s="34">
        <v>24</v>
      </c>
      <c r="AA122" s="34">
        <v>25</v>
      </c>
      <c r="AB122" s="34">
        <v>26</v>
      </c>
      <c r="AC122" s="34">
        <v>27</v>
      </c>
      <c r="AD122" s="34">
        <v>28</v>
      </c>
      <c r="AE122" s="34">
        <v>29</v>
      </c>
      <c r="AF122" s="34">
        <v>30</v>
      </c>
      <c r="AG122" s="34">
        <v>31</v>
      </c>
      <c r="AH122" s="34">
        <v>32</v>
      </c>
      <c r="AI122" s="34">
        <v>33</v>
      </c>
      <c r="AJ122" s="34">
        <v>34</v>
      </c>
      <c r="AK122" s="34">
        <v>35</v>
      </c>
      <c r="AL122" s="34">
        <v>36</v>
      </c>
      <c r="AM122" s="34">
        <v>37</v>
      </c>
      <c r="AN122" s="34">
        <v>38</v>
      </c>
      <c r="AO122" s="34">
        <v>39</v>
      </c>
    </row>
    <row r="123" spans="2:41">
      <c r="B123" s="419" t="s">
        <v>5156</v>
      </c>
      <c r="C123" s="34">
        <f t="shared" ref="C123:AO123" si="37">C75+C91+C107</f>
        <v>0</v>
      </c>
      <c r="D123" s="34">
        <f t="shared" si="37"/>
        <v>1</v>
      </c>
      <c r="E123" s="34">
        <f t="shared" si="37"/>
        <v>0</v>
      </c>
      <c r="F123" s="34">
        <f t="shared" si="37"/>
        <v>6</v>
      </c>
      <c r="G123" s="34">
        <f t="shared" si="37"/>
        <v>1</v>
      </c>
      <c r="H123" s="34">
        <f t="shared" si="37"/>
        <v>4</v>
      </c>
      <c r="I123" s="34">
        <f t="shared" si="37"/>
        <v>1</v>
      </c>
      <c r="J123" s="34">
        <f t="shared" si="37"/>
        <v>2</v>
      </c>
      <c r="K123" s="34">
        <f t="shared" si="37"/>
        <v>1</v>
      </c>
      <c r="L123" s="34">
        <f t="shared" si="37"/>
        <v>4</v>
      </c>
      <c r="M123" s="34">
        <f t="shared" si="37"/>
        <v>3</v>
      </c>
      <c r="N123" s="34">
        <f t="shared" si="37"/>
        <v>1</v>
      </c>
      <c r="O123" s="34">
        <f t="shared" si="37"/>
        <v>6</v>
      </c>
      <c r="P123" s="34">
        <f t="shared" si="37"/>
        <v>2</v>
      </c>
      <c r="Q123" s="34">
        <f t="shared" si="37"/>
        <v>1</v>
      </c>
      <c r="R123" s="418">
        <f t="shared" si="37"/>
        <v>2</v>
      </c>
      <c r="S123" s="418">
        <f t="shared" si="37"/>
        <v>6</v>
      </c>
      <c r="T123" s="418">
        <f t="shared" si="37"/>
        <v>18</v>
      </c>
      <c r="U123" s="418">
        <f t="shared" si="37"/>
        <v>4</v>
      </c>
      <c r="V123" s="418">
        <f t="shared" si="37"/>
        <v>7</v>
      </c>
      <c r="W123" s="418">
        <f t="shared" si="37"/>
        <v>4</v>
      </c>
      <c r="X123" s="418">
        <f t="shared" si="37"/>
        <v>7</v>
      </c>
      <c r="Y123" s="418">
        <f t="shared" si="37"/>
        <v>4</v>
      </c>
      <c r="Z123" s="418">
        <f t="shared" si="37"/>
        <v>3</v>
      </c>
      <c r="AA123" s="418">
        <f t="shared" si="37"/>
        <v>1</v>
      </c>
      <c r="AB123" s="418">
        <f t="shared" si="37"/>
        <v>4</v>
      </c>
      <c r="AC123" s="418">
        <f t="shared" si="37"/>
        <v>2</v>
      </c>
      <c r="AD123" s="418">
        <f t="shared" si="37"/>
        <v>5</v>
      </c>
      <c r="AE123" s="418">
        <f t="shared" si="37"/>
        <v>5</v>
      </c>
      <c r="AF123" s="418">
        <f t="shared" si="37"/>
        <v>15</v>
      </c>
      <c r="AG123" s="418">
        <f t="shared" si="37"/>
        <v>3</v>
      </c>
      <c r="AH123" s="418">
        <f t="shared" si="37"/>
        <v>2</v>
      </c>
      <c r="AI123" s="418">
        <f t="shared" si="37"/>
        <v>6</v>
      </c>
      <c r="AJ123" s="418">
        <f t="shared" si="37"/>
        <v>1</v>
      </c>
      <c r="AK123" s="418">
        <f t="shared" si="37"/>
        <v>5</v>
      </c>
      <c r="AL123" s="418">
        <f t="shared" si="37"/>
        <v>4</v>
      </c>
      <c r="AM123" s="418">
        <f t="shared" si="37"/>
        <v>2</v>
      </c>
      <c r="AN123" s="418">
        <f t="shared" si="37"/>
        <v>1</v>
      </c>
      <c r="AO123" s="418">
        <f t="shared" si="37"/>
        <v>2</v>
      </c>
    </row>
    <row r="124" spans="2:41">
      <c r="B124" s="419" t="s">
        <v>5157</v>
      </c>
      <c r="C124" s="34">
        <f t="shared" ref="C124:AO124" si="38">C76+C92+C108</f>
        <v>0</v>
      </c>
      <c r="D124" s="34">
        <f t="shared" si="38"/>
        <v>1</v>
      </c>
      <c r="E124" s="34">
        <f t="shared" si="38"/>
        <v>1</v>
      </c>
      <c r="F124" s="34">
        <f t="shared" si="38"/>
        <v>4</v>
      </c>
      <c r="G124" s="34">
        <f t="shared" si="38"/>
        <v>1</v>
      </c>
      <c r="H124" s="34">
        <f t="shared" si="38"/>
        <v>4</v>
      </c>
      <c r="I124" s="34">
        <f t="shared" si="38"/>
        <v>1</v>
      </c>
      <c r="J124" s="34">
        <f t="shared" si="38"/>
        <v>2</v>
      </c>
      <c r="K124" s="34">
        <f t="shared" si="38"/>
        <v>1</v>
      </c>
      <c r="L124" s="34">
        <f t="shared" si="38"/>
        <v>4</v>
      </c>
      <c r="M124" s="34">
        <f t="shared" si="38"/>
        <v>3</v>
      </c>
      <c r="N124" s="34">
        <f t="shared" si="38"/>
        <v>1</v>
      </c>
      <c r="O124" s="34">
        <f t="shared" si="38"/>
        <v>6</v>
      </c>
      <c r="P124" s="34">
        <f t="shared" si="38"/>
        <v>2</v>
      </c>
      <c r="Q124" s="34">
        <f t="shared" si="38"/>
        <v>1</v>
      </c>
      <c r="R124" s="418">
        <f t="shared" si="38"/>
        <v>1</v>
      </c>
      <c r="S124" s="418">
        <f t="shared" si="38"/>
        <v>8</v>
      </c>
      <c r="T124" s="418">
        <f t="shared" si="38"/>
        <v>18</v>
      </c>
      <c r="U124" s="418">
        <f t="shared" si="38"/>
        <v>4</v>
      </c>
      <c r="V124" s="418">
        <f t="shared" si="38"/>
        <v>7</v>
      </c>
      <c r="W124" s="418">
        <f t="shared" si="38"/>
        <v>4</v>
      </c>
      <c r="X124" s="418">
        <f t="shared" si="38"/>
        <v>7</v>
      </c>
      <c r="Y124" s="418">
        <f t="shared" si="38"/>
        <v>4</v>
      </c>
      <c r="Z124" s="418">
        <f t="shared" si="38"/>
        <v>3</v>
      </c>
      <c r="AA124" s="418">
        <f t="shared" si="38"/>
        <v>1</v>
      </c>
      <c r="AB124" s="418">
        <f t="shared" si="38"/>
        <v>4</v>
      </c>
      <c r="AC124" s="418">
        <f t="shared" si="38"/>
        <v>2</v>
      </c>
      <c r="AD124" s="418">
        <f t="shared" si="38"/>
        <v>5</v>
      </c>
      <c r="AE124" s="418">
        <f t="shared" si="38"/>
        <v>5</v>
      </c>
      <c r="AF124" s="418">
        <f t="shared" si="38"/>
        <v>15</v>
      </c>
      <c r="AG124" s="418">
        <f t="shared" si="38"/>
        <v>3</v>
      </c>
      <c r="AH124" s="418">
        <f t="shared" si="38"/>
        <v>2</v>
      </c>
      <c r="AI124" s="418">
        <f t="shared" si="38"/>
        <v>6</v>
      </c>
      <c r="AJ124" s="418">
        <f t="shared" si="38"/>
        <v>1</v>
      </c>
      <c r="AK124" s="418">
        <f t="shared" si="38"/>
        <v>5</v>
      </c>
      <c r="AL124" s="418">
        <f t="shared" si="38"/>
        <v>4</v>
      </c>
      <c r="AM124" s="418">
        <f t="shared" si="38"/>
        <v>2</v>
      </c>
      <c r="AN124" s="418">
        <f t="shared" si="38"/>
        <v>1</v>
      </c>
      <c r="AO124" s="418">
        <f t="shared" si="38"/>
        <v>2</v>
      </c>
    </row>
    <row r="125" spans="2:41">
      <c r="B125" s="417"/>
      <c r="R125" s="420"/>
    </row>
    <row r="126" spans="2:41">
      <c r="B126" s="417"/>
      <c r="R126" s="420"/>
    </row>
    <row r="127" spans="2:41">
      <c r="B127" s="417"/>
      <c r="C127" s="34">
        <v>1</v>
      </c>
      <c r="D127" s="34">
        <v>2</v>
      </c>
      <c r="E127" s="34">
        <v>3</v>
      </c>
      <c r="F127" s="34">
        <v>4</v>
      </c>
      <c r="G127" s="34">
        <v>5</v>
      </c>
      <c r="H127" s="34">
        <v>6</v>
      </c>
      <c r="I127" s="34">
        <v>7</v>
      </c>
      <c r="J127" s="34">
        <v>8</v>
      </c>
      <c r="K127" s="34">
        <v>9</v>
      </c>
      <c r="L127" s="34">
        <v>10</v>
      </c>
      <c r="M127" s="34">
        <v>11</v>
      </c>
      <c r="N127" s="34">
        <v>12</v>
      </c>
      <c r="O127" s="34">
        <v>13</v>
      </c>
      <c r="P127" s="34">
        <v>14</v>
      </c>
      <c r="Q127" s="34">
        <v>15</v>
      </c>
      <c r="R127" s="418">
        <v>16</v>
      </c>
      <c r="S127" s="34">
        <v>17</v>
      </c>
      <c r="T127" s="34">
        <v>18</v>
      </c>
      <c r="U127" s="34">
        <v>19</v>
      </c>
      <c r="V127" s="34">
        <v>20</v>
      </c>
      <c r="W127" s="34">
        <v>21</v>
      </c>
      <c r="X127" s="34">
        <v>22</v>
      </c>
      <c r="Y127" s="34">
        <v>23</v>
      </c>
      <c r="Z127" s="34">
        <v>24</v>
      </c>
      <c r="AA127" s="34">
        <v>25</v>
      </c>
      <c r="AB127" s="34">
        <v>26</v>
      </c>
      <c r="AC127" s="34">
        <v>27</v>
      </c>
      <c r="AD127" s="34">
        <v>28</v>
      </c>
      <c r="AE127" s="34">
        <v>29</v>
      </c>
      <c r="AF127" s="34">
        <v>30</v>
      </c>
      <c r="AG127" s="34">
        <v>31</v>
      </c>
      <c r="AH127" s="34">
        <v>32</v>
      </c>
      <c r="AI127" s="34">
        <v>33</v>
      </c>
      <c r="AJ127" s="34">
        <v>34</v>
      </c>
      <c r="AK127" s="34">
        <v>35</v>
      </c>
      <c r="AL127" s="34">
        <v>36</v>
      </c>
      <c r="AM127" s="34">
        <v>37</v>
      </c>
      <c r="AN127" s="34">
        <v>38</v>
      </c>
      <c r="AO127" s="34">
        <v>39</v>
      </c>
    </row>
    <row r="128" spans="2:41">
      <c r="B128" s="419" t="s">
        <v>5156</v>
      </c>
      <c r="C128" s="34">
        <f t="shared" ref="C128:C129" si="39">C123</f>
        <v>0</v>
      </c>
      <c r="D128" s="34">
        <f t="shared" ref="D128:AO128" si="40">C128+D123</f>
        <v>1</v>
      </c>
      <c r="E128" s="34">
        <f t="shared" si="40"/>
        <v>1</v>
      </c>
      <c r="F128" s="34">
        <f t="shared" si="40"/>
        <v>7</v>
      </c>
      <c r="G128" s="34">
        <f t="shared" si="40"/>
        <v>8</v>
      </c>
      <c r="H128" s="34">
        <f t="shared" si="40"/>
        <v>12</v>
      </c>
      <c r="I128" s="34">
        <f t="shared" si="40"/>
        <v>13</v>
      </c>
      <c r="J128" s="34">
        <f t="shared" si="40"/>
        <v>15</v>
      </c>
      <c r="K128" s="34">
        <f t="shared" si="40"/>
        <v>16</v>
      </c>
      <c r="L128" s="34">
        <f t="shared" si="40"/>
        <v>20</v>
      </c>
      <c r="M128" s="34">
        <f t="shared" si="40"/>
        <v>23</v>
      </c>
      <c r="N128" s="34">
        <f t="shared" si="40"/>
        <v>24</v>
      </c>
      <c r="O128" s="34">
        <f t="shared" si="40"/>
        <v>30</v>
      </c>
      <c r="P128" s="34">
        <f t="shared" si="40"/>
        <v>32</v>
      </c>
      <c r="Q128" s="34">
        <f t="shared" si="40"/>
        <v>33</v>
      </c>
      <c r="R128" s="418">
        <f t="shared" si="40"/>
        <v>35</v>
      </c>
      <c r="S128" s="418">
        <f t="shared" si="40"/>
        <v>41</v>
      </c>
      <c r="T128" s="418">
        <f t="shared" si="40"/>
        <v>59</v>
      </c>
      <c r="U128" s="418">
        <f t="shared" si="40"/>
        <v>63</v>
      </c>
      <c r="V128" s="418">
        <f t="shared" si="40"/>
        <v>70</v>
      </c>
      <c r="W128" s="418">
        <f t="shared" si="40"/>
        <v>74</v>
      </c>
      <c r="X128" s="418">
        <f t="shared" si="40"/>
        <v>81</v>
      </c>
      <c r="Y128" s="418">
        <f t="shared" si="40"/>
        <v>85</v>
      </c>
      <c r="Z128" s="418">
        <f t="shared" si="40"/>
        <v>88</v>
      </c>
      <c r="AA128" s="418">
        <f t="shared" si="40"/>
        <v>89</v>
      </c>
      <c r="AB128" s="418">
        <f t="shared" si="40"/>
        <v>93</v>
      </c>
      <c r="AC128" s="418">
        <f t="shared" si="40"/>
        <v>95</v>
      </c>
      <c r="AD128" s="418">
        <f t="shared" si="40"/>
        <v>100</v>
      </c>
      <c r="AE128" s="418">
        <f t="shared" si="40"/>
        <v>105</v>
      </c>
      <c r="AF128" s="418">
        <f t="shared" si="40"/>
        <v>120</v>
      </c>
      <c r="AG128" s="418">
        <f t="shared" si="40"/>
        <v>123</v>
      </c>
      <c r="AH128" s="418">
        <f t="shared" si="40"/>
        <v>125</v>
      </c>
      <c r="AI128" s="418">
        <f t="shared" si="40"/>
        <v>131</v>
      </c>
      <c r="AJ128" s="418">
        <f t="shared" si="40"/>
        <v>132</v>
      </c>
      <c r="AK128" s="418">
        <f t="shared" si="40"/>
        <v>137</v>
      </c>
      <c r="AL128" s="418">
        <f t="shared" si="40"/>
        <v>141</v>
      </c>
      <c r="AM128" s="418">
        <f t="shared" si="40"/>
        <v>143</v>
      </c>
      <c r="AN128" s="418">
        <f t="shared" si="40"/>
        <v>144</v>
      </c>
      <c r="AO128" s="418">
        <f t="shared" si="40"/>
        <v>146</v>
      </c>
    </row>
    <row r="129" spans="2:41">
      <c r="B129" s="419" t="s">
        <v>5157</v>
      </c>
      <c r="C129" s="34">
        <f t="shared" si="39"/>
        <v>0</v>
      </c>
      <c r="D129" s="34">
        <f t="shared" ref="D129:AO129" si="41">C129+D124</f>
        <v>1</v>
      </c>
      <c r="E129" s="34">
        <f t="shared" si="41"/>
        <v>2</v>
      </c>
      <c r="F129" s="34">
        <f t="shared" si="41"/>
        <v>6</v>
      </c>
      <c r="G129" s="34">
        <f t="shared" si="41"/>
        <v>7</v>
      </c>
      <c r="H129" s="34">
        <f t="shared" si="41"/>
        <v>11</v>
      </c>
      <c r="I129" s="34">
        <f t="shared" si="41"/>
        <v>12</v>
      </c>
      <c r="J129" s="34">
        <f t="shared" si="41"/>
        <v>14</v>
      </c>
      <c r="K129" s="34">
        <f t="shared" si="41"/>
        <v>15</v>
      </c>
      <c r="L129" s="34">
        <f t="shared" si="41"/>
        <v>19</v>
      </c>
      <c r="M129" s="34">
        <f t="shared" si="41"/>
        <v>22</v>
      </c>
      <c r="N129" s="34">
        <f t="shared" si="41"/>
        <v>23</v>
      </c>
      <c r="O129" s="34">
        <f t="shared" si="41"/>
        <v>29</v>
      </c>
      <c r="P129" s="34">
        <f t="shared" si="41"/>
        <v>31</v>
      </c>
      <c r="Q129" s="34">
        <f t="shared" si="41"/>
        <v>32</v>
      </c>
      <c r="R129" s="418">
        <f t="shared" si="41"/>
        <v>33</v>
      </c>
      <c r="S129" s="418">
        <f t="shared" si="41"/>
        <v>41</v>
      </c>
      <c r="T129" s="418">
        <f t="shared" si="41"/>
        <v>59</v>
      </c>
      <c r="U129" s="418">
        <f t="shared" si="41"/>
        <v>63</v>
      </c>
      <c r="V129" s="418">
        <f t="shared" si="41"/>
        <v>70</v>
      </c>
      <c r="W129" s="418">
        <f t="shared" si="41"/>
        <v>74</v>
      </c>
      <c r="X129" s="418">
        <f t="shared" si="41"/>
        <v>81</v>
      </c>
      <c r="Y129" s="418">
        <f t="shared" si="41"/>
        <v>85</v>
      </c>
      <c r="Z129" s="418">
        <f t="shared" si="41"/>
        <v>88</v>
      </c>
      <c r="AA129" s="418">
        <f t="shared" si="41"/>
        <v>89</v>
      </c>
      <c r="AB129" s="418">
        <f t="shared" si="41"/>
        <v>93</v>
      </c>
      <c r="AC129" s="418">
        <f t="shared" si="41"/>
        <v>95</v>
      </c>
      <c r="AD129" s="418">
        <f t="shared" si="41"/>
        <v>100</v>
      </c>
      <c r="AE129" s="418">
        <f t="shared" si="41"/>
        <v>105</v>
      </c>
      <c r="AF129" s="418">
        <f t="shared" si="41"/>
        <v>120</v>
      </c>
      <c r="AG129" s="418">
        <f t="shared" si="41"/>
        <v>123</v>
      </c>
      <c r="AH129" s="418">
        <f t="shared" si="41"/>
        <v>125</v>
      </c>
      <c r="AI129" s="418">
        <f t="shared" si="41"/>
        <v>131</v>
      </c>
      <c r="AJ129" s="418">
        <f t="shared" si="41"/>
        <v>132</v>
      </c>
      <c r="AK129" s="418">
        <f t="shared" si="41"/>
        <v>137</v>
      </c>
      <c r="AL129" s="418">
        <f t="shared" si="41"/>
        <v>141</v>
      </c>
      <c r="AM129" s="418">
        <f t="shared" si="41"/>
        <v>143</v>
      </c>
      <c r="AN129" s="418">
        <f t="shared" si="41"/>
        <v>144</v>
      </c>
      <c r="AO129" s="418">
        <f t="shared" si="41"/>
        <v>146</v>
      </c>
    </row>
    <row r="130" spans="2:41">
      <c r="B130" s="417"/>
      <c r="R130" s="420"/>
    </row>
    <row r="131" spans="2:41">
      <c r="B131" s="417"/>
      <c r="R131" s="420"/>
    </row>
    <row r="132" spans="2:41">
      <c r="B132" s="417"/>
      <c r="C132" s="34">
        <v>1</v>
      </c>
      <c r="D132" s="34">
        <v>2</v>
      </c>
      <c r="E132" s="34">
        <v>3</v>
      </c>
      <c r="F132" s="34">
        <v>4</v>
      </c>
      <c r="G132" s="34">
        <v>5</v>
      </c>
      <c r="H132" s="34">
        <v>6</v>
      </c>
      <c r="I132" s="34">
        <v>7</v>
      </c>
      <c r="J132" s="34">
        <v>8</v>
      </c>
      <c r="K132" s="34">
        <v>9</v>
      </c>
      <c r="L132" s="34">
        <v>10</v>
      </c>
      <c r="M132" s="34">
        <v>11</v>
      </c>
      <c r="N132" s="34">
        <v>12</v>
      </c>
      <c r="O132" s="34">
        <v>13</v>
      </c>
      <c r="P132" s="34">
        <v>14</v>
      </c>
      <c r="Q132" s="34">
        <v>15</v>
      </c>
      <c r="R132" s="418">
        <v>16</v>
      </c>
      <c r="S132" s="34">
        <v>17</v>
      </c>
      <c r="T132" s="34">
        <v>18</v>
      </c>
      <c r="U132" s="34">
        <v>19</v>
      </c>
      <c r="V132" s="34">
        <v>20</v>
      </c>
      <c r="W132" s="34">
        <v>21</v>
      </c>
      <c r="X132" s="34">
        <v>22</v>
      </c>
      <c r="Y132" s="34">
        <v>23</v>
      </c>
      <c r="Z132" s="34">
        <v>24</v>
      </c>
      <c r="AA132" s="34">
        <v>25</v>
      </c>
      <c r="AB132" s="34">
        <v>26</v>
      </c>
      <c r="AC132" s="34">
        <v>27</v>
      </c>
      <c r="AD132" s="34">
        <v>28</v>
      </c>
      <c r="AE132" s="34">
        <v>29</v>
      </c>
      <c r="AF132" s="34">
        <v>30</v>
      </c>
      <c r="AG132" s="34">
        <v>30</v>
      </c>
      <c r="AH132" s="34">
        <v>32</v>
      </c>
      <c r="AI132" s="34">
        <v>33</v>
      </c>
      <c r="AJ132" s="34">
        <v>34</v>
      </c>
      <c r="AK132" s="34">
        <v>35</v>
      </c>
      <c r="AL132" s="34">
        <v>36</v>
      </c>
      <c r="AM132" s="34">
        <v>37</v>
      </c>
      <c r="AN132" s="34">
        <v>38</v>
      </c>
      <c r="AO132" s="34">
        <v>39</v>
      </c>
    </row>
    <row r="133" spans="2:41">
      <c r="B133" s="421" t="s">
        <v>5156</v>
      </c>
      <c r="C133" s="98">
        <f t="shared" ref="C133:AO133" si="42">C128/782</f>
        <v>0</v>
      </c>
      <c r="D133" s="98">
        <f t="shared" si="42"/>
        <v>1.2787723785166241E-3</v>
      </c>
      <c r="E133" s="98">
        <f t="shared" si="42"/>
        <v>1.2787723785166241E-3</v>
      </c>
      <c r="F133" s="98">
        <f t="shared" si="42"/>
        <v>8.9514066496163679E-3</v>
      </c>
      <c r="G133" s="98">
        <f t="shared" si="42"/>
        <v>1.0230179028132993E-2</v>
      </c>
      <c r="H133" s="98">
        <f t="shared" si="42"/>
        <v>1.5345268542199489E-2</v>
      </c>
      <c r="I133" s="98">
        <f t="shared" si="42"/>
        <v>1.6624040920716114E-2</v>
      </c>
      <c r="J133" s="98">
        <f t="shared" si="42"/>
        <v>1.9181585677749361E-2</v>
      </c>
      <c r="K133" s="98">
        <f t="shared" si="42"/>
        <v>2.0460358056265986E-2</v>
      </c>
      <c r="L133" s="98">
        <f t="shared" si="42"/>
        <v>2.557544757033248E-2</v>
      </c>
      <c r="M133" s="98">
        <f t="shared" si="42"/>
        <v>2.9411764705882353E-2</v>
      </c>
      <c r="N133" s="98">
        <f t="shared" si="42"/>
        <v>3.0690537084398978E-2</v>
      </c>
      <c r="O133" s="98">
        <f t="shared" si="42"/>
        <v>3.8363171355498722E-2</v>
      </c>
      <c r="P133" s="98">
        <f t="shared" si="42"/>
        <v>4.0920716112531973E-2</v>
      </c>
      <c r="Q133" s="98">
        <f t="shared" si="42"/>
        <v>4.2199488491048591E-2</v>
      </c>
      <c r="R133" s="98">
        <f t="shared" si="42"/>
        <v>4.4757033248081841E-2</v>
      </c>
      <c r="S133" s="98">
        <f t="shared" si="42"/>
        <v>5.2429667519181586E-2</v>
      </c>
      <c r="T133" s="98">
        <f t="shared" si="42"/>
        <v>7.5447570332480812E-2</v>
      </c>
      <c r="U133" s="98">
        <f t="shared" si="42"/>
        <v>8.0562659846547313E-2</v>
      </c>
      <c r="V133" s="98">
        <f t="shared" si="42"/>
        <v>8.9514066496163683E-2</v>
      </c>
      <c r="W133" s="98">
        <f t="shared" si="42"/>
        <v>9.4629156010230184E-2</v>
      </c>
      <c r="X133" s="98">
        <f t="shared" si="42"/>
        <v>0.10358056265984655</v>
      </c>
      <c r="Y133" s="98">
        <f t="shared" si="42"/>
        <v>0.10869565217391304</v>
      </c>
      <c r="Z133" s="98">
        <f t="shared" si="42"/>
        <v>0.11253196930946291</v>
      </c>
      <c r="AA133" s="98">
        <f t="shared" si="42"/>
        <v>0.11381074168797954</v>
      </c>
      <c r="AB133" s="98">
        <f t="shared" si="42"/>
        <v>0.11892583120204604</v>
      </c>
      <c r="AC133" s="98">
        <f t="shared" si="42"/>
        <v>0.12148337595907928</v>
      </c>
      <c r="AD133" s="98">
        <f t="shared" si="42"/>
        <v>0.12787723785166241</v>
      </c>
      <c r="AE133" s="98">
        <f t="shared" si="42"/>
        <v>0.13427109974424553</v>
      </c>
      <c r="AF133" s="98">
        <f t="shared" si="42"/>
        <v>0.15345268542199489</v>
      </c>
      <c r="AG133" s="98">
        <f t="shared" si="42"/>
        <v>0.15728900255754474</v>
      </c>
      <c r="AH133" s="98">
        <f t="shared" si="42"/>
        <v>0.15984654731457801</v>
      </c>
      <c r="AI133" s="98">
        <f t="shared" si="42"/>
        <v>0.16751918158567775</v>
      </c>
      <c r="AJ133" s="98">
        <f t="shared" si="42"/>
        <v>0.16879795396419436</v>
      </c>
      <c r="AK133" s="98">
        <f t="shared" si="42"/>
        <v>0.17519181585677748</v>
      </c>
      <c r="AL133" s="98">
        <f t="shared" si="42"/>
        <v>0.18030690537084398</v>
      </c>
      <c r="AM133" s="98">
        <f t="shared" si="42"/>
        <v>0.18286445012787725</v>
      </c>
      <c r="AN133" s="98">
        <f t="shared" si="42"/>
        <v>0.18414322250639387</v>
      </c>
      <c r="AO133" s="98">
        <f t="shared" si="42"/>
        <v>0.1867007672634271</v>
      </c>
    </row>
    <row r="134" spans="2:41">
      <c r="B134" s="423" t="s">
        <v>5157</v>
      </c>
      <c r="C134" s="424">
        <f t="shared" ref="C134:AO134" si="43">C129/782</f>
        <v>0</v>
      </c>
      <c r="D134" s="424">
        <f t="shared" si="43"/>
        <v>1.2787723785166241E-3</v>
      </c>
      <c r="E134" s="424">
        <f t="shared" si="43"/>
        <v>2.5575447570332483E-3</v>
      </c>
      <c r="F134" s="424">
        <f t="shared" si="43"/>
        <v>7.6726342710997444E-3</v>
      </c>
      <c r="G134" s="424">
        <f t="shared" si="43"/>
        <v>8.9514066496163679E-3</v>
      </c>
      <c r="H134" s="424">
        <f t="shared" si="43"/>
        <v>1.4066496163682864E-2</v>
      </c>
      <c r="I134" s="424">
        <f t="shared" si="43"/>
        <v>1.5345268542199489E-2</v>
      </c>
      <c r="J134" s="424">
        <f t="shared" si="43"/>
        <v>1.7902813299232736E-2</v>
      </c>
      <c r="K134" s="424">
        <f t="shared" si="43"/>
        <v>1.9181585677749361E-2</v>
      </c>
      <c r="L134" s="424">
        <f t="shared" si="43"/>
        <v>2.4296675191815855E-2</v>
      </c>
      <c r="M134" s="424">
        <f t="shared" si="43"/>
        <v>2.8132992327365727E-2</v>
      </c>
      <c r="N134" s="424">
        <f t="shared" si="43"/>
        <v>2.9411764705882353E-2</v>
      </c>
      <c r="O134" s="424">
        <f t="shared" si="43"/>
        <v>3.7084398976982097E-2</v>
      </c>
      <c r="P134" s="424">
        <f t="shared" si="43"/>
        <v>3.9641943734015347E-2</v>
      </c>
      <c r="Q134" s="424">
        <f t="shared" si="43"/>
        <v>4.0920716112531973E-2</v>
      </c>
      <c r="R134" s="424">
        <f t="shared" si="43"/>
        <v>4.2199488491048591E-2</v>
      </c>
      <c r="S134" s="424">
        <f t="shared" si="43"/>
        <v>5.2429667519181586E-2</v>
      </c>
      <c r="T134" s="424">
        <f t="shared" si="43"/>
        <v>7.5447570332480812E-2</v>
      </c>
      <c r="U134" s="424">
        <f t="shared" si="43"/>
        <v>8.0562659846547313E-2</v>
      </c>
      <c r="V134" s="424">
        <f t="shared" si="43"/>
        <v>8.9514066496163683E-2</v>
      </c>
      <c r="W134" s="424">
        <f t="shared" si="43"/>
        <v>9.4629156010230184E-2</v>
      </c>
      <c r="X134" s="424">
        <f t="shared" si="43"/>
        <v>0.10358056265984655</v>
      </c>
      <c r="Y134" s="424">
        <f t="shared" si="43"/>
        <v>0.10869565217391304</v>
      </c>
      <c r="Z134" s="424">
        <f t="shared" si="43"/>
        <v>0.11253196930946291</v>
      </c>
      <c r="AA134" s="424">
        <f t="shared" si="43"/>
        <v>0.11381074168797954</v>
      </c>
      <c r="AB134" s="424">
        <f t="shared" si="43"/>
        <v>0.11892583120204604</v>
      </c>
      <c r="AC134" s="424">
        <f t="shared" si="43"/>
        <v>0.12148337595907928</v>
      </c>
      <c r="AD134" s="424">
        <f t="shared" si="43"/>
        <v>0.12787723785166241</v>
      </c>
      <c r="AE134" s="424">
        <f t="shared" si="43"/>
        <v>0.13427109974424553</v>
      </c>
      <c r="AF134" s="424">
        <f t="shared" si="43"/>
        <v>0.15345268542199489</v>
      </c>
      <c r="AG134" s="424">
        <f t="shared" si="43"/>
        <v>0.15728900255754474</v>
      </c>
      <c r="AH134" s="424">
        <f t="shared" si="43"/>
        <v>0.15984654731457801</v>
      </c>
      <c r="AI134" s="424">
        <f t="shared" si="43"/>
        <v>0.16751918158567775</v>
      </c>
      <c r="AJ134" s="424">
        <f t="shared" si="43"/>
        <v>0.16879795396419436</v>
      </c>
      <c r="AK134" s="424">
        <f t="shared" si="43"/>
        <v>0.17519181585677748</v>
      </c>
      <c r="AL134" s="424">
        <f t="shared" si="43"/>
        <v>0.18030690537084398</v>
      </c>
      <c r="AM134" s="424">
        <f t="shared" si="43"/>
        <v>0.18286445012787725</v>
      </c>
      <c r="AN134" s="424">
        <f t="shared" si="43"/>
        <v>0.18414322250639387</v>
      </c>
      <c r="AO134" s="424">
        <f t="shared" si="43"/>
        <v>0.1867007672634271</v>
      </c>
    </row>
    <row r="142" spans="2:41">
      <c r="B142" s="34" t="s">
        <v>4771</v>
      </c>
    </row>
    <row r="143" spans="2:41">
      <c r="B143" s="414" t="s">
        <v>5155</v>
      </c>
      <c r="C143" s="415"/>
      <c r="D143" s="415"/>
      <c r="E143" s="415"/>
      <c r="F143" s="415"/>
      <c r="G143" s="415"/>
      <c r="H143" s="415"/>
      <c r="I143" s="415"/>
      <c r="J143" s="415"/>
      <c r="K143" s="415"/>
      <c r="L143" s="415"/>
      <c r="M143" s="415"/>
      <c r="N143" s="415"/>
      <c r="O143" s="415"/>
      <c r="P143" s="415"/>
      <c r="Q143" s="415"/>
      <c r="R143" s="416"/>
    </row>
    <row r="144" spans="2:41">
      <c r="B144" s="417"/>
      <c r="C144" s="34">
        <v>1</v>
      </c>
      <c r="D144" s="34">
        <v>2</v>
      </c>
      <c r="E144" s="34">
        <v>3</v>
      </c>
      <c r="F144" s="34">
        <v>4</v>
      </c>
      <c r="G144" s="34">
        <v>5</v>
      </c>
      <c r="H144" s="34">
        <v>6</v>
      </c>
      <c r="I144" s="34">
        <v>7</v>
      </c>
      <c r="J144" s="34">
        <v>8</v>
      </c>
      <c r="K144" s="34">
        <v>9</v>
      </c>
      <c r="L144" s="34">
        <v>10</v>
      </c>
      <c r="M144" s="34">
        <v>11</v>
      </c>
      <c r="N144" s="34">
        <v>12</v>
      </c>
      <c r="O144" s="34">
        <v>13</v>
      </c>
      <c r="P144" s="34">
        <v>14</v>
      </c>
      <c r="Q144" s="34">
        <v>15</v>
      </c>
      <c r="R144" s="418">
        <v>16</v>
      </c>
      <c r="S144" s="34">
        <v>17</v>
      </c>
      <c r="T144" s="34">
        <v>18</v>
      </c>
      <c r="U144" s="34">
        <v>19</v>
      </c>
      <c r="V144" s="34">
        <v>20</v>
      </c>
      <c r="W144" s="34">
        <v>21</v>
      </c>
      <c r="X144" s="34">
        <v>22</v>
      </c>
      <c r="Y144" s="34">
        <v>23</v>
      </c>
      <c r="Z144" s="34">
        <v>24</v>
      </c>
      <c r="AA144" s="34">
        <v>25</v>
      </c>
      <c r="AB144" s="34">
        <v>26</v>
      </c>
      <c r="AC144" s="34">
        <v>27</v>
      </c>
      <c r="AD144" s="34">
        <v>28</v>
      </c>
      <c r="AE144" s="34">
        <v>29</v>
      </c>
      <c r="AF144" s="34">
        <v>30</v>
      </c>
      <c r="AG144" s="34">
        <v>30</v>
      </c>
      <c r="AH144" s="34">
        <v>32</v>
      </c>
      <c r="AI144" s="34">
        <v>33</v>
      </c>
    </row>
    <row r="145" spans="2:35">
      <c r="B145" s="419" t="s">
        <v>5156</v>
      </c>
      <c r="C145" s="34">
        <f t="shared" ref="C145:AI145" si="44">C5+C75</f>
        <v>0</v>
      </c>
      <c r="D145" s="34">
        <f t="shared" si="44"/>
        <v>3</v>
      </c>
      <c r="E145" s="34">
        <f t="shared" si="44"/>
        <v>0</v>
      </c>
      <c r="F145" s="34">
        <f t="shared" si="44"/>
        <v>8</v>
      </c>
      <c r="G145" s="34">
        <f t="shared" si="44"/>
        <v>2</v>
      </c>
      <c r="H145" s="34">
        <f t="shared" si="44"/>
        <v>6</v>
      </c>
      <c r="I145" s="34">
        <f t="shared" si="44"/>
        <v>3</v>
      </c>
      <c r="J145" s="34">
        <f t="shared" si="44"/>
        <v>9</v>
      </c>
      <c r="K145" s="34">
        <f t="shared" si="44"/>
        <v>2</v>
      </c>
      <c r="L145" s="34">
        <f t="shared" si="44"/>
        <v>4</v>
      </c>
      <c r="M145" s="34">
        <f t="shared" si="44"/>
        <v>3</v>
      </c>
      <c r="N145" s="34">
        <f t="shared" si="44"/>
        <v>1</v>
      </c>
      <c r="O145" s="34">
        <f t="shared" si="44"/>
        <v>8</v>
      </c>
      <c r="P145" s="34">
        <f t="shared" si="44"/>
        <v>2</v>
      </c>
      <c r="Q145" s="34">
        <f t="shared" si="44"/>
        <v>1</v>
      </c>
      <c r="R145" s="418">
        <f t="shared" si="44"/>
        <v>3</v>
      </c>
      <c r="S145" s="418">
        <f t="shared" si="44"/>
        <v>3</v>
      </c>
      <c r="T145" s="418">
        <f t="shared" si="44"/>
        <v>20</v>
      </c>
      <c r="U145" s="418">
        <f t="shared" si="44"/>
        <v>3</v>
      </c>
      <c r="V145" s="418">
        <f t="shared" si="44"/>
        <v>4</v>
      </c>
      <c r="W145" s="418">
        <f t="shared" si="44"/>
        <v>4</v>
      </c>
      <c r="X145" s="418">
        <f t="shared" si="44"/>
        <v>7</v>
      </c>
      <c r="Y145" s="418">
        <f t="shared" si="44"/>
        <v>4</v>
      </c>
      <c r="Z145" s="418">
        <f t="shared" si="44"/>
        <v>4</v>
      </c>
      <c r="AA145" s="418">
        <f t="shared" si="44"/>
        <v>2</v>
      </c>
      <c r="AB145" s="418">
        <f t="shared" si="44"/>
        <v>2</v>
      </c>
      <c r="AC145" s="418">
        <f t="shared" si="44"/>
        <v>2</v>
      </c>
      <c r="AD145" s="418">
        <f t="shared" si="44"/>
        <v>5</v>
      </c>
      <c r="AE145" s="418">
        <f t="shared" si="44"/>
        <v>3</v>
      </c>
      <c r="AF145" s="418">
        <f t="shared" si="44"/>
        <v>15</v>
      </c>
      <c r="AG145" s="418">
        <f t="shared" si="44"/>
        <v>2</v>
      </c>
      <c r="AH145" s="418">
        <f t="shared" si="44"/>
        <v>2</v>
      </c>
      <c r="AI145" s="418">
        <f t="shared" si="44"/>
        <v>2</v>
      </c>
    </row>
    <row r="146" spans="2:35">
      <c r="B146" s="419" t="s">
        <v>5157</v>
      </c>
      <c r="C146" s="34">
        <f t="shared" ref="C146:AI146" si="45">C6+C76</f>
        <v>0</v>
      </c>
      <c r="D146" s="34">
        <f t="shared" si="45"/>
        <v>3</v>
      </c>
      <c r="E146" s="34">
        <f t="shared" si="45"/>
        <v>1</v>
      </c>
      <c r="F146" s="34">
        <f t="shared" si="45"/>
        <v>8</v>
      </c>
      <c r="G146" s="34">
        <f t="shared" si="45"/>
        <v>2</v>
      </c>
      <c r="H146" s="34">
        <f t="shared" si="45"/>
        <v>6</v>
      </c>
      <c r="I146" s="34">
        <f t="shared" si="45"/>
        <v>3</v>
      </c>
      <c r="J146" s="34">
        <f t="shared" si="45"/>
        <v>9</v>
      </c>
      <c r="K146" s="34">
        <f t="shared" si="45"/>
        <v>2</v>
      </c>
      <c r="L146" s="34">
        <f t="shared" si="45"/>
        <v>4</v>
      </c>
      <c r="M146" s="34">
        <f t="shared" si="45"/>
        <v>3</v>
      </c>
      <c r="N146" s="34">
        <f t="shared" si="45"/>
        <v>1</v>
      </c>
      <c r="O146" s="34">
        <f t="shared" si="45"/>
        <v>8</v>
      </c>
      <c r="P146" s="34">
        <f t="shared" si="45"/>
        <v>2</v>
      </c>
      <c r="Q146" s="34">
        <f t="shared" si="45"/>
        <v>1</v>
      </c>
      <c r="R146" s="418">
        <f t="shared" si="45"/>
        <v>2</v>
      </c>
      <c r="S146" s="418">
        <f t="shared" si="45"/>
        <v>3</v>
      </c>
      <c r="T146" s="418">
        <f t="shared" si="45"/>
        <v>20</v>
      </c>
      <c r="U146" s="418">
        <f t="shared" si="45"/>
        <v>3</v>
      </c>
      <c r="V146" s="418">
        <f t="shared" si="45"/>
        <v>4</v>
      </c>
      <c r="W146" s="418">
        <f t="shared" si="45"/>
        <v>4</v>
      </c>
      <c r="X146" s="418">
        <f t="shared" si="45"/>
        <v>7</v>
      </c>
      <c r="Y146" s="418">
        <f t="shared" si="45"/>
        <v>4</v>
      </c>
      <c r="Z146" s="418">
        <f t="shared" si="45"/>
        <v>4</v>
      </c>
      <c r="AA146" s="418">
        <f t="shared" si="45"/>
        <v>2</v>
      </c>
      <c r="AB146" s="418">
        <f t="shared" si="45"/>
        <v>2</v>
      </c>
      <c r="AC146" s="418">
        <f t="shared" si="45"/>
        <v>2</v>
      </c>
      <c r="AD146" s="418">
        <f t="shared" si="45"/>
        <v>5</v>
      </c>
      <c r="AE146" s="418">
        <f t="shared" si="45"/>
        <v>3</v>
      </c>
      <c r="AF146" s="418">
        <f t="shared" si="45"/>
        <v>15</v>
      </c>
      <c r="AG146" s="418">
        <f t="shared" si="45"/>
        <v>2</v>
      </c>
      <c r="AH146" s="418">
        <f t="shared" si="45"/>
        <v>2</v>
      </c>
      <c r="AI146" s="418">
        <f t="shared" si="45"/>
        <v>2</v>
      </c>
    </row>
    <row r="147" spans="2:35">
      <c r="B147" s="417"/>
      <c r="R147" s="418"/>
    </row>
    <row r="148" spans="2:35">
      <c r="B148" s="417"/>
      <c r="R148" s="420"/>
    </row>
    <row r="149" spans="2:35">
      <c r="B149" s="417"/>
      <c r="C149" s="34">
        <v>1</v>
      </c>
      <c r="D149" s="34">
        <v>2</v>
      </c>
      <c r="E149" s="34">
        <v>3</v>
      </c>
      <c r="F149" s="34">
        <v>4</v>
      </c>
      <c r="G149" s="34">
        <v>5</v>
      </c>
      <c r="H149" s="34">
        <v>6</v>
      </c>
      <c r="I149" s="34">
        <v>7</v>
      </c>
      <c r="J149" s="34">
        <v>8</v>
      </c>
      <c r="K149" s="34">
        <v>9</v>
      </c>
      <c r="L149" s="34">
        <v>10</v>
      </c>
      <c r="M149" s="34">
        <v>11</v>
      </c>
      <c r="N149" s="34">
        <v>12</v>
      </c>
      <c r="O149" s="34">
        <v>13</v>
      </c>
      <c r="P149" s="34">
        <v>14</v>
      </c>
      <c r="Q149" s="34">
        <v>15</v>
      </c>
      <c r="R149" s="418">
        <v>16</v>
      </c>
      <c r="S149" s="34">
        <v>17</v>
      </c>
      <c r="T149" s="34">
        <v>18</v>
      </c>
      <c r="U149" s="34">
        <v>19</v>
      </c>
      <c r="V149" s="34">
        <v>20</v>
      </c>
      <c r="W149" s="34">
        <v>21</v>
      </c>
      <c r="X149" s="34">
        <v>22</v>
      </c>
      <c r="Y149" s="34">
        <v>23</v>
      </c>
      <c r="Z149" s="34">
        <v>24</v>
      </c>
      <c r="AA149" s="34">
        <v>25</v>
      </c>
      <c r="AB149" s="34">
        <v>26</v>
      </c>
      <c r="AC149" s="34">
        <v>27</v>
      </c>
      <c r="AD149" s="34">
        <v>28</v>
      </c>
      <c r="AE149" s="34">
        <v>29</v>
      </c>
      <c r="AF149" s="34">
        <v>30</v>
      </c>
      <c r="AG149" s="34">
        <v>30</v>
      </c>
      <c r="AH149" s="34">
        <v>32</v>
      </c>
      <c r="AI149" s="34">
        <v>33</v>
      </c>
    </row>
    <row r="150" spans="2:35">
      <c r="B150" s="419" t="s">
        <v>5156</v>
      </c>
      <c r="C150" s="34">
        <f t="shared" ref="C150:C151" si="46">C145</f>
        <v>0</v>
      </c>
      <c r="D150" s="34">
        <f t="shared" ref="D150:AI150" si="47">C150+D145</f>
        <v>3</v>
      </c>
      <c r="E150" s="34">
        <f t="shared" si="47"/>
        <v>3</v>
      </c>
      <c r="F150" s="34">
        <f t="shared" si="47"/>
        <v>11</v>
      </c>
      <c r="G150" s="34">
        <f t="shared" si="47"/>
        <v>13</v>
      </c>
      <c r="H150" s="34">
        <f t="shared" si="47"/>
        <v>19</v>
      </c>
      <c r="I150" s="34">
        <f t="shared" si="47"/>
        <v>22</v>
      </c>
      <c r="J150" s="34">
        <f t="shared" si="47"/>
        <v>31</v>
      </c>
      <c r="K150" s="34">
        <f t="shared" si="47"/>
        <v>33</v>
      </c>
      <c r="L150" s="34">
        <f t="shared" si="47"/>
        <v>37</v>
      </c>
      <c r="M150" s="34">
        <f t="shared" si="47"/>
        <v>40</v>
      </c>
      <c r="N150" s="34">
        <f t="shared" si="47"/>
        <v>41</v>
      </c>
      <c r="O150" s="34">
        <f t="shared" si="47"/>
        <v>49</v>
      </c>
      <c r="P150" s="34">
        <f t="shared" si="47"/>
        <v>51</v>
      </c>
      <c r="Q150" s="34">
        <f t="shared" si="47"/>
        <v>52</v>
      </c>
      <c r="R150" s="418">
        <f t="shared" si="47"/>
        <v>55</v>
      </c>
      <c r="S150" s="418">
        <f t="shared" si="47"/>
        <v>58</v>
      </c>
      <c r="T150" s="418">
        <f t="shared" si="47"/>
        <v>78</v>
      </c>
      <c r="U150" s="418">
        <f t="shared" si="47"/>
        <v>81</v>
      </c>
      <c r="V150" s="418">
        <f t="shared" si="47"/>
        <v>85</v>
      </c>
      <c r="W150" s="418">
        <f t="shared" si="47"/>
        <v>89</v>
      </c>
      <c r="X150" s="418">
        <f t="shared" si="47"/>
        <v>96</v>
      </c>
      <c r="Y150" s="418">
        <f t="shared" si="47"/>
        <v>100</v>
      </c>
      <c r="Z150" s="418">
        <f t="shared" si="47"/>
        <v>104</v>
      </c>
      <c r="AA150" s="418">
        <f t="shared" si="47"/>
        <v>106</v>
      </c>
      <c r="AB150" s="418">
        <f t="shared" si="47"/>
        <v>108</v>
      </c>
      <c r="AC150" s="418">
        <f t="shared" si="47"/>
        <v>110</v>
      </c>
      <c r="AD150" s="418">
        <f t="shared" si="47"/>
        <v>115</v>
      </c>
      <c r="AE150" s="418">
        <f t="shared" si="47"/>
        <v>118</v>
      </c>
      <c r="AF150" s="418">
        <f t="shared" si="47"/>
        <v>133</v>
      </c>
      <c r="AG150" s="418">
        <f t="shared" si="47"/>
        <v>135</v>
      </c>
      <c r="AH150" s="418">
        <f t="shared" si="47"/>
        <v>137</v>
      </c>
      <c r="AI150" s="418">
        <f t="shared" si="47"/>
        <v>139</v>
      </c>
    </row>
    <row r="151" spans="2:35">
      <c r="B151" s="419" t="s">
        <v>5157</v>
      </c>
      <c r="C151" s="34">
        <f t="shared" si="46"/>
        <v>0</v>
      </c>
      <c r="D151" s="34">
        <f t="shared" ref="D151:AI151" si="48">C151+D146</f>
        <v>3</v>
      </c>
      <c r="E151" s="34">
        <f t="shared" si="48"/>
        <v>4</v>
      </c>
      <c r="F151" s="34">
        <f t="shared" si="48"/>
        <v>12</v>
      </c>
      <c r="G151" s="34">
        <f t="shared" si="48"/>
        <v>14</v>
      </c>
      <c r="H151" s="34">
        <f t="shared" si="48"/>
        <v>20</v>
      </c>
      <c r="I151" s="34">
        <f t="shared" si="48"/>
        <v>23</v>
      </c>
      <c r="J151" s="34">
        <f t="shared" si="48"/>
        <v>32</v>
      </c>
      <c r="K151" s="34">
        <f t="shared" si="48"/>
        <v>34</v>
      </c>
      <c r="L151" s="34">
        <f t="shared" si="48"/>
        <v>38</v>
      </c>
      <c r="M151" s="34">
        <f t="shared" si="48"/>
        <v>41</v>
      </c>
      <c r="N151" s="34">
        <f t="shared" si="48"/>
        <v>42</v>
      </c>
      <c r="O151" s="34">
        <f t="shared" si="48"/>
        <v>50</v>
      </c>
      <c r="P151" s="34">
        <f t="shared" si="48"/>
        <v>52</v>
      </c>
      <c r="Q151" s="34">
        <f t="shared" si="48"/>
        <v>53</v>
      </c>
      <c r="R151" s="418">
        <f t="shared" si="48"/>
        <v>55</v>
      </c>
      <c r="S151" s="418">
        <f t="shared" si="48"/>
        <v>58</v>
      </c>
      <c r="T151" s="418">
        <f t="shared" si="48"/>
        <v>78</v>
      </c>
      <c r="U151" s="418">
        <f t="shared" si="48"/>
        <v>81</v>
      </c>
      <c r="V151" s="418">
        <f t="shared" si="48"/>
        <v>85</v>
      </c>
      <c r="W151" s="418">
        <f t="shared" si="48"/>
        <v>89</v>
      </c>
      <c r="X151" s="418">
        <f t="shared" si="48"/>
        <v>96</v>
      </c>
      <c r="Y151" s="418">
        <f t="shared" si="48"/>
        <v>100</v>
      </c>
      <c r="Z151" s="418">
        <f t="shared" si="48"/>
        <v>104</v>
      </c>
      <c r="AA151" s="418">
        <f t="shared" si="48"/>
        <v>106</v>
      </c>
      <c r="AB151" s="418">
        <f t="shared" si="48"/>
        <v>108</v>
      </c>
      <c r="AC151" s="418">
        <f t="shared" si="48"/>
        <v>110</v>
      </c>
      <c r="AD151" s="418">
        <f t="shared" si="48"/>
        <v>115</v>
      </c>
      <c r="AE151" s="418">
        <f t="shared" si="48"/>
        <v>118</v>
      </c>
      <c r="AF151" s="418">
        <f t="shared" si="48"/>
        <v>133</v>
      </c>
      <c r="AG151" s="418">
        <f t="shared" si="48"/>
        <v>135</v>
      </c>
      <c r="AH151" s="418">
        <f t="shared" si="48"/>
        <v>137</v>
      </c>
      <c r="AI151" s="418">
        <f t="shared" si="48"/>
        <v>139</v>
      </c>
    </row>
    <row r="152" spans="2:35">
      <c r="B152" s="417"/>
      <c r="R152" s="420"/>
    </row>
    <row r="153" spans="2:35">
      <c r="B153" s="417"/>
      <c r="R153" s="420"/>
    </row>
    <row r="154" spans="2:35">
      <c r="B154" s="417"/>
      <c r="C154" s="34">
        <v>1</v>
      </c>
      <c r="D154" s="34">
        <v>2</v>
      </c>
      <c r="E154" s="34">
        <v>3</v>
      </c>
      <c r="F154" s="34">
        <v>4</v>
      </c>
      <c r="G154" s="34">
        <v>5</v>
      </c>
      <c r="H154" s="34">
        <v>6</v>
      </c>
      <c r="I154" s="34">
        <v>7</v>
      </c>
      <c r="J154" s="34">
        <v>8</v>
      </c>
      <c r="K154" s="34">
        <v>9</v>
      </c>
      <c r="L154" s="34">
        <v>10</v>
      </c>
      <c r="M154" s="34">
        <v>11</v>
      </c>
      <c r="N154" s="34">
        <v>12</v>
      </c>
      <c r="O154" s="34">
        <v>13</v>
      </c>
      <c r="P154" s="34">
        <v>14</v>
      </c>
      <c r="Q154" s="34">
        <v>15</v>
      </c>
      <c r="R154" s="418">
        <v>16</v>
      </c>
      <c r="S154" s="34">
        <v>17</v>
      </c>
      <c r="T154" s="34">
        <v>18</v>
      </c>
      <c r="U154" s="34">
        <v>19</v>
      </c>
      <c r="V154" s="34">
        <v>20</v>
      </c>
      <c r="W154" s="34">
        <v>21</v>
      </c>
      <c r="X154" s="34">
        <v>22</v>
      </c>
      <c r="Y154" s="34">
        <v>23</v>
      </c>
      <c r="Z154" s="34">
        <v>24</v>
      </c>
      <c r="AA154" s="34">
        <v>25</v>
      </c>
      <c r="AB154" s="34">
        <v>26</v>
      </c>
      <c r="AC154" s="34">
        <v>27</v>
      </c>
      <c r="AD154" s="34">
        <v>28</v>
      </c>
      <c r="AE154" s="34">
        <v>29</v>
      </c>
      <c r="AF154" s="34">
        <v>30</v>
      </c>
      <c r="AG154" s="34">
        <v>30</v>
      </c>
      <c r="AH154" s="34">
        <v>32</v>
      </c>
      <c r="AI154" s="34">
        <v>33</v>
      </c>
    </row>
    <row r="155" spans="2:35">
      <c r="B155" s="421" t="s">
        <v>5156</v>
      </c>
      <c r="C155" s="98">
        <f t="shared" ref="C155:AI155" si="49">C150/887</f>
        <v>0</v>
      </c>
      <c r="D155" s="98">
        <f t="shared" si="49"/>
        <v>3.3821871476888386E-3</v>
      </c>
      <c r="E155" s="98">
        <f t="shared" si="49"/>
        <v>3.3821871476888386E-3</v>
      </c>
      <c r="F155" s="98">
        <f t="shared" si="49"/>
        <v>1.2401352874859075E-2</v>
      </c>
      <c r="G155" s="98">
        <f t="shared" si="49"/>
        <v>1.4656144306651634E-2</v>
      </c>
      <c r="H155" s="98">
        <f t="shared" si="49"/>
        <v>2.1420518602029311E-2</v>
      </c>
      <c r="I155" s="98">
        <f t="shared" si="49"/>
        <v>2.480270574971815E-2</v>
      </c>
      <c r="J155" s="98">
        <f t="shared" si="49"/>
        <v>3.4949267192784669E-2</v>
      </c>
      <c r="K155" s="98">
        <f t="shared" si="49"/>
        <v>3.7204058624577228E-2</v>
      </c>
      <c r="L155" s="98">
        <f t="shared" si="49"/>
        <v>4.1713641488162347E-2</v>
      </c>
      <c r="M155" s="98">
        <f t="shared" si="49"/>
        <v>4.5095828635851182E-2</v>
      </c>
      <c r="N155" s="98">
        <f t="shared" si="49"/>
        <v>4.6223224351747465E-2</v>
      </c>
      <c r="O155" s="98">
        <f t="shared" si="49"/>
        <v>5.5242390078917701E-2</v>
      </c>
      <c r="P155" s="98">
        <f t="shared" si="49"/>
        <v>5.749718151071026E-2</v>
      </c>
      <c r="Q155" s="98">
        <f t="shared" si="49"/>
        <v>5.8624577226606536E-2</v>
      </c>
      <c r="R155" s="98">
        <f t="shared" si="49"/>
        <v>6.2006764374295378E-2</v>
      </c>
      <c r="S155" s="98">
        <f t="shared" si="49"/>
        <v>6.538895152198422E-2</v>
      </c>
      <c r="T155" s="98">
        <f t="shared" si="49"/>
        <v>8.7936865839909811E-2</v>
      </c>
      <c r="U155" s="98">
        <f t="shared" si="49"/>
        <v>9.1319052987598653E-2</v>
      </c>
      <c r="V155" s="98">
        <f t="shared" si="49"/>
        <v>9.5828635851183772E-2</v>
      </c>
      <c r="W155" s="98">
        <f t="shared" si="49"/>
        <v>0.10033821871476889</v>
      </c>
      <c r="X155" s="98">
        <f t="shared" si="49"/>
        <v>0.10822998872604284</v>
      </c>
      <c r="Y155" s="98">
        <f t="shared" si="49"/>
        <v>0.11273957158962795</v>
      </c>
      <c r="Z155" s="98">
        <f t="shared" si="49"/>
        <v>0.11724915445321307</v>
      </c>
      <c r="AA155" s="98">
        <f t="shared" si="49"/>
        <v>0.11950394588500564</v>
      </c>
      <c r="AB155" s="98">
        <f t="shared" si="49"/>
        <v>0.12175873731679819</v>
      </c>
      <c r="AC155" s="98">
        <f t="shared" si="49"/>
        <v>0.12401352874859076</v>
      </c>
      <c r="AD155" s="98">
        <f t="shared" si="49"/>
        <v>0.12965050732807215</v>
      </c>
      <c r="AE155" s="98">
        <f t="shared" si="49"/>
        <v>0.13303269447576099</v>
      </c>
      <c r="AF155" s="98">
        <f t="shared" si="49"/>
        <v>0.14994363021420518</v>
      </c>
      <c r="AG155" s="98">
        <f t="shared" si="49"/>
        <v>0.15219842164599776</v>
      </c>
      <c r="AH155" s="98">
        <f t="shared" si="49"/>
        <v>0.15445321307779031</v>
      </c>
      <c r="AI155" s="98">
        <f t="shared" si="49"/>
        <v>0.15670800450958286</v>
      </c>
    </row>
    <row r="156" spans="2:35">
      <c r="B156" s="423" t="s">
        <v>5157</v>
      </c>
      <c r="C156" s="424">
        <f t="shared" ref="C156:AI156" si="50">C151/887</f>
        <v>0</v>
      </c>
      <c r="D156" s="424">
        <f t="shared" si="50"/>
        <v>3.3821871476888386E-3</v>
      </c>
      <c r="E156" s="424">
        <f t="shared" si="50"/>
        <v>4.5095828635851182E-3</v>
      </c>
      <c r="F156" s="424">
        <f t="shared" si="50"/>
        <v>1.3528748590755355E-2</v>
      </c>
      <c r="G156" s="424">
        <f t="shared" si="50"/>
        <v>1.5783540022547914E-2</v>
      </c>
      <c r="H156" s="424">
        <f t="shared" si="50"/>
        <v>2.2547914317925591E-2</v>
      </c>
      <c r="I156" s="424">
        <f t="shared" si="50"/>
        <v>2.5930101465614429E-2</v>
      </c>
      <c r="J156" s="424">
        <f t="shared" si="50"/>
        <v>3.6076662908680945E-2</v>
      </c>
      <c r="K156" s="424">
        <f t="shared" si="50"/>
        <v>3.8331454340473504E-2</v>
      </c>
      <c r="L156" s="424">
        <f t="shared" si="50"/>
        <v>4.2841037204058623E-2</v>
      </c>
      <c r="M156" s="424">
        <f t="shared" si="50"/>
        <v>4.6223224351747465E-2</v>
      </c>
      <c r="N156" s="424">
        <f t="shared" si="50"/>
        <v>4.7350620067643741E-2</v>
      </c>
      <c r="O156" s="424">
        <f t="shared" si="50"/>
        <v>5.6369785794813977E-2</v>
      </c>
      <c r="P156" s="424">
        <f t="shared" si="50"/>
        <v>5.8624577226606536E-2</v>
      </c>
      <c r="Q156" s="424">
        <f t="shared" si="50"/>
        <v>5.9751972942502819E-2</v>
      </c>
      <c r="R156" s="424">
        <f t="shared" si="50"/>
        <v>6.2006764374295378E-2</v>
      </c>
      <c r="S156" s="424">
        <f t="shared" si="50"/>
        <v>6.538895152198422E-2</v>
      </c>
      <c r="T156" s="424">
        <f t="shared" si="50"/>
        <v>8.7936865839909811E-2</v>
      </c>
      <c r="U156" s="424">
        <f t="shared" si="50"/>
        <v>9.1319052987598653E-2</v>
      </c>
      <c r="V156" s="424">
        <f t="shared" si="50"/>
        <v>9.5828635851183772E-2</v>
      </c>
      <c r="W156" s="424">
        <f t="shared" si="50"/>
        <v>0.10033821871476889</v>
      </c>
      <c r="X156" s="424">
        <f t="shared" si="50"/>
        <v>0.10822998872604284</v>
      </c>
      <c r="Y156" s="424">
        <f t="shared" si="50"/>
        <v>0.11273957158962795</v>
      </c>
      <c r="Z156" s="424">
        <f t="shared" si="50"/>
        <v>0.11724915445321307</v>
      </c>
      <c r="AA156" s="424">
        <f t="shared" si="50"/>
        <v>0.11950394588500564</v>
      </c>
      <c r="AB156" s="424">
        <f t="shared" si="50"/>
        <v>0.12175873731679819</v>
      </c>
      <c r="AC156" s="424">
        <f t="shared" si="50"/>
        <v>0.12401352874859076</v>
      </c>
      <c r="AD156" s="424">
        <f t="shared" si="50"/>
        <v>0.12965050732807215</v>
      </c>
      <c r="AE156" s="424">
        <f t="shared" si="50"/>
        <v>0.13303269447576099</v>
      </c>
      <c r="AF156" s="424">
        <f t="shared" si="50"/>
        <v>0.14994363021420518</v>
      </c>
      <c r="AG156" s="424">
        <f t="shared" si="50"/>
        <v>0.15219842164599776</v>
      </c>
      <c r="AH156" s="424">
        <f t="shared" si="50"/>
        <v>0.15445321307779031</v>
      </c>
      <c r="AI156" s="424">
        <f t="shared" si="50"/>
        <v>0.15670800450958286</v>
      </c>
    </row>
    <row r="159" spans="2:35">
      <c r="B159" s="414" t="s">
        <v>4673</v>
      </c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6"/>
    </row>
    <row r="160" spans="2:35">
      <c r="B160" s="417"/>
      <c r="C160" s="34">
        <v>1</v>
      </c>
      <c r="D160" s="34">
        <v>2</v>
      </c>
      <c r="E160" s="34">
        <v>3</v>
      </c>
      <c r="F160" s="34">
        <v>4</v>
      </c>
      <c r="G160" s="34">
        <v>5</v>
      </c>
      <c r="H160" s="34">
        <v>6</v>
      </c>
      <c r="I160" s="34">
        <v>7</v>
      </c>
      <c r="J160" s="34">
        <v>8</v>
      </c>
      <c r="K160" s="34">
        <v>9</v>
      </c>
      <c r="L160" s="34">
        <v>10</v>
      </c>
      <c r="M160" s="34">
        <v>11</v>
      </c>
      <c r="N160" s="34">
        <v>12</v>
      </c>
      <c r="O160" s="34">
        <v>13</v>
      </c>
      <c r="P160" s="34">
        <v>14</v>
      </c>
      <c r="Q160" s="34">
        <v>15</v>
      </c>
      <c r="R160" s="418">
        <v>16</v>
      </c>
      <c r="S160" s="34">
        <v>17</v>
      </c>
      <c r="T160" s="34">
        <v>18</v>
      </c>
      <c r="U160" s="34">
        <v>19</v>
      </c>
      <c r="V160" s="34">
        <v>20</v>
      </c>
      <c r="W160" s="34">
        <v>21</v>
      </c>
      <c r="X160" s="34">
        <v>22</v>
      </c>
      <c r="Y160" s="34">
        <v>23</v>
      </c>
      <c r="Z160" s="34">
        <v>24</v>
      </c>
      <c r="AA160" s="34">
        <v>25</v>
      </c>
      <c r="AB160" s="34">
        <v>26</v>
      </c>
      <c r="AC160" s="34">
        <v>27</v>
      </c>
      <c r="AD160" s="34">
        <v>28</v>
      </c>
      <c r="AE160" s="34">
        <v>29</v>
      </c>
      <c r="AF160" s="34">
        <v>30</v>
      </c>
      <c r="AG160" s="34">
        <v>30</v>
      </c>
      <c r="AH160" s="34">
        <v>32</v>
      </c>
      <c r="AI160" s="34">
        <v>33</v>
      </c>
    </row>
    <row r="161" spans="2:35">
      <c r="B161" s="419" t="s">
        <v>5156</v>
      </c>
      <c r="C161" s="34">
        <f t="shared" ref="C161:AI161" si="51">C21+C91</f>
        <v>1</v>
      </c>
      <c r="D161" s="34">
        <f t="shared" si="51"/>
        <v>0</v>
      </c>
      <c r="E161" s="34">
        <f t="shared" si="51"/>
        <v>1</v>
      </c>
      <c r="F161" s="34">
        <f t="shared" si="51"/>
        <v>3</v>
      </c>
      <c r="G161" s="34">
        <f t="shared" si="51"/>
        <v>0</v>
      </c>
      <c r="H161" s="34">
        <f t="shared" si="51"/>
        <v>1</v>
      </c>
      <c r="I161" s="34">
        <f t="shared" si="51"/>
        <v>1</v>
      </c>
      <c r="J161" s="34">
        <f t="shared" si="51"/>
        <v>1</v>
      </c>
      <c r="K161" s="34">
        <f t="shared" si="51"/>
        <v>1</v>
      </c>
      <c r="L161" s="34">
        <f t="shared" si="51"/>
        <v>0</v>
      </c>
      <c r="M161" s="34">
        <f t="shared" si="51"/>
        <v>0</v>
      </c>
      <c r="N161" s="34">
        <f t="shared" si="51"/>
        <v>0</v>
      </c>
      <c r="O161" s="34">
        <f t="shared" si="51"/>
        <v>2</v>
      </c>
      <c r="P161" s="34">
        <f t="shared" si="51"/>
        <v>0</v>
      </c>
      <c r="Q161" s="34">
        <f t="shared" si="51"/>
        <v>0</v>
      </c>
      <c r="R161" s="418">
        <f t="shared" si="51"/>
        <v>0</v>
      </c>
      <c r="S161" s="418">
        <f t="shared" si="51"/>
        <v>0</v>
      </c>
      <c r="T161" s="418">
        <f t="shared" si="51"/>
        <v>0</v>
      </c>
      <c r="U161" s="418">
        <f t="shared" si="51"/>
        <v>2</v>
      </c>
      <c r="V161" s="418">
        <f t="shared" si="51"/>
        <v>4</v>
      </c>
      <c r="W161" s="418">
        <f t="shared" si="51"/>
        <v>0</v>
      </c>
      <c r="X161" s="418">
        <f t="shared" si="51"/>
        <v>0</v>
      </c>
      <c r="Y161" s="418">
        <f t="shared" si="51"/>
        <v>2</v>
      </c>
      <c r="Z161" s="418">
        <f t="shared" si="51"/>
        <v>0</v>
      </c>
      <c r="AA161" s="418">
        <f t="shared" si="51"/>
        <v>1</v>
      </c>
      <c r="AB161" s="418">
        <f t="shared" si="51"/>
        <v>2</v>
      </c>
      <c r="AC161" s="418">
        <f t="shared" si="51"/>
        <v>0</v>
      </c>
      <c r="AD161" s="418">
        <f t="shared" si="51"/>
        <v>0</v>
      </c>
      <c r="AE161" s="418">
        <f t="shared" si="51"/>
        <v>1</v>
      </c>
      <c r="AF161" s="418">
        <f t="shared" si="51"/>
        <v>0</v>
      </c>
      <c r="AG161" s="418">
        <f t="shared" si="51"/>
        <v>2</v>
      </c>
      <c r="AH161" s="418">
        <f t="shared" si="51"/>
        <v>0</v>
      </c>
      <c r="AI161" s="418">
        <f t="shared" si="51"/>
        <v>0</v>
      </c>
    </row>
    <row r="162" spans="2:35">
      <c r="B162" s="419" t="s">
        <v>5157</v>
      </c>
      <c r="C162" s="34">
        <f t="shared" ref="C162:AI162" si="52">C22+C92</f>
        <v>1</v>
      </c>
      <c r="D162" s="34">
        <f t="shared" si="52"/>
        <v>0</v>
      </c>
      <c r="E162" s="34">
        <f t="shared" si="52"/>
        <v>1</v>
      </c>
      <c r="F162" s="34">
        <f t="shared" si="52"/>
        <v>1</v>
      </c>
      <c r="G162" s="34">
        <f t="shared" si="52"/>
        <v>0</v>
      </c>
      <c r="H162" s="34">
        <f t="shared" si="52"/>
        <v>1</v>
      </c>
      <c r="I162" s="34">
        <f t="shared" si="52"/>
        <v>1</v>
      </c>
      <c r="J162" s="34">
        <f t="shared" si="52"/>
        <v>1</v>
      </c>
      <c r="K162" s="34">
        <f t="shared" si="52"/>
        <v>1</v>
      </c>
      <c r="L162" s="34">
        <f t="shared" si="52"/>
        <v>0</v>
      </c>
      <c r="M162" s="34">
        <f t="shared" si="52"/>
        <v>0</v>
      </c>
      <c r="N162" s="34">
        <f t="shared" si="52"/>
        <v>0</v>
      </c>
      <c r="O162" s="34">
        <f t="shared" si="52"/>
        <v>2</v>
      </c>
      <c r="P162" s="34">
        <f t="shared" si="52"/>
        <v>0</v>
      </c>
      <c r="Q162" s="34">
        <f t="shared" si="52"/>
        <v>0</v>
      </c>
      <c r="R162" s="418">
        <f t="shared" si="52"/>
        <v>0</v>
      </c>
      <c r="S162" s="418">
        <f t="shared" si="52"/>
        <v>2</v>
      </c>
      <c r="T162" s="418">
        <f t="shared" si="52"/>
        <v>0</v>
      </c>
      <c r="U162" s="418">
        <f t="shared" si="52"/>
        <v>2</v>
      </c>
      <c r="V162" s="418">
        <f t="shared" si="52"/>
        <v>4</v>
      </c>
      <c r="W162" s="418">
        <f t="shared" si="52"/>
        <v>0</v>
      </c>
      <c r="X162" s="418">
        <f t="shared" si="52"/>
        <v>0</v>
      </c>
      <c r="Y162" s="418">
        <f t="shared" si="52"/>
        <v>2</v>
      </c>
      <c r="Z162" s="418">
        <f t="shared" si="52"/>
        <v>0</v>
      </c>
      <c r="AA162" s="418">
        <f t="shared" si="52"/>
        <v>1</v>
      </c>
      <c r="AB162" s="418">
        <f t="shared" si="52"/>
        <v>2</v>
      </c>
      <c r="AC162" s="418">
        <f t="shared" si="52"/>
        <v>0</v>
      </c>
      <c r="AD162" s="418">
        <f t="shared" si="52"/>
        <v>0</v>
      </c>
      <c r="AE162" s="418">
        <f t="shared" si="52"/>
        <v>1</v>
      </c>
      <c r="AF162" s="418">
        <f t="shared" si="52"/>
        <v>0</v>
      </c>
      <c r="AG162" s="418">
        <f t="shared" si="52"/>
        <v>2</v>
      </c>
      <c r="AH162" s="418">
        <f t="shared" si="52"/>
        <v>0</v>
      </c>
      <c r="AI162" s="418">
        <f t="shared" si="52"/>
        <v>0</v>
      </c>
    </row>
    <row r="163" spans="2:35">
      <c r="B163" s="417"/>
      <c r="R163" s="420"/>
    </row>
    <row r="164" spans="2:35">
      <c r="B164" s="417"/>
      <c r="R164" s="420"/>
    </row>
    <row r="165" spans="2:35">
      <c r="B165" s="417"/>
      <c r="C165" s="34">
        <v>1</v>
      </c>
      <c r="D165" s="34">
        <v>2</v>
      </c>
      <c r="E165" s="34">
        <v>3</v>
      </c>
      <c r="F165" s="34">
        <v>4</v>
      </c>
      <c r="G165" s="34">
        <v>5</v>
      </c>
      <c r="H165" s="34">
        <v>6</v>
      </c>
      <c r="I165" s="34">
        <v>7</v>
      </c>
      <c r="J165" s="34">
        <v>8</v>
      </c>
      <c r="K165" s="34">
        <v>9</v>
      </c>
      <c r="L165" s="34">
        <v>10</v>
      </c>
      <c r="M165" s="34">
        <v>11</v>
      </c>
      <c r="N165" s="34">
        <v>12</v>
      </c>
      <c r="O165" s="34">
        <v>13</v>
      </c>
      <c r="P165" s="34">
        <v>14</v>
      </c>
      <c r="Q165" s="34">
        <v>15</v>
      </c>
      <c r="R165" s="418">
        <v>16</v>
      </c>
      <c r="S165" s="34">
        <v>17</v>
      </c>
      <c r="T165" s="34">
        <v>18</v>
      </c>
      <c r="U165" s="34">
        <v>19</v>
      </c>
      <c r="V165" s="34">
        <v>20</v>
      </c>
      <c r="W165" s="34">
        <v>21</v>
      </c>
      <c r="X165" s="34">
        <v>22</v>
      </c>
      <c r="Y165" s="34">
        <v>23</v>
      </c>
      <c r="Z165" s="34">
        <v>24</v>
      </c>
      <c r="AA165" s="34">
        <v>25</v>
      </c>
      <c r="AB165" s="34">
        <v>26</v>
      </c>
      <c r="AC165" s="34">
        <v>27</v>
      </c>
      <c r="AD165" s="34">
        <v>28</v>
      </c>
      <c r="AE165" s="34">
        <v>29</v>
      </c>
      <c r="AF165" s="34">
        <v>30</v>
      </c>
      <c r="AG165" s="34">
        <v>30</v>
      </c>
      <c r="AH165" s="34">
        <v>32</v>
      </c>
      <c r="AI165" s="34">
        <v>33</v>
      </c>
    </row>
    <row r="166" spans="2:35">
      <c r="B166" s="419" t="s">
        <v>5156</v>
      </c>
      <c r="C166" s="34">
        <f t="shared" ref="C166:C167" si="53">C161</f>
        <v>1</v>
      </c>
      <c r="D166" s="34">
        <f t="shared" ref="D166:AI166" si="54">C166+D161</f>
        <v>1</v>
      </c>
      <c r="E166" s="34">
        <f t="shared" si="54"/>
        <v>2</v>
      </c>
      <c r="F166" s="34">
        <f t="shared" si="54"/>
        <v>5</v>
      </c>
      <c r="G166" s="34">
        <f t="shared" si="54"/>
        <v>5</v>
      </c>
      <c r="H166" s="34">
        <f t="shared" si="54"/>
        <v>6</v>
      </c>
      <c r="I166" s="34">
        <f t="shared" si="54"/>
        <v>7</v>
      </c>
      <c r="J166" s="34">
        <f t="shared" si="54"/>
        <v>8</v>
      </c>
      <c r="K166" s="34">
        <f t="shared" si="54"/>
        <v>9</v>
      </c>
      <c r="L166" s="34">
        <f t="shared" si="54"/>
        <v>9</v>
      </c>
      <c r="M166" s="34">
        <f t="shared" si="54"/>
        <v>9</v>
      </c>
      <c r="N166" s="34">
        <f t="shared" si="54"/>
        <v>9</v>
      </c>
      <c r="O166" s="34">
        <f t="shared" si="54"/>
        <v>11</v>
      </c>
      <c r="P166" s="34">
        <f t="shared" si="54"/>
        <v>11</v>
      </c>
      <c r="Q166" s="34">
        <f t="shared" si="54"/>
        <v>11</v>
      </c>
      <c r="R166" s="418">
        <f t="shared" si="54"/>
        <v>11</v>
      </c>
      <c r="S166" s="418">
        <f t="shared" si="54"/>
        <v>11</v>
      </c>
      <c r="T166" s="418">
        <f t="shared" si="54"/>
        <v>11</v>
      </c>
      <c r="U166" s="418">
        <f t="shared" si="54"/>
        <v>13</v>
      </c>
      <c r="V166" s="418">
        <f t="shared" si="54"/>
        <v>17</v>
      </c>
      <c r="W166" s="418">
        <f t="shared" si="54"/>
        <v>17</v>
      </c>
      <c r="X166" s="418">
        <f t="shared" si="54"/>
        <v>17</v>
      </c>
      <c r="Y166" s="418">
        <f t="shared" si="54"/>
        <v>19</v>
      </c>
      <c r="Z166" s="418">
        <f t="shared" si="54"/>
        <v>19</v>
      </c>
      <c r="AA166" s="418">
        <f t="shared" si="54"/>
        <v>20</v>
      </c>
      <c r="AB166" s="418">
        <f t="shared" si="54"/>
        <v>22</v>
      </c>
      <c r="AC166" s="418">
        <f t="shared" si="54"/>
        <v>22</v>
      </c>
      <c r="AD166" s="418">
        <f t="shared" si="54"/>
        <v>22</v>
      </c>
      <c r="AE166" s="418">
        <f t="shared" si="54"/>
        <v>23</v>
      </c>
      <c r="AF166" s="418">
        <f t="shared" si="54"/>
        <v>23</v>
      </c>
      <c r="AG166" s="418">
        <f t="shared" si="54"/>
        <v>25</v>
      </c>
      <c r="AH166" s="418">
        <f t="shared" si="54"/>
        <v>25</v>
      </c>
      <c r="AI166" s="418">
        <f t="shared" si="54"/>
        <v>25</v>
      </c>
    </row>
    <row r="167" spans="2:35">
      <c r="B167" s="419" t="s">
        <v>5157</v>
      </c>
      <c r="C167" s="34">
        <f t="shared" si="53"/>
        <v>1</v>
      </c>
      <c r="D167" s="34">
        <f t="shared" ref="D167:AI167" si="55">C167+D162</f>
        <v>1</v>
      </c>
      <c r="E167" s="34">
        <f t="shared" si="55"/>
        <v>2</v>
      </c>
      <c r="F167" s="34">
        <f t="shared" si="55"/>
        <v>3</v>
      </c>
      <c r="G167" s="34">
        <f t="shared" si="55"/>
        <v>3</v>
      </c>
      <c r="H167" s="34">
        <f t="shared" si="55"/>
        <v>4</v>
      </c>
      <c r="I167" s="34">
        <f t="shared" si="55"/>
        <v>5</v>
      </c>
      <c r="J167" s="34">
        <f t="shared" si="55"/>
        <v>6</v>
      </c>
      <c r="K167" s="34">
        <f t="shared" si="55"/>
        <v>7</v>
      </c>
      <c r="L167" s="34">
        <f t="shared" si="55"/>
        <v>7</v>
      </c>
      <c r="M167" s="34">
        <f t="shared" si="55"/>
        <v>7</v>
      </c>
      <c r="N167" s="34">
        <f t="shared" si="55"/>
        <v>7</v>
      </c>
      <c r="O167" s="34">
        <f t="shared" si="55"/>
        <v>9</v>
      </c>
      <c r="P167" s="34">
        <f t="shared" si="55"/>
        <v>9</v>
      </c>
      <c r="Q167" s="34">
        <f t="shared" si="55"/>
        <v>9</v>
      </c>
      <c r="R167" s="418">
        <f t="shared" si="55"/>
        <v>9</v>
      </c>
      <c r="S167" s="418">
        <f t="shared" si="55"/>
        <v>11</v>
      </c>
      <c r="T167" s="418">
        <f t="shared" si="55"/>
        <v>11</v>
      </c>
      <c r="U167" s="418">
        <f t="shared" si="55"/>
        <v>13</v>
      </c>
      <c r="V167" s="418">
        <f t="shared" si="55"/>
        <v>17</v>
      </c>
      <c r="W167" s="418">
        <f t="shared" si="55"/>
        <v>17</v>
      </c>
      <c r="X167" s="418">
        <f t="shared" si="55"/>
        <v>17</v>
      </c>
      <c r="Y167" s="418">
        <f t="shared" si="55"/>
        <v>19</v>
      </c>
      <c r="Z167" s="418">
        <f t="shared" si="55"/>
        <v>19</v>
      </c>
      <c r="AA167" s="418">
        <f t="shared" si="55"/>
        <v>20</v>
      </c>
      <c r="AB167" s="418">
        <f t="shared" si="55"/>
        <v>22</v>
      </c>
      <c r="AC167" s="418">
        <f t="shared" si="55"/>
        <v>22</v>
      </c>
      <c r="AD167" s="418">
        <f t="shared" si="55"/>
        <v>22</v>
      </c>
      <c r="AE167" s="418">
        <f t="shared" si="55"/>
        <v>23</v>
      </c>
      <c r="AF167" s="418">
        <f t="shared" si="55"/>
        <v>23</v>
      </c>
      <c r="AG167" s="418">
        <f t="shared" si="55"/>
        <v>25</v>
      </c>
      <c r="AH167" s="418">
        <f t="shared" si="55"/>
        <v>25</v>
      </c>
      <c r="AI167" s="418">
        <f t="shared" si="55"/>
        <v>25</v>
      </c>
    </row>
    <row r="168" spans="2:35">
      <c r="B168" s="417"/>
      <c r="R168" s="420"/>
    </row>
    <row r="169" spans="2:35">
      <c r="B169" s="417"/>
      <c r="R169" s="420"/>
    </row>
    <row r="170" spans="2:35">
      <c r="B170" s="417"/>
      <c r="C170" s="34">
        <v>1</v>
      </c>
      <c r="D170" s="34">
        <v>2</v>
      </c>
      <c r="E170" s="34">
        <v>3</v>
      </c>
      <c r="F170" s="34">
        <v>4</v>
      </c>
      <c r="G170" s="34">
        <v>5</v>
      </c>
      <c r="H170" s="34">
        <v>6</v>
      </c>
      <c r="I170" s="34">
        <v>7</v>
      </c>
      <c r="J170" s="34">
        <v>8</v>
      </c>
      <c r="K170" s="34">
        <v>9</v>
      </c>
      <c r="L170" s="34">
        <v>10</v>
      </c>
      <c r="M170" s="34">
        <v>11</v>
      </c>
      <c r="N170" s="34">
        <v>12</v>
      </c>
      <c r="O170" s="34">
        <v>13</v>
      </c>
      <c r="P170" s="34">
        <v>14</v>
      </c>
      <c r="Q170" s="34">
        <v>15</v>
      </c>
      <c r="R170" s="418">
        <v>16</v>
      </c>
      <c r="S170" s="34">
        <v>17</v>
      </c>
      <c r="T170" s="34">
        <v>18</v>
      </c>
      <c r="U170" s="34">
        <v>19</v>
      </c>
      <c r="V170" s="34">
        <v>20</v>
      </c>
      <c r="W170" s="34">
        <v>21</v>
      </c>
      <c r="X170" s="34">
        <v>22</v>
      </c>
      <c r="Y170" s="34">
        <v>23</v>
      </c>
      <c r="Z170" s="34">
        <v>24</v>
      </c>
      <c r="AA170" s="34">
        <v>25</v>
      </c>
      <c r="AB170" s="34">
        <v>26</v>
      </c>
      <c r="AC170" s="34">
        <v>27</v>
      </c>
      <c r="AD170" s="34">
        <v>28</v>
      </c>
      <c r="AE170" s="34">
        <v>29</v>
      </c>
      <c r="AF170" s="34">
        <v>30</v>
      </c>
      <c r="AG170" s="34">
        <v>30</v>
      </c>
      <c r="AH170" s="34">
        <v>32</v>
      </c>
      <c r="AI170" s="34">
        <v>33</v>
      </c>
    </row>
    <row r="171" spans="2:35">
      <c r="B171" s="421" t="s">
        <v>5156</v>
      </c>
      <c r="C171" s="98">
        <f t="shared" ref="C171:AI171" si="56">C166/887</f>
        <v>1.1273957158962795E-3</v>
      </c>
      <c r="D171" s="98">
        <f t="shared" si="56"/>
        <v>1.1273957158962795E-3</v>
      </c>
      <c r="E171" s="98">
        <f t="shared" si="56"/>
        <v>2.2547914317925591E-3</v>
      </c>
      <c r="F171" s="98">
        <f t="shared" si="56"/>
        <v>5.6369785794813977E-3</v>
      </c>
      <c r="G171" s="98">
        <f t="shared" si="56"/>
        <v>5.6369785794813977E-3</v>
      </c>
      <c r="H171" s="98">
        <f t="shared" si="56"/>
        <v>6.7643742953776773E-3</v>
      </c>
      <c r="I171" s="98">
        <f t="shared" si="56"/>
        <v>7.8917700112739568E-3</v>
      </c>
      <c r="J171" s="98">
        <f t="shared" si="56"/>
        <v>9.0191657271702363E-3</v>
      </c>
      <c r="K171" s="98">
        <f t="shared" si="56"/>
        <v>1.0146561443066516E-2</v>
      </c>
      <c r="L171" s="98">
        <f t="shared" si="56"/>
        <v>1.0146561443066516E-2</v>
      </c>
      <c r="M171" s="98">
        <f t="shared" si="56"/>
        <v>1.0146561443066516E-2</v>
      </c>
      <c r="N171" s="98">
        <f t="shared" si="56"/>
        <v>1.0146561443066516E-2</v>
      </c>
      <c r="O171" s="98">
        <f t="shared" si="56"/>
        <v>1.2401352874859075E-2</v>
      </c>
      <c r="P171" s="98">
        <f t="shared" si="56"/>
        <v>1.2401352874859075E-2</v>
      </c>
      <c r="Q171" s="98">
        <f t="shared" si="56"/>
        <v>1.2401352874859075E-2</v>
      </c>
      <c r="R171" s="98">
        <f t="shared" si="56"/>
        <v>1.2401352874859075E-2</v>
      </c>
      <c r="S171" s="98">
        <f t="shared" si="56"/>
        <v>1.2401352874859075E-2</v>
      </c>
      <c r="T171" s="98">
        <f t="shared" si="56"/>
        <v>1.2401352874859075E-2</v>
      </c>
      <c r="U171" s="98">
        <f t="shared" si="56"/>
        <v>1.4656144306651634E-2</v>
      </c>
      <c r="V171" s="98">
        <f t="shared" si="56"/>
        <v>1.9165727170236752E-2</v>
      </c>
      <c r="W171" s="98">
        <f t="shared" si="56"/>
        <v>1.9165727170236752E-2</v>
      </c>
      <c r="X171" s="98">
        <f t="shared" si="56"/>
        <v>1.9165727170236752E-2</v>
      </c>
      <c r="Y171" s="98">
        <f t="shared" si="56"/>
        <v>2.1420518602029311E-2</v>
      </c>
      <c r="Z171" s="98">
        <f t="shared" si="56"/>
        <v>2.1420518602029311E-2</v>
      </c>
      <c r="AA171" s="98">
        <f t="shared" si="56"/>
        <v>2.2547914317925591E-2</v>
      </c>
      <c r="AB171" s="98">
        <f t="shared" si="56"/>
        <v>2.480270574971815E-2</v>
      </c>
      <c r="AC171" s="98">
        <f t="shared" si="56"/>
        <v>2.480270574971815E-2</v>
      </c>
      <c r="AD171" s="98">
        <f t="shared" si="56"/>
        <v>2.480270574971815E-2</v>
      </c>
      <c r="AE171" s="98">
        <f t="shared" si="56"/>
        <v>2.5930101465614429E-2</v>
      </c>
      <c r="AF171" s="98">
        <f t="shared" si="56"/>
        <v>2.5930101465614429E-2</v>
      </c>
      <c r="AG171" s="98">
        <f t="shared" si="56"/>
        <v>2.8184892897406989E-2</v>
      </c>
      <c r="AH171" s="98">
        <f t="shared" si="56"/>
        <v>2.8184892897406989E-2</v>
      </c>
      <c r="AI171" s="98">
        <f t="shared" si="56"/>
        <v>2.8184892897406989E-2</v>
      </c>
    </row>
    <row r="172" spans="2:35">
      <c r="B172" s="423" t="s">
        <v>5157</v>
      </c>
      <c r="C172" s="424">
        <f t="shared" ref="C172:AI172" si="57">C167/887</f>
        <v>1.1273957158962795E-3</v>
      </c>
      <c r="D172" s="424">
        <f t="shared" si="57"/>
        <v>1.1273957158962795E-3</v>
      </c>
      <c r="E172" s="424">
        <f t="shared" si="57"/>
        <v>2.2547914317925591E-3</v>
      </c>
      <c r="F172" s="424">
        <f t="shared" si="57"/>
        <v>3.3821871476888386E-3</v>
      </c>
      <c r="G172" s="424">
        <f t="shared" si="57"/>
        <v>3.3821871476888386E-3</v>
      </c>
      <c r="H172" s="424">
        <f t="shared" si="57"/>
        <v>4.5095828635851182E-3</v>
      </c>
      <c r="I172" s="424">
        <f t="shared" si="57"/>
        <v>5.6369785794813977E-3</v>
      </c>
      <c r="J172" s="424">
        <f t="shared" si="57"/>
        <v>6.7643742953776773E-3</v>
      </c>
      <c r="K172" s="424">
        <f t="shared" si="57"/>
        <v>7.8917700112739568E-3</v>
      </c>
      <c r="L172" s="424">
        <f t="shared" si="57"/>
        <v>7.8917700112739568E-3</v>
      </c>
      <c r="M172" s="424">
        <f t="shared" si="57"/>
        <v>7.8917700112739568E-3</v>
      </c>
      <c r="N172" s="424">
        <f t="shared" si="57"/>
        <v>7.8917700112739568E-3</v>
      </c>
      <c r="O172" s="424">
        <f t="shared" si="57"/>
        <v>1.0146561443066516E-2</v>
      </c>
      <c r="P172" s="424">
        <f t="shared" si="57"/>
        <v>1.0146561443066516E-2</v>
      </c>
      <c r="Q172" s="424">
        <f t="shared" si="57"/>
        <v>1.0146561443066516E-2</v>
      </c>
      <c r="R172" s="424">
        <f t="shared" si="57"/>
        <v>1.0146561443066516E-2</v>
      </c>
      <c r="S172" s="424">
        <f t="shared" si="57"/>
        <v>1.2401352874859075E-2</v>
      </c>
      <c r="T172" s="424">
        <f t="shared" si="57"/>
        <v>1.2401352874859075E-2</v>
      </c>
      <c r="U172" s="424">
        <f t="shared" si="57"/>
        <v>1.4656144306651634E-2</v>
      </c>
      <c r="V172" s="424">
        <f t="shared" si="57"/>
        <v>1.9165727170236752E-2</v>
      </c>
      <c r="W172" s="424">
        <f t="shared" si="57"/>
        <v>1.9165727170236752E-2</v>
      </c>
      <c r="X172" s="424">
        <f t="shared" si="57"/>
        <v>1.9165727170236752E-2</v>
      </c>
      <c r="Y172" s="424">
        <f t="shared" si="57"/>
        <v>2.1420518602029311E-2</v>
      </c>
      <c r="Z172" s="424">
        <f t="shared" si="57"/>
        <v>2.1420518602029311E-2</v>
      </c>
      <c r="AA172" s="424">
        <f t="shared" si="57"/>
        <v>2.2547914317925591E-2</v>
      </c>
      <c r="AB172" s="424">
        <f t="shared" si="57"/>
        <v>2.480270574971815E-2</v>
      </c>
      <c r="AC172" s="424">
        <f t="shared" si="57"/>
        <v>2.480270574971815E-2</v>
      </c>
      <c r="AD172" s="424">
        <f t="shared" si="57"/>
        <v>2.480270574971815E-2</v>
      </c>
      <c r="AE172" s="424">
        <f t="shared" si="57"/>
        <v>2.5930101465614429E-2</v>
      </c>
      <c r="AF172" s="424">
        <f t="shared" si="57"/>
        <v>2.5930101465614429E-2</v>
      </c>
      <c r="AG172" s="424">
        <f t="shared" si="57"/>
        <v>2.8184892897406989E-2</v>
      </c>
      <c r="AH172" s="424">
        <f t="shared" si="57"/>
        <v>2.8184892897406989E-2</v>
      </c>
      <c r="AI172" s="424">
        <f t="shared" si="57"/>
        <v>2.8184892897406989E-2</v>
      </c>
    </row>
    <row r="175" spans="2:35">
      <c r="B175" s="414" t="s">
        <v>4678</v>
      </c>
      <c r="C175" s="415"/>
      <c r="D175" s="415"/>
      <c r="E175" s="415"/>
      <c r="F175" s="415"/>
      <c r="G175" s="415"/>
      <c r="H175" s="415"/>
      <c r="I175" s="415"/>
      <c r="J175" s="415"/>
      <c r="K175" s="415"/>
      <c r="L175" s="415"/>
      <c r="M175" s="415"/>
      <c r="N175" s="415"/>
      <c r="O175" s="415"/>
      <c r="P175" s="415"/>
      <c r="Q175" s="415"/>
      <c r="R175" s="416"/>
    </row>
    <row r="176" spans="2:35">
      <c r="B176" s="417"/>
      <c r="C176" s="34">
        <v>1</v>
      </c>
      <c r="D176" s="34">
        <v>2</v>
      </c>
      <c r="E176" s="34">
        <v>3</v>
      </c>
      <c r="F176" s="34">
        <v>4</v>
      </c>
      <c r="G176" s="34">
        <v>5</v>
      </c>
      <c r="H176" s="34">
        <v>6</v>
      </c>
      <c r="I176" s="34">
        <v>7</v>
      </c>
      <c r="J176" s="34">
        <v>8</v>
      </c>
      <c r="K176" s="34">
        <v>9</v>
      </c>
      <c r="L176" s="34">
        <v>10</v>
      </c>
      <c r="M176" s="34">
        <v>11</v>
      </c>
      <c r="N176" s="34">
        <v>12</v>
      </c>
      <c r="O176" s="34">
        <v>13</v>
      </c>
      <c r="P176" s="34">
        <v>14</v>
      </c>
      <c r="Q176" s="34">
        <v>15</v>
      </c>
      <c r="R176" s="418">
        <v>16</v>
      </c>
      <c r="S176" s="34">
        <v>17</v>
      </c>
      <c r="T176" s="34">
        <v>18</v>
      </c>
      <c r="U176" s="34">
        <v>19</v>
      </c>
      <c r="V176" s="34">
        <v>20</v>
      </c>
      <c r="W176" s="34">
        <v>21</v>
      </c>
      <c r="X176" s="34">
        <v>22</v>
      </c>
      <c r="Y176" s="34">
        <v>23</v>
      </c>
      <c r="Z176" s="34">
        <v>24</v>
      </c>
      <c r="AA176" s="34">
        <v>25</v>
      </c>
      <c r="AB176" s="34">
        <v>26</v>
      </c>
      <c r="AC176" s="34">
        <v>27</v>
      </c>
      <c r="AD176" s="34">
        <v>28</v>
      </c>
      <c r="AE176" s="34">
        <v>29</v>
      </c>
      <c r="AF176" s="34">
        <v>30</v>
      </c>
      <c r="AG176" s="34">
        <v>30</v>
      </c>
      <c r="AH176" s="34">
        <v>32</v>
      </c>
      <c r="AI176" s="34">
        <v>33</v>
      </c>
    </row>
    <row r="177" spans="2:35">
      <c r="B177" s="419" t="s">
        <v>5156</v>
      </c>
      <c r="C177" s="34">
        <f t="shared" ref="C177:AI177" si="58">C37+C107</f>
        <v>0</v>
      </c>
      <c r="D177" s="34">
        <f t="shared" si="58"/>
        <v>0</v>
      </c>
      <c r="E177" s="34">
        <f t="shared" si="58"/>
        <v>0</v>
      </c>
      <c r="F177" s="34">
        <f t="shared" si="58"/>
        <v>0</v>
      </c>
      <c r="G177" s="34">
        <f t="shared" si="58"/>
        <v>0</v>
      </c>
      <c r="H177" s="34">
        <f t="shared" si="58"/>
        <v>0</v>
      </c>
      <c r="I177" s="34">
        <f t="shared" si="58"/>
        <v>0</v>
      </c>
      <c r="J177" s="34">
        <f t="shared" si="58"/>
        <v>0</v>
      </c>
      <c r="K177" s="34">
        <f t="shared" si="58"/>
        <v>1</v>
      </c>
      <c r="L177" s="34">
        <f t="shared" si="58"/>
        <v>0</v>
      </c>
      <c r="M177" s="34">
        <f t="shared" si="58"/>
        <v>0</v>
      </c>
      <c r="N177" s="34">
        <f t="shared" si="58"/>
        <v>0</v>
      </c>
      <c r="O177" s="34">
        <f t="shared" si="58"/>
        <v>0</v>
      </c>
      <c r="P177" s="34">
        <f t="shared" si="58"/>
        <v>0</v>
      </c>
      <c r="Q177" s="34">
        <f t="shared" si="58"/>
        <v>0</v>
      </c>
      <c r="R177" s="418">
        <f t="shared" si="58"/>
        <v>0</v>
      </c>
      <c r="S177" s="418">
        <f t="shared" si="58"/>
        <v>3</v>
      </c>
      <c r="T177" s="418">
        <f t="shared" si="58"/>
        <v>0</v>
      </c>
      <c r="U177" s="418">
        <f t="shared" si="58"/>
        <v>0</v>
      </c>
      <c r="V177" s="418">
        <f t="shared" si="58"/>
        <v>0</v>
      </c>
      <c r="W177" s="418">
        <f t="shared" si="58"/>
        <v>1</v>
      </c>
      <c r="X177" s="418">
        <f t="shared" si="58"/>
        <v>1</v>
      </c>
      <c r="Y177" s="418">
        <f t="shared" si="58"/>
        <v>1</v>
      </c>
      <c r="Z177" s="418">
        <f t="shared" si="58"/>
        <v>0</v>
      </c>
      <c r="AA177" s="418">
        <f t="shared" si="58"/>
        <v>0</v>
      </c>
      <c r="AB177" s="418">
        <f t="shared" si="58"/>
        <v>1</v>
      </c>
      <c r="AC177" s="418">
        <f t="shared" si="58"/>
        <v>1</v>
      </c>
      <c r="AD177" s="418">
        <f t="shared" si="58"/>
        <v>0</v>
      </c>
      <c r="AE177" s="418">
        <f t="shared" si="58"/>
        <v>1</v>
      </c>
      <c r="AF177" s="418">
        <f t="shared" si="58"/>
        <v>2</v>
      </c>
      <c r="AG177" s="418">
        <f t="shared" si="58"/>
        <v>0</v>
      </c>
      <c r="AH177" s="418">
        <f t="shared" si="58"/>
        <v>0</v>
      </c>
      <c r="AI177" s="418">
        <f t="shared" si="58"/>
        <v>4</v>
      </c>
    </row>
    <row r="178" spans="2:35">
      <c r="B178" s="419" t="s">
        <v>5157</v>
      </c>
      <c r="C178" s="34">
        <f t="shared" ref="C178:AI178" si="59">C38+C108</f>
        <v>0</v>
      </c>
      <c r="D178" s="34">
        <f t="shared" si="59"/>
        <v>0</v>
      </c>
      <c r="E178" s="34">
        <f t="shared" si="59"/>
        <v>0</v>
      </c>
      <c r="F178" s="34">
        <f t="shared" si="59"/>
        <v>0</v>
      </c>
      <c r="G178" s="34">
        <f t="shared" si="59"/>
        <v>0</v>
      </c>
      <c r="H178" s="34">
        <f t="shared" si="59"/>
        <v>0</v>
      </c>
      <c r="I178" s="34">
        <f t="shared" si="59"/>
        <v>0</v>
      </c>
      <c r="J178" s="34">
        <f t="shared" si="59"/>
        <v>0</v>
      </c>
      <c r="K178" s="34">
        <f t="shared" si="59"/>
        <v>1</v>
      </c>
      <c r="L178" s="34">
        <f t="shared" si="59"/>
        <v>0</v>
      </c>
      <c r="M178" s="34">
        <f t="shared" si="59"/>
        <v>0</v>
      </c>
      <c r="N178" s="34">
        <f t="shared" si="59"/>
        <v>0</v>
      </c>
      <c r="O178" s="34">
        <f t="shared" si="59"/>
        <v>0</v>
      </c>
      <c r="P178" s="34">
        <f t="shared" si="59"/>
        <v>0</v>
      </c>
      <c r="Q178" s="34">
        <f t="shared" si="59"/>
        <v>0</v>
      </c>
      <c r="R178" s="418">
        <f t="shared" si="59"/>
        <v>0</v>
      </c>
      <c r="S178" s="418">
        <f t="shared" si="59"/>
        <v>3</v>
      </c>
      <c r="T178" s="418">
        <f t="shared" si="59"/>
        <v>0</v>
      </c>
      <c r="U178" s="418">
        <f t="shared" si="59"/>
        <v>0</v>
      </c>
      <c r="V178" s="418">
        <f t="shared" si="59"/>
        <v>0</v>
      </c>
      <c r="W178" s="418">
        <f t="shared" si="59"/>
        <v>1</v>
      </c>
      <c r="X178" s="418">
        <f t="shared" si="59"/>
        <v>1</v>
      </c>
      <c r="Y178" s="418">
        <f t="shared" si="59"/>
        <v>1</v>
      </c>
      <c r="Z178" s="418">
        <f t="shared" si="59"/>
        <v>0</v>
      </c>
      <c r="AA178" s="418">
        <f t="shared" si="59"/>
        <v>0</v>
      </c>
      <c r="AB178" s="418">
        <f t="shared" si="59"/>
        <v>1</v>
      </c>
      <c r="AC178" s="418">
        <f t="shared" si="59"/>
        <v>1</v>
      </c>
      <c r="AD178" s="418">
        <f t="shared" si="59"/>
        <v>0</v>
      </c>
      <c r="AE178" s="418">
        <f t="shared" si="59"/>
        <v>1</v>
      </c>
      <c r="AF178" s="418">
        <f t="shared" si="59"/>
        <v>2</v>
      </c>
      <c r="AG178" s="418">
        <f t="shared" si="59"/>
        <v>0</v>
      </c>
      <c r="AH178" s="418">
        <f t="shared" si="59"/>
        <v>0</v>
      </c>
      <c r="AI178" s="418">
        <f t="shared" si="59"/>
        <v>4</v>
      </c>
    </row>
    <row r="179" spans="2:35">
      <c r="B179" s="417"/>
      <c r="R179" s="420"/>
    </row>
    <row r="180" spans="2:35">
      <c r="B180" s="417"/>
      <c r="R180" s="420"/>
    </row>
    <row r="181" spans="2:35">
      <c r="B181" s="417"/>
      <c r="C181" s="34">
        <v>1</v>
      </c>
      <c r="D181" s="34">
        <v>2</v>
      </c>
      <c r="E181" s="34">
        <v>3</v>
      </c>
      <c r="F181" s="34">
        <v>4</v>
      </c>
      <c r="G181" s="34">
        <v>5</v>
      </c>
      <c r="H181" s="34">
        <v>6</v>
      </c>
      <c r="I181" s="34">
        <v>7</v>
      </c>
      <c r="J181" s="34">
        <v>8</v>
      </c>
      <c r="K181" s="34">
        <v>9</v>
      </c>
      <c r="L181" s="34">
        <v>10</v>
      </c>
      <c r="M181" s="34">
        <v>11</v>
      </c>
      <c r="N181" s="34">
        <v>12</v>
      </c>
      <c r="O181" s="34">
        <v>13</v>
      </c>
      <c r="P181" s="34">
        <v>14</v>
      </c>
      <c r="Q181" s="34">
        <v>15</v>
      </c>
      <c r="R181" s="418">
        <v>16</v>
      </c>
      <c r="S181" s="34">
        <v>17</v>
      </c>
      <c r="T181" s="34">
        <v>18</v>
      </c>
      <c r="U181" s="34">
        <v>19</v>
      </c>
      <c r="V181" s="34">
        <v>20</v>
      </c>
      <c r="W181" s="34">
        <v>21</v>
      </c>
      <c r="X181" s="34">
        <v>22</v>
      </c>
      <c r="Y181" s="34">
        <v>23</v>
      </c>
      <c r="Z181" s="34">
        <v>24</v>
      </c>
      <c r="AA181" s="34">
        <v>25</v>
      </c>
      <c r="AB181" s="34">
        <v>26</v>
      </c>
      <c r="AC181" s="34">
        <v>27</v>
      </c>
      <c r="AD181" s="34">
        <v>28</v>
      </c>
      <c r="AE181" s="34">
        <v>29</v>
      </c>
      <c r="AF181" s="34">
        <v>30</v>
      </c>
      <c r="AG181" s="34">
        <v>30</v>
      </c>
      <c r="AH181" s="34">
        <v>32</v>
      </c>
      <c r="AI181" s="34">
        <v>33</v>
      </c>
    </row>
    <row r="182" spans="2:35">
      <c r="B182" s="419" t="s">
        <v>5156</v>
      </c>
      <c r="C182" s="34">
        <f t="shared" ref="C182:C183" si="60">C177</f>
        <v>0</v>
      </c>
      <c r="D182" s="34">
        <f t="shared" ref="D182:AI182" si="61">C182+D177</f>
        <v>0</v>
      </c>
      <c r="E182" s="34">
        <f t="shared" si="61"/>
        <v>0</v>
      </c>
      <c r="F182" s="34">
        <f t="shared" si="61"/>
        <v>0</v>
      </c>
      <c r="G182" s="34">
        <f t="shared" si="61"/>
        <v>0</v>
      </c>
      <c r="H182" s="34">
        <f t="shared" si="61"/>
        <v>0</v>
      </c>
      <c r="I182" s="34">
        <f t="shared" si="61"/>
        <v>0</v>
      </c>
      <c r="J182" s="34">
        <f t="shared" si="61"/>
        <v>0</v>
      </c>
      <c r="K182" s="34">
        <f t="shared" si="61"/>
        <v>1</v>
      </c>
      <c r="L182" s="34">
        <f t="shared" si="61"/>
        <v>1</v>
      </c>
      <c r="M182" s="34">
        <f t="shared" si="61"/>
        <v>1</v>
      </c>
      <c r="N182" s="34">
        <f t="shared" si="61"/>
        <v>1</v>
      </c>
      <c r="O182" s="34">
        <f t="shared" si="61"/>
        <v>1</v>
      </c>
      <c r="P182" s="34">
        <f t="shared" si="61"/>
        <v>1</v>
      </c>
      <c r="Q182" s="34">
        <f t="shared" si="61"/>
        <v>1</v>
      </c>
      <c r="R182" s="418">
        <f t="shared" si="61"/>
        <v>1</v>
      </c>
      <c r="S182" s="418">
        <f t="shared" si="61"/>
        <v>4</v>
      </c>
      <c r="T182" s="418">
        <f t="shared" si="61"/>
        <v>4</v>
      </c>
      <c r="U182" s="418">
        <f t="shared" si="61"/>
        <v>4</v>
      </c>
      <c r="V182" s="418">
        <f t="shared" si="61"/>
        <v>4</v>
      </c>
      <c r="W182" s="418">
        <f t="shared" si="61"/>
        <v>5</v>
      </c>
      <c r="X182" s="418">
        <f t="shared" si="61"/>
        <v>6</v>
      </c>
      <c r="Y182" s="418">
        <f t="shared" si="61"/>
        <v>7</v>
      </c>
      <c r="Z182" s="418">
        <f t="shared" si="61"/>
        <v>7</v>
      </c>
      <c r="AA182" s="418">
        <f t="shared" si="61"/>
        <v>7</v>
      </c>
      <c r="AB182" s="418">
        <f t="shared" si="61"/>
        <v>8</v>
      </c>
      <c r="AC182" s="418">
        <f t="shared" si="61"/>
        <v>9</v>
      </c>
      <c r="AD182" s="418">
        <f t="shared" si="61"/>
        <v>9</v>
      </c>
      <c r="AE182" s="418">
        <f t="shared" si="61"/>
        <v>10</v>
      </c>
      <c r="AF182" s="418">
        <f t="shared" si="61"/>
        <v>12</v>
      </c>
      <c r="AG182" s="418">
        <f t="shared" si="61"/>
        <v>12</v>
      </c>
      <c r="AH182" s="418">
        <f t="shared" si="61"/>
        <v>12</v>
      </c>
      <c r="AI182" s="418">
        <f t="shared" si="61"/>
        <v>16</v>
      </c>
    </row>
    <row r="183" spans="2:35">
      <c r="B183" s="419" t="s">
        <v>5157</v>
      </c>
      <c r="C183" s="34">
        <f t="shared" si="60"/>
        <v>0</v>
      </c>
      <c r="D183" s="34">
        <f t="shared" ref="D183:AI183" si="62">C183+D178</f>
        <v>0</v>
      </c>
      <c r="E183" s="34">
        <f t="shared" si="62"/>
        <v>0</v>
      </c>
      <c r="F183" s="34">
        <f t="shared" si="62"/>
        <v>0</v>
      </c>
      <c r="G183" s="34">
        <f t="shared" si="62"/>
        <v>0</v>
      </c>
      <c r="H183" s="34">
        <f t="shared" si="62"/>
        <v>0</v>
      </c>
      <c r="I183" s="34">
        <f t="shared" si="62"/>
        <v>0</v>
      </c>
      <c r="J183" s="34">
        <f t="shared" si="62"/>
        <v>0</v>
      </c>
      <c r="K183" s="34">
        <f t="shared" si="62"/>
        <v>1</v>
      </c>
      <c r="L183" s="34">
        <f t="shared" si="62"/>
        <v>1</v>
      </c>
      <c r="M183" s="34">
        <f t="shared" si="62"/>
        <v>1</v>
      </c>
      <c r="N183" s="34">
        <f t="shared" si="62"/>
        <v>1</v>
      </c>
      <c r="O183" s="34">
        <f t="shared" si="62"/>
        <v>1</v>
      </c>
      <c r="P183" s="34">
        <f t="shared" si="62"/>
        <v>1</v>
      </c>
      <c r="Q183" s="34">
        <f t="shared" si="62"/>
        <v>1</v>
      </c>
      <c r="R183" s="418">
        <f t="shared" si="62"/>
        <v>1</v>
      </c>
      <c r="S183" s="418">
        <f t="shared" si="62"/>
        <v>4</v>
      </c>
      <c r="T183" s="418">
        <f t="shared" si="62"/>
        <v>4</v>
      </c>
      <c r="U183" s="418">
        <f t="shared" si="62"/>
        <v>4</v>
      </c>
      <c r="V183" s="418">
        <f t="shared" si="62"/>
        <v>4</v>
      </c>
      <c r="W183" s="418">
        <f t="shared" si="62"/>
        <v>5</v>
      </c>
      <c r="X183" s="418">
        <f t="shared" si="62"/>
        <v>6</v>
      </c>
      <c r="Y183" s="418">
        <f t="shared" si="62"/>
        <v>7</v>
      </c>
      <c r="Z183" s="418">
        <f t="shared" si="62"/>
        <v>7</v>
      </c>
      <c r="AA183" s="418">
        <f t="shared" si="62"/>
        <v>7</v>
      </c>
      <c r="AB183" s="418">
        <f t="shared" si="62"/>
        <v>8</v>
      </c>
      <c r="AC183" s="418">
        <f t="shared" si="62"/>
        <v>9</v>
      </c>
      <c r="AD183" s="418">
        <f t="shared" si="62"/>
        <v>9</v>
      </c>
      <c r="AE183" s="418">
        <f t="shared" si="62"/>
        <v>10</v>
      </c>
      <c r="AF183" s="418">
        <f t="shared" si="62"/>
        <v>12</v>
      </c>
      <c r="AG183" s="418">
        <f t="shared" si="62"/>
        <v>12</v>
      </c>
      <c r="AH183" s="418">
        <f t="shared" si="62"/>
        <v>12</v>
      </c>
      <c r="AI183" s="418">
        <f t="shared" si="62"/>
        <v>16</v>
      </c>
    </row>
    <row r="184" spans="2:35">
      <c r="B184" s="417"/>
      <c r="R184" s="420"/>
    </row>
    <row r="185" spans="2:35">
      <c r="B185" s="417"/>
      <c r="R185" s="420"/>
    </row>
    <row r="186" spans="2:35">
      <c r="B186" s="417"/>
      <c r="C186" s="34">
        <v>1</v>
      </c>
      <c r="D186" s="34">
        <v>2</v>
      </c>
      <c r="E186" s="34">
        <v>3</v>
      </c>
      <c r="F186" s="34">
        <v>4</v>
      </c>
      <c r="G186" s="34">
        <v>5</v>
      </c>
      <c r="H186" s="34">
        <v>6</v>
      </c>
      <c r="I186" s="34">
        <v>7</v>
      </c>
      <c r="J186" s="34">
        <v>8</v>
      </c>
      <c r="K186" s="34">
        <v>9</v>
      </c>
      <c r="L186" s="34">
        <v>10</v>
      </c>
      <c r="M186" s="34">
        <v>11</v>
      </c>
      <c r="N186" s="34">
        <v>12</v>
      </c>
      <c r="O186" s="34">
        <v>13</v>
      </c>
      <c r="P186" s="34">
        <v>14</v>
      </c>
      <c r="Q186" s="34">
        <v>15</v>
      </c>
      <c r="R186" s="418">
        <v>16</v>
      </c>
      <c r="S186" s="34">
        <v>17</v>
      </c>
      <c r="T186" s="34">
        <v>18</v>
      </c>
      <c r="U186" s="34">
        <v>19</v>
      </c>
      <c r="V186" s="34">
        <v>20</v>
      </c>
      <c r="W186" s="34">
        <v>21</v>
      </c>
      <c r="X186" s="34">
        <v>22</v>
      </c>
      <c r="Y186" s="34">
        <v>23</v>
      </c>
      <c r="Z186" s="34">
        <v>24</v>
      </c>
      <c r="AA186" s="34">
        <v>25</v>
      </c>
      <c r="AB186" s="34">
        <v>26</v>
      </c>
      <c r="AC186" s="34">
        <v>27</v>
      </c>
      <c r="AD186" s="34">
        <v>28</v>
      </c>
      <c r="AE186" s="34">
        <v>29</v>
      </c>
      <c r="AF186" s="34">
        <v>30</v>
      </c>
      <c r="AG186" s="34">
        <v>30</v>
      </c>
      <c r="AH186" s="34">
        <v>32</v>
      </c>
      <c r="AI186" s="34">
        <v>33</v>
      </c>
    </row>
    <row r="187" spans="2:35">
      <c r="B187" s="421" t="s">
        <v>5156</v>
      </c>
      <c r="C187" s="98">
        <f t="shared" ref="C187:AI187" si="63">C182/887</f>
        <v>0</v>
      </c>
      <c r="D187" s="98">
        <f t="shared" si="63"/>
        <v>0</v>
      </c>
      <c r="E187" s="98">
        <f t="shared" si="63"/>
        <v>0</v>
      </c>
      <c r="F187" s="98">
        <f t="shared" si="63"/>
        <v>0</v>
      </c>
      <c r="G187" s="98">
        <f t="shared" si="63"/>
        <v>0</v>
      </c>
      <c r="H187" s="98">
        <f t="shared" si="63"/>
        <v>0</v>
      </c>
      <c r="I187" s="98">
        <f t="shared" si="63"/>
        <v>0</v>
      </c>
      <c r="J187" s="98">
        <f t="shared" si="63"/>
        <v>0</v>
      </c>
      <c r="K187" s="98">
        <f t="shared" si="63"/>
        <v>1.1273957158962795E-3</v>
      </c>
      <c r="L187" s="98">
        <f t="shared" si="63"/>
        <v>1.1273957158962795E-3</v>
      </c>
      <c r="M187" s="98">
        <f t="shared" si="63"/>
        <v>1.1273957158962795E-3</v>
      </c>
      <c r="N187" s="98">
        <f t="shared" si="63"/>
        <v>1.1273957158962795E-3</v>
      </c>
      <c r="O187" s="98">
        <f t="shared" si="63"/>
        <v>1.1273957158962795E-3</v>
      </c>
      <c r="P187" s="98">
        <f t="shared" si="63"/>
        <v>1.1273957158962795E-3</v>
      </c>
      <c r="Q187" s="98">
        <f t="shared" si="63"/>
        <v>1.1273957158962795E-3</v>
      </c>
      <c r="R187" s="98">
        <f t="shared" si="63"/>
        <v>1.1273957158962795E-3</v>
      </c>
      <c r="S187" s="98">
        <f t="shared" si="63"/>
        <v>4.5095828635851182E-3</v>
      </c>
      <c r="T187" s="98">
        <f t="shared" si="63"/>
        <v>4.5095828635851182E-3</v>
      </c>
      <c r="U187" s="98">
        <f t="shared" si="63"/>
        <v>4.5095828635851182E-3</v>
      </c>
      <c r="V187" s="98">
        <f t="shared" si="63"/>
        <v>4.5095828635851182E-3</v>
      </c>
      <c r="W187" s="98">
        <f t="shared" si="63"/>
        <v>5.6369785794813977E-3</v>
      </c>
      <c r="X187" s="98">
        <f t="shared" si="63"/>
        <v>6.7643742953776773E-3</v>
      </c>
      <c r="Y187" s="98">
        <f t="shared" si="63"/>
        <v>7.8917700112739568E-3</v>
      </c>
      <c r="Z187" s="98">
        <f t="shared" si="63"/>
        <v>7.8917700112739568E-3</v>
      </c>
      <c r="AA187" s="98">
        <f t="shared" si="63"/>
        <v>7.8917700112739568E-3</v>
      </c>
      <c r="AB187" s="98">
        <f t="shared" si="63"/>
        <v>9.0191657271702363E-3</v>
      </c>
      <c r="AC187" s="98">
        <f t="shared" si="63"/>
        <v>1.0146561443066516E-2</v>
      </c>
      <c r="AD187" s="98">
        <f t="shared" si="63"/>
        <v>1.0146561443066516E-2</v>
      </c>
      <c r="AE187" s="98">
        <f t="shared" si="63"/>
        <v>1.1273957158962795E-2</v>
      </c>
      <c r="AF187" s="98">
        <f t="shared" si="63"/>
        <v>1.3528748590755355E-2</v>
      </c>
      <c r="AG187" s="98">
        <f t="shared" si="63"/>
        <v>1.3528748590755355E-2</v>
      </c>
      <c r="AH187" s="98">
        <f t="shared" si="63"/>
        <v>1.3528748590755355E-2</v>
      </c>
      <c r="AI187" s="98">
        <f t="shared" si="63"/>
        <v>1.8038331454340473E-2</v>
      </c>
    </row>
    <row r="188" spans="2:35">
      <c r="B188" s="423" t="s">
        <v>5157</v>
      </c>
      <c r="C188" s="424">
        <f t="shared" ref="C188:AI188" si="64">C183/887</f>
        <v>0</v>
      </c>
      <c r="D188" s="424">
        <f t="shared" si="64"/>
        <v>0</v>
      </c>
      <c r="E188" s="424">
        <f t="shared" si="64"/>
        <v>0</v>
      </c>
      <c r="F188" s="424">
        <f t="shared" si="64"/>
        <v>0</v>
      </c>
      <c r="G188" s="424">
        <f t="shared" si="64"/>
        <v>0</v>
      </c>
      <c r="H188" s="424">
        <f t="shared" si="64"/>
        <v>0</v>
      </c>
      <c r="I188" s="424">
        <f t="shared" si="64"/>
        <v>0</v>
      </c>
      <c r="J188" s="424">
        <f t="shared" si="64"/>
        <v>0</v>
      </c>
      <c r="K188" s="424">
        <f t="shared" si="64"/>
        <v>1.1273957158962795E-3</v>
      </c>
      <c r="L188" s="424">
        <f t="shared" si="64"/>
        <v>1.1273957158962795E-3</v>
      </c>
      <c r="M188" s="424">
        <f t="shared" si="64"/>
        <v>1.1273957158962795E-3</v>
      </c>
      <c r="N188" s="424">
        <f t="shared" si="64"/>
        <v>1.1273957158962795E-3</v>
      </c>
      <c r="O188" s="424">
        <f t="shared" si="64"/>
        <v>1.1273957158962795E-3</v>
      </c>
      <c r="P188" s="424">
        <f t="shared" si="64"/>
        <v>1.1273957158962795E-3</v>
      </c>
      <c r="Q188" s="424">
        <f t="shared" si="64"/>
        <v>1.1273957158962795E-3</v>
      </c>
      <c r="R188" s="424">
        <f t="shared" si="64"/>
        <v>1.1273957158962795E-3</v>
      </c>
      <c r="S188" s="424">
        <f t="shared" si="64"/>
        <v>4.5095828635851182E-3</v>
      </c>
      <c r="T188" s="424">
        <f t="shared" si="64"/>
        <v>4.5095828635851182E-3</v>
      </c>
      <c r="U188" s="424">
        <f t="shared" si="64"/>
        <v>4.5095828635851182E-3</v>
      </c>
      <c r="V188" s="424">
        <f t="shared" si="64"/>
        <v>4.5095828635851182E-3</v>
      </c>
      <c r="W188" s="424">
        <f t="shared" si="64"/>
        <v>5.6369785794813977E-3</v>
      </c>
      <c r="X188" s="424">
        <f t="shared" si="64"/>
        <v>6.7643742953776773E-3</v>
      </c>
      <c r="Y188" s="424">
        <f t="shared" si="64"/>
        <v>7.8917700112739568E-3</v>
      </c>
      <c r="Z188" s="424">
        <f t="shared" si="64"/>
        <v>7.8917700112739568E-3</v>
      </c>
      <c r="AA188" s="424">
        <f t="shared" si="64"/>
        <v>7.8917700112739568E-3</v>
      </c>
      <c r="AB188" s="424">
        <f t="shared" si="64"/>
        <v>9.0191657271702363E-3</v>
      </c>
      <c r="AC188" s="424">
        <f t="shared" si="64"/>
        <v>1.0146561443066516E-2</v>
      </c>
      <c r="AD188" s="424">
        <f t="shared" si="64"/>
        <v>1.0146561443066516E-2</v>
      </c>
      <c r="AE188" s="424">
        <f t="shared" si="64"/>
        <v>1.1273957158962795E-2</v>
      </c>
      <c r="AF188" s="424">
        <f t="shared" si="64"/>
        <v>1.3528748590755355E-2</v>
      </c>
      <c r="AG188" s="424">
        <f t="shared" si="64"/>
        <v>1.3528748590755355E-2</v>
      </c>
      <c r="AH188" s="424">
        <f t="shared" si="64"/>
        <v>1.3528748590755355E-2</v>
      </c>
      <c r="AI188" s="424">
        <f t="shared" si="64"/>
        <v>1.8038331454340473E-2</v>
      </c>
    </row>
    <row r="191" spans="2:35">
      <c r="B191" s="414" t="s">
        <v>651</v>
      </c>
      <c r="C191" s="415"/>
      <c r="D191" s="415"/>
      <c r="E191" s="415"/>
      <c r="F191" s="415"/>
      <c r="G191" s="415"/>
      <c r="H191" s="415"/>
      <c r="I191" s="415"/>
      <c r="J191" s="415"/>
      <c r="K191" s="415"/>
      <c r="L191" s="415"/>
      <c r="M191" s="415"/>
      <c r="N191" s="415"/>
      <c r="O191" s="415"/>
      <c r="P191" s="415"/>
      <c r="Q191" s="415"/>
      <c r="R191" s="416"/>
    </row>
    <row r="192" spans="2:35">
      <c r="B192" s="417"/>
      <c r="C192" s="34">
        <v>1</v>
      </c>
      <c r="D192" s="34">
        <v>2</v>
      </c>
      <c r="E192" s="34">
        <v>3</v>
      </c>
      <c r="F192" s="34">
        <v>4</v>
      </c>
      <c r="G192" s="34">
        <v>5</v>
      </c>
      <c r="H192" s="34">
        <v>6</v>
      </c>
      <c r="I192" s="34">
        <v>7</v>
      </c>
      <c r="J192" s="34">
        <v>8</v>
      </c>
      <c r="K192" s="34">
        <v>9</v>
      </c>
      <c r="L192" s="34">
        <v>10</v>
      </c>
      <c r="M192" s="34">
        <v>11</v>
      </c>
      <c r="N192" s="34">
        <v>12</v>
      </c>
      <c r="O192" s="34">
        <v>13</v>
      </c>
      <c r="P192" s="34">
        <v>14</v>
      </c>
      <c r="Q192" s="34">
        <v>15</v>
      </c>
      <c r="R192" s="418">
        <v>16</v>
      </c>
      <c r="S192" s="34">
        <v>17</v>
      </c>
      <c r="T192" s="34">
        <v>18</v>
      </c>
      <c r="U192" s="34">
        <v>19</v>
      </c>
      <c r="V192" s="34">
        <v>20</v>
      </c>
      <c r="W192" s="34">
        <v>21</v>
      </c>
      <c r="X192" s="34">
        <v>22</v>
      </c>
      <c r="Y192" s="34">
        <v>23</v>
      </c>
      <c r="Z192" s="34">
        <v>24</v>
      </c>
      <c r="AA192" s="34">
        <v>25</v>
      </c>
      <c r="AB192" s="34">
        <v>26</v>
      </c>
      <c r="AC192" s="34">
        <v>27</v>
      </c>
      <c r="AD192" s="34">
        <v>28</v>
      </c>
      <c r="AE192" s="34">
        <v>29</v>
      </c>
      <c r="AF192" s="34">
        <v>30</v>
      </c>
      <c r="AG192" s="34">
        <v>30</v>
      </c>
      <c r="AH192" s="34">
        <v>32</v>
      </c>
      <c r="AI192" s="34">
        <v>33</v>
      </c>
    </row>
    <row r="193" spans="2:35">
      <c r="B193" s="419" t="s">
        <v>5156</v>
      </c>
      <c r="C193" s="34">
        <f t="shared" ref="C193:Z193" si="65">C145+C161+C177</f>
        <v>1</v>
      </c>
      <c r="D193" s="34">
        <f t="shared" si="65"/>
        <v>3</v>
      </c>
      <c r="E193" s="34">
        <f t="shared" si="65"/>
        <v>1</v>
      </c>
      <c r="F193" s="34">
        <f t="shared" si="65"/>
        <v>11</v>
      </c>
      <c r="G193" s="34">
        <f t="shared" si="65"/>
        <v>2</v>
      </c>
      <c r="H193" s="34">
        <f t="shared" si="65"/>
        <v>7</v>
      </c>
      <c r="I193" s="34">
        <f t="shared" si="65"/>
        <v>4</v>
      </c>
      <c r="J193" s="34">
        <f t="shared" si="65"/>
        <v>10</v>
      </c>
      <c r="K193" s="34">
        <f t="shared" si="65"/>
        <v>4</v>
      </c>
      <c r="L193" s="34">
        <f t="shared" si="65"/>
        <v>4</v>
      </c>
      <c r="M193" s="34">
        <f t="shared" si="65"/>
        <v>3</v>
      </c>
      <c r="N193" s="34">
        <f t="shared" si="65"/>
        <v>1</v>
      </c>
      <c r="O193" s="34">
        <f t="shared" si="65"/>
        <v>10</v>
      </c>
      <c r="P193" s="34">
        <f t="shared" si="65"/>
        <v>2</v>
      </c>
      <c r="Q193" s="34">
        <f t="shared" si="65"/>
        <v>1</v>
      </c>
      <c r="R193" s="418">
        <f t="shared" si="65"/>
        <v>3</v>
      </c>
      <c r="S193" s="418">
        <f t="shared" si="65"/>
        <v>6</v>
      </c>
      <c r="T193" s="418">
        <f t="shared" si="65"/>
        <v>20</v>
      </c>
      <c r="U193" s="418">
        <f t="shared" si="65"/>
        <v>5</v>
      </c>
      <c r="V193" s="418">
        <f t="shared" si="65"/>
        <v>8</v>
      </c>
      <c r="W193" s="418">
        <f t="shared" si="65"/>
        <v>5</v>
      </c>
      <c r="X193" s="418">
        <f t="shared" si="65"/>
        <v>8</v>
      </c>
      <c r="Y193" s="418">
        <f t="shared" si="65"/>
        <v>7</v>
      </c>
      <c r="Z193" s="418">
        <f t="shared" si="65"/>
        <v>4</v>
      </c>
      <c r="AA193" s="418">
        <f t="shared" ref="AA193:AI193" si="66">AA53+AA123</f>
        <v>3</v>
      </c>
      <c r="AB193" s="418">
        <f t="shared" si="66"/>
        <v>5</v>
      </c>
      <c r="AC193" s="418">
        <f t="shared" si="66"/>
        <v>3</v>
      </c>
      <c r="AD193" s="418">
        <f t="shared" si="66"/>
        <v>5</v>
      </c>
      <c r="AE193" s="418">
        <f t="shared" si="66"/>
        <v>5</v>
      </c>
      <c r="AF193" s="418">
        <f t="shared" si="66"/>
        <v>17</v>
      </c>
      <c r="AG193" s="418">
        <f t="shared" si="66"/>
        <v>4</v>
      </c>
      <c r="AH193" s="418">
        <f t="shared" si="66"/>
        <v>2</v>
      </c>
      <c r="AI193" s="418">
        <f t="shared" si="66"/>
        <v>6</v>
      </c>
    </row>
    <row r="194" spans="2:35">
      <c r="B194" s="419" t="s">
        <v>5157</v>
      </c>
      <c r="C194" s="34">
        <f t="shared" ref="C194:Z194" si="67">C146+C162+C178</f>
        <v>1</v>
      </c>
      <c r="D194" s="34">
        <f t="shared" si="67"/>
        <v>3</v>
      </c>
      <c r="E194" s="34">
        <f t="shared" si="67"/>
        <v>2</v>
      </c>
      <c r="F194" s="34">
        <f t="shared" si="67"/>
        <v>9</v>
      </c>
      <c r="G194" s="34">
        <f t="shared" si="67"/>
        <v>2</v>
      </c>
      <c r="H194" s="34">
        <f t="shared" si="67"/>
        <v>7</v>
      </c>
      <c r="I194" s="34">
        <f t="shared" si="67"/>
        <v>4</v>
      </c>
      <c r="J194" s="34">
        <f t="shared" si="67"/>
        <v>10</v>
      </c>
      <c r="K194" s="34">
        <f t="shared" si="67"/>
        <v>4</v>
      </c>
      <c r="L194" s="34">
        <f t="shared" si="67"/>
        <v>4</v>
      </c>
      <c r="M194" s="34">
        <f t="shared" si="67"/>
        <v>3</v>
      </c>
      <c r="N194" s="34">
        <f t="shared" si="67"/>
        <v>1</v>
      </c>
      <c r="O194" s="34">
        <f t="shared" si="67"/>
        <v>10</v>
      </c>
      <c r="P194" s="34">
        <f t="shared" si="67"/>
        <v>2</v>
      </c>
      <c r="Q194" s="34">
        <f t="shared" si="67"/>
        <v>1</v>
      </c>
      <c r="R194" s="418">
        <f t="shared" si="67"/>
        <v>2</v>
      </c>
      <c r="S194" s="418">
        <f t="shared" si="67"/>
        <v>8</v>
      </c>
      <c r="T194" s="418">
        <f t="shared" si="67"/>
        <v>20</v>
      </c>
      <c r="U194" s="418">
        <f t="shared" si="67"/>
        <v>5</v>
      </c>
      <c r="V194" s="418">
        <f t="shared" si="67"/>
        <v>8</v>
      </c>
      <c r="W194" s="418">
        <f t="shared" si="67"/>
        <v>5</v>
      </c>
      <c r="X194" s="418">
        <f t="shared" si="67"/>
        <v>8</v>
      </c>
      <c r="Y194" s="418">
        <f t="shared" si="67"/>
        <v>7</v>
      </c>
      <c r="Z194" s="418">
        <f t="shared" si="67"/>
        <v>4</v>
      </c>
      <c r="AA194" s="418">
        <f t="shared" ref="AA194:AI194" si="68">AA54+AA124</f>
        <v>3</v>
      </c>
      <c r="AB194" s="418">
        <f t="shared" si="68"/>
        <v>5</v>
      </c>
      <c r="AC194" s="418">
        <f t="shared" si="68"/>
        <v>3</v>
      </c>
      <c r="AD194" s="418">
        <f t="shared" si="68"/>
        <v>5</v>
      </c>
      <c r="AE194" s="418">
        <f t="shared" si="68"/>
        <v>5</v>
      </c>
      <c r="AF194" s="418">
        <f t="shared" si="68"/>
        <v>17</v>
      </c>
      <c r="AG194" s="418">
        <f t="shared" si="68"/>
        <v>4</v>
      </c>
      <c r="AH194" s="418">
        <f t="shared" si="68"/>
        <v>2</v>
      </c>
      <c r="AI194" s="418">
        <f t="shared" si="68"/>
        <v>6</v>
      </c>
    </row>
    <row r="195" spans="2:35">
      <c r="B195" s="417"/>
      <c r="R195" s="420"/>
    </row>
    <row r="196" spans="2:35">
      <c r="B196" s="417"/>
      <c r="R196" s="420"/>
    </row>
    <row r="197" spans="2:35">
      <c r="B197" s="417"/>
      <c r="C197" s="34">
        <v>1</v>
      </c>
      <c r="D197" s="34">
        <v>2</v>
      </c>
      <c r="E197" s="34">
        <v>3</v>
      </c>
      <c r="F197" s="34">
        <v>4</v>
      </c>
      <c r="G197" s="34">
        <v>5</v>
      </c>
      <c r="H197" s="34">
        <v>6</v>
      </c>
      <c r="I197" s="34">
        <v>7</v>
      </c>
      <c r="J197" s="34">
        <v>8</v>
      </c>
      <c r="K197" s="34">
        <v>9</v>
      </c>
      <c r="L197" s="34">
        <v>10</v>
      </c>
      <c r="M197" s="34">
        <v>11</v>
      </c>
      <c r="N197" s="34">
        <v>12</v>
      </c>
      <c r="O197" s="34">
        <v>13</v>
      </c>
      <c r="P197" s="34">
        <v>14</v>
      </c>
      <c r="Q197" s="34">
        <v>15</v>
      </c>
      <c r="R197" s="418">
        <v>16</v>
      </c>
      <c r="S197" s="34">
        <v>17</v>
      </c>
      <c r="T197" s="34">
        <v>18</v>
      </c>
      <c r="U197" s="34">
        <v>19</v>
      </c>
      <c r="V197" s="34">
        <v>20</v>
      </c>
      <c r="W197" s="34">
        <v>21</v>
      </c>
      <c r="X197" s="34">
        <v>22</v>
      </c>
      <c r="Y197" s="34">
        <v>23</v>
      </c>
      <c r="Z197" s="34">
        <v>24</v>
      </c>
      <c r="AA197" s="34">
        <v>25</v>
      </c>
      <c r="AB197" s="34">
        <v>26</v>
      </c>
      <c r="AC197" s="34">
        <v>27</v>
      </c>
      <c r="AD197" s="34">
        <v>28</v>
      </c>
      <c r="AE197" s="34">
        <v>29</v>
      </c>
      <c r="AF197" s="34">
        <v>30</v>
      </c>
      <c r="AG197" s="34">
        <v>30</v>
      </c>
      <c r="AH197" s="34">
        <v>32</v>
      </c>
      <c r="AI197" s="34">
        <v>33</v>
      </c>
    </row>
    <row r="198" spans="2:35">
      <c r="B198" s="419" t="s">
        <v>5156</v>
      </c>
      <c r="C198" s="34">
        <f t="shared" ref="C198:C199" si="69">C193</f>
        <v>1</v>
      </c>
      <c r="D198" s="34">
        <f t="shared" ref="D198:AI198" si="70">C198+D193</f>
        <v>4</v>
      </c>
      <c r="E198" s="34">
        <f t="shared" si="70"/>
        <v>5</v>
      </c>
      <c r="F198" s="34">
        <f t="shared" si="70"/>
        <v>16</v>
      </c>
      <c r="G198" s="34">
        <f t="shared" si="70"/>
        <v>18</v>
      </c>
      <c r="H198" s="34">
        <f t="shared" si="70"/>
        <v>25</v>
      </c>
      <c r="I198" s="34">
        <f t="shared" si="70"/>
        <v>29</v>
      </c>
      <c r="J198" s="34">
        <f t="shared" si="70"/>
        <v>39</v>
      </c>
      <c r="K198" s="34">
        <f t="shared" si="70"/>
        <v>43</v>
      </c>
      <c r="L198" s="34">
        <f t="shared" si="70"/>
        <v>47</v>
      </c>
      <c r="M198" s="34">
        <f t="shared" si="70"/>
        <v>50</v>
      </c>
      <c r="N198" s="34">
        <f t="shared" si="70"/>
        <v>51</v>
      </c>
      <c r="O198" s="34">
        <f t="shared" si="70"/>
        <v>61</v>
      </c>
      <c r="P198" s="34">
        <f t="shared" si="70"/>
        <v>63</v>
      </c>
      <c r="Q198" s="34">
        <f t="shared" si="70"/>
        <v>64</v>
      </c>
      <c r="R198" s="418">
        <f t="shared" si="70"/>
        <v>67</v>
      </c>
      <c r="S198" s="418">
        <f t="shared" si="70"/>
        <v>73</v>
      </c>
      <c r="T198" s="418">
        <f t="shared" si="70"/>
        <v>93</v>
      </c>
      <c r="U198" s="418">
        <f t="shared" si="70"/>
        <v>98</v>
      </c>
      <c r="V198" s="418">
        <f t="shared" si="70"/>
        <v>106</v>
      </c>
      <c r="W198" s="418">
        <f t="shared" si="70"/>
        <v>111</v>
      </c>
      <c r="X198" s="418">
        <f t="shared" si="70"/>
        <v>119</v>
      </c>
      <c r="Y198" s="418">
        <f t="shared" si="70"/>
        <v>126</v>
      </c>
      <c r="Z198" s="418">
        <f t="shared" si="70"/>
        <v>130</v>
      </c>
      <c r="AA198" s="418">
        <f t="shared" si="70"/>
        <v>133</v>
      </c>
      <c r="AB198" s="418">
        <f t="shared" si="70"/>
        <v>138</v>
      </c>
      <c r="AC198" s="418">
        <f t="shared" si="70"/>
        <v>141</v>
      </c>
      <c r="AD198" s="418">
        <f t="shared" si="70"/>
        <v>146</v>
      </c>
      <c r="AE198" s="418">
        <f t="shared" si="70"/>
        <v>151</v>
      </c>
      <c r="AF198" s="418">
        <f t="shared" si="70"/>
        <v>168</v>
      </c>
      <c r="AG198" s="418">
        <f t="shared" si="70"/>
        <v>172</v>
      </c>
      <c r="AH198" s="418">
        <f t="shared" si="70"/>
        <v>174</v>
      </c>
      <c r="AI198" s="418">
        <f t="shared" si="70"/>
        <v>180</v>
      </c>
    </row>
    <row r="199" spans="2:35">
      <c r="B199" s="419" t="s">
        <v>5157</v>
      </c>
      <c r="C199" s="34">
        <f t="shared" si="69"/>
        <v>1</v>
      </c>
      <c r="D199" s="34">
        <f t="shared" ref="D199:AI199" si="71">C199+D194</f>
        <v>4</v>
      </c>
      <c r="E199" s="34">
        <f t="shared" si="71"/>
        <v>6</v>
      </c>
      <c r="F199" s="34">
        <f t="shared" si="71"/>
        <v>15</v>
      </c>
      <c r="G199" s="34">
        <f t="shared" si="71"/>
        <v>17</v>
      </c>
      <c r="H199" s="34">
        <f t="shared" si="71"/>
        <v>24</v>
      </c>
      <c r="I199" s="34">
        <f t="shared" si="71"/>
        <v>28</v>
      </c>
      <c r="J199" s="34">
        <f t="shared" si="71"/>
        <v>38</v>
      </c>
      <c r="K199" s="34">
        <f t="shared" si="71"/>
        <v>42</v>
      </c>
      <c r="L199" s="34">
        <f t="shared" si="71"/>
        <v>46</v>
      </c>
      <c r="M199" s="34">
        <f t="shared" si="71"/>
        <v>49</v>
      </c>
      <c r="N199" s="34">
        <f t="shared" si="71"/>
        <v>50</v>
      </c>
      <c r="O199" s="34">
        <f t="shared" si="71"/>
        <v>60</v>
      </c>
      <c r="P199" s="34">
        <f t="shared" si="71"/>
        <v>62</v>
      </c>
      <c r="Q199" s="34">
        <f t="shared" si="71"/>
        <v>63</v>
      </c>
      <c r="R199" s="418">
        <f t="shared" si="71"/>
        <v>65</v>
      </c>
      <c r="S199" s="418">
        <f t="shared" si="71"/>
        <v>73</v>
      </c>
      <c r="T199" s="418">
        <f t="shared" si="71"/>
        <v>93</v>
      </c>
      <c r="U199" s="418">
        <f t="shared" si="71"/>
        <v>98</v>
      </c>
      <c r="V199" s="418">
        <f t="shared" si="71"/>
        <v>106</v>
      </c>
      <c r="W199" s="418">
        <f t="shared" si="71"/>
        <v>111</v>
      </c>
      <c r="X199" s="418">
        <f t="shared" si="71"/>
        <v>119</v>
      </c>
      <c r="Y199" s="418">
        <f t="shared" si="71"/>
        <v>126</v>
      </c>
      <c r="Z199" s="418">
        <f t="shared" si="71"/>
        <v>130</v>
      </c>
      <c r="AA199" s="418">
        <f t="shared" si="71"/>
        <v>133</v>
      </c>
      <c r="AB199" s="418">
        <f t="shared" si="71"/>
        <v>138</v>
      </c>
      <c r="AC199" s="418">
        <f t="shared" si="71"/>
        <v>141</v>
      </c>
      <c r="AD199" s="418">
        <f t="shared" si="71"/>
        <v>146</v>
      </c>
      <c r="AE199" s="418">
        <f t="shared" si="71"/>
        <v>151</v>
      </c>
      <c r="AF199" s="418">
        <f t="shared" si="71"/>
        <v>168</v>
      </c>
      <c r="AG199" s="418">
        <f t="shared" si="71"/>
        <v>172</v>
      </c>
      <c r="AH199" s="418">
        <f t="shared" si="71"/>
        <v>174</v>
      </c>
      <c r="AI199" s="418">
        <f t="shared" si="71"/>
        <v>180</v>
      </c>
    </row>
    <row r="200" spans="2:35">
      <c r="B200" s="417"/>
      <c r="R200" s="420"/>
    </row>
    <row r="201" spans="2:35">
      <c r="B201" s="417"/>
      <c r="R201" s="420"/>
    </row>
    <row r="202" spans="2:35">
      <c r="B202" s="417"/>
      <c r="C202" s="34">
        <v>1</v>
      </c>
      <c r="D202" s="34">
        <v>2</v>
      </c>
      <c r="E202" s="34">
        <v>3</v>
      </c>
      <c r="F202" s="34">
        <v>4</v>
      </c>
      <c r="G202" s="34">
        <v>5</v>
      </c>
      <c r="H202" s="34">
        <v>6</v>
      </c>
      <c r="I202" s="34">
        <v>7</v>
      </c>
      <c r="J202" s="34">
        <v>8</v>
      </c>
      <c r="K202" s="34">
        <v>9</v>
      </c>
      <c r="L202" s="34">
        <v>10</v>
      </c>
      <c r="M202" s="34">
        <v>11</v>
      </c>
      <c r="N202" s="34">
        <v>12</v>
      </c>
      <c r="O202" s="34">
        <v>13</v>
      </c>
      <c r="P202" s="34">
        <v>14</v>
      </c>
      <c r="Q202" s="34">
        <v>15</v>
      </c>
      <c r="R202" s="418">
        <v>16</v>
      </c>
      <c r="S202" s="34">
        <v>17</v>
      </c>
      <c r="T202" s="34">
        <v>18</v>
      </c>
      <c r="U202" s="34">
        <v>19</v>
      </c>
      <c r="V202" s="34">
        <v>20</v>
      </c>
      <c r="W202" s="34">
        <v>21</v>
      </c>
      <c r="X202" s="34">
        <v>22</v>
      </c>
      <c r="Y202" s="34">
        <v>23</v>
      </c>
      <c r="Z202" s="34">
        <v>24</v>
      </c>
      <c r="AA202" s="34">
        <v>25</v>
      </c>
      <c r="AB202" s="34">
        <v>26</v>
      </c>
      <c r="AC202" s="34">
        <v>27</v>
      </c>
      <c r="AD202" s="34">
        <v>28</v>
      </c>
      <c r="AE202" s="34">
        <v>29</v>
      </c>
      <c r="AF202" s="34">
        <v>30</v>
      </c>
      <c r="AG202" s="34">
        <v>30</v>
      </c>
      <c r="AH202" s="34">
        <v>32</v>
      </c>
      <c r="AI202" s="34">
        <v>33</v>
      </c>
    </row>
    <row r="203" spans="2:35">
      <c r="B203" s="421" t="s">
        <v>5156</v>
      </c>
      <c r="C203" s="98">
        <f t="shared" ref="C203:AI203" si="72">C198/887</f>
        <v>1.1273957158962795E-3</v>
      </c>
      <c r="D203" s="98">
        <f t="shared" si="72"/>
        <v>4.5095828635851182E-3</v>
      </c>
      <c r="E203" s="98">
        <f t="shared" si="72"/>
        <v>5.6369785794813977E-3</v>
      </c>
      <c r="F203" s="98">
        <f t="shared" si="72"/>
        <v>1.8038331454340473E-2</v>
      </c>
      <c r="G203" s="98">
        <f t="shared" si="72"/>
        <v>2.0293122886133032E-2</v>
      </c>
      <c r="H203" s="98">
        <f t="shared" si="72"/>
        <v>2.8184892897406989E-2</v>
      </c>
      <c r="I203" s="98">
        <f t="shared" si="72"/>
        <v>3.269447576099211E-2</v>
      </c>
      <c r="J203" s="98">
        <f t="shared" si="72"/>
        <v>4.3968432919954906E-2</v>
      </c>
      <c r="K203" s="98">
        <f t="shared" si="72"/>
        <v>4.8478015783540024E-2</v>
      </c>
      <c r="L203" s="98">
        <f t="shared" si="72"/>
        <v>5.2987598647125142E-2</v>
      </c>
      <c r="M203" s="98">
        <f t="shared" si="72"/>
        <v>5.6369785794813977E-2</v>
      </c>
      <c r="N203" s="98">
        <f t="shared" si="72"/>
        <v>5.749718151071026E-2</v>
      </c>
      <c r="O203" s="98">
        <f t="shared" si="72"/>
        <v>6.8771138669673049E-2</v>
      </c>
      <c r="P203" s="98">
        <f t="shared" si="72"/>
        <v>7.1025930101465615E-2</v>
      </c>
      <c r="Q203" s="98">
        <f t="shared" si="72"/>
        <v>7.2153325817361891E-2</v>
      </c>
      <c r="R203" s="98">
        <f t="shared" si="72"/>
        <v>7.5535512965050733E-2</v>
      </c>
      <c r="S203" s="98">
        <f t="shared" si="72"/>
        <v>8.2299887260428417E-2</v>
      </c>
      <c r="T203" s="98">
        <f t="shared" si="72"/>
        <v>0.10484780157835401</v>
      </c>
      <c r="U203" s="98">
        <f t="shared" si="72"/>
        <v>0.1104847801578354</v>
      </c>
      <c r="V203" s="98">
        <f t="shared" si="72"/>
        <v>0.11950394588500564</v>
      </c>
      <c r="W203" s="98">
        <f t="shared" si="72"/>
        <v>0.12514092446448705</v>
      </c>
      <c r="X203" s="98">
        <f t="shared" si="72"/>
        <v>0.13416009019165728</v>
      </c>
      <c r="Y203" s="98">
        <f t="shared" si="72"/>
        <v>0.14205186020293123</v>
      </c>
      <c r="Z203" s="98">
        <f t="shared" si="72"/>
        <v>0.14656144306651633</v>
      </c>
      <c r="AA203" s="98">
        <f t="shared" si="72"/>
        <v>0.14994363021420518</v>
      </c>
      <c r="AB203" s="98">
        <f t="shared" si="72"/>
        <v>0.1555806087936866</v>
      </c>
      <c r="AC203" s="98">
        <f t="shared" si="72"/>
        <v>0.15896279594137541</v>
      </c>
      <c r="AD203" s="98">
        <f t="shared" si="72"/>
        <v>0.16459977452085683</v>
      </c>
      <c r="AE203" s="98">
        <f t="shared" si="72"/>
        <v>0.17023675310033823</v>
      </c>
      <c r="AF203" s="98">
        <f t="shared" si="72"/>
        <v>0.18940248027057496</v>
      </c>
      <c r="AG203" s="98">
        <f t="shared" si="72"/>
        <v>0.1939120631341601</v>
      </c>
      <c r="AH203" s="98">
        <f t="shared" si="72"/>
        <v>0.19616685456595265</v>
      </c>
      <c r="AI203" s="98">
        <f t="shared" si="72"/>
        <v>0.20293122886133033</v>
      </c>
    </row>
    <row r="204" spans="2:35">
      <c r="B204" s="423" t="s">
        <v>5157</v>
      </c>
      <c r="C204" s="424">
        <f t="shared" ref="C204:AI204" si="73">C199/887</f>
        <v>1.1273957158962795E-3</v>
      </c>
      <c r="D204" s="424">
        <f t="shared" si="73"/>
        <v>4.5095828635851182E-3</v>
      </c>
      <c r="E204" s="424">
        <f t="shared" si="73"/>
        <v>6.7643742953776773E-3</v>
      </c>
      <c r="F204" s="424">
        <f t="shared" si="73"/>
        <v>1.6910935738444193E-2</v>
      </c>
      <c r="G204" s="424">
        <f t="shared" si="73"/>
        <v>1.9165727170236752E-2</v>
      </c>
      <c r="H204" s="424">
        <f t="shared" si="73"/>
        <v>2.7057497181510709E-2</v>
      </c>
      <c r="I204" s="424">
        <f t="shared" si="73"/>
        <v>3.1567080045095827E-2</v>
      </c>
      <c r="J204" s="424">
        <f t="shared" si="73"/>
        <v>4.2841037204058623E-2</v>
      </c>
      <c r="K204" s="424">
        <f t="shared" si="73"/>
        <v>4.7350620067643741E-2</v>
      </c>
      <c r="L204" s="424">
        <f t="shared" si="73"/>
        <v>5.1860202931228859E-2</v>
      </c>
      <c r="M204" s="424">
        <f t="shared" si="73"/>
        <v>5.5242390078917701E-2</v>
      </c>
      <c r="N204" s="424">
        <f t="shared" si="73"/>
        <v>5.6369785794813977E-2</v>
      </c>
      <c r="O204" s="424">
        <f t="shared" si="73"/>
        <v>6.7643742953776773E-2</v>
      </c>
      <c r="P204" s="424">
        <f t="shared" si="73"/>
        <v>6.9898534385569339E-2</v>
      </c>
      <c r="Q204" s="424">
        <f t="shared" si="73"/>
        <v>7.1025930101465615E-2</v>
      </c>
      <c r="R204" s="424">
        <f t="shared" si="73"/>
        <v>7.3280721533258167E-2</v>
      </c>
      <c r="S204" s="424">
        <f t="shared" si="73"/>
        <v>8.2299887260428417E-2</v>
      </c>
      <c r="T204" s="424">
        <f t="shared" si="73"/>
        <v>0.10484780157835401</v>
      </c>
      <c r="U204" s="424">
        <f t="shared" si="73"/>
        <v>0.1104847801578354</v>
      </c>
      <c r="V204" s="424">
        <f t="shared" si="73"/>
        <v>0.11950394588500564</v>
      </c>
      <c r="W204" s="424">
        <f t="shared" si="73"/>
        <v>0.12514092446448705</v>
      </c>
      <c r="X204" s="424">
        <f t="shared" si="73"/>
        <v>0.13416009019165728</v>
      </c>
      <c r="Y204" s="424">
        <f t="shared" si="73"/>
        <v>0.14205186020293123</v>
      </c>
      <c r="Z204" s="424">
        <f t="shared" si="73"/>
        <v>0.14656144306651633</v>
      </c>
      <c r="AA204" s="424">
        <f t="shared" si="73"/>
        <v>0.14994363021420518</v>
      </c>
      <c r="AB204" s="424">
        <f t="shared" si="73"/>
        <v>0.1555806087936866</v>
      </c>
      <c r="AC204" s="424">
        <f t="shared" si="73"/>
        <v>0.15896279594137541</v>
      </c>
      <c r="AD204" s="424">
        <f t="shared" si="73"/>
        <v>0.16459977452085683</v>
      </c>
      <c r="AE204" s="424">
        <f t="shared" si="73"/>
        <v>0.17023675310033823</v>
      </c>
      <c r="AF204" s="424">
        <f t="shared" si="73"/>
        <v>0.18940248027057496</v>
      </c>
      <c r="AG204" s="424">
        <f t="shared" si="73"/>
        <v>0.1939120631341601</v>
      </c>
      <c r="AH204" s="424">
        <f t="shared" si="73"/>
        <v>0.19616685456595265</v>
      </c>
      <c r="AI204" s="424">
        <f t="shared" si="73"/>
        <v>0.20293122886133033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Q204"/>
  <sheetViews>
    <sheetView workbookViewId="0"/>
  </sheetViews>
  <sheetFormatPr baseColWidth="10" defaultColWidth="12.5703125" defaultRowHeight="15.75" customHeight="1"/>
  <sheetData>
    <row r="1" spans="1:17" ht="15">
      <c r="A1" s="433" t="s">
        <v>5163</v>
      </c>
      <c r="B1" s="434" t="s">
        <v>4646</v>
      </c>
      <c r="C1" s="434" t="s">
        <v>0</v>
      </c>
      <c r="D1" s="434" t="s">
        <v>2</v>
      </c>
      <c r="E1" s="434" t="s">
        <v>5158</v>
      </c>
      <c r="F1" s="434" t="s">
        <v>1</v>
      </c>
      <c r="G1" s="434" t="s">
        <v>3</v>
      </c>
      <c r="H1" s="434" t="s">
        <v>10</v>
      </c>
      <c r="I1" s="434" t="s">
        <v>5</v>
      </c>
      <c r="J1" s="434" t="s">
        <v>5164</v>
      </c>
      <c r="K1" s="434" t="s">
        <v>5165</v>
      </c>
      <c r="L1" s="434" t="s">
        <v>7</v>
      </c>
      <c r="M1" s="434" t="s">
        <v>6</v>
      </c>
      <c r="N1" s="87" t="s">
        <v>5166</v>
      </c>
      <c r="O1" s="428" t="s">
        <v>4671</v>
      </c>
      <c r="P1" s="435" t="s">
        <v>4644</v>
      </c>
      <c r="Q1" s="436">
        <v>40248</v>
      </c>
    </row>
    <row r="2" spans="1:17" ht="15">
      <c r="A2" s="96" t="s">
        <v>5163</v>
      </c>
      <c r="B2" s="437" t="s">
        <v>4779</v>
      </c>
      <c r="C2" s="438">
        <v>39</v>
      </c>
      <c r="D2" s="437" t="s">
        <v>532</v>
      </c>
      <c r="E2" s="437" t="s">
        <v>5160</v>
      </c>
      <c r="F2" s="437" t="s">
        <v>39</v>
      </c>
      <c r="G2" s="437" t="s">
        <v>41</v>
      </c>
      <c r="H2" s="437" t="s">
        <v>5167</v>
      </c>
      <c r="I2" s="437" t="s">
        <v>43</v>
      </c>
      <c r="J2" s="438">
        <v>2010</v>
      </c>
      <c r="K2" s="439">
        <v>40252</v>
      </c>
      <c r="L2" s="439">
        <v>39052</v>
      </c>
      <c r="M2" s="440">
        <v>39031</v>
      </c>
      <c r="N2" s="438">
        <v>1</v>
      </c>
      <c r="O2" s="441">
        <v>2</v>
      </c>
      <c r="P2" s="429">
        <v>3</v>
      </c>
      <c r="Q2" s="442"/>
    </row>
    <row r="3" spans="1:17" ht="15">
      <c r="A3" s="96" t="s">
        <v>5163</v>
      </c>
      <c r="B3" s="437" t="s">
        <v>4779</v>
      </c>
      <c r="C3" s="438">
        <v>678</v>
      </c>
      <c r="D3" s="437" t="s">
        <v>277</v>
      </c>
      <c r="E3" s="437" t="s">
        <v>5160</v>
      </c>
      <c r="F3" s="437" t="s">
        <v>39</v>
      </c>
      <c r="G3" s="437" t="s">
        <v>41</v>
      </c>
      <c r="H3" s="437" t="s">
        <v>5168</v>
      </c>
      <c r="I3" s="437" t="s">
        <v>43</v>
      </c>
      <c r="J3" s="438">
        <v>2010</v>
      </c>
      <c r="K3" s="439">
        <v>40255</v>
      </c>
      <c r="L3" s="439">
        <v>39904</v>
      </c>
      <c r="M3" s="443">
        <v>39885</v>
      </c>
      <c r="N3" s="438">
        <v>1</v>
      </c>
      <c r="O3" s="438">
        <v>2</v>
      </c>
      <c r="P3" s="429">
        <v>3</v>
      </c>
      <c r="Q3" s="442"/>
    </row>
    <row r="4" spans="1:17" ht="15">
      <c r="A4" s="96" t="s">
        <v>5163</v>
      </c>
      <c r="B4" s="437" t="s">
        <v>4779</v>
      </c>
      <c r="C4" s="438">
        <v>27</v>
      </c>
      <c r="D4" s="437" t="s">
        <v>1904</v>
      </c>
      <c r="E4" s="437" t="s">
        <v>5160</v>
      </c>
      <c r="F4" s="437" t="s">
        <v>39</v>
      </c>
      <c r="G4" s="437" t="s">
        <v>41</v>
      </c>
      <c r="H4" s="437" t="s">
        <v>5169</v>
      </c>
      <c r="I4" s="437" t="s">
        <v>43</v>
      </c>
      <c r="J4" s="438">
        <v>2010</v>
      </c>
      <c r="K4" s="439">
        <v>40269</v>
      </c>
      <c r="L4" s="439">
        <v>39052</v>
      </c>
      <c r="M4" s="443">
        <v>39052</v>
      </c>
      <c r="N4" s="438">
        <v>1</v>
      </c>
      <c r="O4" s="438">
        <v>4</v>
      </c>
      <c r="P4" s="429">
        <v>4</v>
      </c>
      <c r="Q4" s="442"/>
    </row>
    <row r="5" spans="1:17" ht="15">
      <c r="A5" s="96" t="s">
        <v>5163</v>
      </c>
      <c r="B5" s="437" t="s">
        <v>4779</v>
      </c>
      <c r="C5" s="438">
        <v>36</v>
      </c>
      <c r="D5" s="437" t="s">
        <v>1942</v>
      </c>
      <c r="E5" s="437" t="s">
        <v>5160</v>
      </c>
      <c r="F5" s="437" t="s">
        <v>39</v>
      </c>
      <c r="G5" s="437" t="s">
        <v>41</v>
      </c>
      <c r="H5" s="437" t="s">
        <v>5170</v>
      </c>
      <c r="I5" s="437" t="s">
        <v>43</v>
      </c>
      <c r="J5" s="438">
        <v>2010</v>
      </c>
      <c r="K5" s="439">
        <v>40269</v>
      </c>
      <c r="L5" s="439">
        <v>38961</v>
      </c>
      <c r="M5" s="443">
        <v>38961</v>
      </c>
      <c r="N5" s="438">
        <v>1</v>
      </c>
      <c r="O5" s="438">
        <v>4</v>
      </c>
      <c r="P5" s="429">
        <v>4</v>
      </c>
      <c r="Q5" s="442"/>
    </row>
    <row r="6" spans="1:17" ht="15">
      <c r="A6" s="96" t="s">
        <v>5163</v>
      </c>
      <c r="B6" s="437" t="s">
        <v>4779</v>
      </c>
      <c r="C6" s="438">
        <v>40</v>
      </c>
      <c r="D6" s="437" t="s">
        <v>282</v>
      </c>
      <c r="E6" s="437" t="s">
        <v>5160</v>
      </c>
      <c r="F6" s="437" t="s">
        <v>39</v>
      </c>
      <c r="G6" s="437" t="s">
        <v>100</v>
      </c>
      <c r="H6" s="437" t="s">
        <v>5171</v>
      </c>
      <c r="I6" s="437" t="s">
        <v>43</v>
      </c>
      <c r="J6" s="438">
        <v>2010</v>
      </c>
      <c r="K6" s="439">
        <v>40269</v>
      </c>
      <c r="L6" s="439">
        <v>38961</v>
      </c>
      <c r="M6" s="443">
        <v>38961</v>
      </c>
      <c r="N6" s="438">
        <v>1</v>
      </c>
      <c r="O6" s="438">
        <v>4</v>
      </c>
      <c r="P6" s="429">
        <v>4</v>
      </c>
      <c r="Q6" s="442"/>
    </row>
    <row r="7" spans="1:17" ht="15">
      <c r="A7" s="96" t="s">
        <v>5163</v>
      </c>
      <c r="B7" s="437" t="s">
        <v>4779</v>
      </c>
      <c r="C7" s="438">
        <v>68</v>
      </c>
      <c r="D7" s="437" t="s">
        <v>5172</v>
      </c>
      <c r="E7" s="437" t="s">
        <v>5160</v>
      </c>
      <c r="F7" s="437" t="s">
        <v>181</v>
      </c>
      <c r="G7" s="437" t="s">
        <v>5173</v>
      </c>
      <c r="H7" s="437" t="s">
        <v>5174</v>
      </c>
      <c r="I7" s="437" t="s">
        <v>33</v>
      </c>
      <c r="J7" s="438">
        <v>2010</v>
      </c>
      <c r="K7" s="439">
        <v>40269</v>
      </c>
      <c r="L7" s="439">
        <v>39417</v>
      </c>
      <c r="M7" s="440">
        <v>39415</v>
      </c>
      <c r="N7" s="438">
        <v>1</v>
      </c>
      <c r="O7" s="438">
        <v>4</v>
      </c>
      <c r="P7" s="429">
        <v>4</v>
      </c>
      <c r="Q7" s="442"/>
    </row>
    <row r="8" spans="1:17" ht="15">
      <c r="A8" s="96" t="s">
        <v>5163</v>
      </c>
      <c r="B8" s="437" t="s">
        <v>4779</v>
      </c>
      <c r="C8" s="438">
        <v>590</v>
      </c>
      <c r="D8" s="437" t="s">
        <v>499</v>
      </c>
      <c r="E8" s="437" t="s">
        <v>5160</v>
      </c>
      <c r="F8" s="437" t="s">
        <v>181</v>
      </c>
      <c r="G8" s="437" t="s">
        <v>500</v>
      </c>
      <c r="H8" s="437" t="s">
        <v>5175</v>
      </c>
      <c r="I8" s="437" t="s">
        <v>43</v>
      </c>
      <c r="J8" s="438">
        <v>2010</v>
      </c>
      <c r="K8" s="439">
        <v>40269</v>
      </c>
      <c r="L8" s="439">
        <v>39692</v>
      </c>
      <c r="M8" s="443">
        <v>39682</v>
      </c>
      <c r="N8" s="438">
        <v>1</v>
      </c>
      <c r="O8" s="438">
        <v>4</v>
      </c>
      <c r="P8" s="429">
        <v>4</v>
      </c>
      <c r="Q8" s="442"/>
    </row>
    <row r="9" spans="1:17" ht="15">
      <c r="A9" s="96" t="s">
        <v>5163</v>
      </c>
      <c r="B9" s="437" t="s">
        <v>4779</v>
      </c>
      <c r="C9" s="438">
        <v>507</v>
      </c>
      <c r="D9" s="437" t="s">
        <v>452</v>
      </c>
      <c r="E9" s="437" t="s">
        <v>5160</v>
      </c>
      <c r="F9" s="437" t="s">
        <v>181</v>
      </c>
      <c r="G9" s="437" t="s">
        <v>453</v>
      </c>
      <c r="H9" s="437" t="s">
        <v>5176</v>
      </c>
      <c r="I9" s="437" t="s">
        <v>43</v>
      </c>
      <c r="J9" s="438">
        <v>2010</v>
      </c>
      <c r="K9" s="439">
        <v>40275</v>
      </c>
      <c r="L9" s="439">
        <v>39569</v>
      </c>
      <c r="M9" s="443">
        <v>39566</v>
      </c>
      <c r="N9" s="438">
        <v>1</v>
      </c>
      <c r="O9" s="438">
        <v>5</v>
      </c>
      <c r="P9" s="429">
        <v>4</v>
      </c>
      <c r="Q9" s="442"/>
    </row>
    <row r="10" spans="1:17" ht="15">
      <c r="A10" s="96" t="s">
        <v>5163</v>
      </c>
      <c r="B10" s="437" t="s">
        <v>4779</v>
      </c>
      <c r="C10" s="438">
        <v>31</v>
      </c>
      <c r="D10" s="437" t="s">
        <v>484</v>
      </c>
      <c r="E10" s="437" t="s">
        <v>5160</v>
      </c>
      <c r="F10" s="437" t="s">
        <v>39</v>
      </c>
      <c r="G10" s="437" t="s">
        <v>41</v>
      </c>
      <c r="H10" s="437" t="s">
        <v>5177</v>
      </c>
      <c r="I10" s="437" t="s">
        <v>43</v>
      </c>
      <c r="J10" s="438">
        <v>2010</v>
      </c>
      <c r="K10" s="439">
        <v>40285</v>
      </c>
      <c r="L10" s="439">
        <v>39052</v>
      </c>
      <c r="M10" s="443">
        <v>39052</v>
      </c>
      <c r="N10" s="438">
        <v>1</v>
      </c>
      <c r="O10" s="438">
        <v>6</v>
      </c>
      <c r="P10" s="429">
        <v>4</v>
      </c>
      <c r="Q10" s="442"/>
    </row>
    <row r="11" spans="1:17" ht="15">
      <c r="A11" s="96" t="s">
        <v>5163</v>
      </c>
      <c r="B11" s="437" t="s">
        <v>4779</v>
      </c>
      <c r="C11" s="438">
        <v>63</v>
      </c>
      <c r="D11" s="437" t="s">
        <v>1426</v>
      </c>
      <c r="E11" s="437" t="s">
        <v>5160</v>
      </c>
      <c r="F11" s="437" t="s">
        <v>111</v>
      </c>
      <c r="G11" s="437" t="s">
        <v>31</v>
      </c>
      <c r="H11" s="437" t="s">
        <v>5178</v>
      </c>
      <c r="I11" s="437" t="s">
        <v>43</v>
      </c>
      <c r="J11" s="438">
        <v>2010</v>
      </c>
      <c r="K11" s="439">
        <v>40283</v>
      </c>
      <c r="L11" s="439">
        <v>39388</v>
      </c>
      <c r="M11" s="440">
        <v>39384</v>
      </c>
      <c r="N11" s="438">
        <v>1</v>
      </c>
      <c r="O11" s="438">
        <v>6</v>
      </c>
      <c r="P11" s="429">
        <v>4</v>
      </c>
      <c r="Q11" s="442"/>
    </row>
    <row r="12" spans="1:17" ht="15">
      <c r="A12" s="96" t="s">
        <v>5163</v>
      </c>
      <c r="B12" s="437" t="s">
        <v>4779</v>
      </c>
      <c r="C12" s="438">
        <v>538</v>
      </c>
      <c r="D12" s="437" t="s">
        <v>193</v>
      </c>
      <c r="E12" s="437" t="s">
        <v>5160</v>
      </c>
      <c r="F12" s="437" t="s">
        <v>39</v>
      </c>
      <c r="G12" s="437" t="s">
        <v>41</v>
      </c>
      <c r="H12" s="437" t="s">
        <v>5179</v>
      </c>
      <c r="I12" s="437" t="s">
        <v>43</v>
      </c>
      <c r="J12" s="438">
        <v>2010</v>
      </c>
      <c r="K12" s="439">
        <v>40284</v>
      </c>
      <c r="L12" s="439">
        <v>39630</v>
      </c>
      <c r="M12" s="443">
        <v>39630</v>
      </c>
      <c r="N12" s="438">
        <v>1</v>
      </c>
      <c r="O12" s="438">
        <v>6</v>
      </c>
      <c r="P12" s="429">
        <v>4</v>
      </c>
      <c r="Q12" s="442"/>
    </row>
    <row r="13" spans="1:17" ht="15">
      <c r="A13" s="96" t="s">
        <v>5163</v>
      </c>
      <c r="B13" s="437" t="s">
        <v>4779</v>
      </c>
      <c r="C13" s="438">
        <v>11</v>
      </c>
      <c r="D13" s="437" t="s">
        <v>474</v>
      </c>
      <c r="E13" s="437" t="s">
        <v>5160</v>
      </c>
      <c r="F13" s="437" t="s">
        <v>39</v>
      </c>
      <c r="G13" s="437" t="s">
        <v>41</v>
      </c>
      <c r="H13" s="437" t="s">
        <v>5180</v>
      </c>
      <c r="I13" s="437" t="s">
        <v>33</v>
      </c>
      <c r="J13" s="438">
        <v>2010</v>
      </c>
      <c r="K13" s="439">
        <v>40291</v>
      </c>
      <c r="L13" s="439">
        <v>38777</v>
      </c>
      <c r="M13" s="443">
        <v>38777</v>
      </c>
      <c r="N13" s="438">
        <v>1</v>
      </c>
      <c r="O13" s="438">
        <v>7</v>
      </c>
      <c r="P13" s="429">
        <v>4</v>
      </c>
      <c r="Q13" s="442"/>
    </row>
    <row r="14" spans="1:17" ht="15">
      <c r="A14" s="96" t="s">
        <v>5163</v>
      </c>
      <c r="B14" s="437" t="s">
        <v>4779</v>
      </c>
      <c r="C14" s="438">
        <v>15</v>
      </c>
      <c r="D14" s="437" t="s">
        <v>208</v>
      </c>
      <c r="E14" s="437" t="s">
        <v>5160</v>
      </c>
      <c r="F14" s="437" t="s">
        <v>181</v>
      </c>
      <c r="G14" s="437" t="s">
        <v>209</v>
      </c>
      <c r="H14" s="437" t="s">
        <v>5181</v>
      </c>
      <c r="I14" s="437" t="s">
        <v>43</v>
      </c>
      <c r="J14" s="438">
        <v>2010</v>
      </c>
      <c r="K14" s="439">
        <v>40288</v>
      </c>
      <c r="L14" s="439">
        <v>38810</v>
      </c>
      <c r="M14" s="443">
        <v>38866</v>
      </c>
      <c r="N14" s="438">
        <v>1</v>
      </c>
      <c r="O14" s="438">
        <v>7</v>
      </c>
      <c r="P14" s="429">
        <v>4</v>
      </c>
      <c r="Q14" s="442"/>
    </row>
    <row r="15" spans="1:17" ht="15">
      <c r="A15" s="96" t="s">
        <v>5163</v>
      </c>
      <c r="B15" s="437" t="s">
        <v>4779</v>
      </c>
      <c r="C15" s="438">
        <v>29</v>
      </c>
      <c r="D15" s="437" t="s">
        <v>408</v>
      </c>
      <c r="E15" s="437" t="s">
        <v>5160</v>
      </c>
      <c r="F15" s="437" t="s">
        <v>39</v>
      </c>
      <c r="G15" s="437" t="s">
        <v>41</v>
      </c>
      <c r="H15" s="437" t="s">
        <v>5182</v>
      </c>
      <c r="I15" s="437" t="s">
        <v>43</v>
      </c>
      <c r="J15" s="438">
        <v>2010</v>
      </c>
      <c r="K15" s="439">
        <v>40287</v>
      </c>
      <c r="L15" s="439">
        <v>38961</v>
      </c>
      <c r="M15" s="443">
        <v>38961</v>
      </c>
      <c r="N15" s="438">
        <v>1</v>
      </c>
      <c r="O15" s="438">
        <v>7</v>
      </c>
      <c r="P15" s="429">
        <v>4</v>
      </c>
      <c r="Q15" s="442"/>
    </row>
    <row r="16" spans="1:17" ht="15">
      <c r="A16" s="96" t="s">
        <v>5163</v>
      </c>
      <c r="B16" s="437" t="s">
        <v>4779</v>
      </c>
      <c r="C16" s="438">
        <v>13</v>
      </c>
      <c r="D16" s="437" t="s">
        <v>3083</v>
      </c>
      <c r="E16" s="437" t="s">
        <v>5160</v>
      </c>
      <c r="F16" s="437" t="s">
        <v>39</v>
      </c>
      <c r="G16" s="437" t="s">
        <v>41</v>
      </c>
      <c r="H16" s="437" t="s">
        <v>5183</v>
      </c>
      <c r="I16" s="437" t="s">
        <v>43</v>
      </c>
      <c r="J16" s="438">
        <v>2010</v>
      </c>
      <c r="K16" s="439">
        <v>40294</v>
      </c>
      <c r="L16" s="439">
        <v>38777</v>
      </c>
      <c r="M16" s="443">
        <v>38777</v>
      </c>
      <c r="N16" s="438">
        <v>1</v>
      </c>
      <c r="O16" s="438">
        <v>8</v>
      </c>
      <c r="P16" s="429">
        <v>4</v>
      </c>
      <c r="Q16" s="442"/>
    </row>
    <row r="17" spans="1:17" ht="15">
      <c r="A17" s="96" t="s">
        <v>5163</v>
      </c>
      <c r="B17" s="437" t="s">
        <v>4779</v>
      </c>
      <c r="C17" s="438">
        <v>54</v>
      </c>
      <c r="D17" s="437" t="s">
        <v>143</v>
      </c>
      <c r="E17" s="437" t="s">
        <v>5160</v>
      </c>
      <c r="F17" s="437" t="s">
        <v>105</v>
      </c>
      <c r="G17" s="437" t="s">
        <v>31</v>
      </c>
      <c r="H17" s="437" t="s">
        <v>5184</v>
      </c>
      <c r="I17" s="437" t="s">
        <v>43</v>
      </c>
      <c r="J17" s="438">
        <v>2010</v>
      </c>
      <c r="K17" s="439">
        <v>40297</v>
      </c>
      <c r="L17" s="439">
        <v>39234</v>
      </c>
      <c r="M17" s="443">
        <v>39234</v>
      </c>
      <c r="N17" s="438">
        <v>1</v>
      </c>
      <c r="O17" s="438">
        <v>8</v>
      </c>
      <c r="P17" s="429">
        <v>4</v>
      </c>
      <c r="Q17" s="442"/>
    </row>
    <row r="18" spans="1:17" ht="15">
      <c r="A18" s="96" t="s">
        <v>5163</v>
      </c>
      <c r="B18" s="437" t="s">
        <v>4779</v>
      </c>
      <c r="C18" s="438">
        <v>56</v>
      </c>
      <c r="D18" s="437" t="s">
        <v>505</v>
      </c>
      <c r="E18" s="437" t="s">
        <v>5160</v>
      </c>
      <c r="F18" s="437" t="s">
        <v>181</v>
      </c>
      <c r="G18" s="437" t="s">
        <v>506</v>
      </c>
      <c r="H18" s="437" t="s">
        <v>5185</v>
      </c>
      <c r="I18" s="437" t="s">
        <v>43</v>
      </c>
      <c r="J18" s="438">
        <v>2010</v>
      </c>
      <c r="K18" s="439">
        <v>40299</v>
      </c>
      <c r="L18" s="444">
        <v>39397</v>
      </c>
      <c r="M18" s="440">
        <v>39384</v>
      </c>
      <c r="N18" s="438">
        <v>1</v>
      </c>
      <c r="O18" s="438">
        <v>8</v>
      </c>
      <c r="P18" s="429">
        <v>5</v>
      </c>
      <c r="Q18" s="442"/>
    </row>
    <row r="19" spans="1:17" ht="15">
      <c r="A19" s="96" t="s">
        <v>5163</v>
      </c>
      <c r="B19" s="437" t="s">
        <v>4779</v>
      </c>
      <c r="C19" s="438">
        <v>65</v>
      </c>
      <c r="D19" s="437" t="s">
        <v>2423</v>
      </c>
      <c r="E19" s="437" t="s">
        <v>5160</v>
      </c>
      <c r="F19" s="437" t="s">
        <v>181</v>
      </c>
      <c r="G19" s="437" t="s">
        <v>63</v>
      </c>
      <c r="H19" s="437" t="s">
        <v>5186</v>
      </c>
      <c r="I19" s="437" t="s">
        <v>33</v>
      </c>
      <c r="J19" s="438">
        <v>2010</v>
      </c>
      <c r="K19" s="439">
        <v>40298</v>
      </c>
      <c r="L19" s="439">
        <v>39479</v>
      </c>
      <c r="M19" s="443">
        <v>39470</v>
      </c>
      <c r="N19" s="438">
        <v>1</v>
      </c>
      <c r="O19" s="438">
        <v>8</v>
      </c>
      <c r="P19" s="429">
        <v>4</v>
      </c>
      <c r="Q19" s="442"/>
    </row>
    <row r="20" spans="1:17" ht="15">
      <c r="A20" s="96" t="s">
        <v>5163</v>
      </c>
      <c r="B20" s="437" t="s">
        <v>4779</v>
      </c>
      <c r="C20" s="438">
        <v>70</v>
      </c>
      <c r="D20" s="437" t="s">
        <v>548</v>
      </c>
      <c r="E20" s="437" t="s">
        <v>5160</v>
      </c>
      <c r="F20" s="437" t="s">
        <v>105</v>
      </c>
      <c r="G20" s="437" t="s">
        <v>81</v>
      </c>
      <c r="H20" s="437" t="s">
        <v>5187</v>
      </c>
      <c r="I20" s="437" t="s">
        <v>43</v>
      </c>
      <c r="J20" s="438">
        <v>2010</v>
      </c>
      <c r="K20" s="439">
        <v>40295</v>
      </c>
      <c r="L20" s="439">
        <v>39391</v>
      </c>
      <c r="M20" s="440">
        <v>39377</v>
      </c>
      <c r="N20" s="438">
        <v>1</v>
      </c>
      <c r="O20" s="438">
        <v>8</v>
      </c>
      <c r="P20" s="429">
        <v>4</v>
      </c>
      <c r="Q20" s="442"/>
    </row>
    <row r="21" spans="1:17" ht="15">
      <c r="A21" s="96" t="s">
        <v>5163</v>
      </c>
      <c r="B21" s="437" t="s">
        <v>4779</v>
      </c>
      <c r="C21" s="438">
        <v>561</v>
      </c>
      <c r="D21" s="437" t="s">
        <v>319</v>
      </c>
      <c r="E21" s="437" t="s">
        <v>5160</v>
      </c>
      <c r="F21" s="437" t="s">
        <v>39</v>
      </c>
      <c r="G21" s="437" t="s">
        <v>41</v>
      </c>
      <c r="H21" s="437" t="s">
        <v>5188</v>
      </c>
      <c r="I21" s="437" t="s">
        <v>43</v>
      </c>
      <c r="J21" s="438">
        <v>2010</v>
      </c>
      <c r="K21" s="439">
        <v>40299</v>
      </c>
      <c r="L21" s="439">
        <v>39630</v>
      </c>
      <c r="M21" s="443">
        <v>39630</v>
      </c>
      <c r="N21" s="438">
        <v>1</v>
      </c>
      <c r="O21" s="438">
        <v>8</v>
      </c>
      <c r="P21" s="429">
        <v>5</v>
      </c>
      <c r="Q21" s="442"/>
    </row>
    <row r="22" spans="1:17" ht="15">
      <c r="A22" s="96" t="s">
        <v>5163</v>
      </c>
      <c r="B22" s="437" t="s">
        <v>4779</v>
      </c>
      <c r="C22" s="438">
        <v>687</v>
      </c>
      <c r="D22" s="437" t="s">
        <v>249</v>
      </c>
      <c r="E22" s="437" t="s">
        <v>5160</v>
      </c>
      <c r="F22" s="437" t="s">
        <v>181</v>
      </c>
      <c r="G22" s="437" t="s">
        <v>250</v>
      </c>
      <c r="H22" s="437" t="s">
        <v>5189</v>
      </c>
      <c r="I22" s="437" t="s">
        <v>43</v>
      </c>
      <c r="J22" s="438">
        <v>2010</v>
      </c>
      <c r="K22" s="439">
        <v>40299</v>
      </c>
      <c r="L22" s="439">
        <v>40007</v>
      </c>
      <c r="M22" s="443">
        <v>40002</v>
      </c>
      <c r="N22" s="438">
        <v>1</v>
      </c>
      <c r="O22" s="438">
        <v>8</v>
      </c>
      <c r="P22" s="429">
        <v>5</v>
      </c>
      <c r="Q22" s="442"/>
    </row>
    <row r="23" spans="1:17" ht="15">
      <c r="A23" s="96" t="s">
        <v>5163</v>
      </c>
      <c r="B23" s="437" t="s">
        <v>4779</v>
      </c>
      <c r="C23" s="438">
        <v>736</v>
      </c>
      <c r="D23" s="437" t="s">
        <v>479</v>
      </c>
      <c r="E23" s="437" t="s">
        <v>5160</v>
      </c>
      <c r="F23" s="437" t="s">
        <v>39</v>
      </c>
      <c r="G23" s="437" t="s">
        <v>41</v>
      </c>
      <c r="H23" s="437" t="s">
        <v>5190</v>
      </c>
      <c r="I23" s="437" t="s">
        <v>43</v>
      </c>
      <c r="J23" s="438">
        <v>2010</v>
      </c>
      <c r="K23" s="439">
        <v>40296</v>
      </c>
      <c r="L23" s="439">
        <v>40057</v>
      </c>
      <c r="M23" s="443">
        <v>40092</v>
      </c>
      <c r="N23" s="438">
        <v>1</v>
      </c>
      <c r="O23" s="438">
        <v>8</v>
      </c>
      <c r="P23" s="429">
        <v>4</v>
      </c>
      <c r="Q23" s="442"/>
    </row>
    <row r="24" spans="1:17" ht="15">
      <c r="A24" s="96" t="s">
        <v>5163</v>
      </c>
      <c r="B24" s="437" t="s">
        <v>4779</v>
      </c>
      <c r="C24" s="438">
        <v>33</v>
      </c>
      <c r="D24" s="437" t="s">
        <v>413</v>
      </c>
      <c r="E24" s="437" t="s">
        <v>5160</v>
      </c>
      <c r="F24" s="437" t="s">
        <v>39</v>
      </c>
      <c r="G24" s="437" t="s">
        <v>41</v>
      </c>
      <c r="H24" s="437" t="s">
        <v>5191</v>
      </c>
      <c r="I24" s="437" t="s">
        <v>33</v>
      </c>
      <c r="J24" s="438">
        <v>2010</v>
      </c>
      <c r="K24" s="439">
        <v>40303</v>
      </c>
      <c r="L24" s="439">
        <v>38961</v>
      </c>
      <c r="M24" s="443">
        <v>38961</v>
      </c>
      <c r="N24" s="438">
        <v>1</v>
      </c>
      <c r="O24" s="438">
        <v>9</v>
      </c>
      <c r="P24" s="429">
        <v>5</v>
      </c>
      <c r="Q24" s="442"/>
    </row>
    <row r="25" spans="1:17" ht="15">
      <c r="A25" s="96" t="s">
        <v>5163</v>
      </c>
      <c r="B25" s="437" t="s">
        <v>4779</v>
      </c>
      <c r="C25" s="438">
        <v>37</v>
      </c>
      <c r="D25" s="437" t="s">
        <v>489</v>
      </c>
      <c r="E25" s="437" t="s">
        <v>5160</v>
      </c>
      <c r="F25" s="437" t="s">
        <v>39</v>
      </c>
      <c r="G25" s="437" t="s">
        <v>41</v>
      </c>
      <c r="H25" s="437" t="s">
        <v>5192</v>
      </c>
      <c r="I25" s="437" t="s">
        <v>43</v>
      </c>
      <c r="J25" s="438">
        <v>2010</v>
      </c>
      <c r="K25" s="439">
        <v>40304</v>
      </c>
      <c r="L25" s="439">
        <v>38961</v>
      </c>
      <c r="M25" s="443">
        <v>38961</v>
      </c>
      <c r="N25" s="438">
        <v>1</v>
      </c>
      <c r="O25" s="438">
        <v>9</v>
      </c>
      <c r="P25" s="429">
        <v>5</v>
      </c>
      <c r="Q25" s="442"/>
    </row>
    <row r="26" spans="1:17" ht="15">
      <c r="A26" s="96" t="s">
        <v>5163</v>
      </c>
      <c r="B26" s="437" t="s">
        <v>4779</v>
      </c>
      <c r="C26" s="438">
        <v>47</v>
      </c>
      <c r="D26" s="437" t="s">
        <v>5193</v>
      </c>
      <c r="E26" s="437" t="s">
        <v>5160</v>
      </c>
      <c r="F26" s="437" t="s">
        <v>181</v>
      </c>
      <c r="G26" s="437" t="s">
        <v>5194</v>
      </c>
      <c r="H26" s="437" t="s">
        <v>5195</v>
      </c>
      <c r="I26" s="437" t="s">
        <v>33</v>
      </c>
      <c r="J26" s="438">
        <v>2010</v>
      </c>
      <c r="K26" s="439">
        <v>40332</v>
      </c>
      <c r="L26" s="439">
        <v>39146</v>
      </c>
      <c r="M26" s="443">
        <v>39146</v>
      </c>
      <c r="N26" s="438">
        <v>1</v>
      </c>
      <c r="O26" s="438">
        <v>13</v>
      </c>
      <c r="P26" s="429">
        <v>6</v>
      </c>
      <c r="Q26" s="442"/>
    </row>
    <row r="27" spans="1:17" ht="15">
      <c r="A27" s="96" t="s">
        <v>5163</v>
      </c>
      <c r="B27" s="437" t="s">
        <v>4779</v>
      </c>
      <c r="C27" s="438">
        <v>69</v>
      </c>
      <c r="D27" s="437" t="s">
        <v>683</v>
      </c>
      <c r="E27" s="437" t="s">
        <v>5160</v>
      </c>
      <c r="F27" s="437" t="s">
        <v>39</v>
      </c>
      <c r="G27" s="437" t="s">
        <v>41</v>
      </c>
      <c r="H27" s="437" t="s">
        <v>5196</v>
      </c>
      <c r="I27" s="437" t="s">
        <v>43</v>
      </c>
      <c r="J27" s="438">
        <v>2010</v>
      </c>
      <c r="K27" s="439">
        <v>40333</v>
      </c>
      <c r="L27" s="444">
        <v>39408</v>
      </c>
      <c r="M27" s="440">
        <v>39408</v>
      </c>
      <c r="N27" s="438">
        <v>1</v>
      </c>
      <c r="O27" s="438">
        <v>13</v>
      </c>
      <c r="P27" s="429">
        <v>6</v>
      </c>
      <c r="Q27" s="442"/>
    </row>
    <row r="28" spans="1:17" ht="15">
      <c r="A28" s="96" t="s">
        <v>5163</v>
      </c>
      <c r="B28" s="437" t="s">
        <v>4779</v>
      </c>
      <c r="C28" s="438">
        <v>606</v>
      </c>
      <c r="D28" s="437" t="s">
        <v>469</v>
      </c>
      <c r="E28" s="437" t="s">
        <v>5160</v>
      </c>
      <c r="F28" s="437" t="s">
        <v>49</v>
      </c>
      <c r="G28" s="437" t="s">
        <v>31</v>
      </c>
      <c r="H28" s="437" t="s">
        <v>5197</v>
      </c>
      <c r="I28" s="437" t="s">
        <v>43</v>
      </c>
      <c r="J28" s="438">
        <v>2010</v>
      </c>
      <c r="K28" s="439">
        <v>40331</v>
      </c>
      <c r="L28" s="444">
        <v>39737</v>
      </c>
      <c r="M28" s="443">
        <v>39723</v>
      </c>
      <c r="N28" s="438">
        <v>1</v>
      </c>
      <c r="O28" s="438">
        <v>13</v>
      </c>
      <c r="P28" s="429">
        <v>6</v>
      </c>
      <c r="Q28" s="442"/>
    </row>
    <row r="29" spans="1:17" ht="15">
      <c r="A29" s="96" t="s">
        <v>5163</v>
      </c>
      <c r="B29" s="437" t="s">
        <v>4779</v>
      </c>
      <c r="C29" s="438">
        <v>615</v>
      </c>
      <c r="D29" s="437" t="s">
        <v>50</v>
      </c>
      <c r="E29" s="437" t="s">
        <v>5160</v>
      </c>
      <c r="F29" s="437" t="s">
        <v>49</v>
      </c>
      <c r="G29" s="437" t="s">
        <v>31</v>
      </c>
      <c r="H29" s="437" t="s">
        <v>5198</v>
      </c>
      <c r="I29" s="437" t="s">
        <v>43</v>
      </c>
      <c r="J29" s="438">
        <v>2010</v>
      </c>
      <c r="K29" s="439">
        <v>40331</v>
      </c>
      <c r="L29" s="444">
        <v>39763</v>
      </c>
      <c r="M29" s="440">
        <v>39762</v>
      </c>
      <c r="N29" s="438">
        <v>1</v>
      </c>
      <c r="O29" s="438">
        <v>13</v>
      </c>
      <c r="P29" s="429">
        <v>6</v>
      </c>
      <c r="Q29" s="442"/>
    </row>
    <row r="30" spans="1:17" ht="15">
      <c r="A30" s="96" t="s">
        <v>5163</v>
      </c>
      <c r="B30" s="437" t="s">
        <v>4779</v>
      </c>
      <c r="C30" s="438">
        <v>753</v>
      </c>
      <c r="D30" s="437" t="s">
        <v>5199</v>
      </c>
      <c r="E30" s="437" t="s">
        <v>5160</v>
      </c>
      <c r="F30" s="437" t="s">
        <v>181</v>
      </c>
      <c r="G30" s="437" t="s">
        <v>595</v>
      </c>
      <c r="H30" s="437" t="s">
        <v>5200</v>
      </c>
      <c r="I30" s="437" t="s">
        <v>43</v>
      </c>
      <c r="J30" s="438">
        <v>2010</v>
      </c>
      <c r="K30" s="439">
        <v>40351</v>
      </c>
      <c r="L30" s="439">
        <v>39995</v>
      </c>
      <c r="M30" s="443">
        <v>39988</v>
      </c>
      <c r="N30" s="438">
        <v>1</v>
      </c>
      <c r="O30" s="438">
        <v>16</v>
      </c>
      <c r="P30" s="429">
        <v>6</v>
      </c>
      <c r="Q30" s="442"/>
    </row>
    <row r="31" spans="1:17" ht="15">
      <c r="A31" s="96" t="s">
        <v>5163</v>
      </c>
      <c r="B31" s="437" t="s">
        <v>4779</v>
      </c>
      <c r="C31" s="438">
        <v>24</v>
      </c>
      <c r="D31" s="437" t="s">
        <v>68</v>
      </c>
      <c r="E31" s="437" t="s">
        <v>5160</v>
      </c>
      <c r="F31" s="437" t="s">
        <v>39</v>
      </c>
      <c r="G31" s="437" t="s">
        <v>41</v>
      </c>
      <c r="H31" s="437" t="s">
        <v>5201</v>
      </c>
      <c r="I31" s="437" t="s">
        <v>43</v>
      </c>
      <c r="J31" s="438">
        <v>2010</v>
      </c>
      <c r="K31" s="439">
        <v>40366</v>
      </c>
      <c r="L31" s="439">
        <v>39052</v>
      </c>
      <c r="M31" s="443">
        <v>39052</v>
      </c>
      <c r="N31" s="438">
        <v>1</v>
      </c>
      <c r="O31" s="438">
        <v>18</v>
      </c>
      <c r="P31" s="429">
        <v>7</v>
      </c>
      <c r="Q31" s="442"/>
    </row>
    <row r="32" spans="1:17" ht="15">
      <c r="A32" s="96" t="s">
        <v>5163</v>
      </c>
      <c r="B32" s="437" t="s">
        <v>4779</v>
      </c>
      <c r="C32" s="438">
        <v>900</v>
      </c>
      <c r="D32" s="437" t="s">
        <v>1079</v>
      </c>
      <c r="E32" s="437" t="s">
        <v>5160</v>
      </c>
      <c r="F32" s="437" t="s">
        <v>39</v>
      </c>
      <c r="G32" s="437" t="s">
        <v>41</v>
      </c>
      <c r="H32" s="437" t="s">
        <v>5202</v>
      </c>
      <c r="I32" s="437" t="s">
        <v>33</v>
      </c>
      <c r="J32" s="438">
        <v>2010</v>
      </c>
      <c r="K32" s="439">
        <v>40366</v>
      </c>
      <c r="L32" s="439">
        <v>40072</v>
      </c>
      <c r="M32" s="443">
        <v>40092</v>
      </c>
      <c r="N32" s="438">
        <v>1</v>
      </c>
      <c r="O32" s="438">
        <v>18</v>
      </c>
      <c r="P32" s="429">
        <v>7</v>
      </c>
      <c r="Q32" s="442"/>
    </row>
    <row r="33" spans="1:17" ht="15">
      <c r="A33" s="96" t="s">
        <v>5163</v>
      </c>
      <c r="B33" s="437" t="s">
        <v>4779</v>
      </c>
      <c r="C33" s="438">
        <v>931</v>
      </c>
      <c r="D33" s="437" t="s">
        <v>272</v>
      </c>
      <c r="E33" s="437" t="s">
        <v>5160</v>
      </c>
      <c r="F33" s="437" t="s">
        <v>271</v>
      </c>
      <c r="G33" s="437" t="s">
        <v>75</v>
      </c>
      <c r="H33" s="437" t="s">
        <v>2915</v>
      </c>
      <c r="I33" s="437" t="s">
        <v>43</v>
      </c>
      <c r="J33" s="438">
        <v>2010</v>
      </c>
      <c r="K33" s="439">
        <v>40371</v>
      </c>
      <c r="L33" s="439">
        <v>40016</v>
      </c>
      <c r="M33" s="440">
        <v>40165</v>
      </c>
      <c r="N33" s="438">
        <v>1</v>
      </c>
      <c r="O33" s="438">
        <v>19</v>
      </c>
      <c r="P33" s="429">
        <v>7</v>
      </c>
      <c r="Q33" s="442"/>
    </row>
    <row r="34" spans="1:17" ht="15">
      <c r="A34" s="96" t="s">
        <v>5163</v>
      </c>
      <c r="B34" s="437" t="s">
        <v>4779</v>
      </c>
      <c r="C34" s="438">
        <v>504</v>
      </c>
      <c r="D34" s="437" t="s">
        <v>458</v>
      </c>
      <c r="E34" s="437" t="s">
        <v>5160</v>
      </c>
      <c r="F34" s="437" t="s">
        <v>181</v>
      </c>
      <c r="G34" s="437" t="s">
        <v>63</v>
      </c>
      <c r="H34" s="437" t="s">
        <v>5203</v>
      </c>
      <c r="I34" s="437" t="s">
        <v>43</v>
      </c>
      <c r="J34" s="438">
        <v>2010</v>
      </c>
      <c r="K34" s="439">
        <v>40386</v>
      </c>
      <c r="L34" s="439">
        <v>39546</v>
      </c>
      <c r="M34" s="443">
        <v>39547</v>
      </c>
      <c r="N34" s="438">
        <v>1</v>
      </c>
      <c r="O34" s="438">
        <v>21</v>
      </c>
      <c r="P34" s="429">
        <v>7</v>
      </c>
      <c r="Q34" s="442"/>
    </row>
    <row r="35" spans="1:17" ht="15">
      <c r="A35" s="96" t="s">
        <v>5163</v>
      </c>
      <c r="B35" s="437" t="s">
        <v>4779</v>
      </c>
      <c r="C35" s="438">
        <v>773</v>
      </c>
      <c r="D35" s="437" t="s">
        <v>2679</v>
      </c>
      <c r="E35" s="437" t="s">
        <v>5160</v>
      </c>
      <c r="F35" s="437" t="s">
        <v>39</v>
      </c>
      <c r="G35" s="437" t="s">
        <v>63</v>
      </c>
      <c r="H35" s="437" t="s">
        <v>5204</v>
      </c>
      <c r="I35" s="437" t="s">
        <v>33</v>
      </c>
      <c r="J35" s="438">
        <v>2010</v>
      </c>
      <c r="K35" s="439">
        <v>40391</v>
      </c>
      <c r="L35" s="444">
        <v>40099</v>
      </c>
      <c r="M35" s="443">
        <v>39951</v>
      </c>
      <c r="N35" s="438">
        <v>1</v>
      </c>
      <c r="O35" s="438">
        <v>22</v>
      </c>
      <c r="P35" s="429">
        <v>8</v>
      </c>
      <c r="Q35" s="442"/>
    </row>
    <row r="36" spans="1:17" ht="15">
      <c r="A36" s="96" t="s">
        <v>5163</v>
      </c>
      <c r="B36" s="437" t="s">
        <v>4779</v>
      </c>
      <c r="C36" s="438">
        <v>26</v>
      </c>
      <c r="D36" s="437" t="s">
        <v>225</v>
      </c>
      <c r="E36" s="437" t="s">
        <v>5160</v>
      </c>
      <c r="F36" s="437" t="s">
        <v>39</v>
      </c>
      <c r="G36" s="437" t="s">
        <v>41</v>
      </c>
      <c r="H36" s="437" t="s">
        <v>5205</v>
      </c>
      <c r="I36" s="437" t="s">
        <v>43</v>
      </c>
      <c r="J36" s="438">
        <v>2010</v>
      </c>
      <c r="K36" s="439">
        <v>40400</v>
      </c>
      <c r="L36" s="439">
        <v>39052</v>
      </c>
      <c r="M36" s="440">
        <v>39031</v>
      </c>
      <c r="N36" s="438">
        <v>1</v>
      </c>
      <c r="O36" s="438">
        <v>23</v>
      </c>
      <c r="P36" s="429">
        <v>8</v>
      </c>
      <c r="Q36" s="442"/>
    </row>
    <row r="37" spans="1:17" ht="15">
      <c r="A37" s="96" t="s">
        <v>5163</v>
      </c>
      <c r="B37" s="437" t="s">
        <v>4779</v>
      </c>
      <c r="C37" s="438">
        <v>62</v>
      </c>
      <c r="D37" s="437" t="s">
        <v>363</v>
      </c>
      <c r="E37" s="437" t="s">
        <v>5160</v>
      </c>
      <c r="F37" s="437" t="s">
        <v>271</v>
      </c>
      <c r="G37" s="437" t="s">
        <v>31</v>
      </c>
      <c r="H37" s="437" t="s">
        <v>5206</v>
      </c>
      <c r="I37" s="437" t="s">
        <v>43</v>
      </c>
      <c r="J37" s="438">
        <v>2010</v>
      </c>
      <c r="K37" s="439">
        <v>40402</v>
      </c>
      <c r="L37" s="439">
        <v>39462</v>
      </c>
      <c r="M37" s="440">
        <v>39429</v>
      </c>
      <c r="N37" s="438">
        <v>1</v>
      </c>
      <c r="O37" s="438">
        <v>23</v>
      </c>
      <c r="P37" s="429">
        <v>8</v>
      </c>
      <c r="Q37" s="442"/>
    </row>
    <row r="38" spans="1:17" ht="15">
      <c r="A38" s="96" t="s">
        <v>5163</v>
      </c>
      <c r="B38" s="437" t="s">
        <v>4779</v>
      </c>
      <c r="C38" s="438">
        <v>23</v>
      </c>
      <c r="D38" s="437" t="s">
        <v>368</v>
      </c>
      <c r="E38" s="437" t="s">
        <v>5160</v>
      </c>
      <c r="F38" s="437" t="s">
        <v>39</v>
      </c>
      <c r="G38" s="437" t="s">
        <v>41</v>
      </c>
      <c r="H38" s="437" t="s">
        <v>5207</v>
      </c>
      <c r="I38" s="437" t="s">
        <v>33</v>
      </c>
      <c r="J38" s="438">
        <v>2010</v>
      </c>
      <c r="K38" s="439">
        <v>40411</v>
      </c>
      <c r="L38" s="439">
        <v>39052</v>
      </c>
      <c r="M38" s="443">
        <v>39052</v>
      </c>
      <c r="N38" s="438">
        <v>1</v>
      </c>
      <c r="O38" s="438">
        <v>24</v>
      </c>
      <c r="P38" s="429">
        <v>8</v>
      </c>
      <c r="Q38" s="442"/>
    </row>
    <row r="39" spans="1:17" ht="15">
      <c r="A39" s="96" t="s">
        <v>5163</v>
      </c>
      <c r="B39" s="437" t="s">
        <v>4779</v>
      </c>
      <c r="C39" s="438">
        <v>18</v>
      </c>
      <c r="D39" s="437" t="s">
        <v>30</v>
      </c>
      <c r="E39" s="437" t="s">
        <v>5160</v>
      </c>
      <c r="F39" s="437" t="s">
        <v>29</v>
      </c>
      <c r="G39" s="437" t="s">
        <v>31</v>
      </c>
      <c r="H39" s="437" t="s">
        <v>5208</v>
      </c>
      <c r="I39" s="437" t="s">
        <v>33</v>
      </c>
      <c r="J39" s="438">
        <v>2010</v>
      </c>
      <c r="K39" s="439">
        <v>40413</v>
      </c>
      <c r="L39" s="439">
        <v>39029</v>
      </c>
      <c r="M39" s="443">
        <v>39029</v>
      </c>
      <c r="N39" s="438">
        <v>1</v>
      </c>
      <c r="O39" s="438">
        <v>25</v>
      </c>
      <c r="P39" s="429">
        <v>8</v>
      </c>
      <c r="Q39" s="442"/>
    </row>
    <row r="40" spans="1:17" ht="15">
      <c r="A40" s="96" t="s">
        <v>5163</v>
      </c>
      <c r="B40" s="437" t="s">
        <v>4779</v>
      </c>
      <c r="C40" s="438">
        <v>611</v>
      </c>
      <c r="D40" s="437" t="s">
        <v>182</v>
      </c>
      <c r="E40" s="437" t="s">
        <v>5160</v>
      </c>
      <c r="F40" s="437" t="s">
        <v>181</v>
      </c>
      <c r="G40" s="437" t="s">
        <v>183</v>
      </c>
      <c r="H40" s="437" t="s">
        <v>5209</v>
      </c>
      <c r="I40" s="437" t="s">
        <v>33</v>
      </c>
      <c r="J40" s="438">
        <v>2010</v>
      </c>
      <c r="K40" s="439">
        <v>40417</v>
      </c>
      <c r="L40" s="439">
        <v>39692</v>
      </c>
      <c r="M40" s="443">
        <v>39685</v>
      </c>
      <c r="N40" s="438">
        <v>1</v>
      </c>
      <c r="O40" s="438">
        <v>25</v>
      </c>
      <c r="P40" s="429">
        <v>8</v>
      </c>
      <c r="Q40" s="442"/>
    </row>
    <row r="41" spans="1:17" ht="15">
      <c r="A41" s="96" t="s">
        <v>5163</v>
      </c>
      <c r="B41" s="437" t="s">
        <v>4779</v>
      </c>
      <c r="C41" s="438">
        <v>503</v>
      </c>
      <c r="D41" s="437" t="s">
        <v>402</v>
      </c>
      <c r="E41" s="437" t="s">
        <v>5160</v>
      </c>
      <c r="F41" s="437" t="s">
        <v>181</v>
      </c>
      <c r="G41" s="437" t="s">
        <v>403</v>
      </c>
      <c r="H41" s="437" t="s">
        <v>5210</v>
      </c>
      <c r="I41" s="437" t="s">
        <v>43</v>
      </c>
      <c r="J41" s="438">
        <v>2010</v>
      </c>
      <c r="K41" s="439">
        <v>40422</v>
      </c>
      <c r="L41" s="439">
        <v>39546</v>
      </c>
      <c r="M41" s="443">
        <v>39547</v>
      </c>
      <c r="N41" s="438">
        <v>1</v>
      </c>
      <c r="O41" s="438">
        <v>26</v>
      </c>
      <c r="P41" s="429">
        <v>9</v>
      </c>
      <c r="Q41" s="442"/>
    </row>
    <row r="42" spans="1:17" ht="15">
      <c r="A42" s="96" t="s">
        <v>5163</v>
      </c>
      <c r="B42" s="437" t="s">
        <v>4779</v>
      </c>
      <c r="C42" s="438">
        <v>1002</v>
      </c>
      <c r="D42" s="437" t="s">
        <v>335</v>
      </c>
      <c r="E42" s="437" t="s">
        <v>5160</v>
      </c>
      <c r="F42" s="437" t="s">
        <v>39</v>
      </c>
      <c r="G42" s="437" t="s">
        <v>63</v>
      </c>
      <c r="H42" s="437" t="s">
        <v>5211</v>
      </c>
      <c r="I42" s="437" t="s">
        <v>43</v>
      </c>
      <c r="J42" s="438">
        <v>2010</v>
      </c>
      <c r="K42" s="439">
        <v>40431</v>
      </c>
      <c r="L42" s="444">
        <v>40102</v>
      </c>
      <c r="M42" s="443">
        <v>40233</v>
      </c>
      <c r="N42" s="438">
        <v>1</v>
      </c>
      <c r="O42" s="438">
        <v>27</v>
      </c>
      <c r="P42" s="429">
        <v>9</v>
      </c>
      <c r="Q42" s="442"/>
    </row>
    <row r="43" spans="1:17" ht="15">
      <c r="A43" s="96" t="s">
        <v>5163</v>
      </c>
      <c r="B43" s="437" t="s">
        <v>4779</v>
      </c>
      <c r="C43" s="438">
        <v>661</v>
      </c>
      <c r="D43" s="437" t="s">
        <v>558</v>
      </c>
      <c r="E43" s="437" t="s">
        <v>5160</v>
      </c>
      <c r="F43" s="437" t="s">
        <v>127</v>
      </c>
      <c r="G43" s="437" t="s">
        <v>308</v>
      </c>
      <c r="H43" s="437" t="s">
        <v>5212</v>
      </c>
      <c r="I43" s="437" t="s">
        <v>43</v>
      </c>
      <c r="J43" s="438">
        <v>2010</v>
      </c>
      <c r="K43" s="439">
        <v>40452</v>
      </c>
      <c r="L43" s="444">
        <v>39805</v>
      </c>
      <c r="M43" s="440">
        <v>39811</v>
      </c>
      <c r="N43" s="438">
        <v>1</v>
      </c>
      <c r="O43" s="438">
        <v>30</v>
      </c>
      <c r="P43" s="429">
        <v>10</v>
      </c>
      <c r="Q43" s="442"/>
    </row>
    <row r="44" spans="1:17" ht="15">
      <c r="A44" s="96" t="s">
        <v>5163</v>
      </c>
      <c r="B44" s="437" t="s">
        <v>4779</v>
      </c>
      <c r="C44" s="438">
        <v>752</v>
      </c>
      <c r="D44" s="437" t="s">
        <v>379</v>
      </c>
      <c r="E44" s="437" t="s">
        <v>5160</v>
      </c>
      <c r="F44" s="437" t="s">
        <v>181</v>
      </c>
      <c r="G44" s="437" t="s">
        <v>380</v>
      </c>
      <c r="H44" s="437" t="s">
        <v>5213</v>
      </c>
      <c r="I44" s="437" t="s">
        <v>43</v>
      </c>
      <c r="J44" s="438">
        <v>2010</v>
      </c>
      <c r="K44" s="439">
        <v>40452</v>
      </c>
      <c r="L44" s="439">
        <v>39995</v>
      </c>
      <c r="M44" s="443">
        <v>39988</v>
      </c>
      <c r="N44" s="438">
        <v>1</v>
      </c>
      <c r="O44" s="438">
        <v>30</v>
      </c>
      <c r="P44" s="429">
        <v>10</v>
      </c>
      <c r="Q44" s="442"/>
    </row>
    <row r="45" spans="1:17" ht="15">
      <c r="A45" s="96" t="s">
        <v>5163</v>
      </c>
      <c r="B45" s="437" t="s">
        <v>4779</v>
      </c>
      <c r="C45" s="438">
        <v>22</v>
      </c>
      <c r="D45" s="437" t="s">
        <v>1039</v>
      </c>
      <c r="E45" s="437" t="s">
        <v>5160</v>
      </c>
      <c r="F45" s="437" t="s">
        <v>39</v>
      </c>
      <c r="G45" s="437" t="s">
        <v>41</v>
      </c>
      <c r="H45" s="437" t="s">
        <v>5214</v>
      </c>
      <c r="I45" s="437" t="s">
        <v>43</v>
      </c>
      <c r="J45" s="438">
        <v>2010</v>
      </c>
      <c r="K45" s="439">
        <v>40456</v>
      </c>
      <c r="L45" s="439">
        <v>39052</v>
      </c>
      <c r="M45" s="440">
        <v>39035</v>
      </c>
      <c r="N45" s="438">
        <v>1</v>
      </c>
      <c r="O45" s="438">
        <v>31</v>
      </c>
      <c r="P45" s="429">
        <v>10</v>
      </c>
      <c r="Q45" s="442"/>
    </row>
    <row r="46" spans="1:17" ht="15">
      <c r="A46" s="96" t="s">
        <v>5163</v>
      </c>
      <c r="B46" s="437" t="s">
        <v>4779</v>
      </c>
      <c r="C46" s="438">
        <v>49</v>
      </c>
      <c r="D46" s="437" t="s">
        <v>418</v>
      </c>
      <c r="E46" s="437" t="s">
        <v>5160</v>
      </c>
      <c r="F46" s="437" t="s">
        <v>181</v>
      </c>
      <c r="G46" s="437" t="s">
        <v>419</v>
      </c>
      <c r="H46" s="437" t="s">
        <v>5215</v>
      </c>
      <c r="I46" s="437" t="s">
        <v>43</v>
      </c>
      <c r="J46" s="438">
        <v>2010</v>
      </c>
      <c r="K46" s="444">
        <v>40503</v>
      </c>
      <c r="L46" s="439">
        <v>39146</v>
      </c>
      <c r="M46" s="443">
        <v>39146</v>
      </c>
      <c r="N46" s="438">
        <v>1</v>
      </c>
      <c r="O46" s="438">
        <v>38</v>
      </c>
      <c r="P46" s="429">
        <v>11</v>
      </c>
      <c r="Q46" s="442"/>
    </row>
    <row r="47" spans="1:17" ht="15">
      <c r="A47" s="96" t="s">
        <v>5163</v>
      </c>
      <c r="B47" s="437" t="s">
        <v>4779</v>
      </c>
      <c r="C47" s="438">
        <v>8</v>
      </c>
      <c r="D47" s="437" t="s">
        <v>693</v>
      </c>
      <c r="E47" s="437" t="s">
        <v>5161</v>
      </c>
      <c r="F47" s="437" t="s">
        <v>29</v>
      </c>
      <c r="G47" s="437" t="s">
        <v>31</v>
      </c>
      <c r="H47" s="437" t="s">
        <v>5216</v>
      </c>
      <c r="I47" s="437" t="s">
        <v>43</v>
      </c>
      <c r="J47" s="438">
        <v>2010</v>
      </c>
      <c r="K47" s="439">
        <v>40260</v>
      </c>
      <c r="L47" s="439">
        <v>38384</v>
      </c>
      <c r="M47" s="443">
        <v>38384</v>
      </c>
      <c r="N47" s="438">
        <v>1</v>
      </c>
      <c r="O47" s="438">
        <v>3</v>
      </c>
      <c r="P47" s="429">
        <v>3</v>
      </c>
      <c r="Q47" s="442"/>
    </row>
    <row r="48" spans="1:17" ht="15">
      <c r="A48" s="96" t="s">
        <v>5163</v>
      </c>
      <c r="B48" s="437" t="s">
        <v>4779</v>
      </c>
      <c r="C48" s="438">
        <v>43</v>
      </c>
      <c r="D48" s="437" t="s">
        <v>588</v>
      </c>
      <c r="E48" s="437" t="s">
        <v>5161</v>
      </c>
      <c r="F48" s="437" t="s">
        <v>429</v>
      </c>
      <c r="G48" s="437" t="s">
        <v>63</v>
      </c>
      <c r="H48" s="437" t="s">
        <v>5217</v>
      </c>
      <c r="I48" s="437" t="s">
        <v>33</v>
      </c>
      <c r="J48" s="438">
        <v>2010</v>
      </c>
      <c r="K48" s="439">
        <v>40248</v>
      </c>
      <c r="L48" s="444">
        <v>39034</v>
      </c>
      <c r="M48" s="440">
        <v>39035</v>
      </c>
      <c r="N48" s="438">
        <v>1</v>
      </c>
      <c r="O48" s="438">
        <v>1</v>
      </c>
      <c r="P48" s="429">
        <v>3</v>
      </c>
      <c r="Q48" s="442"/>
    </row>
    <row r="49" spans="1:17" ht="15">
      <c r="A49" s="96" t="s">
        <v>5163</v>
      </c>
      <c r="B49" s="437" t="s">
        <v>4779</v>
      </c>
      <c r="C49" s="438">
        <v>61</v>
      </c>
      <c r="D49" s="437" t="s">
        <v>340</v>
      </c>
      <c r="E49" s="437" t="s">
        <v>5161</v>
      </c>
      <c r="F49" s="437" t="s">
        <v>231</v>
      </c>
      <c r="G49" s="437" t="s">
        <v>81</v>
      </c>
      <c r="H49" s="437" t="s">
        <v>5218</v>
      </c>
      <c r="I49" s="437" t="s">
        <v>43</v>
      </c>
      <c r="J49" s="438">
        <v>2010</v>
      </c>
      <c r="K49" s="439">
        <v>40400</v>
      </c>
      <c r="L49" s="439">
        <v>39510</v>
      </c>
      <c r="M49" s="443">
        <v>39456</v>
      </c>
      <c r="N49" s="438">
        <v>1</v>
      </c>
      <c r="O49" s="438">
        <v>23</v>
      </c>
      <c r="P49" s="429">
        <v>8</v>
      </c>
      <c r="Q49" s="442"/>
    </row>
    <row r="50" spans="1:17" ht="15">
      <c r="A50" s="96" t="s">
        <v>5163</v>
      </c>
      <c r="B50" s="437" t="s">
        <v>4779</v>
      </c>
      <c r="C50" s="438">
        <v>778</v>
      </c>
      <c r="D50" s="437" t="s">
        <v>584</v>
      </c>
      <c r="E50" s="437" t="s">
        <v>5161</v>
      </c>
      <c r="F50" s="437" t="s">
        <v>56</v>
      </c>
      <c r="G50" s="437" t="s">
        <v>31</v>
      </c>
      <c r="H50" s="437" t="s">
        <v>5219</v>
      </c>
      <c r="I50" s="437" t="s">
        <v>33</v>
      </c>
      <c r="J50" s="438">
        <v>2010</v>
      </c>
      <c r="K50" s="439">
        <v>40378</v>
      </c>
      <c r="L50" s="439">
        <v>39965</v>
      </c>
      <c r="M50" s="443">
        <v>39959</v>
      </c>
      <c r="N50" s="438">
        <v>1</v>
      </c>
      <c r="O50" s="438">
        <v>20</v>
      </c>
      <c r="P50" s="429">
        <v>7</v>
      </c>
      <c r="Q50" s="442"/>
    </row>
    <row r="51" spans="1:17" ht="15">
      <c r="A51" s="96" t="s">
        <v>5163</v>
      </c>
      <c r="B51" s="437" t="s">
        <v>4779</v>
      </c>
      <c r="C51" s="438">
        <v>50</v>
      </c>
      <c r="D51" s="437" t="s">
        <v>170</v>
      </c>
      <c r="E51" s="437" t="s">
        <v>5159</v>
      </c>
      <c r="F51" s="437" t="s">
        <v>39</v>
      </c>
      <c r="G51" s="437" t="s">
        <v>41</v>
      </c>
      <c r="H51" s="437" t="s">
        <v>5220</v>
      </c>
      <c r="I51" s="437" t="s">
        <v>33</v>
      </c>
      <c r="J51" s="438">
        <v>2010</v>
      </c>
      <c r="K51" s="439">
        <v>40306</v>
      </c>
      <c r="L51" s="439">
        <v>39210</v>
      </c>
      <c r="M51" s="443">
        <v>39210</v>
      </c>
      <c r="N51" s="438">
        <v>1</v>
      </c>
      <c r="O51" s="438">
        <v>9</v>
      </c>
      <c r="P51" s="429">
        <v>5</v>
      </c>
      <c r="Q51" s="442"/>
    </row>
    <row r="52" spans="1:17" ht="15" hidden="1">
      <c r="A52" s="87" t="s">
        <v>5163</v>
      </c>
      <c r="B52" s="88" t="s">
        <v>4793</v>
      </c>
      <c r="C52" s="441">
        <v>190</v>
      </c>
      <c r="D52" s="88" t="s">
        <v>57</v>
      </c>
      <c r="E52" s="88" t="s">
        <v>5159</v>
      </c>
      <c r="F52" s="88" t="s">
        <v>56</v>
      </c>
      <c r="G52" s="88" t="s">
        <v>1311</v>
      </c>
      <c r="H52" s="88" t="s">
        <v>5221</v>
      </c>
      <c r="I52" s="88" t="s">
        <v>33</v>
      </c>
      <c r="J52" s="441">
        <v>2010</v>
      </c>
      <c r="K52" s="445">
        <v>40519</v>
      </c>
      <c r="L52" s="445">
        <v>39423</v>
      </c>
      <c r="M52" s="446">
        <v>39395</v>
      </c>
      <c r="N52" s="441">
        <v>1</v>
      </c>
      <c r="O52" s="441">
        <v>40</v>
      </c>
      <c r="P52" s="429">
        <v>12</v>
      </c>
    </row>
    <row r="53" spans="1:17" ht="15" hidden="1">
      <c r="A53" s="96" t="s">
        <v>5163</v>
      </c>
      <c r="B53" s="437" t="s">
        <v>4793</v>
      </c>
      <c r="C53" s="438">
        <v>191</v>
      </c>
      <c r="D53" s="437" t="s">
        <v>57</v>
      </c>
      <c r="E53" s="88" t="s">
        <v>5159</v>
      </c>
      <c r="F53" s="437" t="s">
        <v>56</v>
      </c>
      <c r="G53" s="437" t="s">
        <v>1983</v>
      </c>
      <c r="H53" s="437" t="s">
        <v>5222</v>
      </c>
      <c r="I53" s="437" t="s">
        <v>43</v>
      </c>
      <c r="J53" s="438">
        <v>2010</v>
      </c>
      <c r="K53" s="444">
        <v>40522</v>
      </c>
      <c r="L53" s="439">
        <v>39391</v>
      </c>
      <c r="M53" s="443">
        <v>39395</v>
      </c>
      <c r="N53" s="438">
        <v>1</v>
      </c>
      <c r="O53" s="438">
        <v>40</v>
      </c>
      <c r="P53" s="429">
        <v>12</v>
      </c>
    </row>
    <row r="54" spans="1:17" ht="15" hidden="1">
      <c r="A54" s="96" t="s">
        <v>5163</v>
      </c>
      <c r="B54" s="437" t="s">
        <v>4793</v>
      </c>
      <c r="C54" s="438">
        <v>192</v>
      </c>
      <c r="D54" s="437" t="s">
        <v>57</v>
      </c>
      <c r="E54" s="437" t="s">
        <v>5159</v>
      </c>
      <c r="F54" s="437" t="s">
        <v>56</v>
      </c>
      <c r="G54" s="437" t="s">
        <v>980</v>
      </c>
      <c r="H54" s="437" t="s">
        <v>5223</v>
      </c>
      <c r="I54" s="437" t="s">
        <v>43</v>
      </c>
      <c r="J54" s="438">
        <v>2010</v>
      </c>
      <c r="K54" s="439">
        <v>40359</v>
      </c>
      <c r="L54" s="439">
        <v>39264</v>
      </c>
      <c r="M54" s="443">
        <v>39259</v>
      </c>
      <c r="N54" s="438">
        <v>1</v>
      </c>
      <c r="O54" s="438">
        <v>17</v>
      </c>
      <c r="P54" s="429">
        <v>6</v>
      </c>
    </row>
    <row r="55" spans="1:17" ht="15" hidden="1">
      <c r="A55" s="96" t="s">
        <v>5163</v>
      </c>
      <c r="B55" s="437" t="s">
        <v>4793</v>
      </c>
      <c r="C55" s="438">
        <v>238</v>
      </c>
      <c r="D55" s="437" t="s">
        <v>57</v>
      </c>
      <c r="E55" s="437" t="s">
        <v>5159</v>
      </c>
      <c r="F55" s="437" t="s">
        <v>56</v>
      </c>
      <c r="G55" s="437" t="s">
        <v>798</v>
      </c>
      <c r="H55" s="437" t="s">
        <v>5224</v>
      </c>
      <c r="I55" s="437" t="s">
        <v>43</v>
      </c>
      <c r="J55" s="438">
        <v>2010</v>
      </c>
      <c r="K55" s="439">
        <v>40359</v>
      </c>
      <c r="L55" s="439">
        <v>39264</v>
      </c>
      <c r="M55" s="443">
        <v>39259</v>
      </c>
      <c r="N55" s="438">
        <v>1</v>
      </c>
      <c r="O55" s="438">
        <v>17</v>
      </c>
      <c r="P55" s="429">
        <v>6</v>
      </c>
    </row>
    <row r="56" spans="1:17" ht="15" hidden="1">
      <c r="A56" s="96" t="s">
        <v>5163</v>
      </c>
      <c r="B56" s="437" t="s">
        <v>4793</v>
      </c>
      <c r="C56" s="438">
        <v>241</v>
      </c>
      <c r="D56" s="437" t="s">
        <v>57</v>
      </c>
      <c r="E56" s="437" t="s">
        <v>5159</v>
      </c>
      <c r="F56" s="437" t="s">
        <v>56</v>
      </c>
      <c r="G56" s="437" t="s">
        <v>888</v>
      </c>
      <c r="H56" s="437" t="s">
        <v>5225</v>
      </c>
      <c r="I56" s="437" t="s">
        <v>33</v>
      </c>
      <c r="J56" s="438">
        <v>2010</v>
      </c>
      <c r="K56" s="439">
        <v>40359</v>
      </c>
      <c r="L56" s="439">
        <v>39264</v>
      </c>
      <c r="M56" s="443">
        <v>39259</v>
      </c>
      <c r="N56" s="438">
        <v>1</v>
      </c>
      <c r="O56" s="438">
        <v>17</v>
      </c>
      <c r="P56" s="429">
        <v>6</v>
      </c>
    </row>
    <row r="57" spans="1:17" ht="15" hidden="1">
      <c r="A57" s="96" t="s">
        <v>5163</v>
      </c>
      <c r="B57" s="437" t="s">
        <v>4793</v>
      </c>
      <c r="C57" s="438">
        <v>304</v>
      </c>
      <c r="D57" s="437" t="s">
        <v>30</v>
      </c>
      <c r="E57" s="88" t="s">
        <v>5159</v>
      </c>
      <c r="F57" s="437" t="s">
        <v>29</v>
      </c>
      <c r="G57" s="437" t="s">
        <v>732</v>
      </c>
      <c r="H57" s="437" t="s">
        <v>5226</v>
      </c>
      <c r="I57" s="437" t="s">
        <v>43</v>
      </c>
      <c r="J57" s="438">
        <v>2010</v>
      </c>
      <c r="K57" s="439">
        <v>40445</v>
      </c>
      <c r="L57" s="439">
        <v>39349</v>
      </c>
      <c r="M57" s="443">
        <v>39301</v>
      </c>
      <c r="N57" s="438">
        <v>1</v>
      </c>
      <c r="O57" s="438">
        <v>29</v>
      </c>
      <c r="P57" s="429">
        <v>9</v>
      </c>
    </row>
    <row r="58" spans="1:17" ht="15" hidden="1">
      <c r="A58" s="96" t="s">
        <v>5163</v>
      </c>
      <c r="B58" s="437" t="s">
        <v>4793</v>
      </c>
      <c r="C58" s="438">
        <v>323</v>
      </c>
      <c r="D58" s="437" t="s">
        <v>489</v>
      </c>
      <c r="E58" s="88" t="s">
        <v>5159</v>
      </c>
      <c r="F58" s="437" t="s">
        <v>39</v>
      </c>
      <c r="G58" s="437" t="s">
        <v>5227</v>
      </c>
      <c r="H58" s="437" t="s">
        <v>5228</v>
      </c>
      <c r="I58" s="437" t="s">
        <v>43</v>
      </c>
      <c r="J58" s="438">
        <v>2010</v>
      </c>
      <c r="K58" s="439">
        <v>40403</v>
      </c>
      <c r="L58" s="439">
        <v>39308</v>
      </c>
      <c r="M58" s="443">
        <v>39308</v>
      </c>
      <c r="N58" s="438">
        <v>1</v>
      </c>
      <c r="O58" s="438">
        <v>23</v>
      </c>
      <c r="P58" s="429">
        <v>8</v>
      </c>
    </row>
    <row r="59" spans="1:17" ht="15" hidden="1">
      <c r="A59" s="96" t="s">
        <v>5163</v>
      </c>
      <c r="B59" s="437" t="s">
        <v>4793</v>
      </c>
      <c r="C59" s="438">
        <v>338</v>
      </c>
      <c r="D59" s="437" t="s">
        <v>558</v>
      </c>
      <c r="E59" s="88" t="s">
        <v>5159</v>
      </c>
      <c r="F59" s="437" t="s">
        <v>127</v>
      </c>
      <c r="G59" s="437" t="s">
        <v>738</v>
      </c>
      <c r="H59" s="437" t="s">
        <v>5229</v>
      </c>
      <c r="I59" s="437" t="s">
        <v>43</v>
      </c>
      <c r="J59" s="438">
        <v>2010</v>
      </c>
      <c r="K59" s="444">
        <v>40473</v>
      </c>
      <c r="L59" s="444">
        <v>39377</v>
      </c>
      <c r="M59" s="440">
        <v>39367</v>
      </c>
      <c r="N59" s="438">
        <v>1</v>
      </c>
      <c r="O59" s="438">
        <v>33</v>
      </c>
      <c r="P59" s="429">
        <v>10</v>
      </c>
    </row>
    <row r="60" spans="1:17" ht="15" hidden="1">
      <c r="A60" s="96" t="s">
        <v>5163</v>
      </c>
      <c r="B60" s="437" t="s">
        <v>4793</v>
      </c>
      <c r="C60" s="438">
        <v>340</v>
      </c>
      <c r="D60" s="437" t="s">
        <v>558</v>
      </c>
      <c r="E60" s="88" t="s">
        <v>5159</v>
      </c>
      <c r="F60" s="437" t="s">
        <v>127</v>
      </c>
      <c r="G60" s="437" t="s">
        <v>980</v>
      </c>
      <c r="H60" s="437" t="s">
        <v>5230</v>
      </c>
      <c r="I60" s="437" t="s">
        <v>33</v>
      </c>
      <c r="J60" s="438">
        <v>2010</v>
      </c>
      <c r="K60" s="444">
        <v>40472</v>
      </c>
      <c r="L60" s="444">
        <v>39377</v>
      </c>
      <c r="M60" s="440">
        <v>39367</v>
      </c>
      <c r="N60" s="438">
        <v>1</v>
      </c>
      <c r="O60" s="438">
        <v>33</v>
      </c>
      <c r="P60" s="429">
        <v>10</v>
      </c>
    </row>
    <row r="61" spans="1:17" ht="15" hidden="1">
      <c r="A61" s="96" t="s">
        <v>5163</v>
      </c>
      <c r="B61" s="437" t="s">
        <v>4793</v>
      </c>
      <c r="C61" s="438">
        <v>341</v>
      </c>
      <c r="D61" s="437" t="s">
        <v>558</v>
      </c>
      <c r="E61" s="88" t="s">
        <v>5159</v>
      </c>
      <c r="F61" s="437" t="s">
        <v>127</v>
      </c>
      <c r="G61" s="437" t="s">
        <v>888</v>
      </c>
      <c r="H61" s="437" t="s">
        <v>5231</v>
      </c>
      <c r="I61" s="437" t="s">
        <v>43</v>
      </c>
      <c r="J61" s="438">
        <v>2010</v>
      </c>
      <c r="K61" s="444">
        <v>40472</v>
      </c>
      <c r="L61" s="444">
        <v>39377</v>
      </c>
      <c r="M61" s="440">
        <v>39367</v>
      </c>
      <c r="N61" s="438">
        <v>1</v>
      </c>
      <c r="O61" s="438">
        <v>33</v>
      </c>
      <c r="P61" s="429">
        <v>10</v>
      </c>
    </row>
    <row r="62" spans="1:17" ht="15" hidden="1">
      <c r="A62" s="96" t="s">
        <v>5163</v>
      </c>
      <c r="B62" s="437" t="s">
        <v>4793</v>
      </c>
      <c r="C62" s="438">
        <v>346</v>
      </c>
      <c r="D62" s="437" t="s">
        <v>408</v>
      </c>
      <c r="E62" s="88" t="s">
        <v>5159</v>
      </c>
      <c r="F62" s="437" t="s">
        <v>39</v>
      </c>
      <c r="G62" s="437" t="s">
        <v>684</v>
      </c>
      <c r="H62" s="437" t="s">
        <v>5232</v>
      </c>
      <c r="I62" s="437" t="s">
        <v>43</v>
      </c>
      <c r="J62" s="438">
        <v>2010</v>
      </c>
      <c r="K62" s="439">
        <v>40452</v>
      </c>
      <c r="L62" s="439">
        <v>39356</v>
      </c>
      <c r="M62" s="443">
        <v>39351</v>
      </c>
      <c r="N62" s="438">
        <v>1</v>
      </c>
      <c r="O62" s="438">
        <v>30</v>
      </c>
      <c r="P62" s="429">
        <v>10</v>
      </c>
    </row>
    <row r="63" spans="1:17" ht="15" hidden="1">
      <c r="A63" s="96" t="s">
        <v>5163</v>
      </c>
      <c r="B63" s="437" t="s">
        <v>4793</v>
      </c>
      <c r="C63" s="438">
        <v>349</v>
      </c>
      <c r="D63" s="437" t="s">
        <v>266</v>
      </c>
      <c r="E63" s="88" t="s">
        <v>5159</v>
      </c>
      <c r="F63" s="437" t="s">
        <v>39</v>
      </c>
      <c r="G63" s="437" t="s">
        <v>705</v>
      </c>
      <c r="H63" s="437" t="s">
        <v>5233</v>
      </c>
      <c r="I63" s="437" t="s">
        <v>43</v>
      </c>
      <c r="J63" s="438">
        <v>2010</v>
      </c>
      <c r="K63" s="439">
        <v>40452</v>
      </c>
      <c r="L63" s="439">
        <v>39356</v>
      </c>
      <c r="M63" s="443">
        <v>39350</v>
      </c>
      <c r="N63" s="438">
        <v>1</v>
      </c>
      <c r="O63" s="438">
        <v>30</v>
      </c>
      <c r="P63" s="429">
        <v>10</v>
      </c>
    </row>
    <row r="64" spans="1:17" ht="15" hidden="1">
      <c r="A64" s="96" t="s">
        <v>5163</v>
      </c>
      <c r="B64" s="437" t="s">
        <v>4793</v>
      </c>
      <c r="C64" s="438">
        <v>354</v>
      </c>
      <c r="D64" s="437" t="s">
        <v>266</v>
      </c>
      <c r="E64" s="88" t="s">
        <v>5159</v>
      </c>
      <c r="F64" s="437" t="s">
        <v>39</v>
      </c>
      <c r="G64" s="437" t="s">
        <v>905</v>
      </c>
      <c r="H64" s="437" t="s">
        <v>5234</v>
      </c>
      <c r="I64" s="437" t="s">
        <v>33</v>
      </c>
      <c r="J64" s="438">
        <v>2010</v>
      </c>
      <c r="K64" s="439">
        <v>40390</v>
      </c>
      <c r="L64" s="439">
        <v>39295</v>
      </c>
      <c r="M64" s="443">
        <v>39301</v>
      </c>
      <c r="N64" s="438">
        <v>1</v>
      </c>
      <c r="O64" s="438">
        <v>21</v>
      </c>
      <c r="P64" s="429">
        <v>7</v>
      </c>
    </row>
    <row r="65" spans="1:16" ht="15" hidden="1">
      <c r="A65" s="96" t="s">
        <v>5163</v>
      </c>
      <c r="B65" s="437" t="s">
        <v>4793</v>
      </c>
      <c r="C65" s="438">
        <v>359</v>
      </c>
      <c r="D65" s="437" t="s">
        <v>558</v>
      </c>
      <c r="E65" s="88" t="s">
        <v>5159</v>
      </c>
      <c r="F65" s="437" t="s">
        <v>127</v>
      </c>
      <c r="G65" s="437" t="s">
        <v>694</v>
      </c>
      <c r="H65" s="437" t="s">
        <v>5235</v>
      </c>
      <c r="I65" s="437" t="s">
        <v>33</v>
      </c>
      <c r="J65" s="438">
        <v>2010</v>
      </c>
      <c r="K65" s="444">
        <v>40472</v>
      </c>
      <c r="L65" s="444">
        <v>39377</v>
      </c>
      <c r="M65" s="440">
        <v>39367</v>
      </c>
      <c r="N65" s="438">
        <v>1</v>
      </c>
      <c r="O65" s="438">
        <v>33</v>
      </c>
      <c r="P65" s="429">
        <v>10</v>
      </c>
    </row>
    <row r="66" spans="1:16" ht="15" hidden="1">
      <c r="A66" s="96" t="s">
        <v>5163</v>
      </c>
      <c r="B66" s="437" t="s">
        <v>4793</v>
      </c>
      <c r="C66" s="438">
        <v>362</v>
      </c>
      <c r="D66" s="437" t="s">
        <v>408</v>
      </c>
      <c r="E66" s="88" t="s">
        <v>5159</v>
      </c>
      <c r="F66" s="437" t="s">
        <v>39</v>
      </c>
      <c r="G66" s="437" t="s">
        <v>1020</v>
      </c>
      <c r="H66" s="437" t="s">
        <v>5236</v>
      </c>
      <c r="I66" s="437" t="s">
        <v>43</v>
      </c>
      <c r="J66" s="438">
        <v>2010</v>
      </c>
      <c r="K66" s="439">
        <v>40422</v>
      </c>
      <c r="L66" s="439">
        <v>39326</v>
      </c>
      <c r="M66" s="443">
        <v>39317</v>
      </c>
      <c r="N66" s="438">
        <v>1</v>
      </c>
      <c r="O66" s="438">
        <v>26</v>
      </c>
      <c r="P66" s="429">
        <v>9</v>
      </c>
    </row>
    <row r="67" spans="1:16" ht="15" hidden="1">
      <c r="A67" s="96" t="s">
        <v>5163</v>
      </c>
      <c r="B67" s="437" t="s">
        <v>4793</v>
      </c>
      <c r="C67" s="438">
        <v>384</v>
      </c>
      <c r="D67" s="437" t="s">
        <v>537</v>
      </c>
      <c r="E67" s="88" t="s">
        <v>5159</v>
      </c>
      <c r="F67" s="437" t="s">
        <v>39</v>
      </c>
      <c r="G67" s="437" t="s">
        <v>2941</v>
      </c>
      <c r="H67" s="437" t="s">
        <v>5237</v>
      </c>
      <c r="I67" s="437" t="s">
        <v>33</v>
      </c>
      <c r="J67" s="438">
        <v>2010</v>
      </c>
      <c r="K67" s="439">
        <v>40426</v>
      </c>
      <c r="L67" s="439">
        <v>39335</v>
      </c>
      <c r="M67" s="443">
        <v>39329</v>
      </c>
      <c r="N67" s="438">
        <v>1</v>
      </c>
      <c r="O67" s="438">
        <v>27</v>
      </c>
      <c r="P67" s="429">
        <v>9</v>
      </c>
    </row>
    <row r="68" spans="1:16" ht="15" hidden="1">
      <c r="A68" s="96" t="s">
        <v>5163</v>
      </c>
      <c r="B68" s="437" t="s">
        <v>4793</v>
      </c>
      <c r="C68" s="438">
        <v>386</v>
      </c>
      <c r="D68" s="437" t="s">
        <v>537</v>
      </c>
      <c r="E68" s="88" t="s">
        <v>5159</v>
      </c>
      <c r="F68" s="437" t="s">
        <v>39</v>
      </c>
      <c r="G68" s="437" t="s">
        <v>705</v>
      </c>
      <c r="H68" s="437" t="s">
        <v>5238</v>
      </c>
      <c r="I68" s="437" t="s">
        <v>33</v>
      </c>
      <c r="J68" s="438">
        <v>2010</v>
      </c>
      <c r="K68" s="439">
        <v>40391</v>
      </c>
      <c r="L68" s="439">
        <v>39295</v>
      </c>
      <c r="M68" s="443">
        <v>39290</v>
      </c>
      <c r="N68" s="438">
        <v>1</v>
      </c>
      <c r="O68" s="438">
        <v>22</v>
      </c>
      <c r="P68" s="429">
        <v>8</v>
      </c>
    </row>
    <row r="69" spans="1:16" ht="15" hidden="1">
      <c r="A69" s="96" t="s">
        <v>5163</v>
      </c>
      <c r="B69" s="437" t="s">
        <v>4793</v>
      </c>
      <c r="C69" s="438">
        <v>478</v>
      </c>
      <c r="D69" s="437" t="s">
        <v>215</v>
      </c>
      <c r="E69" s="88" t="s">
        <v>5159</v>
      </c>
      <c r="F69" s="437" t="s">
        <v>214</v>
      </c>
      <c r="G69" s="437" t="s">
        <v>798</v>
      </c>
      <c r="H69" s="437" t="s">
        <v>5239</v>
      </c>
      <c r="I69" s="437" t="s">
        <v>43</v>
      </c>
      <c r="J69" s="438">
        <v>2010</v>
      </c>
      <c r="K69" s="444">
        <v>40494</v>
      </c>
      <c r="L69" s="444">
        <v>39398</v>
      </c>
      <c r="M69" s="440">
        <v>39377</v>
      </c>
      <c r="N69" s="438">
        <v>1</v>
      </c>
      <c r="O69" s="438">
        <v>36</v>
      </c>
      <c r="P69" s="429">
        <v>11</v>
      </c>
    </row>
    <row r="70" spans="1:16" ht="15" hidden="1">
      <c r="A70" s="96" t="s">
        <v>5163</v>
      </c>
      <c r="B70" s="437" t="s">
        <v>4793</v>
      </c>
      <c r="C70" s="438">
        <v>486</v>
      </c>
      <c r="D70" s="437" t="s">
        <v>215</v>
      </c>
      <c r="E70" s="88" t="s">
        <v>5159</v>
      </c>
      <c r="F70" s="437" t="s">
        <v>214</v>
      </c>
      <c r="G70" s="437" t="s">
        <v>914</v>
      </c>
      <c r="H70" s="437" t="s">
        <v>5240</v>
      </c>
      <c r="I70" s="437" t="s">
        <v>43</v>
      </c>
      <c r="J70" s="438">
        <v>2010</v>
      </c>
      <c r="K70" s="444">
        <v>40496</v>
      </c>
      <c r="L70" s="444">
        <v>39378</v>
      </c>
      <c r="M70" s="440">
        <v>39377</v>
      </c>
      <c r="N70" s="438">
        <v>1</v>
      </c>
      <c r="O70" s="438">
        <v>37</v>
      </c>
      <c r="P70" s="429">
        <v>11</v>
      </c>
    </row>
    <row r="71" spans="1:16" ht="15" hidden="1">
      <c r="A71" s="96" t="s">
        <v>5163</v>
      </c>
      <c r="B71" s="437" t="s">
        <v>4793</v>
      </c>
      <c r="C71" s="438">
        <v>488</v>
      </c>
      <c r="D71" s="437" t="s">
        <v>215</v>
      </c>
      <c r="E71" s="88" t="s">
        <v>5159</v>
      </c>
      <c r="F71" s="437" t="s">
        <v>214</v>
      </c>
      <c r="G71" s="437" t="s">
        <v>1127</v>
      </c>
      <c r="H71" s="437" t="s">
        <v>5241</v>
      </c>
      <c r="I71" s="437" t="s">
        <v>43</v>
      </c>
      <c r="J71" s="438">
        <v>2010</v>
      </c>
      <c r="K71" s="444">
        <v>40508</v>
      </c>
      <c r="L71" s="444">
        <v>39412</v>
      </c>
      <c r="M71" s="440">
        <v>39377</v>
      </c>
      <c r="N71" s="438">
        <v>1</v>
      </c>
      <c r="O71" s="438">
        <v>38</v>
      </c>
      <c r="P71" s="429">
        <v>11</v>
      </c>
    </row>
    <row r="72" spans="1:16" ht="15" hidden="1">
      <c r="A72" s="96" t="s">
        <v>5163</v>
      </c>
      <c r="B72" s="437" t="s">
        <v>4793</v>
      </c>
      <c r="C72" s="438">
        <v>489</v>
      </c>
      <c r="D72" s="437" t="s">
        <v>215</v>
      </c>
      <c r="E72" s="88" t="s">
        <v>5159</v>
      </c>
      <c r="F72" s="437" t="s">
        <v>214</v>
      </c>
      <c r="G72" s="437" t="s">
        <v>1074</v>
      </c>
      <c r="H72" s="437" t="s">
        <v>5242</v>
      </c>
      <c r="I72" s="437" t="s">
        <v>43</v>
      </c>
      <c r="J72" s="438">
        <v>2010</v>
      </c>
      <c r="K72" s="444">
        <v>40494</v>
      </c>
      <c r="L72" s="444">
        <v>39398</v>
      </c>
      <c r="M72" s="440">
        <v>39377</v>
      </c>
      <c r="N72" s="438">
        <v>1</v>
      </c>
      <c r="O72" s="438">
        <v>36</v>
      </c>
      <c r="P72" s="429">
        <v>11</v>
      </c>
    </row>
    <row r="73" spans="1:16" ht="15" hidden="1">
      <c r="A73" s="96" t="s">
        <v>5163</v>
      </c>
      <c r="B73" s="437" t="s">
        <v>4793</v>
      </c>
      <c r="C73" s="438">
        <v>491</v>
      </c>
      <c r="D73" s="437" t="s">
        <v>215</v>
      </c>
      <c r="E73" s="88" t="s">
        <v>5159</v>
      </c>
      <c r="F73" s="437" t="s">
        <v>214</v>
      </c>
      <c r="G73" s="437" t="s">
        <v>694</v>
      </c>
      <c r="H73" s="437" t="s">
        <v>5243</v>
      </c>
      <c r="I73" s="437" t="s">
        <v>43</v>
      </c>
      <c r="J73" s="438">
        <v>2010</v>
      </c>
      <c r="K73" s="439">
        <v>40483</v>
      </c>
      <c r="L73" s="439">
        <v>39387</v>
      </c>
      <c r="M73" s="440">
        <v>39377</v>
      </c>
      <c r="N73" s="438">
        <v>1</v>
      </c>
      <c r="O73" s="438">
        <v>35</v>
      </c>
      <c r="P73" s="429">
        <v>11</v>
      </c>
    </row>
    <row r="74" spans="1:16" ht="15" hidden="1">
      <c r="A74" s="96" t="s">
        <v>5163</v>
      </c>
      <c r="B74" s="437" t="s">
        <v>4793</v>
      </c>
      <c r="C74" s="438">
        <v>128</v>
      </c>
      <c r="D74" s="437" t="s">
        <v>1942</v>
      </c>
      <c r="E74" s="437" t="s">
        <v>5160</v>
      </c>
      <c r="F74" s="437" t="s">
        <v>39</v>
      </c>
      <c r="G74" s="437" t="s">
        <v>705</v>
      </c>
      <c r="H74" s="437" t="s">
        <v>2624</v>
      </c>
      <c r="I74" s="437" t="s">
        <v>43</v>
      </c>
      <c r="J74" s="438">
        <v>2010</v>
      </c>
      <c r="K74" s="439">
        <v>40452</v>
      </c>
      <c r="L74" s="439">
        <v>38808</v>
      </c>
      <c r="M74" s="443">
        <v>38805</v>
      </c>
      <c r="N74" s="438">
        <v>1</v>
      </c>
      <c r="O74" s="438">
        <v>30</v>
      </c>
      <c r="P74" s="429">
        <v>10</v>
      </c>
    </row>
    <row r="75" spans="1:16" ht="15" hidden="1">
      <c r="A75" s="96" t="s">
        <v>5163</v>
      </c>
      <c r="B75" s="437" t="s">
        <v>4793</v>
      </c>
      <c r="C75" s="438">
        <v>136</v>
      </c>
      <c r="D75" s="437" t="s">
        <v>282</v>
      </c>
      <c r="E75" s="437" t="s">
        <v>5160</v>
      </c>
      <c r="F75" s="437" t="s">
        <v>39</v>
      </c>
      <c r="G75" s="437" t="s">
        <v>5244</v>
      </c>
      <c r="H75" s="437" t="s">
        <v>5245</v>
      </c>
      <c r="I75" s="437" t="s">
        <v>33</v>
      </c>
      <c r="J75" s="438">
        <v>2010</v>
      </c>
      <c r="K75" s="439">
        <v>40310</v>
      </c>
      <c r="L75" s="439">
        <v>38796</v>
      </c>
      <c r="M75" s="443">
        <v>38805</v>
      </c>
      <c r="N75" s="438">
        <v>1</v>
      </c>
      <c r="O75" s="438">
        <v>10</v>
      </c>
      <c r="P75" s="429">
        <v>5</v>
      </c>
    </row>
    <row r="76" spans="1:16" ht="15" hidden="1">
      <c r="A76" s="96" t="s">
        <v>5163</v>
      </c>
      <c r="B76" s="437" t="s">
        <v>4793</v>
      </c>
      <c r="C76" s="438">
        <v>187</v>
      </c>
      <c r="D76" s="437" t="s">
        <v>522</v>
      </c>
      <c r="E76" s="437" t="s">
        <v>5160</v>
      </c>
      <c r="F76" s="437" t="s">
        <v>111</v>
      </c>
      <c r="G76" s="437" t="s">
        <v>2293</v>
      </c>
      <c r="H76" s="437" t="s">
        <v>5246</v>
      </c>
      <c r="I76" s="437" t="s">
        <v>43</v>
      </c>
      <c r="J76" s="438">
        <v>2010</v>
      </c>
      <c r="K76" s="439">
        <v>40336</v>
      </c>
      <c r="L76" s="439">
        <v>38991</v>
      </c>
      <c r="M76" s="440">
        <v>39044</v>
      </c>
      <c r="N76" s="438">
        <v>1</v>
      </c>
      <c r="O76" s="438">
        <v>14</v>
      </c>
      <c r="P76" s="429">
        <v>6</v>
      </c>
    </row>
    <row r="77" spans="1:16" ht="15" hidden="1">
      <c r="A77" s="96" t="s">
        <v>5163</v>
      </c>
      <c r="B77" s="437" t="s">
        <v>4793</v>
      </c>
      <c r="C77" s="438">
        <v>198</v>
      </c>
      <c r="D77" s="437" t="s">
        <v>474</v>
      </c>
      <c r="E77" s="437" t="s">
        <v>5160</v>
      </c>
      <c r="F77" s="437" t="s">
        <v>39</v>
      </c>
      <c r="G77" s="437" t="s">
        <v>705</v>
      </c>
      <c r="H77" s="437" t="s">
        <v>5247</v>
      </c>
      <c r="I77" s="437" t="s">
        <v>43</v>
      </c>
      <c r="J77" s="438">
        <v>2010</v>
      </c>
      <c r="K77" s="439">
        <v>40285</v>
      </c>
      <c r="L77" s="439">
        <v>39083</v>
      </c>
      <c r="M77" s="440">
        <v>39013</v>
      </c>
      <c r="N77" s="438">
        <v>1</v>
      </c>
      <c r="O77" s="438">
        <v>6</v>
      </c>
      <c r="P77" s="429">
        <v>4</v>
      </c>
    </row>
    <row r="78" spans="1:16" ht="15" hidden="1">
      <c r="A78" s="96" t="s">
        <v>5163</v>
      </c>
      <c r="B78" s="437" t="s">
        <v>4793</v>
      </c>
      <c r="C78" s="438">
        <v>213</v>
      </c>
      <c r="D78" s="437" t="s">
        <v>413</v>
      </c>
      <c r="E78" s="437" t="s">
        <v>5160</v>
      </c>
      <c r="F78" s="437" t="s">
        <v>39</v>
      </c>
      <c r="G78" s="437" t="s">
        <v>5248</v>
      </c>
      <c r="H78" s="437" t="s">
        <v>5249</v>
      </c>
      <c r="I78" s="437" t="s">
        <v>43</v>
      </c>
      <c r="J78" s="438">
        <v>2010</v>
      </c>
      <c r="K78" s="439">
        <v>40483</v>
      </c>
      <c r="L78" s="439">
        <v>39153</v>
      </c>
      <c r="M78" s="443">
        <v>39112</v>
      </c>
      <c r="N78" s="438">
        <v>1</v>
      </c>
      <c r="O78" s="438">
        <v>35</v>
      </c>
      <c r="P78" s="429">
        <v>11</v>
      </c>
    </row>
    <row r="79" spans="1:16" ht="15" hidden="1">
      <c r="A79" s="96" t="s">
        <v>5163</v>
      </c>
      <c r="B79" s="437" t="s">
        <v>4793</v>
      </c>
      <c r="C79" s="438">
        <v>222</v>
      </c>
      <c r="D79" s="437" t="s">
        <v>522</v>
      </c>
      <c r="E79" s="437" t="s">
        <v>5160</v>
      </c>
      <c r="F79" s="437" t="s">
        <v>111</v>
      </c>
      <c r="G79" s="437" t="s">
        <v>914</v>
      </c>
      <c r="H79" s="437" t="s">
        <v>2560</v>
      </c>
      <c r="I79" s="437" t="s">
        <v>33</v>
      </c>
      <c r="J79" s="438">
        <v>2010</v>
      </c>
      <c r="K79" s="444">
        <v>40469</v>
      </c>
      <c r="L79" s="439">
        <v>39083</v>
      </c>
      <c r="M79" s="443">
        <v>39086</v>
      </c>
      <c r="N79" s="438">
        <v>1</v>
      </c>
      <c r="O79" s="438">
        <v>33</v>
      </c>
      <c r="P79" s="429">
        <v>10</v>
      </c>
    </row>
    <row r="80" spans="1:16" ht="15" hidden="1">
      <c r="A80" s="96" t="s">
        <v>5163</v>
      </c>
      <c r="B80" s="437" t="s">
        <v>4793</v>
      </c>
      <c r="C80" s="438">
        <v>224</v>
      </c>
      <c r="D80" s="437" t="s">
        <v>522</v>
      </c>
      <c r="E80" s="437" t="s">
        <v>5160</v>
      </c>
      <c r="F80" s="437" t="s">
        <v>111</v>
      </c>
      <c r="G80" s="437" t="s">
        <v>980</v>
      </c>
      <c r="H80" s="437" t="s">
        <v>5250</v>
      </c>
      <c r="I80" s="437" t="s">
        <v>43</v>
      </c>
      <c r="J80" s="438">
        <v>2010</v>
      </c>
      <c r="K80" s="439">
        <v>40399</v>
      </c>
      <c r="L80" s="439">
        <v>39114</v>
      </c>
      <c r="M80" s="443">
        <v>39099</v>
      </c>
      <c r="N80" s="438">
        <v>1</v>
      </c>
      <c r="O80" s="438">
        <v>23</v>
      </c>
      <c r="P80" s="429">
        <v>8</v>
      </c>
    </row>
    <row r="81" spans="1:16" ht="15" hidden="1">
      <c r="A81" s="96" t="s">
        <v>5163</v>
      </c>
      <c r="B81" s="437" t="s">
        <v>4793</v>
      </c>
      <c r="C81" s="438">
        <v>226</v>
      </c>
      <c r="D81" s="437" t="s">
        <v>522</v>
      </c>
      <c r="E81" s="437" t="s">
        <v>5160</v>
      </c>
      <c r="F81" s="437" t="s">
        <v>111</v>
      </c>
      <c r="G81" s="437" t="s">
        <v>927</v>
      </c>
      <c r="H81" s="437" t="s">
        <v>5251</v>
      </c>
      <c r="I81" s="437" t="s">
        <v>43</v>
      </c>
      <c r="J81" s="438">
        <v>2010</v>
      </c>
      <c r="K81" s="439">
        <v>40361</v>
      </c>
      <c r="L81" s="439">
        <v>39114</v>
      </c>
      <c r="M81" s="443">
        <v>39086</v>
      </c>
      <c r="N81" s="438">
        <v>1</v>
      </c>
      <c r="O81" s="438">
        <v>17</v>
      </c>
      <c r="P81" s="429">
        <v>7</v>
      </c>
    </row>
    <row r="82" spans="1:16" ht="15" hidden="1">
      <c r="A82" s="96" t="s">
        <v>5163</v>
      </c>
      <c r="B82" s="437" t="s">
        <v>4793</v>
      </c>
      <c r="C82" s="438">
        <v>227</v>
      </c>
      <c r="D82" s="437" t="s">
        <v>522</v>
      </c>
      <c r="E82" s="437" t="s">
        <v>5160</v>
      </c>
      <c r="F82" s="437" t="s">
        <v>111</v>
      </c>
      <c r="G82" s="437" t="s">
        <v>888</v>
      </c>
      <c r="H82" s="437" t="s">
        <v>5252</v>
      </c>
      <c r="I82" s="437" t="s">
        <v>43</v>
      </c>
      <c r="J82" s="438">
        <v>2010</v>
      </c>
      <c r="K82" s="439">
        <v>40365</v>
      </c>
      <c r="L82" s="439">
        <v>39114</v>
      </c>
      <c r="M82" s="443">
        <v>39086</v>
      </c>
      <c r="N82" s="438">
        <v>1</v>
      </c>
      <c r="O82" s="438">
        <v>18</v>
      </c>
      <c r="P82" s="429">
        <v>7</v>
      </c>
    </row>
    <row r="83" spans="1:16" ht="15" hidden="1">
      <c r="A83" s="96" t="s">
        <v>5163</v>
      </c>
      <c r="B83" s="437" t="s">
        <v>4793</v>
      </c>
      <c r="C83" s="438">
        <v>232</v>
      </c>
      <c r="D83" s="437" t="s">
        <v>522</v>
      </c>
      <c r="E83" s="437" t="s">
        <v>5160</v>
      </c>
      <c r="F83" s="437" t="s">
        <v>111</v>
      </c>
      <c r="G83" s="437" t="s">
        <v>2165</v>
      </c>
      <c r="H83" s="437" t="s">
        <v>5253</v>
      </c>
      <c r="I83" s="437" t="s">
        <v>43</v>
      </c>
      <c r="J83" s="438">
        <v>2010</v>
      </c>
      <c r="K83" s="444">
        <v>40498</v>
      </c>
      <c r="L83" s="439">
        <v>39083</v>
      </c>
      <c r="M83" s="443">
        <v>39083</v>
      </c>
      <c r="N83" s="438">
        <v>1</v>
      </c>
      <c r="O83" s="438">
        <v>37</v>
      </c>
      <c r="P83" s="429">
        <v>11</v>
      </c>
    </row>
    <row r="84" spans="1:16" ht="15" hidden="1">
      <c r="A84" s="96" t="s">
        <v>5163</v>
      </c>
      <c r="B84" s="437" t="s">
        <v>4793</v>
      </c>
      <c r="C84" s="438">
        <v>235</v>
      </c>
      <c r="D84" s="437" t="s">
        <v>484</v>
      </c>
      <c r="E84" s="437" t="s">
        <v>5160</v>
      </c>
      <c r="F84" s="437" t="s">
        <v>39</v>
      </c>
      <c r="G84" s="437" t="s">
        <v>846</v>
      </c>
      <c r="H84" s="437" t="s">
        <v>5254</v>
      </c>
      <c r="I84" s="437" t="s">
        <v>43</v>
      </c>
      <c r="J84" s="438">
        <v>2010</v>
      </c>
      <c r="K84" s="439">
        <v>40330</v>
      </c>
      <c r="L84" s="444">
        <v>39066</v>
      </c>
      <c r="M84" s="440">
        <v>39063</v>
      </c>
      <c r="N84" s="438">
        <v>1</v>
      </c>
      <c r="O84" s="438">
        <v>13</v>
      </c>
      <c r="P84" s="429">
        <v>6</v>
      </c>
    </row>
    <row r="85" spans="1:16" ht="15" hidden="1">
      <c r="A85" s="96" t="s">
        <v>5163</v>
      </c>
      <c r="B85" s="437" t="s">
        <v>4793</v>
      </c>
      <c r="C85" s="438">
        <v>236</v>
      </c>
      <c r="D85" s="437" t="s">
        <v>57</v>
      </c>
      <c r="E85" s="437" t="s">
        <v>5160</v>
      </c>
      <c r="F85" s="437" t="s">
        <v>56</v>
      </c>
      <c r="G85" s="437" t="s">
        <v>3385</v>
      </c>
      <c r="H85" s="437" t="s">
        <v>5255</v>
      </c>
      <c r="I85" s="437" t="s">
        <v>43</v>
      </c>
      <c r="J85" s="438">
        <v>2010</v>
      </c>
      <c r="K85" s="439">
        <v>40340</v>
      </c>
      <c r="L85" s="439">
        <v>39363</v>
      </c>
      <c r="M85" s="443">
        <v>39336</v>
      </c>
      <c r="N85" s="438">
        <v>1</v>
      </c>
      <c r="O85" s="438">
        <v>14</v>
      </c>
      <c r="P85" s="429">
        <v>6</v>
      </c>
    </row>
    <row r="86" spans="1:16" ht="15" hidden="1">
      <c r="A86" s="96" t="s">
        <v>5163</v>
      </c>
      <c r="B86" s="437" t="s">
        <v>4793</v>
      </c>
      <c r="C86" s="438">
        <v>240</v>
      </c>
      <c r="D86" s="437" t="s">
        <v>57</v>
      </c>
      <c r="E86" s="437" t="s">
        <v>5160</v>
      </c>
      <c r="F86" s="437" t="s">
        <v>56</v>
      </c>
      <c r="G86" s="437" t="s">
        <v>694</v>
      </c>
      <c r="H86" s="437" t="s">
        <v>5256</v>
      </c>
      <c r="I86" s="437" t="s">
        <v>43</v>
      </c>
      <c r="J86" s="438">
        <v>2010</v>
      </c>
      <c r="K86" s="439">
        <v>40268</v>
      </c>
      <c r="L86" s="439">
        <v>39264</v>
      </c>
      <c r="M86" s="443">
        <v>39259</v>
      </c>
      <c r="N86" s="438">
        <v>1</v>
      </c>
      <c r="O86" s="438">
        <v>4</v>
      </c>
      <c r="P86" s="429">
        <v>3</v>
      </c>
    </row>
    <row r="87" spans="1:16" ht="15" hidden="1">
      <c r="A87" s="96" t="s">
        <v>5163</v>
      </c>
      <c r="B87" s="437" t="s">
        <v>4793</v>
      </c>
      <c r="C87" s="438">
        <v>242</v>
      </c>
      <c r="D87" s="437" t="s">
        <v>57</v>
      </c>
      <c r="E87" s="437" t="s">
        <v>5160</v>
      </c>
      <c r="F87" s="437" t="s">
        <v>56</v>
      </c>
      <c r="G87" s="437" t="s">
        <v>892</v>
      </c>
      <c r="H87" s="437" t="s">
        <v>5257</v>
      </c>
      <c r="I87" s="437" t="s">
        <v>43</v>
      </c>
      <c r="J87" s="438">
        <v>2010</v>
      </c>
      <c r="K87" s="439">
        <v>40365</v>
      </c>
      <c r="L87" s="439">
        <v>39264</v>
      </c>
      <c r="M87" s="443">
        <v>39259</v>
      </c>
      <c r="N87" s="438">
        <v>1</v>
      </c>
      <c r="O87" s="438">
        <v>18</v>
      </c>
      <c r="P87" s="429">
        <v>7</v>
      </c>
    </row>
    <row r="88" spans="1:16" ht="15" hidden="1">
      <c r="A88" s="96" t="s">
        <v>5163</v>
      </c>
      <c r="B88" s="437" t="s">
        <v>4793</v>
      </c>
      <c r="C88" s="438">
        <v>248</v>
      </c>
      <c r="D88" s="437" t="s">
        <v>537</v>
      </c>
      <c r="E88" s="437" t="s">
        <v>5160</v>
      </c>
      <c r="F88" s="437" t="s">
        <v>39</v>
      </c>
      <c r="G88" s="437" t="s">
        <v>671</v>
      </c>
      <c r="H88" s="437" t="s">
        <v>5258</v>
      </c>
      <c r="I88" s="437" t="s">
        <v>33</v>
      </c>
      <c r="J88" s="438">
        <v>2010</v>
      </c>
      <c r="K88" s="439">
        <v>40438</v>
      </c>
      <c r="L88" s="439">
        <v>40035</v>
      </c>
      <c r="M88" s="443">
        <v>40032</v>
      </c>
      <c r="N88" s="438">
        <v>1</v>
      </c>
      <c r="O88" s="438">
        <v>28</v>
      </c>
      <c r="P88" s="429">
        <v>9</v>
      </c>
    </row>
    <row r="89" spans="1:16" ht="15" hidden="1">
      <c r="A89" s="96" t="s">
        <v>5163</v>
      </c>
      <c r="B89" s="437" t="s">
        <v>4793</v>
      </c>
      <c r="C89" s="438">
        <v>260</v>
      </c>
      <c r="D89" s="437" t="s">
        <v>282</v>
      </c>
      <c r="E89" s="437" t="s">
        <v>5160</v>
      </c>
      <c r="F89" s="437" t="s">
        <v>39</v>
      </c>
      <c r="G89" s="437" t="s">
        <v>5259</v>
      </c>
      <c r="H89" s="437" t="s">
        <v>5260</v>
      </c>
      <c r="I89" s="437" t="s">
        <v>33</v>
      </c>
      <c r="J89" s="438">
        <v>2010</v>
      </c>
      <c r="K89" s="439">
        <v>40310</v>
      </c>
      <c r="L89" s="444">
        <v>39069</v>
      </c>
      <c r="M89" s="443">
        <v>39052</v>
      </c>
      <c r="N89" s="438">
        <v>1</v>
      </c>
      <c r="O89" s="438">
        <v>10</v>
      </c>
      <c r="P89" s="429">
        <v>5</v>
      </c>
    </row>
    <row r="90" spans="1:16" ht="15" hidden="1">
      <c r="A90" s="96" t="s">
        <v>5163</v>
      </c>
      <c r="B90" s="437" t="s">
        <v>4793</v>
      </c>
      <c r="C90" s="438">
        <v>294</v>
      </c>
      <c r="D90" s="437" t="s">
        <v>1942</v>
      </c>
      <c r="E90" s="437" t="s">
        <v>5160</v>
      </c>
      <c r="F90" s="437" t="s">
        <v>39</v>
      </c>
      <c r="G90" s="437" t="s">
        <v>5261</v>
      </c>
      <c r="H90" s="437" t="s">
        <v>5262</v>
      </c>
      <c r="I90" s="437" t="s">
        <v>33</v>
      </c>
      <c r="J90" s="438">
        <v>2010</v>
      </c>
      <c r="K90" s="439">
        <v>40372</v>
      </c>
      <c r="L90" s="439">
        <v>39630</v>
      </c>
      <c r="M90" s="443">
        <v>39157</v>
      </c>
      <c r="N90" s="438">
        <v>1</v>
      </c>
      <c r="O90" s="438">
        <v>19</v>
      </c>
      <c r="P90" s="429">
        <v>7</v>
      </c>
    </row>
    <row r="91" spans="1:16" ht="15" hidden="1">
      <c r="A91" s="96" t="s">
        <v>5163</v>
      </c>
      <c r="B91" s="437" t="s">
        <v>4793</v>
      </c>
      <c r="C91" s="438">
        <v>314</v>
      </c>
      <c r="D91" s="437" t="s">
        <v>683</v>
      </c>
      <c r="E91" s="437" t="s">
        <v>5160</v>
      </c>
      <c r="F91" s="437" t="s">
        <v>39</v>
      </c>
      <c r="G91" s="437" t="s">
        <v>905</v>
      </c>
      <c r="H91" s="437" t="s">
        <v>5263</v>
      </c>
      <c r="I91" s="437" t="s">
        <v>43</v>
      </c>
      <c r="J91" s="438">
        <v>2010</v>
      </c>
      <c r="K91" s="439">
        <v>40259</v>
      </c>
      <c r="L91" s="439">
        <v>39448</v>
      </c>
      <c r="M91" s="440">
        <v>39443</v>
      </c>
      <c r="N91" s="438">
        <v>1</v>
      </c>
      <c r="O91" s="438">
        <v>3</v>
      </c>
      <c r="P91" s="429">
        <v>3</v>
      </c>
    </row>
    <row r="92" spans="1:16" ht="15" hidden="1">
      <c r="A92" s="96" t="s">
        <v>5163</v>
      </c>
      <c r="B92" s="437" t="s">
        <v>4793</v>
      </c>
      <c r="C92" s="438">
        <v>331</v>
      </c>
      <c r="D92" s="437" t="s">
        <v>522</v>
      </c>
      <c r="E92" s="437" t="s">
        <v>5160</v>
      </c>
      <c r="F92" s="437" t="s">
        <v>111</v>
      </c>
      <c r="G92" s="437" t="s">
        <v>732</v>
      </c>
      <c r="H92" s="437" t="s">
        <v>5264</v>
      </c>
      <c r="I92" s="437" t="s">
        <v>43</v>
      </c>
      <c r="J92" s="438">
        <v>2010</v>
      </c>
      <c r="K92" s="439">
        <v>40361</v>
      </c>
      <c r="L92" s="439">
        <v>39266</v>
      </c>
      <c r="M92" s="443">
        <v>39255</v>
      </c>
      <c r="N92" s="438">
        <v>1</v>
      </c>
      <c r="O92" s="438">
        <v>17</v>
      </c>
      <c r="P92" s="429">
        <v>7</v>
      </c>
    </row>
    <row r="93" spans="1:16" ht="15" hidden="1">
      <c r="A93" s="96" t="s">
        <v>5163</v>
      </c>
      <c r="B93" s="437" t="s">
        <v>4793</v>
      </c>
      <c r="C93" s="438">
        <v>336</v>
      </c>
      <c r="D93" s="437" t="s">
        <v>558</v>
      </c>
      <c r="E93" s="437" t="s">
        <v>5160</v>
      </c>
      <c r="F93" s="437" t="s">
        <v>127</v>
      </c>
      <c r="G93" s="437" t="s">
        <v>798</v>
      </c>
      <c r="H93" s="437" t="s">
        <v>5265</v>
      </c>
      <c r="I93" s="437" t="s">
        <v>43</v>
      </c>
      <c r="J93" s="438">
        <v>2010</v>
      </c>
      <c r="K93" s="439">
        <v>40268</v>
      </c>
      <c r="L93" s="444">
        <v>39368</v>
      </c>
      <c r="M93" s="440">
        <v>39367</v>
      </c>
      <c r="N93" s="438">
        <v>1</v>
      </c>
      <c r="O93" s="438">
        <v>4</v>
      </c>
      <c r="P93" s="429">
        <v>3</v>
      </c>
    </row>
    <row r="94" spans="1:16" ht="15" hidden="1">
      <c r="A94" s="96" t="s">
        <v>5163</v>
      </c>
      <c r="B94" s="437" t="s">
        <v>4793</v>
      </c>
      <c r="C94" s="438">
        <v>343</v>
      </c>
      <c r="D94" s="437" t="s">
        <v>558</v>
      </c>
      <c r="E94" s="437" t="s">
        <v>5160</v>
      </c>
      <c r="F94" s="437" t="s">
        <v>127</v>
      </c>
      <c r="G94" s="437" t="s">
        <v>1191</v>
      </c>
      <c r="H94" s="437" t="s">
        <v>5266</v>
      </c>
      <c r="I94" s="437" t="s">
        <v>43</v>
      </c>
      <c r="J94" s="438">
        <v>2010</v>
      </c>
      <c r="K94" s="439">
        <v>40268</v>
      </c>
      <c r="L94" s="444">
        <v>39377</v>
      </c>
      <c r="M94" s="440">
        <v>39367</v>
      </c>
      <c r="N94" s="438">
        <v>1</v>
      </c>
      <c r="O94" s="438">
        <v>4</v>
      </c>
      <c r="P94" s="429">
        <v>3</v>
      </c>
    </row>
    <row r="95" spans="1:16" ht="15" hidden="1">
      <c r="A95" s="96" t="s">
        <v>5163</v>
      </c>
      <c r="B95" s="437" t="s">
        <v>4793</v>
      </c>
      <c r="C95" s="438">
        <v>382</v>
      </c>
      <c r="D95" s="437" t="s">
        <v>335</v>
      </c>
      <c r="E95" s="437" t="s">
        <v>5160</v>
      </c>
      <c r="F95" s="437" t="s">
        <v>39</v>
      </c>
      <c r="G95" s="437" t="s">
        <v>3678</v>
      </c>
      <c r="H95" s="437" t="s">
        <v>5267</v>
      </c>
      <c r="I95" s="437" t="s">
        <v>33</v>
      </c>
      <c r="J95" s="438">
        <v>2010</v>
      </c>
      <c r="K95" s="439">
        <v>40331</v>
      </c>
      <c r="L95" s="439">
        <v>39356</v>
      </c>
      <c r="M95" s="440">
        <v>39373</v>
      </c>
      <c r="N95" s="438">
        <v>1</v>
      </c>
      <c r="O95" s="438">
        <v>13</v>
      </c>
      <c r="P95" s="429">
        <v>6</v>
      </c>
    </row>
    <row r="96" spans="1:16" ht="15" hidden="1">
      <c r="A96" s="96" t="s">
        <v>5163</v>
      </c>
      <c r="B96" s="437" t="s">
        <v>4793</v>
      </c>
      <c r="C96" s="438">
        <v>383</v>
      </c>
      <c r="D96" s="437" t="s">
        <v>511</v>
      </c>
      <c r="E96" s="437" t="s">
        <v>5160</v>
      </c>
      <c r="F96" s="437" t="s">
        <v>29</v>
      </c>
      <c r="G96" s="437" t="s">
        <v>798</v>
      </c>
      <c r="H96" s="437" t="s">
        <v>5268</v>
      </c>
      <c r="I96" s="437" t="s">
        <v>33</v>
      </c>
      <c r="J96" s="438">
        <v>2010</v>
      </c>
      <c r="K96" s="439">
        <v>40333</v>
      </c>
      <c r="L96" s="439">
        <v>39568</v>
      </c>
      <c r="M96" s="443">
        <v>39534</v>
      </c>
      <c r="N96" s="438">
        <v>1</v>
      </c>
      <c r="O96" s="438">
        <v>13</v>
      </c>
      <c r="P96" s="429">
        <v>6</v>
      </c>
    </row>
    <row r="97" spans="1:16" ht="15" hidden="1">
      <c r="A97" s="96" t="s">
        <v>5163</v>
      </c>
      <c r="B97" s="437" t="s">
        <v>4793</v>
      </c>
      <c r="C97" s="438">
        <v>385</v>
      </c>
      <c r="D97" s="437" t="s">
        <v>537</v>
      </c>
      <c r="E97" s="437" t="s">
        <v>5160</v>
      </c>
      <c r="F97" s="437" t="s">
        <v>39</v>
      </c>
      <c r="G97" s="437" t="s">
        <v>2811</v>
      </c>
      <c r="H97" s="437" t="s">
        <v>5269</v>
      </c>
      <c r="I97" s="437" t="s">
        <v>43</v>
      </c>
      <c r="J97" s="438">
        <v>2010</v>
      </c>
      <c r="K97" s="439">
        <v>40426</v>
      </c>
      <c r="L97" s="439">
        <v>39330</v>
      </c>
      <c r="M97" s="443">
        <v>39329</v>
      </c>
      <c r="N97" s="438">
        <v>1</v>
      </c>
      <c r="O97" s="438">
        <v>27</v>
      </c>
      <c r="P97" s="429">
        <v>9</v>
      </c>
    </row>
    <row r="98" spans="1:16" ht="15" hidden="1">
      <c r="A98" s="96" t="s">
        <v>5163</v>
      </c>
      <c r="B98" s="437" t="s">
        <v>4793</v>
      </c>
      <c r="C98" s="438">
        <v>396</v>
      </c>
      <c r="D98" s="437" t="s">
        <v>474</v>
      </c>
      <c r="E98" s="437" t="s">
        <v>5160</v>
      </c>
      <c r="F98" s="437" t="s">
        <v>39</v>
      </c>
      <c r="G98" s="437" t="s">
        <v>905</v>
      </c>
      <c r="H98" s="437" t="s">
        <v>477</v>
      </c>
      <c r="I98" s="437" t="s">
        <v>33</v>
      </c>
      <c r="J98" s="438">
        <v>2010</v>
      </c>
      <c r="K98" s="439">
        <v>40315</v>
      </c>
      <c r="L98" s="439">
        <v>39387</v>
      </c>
      <c r="M98" s="440">
        <v>39377</v>
      </c>
      <c r="N98" s="438">
        <v>1</v>
      </c>
      <c r="O98" s="438">
        <v>11</v>
      </c>
      <c r="P98" s="429">
        <v>5</v>
      </c>
    </row>
    <row r="99" spans="1:16" ht="15" hidden="1">
      <c r="A99" s="96" t="s">
        <v>5163</v>
      </c>
      <c r="B99" s="437" t="s">
        <v>4793</v>
      </c>
      <c r="C99" s="438">
        <v>398</v>
      </c>
      <c r="D99" s="437" t="s">
        <v>941</v>
      </c>
      <c r="E99" s="437" t="s">
        <v>5160</v>
      </c>
      <c r="F99" s="437" t="s">
        <v>300</v>
      </c>
      <c r="G99" s="437" t="s">
        <v>3819</v>
      </c>
      <c r="H99" s="437" t="s">
        <v>5270</v>
      </c>
      <c r="I99" s="437" t="s">
        <v>43</v>
      </c>
      <c r="J99" s="438">
        <v>2010</v>
      </c>
      <c r="K99" s="439">
        <v>40254</v>
      </c>
      <c r="L99" s="439">
        <v>39636</v>
      </c>
      <c r="M99" s="443">
        <v>39624</v>
      </c>
      <c r="N99" s="438">
        <v>1</v>
      </c>
      <c r="O99" s="438">
        <v>2</v>
      </c>
      <c r="P99" s="429">
        <v>3</v>
      </c>
    </row>
    <row r="100" spans="1:16" ht="15" hidden="1">
      <c r="A100" s="96" t="s">
        <v>5163</v>
      </c>
      <c r="B100" s="437" t="s">
        <v>4793</v>
      </c>
      <c r="C100" s="438">
        <v>404</v>
      </c>
      <c r="D100" s="437" t="s">
        <v>527</v>
      </c>
      <c r="E100" s="437" t="s">
        <v>5160</v>
      </c>
      <c r="F100" s="437" t="s">
        <v>127</v>
      </c>
      <c r="G100" s="437" t="s">
        <v>5271</v>
      </c>
      <c r="H100" s="437" t="s">
        <v>5272</v>
      </c>
      <c r="I100" s="437" t="s">
        <v>43</v>
      </c>
      <c r="J100" s="438">
        <v>2010</v>
      </c>
      <c r="K100" s="439">
        <v>40409</v>
      </c>
      <c r="L100" s="439">
        <v>39448</v>
      </c>
      <c r="M100" s="443">
        <v>39458</v>
      </c>
      <c r="N100" s="438">
        <v>1</v>
      </c>
      <c r="O100" s="438">
        <v>24</v>
      </c>
      <c r="P100" s="429">
        <v>8</v>
      </c>
    </row>
    <row r="101" spans="1:16" ht="15" hidden="1">
      <c r="A101" s="96" t="s">
        <v>5163</v>
      </c>
      <c r="B101" s="437" t="s">
        <v>4793</v>
      </c>
      <c r="C101" s="438">
        <v>414</v>
      </c>
      <c r="D101" s="437" t="s">
        <v>479</v>
      </c>
      <c r="E101" s="437" t="s">
        <v>5160</v>
      </c>
      <c r="F101" s="437" t="s">
        <v>39</v>
      </c>
      <c r="G101" s="437" t="s">
        <v>4129</v>
      </c>
      <c r="H101" s="437" t="s">
        <v>5273</v>
      </c>
      <c r="I101" s="437" t="s">
        <v>43</v>
      </c>
      <c r="J101" s="438">
        <v>2010</v>
      </c>
      <c r="K101" s="439">
        <v>40284</v>
      </c>
      <c r="L101" s="439">
        <v>39568</v>
      </c>
      <c r="M101" s="443">
        <v>39563</v>
      </c>
      <c r="N101" s="438">
        <v>1</v>
      </c>
      <c r="O101" s="438">
        <v>6</v>
      </c>
      <c r="P101" s="429">
        <v>4</v>
      </c>
    </row>
    <row r="102" spans="1:16" ht="15" hidden="1">
      <c r="A102" s="96" t="s">
        <v>5163</v>
      </c>
      <c r="B102" s="437" t="s">
        <v>4793</v>
      </c>
      <c r="C102" s="438">
        <v>417</v>
      </c>
      <c r="D102" s="437" t="s">
        <v>1426</v>
      </c>
      <c r="E102" s="437" t="s">
        <v>5160</v>
      </c>
      <c r="F102" s="437" t="s">
        <v>111</v>
      </c>
      <c r="G102" s="437" t="s">
        <v>2299</v>
      </c>
      <c r="H102" s="437" t="s">
        <v>5274</v>
      </c>
      <c r="I102" s="437" t="s">
        <v>43</v>
      </c>
      <c r="J102" s="438">
        <v>2010</v>
      </c>
      <c r="K102" s="439">
        <v>40365</v>
      </c>
      <c r="L102" s="439">
        <v>39728</v>
      </c>
      <c r="M102" s="443">
        <v>39728</v>
      </c>
      <c r="N102" s="438">
        <v>1</v>
      </c>
      <c r="O102" s="438">
        <v>18</v>
      </c>
      <c r="P102" s="429">
        <v>7</v>
      </c>
    </row>
    <row r="103" spans="1:16" ht="15" hidden="1">
      <c r="A103" s="96" t="s">
        <v>5163</v>
      </c>
      <c r="B103" s="437" t="s">
        <v>4793</v>
      </c>
      <c r="C103" s="438">
        <v>420</v>
      </c>
      <c r="D103" s="437" t="s">
        <v>1426</v>
      </c>
      <c r="E103" s="437" t="s">
        <v>5160</v>
      </c>
      <c r="F103" s="437" t="s">
        <v>111</v>
      </c>
      <c r="G103" s="437" t="s">
        <v>732</v>
      </c>
      <c r="H103" s="437" t="s">
        <v>5275</v>
      </c>
      <c r="I103" s="437" t="s">
        <v>43</v>
      </c>
      <c r="J103" s="438">
        <v>2010</v>
      </c>
      <c r="K103" s="439">
        <v>40365</v>
      </c>
      <c r="L103" s="439">
        <v>39791</v>
      </c>
      <c r="M103" s="440">
        <v>39771</v>
      </c>
      <c r="N103" s="438">
        <v>1</v>
      </c>
      <c r="O103" s="438">
        <v>18</v>
      </c>
      <c r="P103" s="429">
        <v>7</v>
      </c>
    </row>
    <row r="104" spans="1:16" ht="15" hidden="1">
      <c r="A104" s="96" t="s">
        <v>5163</v>
      </c>
      <c r="B104" s="437" t="s">
        <v>4793</v>
      </c>
      <c r="C104" s="438">
        <v>421</v>
      </c>
      <c r="D104" s="437" t="s">
        <v>1426</v>
      </c>
      <c r="E104" s="437" t="s">
        <v>5160</v>
      </c>
      <c r="F104" s="437" t="s">
        <v>111</v>
      </c>
      <c r="G104" s="437" t="s">
        <v>1127</v>
      </c>
      <c r="H104" s="437" t="s">
        <v>5276</v>
      </c>
      <c r="I104" s="437" t="s">
        <v>43</v>
      </c>
      <c r="J104" s="438">
        <v>2010</v>
      </c>
      <c r="K104" s="439">
        <v>40365</v>
      </c>
      <c r="L104" s="439">
        <v>39783</v>
      </c>
      <c r="M104" s="440">
        <v>39771</v>
      </c>
      <c r="N104" s="438">
        <v>1</v>
      </c>
      <c r="O104" s="438">
        <v>18</v>
      </c>
      <c r="P104" s="429">
        <v>7</v>
      </c>
    </row>
    <row r="105" spans="1:16" ht="15" hidden="1">
      <c r="A105" s="96" t="s">
        <v>5163</v>
      </c>
      <c r="B105" s="437" t="s">
        <v>4793</v>
      </c>
      <c r="C105" s="438">
        <v>427</v>
      </c>
      <c r="D105" s="437" t="s">
        <v>1039</v>
      </c>
      <c r="E105" s="437" t="s">
        <v>5160</v>
      </c>
      <c r="F105" s="437" t="s">
        <v>39</v>
      </c>
      <c r="G105" s="437" t="s">
        <v>1563</v>
      </c>
      <c r="H105" s="437" t="s">
        <v>5277</v>
      </c>
      <c r="I105" s="437" t="s">
        <v>43</v>
      </c>
      <c r="J105" s="438">
        <v>2010</v>
      </c>
      <c r="K105" s="439">
        <v>40453</v>
      </c>
      <c r="L105" s="439">
        <v>39479</v>
      </c>
      <c r="M105" s="443">
        <v>39461</v>
      </c>
      <c r="N105" s="438">
        <v>1</v>
      </c>
      <c r="O105" s="438">
        <v>30</v>
      </c>
      <c r="P105" s="429">
        <v>10</v>
      </c>
    </row>
    <row r="106" spans="1:16" ht="15" hidden="1">
      <c r="A106" s="96" t="s">
        <v>5163</v>
      </c>
      <c r="B106" s="437" t="s">
        <v>4793</v>
      </c>
      <c r="C106" s="438">
        <v>438</v>
      </c>
      <c r="D106" s="437" t="s">
        <v>584</v>
      </c>
      <c r="E106" s="437" t="s">
        <v>5160</v>
      </c>
      <c r="F106" s="437" t="s">
        <v>56</v>
      </c>
      <c r="G106" s="437" t="s">
        <v>927</v>
      </c>
      <c r="H106" s="437" t="s">
        <v>874</v>
      </c>
      <c r="I106" s="437" t="s">
        <v>43</v>
      </c>
      <c r="J106" s="438">
        <v>2010</v>
      </c>
      <c r="K106" s="439">
        <v>40515</v>
      </c>
      <c r="L106" s="439">
        <v>39561</v>
      </c>
      <c r="M106" s="443">
        <v>39533</v>
      </c>
      <c r="N106" s="438">
        <v>1</v>
      </c>
      <c r="O106" s="438">
        <v>39</v>
      </c>
      <c r="P106" s="429">
        <v>12</v>
      </c>
    </row>
    <row r="107" spans="1:16" ht="15" hidden="1">
      <c r="A107" s="96" t="s">
        <v>5163</v>
      </c>
      <c r="B107" s="437" t="s">
        <v>4793</v>
      </c>
      <c r="C107" s="438">
        <v>446</v>
      </c>
      <c r="D107" s="437" t="s">
        <v>479</v>
      </c>
      <c r="E107" s="437" t="s">
        <v>5160</v>
      </c>
      <c r="F107" s="437" t="s">
        <v>39</v>
      </c>
      <c r="G107" s="437" t="s">
        <v>3162</v>
      </c>
      <c r="H107" s="437" t="s">
        <v>5278</v>
      </c>
      <c r="I107" s="437" t="s">
        <v>43</v>
      </c>
      <c r="J107" s="438">
        <v>2010</v>
      </c>
      <c r="K107" s="439">
        <v>40284</v>
      </c>
      <c r="L107" s="439">
        <v>39722</v>
      </c>
      <c r="M107" s="443">
        <v>39666</v>
      </c>
      <c r="N107" s="438">
        <v>1</v>
      </c>
      <c r="O107" s="438">
        <v>6</v>
      </c>
      <c r="P107" s="429">
        <v>4</v>
      </c>
    </row>
    <row r="108" spans="1:16" ht="15" hidden="1">
      <c r="A108" s="96" t="s">
        <v>5163</v>
      </c>
      <c r="B108" s="437" t="s">
        <v>4793</v>
      </c>
      <c r="C108" s="438">
        <v>448</v>
      </c>
      <c r="D108" s="437" t="s">
        <v>1145</v>
      </c>
      <c r="E108" s="437" t="s">
        <v>5160</v>
      </c>
      <c r="F108" s="437" t="s">
        <v>49</v>
      </c>
      <c r="G108" s="437" t="s">
        <v>1146</v>
      </c>
      <c r="H108" s="437" t="s">
        <v>5279</v>
      </c>
      <c r="I108" s="437" t="s">
        <v>43</v>
      </c>
      <c r="J108" s="438">
        <v>2010</v>
      </c>
      <c r="K108" s="439">
        <v>40322</v>
      </c>
      <c r="L108" s="439">
        <v>39965</v>
      </c>
      <c r="M108" s="440">
        <v>39776</v>
      </c>
      <c r="N108" s="438">
        <v>1</v>
      </c>
      <c r="O108" s="438">
        <v>12</v>
      </c>
      <c r="P108" s="429">
        <v>5</v>
      </c>
    </row>
    <row r="109" spans="1:16" ht="15" hidden="1">
      <c r="A109" s="96" t="s">
        <v>5163</v>
      </c>
      <c r="B109" s="437" t="s">
        <v>4793</v>
      </c>
      <c r="C109" s="438">
        <v>458</v>
      </c>
      <c r="D109" s="437" t="s">
        <v>511</v>
      </c>
      <c r="E109" s="437" t="s">
        <v>5160</v>
      </c>
      <c r="F109" s="437" t="s">
        <v>29</v>
      </c>
      <c r="G109" s="437" t="s">
        <v>1161</v>
      </c>
      <c r="H109" s="437" t="s">
        <v>5280</v>
      </c>
      <c r="I109" s="437" t="s">
        <v>33</v>
      </c>
      <c r="J109" s="438">
        <v>2010</v>
      </c>
      <c r="K109" s="439">
        <v>40458</v>
      </c>
      <c r="L109" s="439">
        <v>39722</v>
      </c>
      <c r="M109" s="440">
        <v>39745</v>
      </c>
      <c r="N109" s="438">
        <v>1</v>
      </c>
      <c r="O109" s="438">
        <v>31</v>
      </c>
      <c r="P109" s="429">
        <v>10</v>
      </c>
    </row>
    <row r="110" spans="1:16" ht="15" hidden="1">
      <c r="A110" s="96" t="s">
        <v>5163</v>
      </c>
      <c r="B110" s="437" t="s">
        <v>4793</v>
      </c>
      <c r="C110" s="438">
        <v>463</v>
      </c>
      <c r="D110" s="437" t="s">
        <v>527</v>
      </c>
      <c r="E110" s="437" t="s">
        <v>5160</v>
      </c>
      <c r="F110" s="437" t="s">
        <v>127</v>
      </c>
      <c r="G110" s="437" t="s">
        <v>2419</v>
      </c>
      <c r="H110" s="437" t="s">
        <v>5281</v>
      </c>
      <c r="I110" s="437" t="s">
        <v>33</v>
      </c>
      <c r="J110" s="438">
        <v>2010</v>
      </c>
      <c r="K110" s="439">
        <v>40443</v>
      </c>
      <c r="L110" s="439">
        <v>39661</v>
      </c>
      <c r="M110" s="443">
        <v>39685</v>
      </c>
      <c r="N110" s="438">
        <v>1</v>
      </c>
      <c r="O110" s="438">
        <v>29</v>
      </c>
      <c r="P110" s="429">
        <v>9</v>
      </c>
    </row>
    <row r="111" spans="1:16" ht="15" hidden="1">
      <c r="A111" s="96" t="s">
        <v>5163</v>
      </c>
      <c r="B111" s="437" t="s">
        <v>4793</v>
      </c>
      <c r="C111" s="438">
        <v>467</v>
      </c>
      <c r="D111" s="437" t="s">
        <v>138</v>
      </c>
      <c r="E111" s="437" t="s">
        <v>5160</v>
      </c>
      <c r="F111" s="437" t="s">
        <v>92</v>
      </c>
      <c r="G111" s="437" t="s">
        <v>1104</v>
      </c>
      <c r="H111" s="437" t="s">
        <v>5282</v>
      </c>
      <c r="I111" s="437" t="s">
        <v>43</v>
      </c>
      <c r="J111" s="438">
        <v>2010</v>
      </c>
      <c r="K111" s="439">
        <v>40448</v>
      </c>
      <c r="L111" s="439">
        <v>39600</v>
      </c>
      <c r="M111" s="443">
        <v>39580</v>
      </c>
      <c r="N111" s="438">
        <v>1</v>
      </c>
      <c r="O111" s="438">
        <v>30</v>
      </c>
      <c r="P111" s="429">
        <v>9</v>
      </c>
    </row>
    <row r="112" spans="1:16" ht="15" hidden="1">
      <c r="A112" s="96" t="s">
        <v>5163</v>
      </c>
      <c r="B112" s="437" t="s">
        <v>4793</v>
      </c>
      <c r="C112" s="438">
        <v>468</v>
      </c>
      <c r="D112" s="437" t="s">
        <v>138</v>
      </c>
      <c r="E112" s="437" t="s">
        <v>5160</v>
      </c>
      <c r="F112" s="437" t="s">
        <v>92</v>
      </c>
      <c r="G112" s="437" t="s">
        <v>1161</v>
      </c>
      <c r="H112" s="437" t="s">
        <v>5283</v>
      </c>
      <c r="I112" s="437" t="s">
        <v>43</v>
      </c>
      <c r="J112" s="438">
        <v>2010</v>
      </c>
      <c r="K112" s="439">
        <v>40400</v>
      </c>
      <c r="L112" s="439">
        <v>39587</v>
      </c>
      <c r="M112" s="443">
        <v>39580</v>
      </c>
      <c r="N112" s="438">
        <v>1</v>
      </c>
      <c r="O112" s="438">
        <v>23</v>
      </c>
      <c r="P112" s="429">
        <v>8</v>
      </c>
    </row>
    <row r="113" spans="1:16" ht="15" hidden="1">
      <c r="A113" s="96" t="s">
        <v>5163</v>
      </c>
      <c r="B113" s="437" t="s">
        <v>4793</v>
      </c>
      <c r="C113" s="438">
        <v>469</v>
      </c>
      <c r="D113" s="437" t="s">
        <v>57</v>
      </c>
      <c r="E113" s="437" t="s">
        <v>5160</v>
      </c>
      <c r="F113" s="437" t="s">
        <v>56</v>
      </c>
      <c r="G113" s="437" t="s">
        <v>1104</v>
      </c>
      <c r="H113" s="437" t="s">
        <v>5284</v>
      </c>
      <c r="I113" s="437" t="s">
        <v>33</v>
      </c>
      <c r="J113" s="438">
        <v>2010</v>
      </c>
      <c r="K113" s="439">
        <v>40365</v>
      </c>
      <c r="L113" s="439">
        <v>39643</v>
      </c>
      <c r="M113" s="443">
        <v>39637</v>
      </c>
      <c r="N113" s="438">
        <v>1</v>
      </c>
      <c r="O113" s="438">
        <v>18</v>
      </c>
      <c r="P113" s="429">
        <v>7</v>
      </c>
    </row>
    <row r="114" spans="1:16" ht="15" hidden="1">
      <c r="A114" s="96" t="s">
        <v>5163</v>
      </c>
      <c r="B114" s="437" t="s">
        <v>4793</v>
      </c>
      <c r="C114" s="438">
        <v>473</v>
      </c>
      <c r="D114" s="437" t="s">
        <v>511</v>
      </c>
      <c r="E114" s="437" t="s">
        <v>5160</v>
      </c>
      <c r="F114" s="437" t="s">
        <v>29</v>
      </c>
      <c r="G114" s="437" t="s">
        <v>927</v>
      </c>
      <c r="H114" s="437" t="s">
        <v>5285</v>
      </c>
      <c r="I114" s="437" t="s">
        <v>43</v>
      </c>
      <c r="J114" s="438">
        <v>2010</v>
      </c>
      <c r="K114" s="439">
        <v>40452</v>
      </c>
      <c r="L114" s="439">
        <v>39671</v>
      </c>
      <c r="M114" s="443">
        <v>39668</v>
      </c>
      <c r="N114" s="438">
        <v>1</v>
      </c>
      <c r="O114" s="438">
        <v>30</v>
      </c>
      <c r="P114" s="429">
        <v>10</v>
      </c>
    </row>
    <row r="115" spans="1:16" ht="15" hidden="1">
      <c r="A115" s="96" t="s">
        <v>5163</v>
      </c>
      <c r="B115" s="437" t="s">
        <v>4793</v>
      </c>
      <c r="C115" s="438">
        <v>477</v>
      </c>
      <c r="D115" s="437" t="s">
        <v>1426</v>
      </c>
      <c r="E115" s="437" t="s">
        <v>5160</v>
      </c>
      <c r="F115" s="437" t="s">
        <v>111</v>
      </c>
      <c r="G115" s="437" t="s">
        <v>1161</v>
      </c>
      <c r="H115" s="437" t="s">
        <v>5286</v>
      </c>
      <c r="I115" s="437" t="s">
        <v>43</v>
      </c>
      <c r="J115" s="438">
        <v>2010</v>
      </c>
      <c r="K115" s="439">
        <v>40365</v>
      </c>
      <c r="L115" s="439">
        <v>39791</v>
      </c>
      <c r="M115" s="440">
        <v>39771</v>
      </c>
      <c r="N115" s="438">
        <v>1</v>
      </c>
      <c r="O115" s="438">
        <v>18</v>
      </c>
      <c r="P115" s="429">
        <v>7</v>
      </c>
    </row>
    <row r="116" spans="1:16" ht="15" hidden="1">
      <c r="A116" s="96" t="s">
        <v>5163</v>
      </c>
      <c r="B116" s="437" t="s">
        <v>4793</v>
      </c>
      <c r="C116" s="438">
        <v>481</v>
      </c>
      <c r="D116" s="437" t="s">
        <v>522</v>
      </c>
      <c r="E116" s="437" t="s">
        <v>5160</v>
      </c>
      <c r="F116" s="437" t="s">
        <v>111</v>
      </c>
      <c r="G116" s="437" t="s">
        <v>798</v>
      </c>
      <c r="H116" s="437" t="s">
        <v>5287</v>
      </c>
      <c r="I116" s="437" t="s">
        <v>43</v>
      </c>
      <c r="J116" s="438">
        <v>2010</v>
      </c>
      <c r="K116" s="444">
        <v>40469</v>
      </c>
      <c r="L116" s="439">
        <v>39722</v>
      </c>
      <c r="M116" s="443">
        <v>39716</v>
      </c>
      <c r="N116" s="438">
        <v>1</v>
      </c>
      <c r="O116" s="438">
        <v>33</v>
      </c>
      <c r="P116" s="429">
        <v>10</v>
      </c>
    </row>
    <row r="117" spans="1:16" ht="15" hidden="1">
      <c r="A117" s="96" t="s">
        <v>5163</v>
      </c>
      <c r="B117" s="437" t="s">
        <v>4793</v>
      </c>
      <c r="C117" s="438">
        <v>523</v>
      </c>
      <c r="D117" s="437" t="s">
        <v>57</v>
      </c>
      <c r="E117" s="437" t="s">
        <v>5160</v>
      </c>
      <c r="F117" s="437" t="s">
        <v>56</v>
      </c>
      <c r="G117" s="437" t="s">
        <v>3264</v>
      </c>
      <c r="H117" s="437" t="s">
        <v>5288</v>
      </c>
      <c r="I117" s="437" t="s">
        <v>43</v>
      </c>
      <c r="J117" s="438">
        <v>2010</v>
      </c>
      <c r="K117" s="444">
        <v>40478</v>
      </c>
      <c r="L117" s="439">
        <v>39553</v>
      </c>
      <c r="M117" s="443">
        <v>39547</v>
      </c>
      <c r="N117" s="438">
        <v>1</v>
      </c>
      <c r="O117" s="438">
        <v>34</v>
      </c>
      <c r="P117" s="429">
        <v>10</v>
      </c>
    </row>
    <row r="118" spans="1:16" ht="15" hidden="1">
      <c r="A118" s="96" t="s">
        <v>5163</v>
      </c>
      <c r="B118" s="437" t="s">
        <v>4793</v>
      </c>
      <c r="C118" s="438">
        <v>527</v>
      </c>
      <c r="D118" s="437" t="s">
        <v>1426</v>
      </c>
      <c r="E118" s="437" t="s">
        <v>5160</v>
      </c>
      <c r="F118" s="437" t="s">
        <v>111</v>
      </c>
      <c r="G118" s="437" t="s">
        <v>888</v>
      </c>
      <c r="H118" s="437" t="s">
        <v>5289</v>
      </c>
      <c r="I118" s="437" t="s">
        <v>43</v>
      </c>
      <c r="J118" s="438">
        <v>2010</v>
      </c>
      <c r="K118" s="439">
        <v>40365</v>
      </c>
      <c r="L118" s="439">
        <v>39783</v>
      </c>
      <c r="M118" s="440">
        <v>39771</v>
      </c>
      <c r="N118" s="438">
        <v>1</v>
      </c>
      <c r="O118" s="438">
        <v>18</v>
      </c>
      <c r="P118" s="429">
        <v>7</v>
      </c>
    </row>
    <row r="119" spans="1:16" ht="15" hidden="1">
      <c r="A119" s="96" t="s">
        <v>5163</v>
      </c>
      <c r="B119" s="437" t="s">
        <v>4793</v>
      </c>
      <c r="C119" s="438">
        <v>545</v>
      </c>
      <c r="D119" s="437" t="s">
        <v>1942</v>
      </c>
      <c r="E119" s="437" t="s">
        <v>5160</v>
      </c>
      <c r="F119" s="437" t="s">
        <v>39</v>
      </c>
      <c r="G119" s="437" t="s">
        <v>684</v>
      </c>
      <c r="H119" s="437" t="s">
        <v>5290</v>
      </c>
      <c r="I119" s="437" t="s">
        <v>33</v>
      </c>
      <c r="J119" s="438">
        <v>2010</v>
      </c>
      <c r="K119" s="439">
        <v>40372</v>
      </c>
      <c r="L119" s="439">
        <v>39692</v>
      </c>
      <c r="M119" s="443">
        <v>39657</v>
      </c>
      <c r="N119" s="438">
        <v>1</v>
      </c>
      <c r="O119" s="438">
        <v>19</v>
      </c>
      <c r="P119" s="429">
        <v>7</v>
      </c>
    </row>
    <row r="120" spans="1:16" ht="15" hidden="1">
      <c r="A120" s="96" t="s">
        <v>5163</v>
      </c>
      <c r="B120" s="437" t="s">
        <v>4793</v>
      </c>
      <c r="C120" s="438">
        <v>549</v>
      </c>
      <c r="D120" s="437" t="s">
        <v>693</v>
      </c>
      <c r="E120" s="437" t="s">
        <v>5160</v>
      </c>
      <c r="F120" s="437" t="s">
        <v>29</v>
      </c>
      <c r="G120" s="437" t="s">
        <v>710</v>
      </c>
      <c r="H120" s="437" t="s">
        <v>5291</v>
      </c>
      <c r="I120" s="437" t="s">
        <v>43</v>
      </c>
      <c r="J120" s="438">
        <v>2010</v>
      </c>
      <c r="K120" s="439">
        <v>40452</v>
      </c>
      <c r="L120" s="439">
        <v>39753</v>
      </c>
      <c r="M120" s="443">
        <v>39753</v>
      </c>
      <c r="N120" s="438">
        <v>1</v>
      </c>
      <c r="O120" s="438">
        <v>30</v>
      </c>
      <c r="P120" s="429">
        <v>10</v>
      </c>
    </row>
    <row r="121" spans="1:16" ht="15" hidden="1">
      <c r="A121" s="96" t="s">
        <v>5163</v>
      </c>
      <c r="B121" s="437" t="s">
        <v>4793</v>
      </c>
      <c r="C121" s="438">
        <v>551</v>
      </c>
      <c r="D121" s="437" t="s">
        <v>693</v>
      </c>
      <c r="E121" s="437" t="s">
        <v>5160</v>
      </c>
      <c r="F121" s="437" t="s">
        <v>29</v>
      </c>
      <c r="G121" s="437" t="s">
        <v>888</v>
      </c>
      <c r="H121" s="437" t="s">
        <v>5292</v>
      </c>
      <c r="I121" s="437" t="s">
        <v>43</v>
      </c>
      <c r="J121" s="438">
        <v>2010</v>
      </c>
      <c r="K121" s="439">
        <v>40354</v>
      </c>
      <c r="L121" s="439">
        <v>39753</v>
      </c>
      <c r="M121" s="443">
        <v>39753</v>
      </c>
      <c r="N121" s="438">
        <v>1</v>
      </c>
      <c r="O121" s="438">
        <v>16</v>
      </c>
      <c r="P121" s="429">
        <v>6</v>
      </c>
    </row>
    <row r="122" spans="1:16" ht="15" hidden="1">
      <c r="A122" s="96" t="s">
        <v>5163</v>
      </c>
      <c r="B122" s="437" t="s">
        <v>4793</v>
      </c>
      <c r="C122" s="438">
        <v>552</v>
      </c>
      <c r="D122" s="437" t="s">
        <v>693</v>
      </c>
      <c r="E122" s="437" t="s">
        <v>5160</v>
      </c>
      <c r="F122" s="437" t="s">
        <v>29</v>
      </c>
      <c r="G122" s="437" t="s">
        <v>732</v>
      </c>
      <c r="H122" s="437" t="s">
        <v>5293</v>
      </c>
      <c r="I122" s="437" t="s">
        <v>33</v>
      </c>
      <c r="J122" s="438">
        <v>2010</v>
      </c>
      <c r="K122" s="439">
        <v>40452</v>
      </c>
      <c r="L122" s="439">
        <v>39753</v>
      </c>
      <c r="M122" s="443">
        <v>39753</v>
      </c>
      <c r="N122" s="438">
        <v>1</v>
      </c>
      <c r="O122" s="438">
        <v>30</v>
      </c>
      <c r="P122" s="429">
        <v>10</v>
      </c>
    </row>
    <row r="123" spans="1:16" ht="15" hidden="1">
      <c r="A123" s="96" t="s">
        <v>5163</v>
      </c>
      <c r="B123" s="437" t="s">
        <v>4793</v>
      </c>
      <c r="C123" s="438">
        <v>556</v>
      </c>
      <c r="D123" s="437" t="s">
        <v>301</v>
      </c>
      <c r="E123" s="437" t="s">
        <v>5160</v>
      </c>
      <c r="F123" s="437" t="s">
        <v>300</v>
      </c>
      <c r="G123" s="437" t="s">
        <v>5294</v>
      </c>
      <c r="H123" s="437" t="s">
        <v>5295</v>
      </c>
      <c r="I123" s="437" t="s">
        <v>43</v>
      </c>
      <c r="J123" s="438">
        <v>2010</v>
      </c>
      <c r="K123" s="439">
        <v>40450</v>
      </c>
      <c r="L123" s="439">
        <v>40014</v>
      </c>
      <c r="M123" s="443">
        <v>39983</v>
      </c>
      <c r="N123" s="438">
        <v>1</v>
      </c>
      <c r="O123" s="438">
        <v>30</v>
      </c>
      <c r="P123" s="429">
        <v>9</v>
      </c>
    </row>
    <row r="124" spans="1:16" ht="15" hidden="1">
      <c r="A124" s="96" t="s">
        <v>5163</v>
      </c>
      <c r="B124" s="437" t="s">
        <v>4793</v>
      </c>
      <c r="C124" s="438">
        <v>569</v>
      </c>
      <c r="D124" s="437" t="s">
        <v>1426</v>
      </c>
      <c r="E124" s="437" t="s">
        <v>5160</v>
      </c>
      <c r="F124" s="437" t="s">
        <v>111</v>
      </c>
      <c r="G124" s="437" t="s">
        <v>914</v>
      </c>
      <c r="H124" s="437" t="s">
        <v>5296</v>
      </c>
      <c r="I124" s="437" t="s">
        <v>43</v>
      </c>
      <c r="J124" s="438">
        <v>2010</v>
      </c>
      <c r="K124" s="439">
        <v>40365</v>
      </c>
      <c r="L124" s="439">
        <v>39783</v>
      </c>
      <c r="M124" s="440">
        <v>39771</v>
      </c>
      <c r="N124" s="438">
        <v>1</v>
      </c>
      <c r="O124" s="438">
        <v>18</v>
      </c>
      <c r="P124" s="429">
        <v>7</v>
      </c>
    </row>
    <row r="125" spans="1:16" ht="15" hidden="1">
      <c r="A125" s="96" t="s">
        <v>5163</v>
      </c>
      <c r="B125" s="437" t="s">
        <v>4793</v>
      </c>
      <c r="C125" s="438">
        <v>570</v>
      </c>
      <c r="D125" s="437" t="s">
        <v>1426</v>
      </c>
      <c r="E125" s="437" t="s">
        <v>5160</v>
      </c>
      <c r="F125" s="437" t="s">
        <v>111</v>
      </c>
      <c r="G125" s="437" t="s">
        <v>738</v>
      </c>
      <c r="H125" s="437" t="s">
        <v>5297</v>
      </c>
      <c r="I125" s="437" t="s">
        <v>43</v>
      </c>
      <c r="J125" s="438">
        <v>2010</v>
      </c>
      <c r="K125" s="439">
        <v>40365</v>
      </c>
      <c r="L125" s="439">
        <v>39783</v>
      </c>
      <c r="M125" s="440">
        <v>39771</v>
      </c>
      <c r="N125" s="438">
        <v>1</v>
      </c>
      <c r="O125" s="438">
        <v>18</v>
      </c>
      <c r="P125" s="429">
        <v>7</v>
      </c>
    </row>
    <row r="126" spans="1:16" ht="15" hidden="1">
      <c r="A126" s="96" t="s">
        <v>5163</v>
      </c>
      <c r="B126" s="437" t="s">
        <v>4793</v>
      </c>
      <c r="C126" s="438">
        <v>571</v>
      </c>
      <c r="D126" s="437" t="s">
        <v>1426</v>
      </c>
      <c r="E126" s="437" t="s">
        <v>5160</v>
      </c>
      <c r="F126" s="437" t="s">
        <v>111</v>
      </c>
      <c r="G126" s="437" t="s">
        <v>1074</v>
      </c>
      <c r="H126" s="437" t="s">
        <v>5298</v>
      </c>
      <c r="I126" s="437" t="s">
        <v>43</v>
      </c>
      <c r="J126" s="438">
        <v>2010</v>
      </c>
      <c r="K126" s="439">
        <v>40365</v>
      </c>
      <c r="L126" s="439">
        <v>39783</v>
      </c>
      <c r="M126" s="440">
        <v>39771</v>
      </c>
      <c r="N126" s="438">
        <v>1</v>
      </c>
      <c r="O126" s="438">
        <v>18</v>
      </c>
      <c r="P126" s="429">
        <v>7</v>
      </c>
    </row>
    <row r="127" spans="1:16" ht="15" hidden="1">
      <c r="A127" s="96" t="s">
        <v>5163</v>
      </c>
      <c r="B127" s="437" t="s">
        <v>4793</v>
      </c>
      <c r="C127" s="438">
        <v>572</v>
      </c>
      <c r="D127" s="437" t="s">
        <v>1426</v>
      </c>
      <c r="E127" s="437" t="s">
        <v>5160</v>
      </c>
      <c r="F127" s="437" t="s">
        <v>111</v>
      </c>
      <c r="G127" s="437" t="s">
        <v>980</v>
      </c>
      <c r="H127" s="437" t="s">
        <v>5299</v>
      </c>
      <c r="I127" s="437" t="s">
        <v>33</v>
      </c>
      <c r="J127" s="438">
        <v>2010</v>
      </c>
      <c r="K127" s="439">
        <v>40365</v>
      </c>
      <c r="L127" s="439">
        <v>39783</v>
      </c>
      <c r="M127" s="440">
        <v>39771</v>
      </c>
      <c r="N127" s="438">
        <v>1</v>
      </c>
      <c r="O127" s="438">
        <v>18</v>
      </c>
      <c r="P127" s="429">
        <v>7</v>
      </c>
    </row>
    <row r="128" spans="1:16" ht="15" hidden="1">
      <c r="A128" s="96" t="s">
        <v>5163</v>
      </c>
      <c r="B128" s="437" t="s">
        <v>4793</v>
      </c>
      <c r="C128" s="438">
        <v>573</v>
      </c>
      <c r="D128" s="437" t="s">
        <v>1426</v>
      </c>
      <c r="E128" s="437" t="s">
        <v>5160</v>
      </c>
      <c r="F128" s="437" t="s">
        <v>111</v>
      </c>
      <c r="G128" s="437" t="s">
        <v>694</v>
      </c>
      <c r="H128" s="437" t="s">
        <v>5300</v>
      </c>
      <c r="I128" s="437" t="s">
        <v>33</v>
      </c>
      <c r="J128" s="438">
        <v>2010</v>
      </c>
      <c r="K128" s="439">
        <v>40365</v>
      </c>
      <c r="L128" s="439">
        <v>39783</v>
      </c>
      <c r="M128" s="440">
        <v>39771</v>
      </c>
      <c r="N128" s="438">
        <v>1</v>
      </c>
      <c r="O128" s="438">
        <v>18</v>
      </c>
      <c r="P128" s="429">
        <v>7</v>
      </c>
    </row>
    <row r="129" spans="1:16" ht="15" hidden="1">
      <c r="A129" s="96" t="s">
        <v>5163</v>
      </c>
      <c r="B129" s="437" t="s">
        <v>4793</v>
      </c>
      <c r="C129" s="438">
        <v>574</v>
      </c>
      <c r="D129" s="437" t="s">
        <v>1426</v>
      </c>
      <c r="E129" s="437" t="s">
        <v>5160</v>
      </c>
      <c r="F129" s="437" t="s">
        <v>111</v>
      </c>
      <c r="G129" s="437" t="s">
        <v>927</v>
      </c>
      <c r="H129" s="437" t="s">
        <v>5301</v>
      </c>
      <c r="I129" s="437" t="s">
        <v>43</v>
      </c>
      <c r="J129" s="438">
        <v>2010</v>
      </c>
      <c r="K129" s="439">
        <v>40437</v>
      </c>
      <c r="L129" s="439">
        <v>39783</v>
      </c>
      <c r="M129" s="440">
        <v>39771</v>
      </c>
      <c r="N129" s="438">
        <v>1</v>
      </c>
      <c r="O129" s="438">
        <v>28</v>
      </c>
      <c r="P129" s="429">
        <v>9</v>
      </c>
    </row>
    <row r="130" spans="1:16" ht="15" hidden="1">
      <c r="A130" s="96" t="s">
        <v>5163</v>
      </c>
      <c r="B130" s="437" t="s">
        <v>4793</v>
      </c>
      <c r="C130" s="438">
        <v>578</v>
      </c>
      <c r="D130" s="437" t="s">
        <v>527</v>
      </c>
      <c r="E130" s="437" t="s">
        <v>5160</v>
      </c>
      <c r="F130" s="437" t="s">
        <v>127</v>
      </c>
      <c r="G130" s="437" t="s">
        <v>1511</v>
      </c>
      <c r="H130" s="437" t="s">
        <v>5302</v>
      </c>
      <c r="I130" s="437" t="s">
        <v>33</v>
      </c>
      <c r="J130" s="438">
        <v>2010</v>
      </c>
      <c r="K130" s="439">
        <v>40389</v>
      </c>
      <c r="L130" s="444">
        <v>39734</v>
      </c>
      <c r="M130" s="443">
        <v>39728</v>
      </c>
      <c r="N130" s="438">
        <v>1</v>
      </c>
      <c r="O130" s="438">
        <v>21</v>
      </c>
      <c r="P130" s="429">
        <v>7</v>
      </c>
    </row>
    <row r="131" spans="1:16" ht="15" hidden="1">
      <c r="A131" s="96" t="s">
        <v>5163</v>
      </c>
      <c r="B131" s="437" t="s">
        <v>4793</v>
      </c>
      <c r="C131" s="438">
        <v>584</v>
      </c>
      <c r="D131" s="437" t="s">
        <v>1942</v>
      </c>
      <c r="E131" s="437" t="s">
        <v>5160</v>
      </c>
      <c r="F131" s="437" t="s">
        <v>39</v>
      </c>
      <c r="G131" s="437" t="s">
        <v>5303</v>
      </c>
      <c r="H131" s="437" t="s">
        <v>5304</v>
      </c>
      <c r="I131" s="437" t="s">
        <v>33</v>
      </c>
      <c r="J131" s="438">
        <v>2010</v>
      </c>
      <c r="K131" s="439">
        <v>40452</v>
      </c>
      <c r="L131" s="439">
        <v>39873</v>
      </c>
      <c r="M131" s="443">
        <v>39847</v>
      </c>
      <c r="N131" s="438">
        <v>1</v>
      </c>
      <c r="O131" s="438">
        <v>30</v>
      </c>
      <c r="P131" s="429">
        <v>10</v>
      </c>
    </row>
    <row r="132" spans="1:16" ht="15" hidden="1">
      <c r="A132" s="96" t="s">
        <v>5163</v>
      </c>
      <c r="B132" s="437" t="s">
        <v>4793</v>
      </c>
      <c r="C132" s="438">
        <v>586</v>
      </c>
      <c r="D132" s="437" t="s">
        <v>511</v>
      </c>
      <c r="E132" s="437" t="s">
        <v>5160</v>
      </c>
      <c r="F132" s="437" t="s">
        <v>29</v>
      </c>
      <c r="G132" s="437" t="s">
        <v>4091</v>
      </c>
      <c r="H132" s="437" t="s">
        <v>5305</v>
      </c>
      <c r="I132" s="437" t="s">
        <v>43</v>
      </c>
      <c r="J132" s="438">
        <v>2010</v>
      </c>
      <c r="K132" s="439">
        <v>40434</v>
      </c>
      <c r="L132" s="444">
        <v>39731</v>
      </c>
      <c r="M132" s="440">
        <v>39763</v>
      </c>
      <c r="N132" s="438">
        <v>1</v>
      </c>
      <c r="O132" s="438">
        <v>28</v>
      </c>
      <c r="P132" s="429">
        <v>9</v>
      </c>
    </row>
    <row r="133" spans="1:16" ht="15" hidden="1">
      <c r="A133" s="96" t="s">
        <v>5163</v>
      </c>
      <c r="B133" s="437" t="s">
        <v>4793</v>
      </c>
      <c r="C133" s="438">
        <v>600</v>
      </c>
      <c r="D133" s="437" t="s">
        <v>527</v>
      </c>
      <c r="E133" s="437" t="s">
        <v>5160</v>
      </c>
      <c r="F133" s="437" t="s">
        <v>127</v>
      </c>
      <c r="G133" s="437" t="s">
        <v>789</v>
      </c>
      <c r="H133" s="437" t="s">
        <v>5306</v>
      </c>
      <c r="I133" s="437" t="s">
        <v>43</v>
      </c>
      <c r="J133" s="438">
        <v>2010</v>
      </c>
      <c r="K133" s="439">
        <v>40395</v>
      </c>
      <c r="L133" s="444">
        <v>39734</v>
      </c>
      <c r="M133" s="443">
        <v>39728</v>
      </c>
      <c r="N133" s="438">
        <v>1</v>
      </c>
      <c r="O133" s="438">
        <v>22</v>
      </c>
      <c r="P133" s="429">
        <v>8</v>
      </c>
    </row>
    <row r="134" spans="1:16" ht="15" hidden="1">
      <c r="A134" s="96" t="s">
        <v>5163</v>
      </c>
      <c r="B134" s="437" t="s">
        <v>4793</v>
      </c>
      <c r="C134" s="438">
        <v>603</v>
      </c>
      <c r="D134" s="437" t="s">
        <v>117</v>
      </c>
      <c r="E134" s="437" t="s">
        <v>5160</v>
      </c>
      <c r="F134" s="437" t="s">
        <v>39</v>
      </c>
      <c r="G134" s="437" t="s">
        <v>5307</v>
      </c>
      <c r="H134" s="437" t="s">
        <v>5308</v>
      </c>
      <c r="I134" s="437" t="s">
        <v>43</v>
      </c>
      <c r="J134" s="438">
        <v>2010</v>
      </c>
      <c r="K134" s="439">
        <v>40379</v>
      </c>
      <c r="L134" s="439">
        <v>39995</v>
      </c>
      <c r="M134" s="443">
        <v>39987</v>
      </c>
      <c r="N134" s="438">
        <v>1</v>
      </c>
      <c r="O134" s="438">
        <v>20</v>
      </c>
      <c r="P134" s="429">
        <v>7</v>
      </c>
    </row>
    <row r="135" spans="1:16" ht="15" hidden="1">
      <c r="A135" s="96" t="s">
        <v>5163</v>
      </c>
      <c r="B135" s="437" t="s">
        <v>4793</v>
      </c>
      <c r="C135" s="438">
        <v>605</v>
      </c>
      <c r="D135" s="437" t="s">
        <v>511</v>
      </c>
      <c r="E135" s="437" t="s">
        <v>5160</v>
      </c>
      <c r="F135" s="437" t="s">
        <v>29</v>
      </c>
      <c r="G135" s="437" t="s">
        <v>888</v>
      </c>
      <c r="H135" s="437" t="s">
        <v>5309</v>
      </c>
      <c r="I135" s="437" t="s">
        <v>43</v>
      </c>
      <c r="J135" s="438">
        <v>2010</v>
      </c>
      <c r="K135" s="439">
        <v>40381</v>
      </c>
      <c r="L135" s="439">
        <v>39722</v>
      </c>
      <c r="M135" s="443">
        <v>39714</v>
      </c>
      <c r="N135" s="438">
        <v>1</v>
      </c>
      <c r="O135" s="438">
        <v>20</v>
      </c>
      <c r="P135" s="429">
        <v>7</v>
      </c>
    </row>
    <row r="136" spans="1:16" ht="15" hidden="1">
      <c r="A136" s="96" t="s">
        <v>5163</v>
      </c>
      <c r="B136" s="437" t="s">
        <v>4793</v>
      </c>
      <c r="C136" s="438">
        <v>618</v>
      </c>
      <c r="D136" s="437" t="s">
        <v>683</v>
      </c>
      <c r="E136" s="437" t="s">
        <v>5160</v>
      </c>
      <c r="F136" s="437" t="s">
        <v>39</v>
      </c>
      <c r="G136" s="437" t="s">
        <v>3489</v>
      </c>
      <c r="H136" s="437" t="s">
        <v>5310</v>
      </c>
      <c r="I136" s="437" t="s">
        <v>43</v>
      </c>
      <c r="J136" s="438">
        <v>2010</v>
      </c>
      <c r="K136" s="444">
        <v>40495</v>
      </c>
      <c r="L136" s="439">
        <v>39814</v>
      </c>
      <c r="M136" s="440">
        <v>39804</v>
      </c>
      <c r="N136" s="438">
        <v>1</v>
      </c>
      <c r="O136" s="438">
        <v>36</v>
      </c>
      <c r="P136" s="429">
        <v>11</v>
      </c>
    </row>
    <row r="137" spans="1:16" ht="15" hidden="1">
      <c r="A137" s="96" t="s">
        <v>5163</v>
      </c>
      <c r="B137" s="437" t="s">
        <v>4793</v>
      </c>
      <c r="C137" s="438">
        <v>625</v>
      </c>
      <c r="D137" s="437" t="s">
        <v>319</v>
      </c>
      <c r="E137" s="437" t="s">
        <v>5160</v>
      </c>
      <c r="F137" s="437" t="s">
        <v>39</v>
      </c>
      <c r="G137" s="437" t="s">
        <v>705</v>
      </c>
      <c r="H137" s="437" t="s">
        <v>5311</v>
      </c>
      <c r="I137" s="437" t="s">
        <v>43</v>
      </c>
      <c r="J137" s="438">
        <v>2010</v>
      </c>
      <c r="K137" s="439">
        <v>40298</v>
      </c>
      <c r="L137" s="439">
        <v>39783</v>
      </c>
      <c r="M137" s="443">
        <v>39787</v>
      </c>
      <c r="N137" s="438">
        <v>1</v>
      </c>
      <c r="O137" s="438">
        <v>8</v>
      </c>
      <c r="P137" s="429">
        <v>4</v>
      </c>
    </row>
    <row r="138" spans="1:16" ht="15" hidden="1">
      <c r="A138" s="96" t="s">
        <v>5163</v>
      </c>
      <c r="B138" s="437" t="s">
        <v>4793</v>
      </c>
      <c r="C138" s="438">
        <v>637</v>
      </c>
      <c r="D138" s="437" t="s">
        <v>548</v>
      </c>
      <c r="E138" s="437" t="s">
        <v>5160</v>
      </c>
      <c r="F138" s="437" t="s">
        <v>105</v>
      </c>
      <c r="G138" s="437" t="s">
        <v>1698</v>
      </c>
      <c r="H138" s="437" t="s">
        <v>5312</v>
      </c>
      <c r="I138" s="437" t="s">
        <v>33</v>
      </c>
      <c r="J138" s="438">
        <v>2010</v>
      </c>
      <c r="K138" s="439">
        <v>40364</v>
      </c>
      <c r="L138" s="444">
        <v>39734</v>
      </c>
      <c r="M138" s="443">
        <v>39724</v>
      </c>
      <c r="N138" s="438">
        <v>1</v>
      </c>
      <c r="O138" s="438">
        <v>18</v>
      </c>
      <c r="P138" s="429">
        <v>7</v>
      </c>
    </row>
    <row r="139" spans="1:16" ht="15" hidden="1">
      <c r="A139" s="96" t="s">
        <v>5163</v>
      </c>
      <c r="B139" s="437" t="s">
        <v>4793</v>
      </c>
      <c r="C139" s="438">
        <v>638</v>
      </c>
      <c r="D139" s="437" t="s">
        <v>319</v>
      </c>
      <c r="E139" s="437" t="s">
        <v>5160</v>
      </c>
      <c r="F139" s="437" t="s">
        <v>39</v>
      </c>
      <c r="G139" s="437" t="s">
        <v>905</v>
      </c>
      <c r="H139" s="437" t="s">
        <v>5313</v>
      </c>
      <c r="I139" s="437" t="s">
        <v>43</v>
      </c>
      <c r="J139" s="438">
        <v>2010</v>
      </c>
      <c r="K139" s="439">
        <v>40360</v>
      </c>
      <c r="L139" s="439">
        <v>39995</v>
      </c>
      <c r="M139" s="443">
        <v>40007</v>
      </c>
      <c r="N139" s="438">
        <v>1</v>
      </c>
      <c r="O139" s="438">
        <v>17</v>
      </c>
      <c r="P139" s="429">
        <v>7</v>
      </c>
    </row>
    <row r="140" spans="1:16" ht="15" hidden="1">
      <c r="A140" s="96" t="s">
        <v>5163</v>
      </c>
      <c r="B140" s="437" t="s">
        <v>4793</v>
      </c>
      <c r="C140" s="438">
        <v>651</v>
      </c>
      <c r="D140" s="437" t="s">
        <v>117</v>
      </c>
      <c r="E140" s="437" t="s">
        <v>5160</v>
      </c>
      <c r="F140" s="437" t="s">
        <v>39</v>
      </c>
      <c r="G140" s="437" t="s">
        <v>5314</v>
      </c>
      <c r="H140" s="437" t="s">
        <v>2944</v>
      </c>
      <c r="I140" s="437" t="s">
        <v>33</v>
      </c>
      <c r="J140" s="438">
        <v>2010</v>
      </c>
      <c r="K140" s="439">
        <v>40378</v>
      </c>
      <c r="L140" s="439">
        <v>39989</v>
      </c>
      <c r="M140" s="443">
        <v>39987</v>
      </c>
      <c r="N140" s="438">
        <v>1</v>
      </c>
      <c r="O140" s="438">
        <v>20</v>
      </c>
      <c r="P140" s="429">
        <v>7</v>
      </c>
    </row>
    <row r="141" spans="1:16" ht="15" hidden="1">
      <c r="A141" s="96" t="s">
        <v>5163</v>
      </c>
      <c r="B141" s="437" t="s">
        <v>4793</v>
      </c>
      <c r="C141" s="438">
        <v>655</v>
      </c>
      <c r="D141" s="437" t="s">
        <v>1426</v>
      </c>
      <c r="E141" s="437" t="s">
        <v>5160</v>
      </c>
      <c r="F141" s="437" t="s">
        <v>111</v>
      </c>
      <c r="G141" s="437" t="s">
        <v>2495</v>
      </c>
      <c r="H141" s="437" t="s">
        <v>5315</v>
      </c>
      <c r="I141" s="437" t="s">
        <v>43</v>
      </c>
      <c r="J141" s="438">
        <v>2010</v>
      </c>
      <c r="K141" s="439">
        <v>40365</v>
      </c>
      <c r="L141" s="439">
        <v>39846</v>
      </c>
      <c r="M141" s="443">
        <v>39840</v>
      </c>
      <c r="N141" s="438">
        <v>1</v>
      </c>
      <c r="O141" s="438">
        <v>18</v>
      </c>
      <c r="P141" s="429">
        <v>7</v>
      </c>
    </row>
    <row r="142" spans="1:16" ht="15" hidden="1">
      <c r="A142" s="96" t="s">
        <v>5163</v>
      </c>
      <c r="B142" s="437" t="s">
        <v>4793</v>
      </c>
      <c r="C142" s="438">
        <v>673</v>
      </c>
      <c r="D142" s="437" t="s">
        <v>474</v>
      </c>
      <c r="E142" s="437" t="s">
        <v>5160</v>
      </c>
      <c r="F142" s="437" t="s">
        <v>39</v>
      </c>
      <c r="G142" s="437" t="s">
        <v>4200</v>
      </c>
      <c r="H142" s="437" t="s">
        <v>5316</v>
      </c>
      <c r="I142" s="437" t="s">
        <v>43</v>
      </c>
      <c r="J142" s="438">
        <v>2010</v>
      </c>
      <c r="K142" s="444">
        <v>40511</v>
      </c>
      <c r="L142" s="439">
        <v>39934</v>
      </c>
      <c r="M142" s="443">
        <v>39912</v>
      </c>
      <c r="N142" s="438">
        <v>1</v>
      </c>
      <c r="O142" s="438">
        <v>39</v>
      </c>
      <c r="P142" s="429">
        <v>11</v>
      </c>
    </row>
    <row r="143" spans="1:16" ht="15" hidden="1">
      <c r="A143" s="96" t="s">
        <v>5163</v>
      </c>
      <c r="B143" s="437" t="s">
        <v>4793</v>
      </c>
      <c r="C143" s="438">
        <v>675</v>
      </c>
      <c r="D143" s="437" t="s">
        <v>122</v>
      </c>
      <c r="E143" s="437" t="s">
        <v>5160</v>
      </c>
      <c r="F143" s="437" t="s">
        <v>39</v>
      </c>
      <c r="G143" s="437" t="s">
        <v>705</v>
      </c>
      <c r="H143" s="437" t="s">
        <v>5317</v>
      </c>
      <c r="I143" s="437" t="s">
        <v>43</v>
      </c>
      <c r="J143" s="438">
        <v>2010</v>
      </c>
      <c r="K143" s="439">
        <v>40452</v>
      </c>
      <c r="L143" s="439">
        <v>39965</v>
      </c>
      <c r="M143" s="443">
        <v>39944</v>
      </c>
      <c r="N143" s="438">
        <v>1</v>
      </c>
      <c r="O143" s="438">
        <v>30</v>
      </c>
      <c r="P143" s="429">
        <v>10</v>
      </c>
    </row>
    <row r="144" spans="1:16" ht="15" hidden="1">
      <c r="A144" s="96" t="s">
        <v>5163</v>
      </c>
      <c r="B144" s="437" t="s">
        <v>4793</v>
      </c>
      <c r="C144" s="438">
        <v>689</v>
      </c>
      <c r="D144" s="437" t="s">
        <v>527</v>
      </c>
      <c r="E144" s="437" t="s">
        <v>5160</v>
      </c>
      <c r="F144" s="437" t="s">
        <v>127</v>
      </c>
      <c r="G144" s="437" t="s">
        <v>896</v>
      </c>
      <c r="H144" s="437" t="s">
        <v>5318</v>
      </c>
      <c r="I144" s="437" t="s">
        <v>33</v>
      </c>
      <c r="J144" s="438">
        <v>2010</v>
      </c>
      <c r="K144" s="439">
        <v>40443</v>
      </c>
      <c r="L144" s="439">
        <v>39845</v>
      </c>
      <c r="M144" s="443">
        <v>39846</v>
      </c>
      <c r="N144" s="438">
        <v>1</v>
      </c>
      <c r="O144" s="438">
        <v>29</v>
      </c>
      <c r="P144" s="429">
        <v>9</v>
      </c>
    </row>
    <row r="145" spans="1:16" ht="15" hidden="1">
      <c r="A145" s="96" t="s">
        <v>5163</v>
      </c>
      <c r="B145" s="437" t="s">
        <v>4793</v>
      </c>
      <c r="C145" s="438">
        <v>694</v>
      </c>
      <c r="D145" s="437" t="s">
        <v>511</v>
      </c>
      <c r="E145" s="437" t="s">
        <v>5160</v>
      </c>
      <c r="F145" s="437" t="s">
        <v>29</v>
      </c>
      <c r="G145" s="437" t="s">
        <v>738</v>
      </c>
      <c r="H145" s="437" t="s">
        <v>5319</v>
      </c>
      <c r="I145" s="437" t="s">
        <v>33</v>
      </c>
      <c r="J145" s="438">
        <v>2010</v>
      </c>
      <c r="K145" s="439">
        <v>40452</v>
      </c>
      <c r="L145" s="439">
        <v>39934</v>
      </c>
      <c r="M145" s="443">
        <v>39925</v>
      </c>
      <c r="N145" s="438">
        <v>1</v>
      </c>
      <c r="O145" s="438">
        <v>30</v>
      </c>
      <c r="P145" s="429">
        <v>10</v>
      </c>
    </row>
    <row r="146" spans="1:16" ht="15" hidden="1">
      <c r="A146" s="96" t="s">
        <v>5163</v>
      </c>
      <c r="B146" s="437" t="s">
        <v>4793</v>
      </c>
      <c r="C146" s="438">
        <v>697</v>
      </c>
      <c r="D146" s="437" t="s">
        <v>511</v>
      </c>
      <c r="E146" s="437" t="s">
        <v>5160</v>
      </c>
      <c r="F146" s="437" t="s">
        <v>29</v>
      </c>
      <c r="G146" s="437" t="s">
        <v>694</v>
      </c>
      <c r="H146" s="437" t="s">
        <v>5320</v>
      </c>
      <c r="I146" s="437" t="s">
        <v>33</v>
      </c>
      <c r="J146" s="438">
        <v>2010</v>
      </c>
      <c r="K146" s="439">
        <v>40452</v>
      </c>
      <c r="L146" s="439">
        <v>39948</v>
      </c>
      <c r="M146" s="443">
        <v>39925</v>
      </c>
      <c r="N146" s="438">
        <v>1</v>
      </c>
      <c r="O146" s="438">
        <v>30</v>
      </c>
      <c r="P146" s="429">
        <v>10</v>
      </c>
    </row>
    <row r="147" spans="1:16" ht="15" hidden="1">
      <c r="A147" s="96" t="s">
        <v>5163</v>
      </c>
      <c r="B147" s="437" t="s">
        <v>4793</v>
      </c>
      <c r="C147" s="438">
        <v>698</v>
      </c>
      <c r="D147" s="437" t="s">
        <v>511</v>
      </c>
      <c r="E147" s="437" t="s">
        <v>5160</v>
      </c>
      <c r="F147" s="437" t="s">
        <v>29</v>
      </c>
      <c r="G147" s="437" t="s">
        <v>892</v>
      </c>
      <c r="H147" s="437" t="s">
        <v>5321</v>
      </c>
      <c r="I147" s="437" t="s">
        <v>43</v>
      </c>
      <c r="J147" s="438">
        <v>2010</v>
      </c>
      <c r="K147" s="439">
        <v>40315</v>
      </c>
      <c r="L147" s="439">
        <v>39934</v>
      </c>
      <c r="M147" s="443">
        <v>39925</v>
      </c>
      <c r="N147" s="438">
        <v>1</v>
      </c>
      <c r="O147" s="438">
        <v>11</v>
      </c>
      <c r="P147" s="429">
        <v>5</v>
      </c>
    </row>
    <row r="148" spans="1:16" ht="15" hidden="1">
      <c r="A148" s="96" t="s">
        <v>5163</v>
      </c>
      <c r="B148" s="437" t="s">
        <v>4793</v>
      </c>
      <c r="C148" s="438">
        <v>701</v>
      </c>
      <c r="D148" s="437" t="s">
        <v>1426</v>
      </c>
      <c r="E148" s="437" t="s">
        <v>5160</v>
      </c>
      <c r="F148" s="437" t="s">
        <v>111</v>
      </c>
      <c r="G148" s="437" t="s">
        <v>716</v>
      </c>
      <c r="H148" s="437" t="s">
        <v>5322</v>
      </c>
      <c r="I148" s="437" t="s">
        <v>43</v>
      </c>
      <c r="J148" s="438">
        <v>2010</v>
      </c>
      <c r="K148" s="439">
        <v>40365</v>
      </c>
      <c r="L148" s="439">
        <v>39895</v>
      </c>
      <c r="M148" s="443">
        <v>39885</v>
      </c>
      <c r="N148" s="438">
        <v>1</v>
      </c>
      <c r="O148" s="438">
        <v>18</v>
      </c>
      <c r="P148" s="429">
        <v>7</v>
      </c>
    </row>
    <row r="149" spans="1:16" ht="15" hidden="1">
      <c r="A149" s="96" t="s">
        <v>5163</v>
      </c>
      <c r="B149" s="437" t="s">
        <v>4793</v>
      </c>
      <c r="C149" s="438">
        <v>702</v>
      </c>
      <c r="D149" s="437" t="s">
        <v>1426</v>
      </c>
      <c r="E149" s="437" t="s">
        <v>5160</v>
      </c>
      <c r="F149" s="437" t="s">
        <v>111</v>
      </c>
      <c r="G149" s="437" t="s">
        <v>892</v>
      </c>
      <c r="H149" s="437" t="s">
        <v>5323</v>
      </c>
      <c r="I149" s="437" t="s">
        <v>43</v>
      </c>
      <c r="J149" s="438">
        <v>2010</v>
      </c>
      <c r="K149" s="439">
        <v>40365</v>
      </c>
      <c r="L149" s="439">
        <v>39937</v>
      </c>
      <c r="M149" s="443">
        <v>39931</v>
      </c>
      <c r="N149" s="438">
        <v>1</v>
      </c>
      <c r="O149" s="438">
        <v>18</v>
      </c>
      <c r="P149" s="429">
        <v>7</v>
      </c>
    </row>
    <row r="150" spans="1:16" ht="15" hidden="1">
      <c r="A150" s="96" t="s">
        <v>5163</v>
      </c>
      <c r="B150" s="437" t="s">
        <v>4793</v>
      </c>
      <c r="C150" s="438">
        <v>714</v>
      </c>
      <c r="D150" s="437" t="s">
        <v>941</v>
      </c>
      <c r="E150" s="437" t="s">
        <v>5160</v>
      </c>
      <c r="F150" s="437" t="s">
        <v>300</v>
      </c>
      <c r="G150" s="437" t="s">
        <v>1600</v>
      </c>
      <c r="H150" s="437" t="s">
        <v>5324</v>
      </c>
      <c r="I150" s="437" t="s">
        <v>43</v>
      </c>
      <c r="J150" s="438">
        <v>2010</v>
      </c>
      <c r="K150" s="439">
        <v>40483</v>
      </c>
      <c r="L150" s="439">
        <v>39873</v>
      </c>
      <c r="M150" s="443">
        <v>39856</v>
      </c>
      <c r="N150" s="438">
        <v>1</v>
      </c>
      <c r="O150" s="438">
        <v>35</v>
      </c>
      <c r="P150" s="429">
        <v>11</v>
      </c>
    </row>
    <row r="151" spans="1:16" ht="15" hidden="1">
      <c r="A151" s="96" t="s">
        <v>5163</v>
      </c>
      <c r="B151" s="437" t="s">
        <v>4793</v>
      </c>
      <c r="C151" s="438">
        <v>719</v>
      </c>
      <c r="D151" s="437" t="s">
        <v>532</v>
      </c>
      <c r="E151" s="437" t="s">
        <v>5160</v>
      </c>
      <c r="F151" s="437" t="s">
        <v>39</v>
      </c>
      <c r="G151" s="437" t="s">
        <v>705</v>
      </c>
      <c r="H151" s="437" t="s">
        <v>3782</v>
      </c>
      <c r="I151" s="437" t="s">
        <v>43</v>
      </c>
      <c r="J151" s="438">
        <v>2010</v>
      </c>
      <c r="K151" s="439">
        <v>40366</v>
      </c>
      <c r="L151" s="439">
        <v>39919</v>
      </c>
      <c r="M151" s="443">
        <v>39924</v>
      </c>
      <c r="N151" s="438">
        <v>1</v>
      </c>
      <c r="O151" s="438">
        <v>18</v>
      </c>
      <c r="P151" s="429">
        <v>7</v>
      </c>
    </row>
    <row r="152" spans="1:16" ht="15" hidden="1">
      <c r="A152" s="96" t="s">
        <v>5163</v>
      </c>
      <c r="B152" s="437" t="s">
        <v>4793</v>
      </c>
      <c r="C152" s="438">
        <v>724</v>
      </c>
      <c r="D152" s="437" t="s">
        <v>527</v>
      </c>
      <c r="E152" s="437" t="s">
        <v>5160</v>
      </c>
      <c r="F152" s="437" t="s">
        <v>127</v>
      </c>
      <c r="G152" s="437" t="s">
        <v>2405</v>
      </c>
      <c r="H152" s="437" t="s">
        <v>5325</v>
      </c>
      <c r="I152" s="437" t="s">
        <v>33</v>
      </c>
      <c r="J152" s="438">
        <v>2010</v>
      </c>
      <c r="K152" s="439">
        <v>40396</v>
      </c>
      <c r="L152" s="439">
        <v>39965</v>
      </c>
      <c r="M152" s="443">
        <v>39959</v>
      </c>
      <c r="N152" s="438">
        <v>1</v>
      </c>
      <c r="O152" s="438">
        <v>22</v>
      </c>
      <c r="P152" s="429">
        <v>8</v>
      </c>
    </row>
    <row r="153" spans="1:16" ht="15" hidden="1">
      <c r="A153" s="96" t="s">
        <v>5163</v>
      </c>
      <c r="B153" s="437" t="s">
        <v>4793</v>
      </c>
      <c r="C153" s="438">
        <v>726</v>
      </c>
      <c r="D153" s="437" t="s">
        <v>527</v>
      </c>
      <c r="E153" s="437" t="s">
        <v>5160</v>
      </c>
      <c r="F153" s="437" t="s">
        <v>127</v>
      </c>
      <c r="G153" s="437" t="s">
        <v>3274</v>
      </c>
      <c r="H153" s="437" t="s">
        <v>5326</v>
      </c>
      <c r="I153" s="437" t="s">
        <v>33</v>
      </c>
      <c r="J153" s="438">
        <v>2010</v>
      </c>
      <c r="K153" s="439">
        <v>40389</v>
      </c>
      <c r="L153" s="439">
        <v>39965</v>
      </c>
      <c r="M153" s="443">
        <v>39959</v>
      </c>
      <c r="N153" s="438">
        <v>1</v>
      </c>
      <c r="O153" s="438">
        <v>21</v>
      </c>
      <c r="P153" s="429">
        <v>7</v>
      </c>
    </row>
    <row r="154" spans="1:16" ht="15" hidden="1">
      <c r="A154" s="96" t="s">
        <v>5163</v>
      </c>
      <c r="B154" s="437" t="s">
        <v>4793</v>
      </c>
      <c r="C154" s="438">
        <v>728</v>
      </c>
      <c r="D154" s="437" t="s">
        <v>1426</v>
      </c>
      <c r="E154" s="437" t="s">
        <v>5160</v>
      </c>
      <c r="F154" s="437" t="s">
        <v>111</v>
      </c>
      <c r="G154" s="437" t="s">
        <v>1104</v>
      </c>
      <c r="H154" s="437" t="s">
        <v>5327</v>
      </c>
      <c r="I154" s="437" t="s">
        <v>43</v>
      </c>
      <c r="J154" s="438">
        <v>2010</v>
      </c>
      <c r="K154" s="439">
        <v>40437</v>
      </c>
      <c r="L154" s="439">
        <v>39909</v>
      </c>
      <c r="M154" s="443">
        <v>39911</v>
      </c>
      <c r="N154" s="438">
        <v>1</v>
      </c>
      <c r="O154" s="438">
        <v>28</v>
      </c>
      <c r="P154" s="429">
        <v>9</v>
      </c>
    </row>
    <row r="155" spans="1:16" ht="15" hidden="1">
      <c r="A155" s="96" t="s">
        <v>5163</v>
      </c>
      <c r="B155" s="437" t="s">
        <v>4793</v>
      </c>
      <c r="C155" s="438">
        <v>731</v>
      </c>
      <c r="D155" s="437" t="s">
        <v>588</v>
      </c>
      <c r="E155" s="437" t="s">
        <v>5160</v>
      </c>
      <c r="F155" s="437" t="s">
        <v>429</v>
      </c>
      <c r="G155" s="437" t="s">
        <v>2653</v>
      </c>
      <c r="H155" s="437" t="s">
        <v>5328</v>
      </c>
      <c r="I155" s="437" t="s">
        <v>43</v>
      </c>
      <c r="J155" s="438">
        <v>2010</v>
      </c>
      <c r="K155" s="439">
        <v>40394</v>
      </c>
      <c r="L155" s="439">
        <v>39904</v>
      </c>
      <c r="M155" s="443">
        <v>39885</v>
      </c>
      <c r="N155" s="438">
        <v>1</v>
      </c>
      <c r="O155" s="438">
        <v>22</v>
      </c>
      <c r="P155" s="429">
        <v>8</v>
      </c>
    </row>
    <row r="156" spans="1:16" ht="15" hidden="1">
      <c r="A156" s="96" t="s">
        <v>5163</v>
      </c>
      <c r="B156" s="437" t="s">
        <v>4793</v>
      </c>
      <c r="C156" s="438">
        <v>738</v>
      </c>
      <c r="D156" s="437" t="s">
        <v>584</v>
      </c>
      <c r="E156" s="437" t="s">
        <v>5160</v>
      </c>
      <c r="F156" s="437" t="s">
        <v>56</v>
      </c>
      <c r="G156" s="437" t="s">
        <v>1479</v>
      </c>
      <c r="H156" s="437" t="s">
        <v>5329</v>
      </c>
      <c r="I156" s="437" t="s">
        <v>43</v>
      </c>
      <c r="J156" s="438">
        <v>2010</v>
      </c>
      <c r="K156" s="439">
        <v>40449</v>
      </c>
      <c r="L156" s="439">
        <v>39965</v>
      </c>
      <c r="M156" s="443">
        <v>39958</v>
      </c>
      <c r="N156" s="438">
        <v>1</v>
      </c>
      <c r="O156" s="438">
        <v>30</v>
      </c>
      <c r="P156" s="429">
        <v>9</v>
      </c>
    </row>
    <row r="157" spans="1:16" ht="15" hidden="1">
      <c r="A157" s="96" t="s">
        <v>5163</v>
      </c>
      <c r="B157" s="437" t="s">
        <v>4793</v>
      </c>
      <c r="C157" s="438">
        <v>739</v>
      </c>
      <c r="D157" s="437" t="s">
        <v>391</v>
      </c>
      <c r="E157" s="437" t="s">
        <v>5160</v>
      </c>
      <c r="F157" s="437" t="s">
        <v>49</v>
      </c>
      <c r="G157" s="437" t="s">
        <v>5330</v>
      </c>
      <c r="H157" s="437" t="s">
        <v>5331</v>
      </c>
      <c r="I157" s="437" t="s">
        <v>43</v>
      </c>
      <c r="J157" s="438">
        <v>2010</v>
      </c>
      <c r="K157" s="439">
        <v>40275</v>
      </c>
      <c r="L157" s="439">
        <v>40037</v>
      </c>
      <c r="M157" s="443">
        <v>40036</v>
      </c>
      <c r="N157" s="438">
        <v>1</v>
      </c>
      <c r="O157" s="438">
        <v>5</v>
      </c>
      <c r="P157" s="429">
        <v>4</v>
      </c>
    </row>
    <row r="158" spans="1:16" ht="15" hidden="1">
      <c r="A158" s="96" t="s">
        <v>5163</v>
      </c>
      <c r="B158" s="437" t="s">
        <v>4793</v>
      </c>
      <c r="C158" s="438">
        <v>740</v>
      </c>
      <c r="D158" s="437" t="s">
        <v>683</v>
      </c>
      <c r="E158" s="437" t="s">
        <v>5160</v>
      </c>
      <c r="F158" s="437" t="s">
        <v>39</v>
      </c>
      <c r="G158" s="437" t="s">
        <v>705</v>
      </c>
      <c r="H158" s="437" t="s">
        <v>5332</v>
      </c>
      <c r="I158" s="437" t="s">
        <v>43</v>
      </c>
      <c r="J158" s="438">
        <v>2010</v>
      </c>
      <c r="K158" s="439">
        <v>40420</v>
      </c>
      <c r="L158" s="439">
        <v>39873</v>
      </c>
      <c r="M158" s="443">
        <v>39888</v>
      </c>
      <c r="N158" s="438">
        <v>1</v>
      </c>
      <c r="O158" s="438">
        <v>26</v>
      </c>
      <c r="P158" s="429">
        <v>8</v>
      </c>
    </row>
    <row r="159" spans="1:16" ht="15" hidden="1">
      <c r="A159" s="96" t="s">
        <v>5163</v>
      </c>
      <c r="B159" s="437" t="s">
        <v>4793</v>
      </c>
      <c r="C159" s="438">
        <v>757</v>
      </c>
      <c r="D159" s="437" t="s">
        <v>1942</v>
      </c>
      <c r="E159" s="437" t="s">
        <v>5160</v>
      </c>
      <c r="F159" s="437" t="s">
        <v>39</v>
      </c>
      <c r="G159" s="437" t="s">
        <v>3649</v>
      </c>
      <c r="H159" s="437" t="s">
        <v>5333</v>
      </c>
      <c r="I159" s="437" t="s">
        <v>43</v>
      </c>
      <c r="J159" s="438">
        <v>2010</v>
      </c>
      <c r="K159" s="439">
        <v>40410</v>
      </c>
      <c r="L159" s="439">
        <v>39965</v>
      </c>
      <c r="M159" s="443">
        <v>39961</v>
      </c>
      <c r="N159" s="438">
        <v>1</v>
      </c>
      <c r="O159" s="438">
        <v>24</v>
      </c>
      <c r="P159" s="429">
        <v>8</v>
      </c>
    </row>
    <row r="160" spans="1:16" ht="15" hidden="1">
      <c r="A160" s="96" t="s">
        <v>5163</v>
      </c>
      <c r="B160" s="437" t="s">
        <v>4793</v>
      </c>
      <c r="C160" s="438">
        <v>774</v>
      </c>
      <c r="D160" s="437" t="s">
        <v>3083</v>
      </c>
      <c r="E160" s="437" t="s">
        <v>5160</v>
      </c>
      <c r="F160" s="437" t="s">
        <v>39</v>
      </c>
      <c r="G160" s="437" t="s">
        <v>3644</v>
      </c>
      <c r="H160" s="437" t="s">
        <v>5334</v>
      </c>
      <c r="I160" s="437" t="s">
        <v>43</v>
      </c>
      <c r="J160" s="438">
        <v>2010</v>
      </c>
      <c r="K160" s="439">
        <v>40330</v>
      </c>
      <c r="L160" s="439">
        <v>40071</v>
      </c>
      <c r="M160" s="443">
        <v>40070</v>
      </c>
      <c r="N160" s="438">
        <v>1</v>
      </c>
      <c r="O160" s="438">
        <v>13</v>
      </c>
      <c r="P160" s="429">
        <v>6</v>
      </c>
    </row>
    <row r="161" spans="1:16" ht="15" hidden="1">
      <c r="A161" s="96" t="s">
        <v>5163</v>
      </c>
      <c r="B161" s="437" t="s">
        <v>4793</v>
      </c>
      <c r="C161" s="438">
        <v>780</v>
      </c>
      <c r="D161" s="437" t="s">
        <v>68</v>
      </c>
      <c r="E161" s="437" t="s">
        <v>5160</v>
      </c>
      <c r="F161" s="437" t="s">
        <v>39</v>
      </c>
      <c r="G161" s="437" t="s">
        <v>1109</v>
      </c>
      <c r="H161" s="437" t="s">
        <v>5335</v>
      </c>
      <c r="I161" s="437" t="s">
        <v>43</v>
      </c>
      <c r="J161" s="438">
        <v>2010</v>
      </c>
      <c r="K161" s="439">
        <v>40452</v>
      </c>
      <c r="L161" s="439">
        <v>40072</v>
      </c>
      <c r="M161" s="443">
        <v>40078</v>
      </c>
      <c r="N161" s="438">
        <v>1</v>
      </c>
      <c r="O161" s="438">
        <v>30</v>
      </c>
      <c r="P161" s="429">
        <v>10</v>
      </c>
    </row>
    <row r="162" spans="1:16" ht="15" hidden="1">
      <c r="A162" s="96" t="s">
        <v>5163</v>
      </c>
      <c r="B162" s="437" t="s">
        <v>4793</v>
      </c>
      <c r="C162" s="438">
        <v>783</v>
      </c>
      <c r="D162" s="437" t="s">
        <v>511</v>
      </c>
      <c r="E162" s="437" t="s">
        <v>5160</v>
      </c>
      <c r="F162" s="437" t="s">
        <v>29</v>
      </c>
      <c r="G162" s="437" t="s">
        <v>1104</v>
      </c>
      <c r="H162" s="437" t="s">
        <v>5336</v>
      </c>
      <c r="I162" s="437" t="s">
        <v>33</v>
      </c>
      <c r="J162" s="438">
        <v>2010</v>
      </c>
      <c r="K162" s="439">
        <v>40490</v>
      </c>
      <c r="L162" s="439">
        <v>40042</v>
      </c>
      <c r="M162" s="443">
        <v>40036</v>
      </c>
      <c r="N162" s="438">
        <v>1</v>
      </c>
      <c r="O162" s="438">
        <v>36</v>
      </c>
      <c r="P162" s="429">
        <v>11</v>
      </c>
    </row>
    <row r="163" spans="1:16" ht="15" hidden="1">
      <c r="A163" s="96" t="s">
        <v>5163</v>
      </c>
      <c r="B163" s="437" t="s">
        <v>4793</v>
      </c>
      <c r="C163" s="438">
        <v>812</v>
      </c>
      <c r="D163" s="437" t="s">
        <v>1426</v>
      </c>
      <c r="E163" s="437" t="s">
        <v>5160</v>
      </c>
      <c r="F163" s="437" t="s">
        <v>111</v>
      </c>
      <c r="G163" s="437" t="s">
        <v>830</v>
      </c>
      <c r="H163" s="437" t="s">
        <v>5337</v>
      </c>
      <c r="I163" s="437" t="s">
        <v>43</v>
      </c>
      <c r="J163" s="438">
        <v>2010</v>
      </c>
      <c r="K163" s="439">
        <v>40439</v>
      </c>
      <c r="L163" s="439">
        <v>40074</v>
      </c>
      <c r="M163" s="443">
        <v>40052</v>
      </c>
      <c r="N163" s="438">
        <v>1</v>
      </c>
      <c r="O163" s="438">
        <v>28</v>
      </c>
      <c r="P163" s="429">
        <v>9</v>
      </c>
    </row>
    <row r="164" spans="1:16" ht="15" hidden="1">
      <c r="A164" s="96" t="s">
        <v>5163</v>
      </c>
      <c r="B164" s="437" t="s">
        <v>4793</v>
      </c>
      <c r="C164" s="438">
        <v>822</v>
      </c>
      <c r="D164" s="437" t="s">
        <v>511</v>
      </c>
      <c r="E164" s="437" t="s">
        <v>5160</v>
      </c>
      <c r="F164" s="437" t="s">
        <v>29</v>
      </c>
      <c r="G164" s="437" t="s">
        <v>716</v>
      </c>
      <c r="H164" s="437" t="s">
        <v>5338</v>
      </c>
      <c r="I164" s="437" t="s">
        <v>33</v>
      </c>
      <c r="J164" s="438">
        <v>2010</v>
      </c>
      <c r="K164" s="439">
        <v>40318</v>
      </c>
      <c r="L164" s="439">
        <v>40026</v>
      </c>
      <c r="M164" s="443">
        <v>40030</v>
      </c>
      <c r="N164" s="438">
        <v>1</v>
      </c>
      <c r="O164" s="438">
        <v>11</v>
      </c>
      <c r="P164" s="429">
        <v>5</v>
      </c>
    </row>
    <row r="165" spans="1:16" ht="15" hidden="1">
      <c r="A165" s="96" t="s">
        <v>5163</v>
      </c>
      <c r="B165" s="437" t="s">
        <v>4793</v>
      </c>
      <c r="C165" s="438">
        <v>823</v>
      </c>
      <c r="D165" s="437" t="s">
        <v>511</v>
      </c>
      <c r="E165" s="437" t="s">
        <v>5160</v>
      </c>
      <c r="F165" s="437" t="s">
        <v>29</v>
      </c>
      <c r="G165" s="437" t="s">
        <v>1074</v>
      </c>
      <c r="H165" s="437" t="s">
        <v>5339</v>
      </c>
      <c r="I165" s="437" t="s">
        <v>43</v>
      </c>
      <c r="J165" s="438">
        <v>2010</v>
      </c>
      <c r="K165" s="439">
        <v>40346</v>
      </c>
      <c r="L165" s="439">
        <v>40057</v>
      </c>
      <c r="M165" s="443">
        <v>40057</v>
      </c>
      <c r="N165" s="438">
        <v>1</v>
      </c>
      <c r="O165" s="438">
        <v>15</v>
      </c>
      <c r="P165" s="429">
        <v>6</v>
      </c>
    </row>
    <row r="166" spans="1:16" ht="15" hidden="1">
      <c r="A166" s="96" t="s">
        <v>5163</v>
      </c>
      <c r="B166" s="437" t="s">
        <v>4793</v>
      </c>
      <c r="C166" s="438">
        <v>845</v>
      </c>
      <c r="D166" s="437" t="s">
        <v>68</v>
      </c>
      <c r="E166" s="437" t="s">
        <v>5160</v>
      </c>
      <c r="F166" s="437" t="s">
        <v>39</v>
      </c>
      <c r="G166" s="437" t="s">
        <v>5340</v>
      </c>
      <c r="H166" s="437" t="s">
        <v>5341</v>
      </c>
      <c r="I166" s="437" t="s">
        <v>43</v>
      </c>
      <c r="J166" s="438">
        <v>2010</v>
      </c>
      <c r="K166" s="439">
        <v>40311</v>
      </c>
      <c r="L166" s="444">
        <v>40133</v>
      </c>
      <c r="M166" s="440">
        <v>40100</v>
      </c>
      <c r="N166" s="438">
        <v>1</v>
      </c>
      <c r="O166" s="438">
        <v>10</v>
      </c>
      <c r="P166" s="429">
        <v>5</v>
      </c>
    </row>
    <row r="167" spans="1:16" ht="15" hidden="1">
      <c r="A167" s="96" t="s">
        <v>5163</v>
      </c>
      <c r="B167" s="437" t="s">
        <v>4793</v>
      </c>
      <c r="C167" s="438">
        <v>847</v>
      </c>
      <c r="D167" s="437" t="s">
        <v>527</v>
      </c>
      <c r="E167" s="437" t="s">
        <v>5160</v>
      </c>
      <c r="F167" s="437" t="s">
        <v>127</v>
      </c>
      <c r="G167" s="437" t="s">
        <v>2258</v>
      </c>
      <c r="H167" s="437" t="s">
        <v>5342</v>
      </c>
      <c r="I167" s="437" t="s">
        <v>43</v>
      </c>
      <c r="J167" s="438">
        <v>2010</v>
      </c>
      <c r="K167" s="439">
        <v>40443</v>
      </c>
      <c r="L167" s="439">
        <v>40093</v>
      </c>
      <c r="M167" s="443">
        <v>40057</v>
      </c>
      <c r="N167" s="438">
        <v>1</v>
      </c>
      <c r="O167" s="438">
        <v>29</v>
      </c>
      <c r="P167" s="429">
        <v>9</v>
      </c>
    </row>
    <row r="168" spans="1:16" ht="15" hidden="1">
      <c r="A168" s="96" t="s">
        <v>5163</v>
      </c>
      <c r="B168" s="437" t="s">
        <v>4793</v>
      </c>
      <c r="C168" s="438">
        <v>903</v>
      </c>
      <c r="D168" s="437" t="s">
        <v>1079</v>
      </c>
      <c r="E168" s="437" t="s">
        <v>5160</v>
      </c>
      <c r="F168" s="437" t="s">
        <v>39</v>
      </c>
      <c r="G168" s="437" t="s">
        <v>705</v>
      </c>
      <c r="H168" s="437" t="s">
        <v>5343</v>
      </c>
      <c r="I168" s="437" t="s">
        <v>43</v>
      </c>
      <c r="J168" s="438">
        <v>2010</v>
      </c>
      <c r="K168" s="439">
        <v>40407</v>
      </c>
      <c r="L168" s="439">
        <v>40148</v>
      </c>
      <c r="M168" s="440">
        <v>40141</v>
      </c>
      <c r="N168" s="438">
        <v>1</v>
      </c>
      <c r="O168" s="438">
        <v>24</v>
      </c>
      <c r="P168" s="429">
        <v>8</v>
      </c>
    </row>
    <row r="169" spans="1:16" ht="15" hidden="1">
      <c r="A169" s="96" t="s">
        <v>5163</v>
      </c>
      <c r="B169" s="437" t="s">
        <v>4793</v>
      </c>
      <c r="C169" s="438">
        <v>904</v>
      </c>
      <c r="D169" s="437" t="s">
        <v>68</v>
      </c>
      <c r="E169" s="437" t="s">
        <v>5160</v>
      </c>
      <c r="F169" s="437" t="s">
        <v>39</v>
      </c>
      <c r="G169" s="437" t="s">
        <v>4332</v>
      </c>
      <c r="H169" s="437" t="s">
        <v>5344</v>
      </c>
      <c r="I169" s="437" t="s">
        <v>33</v>
      </c>
      <c r="J169" s="438">
        <v>2010</v>
      </c>
      <c r="K169" s="444">
        <v>40466</v>
      </c>
      <c r="L169" s="444">
        <v>40101</v>
      </c>
      <c r="M169" s="440">
        <v>40113</v>
      </c>
      <c r="N169" s="438">
        <v>1</v>
      </c>
      <c r="O169" s="438">
        <v>32</v>
      </c>
      <c r="P169" s="429">
        <v>10</v>
      </c>
    </row>
    <row r="170" spans="1:16" ht="15" hidden="1">
      <c r="A170" s="96" t="s">
        <v>5163</v>
      </c>
      <c r="B170" s="437" t="s">
        <v>4793</v>
      </c>
      <c r="C170" s="438">
        <v>913</v>
      </c>
      <c r="D170" s="437" t="s">
        <v>408</v>
      </c>
      <c r="E170" s="437" t="s">
        <v>5160</v>
      </c>
      <c r="F170" s="437" t="s">
        <v>39</v>
      </c>
      <c r="G170" s="437" t="s">
        <v>5345</v>
      </c>
      <c r="H170" s="437" t="s">
        <v>5346</v>
      </c>
      <c r="I170" s="437" t="s">
        <v>33</v>
      </c>
      <c r="J170" s="438">
        <v>2010</v>
      </c>
      <c r="K170" s="439">
        <v>40392</v>
      </c>
      <c r="L170" s="439">
        <v>40179</v>
      </c>
      <c r="M170" s="440">
        <v>40168</v>
      </c>
      <c r="N170" s="438">
        <v>1</v>
      </c>
      <c r="O170" s="438">
        <v>22</v>
      </c>
      <c r="P170" s="429">
        <v>8</v>
      </c>
    </row>
    <row r="171" spans="1:16" ht="15" hidden="1">
      <c r="A171" s="96" t="s">
        <v>5163</v>
      </c>
      <c r="B171" s="437" t="s">
        <v>4793</v>
      </c>
      <c r="C171" s="438">
        <v>921</v>
      </c>
      <c r="D171" s="437" t="s">
        <v>527</v>
      </c>
      <c r="E171" s="437" t="s">
        <v>5160</v>
      </c>
      <c r="F171" s="437" t="s">
        <v>127</v>
      </c>
      <c r="G171" s="437" t="s">
        <v>4470</v>
      </c>
      <c r="H171" s="437" t="s">
        <v>5347</v>
      </c>
      <c r="I171" s="437" t="s">
        <v>33</v>
      </c>
      <c r="J171" s="438">
        <v>2010</v>
      </c>
      <c r="K171" s="439">
        <v>40393</v>
      </c>
      <c r="L171" s="439">
        <v>40185</v>
      </c>
      <c r="M171" s="443">
        <v>40184</v>
      </c>
      <c r="N171" s="438">
        <v>1</v>
      </c>
      <c r="O171" s="438">
        <v>22</v>
      </c>
      <c r="P171" s="429">
        <v>8</v>
      </c>
    </row>
    <row r="172" spans="1:16" ht="15" hidden="1">
      <c r="A172" s="96" t="s">
        <v>5163</v>
      </c>
      <c r="B172" s="437" t="s">
        <v>4793</v>
      </c>
      <c r="C172" s="438">
        <v>927</v>
      </c>
      <c r="D172" s="437" t="s">
        <v>683</v>
      </c>
      <c r="E172" s="437" t="s">
        <v>5160</v>
      </c>
      <c r="F172" s="437" t="s">
        <v>39</v>
      </c>
      <c r="G172" s="437" t="s">
        <v>5348</v>
      </c>
      <c r="H172" s="437" t="s">
        <v>5349</v>
      </c>
      <c r="I172" s="437" t="s">
        <v>43</v>
      </c>
      <c r="J172" s="438">
        <v>2010</v>
      </c>
      <c r="K172" s="444">
        <v>40466</v>
      </c>
      <c r="L172" s="439">
        <v>40207</v>
      </c>
      <c r="M172" s="443">
        <v>40207</v>
      </c>
      <c r="N172" s="438">
        <v>1</v>
      </c>
      <c r="O172" s="438">
        <v>32</v>
      </c>
      <c r="P172" s="429">
        <v>10</v>
      </c>
    </row>
    <row r="173" spans="1:16" ht="15" hidden="1">
      <c r="A173" s="96" t="s">
        <v>5163</v>
      </c>
      <c r="B173" s="437" t="s">
        <v>4793</v>
      </c>
      <c r="C173" s="438">
        <v>945</v>
      </c>
      <c r="D173" s="437" t="s">
        <v>511</v>
      </c>
      <c r="E173" s="437" t="s">
        <v>5160</v>
      </c>
      <c r="F173" s="437" t="s">
        <v>29</v>
      </c>
      <c r="G173" s="437" t="s">
        <v>914</v>
      </c>
      <c r="H173" s="437" t="s">
        <v>5350</v>
      </c>
      <c r="I173" s="437" t="s">
        <v>43</v>
      </c>
      <c r="J173" s="438">
        <v>2010</v>
      </c>
      <c r="K173" s="439">
        <v>40380</v>
      </c>
      <c r="L173" s="439">
        <v>40179</v>
      </c>
      <c r="M173" s="440">
        <v>40147</v>
      </c>
      <c r="N173" s="438">
        <v>1</v>
      </c>
      <c r="O173" s="438">
        <v>20</v>
      </c>
      <c r="P173" s="429">
        <v>7</v>
      </c>
    </row>
    <row r="174" spans="1:16" ht="15" hidden="1">
      <c r="A174" s="96" t="s">
        <v>5163</v>
      </c>
      <c r="B174" s="437" t="s">
        <v>4793</v>
      </c>
      <c r="C174" s="438">
        <v>948</v>
      </c>
      <c r="D174" s="437" t="s">
        <v>584</v>
      </c>
      <c r="E174" s="437" t="s">
        <v>5160</v>
      </c>
      <c r="F174" s="437" t="s">
        <v>56</v>
      </c>
      <c r="G174" s="437" t="s">
        <v>1069</v>
      </c>
      <c r="H174" s="437" t="s">
        <v>5351</v>
      </c>
      <c r="I174" s="437" t="s">
        <v>43</v>
      </c>
      <c r="J174" s="438">
        <v>2010</v>
      </c>
      <c r="K174" s="439">
        <v>40310</v>
      </c>
      <c r="L174" s="439">
        <v>40197</v>
      </c>
      <c r="M174" s="443">
        <v>40196</v>
      </c>
      <c r="N174" s="438">
        <v>1</v>
      </c>
      <c r="O174" s="438">
        <v>10</v>
      </c>
      <c r="P174" s="429">
        <v>5</v>
      </c>
    </row>
    <row r="175" spans="1:16" ht="15" hidden="1">
      <c r="A175" s="96" t="s">
        <v>5163</v>
      </c>
      <c r="B175" s="437" t="s">
        <v>4793</v>
      </c>
      <c r="C175" s="438">
        <v>963</v>
      </c>
      <c r="D175" s="437" t="s">
        <v>408</v>
      </c>
      <c r="E175" s="437" t="s">
        <v>5160</v>
      </c>
      <c r="F175" s="437" t="s">
        <v>39</v>
      </c>
      <c r="G175" s="437" t="s">
        <v>671</v>
      </c>
      <c r="H175" s="437" t="s">
        <v>5352</v>
      </c>
      <c r="I175" s="437" t="s">
        <v>43</v>
      </c>
      <c r="J175" s="438">
        <v>2010</v>
      </c>
      <c r="K175" s="439">
        <v>40387</v>
      </c>
      <c r="L175" s="439">
        <v>40205</v>
      </c>
      <c r="M175" s="443">
        <v>40205</v>
      </c>
      <c r="N175" s="438">
        <v>1</v>
      </c>
      <c r="O175" s="438">
        <v>21</v>
      </c>
      <c r="P175" s="429">
        <v>7</v>
      </c>
    </row>
    <row r="176" spans="1:16" ht="15" hidden="1">
      <c r="A176" s="96" t="s">
        <v>5163</v>
      </c>
      <c r="B176" s="437" t="s">
        <v>4793</v>
      </c>
      <c r="C176" s="438">
        <v>987</v>
      </c>
      <c r="D176" s="437" t="s">
        <v>548</v>
      </c>
      <c r="E176" s="437" t="s">
        <v>5160</v>
      </c>
      <c r="F176" s="437" t="s">
        <v>105</v>
      </c>
      <c r="G176" s="437" t="s">
        <v>2118</v>
      </c>
      <c r="H176" s="437" t="s">
        <v>5353</v>
      </c>
      <c r="I176" s="437" t="s">
        <v>33</v>
      </c>
      <c r="J176" s="438">
        <v>2010</v>
      </c>
      <c r="K176" s="439">
        <v>40392</v>
      </c>
      <c r="L176" s="439">
        <v>40276</v>
      </c>
      <c r="M176" s="443">
        <v>40276</v>
      </c>
      <c r="N176" s="438">
        <v>1</v>
      </c>
      <c r="O176" s="438">
        <v>22</v>
      </c>
      <c r="P176" s="429">
        <v>8</v>
      </c>
    </row>
    <row r="177" spans="1:16" ht="15" hidden="1">
      <c r="A177" s="96" t="s">
        <v>5163</v>
      </c>
      <c r="B177" s="437" t="s">
        <v>4793</v>
      </c>
      <c r="C177" s="438">
        <v>189</v>
      </c>
      <c r="D177" s="437" t="s">
        <v>408</v>
      </c>
      <c r="E177" s="437" t="s">
        <v>5161</v>
      </c>
      <c r="F177" s="437" t="s">
        <v>39</v>
      </c>
      <c r="G177" s="437" t="s">
        <v>3157</v>
      </c>
      <c r="H177" s="437" t="s">
        <v>5354</v>
      </c>
      <c r="I177" s="437" t="s">
        <v>43</v>
      </c>
      <c r="J177" s="438">
        <v>2010</v>
      </c>
      <c r="K177" s="439">
        <v>40483</v>
      </c>
      <c r="L177" s="439">
        <v>39083</v>
      </c>
      <c r="M177" s="440">
        <v>39051</v>
      </c>
      <c r="N177" s="438">
        <v>1</v>
      </c>
      <c r="O177" s="438">
        <v>35</v>
      </c>
      <c r="P177" s="429">
        <v>11</v>
      </c>
    </row>
    <row r="178" spans="1:16" ht="15" hidden="1">
      <c r="A178" s="96" t="s">
        <v>5163</v>
      </c>
      <c r="B178" s="437" t="s">
        <v>4793</v>
      </c>
      <c r="C178" s="438">
        <v>313</v>
      </c>
      <c r="D178" s="437" t="s">
        <v>122</v>
      </c>
      <c r="E178" s="437" t="s">
        <v>5161</v>
      </c>
      <c r="F178" s="437" t="s">
        <v>39</v>
      </c>
      <c r="G178" s="437" t="s">
        <v>5355</v>
      </c>
      <c r="H178" s="437" t="s">
        <v>5356</v>
      </c>
      <c r="I178" s="437" t="s">
        <v>43</v>
      </c>
      <c r="J178" s="438">
        <v>2010</v>
      </c>
      <c r="K178" s="439">
        <v>40330</v>
      </c>
      <c r="L178" s="439">
        <v>39216</v>
      </c>
      <c r="M178" s="443">
        <v>39216</v>
      </c>
      <c r="N178" s="438">
        <v>1</v>
      </c>
      <c r="O178" s="438">
        <v>13</v>
      </c>
      <c r="P178" s="429">
        <v>6</v>
      </c>
    </row>
    <row r="179" spans="1:16" ht="15" hidden="1">
      <c r="A179" s="96" t="s">
        <v>5163</v>
      </c>
      <c r="B179" s="437" t="s">
        <v>4793</v>
      </c>
      <c r="C179" s="438">
        <v>345</v>
      </c>
      <c r="D179" s="437" t="s">
        <v>479</v>
      </c>
      <c r="E179" s="437" t="s">
        <v>5161</v>
      </c>
      <c r="F179" s="437" t="s">
        <v>39</v>
      </c>
      <c r="G179" s="437" t="s">
        <v>671</v>
      </c>
      <c r="H179" s="437" t="s">
        <v>5357</v>
      </c>
      <c r="I179" s="437" t="s">
        <v>43</v>
      </c>
      <c r="J179" s="438">
        <v>2010</v>
      </c>
      <c r="K179" s="439">
        <v>40422</v>
      </c>
      <c r="L179" s="439">
        <v>39995</v>
      </c>
      <c r="M179" s="443">
        <v>39966</v>
      </c>
      <c r="N179" s="438">
        <v>1</v>
      </c>
      <c r="O179" s="438">
        <v>26</v>
      </c>
      <c r="P179" s="429">
        <v>9</v>
      </c>
    </row>
    <row r="180" spans="1:16" ht="15" hidden="1">
      <c r="A180" s="96" t="s">
        <v>5163</v>
      </c>
      <c r="B180" s="437" t="s">
        <v>4793</v>
      </c>
      <c r="C180" s="438">
        <v>352</v>
      </c>
      <c r="D180" s="437" t="s">
        <v>1039</v>
      </c>
      <c r="E180" s="437" t="s">
        <v>5161</v>
      </c>
      <c r="F180" s="437" t="s">
        <v>39</v>
      </c>
      <c r="G180" s="437" t="s">
        <v>3774</v>
      </c>
      <c r="H180" s="437" t="s">
        <v>5358</v>
      </c>
      <c r="I180" s="437" t="s">
        <v>43</v>
      </c>
      <c r="J180" s="438">
        <v>2010</v>
      </c>
      <c r="K180" s="439">
        <v>40295</v>
      </c>
      <c r="L180" s="439">
        <v>39417</v>
      </c>
      <c r="M180" s="443">
        <v>39394</v>
      </c>
      <c r="N180" s="438">
        <v>1</v>
      </c>
      <c r="O180" s="438">
        <v>8</v>
      </c>
      <c r="P180" s="429">
        <v>4</v>
      </c>
    </row>
    <row r="181" spans="1:16" ht="15" hidden="1">
      <c r="A181" s="96" t="s">
        <v>5163</v>
      </c>
      <c r="B181" s="437" t="s">
        <v>4793</v>
      </c>
      <c r="C181" s="438">
        <v>389</v>
      </c>
      <c r="D181" s="437" t="s">
        <v>198</v>
      </c>
      <c r="E181" s="437" t="s">
        <v>5161</v>
      </c>
      <c r="F181" s="437" t="s">
        <v>39</v>
      </c>
      <c r="G181" s="437" t="s">
        <v>1182</v>
      </c>
      <c r="H181" s="437" t="s">
        <v>5359</v>
      </c>
      <c r="I181" s="437" t="s">
        <v>43</v>
      </c>
      <c r="J181" s="438">
        <v>2010</v>
      </c>
      <c r="K181" s="444">
        <v>40482</v>
      </c>
      <c r="L181" s="439">
        <v>39517</v>
      </c>
      <c r="M181" s="443">
        <v>39482</v>
      </c>
      <c r="N181" s="438">
        <v>1</v>
      </c>
      <c r="O181" s="438">
        <v>35</v>
      </c>
      <c r="P181" s="429">
        <v>10</v>
      </c>
    </row>
    <row r="182" spans="1:16" ht="15" hidden="1">
      <c r="A182" s="96" t="s">
        <v>5163</v>
      </c>
      <c r="B182" s="437" t="s">
        <v>4793</v>
      </c>
      <c r="C182" s="438">
        <v>411</v>
      </c>
      <c r="D182" s="437" t="s">
        <v>430</v>
      </c>
      <c r="E182" s="437" t="s">
        <v>5161</v>
      </c>
      <c r="F182" s="437" t="s">
        <v>429</v>
      </c>
      <c r="G182" s="437" t="s">
        <v>2793</v>
      </c>
      <c r="H182" s="437" t="s">
        <v>3138</v>
      </c>
      <c r="I182" s="437" t="s">
        <v>43</v>
      </c>
      <c r="J182" s="438">
        <v>2010</v>
      </c>
      <c r="K182" s="439">
        <v>40373</v>
      </c>
      <c r="L182" s="439">
        <v>39539</v>
      </c>
      <c r="M182" s="443">
        <v>39525</v>
      </c>
      <c r="N182" s="438">
        <v>1</v>
      </c>
      <c r="O182" s="438">
        <v>19</v>
      </c>
      <c r="P182" s="429">
        <v>7</v>
      </c>
    </row>
    <row r="183" spans="1:16" ht="15" hidden="1">
      <c r="A183" s="96" t="s">
        <v>5163</v>
      </c>
      <c r="B183" s="437" t="s">
        <v>4793</v>
      </c>
      <c r="C183" s="438">
        <v>429</v>
      </c>
      <c r="D183" s="437" t="s">
        <v>30</v>
      </c>
      <c r="E183" s="437" t="s">
        <v>5161</v>
      </c>
      <c r="F183" s="437" t="s">
        <v>29</v>
      </c>
      <c r="G183" s="437" t="s">
        <v>1348</v>
      </c>
      <c r="H183" s="437" t="s">
        <v>5360</v>
      </c>
      <c r="I183" s="437" t="s">
        <v>33</v>
      </c>
      <c r="J183" s="438">
        <v>2010</v>
      </c>
      <c r="K183" s="439">
        <v>40378</v>
      </c>
      <c r="L183" s="439">
        <v>39554</v>
      </c>
      <c r="M183" s="443">
        <v>39520</v>
      </c>
      <c r="N183" s="438">
        <v>1</v>
      </c>
      <c r="O183" s="438">
        <v>20</v>
      </c>
      <c r="P183" s="429">
        <v>7</v>
      </c>
    </row>
    <row r="184" spans="1:16" ht="15" hidden="1">
      <c r="A184" s="96" t="s">
        <v>5163</v>
      </c>
      <c r="B184" s="437" t="s">
        <v>4793</v>
      </c>
      <c r="C184" s="438">
        <v>442</v>
      </c>
      <c r="D184" s="437" t="s">
        <v>489</v>
      </c>
      <c r="E184" s="437" t="s">
        <v>5161</v>
      </c>
      <c r="F184" s="437" t="s">
        <v>39</v>
      </c>
      <c r="G184" s="437" t="s">
        <v>3073</v>
      </c>
      <c r="H184" s="437" t="s">
        <v>5361</v>
      </c>
      <c r="I184" s="437" t="s">
        <v>43</v>
      </c>
      <c r="J184" s="438">
        <v>2010</v>
      </c>
      <c r="K184" s="439">
        <v>40330</v>
      </c>
      <c r="L184" s="439">
        <v>39630</v>
      </c>
      <c r="M184" s="443">
        <v>39631</v>
      </c>
      <c r="N184" s="438">
        <v>1</v>
      </c>
      <c r="O184" s="438">
        <v>13</v>
      </c>
      <c r="P184" s="429">
        <v>6</v>
      </c>
    </row>
    <row r="185" spans="1:16" ht="15" hidden="1">
      <c r="A185" s="96" t="s">
        <v>5163</v>
      </c>
      <c r="B185" s="437" t="s">
        <v>4793</v>
      </c>
      <c r="C185" s="438">
        <v>451</v>
      </c>
      <c r="D185" s="437" t="s">
        <v>537</v>
      </c>
      <c r="E185" s="437" t="s">
        <v>5161</v>
      </c>
      <c r="F185" s="437" t="s">
        <v>39</v>
      </c>
      <c r="G185" s="437" t="s">
        <v>2469</v>
      </c>
      <c r="H185" s="437" t="s">
        <v>5362</v>
      </c>
      <c r="I185" s="437" t="s">
        <v>43</v>
      </c>
      <c r="J185" s="438">
        <v>2010</v>
      </c>
      <c r="K185" s="439">
        <v>40280</v>
      </c>
      <c r="L185" s="439">
        <v>39539</v>
      </c>
      <c r="M185" s="443">
        <v>39507</v>
      </c>
      <c r="N185" s="438">
        <v>1</v>
      </c>
      <c r="O185" s="438">
        <v>6</v>
      </c>
      <c r="P185" s="429">
        <v>4</v>
      </c>
    </row>
    <row r="186" spans="1:16" ht="15" hidden="1">
      <c r="A186" s="96" t="s">
        <v>5163</v>
      </c>
      <c r="B186" s="437" t="s">
        <v>4793</v>
      </c>
      <c r="C186" s="438">
        <v>462</v>
      </c>
      <c r="D186" s="437" t="s">
        <v>232</v>
      </c>
      <c r="E186" s="437" t="s">
        <v>5161</v>
      </c>
      <c r="F186" s="437" t="s">
        <v>231</v>
      </c>
      <c r="G186" s="437" t="s">
        <v>1161</v>
      </c>
      <c r="H186" s="437" t="s">
        <v>5363</v>
      </c>
      <c r="I186" s="437" t="s">
        <v>43</v>
      </c>
      <c r="J186" s="438">
        <v>2010</v>
      </c>
      <c r="K186" s="439">
        <v>40287</v>
      </c>
      <c r="L186" s="444">
        <v>39769</v>
      </c>
      <c r="M186" s="443">
        <v>39758</v>
      </c>
      <c r="N186" s="438">
        <v>1</v>
      </c>
      <c r="O186" s="438">
        <v>7</v>
      </c>
      <c r="P186" s="429">
        <v>4</v>
      </c>
    </row>
    <row r="187" spans="1:16" ht="15" hidden="1">
      <c r="A187" s="96" t="s">
        <v>5163</v>
      </c>
      <c r="B187" s="437" t="s">
        <v>4793</v>
      </c>
      <c r="C187" s="438">
        <v>530</v>
      </c>
      <c r="D187" s="437" t="s">
        <v>548</v>
      </c>
      <c r="E187" s="437" t="s">
        <v>5161</v>
      </c>
      <c r="F187" s="437" t="s">
        <v>105</v>
      </c>
      <c r="G187" s="437" t="s">
        <v>699</v>
      </c>
      <c r="H187" s="437" t="s">
        <v>5364</v>
      </c>
      <c r="I187" s="437" t="s">
        <v>43</v>
      </c>
      <c r="J187" s="438">
        <v>2010</v>
      </c>
      <c r="K187" s="439">
        <v>40399</v>
      </c>
      <c r="L187" s="439">
        <v>39630</v>
      </c>
      <c r="M187" s="443">
        <v>39622</v>
      </c>
      <c r="N187" s="438">
        <v>1</v>
      </c>
      <c r="O187" s="438">
        <v>23</v>
      </c>
      <c r="P187" s="429">
        <v>8</v>
      </c>
    </row>
    <row r="188" spans="1:16" ht="15" hidden="1">
      <c r="A188" s="96" t="s">
        <v>5163</v>
      </c>
      <c r="B188" s="437" t="s">
        <v>4793</v>
      </c>
      <c r="C188" s="438">
        <v>588</v>
      </c>
      <c r="D188" s="437" t="s">
        <v>277</v>
      </c>
      <c r="E188" s="437" t="s">
        <v>5161</v>
      </c>
      <c r="F188" s="437" t="s">
        <v>39</v>
      </c>
      <c r="G188" s="437" t="s">
        <v>5365</v>
      </c>
      <c r="H188" s="437" t="s">
        <v>5366</v>
      </c>
      <c r="I188" s="437" t="s">
        <v>43</v>
      </c>
      <c r="J188" s="438">
        <v>2010</v>
      </c>
      <c r="K188" s="439">
        <v>40360</v>
      </c>
      <c r="L188" s="439">
        <v>40026</v>
      </c>
      <c r="M188" s="443">
        <v>40028</v>
      </c>
      <c r="N188" s="438">
        <v>1</v>
      </c>
      <c r="O188" s="438">
        <v>17</v>
      </c>
      <c r="P188" s="429">
        <v>7</v>
      </c>
    </row>
    <row r="189" spans="1:16" ht="15" hidden="1">
      <c r="A189" s="96" t="s">
        <v>5163</v>
      </c>
      <c r="B189" s="437" t="s">
        <v>4793</v>
      </c>
      <c r="C189" s="438">
        <v>627</v>
      </c>
      <c r="D189" s="437" t="s">
        <v>256</v>
      </c>
      <c r="E189" s="437" t="s">
        <v>5161</v>
      </c>
      <c r="F189" s="437" t="s">
        <v>56</v>
      </c>
      <c r="G189" s="437" t="s">
        <v>1311</v>
      </c>
      <c r="H189" s="437" t="s">
        <v>5367</v>
      </c>
      <c r="I189" s="437" t="s">
        <v>33</v>
      </c>
      <c r="J189" s="438">
        <v>2010</v>
      </c>
      <c r="K189" s="439">
        <v>40379</v>
      </c>
      <c r="L189" s="439">
        <v>39904</v>
      </c>
      <c r="M189" s="443">
        <v>39910</v>
      </c>
      <c r="N189" s="438">
        <v>1</v>
      </c>
      <c r="O189" s="438">
        <v>20</v>
      </c>
      <c r="P189" s="429">
        <v>7</v>
      </c>
    </row>
    <row r="190" spans="1:16" ht="15" hidden="1">
      <c r="A190" s="96" t="s">
        <v>5163</v>
      </c>
      <c r="B190" s="437" t="s">
        <v>4793</v>
      </c>
      <c r="C190" s="438">
        <v>628</v>
      </c>
      <c r="D190" s="437" t="s">
        <v>683</v>
      </c>
      <c r="E190" s="437" t="s">
        <v>5161</v>
      </c>
      <c r="F190" s="437" t="s">
        <v>39</v>
      </c>
      <c r="G190" s="437" t="s">
        <v>1843</v>
      </c>
      <c r="H190" s="437" t="s">
        <v>5368</v>
      </c>
      <c r="I190" s="437" t="s">
        <v>43</v>
      </c>
      <c r="J190" s="438">
        <v>2010</v>
      </c>
      <c r="K190" s="439">
        <v>40269</v>
      </c>
      <c r="L190" s="439">
        <v>40026</v>
      </c>
      <c r="M190" s="443">
        <v>40000</v>
      </c>
      <c r="N190" s="438">
        <v>1</v>
      </c>
      <c r="O190" s="438">
        <v>4</v>
      </c>
      <c r="P190" s="429">
        <v>4</v>
      </c>
    </row>
    <row r="191" spans="1:16" ht="15" hidden="1">
      <c r="A191" s="96" t="s">
        <v>5163</v>
      </c>
      <c r="B191" s="437" t="s">
        <v>4793</v>
      </c>
      <c r="C191" s="438">
        <v>742</v>
      </c>
      <c r="D191" s="437" t="s">
        <v>50</v>
      </c>
      <c r="E191" s="437" t="s">
        <v>5161</v>
      </c>
      <c r="F191" s="437" t="s">
        <v>49</v>
      </c>
      <c r="G191" s="437" t="s">
        <v>4153</v>
      </c>
      <c r="H191" s="437" t="s">
        <v>5369</v>
      </c>
      <c r="I191" s="437" t="s">
        <v>43</v>
      </c>
      <c r="J191" s="438">
        <v>2010</v>
      </c>
      <c r="K191" s="439">
        <v>40304</v>
      </c>
      <c r="L191" s="439">
        <v>39995</v>
      </c>
      <c r="M191" s="443">
        <v>39990</v>
      </c>
      <c r="N191" s="438">
        <v>1</v>
      </c>
      <c r="O191" s="438">
        <v>9</v>
      </c>
      <c r="P191" s="429">
        <v>5</v>
      </c>
    </row>
    <row r="192" spans="1:16" ht="15" hidden="1">
      <c r="A192" s="96" t="s">
        <v>5163</v>
      </c>
      <c r="B192" s="437" t="s">
        <v>4793</v>
      </c>
      <c r="C192" s="438">
        <v>743</v>
      </c>
      <c r="D192" s="437" t="s">
        <v>138</v>
      </c>
      <c r="E192" s="437" t="s">
        <v>5161</v>
      </c>
      <c r="F192" s="437" t="s">
        <v>92</v>
      </c>
      <c r="G192" s="437" t="s">
        <v>914</v>
      </c>
      <c r="H192" s="437" t="s">
        <v>5370</v>
      </c>
      <c r="I192" s="437" t="s">
        <v>33</v>
      </c>
      <c r="J192" s="438">
        <v>2010</v>
      </c>
      <c r="K192" s="439">
        <v>40445</v>
      </c>
      <c r="L192" s="439">
        <v>39909</v>
      </c>
      <c r="M192" s="443">
        <v>39909</v>
      </c>
      <c r="N192" s="438">
        <v>1</v>
      </c>
      <c r="O192" s="438">
        <v>29</v>
      </c>
      <c r="P192" s="429">
        <v>9</v>
      </c>
    </row>
    <row r="193" spans="1:16" ht="15" hidden="1">
      <c r="A193" s="96" t="s">
        <v>5163</v>
      </c>
      <c r="B193" s="437" t="s">
        <v>4793</v>
      </c>
      <c r="C193" s="438">
        <v>770</v>
      </c>
      <c r="D193" s="437" t="s">
        <v>358</v>
      </c>
      <c r="E193" s="437" t="s">
        <v>5161</v>
      </c>
      <c r="F193" s="437" t="s">
        <v>29</v>
      </c>
      <c r="G193" s="437" t="s">
        <v>4100</v>
      </c>
      <c r="H193" s="437" t="s">
        <v>5371</v>
      </c>
      <c r="I193" s="437" t="s">
        <v>33</v>
      </c>
      <c r="J193" s="438">
        <v>2010</v>
      </c>
      <c r="K193" s="439">
        <v>40455</v>
      </c>
      <c r="L193" s="439">
        <v>40118</v>
      </c>
      <c r="M193" s="440">
        <v>40114</v>
      </c>
      <c r="N193" s="438">
        <v>1</v>
      </c>
      <c r="O193" s="438">
        <v>31</v>
      </c>
      <c r="P193" s="429">
        <v>10</v>
      </c>
    </row>
    <row r="194" spans="1:16" ht="15" hidden="1">
      <c r="A194" s="96" t="s">
        <v>5163</v>
      </c>
      <c r="B194" s="437" t="s">
        <v>4793</v>
      </c>
      <c r="C194" s="438">
        <v>807</v>
      </c>
      <c r="D194" s="437" t="s">
        <v>941</v>
      </c>
      <c r="E194" s="437" t="s">
        <v>5161</v>
      </c>
      <c r="F194" s="437" t="s">
        <v>300</v>
      </c>
      <c r="G194" s="437" t="s">
        <v>2858</v>
      </c>
      <c r="H194" s="437" t="s">
        <v>5372</v>
      </c>
      <c r="I194" s="437" t="s">
        <v>43</v>
      </c>
      <c r="J194" s="438">
        <v>2010</v>
      </c>
      <c r="K194" s="439">
        <v>40415</v>
      </c>
      <c r="L194" s="439">
        <v>39885</v>
      </c>
      <c r="M194" s="443">
        <v>40001</v>
      </c>
      <c r="N194" s="438">
        <v>1</v>
      </c>
      <c r="O194" s="438">
        <v>25</v>
      </c>
      <c r="P194" s="429">
        <v>8</v>
      </c>
    </row>
    <row r="195" spans="1:16" ht="15" hidden="1">
      <c r="A195" s="96" t="s">
        <v>5163</v>
      </c>
      <c r="B195" s="437" t="s">
        <v>4793</v>
      </c>
      <c r="C195" s="438">
        <v>815</v>
      </c>
      <c r="D195" s="437" t="s">
        <v>93</v>
      </c>
      <c r="E195" s="437" t="s">
        <v>5161</v>
      </c>
      <c r="F195" s="437" t="s">
        <v>92</v>
      </c>
      <c r="G195" s="437" t="s">
        <v>4340</v>
      </c>
      <c r="H195" s="437" t="s">
        <v>5373</v>
      </c>
      <c r="I195" s="437" t="s">
        <v>43</v>
      </c>
      <c r="J195" s="438">
        <v>2010</v>
      </c>
      <c r="K195" s="439">
        <v>40422</v>
      </c>
      <c r="L195" s="439">
        <v>40035</v>
      </c>
      <c r="M195" s="443">
        <v>40036</v>
      </c>
      <c r="N195" s="438">
        <v>1</v>
      </c>
      <c r="O195" s="438">
        <v>26</v>
      </c>
      <c r="P195" s="429">
        <v>9</v>
      </c>
    </row>
    <row r="196" spans="1:16" ht="15" hidden="1">
      <c r="A196" s="96" t="s">
        <v>5163</v>
      </c>
      <c r="B196" s="437" t="s">
        <v>4793</v>
      </c>
      <c r="C196" s="438">
        <v>824</v>
      </c>
      <c r="D196" s="437" t="s">
        <v>511</v>
      </c>
      <c r="E196" s="437" t="s">
        <v>5161</v>
      </c>
      <c r="F196" s="437" t="s">
        <v>29</v>
      </c>
      <c r="G196" s="437" t="s">
        <v>980</v>
      </c>
      <c r="H196" s="437" t="s">
        <v>5374</v>
      </c>
      <c r="I196" s="437" t="s">
        <v>43</v>
      </c>
      <c r="J196" s="438">
        <v>2010</v>
      </c>
      <c r="K196" s="439">
        <v>40455</v>
      </c>
      <c r="L196" s="439">
        <v>40057</v>
      </c>
      <c r="M196" s="443">
        <v>40045</v>
      </c>
      <c r="N196" s="438">
        <v>1</v>
      </c>
      <c r="O196" s="438">
        <v>31</v>
      </c>
      <c r="P196" s="429">
        <v>10</v>
      </c>
    </row>
    <row r="197" spans="1:16" ht="15" hidden="1">
      <c r="A197" s="96" t="s">
        <v>5163</v>
      </c>
      <c r="B197" s="437" t="s">
        <v>4793</v>
      </c>
      <c r="C197" s="438">
        <v>877</v>
      </c>
      <c r="D197" s="437" t="s">
        <v>588</v>
      </c>
      <c r="E197" s="437" t="s">
        <v>5161</v>
      </c>
      <c r="F197" s="437" t="s">
        <v>429</v>
      </c>
      <c r="G197" s="437" t="s">
        <v>4029</v>
      </c>
      <c r="H197" s="437" t="s">
        <v>5375</v>
      </c>
      <c r="I197" s="437" t="s">
        <v>43</v>
      </c>
      <c r="J197" s="438">
        <v>2010</v>
      </c>
      <c r="K197" s="439">
        <v>40360</v>
      </c>
      <c r="L197" s="439">
        <v>40148</v>
      </c>
      <c r="M197" s="440">
        <v>40133</v>
      </c>
      <c r="N197" s="438">
        <v>1</v>
      </c>
      <c r="O197" s="438">
        <v>17</v>
      </c>
      <c r="P197" s="429">
        <v>7</v>
      </c>
    </row>
    <row r="198" spans="1:16" ht="15" hidden="1">
      <c r="A198" s="96" t="s">
        <v>5163</v>
      </c>
      <c r="B198" s="437" t="s">
        <v>4793</v>
      </c>
      <c r="C198" s="438">
        <v>929</v>
      </c>
      <c r="D198" s="437" t="s">
        <v>335</v>
      </c>
      <c r="E198" s="437" t="s">
        <v>5161</v>
      </c>
      <c r="F198" s="437" t="s">
        <v>39</v>
      </c>
      <c r="G198" s="437" t="s">
        <v>2715</v>
      </c>
      <c r="H198" s="437" t="s">
        <v>5376</v>
      </c>
      <c r="I198" s="437" t="s">
        <v>43</v>
      </c>
      <c r="J198" s="438">
        <v>2010</v>
      </c>
      <c r="K198" s="439">
        <v>40378</v>
      </c>
      <c r="L198" s="439">
        <v>40148</v>
      </c>
      <c r="M198" s="443">
        <v>40156</v>
      </c>
      <c r="N198" s="438">
        <v>1</v>
      </c>
      <c r="O198" s="438">
        <v>20</v>
      </c>
      <c r="P198" s="429">
        <v>7</v>
      </c>
    </row>
    <row r="199" spans="1:16" ht="15" hidden="1">
      <c r="A199" s="96" t="s">
        <v>5163</v>
      </c>
      <c r="B199" s="437" t="s">
        <v>4793</v>
      </c>
      <c r="C199" s="438">
        <v>937</v>
      </c>
      <c r="D199" s="437" t="s">
        <v>30</v>
      </c>
      <c r="E199" s="437" t="s">
        <v>5161</v>
      </c>
      <c r="F199" s="437" t="s">
        <v>29</v>
      </c>
      <c r="G199" s="437" t="s">
        <v>738</v>
      </c>
      <c r="H199" s="437" t="s">
        <v>3637</v>
      </c>
      <c r="I199" s="437" t="s">
        <v>43</v>
      </c>
      <c r="J199" s="438">
        <v>2010</v>
      </c>
      <c r="K199" s="444">
        <v>40529</v>
      </c>
      <c r="L199" s="439">
        <v>40199</v>
      </c>
      <c r="M199" s="443">
        <v>40199</v>
      </c>
      <c r="N199" s="438">
        <v>1</v>
      </c>
      <c r="O199" s="438">
        <v>41</v>
      </c>
      <c r="P199" s="429">
        <v>12</v>
      </c>
    </row>
    <row r="200" spans="1:16" ht="15" hidden="1">
      <c r="A200" s="96" t="s">
        <v>5163</v>
      </c>
      <c r="B200" s="437" t="s">
        <v>4793</v>
      </c>
      <c r="C200" s="438">
        <v>947</v>
      </c>
      <c r="D200" s="437" t="s">
        <v>319</v>
      </c>
      <c r="E200" s="437" t="s">
        <v>5161</v>
      </c>
      <c r="F200" s="437" t="s">
        <v>39</v>
      </c>
      <c r="G200" s="437" t="s">
        <v>2214</v>
      </c>
      <c r="H200" s="437" t="s">
        <v>5377</v>
      </c>
      <c r="I200" s="437" t="s">
        <v>43</v>
      </c>
      <c r="J200" s="438">
        <v>2010</v>
      </c>
      <c r="K200" s="439">
        <v>40374</v>
      </c>
      <c r="L200" s="439">
        <v>40213</v>
      </c>
      <c r="M200" s="443">
        <v>40213</v>
      </c>
      <c r="N200" s="438">
        <v>1</v>
      </c>
      <c r="O200" s="438">
        <v>19</v>
      </c>
      <c r="P200" s="429">
        <v>7</v>
      </c>
    </row>
    <row r="201" spans="1:16" ht="15" hidden="1">
      <c r="K201" s="284">
        <v>40536</v>
      </c>
      <c r="N201" s="34">
        <v>0</v>
      </c>
      <c r="O201" s="438">
        <f t="shared" ref="O201:O204" si="0">WEEKNUM(K201)-WEEKNUM($Q$1)+1</f>
        <v>42</v>
      </c>
      <c r="P201" s="429">
        <v>12</v>
      </c>
    </row>
    <row r="202" spans="1:16" ht="15" hidden="1">
      <c r="K202" s="284">
        <v>40543</v>
      </c>
      <c r="N202" s="34">
        <v>0</v>
      </c>
      <c r="O202" s="438">
        <f t="shared" si="0"/>
        <v>43</v>
      </c>
      <c r="P202" s="429">
        <v>12</v>
      </c>
    </row>
    <row r="203" spans="1:16" ht="12.75" hidden="1">
      <c r="K203" s="284">
        <v>40536</v>
      </c>
      <c r="O203" s="95">
        <f t="shared" si="0"/>
        <v>42</v>
      </c>
    </row>
    <row r="204" spans="1:16" ht="12.75" hidden="1">
      <c r="K204" s="284">
        <v>40543</v>
      </c>
      <c r="O204" s="95">
        <f t="shared" si="0"/>
        <v>43</v>
      </c>
    </row>
  </sheetData>
  <autoFilter ref="A1:Q204">
    <filterColumn colId="1">
      <filters>
        <filter val="Nivel I"/>
      </filters>
    </filterColumn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R419"/>
  <sheetViews>
    <sheetView workbookViewId="0"/>
  </sheetViews>
  <sheetFormatPr baseColWidth="10" defaultColWidth="12.5703125" defaultRowHeight="15.75" customHeight="1"/>
  <sheetData>
    <row r="1" spans="1:17" ht="15">
      <c r="A1" s="433" t="s">
        <v>5163</v>
      </c>
      <c r="B1" s="434" t="s">
        <v>4646</v>
      </c>
      <c r="C1" s="434" t="s">
        <v>0</v>
      </c>
      <c r="D1" s="434" t="s">
        <v>2</v>
      </c>
      <c r="E1" s="434" t="s">
        <v>5158</v>
      </c>
      <c r="F1" s="434" t="s">
        <v>1</v>
      </c>
      <c r="G1" s="434" t="s">
        <v>3</v>
      </c>
      <c r="H1" s="434" t="s">
        <v>10</v>
      </c>
      <c r="I1" s="434" t="s">
        <v>5</v>
      </c>
      <c r="J1" s="434" t="s">
        <v>5164</v>
      </c>
      <c r="K1" s="434" t="s">
        <v>5165</v>
      </c>
      <c r="L1" s="434" t="s">
        <v>7</v>
      </c>
      <c r="M1" s="434" t="s">
        <v>6</v>
      </c>
      <c r="N1" s="87" t="s">
        <v>5166</v>
      </c>
      <c r="O1" s="428" t="s">
        <v>4671</v>
      </c>
      <c r="P1" s="435" t="s">
        <v>4644</v>
      </c>
      <c r="Q1" s="436">
        <v>41709</v>
      </c>
    </row>
    <row r="2" spans="1:17" ht="15">
      <c r="A2" s="96" t="s">
        <v>5163</v>
      </c>
      <c r="B2" s="437" t="s">
        <v>4779</v>
      </c>
      <c r="C2" s="438">
        <v>35</v>
      </c>
      <c r="D2" s="437" t="s">
        <v>3026</v>
      </c>
      <c r="E2" s="437" t="s">
        <v>5378</v>
      </c>
      <c r="F2" s="437" t="s">
        <v>39</v>
      </c>
      <c r="G2" s="437" t="s">
        <v>41</v>
      </c>
      <c r="H2" s="437" t="s">
        <v>5379</v>
      </c>
      <c r="I2" s="437" t="s">
        <v>43</v>
      </c>
      <c r="J2" s="438">
        <v>2014</v>
      </c>
      <c r="K2" s="439">
        <v>41709</v>
      </c>
      <c r="L2" s="439">
        <v>39052</v>
      </c>
      <c r="M2" s="443">
        <v>39052</v>
      </c>
      <c r="N2" s="438">
        <v>1</v>
      </c>
      <c r="O2" s="442">
        <f t="shared" ref="O2:O37" si="0">WEEKNUM(K2)-WEEKNUM($Q$1)+1</f>
        <v>1</v>
      </c>
      <c r="P2" s="429">
        <f t="shared" ref="P2:P419" si="1">MONTH(K2)</f>
        <v>3</v>
      </c>
    </row>
    <row r="3" spans="1:17" ht="15" hidden="1">
      <c r="A3" s="96" t="s">
        <v>5163</v>
      </c>
      <c r="B3" s="437" t="s">
        <v>4779</v>
      </c>
      <c r="C3" s="438">
        <v>518</v>
      </c>
      <c r="D3" s="437" t="s">
        <v>80</v>
      </c>
      <c r="E3" s="437" t="s">
        <v>5160</v>
      </c>
      <c r="F3" s="437" t="s">
        <v>49</v>
      </c>
      <c r="G3" s="437" t="s">
        <v>81</v>
      </c>
      <c r="H3" s="437" t="s">
        <v>53</v>
      </c>
      <c r="I3" s="437" t="s">
        <v>43</v>
      </c>
      <c r="J3" s="438">
        <v>2014</v>
      </c>
      <c r="K3" s="439">
        <v>41730</v>
      </c>
      <c r="L3" s="439">
        <v>39825</v>
      </c>
      <c r="M3" s="440">
        <v>39792</v>
      </c>
      <c r="N3" s="438">
        <v>1</v>
      </c>
      <c r="O3" s="442">
        <f t="shared" si="0"/>
        <v>4</v>
      </c>
      <c r="P3" s="429">
        <f t="shared" si="1"/>
        <v>4</v>
      </c>
    </row>
    <row r="4" spans="1:17" ht="15" hidden="1">
      <c r="A4" s="96" t="s">
        <v>5163</v>
      </c>
      <c r="B4" s="437" t="s">
        <v>4779</v>
      </c>
      <c r="C4" s="438">
        <v>767</v>
      </c>
      <c r="D4" s="437" t="s">
        <v>74</v>
      </c>
      <c r="E4" s="437" t="s">
        <v>5161</v>
      </c>
      <c r="F4" s="437" t="s">
        <v>73</v>
      </c>
      <c r="G4" s="437" t="s">
        <v>75</v>
      </c>
      <c r="H4" s="437" t="s">
        <v>587</v>
      </c>
      <c r="I4" s="437" t="s">
        <v>43</v>
      </c>
      <c r="J4" s="438">
        <v>2014</v>
      </c>
      <c r="K4" s="439">
        <v>41712</v>
      </c>
      <c r="L4" s="439">
        <v>40066</v>
      </c>
      <c r="M4" s="443">
        <v>40052</v>
      </c>
      <c r="N4" s="438">
        <v>1</v>
      </c>
      <c r="O4" s="442">
        <f t="shared" si="0"/>
        <v>1</v>
      </c>
      <c r="P4" s="429">
        <f t="shared" si="1"/>
        <v>3</v>
      </c>
    </row>
    <row r="5" spans="1:17" ht="15" hidden="1">
      <c r="A5" s="96" t="s">
        <v>5163</v>
      </c>
      <c r="B5" s="437" t="s">
        <v>4779</v>
      </c>
      <c r="C5" s="438">
        <v>989</v>
      </c>
      <c r="D5" s="437" t="s">
        <v>122</v>
      </c>
      <c r="E5" s="437" t="s">
        <v>5160</v>
      </c>
      <c r="F5" s="437" t="s">
        <v>39</v>
      </c>
      <c r="G5" s="437" t="s">
        <v>41</v>
      </c>
      <c r="H5" s="437" t="s">
        <v>5380</v>
      </c>
      <c r="I5" s="437" t="s">
        <v>43</v>
      </c>
      <c r="J5" s="438">
        <v>2014</v>
      </c>
      <c r="K5" s="439">
        <v>41729</v>
      </c>
      <c r="L5" s="444">
        <v>40102</v>
      </c>
      <c r="M5" s="443">
        <v>40245</v>
      </c>
      <c r="N5" s="438">
        <v>1</v>
      </c>
      <c r="O5" s="442">
        <f t="shared" si="0"/>
        <v>4</v>
      </c>
      <c r="P5" s="429">
        <f t="shared" si="1"/>
        <v>3</v>
      </c>
    </row>
    <row r="6" spans="1:17" ht="15" hidden="1">
      <c r="A6" s="96" t="s">
        <v>5163</v>
      </c>
      <c r="B6" s="437" t="s">
        <v>4779</v>
      </c>
      <c r="C6" s="438">
        <v>1028</v>
      </c>
      <c r="D6" s="437" t="s">
        <v>198</v>
      </c>
      <c r="E6" s="437" t="s">
        <v>5160</v>
      </c>
      <c r="F6" s="437" t="s">
        <v>39</v>
      </c>
      <c r="G6" s="437" t="s">
        <v>41</v>
      </c>
      <c r="H6" s="437" t="s">
        <v>5381</v>
      </c>
      <c r="I6" s="437" t="s">
        <v>43</v>
      </c>
      <c r="J6" s="438">
        <v>2014</v>
      </c>
      <c r="K6" s="439">
        <v>41710</v>
      </c>
      <c r="L6" s="439">
        <v>40403</v>
      </c>
      <c r="M6" s="443">
        <v>40402</v>
      </c>
      <c r="N6" s="438">
        <v>1</v>
      </c>
      <c r="O6" s="442">
        <f t="shared" si="0"/>
        <v>1</v>
      </c>
      <c r="P6" s="429">
        <f t="shared" si="1"/>
        <v>3</v>
      </c>
    </row>
    <row r="7" spans="1:17" ht="15" hidden="1">
      <c r="A7" s="96" t="s">
        <v>5163</v>
      </c>
      <c r="B7" s="437" t="s">
        <v>4779</v>
      </c>
      <c r="C7" s="438">
        <v>1081</v>
      </c>
      <c r="D7" s="437" t="s">
        <v>313</v>
      </c>
      <c r="E7" s="437" t="s">
        <v>5160</v>
      </c>
      <c r="F7" s="437" t="s">
        <v>39</v>
      </c>
      <c r="G7" s="437" t="s">
        <v>314</v>
      </c>
      <c r="H7" s="437" t="s">
        <v>317</v>
      </c>
      <c r="I7" s="437" t="s">
        <v>33</v>
      </c>
      <c r="J7" s="438">
        <v>2014</v>
      </c>
      <c r="K7" s="439">
        <v>41710</v>
      </c>
      <c r="L7" s="439">
        <v>40427</v>
      </c>
      <c r="M7" s="443">
        <v>40431</v>
      </c>
      <c r="N7" s="438">
        <v>1</v>
      </c>
      <c r="O7" s="442">
        <f t="shared" si="0"/>
        <v>1</v>
      </c>
      <c r="P7" s="429">
        <f t="shared" si="1"/>
        <v>3</v>
      </c>
    </row>
    <row r="8" spans="1:17" ht="15" hidden="1">
      <c r="A8" s="96" t="s">
        <v>5163</v>
      </c>
      <c r="B8" s="437" t="s">
        <v>4779</v>
      </c>
      <c r="C8" s="438">
        <v>1090</v>
      </c>
      <c r="D8" s="437" t="s">
        <v>396</v>
      </c>
      <c r="E8" s="437" t="s">
        <v>5160</v>
      </c>
      <c r="F8" s="437" t="s">
        <v>300</v>
      </c>
      <c r="G8" s="437" t="s">
        <v>31</v>
      </c>
      <c r="H8" s="437" t="s">
        <v>5382</v>
      </c>
      <c r="I8" s="437" t="s">
        <v>43</v>
      </c>
      <c r="J8" s="438">
        <v>2014</v>
      </c>
      <c r="K8" s="439">
        <v>41709</v>
      </c>
      <c r="L8" s="439">
        <v>40743</v>
      </c>
      <c r="M8" s="443">
        <v>40743</v>
      </c>
      <c r="N8" s="438">
        <v>1</v>
      </c>
      <c r="O8" s="442">
        <f t="shared" si="0"/>
        <v>1</v>
      </c>
      <c r="P8" s="429">
        <f t="shared" si="1"/>
        <v>3</v>
      </c>
    </row>
    <row r="9" spans="1:17" ht="15" hidden="1">
      <c r="A9" s="96" t="s">
        <v>5163</v>
      </c>
      <c r="B9" s="437" t="s">
        <v>4779</v>
      </c>
      <c r="C9" s="438">
        <v>1093</v>
      </c>
      <c r="D9" s="437" t="s">
        <v>5383</v>
      </c>
      <c r="E9" s="437" t="s">
        <v>5160</v>
      </c>
      <c r="F9" s="437" t="s">
        <v>127</v>
      </c>
      <c r="G9" s="437" t="s">
        <v>5384</v>
      </c>
      <c r="H9" s="437" t="s">
        <v>5385</v>
      </c>
      <c r="I9" s="437" t="s">
        <v>33</v>
      </c>
      <c r="J9" s="438">
        <v>2014</v>
      </c>
      <c r="K9" s="439">
        <v>41716</v>
      </c>
      <c r="L9" s="439">
        <v>40420</v>
      </c>
      <c r="M9" s="443">
        <v>40420</v>
      </c>
      <c r="N9" s="438">
        <v>1</v>
      </c>
      <c r="O9" s="442">
        <f t="shared" si="0"/>
        <v>2</v>
      </c>
      <c r="P9" s="429">
        <f t="shared" si="1"/>
        <v>3</v>
      </c>
    </row>
    <row r="10" spans="1:17" ht="15" hidden="1">
      <c r="A10" s="96" t="s">
        <v>5163</v>
      </c>
      <c r="B10" s="437" t="s">
        <v>4779</v>
      </c>
      <c r="C10" s="438">
        <v>1118</v>
      </c>
      <c r="D10" s="437" t="s">
        <v>532</v>
      </c>
      <c r="E10" s="437" t="s">
        <v>5160</v>
      </c>
      <c r="F10" s="437" t="s">
        <v>39</v>
      </c>
      <c r="G10" s="437" t="s">
        <v>41</v>
      </c>
      <c r="H10" s="437" t="s">
        <v>535</v>
      </c>
      <c r="I10" s="437" t="s">
        <v>43</v>
      </c>
      <c r="J10" s="438">
        <v>2014</v>
      </c>
      <c r="K10" s="439">
        <v>41729</v>
      </c>
      <c r="L10" s="439">
        <v>40410</v>
      </c>
      <c r="M10" s="443">
        <v>40410</v>
      </c>
      <c r="N10" s="438">
        <v>1</v>
      </c>
      <c r="O10" s="442">
        <f t="shared" si="0"/>
        <v>4</v>
      </c>
      <c r="P10" s="429">
        <f t="shared" si="1"/>
        <v>3</v>
      </c>
    </row>
    <row r="11" spans="1:17" ht="15" hidden="1">
      <c r="A11" s="96" t="s">
        <v>5163</v>
      </c>
      <c r="B11" s="437" t="s">
        <v>4779</v>
      </c>
      <c r="C11" s="438">
        <v>1119</v>
      </c>
      <c r="D11" s="437" t="s">
        <v>452</v>
      </c>
      <c r="E11" s="437" t="s">
        <v>5160</v>
      </c>
      <c r="F11" s="437" t="s">
        <v>181</v>
      </c>
      <c r="G11" s="437" t="s">
        <v>453</v>
      </c>
      <c r="H11" s="437" t="s">
        <v>5386</v>
      </c>
      <c r="I11" s="437" t="s">
        <v>33</v>
      </c>
      <c r="J11" s="438">
        <v>2014</v>
      </c>
      <c r="K11" s="439">
        <v>41730</v>
      </c>
      <c r="L11" s="439">
        <v>40483</v>
      </c>
      <c r="M11" s="440">
        <v>40479</v>
      </c>
      <c r="N11" s="438">
        <v>1</v>
      </c>
      <c r="O11" s="442">
        <f t="shared" si="0"/>
        <v>4</v>
      </c>
      <c r="P11" s="429">
        <f t="shared" si="1"/>
        <v>4</v>
      </c>
    </row>
    <row r="12" spans="1:17" ht="15" hidden="1">
      <c r="A12" s="96" t="s">
        <v>5163</v>
      </c>
      <c r="B12" s="437" t="s">
        <v>4779</v>
      </c>
      <c r="C12" s="438">
        <v>1127</v>
      </c>
      <c r="D12" s="437" t="s">
        <v>516</v>
      </c>
      <c r="E12" s="437" t="s">
        <v>5160</v>
      </c>
      <c r="F12" s="437" t="s">
        <v>231</v>
      </c>
      <c r="G12" s="437" t="s">
        <v>436</v>
      </c>
      <c r="H12" s="437" t="s">
        <v>5387</v>
      </c>
      <c r="I12" s="437" t="s">
        <v>43</v>
      </c>
      <c r="J12" s="438">
        <v>2014</v>
      </c>
      <c r="K12" s="439">
        <v>41711</v>
      </c>
      <c r="L12" s="439">
        <v>40402</v>
      </c>
      <c r="M12" s="443">
        <v>40402</v>
      </c>
      <c r="N12" s="438">
        <v>1</v>
      </c>
      <c r="O12" s="442">
        <f t="shared" si="0"/>
        <v>1</v>
      </c>
      <c r="P12" s="429">
        <f t="shared" si="1"/>
        <v>3</v>
      </c>
    </row>
    <row r="13" spans="1:17" ht="15" hidden="1">
      <c r="A13" s="96" t="s">
        <v>5163</v>
      </c>
      <c r="B13" s="437" t="s">
        <v>4779</v>
      </c>
      <c r="C13" s="438">
        <v>1138</v>
      </c>
      <c r="D13" s="437" t="s">
        <v>1426</v>
      </c>
      <c r="E13" s="437" t="s">
        <v>5160</v>
      </c>
      <c r="F13" s="437" t="s">
        <v>111</v>
      </c>
      <c r="G13" s="437" t="s">
        <v>31</v>
      </c>
      <c r="H13" s="437" t="s">
        <v>5388</v>
      </c>
      <c r="I13" s="437" t="s">
        <v>43</v>
      </c>
      <c r="J13" s="438">
        <v>2014</v>
      </c>
      <c r="K13" s="439">
        <v>41713</v>
      </c>
      <c r="L13" s="439">
        <v>40408</v>
      </c>
      <c r="M13" s="443">
        <v>40402</v>
      </c>
      <c r="N13" s="438">
        <v>1</v>
      </c>
      <c r="O13" s="442">
        <f t="shared" si="0"/>
        <v>1</v>
      </c>
      <c r="P13" s="429">
        <f t="shared" si="1"/>
        <v>3</v>
      </c>
    </row>
    <row r="14" spans="1:17" ht="15" hidden="1">
      <c r="A14" s="96" t="s">
        <v>5163</v>
      </c>
      <c r="B14" s="437" t="s">
        <v>4779</v>
      </c>
      <c r="C14" s="438">
        <v>1155</v>
      </c>
      <c r="D14" s="437" t="s">
        <v>474</v>
      </c>
      <c r="E14" s="437" t="s">
        <v>5160</v>
      </c>
      <c r="F14" s="437" t="s">
        <v>39</v>
      </c>
      <c r="G14" s="437" t="s">
        <v>41</v>
      </c>
      <c r="H14" s="437" t="s">
        <v>5389</v>
      </c>
      <c r="I14" s="437" t="s">
        <v>43</v>
      </c>
      <c r="J14" s="438">
        <v>2014</v>
      </c>
      <c r="K14" s="439">
        <v>41729</v>
      </c>
      <c r="L14" s="439">
        <v>40544</v>
      </c>
      <c r="M14" s="443">
        <v>40490</v>
      </c>
      <c r="N14" s="438">
        <v>1</v>
      </c>
      <c r="O14" s="442">
        <f t="shared" si="0"/>
        <v>4</v>
      </c>
      <c r="P14" s="429">
        <f t="shared" si="1"/>
        <v>3</v>
      </c>
    </row>
    <row r="15" spans="1:17" ht="15" hidden="1">
      <c r="A15" s="96" t="s">
        <v>5163</v>
      </c>
      <c r="B15" s="437" t="s">
        <v>4779</v>
      </c>
      <c r="C15" s="438">
        <v>1158</v>
      </c>
      <c r="D15" s="437" t="s">
        <v>143</v>
      </c>
      <c r="E15" s="437" t="s">
        <v>5160</v>
      </c>
      <c r="F15" s="437" t="s">
        <v>105</v>
      </c>
      <c r="G15" s="437" t="s">
        <v>31</v>
      </c>
      <c r="H15" s="437" t="s">
        <v>5390</v>
      </c>
      <c r="I15" s="437" t="s">
        <v>33</v>
      </c>
      <c r="J15" s="438">
        <v>2014</v>
      </c>
      <c r="K15" s="439">
        <v>41725</v>
      </c>
      <c r="L15" s="439">
        <v>40421</v>
      </c>
      <c r="M15" s="443">
        <v>40421</v>
      </c>
      <c r="N15" s="438">
        <v>1</v>
      </c>
      <c r="O15" s="442">
        <f t="shared" si="0"/>
        <v>3</v>
      </c>
      <c r="P15" s="429">
        <f t="shared" si="1"/>
        <v>3</v>
      </c>
    </row>
    <row r="16" spans="1:17" ht="15" hidden="1">
      <c r="A16" s="96" t="s">
        <v>5163</v>
      </c>
      <c r="B16" s="437" t="s">
        <v>4779</v>
      </c>
      <c r="C16" s="438">
        <v>1166</v>
      </c>
      <c r="D16" s="437" t="s">
        <v>5391</v>
      </c>
      <c r="E16" s="437" t="s">
        <v>5161</v>
      </c>
      <c r="F16" s="437" t="s">
        <v>127</v>
      </c>
      <c r="G16" s="437" t="s">
        <v>81</v>
      </c>
      <c r="H16" s="437" t="s">
        <v>5392</v>
      </c>
      <c r="I16" s="437" t="s">
        <v>43</v>
      </c>
      <c r="J16" s="438">
        <v>2014</v>
      </c>
      <c r="K16" s="439">
        <v>41716</v>
      </c>
      <c r="L16" s="439">
        <v>40603</v>
      </c>
      <c r="M16" s="443">
        <v>40641</v>
      </c>
      <c r="N16" s="438">
        <v>1</v>
      </c>
      <c r="O16" s="442">
        <f t="shared" si="0"/>
        <v>2</v>
      </c>
      <c r="P16" s="429">
        <f t="shared" si="1"/>
        <v>3</v>
      </c>
    </row>
    <row r="17" spans="1:16" ht="15" hidden="1">
      <c r="A17" s="96" t="s">
        <v>5163</v>
      </c>
      <c r="B17" s="437" t="s">
        <v>4779</v>
      </c>
      <c r="C17" s="438">
        <v>1172</v>
      </c>
      <c r="D17" s="437" t="s">
        <v>484</v>
      </c>
      <c r="E17" s="437" t="s">
        <v>5160</v>
      </c>
      <c r="F17" s="437" t="s">
        <v>39</v>
      </c>
      <c r="G17" s="437" t="s">
        <v>41</v>
      </c>
      <c r="H17" s="437" t="s">
        <v>5393</v>
      </c>
      <c r="I17" s="437" t="s">
        <v>33</v>
      </c>
      <c r="J17" s="438">
        <v>2014</v>
      </c>
      <c r="K17" s="439">
        <v>41711</v>
      </c>
      <c r="L17" s="444">
        <v>40525</v>
      </c>
      <c r="M17" s="440">
        <v>40533</v>
      </c>
      <c r="N17" s="438">
        <v>1</v>
      </c>
      <c r="O17" s="442">
        <f t="shared" si="0"/>
        <v>1</v>
      </c>
      <c r="P17" s="429">
        <f t="shared" si="1"/>
        <v>3</v>
      </c>
    </row>
    <row r="18" spans="1:16" ht="15" hidden="1">
      <c r="A18" s="96" t="s">
        <v>5163</v>
      </c>
      <c r="B18" s="437" t="s">
        <v>4779</v>
      </c>
      <c r="C18" s="438">
        <v>1190</v>
      </c>
      <c r="D18" s="437" t="s">
        <v>3083</v>
      </c>
      <c r="E18" s="437" t="s">
        <v>5160</v>
      </c>
      <c r="F18" s="437" t="s">
        <v>39</v>
      </c>
      <c r="G18" s="437" t="s">
        <v>41</v>
      </c>
      <c r="H18" s="437" t="s">
        <v>5394</v>
      </c>
      <c r="I18" s="437" t="s">
        <v>33</v>
      </c>
      <c r="J18" s="438">
        <v>2014</v>
      </c>
      <c r="K18" s="439">
        <v>41730</v>
      </c>
      <c r="L18" s="444">
        <v>40505</v>
      </c>
      <c r="M18" s="440">
        <v>40505</v>
      </c>
      <c r="N18" s="438">
        <v>1</v>
      </c>
      <c r="O18" s="442">
        <f t="shared" si="0"/>
        <v>4</v>
      </c>
      <c r="P18" s="429">
        <f t="shared" si="1"/>
        <v>4</v>
      </c>
    </row>
    <row r="19" spans="1:16" ht="15" hidden="1">
      <c r="A19" s="96" t="s">
        <v>5163</v>
      </c>
      <c r="B19" s="437" t="s">
        <v>4779</v>
      </c>
      <c r="C19" s="438">
        <v>1191</v>
      </c>
      <c r="D19" s="437" t="s">
        <v>479</v>
      </c>
      <c r="E19" s="437" t="s">
        <v>5161</v>
      </c>
      <c r="F19" s="437" t="s">
        <v>39</v>
      </c>
      <c r="G19" s="437" t="s">
        <v>41</v>
      </c>
      <c r="H19" s="437" t="s">
        <v>2319</v>
      </c>
      <c r="I19" s="437" t="s">
        <v>33</v>
      </c>
      <c r="J19" s="438">
        <v>2014</v>
      </c>
      <c r="K19" s="439">
        <v>41708</v>
      </c>
      <c r="L19" s="439">
        <v>40298</v>
      </c>
      <c r="M19" s="443">
        <v>40485</v>
      </c>
      <c r="N19" s="438">
        <v>1</v>
      </c>
      <c r="O19" s="442">
        <f t="shared" si="0"/>
        <v>1</v>
      </c>
      <c r="P19" s="429">
        <f t="shared" si="1"/>
        <v>3</v>
      </c>
    </row>
    <row r="20" spans="1:16" ht="15" hidden="1">
      <c r="A20" s="96" t="s">
        <v>5163</v>
      </c>
      <c r="B20" s="437" t="s">
        <v>4779</v>
      </c>
      <c r="C20" s="438">
        <v>1192</v>
      </c>
      <c r="D20" s="437" t="s">
        <v>413</v>
      </c>
      <c r="E20" s="437" t="s">
        <v>5160</v>
      </c>
      <c r="F20" s="437" t="s">
        <v>39</v>
      </c>
      <c r="G20" s="437" t="s">
        <v>41</v>
      </c>
      <c r="H20" s="437" t="s">
        <v>5395</v>
      </c>
      <c r="I20" s="437" t="s">
        <v>43</v>
      </c>
      <c r="J20" s="438">
        <v>2014</v>
      </c>
      <c r="K20" s="439">
        <v>41713</v>
      </c>
      <c r="L20" s="444">
        <v>40525</v>
      </c>
      <c r="M20" s="440">
        <v>40533</v>
      </c>
      <c r="N20" s="438">
        <v>1</v>
      </c>
      <c r="O20" s="442">
        <f t="shared" si="0"/>
        <v>1</v>
      </c>
      <c r="P20" s="429">
        <f t="shared" si="1"/>
        <v>3</v>
      </c>
    </row>
    <row r="21" spans="1:16" ht="15" hidden="1">
      <c r="A21" s="96" t="s">
        <v>5163</v>
      </c>
      <c r="B21" s="437" t="s">
        <v>4779</v>
      </c>
      <c r="C21" s="438">
        <v>1193</v>
      </c>
      <c r="D21" s="437" t="s">
        <v>489</v>
      </c>
      <c r="E21" s="437" t="s">
        <v>5160</v>
      </c>
      <c r="F21" s="437" t="s">
        <v>39</v>
      </c>
      <c r="G21" s="437" t="s">
        <v>41</v>
      </c>
      <c r="H21" s="437" t="s">
        <v>5396</v>
      </c>
      <c r="I21" s="437" t="s">
        <v>33</v>
      </c>
      <c r="J21" s="438">
        <v>2014</v>
      </c>
      <c r="K21" s="439">
        <v>41729</v>
      </c>
      <c r="L21" s="444">
        <v>40506</v>
      </c>
      <c r="M21" s="440">
        <v>40506</v>
      </c>
      <c r="N21" s="438">
        <v>1</v>
      </c>
      <c r="O21" s="442">
        <f t="shared" si="0"/>
        <v>4</v>
      </c>
      <c r="P21" s="429">
        <f t="shared" si="1"/>
        <v>3</v>
      </c>
    </row>
    <row r="22" spans="1:16" ht="15" hidden="1">
      <c r="A22" s="96" t="s">
        <v>5163</v>
      </c>
      <c r="B22" s="437" t="s">
        <v>4779</v>
      </c>
      <c r="C22" s="438">
        <v>1195</v>
      </c>
      <c r="D22" s="437" t="s">
        <v>469</v>
      </c>
      <c r="E22" s="437" t="s">
        <v>5160</v>
      </c>
      <c r="F22" s="437" t="s">
        <v>49</v>
      </c>
      <c r="G22" s="437" t="s">
        <v>31</v>
      </c>
      <c r="H22" s="437" t="s">
        <v>2652</v>
      </c>
      <c r="I22" s="437" t="s">
        <v>33</v>
      </c>
      <c r="J22" s="438">
        <v>2014</v>
      </c>
      <c r="K22" s="439">
        <v>41711</v>
      </c>
      <c r="L22" s="439">
        <v>40451</v>
      </c>
      <c r="M22" s="443">
        <v>40451</v>
      </c>
      <c r="N22" s="438">
        <v>1</v>
      </c>
      <c r="O22" s="442">
        <f t="shared" si="0"/>
        <v>1</v>
      </c>
      <c r="P22" s="429">
        <f t="shared" si="1"/>
        <v>3</v>
      </c>
    </row>
    <row r="23" spans="1:16" ht="15" hidden="1">
      <c r="A23" s="96" t="s">
        <v>5163</v>
      </c>
      <c r="B23" s="437" t="s">
        <v>4779</v>
      </c>
      <c r="C23" s="438">
        <v>1196</v>
      </c>
      <c r="D23" s="437" t="s">
        <v>50</v>
      </c>
      <c r="E23" s="437" t="s">
        <v>5160</v>
      </c>
      <c r="F23" s="437" t="s">
        <v>49</v>
      </c>
      <c r="G23" s="437" t="s">
        <v>31</v>
      </c>
      <c r="H23" s="437" t="s">
        <v>5397</v>
      </c>
      <c r="I23" s="437" t="s">
        <v>43</v>
      </c>
      <c r="J23" s="438">
        <v>2014</v>
      </c>
      <c r="K23" s="439">
        <v>41744</v>
      </c>
      <c r="L23" s="444">
        <v>40464</v>
      </c>
      <c r="M23" s="440">
        <v>40464</v>
      </c>
      <c r="N23" s="438">
        <v>1</v>
      </c>
      <c r="O23" s="442">
        <f t="shared" si="0"/>
        <v>6</v>
      </c>
      <c r="P23" s="429">
        <f t="shared" si="1"/>
        <v>4</v>
      </c>
    </row>
    <row r="24" spans="1:16" ht="15" hidden="1">
      <c r="A24" s="96" t="s">
        <v>5163</v>
      </c>
      <c r="B24" s="437" t="s">
        <v>4779</v>
      </c>
      <c r="C24" s="438">
        <v>1220</v>
      </c>
      <c r="D24" s="437" t="s">
        <v>170</v>
      </c>
      <c r="E24" s="437" t="s">
        <v>5160</v>
      </c>
      <c r="F24" s="437" t="s">
        <v>39</v>
      </c>
      <c r="G24" s="437" t="s">
        <v>41</v>
      </c>
      <c r="H24" s="437" t="s">
        <v>5398</v>
      </c>
      <c r="I24" s="437" t="s">
        <v>33</v>
      </c>
      <c r="J24" s="438">
        <v>2014</v>
      </c>
      <c r="K24" s="439">
        <v>41742</v>
      </c>
      <c r="L24" s="444">
        <v>40505</v>
      </c>
      <c r="M24" s="440">
        <v>40505</v>
      </c>
      <c r="N24" s="438">
        <v>1</v>
      </c>
      <c r="O24" s="442">
        <f t="shared" si="0"/>
        <v>6</v>
      </c>
      <c r="P24" s="429">
        <f t="shared" si="1"/>
        <v>4</v>
      </c>
    </row>
    <row r="25" spans="1:16" ht="15" hidden="1">
      <c r="A25" s="96" t="s">
        <v>5163</v>
      </c>
      <c r="B25" s="437" t="s">
        <v>4779</v>
      </c>
      <c r="C25" s="438">
        <v>1232</v>
      </c>
      <c r="D25" s="437" t="s">
        <v>272</v>
      </c>
      <c r="E25" s="437" t="s">
        <v>5160</v>
      </c>
      <c r="F25" s="437" t="s">
        <v>271</v>
      </c>
      <c r="G25" s="437" t="s">
        <v>75</v>
      </c>
      <c r="H25" s="437" t="s">
        <v>5399</v>
      </c>
      <c r="I25" s="437" t="s">
        <v>43</v>
      </c>
      <c r="J25" s="438">
        <v>2014</v>
      </c>
      <c r="K25" s="439">
        <v>41730</v>
      </c>
      <c r="L25" s="439">
        <v>40547</v>
      </c>
      <c r="M25" s="443">
        <v>40547</v>
      </c>
      <c r="N25" s="438">
        <v>1</v>
      </c>
      <c r="O25" s="442">
        <f t="shared" si="0"/>
        <v>4</v>
      </c>
      <c r="P25" s="429">
        <f t="shared" si="1"/>
        <v>4</v>
      </c>
    </row>
    <row r="26" spans="1:16" ht="15" hidden="1">
      <c r="A26" s="96" t="s">
        <v>5163</v>
      </c>
      <c r="B26" s="437" t="s">
        <v>4779</v>
      </c>
      <c r="C26" s="438">
        <v>1278</v>
      </c>
      <c r="D26" s="437" t="s">
        <v>2679</v>
      </c>
      <c r="E26" s="437" t="s">
        <v>5160</v>
      </c>
      <c r="F26" s="437" t="s">
        <v>39</v>
      </c>
      <c r="G26" s="437" t="s">
        <v>63</v>
      </c>
      <c r="H26" s="437" t="s">
        <v>5400</v>
      </c>
      <c r="I26" s="437" t="s">
        <v>33</v>
      </c>
      <c r="J26" s="438">
        <v>2014</v>
      </c>
      <c r="K26" s="439">
        <v>41718</v>
      </c>
      <c r="L26" s="439">
        <v>40544</v>
      </c>
      <c r="M26" s="440">
        <v>40539</v>
      </c>
      <c r="N26" s="438">
        <v>1</v>
      </c>
      <c r="O26" s="442">
        <f t="shared" si="0"/>
        <v>2</v>
      </c>
      <c r="P26" s="429">
        <f t="shared" si="1"/>
        <v>3</v>
      </c>
    </row>
    <row r="27" spans="1:16" ht="15" hidden="1">
      <c r="A27" s="96" t="s">
        <v>5163</v>
      </c>
      <c r="B27" s="437" t="s">
        <v>4779</v>
      </c>
      <c r="C27" s="438">
        <v>1285</v>
      </c>
      <c r="D27" s="437" t="s">
        <v>1079</v>
      </c>
      <c r="E27" s="437" t="s">
        <v>5160</v>
      </c>
      <c r="F27" s="437" t="s">
        <v>39</v>
      </c>
      <c r="G27" s="437" t="s">
        <v>41</v>
      </c>
      <c r="H27" s="437" t="s">
        <v>5401</v>
      </c>
      <c r="I27" s="437" t="s">
        <v>33</v>
      </c>
      <c r="J27" s="438">
        <v>2014</v>
      </c>
      <c r="K27" s="439">
        <v>41711</v>
      </c>
      <c r="L27" s="439">
        <v>40548</v>
      </c>
      <c r="M27" s="443">
        <v>40548</v>
      </c>
      <c r="N27" s="438">
        <v>1</v>
      </c>
      <c r="O27" s="442">
        <f t="shared" si="0"/>
        <v>1</v>
      </c>
      <c r="P27" s="429">
        <f t="shared" si="1"/>
        <v>3</v>
      </c>
    </row>
    <row r="28" spans="1:16" ht="15" hidden="1">
      <c r="A28" s="96" t="s">
        <v>5163</v>
      </c>
      <c r="B28" s="437" t="s">
        <v>4779</v>
      </c>
      <c r="C28" s="438">
        <v>1304</v>
      </c>
      <c r="D28" s="437" t="s">
        <v>225</v>
      </c>
      <c r="E28" s="437" t="s">
        <v>5160</v>
      </c>
      <c r="F28" s="437" t="s">
        <v>39</v>
      </c>
      <c r="G28" s="437" t="s">
        <v>41</v>
      </c>
      <c r="H28" s="437" t="s">
        <v>5402</v>
      </c>
      <c r="I28" s="437" t="s">
        <v>43</v>
      </c>
      <c r="J28" s="438">
        <v>2014</v>
      </c>
      <c r="K28" s="439">
        <v>41715</v>
      </c>
      <c r="L28" s="439">
        <v>40547</v>
      </c>
      <c r="M28" s="443">
        <v>40547</v>
      </c>
      <c r="N28" s="438">
        <v>1</v>
      </c>
      <c r="O28" s="442">
        <f t="shared" si="0"/>
        <v>2</v>
      </c>
      <c r="P28" s="429">
        <f t="shared" si="1"/>
        <v>3</v>
      </c>
    </row>
    <row r="29" spans="1:16" ht="15" hidden="1">
      <c r="A29" s="96" t="s">
        <v>5163</v>
      </c>
      <c r="B29" s="437" t="s">
        <v>4779</v>
      </c>
      <c r="C29" s="438">
        <v>1315</v>
      </c>
      <c r="D29" s="437" t="s">
        <v>256</v>
      </c>
      <c r="E29" s="437" t="s">
        <v>5160</v>
      </c>
      <c r="F29" s="437" t="s">
        <v>56</v>
      </c>
      <c r="G29" s="437" t="s">
        <v>87</v>
      </c>
      <c r="H29" s="437" t="s">
        <v>757</v>
      </c>
      <c r="I29" s="437" t="s">
        <v>43</v>
      </c>
      <c r="J29" s="438">
        <v>2014</v>
      </c>
      <c r="K29" s="439">
        <v>41820</v>
      </c>
      <c r="L29" s="439">
        <v>40653</v>
      </c>
      <c r="M29" s="443">
        <v>40645</v>
      </c>
      <c r="N29" s="438">
        <v>1</v>
      </c>
      <c r="O29" s="442">
        <f t="shared" si="0"/>
        <v>17</v>
      </c>
      <c r="P29" s="429">
        <f t="shared" si="1"/>
        <v>6</v>
      </c>
    </row>
    <row r="30" spans="1:16" ht="15" hidden="1">
      <c r="A30" s="96" t="s">
        <v>5163</v>
      </c>
      <c r="B30" s="437" t="s">
        <v>4779</v>
      </c>
      <c r="C30" s="438">
        <v>1335</v>
      </c>
      <c r="D30" s="437" t="s">
        <v>335</v>
      </c>
      <c r="E30" s="437" t="s">
        <v>5160</v>
      </c>
      <c r="F30" s="437" t="s">
        <v>39</v>
      </c>
      <c r="G30" s="437" t="s">
        <v>63</v>
      </c>
      <c r="H30" s="437" t="s">
        <v>338</v>
      </c>
      <c r="I30" s="437" t="s">
        <v>43</v>
      </c>
      <c r="J30" s="438">
        <v>2014</v>
      </c>
      <c r="K30" s="439">
        <v>41712</v>
      </c>
      <c r="L30" s="439">
        <v>40711</v>
      </c>
      <c r="M30" s="443">
        <v>40704</v>
      </c>
      <c r="N30" s="438">
        <v>1</v>
      </c>
      <c r="O30" s="442">
        <f t="shared" si="0"/>
        <v>1</v>
      </c>
      <c r="P30" s="429">
        <f t="shared" si="1"/>
        <v>3</v>
      </c>
    </row>
    <row r="31" spans="1:16" ht="15" hidden="1">
      <c r="A31" s="96" t="s">
        <v>5163</v>
      </c>
      <c r="B31" s="437" t="s">
        <v>4779</v>
      </c>
      <c r="C31" s="438">
        <v>1347</v>
      </c>
      <c r="D31" s="437" t="s">
        <v>941</v>
      </c>
      <c r="E31" s="437" t="s">
        <v>5161</v>
      </c>
      <c r="F31" s="437" t="s">
        <v>300</v>
      </c>
      <c r="G31" s="437" t="s">
        <v>5403</v>
      </c>
      <c r="H31" s="437" t="s">
        <v>5404</v>
      </c>
      <c r="I31" s="437" t="s">
        <v>43</v>
      </c>
      <c r="J31" s="438">
        <v>2014</v>
      </c>
      <c r="K31" s="439">
        <v>41708</v>
      </c>
      <c r="L31" s="439">
        <v>40679</v>
      </c>
      <c r="M31" s="443">
        <v>40660</v>
      </c>
      <c r="N31" s="438">
        <v>1</v>
      </c>
      <c r="O31" s="442">
        <f t="shared" si="0"/>
        <v>1</v>
      </c>
      <c r="P31" s="429">
        <f t="shared" si="1"/>
        <v>3</v>
      </c>
    </row>
    <row r="32" spans="1:16" ht="15" hidden="1">
      <c r="A32" s="96" t="s">
        <v>5163</v>
      </c>
      <c r="B32" s="437" t="s">
        <v>4779</v>
      </c>
      <c r="C32" s="438">
        <v>1349</v>
      </c>
      <c r="D32" s="437" t="s">
        <v>430</v>
      </c>
      <c r="E32" s="437" t="s">
        <v>5159</v>
      </c>
      <c r="F32" s="437" t="s">
        <v>429</v>
      </c>
      <c r="G32" s="437" t="s">
        <v>63</v>
      </c>
      <c r="H32" s="437" t="s">
        <v>5405</v>
      </c>
      <c r="I32" s="437" t="s">
        <v>43</v>
      </c>
      <c r="J32" s="438">
        <v>2014</v>
      </c>
      <c r="K32" s="439">
        <v>41952</v>
      </c>
      <c r="L32" s="444">
        <v>40838</v>
      </c>
      <c r="M32" s="443">
        <v>40850</v>
      </c>
      <c r="N32" s="438">
        <v>1</v>
      </c>
      <c r="O32" s="442">
        <f t="shared" si="0"/>
        <v>36</v>
      </c>
      <c r="P32" s="429">
        <f t="shared" si="1"/>
        <v>11</v>
      </c>
    </row>
    <row r="33" spans="1:18" ht="15" hidden="1">
      <c r="A33" s="96" t="s">
        <v>5163</v>
      </c>
      <c r="B33" s="437" t="s">
        <v>4779</v>
      </c>
      <c r="C33" s="438">
        <v>1367</v>
      </c>
      <c r="D33" s="437" t="s">
        <v>379</v>
      </c>
      <c r="E33" s="437" t="s">
        <v>5160</v>
      </c>
      <c r="F33" s="437" t="s">
        <v>181</v>
      </c>
      <c r="G33" s="437" t="s">
        <v>380</v>
      </c>
      <c r="H33" s="437" t="s">
        <v>5406</v>
      </c>
      <c r="I33" s="437" t="s">
        <v>43</v>
      </c>
      <c r="J33" s="438">
        <v>2014</v>
      </c>
      <c r="K33" s="439">
        <v>41736</v>
      </c>
      <c r="L33" s="439">
        <v>40664</v>
      </c>
      <c r="M33" s="443">
        <v>40647</v>
      </c>
      <c r="N33" s="438">
        <v>1</v>
      </c>
      <c r="O33" s="442">
        <f t="shared" si="0"/>
        <v>5</v>
      </c>
      <c r="P33" s="429">
        <f t="shared" si="1"/>
        <v>4</v>
      </c>
    </row>
    <row r="34" spans="1:18" ht="15" hidden="1">
      <c r="A34" s="96" t="s">
        <v>5163</v>
      </c>
      <c r="B34" s="437" t="s">
        <v>4779</v>
      </c>
      <c r="C34" s="438">
        <v>1369</v>
      </c>
      <c r="D34" s="437" t="s">
        <v>182</v>
      </c>
      <c r="E34" s="437" t="s">
        <v>5160</v>
      </c>
      <c r="F34" s="437" t="s">
        <v>181</v>
      </c>
      <c r="G34" s="437" t="s">
        <v>183</v>
      </c>
      <c r="H34" s="437" t="s">
        <v>5407</v>
      </c>
      <c r="I34" s="437" t="s">
        <v>43</v>
      </c>
      <c r="J34" s="438">
        <v>2014</v>
      </c>
      <c r="K34" s="439">
        <v>41730</v>
      </c>
      <c r="L34" s="439">
        <v>40664</v>
      </c>
      <c r="M34" s="443">
        <v>40647</v>
      </c>
      <c r="N34" s="438">
        <v>1</v>
      </c>
      <c r="O34" s="442">
        <f t="shared" si="0"/>
        <v>4</v>
      </c>
      <c r="P34" s="429">
        <f t="shared" si="1"/>
        <v>4</v>
      </c>
    </row>
    <row r="35" spans="1:18" ht="15" hidden="1">
      <c r="A35" s="96" t="s">
        <v>5163</v>
      </c>
      <c r="B35" s="437" t="s">
        <v>4779</v>
      </c>
      <c r="C35" s="438">
        <v>1372</v>
      </c>
      <c r="D35" s="437" t="s">
        <v>40</v>
      </c>
      <c r="E35" s="437" t="s">
        <v>5160</v>
      </c>
      <c r="F35" s="437" t="s">
        <v>39</v>
      </c>
      <c r="G35" s="437" t="s">
        <v>41</v>
      </c>
      <c r="H35" s="437" t="s">
        <v>5408</v>
      </c>
      <c r="I35" s="437" t="s">
        <v>43</v>
      </c>
      <c r="J35" s="438">
        <v>2014</v>
      </c>
      <c r="K35" s="439">
        <v>41767</v>
      </c>
      <c r="L35" s="439">
        <v>40725</v>
      </c>
      <c r="M35" s="443">
        <v>40722</v>
      </c>
      <c r="N35" s="438">
        <v>1</v>
      </c>
      <c r="O35" s="442">
        <f t="shared" si="0"/>
        <v>9</v>
      </c>
      <c r="P35" s="429">
        <f t="shared" si="1"/>
        <v>5</v>
      </c>
    </row>
    <row r="36" spans="1:18" ht="15" hidden="1">
      <c r="A36" s="96" t="s">
        <v>5163</v>
      </c>
      <c r="B36" s="437" t="s">
        <v>4779</v>
      </c>
      <c r="C36" s="438">
        <v>1440</v>
      </c>
      <c r="D36" s="437" t="s">
        <v>5172</v>
      </c>
      <c r="E36" s="437" t="s">
        <v>5160</v>
      </c>
      <c r="F36" s="437" t="s">
        <v>181</v>
      </c>
      <c r="G36" s="437" t="s">
        <v>5173</v>
      </c>
      <c r="H36" s="437" t="s">
        <v>5409</v>
      </c>
      <c r="I36" s="437" t="s">
        <v>33</v>
      </c>
      <c r="J36" s="438">
        <v>2014</v>
      </c>
      <c r="K36" s="439">
        <v>41730</v>
      </c>
      <c r="L36" s="444">
        <v>40868</v>
      </c>
      <c r="M36" s="440">
        <v>40870</v>
      </c>
      <c r="N36" s="438">
        <v>1</v>
      </c>
      <c r="O36" s="442">
        <f t="shared" si="0"/>
        <v>4</v>
      </c>
      <c r="P36" s="429">
        <f t="shared" si="1"/>
        <v>4</v>
      </c>
    </row>
    <row r="37" spans="1:18" ht="15" hidden="1">
      <c r="A37" s="96" t="s">
        <v>5163</v>
      </c>
      <c r="B37" s="437" t="s">
        <v>4779</v>
      </c>
      <c r="C37" s="438">
        <v>1456</v>
      </c>
      <c r="D37" s="437" t="s">
        <v>418</v>
      </c>
      <c r="E37" s="437" t="s">
        <v>5160</v>
      </c>
      <c r="F37" s="437" t="s">
        <v>181</v>
      </c>
      <c r="G37" s="437" t="s">
        <v>419</v>
      </c>
      <c r="H37" s="437" t="s">
        <v>422</v>
      </c>
      <c r="I37" s="437" t="s">
        <v>43</v>
      </c>
      <c r="J37" s="438">
        <v>2014</v>
      </c>
      <c r="K37" s="439">
        <v>41729</v>
      </c>
      <c r="L37" s="439">
        <v>40882</v>
      </c>
      <c r="M37" s="443">
        <v>40882</v>
      </c>
      <c r="N37" s="438">
        <v>1</v>
      </c>
      <c r="O37" s="442">
        <f t="shared" si="0"/>
        <v>4</v>
      </c>
      <c r="P37" s="429">
        <f t="shared" si="1"/>
        <v>3</v>
      </c>
    </row>
    <row r="38" spans="1:18" ht="15" hidden="1">
      <c r="A38" s="96" t="s">
        <v>5163</v>
      </c>
      <c r="B38" s="437" t="s">
        <v>4779</v>
      </c>
      <c r="C38" s="438">
        <v>1465</v>
      </c>
      <c r="D38" s="437" t="s">
        <v>133</v>
      </c>
      <c r="E38" s="437" t="s">
        <v>5159</v>
      </c>
      <c r="F38" s="437" t="s">
        <v>29</v>
      </c>
      <c r="G38" s="437" t="s">
        <v>31</v>
      </c>
      <c r="H38" s="437" t="s">
        <v>5410</v>
      </c>
      <c r="I38" s="437" t="s">
        <v>43</v>
      </c>
      <c r="J38" s="438">
        <v>2014</v>
      </c>
      <c r="K38" s="439">
        <v>41835</v>
      </c>
      <c r="L38" s="439">
        <v>40739</v>
      </c>
      <c r="M38" s="443">
        <v>40800</v>
      </c>
      <c r="N38" s="438">
        <v>1</v>
      </c>
      <c r="O38" s="428">
        <v>17</v>
      </c>
      <c r="P38" s="429">
        <f t="shared" si="1"/>
        <v>7</v>
      </c>
      <c r="R38" s="34">
        <v>19</v>
      </c>
    </row>
    <row r="39" spans="1:18" ht="15" hidden="1">
      <c r="A39" s="96" t="s">
        <v>5163</v>
      </c>
      <c r="B39" s="437" t="s">
        <v>4779</v>
      </c>
      <c r="C39" s="438">
        <v>1512</v>
      </c>
      <c r="D39" s="437" t="s">
        <v>93</v>
      </c>
      <c r="E39" s="437" t="s">
        <v>5159</v>
      </c>
      <c r="F39" s="437" t="s">
        <v>92</v>
      </c>
      <c r="G39" s="437" t="s">
        <v>94</v>
      </c>
      <c r="H39" s="437" t="s">
        <v>5411</v>
      </c>
      <c r="I39" s="437" t="s">
        <v>43</v>
      </c>
      <c r="J39" s="438">
        <v>2014</v>
      </c>
      <c r="K39" s="439">
        <v>41880</v>
      </c>
      <c r="L39" s="439">
        <v>40784</v>
      </c>
      <c r="M39" s="443">
        <v>40786</v>
      </c>
      <c r="N39" s="438">
        <v>1</v>
      </c>
      <c r="O39" s="442">
        <f t="shared" ref="O39:O419" si="2">WEEKNUM(K39)-WEEKNUM($Q$1)+1</f>
        <v>25</v>
      </c>
      <c r="P39" s="429">
        <f t="shared" si="1"/>
        <v>8</v>
      </c>
    </row>
    <row r="40" spans="1:18" ht="15" hidden="1">
      <c r="A40" s="96" t="s">
        <v>5163</v>
      </c>
      <c r="B40" s="437" t="s">
        <v>4779</v>
      </c>
      <c r="C40" s="438">
        <v>1515</v>
      </c>
      <c r="D40" s="437" t="s">
        <v>176</v>
      </c>
      <c r="E40" s="437" t="s">
        <v>5160</v>
      </c>
      <c r="F40" s="437" t="s">
        <v>175</v>
      </c>
      <c r="G40" s="437" t="s">
        <v>81</v>
      </c>
      <c r="H40" s="437" t="s">
        <v>5412</v>
      </c>
      <c r="I40" s="437" t="s">
        <v>43</v>
      </c>
      <c r="J40" s="438">
        <v>2014</v>
      </c>
      <c r="K40" s="439">
        <v>41791</v>
      </c>
      <c r="L40" s="439">
        <v>40785</v>
      </c>
      <c r="M40" s="443">
        <v>40785</v>
      </c>
      <c r="N40" s="438">
        <v>1</v>
      </c>
      <c r="O40" s="442">
        <f t="shared" si="2"/>
        <v>13</v>
      </c>
      <c r="P40" s="429">
        <f t="shared" si="1"/>
        <v>6</v>
      </c>
    </row>
    <row r="41" spans="1:18" ht="15" hidden="1">
      <c r="A41" s="96" t="s">
        <v>5163</v>
      </c>
      <c r="B41" s="437" t="s">
        <v>4779</v>
      </c>
      <c r="C41" s="438">
        <v>1535</v>
      </c>
      <c r="D41" s="437" t="s">
        <v>527</v>
      </c>
      <c r="E41" s="437" t="s">
        <v>5160</v>
      </c>
      <c r="F41" s="437" t="s">
        <v>127</v>
      </c>
      <c r="G41" s="437" t="s">
        <v>75</v>
      </c>
      <c r="H41" s="437" t="s">
        <v>5413</v>
      </c>
      <c r="I41" s="437" t="s">
        <v>33</v>
      </c>
      <c r="J41" s="438">
        <v>2014</v>
      </c>
      <c r="K41" s="439">
        <v>41716</v>
      </c>
      <c r="L41" s="439">
        <v>40758</v>
      </c>
      <c r="M41" s="443">
        <v>40763</v>
      </c>
      <c r="N41" s="438">
        <v>1</v>
      </c>
      <c r="O41" s="442">
        <f t="shared" si="2"/>
        <v>2</v>
      </c>
      <c r="P41" s="429">
        <f t="shared" si="1"/>
        <v>3</v>
      </c>
    </row>
    <row r="42" spans="1:18" ht="15" hidden="1">
      <c r="A42" s="96" t="s">
        <v>5163</v>
      </c>
      <c r="B42" s="437" t="s">
        <v>4779</v>
      </c>
      <c r="C42" s="438">
        <v>1543</v>
      </c>
      <c r="D42" s="437" t="s">
        <v>5199</v>
      </c>
      <c r="E42" s="437" t="s">
        <v>5161</v>
      </c>
      <c r="F42" s="437" t="s">
        <v>181</v>
      </c>
      <c r="G42" s="437" t="s">
        <v>595</v>
      </c>
      <c r="H42" s="437" t="s">
        <v>5414</v>
      </c>
      <c r="I42" s="437" t="s">
        <v>43</v>
      </c>
      <c r="J42" s="438">
        <v>2014</v>
      </c>
      <c r="K42" s="439">
        <v>41729</v>
      </c>
      <c r="L42" s="439">
        <v>40884</v>
      </c>
      <c r="M42" s="440">
        <v>40869</v>
      </c>
      <c r="N42" s="438">
        <v>1</v>
      </c>
      <c r="O42" s="442">
        <f t="shared" si="2"/>
        <v>4</v>
      </c>
      <c r="P42" s="429">
        <f t="shared" si="1"/>
        <v>3</v>
      </c>
    </row>
    <row r="43" spans="1:18" ht="15" hidden="1">
      <c r="A43" s="96" t="s">
        <v>5163</v>
      </c>
      <c r="B43" s="437" t="s">
        <v>4779</v>
      </c>
      <c r="C43" s="438">
        <v>1552</v>
      </c>
      <c r="D43" s="437" t="s">
        <v>319</v>
      </c>
      <c r="E43" s="437" t="s">
        <v>5160</v>
      </c>
      <c r="F43" s="437" t="s">
        <v>39</v>
      </c>
      <c r="G43" s="437" t="s">
        <v>41</v>
      </c>
      <c r="H43" s="437" t="s">
        <v>5415</v>
      </c>
      <c r="I43" s="437" t="s">
        <v>43</v>
      </c>
      <c r="J43" s="438">
        <v>2014</v>
      </c>
      <c r="K43" s="439">
        <v>41711</v>
      </c>
      <c r="L43" s="439">
        <v>40808</v>
      </c>
      <c r="M43" s="443">
        <v>40801</v>
      </c>
      <c r="N43" s="438">
        <v>1</v>
      </c>
      <c r="O43" s="442">
        <f t="shared" si="2"/>
        <v>1</v>
      </c>
      <c r="P43" s="429">
        <f t="shared" si="1"/>
        <v>3</v>
      </c>
    </row>
    <row r="44" spans="1:18" ht="15" hidden="1">
      <c r="A44" s="96" t="s">
        <v>5163</v>
      </c>
      <c r="B44" s="437" t="s">
        <v>4779</v>
      </c>
      <c r="C44" s="438">
        <v>1565</v>
      </c>
      <c r="D44" s="437" t="s">
        <v>277</v>
      </c>
      <c r="E44" s="437" t="s">
        <v>5161</v>
      </c>
      <c r="F44" s="437" t="s">
        <v>39</v>
      </c>
      <c r="G44" s="437" t="s">
        <v>41</v>
      </c>
      <c r="H44" s="437" t="s">
        <v>5416</v>
      </c>
      <c r="I44" s="437" t="s">
        <v>43</v>
      </c>
      <c r="J44" s="438">
        <v>2014</v>
      </c>
      <c r="K44" s="439">
        <v>41711</v>
      </c>
      <c r="L44" s="439">
        <v>40812</v>
      </c>
      <c r="M44" s="443">
        <v>40801</v>
      </c>
      <c r="N44" s="438">
        <v>1</v>
      </c>
      <c r="O44" s="442">
        <f t="shared" si="2"/>
        <v>1</v>
      </c>
      <c r="P44" s="429">
        <f t="shared" si="1"/>
        <v>3</v>
      </c>
    </row>
    <row r="45" spans="1:18" ht="15" hidden="1">
      <c r="A45" s="96" t="s">
        <v>5163</v>
      </c>
      <c r="B45" s="437" t="s">
        <v>4779</v>
      </c>
      <c r="C45" s="438">
        <v>1589</v>
      </c>
      <c r="D45" s="437" t="s">
        <v>435</v>
      </c>
      <c r="E45" s="437" t="s">
        <v>5160</v>
      </c>
      <c r="F45" s="437" t="s">
        <v>111</v>
      </c>
      <c r="G45" s="437" t="s">
        <v>436</v>
      </c>
      <c r="H45" s="437" t="s">
        <v>5417</v>
      </c>
      <c r="I45" s="437" t="s">
        <v>43</v>
      </c>
      <c r="J45" s="438">
        <v>2014</v>
      </c>
      <c r="K45" s="439">
        <v>41712</v>
      </c>
      <c r="L45" s="439">
        <v>40910</v>
      </c>
      <c r="M45" s="443">
        <v>40917</v>
      </c>
      <c r="N45" s="438">
        <v>1</v>
      </c>
      <c r="O45" s="442">
        <f t="shared" si="2"/>
        <v>1</v>
      </c>
      <c r="P45" s="429">
        <f t="shared" si="1"/>
        <v>3</v>
      </c>
    </row>
    <row r="46" spans="1:18" ht="15" hidden="1">
      <c r="A46" s="96" t="s">
        <v>5163</v>
      </c>
      <c r="B46" s="437" t="s">
        <v>4779</v>
      </c>
      <c r="C46" s="438">
        <v>1685</v>
      </c>
      <c r="D46" s="437" t="s">
        <v>446</v>
      </c>
      <c r="E46" s="437" t="s">
        <v>5160</v>
      </c>
      <c r="F46" s="437" t="s">
        <v>181</v>
      </c>
      <c r="G46" s="437" t="s">
        <v>447</v>
      </c>
      <c r="H46" s="437" t="s">
        <v>5418</v>
      </c>
      <c r="I46" s="437" t="s">
        <v>43</v>
      </c>
      <c r="J46" s="438">
        <v>2014</v>
      </c>
      <c r="K46" s="439">
        <v>41730</v>
      </c>
      <c r="L46" s="439">
        <v>41001</v>
      </c>
      <c r="M46" s="443">
        <v>41360</v>
      </c>
      <c r="N46" s="438">
        <v>1</v>
      </c>
      <c r="O46" s="442">
        <f t="shared" si="2"/>
        <v>4</v>
      </c>
      <c r="P46" s="429">
        <f t="shared" si="1"/>
        <v>4</v>
      </c>
    </row>
    <row r="47" spans="1:18" ht="15" hidden="1">
      <c r="A47" s="96" t="s">
        <v>5163</v>
      </c>
      <c r="B47" s="437" t="s">
        <v>4779</v>
      </c>
      <c r="C47" s="438">
        <v>1697</v>
      </c>
      <c r="D47" s="437" t="s">
        <v>494</v>
      </c>
      <c r="E47" s="437" t="s">
        <v>5160</v>
      </c>
      <c r="F47" s="437" t="s">
        <v>429</v>
      </c>
      <c r="G47" s="437" t="s">
        <v>31</v>
      </c>
      <c r="H47" s="437" t="s">
        <v>5419</v>
      </c>
      <c r="I47" s="437" t="s">
        <v>33</v>
      </c>
      <c r="J47" s="438">
        <v>2014</v>
      </c>
      <c r="K47" s="439">
        <v>41717</v>
      </c>
      <c r="L47" s="439">
        <v>40940</v>
      </c>
      <c r="M47" s="443">
        <v>40946</v>
      </c>
      <c r="N47" s="438">
        <v>1</v>
      </c>
      <c r="O47" s="442">
        <f t="shared" si="2"/>
        <v>2</v>
      </c>
      <c r="P47" s="429">
        <f t="shared" si="1"/>
        <v>3</v>
      </c>
    </row>
    <row r="48" spans="1:18" ht="15" hidden="1">
      <c r="A48" s="96" t="s">
        <v>5163</v>
      </c>
      <c r="B48" s="437" t="s">
        <v>4779</v>
      </c>
      <c r="C48" s="438">
        <v>1721</v>
      </c>
      <c r="D48" s="437" t="s">
        <v>2589</v>
      </c>
      <c r="E48" s="437" t="s">
        <v>5160</v>
      </c>
      <c r="F48" s="437" t="s">
        <v>49</v>
      </c>
      <c r="G48" s="437" t="s">
        <v>5420</v>
      </c>
      <c r="H48" s="437" t="s">
        <v>5421</v>
      </c>
      <c r="I48" s="437" t="s">
        <v>43</v>
      </c>
      <c r="J48" s="438">
        <v>2014</v>
      </c>
      <c r="K48" s="439">
        <v>41711</v>
      </c>
      <c r="L48" s="439">
        <v>40942</v>
      </c>
      <c r="M48" s="443">
        <v>40976</v>
      </c>
      <c r="N48" s="438">
        <v>1</v>
      </c>
      <c r="O48" s="442">
        <f t="shared" si="2"/>
        <v>1</v>
      </c>
      <c r="P48" s="429">
        <f t="shared" si="1"/>
        <v>3</v>
      </c>
    </row>
    <row r="49" spans="1:16" ht="15" hidden="1">
      <c r="A49" s="96" t="s">
        <v>5163</v>
      </c>
      <c r="B49" s="437" t="s">
        <v>4779</v>
      </c>
      <c r="C49" s="438">
        <v>1758</v>
      </c>
      <c r="D49" s="437" t="s">
        <v>249</v>
      </c>
      <c r="E49" s="437" t="s">
        <v>5161</v>
      </c>
      <c r="F49" s="437" t="s">
        <v>181</v>
      </c>
      <c r="G49" s="437" t="s">
        <v>250</v>
      </c>
      <c r="H49" s="437" t="s">
        <v>5422</v>
      </c>
      <c r="I49" s="437" t="s">
        <v>43</v>
      </c>
      <c r="J49" s="438">
        <v>2014</v>
      </c>
      <c r="K49" s="439">
        <v>41722</v>
      </c>
      <c r="L49" s="439">
        <v>41015</v>
      </c>
      <c r="M49" s="443">
        <v>41031</v>
      </c>
      <c r="N49" s="438">
        <v>1</v>
      </c>
      <c r="O49" s="442">
        <f t="shared" si="2"/>
        <v>3</v>
      </c>
      <c r="P49" s="429">
        <f t="shared" si="1"/>
        <v>3</v>
      </c>
    </row>
    <row r="50" spans="1:16" ht="15" hidden="1">
      <c r="A50" s="96" t="s">
        <v>5163</v>
      </c>
      <c r="B50" s="437" t="s">
        <v>4779</v>
      </c>
      <c r="C50" s="438">
        <v>1796</v>
      </c>
      <c r="D50" s="437" t="s">
        <v>193</v>
      </c>
      <c r="E50" s="437" t="s">
        <v>5160</v>
      </c>
      <c r="F50" s="437" t="s">
        <v>39</v>
      </c>
      <c r="G50" s="437" t="s">
        <v>41</v>
      </c>
      <c r="H50" s="437" t="s">
        <v>5423</v>
      </c>
      <c r="I50" s="437" t="s">
        <v>43</v>
      </c>
      <c r="J50" s="438">
        <v>2014</v>
      </c>
      <c r="K50" s="439">
        <v>41711</v>
      </c>
      <c r="L50" s="439">
        <v>41164</v>
      </c>
      <c r="M50" s="443">
        <v>41190</v>
      </c>
      <c r="N50" s="438">
        <v>1</v>
      </c>
      <c r="O50" s="442">
        <f t="shared" si="2"/>
        <v>1</v>
      </c>
      <c r="P50" s="429">
        <f t="shared" si="1"/>
        <v>3</v>
      </c>
    </row>
    <row r="51" spans="1:16" ht="15" hidden="1">
      <c r="A51" s="96" t="s">
        <v>5163</v>
      </c>
      <c r="B51" s="437" t="s">
        <v>4779</v>
      </c>
      <c r="C51" s="438">
        <v>1800</v>
      </c>
      <c r="D51" s="437" t="s">
        <v>683</v>
      </c>
      <c r="E51" s="437" t="s">
        <v>5160</v>
      </c>
      <c r="F51" s="437" t="s">
        <v>39</v>
      </c>
      <c r="G51" s="437" t="s">
        <v>41</v>
      </c>
      <c r="H51" s="437" t="s">
        <v>5424</v>
      </c>
      <c r="I51" s="437" t="s">
        <v>43</v>
      </c>
      <c r="J51" s="438">
        <v>2014</v>
      </c>
      <c r="K51" s="439">
        <v>41710</v>
      </c>
      <c r="L51" s="439">
        <v>41275</v>
      </c>
      <c r="M51" s="440">
        <v>41264</v>
      </c>
      <c r="N51" s="438">
        <v>1</v>
      </c>
      <c r="O51" s="442">
        <f t="shared" si="2"/>
        <v>1</v>
      </c>
      <c r="P51" s="429">
        <f t="shared" si="1"/>
        <v>3</v>
      </c>
    </row>
    <row r="52" spans="1:16" ht="15" hidden="1">
      <c r="A52" s="96" t="s">
        <v>5163</v>
      </c>
      <c r="B52" s="437" t="s">
        <v>4779</v>
      </c>
      <c r="C52" s="438">
        <v>1835</v>
      </c>
      <c r="D52" s="437" t="s">
        <v>704</v>
      </c>
      <c r="E52" s="437" t="s">
        <v>5160</v>
      </c>
      <c r="F52" s="437" t="s">
        <v>39</v>
      </c>
      <c r="G52" s="437" t="s">
        <v>41</v>
      </c>
      <c r="H52" s="437" t="s">
        <v>5425</v>
      </c>
      <c r="I52" s="437" t="s">
        <v>33</v>
      </c>
      <c r="J52" s="438">
        <v>2014</v>
      </c>
      <c r="K52" s="439">
        <v>41711</v>
      </c>
      <c r="L52" s="439">
        <v>41281</v>
      </c>
      <c r="M52" s="443">
        <v>41283</v>
      </c>
      <c r="N52" s="438">
        <v>1</v>
      </c>
      <c r="O52" s="442">
        <f t="shared" si="2"/>
        <v>1</v>
      </c>
      <c r="P52" s="429">
        <f t="shared" si="1"/>
        <v>3</v>
      </c>
    </row>
    <row r="53" spans="1:16" ht="15" hidden="1">
      <c r="A53" s="96" t="s">
        <v>5163</v>
      </c>
      <c r="B53" s="437" t="s">
        <v>4779</v>
      </c>
      <c r="C53" s="438">
        <v>1911</v>
      </c>
      <c r="D53" s="437" t="s">
        <v>441</v>
      </c>
      <c r="E53" s="437" t="s">
        <v>5160</v>
      </c>
      <c r="F53" s="437" t="s">
        <v>56</v>
      </c>
      <c r="G53" s="437" t="s">
        <v>31</v>
      </c>
      <c r="H53" s="437" t="s">
        <v>5426</v>
      </c>
      <c r="I53" s="437" t="s">
        <v>33</v>
      </c>
      <c r="J53" s="438">
        <v>2014</v>
      </c>
      <c r="K53" s="439">
        <v>41712</v>
      </c>
      <c r="L53" s="439">
        <v>41285</v>
      </c>
      <c r="M53" s="443">
        <v>41285</v>
      </c>
      <c r="N53" s="438">
        <v>1</v>
      </c>
      <c r="O53" s="442">
        <f t="shared" si="2"/>
        <v>1</v>
      </c>
      <c r="P53" s="429">
        <f t="shared" si="1"/>
        <v>3</v>
      </c>
    </row>
    <row r="54" spans="1:16" ht="15" hidden="1">
      <c r="A54" s="96" t="s">
        <v>5163</v>
      </c>
      <c r="B54" s="437" t="s">
        <v>4779</v>
      </c>
      <c r="C54" s="438">
        <v>1925</v>
      </c>
      <c r="D54" s="437" t="s">
        <v>385</v>
      </c>
      <c r="E54" s="437" t="s">
        <v>5160</v>
      </c>
      <c r="F54" s="437" t="s">
        <v>49</v>
      </c>
      <c r="G54" s="437" t="s">
        <v>31</v>
      </c>
      <c r="H54" s="437" t="s">
        <v>5427</v>
      </c>
      <c r="I54" s="437" t="s">
        <v>43</v>
      </c>
      <c r="J54" s="438">
        <v>2014</v>
      </c>
      <c r="K54" s="439">
        <v>41745</v>
      </c>
      <c r="L54" s="439">
        <v>41306</v>
      </c>
      <c r="M54" s="443">
        <v>41305</v>
      </c>
      <c r="N54" s="438">
        <v>1</v>
      </c>
      <c r="O54" s="442">
        <f t="shared" si="2"/>
        <v>6</v>
      </c>
      <c r="P54" s="429">
        <f t="shared" si="1"/>
        <v>4</v>
      </c>
    </row>
    <row r="55" spans="1:16" ht="15" hidden="1">
      <c r="A55" s="96" t="s">
        <v>5163</v>
      </c>
      <c r="B55" s="437" t="s">
        <v>4779</v>
      </c>
      <c r="C55" s="438">
        <v>1930</v>
      </c>
      <c r="D55" s="437" t="s">
        <v>301</v>
      </c>
      <c r="E55" s="437" t="s">
        <v>5160</v>
      </c>
      <c r="F55" s="437" t="s">
        <v>300</v>
      </c>
      <c r="G55" s="437" t="s">
        <v>31</v>
      </c>
      <c r="H55" s="437" t="s">
        <v>5428</v>
      </c>
      <c r="I55" s="437" t="s">
        <v>43</v>
      </c>
      <c r="J55" s="438">
        <v>2014</v>
      </c>
      <c r="K55" s="439">
        <v>41710</v>
      </c>
      <c r="L55" s="444">
        <v>41198</v>
      </c>
      <c r="M55" s="443">
        <v>41191</v>
      </c>
      <c r="N55" s="438">
        <v>1</v>
      </c>
      <c r="O55" s="442">
        <f t="shared" si="2"/>
        <v>1</v>
      </c>
      <c r="P55" s="429">
        <f t="shared" si="1"/>
        <v>3</v>
      </c>
    </row>
    <row r="56" spans="1:16" ht="15" hidden="1">
      <c r="A56" s="96" t="s">
        <v>5163</v>
      </c>
      <c r="B56" s="437" t="s">
        <v>4779</v>
      </c>
      <c r="C56" s="438">
        <v>1947</v>
      </c>
      <c r="D56" s="437" t="s">
        <v>558</v>
      </c>
      <c r="E56" s="437" t="s">
        <v>5161</v>
      </c>
      <c r="F56" s="437" t="s">
        <v>127</v>
      </c>
      <c r="G56" s="437" t="s">
        <v>308</v>
      </c>
      <c r="H56" s="437" t="s">
        <v>5429</v>
      </c>
      <c r="I56" s="437" t="s">
        <v>43</v>
      </c>
      <c r="J56" s="438">
        <v>2014</v>
      </c>
      <c r="K56" s="439">
        <v>41759</v>
      </c>
      <c r="L56" s="439">
        <v>41292</v>
      </c>
      <c r="M56" s="443">
        <v>41291</v>
      </c>
      <c r="N56" s="438">
        <v>1</v>
      </c>
      <c r="O56" s="442">
        <f t="shared" si="2"/>
        <v>8</v>
      </c>
      <c r="P56" s="429">
        <f t="shared" si="1"/>
        <v>4</v>
      </c>
    </row>
    <row r="57" spans="1:16" ht="15" hidden="1">
      <c r="A57" s="96" t="s">
        <v>5163</v>
      </c>
      <c r="B57" s="437" t="s">
        <v>4779</v>
      </c>
      <c r="C57" s="438">
        <v>1980</v>
      </c>
      <c r="D57" s="437" t="s">
        <v>363</v>
      </c>
      <c r="E57" s="437" t="s">
        <v>5160</v>
      </c>
      <c r="F57" s="437" t="s">
        <v>271</v>
      </c>
      <c r="G57" s="437" t="s">
        <v>31</v>
      </c>
      <c r="H57" s="437" t="s">
        <v>5430</v>
      </c>
      <c r="I57" s="437" t="s">
        <v>43</v>
      </c>
      <c r="J57" s="438">
        <v>2014</v>
      </c>
      <c r="K57" s="439">
        <v>41730</v>
      </c>
      <c r="L57" s="439">
        <v>41277</v>
      </c>
      <c r="M57" s="443">
        <v>41390</v>
      </c>
      <c r="N57" s="438">
        <v>1</v>
      </c>
      <c r="O57" s="442">
        <f t="shared" si="2"/>
        <v>4</v>
      </c>
      <c r="P57" s="429">
        <f t="shared" si="1"/>
        <v>4</v>
      </c>
    </row>
    <row r="58" spans="1:16" ht="15" hidden="1">
      <c r="A58" s="96" t="s">
        <v>5163</v>
      </c>
      <c r="B58" s="437" t="s">
        <v>4779</v>
      </c>
      <c r="C58" s="438">
        <v>2004</v>
      </c>
      <c r="D58" s="437" t="s">
        <v>288</v>
      </c>
      <c r="E58" s="437" t="s">
        <v>5161</v>
      </c>
      <c r="F58" s="437" t="s">
        <v>127</v>
      </c>
      <c r="G58" s="437" t="s">
        <v>100</v>
      </c>
      <c r="H58" s="437" t="s">
        <v>5431</v>
      </c>
      <c r="I58" s="437" t="s">
        <v>43</v>
      </c>
      <c r="J58" s="438">
        <v>2014</v>
      </c>
      <c r="K58" s="439">
        <v>41759</v>
      </c>
      <c r="L58" s="439">
        <v>41344</v>
      </c>
      <c r="M58" s="443">
        <v>41355</v>
      </c>
      <c r="N58" s="438">
        <v>1</v>
      </c>
      <c r="O58" s="442">
        <f t="shared" si="2"/>
        <v>8</v>
      </c>
      <c r="P58" s="429">
        <f t="shared" si="1"/>
        <v>4</v>
      </c>
    </row>
    <row r="59" spans="1:16" ht="15" hidden="1">
      <c r="A59" s="96" t="s">
        <v>5163</v>
      </c>
      <c r="B59" s="437" t="s">
        <v>4779</v>
      </c>
      <c r="C59" s="438">
        <v>2008</v>
      </c>
      <c r="D59" s="437" t="s">
        <v>537</v>
      </c>
      <c r="E59" s="437" t="s">
        <v>5160</v>
      </c>
      <c r="F59" s="437" t="s">
        <v>39</v>
      </c>
      <c r="G59" s="437" t="s">
        <v>41</v>
      </c>
      <c r="H59" s="437" t="s">
        <v>5432</v>
      </c>
      <c r="I59" s="437" t="s">
        <v>43</v>
      </c>
      <c r="J59" s="438">
        <v>2014</v>
      </c>
      <c r="K59" s="439">
        <v>41712</v>
      </c>
      <c r="L59" s="439">
        <v>41463</v>
      </c>
      <c r="M59" s="443">
        <v>41477</v>
      </c>
      <c r="N59" s="438">
        <v>1</v>
      </c>
      <c r="O59" s="442">
        <f t="shared" si="2"/>
        <v>1</v>
      </c>
      <c r="P59" s="429">
        <f t="shared" si="1"/>
        <v>3</v>
      </c>
    </row>
    <row r="60" spans="1:16" ht="15" hidden="1">
      <c r="A60" s="96" t="s">
        <v>5163</v>
      </c>
      <c r="B60" s="437" t="s">
        <v>4779</v>
      </c>
      <c r="C60" s="438">
        <v>2071</v>
      </c>
      <c r="D60" s="437" t="s">
        <v>243</v>
      </c>
      <c r="E60" s="437" t="s">
        <v>5161</v>
      </c>
      <c r="F60" s="437" t="s">
        <v>181</v>
      </c>
      <c r="G60" s="437" t="s">
        <v>244</v>
      </c>
      <c r="H60" s="437" t="s">
        <v>5433</v>
      </c>
      <c r="I60" s="437" t="s">
        <v>43</v>
      </c>
      <c r="J60" s="438">
        <v>2014</v>
      </c>
      <c r="K60" s="439">
        <v>41721</v>
      </c>
      <c r="L60" s="439">
        <v>41502</v>
      </c>
      <c r="M60" s="440">
        <v>41561</v>
      </c>
      <c r="N60" s="438">
        <v>1</v>
      </c>
      <c r="O60" s="442">
        <f t="shared" si="2"/>
        <v>3</v>
      </c>
      <c r="P60" s="429">
        <f t="shared" si="1"/>
        <v>3</v>
      </c>
    </row>
    <row r="61" spans="1:16" ht="15" hidden="1">
      <c r="A61" s="96" t="s">
        <v>5163</v>
      </c>
      <c r="B61" s="437" t="s">
        <v>4779</v>
      </c>
      <c r="C61" s="438">
        <v>2072</v>
      </c>
      <c r="D61" s="437" t="s">
        <v>825</v>
      </c>
      <c r="E61" s="437" t="s">
        <v>5160</v>
      </c>
      <c r="F61" s="437" t="s">
        <v>127</v>
      </c>
      <c r="G61" s="437" t="s">
        <v>436</v>
      </c>
      <c r="H61" s="437" t="s">
        <v>5434</v>
      </c>
      <c r="I61" s="437" t="s">
        <v>43</v>
      </c>
      <c r="J61" s="438">
        <v>2014</v>
      </c>
      <c r="K61" s="439">
        <v>41718</v>
      </c>
      <c r="L61" s="439">
        <v>41498</v>
      </c>
      <c r="M61" s="443">
        <v>41530</v>
      </c>
      <c r="N61" s="438">
        <v>1</v>
      </c>
      <c r="O61" s="442">
        <f t="shared" si="2"/>
        <v>2</v>
      </c>
      <c r="P61" s="429">
        <f t="shared" si="1"/>
        <v>3</v>
      </c>
    </row>
    <row r="62" spans="1:16" ht="15" hidden="1">
      <c r="A62" s="96" t="s">
        <v>5163</v>
      </c>
      <c r="B62" s="437" t="s">
        <v>4779</v>
      </c>
      <c r="C62" s="438">
        <v>2081</v>
      </c>
      <c r="D62" s="437" t="s">
        <v>1145</v>
      </c>
      <c r="E62" s="437" t="s">
        <v>5161</v>
      </c>
      <c r="F62" s="437" t="s">
        <v>49</v>
      </c>
      <c r="G62" s="437" t="s">
        <v>63</v>
      </c>
      <c r="H62" s="437" t="s">
        <v>5435</v>
      </c>
      <c r="I62" s="437" t="s">
        <v>43</v>
      </c>
      <c r="J62" s="438">
        <v>2014</v>
      </c>
      <c r="K62" s="439">
        <v>41736</v>
      </c>
      <c r="L62" s="439">
        <v>41456</v>
      </c>
      <c r="M62" s="443">
        <v>41453</v>
      </c>
      <c r="N62" s="438">
        <v>1</v>
      </c>
      <c r="O62" s="442">
        <f t="shared" si="2"/>
        <v>5</v>
      </c>
      <c r="P62" s="429">
        <f t="shared" si="1"/>
        <v>4</v>
      </c>
    </row>
    <row r="63" spans="1:16" ht="15" hidden="1">
      <c r="A63" s="96" t="s">
        <v>5163</v>
      </c>
      <c r="B63" s="437" t="s">
        <v>4779</v>
      </c>
      <c r="C63" s="438">
        <v>2087</v>
      </c>
      <c r="D63" s="437" t="s">
        <v>402</v>
      </c>
      <c r="E63" s="437" t="s">
        <v>5160</v>
      </c>
      <c r="F63" s="437" t="s">
        <v>181</v>
      </c>
      <c r="G63" s="437" t="s">
        <v>403</v>
      </c>
      <c r="H63" s="437" t="s">
        <v>5436</v>
      </c>
      <c r="I63" s="437" t="s">
        <v>43</v>
      </c>
      <c r="J63" s="438">
        <v>2014</v>
      </c>
      <c r="K63" s="439">
        <v>41730</v>
      </c>
      <c r="L63" s="439">
        <v>41579</v>
      </c>
      <c r="M63" s="440">
        <v>41631</v>
      </c>
      <c r="N63" s="438">
        <v>1</v>
      </c>
      <c r="O63" s="442">
        <f t="shared" si="2"/>
        <v>4</v>
      </c>
      <c r="P63" s="429">
        <f t="shared" si="1"/>
        <v>4</v>
      </c>
    </row>
    <row r="64" spans="1:16" ht="15" hidden="1">
      <c r="A64" s="96" t="s">
        <v>5163</v>
      </c>
      <c r="B64" s="437" t="s">
        <v>4779</v>
      </c>
      <c r="C64" s="438">
        <v>2089</v>
      </c>
      <c r="D64" s="437" t="s">
        <v>499</v>
      </c>
      <c r="E64" s="437" t="s">
        <v>5161</v>
      </c>
      <c r="F64" s="437" t="s">
        <v>181</v>
      </c>
      <c r="G64" s="437" t="s">
        <v>500</v>
      </c>
      <c r="H64" s="437" t="s">
        <v>5437</v>
      </c>
      <c r="I64" s="437" t="s">
        <v>43</v>
      </c>
      <c r="J64" s="438">
        <v>2014</v>
      </c>
      <c r="K64" s="439">
        <v>41729</v>
      </c>
      <c r="L64" s="439">
        <v>41579</v>
      </c>
      <c r="M64" s="440">
        <v>41600</v>
      </c>
      <c r="N64" s="438">
        <v>1</v>
      </c>
      <c r="O64" s="442">
        <f t="shared" si="2"/>
        <v>4</v>
      </c>
      <c r="P64" s="429">
        <f t="shared" si="1"/>
        <v>3</v>
      </c>
    </row>
    <row r="65" spans="1:16" ht="15" hidden="1">
      <c r="A65" s="96" t="s">
        <v>5163</v>
      </c>
      <c r="B65" s="437" t="s">
        <v>4779</v>
      </c>
      <c r="C65" s="438">
        <v>2120</v>
      </c>
      <c r="D65" s="437" t="s">
        <v>295</v>
      </c>
      <c r="E65" s="437" t="s">
        <v>5160</v>
      </c>
      <c r="F65" s="437" t="s">
        <v>294</v>
      </c>
      <c r="G65" s="437" t="s">
        <v>100</v>
      </c>
      <c r="H65" s="437" t="s">
        <v>5438</v>
      </c>
      <c r="I65" s="437" t="s">
        <v>43</v>
      </c>
      <c r="J65" s="438">
        <v>2014</v>
      </c>
      <c r="K65" s="439">
        <v>41712</v>
      </c>
      <c r="L65" s="439">
        <v>41513</v>
      </c>
      <c r="M65" s="443">
        <v>41513</v>
      </c>
      <c r="N65" s="438">
        <v>1</v>
      </c>
      <c r="O65" s="442">
        <f t="shared" si="2"/>
        <v>1</v>
      </c>
      <c r="P65" s="429">
        <f t="shared" si="1"/>
        <v>3</v>
      </c>
    </row>
    <row r="66" spans="1:16" ht="15" hidden="1">
      <c r="A66" s="96" t="s">
        <v>5163</v>
      </c>
      <c r="B66" s="437" t="s">
        <v>4779</v>
      </c>
      <c r="C66" s="438">
        <v>2131</v>
      </c>
      <c r="D66" s="437" t="s">
        <v>693</v>
      </c>
      <c r="E66" s="437" t="s">
        <v>5160</v>
      </c>
      <c r="F66" s="437" t="s">
        <v>29</v>
      </c>
      <c r="G66" s="437" t="s">
        <v>31</v>
      </c>
      <c r="H66" s="437" t="s">
        <v>5439</v>
      </c>
      <c r="I66" s="437" t="s">
        <v>43</v>
      </c>
      <c r="J66" s="438">
        <v>2014</v>
      </c>
      <c r="K66" s="439">
        <v>41710</v>
      </c>
      <c r="L66" s="439">
        <v>41437</v>
      </c>
      <c r="M66" s="443">
        <v>41439</v>
      </c>
      <c r="N66" s="438">
        <v>1</v>
      </c>
      <c r="O66" s="442">
        <f t="shared" si="2"/>
        <v>1</v>
      </c>
      <c r="P66" s="429">
        <f t="shared" si="1"/>
        <v>3</v>
      </c>
    </row>
    <row r="67" spans="1:16" ht="15" hidden="1">
      <c r="A67" s="96" t="s">
        <v>5163</v>
      </c>
      <c r="B67" s="437" t="s">
        <v>4779</v>
      </c>
      <c r="C67" s="438">
        <v>2163</v>
      </c>
      <c r="D67" s="437" t="s">
        <v>1942</v>
      </c>
      <c r="E67" s="437" t="s">
        <v>5160</v>
      </c>
      <c r="F67" s="437" t="s">
        <v>39</v>
      </c>
      <c r="G67" s="437" t="s">
        <v>41</v>
      </c>
      <c r="H67" s="437" t="s">
        <v>5440</v>
      </c>
      <c r="I67" s="437" t="s">
        <v>43</v>
      </c>
      <c r="J67" s="438">
        <v>2014</v>
      </c>
      <c r="K67" s="439">
        <v>41710</v>
      </c>
      <c r="L67" s="439">
        <v>41579</v>
      </c>
      <c r="M67" s="440">
        <v>41577</v>
      </c>
      <c r="N67" s="438">
        <v>1</v>
      </c>
      <c r="O67" s="442">
        <f t="shared" si="2"/>
        <v>1</v>
      </c>
      <c r="P67" s="429">
        <f t="shared" si="1"/>
        <v>3</v>
      </c>
    </row>
    <row r="68" spans="1:16" ht="15" hidden="1">
      <c r="A68" s="96" t="s">
        <v>5163</v>
      </c>
      <c r="B68" s="437" t="s">
        <v>4779</v>
      </c>
      <c r="C68" s="438">
        <v>2200</v>
      </c>
      <c r="D68" s="437" t="s">
        <v>511</v>
      </c>
      <c r="E68" s="437" t="s">
        <v>5161</v>
      </c>
      <c r="F68" s="437" t="s">
        <v>29</v>
      </c>
      <c r="G68" s="437" t="s">
        <v>31</v>
      </c>
      <c r="H68" s="437" t="s">
        <v>5441</v>
      </c>
      <c r="I68" s="437" t="s">
        <v>43</v>
      </c>
      <c r="J68" s="438">
        <v>2014</v>
      </c>
      <c r="K68" s="439">
        <v>41710</v>
      </c>
      <c r="L68" s="439">
        <v>41498</v>
      </c>
      <c r="M68" s="443">
        <v>41498</v>
      </c>
      <c r="N68" s="438">
        <v>1</v>
      </c>
      <c r="O68" s="442">
        <f t="shared" si="2"/>
        <v>1</v>
      </c>
      <c r="P68" s="429">
        <f t="shared" si="1"/>
        <v>3</v>
      </c>
    </row>
    <row r="69" spans="1:16" ht="15" hidden="1">
      <c r="A69" s="96" t="s">
        <v>5163</v>
      </c>
      <c r="B69" s="437" t="s">
        <v>4779</v>
      </c>
      <c r="C69" s="438">
        <v>2276</v>
      </c>
      <c r="D69" s="437" t="s">
        <v>30</v>
      </c>
      <c r="E69" s="437" t="s">
        <v>5160</v>
      </c>
      <c r="F69" s="437" t="s">
        <v>29</v>
      </c>
      <c r="G69" s="437" t="s">
        <v>31</v>
      </c>
      <c r="H69" s="437" t="s">
        <v>5442</v>
      </c>
      <c r="I69" s="437" t="s">
        <v>43</v>
      </c>
      <c r="J69" s="438">
        <v>2014</v>
      </c>
      <c r="K69" s="439">
        <v>41710</v>
      </c>
      <c r="L69" s="444">
        <v>41596</v>
      </c>
      <c r="M69" s="440">
        <v>41596</v>
      </c>
      <c r="N69" s="438">
        <v>1</v>
      </c>
      <c r="O69" s="442">
        <f t="shared" si="2"/>
        <v>1</v>
      </c>
      <c r="P69" s="429">
        <f t="shared" si="1"/>
        <v>3</v>
      </c>
    </row>
    <row r="70" spans="1:16" ht="15" hidden="1">
      <c r="A70" s="96" t="s">
        <v>5163</v>
      </c>
      <c r="B70" s="437" t="s">
        <v>4779</v>
      </c>
      <c r="C70" s="438">
        <v>2283</v>
      </c>
      <c r="D70" s="437" t="s">
        <v>266</v>
      </c>
      <c r="E70" s="437" t="s">
        <v>5160</v>
      </c>
      <c r="F70" s="437" t="s">
        <v>39</v>
      </c>
      <c r="G70" s="437" t="s">
        <v>41</v>
      </c>
      <c r="H70" s="437" t="s">
        <v>4301</v>
      </c>
      <c r="I70" s="437" t="s">
        <v>43</v>
      </c>
      <c r="J70" s="438">
        <v>2014</v>
      </c>
      <c r="K70" s="439">
        <v>41710</v>
      </c>
      <c r="L70" s="444">
        <v>41589</v>
      </c>
      <c r="M70" s="440">
        <v>41577</v>
      </c>
      <c r="N70" s="438">
        <v>1</v>
      </c>
      <c r="O70" s="442">
        <f t="shared" si="2"/>
        <v>1</v>
      </c>
      <c r="P70" s="429">
        <f t="shared" si="1"/>
        <v>3</v>
      </c>
    </row>
    <row r="71" spans="1:16" ht="15" hidden="1">
      <c r="A71" s="96" t="s">
        <v>5163</v>
      </c>
      <c r="B71" s="437" t="s">
        <v>4779</v>
      </c>
      <c r="C71" s="438">
        <v>2289</v>
      </c>
      <c r="D71" s="437" t="s">
        <v>505</v>
      </c>
      <c r="E71" s="437" t="s">
        <v>5161</v>
      </c>
      <c r="F71" s="437" t="s">
        <v>181</v>
      </c>
      <c r="G71" s="437" t="s">
        <v>506</v>
      </c>
      <c r="H71" s="437" t="s">
        <v>5443</v>
      </c>
      <c r="I71" s="437" t="s">
        <v>43</v>
      </c>
      <c r="J71" s="438">
        <v>2014</v>
      </c>
      <c r="K71" s="439">
        <v>41735</v>
      </c>
      <c r="L71" s="439">
        <v>41549</v>
      </c>
      <c r="M71" s="440">
        <v>41564</v>
      </c>
      <c r="N71" s="438">
        <v>1</v>
      </c>
      <c r="O71" s="442">
        <f t="shared" si="2"/>
        <v>5</v>
      </c>
      <c r="P71" s="429">
        <f t="shared" si="1"/>
        <v>4</v>
      </c>
    </row>
    <row r="72" spans="1:16" ht="15" hidden="1">
      <c r="A72" s="96" t="s">
        <v>5163</v>
      </c>
      <c r="B72" s="437" t="s">
        <v>4779</v>
      </c>
      <c r="C72" s="438">
        <v>2290</v>
      </c>
      <c r="D72" s="437" t="s">
        <v>458</v>
      </c>
      <c r="E72" s="437" t="s">
        <v>5160</v>
      </c>
      <c r="F72" s="437" t="s">
        <v>181</v>
      </c>
      <c r="G72" s="437" t="s">
        <v>63</v>
      </c>
      <c r="H72" s="437" t="s">
        <v>5444</v>
      </c>
      <c r="I72" s="437" t="s">
        <v>43</v>
      </c>
      <c r="J72" s="438">
        <v>2014</v>
      </c>
      <c r="K72" s="439">
        <v>41740</v>
      </c>
      <c r="L72" s="444">
        <v>41561</v>
      </c>
      <c r="M72" s="440">
        <v>41564</v>
      </c>
      <c r="N72" s="438">
        <v>1</v>
      </c>
      <c r="O72" s="442">
        <f t="shared" si="2"/>
        <v>5</v>
      </c>
      <c r="P72" s="429">
        <f t="shared" si="1"/>
        <v>4</v>
      </c>
    </row>
    <row r="73" spans="1:16" ht="15" hidden="1">
      <c r="A73" s="96" t="s">
        <v>5163</v>
      </c>
      <c r="B73" s="437" t="s">
        <v>4779</v>
      </c>
      <c r="C73" s="438">
        <v>2291</v>
      </c>
      <c r="D73" s="437" t="s">
        <v>208</v>
      </c>
      <c r="E73" s="437" t="s">
        <v>5160</v>
      </c>
      <c r="F73" s="437" t="s">
        <v>181</v>
      </c>
      <c r="G73" s="437" t="s">
        <v>209</v>
      </c>
      <c r="H73" s="437" t="s">
        <v>5445</v>
      </c>
      <c r="I73" s="437" t="s">
        <v>43</v>
      </c>
      <c r="J73" s="438">
        <v>2014</v>
      </c>
      <c r="K73" s="439">
        <v>41730</v>
      </c>
      <c r="L73" s="444">
        <v>41561</v>
      </c>
      <c r="M73" s="440">
        <v>41564</v>
      </c>
      <c r="N73" s="438">
        <v>1</v>
      </c>
      <c r="O73" s="442">
        <f t="shared" si="2"/>
        <v>4</v>
      </c>
      <c r="P73" s="429">
        <f t="shared" si="1"/>
        <v>4</v>
      </c>
    </row>
    <row r="74" spans="1:16" ht="15" hidden="1">
      <c r="A74" s="96" t="s">
        <v>5163</v>
      </c>
      <c r="B74" s="437" t="s">
        <v>4779</v>
      </c>
      <c r="C74" s="438">
        <v>2352</v>
      </c>
      <c r="D74" s="437" t="s">
        <v>579</v>
      </c>
      <c r="E74" s="437" t="s">
        <v>5161</v>
      </c>
      <c r="F74" s="437" t="s">
        <v>300</v>
      </c>
      <c r="G74" s="437" t="s">
        <v>31</v>
      </c>
      <c r="H74" s="437" t="s">
        <v>5446</v>
      </c>
      <c r="I74" s="437" t="s">
        <v>43</v>
      </c>
      <c r="J74" s="438">
        <v>2014</v>
      </c>
      <c r="K74" s="439">
        <v>41710</v>
      </c>
      <c r="L74" s="444">
        <v>41634</v>
      </c>
      <c r="M74" s="440">
        <v>41634</v>
      </c>
      <c r="N74" s="438">
        <v>1</v>
      </c>
      <c r="O74" s="442">
        <f t="shared" si="2"/>
        <v>1</v>
      </c>
      <c r="P74" s="429">
        <f t="shared" si="1"/>
        <v>3</v>
      </c>
    </row>
    <row r="75" spans="1:16" ht="15" hidden="1">
      <c r="A75" s="96" t="s">
        <v>5163</v>
      </c>
      <c r="B75" s="437" t="s">
        <v>4793</v>
      </c>
      <c r="C75" s="438">
        <v>99</v>
      </c>
      <c r="D75" s="437" t="s">
        <v>693</v>
      </c>
      <c r="E75" s="437" t="s">
        <v>5160</v>
      </c>
      <c r="F75" s="437" t="s">
        <v>29</v>
      </c>
      <c r="G75" s="437" t="s">
        <v>927</v>
      </c>
      <c r="H75" s="437" t="s">
        <v>2606</v>
      </c>
      <c r="I75" s="437" t="s">
        <v>43</v>
      </c>
      <c r="J75" s="438">
        <v>2014</v>
      </c>
      <c r="K75" s="439">
        <v>41760</v>
      </c>
      <c r="L75" s="439">
        <v>38658</v>
      </c>
      <c r="M75" s="440">
        <v>38656</v>
      </c>
      <c r="N75" s="438">
        <v>1</v>
      </c>
      <c r="O75" s="442">
        <f t="shared" si="2"/>
        <v>8</v>
      </c>
      <c r="P75" s="429">
        <f t="shared" si="1"/>
        <v>5</v>
      </c>
    </row>
    <row r="76" spans="1:16" ht="15" hidden="1">
      <c r="A76" s="96" t="s">
        <v>5163</v>
      </c>
      <c r="B76" s="437" t="s">
        <v>4793</v>
      </c>
      <c r="C76" s="438">
        <v>100</v>
      </c>
      <c r="D76" s="437" t="s">
        <v>693</v>
      </c>
      <c r="E76" s="437" t="s">
        <v>5447</v>
      </c>
      <c r="F76" s="437" t="s">
        <v>29</v>
      </c>
      <c r="G76" s="437" t="s">
        <v>892</v>
      </c>
      <c r="H76" s="437" t="s">
        <v>2612</v>
      </c>
      <c r="I76" s="437" t="s">
        <v>33</v>
      </c>
      <c r="J76" s="438">
        <v>2014</v>
      </c>
      <c r="K76" s="439">
        <v>41947</v>
      </c>
      <c r="L76" s="439">
        <v>38660</v>
      </c>
      <c r="M76" s="440">
        <v>38656</v>
      </c>
      <c r="N76" s="438">
        <v>1</v>
      </c>
      <c r="O76" s="442">
        <f t="shared" si="2"/>
        <v>35</v>
      </c>
      <c r="P76" s="429">
        <f t="shared" si="1"/>
        <v>11</v>
      </c>
    </row>
    <row r="77" spans="1:16" ht="15" hidden="1">
      <c r="A77" s="96" t="s">
        <v>5163</v>
      </c>
      <c r="B77" s="437" t="s">
        <v>4793</v>
      </c>
      <c r="C77" s="438">
        <v>132</v>
      </c>
      <c r="D77" s="437" t="s">
        <v>522</v>
      </c>
      <c r="E77" s="437" t="s">
        <v>5160</v>
      </c>
      <c r="F77" s="437" t="s">
        <v>111</v>
      </c>
      <c r="G77" s="437" t="s">
        <v>830</v>
      </c>
      <c r="H77" s="437" t="s">
        <v>5448</v>
      </c>
      <c r="I77" s="437" t="s">
        <v>43</v>
      </c>
      <c r="J77" s="438">
        <v>2014</v>
      </c>
      <c r="K77" s="439">
        <v>41729</v>
      </c>
      <c r="L77" s="439">
        <v>38718</v>
      </c>
      <c r="M77" s="443">
        <v>38743</v>
      </c>
      <c r="N77" s="438">
        <v>1</v>
      </c>
      <c r="O77" s="442">
        <f t="shared" si="2"/>
        <v>4</v>
      </c>
      <c r="P77" s="429">
        <f t="shared" si="1"/>
        <v>3</v>
      </c>
    </row>
    <row r="78" spans="1:16" ht="15" hidden="1">
      <c r="A78" s="96" t="s">
        <v>5163</v>
      </c>
      <c r="B78" s="437" t="s">
        <v>4793</v>
      </c>
      <c r="C78" s="438">
        <v>149</v>
      </c>
      <c r="D78" s="437" t="s">
        <v>479</v>
      </c>
      <c r="E78" s="437" t="s">
        <v>5160</v>
      </c>
      <c r="F78" s="437" t="s">
        <v>39</v>
      </c>
      <c r="G78" s="437" t="s">
        <v>684</v>
      </c>
      <c r="H78" s="437" t="s">
        <v>5449</v>
      </c>
      <c r="I78" s="437" t="s">
        <v>43</v>
      </c>
      <c r="J78" s="438">
        <v>2014</v>
      </c>
      <c r="K78" s="439">
        <v>41739</v>
      </c>
      <c r="L78" s="439">
        <v>39114</v>
      </c>
      <c r="M78" s="443">
        <v>39114</v>
      </c>
      <c r="N78" s="438">
        <v>1</v>
      </c>
      <c r="O78" s="442">
        <f t="shared" si="2"/>
        <v>5</v>
      </c>
      <c r="P78" s="429">
        <f t="shared" si="1"/>
        <v>4</v>
      </c>
    </row>
    <row r="79" spans="1:16" ht="15" hidden="1">
      <c r="A79" s="96" t="s">
        <v>5163</v>
      </c>
      <c r="B79" s="437" t="s">
        <v>4793</v>
      </c>
      <c r="C79" s="438">
        <v>170</v>
      </c>
      <c r="D79" s="437" t="s">
        <v>489</v>
      </c>
      <c r="E79" s="437" t="s">
        <v>5160</v>
      </c>
      <c r="F79" s="437" t="s">
        <v>39</v>
      </c>
      <c r="G79" s="437" t="s">
        <v>684</v>
      </c>
      <c r="H79" s="437" t="s">
        <v>3598</v>
      </c>
      <c r="I79" s="437" t="s">
        <v>43</v>
      </c>
      <c r="J79" s="438">
        <v>2014</v>
      </c>
      <c r="K79" s="439">
        <v>41730</v>
      </c>
      <c r="L79" s="439">
        <v>39083</v>
      </c>
      <c r="M79" s="440">
        <v>39050</v>
      </c>
      <c r="N79" s="438">
        <v>1</v>
      </c>
      <c r="O79" s="442">
        <f t="shared" si="2"/>
        <v>4</v>
      </c>
      <c r="P79" s="429">
        <f t="shared" si="1"/>
        <v>4</v>
      </c>
    </row>
    <row r="80" spans="1:16" ht="15" hidden="1">
      <c r="A80" s="96" t="s">
        <v>5163</v>
      </c>
      <c r="B80" s="437" t="s">
        <v>4793</v>
      </c>
      <c r="C80" s="438">
        <v>178</v>
      </c>
      <c r="D80" s="437" t="s">
        <v>683</v>
      </c>
      <c r="E80" s="437" t="s">
        <v>5160</v>
      </c>
      <c r="F80" s="437" t="s">
        <v>39</v>
      </c>
      <c r="G80" s="437" t="s">
        <v>2979</v>
      </c>
      <c r="H80" s="437" t="s">
        <v>5450</v>
      </c>
      <c r="I80" s="437" t="s">
        <v>43</v>
      </c>
      <c r="J80" s="438">
        <v>2014</v>
      </c>
      <c r="K80" s="439">
        <v>41829</v>
      </c>
      <c r="L80" s="439">
        <v>38961</v>
      </c>
      <c r="M80" s="440">
        <v>39043</v>
      </c>
      <c r="N80" s="438">
        <v>1</v>
      </c>
      <c r="O80" s="442">
        <f t="shared" si="2"/>
        <v>18</v>
      </c>
      <c r="P80" s="429">
        <f t="shared" si="1"/>
        <v>7</v>
      </c>
    </row>
    <row r="81" spans="1:16" ht="15" hidden="1">
      <c r="A81" s="96" t="s">
        <v>5163</v>
      </c>
      <c r="B81" s="437" t="s">
        <v>4793</v>
      </c>
      <c r="C81" s="438">
        <v>223</v>
      </c>
      <c r="D81" s="437" t="s">
        <v>522</v>
      </c>
      <c r="E81" s="437" t="s">
        <v>5160</v>
      </c>
      <c r="F81" s="437" t="s">
        <v>111</v>
      </c>
      <c r="G81" s="437" t="s">
        <v>710</v>
      </c>
      <c r="H81" s="437" t="s">
        <v>5451</v>
      </c>
      <c r="I81" s="437" t="s">
        <v>43</v>
      </c>
      <c r="J81" s="438">
        <v>2014</v>
      </c>
      <c r="K81" s="439">
        <v>41729</v>
      </c>
      <c r="L81" s="439">
        <v>39114</v>
      </c>
      <c r="M81" s="443">
        <v>39086</v>
      </c>
      <c r="N81" s="438">
        <v>1</v>
      </c>
      <c r="O81" s="442">
        <f t="shared" si="2"/>
        <v>4</v>
      </c>
      <c r="P81" s="429">
        <f t="shared" si="1"/>
        <v>3</v>
      </c>
    </row>
    <row r="82" spans="1:16" ht="15" hidden="1">
      <c r="A82" s="96" t="s">
        <v>5163</v>
      </c>
      <c r="B82" s="437" t="s">
        <v>4793</v>
      </c>
      <c r="C82" s="438">
        <v>243</v>
      </c>
      <c r="D82" s="437" t="s">
        <v>474</v>
      </c>
      <c r="E82" s="437" t="s">
        <v>5162</v>
      </c>
      <c r="F82" s="437" t="s">
        <v>39</v>
      </c>
      <c r="G82" s="437" t="s">
        <v>2788</v>
      </c>
      <c r="H82" s="437" t="s">
        <v>5452</v>
      </c>
      <c r="I82" s="437" t="s">
        <v>43</v>
      </c>
      <c r="J82" s="438">
        <v>2014</v>
      </c>
      <c r="K82" s="444">
        <v>42004</v>
      </c>
      <c r="L82" s="439">
        <v>39083</v>
      </c>
      <c r="M82" s="440">
        <v>39016</v>
      </c>
      <c r="N82" s="438">
        <v>1</v>
      </c>
      <c r="O82" s="442">
        <f t="shared" si="2"/>
        <v>43</v>
      </c>
      <c r="P82" s="429">
        <f t="shared" si="1"/>
        <v>12</v>
      </c>
    </row>
    <row r="83" spans="1:16" ht="15" hidden="1">
      <c r="A83" s="96" t="s">
        <v>5163</v>
      </c>
      <c r="B83" s="437" t="s">
        <v>4793</v>
      </c>
      <c r="C83" s="438">
        <v>297</v>
      </c>
      <c r="D83" s="437" t="s">
        <v>522</v>
      </c>
      <c r="E83" s="437" t="s">
        <v>5160</v>
      </c>
      <c r="F83" s="437" t="s">
        <v>111</v>
      </c>
      <c r="G83" s="437" t="s">
        <v>3600</v>
      </c>
      <c r="H83" s="437" t="s">
        <v>5453</v>
      </c>
      <c r="I83" s="437" t="s">
        <v>43</v>
      </c>
      <c r="J83" s="438">
        <v>2014</v>
      </c>
      <c r="K83" s="439">
        <v>41859</v>
      </c>
      <c r="L83" s="439">
        <v>39114</v>
      </c>
      <c r="M83" s="443">
        <v>39119</v>
      </c>
      <c r="N83" s="438">
        <v>1</v>
      </c>
      <c r="O83" s="442">
        <f t="shared" si="2"/>
        <v>22</v>
      </c>
      <c r="P83" s="429">
        <f t="shared" si="1"/>
        <v>8</v>
      </c>
    </row>
    <row r="84" spans="1:16" ht="15" hidden="1">
      <c r="A84" s="96" t="s">
        <v>5163</v>
      </c>
      <c r="B84" s="437" t="s">
        <v>4793</v>
      </c>
      <c r="C84" s="438">
        <v>301</v>
      </c>
      <c r="D84" s="437" t="s">
        <v>40</v>
      </c>
      <c r="E84" s="437" t="s">
        <v>5160</v>
      </c>
      <c r="F84" s="437" t="s">
        <v>39</v>
      </c>
      <c r="G84" s="437" t="s">
        <v>705</v>
      </c>
      <c r="H84" s="437" t="s">
        <v>5454</v>
      </c>
      <c r="I84" s="437" t="s">
        <v>33</v>
      </c>
      <c r="J84" s="438">
        <v>2014</v>
      </c>
      <c r="K84" s="439">
        <v>41821</v>
      </c>
      <c r="L84" s="439">
        <v>39142</v>
      </c>
      <c r="M84" s="443">
        <v>39136</v>
      </c>
      <c r="N84" s="438">
        <v>1</v>
      </c>
      <c r="O84" s="442">
        <f t="shared" si="2"/>
        <v>17</v>
      </c>
      <c r="P84" s="429">
        <f t="shared" si="1"/>
        <v>7</v>
      </c>
    </row>
    <row r="85" spans="1:16" ht="15" hidden="1">
      <c r="A85" s="96" t="s">
        <v>5163</v>
      </c>
      <c r="B85" s="437" t="s">
        <v>4793</v>
      </c>
      <c r="C85" s="438">
        <v>387</v>
      </c>
      <c r="D85" s="437" t="s">
        <v>683</v>
      </c>
      <c r="E85" s="437" t="s">
        <v>5160</v>
      </c>
      <c r="F85" s="437" t="s">
        <v>39</v>
      </c>
      <c r="G85" s="437" t="s">
        <v>684</v>
      </c>
      <c r="H85" s="437" t="s">
        <v>687</v>
      </c>
      <c r="I85" s="437" t="s">
        <v>43</v>
      </c>
      <c r="J85" s="438">
        <v>2014</v>
      </c>
      <c r="K85" s="439">
        <v>41738</v>
      </c>
      <c r="L85" s="439">
        <v>39448</v>
      </c>
      <c r="M85" s="440">
        <v>39443</v>
      </c>
      <c r="N85" s="438">
        <v>1</v>
      </c>
      <c r="O85" s="442">
        <f t="shared" si="2"/>
        <v>5</v>
      </c>
      <c r="P85" s="429">
        <f t="shared" si="1"/>
        <v>4</v>
      </c>
    </row>
    <row r="86" spans="1:16" ht="15" hidden="1">
      <c r="A86" s="96" t="s">
        <v>5163</v>
      </c>
      <c r="B86" s="437" t="s">
        <v>4793</v>
      </c>
      <c r="C86" s="438">
        <v>490</v>
      </c>
      <c r="D86" s="437" t="s">
        <v>215</v>
      </c>
      <c r="E86" s="437" t="s">
        <v>5160</v>
      </c>
      <c r="F86" s="437" t="s">
        <v>214</v>
      </c>
      <c r="G86" s="437" t="s">
        <v>980</v>
      </c>
      <c r="H86" s="437" t="s">
        <v>5455</v>
      </c>
      <c r="I86" s="437" t="s">
        <v>33</v>
      </c>
      <c r="J86" s="438">
        <v>2014</v>
      </c>
      <c r="K86" s="439">
        <v>41743</v>
      </c>
      <c r="L86" s="444">
        <v>39412</v>
      </c>
      <c r="M86" s="440">
        <v>39377</v>
      </c>
      <c r="N86" s="438">
        <v>1</v>
      </c>
      <c r="O86" s="442">
        <f t="shared" si="2"/>
        <v>6</v>
      </c>
      <c r="P86" s="429">
        <f t="shared" si="1"/>
        <v>4</v>
      </c>
    </row>
    <row r="87" spans="1:16" ht="15" hidden="1">
      <c r="A87" s="96" t="s">
        <v>5163</v>
      </c>
      <c r="B87" s="437" t="s">
        <v>4793</v>
      </c>
      <c r="C87" s="438">
        <v>520</v>
      </c>
      <c r="D87" s="437" t="s">
        <v>282</v>
      </c>
      <c r="E87" s="437" t="s">
        <v>5160</v>
      </c>
      <c r="F87" s="437" t="s">
        <v>39</v>
      </c>
      <c r="G87" s="437" t="s">
        <v>3966</v>
      </c>
      <c r="H87" s="437" t="s">
        <v>5456</v>
      </c>
      <c r="I87" s="437" t="s">
        <v>33</v>
      </c>
      <c r="J87" s="438">
        <v>2014</v>
      </c>
      <c r="K87" s="439">
        <v>41724</v>
      </c>
      <c r="L87" s="439">
        <v>39692</v>
      </c>
      <c r="M87" s="443">
        <v>39666</v>
      </c>
      <c r="N87" s="438">
        <v>1</v>
      </c>
      <c r="O87" s="442">
        <f t="shared" si="2"/>
        <v>3</v>
      </c>
      <c r="P87" s="429">
        <f t="shared" si="1"/>
        <v>3</v>
      </c>
    </row>
    <row r="88" spans="1:16" ht="15" hidden="1">
      <c r="A88" s="96" t="s">
        <v>5163</v>
      </c>
      <c r="B88" s="437" t="s">
        <v>4793</v>
      </c>
      <c r="C88" s="438">
        <v>546</v>
      </c>
      <c r="D88" s="437" t="s">
        <v>693</v>
      </c>
      <c r="E88" s="437" t="s">
        <v>5159</v>
      </c>
      <c r="F88" s="437" t="s">
        <v>29</v>
      </c>
      <c r="G88" s="437" t="s">
        <v>798</v>
      </c>
      <c r="H88" s="437" t="s">
        <v>5457</v>
      </c>
      <c r="I88" s="437" t="s">
        <v>33</v>
      </c>
      <c r="J88" s="438">
        <v>2014</v>
      </c>
      <c r="K88" s="444">
        <v>41942</v>
      </c>
      <c r="L88" s="439">
        <v>39753</v>
      </c>
      <c r="M88" s="443">
        <v>39753</v>
      </c>
      <c r="N88" s="438">
        <v>1</v>
      </c>
      <c r="O88" s="442">
        <f t="shared" si="2"/>
        <v>34</v>
      </c>
      <c r="P88" s="429">
        <f t="shared" si="1"/>
        <v>10</v>
      </c>
    </row>
    <row r="89" spans="1:16" ht="15" hidden="1">
      <c r="A89" s="96" t="s">
        <v>5163</v>
      </c>
      <c r="B89" s="437" t="s">
        <v>4793</v>
      </c>
      <c r="C89" s="438">
        <v>547</v>
      </c>
      <c r="D89" s="437" t="s">
        <v>693</v>
      </c>
      <c r="E89" s="437" t="s">
        <v>5159</v>
      </c>
      <c r="F89" s="437" t="s">
        <v>29</v>
      </c>
      <c r="G89" s="437" t="s">
        <v>914</v>
      </c>
      <c r="H89" s="437" t="s">
        <v>5458</v>
      </c>
      <c r="I89" s="437" t="s">
        <v>33</v>
      </c>
      <c r="J89" s="438">
        <v>2014</v>
      </c>
      <c r="K89" s="439">
        <v>41945</v>
      </c>
      <c r="L89" s="439">
        <v>39753</v>
      </c>
      <c r="M89" s="443">
        <v>39753</v>
      </c>
      <c r="N89" s="438">
        <v>1</v>
      </c>
      <c r="O89" s="442">
        <f t="shared" si="2"/>
        <v>35</v>
      </c>
      <c r="P89" s="429">
        <f t="shared" si="1"/>
        <v>11</v>
      </c>
    </row>
    <row r="90" spans="1:16" ht="15" hidden="1">
      <c r="A90" s="96" t="s">
        <v>5163</v>
      </c>
      <c r="B90" s="437" t="s">
        <v>4793</v>
      </c>
      <c r="C90" s="438">
        <v>592</v>
      </c>
      <c r="D90" s="437" t="s">
        <v>469</v>
      </c>
      <c r="E90" s="437" t="s">
        <v>5160</v>
      </c>
      <c r="F90" s="437" t="s">
        <v>49</v>
      </c>
      <c r="G90" s="437" t="s">
        <v>5459</v>
      </c>
      <c r="H90" s="437" t="s">
        <v>5460</v>
      </c>
      <c r="I90" s="437" t="s">
        <v>43</v>
      </c>
      <c r="J90" s="438">
        <v>2014</v>
      </c>
      <c r="K90" s="439">
        <v>41799</v>
      </c>
      <c r="L90" s="444">
        <v>39769</v>
      </c>
      <c r="M90" s="440">
        <v>39771</v>
      </c>
      <c r="N90" s="438">
        <v>1</v>
      </c>
      <c r="O90" s="442">
        <f t="shared" si="2"/>
        <v>14</v>
      </c>
      <c r="P90" s="429">
        <f t="shared" si="1"/>
        <v>6</v>
      </c>
    </row>
    <row r="91" spans="1:16" ht="15" hidden="1">
      <c r="A91" s="96" t="s">
        <v>5163</v>
      </c>
      <c r="B91" s="437" t="s">
        <v>4793</v>
      </c>
      <c r="C91" s="438">
        <v>654</v>
      </c>
      <c r="D91" s="437" t="s">
        <v>30</v>
      </c>
      <c r="E91" s="437" t="s">
        <v>5161</v>
      </c>
      <c r="F91" s="437" t="s">
        <v>29</v>
      </c>
      <c r="G91" s="437" t="s">
        <v>888</v>
      </c>
      <c r="H91" s="437" t="s">
        <v>5461</v>
      </c>
      <c r="I91" s="437" t="s">
        <v>43</v>
      </c>
      <c r="J91" s="438">
        <v>2014</v>
      </c>
      <c r="K91" s="439">
        <v>41743</v>
      </c>
      <c r="L91" s="439">
        <v>39845</v>
      </c>
      <c r="M91" s="440">
        <v>39812</v>
      </c>
      <c r="N91" s="438">
        <v>1</v>
      </c>
      <c r="O91" s="442">
        <f t="shared" si="2"/>
        <v>6</v>
      </c>
      <c r="P91" s="429">
        <f t="shared" si="1"/>
        <v>4</v>
      </c>
    </row>
    <row r="92" spans="1:16" ht="15" hidden="1">
      <c r="A92" s="96" t="s">
        <v>5163</v>
      </c>
      <c r="B92" s="437" t="s">
        <v>4793</v>
      </c>
      <c r="C92" s="438">
        <v>664</v>
      </c>
      <c r="D92" s="437" t="s">
        <v>683</v>
      </c>
      <c r="E92" s="437" t="s">
        <v>5160</v>
      </c>
      <c r="F92" s="437" t="s">
        <v>39</v>
      </c>
      <c r="G92" s="437" t="s">
        <v>671</v>
      </c>
      <c r="H92" s="437" t="s">
        <v>5462</v>
      </c>
      <c r="I92" s="437" t="s">
        <v>33</v>
      </c>
      <c r="J92" s="438">
        <v>2014</v>
      </c>
      <c r="K92" s="439">
        <v>41739</v>
      </c>
      <c r="L92" s="439">
        <v>39904</v>
      </c>
      <c r="M92" s="443">
        <v>39905</v>
      </c>
      <c r="N92" s="438">
        <v>1</v>
      </c>
      <c r="O92" s="442">
        <f t="shared" si="2"/>
        <v>5</v>
      </c>
      <c r="P92" s="429">
        <f t="shared" si="1"/>
        <v>4</v>
      </c>
    </row>
    <row r="93" spans="1:16" ht="15" hidden="1">
      <c r="A93" s="96" t="s">
        <v>5163</v>
      </c>
      <c r="B93" s="437" t="s">
        <v>4793</v>
      </c>
      <c r="C93" s="438">
        <v>683</v>
      </c>
      <c r="D93" s="437" t="s">
        <v>30</v>
      </c>
      <c r="E93" s="437" t="s">
        <v>5161</v>
      </c>
      <c r="F93" s="437" t="s">
        <v>29</v>
      </c>
      <c r="G93" s="437" t="s">
        <v>694</v>
      </c>
      <c r="H93" s="437" t="s">
        <v>5463</v>
      </c>
      <c r="I93" s="437" t="s">
        <v>33</v>
      </c>
      <c r="J93" s="438">
        <v>2014</v>
      </c>
      <c r="K93" s="439">
        <v>41821</v>
      </c>
      <c r="L93" s="439">
        <v>39873</v>
      </c>
      <c r="M93" s="443">
        <v>39843</v>
      </c>
      <c r="N93" s="438">
        <v>1</v>
      </c>
      <c r="O93" s="442">
        <f t="shared" si="2"/>
        <v>17</v>
      </c>
      <c r="P93" s="429">
        <f t="shared" si="1"/>
        <v>7</v>
      </c>
    </row>
    <row r="94" spans="1:16" ht="15" hidden="1">
      <c r="A94" s="96" t="s">
        <v>5163</v>
      </c>
      <c r="B94" s="437" t="s">
        <v>4793</v>
      </c>
      <c r="C94" s="438">
        <v>722</v>
      </c>
      <c r="D94" s="437" t="s">
        <v>272</v>
      </c>
      <c r="E94" s="437" t="s">
        <v>5160</v>
      </c>
      <c r="F94" s="437" t="s">
        <v>271</v>
      </c>
      <c r="G94" s="437" t="s">
        <v>2593</v>
      </c>
      <c r="H94" s="437" t="s">
        <v>5464</v>
      </c>
      <c r="I94" s="437" t="s">
        <v>43</v>
      </c>
      <c r="J94" s="438">
        <v>2014</v>
      </c>
      <c r="K94" s="439">
        <v>41799</v>
      </c>
      <c r="L94" s="439">
        <v>39891</v>
      </c>
      <c r="M94" s="443">
        <v>39884</v>
      </c>
      <c r="N94" s="438">
        <v>1</v>
      </c>
      <c r="O94" s="442">
        <f t="shared" si="2"/>
        <v>14</v>
      </c>
      <c r="P94" s="429">
        <f t="shared" si="1"/>
        <v>6</v>
      </c>
    </row>
    <row r="95" spans="1:16" ht="15" hidden="1">
      <c r="A95" s="96" t="s">
        <v>5163</v>
      </c>
      <c r="B95" s="437" t="s">
        <v>4793</v>
      </c>
      <c r="C95" s="438">
        <v>792</v>
      </c>
      <c r="D95" s="437" t="s">
        <v>40</v>
      </c>
      <c r="E95" s="437" t="s">
        <v>5161</v>
      </c>
      <c r="F95" s="437" t="s">
        <v>39</v>
      </c>
      <c r="G95" s="437" t="s">
        <v>671</v>
      </c>
      <c r="H95" s="437" t="s">
        <v>5465</v>
      </c>
      <c r="I95" s="437" t="s">
        <v>33</v>
      </c>
      <c r="J95" s="438">
        <v>2014</v>
      </c>
      <c r="K95" s="439">
        <v>41974</v>
      </c>
      <c r="L95" s="439">
        <v>40087</v>
      </c>
      <c r="M95" s="443">
        <v>40086</v>
      </c>
      <c r="N95" s="438">
        <v>1</v>
      </c>
      <c r="O95" s="442">
        <f t="shared" si="2"/>
        <v>39</v>
      </c>
      <c r="P95" s="429">
        <f t="shared" si="1"/>
        <v>12</v>
      </c>
    </row>
    <row r="96" spans="1:16" ht="15" hidden="1">
      <c r="A96" s="96" t="s">
        <v>5163</v>
      </c>
      <c r="B96" s="437" t="s">
        <v>4793</v>
      </c>
      <c r="C96" s="438">
        <v>803</v>
      </c>
      <c r="D96" s="437" t="s">
        <v>522</v>
      </c>
      <c r="E96" s="437" t="s">
        <v>5160</v>
      </c>
      <c r="F96" s="437" t="s">
        <v>111</v>
      </c>
      <c r="G96" s="437" t="s">
        <v>2531</v>
      </c>
      <c r="H96" s="437" t="s">
        <v>5466</v>
      </c>
      <c r="I96" s="437" t="s">
        <v>43</v>
      </c>
      <c r="J96" s="438">
        <v>2014</v>
      </c>
      <c r="K96" s="439">
        <v>41913</v>
      </c>
      <c r="L96" s="444">
        <v>40143</v>
      </c>
      <c r="M96" s="440">
        <v>40116</v>
      </c>
      <c r="N96" s="438">
        <v>1</v>
      </c>
      <c r="O96" s="442">
        <f t="shared" si="2"/>
        <v>30</v>
      </c>
      <c r="P96" s="429">
        <f t="shared" si="1"/>
        <v>10</v>
      </c>
    </row>
    <row r="97" spans="1:16" ht="15" hidden="1">
      <c r="A97" s="96" t="s">
        <v>5163</v>
      </c>
      <c r="B97" s="437" t="s">
        <v>4793</v>
      </c>
      <c r="C97" s="438">
        <v>862</v>
      </c>
      <c r="D97" s="437" t="s">
        <v>138</v>
      </c>
      <c r="E97" s="437" t="s">
        <v>5160</v>
      </c>
      <c r="F97" s="437" t="s">
        <v>92</v>
      </c>
      <c r="G97" s="437" t="s">
        <v>1074</v>
      </c>
      <c r="H97" s="437" t="s">
        <v>5467</v>
      </c>
      <c r="I97" s="437" t="s">
        <v>43</v>
      </c>
      <c r="J97" s="438">
        <v>2014</v>
      </c>
      <c r="K97" s="439">
        <v>41779</v>
      </c>
      <c r="L97" s="439">
        <v>40294</v>
      </c>
      <c r="M97" s="443">
        <v>40256</v>
      </c>
      <c r="N97" s="438">
        <v>1</v>
      </c>
      <c r="O97" s="442">
        <f t="shared" si="2"/>
        <v>11</v>
      </c>
      <c r="P97" s="429">
        <f t="shared" si="1"/>
        <v>5</v>
      </c>
    </row>
    <row r="98" spans="1:16" ht="15" hidden="1">
      <c r="A98" s="96" t="s">
        <v>5163</v>
      </c>
      <c r="B98" s="437" t="s">
        <v>4793</v>
      </c>
      <c r="C98" s="438">
        <v>923</v>
      </c>
      <c r="D98" s="437" t="s">
        <v>571</v>
      </c>
      <c r="E98" s="437" t="s">
        <v>5160</v>
      </c>
      <c r="F98" s="437" t="s">
        <v>56</v>
      </c>
      <c r="G98" s="437" t="s">
        <v>2645</v>
      </c>
      <c r="H98" s="437" t="s">
        <v>5468</v>
      </c>
      <c r="I98" s="437" t="s">
        <v>33</v>
      </c>
      <c r="J98" s="438">
        <v>2014</v>
      </c>
      <c r="K98" s="439">
        <v>41810</v>
      </c>
      <c r="L98" s="444">
        <v>40128</v>
      </c>
      <c r="M98" s="440">
        <v>40128</v>
      </c>
      <c r="N98" s="438">
        <v>1</v>
      </c>
      <c r="O98" s="442">
        <f t="shared" si="2"/>
        <v>15</v>
      </c>
      <c r="P98" s="429">
        <f t="shared" si="1"/>
        <v>6</v>
      </c>
    </row>
    <row r="99" spans="1:16" ht="15" hidden="1">
      <c r="A99" s="96" t="s">
        <v>5163</v>
      </c>
      <c r="B99" s="437" t="s">
        <v>4793</v>
      </c>
      <c r="C99" s="438">
        <v>940</v>
      </c>
      <c r="D99" s="437" t="s">
        <v>479</v>
      </c>
      <c r="E99" s="437" t="s">
        <v>5160</v>
      </c>
      <c r="F99" s="437" t="s">
        <v>39</v>
      </c>
      <c r="G99" s="437" t="s">
        <v>4066</v>
      </c>
      <c r="H99" s="437" t="s">
        <v>5469</v>
      </c>
      <c r="I99" s="437" t="s">
        <v>43</v>
      </c>
      <c r="J99" s="438">
        <v>2014</v>
      </c>
      <c r="K99" s="439">
        <v>41739</v>
      </c>
      <c r="L99" s="439">
        <v>40695</v>
      </c>
      <c r="M99" s="443">
        <v>40683</v>
      </c>
      <c r="N99" s="438">
        <v>1</v>
      </c>
      <c r="O99" s="442">
        <f t="shared" si="2"/>
        <v>5</v>
      </c>
      <c r="P99" s="429">
        <f t="shared" si="1"/>
        <v>4</v>
      </c>
    </row>
    <row r="100" spans="1:16" ht="15" hidden="1">
      <c r="A100" s="96" t="s">
        <v>5163</v>
      </c>
      <c r="B100" s="437" t="s">
        <v>4793</v>
      </c>
      <c r="C100" s="438">
        <v>961</v>
      </c>
      <c r="D100" s="437" t="s">
        <v>117</v>
      </c>
      <c r="E100" s="437" t="s">
        <v>5160</v>
      </c>
      <c r="F100" s="437" t="s">
        <v>39</v>
      </c>
      <c r="G100" s="437" t="s">
        <v>5470</v>
      </c>
      <c r="H100" s="437" t="s">
        <v>5471</v>
      </c>
      <c r="I100" s="437" t="s">
        <v>43</v>
      </c>
      <c r="J100" s="438">
        <v>2014</v>
      </c>
      <c r="K100" s="439">
        <v>41760</v>
      </c>
      <c r="L100" s="439">
        <v>40969</v>
      </c>
      <c r="M100" s="443">
        <v>40954</v>
      </c>
      <c r="N100" s="438">
        <v>1</v>
      </c>
      <c r="O100" s="442">
        <f t="shared" si="2"/>
        <v>8</v>
      </c>
      <c r="P100" s="429">
        <f t="shared" si="1"/>
        <v>5</v>
      </c>
    </row>
    <row r="101" spans="1:16" ht="15" hidden="1">
      <c r="A101" s="96" t="s">
        <v>5163</v>
      </c>
      <c r="B101" s="437" t="s">
        <v>4793</v>
      </c>
      <c r="C101" s="438">
        <v>962</v>
      </c>
      <c r="D101" s="437" t="s">
        <v>683</v>
      </c>
      <c r="E101" s="437" t="s">
        <v>5472</v>
      </c>
      <c r="F101" s="437" t="s">
        <v>39</v>
      </c>
      <c r="G101" s="437" t="s">
        <v>5473</v>
      </c>
      <c r="H101" s="437" t="s">
        <v>5474</v>
      </c>
      <c r="I101" s="437" t="s">
        <v>43</v>
      </c>
      <c r="J101" s="438">
        <v>2014</v>
      </c>
      <c r="K101" s="439">
        <v>41884</v>
      </c>
      <c r="L101" s="439">
        <v>41913</v>
      </c>
      <c r="M101" s="443">
        <v>41519</v>
      </c>
      <c r="N101" s="438">
        <v>1</v>
      </c>
      <c r="O101" s="442">
        <f t="shared" si="2"/>
        <v>26</v>
      </c>
      <c r="P101" s="429">
        <f t="shared" si="1"/>
        <v>9</v>
      </c>
    </row>
    <row r="102" spans="1:16" ht="15" hidden="1">
      <c r="A102" s="96" t="s">
        <v>5163</v>
      </c>
      <c r="B102" s="437" t="s">
        <v>4793</v>
      </c>
      <c r="C102" s="438">
        <v>985</v>
      </c>
      <c r="D102" s="437" t="s">
        <v>522</v>
      </c>
      <c r="E102" s="437" t="s">
        <v>5160</v>
      </c>
      <c r="F102" s="437" t="s">
        <v>111</v>
      </c>
      <c r="G102" s="437" t="s">
        <v>892</v>
      </c>
      <c r="H102" s="437" t="s">
        <v>2350</v>
      </c>
      <c r="I102" s="437" t="s">
        <v>43</v>
      </c>
      <c r="J102" s="438">
        <v>2014</v>
      </c>
      <c r="K102" s="439">
        <v>41730</v>
      </c>
      <c r="L102" s="439">
        <v>40399</v>
      </c>
      <c r="M102" s="443">
        <v>40393</v>
      </c>
      <c r="N102" s="438">
        <v>1</v>
      </c>
      <c r="O102" s="442">
        <f t="shared" si="2"/>
        <v>4</v>
      </c>
      <c r="P102" s="429">
        <f t="shared" si="1"/>
        <v>4</v>
      </c>
    </row>
    <row r="103" spans="1:16" ht="15" hidden="1">
      <c r="A103" s="96" t="s">
        <v>5163</v>
      </c>
      <c r="B103" s="437" t="s">
        <v>4793</v>
      </c>
      <c r="C103" s="438">
        <v>986</v>
      </c>
      <c r="D103" s="437" t="s">
        <v>522</v>
      </c>
      <c r="E103" s="437" t="s">
        <v>5160</v>
      </c>
      <c r="F103" s="437" t="s">
        <v>111</v>
      </c>
      <c r="G103" s="437" t="s">
        <v>5475</v>
      </c>
      <c r="H103" s="437" t="s">
        <v>5476</v>
      </c>
      <c r="I103" s="437" t="s">
        <v>43</v>
      </c>
      <c r="J103" s="438">
        <v>2014</v>
      </c>
      <c r="K103" s="439">
        <v>41715</v>
      </c>
      <c r="L103" s="439">
        <v>40576</v>
      </c>
      <c r="M103" s="443">
        <v>40577</v>
      </c>
      <c r="N103" s="438">
        <v>1</v>
      </c>
      <c r="O103" s="442">
        <f t="shared" si="2"/>
        <v>2</v>
      </c>
      <c r="P103" s="429">
        <f t="shared" si="1"/>
        <v>3</v>
      </c>
    </row>
    <row r="104" spans="1:16" ht="15" hidden="1">
      <c r="A104" s="96" t="s">
        <v>5163</v>
      </c>
      <c r="B104" s="437" t="s">
        <v>4793</v>
      </c>
      <c r="C104" s="438">
        <v>992</v>
      </c>
      <c r="D104" s="437" t="s">
        <v>74</v>
      </c>
      <c r="E104" s="437" t="s">
        <v>5161</v>
      </c>
      <c r="F104" s="437" t="s">
        <v>73</v>
      </c>
      <c r="G104" s="437" t="s">
        <v>5477</v>
      </c>
      <c r="H104" s="437" t="s">
        <v>2588</v>
      </c>
      <c r="I104" s="437" t="s">
        <v>33</v>
      </c>
      <c r="J104" s="438">
        <v>2014</v>
      </c>
      <c r="K104" s="439">
        <v>41791</v>
      </c>
      <c r="L104" s="439">
        <v>40391</v>
      </c>
      <c r="M104" s="443">
        <v>40371</v>
      </c>
      <c r="N104" s="438">
        <v>1</v>
      </c>
      <c r="O104" s="442">
        <f t="shared" si="2"/>
        <v>13</v>
      </c>
      <c r="P104" s="429">
        <f t="shared" si="1"/>
        <v>6</v>
      </c>
    </row>
    <row r="105" spans="1:16" ht="15" hidden="1">
      <c r="A105" s="96" t="s">
        <v>5163</v>
      </c>
      <c r="B105" s="437" t="s">
        <v>4793</v>
      </c>
      <c r="C105" s="438">
        <v>1006</v>
      </c>
      <c r="D105" s="437" t="s">
        <v>489</v>
      </c>
      <c r="E105" s="437" t="s">
        <v>5159</v>
      </c>
      <c r="F105" s="437" t="s">
        <v>39</v>
      </c>
      <c r="G105" s="437" t="s">
        <v>5478</v>
      </c>
      <c r="H105" s="437" t="s">
        <v>5192</v>
      </c>
      <c r="I105" s="437" t="s">
        <v>43</v>
      </c>
      <c r="J105" s="438">
        <v>2014</v>
      </c>
      <c r="K105" s="439">
        <v>41950</v>
      </c>
      <c r="L105" s="439">
        <v>40854</v>
      </c>
      <c r="M105" s="443">
        <v>40856</v>
      </c>
      <c r="N105" s="438">
        <v>1</v>
      </c>
      <c r="O105" s="442">
        <f t="shared" si="2"/>
        <v>35</v>
      </c>
      <c r="P105" s="429">
        <f t="shared" si="1"/>
        <v>11</v>
      </c>
    </row>
    <row r="106" spans="1:16" ht="15" hidden="1">
      <c r="A106" s="96" t="s">
        <v>5163</v>
      </c>
      <c r="B106" s="437" t="s">
        <v>4793</v>
      </c>
      <c r="C106" s="438">
        <v>1008</v>
      </c>
      <c r="D106" s="437" t="s">
        <v>117</v>
      </c>
      <c r="E106" s="437" t="s">
        <v>5160</v>
      </c>
      <c r="F106" s="437" t="s">
        <v>39</v>
      </c>
      <c r="G106" s="437" t="s">
        <v>905</v>
      </c>
      <c r="H106" s="437" t="s">
        <v>5479</v>
      </c>
      <c r="I106" s="437" t="s">
        <v>33</v>
      </c>
      <c r="J106" s="438">
        <v>2014</v>
      </c>
      <c r="K106" s="439">
        <v>41760</v>
      </c>
      <c r="L106" s="439">
        <v>40969</v>
      </c>
      <c r="M106" s="443">
        <v>40956</v>
      </c>
      <c r="N106" s="438">
        <v>1</v>
      </c>
      <c r="O106" s="442">
        <f t="shared" si="2"/>
        <v>8</v>
      </c>
      <c r="P106" s="429">
        <f t="shared" si="1"/>
        <v>5</v>
      </c>
    </row>
    <row r="107" spans="1:16" ht="15" hidden="1">
      <c r="A107" s="96" t="s">
        <v>5163</v>
      </c>
      <c r="B107" s="437" t="s">
        <v>4793</v>
      </c>
      <c r="C107" s="438">
        <v>1009</v>
      </c>
      <c r="D107" s="437" t="s">
        <v>484</v>
      </c>
      <c r="E107" s="437" t="s">
        <v>5159</v>
      </c>
      <c r="F107" s="437" t="s">
        <v>39</v>
      </c>
      <c r="G107" s="437" t="s">
        <v>5480</v>
      </c>
      <c r="H107" s="437" t="s">
        <v>5481</v>
      </c>
      <c r="I107" s="437" t="s">
        <v>33</v>
      </c>
      <c r="J107" s="438">
        <v>2014</v>
      </c>
      <c r="K107" s="439">
        <v>41883</v>
      </c>
      <c r="L107" s="439">
        <v>40787</v>
      </c>
      <c r="M107" s="443">
        <v>40763</v>
      </c>
      <c r="N107" s="438">
        <v>1</v>
      </c>
      <c r="O107" s="442">
        <f t="shared" si="2"/>
        <v>26</v>
      </c>
      <c r="P107" s="429">
        <f t="shared" si="1"/>
        <v>9</v>
      </c>
    </row>
    <row r="108" spans="1:16" ht="15" hidden="1">
      <c r="A108" s="96" t="s">
        <v>5163</v>
      </c>
      <c r="B108" s="437" t="s">
        <v>4793</v>
      </c>
      <c r="C108" s="438">
        <v>1013</v>
      </c>
      <c r="D108" s="437" t="s">
        <v>170</v>
      </c>
      <c r="E108" s="437" t="s">
        <v>5159</v>
      </c>
      <c r="F108" s="437" t="s">
        <v>39</v>
      </c>
      <c r="G108" s="437" t="s">
        <v>4634</v>
      </c>
      <c r="H108" s="437" t="s">
        <v>5482</v>
      </c>
      <c r="I108" s="437" t="s">
        <v>33</v>
      </c>
      <c r="J108" s="438">
        <v>2014</v>
      </c>
      <c r="K108" s="439">
        <v>41760</v>
      </c>
      <c r="L108" s="439">
        <v>40701</v>
      </c>
      <c r="M108" s="443">
        <v>40689</v>
      </c>
      <c r="N108" s="438">
        <v>1</v>
      </c>
      <c r="O108" s="442">
        <f t="shared" si="2"/>
        <v>8</v>
      </c>
      <c r="P108" s="429">
        <f t="shared" si="1"/>
        <v>5</v>
      </c>
    </row>
    <row r="109" spans="1:16" ht="15" hidden="1">
      <c r="A109" s="96" t="s">
        <v>5163</v>
      </c>
      <c r="B109" s="437" t="s">
        <v>4793</v>
      </c>
      <c r="C109" s="438">
        <v>1017</v>
      </c>
      <c r="D109" s="437" t="s">
        <v>522</v>
      </c>
      <c r="E109" s="437" t="s">
        <v>5160</v>
      </c>
      <c r="F109" s="437" t="s">
        <v>111</v>
      </c>
      <c r="G109" s="437" t="s">
        <v>1127</v>
      </c>
      <c r="H109" s="437" t="s">
        <v>5483</v>
      </c>
      <c r="I109" s="437" t="s">
        <v>33</v>
      </c>
      <c r="J109" s="438">
        <v>2014</v>
      </c>
      <c r="K109" s="439">
        <v>41746</v>
      </c>
      <c r="L109" s="439">
        <v>40283</v>
      </c>
      <c r="M109" s="443">
        <v>40281</v>
      </c>
      <c r="N109" s="438">
        <v>1</v>
      </c>
      <c r="O109" s="442">
        <f t="shared" si="2"/>
        <v>6</v>
      </c>
      <c r="P109" s="429">
        <f t="shared" si="1"/>
        <v>4</v>
      </c>
    </row>
    <row r="110" spans="1:16" ht="15" hidden="1">
      <c r="A110" s="96" t="s">
        <v>5163</v>
      </c>
      <c r="B110" s="437" t="s">
        <v>4793</v>
      </c>
      <c r="C110" s="438">
        <v>1018</v>
      </c>
      <c r="D110" s="437" t="s">
        <v>368</v>
      </c>
      <c r="E110" s="437" t="s">
        <v>5160</v>
      </c>
      <c r="F110" s="437" t="s">
        <v>39</v>
      </c>
      <c r="G110" s="437" t="s">
        <v>5484</v>
      </c>
      <c r="H110" s="437" t="s">
        <v>5485</v>
      </c>
      <c r="I110" s="437" t="s">
        <v>43</v>
      </c>
      <c r="J110" s="438">
        <v>2014</v>
      </c>
      <c r="K110" s="439">
        <v>41760</v>
      </c>
      <c r="L110" s="439">
        <v>40595</v>
      </c>
      <c r="M110" s="443">
        <v>40561</v>
      </c>
      <c r="N110" s="438">
        <v>1</v>
      </c>
      <c r="O110" s="442">
        <f t="shared" si="2"/>
        <v>8</v>
      </c>
      <c r="P110" s="429">
        <f t="shared" si="1"/>
        <v>5</v>
      </c>
    </row>
    <row r="111" spans="1:16" ht="15" hidden="1">
      <c r="A111" s="96" t="s">
        <v>5163</v>
      </c>
      <c r="B111" s="437" t="s">
        <v>4793</v>
      </c>
      <c r="C111" s="438">
        <v>1019</v>
      </c>
      <c r="D111" s="437" t="s">
        <v>215</v>
      </c>
      <c r="E111" s="437" t="s">
        <v>5160</v>
      </c>
      <c r="F111" s="437" t="s">
        <v>214</v>
      </c>
      <c r="G111" s="437" t="s">
        <v>927</v>
      </c>
      <c r="H111" s="437" t="s">
        <v>5486</v>
      </c>
      <c r="I111" s="437" t="s">
        <v>43</v>
      </c>
      <c r="J111" s="438">
        <v>2014</v>
      </c>
      <c r="K111" s="439">
        <v>41774</v>
      </c>
      <c r="L111" s="444">
        <v>40526</v>
      </c>
      <c r="M111" s="440">
        <v>40526</v>
      </c>
      <c r="N111" s="438">
        <v>1</v>
      </c>
      <c r="O111" s="442">
        <f t="shared" si="2"/>
        <v>10</v>
      </c>
      <c r="P111" s="429">
        <f t="shared" si="1"/>
        <v>5</v>
      </c>
    </row>
    <row r="112" spans="1:16" ht="15" hidden="1">
      <c r="A112" s="96" t="s">
        <v>5163</v>
      </c>
      <c r="B112" s="437" t="s">
        <v>4793</v>
      </c>
      <c r="C112" s="438">
        <v>1026</v>
      </c>
      <c r="D112" s="437" t="s">
        <v>396</v>
      </c>
      <c r="E112" s="437" t="s">
        <v>5160</v>
      </c>
      <c r="F112" s="437" t="s">
        <v>300</v>
      </c>
      <c r="G112" s="437" t="s">
        <v>863</v>
      </c>
      <c r="H112" s="437" t="s">
        <v>5487</v>
      </c>
      <c r="I112" s="437" t="s">
        <v>43</v>
      </c>
      <c r="J112" s="438">
        <v>2014</v>
      </c>
      <c r="K112" s="439">
        <v>41717</v>
      </c>
      <c r="L112" s="439">
        <v>40764</v>
      </c>
      <c r="M112" s="443">
        <v>40764</v>
      </c>
      <c r="N112" s="438">
        <v>1</v>
      </c>
      <c r="O112" s="442">
        <f t="shared" si="2"/>
        <v>2</v>
      </c>
      <c r="P112" s="429">
        <f t="shared" si="1"/>
        <v>3</v>
      </c>
    </row>
    <row r="113" spans="1:16" ht="15" hidden="1">
      <c r="A113" s="96" t="s">
        <v>5163</v>
      </c>
      <c r="B113" s="437" t="s">
        <v>4793</v>
      </c>
      <c r="C113" s="438">
        <v>1035</v>
      </c>
      <c r="D113" s="437" t="s">
        <v>532</v>
      </c>
      <c r="E113" s="437" t="s">
        <v>5160</v>
      </c>
      <c r="F113" s="437" t="s">
        <v>39</v>
      </c>
      <c r="G113" s="437" t="s">
        <v>3779</v>
      </c>
      <c r="H113" s="437" t="s">
        <v>3081</v>
      </c>
      <c r="I113" s="437" t="s">
        <v>33</v>
      </c>
      <c r="J113" s="438">
        <v>2014</v>
      </c>
      <c r="K113" s="439">
        <v>41837</v>
      </c>
      <c r="L113" s="439">
        <v>40603</v>
      </c>
      <c r="M113" s="443">
        <v>40554</v>
      </c>
      <c r="N113" s="438">
        <v>1</v>
      </c>
      <c r="O113" s="442">
        <f t="shared" si="2"/>
        <v>19</v>
      </c>
      <c r="P113" s="429">
        <f t="shared" si="1"/>
        <v>7</v>
      </c>
    </row>
    <row r="114" spans="1:16" ht="15" hidden="1">
      <c r="A114" s="96" t="s">
        <v>5163</v>
      </c>
      <c r="B114" s="437" t="s">
        <v>4793</v>
      </c>
      <c r="C114" s="438">
        <v>1040</v>
      </c>
      <c r="D114" s="437" t="s">
        <v>74</v>
      </c>
      <c r="E114" s="437" t="s">
        <v>5161</v>
      </c>
      <c r="F114" s="437" t="s">
        <v>73</v>
      </c>
      <c r="G114" s="437" t="s">
        <v>1610</v>
      </c>
      <c r="H114" s="437" t="s">
        <v>5488</v>
      </c>
      <c r="I114" s="437" t="s">
        <v>43</v>
      </c>
      <c r="J114" s="438">
        <v>2014</v>
      </c>
      <c r="K114" s="439">
        <v>41709</v>
      </c>
      <c r="L114" s="439">
        <v>40452</v>
      </c>
      <c r="M114" s="443">
        <v>40449</v>
      </c>
      <c r="N114" s="438">
        <v>1</v>
      </c>
      <c r="O114" s="442">
        <f t="shared" si="2"/>
        <v>1</v>
      </c>
      <c r="P114" s="429">
        <f t="shared" si="1"/>
        <v>3</v>
      </c>
    </row>
    <row r="115" spans="1:16" ht="15" hidden="1">
      <c r="A115" s="96" t="s">
        <v>5163</v>
      </c>
      <c r="B115" s="437" t="s">
        <v>4793</v>
      </c>
      <c r="C115" s="438">
        <v>1084</v>
      </c>
      <c r="D115" s="437" t="s">
        <v>479</v>
      </c>
      <c r="E115" s="437" t="s">
        <v>5160</v>
      </c>
      <c r="F115" s="437" t="s">
        <v>39</v>
      </c>
      <c r="G115" s="437" t="s">
        <v>905</v>
      </c>
      <c r="H115" s="437" t="s">
        <v>5489</v>
      </c>
      <c r="I115" s="437" t="s">
        <v>33</v>
      </c>
      <c r="J115" s="438">
        <v>2014</v>
      </c>
      <c r="K115" s="439">
        <v>41761</v>
      </c>
      <c r="L115" s="439">
        <v>40848</v>
      </c>
      <c r="M115" s="440">
        <v>40837</v>
      </c>
      <c r="N115" s="438">
        <v>1</v>
      </c>
      <c r="O115" s="442">
        <f t="shared" si="2"/>
        <v>8</v>
      </c>
      <c r="P115" s="429">
        <f t="shared" si="1"/>
        <v>5</v>
      </c>
    </row>
    <row r="116" spans="1:16" ht="15" hidden="1">
      <c r="A116" s="96" t="s">
        <v>5163</v>
      </c>
      <c r="B116" s="437" t="s">
        <v>4793</v>
      </c>
      <c r="C116" s="438">
        <v>1085</v>
      </c>
      <c r="D116" s="437" t="s">
        <v>584</v>
      </c>
      <c r="E116" s="437" t="s">
        <v>5160</v>
      </c>
      <c r="F116" s="437" t="s">
        <v>56</v>
      </c>
      <c r="G116" s="437" t="s">
        <v>694</v>
      </c>
      <c r="H116" s="437" t="s">
        <v>1010</v>
      </c>
      <c r="I116" s="437" t="s">
        <v>43</v>
      </c>
      <c r="J116" s="438">
        <v>2014</v>
      </c>
      <c r="K116" s="439">
        <v>41760</v>
      </c>
      <c r="L116" s="439">
        <v>40408</v>
      </c>
      <c r="M116" s="443">
        <v>40401</v>
      </c>
      <c r="N116" s="438">
        <v>1</v>
      </c>
      <c r="O116" s="442">
        <f t="shared" si="2"/>
        <v>8</v>
      </c>
      <c r="P116" s="429">
        <f t="shared" si="1"/>
        <v>5</v>
      </c>
    </row>
    <row r="117" spans="1:16" ht="15" hidden="1">
      <c r="A117" s="96" t="s">
        <v>5163</v>
      </c>
      <c r="B117" s="437" t="s">
        <v>4793</v>
      </c>
      <c r="C117" s="438">
        <v>1094</v>
      </c>
      <c r="D117" s="437" t="s">
        <v>143</v>
      </c>
      <c r="E117" s="437" t="s">
        <v>5160</v>
      </c>
      <c r="F117" s="437" t="s">
        <v>105</v>
      </c>
      <c r="G117" s="437" t="s">
        <v>1029</v>
      </c>
      <c r="H117" s="437" t="s">
        <v>5490</v>
      </c>
      <c r="I117" s="437" t="s">
        <v>43</v>
      </c>
      <c r="J117" s="438">
        <v>2014</v>
      </c>
      <c r="K117" s="439">
        <v>41743</v>
      </c>
      <c r="L117" s="439">
        <v>40595</v>
      </c>
      <c r="M117" s="443">
        <v>40588</v>
      </c>
      <c r="N117" s="438">
        <v>1</v>
      </c>
      <c r="O117" s="442">
        <f t="shared" si="2"/>
        <v>6</v>
      </c>
      <c r="P117" s="429">
        <f t="shared" si="1"/>
        <v>4</v>
      </c>
    </row>
    <row r="118" spans="1:16" ht="15" hidden="1">
      <c r="A118" s="96" t="s">
        <v>5163</v>
      </c>
      <c r="B118" s="437" t="s">
        <v>4793</v>
      </c>
      <c r="C118" s="438">
        <v>1099</v>
      </c>
      <c r="D118" s="437" t="s">
        <v>143</v>
      </c>
      <c r="E118" s="437" t="s">
        <v>5160</v>
      </c>
      <c r="F118" s="437" t="s">
        <v>105</v>
      </c>
      <c r="G118" s="437" t="s">
        <v>914</v>
      </c>
      <c r="H118" s="437" t="s">
        <v>5491</v>
      </c>
      <c r="I118" s="437" t="s">
        <v>33</v>
      </c>
      <c r="J118" s="438">
        <v>2014</v>
      </c>
      <c r="K118" s="439">
        <v>41757</v>
      </c>
      <c r="L118" s="439">
        <v>40798</v>
      </c>
      <c r="M118" s="443">
        <v>40785</v>
      </c>
      <c r="N118" s="438">
        <v>1</v>
      </c>
      <c r="O118" s="442">
        <f t="shared" si="2"/>
        <v>8</v>
      </c>
      <c r="P118" s="429">
        <f t="shared" si="1"/>
        <v>4</v>
      </c>
    </row>
    <row r="119" spans="1:16" ht="15" hidden="1">
      <c r="A119" s="96" t="s">
        <v>5163</v>
      </c>
      <c r="B119" s="437" t="s">
        <v>4793</v>
      </c>
      <c r="C119" s="438">
        <v>1103</v>
      </c>
      <c r="D119" s="437" t="s">
        <v>143</v>
      </c>
      <c r="E119" s="437" t="s">
        <v>5160</v>
      </c>
      <c r="F119" s="437" t="s">
        <v>105</v>
      </c>
      <c r="G119" s="437" t="s">
        <v>980</v>
      </c>
      <c r="H119" s="437" t="s">
        <v>2412</v>
      </c>
      <c r="I119" s="437" t="s">
        <v>33</v>
      </c>
      <c r="J119" s="438">
        <v>2014</v>
      </c>
      <c r="K119" s="439">
        <v>41750</v>
      </c>
      <c r="L119" s="439">
        <v>40766</v>
      </c>
      <c r="M119" s="443">
        <v>40771</v>
      </c>
      <c r="N119" s="438">
        <v>1</v>
      </c>
      <c r="O119" s="442">
        <f t="shared" si="2"/>
        <v>7</v>
      </c>
      <c r="P119" s="429">
        <f t="shared" si="1"/>
        <v>4</v>
      </c>
    </row>
    <row r="120" spans="1:16" ht="15" hidden="1">
      <c r="A120" s="96" t="s">
        <v>5163</v>
      </c>
      <c r="B120" s="437" t="s">
        <v>4793</v>
      </c>
      <c r="C120" s="438">
        <v>1104</v>
      </c>
      <c r="D120" s="437" t="s">
        <v>143</v>
      </c>
      <c r="E120" s="437" t="s">
        <v>5160</v>
      </c>
      <c r="F120" s="437" t="s">
        <v>105</v>
      </c>
      <c r="G120" s="437" t="s">
        <v>694</v>
      </c>
      <c r="H120" s="437" t="s">
        <v>5492</v>
      </c>
      <c r="I120" s="437" t="s">
        <v>33</v>
      </c>
      <c r="J120" s="438">
        <v>2014</v>
      </c>
      <c r="K120" s="439">
        <v>41750</v>
      </c>
      <c r="L120" s="439">
        <v>40766</v>
      </c>
      <c r="M120" s="443">
        <v>40771</v>
      </c>
      <c r="N120" s="438">
        <v>1</v>
      </c>
      <c r="O120" s="442">
        <f t="shared" si="2"/>
        <v>7</v>
      </c>
      <c r="P120" s="429">
        <f t="shared" si="1"/>
        <v>4</v>
      </c>
    </row>
    <row r="121" spans="1:16" ht="15" hidden="1">
      <c r="A121" s="96" t="s">
        <v>5163</v>
      </c>
      <c r="B121" s="437" t="s">
        <v>4793</v>
      </c>
      <c r="C121" s="438">
        <v>1131</v>
      </c>
      <c r="D121" s="437" t="s">
        <v>683</v>
      </c>
      <c r="E121" s="437" t="s">
        <v>5159</v>
      </c>
      <c r="F121" s="437" t="s">
        <v>39</v>
      </c>
      <c r="G121" s="437" t="s">
        <v>1843</v>
      </c>
      <c r="H121" s="437" t="s">
        <v>5493</v>
      </c>
      <c r="I121" s="437" t="s">
        <v>43</v>
      </c>
      <c r="J121" s="438">
        <v>2014</v>
      </c>
      <c r="K121" s="439">
        <v>41796</v>
      </c>
      <c r="L121" s="439">
        <v>40700</v>
      </c>
      <c r="M121" s="443">
        <v>40697</v>
      </c>
      <c r="N121" s="438">
        <v>1</v>
      </c>
      <c r="O121" s="442">
        <f t="shared" si="2"/>
        <v>13</v>
      </c>
      <c r="P121" s="429">
        <f t="shared" si="1"/>
        <v>6</v>
      </c>
    </row>
    <row r="122" spans="1:16" ht="15" hidden="1">
      <c r="A122" s="96" t="s">
        <v>5163</v>
      </c>
      <c r="B122" s="437" t="s">
        <v>4793</v>
      </c>
      <c r="C122" s="438">
        <v>1135</v>
      </c>
      <c r="D122" s="437" t="s">
        <v>57</v>
      </c>
      <c r="E122" s="437" t="s">
        <v>5160</v>
      </c>
      <c r="F122" s="437" t="s">
        <v>56</v>
      </c>
      <c r="G122" s="437" t="s">
        <v>694</v>
      </c>
      <c r="H122" s="437" t="s">
        <v>1280</v>
      </c>
      <c r="I122" s="437" t="s">
        <v>43</v>
      </c>
      <c r="J122" s="438">
        <v>2014</v>
      </c>
      <c r="K122" s="439">
        <v>41757</v>
      </c>
      <c r="L122" s="439">
        <v>40555</v>
      </c>
      <c r="M122" s="443">
        <v>40553</v>
      </c>
      <c r="N122" s="438">
        <v>1</v>
      </c>
      <c r="O122" s="442">
        <f t="shared" si="2"/>
        <v>8</v>
      </c>
      <c r="P122" s="429">
        <f t="shared" si="1"/>
        <v>4</v>
      </c>
    </row>
    <row r="123" spans="1:16" ht="15" hidden="1">
      <c r="A123" s="96" t="s">
        <v>5163</v>
      </c>
      <c r="B123" s="437" t="s">
        <v>4793</v>
      </c>
      <c r="C123" s="438">
        <v>1136</v>
      </c>
      <c r="D123" s="437" t="s">
        <v>215</v>
      </c>
      <c r="E123" s="437" t="s">
        <v>5160</v>
      </c>
      <c r="F123" s="437" t="s">
        <v>214</v>
      </c>
      <c r="G123" s="437" t="s">
        <v>892</v>
      </c>
      <c r="H123" s="437" t="s">
        <v>5494</v>
      </c>
      <c r="I123" s="437" t="s">
        <v>43</v>
      </c>
      <c r="J123" s="438">
        <v>2014</v>
      </c>
      <c r="K123" s="439">
        <v>41745</v>
      </c>
      <c r="L123" s="444">
        <v>40532</v>
      </c>
      <c r="M123" s="440">
        <v>40526</v>
      </c>
      <c r="N123" s="438">
        <v>1</v>
      </c>
      <c r="O123" s="442">
        <f t="shared" si="2"/>
        <v>6</v>
      </c>
      <c r="P123" s="429">
        <f t="shared" si="1"/>
        <v>4</v>
      </c>
    </row>
    <row r="124" spans="1:16" ht="15" hidden="1">
      <c r="A124" s="96" t="s">
        <v>5163</v>
      </c>
      <c r="B124" s="437" t="s">
        <v>4793</v>
      </c>
      <c r="C124" s="438">
        <v>1153</v>
      </c>
      <c r="D124" s="437" t="s">
        <v>282</v>
      </c>
      <c r="E124" s="437" t="s">
        <v>5160</v>
      </c>
      <c r="F124" s="437" t="s">
        <v>39</v>
      </c>
      <c r="G124" s="437" t="s">
        <v>3292</v>
      </c>
      <c r="H124" s="437" t="s">
        <v>5495</v>
      </c>
      <c r="I124" s="437" t="s">
        <v>43</v>
      </c>
      <c r="J124" s="438">
        <v>2014</v>
      </c>
      <c r="K124" s="439">
        <v>41730</v>
      </c>
      <c r="L124" s="444">
        <v>40534</v>
      </c>
      <c r="M124" s="440">
        <v>40534</v>
      </c>
      <c r="N124" s="438">
        <v>1</v>
      </c>
      <c r="O124" s="442">
        <f t="shared" si="2"/>
        <v>4</v>
      </c>
      <c r="P124" s="429">
        <f t="shared" si="1"/>
        <v>4</v>
      </c>
    </row>
    <row r="125" spans="1:16" ht="15" hidden="1">
      <c r="A125" s="96" t="s">
        <v>5163</v>
      </c>
      <c r="B125" s="437" t="s">
        <v>4793</v>
      </c>
      <c r="C125" s="438">
        <v>1159</v>
      </c>
      <c r="D125" s="437" t="s">
        <v>479</v>
      </c>
      <c r="E125" s="437" t="s">
        <v>5472</v>
      </c>
      <c r="F125" s="437" t="s">
        <v>39</v>
      </c>
      <c r="G125" s="437" t="s">
        <v>3162</v>
      </c>
      <c r="H125" s="437" t="s">
        <v>5496</v>
      </c>
      <c r="I125" s="437" t="s">
        <v>43</v>
      </c>
      <c r="J125" s="438">
        <v>2014</v>
      </c>
      <c r="K125" s="439">
        <v>41791</v>
      </c>
      <c r="L125" s="439">
        <v>40687</v>
      </c>
      <c r="M125" s="443">
        <v>40673</v>
      </c>
      <c r="N125" s="438">
        <v>1</v>
      </c>
      <c r="O125" s="442">
        <f t="shared" si="2"/>
        <v>13</v>
      </c>
      <c r="P125" s="429">
        <f t="shared" si="1"/>
        <v>6</v>
      </c>
    </row>
    <row r="126" spans="1:16" ht="15" hidden="1">
      <c r="A126" s="96" t="s">
        <v>5163</v>
      </c>
      <c r="B126" s="437" t="s">
        <v>4793</v>
      </c>
      <c r="C126" s="438">
        <v>1178</v>
      </c>
      <c r="D126" s="437" t="s">
        <v>553</v>
      </c>
      <c r="E126" s="437" t="s">
        <v>5159</v>
      </c>
      <c r="F126" s="437" t="s">
        <v>175</v>
      </c>
      <c r="G126" s="437" t="s">
        <v>1029</v>
      </c>
      <c r="H126" s="437" t="s">
        <v>5497</v>
      </c>
      <c r="I126" s="437" t="s">
        <v>43</v>
      </c>
      <c r="J126" s="438">
        <v>2014</v>
      </c>
      <c r="K126" s="439">
        <v>41820</v>
      </c>
      <c r="L126" s="439">
        <v>40701</v>
      </c>
      <c r="M126" s="443">
        <v>40694</v>
      </c>
      <c r="N126" s="438">
        <v>1</v>
      </c>
      <c r="O126" s="442">
        <f t="shared" si="2"/>
        <v>17</v>
      </c>
      <c r="P126" s="429">
        <f t="shared" si="1"/>
        <v>6</v>
      </c>
    </row>
    <row r="127" spans="1:16" ht="15" hidden="1">
      <c r="A127" s="96" t="s">
        <v>5163</v>
      </c>
      <c r="B127" s="437" t="s">
        <v>4793</v>
      </c>
      <c r="C127" s="438">
        <v>1180</v>
      </c>
      <c r="D127" s="437" t="s">
        <v>319</v>
      </c>
      <c r="E127" s="437" t="s">
        <v>5160</v>
      </c>
      <c r="F127" s="437" t="s">
        <v>39</v>
      </c>
      <c r="G127" s="437" t="s">
        <v>705</v>
      </c>
      <c r="H127" s="437" t="s">
        <v>5498</v>
      </c>
      <c r="I127" s="437" t="s">
        <v>43</v>
      </c>
      <c r="J127" s="438">
        <v>2014</v>
      </c>
      <c r="K127" s="439">
        <v>41708</v>
      </c>
      <c r="L127" s="444">
        <v>40526</v>
      </c>
      <c r="M127" s="440">
        <v>40526</v>
      </c>
      <c r="N127" s="438">
        <v>1</v>
      </c>
      <c r="O127" s="442">
        <f t="shared" si="2"/>
        <v>1</v>
      </c>
      <c r="P127" s="429">
        <f t="shared" si="1"/>
        <v>3</v>
      </c>
    </row>
    <row r="128" spans="1:16" ht="15" hidden="1">
      <c r="A128" s="96" t="s">
        <v>5163</v>
      </c>
      <c r="B128" s="437" t="s">
        <v>4793</v>
      </c>
      <c r="C128" s="438">
        <v>1184</v>
      </c>
      <c r="D128" s="437" t="s">
        <v>511</v>
      </c>
      <c r="E128" s="437" t="s">
        <v>5161</v>
      </c>
      <c r="F128" s="437" t="s">
        <v>29</v>
      </c>
      <c r="G128" s="437" t="s">
        <v>892</v>
      </c>
      <c r="H128" s="437" t="s">
        <v>5499</v>
      </c>
      <c r="I128" s="437" t="s">
        <v>33</v>
      </c>
      <c r="J128" s="438">
        <v>2014</v>
      </c>
      <c r="K128" s="439">
        <v>41729</v>
      </c>
      <c r="L128" s="439">
        <v>40544</v>
      </c>
      <c r="M128" s="443">
        <v>40560</v>
      </c>
      <c r="N128" s="438">
        <v>1</v>
      </c>
      <c r="O128" s="442">
        <f t="shared" si="2"/>
        <v>4</v>
      </c>
      <c r="P128" s="429">
        <f t="shared" si="1"/>
        <v>3</v>
      </c>
    </row>
    <row r="129" spans="1:16" ht="15" hidden="1">
      <c r="A129" s="96" t="s">
        <v>5163</v>
      </c>
      <c r="B129" s="437" t="s">
        <v>4793</v>
      </c>
      <c r="C129" s="438">
        <v>1200</v>
      </c>
      <c r="D129" s="437" t="s">
        <v>408</v>
      </c>
      <c r="E129" s="437" t="s">
        <v>5159</v>
      </c>
      <c r="F129" s="437" t="s">
        <v>39</v>
      </c>
      <c r="G129" s="437" t="s">
        <v>684</v>
      </c>
      <c r="H129" s="437" t="s">
        <v>5500</v>
      </c>
      <c r="I129" s="437" t="s">
        <v>43</v>
      </c>
      <c r="J129" s="438">
        <v>2014</v>
      </c>
      <c r="K129" s="439">
        <v>41821</v>
      </c>
      <c r="L129" s="439">
        <v>40640</v>
      </c>
      <c r="M129" s="443">
        <v>40640</v>
      </c>
      <c r="N129" s="438">
        <v>1</v>
      </c>
      <c r="O129" s="442">
        <f t="shared" si="2"/>
        <v>17</v>
      </c>
      <c r="P129" s="429">
        <f t="shared" si="1"/>
        <v>7</v>
      </c>
    </row>
    <row r="130" spans="1:16" ht="15" hidden="1">
      <c r="A130" s="96" t="s">
        <v>5163</v>
      </c>
      <c r="B130" s="437" t="s">
        <v>4793</v>
      </c>
      <c r="C130" s="438">
        <v>1205</v>
      </c>
      <c r="D130" s="437" t="s">
        <v>282</v>
      </c>
      <c r="E130" s="437" t="s">
        <v>5160</v>
      </c>
      <c r="F130" s="437" t="s">
        <v>39</v>
      </c>
      <c r="G130" s="437" t="s">
        <v>699</v>
      </c>
      <c r="H130" s="437" t="s">
        <v>5501</v>
      </c>
      <c r="I130" s="437" t="s">
        <v>43</v>
      </c>
      <c r="J130" s="438">
        <v>2014</v>
      </c>
      <c r="K130" s="439">
        <v>41760</v>
      </c>
      <c r="L130" s="439">
        <v>40210</v>
      </c>
      <c r="M130" s="440">
        <v>40534</v>
      </c>
      <c r="N130" s="438">
        <v>1</v>
      </c>
      <c r="O130" s="442">
        <f t="shared" si="2"/>
        <v>8</v>
      </c>
      <c r="P130" s="429">
        <f t="shared" si="1"/>
        <v>5</v>
      </c>
    </row>
    <row r="131" spans="1:16" ht="15" hidden="1">
      <c r="A131" s="96" t="s">
        <v>5163</v>
      </c>
      <c r="B131" s="437" t="s">
        <v>4793</v>
      </c>
      <c r="C131" s="438">
        <v>1208</v>
      </c>
      <c r="D131" s="437" t="s">
        <v>133</v>
      </c>
      <c r="E131" s="437" t="s">
        <v>5160</v>
      </c>
      <c r="F131" s="437" t="s">
        <v>29</v>
      </c>
      <c r="G131" s="437" t="s">
        <v>675</v>
      </c>
      <c r="H131" s="437" t="s">
        <v>5502</v>
      </c>
      <c r="I131" s="437" t="s">
        <v>33</v>
      </c>
      <c r="J131" s="438">
        <v>2014</v>
      </c>
      <c r="K131" s="439">
        <v>41778</v>
      </c>
      <c r="L131" s="439">
        <v>40589</v>
      </c>
      <c r="M131" s="443">
        <v>40550</v>
      </c>
      <c r="N131" s="438">
        <v>1</v>
      </c>
      <c r="O131" s="442">
        <f t="shared" si="2"/>
        <v>11</v>
      </c>
      <c r="P131" s="429">
        <f t="shared" si="1"/>
        <v>5</v>
      </c>
    </row>
    <row r="132" spans="1:16" ht="15" hidden="1">
      <c r="A132" s="96" t="s">
        <v>5163</v>
      </c>
      <c r="B132" s="437" t="s">
        <v>4793</v>
      </c>
      <c r="C132" s="438">
        <v>1209</v>
      </c>
      <c r="D132" s="437" t="s">
        <v>133</v>
      </c>
      <c r="E132" s="437" t="s">
        <v>5160</v>
      </c>
      <c r="F132" s="437" t="s">
        <v>29</v>
      </c>
      <c r="G132" s="437" t="s">
        <v>5503</v>
      </c>
      <c r="H132" s="437" t="s">
        <v>3067</v>
      </c>
      <c r="I132" s="437" t="s">
        <v>43</v>
      </c>
      <c r="J132" s="438">
        <v>2014</v>
      </c>
      <c r="K132" s="439">
        <v>41821</v>
      </c>
      <c r="L132" s="439">
        <v>40589</v>
      </c>
      <c r="M132" s="443">
        <v>40550</v>
      </c>
      <c r="N132" s="438">
        <v>1</v>
      </c>
      <c r="O132" s="442">
        <f t="shared" si="2"/>
        <v>17</v>
      </c>
      <c r="P132" s="429">
        <f t="shared" si="1"/>
        <v>7</v>
      </c>
    </row>
    <row r="133" spans="1:16" ht="15" hidden="1">
      <c r="A133" s="96" t="s">
        <v>5163</v>
      </c>
      <c r="B133" s="437" t="s">
        <v>4793</v>
      </c>
      <c r="C133" s="438">
        <v>1210</v>
      </c>
      <c r="D133" s="437" t="s">
        <v>522</v>
      </c>
      <c r="E133" s="437" t="s">
        <v>5160</v>
      </c>
      <c r="F133" s="437" t="s">
        <v>111</v>
      </c>
      <c r="G133" s="437" t="s">
        <v>738</v>
      </c>
      <c r="H133" s="437" t="s">
        <v>5504</v>
      </c>
      <c r="I133" s="437" t="s">
        <v>43</v>
      </c>
      <c r="J133" s="438">
        <v>2014</v>
      </c>
      <c r="K133" s="439">
        <v>41729</v>
      </c>
      <c r="L133" s="439">
        <v>40575</v>
      </c>
      <c r="M133" s="440">
        <v>40539</v>
      </c>
      <c r="N133" s="438">
        <v>1</v>
      </c>
      <c r="O133" s="442">
        <f t="shared" si="2"/>
        <v>4</v>
      </c>
      <c r="P133" s="429">
        <f t="shared" si="1"/>
        <v>3</v>
      </c>
    </row>
    <row r="134" spans="1:16" ht="15" hidden="1">
      <c r="A134" s="96" t="s">
        <v>5163</v>
      </c>
      <c r="B134" s="437" t="s">
        <v>4793</v>
      </c>
      <c r="C134" s="438">
        <v>1215</v>
      </c>
      <c r="D134" s="437" t="s">
        <v>2679</v>
      </c>
      <c r="E134" s="437" t="s">
        <v>5160</v>
      </c>
      <c r="F134" s="437" t="s">
        <v>39</v>
      </c>
      <c r="G134" s="437" t="s">
        <v>2680</v>
      </c>
      <c r="H134" s="437" t="s">
        <v>5505</v>
      </c>
      <c r="I134" s="437" t="s">
        <v>43</v>
      </c>
      <c r="J134" s="438">
        <v>2014</v>
      </c>
      <c r="K134" s="439">
        <v>41764</v>
      </c>
      <c r="L134" s="439">
        <v>40575</v>
      </c>
      <c r="M134" s="443">
        <v>40590</v>
      </c>
      <c r="N134" s="438">
        <v>1</v>
      </c>
      <c r="O134" s="442">
        <f t="shared" si="2"/>
        <v>9</v>
      </c>
      <c r="P134" s="429">
        <f t="shared" si="1"/>
        <v>5</v>
      </c>
    </row>
    <row r="135" spans="1:16" ht="15" hidden="1">
      <c r="A135" s="96" t="s">
        <v>5163</v>
      </c>
      <c r="B135" s="437" t="s">
        <v>4793</v>
      </c>
      <c r="C135" s="438">
        <v>1216</v>
      </c>
      <c r="D135" s="437" t="s">
        <v>2679</v>
      </c>
      <c r="E135" s="437" t="s">
        <v>5160</v>
      </c>
      <c r="F135" s="437" t="s">
        <v>39</v>
      </c>
      <c r="G135" s="437" t="s">
        <v>2769</v>
      </c>
      <c r="H135" s="437" t="s">
        <v>840</v>
      </c>
      <c r="I135" s="437" t="s">
        <v>43</v>
      </c>
      <c r="J135" s="438">
        <v>2014</v>
      </c>
      <c r="K135" s="439">
        <v>41730</v>
      </c>
      <c r="L135" s="439">
        <v>40575</v>
      </c>
      <c r="M135" s="443">
        <v>40590</v>
      </c>
      <c r="N135" s="438">
        <v>1</v>
      </c>
      <c r="O135" s="442">
        <f t="shared" si="2"/>
        <v>4</v>
      </c>
      <c r="P135" s="429">
        <f t="shared" si="1"/>
        <v>4</v>
      </c>
    </row>
    <row r="136" spans="1:16" ht="15" hidden="1">
      <c r="A136" s="96" t="s">
        <v>5163</v>
      </c>
      <c r="B136" s="437" t="s">
        <v>4793</v>
      </c>
      <c r="C136" s="438">
        <v>1225</v>
      </c>
      <c r="D136" s="437" t="s">
        <v>693</v>
      </c>
      <c r="E136" s="437" t="s">
        <v>5160</v>
      </c>
      <c r="F136" s="437" t="s">
        <v>29</v>
      </c>
      <c r="G136" s="437" t="s">
        <v>888</v>
      </c>
      <c r="H136" s="437" t="s">
        <v>5506</v>
      </c>
      <c r="I136" s="437" t="s">
        <v>43</v>
      </c>
      <c r="J136" s="438">
        <v>2014</v>
      </c>
      <c r="K136" s="439">
        <v>41746</v>
      </c>
      <c r="L136" s="444">
        <v>41558</v>
      </c>
      <c r="M136" s="443">
        <v>41551</v>
      </c>
      <c r="N136" s="438">
        <v>1</v>
      </c>
      <c r="O136" s="442">
        <f t="shared" si="2"/>
        <v>6</v>
      </c>
      <c r="P136" s="429">
        <f t="shared" si="1"/>
        <v>4</v>
      </c>
    </row>
    <row r="137" spans="1:16" ht="15" hidden="1">
      <c r="A137" s="96" t="s">
        <v>5163</v>
      </c>
      <c r="B137" s="437" t="s">
        <v>4793</v>
      </c>
      <c r="C137" s="438">
        <v>1234</v>
      </c>
      <c r="D137" s="437" t="s">
        <v>5383</v>
      </c>
      <c r="E137" s="437" t="s">
        <v>5160</v>
      </c>
      <c r="F137" s="437" t="s">
        <v>127</v>
      </c>
      <c r="G137" s="437" t="s">
        <v>1311</v>
      </c>
      <c r="H137" s="437" t="s">
        <v>5507</v>
      </c>
      <c r="I137" s="437" t="s">
        <v>43</v>
      </c>
      <c r="J137" s="438">
        <v>2014</v>
      </c>
      <c r="K137" s="439">
        <v>41737</v>
      </c>
      <c r="L137" s="439">
        <v>40575</v>
      </c>
      <c r="M137" s="443">
        <v>40571</v>
      </c>
      <c r="N137" s="438">
        <v>1</v>
      </c>
      <c r="O137" s="442">
        <f t="shared" si="2"/>
        <v>5</v>
      </c>
      <c r="P137" s="429">
        <f t="shared" si="1"/>
        <v>4</v>
      </c>
    </row>
    <row r="138" spans="1:16" ht="15" hidden="1">
      <c r="A138" s="96" t="s">
        <v>5163</v>
      </c>
      <c r="B138" s="437" t="s">
        <v>4793</v>
      </c>
      <c r="C138" s="438">
        <v>1238</v>
      </c>
      <c r="D138" s="437" t="s">
        <v>1426</v>
      </c>
      <c r="E138" s="437" t="s">
        <v>5160</v>
      </c>
      <c r="F138" s="437" t="s">
        <v>111</v>
      </c>
      <c r="G138" s="437" t="s">
        <v>2495</v>
      </c>
      <c r="H138" s="437" t="s">
        <v>5508</v>
      </c>
      <c r="I138" s="437" t="s">
        <v>43</v>
      </c>
      <c r="J138" s="438">
        <v>2014</v>
      </c>
      <c r="K138" s="439">
        <v>41711</v>
      </c>
      <c r="L138" s="439">
        <v>40924</v>
      </c>
      <c r="M138" s="443">
        <v>40911</v>
      </c>
      <c r="N138" s="438">
        <v>1</v>
      </c>
      <c r="O138" s="442">
        <f t="shared" si="2"/>
        <v>1</v>
      </c>
      <c r="P138" s="429">
        <f t="shared" si="1"/>
        <v>3</v>
      </c>
    </row>
    <row r="139" spans="1:16" ht="15" hidden="1">
      <c r="A139" s="96" t="s">
        <v>5163</v>
      </c>
      <c r="B139" s="437" t="s">
        <v>4793</v>
      </c>
      <c r="C139" s="438">
        <v>1244</v>
      </c>
      <c r="D139" s="437" t="s">
        <v>1426</v>
      </c>
      <c r="E139" s="437" t="s">
        <v>5160</v>
      </c>
      <c r="F139" s="437" t="s">
        <v>111</v>
      </c>
      <c r="G139" s="437" t="s">
        <v>694</v>
      </c>
      <c r="H139" s="437" t="s">
        <v>5509</v>
      </c>
      <c r="I139" s="437" t="s">
        <v>43</v>
      </c>
      <c r="J139" s="438">
        <v>2014</v>
      </c>
      <c r="K139" s="439">
        <v>41719</v>
      </c>
      <c r="L139" s="439">
        <v>40817</v>
      </c>
      <c r="M139" s="443">
        <v>40791</v>
      </c>
      <c r="N139" s="438">
        <v>1</v>
      </c>
      <c r="O139" s="442">
        <f t="shared" si="2"/>
        <v>2</v>
      </c>
      <c r="P139" s="429">
        <f t="shared" si="1"/>
        <v>3</v>
      </c>
    </row>
    <row r="140" spans="1:16" ht="15" hidden="1">
      <c r="A140" s="96" t="s">
        <v>5163</v>
      </c>
      <c r="B140" s="437" t="s">
        <v>4793</v>
      </c>
      <c r="C140" s="438">
        <v>1245</v>
      </c>
      <c r="D140" s="437" t="s">
        <v>1426</v>
      </c>
      <c r="E140" s="437" t="s">
        <v>5160</v>
      </c>
      <c r="F140" s="437" t="s">
        <v>111</v>
      </c>
      <c r="G140" s="437" t="s">
        <v>888</v>
      </c>
      <c r="H140" s="437" t="s">
        <v>5510</v>
      </c>
      <c r="I140" s="437" t="s">
        <v>43</v>
      </c>
      <c r="J140" s="438">
        <v>2014</v>
      </c>
      <c r="K140" s="439">
        <v>41723</v>
      </c>
      <c r="L140" s="439">
        <v>40664</v>
      </c>
      <c r="M140" s="443">
        <v>40648</v>
      </c>
      <c r="N140" s="438">
        <v>1</v>
      </c>
      <c r="O140" s="442">
        <f t="shared" si="2"/>
        <v>3</v>
      </c>
      <c r="P140" s="429">
        <f t="shared" si="1"/>
        <v>3</v>
      </c>
    </row>
    <row r="141" spans="1:16" ht="15" hidden="1">
      <c r="A141" s="96" t="s">
        <v>5163</v>
      </c>
      <c r="B141" s="437" t="s">
        <v>4793</v>
      </c>
      <c r="C141" s="438">
        <v>1246</v>
      </c>
      <c r="D141" s="437" t="s">
        <v>1426</v>
      </c>
      <c r="E141" s="437" t="s">
        <v>5160</v>
      </c>
      <c r="F141" s="437" t="s">
        <v>111</v>
      </c>
      <c r="G141" s="437" t="s">
        <v>1161</v>
      </c>
      <c r="H141" s="437" t="s">
        <v>5511</v>
      </c>
      <c r="I141" s="437" t="s">
        <v>43</v>
      </c>
      <c r="J141" s="438">
        <v>2014</v>
      </c>
      <c r="K141" s="439">
        <v>41720</v>
      </c>
      <c r="L141" s="439">
        <v>40664</v>
      </c>
      <c r="M141" s="443">
        <v>40648</v>
      </c>
      <c r="N141" s="438">
        <v>1</v>
      </c>
      <c r="O141" s="442">
        <f t="shared" si="2"/>
        <v>2</v>
      </c>
      <c r="P141" s="429">
        <f t="shared" si="1"/>
        <v>3</v>
      </c>
    </row>
    <row r="142" spans="1:16" ht="15" hidden="1">
      <c r="A142" s="96" t="s">
        <v>5163</v>
      </c>
      <c r="B142" s="437" t="s">
        <v>4793</v>
      </c>
      <c r="C142" s="438">
        <v>1248</v>
      </c>
      <c r="D142" s="437" t="s">
        <v>1426</v>
      </c>
      <c r="E142" s="437" t="s">
        <v>5160</v>
      </c>
      <c r="F142" s="437" t="s">
        <v>111</v>
      </c>
      <c r="G142" s="437" t="s">
        <v>892</v>
      </c>
      <c r="H142" s="437" t="s">
        <v>5512</v>
      </c>
      <c r="I142" s="437" t="s">
        <v>43</v>
      </c>
      <c r="J142" s="438">
        <v>2014</v>
      </c>
      <c r="K142" s="439">
        <v>41720</v>
      </c>
      <c r="L142" s="439">
        <v>40787</v>
      </c>
      <c r="M142" s="443">
        <v>40787</v>
      </c>
      <c r="N142" s="438">
        <v>1</v>
      </c>
      <c r="O142" s="442">
        <f t="shared" si="2"/>
        <v>2</v>
      </c>
      <c r="P142" s="429">
        <f t="shared" si="1"/>
        <v>3</v>
      </c>
    </row>
    <row r="143" spans="1:16" ht="15" hidden="1">
      <c r="A143" s="96" t="s">
        <v>5163</v>
      </c>
      <c r="B143" s="437" t="s">
        <v>4793</v>
      </c>
      <c r="C143" s="438">
        <v>1251</v>
      </c>
      <c r="D143" s="437" t="s">
        <v>1942</v>
      </c>
      <c r="E143" s="437" t="s">
        <v>5160</v>
      </c>
      <c r="F143" s="437" t="s">
        <v>39</v>
      </c>
      <c r="G143" s="437" t="s">
        <v>684</v>
      </c>
      <c r="H143" s="437" t="s">
        <v>5513</v>
      </c>
      <c r="I143" s="437" t="s">
        <v>43</v>
      </c>
      <c r="J143" s="438">
        <v>2014</v>
      </c>
      <c r="K143" s="439">
        <v>41729</v>
      </c>
      <c r="L143" s="439">
        <v>40603</v>
      </c>
      <c r="M143" s="443">
        <v>40602</v>
      </c>
      <c r="N143" s="438">
        <v>1</v>
      </c>
      <c r="O143" s="442">
        <f t="shared" si="2"/>
        <v>4</v>
      </c>
      <c r="P143" s="429">
        <f t="shared" si="1"/>
        <v>3</v>
      </c>
    </row>
    <row r="144" spans="1:16" ht="15" hidden="1">
      <c r="A144" s="96" t="s">
        <v>5163</v>
      </c>
      <c r="B144" s="437" t="s">
        <v>4793</v>
      </c>
      <c r="C144" s="438">
        <v>1258</v>
      </c>
      <c r="D144" s="437" t="s">
        <v>215</v>
      </c>
      <c r="E144" s="437" t="s">
        <v>5160</v>
      </c>
      <c r="F144" s="437" t="s">
        <v>214</v>
      </c>
      <c r="G144" s="437" t="s">
        <v>694</v>
      </c>
      <c r="H144" s="437" t="s">
        <v>5514</v>
      </c>
      <c r="I144" s="437" t="s">
        <v>43</v>
      </c>
      <c r="J144" s="438">
        <v>2014</v>
      </c>
      <c r="K144" s="439">
        <v>41774</v>
      </c>
      <c r="L144" s="439">
        <v>40648</v>
      </c>
      <c r="M144" s="443">
        <v>40648</v>
      </c>
      <c r="N144" s="438">
        <v>1</v>
      </c>
      <c r="O144" s="442">
        <f t="shared" si="2"/>
        <v>10</v>
      </c>
      <c r="P144" s="429">
        <f t="shared" si="1"/>
        <v>5</v>
      </c>
    </row>
    <row r="145" spans="1:16" ht="15" hidden="1">
      <c r="A145" s="96" t="s">
        <v>5163</v>
      </c>
      <c r="B145" s="437" t="s">
        <v>4793</v>
      </c>
      <c r="C145" s="438">
        <v>1259</v>
      </c>
      <c r="D145" s="437" t="s">
        <v>3083</v>
      </c>
      <c r="E145" s="437" t="s">
        <v>5161</v>
      </c>
      <c r="F145" s="437" t="s">
        <v>39</v>
      </c>
      <c r="G145" s="437" t="s">
        <v>705</v>
      </c>
      <c r="H145" s="437" t="s">
        <v>5515</v>
      </c>
      <c r="I145" s="437" t="s">
        <v>43</v>
      </c>
      <c r="J145" s="438">
        <v>2014</v>
      </c>
      <c r="K145" s="439">
        <v>41744</v>
      </c>
      <c r="L145" s="439">
        <v>40560</v>
      </c>
      <c r="M145" s="443">
        <v>40560</v>
      </c>
      <c r="N145" s="438">
        <v>1</v>
      </c>
      <c r="O145" s="442">
        <f t="shared" si="2"/>
        <v>6</v>
      </c>
      <c r="P145" s="429">
        <f t="shared" si="1"/>
        <v>4</v>
      </c>
    </row>
    <row r="146" spans="1:16" ht="15" hidden="1">
      <c r="A146" s="96" t="s">
        <v>5163</v>
      </c>
      <c r="B146" s="437" t="s">
        <v>4793</v>
      </c>
      <c r="C146" s="438">
        <v>1261</v>
      </c>
      <c r="D146" s="437" t="s">
        <v>256</v>
      </c>
      <c r="E146" s="437" t="s">
        <v>5160</v>
      </c>
      <c r="F146" s="437" t="s">
        <v>56</v>
      </c>
      <c r="G146" s="437" t="s">
        <v>1311</v>
      </c>
      <c r="H146" s="437" t="s">
        <v>5516</v>
      </c>
      <c r="I146" s="437" t="s">
        <v>43</v>
      </c>
      <c r="J146" s="438">
        <v>2014</v>
      </c>
      <c r="K146" s="439">
        <v>41749</v>
      </c>
      <c r="L146" s="439">
        <v>40701</v>
      </c>
      <c r="M146" s="443">
        <v>40700</v>
      </c>
      <c r="N146" s="438">
        <v>1</v>
      </c>
      <c r="O146" s="442">
        <f t="shared" si="2"/>
        <v>7</v>
      </c>
      <c r="P146" s="429">
        <f t="shared" si="1"/>
        <v>4</v>
      </c>
    </row>
    <row r="147" spans="1:16" ht="15" hidden="1">
      <c r="A147" s="96" t="s">
        <v>5163</v>
      </c>
      <c r="B147" s="437" t="s">
        <v>4793</v>
      </c>
      <c r="C147" s="438">
        <v>1265</v>
      </c>
      <c r="D147" s="437" t="s">
        <v>527</v>
      </c>
      <c r="E147" s="437" t="s">
        <v>5160</v>
      </c>
      <c r="F147" s="437" t="s">
        <v>127</v>
      </c>
      <c r="G147" s="437" t="s">
        <v>1511</v>
      </c>
      <c r="H147" s="437" t="s">
        <v>5517</v>
      </c>
      <c r="I147" s="437" t="s">
        <v>33</v>
      </c>
      <c r="J147" s="438">
        <v>2014</v>
      </c>
      <c r="K147" s="439">
        <v>41758</v>
      </c>
      <c r="L147" s="444">
        <v>40857</v>
      </c>
      <c r="M147" s="440">
        <v>40857</v>
      </c>
      <c r="N147" s="438">
        <v>1</v>
      </c>
      <c r="O147" s="442">
        <f t="shared" si="2"/>
        <v>8</v>
      </c>
      <c r="P147" s="429">
        <f t="shared" si="1"/>
        <v>4</v>
      </c>
    </row>
    <row r="148" spans="1:16" ht="15" hidden="1">
      <c r="A148" s="96" t="s">
        <v>5163</v>
      </c>
      <c r="B148" s="437" t="s">
        <v>4793</v>
      </c>
      <c r="C148" s="438">
        <v>1266</v>
      </c>
      <c r="D148" s="437" t="s">
        <v>527</v>
      </c>
      <c r="E148" s="437" t="s">
        <v>5160</v>
      </c>
      <c r="F148" s="437" t="s">
        <v>127</v>
      </c>
      <c r="G148" s="437" t="s">
        <v>3274</v>
      </c>
      <c r="H148" s="437" t="s">
        <v>5518</v>
      </c>
      <c r="I148" s="437" t="s">
        <v>33</v>
      </c>
      <c r="J148" s="438">
        <v>2014</v>
      </c>
      <c r="K148" s="439">
        <v>41769</v>
      </c>
      <c r="L148" s="444">
        <v>40840</v>
      </c>
      <c r="M148" s="440">
        <v>40840</v>
      </c>
      <c r="N148" s="438">
        <v>1</v>
      </c>
      <c r="O148" s="442">
        <f t="shared" si="2"/>
        <v>9</v>
      </c>
      <c r="P148" s="429">
        <f t="shared" si="1"/>
        <v>5</v>
      </c>
    </row>
    <row r="149" spans="1:16" ht="15" hidden="1">
      <c r="A149" s="96" t="s">
        <v>5163</v>
      </c>
      <c r="B149" s="437" t="s">
        <v>4793</v>
      </c>
      <c r="C149" s="438">
        <v>1270</v>
      </c>
      <c r="D149" s="437" t="s">
        <v>522</v>
      </c>
      <c r="E149" s="437" t="s">
        <v>5160</v>
      </c>
      <c r="F149" s="437" t="s">
        <v>111</v>
      </c>
      <c r="G149" s="437" t="s">
        <v>850</v>
      </c>
      <c r="H149" s="437" t="s">
        <v>2337</v>
      </c>
      <c r="I149" s="437" t="s">
        <v>43</v>
      </c>
      <c r="J149" s="438">
        <v>2014</v>
      </c>
      <c r="K149" s="439">
        <v>41729</v>
      </c>
      <c r="L149" s="439">
        <v>40544</v>
      </c>
      <c r="M149" s="440">
        <v>40535</v>
      </c>
      <c r="N149" s="438">
        <v>1</v>
      </c>
      <c r="O149" s="442">
        <f t="shared" si="2"/>
        <v>4</v>
      </c>
      <c r="P149" s="429">
        <f t="shared" si="1"/>
        <v>3</v>
      </c>
    </row>
    <row r="150" spans="1:16" ht="15" hidden="1">
      <c r="A150" s="96" t="s">
        <v>5163</v>
      </c>
      <c r="B150" s="437" t="s">
        <v>4793</v>
      </c>
      <c r="C150" s="438">
        <v>1272</v>
      </c>
      <c r="D150" s="437" t="s">
        <v>484</v>
      </c>
      <c r="E150" s="437" t="s">
        <v>5159</v>
      </c>
      <c r="F150" s="437" t="s">
        <v>39</v>
      </c>
      <c r="G150" s="437" t="s">
        <v>846</v>
      </c>
      <c r="H150" s="437" t="s">
        <v>5519</v>
      </c>
      <c r="I150" s="437" t="s">
        <v>33</v>
      </c>
      <c r="J150" s="438">
        <v>2014</v>
      </c>
      <c r="K150" s="439">
        <v>41790</v>
      </c>
      <c r="L150" s="439">
        <v>40695</v>
      </c>
      <c r="M150" s="443">
        <v>40695</v>
      </c>
      <c r="N150" s="438">
        <v>1</v>
      </c>
      <c r="O150" s="442">
        <f t="shared" si="2"/>
        <v>12</v>
      </c>
      <c r="P150" s="429">
        <f t="shared" si="1"/>
        <v>5</v>
      </c>
    </row>
    <row r="151" spans="1:16" ht="15" hidden="1">
      <c r="A151" s="96" t="s">
        <v>5163</v>
      </c>
      <c r="B151" s="437" t="s">
        <v>4793</v>
      </c>
      <c r="C151" s="438">
        <v>1273</v>
      </c>
      <c r="D151" s="437" t="s">
        <v>484</v>
      </c>
      <c r="E151" s="437" t="s">
        <v>5160</v>
      </c>
      <c r="F151" s="437" t="s">
        <v>39</v>
      </c>
      <c r="G151" s="437" t="s">
        <v>3784</v>
      </c>
      <c r="H151" s="437" t="s">
        <v>5520</v>
      </c>
      <c r="I151" s="437" t="s">
        <v>43</v>
      </c>
      <c r="J151" s="438">
        <v>2014</v>
      </c>
      <c r="K151" s="439">
        <v>41829</v>
      </c>
      <c r="L151" s="439">
        <v>40756</v>
      </c>
      <c r="M151" s="443">
        <v>40731</v>
      </c>
      <c r="N151" s="438">
        <v>1</v>
      </c>
      <c r="O151" s="442">
        <f t="shared" si="2"/>
        <v>18</v>
      </c>
      <c r="P151" s="429">
        <f t="shared" si="1"/>
        <v>7</v>
      </c>
    </row>
    <row r="152" spans="1:16" ht="15">
      <c r="A152" s="96" t="s">
        <v>5163</v>
      </c>
      <c r="B152" s="437" t="s">
        <v>4793</v>
      </c>
      <c r="C152" s="438">
        <v>1276</v>
      </c>
      <c r="D152" s="437" t="s">
        <v>215</v>
      </c>
      <c r="E152" s="437" t="s">
        <v>5378</v>
      </c>
      <c r="F152" s="437" t="s">
        <v>214</v>
      </c>
      <c r="G152" s="437" t="s">
        <v>914</v>
      </c>
      <c r="H152" s="437" t="s">
        <v>5521</v>
      </c>
      <c r="I152" s="437" t="s">
        <v>43</v>
      </c>
      <c r="J152" s="438">
        <v>2014</v>
      </c>
      <c r="K152" s="439">
        <v>41740</v>
      </c>
      <c r="L152" s="439">
        <v>40603</v>
      </c>
      <c r="M152" s="443">
        <v>40602</v>
      </c>
      <c r="N152" s="438">
        <v>1</v>
      </c>
      <c r="O152" s="442">
        <f t="shared" si="2"/>
        <v>5</v>
      </c>
      <c r="P152" s="429">
        <f t="shared" si="1"/>
        <v>4</v>
      </c>
    </row>
    <row r="153" spans="1:16" ht="15" hidden="1">
      <c r="A153" s="96" t="s">
        <v>5163</v>
      </c>
      <c r="B153" s="437" t="s">
        <v>4793</v>
      </c>
      <c r="C153" s="438">
        <v>1277</v>
      </c>
      <c r="D153" s="437" t="s">
        <v>511</v>
      </c>
      <c r="E153" s="437" t="s">
        <v>5160</v>
      </c>
      <c r="F153" s="437" t="s">
        <v>29</v>
      </c>
      <c r="G153" s="437" t="s">
        <v>914</v>
      </c>
      <c r="H153" s="437" t="s">
        <v>5522</v>
      </c>
      <c r="I153" s="437" t="s">
        <v>33</v>
      </c>
      <c r="J153" s="438">
        <v>2014</v>
      </c>
      <c r="K153" s="439">
        <v>41756</v>
      </c>
      <c r="L153" s="439">
        <v>40554</v>
      </c>
      <c r="M153" s="443">
        <v>40560</v>
      </c>
      <c r="N153" s="438">
        <v>1</v>
      </c>
      <c r="O153" s="442">
        <f t="shared" si="2"/>
        <v>8</v>
      </c>
      <c r="P153" s="429">
        <f t="shared" si="1"/>
        <v>4</v>
      </c>
    </row>
    <row r="154" spans="1:16" ht="15" hidden="1">
      <c r="A154" s="96" t="s">
        <v>5163</v>
      </c>
      <c r="B154" s="437" t="s">
        <v>4793</v>
      </c>
      <c r="C154" s="438">
        <v>1281</v>
      </c>
      <c r="D154" s="437" t="s">
        <v>571</v>
      </c>
      <c r="E154" s="437" t="s">
        <v>5161</v>
      </c>
      <c r="F154" s="437" t="s">
        <v>56</v>
      </c>
      <c r="G154" s="437" t="s">
        <v>4345</v>
      </c>
      <c r="H154" s="437" t="s">
        <v>5523</v>
      </c>
      <c r="I154" s="437" t="s">
        <v>43</v>
      </c>
      <c r="J154" s="438">
        <v>2014</v>
      </c>
      <c r="K154" s="439">
        <v>41752</v>
      </c>
      <c r="L154" s="439">
        <v>40544</v>
      </c>
      <c r="M154" s="440">
        <v>40532</v>
      </c>
      <c r="N154" s="438">
        <v>1</v>
      </c>
      <c r="O154" s="442">
        <f t="shared" si="2"/>
        <v>7</v>
      </c>
      <c r="P154" s="429">
        <f t="shared" si="1"/>
        <v>4</v>
      </c>
    </row>
    <row r="155" spans="1:16" ht="15" hidden="1">
      <c r="A155" s="96" t="s">
        <v>5163</v>
      </c>
      <c r="B155" s="437" t="s">
        <v>4793</v>
      </c>
      <c r="C155" s="438">
        <v>1287</v>
      </c>
      <c r="D155" s="437" t="s">
        <v>489</v>
      </c>
      <c r="E155" s="437" t="s">
        <v>5159</v>
      </c>
      <c r="F155" s="437" t="s">
        <v>39</v>
      </c>
      <c r="G155" s="437" t="s">
        <v>5227</v>
      </c>
      <c r="H155" s="437" t="s">
        <v>492</v>
      </c>
      <c r="I155" s="437" t="s">
        <v>33</v>
      </c>
      <c r="J155" s="438">
        <v>2014</v>
      </c>
      <c r="K155" s="439">
        <v>41782</v>
      </c>
      <c r="L155" s="439">
        <v>40686</v>
      </c>
      <c r="M155" s="443">
        <v>40683</v>
      </c>
      <c r="N155" s="438">
        <v>1</v>
      </c>
      <c r="O155" s="442">
        <f t="shared" si="2"/>
        <v>11</v>
      </c>
      <c r="P155" s="429">
        <f t="shared" si="1"/>
        <v>5</v>
      </c>
    </row>
    <row r="156" spans="1:16" ht="15" hidden="1">
      <c r="A156" s="96" t="s">
        <v>5163</v>
      </c>
      <c r="B156" s="437" t="s">
        <v>4793</v>
      </c>
      <c r="C156" s="438">
        <v>1289</v>
      </c>
      <c r="D156" s="437" t="s">
        <v>408</v>
      </c>
      <c r="E156" s="437" t="s">
        <v>5161</v>
      </c>
      <c r="F156" s="437" t="s">
        <v>39</v>
      </c>
      <c r="G156" s="437" t="s">
        <v>671</v>
      </c>
      <c r="H156" s="437" t="s">
        <v>5524</v>
      </c>
      <c r="I156" s="437" t="s">
        <v>33</v>
      </c>
      <c r="J156" s="438">
        <v>2014</v>
      </c>
      <c r="K156" s="439">
        <v>41729</v>
      </c>
      <c r="L156" s="439">
        <v>40620</v>
      </c>
      <c r="M156" s="443">
        <v>40640</v>
      </c>
      <c r="N156" s="438">
        <v>1</v>
      </c>
      <c r="O156" s="442">
        <f t="shared" si="2"/>
        <v>4</v>
      </c>
      <c r="P156" s="429">
        <f t="shared" si="1"/>
        <v>3</v>
      </c>
    </row>
    <row r="157" spans="1:16" ht="15" hidden="1">
      <c r="A157" s="96" t="s">
        <v>5163</v>
      </c>
      <c r="B157" s="437" t="s">
        <v>4793</v>
      </c>
      <c r="C157" s="438">
        <v>1294</v>
      </c>
      <c r="D157" s="437" t="s">
        <v>489</v>
      </c>
      <c r="E157" s="437" t="s">
        <v>5159</v>
      </c>
      <c r="F157" s="437" t="s">
        <v>39</v>
      </c>
      <c r="G157" s="437" t="s">
        <v>3073</v>
      </c>
      <c r="H157" s="437" t="s">
        <v>5525</v>
      </c>
      <c r="I157" s="437" t="s">
        <v>43</v>
      </c>
      <c r="J157" s="438">
        <v>2014</v>
      </c>
      <c r="K157" s="439">
        <v>41775</v>
      </c>
      <c r="L157" s="439">
        <v>40678</v>
      </c>
      <c r="M157" s="443">
        <v>40673</v>
      </c>
      <c r="N157" s="438">
        <v>1</v>
      </c>
      <c r="O157" s="442">
        <f t="shared" si="2"/>
        <v>10</v>
      </c>
      <c r="P157" s="429">
        <f t="shared" si="1"/>
        <v>5</v>
      </c>
    </row>
    <row r="158" spans="1:16" ht="15" hidden="1">
      <c r="A158" s="96" t="s">
        <v>5163</v>
      </c>
      <c r="B158" s="437" t="s">
        <v>4793</v>
      </c>
      <c r="C158" s="438">
        <v>1298</v>
      </c>
      <c r="D158" s="437" t="s">
        <v>522</v>
      </c>
      <c r="E158" s="437" t="s">
        <v>5160</v>
      </c>
      <c r="F158" s="437" t="s">
        <v>111</v>
      </c>
      <c r="G158" s="437" t="s">
        <v>980</v>
      </c>
      <c r="H158" s="437" t="s">
        <v>5526</v>
      </c>
      <c r="I158" s="437" t="s">
        <v>43</v>
      </c>
      <c r="J158" s="438">
        <v>2014</v>
      </c>
      <c r="K158" s="439">
        <v>41730</v>
      </c>
      <c r="L158" s="439">
        <v>40558</v>
      </c>
      <c r="M158" s="443">
        <v>40555</v>
      </c>
      <c r="N158" s="438">
        <v>1</v>
      </c>
      <c r="O158" s="442">
        <f t="shared" si="2"/>
        <v>4</v>
      </c>
      <c r="P158" s="429">
        <f t="shared" si="1"/>
        <v>4</v>
      </c>
    </row>
    <row r="159" spans="1:16" ht="15" hidden="1">
      <c r="A159" s="96" t="s">
        <v>5163</v>
      </c>
      <c r="B159" s="437" t="s">
        <v>4793</v>
      </c>
      <c r="C159" s="438">
        <v>1301</v>
      </c>
      <c r="D159" s="437" t="s">
        <v>511</v>
      </c>
      <c r="E159" s="437" t="s">
        <v>5160</v>
      </c>
      <c r="F159" s="437" t="s">
        <v>29</v>
      </c>
      <c r="G159" s="437" t="s">
        <v>1074</v>
      </c>
      <c r="H159" s="437" t="s">
        <v>5527</v>
      </c>
      <c r="I159" s="437" t="s">
        <v>33</v>
      </c>
      <c r="J159" s="438">
        <v>2014</v>
      </c>
      <c r="K159" s="439">
        <v>41749</v>
      </c>
      <c r="L159" s="439">
        <v>40554</v>
      </c>
      <c r="M159" s="443">
        <v>40560</v>
      </c>
      <c r="N159" s="438">
        <v>1</v>
      </c>
      <c r="O159" s="442">
        <f t="shared" si="2"/>
        <v>7</v>
      </c>
      <c r="P159" s="429">
        <f t="shared" si="1"/>
        <v>4</v>
      </c>
    </row>
    <row r="160" spans="1:16" ht="15" hidden="1">
      <c r="A160" s="96" t="s">
        <v>5163</v>
      </c>
      <c r="B160" s="437" t="s">
        <v>4793</v>
      </c>
      <c r="C160" s="438">
        <v>1302</v>
      </c>
      <c r="D160" s="437" t="s">
        <v>511</v>
      </c>
      <c r="E160" s="437" t="s">
        <v>5160</v>
      </c>
      <c r="F160" s="437" t="s">
        <v>29</v>
      </c>
      <c r="G160" s="437" t="s">
        <v>888</v>
      </c>
      <c r="H160" s="437" t="s">
        <v>5528</v>
      </c>
      <c r="I160" s="437" t="s">
        <v>43</v>
      </c>
      <c r="J160" s="438">
        <v>2014</v>
      </c>
      <c r="K160" s="439">
        <v>41752</v>
      </c>
      <c r="L160" s="439">
        <v>40554</v>
      </c>
      <c r="M160" s="443">
        <v>40560</v>
      </c>
      <c r="N160" s="438">
        <v>1</v>
      </c>
      <c r="O160" s="442">
        <f t="shared" si="2"/>
        <v>7</v>
      </c>
      <c r="P160" s="429">
        <f t="shared" si="1"/>
        <v>4</v>
      </c>
    </row>
    <row r="161" spans="1:16" ht="15" hidden="1">
      <c r="A161" s="96" t="s">
        <v>5163</v>
      </c>
      <c r="B161" s="437" t="s">
        <v>4793</v>
      </c>
      <c r="C161" s="438">
        <v>1306</v>
      </c>
      <c r="D161" s="437" t="s">
        <v>1426</v>
      </c>
      <c r="E161" s="437" t="s">
        <v>5160</v>
      </c>
      <c r="F161" s="437" t="s">
        <v>111</v>
      </c>
      <c r="G161" s="437" t="s">
        <v>5529</v>
      </c>
      <c r="H161" s="437" t="s">
        <v>3406</v>
      </c>
      <c r="I161" s="437" t="s">
        <v>43</v>
      </c>
      <c r="J161" s="438">
        <v>2014</v>
      </c>
      <c r="K161" s="439">
        <v>41730</v>
      </c>
      <c r="L161" s="439">
        <v>40634</v>
      </c>
      <c r="M161" s="443">
        <v>40631</v>
      </c>
      <c r="N161" s="438">
        <v>1</v>
      </c>
      <c r="O161" s="442">
        <f t="shared" si="2"/>
        <v>4</v>
      </c>
      <c r="P161" s="429">
        <f t="shared" si="1"/>
        <v>4</v>
      </c>
    </row>
    <row r="162" spans="1:16" ht="15" hidden="1">
      <c r="A162" s="96" t="s">
        <v>5163</v>
      </c>
      <c r="B162" s="437" t="s">
        <v>4793</v>
      </c>
      <c r="C162" s="438">
        <v>1309</v>
      </c>
      <c r="D162" s="437" t="s">
        <v>1942</v>
      </c>
      <c r="E162" s="437" t="s">
        <v>5159</v>
      </c>
      <c r="F162" s="437" t="s">
        <v>39</v>
      </c>
      <c r="G162" s="437" t="s">
        <v>3649</v>
      </c>
      <c r="H162" s="437" t="s">
        <v>5530</v>
      </c>
      <c r="I162" s="437" t="s">
        <v>43</v>
      </c>
      <c r="J162" s="438">
        <v>2014</v>
      </c>
      <c r="K162" s="439">
        <v>41788</v>
      </c>
      <c r="L162" s="439">
        <v>40693</v>
      </c>
      <c r="M162" s="443">
        <v>40702</v>
      </c>
      <c r="N162" s="438">
        <v>1</v>
      </c>
      <c r="O162" s="442">
        <f t="shared" si="2"/>
        <v>12</v>
      </c>
      <c r="P162" s="429">
        <f t="shared" si="1"/>
        <v>5</v>
      </c>
    </row>
    <row r="163" spans="1:16" ht="15" hidden="1">
      <c r="A163" s="96" t="s">
        <v>5163</v>
      </c>
      <c r="B163" s="437" t="s">
        <v>4793</v>
      </c>
      <c r="C163" s="438">
        <v>1310</v>
      </c>
      <c r="D163" s="437" t="s">
        <v>474</v>
      </c>
      <c r="E163" s="437" t="s">
        <v>5160</v>
      </c>
      <c r="F163" s="437" t="s">
        <v>39</v>
      </c>
      <c r="G163" s="437" t="s">
        <v>705</v>
      </c>
      <c r="H163" s="437" t="s">
        <v>5290</v>
      </c>
      <c r="I163" s="437" t="s">
        <v>33</v>
      </c>
      <c r="J163" s="438">
        <v>2014</v>
      </c>
      <c r="K163" s="439">
        <v>41815</v>
      </c>
      <c r="L163" s="439">
        <v>40927</v>
      </c>
      <c r="M163" s="443">
        <v>40925</v>
      </c>
      <c r="N163" s="438">
        <v>1</v>
      </c>
      <c r="O163" s="442">
        <f t="shared" si="2"/>
        <v>16</v>
      </c>
      <c r="P163" s="429">
        <f t="shared" si="1"/>
        <v>6</v>
      </c>
    </row>
    <row r="164" spans="1:16" ht="15" hidden="1">
      <c r="A164" s="96" t="s">
        <v>5163</v>
      </c>
      <c r="B164" s="437" t="s">
        <v>4793</v>
      </c>
      <c r="C164" s="438">
        <v>1318</v>
      </c>
      <c r="D164" s="437" t="s">
        <v>527</v>
      </c>
      <c r="E164" s="437" t="s">
        <v>5160</v>
      </c>
      <c r="F164" s="437" t="s">
        <v>127</v>
      </c>
      <c r="G164" s="437" t="s">
        <v>2258</v>
      </c>
      <c r="H164" s="437" t="s">
        <v>5531</v>
      </c>
      <c r="I164" s="437" t="s">
        <v>33</v>
      </c>
      <c r="J164" s="438">
        <v>2014</v>
      </c>
      <c r="K164" s="439">
        <v>41760</v>
      </c>
      <c r="L164" s="444">
        <v>40840</v>
      </c>
      <c r="M164" s="440">
        <v>40840</v>
      </c>
      <c r="N164" s="438">
        <v>1</v>
      </c>
      <c r="O164" s="442">
        <f t="shared" si="2"/>
        <v>8</v>
      </c>
      <c r="P164" s="429">
        <f t="shared" si="1"/>
        <v>5</v>
      </c>
    </row>
    <row r="165" spans="1:16" ht="15" hidden="1">
      <c r="A165" s="96" t="s">
        <v>5163</v>
      </c>
      <c r="B165" s="437" t="s">
        <v>4793</v>
      </c>
      <c r="C165" s="438">
        <v>1322</v>
      </c>
      <c r="D165" s="437" t="s">
        <v>941</v>
      </c>
      <c r="E165" s="437" t="s">
        <v>5160</v>
      </c>
      <c r="F165" s="437" t="s">
        <v>300</v>
      </c>
      <c r="G165" s="437" t="s">
        <v>993</v>
      </c>
      <c r="H165" s="437" t="s">
        <v>5532</v>
      </c>
      <c r="I165" s="437" t="s">
        <v>33</v>
      </c>
      <c r="J165" s="438">
        <v>2014</v>
      </c>
      <c r="K165" s="439">
        <v>41729</v>
      </c>
      <c r="L165" s="439">
        <v>40714</v>
      </c>
      <c r="M165" s="443">
        <v>40694</v>
      </c>
      <c r="N165" s="438">
        <v>1</v>
      </c>
      <c r="O165" s="442">
        <f t="shared" si="2"/>
        <v>4</v>
      </c>
      <c r="P165" s="429">
        <f t="shared" si="1"/>
        <v>3</v>
      </c>
    </row>
    <row r="166" spans="1:16" ht="15" hidden="1">
      <c r="A166" s="96" t="s">
        <v>5163</v>
      </c>
      <c r="B166" s="437" t="s">
        <v>4793</v>
      </c>
      <c r="C166" s="438">
        <v>1326</v>
      </c>
      <c r="D166" s="437" t="s">
        <v>527</v>
      </c>
      <c r="E166" s="437" t="s">
        <v>5160</v>
      </c>
      <c r="F166" s="437" t="s">
        <v>127</v>
      </c>
      <c r="G166" s="437" t="s">
        <v>2419</v>
      </c>
      <c r="H166" s="437" t="s">
        <v>5533</v>
      </c>
      <c r="I166" s="437" t="s">
        <v>33</v>
      </c>
      <c r="J166" s="438">
        <v>2014</v>
      </c>
      <c r="K166" s="439">
        <v>41751</v>
      </c>
      <c r="L166" s="444">
        <v>40865</v>
      </c>
      <c r="M166" s="440">
        <v>40865</v>
      </c>
      <c r="N166" s="438">
        <v>1</v>
      </c>
      <c r="O166" s="442">
        <f t="shared" si="2"/>
        <v>7</v>
      </c>
      <c r="P166" s="429">
        <f t="shared" si="1"/>
        <v>4</v>
      </c>
    </row>
    <row r="167" spans="1:16" ht="15" hidden="1">
      <c r="A167" s="96" t="s">
        <v>5163</v>
      </c>
      <c r="B167" s="437" t="s">
        <v>4793</v>
      </c>
      <c r="C167" s="438">
        <v>1327</v>
      </c>
      <c r="D167" s="437" t="s">
        <v>527</v>
      </c>
      <c r="E167" s="437" t="s">
        <v>5160</v>
      </c>
      <c r="F167" s="437" t="s">
        <v>127</v>
      </c>
      <c r="G167" s="437" t="s">
        <v>2138</v>
      </c>
      <c r="H167" s="437" t="s">
        <v>5534</v>
      </c>
      <c r="I167" s="437" t="s">
        <v>33</v>
      </c>
      <c r="J167" s="438">
        <v>2014</v>
      </c>
      <c r="K167" s="439">
        <v>41759</v>
      </c>
      <c r="L167" s="439">
        <v>41091</v>
      </c>
      <c r="M167" s="443">
        <v>41089</v>
      </c>
      <c r="N167" s="438">
        <v>1</v>
      </c>
      <c r="O167" s="442">
        <f t="shared" si="2"/>
        <v>8</v>
      </c>
      <c r="P167" s="429">
        <f t="shared" si="1"/>
        <v>4</v>
      </c>
    </row>
    <row r="168" spans="1:16" ht="15" hidden="1">
      <c r="A168" s="96" t="s">
        <v>5163</v>
      </c>
      <c r="B168" s="437" t="s">
        <v>4793</v>
      </c>
      <c r="C168" s="438">
        <v>1328</v>
      </c>
      <c r="D168" s="437" t="s">
        <v>527</v>
      </c>
      <c r="E168" s="437" t="s">
        <v>5160</v>
      </c>
      <c r="F168" s="437" t="s">
        <v>127</v>
      </c>
      <c r="G168" s="437" t="s">
        <v>3244</v>
      </c>
      <c r="H168" s="437" t="s">
        <v>5535</v>
      </c>
      <c r="I168" s="437" t="s">
        <v>33</v>
      </c>
      <c r="J168" s="438">
        <v>2014</v>
      </c>
      <c r="K168" s="439">
        <v>41746</v>
      </c>
      <c r="L168" s="444">
        <v>41236</v>
      </c>
      <c r="M168" s="440">
        <v>41234</v>
      </c>
      <c r="N168" s="438">
        <v>1</v>
      </c>
      <c r="O168" s="442">
        <f t="shared" si="2"/>
        <v>6</v>
      </c>
      <c r="P168" s="429">
        <f t="shared" si="1"/>
        <v>4</v>
      </c>
    </row>
    <row r="169" spans="1:16" ht="15" hidden="1">
      <c r="A169" s="96" t="s">
        <v>5163</v>
      </c>
      <c r="B169" s="437" t="s">
        <v>4793</v>
      </c>
      <c r="C169" s="438">
        <v>1331</v>
      </c>
      <c r="D169" s="437" t="s">
        <v>319</v>
      </c>
      <c r="E169" s="437" t="s">
        <v>5161</v>
      </c>
      <c r="F169" s="437" t="s">
        <v>39</v>
      </c>
      <c r="G169" s="437" t="s">
        <v>684</v>
      </c>
      <c r="H169" s="437" t="s">
        <v>5536</v>
      </c>
      <c r="I169" s="437" t="s">
        <v>43</v>
      </c>
      <c r="J169" s="438">
        <v>2014</v>
      </c>
      <c r="K169" s="439">
        <v>41759</v>
      </c>
      <c r="L169" s="439">
        <v>40695</v>
      </c>
      <c r="M169" s="443">
        <v>40709</v>
      </c>
      <c r="N169" s="438">
        <v>1</v>
      </c>
      <c r="O169" s="442">
        <f t="shared" si="2"/>
        <v>8</v>
      </c>
      <c r="P169" s="429">
        <f t="shared" si="1"/>
        <v>4</v>
      </c>
    </row>
    <row r="170" spans="1:16" ht="15" hidden="1">
      <c r="A170" s="96" t="s">
        <v>5163</v>
      </c>
      <c r="B170" s="437" t="s">
        <v>4793</v>
      </c>
      <c r="C170" s="438">
        <v>1339</v>
      </c>
      <c r="D170" s="437" t="s">
        <v>1426</v>
      </c>
      <c r="E170" s="437" t="s">
        <v>5160</v>
      </c>
      <c r="F170" s="437" t="s">
        <v>111</v>
      </c>
      <c r="G170" s="437" t="s">
        <v>927</v>
      </c>
      <c r="H170" s="437" t="s">
        <v>5537</v>
      </c>
      <c r="I170" s="437" t="s">
        <v>43</v>
      </c>
      <c r="J170" s="438">
        <v>2014</v>
      </c>
      <c r="K170" s="439">
        <v>41718</v>
      </c>
      <c r="L170" s="439">
        <v>40695</v>
      </c>
      <c r="M170" s="443">
        <v>40694</v>
      </c>
      <c r="N170" s="438">
        <v>1</v>
      </c>
      <c r="O170" s="442">
        <f t="shared" si="2"/>
        <v>2</v>
      </c>
      <c r="P170" s="429">
        <f t="shared" si="1"/>
        <v>3</v>
      </c>
    </row>
    <row r="171" spans="1:16" ht="15" hidden="1">
      <c r="A171" s="96" t="s">
        <v>5163</v>
      </c>
      <c r="B171" s="437" t="s">
        <v>4793</v>
      </c>
      <c r="C171" s="438">
        <v>1352</v>
      </c>
      <c r="D171" s="437" t="s">
        <v>971</v>
      </c>
      <c r="E171" s="437" t="s">
        <v>5160</v>
      </c>
      <c r="F171" s="437" t="s">
        <v>294</v>
      </c>
      <c r="G171" s="437" t="s">
        <v>1924</v>
      </c>
      <c r="H171" s="437" t="s">
        <v>5538</v>
      </c>
      <c r="I171" s="437" t="s">
        <v>43</v>
      </c>
      <c r="J171" s="438">
        <v>2014</v>
      </c>
      <c r="K171" s="439">
        <v>41743</v>
      </c>
      <c r="L171" s="439">
        <v>40581</v>
      </c>
      <c r="M171" s="443">
        <v>40578</v>
      </c>
      <c r="N171" s="438">
        <v>1</v>
      </c>
      <c r="O171" s="442">
        <f t="shared" si="2"/>
        <v>6</v>
      </c>
      <c r="P171" s="429">
        <f t="shared" si="1"/>
        <v>4</v>
      </c>
    </row>
    <row r="172" spans="1:16" ht="15" hidden="1">
      <c r="A172" s="96" t="s">
        <v>5163</v>
      </c>
      <c r="B172" s="437" t="s">
        <v>4793</v>
      </c>
      <c r="C172" s="438">
        <v>1359</v>
      </c>
      <c r="D172" s="437" t="s">
        <v>215</v>
      </c>
      <c r="E172" s="437" t="s">
        <v>5160</v>
      </c>
      <c r="F172" s="437" t="s">
        <v>214</v>
      </c>
      <c r="G172" s="437" t="s">
        <v>888</v>
      </c>
      <c r="H172" s="437" t="s">
        <v>5539</v>
      </c>
      <c r="I172" s="437" t="s">
        <v>33</v>
      </c>
      <c r="J172" s="438">
        <v>2014</v>
      </c>
      <c r="K172" s="439">
        <v>41774</v>
      </c>
      <c r="L172" s="439">
        <v>40651</v>
      </c>
      <c r="M172" s="443">
        <v>40641</v>
      </c>
      <c r="N172" s="438">
        <v>1</v>
      </c>
      <c r="O172" s="442">
        <f t="shared" si="2"/>
        <v>10</v>
      </c>
      <c r="P172" s="429">
        <f t="shared" si="1"/>
        <v>5</v>
      </c>
    </row>
    <row r="173" spans="1:16" ht="15" hidden="1">
      <c r="A173" s="96" t="s">
        <v>5163</v>
      </c>
      <c r="B173" s="437" t="s">
        <v>4793</v>
      </c>
      <c r="C173" s="438">
        <v>1363</v>
      </c>
      <c r="D173" s="437" t="s">
        <v>941</v>
      </c>
      <c r="E173" s="437" t="s">
        <v>5160</v>
      </c>
      <c r="F173" s="437" t="s">
        <v>300</v>
      </c>
      <c r="G173" s="437" t="s">
        <v>1600</v>
      </c>
      <c r="H173" s="437" t="s">
        <v>5540</v>
      </c>
      <c r="I173" s="437" t="s">
        <v>33</v>
      </c>
      <c r="J173" s="438">
        <v>2014</v>
      </c>
      <c r="K173" s="439">
        <v>41729</v>
      </c>
      <c r="L173" s="439">
        <v>40709</v>
      </c>
      <c r="M173" s="443">
        <v>40694</v>
      </c>
      <c r="N173" s="438">
        <v>1</v>
      </c>
      <c r="O173" s="442">
        <f t="shared" si="2"/>
        <v>4</v>
      </c>
      <c r="P173" s="429">
        <f t="shared" si="1"/>
        <v>3</v>
      </c>
    </row>
    <row r="174" spans="1:16" ht="15" hidden="1">
      <c r="A174" s="96" t="s">
        <v>5163</v>
      </c>
      <c r="B174" s="437" t="s">
        <v>4793</v>
      </c>
      <c r="C174" s="438">
        <v>1365</v>
      </c>
      <c r="D174" s="437" t="s">
        <v>1039</v>
      </c>
      <c r="E174" s="437" t="s">
        <v>5159</v>
      </c>
      <c r="F174" s="437" t="s">
        <v>39</v>
      </c>
      <c r="G174" s="437" t="s">
        <v>1563</v>
      </c>
      <c r="H174" s="437" t="s">
        <v>4079</v>
      </c>
      <c r="I174" s="437" t="s">
        <v>43</v>
      </c>
      <c r="J174" s="438">
        <v>2014</v>
      </c>
      <c r="K174" s="439">
        <v>41944</v>
      </c>
      <c r="L174" s="439">
        <v>40848</v>
      </c>
      <c r="M174" s="440">
        <v>40835</v>
      </c>
      <c r="N174" s="438">
        <v>1</v>
      </c>
      <c r="O174" s="442">
        <f t="shared" si="2"/>
        <v>34</v>
      </c>
      <c r="P174" s="429">
        <f t="shared" si="1"/>
        <v>11</v>
      </c>
    </row>
    <row r="175" spans="1:16" ht="15" hidden="1">
      <c r="A175" s="96" t="s">
        <v>5163</v>
      </c>
      <c r="B175" s="437" t="s">
        <v>4793</v>
      </c>
      <c r="C175" s="438">
        <v>1379</v>
      </c>
      <c r="D175" s="437" t="s">
        <v>522</v>
      </c>
      <c r="E175" s="437" t="s">
        <v>5160</v>
      </c>
      <c r="F175" s="437" t="s">
        <v>111</v>
      </c>
      <c r="G175" s="437" t="s">
        <v>798</v>
      </c>
      <c r="H175" s="437" t="s">
        <v>5541</v>
      </c>
      <c r="I175" s="437" t="s">
        <v>43</v>
      </c>
      <c r="J175" s="438">
        <v>2014</v>
      </c>
      <c r="K175" s="439">
        <v>41730</v>
      </c>
      <c r="L175" s="439">
        <v>40742</v>
      </c>
      <c r="M175" s="443">
        <v>40738</v>
      </c>
      <c r="N175" s="438">
        <v>1</v>
      </c>
      <c r="O175" s="442">
        <f t="shared" si="2"/>
        <v>4</v>
      </c>
      <c r="P175" s="429">
        <f t="shared" si="1"/>
        <v>4</v>
      </c>
    </row>
    <row r="176" spans="1:16" ht="15" hidden="1">
      <c r="A176" s="96" t="s">
        <v>5163</v>
      </c>
      <c r="B176" s="437" t="s">
        <v>4793</v>
      </c>
      <c r="C176" s="438">
        <v>1381</v>
      </c>
      <c r="D176" s="437" t="s">
        <v>522</v>
      </c>
      <c r="E176" s="437" t="s">
        <v>5160</v>
      </c>
      <c r="F176" s="437" t="s">
        <v>111</v>
      </c>
      <c r="G176" s="437" t="s">
        <v>914</v>
      </c>
      <c r="H176" s="437" t="s">
        <v>5542</v>
      </c>
      <c r="I176" s="437" t="s">
        <v>43</v>
      </c>
      <c r="J176" s="438">
        <v>2014</v>
      </c>
      <c r="K176" s="439">
        <v>41729</v>
      </c>
      <c r="L176" s="439">
        <v>40742</v>
      </c>
      <c r="M176" s="443">
        <v>40738</v>
      </c>
      <c r="N176" s="438">
        <v>1</v>
      </c>
      <c r="O176" s="442">
        <f t="shared" si="2"/>
        <v>4</v>
      </c>
      <c r="P176" s="429">
        <f t="shared" si="1"/>
        <v>3</v>
      </c>
    </row>
    <row r="177" spans="1:16" ht="15" hidden="1">
      <c r="A177" s="96" t="s">
        <v>5163</v>
      </c>
      <c r="B177" s="437" t="s">
        <v>4793</v>
      </c>
      <c r="C177" s="438">
        <v>1390</v>
      </c>
      <c r="D177" s="437" t="s">
        <v>215</v>
      </c>
      <c r="E177" s="437" t="s">
        <v>5160</v>
      </c>
      <c r="F177" s="437" t="s">
        <v>214</v>
      </c>
      <c r="G177" s="437" t="s">
        <v>1104</v>
      </c>
      <c r="H177" s="437" t="s">
        <v>5543</v>
      </c>
      <c r="I177" s="437" t="s">
        <v>43</v>
      </c>
      <c r="J177" s="438">
        <v>2014</v>
      </c>
      <c r="K177" s="439">
        <v>41771</v>
      </c>
      <c r="L177" s="439">
        <v>40603</v>
      </c>
      <c r="M177" s="443">
        <v>40602</v>
      </c>
      <c r="N177" s="438">
        <v>1</v>
      </c>
      <c r="O177" s="442">
        <f t="shared" si="2"/>
        <v>10</v>
      </c>
      <c r="P177" s="429">
        <f t="shared" si="1"/>
        <v>5</v>
      </c>
    </row>
    <row r="178" spans="1:16" ht="15" hidden="1">
      <c r="A178" s="96" t="s">
        <v>5163</v>
      </c>
      <c r="B178" s="437" t="s">
        <v>4793</v>
      </c>
      <c r="C178" s="438">
        <v>1391</v>
      </c>
      <c r="D178" s="437" t="s">
        <v>511</v>
      </c>
      <c r="E178" s="437" t="s">
        <v>5160</v>
      </c>
      <c r="F178" s="437" t="s">
        <v>29</v>
      </c>
      <c r="G178" s="437" t="s">
        <v>738</v>
      </c>
      <c r="H178" s="437" t="s">
        <v>5544</v>
      </c>
      <c r="I178" s="437" t="s">
        <v>43</v>
      </c>
      <c r="J178" s="438">
        <v>2014</v>
      </c>
      <c r="K178" s="439">
        <v>41756</v>
      </c>
      <c r="L178" s="439">
        <v>40585</v>
      </c>
      <c r="M178" s="443">
        <v>40596</v>
      </c>
      <c r="N178" s="438">
        <v>1</v>
      </c>
      <c r="O178" s="442">
        <f t="shared" si="2"/>
        <v>8</v>
      </c>
      <c r="P178" s="429">
        <f t="shared" si="1"/>
        <v>4</v>
      </c>
    </row>
    <row r="179" spans="1:16" ht="15" hidden="1">
      <c r="A179" s="96" t="s">
        <v>5163</v>
      </c>
      <c r="B179" s="437" t="s">
        <v>4793</v>
      </c>
      <c r="C179" s="438">
        <v>1392</v>
      </c>
      <c r="D179" s="437" t="s">
        <v>511</v>
      </c>
      <c r="E179" s="437" t="s">
        <v>5160</v>
      </c>
      <c r="F179" s="437" t="s">
        <v>29</v>
      </c>
      <c r="G179" s="437" t="s">
        <v>980</v>
      </c>
      <c r="H179" s="437" t="s">
        <v>5545</v>
      </c>
      <c r="I179" s="437" t="s">
        <v>33</v>
      </c>
      <c r="J179" s="438">
        <v>2014</v>
      </c>
      <c r="K179" s="439">
        <v>41752</v>
      </c>
      <c r="L179" s="439">
        <v>40787</v>
      </c>
      <c r="M179" s="443">
        <v>40809</v>
      </c>
      <c r="N179" s="438">
        <v>1</v>
      </c>
      <c r="O179" s="442">
        <f t="shared" si="2"/>
        <v>7</v>
      </c>
      <c r="P179" s="429">
        <f t="shared" si="1"/>
        <v>4</v>
      </c>
    </row>
    <row r="180" spans="1:16" ht="15" hidden="1">
      <c r="A180" s="96" t="s">
        <v>5163</v>
      </c>
      <c r="B180" s="437" t="s">
        <v>4793</v>
      </c>
      <c r="C180" s="438">
        <v>1394</v>
      </c>
      <c r="D180" s="437" t="s">
        <v>511</v>
      </c>
      <c r="E180" s="437" t="s">
        <v>5160</v>
      </c>
      <c r="F180" s="437" t="s">
        <v>29</v>
      </c>
      <c r="G180" s="437" t="s">
        <v>1161</v>
      </c>
      <c r="H180" s="437" t="s">
        <v>1636</v>
      </c>
      <c r="I180" s="437" t="s">
        <v>33</v>
      </c>
      <c r="J180" s="438">
        <v>2014</v>
      </c>
      <c r="K180" s="439">
        <v>41757</v>
      </c>
      <c r="L180" s="439">
        <v>40817</v>
      </c>
      <c r="M180" s="443">
        <v>40821</v>
      </c>
      <c r="N180" s="438">
        <v>1</v>
      </c>
      <c r="O180" s="442">
        <f t="shared" si="2"/>
        <v>8</v>
      </c>
      <c r="P180" s="429">
        <f t="shared" si="1"/>
        <v>4</v>
      </c>
    </row>
    <row r="181" spans="1:16" ht="15" hidden="1">
      <c r="A181" s="96" t="s">
        <v>5163</v>
      </c>
      <c r="B181" s="437" t="s">
        <v>4793</v>
      </c>
      <c r="C181" s="438">
        <v>1395</v>
      </c>
      <c r="D181" s="437" t="s">
        <v>511</v>
      </c>
      <c r="E181" s="437" t="s">
        <v>5160</v>
      </c>
      <c r="F181" s="437" t="s">
        <v>29</v>
      </c>
      <c r="G181" s="437" t="s">
        <v>927</v>
      </c>
      <c r="H181" s="437" t="s">
        <v>5546</v>
      </c>
      <c r="I181" s="437" t="s">
        <v>43</v>
      </c>
      <c r="J181" s="438">
        <v>2014</v>
      </c>
      <c r="K181" s="439">
        <v>41752</v>
      </c>
      <c r="L181" s="439">
        <v>40585</v>
      </c>
      <c r="M181" s="443">
        <v>40596</v>
      </c>
      <c r="N181" s="438">
        <v>1</v>
      </c>
      <c r="O181" s="442">
        <f t="shared" si="2"/>
        <v>7</v>
      </c>
      <c r="P181" s="429">
        <f t="shared" si="1"/>
        <v>4</v>
      </c>
    </row>
    <row r="182" spans="1:16" ht="15" hidden="1">
      <c r="A182" s="96" t="s">
        <v>5163</v>
      </c>
      <c r="B182" s="437" t="s">
        <v>4793</v>
      </c>
      <c r="C182" s="438">
        <v>1397</v>
      </c>
      <c r="D182" s="437" t="s">
        <v>413</v>
      </c>
      <c r="E182" s="437" t="s">
        <v>5161</v>
      </c>
      <c r="F182" s="437" t="s">
        <v>39</v>
      </c>
      <c r="G182" s="437" t="s">
        <v>5248</v>
      </c>
      <c r="H182" s="437" t="s">
        <v>5547</v>
      </c>
      <c r="I182" s="437" t="s">
        <v>33</v>
      </c>
      <c r="J182" s="438">
        <v>2014</v>
      </c>
      <c r="K182" s="439">
        <v>41743</v>
      </c>
      <c r="L182" s="439">
        <v>40710</v>
      </c>
      <c r="M182" s="443">
        <v>40696</v>
      </c>
      <c r="N182" s="438">
        <v>1</v>
      </c>
      <c r="O182" s="442">
        <f t="shared" si="2"/>
        <v>6</v>
      </c>
      <c r="P182" s="429">
        <f t="shared" si="1"/>
        <v>4</v>
      </c>
    </row>
    <row r="183" spans="1:16" ht="15" hidden="1">
      <c r="A183" s="96" t="s">
        <v>5163</v>
      </c>
      <c r="B183" s="437" t="s">
        <v>4793</v>
      </c>
      <c r="C183" s="438">
        <v>1400</v>
      </c>
      <c r="D183" s="437" t="s">
        <v>408</v>
      </c>
      <c r="E183" s="437" t="s">
        <v>5160</v>
      </c>
      <c r="F183" s="437" t="s">
        <v>39</v>
      </c>
      <c r="G183" s="437" t="s">
        <v>3157</v>
      </c>
      <c r="H183" s="437" t="s">
        <v>5548</v>
      </c>
      <c r="I183" s="437" t="s">
        <v>43</v>
      </c>
      <c r="J183" s="438">
        <v>2014</v>
      </c>
      <c r="K183" s="439">
        <v>41736</v>
      </c>
      <c r="L183" s="439">
        <v>40784</v>
      </c>
      <c r="M183" s="443">
        <v>40722</v>
      </c>
      <c r="N183" s="438">
        <v>1</v>
      </c>
      <c r="O183" s="442">
        <f t="shared" si="2"/>
        <v>5</v>
      </c>
      <c r="P183" s="429">
        <f t="shared" si="1"/>
        <v>4</v>
      </c>
    </row>
    <row r="184" spans="1:16" ht="15" hidden="1">
      <c r="A184" s="96" t="s">
        <v>5163</v>
      </c>
      <c r="B184" s="437" t="s">
        <v>4793</v>
      </c>
      <c r="C184" s="438">
        <v>1408</v>
      </c>
      <c r="D184" s="437" t="s">
        <v>117</v>
      </c>
      <c r="E184" s="437" t="s">
        <v>5160</v>
      </c>
      <c r="F184" s="437" t="s">
        <v>39</v>
      </c>
      <c r="G184" s="437" t="s">
        <v>684</v>
      </c>
      <c r="H184" s="437" t="s">
        <v>5549</v>
      </c>
      <c r="I184" s="437" t="s">
        <v>43</v>
      </c>
      <c r="J184" s="438">
        <v>2014</v>
      </c>
      <c r="K184" s="439">
        <v>41760</v>
      </c>
      <c r="L184" s="439">
        <v>40653</v>
      </c>
      <c r="M184" s="443">
        <v>40653</v>
      </c>
      <c r="N184" s="438">
        <v>1</v>
      </c>
      <c r="O184" s="442">
        <f t="shared" si="2"/>
        <v>8</v>
      </c>
      <c r="P184" s="429">
        <f t="shared" si="1"/>
        <v>5</v>
      </c>
    </row>
    <row r="185" spans="1:16" ht="15" hidden="1">
      <c r="A185" s="96" t="s">
        <v>5163</v>
      </c>
      <c r="B185" s="437" t="s">
        <v>4793</v>
      </c>
      <c r="C185" s="438">
        <v>1410</v>
      </c>
      <c r="D185" s="437" t="s">
        <v>1942</v>
      </c>
      <c r="E185" s="437" t="s">
        <v>5159</v>
      </c>
      <c r="F185" s="437" t="s">
        <v>39</v>
      </c>
      <c r="G185" s="437" t="s">
        <v>5303</v>
      </c>
      <c r="H185" s="437" t="s">
        <v>5550</v>
      </c>
      <c r="I185" s="437" t="s">
        <v>43</v>
      </c>
      <c r="J185" s="438">
        <v>2014</v>
      </c>
      <c r="K185" s="439">
        <v>41805</v>
      </c>
      <c r="L185" s="439">
        <v>40744</v>
      </c>
      <c r="M185" s="443">
        <v>40730</v>
      </c>
      <c r="N185" s="438">
        <v>1</v>
      </c>
      <c r="O185" s="442">
        <f t="shared" si="2"/>
        <v>15</v>
      </c>
      <c r="P185" s="429">
        <f t="shared" si="1"/>
        <v>6</v>
      </c>
    </row>
    <row r="186" spans="1:16" ht="15" hidden="1">
      <c r="A186" s="96" t="s">
        <v>5163</v>
      </c>
      <c r="B186" s="437" t="s">
        <v>4793</v>
      </c>
      <c r="C186" s="438">
        <v>1414</v>
      </c>
      <c r="D186" s="437" t="s">
        <v>2191</v>
      </c>
      <c r="E186" s="437" t="s">
        <v>5160</v>
      </c>
      <c r="F186" s="437" t="s">
        <v>92</v>
      </c>
      <c r="G186" s="437" t="s">
        <v>2192</v>
      </c>
      <c r="H186" s="437" t="s">
        <v>5551</v>
      </c>
      <c r="I186" s="437" t="s">
        <v>43</v>
      </c>
      <c r="J186" s="438">
        <v>2014</v>
      </c>
      <c r="K186" s="439">
        <v>41712</v>
      </c>
      <c r="L186" s="444">
        <v>40840</v>
      </c>
      <c r="M186" s="440">
        <v>40837</v>
      </c>
      <c r="N186" s="438">
        <v>1</v>
      </c>
      <c r="O186" s="442">
        <f t="shared" si="2"/>
        <v>1</v>
      </c>
      <c r="P186" s="429">
        <f t="shared" si="1"/>
        <v>3</v>
      </c>
    </row>
    <row r="187" spans="1:16" ht="15" hidden="1">
      <c r="A187" s="96" t="s">
        <v>5163</v>
      </c>
      <c r="B187" s="437" t="s">
        <v>4793</v>
      </c>
      <c r="C187" s="438">
        <v>1423</v>
      </c>
      <c r="D187" s="437" t="s">
        <v>683</v>
      </c>
      <c r="E187" s="437" t="s">
        <v>5472</v>
      </c>
      <c r="F187" s="437" t="s">
        <v>39</v>
      </c>
      <c r="G187" s="437" t="s">
        <v>3489</v>
      </c>
      <c r="H187" s="437" t="s">
        <v>5552</v>
      </c>
      <c r="I187" s="437" t="s">
        <v>43</v>
      </c>
      <c r="J187" s="438">
        <v>2014</v>
      </c>
      <c r="K187" s="439">
        <v>41730</v>
      </c>
      <c r="L187" s="444">
        <v>40872</v>
      </c>
      <c r="M187" s="440">
        <v>40877</v>
      </c>
      <c r="N187" s="438">
        <v>1</v>
      </c>
      <c r="O187" s="442">
        <f t="shared" si="2"/>
        <v>4</v>
      </c>
      <c r="P187" s="429">
        <f t="shared" si="1"/>
        <v>4</v>
      </c>
    </row>
    <row r="188" spans="1:16" ht="15" hidden="1">
      <c r="A188" s="96" t="s">
        <v>5163</v>
      </c>
      <c r="B188" s="437" t="s">
        <v>4793</v>
      </c>
      <c r="C188" s="438">
        <v>1424</v>
      </c>
      <c r="D188" s="437" t="s">
        <v>1145</v>
      </c>
      <c r="E188" s="437" t="s">
        <v>5159</v>
      </c>
      <c r="F188" s="437" t="s">
        <v>49</v>
      </c>
      <c r="G188" s="437" t="s">
        <v>2512</v>
      </c>
      <c r="H188" s="437" t="s">
        <v>5553</v>
      </c>
      <c r="I188" s="437" t="s">
        <v>43</v>
      </c>
      <c r="J188" s="438">
        <v>2014</v>
      </c>
      <c r="K188" s="439">
        <v>41886</v>
      </c>
      <c r="L188" s="439">
        <v>40786</v>
      </c>
      <c r="M188" s="443">
        <v>40786</v>
      </c>
      <c r="N188" s="438">
        <v>1</v>
      </c>
      <c r="O188" s="442">
        <f t="shared" si="2"/>
        <v>26</v>
      </c>
      <c r="P188" s="429">
        <f t="shared" si="1"/>
        <v>9</v>
      </c>
    </row>
    <row r="189" spans="1:16" ht="15" hidden="1">
      <c r="A189" s="96" t="s">
        <v>5163</v>
      </c>
      <c r="B189" s="437" t="s">
        <v>4793</v>
      </c>
      <c r="C189" s="438">
        <v>1425</v>
      </c>
      <c r="D189" s="437" t="s">
        <v>368</v>
      </c>
      <c r="E189" s="437" t="s">
        <v>5159</v>
      </c>
      <c r="F189" s="437" t="s">
        <v>39</v>
      </c>
      <c r="G189" s="437" t="s">
        <v>4219</v>
      </c>
      <c r="H189" s="437" t="s">
        <v>5554</v>
      </c>
      <c r="I189" s="437" t="s">
        <v>33</v>
      </c>
      <c r="J189" s="438">
        <v>2014</v>
      </c>
      <c r="K189" s="439">
        <v>41913</v>
      </c>
      <c r="L189" s="439">
        <v>40820</v>
      </c>
      <c r="M189" s="443">
        <v>40815</v>
      </c>
      <c r="N189" s="438">
        <v>1</v>
      </c>
      <c r="O189" s="442">
        <f t="shared" si="2"/>
        <v>30</v>
      </c>
      <c r="P189" s="429">
        <f t="shared" si="1"/>
        <v>10</v>
      </c>
    </row>
    <row r="190" spans="1:16" ht="15" hidden="1">
      <c r="A190" s="96" t="s">
        <v>5163</v>
      </c>
      <c r="B190" s="437" t="s">
        <v>4793</v>
      </c>
      <c r="C190" s="438">
        <v>1427</v>
      </c>
      <c r="D190" s="437" t="s">
        <v>319</v>
      </c>
      <c r="E190" s="437" t="s">
        <v>5159</v>
      </c>
      <c r="F190" s="437" t="s">
        <v>39</v>
      </c>
      <c r="G190" s="437" t="s">
        <v>2774</v>
      </c>
      <c r="H190" s="437" t="s">
        <v>5555</v>
      </c>
      <c r="I190" s="437" t="s">
        <v>43</v>
      </c>
      <c r="J190" s="438">
        <v>2014</v>
      </c>
      <c r="K190" s="439">
        <v>41803</v>
      </c>
      <c r="L190" s="439">
        <v>40722</v>
      </c>
      <c r="M190" s="443">
        <v>40711</v>
      </c>
      <c r="N190" s="438">
        <v>1</v>
      </c>
      <c r="O190" s="442">
        <f t="shared" si="2"/>
        <v>14</v>
      </c>
      <c r="P190" s="429">
        <f t="shared" si="1"/>
        <v>6</v>
      </c>
    </row>
    <row r="191" spans="1:16" ht="15" hidden="1">
      <c r="A191" s="96" t="s">
        <v>5163</v>
      </c>
      <c r="B191" s="437" t="s">
        <v>4793</v>
      </c>
      <c r="C191" s="438">
        <v>1430</v>
      </c>
      <c r="D191" s="437" t="s">
        <v>435</v>
      </c>
      <c r="E191" s="437" t="s">
        <v>5161</v>
      </c>
      <c r="F191" s="437" t="s">
        <v>111</v>
      </c>
      <c r="G191" s="437" t="s">
        <v>1993</v>
      </c>
      <c r="H191" s="437" t="s">
        <v>5556</v>
      </c>
      <c r="I191" s="437" t="s">
        <v>43</v>
      </c>
      <c r="J191" s="438">
        <v>2014</v>
      </c>
      <c r="K191" s="439">
        <v>41733</v>
      </c>
      <c r="L191" s="439">
        <v>41099</v>
      </c>
      <c r="M191" s="443">
        <v>41099</v>
      </c>
      <c r="N191" s="438">
        <v>1</v>
      </c>
      <c r="O191" s="442">
        <f t="shared" si="2"/>
        <v>4</v>
      </c>
      <c r="P191" s="429">
        <f t="shared" si="1"/>
        <v>4</v>
      </c>
    </row>
    <row r="192" spans="1:16" ht="15" hidden="1">
      <c r="A192" s="96" t="s">
        <v>5163</v>
      </c>
      <c r="B192" s="437" t="s">
        <v>4793</v>
      </c>
      <c r="C192" s="438">
        <v>1431</v>
      </c>
      <c r="D192" s="437" t="s">
        <v>522</v>
      </c>
      <c r="E192" s="437" t="s">
        <v>5160</v>
      </c>
      <c r="F192" s="437" t="s">
        <v>111</v>
      </c>
      <c r="G192" s="437" t="s">
        <v>888</v>
      </c>
      <c r="H192" s="437" t="s">
        <v>1768</v>
      </c>
      <c r="I192" s="437" t="s">
        <v>43</v>
      </c>
      <c r="J192" s="438">
        <v>2014</v>
      </c>
      <c r="K192" s="439">
        <v>41729</v>
      </c>
      <c r="L192" s="439">
        <v>40742</v>
      </c>
      <c r="M192" s="443">
        <v>40738</v>
      </c>
      <c r="N192" s="438">
        <v>1</v>
      </c>
      <c r="O192" s="442">
        <f t="shared" si="2"/>
        <v>4</v>
      </c>
      <c r="P192" s="429">
        <f t="shared" si="1"/>
        <v>3</v>
      </c>
    </row>
    <row r="193" spans="1:16" ht="15" hidden="1">
      <c r="A193" s="96" t="s">
        <v>5163</v>
      </c>
      <c r="B193" s="437" t="s">
        <v>4793</v>
      </c>
      <c r="C193" s="438">
        <v>1435</v>
      </c>
      <c r="D193" s="437" t="s">
        <v>385</v>
      </c>
      <c r="E193" s="437" t="s">
        <v>5160</v>
      </c>
      <c r="F193" s="437" t="s">
        <v>49</v>
      </c>
      <c r="G193" s="437" t="s">
        <v>3305</v>
      </c>
      <c r="H193" s="437" t="s">
        <v>3308</v>
      </c>
      <c r="I193" s="437" t="s">
        <v>33</v>
      </c>
      <c r="J193" s="438">
        <v>2014</v>
      </c>
      <c r="K193" s="439">
        <v>41731</v>
      </c>
      <c r="L193" s="439">
        <v>40744</v>
      </c>
      <c r="M193" s="443">
        <v>40744</v>
      </c>
      <c r="N193" s="438">
        <v>1</v>
      </c>
      <c r="O193" s="442">
        <f t="shared" si="2"/>
        <v>4</v>
      </c>
      <c r="P193" s="429">
        <f t="shared" si="1"/>
        <v>4</v>
      </c>
    </row>
    <row r="194" spans="1:16" ht="15" hidden="1">
      <c r="A194" s="96" t="s">
        <v>5163</v>
      </c>
      <c r="B194" s="437" t="s">
        <v>4793</v>
      </c>
      <c r="C194" s="438">
        <v>1444</v>
      </c>
      <c r="D194" s="437" t="s">
        <v>522</v>
      </c>
      <c r="E194" s="437" t="s">
        <v>5160</v>
      </c>
      <c r="F194" s="437" t="s">
        <v>111</v>
      </c>
      <c r="G194" s="437" t="s">
        <v>732</v>
      </c>
      <c r="H194" s="437" t="s">
        <v>5557</v>
      </c>
      <c r="I194" s="437" t="s">
        <v>43</v>
      </c>
      <c r="J194" s="438">
        <v>2014</v>
      </c>
      <c r="K194" s="439">
        <v>41729</v>
      </c>
      <c r="L194" s="439">
        <v>40742</v>
      </c>
      <c r="M194" s="443">
        <v>40738</v>
      </c>
      <c r="N194" s="438">
        <v>1</v>
      </c>
      <c r="O194" s="442">
        <f t="shared" si="2"/>
        <v>4</v>
      </c>
      <c r="P194" s="429">
        <f t="shared" si="1"/>
        <v>3</v>
      </c>
    </row>
    <row r="195" spans="1:16" ht="15" hidden="1">
      <c r="A195" s="96" t="s">
        <v>5163</v>
      </c>
      <c r="B195" s="437" t="s">
        <v>4793</v>
      </c>
      <c r="C195" s="438">
        <v>1446</v>
      </c>
      <c r="D195" s="437" t="s">
        <v>558</v>
      </c>
      <c r="E195" s="437" t="s">
        <v>5160</v>
      </c>
      <c r="F195" s="437" t="s">
        <v>127</v>
      </c>
      <c r="G195" s="437" t="s">
        <v>716</v>
      </c>
      <c r="H195" s="437" t="s">
        <v>2523</v>
      </c>
      <c r="I195" s="437" t="s">
        <v>33</v>
      </c>
      <c r="J195" s="438">
        <v>2014</v>
      </c>
      <c r="K195" s="439">
        <v>41852</v>
      </c>
      <c r="L195" s="444">
        <v>40896</v>
      </c>
      <c r="M195" s="440">
        <v>40890</v>
      </c>
      <c r="N195" s="438">
        <v>1</v>
      </c>
      <c r="O195" s="442">
        <f t="shared" si="2"/>
        <v>21</v>
      </c>
      <c r="P195" s="429">
        <f t="shared" si="1"/>
        <v>8</v>
      </c>
    </row>
    <row r="196" spans="1:16" ht="15" hidden="1">
      <c r="A196" s="96" t="s">
        <v>5163</v>
      </c>
      <c r="B196" s="437" t="s">
        <v>4793</v>
      </c>
      <c r="C196" s="438">
        <v>1447</v>
      </c>
      <c r="D196" s="437" t="s">
        <v>558</v>
      </c>
      <c r="E196" s="437" t="s">
        <v>5160</v>
      </c>
      <c r="F196" s="437" t="s">
        <v>127</v>
      </c>
      <c r="G196" s="437" t="s">
        <v>914</v>
      </c>
      <c r="H196" s="437" t="s">
        <v>5558</v>
      </c>
      <c r="I196" s="437" t="s">
        <v>43</v>
      </c>
      <c r="J196" s="438">
        <v>2014</v>
      </c>
      <c r="K196" s="439">
        <v>41769</v>
      </c>
      <c r="L196" s="439">
        <v>40787</v>
      </c>
      <c r="M196" s="443">
        <v>40787</v>
      </c>
      <c r="N196" s="438">
        <v>1</v>
      </c>
      <c r="O196" s="442">
        <f t="shared" si="2"/>
        <v>9</v>
      </c>
      <c r="P196" s="429">
        <f t="shared" si="1"/>
        <v>5</v>
      </c>
    </row>
    <row r="197" spans="1:16" ht="15" hidden="1">
      <c r="A197" s="96" t="s">
        <v>5163</v>
      </c>
      <c r="B197" s="437" t="s">
        <v>4793</v>
      </c>
      <c r="C197" s="438">
        <v>1451</v>
      </c>
      <c r="D197" s="437" t="s">
        <v>363</v>
      </c>
      <c r="E197" s="437" t="s">
        <v>5160</v>
      </c>
      <c r="F197" s="437" t="s">
        <v>271</v>
      </c>
      <c r="G197" s="437" t="s">
        <v>1794</v>
      </c>
      <c r="H197" s="437" t="s">
        <v>5559</v>
      </c>
      <c r="I197" s="437" t="s">
        <v>43</v>
      </c>
      <c r="J197" s="438">
        <v>2014</v>
      </c>
      <c r="K197" s="439">
        <v>41737</v>
      </c>
      <c r="L197" s="439">
        <v>40959</v>
      </c>
      <c r="M197" s="440">
        <v>40906</v>
      </c>
      <c r="N197" s="438">
        <v>1</v>
      </c>
      <c r="O197" s="442">
        <f t="shared" si="2"/>
        <v>5</v>
      </c>
      <c r="P197" s="429">
        <f t="shared" si="1"/>
        <v>4</v>
      </c>
    </row>
    <row r="198" spans="1:16" ht="15" hidden="1">
      <c r="A198" s="96" t="s">
        <v>5163</v>
      </c>
      <c r="B198" s="437" t="s">
        <v>4793</v>
      </c>
      <c r="C198" s="438">
        <v>1453</v>
      </c>
      <c r="D198" s="437" t="s">
        <v>57</v>
      </c>
      <c r="E198" s="437" t="s">
        <v>5160</v>
      </c>
      <c r="F198" s="437" t="s">
        <v>56</v>
      </c>
      <c r="G198" s="437" t="s">
        <v>892</v>
      </c>
      <c r="H198" s="437" t="s">
        <v>5560</v>
      </c>
      <c r="I198" s="437" t="s">
        <v>33</v>
      </c>
      <c r="J198" s="438">
        <v>2014</v>
      </c>
      <c r="K198" s="439">
        <v>41757</v>
      </c>
      <c r="L198" s="439">
        <v>40756</v>
      </c>
      <c r="M198" s="443">
        <v>40746</v>
      </c>
      <c r="N198" s="438">
        <v>1</v>
      </c>
      <c r="O198" s="442">
        <f t="shared" si="2"/>
        <v>8</v>
      </c>
      <c r="P198" s="429">
        <f t="shared" si="1"/>
        <v>4</v>
      </c>
    </row>
    <row r="199" spans="1:16" ht="15" hidden="1">
      <c r="A199" s="96" t="s">
        <v>5163</v>
      </c>
      <c r="B199" s="437" t="s">
        <v>4793</v>
      </c>
      <c r="C199" s="438">
        <v>1457</v>
      </c>
      <c r="D199" s="437" t="s">
        <v>489</v>
      </c>
      <c r="E199" s="437" t="s">
        <v>5160</v>
      </c>
      <c r="F199" s="437" t="s">
        <v>39</v>
      </c>
      <c r="G199" s="437" t="s">
        <v>905</v>
      </c>
      <c r="H199" s="437" t="s">
        <v>5561</v>
      </c>
      <c r="I199" s="437" t="s">
        <v>43</v>
      </c>
      <c r="J199" s="438">
        <v>2014</v>
      </c>
      <c r="K199" s="439">
        <v>41730</v>
      </c>
      <c r="L199" s="439">
        <v>40969</v>
      </c>
      <c r="M199" s="443">
        <v>40933</v>
      </c>
      <c r="N199" s="438">
        <v>1</v>
      </c>
      <c r="O199" s="442">
        <f t="shared" si="2"/>
        <v>4</v>
      </c>
      <c r="P199" s="429">
        <f t="shared" si="1"/>
        <v>4</v>
      </c>
    </row>
    <row r="200" spans="1:16" ht="15" hidden="1">
      <c r="A200" s="96" t="s">
        <v>5163</v>
      </c>
      <c r="B200" s="437" t="s">
        <v>4793</v>
      </c>
      <c r="C200" s="438">
        <v>1459</v>
      </c>
      <c r="D200" s="437" t="s">
        <v>584</v>
      </c>
      <c r="E200" s="437" t="s">
        <v>5160</v>
      </c>
      <c r="F200" s="437" t="s">
        <v>56</v>
      </c>
      <c r="G200" s="437" t="s">
        <v>927</v>
      </c>
      <c r="H200" s="437" t="s">
        <v>5562</v>
      </c>
      <c r="I200" s="437" t="s">
        <v>43</v>
      </c>
      <c r="J200" s="438">
        <v>2014</v>
      </c>
      <c r="K200" s="439">
        <v>41760</v>
      </c>
      <c r="L200" s="439">
        <v>40848</v>
      </c>
      <c r="M200" s="440">
        <v>40842</v>
      </c>
      <c r="N200" s="438">
        <v>1</v>
      </c>
      <c r="O200" s="442">
        <f t="shared" si="2"/>
        <v>8</v>
      </c>
      <c r="P200" s="429">
        <f t="shared" si="1"/>
        <v>5</v>
      </c>
    </row>
    <row r="201" spans="1:16" ht="15" hidden="1">
      <c r="A201" s="96" t="s">
        <v>5163</v>
      </c>
      <c r="B201" s="437" t="s">
        <v>4793</v>
      </c>
      <c r="C201" s="438">
        <v>1464</v>
      </c>
      <c r="D201" s="437" t="s">
        <v>532</v>
      </c>
      <c r="E201" s="437" t="s">
        <v>5159</v>
      </c>
      <c r="F201" s="437" t="s">
        <v>39</v>
      </c>
      <c r="G201" s="437" t="s">
        <v>2224</v>
      </c>
      <c r="H201" s="437" t="s">
        <v>5563</v>
      </c>
      <c r="I201" s="437" t="s">
        <v>43</v>
      </c>
      <c r="J201" s="438">
        <v>2014</v>
      </c>
      <c r="K201" s="439">
        <v>41820</v>
      </c>
      <c r="L201" s="439">
        <v>40725</v>
      </c>
      <c r="M201" s="443">
        <v>40714</v>
      </c>
      <c r="N201" s="438">
        <v>1</v>
      </c>
      <c r="O201" s="442">
        <f t="shared" si="2"/>
        <v>17</v>
      </c>
      <c r="P201" s="429">
        <f t="shared" si="1"/>
        <v>6</v>
      </c>
    </row>
    <row r="202" spans="1:16" ht="15" hidden="1">
      <c r="A202" s="96" t="s">
        <v>5163</v>
      </c>
      <c r="B202" s="437" t="s">
        <v>4793</v>
      </c>
      <c r="C202" s="438">
        <v>1469</v>
      </c>
      <c r="D202" s="437" t="s">
        <v>30</v>
      </c>
      <c r="E202" s="437" t="s">
        <v>5161</v>
      </c>
      <c r="F202" s="437" t="s">
        <v>29</v>
      </c>
      <c r="G202" s="437" t="s">
        <v>738</v>
      </c>
      <c r="H202" s="437" t="s">
        <v>5564</v>
      </c>
      <c r="I202" s="437" t="s">
        <v>43</v>
      </c>
      <c r="J202" s="438">
        <v>2014</v>
      </c>
      <c r="K202" s="439">
        <v>41730</v>
      </c>
      <c r="L202" s="439">
        <v>40786</v>
      </c>
      <c r="M202" s="443">
        <v>40773</v>
      </c>
      <c r="N202" s="438">
        <v>1</v>
      </c>
      <c r="O202" s="442">
        <f t="shared" si="2"/>
        <v>4</v>
      </c>
      <c r="P202" s="429">
        <f t="shared" si="1"/>
        <v>4</v>
      </c>
    </row>
    <row r="203" spans="1:16" ht="15" hidden="1">
      <c r="A203" s="96" t="s">
        <v>5163</v>
      </c>
      <c r="B203" s="437" t="s">
        <v>4793</v>
      </c>
      <c r="C203" s="438">
        <v>1475</v>
      </c>
      <c r="D203" s="437" t="s">
        <v>532</v>
      </c>
      <c r="E203" s="437" t="s">
        <v>5161</v>
      </c>
      <c r="F203" s="437" t="s">
        <v>39</v>
      </c>
      <c r="G203" s="437" t="s">
        <v>721</v>
      </c>
      <c r="H203" s="437" t="s">
        <v>2624</v>
      </c>
      <c r="I203" s="437" t="s">
        <v>43</v>
      </c>
      <c r="J203" s="438">
        <v>2014</v>
      </c>
      <c r="K203" s="439">
        <v>41712</v>
      </c>
      <c r="L203" s="439">
        <v>40787</v>
      </c>
      <c r="M203" s="443">
        <v>40764</v>
      </c>
      <c r="N203" s="438">
        <v>1</v>
      </c>
      <c r="O203" s="442">
        <f t="shared" si="2"/>
        <v>1</v>
      </c>
      <c r="P203" s="429">
        <f t="shared" si="1"/>
        <v>3</v>
      </c>
    </row>
    <row r="204" spans="1:16" ht="15" hidden="1">
      <c r="A204" s="96" t="s">
        <v>5163</v>
      </c>
      <c r="B204" s="437" t="s">
        <v>4793</v>
      </c>
      <c r="C204" s="438">
        <v>1482</v>
      </c>
      <c r="D204" s="437" t="s">
        <v>527</v>
      </c>
      <c r="E204" s="437" t="s">
        <v>5160</v>
      </c>
      <c r="F204" s="437" t="s">
        <v>127</v>
      </c>
      <c r="G204" s="437" t="s">
        <v>5565</v>
      </c>
      <c r="H204" s="437" t="s">
        <v>5566</v>
      </c>
      <c r="I204" s="437" t="s">
        <v>33</v>
      </c>
      <c r="J204" s="438">
        <v>2014</v>
      </c>
      <c r="K204" s="439">
        <v>41745</v>
      </c>
      <c r="L204" s="439">
        <v>41379</v>
      </c>
      <c r="M204" s="443">
        <v>41379</v>
      </c>
      <c r="N204" s="438">
        <v>1</v>
      </c>
      <c r="O204" s="442">
        <f t="shared" si="2"/>
        <v>6</v>
      </c>
      <c r="P204" s="429">
        <f t="shared" si="1"/>
        <v>4</v>
      </c>
    </row>
    <row r="205" spans="1:16" ht="15" hidden="1">
      <c r="A205" s="96" t="s">
        <v>5163</v>
      </c>
      <c r="B205" s="437" t="s">
        <v>4793</v>
      </c>
      <c r="C205" s="438">
        <v>1485</v>
      </c>
      <c r="D205" s="437" t="s">
        <v>193</v>
      </c>
      <c r="E205" s="437" t="s">
        <v>5160</v>
      </c>
      <c r="F205" s="437" t="s">
        <v>39</v>
      </c>
      <c r="G205" s="437" t="s">
        <v>4516</v>
      </c>
      <c r="H205" s="437" t="s">
        <v>1083</v>
      </c>
      <c r="I205" s="437" t="s">
        <v>43</v>
      </c>
      <c r="J205" s="438">
        <v>2014</v>
      </c>
      <c r="K205" s="439">
        <v>41791</v>
      </c>
      <c r="L205" s="439">
        <v>40940</v>
      </c>
      <c r="M205" s="443">
        <v>40920</v>
      </c>
      <c r="N205" s="438">
        <v>1</v>
      </c>
      <c r="O205" s="442">
        <f t="shared" si="2"/>
        <v>13</v>
      </c>
      <c r="P205" s="429">
        <f t="shared" si="1"/>
        <v>6</v>
      </c>
    </row>
    <row r="206" spans="1:16" ht="15" hidden="1">
      <c r="A206" s="96" t="s">
        <v>5163</v>
      </c>
      <c r="B206" s="437" t="s">
        <v>4793</v>
      </c>
      <c r="C206" s="438">
        <v>1487</v>
      </c>
      <c r="D206" s="437" t="s">
        <v>256</v>
      </c>
      <c r="E206" s="437" t="s">
        <v>5160</v>
      </c>
      <c r="F206" s="437" t="s">
        <v>56</v>
      </c>
      <c r="G206" s="437" t="s">
        <v>3587</v>
      </c>
      <c r="H206" s="437" t="s">
        <v>5567</v>
      </c>
      <c r="I206" s="437" t="s">
        <v>33</v>
      </c>
      <c r="J206" s="438">
        <v>2014</v>
      </c>
      <c r="K206" s="439">
        <v>41759</v>
      </c>
      <c r="L206" s="444">
        <v>40842</v>
      </c>
      <c r="M206" s="440">
        <v>40833</v>
      </c>
      <c r="N206" s="438">
        <v>1</v>
      </c>
      <c r="O206" s="442">
        <f t="shared" si="2"/>
        <v>8</v>
      </c>
      <c r="P206" s="429">
        <f t="shared" si="1"/>
        <v>4</v>
      </c>
    </row>
    <row r="207" spans="1:16" ht="15" hidden="1">
      <c r="A207" s="96" t="s">
        <v>5163</v>
      </c>
      <c r="B207" s="437" t="s">
        <v>4793</v>
      </c>
      <c r="C207" s="438">
        <v>1499</v>
      </c>
      <c r="D207" s="437" t="s">
        <v>558</v>
      </c>
      <c r="E207" s="437" t="s">
        <v>5160</v>
      </c>
      <c r="F207" s="437" t="s">
        <v>127</v>
      </c>
      <c r="G207" s="437" t="s">
        <v>892</v>
      </c>
      <c r="H207" s="437" t="s">
        <v>5568</v>
      </c>
      <c r="I207" s="437" t="s">
        <v>43</v>
      </c>
      <c r="J207" s="438">
        <v>2014</v>
      </c>
      <c r="K207" s="439">
        <v>41804</v>
      </c>
      <c r="L207" s="439">
        <v>40798</v>
      </c>
      <c r="M207" s="443">
        <v>40799</v>
      </c>
      <c r="N207" s="438">
        <v>1</v>
      </c>
      <c r="O207" s="442">
        <f t="shared" si="2"/>
        <v>14</v>
      </c>
      <c r="P207" s="429">
        <f t="shared" si="1"/>
        <v>6</v>
      </c>
    </row>
    <row r="208" spans="1:16" ht="15" hidden="1">
      <c r="A208" s="96" t="s">
        <v>5163</v>
      </c>
      <c r="B208" s="437" t="s">
        <v>4793</v>
      </c>
      <c r="C208" s="438">
        <v>1500</v>
      </c>
      <c r="D208" s="437" t="s">
        <v>558</v>
      </c>
      <c r="E208" s="437" t="s">
        <v>5160</v>
      </c>
      <c r="F208" s="437" t="s">
        <v>127</v>
      </c>
      <c r="G208" s="437" t="s">
        <v>1161</v>
      </c>
      <c r="H208" s="437" t="s">
        <v>5569</v>
      </c>
      <c r="I208" s="437" t="s">
        <v>33</v>
      </c>
      <c r="J208" s="438">
        <v>2014</v>
      </c>
      <c r="K208" s="439">
        <v>41787</v>
      </c>
      <c r="L208" s="439">
        <v>40940</v>
      </c>
      <c r="M208" s="443">
        <v>40938</v>
      </c>
      <c r="N208" s="438">
        <v>1</v>
      </c>
      <c r="O208" s="442">
        <f t="shared" si="2"/>
        <v>12</v>
      </c>
      <c r="P208" s="429">
        <f t="shared" si="1"/>
        <v>5</v>
      </c>
    </row>
    <row r="209" spans="1:16" ht="15" hidden="1">
      <c r="A209" s="96" t="s">
        <v>5163</v>
      </c>
      <c r="B209" s="437" t="s">
        <v>4793</v>
      </c>
      <c r="C209" s="438">
        <v>1506</v>
      </c>
      <c r="D209" s="437" t="s">
        <v>584</v>
      </c>
      <c r="E209" s="437" t="s">
        <v>5160</v>
      </c>
      <c r="F209" s="437" t="s">
        <v>56</v>
      </c>
      <c r="G209" s="437" t="s">
        <v>888</v>
      </c>
      <c r="H209" s="437" t="s">
        <v>5570</v>
      </c>
      <c r="I209" s="437" t="s">
        <v>43</v>
      </c>
      <c r="J209" s="438">
        <v>2014</v>
      </c>
      <c r="K209" s="439">
        <v>41791</v>
      </c>
      <c r="L209" s="439">
        <v>40909</v>
      </c>
      <c r="M209" s="440">
        <v>40896</v>
      </c>
      <c r="N209" s="438">
        <v>1</v>
      </c>
      <c r="O209" s="442">
        <f t="shared" si="2"/>
        <v>13</v>
      </c>
      <c r="P209" s="429">
        <f t="shared" si="1"/>
        <v>6</v>
      </c>
    </row>
    <row r="210" spans="1:16" ht="15" hidden="1">
      <c r="A210" s="96" t="s">
        <v>5163</v>
      </c>
      <c r="B210" s="437" t="s">
        <v>4793</v>
      </c>
      <c r="C210" s="438">
        <v>1510</v>
      </c>
      <c r="D210" s="437" t="s">
        <v>548</v>
      </c>
      <c r="E210" s="437" t="s">
        <v>5160</v>
      </c>
      <c r="F210" s="437" t="s">
        <v>105</v>
      </c>
      <c r="G210" s="437" t="s">
        <v>1983</v>
      </c>
      <c r="H210" s="437" t="s">
        <v>5571</v>
      </c>
      <c r="I210" s="437" t="s">
        <v>43</v>
      </c>
      <c r="J210" s="438">
        <v>2014</v>
      </c>
      <c r="K210" s="439">
        <v>41733</v>
      </c>
      <c r="L210" s="439">
        <v>40749</v>
      </c>
      <c r="M210" s="443">
        <v>40752</v>
      </c>
      <c r="N210" s="438">
        <v>1</v>
      </c>
      <c r="O210" s="442">
        <f t="shared" si="2"/>
        <v>4</v>
      </c>
      <c r="P210" s="429">
        <f t="shared" si="1"/>
        <v>4</v>
      </c>
    </row>
    <row r="211" spans="1:16" ht="15" hidden="1">
      <c r="A211" s="96" t="s">
        <v>5163</v>
      </c>
      <c r="B211" s="437" t="s">
        <v>4793</v>
      </c>
      <c r="C211" s="438">
        <v>1513</v>
      </c>
      <c r="D211" s="437" t="s">
        <v>215</v>
      </c>
      <c r="E211" s="437" t="s">
        <v>5161</v>
      </c>
      <c r="F211" s="437" t="s">
        <v>214</v>
      </c>
      <c r="G211" s="437" t="s">
        <v>738</v>
      </c>
      <c r="H211" s="437" t="s">
        <v>5572</v>
      </c>
      <c r="I211" s="437" t="s">
        <v>43</v>
      </c>
      <c r="J211" s="438">
        <v>2014</v>
      </c>
      <c r="K211" s="439">
        <v>41709</v>
      </c>
      <c r="L211" s="439">
        <v>40756</v>
      </c>
      <c r="M211" s="443">
        <v>40746</v>
      </c>
      <c r="N211" s="438">
        <v>1</v>
      </c>
      <c r="O211" s="442">
        <f t="shared" si="2"/>
        <v>1</v>
      </c>
      <c r="P211" s="429">
        <f t="shared" si="1"/>
        <v>3</v>
      </c>
    </row>
    <row r="212" spans="1:16" ht="15" hidden="1">
      <c r="A212" s="96" t="s">
        <v>5163</v>
      </c>
      <c r="B212" s="437" t="s">
        <v>4793</v>
      </c>
      <c r="C212" s="438">
        <v>1516</v>
      </c>
      <c r="D212" s="437" t="s">
        <v>527</v>
      </c>
      <c r="E212" s="437" t="s">
        <v>5160</v>
      </c>
      <c r="F212" s="437" t="s">
        <v>127</v>
      </c>
      <c r="G212" s="437" t="s">
        <v>5573</v>
      </c>
      <c r="H212" s="437" t="s">
        <v>1059</v>
      </c>
      <c r="I212" s="437" t="s">
        <v>33</v>
      </c>
      <c r="J212" s="438">
        <v>2014</v>
      </c>
      <c r="K212" s="439">
        <v>41731</v>
      </c>
      <c r="L212" s="444">
        <v>40904</v>
      </c>
      <c r="M212" s="440">
        <v>40904</v>
      </c>
      <c r="N212" s="438">
        <v>1</v>
      </c>
      <c r="O212" s="442">
        <f t="shared" si="2"/>
        <v>4</v>
      </c>
      <c r="P212" s="429">
        <f t="shared" si="1"/>
        <v>4</v>
      </c>
    </row>
    <row r="213" spans="1:16" ht="15" hidden="1">
      <c r="A213" s="96" t="s">
        <v>5163</v>
      </c>
      <c r="B213" s="437" t="s">
        <v>4793</v>
      </c>
      <c r="C213" s="438">
        <v>1517</v>
      </c>
      <c r="D213" s="437" t="s">
        <v>527</v>
      </c>
      <c r="E213" s="437" t="s">
        <v>5160</v>
      </c>
      <c r="F213" s="437" t="s">
        <v>127</v>
      </c>
      <c r="G213" s="437" t="s">
        <v>3561</v>
      </c>
      <c r="H213" s="437" t="s">
        <v>1514</v>
      </c>
      <c r="I213" s="437" t="s">
        <v>33</v>
      </c>
      <c r="J213" s="438">
        <v>2014</v>
      </c>
      <c r="K213" s="439">
        <v>41754</v>
      </c>
      <c r="L213" s="439">
        <v>40980</v>
      </c>
      <c r="M213" s="443">
        <v>40974</v>
      </c>
      <c r="N213" s="438">
        <v>1</v>
      </c>
      <c r="O213" s="442">
        <f t="shared" si="2"/>
        <v>7</v>
      </c>
      <c r="P213" s="429">
        <f t="shared" si="1"/>
        <v>4</v>
      </c>
    </row>
    <row r="214" spans="1:16" ht="15" hidden="1">
      <c r="A214" s="96" t="s">
        <v>5163</v>
      </c>
      <c r="B214" s="437" t="s">
        <v>4793</v>
      </c>
      <c r="C214" s="438">
        <v>1520</v>
      </c>
      <c r="D214" s="437" t="s">
        <v>133</v>
      </c>
      <c r="E214" s="437" t="s">
        <v>5159</v>
      </c>
      <c r="F214" s="437" t="s">
        <v>29</v>
      </c>
      <c r="G214" s="437" t="s">
        <v>1191</v>
      </c>
      <c r="H214" s="437" t="s">
        <v>5574</v>
      </c>
      <c r="I214" s="437" t="s">
        <v>33</v>
      </c>
      <c r="J214" s="438">
        <v>2014</v>
      </c>
      <c r="K214" s="439">
        <v>41867</v>
      </c>
      <c r="L214" s="439">
        <v>40771</v>
      </c>
      <c r="M214" s="443">
        <v>40757</v>
      </c>
      <c r="N214" s="438">
        <v>1</v>
      </c>
      <c r="O214" s="442">
        <f t="shared" si="2"/>
        <v>23</v>
      </c>
      <c r="P214" s="429">
        <f t="shared" si="1"/>
        <v>8</v>
      </c>
    </row>
    <row r="215" spans="1:16" ht="15" hidden="1">
      <c r="A215" s="96" t="s">
        <v>5163</v>
      </c>
      <c r="B215" s="437" t="s">
        <v>4793</v>
      </c>
      <c r="C215" s="438">
        <v>1524</v>
      </c>
      <c r="D215" s="437" t="s">
        <v>396</v>
      </c>
      <c r="E215" s="437" t="s">
        <v>5160</v>
      </c>
      <c r="F215" s="437" t="s">
        <v>300</v>
      </c>
      <c r="G215" s="437" t="s">
        <v>3060</v>
      </c>
      <c r="H215" s="437" t="s">
        <v>5575</v>
      </c>
      <c r="I215" s="437" t="s">
        <v>33</v>
      </c>
      <c r="J215" s="438">
        <v>2014</v>
      </c>
      <c r="K215" s="439">
        <v>41750</v>
      </c>
      <c r="L215" s="444">
        <v>40827</v>
      </c>
      <c r="M215" s="443">
        <v>40806</v>
      </c>
      <c r="N215" s="438">
        <v>1</v>
      </c>
      <c r="O215" s="442">
        <f t="shared" si="2"/>
        <v>7</v>
      </c>
      <c r="P215" s="429">
        <f t="shared" si="1"/>
        <v>4</v>
      </c>
    </row>
    <row r="216" spans="1:16" ht="15" hidden="1">
      <c r="A216" s="96" t="s">
        <v>5163</v>
      </c>
      <c r="B216" s="437" t="s">
        <v>4793</v>
      </c>
      <c r="C216" s="438">
        <v>1531</v>
      </c>
      <c r="D216" s="437" t="s">
        <v>1426</v>
      </c>
      <c r="E216" s="437" t="s">
        <v>5160</v>
      </c>
      <c r="F216" s="437" t="s">
        <v>111</v>
      </c>
      <c r="G216" s="437" t="s">
        <v>1104</v>
      </c>
      <c r="H216" s="437" t="s">
        <v>5576</v>
      </c>
      <c r="I216" s="437" t="s">
        <v>33</v>
      </c>
      <c r="J216" s="438">
        <v>2014</v>
      </c>
      <c r="K216" s="439">
        <v>41724</v>
      </c>
      <c r="L216" s="439">
        <v>40953</v>
      </c>
      <c r="M216" s="443">
        <v>40932</v>
      </c>
      <c r="N216" s="438">
        <v>1</v>
      </c>
      <c r="O216" s="442">
        <f t="shared" si="2"/>
        <v>3</v>
      </c>
      <c r="P216" s="429">
        <f t="shared" si="1"/>
        <v>3</v>
      </c>
    </row>
    <row r="217" spans="1:16" ht="15" hidden="1">
      <c r="A217" s="96" t="s">
        <v>5163</v>
      </c>
      <c r="B217" s="437" t="s">
        <v>4793</v>
      </c>
      <c r="C217" s="438">
        <v>1533</v>
      </c>
      <c r="D217" s="437" t="s">
        <v>441</v>
      </c>
      <c r="E217" s="437" t="s">
        <v>5160</v>
      </c>
      <c r="F217" s="437" t="s">
        <v>56</v>
      </c>
      <c r="G217" s="437" t="s">
        <v>1171</v>
      </c>
      <c r="H217" s="437" t="s">
        <v>444</v>
      </c>
      <c r="I217" s="437" t="s">
        <v>43</v>
      </c>
      <c r="J217" s="438">
        <v>2014</v>
      </c>
      <c r="K217" s="439">
        <v>41724</v>
      </c>
      <c r="L217" s="444">
        <v>40896</v>
      </c>
      <c r="M217" s="443">
        <v>40879</v>
      </c>
      <c r="N217" s="438">
        <v>1</v>
      </c>
      <c r="O217" s="442">
        <f t="shared" si="2"/>
        <v>3</v>
      </c>
      <c r="P217" s="429">
        <f t="shared" si="1"/>
        <v>3</v>
      </c>
    </row>
    <row r="218" spans="1:16" ht="15" hidden="1">
      <c r="A218" s="96" t="s">
        <v>5163</v>
      </c>
      <c r="B218" s="437" t="s">
        <v>4793</v>
      </c>
      <c r="C218" s="438">
        <v>1540</v>
      </c>
      <c r="D218" s="437" t="s">
        <v>1426</v>
      </c>
      <c r="E218" s="437" t="s">
        <v>5160</v>
      </c>
      <c r="F218" s="437" t="s">
        <v>111</v>
      </c>
      <c r="G218" s="437" t="s">
        <v>980</v>
      </c>
      <c r="H218" s="437" t="s">
        <v>5577</v>
      </c>
      <c r="I218" s="437" t="s">
        <v>43</v>
      </c>
      <c r="J218" s="438">
        <v>2014</v>
      </c>
      <c r="K218" s="439">
        <v>41721</v>
      </c>
      <c r="L218" s="439">
        <v>40817</v>
      </c>
      <c r="M218" s="443">
        <v>40801</v>
      </c>
      <c r="N218" s="438">
        <v>1</v>
      </c>
      <c r="O218" s="442">
        <f t="shared" si="2"/>
        <v>3</v>
      </c>
      <c r="P218" s="429">
        <f t="shared" si="1"/>
        <v>3</v>
      </c>
    </row>
    <row r="219" spans="1:16" ht="15" hidden="1">
      <c r="A219" s="96" t="s">
        <v>5163</v>
      </c>
      <c r="B219" s="437" t="s">
        <v>4793</v>
      </c>
      <c r="C219" s="438">
        <v>1544</v>
      </c>
      <c r="D219" s="437" t="s">
        <v>313</v>
      </c>
      <c r="E219" s="437" t="s">
        <v>5160</v>
      </c>
      <c r="F219" s="437" t="s">
        <v>39</v>
      </c>
      <c r="G219" s="437" t="s">
        <v>3239</v>
      </c>
      <c r="H219" s="437" t="s">
        <v>5578</v>
      </c>
      <c r="I219" s="437" t="s">
        <v>43</v>
      </c>
      <c r="J219" s="438">
        <v>2014</v>
      </c>
      <c r="K219" s="439">
        <v>41749</v>
      </c>
      <c r="L219" s="444">
        <v>40835</v>
      </c>
      <c r="M219" s="440">
        <v>40835</v>
      </c>
      <c r="N219" s="438">
        <v>1</v>
      </c>
      <c r="O219" s="442">
        <f t="shared" si="2"/>
        <v>7</v>
      </c>
      <c r="P219" s="429">
        <f t="shared" si="1"/>
        <v>4</v>
      </c>
    </row>
    <row r="220" spans="1:16" ht="15" hidden="1">
      <c r="A220" s="96" t="s">
        <v>5163</v>
      </c>
      <c r="B220" s="437" t="s">
        <v>4793</v>
      </c>
      <c r="C220" s="438">
        <v>1558</v>
      </c>
      <c r="D220" s="437" t="s">
        <v>170</v>
      </c>
      <c r="E220" s="437" t="s">
        <v>5160</v>
      </c>
      <c r="F220" s="437" t="s">
        <v>39</v>
      </c>
      <c r="G220" s="437" t="s">
        <v>671</v>
      </c>
      <c r="H220" s="437" t="s">
        <v>5579</v>
      </c>
      <c r="I220" s="437" t="s">
        <v>43</v>
      </c>
      <c r="J220" s="438">
        <v>2014</v>
      </c>
      <c r="K220" s="439">
        <v>41730</v>
      </c>
      <c r="L220" s="444">
        <v>40833</v>
      </c>
      <c r="M220" s="440">
        <v>40828</v>
      </c>
      <c r="N220" s="438">
        <v>1</v>
      </c>
      <c r="O220" s="442">
        <f t="shared" si="2"/>
        <v>4</v>
      </c>
      <c r="P220" s="429">
        <f t="shared" si="1"/>
        <v>4</v>
      </c>
    </row>
    <row r="221" spans="1:16" ht="15" hidden="1">
      <c r="A221" s="96" t="s">
        <v>5163</v>
      </c>
      <c r="B221" s="437" t="s">
        <v>4793</v>
      </c>
      <c r="C221" s="438">
        <v>1574</v>
      </c>
      <c r="D221" s="437" t="s">
        <v>396</v>
      </c>
      <c r="E221" s="437" t="s">
        <v>5160</v>
      </c>
      <c r="F221" s="437" t="s">
        <v>300</v>
      </c>
      <c r="G221" s="437" t="s">
        <v>5580</v>
      </c>
      <c r="H221" s="437" t="s">
        <v>5581</v>
      </c>
      <c r="I221" s="437" t="s">
        <v>43</v>
      </c>
      <c r="J221" s="438">
        <v>2014</v>
      </c>
      <c r="K221" s="439">
        <v>41719</v>
      </c>
      <c r="L221" s="439">
        <v>40909</v>
      </c>
      <c r="M221" s="440">
        <v>40904</v>
      </c>
      <c r="N221" s="438">
        <v>1</v>
      </c>
      <c r="O221" s="442">
        <f t="shared" si="2"/>
        <v>2</v>
      </c>
      <c r="P221" s="429">
        <f t="shared" si="1"/>
        <v>3</v>
      </c>
    </row>
    <row r="222" spans="1:16" ht="15" hidden="1">
      <c r="A222" s="96" t="s">
        <v>5163</v>
      </c>
      <c r="B222" s="437" t="s">
        <v>4793</v>
      </c>
      <c r="C222" s="438">
        <v>1581</v>
      </c>
      <c r="D222" s="437" t="s">
        <v>396</v>
      </c>
      <c r="E222" s="437" t="s">
        <v>5160</v>
      </c>
      <c r="F222" s="437" t="s">
        <v>300</v>
      </c>
      <c r="G222" s="437" t="s">
        <v>5582</v>
      </c>
      <c r="H222" s="437" t="s">
        <v>5583</v>
      </c>
      <c r="I222" s="437" t="s">
        <v>43</v>
      </c>
      <c r="J222" s="438">
        <v>2014</v>
      </c>
      <c r="K222" s="439">
        <v>41715</v>
      </c>
      <c r="L222" s="439">
        <v>40690</v>
      </c>
      <c r="M222" s="443">
        <v>40911</v>
      </c>
      <c r="N222" s="438">
        <v>1</v>
      </c>
      <c r="O222" s="442">
        <f t="shared" si="2"/>
        <v>2</v>
      </c>
      <c r="P222" s="429">
        <f t="shared" si="1"/>
        <v>3</v>
      </c>
    </row>
    <row r="223" spans="1:16" ht="15" hidden="1">
      <c r="A223" s="96" t="s">
        <v>5163</v>
      </c>
      <c r="B223" s="437" t="s">
        <v>4793</v>
      </c>
      <c r="C223" s="438">
        <v>1584</v>
      </c>
      <c r="D223" s="437" t="s">
        <v>68</v>
      </c>
      <c r="E223" s="437" t="s">
        <v>5160</v>
      </c>
      <c r="F223" s="437" t="s">
        <v>39</v>
      </c>
      <c r="G223" s="437" t="s">
        <v>5340</v>
      </c>
      <c r="H223" s="437" t="s">
        <v>5584</v>
      </c>
      <c r="I223" s="437" t="s">
        <v>43</v>
      </c>
      <c r="J223" s="438">
        <v>2014</v>
      </c>
      <c r="K223" s="439">
        <v>41804</v>
      </c>
      <c r="L223" s="444">
        <v>40871</v>
      </c>
      <c r="M223" s="443">
        <v>40854</v>
      </c>
      <c r="N223" s="438">
        <v>1</v>
      </c>
      <c r="O223" s="442">
        <f t="shared" si="2"/>
        <v>14</v>
      </c>
      <c r="P223" s="429">
        <f t="shared" si="1"/>
        <v>6</v>
      </c>
    </row>
    <row r="224" spans="1:16" ht="15" hidden="1">
      <c r="A224" s="96" t="s">
        <v>5163</v>
      </c>
      <c r="B224" s="437" t="s">
        <v>4793</v>
      </c>
      <c r="C224" s="438">
        <v>1590</v>
      </c>
      <c r="D224" s="437" t="s">
        <v>40</v>
      </c>
      <c r="E224" s="437" t="s">
        <v>5160</v>
      </c>
      <c r="F224" s="437" t="s">
        <v>39</v>
      </c>
      <c r="G224" s="437" t="s">
        <v>5585</v>
      </c>
      <c r="H224" s="437" t="s">
        <v>5586</v>
      </c>
      <c r="I224" s="437" t="s">
        <v>43</v>
      </c>
      <c r="J224" s="438">
        <v>2014</v>
      </c>
      <c r="K224" s="439">
        <v>41789</v>
      </c>
      <c r="L224" s="439">
        <v>40849</v>
      </c>
      <c r="M224" s="440">
        <v>40828</v>
      </c>
      <c r="N224" s="438">
        <v>1</v>
      </c>
      <c r="O224" s="442">
        <f t="shared" si="2"/>
        <v>12</v>
      </c>
      <c r="P224" s="429">
        <f t="shared" si="1"/>
        <v>5</v>
      </c>
    </row>
    <row r="225" spans="1:16" ht="15" hidden="1">
      <c r="A225" s="96" t="s">
        <v>5163</v>
      </c>
      <c r="B225" s="437" t="s">
        <v>4793</v>
      </c>
      <c r="C225" s="438">
        <v>1593</v>
      </c>
      <c r="D225" s="437" t="s">
        <v>941</v>
      </c>
      <c r="E225" s="437" t="s">
        <v>5160</v>
      </c>
      <c r="F225" s="437" t="s">
        <v>300</v>
      </c>
      <c r="G225" s="437" t="s">
        <v>942</v>
      </c>
      <c r="H225" s="437" t="s">
        <v>4113</v>
      </c>
      <c r="I225" s="437" t="s">
        <v>43</v>
      </c>
      <c r="J225" s="438">
        <v>2014</v>
      </c>
      <c r="K225" s="439">
        <v>41835</v>
      </c>
      <c r="L225" s="439">
        <v>40878</v>
      </c>
      <c r="M225" s="440">
        <v>40869</v>
      </c>
      <c r="N225" s="438">
        <v>1</v>
      </c>
      <c r="O225" s="442">
        <f t="shared" si="2"/>
        <v>19</v>
      </c>
      <c r="P225" s="429">
        <f t="shared" si="1"/>
        <v>7</v>
      </c>
    </row>
    <row r="226" spans="1:16" ht="15" hidden="1">
      <c r="A226" s="96" t="s">
        <v>5163</v>
      </c>
      <c r="B226" s="437" t="s">
        <v>4793</v>
      </c>
      <c r="C226" s="438">
        <v>1594</v>
      </c>
      <c r="D226" s="437" t="s">
        <v>941</v>
      </c>
      <c r="E226" s="437" t="s">
        <v>5160</v>
      </c>
      <c r="F226" s="437" t="s">
        <v>300</v>
      </c>
      <c r="G226" s="437" t="s">
        <v>3621</v>
      </c>
      <c r="H226" s="437" t="s">
        <v>5587</v>
      </c>
      <c r="I226" s="437" t="s">
        <v>43</v>
      </c>
      <c r="J226" s="438">
        <v>2014</v>
      </c>
      <c r="K226" s="439">
        <v>41760</v>
      </c>
      <c r="L226" s="444">
        <v>40833</v>
      </c>
      <c r="M226" s="440">
        <v>40869</v>
      </c>
      <c r="N226" s="438">
        <v>1</v>
      </c>
      <c r="O226" s="442">
        <f t="shared" si="2"/>
        <v>8</v>
      </c>
      <c r="P226" s="429">
        <f t="shared" si="1"/>
        <v>5</v>
      </c>
    </row>
    <row r="227" spans="1:16" ht="15" hidden="1">
      <c r="A227" s="96" t="s">
        <v>5163</v>
      </c>
      <c r="B227" s="437" t="s">
        <v>4793</v>
      </c>
      <c r="C227" s="438">
        <v>1595</v>
      </c>
      <c r="D227" s="437" t="s">
        <v>396</v>
      </c>
      <c r="E227" s="437" t="s">
        <v>5160</v>
      </c>
      <c r="F227" s="437" t="s">
        <v>300</v>
      </c>
      <c r="G227" s="437" t="s">
        <v>770</v>
      </c>
      <c r="H227" s="437" t="s">
        <v>5588</v>
      </c>
      <c r="I227" s="437" t="s">
        <v>43</v>
      </c>
      <c r="J227" s="438">
        <v>2014</v>
      </c>
      <c r="K227" s="439">
        <v>41716</v>
      </c>
      <c r="L227" s="439">
        <v>40940</v>
      </c>
      <c r="M227" s="443">
        <v>40919</v>
      </c>
      <c r="N227" s="438">
        <v>1</v>
      </c>
      <c r="O227" s="442">
        <f t="shared" si="2"/>
        <v>2</v>
      </c>
      <c r="P227" s="429">
        <f t="shared" si="1"/>
        <v>3</v>
      </c>
    </row>
    <row r="228" spans="1:16" ht="15" hidden="1">
      <c r="A228" s="96" t="s">
        <v>5163</v>
      </c>
      <c r="B228" s="437" t="s">
        <v>4793</v>
      </c>
      <c r="C228" s="438">
        <v>1597</v>
      </c>
      <c r="D228" s="437" t="s">
        <v>408</v>
      </c>
      <c r="E228" s="437" t="s">
        <v>5160</v>
      </c>
      <c r="F228" s="437" t="s">
        <v>39</v>
      </c>
      <c r="G228" s="437" t="s">
        <v>705</v>
      </c>
      <c r="H228" s="437" t="s">
        <v>5589</v>
      </c>
      <c r="I228" s="437" t="s">
        <v>43</v>
      </c>
      <c r="J228" s="438">
        <v>2014</v>
      </c>
      <c r="K228" s="439">
        <v>41729</v>
      </c>
      <c r="L228" s="444">
        <v>40890</v>
      </c>
      <c r="M228" s="443">
        <v>40913</v>
      </c>
      <c r="N228" s="438">
        <v>1</v>
      </c>
      <c r="O228" s="442">
        <f t="shared" si="2"/>
        <v>4</v>
      </c>
      <c r="P228" s="429">
        <f t="shared" si="1"/>
        <v>3</v>
      </c>
    </row>
    <row r="229" spans="1:16" ht="15" hidden="1">
      <c r="A229" s="96" t="s">
        <v>5163</v>
      </c>
      <c r="B229" s="437" t="s">
        <v>4793</v>
      </c>
      <c r="C229" s="438">
        <v>1604</v>
      </c>
      <c r="D229" s="437" t="s">
        <v>693</v>
      </c>
      <c r="E229" s="437" t="s">
        <v>5160</v>
      </c>
      <c r="F229" s="437" t="s">
        <v>29</v>
      </c>
      <c r="G229" s="437" t="s">
        <v>980</v>
      </c>
      <c r="H229" s="437" t="s">
        <v>5590</v>
      </c>
      <c r="I229" s="437" t="s">
        <v>43</v>
      </c>
      <c r="J229" s="438">
        <v>2014</v>
      </c>
      <c r="K229" s="439">
        <v>41746</v>
      </c>
      <c r="L229" s="439">
        <v>41579</v>
      </c>
      <c r="M229" s="440">
        <v>41570</v>
      </c>
      <c r="N229" s="438">
        <v>1</v>
      </c>
      <c r="O229" s="442">
        <f t="shared" si="2"/>
        <v>6</v>
      </c>
      <c r="P229" s="429">
        <f t="shared" si="1"/>
        <v>4</v>
      </c>
    </row>
    <row r="230" spans="1:16" ht="15" hidden="1">
      <c r="A230" s="96" t="s">
        <v>5163</v>
      </c>
      <c r="B230" s="437" t="s">
        <v>4793</v>
      </c>
      <c r="C230" s="438">
        <v>1605</v>
      </c>
      <c r="D230" s="437" t="s">
        <v>693</v>
      </c>
      <c r="E230" s="437" t="s">
        <v>5160</v>
      </c>
      <c r="F230" s="437" t="s">
        <v>29</v>
      </c>
      <c r="G230" s="437" t="s">
        <v>694</v>
      </c>
      <c r="H230" s="437" t="s">
        <v>5591</v>
      </c>
      <c r="I230" s="437" t="s">
        <v>43</v>
      </c>
      <c r="J230" s="438">
        <v>2014</v>
      </c>
      <c r="K230" s="439">
        <v>41760</v>
      </c>
      <c r="L230" s="439">
        <v>41579</v>
      </c>
      <c r="M230" s="440">
        <v>41570</v>
      </c>
      <c r="N230" s="438">
        <v>1</v>
      </c>
      <c r="O230" s="442">
        <f t="shared" si="2"/>
        <v>8</v>
      </c>
      <c r="P230" s="429">
        <f t="shared" si="1"/>
        <v>5</v>
      </c>
    </row>
    <row r="231" spans="1:16" ht="15" hidden="1">
      <c r="A231" s="96" t="s">
        <v>5163</v>
      </c>
      <c r="B231" s="437" t="s">
        <v>4793</v>
      </c>
      <c r="C231" s="438">
        <v>1607</v>
      </c>
      <c r="D231" s="437" t="s">
        <v>558</v>
      </c>
      <c r="E231" s="437" t="s">
        <v>5160</v>
      </c>
      <c r="F231" s="437" t="s">
        <v>127</v>
      </c>
      <c r="G231" s="437" t="s">
        <v>980</v>
      </c>
      <c r="H231" s="437" t="s">
        <v>5592</v>
      </c>
      <c r="I231" s="437" t="s">
        <v>43</v>
      </c>
      <c r="J231" s="438">
        <v>2014</v>
      </c>
      <c r="K231" s="439">
        <v>41781</v>
      </c>
      <c r="L231" s="439">
        <v>40924</v>
      </c>
      <c r="M231" s="443">
        <v>40921</v>
      </c>
      <c r="N231" s="438">
        <v>1</v>
      </c>
      <c r="O231" s="442">
        <f t="shared" si="2"/>
        <v>11</v>
      </c>
      <c r="P231" s="429">
        <f t="shared" si="1"/>
        <v>5</v>
      </c>
    </row>
    <row r="232" spans="1:16" ht="15" hidden="1">
      <c r="A232" s="96" t="s">
        <v>5163</v>
      </c>
      <c r="B232" s="437" t="s">
        <v>4793</v>
      </c>
      <c r="C232" s="438">
        <v>1608</v>
      </c>
      <c r="D232" s="437" t="s">
        <v>272</v>
      </c>
      <c r="E232" s="437" t="s">
        <v>5160</v>
      </c>
      <c r="F232" s="437" t="s">
        <v>271</v>
      </c>
      <c r="G232" s="437" t="s">
        <v>5593</v>
      </c>
      <c r="H232" s="437" t="s">
        <v>5594</v>
      </c>
      <c r="I232" s="437" t="s">
        <v>33</v>
      </c>
      <c r="J232" s="438">
        <v>2014</v>
      </c>
      <c r="K232" s="439">
        <v>41771</v>
      </c>
      <c r="L232" s="439">
        <v>40969</v>
      </c>
      <c r="M232" s="443">
        <v>40927</v>
      </c>
      <c r="N232" s="438">
        <v>1</v>
      </c>
      <c r="O232" s="442">
        <f t="shared" si="2"/>
        <v>10</v>
      </c>
      <c r="P232" s="429">
        <f t="shared" si="1"/>
        <v>5</v>
      </c>
    </row>
    <row r="233" spans="1:16" ht="15" hidden="1">
      <c r="A233" s="96" t="s">
        <v>5163</v>
      </c>
      <c r="B233" s="437" t="s">
        <v>4793</v>
      </c>
      <c r="C233" s="438">
        <v>1610</v>
      </c>
      <c r="D233" s="437" t="s">
        <v>57</v>
      </c>
      <c r="E233" s="437" t="s">
        <v>5160</v>
      </c>
      <c r="F233" s="437" t="s">
        <v>56</v>
      </c>
      <c r="G233" s="437" t="s">
        <v>732</v>
      </c>
      <c r="H233" s="437" t="s">
        <v>1500</v>
      </c>
      <c r="I233" s="437" t="s">
        <v>43</v>
      </c>
      <c r="J233" s="438">
        <v>2014</v>
      </c>
      <c r="K233" s="439">
        <v>41757</v>
      </c>
      <c r="L233" s="439">
        <v>40933</v>
      </c>
      <c r="M233" s="443">
        <v>40932</v>
      </c>
      <c r="N233" s="438">
        <v>1</v>
      </c>
      <c r="O233" s="442">
        <f t="shared" si="2"/>
        <v>8</v>
      </c>
      <c r="P233" s="429">
        <f t="shared" si="1"/>
        <v>4</v>
      </c>
    </row>
    <row r="234" spans="1:16" ht="15" hidden="1">
      <c r="A234" s="96" t="s">
        <v>5163</v>
      </c>
      <c r="B234" s="437" t="s">
        <v>4793</v>
      </c>
      <c r="C234" s="438">
        <v>1611</v>
      </c>
      <c r="D234" s="437" t="s">
        <v>1942</v>
      </c>
      <c r="E234" s="437" t="s">
        <v>5160</v>
      </c>
      <c r="F234" s="437" t="s">
        <v>39</v>
      </c>
      <c r="G234" s="437" t="s">
        <v>905</v>
      </c>
      <c r="H234" s="437" t="s">
        <v>540</v>
      </c>
      <c r="I234" s="437" t="s">
        <v>43</v>
      </c>
      <c r="J234" s="438">
        <v>2014</v>
      </c>
      <c r="K234" s="439">
        <v>41718</v>
      </c>
      <c r="L234" s="439">
        <v>40969</v>
      </c>
      <c r="M234" s="443">
        <v>40960</v>
      </c>
      <c r="N234" s="438">
        <v>1</v>
      </c>
      <c r="O234" s="442">
        <f t="shared" si="2"/>
        <v>2</v>
      </c>
      <c r="P234" s="429">
        <f t="shared" si="1"/>
        <v>3</v>
      </c>
    </row>
    <row r="235" spans="1:16" ht="15" hidden="1">
      <c r="A235" s="96" t="s">
        <v>5163</v>
      </c>
      <c r="B235" s="437" t="s">
        <v>4793</v>
      </c>
      <c r="C235" s="438">
        <v>1612</v>
      </c>
      <c r="D235" s="437" t="s">
        <v>215</v>
      </c>
      <c r="E235" s="437" t="s">
        <v>5160</v>
      </c>
      <c r="F235" s="437" t="s">
        <v>214</v>
      </c>
      <c r="G235" s="437" t="s">
        <v>732</v>
      </c>
      <c r="H235" s="437" t="s">
        <v>5595</v>
      </c>
      <c r="I235" s="437" t="s">
        <v>43</v>
      </c>
      <c r="J235" s="438">
        <v>2014</v>
      </c>
      <c r="K235" s="439">
        <v>41744</v>
      </c>
      <c r="L235" s="439">
        <v>41061</v>
      </c>
      <c r="M235" s="443">
        <v>41184</v>
      </c>
      <c r="N235" s="438">
        <v>1</v>
      </c>
      <c r="O235" s="442">
        <f t="shared" si="2"/>
        <v>6</v>
      </c>
      <c r="P235" s="429">
        <f t="shared" si="1"/>
        <v>4</v>
      </c>
    </row>
    <row r="236" spans="1:16" ht="15" hidden="1">
      <c r="A236" s="96" t="s">
        <v>5163</v>
      </c>
      <c r="B236" s="437" t="s">
        <v>4793</v>
      </c>
      <c r="C236" s="438">
        <v>1618</v>
      </c>
      <c r="D236" s="437" t="s">
        <v>143</v>
      </c>
      <c r="E236" s="437" t="s">
        <v>5160</v>
      </c>
      <c r="F236" s="437" t="s">
        <v>105</v>
      </c>
      <c r="G236" s="437" t="s">
        <v>738</v>
      </c>
      <c r="H236" s="437" t="s">
        <v>5596</v>
      </c>
      <c r="I236" s="437" t="s">
        <v>43</v>
      </c>
      <c r="J236" s="438">
        <v>2014</v>
      </c>
      <c r="K236" s="439">
        <v>41750</v>
      </c>
      <c r="L236" s="439">
        <v>40940</v>
      </c>
      <c r="M236" s="443">
        <v>40988</v>
      </c>
      <c r="N236" s="438">
        <v>1</v>
      </c>
      <c r="O236" s="442">
        <f t="shared" si="2"/>
        <v>7</v>
      </c>
      <c r="P236" s="429">
        <f t="shared" si="1"/>
        <v>4</v>
      </c>
    </row>
    <row r="237" spans="1:16" ht="15" hidden="1">
      <c r="A237" s="96" t="s">
        <v>5163</v>
      </c>
      <c r="B237" s="437" t="s">
        <v>4793</v>
      </c>
      <c r="C237" s="438">
        <v>1621</v>
      </c>
      <c r="D237" s="437" t="s">
        <v>1079</v>
      </c>
      <c r="E237" s="437" t="s">
        <v>5160</v>
      </c>
      <c r="F237" s="437" t="s">
        <v>39</v>
      </c>
      <c r="G237" s="437" t="s">
        <v>705</v>
      </c>
      <c r="H237" s="437" t="s">
        <v>5597</v>
      </c>
      <c r="I237" s="437" t="s">
        <v>33</v>
      </c>
      <c r="J237" s="438">
        <v>2014</v>
      </c>
      <c r="K237" s="439">
        <v>41746</v>
      </c>
      <c r="L237" s="444">
        <v>40893</v>
      </c>
      <c r="M237" s="440">
        <v>40904</v>
      </c>
      <c r="N237" s="438">
        <v>1</v>
      </c>
      <c r="O237" s="442">
        <f t="shared" si="2"/>
        <v>6</v>
      </c>
      <c r="P237" s="429">
        <f t="shared" si="1"/>
        <v>4</v>
      </c>
    </row>
    <row r="238" spans="1:16" ht="15" hidden="1">
      <c r="A238" s="96" t="s">
        <v>5163</v>
      </c>
      <c r="B238" s="437" t="s">
        <v>4793</v>
      </c>
      <c r="C238" s="438">
        <v>1625</v>
      </c>
      <c r="D238" s="437" t="s">
        <v>584</v>
      </c>
      <c r="E238" s="437" t="s">
        <v>5160</v>
      </c>
      <c r="F238" s="437" t="s">
        <v>56</v>
      </c>
      <c r="G238" s="437" t="s">
        <v>892</v>
      </c>
      <c r="H238" s="437" t="s">
        <v>878</v>
      </c>
      <c r="I238" s="437" t="s">
        <v>43</v>
      </c>
      <c r="J238" s="438">
        <v>2014</v>
      </c>
      <c r="K238" s="439">
        <v>41760</v>
      </c>
      <c r="L238" s="439">
        <v>40928</v>
      </c>
      <c r="M238" s="443">
        <v>40910</v>
      </c>
      <c r="N238" s="438">
        <v>1</v>
      </c>
      <c r="O238" s="442">
        <f t="shared" si="2"/>
        <v>8</v>
      </c>
      <c r="P238" s="429">
        <f t="shared" si="1"/>
        <v>5</v>
      </c>
    </row>
    <row r="239" spans="1:16" ht="15" hidden="1">
      <c r="A239" s="96" t="s">
        <v>5163</v>
      </c>
      <c r="B239" s="437" t="s">
        <v>4793</v>
      </c>
      <c r="C239" s="438">
        <v>1626</v>
      </c>
      <c r="D239" s="437" t="s">
        <v>584</v>
      </c>
      <c r="E239" s="437" t="s">
        <v>5160</v>
      </c>
      <c r="F239" s="437" t="s">
        <v>56</v>
      </c>
      <c r="G239" s="437" t="s">
        <v>914</v>
      </c>
      <c r="H239" s="437" t="s">
        <v>5598</v>
      </c>
      <c r="I239" s="437" t="s">
        <v>43</v>
      </c>
      <c r="J239" s="438">
        <v>2014</v>
      </c>
      <c r="K239" s="439">
        <v>41760</v>
      </c>
      <c r="L239" s="444">
        <v>40906</v>
      </c>
      <c r="M239" s="440">
        <v>40903</v>
      </c>
      <c r="N239" s="438">
        <v>1</v>
      </c>
      <c r="O239" s="442">
        <f t="shared" si="2"/>
        <v>8</v>
      </c>
      <c r="P239" s="429">
        <f t="shared" si="1"/>
        <v>5</v>
      </c>
    </row>
    <row r="240" spans="1:16" ht="15" hidden="1">
      <c r="A240" s="96" t="s">
        <v>5163</v>
      </c>
      <c r="B240" s="437" t="s">
        <v>4793</v>
      </c>
      <c r="C240" s="438">
        <v>1630</v>
      </c>
      <c r="D240" s="437" t="s">
        <v>143</v>
      </c>
      <c r="E240" s="437" t="s">
        <v>5160</v>
      </c>
      <c r="F240" s="437" t="s">
        <v>105</v>
      </c>
      <c r="G240" s="437" t="s">
        <v>892</v>
      </c>
      <c r="H240" s="437" t="s">
        <v>1859</v>
      </c>
      <c r="I240" s="437" t="s">
        <v>33</v>
      </c>
      <c r="J240" s="438">
        <v>2014</v>
      </c>
      <c r="K240" s="439">
        <v>41757</v>
      </c>
      <c r="L240" s="439">
        <v>40975</v>
      </c>
      <c r="M240" s="443">
        <v>40988</v>
      </c>
      <c r="N240" s="438">
        <v>1</v>
      </c>
      <c r="O240" s="442">
        <f t="shared" si="2"/>
        <v>8</v>
      </c>
      <c r="P240" s="429">
        <f t="shared" si="1"/>
        <v>4</v>
      </c>
    </row>
    <row r="241" spans="1:16" ht="15" hidden="1">
      <c r="A241" s="96" t="s">
        <v>5163</v>
      </c>
      <c r="B241" s="437" t="s">
        <v>4793</v>
      </c>
      <c r="C241" s="438">
        <v>1638</v>
      </c>
      <c r="D241" s="437" t="s">
        <v>30</v>
      </c>
      <c r="E241" s="437" t="s">
        <v>5160</v>
      </c>
      <c r="F241" s="437" t="s">
        <v>29</v>
      </c>
      <c r="G241" s="437" t="s">
        <v>980</v>
      </c>
      <c r="H241" s="437" t="s">
        <v>5599</v>
      </c>
      <c r="I241" s="437" t="s">
        <v>43</v>
      </c>
      <c r="J241" s="438">
        <v>2014</v>
      </c>
      <c r="K241" s="439">
        <v>41774</v>
      </c>
      <c r="L241" s="439">
        <v>40924</v>
      </c>
      <c r="M241" s="443">
        <v>40924</v>
      </c>
      <c r="N241" s="438">
        <v>1</v>
      </c>
      <c r="O241" s="442">
        <f t="shared" si="2"/>
        <v>10</v>
      </c>
      <c r="P241" s="429">
        <f t="shared" si="1"/>
        <v>5</v>
      </c>
    </row>
    <row r="242" spans="1:16" ht="15" hidden="1">
      <c r="A242" s="96" t="s">
        <v>5163</v>
      </c>
      <c r="B242" s="437" t="s">
        <v>4793</v>
      </c>
      <c r="C242" s="438">
        <v>1644</v>
      </c>
      <c r="D242" s="437" t="s">
        <v>143</v>
      </c>
      <c r="E242" s="437" t="s">
        <v>5160</v>
      </c>
      <c r="F242" s="437" t="s">
        <v>105</v>
      </c>
      <c r="G242" s="437" t="s">
        <v>798</v>
      </c>
      <c r="H242" s="437" t="s">
        <v>2431</v>
      </c>
      <c r="I242" s="437" t="s">
        <v>43</v>
      </c>
      <c r="J242" s="438">
        <v>2014</v>
      </c>
      <c r="K242" s="439">
        <v>41811</v>
      </c>
      <c r="L242" s="439">
        <v>40940</v>
      </c>
      <c r="M242" s="443">
        <v>40988</v>
      </c>
      <c r="N242" s="438">
        <v>1</v>
      </c>
      <c r="O242" s="442">
        <f t="shared" si="2"/>
        <v>15</v>
      </c>
      <c r="P242" s="429">
        <f t="shared" si="1"/>
        <v>6</v>
      </c>
    </row>
    <row r="243" spans="1:16" ht="15" hidden="1">
      <c r="A243" s="96" t="s">
        <v>5163</v>
      </c>
      <c r="B243" s="437" t="s">
        <v>4793</v>
      </c>
      <c r="C243" s="438">
        <v>1645</v>
      </c>
      <c r="D243" s="437" t="s">
        <v>57</v>
      </c>
      <c r="E243" s="437" t="s">
        <v>5160</v>
      </c>
      <c r="F243" s="437" t="s">
        <v>56</v>
      </c>
      <c r="G243" s="437" t="s">
        <v>798</v>
      </c>
      <c r="H243" s="437" t="s">
        <v>5600</v>
      </c>
      <c r="I243" s="437" t="s">
        <v>43</v>
      </c>
      <c r="J243" s="438">
        <v>2014</v>
      </c>
      <c r="K243" s="439">
        <v>41753</v>
      </c>
      <c r="L243" s="439">
        <v>40910</v>
      </c>
      <c r="M243" s="440">
        <v>40899</v>
      </c>
      <c r="N243" s="438">
        <v>1</v>
      </c>
      <c r="O243" s="442">
        <f t="shared" si="2"/>
        <v>7</v>
      </c>
      <c r="P243" s="429">
        <f t="shared" si="1"/>
        <v>4</v>
      </c>
    </row>
    <row r="244" spans="1:16" ht="15" hidden="1">
      <c r="A244" s="96" t="s">
        <v>5163</v>
      </c>
      <c r="B244" s="437" t="s">
        <v>4793</v>
      </c>
      <c r="C244" s="438">
        <v>1646</v>
      </c>
      <c r="D244" s="437" t="s">
        <v>941</v>
      </c>
      <c r="E244" s="437" t="s">
        <v>5161</v>
      </c>
      <c r="F244" s="437" t="s">
        <v>300</v>
      </c>
      <c r="G244" s="437" t="s">
        <v>3361</v>
      </c>
      <c r="H244" s="437" t="s">
        <v>5601</v>
      </c>
      <c r="I244" s="437" t="s">
        <v>43</v>
      </c>
      <c r="J244" s="438">
        <v>2014</v>
      </c>
      <c r="K244" s="439">
        <v>41771</v>
      </c>
      <c r="L244" s="439">
        <v>40940</v>
      </c>
      <c r="M244" s="443">
        <v>40928</v>
      </c>
      <c r="N244" s="438">
        <v>1</v>
      </c>
      <c r="O244" s="442">
        <f t="shared" si="2"/>
        <v>10</v>
      </c>
      <c r="P244" s="429">
        <f t="shared" si="1"/>
        <v>5</v>
      </c>
    </row>
    <row r="245" spans="1:16" ht="15" hidden="1">
      <c r="A245" s="96" t="s">
        <v>5163</v>
      </c>
      <c r="B245" s="437" t="s">
        <v>4793</v>
      </c>
      <c r="C245" s="438">
        <v>1651</v>
      </c>
      <c r="D245" s="437" t="s">
        <v>558</v>
      </c>
      <c r="E245" s="437" t="s">
        <v>5160</v>
      </c>
      <c r="F245" s="437" t="s">
        <v>127</v>
      </c>
      <c r="G245" s="437" t="s">
        <v>710</v>
      </c>
      <c r="H245" s="437" t="s">
        <v>5602</v>
      </c>
      <c r="I245" s="437" t="s">
        <v>33</v>
      </c>
      <c r="J245" s="438">
        <v>2014</v>
      </c>
      <c r="K245" s="439">
        <v>41766</v>
      </c>
      <c r="L245" s="439">
        <v>40940</v>
      </c>
      <c r="M245" s="443">
        <v>40945</v>
      </c>
      <c r="N245" s="438">
        <v>1</v>
      </c>
      <c r="O245" s="442">
        <f t="shared" si="2"/>
        <v>9</v>
      </c>
      <c r="P245" s="429">
        <f t="shared" si="1"/>
        <v>5</v>
      </c>
    </row>
    <row r="246" spans="1:16" ht="15" hidden="1">
      <c r="A246" s="96" t="s">
        <v>5163</v>
      </c>
      <c r="B246" s="437" t="s">
        <v>4793</v>
      </c>
      <c r="C246" s="438">
        <v>1654</v>
      </c>
      <c r="D246" s="437" t="s">
        <v>537</v>
      </c>
      <c r="E246" s="437" t="s">
        <v>5160</v>
      </c>
      <c r="F246" s="437" t="s">
        <v>39</v>
      </c>
      <c r="G246" s="437" t="s">
        <v>2811</v>
      </c>
      <c r="H246" s="437" t="s">
        <v>5603</v>
      </c>
      <c r="I246" s="437" t="s">
        <v>43</v>
      </c>
      <c r="J246" s="438">
        <v>2014</v>
      </c>
      <c r="K246" s="439">
        <v>41821</v>
      </c>
      <c r="L246" s="439">
        <v>40924</v>
      </c>
      <c r="M246" s="443">
        <v>40914</v>
      </c>
      <c r="N246" s="438">
        <v>1</v>
      </c>
      <c r="O246" s="442">
        <f t="shared" si="2"/>
        <v>17</v>
      </c>
      <c r="P246" s="429">
        <f t="shared" si="1"/>
        <v>7</v>
      </c>
    </row>
    <row r="247" spans="1:16" ht="15" hidden="1">
      <c r="A247" s="96" t="s">
        <v>5163</v>
      </c>
      <c r="B247" s="437" t="s">
        <v>4793</v>
      </c>
      <c r="C247" s="438">
        <v>1656</v>
      </c>
      <c r="D247" s="437" t="s">
        <v>57</v>
      </c>
      <c r="E247" s="437" t="s">
        <v>5160</v>
      </c>
      <c r="F247" s="437" t="s">
        <v>56</v>
      </c>
      <c r="G247" s="437" t="s">
        <v>1161</v>
      </c>
      <c r="H247" s="437" t="s">
        <v>1272</v>
      </c>
      <c r="I247" s="437" t="s">
        <v>43</v>
      </c>
      <c r="J247" s="438">
        <v>2014</v>
      </c>
      <c r="K247" s="439">
        <v>41758</v>
      </c>
      <c r="L247" s="444">
        <v>40903</v>
      </c>
      <c r="M247" s="440">
        <v>40896</v>
      </c>
      <c r="N247" s="438">
        <v>1</v>
      </c>
      <c r="O247" s="442">
        <f t="shared" si="2"/>
        <v>8</v>
      </c>
      <c r="P247" s="429">
        <f t="shared" si="1"/>
        <v>4</v>
      </c>
    </row>
    <row r="248" spans="1:16" ht="15" hidden="1">
      <c r="A248" s="96" t="s">
        <v>5163</v>
      </c>
      <c r="B248" s="437" t="s">
        <v>4793</v>
      </c>
      <c r="C248" s="438">
        <v>1669</v>
      </c>
      <c r="D248" s="437" t="s">
        <v>277</v>
      </c>
      <c r="E248" s="437" t="s">
        <v>5160</v>
      </c>
      <c r="F248" s="437" t="s">
        <v>39</v>
      </c>
      <c r="G248" s="437" t="s">
        <v>5604</v>
      </c>
      <c r="H248" s="437" t="s">
        <v>5605</v>
      </c>
      <c r="I248" s="437" t="s">
        <v>33</v>
      </c>
      <c r="J248" s="438">
        <v>2014</v>
      </c>
      <c r="K248" s="439">
        <v>41799</v>
      </c>
      <c r="L248" s="439">
        <v>40909</v>
      </c>
      <c r="M248" s="440">
        <v>40892</v>
      </c>
      <c r="N248" s="438">
        <v>1</v>
      </c>
      <c r="O248" s="442">
        <f t="shared" si="2"/>
        <v>14</v>
      </c>
      <c r="P248" s="429">
        <f t="shared" si="1"/>
        <v>6</v>
      </c>
    </row>
    <row r="249" spans="1:16" ht="15" hidden="1">
      <c r="A249" s="96" t="s">
        <v>5163</v>
      </c>
      <c r="B249" s="437" t="s">
        <v>4793</v>
      </c>
      <c r="C249" s="438">
        <v>1670</v>
      </c>
      <c r="D249" s="437" t="s">
        <v>396</v>
      </c>
      <c r="E249" s="437" t="s">
        <v>5160</v>
      </c>
      <c r="F249" s="437" t="s">
        <v>300</v>
      </c>
      <c r="G249" s="437" t="s">
        <v>766</v>
      </c>
      <c r="H249" s="437" t="s">
        <v>399</v>
      </c>
      <c r="I249" s="437" t="s">
        <v>43</v>
      </c>
      <c r="J249" s="438">
        <v>2014</v>
      </c>
      <c r="K249" s="439">
        <v>41791</v>
      </c>
      <c r="L249" s="439">
        <v>40969</v>
      </c>
      <c r="M249" s="443">
        <v>40926</v>
      </c>
      <c r="N249" s="438">
        <v>1</v>
      </c>
      <c r="O249" s="442">
        <f t="shared" si="2"/>
        <v>13</v>
      </c>
      <c r="P249" s="429">
        <f t="shared" si="1"/>
        <v>6</v>
      </c>
    </row>
    <row r="250" spans="1:16" ht="15" hidden="1">
      <c r="A250" s="96" t="s">
        <v>5163</v>
      </c>
      <c r="B250" s="437" t="s">
        <v>4793</v>
      </c>
      <c r="C250" s="438">
        <v>1675</v>
      </c>
      <c r="D250" s="437" t="s">
        <v>143</v>
      </c>
      <c r="E250" s="437" t="s">
        <v>5160</v>
      </c>
      <c r="F250" s="437" t="s">
        <v>105</v>
      </c>
      <c r="G250" s="437" t="s">
        <v>1918</v>
      </c>
      <c r="H250" s="437" t="s">
        <v>146</v>
      </c>
      <c r="I250" s="437" t="s">
        <v>43</v>
      </c>
      <c r="J250" s="438">
        <v>2014</v>
      </c>
      <c r="K250" s="439">
        <v>41757</v>
      </c>
      <c r="L250" s="439">
        <v>41025</v>
      </c>
      <c r="M250" s="443">
        <v>41023</v>
      </c>
      <c r="N250" s="438">
        <v>1</v>
      </c>
      <c r="O250" s="442">
        <f t="shared" si="2"/>
        <v>8</v>
      </c>
      <c r="P250" s="429">
        <f t="shared" si="1"/>
        <v>4</v>
      </c>
    </row>
    <row r="251" spans="1:16" ht="15" hidden="1">
      <c r="A251" s="96" t="s">
        <v>5163</v>
      </c>
      <c r="B251" s="437" t="s">
        <v>4793</v>
      </c>
      <c r="C251" s="438">
        <v>1678</v>
      </c>
      <c r="D251" s="437" t="s">
        <v>225</v>
      </c>
      <c r="E251" s="437" t="s">
        <v>5160</v>
      </c>
      <c r="F251" s="437" t="s">
        <v>39</v>
      </c>
      <c r="G251" s="437" t="s">
        <v>905</v>
      </c>
      <c r="H251" s="437" t="s">
        <v>5606</v>
      </c>
      <c r="I251" s="437" t="s">
        <v>33</v>
      </c>
      <c r="J251" s="438">
        <v>2014</v>
      </c>
      <c r="K251" s="439">
        <v>41730</v>
      </c>
      <c r="L251" s="439">
        <v>41649</v>
      </c>
      <c r="M251" s="443">
        <v>41649</v>
      </c>
      <c r="N251" s="438">
        <v>1</v>
      </c>
      <c r="O251" s="442">
        <f t="shared" si="2"/>
        <v>4</v>
      </c>
      <c r="P251" s="429">
        <f t="shared" si="1"/>
        <v>4</v>
      </c>
    </row>
    <row r="252" spans="1:16" ht="15" hidden="1">
      <c r="A252" s="96" t="s">
        <v>5163</v>
      </c>
      <c r="B252" s="437" t="s">
        <v>4793</v>
      </c>
      <c r="C252" s="438">
        <v>1679</v>
      </c>
      <c r="D252" s="437" t="s">
        <v>511</v>
      </c>
      <c r="E252" s="437" t="s">
        <v>5160</v>
      </c>
      <c r="F252" s="437" t="s">
        <v>29</v>
      </c>
      <c r="G252" s="437" t="s">
        <v>798</v>
      </c>
      <c r="H252" s="437" t="s">
        <v>5607</v>
      </c>
      <c r="I252" s="437" t="s">
        <v>43</v>
      </c>
      <c r="J252" s="438">
        <v>2014</v>
      </c>
      <c r="K252" s="439">
        <v>41756</v>
      </c>
      <c r="L252" s="439">
        <v>40940</v>
      </c>
      <c r="M252" s="443">
        <v>40939</v>
      </c>
      <c r="N252" s="438">
        <v>1</v>
      </c>
      <c r="O252" s="442">
        <f t="shared" si="2"/>
        <v>8</v>
      </c>
      <c r="P252" s="429">
        <f t="shared" si="1"/>
        <v>4</v>
      </c>
    </row>
    <row r="253" spans="1:16" ht="15" hidden="1">
      <c r="A253" s="96" t="s">
        <v>5163</v>
      </c>
      <c r="B253" s="437" t="s">
        <v>4793</v>
      </c>
      <c r="C253" s="438">
        <v>1681</v>
      </c>
      <c r="D253" s="437" t="s">
        <v>522</v>
      </c>
      <c r="E253" s="437" t="s">
        <v>5160</v>
      </c>
      <c r="F253" s="437" t="s">
        <v>111</v>
      </c>
      <c r="G253" s="437" t="s">
        <v>1161</v>
      </c>
      <c r="H253" s="437" t="s">
        <v>5608</v>
      </c>
      <c r="I253" s="437" t="s">
        <v>43</v>
      </c>
      <c r="J253" s="438">
        <v>2014</v>
      </c>
      <c r="K253" s="439">
        <v>41730</v>
      </c>
      <c r="L253" s="439">
        <v>40969</v>
      </c>
      <c r="M253" s="443">
        <v>40946</v>
      </c>
      <c r="N253" s="438">
        <v>1</v>
      </c>
      <c r="O253" s="442">
        <f t="shared" si="2"/>
        <v>4</v>
      </c>
      <c r="P253" s="429">
        <f t="shared" si="1"/>
        <v>4</v>
      </c>
    </row>
    <row r="254" spans="1:16" ht="15" hidden="1">
      <c r="A254" s="96" t="s">
        <v>5163</v>
      </c>
      <c r="B254" s="437" t="s">
        <v>4793</v>
      </c>
      <c r="C254" s="438">
        <v>1682</v>
      </c>
      <c r="D254" s="437" t="s">
        <v>30</v>
      </c>
      <c r="E254" s="437" t="s">
        <v>5161</v>
      </c>
      <c r="F254" s="437" t="s">
        <v>29</v>
      </c>
      <c r="G254" s="437" t="s">
        <v>798</v>
      </c>
      <c r="H254" s="437" t="s">
        <v>5609</v>
      </c>
      <c r="I254" s="437" t="s">
        <v>43</v>
      </c>
      <c r="J254" s="438">
        <v>2014</v>
      </c>
      <c r="K254" s="439">
        <v>41827</v>
      </c>
      <c r="L254" s="439">
        <v>40925</v>
      </c>
      <c r="M254" s="443">
        <v>40925</v>
      </c>
      <c r="N254" s="438">
        <v>1</v>
      </c>
      <c r="O254" s="442">
        <f t="shared" si="2"/>
        <v>18</v>
      </c>
      <c r="P254" s="429">
        <f t="shared" si="1"/>
        <v>7</v>
      </c>
    </row>
    <row r="255" spans="1:16" ht="15" hidden="1">
      <c r="A255" s="96" t="s">
        <v>5163</v>
      </c>
      <c r="B255" s="437" t="s">
        <v>4793</v>
      </c>
      <c r="C255" s="438">
        <v>1687</v>
      </c>
      <c r="D255" s="437" t="s">
        <v>971</v>
      </c>
      <c r="E255" s="437" t="s">
        <v>5160</v>
      </c>
      <c r="F255" s="437" t="s">
        <v>294</v>
      </c>
      <c r="G255" s="437" t="s">
        <v>980</v>
      </c>
      <c r="H255" s="437" t="s">
        <v>5610</v>
      </c>
      <c r="I255" s="437" t="s">
        <v>43</v>
      </c>
      <c r="J255" s="438">
        <v>2014</v>
      </c>
      <c r="K255" s="439">
        <v>41744</v>
      </c>
      <c r="L255" s="439">
        <v>40969</v>
      </c>
      <c r="M255" s="443">
        <v>40932</v>
      </c>
      <c r="N255" s="438">
        <v>1</v>
      </c>
      <c r="O255" s="442">
        <f t="shared" si="2"/>
        <v>6</v>
      </c>
      <c r="P255" s="429">
        <f t="shared" si="1"/>
        <v>4</v>
      </c>
    </row>
    <row r="256" spans="1:16" ht="15" hidden="1">
      <c r="A256" s="96" t="s">
        <v>5163</v>
      </c>
      <c r="B256" s="437" t="s">
        <v>4793</v>
      </c>
      <c r="C256" s="438">
        <v>1690</v>
      </c>
      <c r="D256" s="437" t="s">
        <v>330</v>
      </c>
      <c r="E256" s="437" t="s">
        <v>5160</v>
      </c>
      <c r="F256" s="437" t="s">
        <v>49</v>
      </c>
      <c r="G256" s="437" t="s">
        <v>4258</v>
      </c>
      <c r="H256" s="437" t="s">
        <v>5611</v>
      </c>
      <c r="I256" s="437" t="s">
        <v>33</v>
      </c>
      <c r="J256" s="438">
        <v>2014</v>
      </c>
      <c r="K256" s="439">
        <v>41771</v>
      </c>
      <c r="L256" s="439">
        <v>40969</v>
      </c>
      <c r="M256" s="443">
        <v>40927</v>
      </c>
      <c r="N256" s="438">
        <v>1</v>
      </c>
      <c r="O256" s="442">
        <f t="shared" si="2"/>
        <v>10</v>
      </c>
      <c r="P256" s="429">
        <f t="shared" si="1"/>
        <v>5</v>
      </c>
    </row>
    <row r="257" spans="1:16" ht="15" hidden="1">
      <c r="A257" s="96" t="s">
        <v>5163</v>
      </c>
      <c r="B257" s="437" t="s">
        <v>4793</v>
      </c>
      <c r="C257" s="438">
        <v>1695</v>
      </c>
      <c r="D257" s="437" t="s">
        <v>1426</v>
      </c>
      <c r="E257" s="437" t="s">
        <v>5160</v>
      </c>
      <c r="F257" s="437" t="s">
        <v>111</v>
      </c>
      <c r="G257" s="437" t="s">
        <v>1127</v>
      </c>
      <c r="H257" s="437" t="s">
        <v>5612</v>
      </c>
      <c r="I257" s="437" t="s">
        <v>43</v>
      </c>
      <c r="J257" s="438">
        <v>2014</v>
      </c>
      <c r="K257" s="439">
        <v>41719</v>
      </c>
      <c r="L257" s="444">
        <v>41225</v>
      </c>
      <c r="M257" s="443">
        <v>41221</v>
      </c>
      <c r="N257" s="438">
        <v>1</v>
      </c>
      <c r="O257" s="442">
        <f t="shared" si="2"/>
        <v>2</v>
      </c>
      <c r="P257" s="429">
        <f t="shared" si="1"/>
        <v>3</v>
      </c>
    </row>
    <row r="258" spans="1:16" ht="15" hidden="1">
      <c r="A258" s="96" t="s">
        <v>5163</v>
      </c>
      <c r="B258" s="437" t="s">
        <v>4793</v>
      </c>
      <c r="C258" s="438">
        <v>1699</v>
      </c>
      <c r="D258" s="437" t="s">
        <v>277</v>
      </c>
      <c r="E258" s="437" t="s">
        <v>5160</v>
      </c>
      <c r="F258" s="437" t="s">
        <v>39</v>
      </c>
      <c r="G258" s="437" t="s">
        <v>905</v>
      </c>
      <c r="H258" s="437" t="s">
        <v>5613</v>
      </c>
      <c r="I258" s="437" t="s">
        <v>43</v>
      </c>
      <c r="J258" s="438">
        <v>2014</v>
      </c>
      <c r="K258" s="439">
        <v>41730</v>
      </c>
      <c r="L258" s="439">
        <v>40952</v>
      </c>
      <c r="M258" s="443">
        <v>40955</v>
      </c>
      <c r="N258" s="438">
        <v>1</v>
      </c>
      <c r="O258" s="442">
        <f t="shared" si="2"/>
        <v>4</v>
      </c>
      <c r="P258" s="429">
        <f t="shared" si="1"/>
        <v>4</v>
      </c>
    </row>
    <row r="259" spans="1:16" ht="15" hidden="1">
      <c r="A259" s="96" t="s">
        <v>5163</v>
      </c>
      <c r="B259" s="437" t="s">
        <v>4793</v>
      </c>
      <c r="C259" s="438">
        <v>1700</v>
      </c>
      <c r="D259" s="437" t="s">
        <v>93</v>
      </c>
      <c r="E259" s="437" t="s">
        <v>5162</v>
      </c>
      <c r="F259" s="437" t="s">
        <v>92</v>
      </c>
      <c r="G259" s="437" t="s">
        <v>4543</v>
      </c>
      <c r="H259" s="437" t="s">
        <v>5614</v>
      </c>
      <c r="I259" s="437" t="s">
        <v>43</v>
      </c>
      <c r="J259" s="438">
        <v>2014</v>
      </c>
      <c r="K259" s="444">
        <v>41997</v>
      </c>
      <c r="L259" s="439">
        <v>40938</v>
      </c>
      <c r="M259" s="443">
        <v>40939</v>
      </c>
      <c r="N259" s="438">
        <v>1</v>
      </c>
      <c r="O259" s="442">
        <f t="shared" si="2"/>
        <v>42</v>
      </c>
      <c r="P259" s="429">
        <f t="shared" si="1"/>
        <v>12</v>
      </c>
    </row>
    <row r="260" spans="1:16" ht="15" hidden="1">
      <c r="A260" s="96" t="s">
        <v>5163</v>
      </c>
      <c r="B260" s="437" t="s">
        <v>4793</v>
      </c>
      <c r="C260" s="438">
        <v>1702</v>
      </c>
      <c r="D260" s="437" t="s">
        <v>282</v>
      </c>
      <c r="E260" s="437" t="s">
        <v>5160</v>
      </c>
      <c r="F260" s="437" t="s">
        <v>39</v>
      </c>
      <c r="G260" s="437" t="s">
        <v>5615</v>
      </c>
      <c r="H260" s="437" t="s">
        <v>5616</v>
      </c>
      <c r="I260" s="437" t="s">
        <v>33</v>
      </c>
      <c r="J260" s="438">
        <v>2014</v>
      </c>
      <c r="K260" s="439">
        <v>41760</v>
      </c>
      <c r="L260" s="439">
        <v>40924</v>
      </c>
      <c r="M260" s="443">
        <v>40914</v>
      </c>
      <c r="N260" s="438">
        <v>1</v>
      </c>
      <c r="O260" s="442">
        <f t="shared" si="2"/>
        <v>8</v>
      </c>
      <c r="P260" s="429">
        <f t="shared" si="1"/>
        <v>5</v>
      </c>
    </row>
    <row r="261" spans="1:16" ht="15" hidden="1">
      <c r="A261" s="96" t="s">
        <v>5163</v>
      </c>
      <c r="B261" s="437" t="s">
        <v>4793</v>
      </c>
      <c r="C261" s="438">
        <v>1703</v>
      </c>
      <c r="D261" s="437" t="s">
        <v>522</v>
      </c>
      <c r="E261" s="437" t="s">
        <v>5160</v>
      </c>
      <c r="F261" s="437" t="s">
        <v>111</v>
      </c>
      <c r="G261" s="437" t="s">
        <v>2687</v>
      </c>
      <c r="H261" s="437" t="s">
        <v>5617</v>
      </c>
      <c r="I261" s="437" t="s">
        <v>43</v>
      </c>
      <c r="J261" s="438">
        <v>2014</v>
      </c>
      <c r="K261" s="439">
        <v>41715</v>
      </c>
      <c r="L261" s="439">
        <v>40969</v>
      </c>
      <c r="M261" s="443">
        <v>40962</v>
      </c>
      <c r="N261" s="438">
        <v>1</v>
      </c>
      <c r="O261" s="442">
        <f t="shared" si="2"/>
        <v>2</v>
      </c>
      <c r="P261" s="429">
        <f t="shared" si="1"/>
        <v>3</v>
      </c>
    </row>
    <row r="262" spans="1:16" ht="15" hidden="1">
      <c r="A262" s="96" t="s">
        <v>5163</v>
      </c>
      <c r="B262" s="437" t="s">
        <v>4793</v>
      </c>
      <c r="C262" s="438">
        <v>1705</v>
      </c>
      <c r="D262" s="437" t="s">
        <v>527</v>
      </c>
      <c r="E262" s="437" t="s">
        <v>5160</v>
      </c>
      <c r="F262" s="437" t="s">
        <v>127</v>
      </c>
      <c r="G262" s="437" t="s">
        <v>1044</v>
      </c>
      <c r="H262" s="437" t="s">
        <v>5618</v>
      </c>
      <c r="I262" s="437" t="s">
        <v>33</v>
      </c>
      <c r="J262" s="438">
        <v>2014</v>
      </c>
      <c r="K262" s="439">
        <v>41722</v>
      </c>
      <c r="L262" s="439">
        <v>40940</v>
      </c>
      <c r="M262" s="443">
        <v>40966</v>
      </c>
      <c r="N262" s="438">
        <v>1</v>
      </c>
      <c r="O262" s="442">
        <f t="shared" si="2"/>
        <v>3</v>
      </c>
      <c r="P262" s="429">
        <f t="shared" si="1"/>
        <v>3</v>
      </c>
    </row>
    <row r="263" spans="1:16" ht="15" hidden="1">
      <c r="A263" s="96" t="s">
        <v>5163</v>
      </c>
      <c r="B263" s="437" t="s">
        <v>4793</v>
      </c>
      <c r="C263" s="438">
        <v>1709</v>
      </c>
      <c r="D263" s="437" t="s">
        <v>170</v>
      </c>
      <c r="E263" s="437" t="s">
        <v>5160</v>
      </c>
      <c r="F263" s="437" t="s">
        <v>39</v>
      </c>
      <c r="G263" s="437" t="s">
        <v>705</v>
      </c>
      <c r="H263" s="437" t="s">
        <v>5619</v>
      </c>
      <c r="I263" s="437" t="s">
        <v>43</v>
      </c>
      <c r="J263" s="438">
        <v>2014</v>
      </c>
      <c r="K263" s="439">
        <v>41730</v>
      </c>
      <c r="L263" s="439">
        <v>41101</v>
      </c>
      <c r="M263" s="443">
        <v>41110</v>
      </c>
      <c r="N263" s="438">
        <v>1</v>
      </c>
      <c r="O263" s="442">
        <f t="shared" si="2"/>
        <v>4</v>
      </c>
      <c r="P263" s="429">
        <f t="shared" si="1"/>
        <v>4</v>
      </c>
    </row>
    <row r="264" spans="1:16" ht="15" hidden="1">
      <c r="A264" s="96" t="s">
        <v>5163</v>
      </c>
      <c r="B264" s="437" t="s">
        <v>4793</v>
      </c>
      <c r="C264" s="438">
        <v>1713</v>
      </c>
      <c r="D264" s="437" t="s">
        <v>396</v>
      </c>
      <c r="E264" s="437" t="s">
        <v>5160</v>
      </c>
      <c r="F264" s="437" t="s">
        <v>300</v>
      </c>
      <c r="G264" s="437" t="s">
        <v>2764</v>
      </c>
      <c r="H264" s="437" t="s">
        <v>5620</v>
      </c>
      <c r="I264" s="437" t="s">
        <v>43</v>
      </c>
      <c r="J264" s="438">
        <v>2014</v>
      </c>
      <c r="K264" s="439">
        <v>41750</v>
      </c>
      <c r="L264" s="439">
        <v>41016</v>
      </c>
      <c r="M264" s="443">
        <v>41011</v>
      </c>
      <c r="N264" s="438">
        <v>1</v>
      </c>
      <c r="O264" s="442">
        <f t="shared" si="2"/>
        <v>7</v>
      </c>
      <c r="P264" s="429">
        <f t="shared" si="1"/>
        <v>4</v>
      </c>
    </row>
    <row r="265" spans="1:16" ht="15" hidden="1">
      <c r="A265" s="96" t="s">
        <v>5163</v>
      </c>
      <c r="B265" s="437" t="s">
        <v>4793</v>
      </c>
      <c r="C265" s="438">
        <v>1722</v>
      </c>
      <c r="D265" s="437" t="s">
        <v>282</v>
      </c>
      <c r="E265" s="437" t="s">
        <v>5160</v>
      </c>
      <c r="F265" s="437" t="s">
        <v>39</v>
      </c>
      <c r="G265" s="437" t="s">
        <v>3753</v>
      </c>
      <c r="H265" s="437" t="s">
        <v>66</v>
      </c>
      <c r="I265" s="437" t="s">
        <v>33</v>
      </c>
      <c r="J265" s="438">
        <v>2014</v>
      </c>
      <c r="K265" s="439">
        <v>41730</v>
      </c>
      <c r="L265" s="439">
        <v>41094</v>
      </c>
      <c r="M265" s="443">
        <v>41094</v>
      </c>
      <c r="N265" s="438">
        <v>1</v>
      </c>
      <c r="O265" s="442">
        <f t="shared" si="2"/>
        <v>4</v>
      </c>
      <c r="P265" s="429">
        <f t="shared" si="1"/>
        <v>4</v>
      </c>
    </row>
    <row r="266" spans="1:16" ht="15" hidden="1">
      <c r="A266" s="96" t="s">
        <v>5163</v>
      </c>
      <c r="B266" s="437" t="s">
        <v>4793</v>
      </c>
      <c r="C266" s="438">
        <v>1725</v>
      </c>
      <c r="D266" s="437" t="s">
        <v>1426</v>
      </c>
      <c r="E266" s="437" t="s">
        <v>5160</v>
      </c>
      <c r="F266" s="437" t="s">
        <v>111</v>
      </c>
      <c r="G266" s="437" t="s">
        <v>1074</v>
      </c>
      <c r="H266" s="437" t="s">
        <v>5621</v>
      </c>
      <c r="I266" s="437" t="s">
        <v>43</v>
      </c>
      <c r="J266" s="438">
        <v>2014</v>
      </c>
      <c r="K266" s="439">
        <v>41718</v>
      </c>
      <c r="L266" s="444">
        <v>41225</v>
      </c>
      <c r="M266" s="443">
        <v>41221</v>
      </c>
      <c r="N266" s="438">
        <v>1</v>
      </c>
      <c r="O266" s="442">
        <f t="shared" si="2"/>
        <v>2</v>
      </c>
      <c r="P266" s="429">
        <f t="shared" si="1"/>
        <v>3</v>
      </c>
    </row>
    <row r="267" spans="1:16" ht="15" hidden="1">
      <c r="A267" s="96" t="s">
        <v>5163</v>
      </c>
      <c r="B267" s="437" t="s">
        <v>4793</v>
      </c>
      <c r="C267" s="438">
        <v>1743</v>
      </c>
      <c r="D267" s="437" t="s">
        <v>584</v>
      </c>
      <c r="E267" s="437" t="s">
        <v>5160</v>
      </c>
      <c r="F267" s="437" t="s">
        <v>56</v>
      </c>
      <c r="G267" s="437" t="s">
        <v>830</v>
      </c>
      <c r="H267" s="437" t="s">
        <v>5622</v>
      </c>
      <c r="I267" s="437" t="s">
        <v>43</v>
      </c>
      <c r="J267" s="438">
        <v>2014</v>
      </c>
      <c r="K267" s="439">
        <v>41761</v>
      </c>
      <c r="L267" s="439">
        <v>41030</v>
      </c>
      <c r="M267" s="443">
        <v>41016</v>
      </c>
      <c r="N267" s="438">
        <v>1</v>
      </c>
      <c r="O267" s="442">
        <f t="shared" si="2"/>
        <v>8</v>
      </c>
      <c r="P267" s="429">
        <f t="shared" si="1"/>
        <v>5</v>
      </c>
    </row>
    <row r="268" spans="1:16" ht="15" hidden="1">
      <c r="A268" s="96" t="s">
        <v>5163</v>
      </c>
      <c r="B268" s="437" t="s">
        <v>4793</v>
      </c>
      <c r="C268" s="438">
        <v>1746</v>
      </c>
      <c r="D268" s="437" t="s">
        <v>138</v>
      </c>
      <c r="E268" s="437" t="s">
        <v>5160</v>
      </c>
      <c r="F268" s="437" t="s">
        <v>92</v>
      </c>
      <c r="G268" s="437" t="s">
        <v>716</v>
      </c>
      <c r="H268" s="437" t="s">
        <v>1005</v>
      </c>
      <c r="I268" s="437" t="s">
        <v>43</v>
      </c>
      <c r="J268" s="438">
        <v>2014</v>
      </c>
      <c r="K268" s="439">
        <v>41772</v>
      </c>
      <c r="L268" s="439">
        <v>41030</v>
      </c>
      <c r="M268" s="443">
        <v>41011</v>
      </c>
      <c r="N268" s="438">
        <v>1</v>
      </c>
      <c r="O268" s="442">
        <f t="shared" si="2"/>
        <v>10</v>
      </c>
      <c r="P268" s="429">
        <f t="shared" si="1"/>
        <v>5</v>
      </c>
    </row>
    <row r="269" spans="1:16" ht="15" hidden="1">
      <c r="A269" s="96" t="s">
        <v>5163</v>
      </c>
      <c r="B269" s="437" t="s">
        <v>4793</v>
      </c>
      <c r="C269" s="438">
        <v>1754</v>
      </c>
      <c r="D269" s="437" t="s">
        <v>584</v>
      </c>
      <c r="E269" s="437" t="s">
        <v>5160</v>
      </c>
      <c r="F269" s="437" t="s">
        <v>56</v>
      </c>
      <c r="G269" s="437" t="s">
        <v>738</v>
      </c>
      <c r="H269" s="437" t="s">
        <v>5623</v>
      </c>
      <c r="I269" s="437" t="s">
        <v>43</v>
      </c>
      <c r="J269" s="438">
        <v>2014</v>
      </c>
      <c r="K269" s="439">
        <v>41760</v>
      </c>
      <c r="L269" s="439">
        <v>41037</v>
      </c>
      <c r="M269" s="443">
        <v>41032</v>
      </c>
      <c r="N269" s="438">
        <v>1</v>
      </c>
      <c r="O269" s="442">
        <f t="shared" si="2"/>
        <v>8</v>
      </c>
      <c r="P269" s="429">
        <f t="shared" si="1"/>
        <v>5</v>
      </c>
    </row>
    <row r="270" spans="1:16" ht="15" hidden="1">
      <c r="A270" s="96" t="s">
        <v>5163</v>
      </c>
      <c r="B270" s="437" t="s">
        <v>4793</v>
      </c>
      <c r="C270" s="438">
        <v>1756</v>
      </c>
      <c r="D270" s="437" t="s">
        <v>584</v>
      </c>
      <c r="E270" s="437" t="s">
        <v>5160</v>
      </c>
      <c r="F270" s="437" t="s">
        <v>56</v>
      </c>
      <c r="G270" s="437" t="s">
        <v>2597</v>
      </c>
      <c r="H270" s="437" t="s">
        <v>5624</v>
      </c>
      <c r="I270" s="437" t="s">
        <v>43</v>
      </c>
      <c r="J270" s="438">
        <v>2014</v>
      </c>
      <c r="K270" s="439">
        <v>41760</v>
      </c>
      <c r="L270" s="439">
        <v>41061</v>
      </c>
      <c r="M270" s="443">
        <v>41060</v>
      </c>
      <c r="N270" s="438">
        <v>1</v>
      </c>
      <c r="O270" s="442">
        <f t="shared" si="2"/>
        <v>8</v>
      </c>
      <c r="P270" s="429">
        <f t="shared" si="1"/>
        <v>5</v>
      </c>
    </row>
    <row r="271" spans="1:16" ht="15" hidden="1">
      <c r="A271" s="96" t="s">
        <v>5163</v>
      </c>
      <c r="B271" s="437" t="s">
        <v>4793</v>
      </c>
      <c r="C271" s="438">
        <v>1759</v>
      </c>
      <c r="D271" s="437" t="s">
        <v>277</v>
      </c>
      <c r="E271" s="437" t="s">
        <v>5160</v>
      </c>
      <c r="F271" s="437" t="s">
        <v>39</v>
      </c>
      <c r="G271" s="437" t="s">
        <v>705</v>
      </c>
      <c r="H271" s="437" t="s">
        <v>3024</v>
      </c>
      <c r="I271" s="437" t="s">
        <v>43</v>
      </c>
      <c r="J271" s="438">
        <v>2014</v>
      </c>
      <c r="K271" s="439">
        <v>41730</v>
      </c>
      <c r="L271" s="439">
        <v>41052</v>
      </c>
      <c r="M271" s="443">
        <v>41054</v>
      </c>
      <c r="N271" s="438">
        <v>1</v>
      </c>
      <c r="O271" s="442">
        <f t="shared" si="2"/>
        <v>4</v>
      </c>
      <c r="P271" s="429">
        <f t="shared" si="1"/>
        <v>4</v>
      </c>
    </row>
    <row r="272" spans="1:16" ht="15" hidden="1">
      <c r="A272" s="96" t="s">
        <v>5163</v>
      </c>
      <c r="B272" s="437" t="s">
        <v>4793</v>
      </c>
      <c r="C272" s="438">
        <v>1760</v>
      </c>
      <c r="D272" s="437" t="s">
        <v>57</v>
      </c>
      <c r="E272" s="437" t="s">
        <v>5160</v>
      </c>
      <c r="F272" s="437" t="s">
        <v>56</v>
      </c>
      <c r="G272" s="437" t="s">
        <v>1311</v>
      </c>
      <c r="H272" s="437" t="s">
        <v>5625</v>
      </c>
      <c r="I272" s="437" t="s">
        <v>43</v>
      </c>
      <c r="J272" s="438">
        <v>2014</v>
      </c>
      <c r="K272" s="439">
        <v>41760</v>
      </c>
      <c r="L272" s="439">
        <v>41091</v>
      </c>
      <c r="M272" s="443">
        <v>41093</v>
      </c>
      <c r="N272" s="438">
        <v>1</v>
      </c>
      <c r="O272" s="442">
        <f t="shared" si="2"/>
        <v>8</v>
      </c>
      <c r="P272" s="429">
        <f t="shared" si="1"/>
        <v>5</v>
      </c>
    </row>
    <row r="273" spans="1:16" ht="15" hidden="1">
      <c r="A273" s="96" t="s">
        <v>5163</v>
      </c>
      <c r="B273" s="437" t="s">
        <v>4793</v>
      </c>
      <c r="C273" s="438">
        <v>1762</v>
      </c>
      <c r="D273" s="437" t="s">
        <v>93</v>
      </c>
      <c r="E273" s="437" t="s">
        <v>5161</v>
      </c>
      <c r="F273" s="437" t="s">
        <v>92</v>
      </c>
      <c r="G273" s="437" t="s">
        <v>5626</v>
      </c>
      <c r="H273" s="437" t="s">
        <v>5627</v>
      </c>
      <c r="I273" s="437" t="s">
        <v>43</v>
      </c>
      <c r="J273" s="438">
        <v>2014</v>
      </c>
      <c r="K273" s="439">
        <v>41855</v>
      </c>
      <c r="L273" s="439">
        <v>40990</v>
      </c>
      <c r="M273" s="443">
        <v>41001</v>
      </c>
      <c r="N273" s="438">
        <v>1</v>
      </c>
      <c r="O273" s="442">
        <f t="shared" si="2"/>
        <v>22</v>
      </c>
      <c r="P273" s="429">
        <f t="shared" si="1"/>
        <v>8</v>
      </c>
    </row>
    <row r="274" spans="1:16" ht="15" hidden="1">
      <c r="A274" s="96" t="s">
        <v>5163</v>
      </c>
      <c r="B274" s="437" t="s">
        <v>4793</v>
      </c>
      <c r="C274" s="438">
        <v>1766</v>
      </c>
      <c r="D274" s="437" t="s">
        <v>522</v>
      </c>
      <c r="E274" s="437" t="s">
        <v>5160</v>
      </c>
      <c r="F274" s="437" t="s">
        <v>111</v>
      </c>
      <c r="G274" s="437" t="s">
        <v>716</v>
      </c>
      <c r="H274" s="437" t="s">
        <v>1491</v>
      </c>
      <c r="I274" s="437" t="s">
        <v>43</v>
      </c>
      <c r="J274" s="438">
        <v>2014</v>
      </c>
      <c r="K274" s="439">
        <v>41730</v>
      </c>
      <c r="L274" s="439">
        <v>41001</v>
      </c>
      <c r="M274" s="443">
        <v>41001</v>
      </c>
      <c r="N274" s="438">
        <v>1</v>
      </c>
      <c r="O274" s="442">
        <f t="shared" si="2"/>
        <v>4</v>
      </c>
      <c r="P274" s="429">
        <f t="shared" si="1"/>
        <v>4</v>
      </c>
    </row>
    <row r="275" spans="1:16" ht="15" hidden="1">
      <c r="A275" s="96" t="s">
        <v>5163</v>
      </c>
      <c r="B275" s="437" t="s">
        <v>4793</v>
      </c>
      <c r="C275" s="438">
        <v>1768</v>
      </c>
      <c r="D275" s="437" t="s">
        <v>584</v>
      </c>
      <c r="E275" s="437" t="s">
        <v>5160</v>
      </c>
      <c r="F275" s="437" t="s">
        <v>56</v>
      </c>
      <c r="G275" s="437" t="s">
        <v>716</v>
      </c>
      <c r="H275" s="437" t="s">
        <v>5628</v>
      </c>
      <c r="I275" s="437" t="s">
        <v>43</v>
      </c>
      <c r="J275" s="438">
        <v>2014</v>
      </c>
      <c r="K275" s="439">
        <v>41760</v>
      </c>
      <c r="L275" s="439">
        <v>41091</v>
      </c>
      <c r="M275" s="443">
        <v>41089</v>
      </c>
      <c r="N275" s="438">
        <v>1</v>
      </c>
      <c r="O275" s="442">
        <f t="shared" si="2"/>
        <v>8</v>
      </c>
      <c r="P275" s="429">
        <f t="shared" si="1"/>
        <v>5</v>
      </c>
    </row>
    <row r="276" spans="1:16" ht="15" hidden="1">
      <c r="A276" s="96" t="s">
        <v>5163</v>
      </c>
      <c r="B276" s="437" t="s">
        <v>4793</v>
      </c>
      <c r="C276" s="438">
        <v>1770</v>
      </c>
      <c r="D276" s="437" t="s">
        <v>1039</v>
      </c>
      <c r="E276" s="437" t="s">
        <v>5160</v>
      </c>
      <c r="F276" s="437" t="s">
        <v>39</v>
      </c>
      <c r="G276" s="437" t="s">
        <v>905</v>
      </c>
      <c r="H276" s="437" t="s">
        <v>5629</v>
      </c>
      <c r="I276" s="437" t="s">
        <v>33</v>
      </c>
      <c r="J276" s="438">
        <v>2014</v>
      </c>
      <c r="K276" s="439">
        <v>41778</v>
      </c>
      <c r="L276" s="439">
        <v>41379</v>
      </c>
      <c r="M276" s="443">
        <v>41359</v>
      </c>
      <c r="N276" s="438">
        <v>1</v>
      </c>
      <c r="O276" s="442">
        <f t="shared" si="2"/>
        <v>11</v>
      </c>
      <c r="P276" s="429">
        <f t="shared" si="1"/>
        <v>5</v>
      </c>
    </row>
    <row r="277" spans="1:16" ht="15" hidden="1">
      <c r="A277" s="96" t="s">
        <v>5163</v>
      </c>
      <c r="B277" s="437" t="s">
        <v>4793</v>
      </c>
      <c r="C277" s="438">
        <v>1771</v>
      </c>
      <c r="D277" s="437" t="s">
        <v>584</v>
      </c>
      <c r="E277" s="437" t="s">
        <v>5160</v>
      </c>
      <c r="F277" s="437" t="s">
        <v>56</v>
      </c>
      <c r="G277" s="437" t="s">
        <v>1104</v>
      </c>
      <c r="H277" s="437" t="s">
        <v>1474</v>
      </c>
      <c r="I277" s="437" t="s">
        <v>43</v>
      </c>
      <c r="J277" s="438">
        <v>2014</v>
      </c>
      <c r="K277" s="439">
        <v>41760</v>
      </c>
      <c r="L277" s="439">
        <v>41091</v>
      </c>
      <c r="M277" s="443">
        <v>41089</v>
      </c>
      <c r="N277" s="438">
        <v>1</v>
      </c>
      <c r="O277" s="442">
        <f t="shared" si="2"/>
        <v>8</v>
      </c>
      <c r="P277" s="429">
        <f t="shared" si="1"/>
        <v>5</v>
      </c>
    </row>
    <row r="278" spans="1:16" ht="15" hidden="1">
      <c r="A278" s="96" t="s">
        <v>5163</v>
      </c>
      <c r="B278" s="437" t="s">
        <v>4793</v>
      </c>
      <c r="C278" s="438">
        <v>1774</v>
      </c>
      <c r="D278" s="437" t="s">
        <v>494</v>
      </c>
      <c r="E278" s="437" t="s">
        <v>5160</v>
      </c>
      <c r="F278" s="437" t="s">
        <v>429</v>
      </c>
      <c r="G278" s="437" t="s">
        <v>1610</v>
      </c>
      <c r="H278" s="437" t="s">
        <v>5630</v>
      </c>
      <c r="I278" s="437" t="s">
        <v>33</v>
      </c>
      <c r="J278" s="438">
        <v>2014</v>
      </c>
      <c r="K278" s="439">
        <v>41722</v>
      </c>
      <c r="L278" s="439">
        <v>41000</v>
      </c>
      <c r="M278" s="443">
        <v>40991</v>
      </c>
      <c r="N278" s="438">
        <v>1</v>
      </c>
      <c r="O278" s="442">
        <f t="shared" si="2"/>
        <v>3</v>
      </c>
      <c r="P278" s="429">
        <f t="shared" si="1"/>
        <v>3</v>
      </c>
    </row>
    <row r="279" spans="1:16" ht="15" hidden="1">
      <c r="A279" s="96" t="s">
        <v>5163</v>
      </c>
      <c r="B279" s="437" t="s">
        <v>4793</v>
      </c>
      <c r="C279" s="438">
        <v>1776</v>
      </c>
      <c r="D279" s="437" t="s">
        <v>494</v>
      </c>
      <c r="E279" s="437" t="s">
        <v>5160</v>
      </c>
      <c r="F279" s="437" t="s">
        <v>429</v>
      </c>
      <c r="G279" s="437" t="s">
        <v>1069</v>
      </c>
      <c r="H279" s="437" t="s">
        <v>2721</v>
      </c>
      <c r="I279" s="437" t="s">
        <v>33</v>
      </c>
      <c r="J279" s="438">
        <v>2014</v>
      </c>
      <c r="K279" s="439">
        <v>41722</v>
      </c>
      <c r="L279" s="439">
        <v>41015</v>
      </c>
      <c r="M279" s="443">
        <v>41004</v>
      </c>
      <c r="N279" s="438">
        <v>1</v>
      </c>
      <c r="O279" s="442">
        <f t="shared" si="2"/>
        <v>3</v>
      </c>
      <c r="P279" s="429">
        <f t="shared" si="1"/>
        <v>3</v>
      </c>
    </row>
    <row r="280" spans="1:16" ht="15" hidden="1">
      <c r="A280" s="96" t="s">
        <v>5163</v>
      </c>
      <c r="B280" s="437" t="s">
        <v>4793</v>
      </c>
      <c r="C280" s="438">
        <v>1777</v>
      </c>
      <c r="D280" s="437" t="s">
        <v>494</v>
      </c>
      <c r="E280" s="437" t="s">
        <v>5160</v>
      </c>
      <c r="F280" s="437" t="s">
        <v>429</v>
      </c>
      <c r="G280" s="437" t="s">
        <v>1191</v>
      </c>
      <c r="H280" s="437" t="s">
        <v>2515</v>
      </c>
      <c r="I280" s="437" t="s">
        <v>33</v>
      </c>
      <c r="J280" s="438">
        <v>2014</v>
      </c>
      <c r="K280" s="439">
        <v>41722</v>
      </c>
      <c r="L280" s="439">
        <v>41078</v>
      </c>
      <c r="M280" s="443">
        <v>41078</v>
      </c>
      <c r="N280" s="438">
        <v>1</v>
      </c>
      <c r="O280" s="442">
        <f t="shared" si="2"/>
        <v>3</v>
      </c>
      <c r="P280" s="429">
        <f t="shared" si="1"/>
        <v>3</v>
      </c>
    </row>
    <row r="281" spans="1:16" ht="15" hidden="1">
      <c r="A281" s="96" t="s">
        <v>5163</v>
      </c>
      <c r="B281" s="437" t="s">
        <v>4793</v>
      </c>
      <c r="C281" s="438">
        <v>1782</v>
      </c>
      <c r="D281" s="437" t="s">
        <v>511</v>
      </c>
      <c r="E281" s="437" t="s">
        <v>5160</v>
      </c>
      <c r="F281" s="437" t="s">
        <v>29</v>
      </c>
      <c r="G281" s="437" t="s">
        <v>1479</v>
      </c>
      <c r="H281" s="437" t="s">
        <v>5631</v>
      </c>
      <c r="I281" s="437" t="s">
        <v>43</v>
      </c>
      <c r="J281" s="438">
        <v>2014</v>
      </c>
      <c r="K281" s="439">
        <v>41750</v>
      </c>
      <c r="L281" s="439">
        <v>41214</v>
      </c>
      <c r="M281" s="440">
        <v>41269</v>
      </c>
      <c r="N281" s="438">
        <v>1</v>
      </c>
      <c r="O281" s="442">
        <f t="shared" si="2"/>
        <v>7</v>
      </c>
      <c r="P281" s="429">
        <f t="shared" si="1"/>
        <v>4</v>
      </c>
    </row>
    <row r="282" spans="1:16" ht="15" hidden="1">
      <c r="A282" s="96" t="s">
        <v>5163</v>
      </c>
      <c r="B282" s="437" t="s">
        <v>4793</v>
      </c>
      <c r="C282" s="438">
        <v>1784</v>
      </c>
      <c r="D282" s="437" t="s">
        <v>133</v>
      </c>
      <c r="E282" s="437" t="s">
        <v>5160</v>
      </c>
      <c r="F282" s="437" t="s">
        <v>29</v>
      </c>
      <c r="G282" s="437" t="s">
        <v>1161</v>
      </c>
      <c r="H282" s="437" t="s">
        <v>5632</v>
      </c>
      <c r="I282" s="437" t="s">
        <v>43</v>
      </c>
      <c r="J282" s="438">
        <v>2014</v>
      </c>
      <c r="K282" s="439">
        <v>41778</v>
      </c>
      <c r="L282" s="439">
        <v>41093</v>
      </c>
      <c r="M282" s="443">
        <v>41075</v>
      </c>
      <c r="N282" s="438">
        <v>1</v>
      </c>
      <c r="O282" s="442">
        <f t="shared" si="2"/>
        <v>11</v>
      </c>
      <c r="P282" s="429">
        <f t="shared" si="1"/>
        <v>5</v>
      </c>
    </row>
    <row r="283" spans="1:16" ht="15" hidden="1">
      <c r="A283" s="96" t="s">
        <v>5163</v>
      </c>
      <c r="B283" s="437" t="s">
        <v>4793</v>
      </c>
      <c r="C283" s="438">
        <v>1785</v>
      </c>
      <c r="D283" s="437" t="s">
        <v>133</v>
      </c>
      <c r="E283" s="437" t="s">
        <v>5160</v>
      </c>
      <c r="F283" s="437" t="s">
        <v>29</v>
      </c>
      <c r="G283" s="437" t="s">
        <v>927</v>
      </c>
      <c r="H283" s="437" t="s">
        <v>5633</v>
      </c>
      <c r="I283" s="437" t="s">
        <v>43</v>
      </c>
      <c r="J283" s="438">
        <v>2014</v>
      </c>
      <c r="K283" s="439">
        <v>41772</v>
      </c>
      <c r="L283" s="439">
        <v>41093</v>
      </c>
      <c r="M283" s="443">
        <v>41067</v>
      </c>
      <c r="N283" s="438">
        <v>1</v>
      </c>
      <c r="O283" s="442">
        <f t="shared" si="2"/>
        <v>10</v>
      </c>
      <c r="P283" s="429">
        <f t="shared" si="1"/>
        <v>5</v>
      </c>
    </row>
    <row r="284" spans="1:16" ht="15" hidden="1">
      <c r="A284" s="96" t="s">
        <v>5163</v>
      </c>
      <c r="B284" s="437" t="s">
        <v>4793</v>
      </c>
      <c r="C284" s="438">
        <v>1788</v>
      </c>
      <c r="D284" s="437" t="s">
        <v>558</v>
      </c>
      <c r="E284" s="437" t="s">
        <v>5160</v>
      </c>
      <c r="F284" s="437" t="s">
        <v>127</v>
      </c>
      <c r="G284" s="437" t="s">
        <v>798</v>
      </c>
      <c r="H284" s="437" t="s">
        <v>5634</v>
      </c>
      <c r="I284" s="437" t="s">
        <v>43</v>
      </c>
      <c r="J284" s="438">
        <v>2014</v>
      </c>
      <c r="K284" s="439">
        <v>41816</v>
      </c>
      <c r="L284" s="439">
        <v>41105</v>
      </c>
      <c r="M284" s="443">
        <v>41110</v>
      </c>
      <c r="N284" s="438">
        <v>1</v>
      </c>
      <c r="O284" s="442">
        <f t="shared" si="2"/>
        <v>16</v>
      </c>
      <c r="P284" s="429">
        <f t="shared" si="1"/>
        <v>6</v>
      </c>
    </row>
    <row r="285" spans="1:16" ht="15" hidden="1">
      <c r="A285" s="96" t="s">
        <v>5163</v>
      </c>
      <c r="B285" s="437" t="s">
        <v>4793</v>
      </c>
      <c r="C285" s="438">
        <v>1799</v>
      </c>
      <c r="D285" s="437" t="s">
        <v>558</v>
      </c>
      <c r="E285" s="437" t="s">
        <v>5161</v>
      </c>
      <c r="F285" s="437" t="s">
        <v>127</v>
      </c>
      <c r="G285" s="437" t="s">
        <v>888</v>
      </c>
      <c r="H285" s="437" t="s">
        <v>5635</v>
      </c>
      <c r="I285" s="437" t="s">
        <v>43</v>
      </c>
      <c r="J285" s="438">
        <v>2014</v>
      </c>
      <c r="K285" s="439">
        <v>41744</v>
      </c>
      <c r="L285" s="439">
        <v>41113</v>
      </c>
      <c r="M285" s="443">
        <v>41110</v>
      </c>
      <c r="N285" s="438">
        <v>1</v>
      </c>
      <c r="O285" s="442">
        <f t="shared" si="2"/>
        <v>6</v>
      </c>
      <c r="P285" s="429">
        <f t="shared" si="1"/>
        <v>4</v>
      </c>
    </row>
    <row r="286" spans="1:16" ht="15" hidden="1">
      <c r="A286" s="96" t="s">
        <v>5163</v>
      </c>
      <c r="B286" s="437" t="s">
        <v>4793</v>
      </c>
      <c r="C286" s="438">
        <v>1804</v>
      </c>
      <c r="D286" s="437" t="s">
        <v>558</v>
      </c>
      <c r="E286" s="437" t="s">
        <v>5160</v>
      </c>
      <c r="F286" s="437" t="s">
        <v>127</v>
      </c>
      <c r="G286" s="437" t="s">
        <v>738</v>
      </c>
      <c r="H286" s="437" t="s">
        <v>5636</v>
      </c>
      <c r="I286" s="437" t="s">
        <v>43</v>
      </c>
      <c r="J286" s="438">
        <v>2014</v>
      </c>
      <c r="K286" s="439">
        <v>41781</v>
      </c>
      <c r="L286" s="439">
        <v>41153</v>
      </c>
      <c r="M286" s="443">
        <v>41110</v>
      </c>
      <c r="N286" s="438">
        <v>1</v>
      </c>
      <c r="O286" s="442">
        <f t="shared" si="2"/>
        <v>11</v>
      </c>
      <c r="P286" s="429">
        <f t="shared" si="1"/>
        <v>5</v>
      </c>
    </row>
    <row r="287" spans="1:16" ht="15" hidden="1">
      <c r="A287" s="96" t="s">
        <v>5163</v>
      </c>
      <c r="B287" s="437" t="s">
        <v>4793</v>
      </c>
      <c r="C287" s="438">
        <v>1808</v>
      </c>
      <c r="D287" s="437" t="s">
        <v>558</v>
      </c>
      <c r="E287" s="437" t="s">
        <v>5160</v>
      </c>
      <c r="F287" s="437" t="s">
        <v>127</v>
      </c>
      <c r="G287" s="437" t="s">
        <v>927</v>
      </c>
      <c r="H287" s="437" t="s">
        <v>5637</v>
      </c>
      <c r="I287" s="437" t="s">
        <v>43</v>
      </c>
      <c r="J287" s="438">
        <v>2014</v>
      </c>
      <c r="K287" s="439">
        <v>41768</v>
      </c>
      <c r="L287" s="439">
        <v>41113</v>
      </c>
      <c r="M287" s="443">
        <v>41110</v>
      </c>
      <c r="N287" s="438">
        <v>1</v>
      </c>
      <c r="O287" s="442">
        <f t="shared" si="2"/>
        <v>9</v>
      </c>
      <c r="P287" s="429">
        <f t="shared" si="1"/>
        <v>5</v>
      </c>
    </row>
    <row r="288" spans="1:16" ht="15" hidden="1">
      <c r="A288" s="96" t="s">
        <v>5163</v>
      </c>
      <c r="B288" s="437" t="s">
        <v>4793</v>
      </c>
      <c r="C288" s="438">
        <v>1819</v>
      </c>
      <c r="D288" s="437" t="s">
        <v>494</v>
      </c>
      <c r="E288" s="437" t="s">
        <v>5160</v>
      </c>
      <c r="F288" s="437" t="s">
        <v>429</v>
      </c>
      <c r="G288" s="437" t="s">
        <v>798</v>
      </c>
      <c r="H288" s="437" t="s">
        <v>1207</v>
      </c>
      <c r="I288" s="437" t="s">
        <v>43</v>
      </c>
      <c r="J288" s="438">
        <v>2014</v>
      </c>
      <c r="K288" s="439">
        <v>41722</v>
      </c>
      <c r="L288" s="439">
        <v>41107</v>
      </c>
      <c r="M288" s="443">
        <v>41102</v>
      </c>
      <c r="N288" s="438">
        <v>1</v>
      </c>
      <c r="O288" s="442">
        <f t="shared" si="2"/>
        <v>3</v>
      </c>
      <c r="P288" s="429">
        <f t="shared" si="1"/>
        <v>3</v>
      </c>
    </row>
    <row r="289" spans="1:16" ht="15" hidden="1">
      <c r="A289" s="96" t="s">
        <v>5163</v>
      </c>
      <c r="B289" s="437" t="s">
        <v>4793</v>
      </c>
      <c r="C289" s="438">
        <v>1822</v>
      </c>
      <c r="D289" s="437" t="s">
        <v>494</v>
      </c>
      <c r="E289" s="437" t="s">
        <v>5160</v>
      </c>
      <c r="F289" s="437" t="s">
        <v>429</v>
      </c>
      <c r="G289" s="437" t="s">
        <v>738</v>
      </c>
      <c r="H289" s="437" t="s">
        <v>5638</v>
      </c>
      <c r="I289" s="437" t="s">
        <v>33</v>
      </c>
      <c r="J289" s="438">
        <v>2014</v>
      </c>
      <c r="K289" s="439">
        <v>41722</v>
      </c>
      <c r="L289" s="439">
        <v>41107</v>
      </c>
      <c r="M289" s="443">
        <v>41102</v>
      </c>
      <c r="N289" s="438">
        <v>1</v>
      </c>
      <c r="O289" s="442">
        <f t="shared" si="2"/>
        <v>3</v>
      </c>
      <c r="P289" s="429">
        <f t="shared" si="1"/>
        <v>3</v>
      </c>
    </row>
    <row r="290" spans="1:16" ht="15" hidden="1">
      <c r="A290" s="96" t="s">
        <v>5163</v>
      </c>
      <c r="B290" s="437" t="s">
        <v>4793</v>
      </c>
      <c r="C290" s="438">
        <v>1823</v>
      </c>
      <c r="D290" s="437" t="s">
        <v>494</v>
      </c>
      <c r="E290" s="437" t="s">
        <v>5160</v>
      </c>
      <c r="F290" s="437" t="s">
        <v>429</v>
      </c>
      <c r="G290" s="437" t="s">
        <v>694</v>
      </c>
      <c r="H290" s="437" t="s">
        <v>1219</v>
      </c>
      <c r="I290" s="437" t="s">
        <v>43</v>
      </c>
      <c r="J290" s="438">
        <v>2014</v>
      </c>
      <c r="K290" s="439">
        <v>41722</v>
      </c>
      <c r="L290" s="439">
        <v>41122</v>
      </c>
      <c r="M290" s="443">
        <v>41110</v>
      </c>
      <c r="N290" s="438">
        <v>1</v>
      </c>
      <c r="O290" s="442">
        <f t="shared" si="2"/>
        <v>3</v>
      </c>
      <c r="P290" s="429">
        <f t="shared" si="1"/>
        <v>3</v>
      </c>
    </row>
    <row r="291" spans="1:16" ht="15" hidden="1">
      <c r="A291" s="96" t="s">
        <v>5163</v>
      </c>
      <c r="B291" s="437" t="s">
        <v>4793</v>
      </c>
      <c r="C291" s="438">
        <v>1825</v>
      </c>
      <c r="D291" s="437" t="s">
        <v>57</v>
      </c>
      <c r="E291" s="437" t="s">
        <v>5160</v>
      </c>
      <c r="F291" s="437" t="s">
        <v>56</v>
      </c>
      <c r="G291" s="437" t="s">
        <v>1127</v>
      </c>
      <c r="H291" s="437" t="s">
        <v>5639</v>
      </c>
      <c r="I291" s="437" t="s">
        <v>43</v>
      </c>
      <c r="J291" s="438">
        <v>2014</v>
      </c>
      <c r="K291" s="439">
        <v>41754</v>
      </c>
      <c r="L291" s="439">
        <v>41105</v>
      </c>
      <c r="M291" s="443">
        <v>41099</v>
      </c>
      <c r="N291" s="438">
        <v>1</v>
      </c>
      <c r="O291" s="442">
        <f t="shared" si="2"/>
        <v>7</v>
      </c>
      <c r="P291" s="429">
        <f t="shared" si="1"/>
        <v>4</v>
      </c>
    </row>
    <row r="292" spans="1:16" ht="15" hidden="1">
      <c r="A292" s="96" t="s">
        <v>5163</v>
      </c>
      <c r="B292" s="437" t="s">
        <v>4793</v>
      </c>
      <c r="C292" s="438">
        <v>1829</v>
      </c>
      <c r="D292" s="437" t="s">
        <v>537</v>
      </c>
      <c r="E292" s="437" t="s">
        <v>5161</v>
      </c>
      <c r="F292" s="437" t="s">
        <v>39</v>
      </c>
      <c r="G292" s="437" t="s">
        <v>989</v>
      </c>
      <c r="H292" s="437" t="s">
        <v>5640</v>
      </c>
      <c r="I292" s="437" t="s">
        <v>43</v>
      </c>
      <c r="J292" s="438">
        <v>2014</v>
      </c>
      <c r="K292" s="439">
        <v>41718</v>
      </c>
      <c r="L292" s="439">
        <v>41275</v>
      </c>
      <c r="M292" s="440">
        <v>41263</v>
      </c>
      <c r="N292" s="438">
        <v>1</v>
      </c>
      <c r="O292" s="442">
        <f t="shared" si="2"/>
        <v>2</v>
      </c>
      <c r="P292" s="429">
        <f t="shared" si="1"/>
        <v>3</v>
      </c>
    </row>
    <row r="293" spans="1:16" ht="15" hidden="1">
      <c r="A293" s="96" t="s">
        <v>5163</v>
      </c>
      <c r="B293" s="437" t="s">
        <v>4793</v>
      </c>
      <c r="C293" s="438">
        <v>1830</v>
      </c>
      <c r="D293" s="437" t="s">
        <v>313</v>
      </c>
      <c r="E293" s="437" t="s">
        <v>5160</v>
      </c>
      <c r="F293" s="437" t="s">
        <v>39</v>
      </c>
      <c r="G293" s="437" t="s">
        <v>705</v>
      </c>
      <c r="H293" s="437" t="s">
        <v>5641</v>
      </c>
      <c r="I293" s="437" t="s">
        <v>43</v>
      </c>
      <c r="J293" s="438">
        <v>2014</v>
      </c>
      <c r="K293" s="439">
        <v>41737</v>
      </c>
      <c r="L293" s="439">
        <v>41091</v>
      </c>
      <c r="M293" s="443">
        <v>41089</v>
      </c>
      <c r="N293" s="438">
        <v>1</v>
      </c>
      <c r="O293" s="442">
        <f t="shared" si="2"/>
        <v>5</v>
      </c>
      <c r="P293" s="429">
        <f t="shared" si="1"/>
        <v>4</v>
      </c>
    </row>
    <row r="294" spans="1:16" ht="15" hidden="1">
      <c r="A294" s="96" t="s">
        <v>5163</v>
      </c>
      <c r="B294" s="437" t="s">
        <v>4793</v>
      </c>
      <c r="C294" s="438">
        <v>1837</v>
      </c>
      <c r="D294" s="437" t="s">
        <v>138</v>
      </c>
      <c r="E294" s="437" t="s">
        <v>5161</v>
      </c>
      <c r="F294" s="437" t="s">
        <v>92</v>
      </c>
      <c r="G294" s="437" t="s">
        <v>830</v>
      </c>
      <c r="H294" s="437" t="s">
        <v>1000</v>
      </c>
      <c r="I294" s="437" t="s">
        <v>43</v>
      </c>
      <c r="J294" s="438">
        <v>2014</v>
      </c>
      <c r="K294" s="439">
        <v>41730</v>
      </c>
      <c r="L294" s="439">
        <v>41183</v>
      </c>
      <c r="M294" s="443">
        <v>41163</v>
      </c>
      <c r="N294" s="438">
        <v>1</v>
      </c>
      <c r="O294" s="442">
        <f t="shared" si="2"/>
        <v>4</v>
      </c>
      <c r="P294" s="429">
        <f t="shared" si="1"/>
        <v>4</v>
      </c>
    </row>
    <row r="295" spans="1:16" ht="15" hidden="1">
      <c r="A295" s="96" t="s">
        <v>5163</v>
      </c>
      <c r="B295" s="437" t="s">
        <v>4793</v>
      </c>
      <c r="C295" s="438">
        <v>1847</v>
      </c>
      <c r="D295" s="437" t="s">
        <v>941</v>
      </c>
      <c r="E295" s="437" t="s">
        <v>5161</v>
      </c>
      <c r="F295" s="437" t="s">
        <v>300</v>
      </c>
      <c r="G295" s="437" t="s">
        <v>2858</v>
      </c>
      <c r="H295" s="437" t="s">
        <v>5642</v>
      </c>
      <c r="I295" s="437" t="s">
        <v>43</v>
      </c>
      <c r="J295" s="438">
        <v>2014</v>
      </c>
      <c r="K295" s="444">
        <v>41957</v>
      </c>
      <c r="L295" s="439">
        <v>41183</v>
      </c>
      <c r="M295" s="443">
        <v>41150</v>
      </c>
      <c r="N295" s="438">
        <v>1</v>
      </c>
      <c r="O295" s="442">
        <f t="shared" si="2"/>
        <v>36</v>
      </c>
      <c r="P295" s="429">
        <f t="shared" si="1"/>
        <v>11</v>
      </c>
    </row>
    <row r="296" spans="1:16" ht="15" hidden="1">
      <c r="A296" s="96" t="s">
        <v>5163</v>
      </c>
      <c r="B296" s="437" t="s">
        <v>4793</v>
      </c>
      <c r="C296" s="438">
        <v>1851</v>
      </c>
      <c r="D296" s="437" t="s">
        <v>396</v>
      </c>
      <c r="E296" s="437" t="s">
        <v>5160</v>
      </c>
      <c r="F296" s="437" t="s">
        <v>300</v>
      </c>
      <c r="G296" s="437" t="s">
        <v>3687</v>
      </c>
      <c r="H296" s="437" t="s">
        <v>1783</v>
      </c>
      <c r="I296" s="437" t="s">
        <v>43</v>
      </c>
      <c r="J296" s="438">
        <v>2014</v>
      </c>
      <c r="K296" s="439">
        <v>41751</v>
      </c>
      <c r="L296" s="439">
        <v>41137</v>
      </c>
      <c r="M296" s="443">
        <v>41123</v>
      </c>
      <c r="N296" s="438">
        <v>1</v>
      </c>
      <c r="O296" s="442">
        <f t="shared" si="2"/>
        <v>7</v>
      </c>
      <c r="P296" s="429">
        <f t="shared" si="1"/>
        <v>4</v>
      </c>
    </row>
    <row r="297" spans="1:16" ht="15" hidden="1">
      <c r="A297" s="96" t="s">
        <v>5163</v>
      </c>
      <c r="B297" s="437" t="s">
        <v>4793</v>
      </c>
      <c r="C297" s="438">
        <v>1868</v>
      </c>
      <c r="D297" s="437" t="s">
        <v>558</v>
      </c>
      <c r="E297" s="437" t="s">
        <v>5161</v>
      </c>
      <c r="F297" s="437" t="s">
        <v>127</v>
      </c>
      <c r="G297" s="437" t="s">
        <v>5643</v>
      </c>
      <c r="H297" s="437" t="s">
        <v>5644</v>
      </c>
      <c r="I297" s="437" t="s">
        <v>33</v>
      </c>
      <c r="J297" s="438">
        <v>2014</v>
      </c>
      <c r="K297" s="439">
        <v>41813</v>
      </c>
      <c r="L297" s="439">
        <v>41332</v>
      </c>
      <c r="M297" s="443">
        <v>41318</v>
      </c>
      <c r="N297" s="438">
        <v>1</v>
      </c>
      <c r="O297" s="442">
        <f t="shared" si="2"/>
        <v>16</v>
      </c>
      <c r="P297" s="429">
        <f t="shared" si="1"/>
        <v>6</v>
      </c>
    </row>
    <row r="298" spans="1:16" ht="15" hidden="1">
      <c r="A298" s="96" t="s">
        <v>5163</v>
      </c>
      <c r="B298" s="437" t="s">
        <v>4793</v>
      </c>
      <c r="C298" s="438">
        <v>1878</v>
      </c>
      <c r="D298" s="437" t="s">
        <v>693</v>
      </c>
      <c r="E298" s="437" t="s">
        <v>5161</v>
      </c>
      <c r="F298" s="437" t="s">
        <v>29</v>
      </c>
      <c r="G298" s="437" t="s">
        <v>3212</v>
      </c>
      <c r="H298" s="437" t="s">
        <v>5645</v>
      </c>
      <c r="I298" s="437" t="s">
        <v>33</v>
      </c>
      <c r="J298" s="438">
        <v>2014</v>
      </c>
      <c r="K298" s="439">
        <v>41730</v>
      </c>
      <c r="L298" s="439">
        <v>41518</v>
      </c>
      <c r="M298" s="443">
        <v>41513</v>
      </c>
      <c r="N298" s="438">
        <v>1</v>
      </c>
      <c r="O298" s="442">
        <f t="shared" si="2"/>
        <v>4</v>
      </c>
      <c r="P298" s="429">
        <f t="shared" si="1"/>
        <v>4</v>
      </c>
    </row>
    <row r="299" spans="1:16" ht="15" hidden="1">
      <c r="A299" s="96" t="s">
        <v>5163</v>
      </c>
      <c r="B299" s="437" t="s">
        <v>4793</v>
      </c>
      <c r="C299" s="438">
        <v>1885</v>
      </c>
      <c r="D299" s="437" t="s">
        <v>396</v>
      </c>
      <c r="E299" s="437" t="s">
        <v>5160</v>
      </c>
      <c r="F299" s="437" t="s">
        <v>300</v>
      </c>
      <c r="G299" s="437" t="s">
        <v>3319</v>
      </c>
      <c r="H299" s="437" t="s">
        <v>5646</v>
      </c>
      <c r="I299" s="437" t="s">
        <v>43</v>
      </c>
      <c r="J299" s="438">
        <v>2014</v>
      </c>
      <c r="K299" s="439">
        <v>41750</v>
      </c>
      <c r="L299" s="439">
        <v>41246</v>
      </c>
      <c r="M299" s="440">
        <v>41212</v>
      </c>
      <c r="N299" s="438">
        <v>1</v>
      </c>
      <c r="O299" s="442">
        <f t="shared" si="2"/>
        <v>7</v>
      </c>
      <c r="P299" s="429">
        <f t="shared" si="1"/>
        <v>4</v>
      </c>
    </row>
    <row r="300" spans="1:16" ht="15" hidden="1">
      <c r="A300" s="96" t="s">
        <v>5163</v>
      </c>
      <c r="B300" s="437" t="s">
        <v>4793</v>
      </c>
      <c r="C300" s="438">
        <v>1891</v>
      </c>
      <c r="D300" s="437" t="s">
        <v>277</v>
      </c>
      <c r="E300" s="437" t="s">
        <v>5160</v>
      </c>
      <c r="F300" s="437" t="s">
        <v>39</v>
      </c>
      <c r="G300" s="437" t="s">
        <v>3380</v>
      </c>
      <c r="H300" s="437" t="s">
        <v>5647</v>
      </c>
      <c r="I300" s="437" t="s">
        <v>43</v>
      </c>
      <c r="J300" s="438">
        <v>2014</v>
      </c>
      <c r="K300" s="439">
        <v>41766</v>
      </c>
      <c r="L300" s="439">
        <v>41153</v>
      </c>
      <c r="M300" s="443">
        <v>41151</v>
      </c>
      <c r="N300" s="438">
        <v>1</v>
      </c>
      <c r="O300" s="442">
        <f t="shared" si="2"/>
        <v>9</v>
      </c>
      <c r="P300" s="429">
        <f t="shared" si="1"/>
        <v>5</v>
      </c>
    </row>
    <row r="301" spans="1:16" ht="15" hidden="1">
      <c r="A301" s="96" t="s">
        <v>5163</v>
      </c>
      <c r="B301" s="437" t="s">
        <v>4793</v>
      </c>
      <c r="C301" s="438">
        <v>1894</v>
      </c>
      <c r="D301" s="437" t="s">
        <v>301</v>
      </c>
      <c r="E301" s="437" t="s">
        <v>5160</v>
      </c>
      <c r="F301" s="437" t="s">
        <v>300</v>
      </c>
      <c r="G301" s="437" t="s">
        <v>5648</v>
      </c>
      <c r="H301" s="437" t="s">
        <v>5649</v>
      </c>
      <c r="I301" s="437" t="s">
        <v>33</v>
      </c>
      <c r="J301" s="438">
        <v>2014</v>
      </c>
      <c r="K301" s="439">
        <v>41772</v>
      </c>
      <c r="L301" s="439">
        <v>41275</v>
      </c>
      <c r="M301" s="443">
        <v>41247</v>
      </c>
      <c r="N301" s="438">
        <v>1</v>
      </c>
      <c r="O301" s="442">
        <f t="shared" si="2"/>
        <v>10</v>
      </c>
      <c r="P301" s="429">
        <f t="shared" si="1"/>
        <v>5</v>
      </c>
    </row>
    <row r="302" spans="1:16" ht="15" hidden="1">
      <c r="A302" s="96" t="s">
        <v>5163</v>
      </c>
      <c r="B302" s="437" t="s">
        <v>4793</v>
      </c>
      <c r="C302" s="438">
        <v>1896</v>
      </c>
      <c r="D302" s="437" t="s">
        <v>494</v>
      </c>
      <c r="E302" s="437" t="s">
        <v>5160</v>
      </c>
      <c r="F302" s="437" t="s">
        <v>429</v>
      </c>
      <c r="G302" s="437" t="s">
        <v>1074</v>
      </c>
      <c r="H302" s="437" t="s">
        <v>2439</v>
      </c>
      <c r="I302" s="437" t="s">
        <v>33</v>
      </c>
      <c r="J302" s="438">
        <v>2014</v>
      </c>
      <c r="K302" s="439">
        <v>41722</v>
      </c>
      <c r="L302" s="439">
        <v>41153</v>
      </c>
      <c r="M302" s="443">
        <v>41143</v>
      </c>
      <c r="N302" s="438">
        <v>1</v>
      </c>
      <c r="O302" s="442">
        <f t="shared" si="2"/>
        <v>3</v>
      </c>
      <c r="P302" s="429">
        <f t="shared" si="1"/>
        <v>3</v>
      </c>
    </row>
    <row r="303" spans="1:16" ht="15" hidden="1">
      <c r="A303" s="96" t="s">
        <v>5163</v>
      </c>
      <c r="B303" s="437" t="s">
        <v>4793</v>
      </c>
      <c r="C303" s="438">
        <v>1899</v>
      </c>
      <c r="D303" s="437" t="s">
        <v>494</v>
      </c>
      <c r="E303" s="437" t="s">
        <v>5160</v>
      </c>
      <c r="F303" s="437" t="s">
        <v>429</v>
      </c>
      <c r="G303" s="437" t="s">
        <v>1161</v>
      </c>
      <c r="H303" s="437" t="s">
        <v>5650</v>
      </c>
      <c r="I303" s="437" t="s">
        <v>43</v>
      </c>
      <c r="J303" s="438">
        <v>2014</v>
      </c>
      <c r="K303" s="439">
        <v>41722</v>
      </c>
      <c r="L303" s="439">
        <v>41244</v>
      </c>
      <c r="M303" s="443">
        <v>41219</v>
      </c>
      <c r="N303" s="438">
        <v>1</v>
      </c>
      <c r="O303" s="442">
        <f t="shared" si="2"/>
        <v>3</v>
      </c>
      <c r="P303" s="429">
        <f t="shared" si="1"/>
        <v>3</v>
      </c>
    </row>
    <row r="304" spans="1:16" ht="15" hidden="1">
      <c r="A304" s="96" t="s">
        <v>5163</v>
      </c>
      <c r="B304" s="437" t="s">
        <v>4793</v>
      </c>
      <c r="C304" s="438">
        <v>1904</v>
      </c>
      <c r="D304" s="437" t="s">
        <v>494</v>
      </c>
      <c r="E304" s="437" t="s">
        <v>5160</v>
      </c>
      <c r="F304" s="437" t="s">
        <v>429</v>
      </c>
      <c r="G304" s="437" t="s">
        <v>888</v>
      </c>
      <c r="H304" s="437" t="s">
        <v>5651</v>
      </c>
      <c r="I304" s="437" t="s">
        <v>43</v>
      </c>
      <c r="J304" s="438">
        <v>2014</v>
      </c>
      <c r="K304" s="439">
        <v>41731</v>
      </c>
      <c r="L304" s="439">
        <v>41275</v>
      </c>
      <c r="M304" s="440">
        <v>41269</v>
      </c>
      <c r="N304" s="438">
        <v>1</v>
      </c>
      <c r="O304" s="442">
        <f t="shared" si="2"/>
        <v>4</v>
      </c>
      <c r="P304" s="429">
        <f t="shared" si="1"/>
        <v>4</v>
      </c>
    </row>
    <row r="305" spans="1:16" ht="15" hidden="1">
      <c r="A305" s="96" t="s">
        <v>5163</v>
      </c>
      <c r="B305" s="437" t="s">
        <v>4793</v>
      </c>
      <c r="C305" s="438">
        <v>1908</v>
      </c>
      <c r="D305" s="437" t="s">
        <v>1426</v>
      </c>
      <c r="E305" s="437" t="s">
        <v>5160</v>
      </c>
      <c r="F305" s="437" t="s">
        <v>111</v>
      </c>
      <c r="G305" s="437" t="s">
        <v>2299</v>
      </c>
      <c r="H305" s="437" t="s">
        <v>5652</v>
      </c>
      <c r="I305" s="437" t="s">
        <v>33</v>
      </c>
      <c r="J305" s="438">
        <v>2014</v>
      </c>
      <c r="K305" s="439">
        <v>41715</v>
      </c>
      <c r="L305" s="444">
        <v>41225</v>
      </c>
      <c r="M305" s="443">
        <v>41221</v>
      </c>
      <c r="N305" s="438">
        <v>1</v>
      </c>
      <c r="O305" s="442">
        <f t="shared" si="2"/>
        <v>2</v>
      </c>
      <c r="P305" s="429">
        <f t="shared" si="1"/>
        <v>3</v>
      </c>
    </row>
    <row r="306" spans="1:16" ht="15" hidden="1">
      <c r="A306" s="96" t="s">
        <v>5163</v>
      </c>
      <c r="B306" s="437" t="s">
        <v>4793</v>
      </c>
      <c r="C306" s="438">
        <v>1910</v>
      </c>
      <c r="D306" s="437" t="s">
        <v>584</v>
      </c>
      <c r="E306" s="437" t="s">
        <v>5160</v>
      </c>
      <c r="F306" s="437" t="s">
        <v>56</v>
      </c>
      <c r="G306" s="437" t="s">
        <v>3390</v>
      </c>
      <c r="H306" s="437" t="s">
        <v>5653</v>
      </c>
      <c r="I306" s="437" t="s">
        <v>33</v>
      </c>
      <c r="J306" s="438">
        <v>2014</v>
      </c>
      <c r="K306" s="439">
        <v>41791</v>
      </c>
      <c r="L306" s="439">
        <v>41487</v>
      </c>
      <c r="M306" s="443">
        <v>41480</v>
      </c>
      <c r="N306" s="438">
        <v>1</v>
      </c>
      <c r="O306" s="442">
        <f t="shared" si="2"/>
        <v>13</v>
      </c>
      <c r="P306" s="429">
        <f t="shared" si="1"/>
        <v>6</v>
      </c>
    </row>
    <row r="307" spans="1:16" ht="15" hidden="1">
      <c r="A307" s="96" t="s">
        <v>5163</v>
      </c>
      <c r="B307" s="437" t="s">
        <v>4793</v>
      </c>
      <c r="C307" s="438">
        <v>1914</v>
      </c>
      <c r="D307" s="437" t="s">
        <v>584</v>
      </c>
      <c r="E307" s="437" t="s">
        <v>5160</v>
      </c>
      <c r="F307" s="437" t="s">
        <v>56</v>
      </c>
      <c r="G307" s="437" t="s">
        <v>980</v>
      </c>
      <c r="H307" s="437" t="s">
        <v>983</v>
      </c>
      <c r="I307" s="437" t="s">
        <v>33</v>
      </c>
      <c r="J307" s="438">
        <v>2014</v>
      </c>
      <c r="K307" s="439">
        <v>41760</v>
      </c>
      <c r="L307" s="444">
        <v>41239</v>
      </c>
      <c r="M307" s="443">
        <v>41220</v>
      </c>
      <c r="N307" s="438">
        <v>1</v>
      </c>
      <c r="O307" s="442">
        <f t="shared" si="2"/>
        <v>8</v>
      </c>
      <c r="P307" s="429">
        <f t="shared" si="1"/>
        <v>5</v>
      </c>
    </row>
    <row r="308" spans="1:16" ht="15" hidden="1">
      <c r="A308" s="96" t="s">
        <v>5163</v>
      </c>
      <c r="B308" s="437" t="s">
        <v>4793</v>
      </c>
      <c r="C308" s="438">
        <v>1926</v>
      </c>
      <c r="D308" s="437" t="s">
        <v>1942</v>
      </c>
      <c r="E308" s="437" t="s">
        <v>5160</v>
      </c>
      <c r="F308" s="437" t="s">
        <v>39</v>
      </c>
      <c r="G308" s="437" t="s">
        <v>671</v>
      </c>
      <c r="H308" s="437" t="s">
        <v>5654</v>
      </c>
      <c r="I308" s="437" t="s">
        <v>43</v>
      </c>
      <c r="J308" s="438">
        <v>2014</v>
      </c>
      <c r="K308" s="439">
        <v>41716</v>
      </c>
      <c r="L308" s="439">
        <v>41183</v>
      </c>
      <c r="M308" s="443">
        <v>41186</v>
      </c>
      <c r="N308" s="438">
        <v>1</v>
      </c>
      <c r="O308" s="442">
        <f t="shared" si="2"/>
        <v>2</v>
      </c>
      <c r="P308" s="429">
        <f t="shared" si="1"/>
        <v>3</v>
      </c>
    </row>
    <row r="309" spans="1:16" ht="15" hidden="1">
      <c r="A309" s="96" t="s">
        <v>5163</v>
      </c>
      <c r="B309" s="437" t="s">
        <v>4793</v>
      </c>
      <c r="C309" s="438">
        <v>1927</v>
      </c>
      <c r="D309" s="437" t="s">
        <v>479</v>
      </c>
      <c r="E309" s="437" t="s">
        <v>5160</v>
      </c>
      <c r="F309" s="437" t="s">
        <v>39</v>
      </c>
      <c r="G309" s="437" t="s">
        <v>5655</v>
      </c>
      <c r="H309" s="437" t="s">
        <v>5656</v>
      </c>
      <c r="I309" s="437" t="s">
        <v>43</v>
      </c>
      <c r="J309" s="438">
        <v>2014</v>
      </c>
      <c r="K309" s="439">
        <v>41731</v>
      </c>
      <c r="L309" s="439">
        <v>41365</v>
      </c>
      <c r="M309" s="443">
        <v>41327</v>
      </c>
      <c r="N309" s="438">
        <v>1</v>
      </c>
      <c r="O309" s="442">
        <f t="shared" si="2"/>
        <v>4</v>
      </c>
      <c r="P309" s="429">
        <f t="shared" si="1"/>
        <v>4</v>
      </c>
    </row>
    <row r="310" spans="1:16" ht="15" hidden="1">
      <c r="A310" s="96" t="s">
        <v>5163</v>
      </c>
      <c r="B310" s="437" t="s">
        <v>4793</v>
      </c>
      <c r="C310" s="438">
        <v>1928</v>
      </c>
      <c r="D310" s="437" t="s">
        <v>971</v>
      </c>
      <c r="E310" s="437" t="s">
        <v>5161</v>
      </c>
      <c r="F310" s="437" t="s">
        <v>294</v>
      </c>
      <c r="G310" s="437" t="s">
        <v>716</v>
      </c>
      <c r="H310" s="437" t="s">
        <v>5657</v>
      </c>
      <c r="I310" s="437" t="s">
        <v>33</v>
      </c>
      <c r="J310" s="438">
        <v>2014</v>
      </c>
      <c r="K310" s="439">
        <v>41716</v>
      </c>
      <c r="L310" s="439">
        <v>41442</v>
      </c>
      <c r="M310" s="443">
        <v>41436</v>
      </c>
      <c r="N310" s="438">
        <v>1</v>
      </c>
      <c r="O310" s="442">
        <f t="shared" si="2"/>
        <v>2</v>
      </c>
      <c r="P310" s="429">
        <f t="shared" si="1"/>
        <v>3</v>
      </c>
    </row>
    <row r="311" spans="1:16" ht="15" hidden="1">
      <c r="A311" s="96" t="s">
        <v>5163</v>
      </c>
      <c r="B311" s="437" t="s">
        <v>4793</v>
      </c>
      <c r="C311" s="438">
        <v>1929</v>
      </c>
      <c r="D311" s="437" t="s">
        <v>57</v>
      </c>
      <c r="E311" s="437" t="s">
        <v>5160</v>
      </c>
      <c r="F311" s="437" t="s">
        <v>56</v>
      </c>
      <c r="G311" s="437" t="s">
        <v>1104</v>
      </c>
      <c r="H311" s="437" t="s">
        <v>406</v>
      </c>
      <c r="I311" s="437" t="s">
        <v>43</v>
      </c>
      <c r="J311" s="438">
        <v>2014</v>
      </c>
      <c r="K311" s="439">
        <v>41756</v>
      </c>
      <c r="L311" s="444">
        <v>41261</v>
      </c>
      <c r="M311" s="440">
        <v>41260</v>
      </c>
      <c r="N311" s="438">
        <v>1</v>
      </c>
      <c r="O311" s="442">
        <f t="shared" si="2"/>
        <v>8</v>
      </c>
      <c r="P311" s="429">
        <f t="shared" si="1"/>
        <v>4</v>
      </c>
    </row>
    <row r="312" spans="1:16" ht="15" hidden="1">
      <c r="A312" s="96" t="s">
        <v>5163</v>
      </c>
      <c r="B312" s="437" t="s">
        <v>4793</v>
      </c>
      <c r="C312" s="438">
        <v>1935</v>
      </c>
      <c r="D312" s="437" t="s">
        <v>527</v>
      </c>
      <c r="E312" s="437" t="s">
        <v>5160</v>
      </c>
      <c r="F312" s="437" t="s">
        <v>127</v>
      </c>
      <c r="G312" s="437" t="s">
        <v>896</v>
      </c>
      <c r="H312" s="437" t="s">
        <v>898</v>
      </c>
      <c r="I312" s="437" t="s">
        <v>33</v>
      </c>
      <c r="J312" s="438">
        <v>2014</v>
      </c>
      <c r="K312" s="439">
        <v>41821</v>
      </c>
      <c r="L312" s="444">
        <v>41253</v>
      </c>
      <c r="M312" s="443">
        <v>41247</v>
      </c>
      <c r="N312" s="438">
        <v>1</v>
      </c>
      <c r="O312" s="442">
        <f t="shared" si="2"/>
        <v>17</v>
      </c>
      <c r="P312" s="429">
        <f t="shared" si="1"/>
        <v>7</v>
      </c>
    </row>
    <row r="313" spans="1:16" ht="15" hidden="1">
      <c r="A313" s="96" t="s">
        <v>5163</v>
      </c>
      <c r="B313" s="437" t="s">
        <v>4793</v>
      </c>
      <c r="C313" s="438">
        <v>1936</v>
      </c>
      <c r="D313" s="437" t="s">
        <v>522</v>
      </c>
      <c r="E313" s="437" t="s">
        <v>5160</v>
      </c>
      <c r="F313" s="437" t="s">
        <v>111</v>
      </c>
      <c r="G313" s="437" t="s">
        <v>1104</v>
      </c>
      <c r="H313" s="437" t="s">
        <v>5658</v>
      </c>
      <c r="I313" s="437" t="s">
        <v>43</v>
      </c>
      <c r="J313" s="438">
        <v>2014</v>
      </c>
      <c r="K313" s="439">
        <v>41730</v>
      </c>
      <c r="L313" s="439">
        <v>41334</v>
      </c>
      <c r="M313" s="443">
        <v>41278</v>
      </c>
      <c r="N313" s="438">
        <v>1</v>
      </c>
      <c r="O313" s="442">
        <f t="shared" si="2"/>
        <v>4</v>
      </c>
      <c r="P313" s="429">
        <f t="shared" si="1"/>
        <v>4</v>
      </c>
    </row>
    <row r="314" spans="1:16" ht="15" hidden="1">
      <c r="A314" s="96" t="s">
        <v>5163</v>
      </c>
      <c r="B314" s="437" t="s">
        <v>4793</v>
      </c>
      <c r="C314" s="438">
        <v>1944</v>
      </c>
      <c r="D314" s="437" t="s">
        <v>941</v>
      </c>
      <c r="E314" s="437" t="s">
        <v>5161</v>
      </c>
      <c r="F314" s="437" t="s">
        <v>300</v>
      </c>
      <c r="G314" s="437" t="s">
        <v>5659</v>
      </c>
      <c r="H314" s="437" t="s">
        <v>5660</v>
      </c>
      <c r="I314" s="437" t="s">
        <v>43</v>
      </c>
      <c r="J314" s="438">
        <v>2014</v>
      </c>
      <c r="K314" s="444">
        <v>41963</v>
      </c>
      <c r="L314" s="439">
        <v>41325</v>
      </c>
      <c r="M314" s="443">
        <v>41302</v>
      </c>
      <c r="N314" s="438">
        <v>1</v>
      </c>
      <c r="O314" s="442">
        <f t="shared" si="2"/>
        <v>37</v>
      </c>
      <c r="P314" s="429">
        <f t="shared" si="1"/>
        <v>11</v>
      </c>
    </row>
    <row r="315" spans="1:16" ht="15" hidden="1">
      <c r="A315" s="96" t="s">
        <v>5163</v>
      </c>
      <c r="B315" s="437" t="s">
        <v>4793</v>
      </c>
      <c r="C315" s="438">
        <v>1955</v>
      </c>
      <c r="D315" s="437" t="s">
        <v>143</v>
      </c>
      <c r="E315" s="437" t="s">
        <v>5160</v>
      </c>
      <c r="F315" s="437" t="s">
        <v>105</v>
      </c>
      <c r="G315" s="437" t="s">
        <v>1104</v>
      </c>
      <c r="H315" s="437" t="s">
        <v>5661</v>
      </c>
      <c r="I315" s="437" t="s">
        <v>43</v>
      </c>
      <c r="J315" s="438">
        <v>2014</v>
      </c>
      <c r="K315" s="439">
        <v>41757</v>
      </c>
      <c r="L315" s="444">
        <v>41274</v>
      </c>
      <c r="M315" s="440">
        <v>41274</v>
      </c>
      <c r="N315" s="438">
        <v>1</v>
      </c>
      <c r="O315" s="442">
        <f t="shared" si="2"/>
        <v>8</v>
      </c>
      <c r="P315" s="429">
        <f t="shared" si="1"/>
        <v>4</v>
      </c>
    </row>
    <row r="316" spans="1:16" ht="15" hidden="1">
      <c r="A316" s="96" t="s">
        <v>5163</v>
      </c>
      <c r="B316" s="437" t="s">
        <v>4793</v>
      </c>
      <c r="C316" s="438">
        <v>1958</v>
      </c>
      <c r="D316" s="437" t="s">
        <v>971</v>
      </c>
      <c r="E316" s="437" t="s">
        <v>5161</v>
      </c>
      <c r="F316" s="437" t="s">
        <v>294</v>
      </c>
      <c r="G316" s="437" t="s">
        <v>1929</v>
      </c>
      <c r="H316" s="437" t="s">
        <v>5662</v>
      </c>
      <c r="I316" s="437" t="s">
        <v>43</v>
      </c>
      <c r="J316" s="438">
        <v>2014</v>
      </c>
      <c r="K316" s="439">
        <v>41841</v>
      </c>
      <c r="L316" s="444">
        <v>41232</v>
      </c>
      <c r="M316" s="440">
        <v>41225</v>
      </c>
      <c r="N316" s="438">
        <v>1</v>
      </c>
      <c r="O316" s="442">
        <f t="shared" si="2"/>
        <v>20</v>
      </c>
      <c r="P316" s="429">
        <f t="shared" si="1"/>
        <v>7</v>
      </c>
    </row>
    <row r="317" spans="1:16" ht="15" hidden="1">
      <c r="A317" s="96" t="s">
        <v>5163</v>
      </c>
      <c r="B317" s="437" t="s">
        <v>4793</v>
      </c>
      <c r="C317" s="438">
        <v>1972</v>
      </c>
      <c r="D317" s="437" t="s">
        <v>704</v>
      </c>
      <c r="E317" s="437" t="s">
        <v>5160</v>
      </c>
      <c r="F317" s="437" t="s">
        <v>39</v>
      </c>
      <c r="G317" s="437" t="s">
        <v>905</v>
      </c>
      <c r="H317" s="437" t="s">
        <v>5663</v>
      </c>
      <c r="I317" s="437" t="s">
        <v>43</v>
      </c>
      <c r="J317" s="438">
        <v>2014</v>
      </c>
      <c r="K317" s="439">
        <v>41727</v>
      </c>
      <c r="L317" s="439">
        <v>41518</v>
      </c>
      <c r="M317" s="443">
        <v>41473</v>
      </c>
      <c r="N317" s="438">
        <v>1</v>
      </c>
      <c r="O317" s="442">
        <f t="shared" si="2"/>
        <v>3</v>
      </c>
      <c r="P317" s="429">
        <f t="shared" si="1"/>
        <v>3</v>
      </c>
    </row>
    <row r="318" spans="1:16" ht="15" hidden="1">
      <c r="A318" s="96" t="s">
        <v>5163</v>
      </c>
      <c r="B318" s="437" t="s">
        <v>4793</v>
      </c>
      <c r="C318" s="438">
        <v>1973</v>
      </c>
      <c r="D318" s="437" t="s">
        <v>704</v>
      </c>
      <c r="E318" s="437" t="s">
        <v>5160</v>
      </c>
      <c r="F318" s="437" t="s">
        <v>39</v>
      </c>
      <c r="G318" s="437" t="s">
        <v>705</v>
      </c>
      <c r="H318" s="437" t="s">
        <v>5664</v>
      </c>
      <c r="I318" s="437" t="s">
        <v>43</v>
      </c>
      <c r="J318" s="438">
        <v>2014</v>
      </c>
      <c r="K318" s="439">
        <v>41723</v>
      </c>
      <c r="L318" s="439">
        <v>41426</v>
      </c>
      <c r="M318" s="443">
        <v>41422</v>
      </c>
      <c r="N318" s="438">
        <v>1</v>
      </c>
      <c r="O318" s="442">
        <f t="shared" si="2"/>
        <v>3</v>
      </c>
      <c r="P318" s="429">
        <f t="shared" si="1"/>
        <v>3</v>
      </c>
    </row>
    <row r="319" spans="1:16" ht="15" hidden="1">
      <c r="A319" s="96" t="s">
        <v>5163</v>
      </c>
      <c r="B319" s="437" t="s">
        <v>4793</v>
      </c>
      <c r="C319" s="438">
        <v>1979</v>
      </c>
      <c r="D319" s="437" t="s">
        <v>133</v>
      </c>
      <c r="E319" s="437" t="s">
        <v>5160</v>
      </c>
      <c r="F319" s="437" t="s">
        <v>29</v>
      </c>
      <c r="G319" s="437" t="s">
        <v>798</v>
      </c>
      <c r="H319" s="437" t="s">
        <v>5665</v>
      </c>
      <c r="I319" s="437" t="s">
        <v>43</v>
      </c>
      <c r="J319" s="438">
        <v>2014</v>
      </c>
      <c r="K319" s="439">
        <v>41778</v>
      </c>
      <c r="L319" s="439">
        <v>41334</v>
      </c>
      <c r="M319" s="443">
        <v>41313</v>
      </c>
      <c r="N319" s="438">
        <v>1</v>
      </c>
      <c r="O319" s="442">
        <f t="shared" si="2"/>
        <v>11</v>
      </c>
      <c r="P319" s="429">
        <f t="shared" si="1"/>
        <v>5</v>
      </c>
    </row>
    <row r="320" spans="1:16" ht="15" hidden="1">
      <c r="A320" s="96" t="s">
        <v>5163</v>
      </c>
      <c r="B320" s="437" t="s">
        <v>4793</v>
      </c>
      <c r="C320" s="438">
        <v>2002</v>
      </c>
      <c r="D320" s="437" t="s">
        <v>479</v>
      </c>
      <c r="E320" s="437" t="s">
        <v>5160</v>
      </c>
      <c r="F320" s="437" t="s">
        <v>39</v>
      </c>
      <c r="G320" s="437" t="s">
        <v>705</v>
      </c>
      <c r="H320" s="437" t="s">
        <v>5666</v>
      </c>
      <c r="I320" s="437" t="s">
        <v>33</v>
      </c>
      <c r="J320" s="438">
        <v>2014</v>
      </c>
      <c r="K320" s="439">
        <v>41730</v>
      </c>
      <c r="L320" s="444">
        <v>41263</v>
      </c>
      <c r="M320" s="440">
        <v>41232</v>
      </c>
      <c r="N320" s="438">
        <v>1</v>
      </c>
      <c r="O320" s="442">
        <f t="shared" si="2"/>
        <v>4</v>
      </c>
      <c r="P320" s="429">
        <f t="shared" si="1"/>
        <v>4</v>
      </c>
    </row>
    <row r="321" spans="1:16" ht="15" hidden="1">
      <c r="A321" s="96" t="s">
        <v>5163</v>
      </c>
      <c r="B321" s="437" t="s">
        <v>4793</v>
      </c>
      <c r="C321" s="438">
        <v>2006</v>
      </c>
      <c r="D321" s="437" t="s">
        <v>511</v>
      </c>
      <c r="E321" s="437" t="s">
        <v>5160</v>
      </c>
      <c r="F321" s="437" t="s">
        <v>29</v>
      </c>
      <c r="G321" s="437" t="s">
        <v>2625</v>
      </c>
      <c r="H321" s="437" t="s">
        <v>5667</v>
      </c>
      <c r="I321" s="437" t="s">
        <v>33</v>
      </c>
      <c r="J321" s="438">
        <v>2014</v>
      </c>
      <c r="K321" s="439">
        <v>41739</v>
      </c>
      <c r="L321" s="439">
        <v>41518</v>
      </c>
      <c r="M321" s="443">
        <v>41541</v>
      </c>
      <c r="N321" s="438">
        <v>1</v>
      </c>
      <c r="O321" s="442">
        <f t="shared" si="2"/>
        <v>5</v>
      </c>
      <c r="P321" s="429">
        <f t="shared" si="1"/>
        <v>4</v>
      </c>
    </row>
    <row r="322" spans="1:16" ht="15" hidden="1">
      <c r="A322" s="96" t="s">
        <v>5163</v>
      </c>
      <c r="B322" s="437" t="s">
        <v>4793</v>
      </c>
      <c r="C322" s="438">
        <v>2011</v>
      </c>
      <c r="D322" s="437" t="s">
        <v>704</v>
      </c>
      <c r="E322" s="437" t="s">
        <v>5160</v>
      </c>
      <c r="F322" s="437" t="s">
        <v>39</v>
      </c>
      <c r="G322" s="437" t="s">
        <v>2171</v>
      </c>
      <c r="H322" s="437" t="s">
        <v>5668</v>
      </c>
      <c r="I322" s="437" t="s">
        <v>43</v>
      </c>
      <c r="J322" s="438">
        <v>2014</v>
      </c>
      <c r="K322" s="439">
        <v>41773</v>
      </c>
      <c r="L322" s="439">
        <v>41337</v>
      </c>
      <c r="M322" s="443">
        <v>41324</v>
      </c>
      <c r="N322" s="438">
        <v>1</v>
      </c>
      <c r="O322" s="442">
        <f t="shared" si="2"/>
        <v>10</v>
      </c>
      <c r="P322" s="429">
        <f t="shared" si="1"/>
        <v>5</v>
      </c>
    </row>
    <row r="323" spans="1:16" ht="15" hidden="1">
      <c r="A323" s="96" t="s">
        <v>5163</v>
      </c>
      <c r="B323" s="437" t="s">
        <v>4793</v>
      </c>
      <c r="C323" s="438">
        <v>2012</v>
      </c>
      <c r="D323" s="437" t="s">
        <v>143</v>
      </c>
      <c r="E323" s="437" t="s">
        <v>5160</v>
      </c>
      <c r="F323" s="437" t="s">
        <v>105</v>
      </c>
      <c r="G323" s="437" t="s">
        <v>732</v>
      </c>
      <c r="H323" s="437" t="s">
        <v>5669</v>
      </c>
      <c r="I323" s="437" t="s">
        <v>33</v>
      </c>
      <c r="J323" s="438">
        <v>2014</v>
      </c>
      <c r="K323" s="439">
        <v>41757</v>
      </c>
      <c r="L323" s="439">
        <v>41288</v>
      </c>
      <c r="M323" s="440">
        <v>41274</v>
      </c>
      <c r="N323" s="438">
        <v>1</v>
      </c>
      <c r="O323" s="442">
        <f t="shared" si="2"/>
        <v>8</v>
      </c>
      <c r="P323" s="429">
        <f t="shared" si="1"/>
        <v>4</v>
      </c>
    </row>
    <row r="324" spans="1:16" ht="15" hidden="1">
      <c r="A324" s="96" t="s">
        <v>5163</v>
      </c>
      <c r="B324" s="437" t="s">
        <v>4793</v>
      </c>
      <c r="C324" s="438">
        <v>2015</v>
      </c>
      <c r="D324" s="437" t="s">
        <v>335</v>
      </c>
      <c r="E324" s="437" t="s">
        <v>5161</v>
      </c>
      <c r="F324" s="437" t="s">
        <v>39</v>
      </c>
      <c r="G324" s="437" t="s">
        <v>808</v>
      </c>
      <c r="H324" s="437" t="s">
        <v>5670</v>
      </c>
      <c r="I324" s="437" t="s">
        <v>43</v>
      </c>
      <c r="J324" s="438">
        <v>2014</v>
      </c>
      <c r="K324" s="439">
        <v>41871</v>
      </c>
      <c r="L324" s="439">
        <v>40910</v>
      </c>
      <c r="M324" s="440">
        <v>41261</v>
      </c>
      <c r="N324" s="438">
        <v>1</v>
      </c>
      <c r="O324" s="442">
        <f t="shared" si="2"/>
        <v>24</v>
      </c>
      <c r="P324" s="429">
        <f t="shared" si="1"/>
        <v>8</v>
      </c>
    </row>
    <row r="325" spans="1:16" ht="15" hidden="1">
      <c r="A325" s="96" t="s">
        <v>5163</v>
      </c>
      <c r="B325" s="437" t="s">
        <v>4793</v>
      </c>
      <c r="C325" s="438">
        <v>2019</v>
      </c>
      <c r="D325" s="437" t="s">
        <v>441</v>
      </c>
      <c r="E325" s="437" t="s">
        <v>5160</v>
      </c>
      <c r="F325" s="437" t="s">
        <v>56</v>
      </c>
      <c r="G325" s="437" t="s">
        <v>2649</v>
      </c>
      <c r="H325" s="437" t="s">
        <v>5671</v>
      </c>
      <c r="I325" s="437" t="s">
        <v>33</v>
      </c>
      <c r="J325" s="438">
        <v>2014</v>
      </c>
      <c r="K325" s="439">
        <v>41852</v>
      </c>
      <c r="L325" s="439">
        <v>41316</v>
      </c>
      <c r="M325" s="443">
        <v>41316</v>
      </c>
      <c r="N325" s="438">
        <v>1</v>
      </c>
      <c r="O325" s="442">
        <f t="shared" si="2"/>
        <v>21</v>
      </c>
      <c r="P325" s="429">
        <f t="shared" si="1"/>
        <v>8</v>
      </c>
    </row>
    <row r="326" spans="1:16" ht="15" hidden="1">
      <c r="A326" s="96" t="s">
        <v>5163</v>
      </c>
      <c r="B326" s="437" t="s">
        <v>4793</v>
      </c>
      <c r="C326" s="438">
        <v>2020</v>
      </c>
      <c r="D326" s="437" t="s">
        <v>971</v>
      </c>
      <c r="E326" s="437" t="s">
        <v>5160</v>
      </c>
      <c r="F326" s="437" t="s">
        <v>294</v>
      </c>
      <c r="G326" s="437" t="s">
        <v>738</v>
      </c>
      <c r="H326" s="437" t="s">
        <v>4050</v>
      </c>
      <c r="I326" s="437" t="s">
        <v>33</v>
      </c>
      <c r="J326" s="438">
        <v>2014</v>
      </c>
      <c r="K326" s="439">
        <v>41788</v>
      </c>
      <c r="L326" s="439">
        <v>41334</v>
      </c>
      <c r="M326" s="443">
        <v>41311</v>
      </c>
      <c r="N326" s="438">
        <v>1</v>
      </c>
      <c r="O326" s="442">
        <f t="shared" si="2"/>
        <v>12</v>
      </c>
      <c r="P326" s="429">
        <f t="shared" si="1"/>
        <v>5</v>
      </c>
    </row>
    <row r="327" spans="1:16" ht="15" hidden="1">
      <c r="A327" s="96" t="s">
        <v>5163</v>
      </c>
      <c r="B327" s="437" t="s">
        <v>4793</v>
      </c>
      <c r="C327" s="438">
        <v>2021</v>
      </c>
      <c r="D327" s="437" t="s">
        <v>971</v>
      </c>
      <c r="E327" s="437" t="s">
        <v>5160</v>
      </c>
      <c r="F327" s="437" t="s">
        <v>294</v>
      </c>
      <c r="G327" s="437" t="s">
        <v>1191</v>
      </c>
      <c r="H327" s="437" t="s">
        <v>5672</v>
      </c>
      <c r="I327" s="437" t="s">
        <v>43</v>
      </c>
      <c r="J327" s="438">
        <v>2014</v>
      </c>
      <c r="K327" s="439">
        <v>41730</v>
      </c>
      <c r="L327" s="439">
        <v>41334</v>
      </c>
      <c r="M327" s="443">
        <v>41311</v>
      </c>
      <c r="N327" s="438">
        <v>1</v>
      </c>
      <c r="O327" s="442">
        <f t="shared" si="2"/>
        <v>4</v>
      </c>
      <c r="P327" s="429">
        <f t="shared" si="1"/>
        <v>4</v>
      </c>
    </row>
    <row r="328" spans="1:16" ht="15" hidden="1">
      <c r="A328" s="96" t="s">
        <v>5163</v>
      </c>
      <c r="B328" s="437" t="s">
        <v>4793</v>
      </c>
      <c r="C328" s="438">
        <v>2022</v>
      </c>
      <c r="D328" s="437" t="s">
        <v>511</v>
      </c>
      <c r="E328" s="437" t="s">
        <v>5160</v>
      </c>
      <c r="F328" s="437" t="s">
        <v>29</v>
      </c>
      <c r="G328" s="437" t="s">
        <v>732</v>
      </c>
      <c r="H328" s="437" t="s">
        <v>5673</v>
      </c>
      <c r="I328" s="437" t="s">
        <v>33</v>
      </c>
      <c r="J328" s="438">
        <v>2014</v>
      </c>
      <c r="K328" s="439">
        <v>41756</v>
      </c>
      <c r="L328" s="439">
        <v>41277</v>
      </c>
      <c r="M328" s="443">
        <v>41283</v>
      </c>
      <c r="N328" s="438">
        <v>1</v>
      </c>
      <c r="O328" s="442">
        <f t="shared" si="2"/>
        <v>8</v>
      </c>
      <c r="P328" s="429">
        <f t="shared" si="1"/>
        <v>4</v>
      </c>
    </row>
    <row r="329" spans="1:16" ht="15" hidden="1">
      <c r="A329" s="96" t="s">
        <v>5163</v>
      </c>
      <c r="B329" s="437" t="s">
        <v>4793</v>
      </c>
      <c r="C329" s="438">
        <v>2025</v>
      </c>
      <c r="D329" s="437" t="s">
        <v>441</v>
      </c>
      <c r="E329" s="437" t="s">
        <v>5161</v>
      </c>
      <c r="F329" s="437" t="s">
        <v>56</v>
      </c>
      <c r="G329" s="437" t="s">
        <v>1311</v>
      </c>
      <c r="H329" s="437" t="s">
        <v>1318</v>
      </c>
      <c r="I329" s="437" t="s">
        <v>33</v>
      </c>
      <c r="J329" s="438">
        <v>2014</v>
      </c>
      <c r="K329" s="439">
        <v>41709</v>
      </c>
      <c r="L329" s="439">
        <v>41316</v>
      </c>
      <c r="M329" s="443">
        <v>41316</v>
      </c>
      <c r="N329" s="438">
        <v>1</v>
      </c>
      <c r="O329" s="442">
        <f t="shared" si="2"/>
        <v>1</v>
      </c>
      <c r="P329" s="429">
        <f t="shared" si="1"/>
        <v>3</v>
      </c>
    </row>
    <row r="330" spans="1:16" ht="15" hidden="1">
      <c r="A330" s="96" t="s">
        <v>5163</v>
      </c>
      <c r="B330" s="437" t="s">
        <v>4793</v>
      </c>
      <c r="C330" s="438">
        <v>2026</v>
      </c>
      <c r="D330" s="437" t="s">
        <v>584</v>
      </c>
      <c r="E330" s="437" t="s">
        <v>5160</v>
      </c>
      <c r="F330" s="437" t="s">
        <v>56</v>
      </c>
      <c r="G330" s="437" t="s">
        <v>2581</v>
      </c>
      <c r="H330" s="437" t="s">
        <v>5674</v>
      </c>
      <c r="I330" s="437" t="s">
        <v>43</v>
      </c>
      <c r="J330" s="438">
        <v>2014</v>
      </c>
      <c r="K330" s="439">
        <v>41730</v>
      </c>
      <c r="L330" s="439">
        <v>41487</v>
      </c>
      <c r="M330" s="443">
        <v>41480</v>
      </c>
      <c r="N330" s="438">
        <v>1</v>
      </c>
      <c r="O330" s="442">
        <f t="shared" si="2"/>
        <v>4</v>
      </c>
      <c r="P330" s="429">
        <f t="shared" si="1"/>
        <v>4</v>
      </c>
    </row>
    <row r="331" spans="1:16" ht="15" hidden="1">
      <c r="A331" s="96" t="s">
        <v>5163</v>
      </c>
      <c r="B331" s="437" t="s">
        <v>4793</v>
      </c>
      <c r="C331" s="438">
        <v>2032</v>
      </c>
      <c r="D331" s="437" t="s">
        <v>494</v>
      </c>
      <c r="E331" s="437" t="s">
        <v>5160</v>
      </c>
      <c r="F331" s="437" t="s">
        <v>429</v>
      </c>
      <c r="G331" s="437" t="s">
        <v>1104</v>
      </c>
      <c r="H331" s="437" t="s">
        <v>2996</v>
      </c>
      <c r="I331" s="437" t="s">
        <v>33</v>
      </c>
      <c r="J331" s="438">
        <v>2014</v>
      </c>
      <c r="K331" s="439">
        <v>41731</v>
      </c>
      <c r="L331" s="439">
        <v>41244</v>
      </c>
      <c r="M331" s="440">
        <v>41243</v>
      </c>
      <c r="N331" s="438">
        <v>1</v>
      </c>
      <c r="O331" s="442">
        <f t="shared" si="2"/>
        <v>4</v>
      </c>
      <c r="P331" s="429">
        <f t="shared" si="1"/>
        <v>4</v>
      </c>
    </row>
    <row r="332" spans="1:16" ht="15" hidden="1">
      <c r="A332" s="96" t="s">
        <v>5163</v>
      </c>
      <c r="B332" s="437" t="s">
        <v>4793</v>
      </c>
      <c r="C332" s="438">
        <v>2036</v>
      </c>
      <c r="D332" s="437" t="s">
        <v>537</v>
      </c>
      <c r="E332" s="437" t="s">
        <v>5160</v>
      </c>
      <c r="F332" s="437" t="s">
        <v>39</v>
      </c>
      <c r="G332" s="437" t="s">
        <v>671</v>
      </c>
      <c r="H332" s="437" t="s">
        <v>5675</v>
      </c>
      <c r="I332" s="437" t="s">
        <v>33</v>
      </c>
      <c r="J332" s="438">
        <v>2014</v>
      </c>
      <c r="K332" s="439">
        <v>41751</v>
      </c>
      <c r="L332" s="439">
        <v>41275</v>
      </c>
      <c r="M332" s="440">
        <v>41274</v>
      </c>
      <c r="N332" s="438">
        <v>1</v>
      </c>
      <c r="O332" s="442">
        <f t="shared" si="2"/>
        <v>7</v>
      </c>
      <c r="P332" s="429">
        <f t="shared" si="1"/>
        <v>4</v>
      </c>
    </row>
    <row r="333" spans="1:16" ht="15" hidden="1">
      <c r="A333" s="96" t="s">
        <v>5163</v>
      </c>
      <c r="B333" s="437" t="s">
        <v>4793</v>
      </c>
      <c r="C333" s="438">
        <v>2037</v>
      </c>
      <c r="D333" s="437" t="s">
        <v>288</v>
      </c>
      <c r="E333" s="437" t="s">
        <v>5160</v>
      </c>
      <c r="F333" s="437" t="s">
        <v>127</v>
      </c>
      <c r="G333" s="437" t="s">
        <v>1104</v>
      </c>
      <c r="H333" s="437" t="s">
        <v>5676</v>
      </c>
      <c r="I333" s="437" t="s">
        <v>43</v>
      </c>
      <c r="J333" s="438">
        <v>2014</v>
      </c>
      <c r="K333" s="439">
        <v>41852</v>
      </c>
      <c r="L333" s="439">
        <v>41548</v>
      </c>
      <c r="M333" s="443">
        <v>41554</v>
      </c>
      <c r="N333" s="438">
        <v>1</v>
      </c>
      <c r="O333" s="442">
        <f t="shared" si="2"/>
        <v>21</v>
      </c>
      <c r="P333" s="429">
        <f t="shared" si="1"/>
        <v>8</v>
      </c>
    </row>
    <row r="334" spans="1:16" ht="15" hidden="1">
      <c r="A334" s="96" t="s">
        <v>5163</v>
      </c>
      <c r="B334" s="437" t="s">
        <v>4793</v>
      </c>
      <c r="C334" s="438">
        <v>2039</v>
      </c>
      <c r="D334" s="437" t="s">
        <v>288</v>
      </c>
      <c r="E334" s="437" t="s">
        <v>5160</v>
      </c>
      <c r="F334" s="437" t="s">
        <v>127</v>
      </c>
      <c r="G334" s="437" t="s">
        <v>830</v>
      </c>
      <c r="H334" s="437" t="s">
        <v>5677</v>
      </c>
      <c r="I334" s="437" t="s">
        <v>43</v>
      </c>
      <c r="J334" s="438">
        <v>2014</v>
      </c>
      <c r="K334" s="439">
        <v>41791</v>
      </c>
      <c r="L334" s="444">
        <v>41561</v>
      </c>
      <c r="M334" s="443">
        <v>41551</v>
      </c>
      <c r="N334" s="438">
        <v>1</v>
      </c>
      <c r="O334" s="442">
        <f t="shared" si="2"/>
        <v>13</v>
      </c>
      <c r="P334" s="429">
        <f t="shared" si="1"/>
        <v>6</v>
      </c>
    </row>
    <row r="335" spans="1:16" ht="15" hidden="1">
      <c r="A335" s="96" t="s">
        <v>5163</v>
      </c>
      <c r="B335" s="437" t="s">
        <v>4793</v>
      </c>
      <c r="C335" s="438">
        <v>2042</v>
      </c>
      <c r="D335" s="437" t="s">
        <v>288</v>
      </c>
      <c r="E335" s="437" t="s">
        <v>5160</v>
      </c>
      <c r="F335" s="437" t="s">
        <v>127</v>
      </c>
      <c r="G335" s="437" t="s">
        <v>738</v>
      </c>
      <c r="H335" s="437" t="s">
        <v>5678</v>
      </c>
      <c r="I335" s="437" t="s">
        <v>43</v>
      </c>
      <c r="J335" s="438">
        <v>2014</v>
      </c>
      <c r="K335" s="439">
        <v>41801</v>
      </c>
      <c r="L335" s="439">
        <v>41548</v>
      </c>
      <c r="M335" s="443">
        <v>41556</v>
      </c>
      <c r="N335" s="438">
        <v>1</v>
      </c>
      <c r="O335" s="442">
        <f t="shared" si="2"/>
        <v>14</v>
      </c>
      <c r="P335" s="429">
        <f t="shared" si="1"/>
        <v>6</v>
      </c>
    </row>
    <row r="336" spans="1:16" ht="15" hidden="1">
      <c r="A336" s="96" t="s">
        <v>5163</v>
      </c>
      <c r="B336" s="437" t="s">
        <v>4793</v>
      </c>
      <c r="C336" s="438">
        <v>2045</v>
      </c>
      <c r="D336" s="437" t="s">
        <v>288</v>
      </c>
      <c r="E336" s="437" t="s">
        <v>5160</v>
      </c>
      <c r="F336" s="437" t="s">
        <v>127</v>
      </c>
      <c r="G336" s="437" t="s">
        <v>980</v>
      </c>
      <c r="H336" s="437" t="s">
        <v>5679</v>
      </c>
      <c r="I336" s="437" t="s">
        <v>43</v>
      </c>
      <c r="J336" s="438">
        <v>2014</v>
      </c>
      <c r="K336" s="439">
        <v>41791</v>
      </c>
      <c r="L336" s="439">
        <v>41548</v>
      </c>
      <c r="M336" s="443">
        <v>41554</v>
      </c>
      <c r="N336" s="438">
        <v>1</v>
      </c>
      <c r="O336" s="442">
        <f t="shared" si="2"/>
        <v>13</v>
      </c>
      <c r="P336" s="429">
        <f t="shared" si="1"/>
        <v>6</v>
      </c>
    </row>
    <row r="337" spans="1:16" ht="15" hidden="1">
      <c r="A337" s="96" t="s">
        <v>5163</v>
      </c>
      <c r="B337" s="437" t="s">
        <v>4793</v>
      </c>
      <c r="C337" s="438">
        <v>2047</v>
      </c>
      <c r="D337" s="437" t="s">
        <v>288</v>
      </c>
      <c r="E337" s="437" t="s">
        <v>5160</v>
      </c>
      <c r="F337" s="437" t="s">
        <v>127</v>
      </c>
      <c r="G337" s="437" t="s">
        <v>927</v>
      </c>
      <c r="H337" s="437" t="s">
        <v>2091</v>
      </c>
      <c r="I337" s="437" t="s">
        <v>43</v>
      </c>
      <c r="J337" s="438">
        <v>2014</v>
      </c>
      <c r="K337" s="439">
        <v>41791</v>
      </c>
      <c r="L337" s="439">
        <v>41548</v>
      </c>
      <c r="M337" s="443">
        <v>41554</v>
      </c>
      <c r="N337" s="438">
        <v>1</v>
      </c>
      <c r="O337" s="442">
        <f t="shared" si="2"/>
        <v>13</v>
      </c>
      <c r="P337" s="429">
        <f t="shared" si="1"/>
        <v>6</v>
      </c>
    </row>
    <row r="338" spans="1:16" ht="15" hidden="1">
      <c r="A338" s="96" t="s">
        <v>5163</v>
      </c>
      <c r="B338" s="437" t="s">
        <v>4793</v>
      </c>
      <c r="C338" s="438">
        <v>2048</v>
      </c>
      <c r="D338" s="437" t="s">
        <v>288</v>
      </c>
      <c r="E338" s="437" t="s">
        <v>5160</v>
      </c>
      <c r="F338" s="437" t="s">
        <v>127</v>
      </c>
      <c r="G338" s="437" t="s">
        <v>1161</v>
      </c>
      <c r="H338" s="437" t="s">
        <v>5680</v>
      </c>
      <c r="I338" s="437" t="s">
        <v>33</v>
      </c>
      <c r="J338" s="438">
        <v>2014</v>
      </c>
      <c r="K338" s="439">
        <v>41791</v>
      </c>
      <c r="L338" s="439">
        <v>41548</v>
      </c>
      <c r="M338" s="443">
        <v>41554</v>
      </c>
      <c r="N338" s="438">
        <v>1</v>
      </c>
      <c r="O338" s="442">
        <f t="shared" si="2"/>
        <v>13</v>
      </c>
      <c r="P338" s="429">
        <f t="shared" si="1"/>
        <v>6</v>
      </c>
    </row>
    <row r="339" spans="1:16" ht="15" hidden="1">
      <c r="A339" s="96" t="s">
        <v>5163</v>
      </c>
      <c r="B339" s="437" t="s">
        <v>4793</v>
      </c>
      <c r="C339" s="438">
        <v>2049</v>
      </c>
      <c r="D339" s="437" t="s">
        <v>288</v>
      </c>
      <c r="E339" s="437" t="s">
        <v>5160</v>
      </c>
      <c r="F339" s="437" t="s">
        <v>127</v>
      </c>
      <c r="G339" s="437" t="s">
        <v>888</v>
      </c>
      <c r="H339" s="437" t="s">
        <v>5681</v>
      </c>
      <c r="I339" s="437" t="s">
        <v>33</v>
      </c>
      <c r="J339" s="438">
        <v>2014</v>
      </c>
      <c r="K339" s="439">
        <v>41801</v>
      </c>
      <c r="L339" s="439">
        <v>41551</v>
      </c>
      <c r="M339" s="443">
        <v>41533</v>
      </c>
      <c r="N339" s="438">
        <v>1</v>
      </c>
      <c r="O339" s="442">
        <f t="shared" si="2"/>
        <v>14</v>
      </c>
      <c r="P339" s="429">
        <f t="shared" si="1"/>
        <v>6</v>
      </c>
    </row>
    <row r="340" spans="1:16" ht="15" hidden="1">
      <c r="A340" s="96" t="s">
        <v>5163</v>
      </c>
      <c r="B340" s="437" t="s">
        <v>4793</v>
      </c>
      <c r="C340" s="438">
        <v>2050</v>
      </c>
      <c r="D340" s="437" t="s">
        <v>288</v>
      </c>
      <c r="E340" s="437" t="s">
        <v>5160</v>
      </c>
      <c r="F340" s="437" t="s">
        <v>127</v>
      </c>
      <c r="G340" s="437" t="s">
        <v>732</v>
      </c>
      <c r="H340" s="437" t="s">
        <v>2095</v>
      </c>
      <c r="I340" s="437" t="s">
        <v>43</v>
      </c>
      <c r="J340" s="438">
        <v>2014</v>
      </c>
      <c r="K340" s="439">
        <v>41852</v>
      </c>
      <c r="L340" s="439">
        <v>41144</v>
      </c>
      <c r="M340" s="440">
        <v>41561</v>
      </c>
      <c r="N340" s="438">
        <v>1</v>
      </c>
      <c r="O340" s="442">
        <f t="shared" si="2"/>
        <v>21</v>
      </c>
      <c r="P340" s="429">
        <f t="shared" si="1"/>
        <v>8</v>
      </c>
    </row>
    <row r="341" spans="1:16" ht="15" hidden="1">
      <c r="A341" s="96" t="s">
        <v>5163</v>
      </c>
      <c r="B341" s="437" t="s">
        <v>4793</v>
      </c>
      <c r="C341" s="438">
        <v>2051</v>
      </c>
      <c r="D341" s="437" t="s">
        <v>288</v>
      </c>
      <c r="E341" s="437" t="s">
        <v>5160</v>
      </c>
      <c r="F341" s="437" t="s">
        <v>127</v>
      </c>
      <c r="G341" s="437" t="s">
        <v>2084</v>
      </c>
      <c r="H341" s="437" t="s">
        <v>5682</v>
      </c>
      <c r="I341" s="437" t="s">
        <v>43</v>
      </c>
      <c r="J341" s="438">
        <v>2014</v>
      </c>
      <c r="K341" s="439">
        <v>41791</v>
      </c>
      <c r="L341" s="439">
        <v>41548</v>
      </c>
      <c r="M341" s="443">
        <v>41554</v>
      </c>
      <c r="N341" s="438">
        <v>1</v>
      </c>
      <c r="O341" s="442">
        <f t="shared" si="2"/>
        <v>13</v>
      </c>
      <c r="P341" s="429">
        <f t="shared" si="1"/>
        <v>6</v>
      </c>
    </row>
    <row r="342" spans="1:16" ht="15" hidden="1">
      <c r="A342" s="96" t="s">
        <v>5163</v>
      </c>
      <c r="B342" s="437" t="s">
        <v>4793</v>
      </c>
      <c r="C342" s="438">
        <v>2054</v>
      </c>
      <c r="D342" s="437" t="s">
        <v>288</v>
      </c>
      <c r="E342" s="437" t="s">
        <v>5160</v>
      </c>
      <c r="F342" s="437" t="s">
        <v>127</v>
      </c>
      <c r="G342" s="437" t="s">
        <v>2325</v>
      </c>
      <c r="H342" s="437" t="s">
        <v>5683</v>
      </c>
      <c r="I342" s="437" t="s">
        <v>33</v>
      </c>
      <c r="J342" s="438">
        <v>2014</v>
      </c>
      <c r="K342" s="439">
        <v>41821</v>
      </c>
      <c r="L342" s="439">
        <v>41407</v>
      </c>
      <c r="M342" s="443">
        <v>41421</v>
      </c>
      <c r="N342" s="438">
        <v>1</v>
      </c>
      <c r="O342" s="442">
        <f t="shared" si="2"/>
        <v>17</v>
      </c>
      <c r="P342" s="429">
        <f t="shared" si="1"/>
        <v>7</v>
      </c>
    </row>
    <row r="343" spans="1:16" ht="15" hidden="1">
      <c r="A343" s="96" t="s">
        <v>5163</v>
      </c>
      <c r="B343" s="437" t="s">
        <v>4793</v>
      </c>
      <c r="C343" s="438">
        <v>2055</v>
      </c>
      <c r="D343" s="437" t="s">
        <v>288</v>
      </c>
      <c r="E343" s="437" t="s">
        <v>5160</v>
      </c>
      <c r="F343" s="437" t="s">
        <v>127</v>
      </c>
      <c r="G343" s="437" t="s">
        <v>699</v>
      </c>
      <c r="H343" s="437" t="s">
        <v>5684</v>
      </c>
      <c r="I343" s="437" t="s">
        <v>43</v>
      </c>
      <c r="J343" s="438">
        <v>2014</v>
      </c>
      <c r="K343" s="439">
        <v>41774</v>
      </c>
      <c r="L343" s="439">
        <v>41407</v>
      </c>
      <c r="M343" s="443">
        <v>41421</v>
      </c>
      <c r="N343" s="438">
        <v>1</v>
      </c>
      <c r="O343" s="442">
        <f t="shared" si="2"/>
        <v>10</v>
      </c>
      <c r="P343" s="429">
        <f t="shared" si="1"/>
        <v>5</v>
      </c>
    </row>
    <row r="344" spans="1:16" ht="15" hidden="1">
      <c r="A344" s="96" t="s">
        <v>5163</v>
      </c>
      <c r="B344" s="437" t="s">
        <v>4793</v>
      </c>
      <c r="C344" s="438">
        <v>2060</v>
      </c>
      <c r="D344" s="437" t="s">
        <v>295</v>
      </c>
      <c r="E344" s="437" t="s">
        <v>5161</v>
      </c>
      <c r="F344" s="437" t="s">
        <v>294</v>
      </c>
      <c r="G344" s="437" t="s">
        <v>838</v>
      </c>
      <c r="H344" s="437" t="s">
        <v>5685</v>
      </c>
      <c r="I344" s="437" t="s">
        <v>43</v>
      </c>
      <c r="J344" s="438">
        <v>2014</v>
      </c>
      <c r="K344" s="444">
        <v>41935</v>
      </c>
      <c r="L344" s="439">
        <v>41306</v>
      </c>
      <c r="M344" s="443">
        <v>41302</v>
      </c>
      <c r="N344" s="438">
        <v>1</v>
      </c>
      <c r="O344" s="442">
        <f t="shared" si="2"/>
        <v>33</v>
      </c>
      <c r="P344" s="429">
        <f t="shared" si="1"/>
        <v>10</v>
      </c>
    </row>
    <row r="345" spans="1:16" ht="15" hidden="1">
      <c r="A345" s="96" t="s">
        <v>5163</v>
      </c>
      <c r="B345" s="437" t="s">
        <v>4793</v>
      </c>
      <c r="C345" s="438">
        <v>2064</v>
      </c>
      <c r="D345" s="437" t="s">
        <v>68</v>
      </c>
      <c r="E345" s="437" t="s">
        <v>5160</v>
      </c>
      <c r="F345" s="437" t="s">
        <v>39</v>
      </c>
      <c r="G345" s="437" t="s">
        <v>671</v>
      </c>
      <c r="H345" s="437" t="s">
        <v>5686</v>
      </c>
      <c r="I345" s="437" t="s">
        <v>43</v>
      </c>
      <c r="J345" s="438">
        <v>2014</v>
      </c>
      <c r="K345" s="439">
        <v>41760</v>
      </c>
      <c r="L345" s="439">
        <v>41295</v>
      </c>
      <c r="M345" s="443">
        <v>41283</v>
      </c>
      <c r="N345" s="438">
        <v>1</v>
      </c>
      <c r="O345" s="442">
        <f t="shared" si="2"/>
        <v>8</v>
      </c>
      <c r="P345" s="429">
        <f t="shared" si="1"/>
        <v>5</v>
      </c>
    </row>
    <row r="346" spans="1:16" ht="15" hidden="1">
      <c r="A346" s="96" t="s">
        <v>5163</v>
      </c>
      <c r="B346" s="437" t="s">
        <v>4793</v>
      </c>
      <c r="C346" s="438">
        <v>2067</v>
      </c>
      <c r="D346" s="437" t="s">
        <v>1426</v>
      </c>
      <c r="E346" s="437" t="s">
        <v>5160</v>
      </c>
      <c r="F346" s="437" t="s">
        <v>111</v>
      </c>
      <c r="G346" s="437" t="s">
        <v>1590</v>
      </c>
      <c r="H346" s="437" t="s">
        <v>5687</v>
      </c>
      <c r="I346" s="437" t="s">
        <v>43</v>
      </c>
      <c r="J346" s="438">
        <v>2014</v>
      </c>
      <c r="K346" s="439">
        <v>41730</v>
      </c>
      <c r="L346" s="439">
        <v>41306</v>
      </c>
      <c r="M346" s="443">
        <v>41312</v>
      </c>
      <c r="N346" s="438">
        <v>1</v>
      </c>
      <c r="O346" s="442">
        <f t="shared" si="2"/>
        <v>4</v>
      </c>
      <c r="P346" s="429">
        <f t="shared" si="1"/>
        <v>4</v>
      </c>
    </row>
    <row r="347" spans="1:16" ht="15" hidden="1">
      <c r="A347" s="96" t="s">
        <v>5163</v>
      </c>
      <c r="B347" s="437" t="s">
        <v>4793</v>
      </c>
      <c r="C347" s="438">
        <v>2073</v>
      </c>
      <c r="D347" s="437" t="s">
        <v>704</v>
      </c>
      <c r="E347" s="437" t="s">
        <v>5160</v>
      </c>
      <c r="F347" s="437" t="s">
        <v>39</v>
      </c>
      <c r="G347" s="437" t="s">
        <v>5688</v>
      </c>
      <c r="H347" s="437" t="s">
        <v>5689</v>
      </c>
      <c r="I347" s="437" t="s">
        <v>43</v>
      </c>
      <c r="J347" s="438">
        <v>2014</v>
      </c>
      <c r="K347" s="439">
        <v>41862</v>
      </c>
      <c r="L347" s="439">
        <v>41548</v>
      </c>
      <c r="M347" s="443">
        <v>41522</v>
      </c>
      <c r="N347" s="438">
        <v>1</v>
      </c>
      <c r="O347" s="442">
        <f t="shared" si="2"/>
        <v>23</v>
      </c>
      <c r="P347" s="429">
        <f t="shared" si="1"/>
        <v>8</v>
      </c>
    </row>
    <row r="348" spans="1:16" ht="15" hidden="1">
      <c r="A348" s="96" t="s">
        <v>5163</v>
      </c>
      <c r="B348" s="437" t="s">
        <v>4793</v>
      </c>
      <c r="C348" s="438">
        <v>2080</v>
      </c>
      <c r="D348" s="437" t="s">
        <v>193</v>
      </c>
      <c r="E348" s="437" t="s">
        <v>5472</v>
      </c>
      <c r="F348" s="437" t="s">
        <v>39</v>
      </c>
      <c r="G348" s="437" t="s">
        <v>705</v>
      </c>
      <c r="H348" s="437" t="s">
        <v>4510</v>
      </c>
      <c r="I348" s="437" t="s">
        <v>43</v>
      </c>
      <c r="J348" s="438">
        <v>2014</v>
      </c>
      <c r="K348" s="439">
        <v>41734</v>
      </c>
      <c r="L348" s="439">
        <v>41456</v>
      </c>
      <c r="M348" s="443">
        <v>41443</v>
      </c>
      <c r="N348" s="438">
        <v>1</v>
      </c>
      <c r="O348" s="442">
        <f t="shared" si="2"/>
        <v>4</v>
      </c>
      <c r="P348" s="429">
        <f t="shared" si="1"/>
        <v>4</v>
      </c>
    </row>
    <row r="349" spans="1:16" ht="15" hidden="1">
      <c r="A349" s="96" t="s">
        <v>5163</v>
      </c>
      <c r="B349" s="437" t="s">
        <v>4793</v>
      </c>
      <c r="C349" s="438">
        <v>2082</v>
      </c>
      <c r="D349" s="437" t="s">
        <v>215</v>
      </c>
      <c r="E349" s="437" t="s">
        <v>5161</v>
      </c>
      <c r="F349" s="437" t="s">
        <v>214</v>
      </c>
      <c r="G349" s="437" t="s">
        <v>1074</v>
      </c>
      <c r="H349" s="437" t="s">
        <v>5690</v>
      </c>
      <c r="I349" s="437" t="s">
        <v>43</v>
      </c>
      <c r="J349" s="438">
        <v>2014</v>
      </c>
      <c r="K349" s="439">
        <v>41729</v>
      </c>
      <c r="L349" s="439">
        <v>41334</v>
      </c>
      <c r="M349" s="443">
        <v>41334</v>
      </c>
      <c r="N349" s="438">
        <v>1</v>
      </c>
      <c r="O349" s="442">
        <f t="shared" si="2"/>
        <v>4</v>
      </c>
      <c r="P349" s="429">
        <f t="shared" si="1"/>
        <v>3</v>
      </c>
    </row>
    <row r="350" spans="1:16" ht="15" hidden="1">
      <c r="A350" s="96" t="s">
        <v>5163</v>
      </c>
      <c r="B350" s="437" t="s">
        <v>4793</v>
      </c>
      <c r="C350" s="438">
        <v>2083</v>
      </c>
      <c r="D350" s="437" t="s">
        <v>170</v>
      </c>
      <c r="E350" s="437" t="s">
        <v>5160</v>
      </c>
      <c r="F350" s="437" t="s">
        <v>39</v>
      </c>
      <c r="G350" s="437" t="s">
        <v>4298</v>
      </c>
      <c r="H350" s="437" t="s">
        <v>2804</v>
      </c>
      <c r="I350" s="437" t="s">
        <v>43</v>
      </c>
      <c r="J350" s="438">
        <v>2014</v>
      </c>
      <c r="K350" s="439">
        <v>41730</v>
      </c>
      <c r="L350" s="439">
        <v>41334</v>
      </c>
      <c r="M350" s="443">
        <v>41319</v>
      </c>
      <c r="N350" s="438">
        <v>1</v>
      </c>
      <c r="O350" s="442">
        <f t="shared" si="2"/>
        <v>4</v>
      </c>
      <c r="P350" s="429">
        <f t="shared" si="1"/>
        <v>4</v>
      </c>
    </row>
    <row r="351" spans="1:16" ht="15" hidden="1">
      <c r="A351" s="96" t="s">
        <v>5163</v>
      </c>
      <c r="B351" s="437" t="s">
        <v>4793</v>
      </c>
      <c r="C351" s="438">
        <v>2084</v>
      </c>
      <c r="D351" s="437" t="s">
        <v>170</v>
      </c>
      <c r="E351" s="437" t="s">
        <v>5160</v>
      </c>
      <c r="F351" s="437" t="s">
        <v>39</v>
      </c>
      <c r="G351" s="437" t="s">
        <v>680</v>
      </c>
      <c r="H351" s="437" t="s">
        <v>5691</v>
      </c>
      <c r="I351" s="437" t="s">
        <v>33</v>
      </c>
      <c r="J351" s="438">
        <v>2014</v>
      </c>
      <c r="K351" s="439">
        <v>41730</v>
      </c>
      <c r="L351" s="439">
        <v>41334</v>
      </c>
      <c r="M351" s="443">
        <v>41319</v>
      </c>
      <c r="N351" s="438">
        <v>1</v>
      </c>
      <c r="O351" s="442">
        <f t="shared" si="2"/>
        <v>4</v>
      </c>
      <c r="P351" s="429">
        <f t="shared" si="1"/>
        <v>4</v>
      </c>
    </row>
    <row r="352" spans="1:16" ht="15" hidden="1">
      <c r="A352" s="96" t="s">
        <v>5163</v>
      </c>
      <c r="B352" s="437" t="s">
        <v>4793</v>
      </c>
      <c r="C352" s="438">
        <v>2086</v>
      </c>
      <c r="D352" s="437" t="s">
        <v>584</v>
      </c>
      <c r="E352" s="437" t="s">
        <v>5160</v>
      </c>
      <c r="F352" s="437" t="s">
        <v>56</v>
      </c>
      <c r="G352" s="437" t="s">
        <v>3259</v>
      </c>
      <c r="H352" s="437" t="s">
        <v>5692</v>
      </c>
      <c r="I352" s="437" t="s">
        <v>43</v>
      </c>
      <c r="J352" s="438">
        <v>2014</v>
      </c>
      <c r="K352" s="439">
        <v>41730</v>
      </c>
      <c r="L352" s="439">
        <v>41579</v>
      </c>
      <c r="M352" s="440">
        <v>41590</v>
      </c>
      <c r="N352" s="438">
        <v>1</v>
      </c>
      <c r="O352" s="442">
        <f t="shared" si="2"/>
        <v>4</v>
      </c>
      <c r="P352" s="429">
        <f t="shared" si="1"/>
        <v>4</v>
      </c>
    </row>
    <row r="353" spans="1:16" ht="15" hidden="1">
      <c r="A353" s="96" t="s">
        <v>5163</v>
      </c>
      <c r="B353" s="437" t="s">
        <v>4793</v>
      </c>
      <c r="C353" s="438">
        <v>2090</v>
      </c>
      <c r="D353" s="437" t="s">
        <v>1426</v>
      </c>
      <c r="E353" s="437" t="s">
        <v>5160</v>
      </c>
      <c r="F353" s="437" t="s">
        <v>111</v>
      </c>
      <c r="G353" s="437" t="s">
        <v>798</v>
      </c>
      <c r="H353" s="437" t="s">
        <v>5693</v>
      </c>
      <c r="I353" s="437" t="s">
        <v>43</v>
      </c>
      <c r="J353" s="438">
        <v>2014</v>
      </c>
      <c r="K353" s="439">
        <v>41724</v>
      </c>
      <c r="L353" s="439">
        <v>41334</v>
      </c>
      <c r="M353" s="443">
        <v>41327</v>
      </c>
      <c r="N353" s="438">
        <v>1</v>
      </c>
      <c r="O353" s="442">
        <f t="shared" si="2"/>
        <v>3</v>
      </c>
      <c r="P353" s="429">
        <f t="shared" si="1"/>
        <v>3</v>
      </c>
    </row>
    <row r="354" spans="1:16" ht="15" hidden="1">
      <c r="A354" s="96" t="s">
        <v>5163</v>
      </c>
      <c r="B354" s="437" t="s">
        <v>4793</v>
      </c>
      <c r="C354" s="438">
        <v>2092</v>
      </c>
      <c r="D354" s="437" t="s">
        <v>971</v>
      </c>
      <c r="E354" s="437" t="s">
        <v>5160</v>
      </c>
      <c r="F354" s="437" t="s">
        <v>294</v>
      </c>
      <c r="G354" s="437" t="s">
        <v>914</v>
      </c>
      <c r="H354" s="437" t="s">
        <v>5694</v>
      </c>
      <c r="I354" s="437" t="s">
        <v>33</v>
      </c>
      <c r="J354" s="438">
        <v>2014</v>
      </c>
      <c r="K354" s="439">
        <v>41729</v>
      </c>
      <c r="L354" s="439">
        <v>41442</v>
      </c>
      <c r="M354" s="443">
        <v>41438</v>
      </c>
      <c r="N354" s="438">
        <v>1</v>
      </c>
      <c r="O354" s="442">
        <f t="shared" si="2"/>
        <v>4</v>
      </c>
      <c r="P354" s="429">
        <f t="shared" si="1"/>
        <v>3</v>
      </c>
    </row>
    <row r="355" spans="1:16" ht="15" hidden="1">
      <c r="A355" s="96" t="s">
        <v>5163</v>
      </c>
      <c r="B355" s="437" t="s">
        <v>4793</v>
      </c>
      <c r="C355" s="438">
        <v>2096</v>
      </c>
      <c r="D355" s="437" t="s">
        <v>1426</v>
      </c>
      <c r="E355" s="437" t="s">
        <v>5160</v>
      </c>
      <c r="F355" s="437" t="s">
        <v>111</v>
      </c>
      <c r="G355" s="437" t="s">
        <v>716</v>
      </c>
      <c r="H355" s="437" t="s">
        <v>5695</v>
      </c>
      <c r="I355" s="437" t="s">
        <v>33</v>
      </c>
      <c r="J355" s="438">
        <v>2014</v>
      </c>
      <c r="K355" s="439">
        <v>41724</v>
      </c>
      <c r="L355" s="439">
        <v>41334</v>
      </c>
      <c r="M355" s="443">
        <v>41327</v>
      </c>
      <c r="N355" s="438">
        <v>1</v>
      </c>
      <c r="O355" s="442">
        <f t="shared" si="2"/>
        <v>3</v>
      </c>
      <c r="P355" s="429">
        <f t="shared" si="1"/>
        <v>3</v>
      </c>
    </row>
    <row r="356" spans="1:16" ht="15" hidden="1">
      <c r="A356" s="96" t="s">
        <v>5163</v>
      </c>
      <c r="B356" s="437" t="s">
        <v>4793</v>
      </c>
      <c r="C356" s="438">
        <v>2100</v>
      </c>
      <c r="D356" s="437" t="s">
        <v>198</v>
      </c>
      <c r="E356" s="437" t="s">
        <v>5160</v>
      </c>
      <c r="F356" s="437" t="s">
        <v>39</v>
      </c>
      <c r="G356" s="437" t="s">
        <v>705</v>
      </c>
      <c r="H356" s="437" t="s">
        <v>5696</v>
      </c>
      <c r="I356" s="437" t="s">
        <v>43</v>
      </c>
      <c r="J356" s="438">
        <v>2014</v>
      </c>
      <c r="K356" s="439">
        <v>41760</v>
      </c>
      <c r="L356" s="439">
        <v>41337</v>
      </c>
      <c r="M356" s="443">
        <v>41327</v>
      </c>
      <c r="N356" s="438">
        <v>1</v>
      </c>
      <c r="O356" s="442">
        <f t="shared" si="2"/>
        <v>8</v>
      </c>
      <c r="P356" s="429">
        <f t="shared" si="1"/>
        <v>5</v>
      </c>
    </row>
    <row r="357" spans="1:16" ht="15" hidden="1">
      <c r="A357" s="96" t="s">
        <v>5163</v>
      </c>
      <c r="B357" s="437" t="s">
        <v>4793</v>
      </c>
      <c r="C357" s="438">
        <v>2102</v>
      </c>
      <c r="D357" s="437" t="s">
        <v>522</v>
      </c>
      <c r="E357" s="437" t="s">
        <v>5160</v>
      </c>
      <c r="F357" s="437" t="s">
        <v>111</v>
      </c>
      <c r="G357" s="437" t="s">
        <v>2165</v>
      </c>
      <c r="H357" s="437" t="s">
        <v>5697</v>
      </c>
      <c r="I357" s="437" t="s">
        <v>43</v>
      </c>
      <c r="J357" s="438">
        <v>2014</v>
      </c>
      <c r="K357" s="439">
        <v>41760</v>
      </c>
      <c r="L357" s="439">
        <v>41347</v>
      </c>
      <c r="M357" s="443">
        <v>41351</v>
      </c>
      <c r="N357" s="438">
        <v>1</v>
      </c>
      <c r="O357" s="442">
        <f t="shared" si="2"/>
        <v>8</v>
      </c>
      <c r="P357" s="429">
        <f t="shared" si="1"/>
        <v>5</v>
      </c>
    </row>
    <row r="358" spans="1:16" ht="15" hidden="1">
      <c r="A358" s="96" t="s">
        <v>5163</v>
      </c>
      <c r="B358" s="437" t="s">
        <v>4793</v>
      </c>
      <c r="C358" s="438">
        <v>2106</v>
      </c>
      <c r="D358" s="437" t="s">
        <v>441</v>
      </c>
      <c r="E358" s="437" t="s">
        <v>5160</v>
      </c>
      <c r="F358" s="437" t="s">
        <v>56</v>
      </c>
      <c r="G358" s="437" t="s">
        <v>2574</v>
      </c>
      <c r="H358" s="437" t="s">
        <v>5698</v>
      </c>
      <c r="I358" s="437" t="s">
        <v>43</v>
      </c>
      <c r="J358" s="438">
        <v>2014</v>
      </c>
      <c r="K358" s="439">
        <v>41724</v>
      </c>
      <c r="L358" s="439">
        <v>41337</v>
      </c>
      <c r="M358" s="443">
        <v>41337</v>
      </c>
      <c r="N358" s="438">
        <v>1</v>
      </c>
      <c r="O358" s="442">
        <f t="shared" si="2"/>
        <v>3</v>
      </c>
      <c r="P358" s="429">
        <f t="shared" si="1"/>
        <v>3</v>
      </c>
    </row>
    <row r="359" spans="1:16" ht="15" hidden="1">
      <c r="A359" s="96" t="s">
        <v>5163</v>
      </c>
      <c r="B359" s="437" t="s">
        <v>4793</v>
      </c>
      <c r="C359" s="438">
        <v>2108</v>
      </c>
      <c r="D359" s="437" t="s">
        <v>971</v>
      </c>
      <c r="E359" s="437" t="s">
        <v>5160</v>
      </c>
      <c r="F359" s="437" t="s">
        <v>294</v>
      </c>
      <c r="G359" s="437" t="s">
        <v>732</v>
      </c>
      <c r="H359" s="437" t="s">
        <v>5699</v>
      </c>
      <c r="I359" s="437" t="s">
        <v>33</v>
      </c>
      <c r="J359" s="438">
        <v>2014</v>
      </c>
      <c r="K359" s="439">
        <v>41730</v>
      </c>
      <c r="L359" s="439">
        <v>41540</v>
      </c>
      <c r="M359" s="443">
        <v>41519</v>
      </c>
      <c r="N359" s="438">
        <v>1</v>
      </c>
      <c r="O359" s="442">
        <f t="shared" si="2"/>
        <v>4</v>
      </c>
      <c r="P359" s="429">
        <f t="shared" si="1"/>
        <v>4</v>
      </c>
    </row>
    <row r="360" spans="1:16" ht="15" hidden="1">
      <c r="A360" s="96" t="s">
        <v>5163</v>
      </c>
      <c r="B360" s="437" t="s">
        <v>4793</v>
      </c>
      <c r="C360" s="438">
        <v>2112</v>
      </c>
      <c r="D360" s="437" t="s">
        <v>133</v>
      </c>
      <c r="E360" s="437" t="s">
        <v>5160</v>
      </c>
      <c r="F360" s="437" t="s">
        <v>29</v>
      </c>
      <c r="G360" s="437" t="s">
        <v>830</v>
      </c>
      <c r="H360" s="437" t="s">
        <v>5700</v>
      </c>
      <c r="I360" s="437" t="s">
        <v>43</v>
      </c>
      <c r="J360" s="438">
        <v>2014</v>
      </c>
      <c r="K360" s="439">
        <v>41778</v>
      </c>
      <c r="L360" s="439">
        <v>41456</v>
      </c>
      <c r="M360" s="443">
        <v>41425</v>
      </c>
      <c r="N360" s="438">
        <v>1</v>
      </c>
      <c r="O360" s="442">
        <f t="shared" si="2"/>
        <v>11</v>
      </c>
      <c r="P360" s="429">
        <f t="shared" si="1"/>
        <v>5</v>
      </c>
    </row>
    <row r="361" spans="1:16" ht="15" hidden="1">
      <c r="A361" s="96" t="s">
        <v>5163</v>
      </c>
      <c r="B361" s="437" t="s">
        <v>4793</v>
      </c>
      <c r="C361" s="438">
        <v>2116</v>
      </c>
      <c r="D361" s="437" t="s">
        <v>825</v>
      </c>
      <c r="E361" s="437" t="s">
        <v>5160</v>
      </c>
      <c r="F361" s="437" t="s">
        <v>127</v>
      </c>
      <c r="G361" s="437" t="s">
        <v>826</v>
      </c>
      <c r="H361" s="437" t="s">
        <v>291</v>
      </c>
      <c r="I361" s="437" t="s">
        <v>43</v>
      </c>
      <c r="J361" s="438">
        <v>2014</v>
      </c>
      <c r="K361" s="439">
        <v>41944</v>
      </c>
      <c r="L361" s="439">
        <v>41520</v>
      </c>
      <c r="M361" s="443">
        <v>41520</v>
      </c>
      <c r="N361" s="438">
        <v>1</v>
      </c>
      <c r="O361" s="442">
        <f t="shared" si="2"/>
        <v>34</v>
      </c>
      <c r="P361" s="429">
        <f t="shared" si="1"/>
        <v>11</v>
      </c>
    </row>
    <row r="362" spans="1:16" ht="15" hidden="1">
      <c r="A362" s="96" t="s">
        <v>5163</v>
      </c>
      <c r="B362" s="437" t="s">
        <v>4793</v>
      </c>
      <c r="C362" s="438">
        <v>2117</v>
      </c>
      <c r="D362" s="437" t="s">
        <v>825</v>
      </c>
      <c r="E362" s="437" t="s">
        <v>5160</v>
      </c>
      <c r="F362" s="437" t="s">
        <v>127</v>
      </c>
      <c r="G362" s="437" t="s">
        <v>1260</v>
      </c>
      <c r="H362" s="437" t="s">
        <v>5701</v>
      </c>
      <c r="I362" s="437" t="s">
        <v>43</v>
      </c>
      <c r="J362" s="438">
        <v>2014</v>
      </c>
      <c r="K362" s="439">
        <v>41944</v>
      </c>
      <c r="L362" s="439">
        <v>41520</v>
      </c>
      <c r="M362" s="443">
        <v>41520</v>
      </c>
      <c r="N362" s="438">
        <v>1</v>
      </c>
      <c r="O362" s="442">
        <f t="shared" si="2"/>
        <v>34</v>
      </c>
      <c r="P362" s="429">
        <f t="shared" si="1"/>
        <v>11</v>
      </c>
    </row>
    <row r="363" spans="1:16" ht="15" hidden="1">
      <c r="A363" s="96" t="s">
        <v>5163</v>
      </c>
      <c r="B363" s="437" t="s">
        <v>4793</v>
      </c>
      <c r="C363" s="438">
        <v>2118</v>
      </c>
      <c r="D363" s="437" t="s">
        <v>138</v>
      </c>
      <c r="E363" s="437" t="s">
        <v>5161</v>
      </c>
      <c r="F363" s="437" t="s">
        <v>92</v>
      </c>
      <c r="G363" s="437" t="s">
        <v>4354</v>
      </c>
      <c r="H363" s="437" t="s">
        <v>5702</v>
      </c>
      <c r="I363" s="437" t="s">
        <v>43</v>
      </c>
      <c r="J363" s="438">
        <v>2014</v>
      </c>
      <c r="K363" s="439">
        <v>41759</v>
      </c>
      <c r="L363" s="444">
        <v>41572</v>
      </c>
      <c r="M363" s="440">
        <v>41598</v>
      </c>
      <c r="N363" s="438">
        <v>1</v>
      </c>
      <c r="O363" s="442">
        <f t="shared" si="2"/>
        <v>8</v>
      </c>
      <c r="P363" s="429">
        <f t="shared" si="1"/>
        <v>4</v>
      </c>
    </row>
    <row r="364" spans="1:16" ht="15" hidden="1">
      <c r="A364" s="96" t="s">
        <v>5163</v>
      </c>
      <c r="B364" s="437" t="s">
        <v>4793</v>
      </c>
      <c r="C364" s="438">
        <v>2125</v>
      </c>
      <c r="D364" s="437" t="s">
        <v>143</v>
      </c>
      <c r="E364" s="437" t="s">
        <v>5160</v>
      </c>
      <c r="F364" s="437" t="s">
        <v>105</v>
      </c>
      <c r="G364" s="437" t="s">
        <v>927</v>
      </c>
      <c r="H364" s="437" t="s">
        <v>5703</v>
      </c>
      <c r="I364" s="437" t="s">
        <v>43</v>
      </c>
      <c r="J364" s="438">
        <v>2014</v>
      </c>
      <c r="K364" s="439">
        <v>41751</v>
      </c>
      <c r="L364" s="439">
        <v>41442</v>
      </c>
      <c r="M364" s="443">
        <v>41446</v>
      </c>
      <c r="N364" s="438">
        <v>1</v>
      </c>
      <c r="O364" s="442">
        <f t="shared" si="2"/>
        <v>7</v>
      </c>
      <c r="P364" s="429">
        <f t="shared" si="1"/>
        <v>4</v>
      </c>
    </row>
    <row r="365" spans="1:16" ht="15" hidden="1">
      <c r="A365" s="96" t="s">
        <v>5163</v>
      </c>
      <c r="B365" s="437" t="s">
        <v>4793</v>
      </c>
      <c r="C365" s="438">
        <v>2133</v>
      </c>
      <c r="D365" s="437" t="s">
        <v>68</v>
      </c>
      <c r="E365" s="437" t="s">
        <v>5161</v>
      </c>
      <c r="F365" s="437" t="s">
        <v>39</v>
      </c>
      <c r="G365" s="437" t="s">
        <v>1109</v>
      </c>
      <c r="H365" s="437" t="s">
        <v>5704</v>
      </c>
      <c r="I365" s="437" t="s">
        <v>43</v>
      </c>
      <c r="J365" s="438">
        <v>2014</v>
      </c>
      <c r="K365" s="439">
        <v>41730</v>
      </c>
      <c r="L365" s="439">
        <v>41487</v>
      </c>
      <c r="M365" s="443">
        <v>41473</v>
      </c>
      <c r="N365" s="438">
        <v>1</v>
      </c>
      <c r="O365" s="442">
        <f t="shared" si="2"/>
        <v>4</v>
      </c>
      <c r="P365" s="429">
        <f t="shared" si="1"/>
        <v>4</v>
      </c>
    </row>
    <row r="366" spans="1:16" ht="15" hidden="1">
      <c r="A366" s="96" t="s">
        <v>5163</v>
      </c>
      <c r="B366" s="437" t="s">
        <v>4793</v>
      </c>
      <c r="C366" s="438">
        <v>2134</v>
      </c>
      <c r="D366" s="437" t="s">
        <v>558</v>
      </c>
      <c r="E366" s="437" t="s">
        <v>5161</v>
      </c>
      <c r="F366" s="437" t="s">
        <v>127</v>
      </c>
      <c r="G366" s="437" t="s">
        <v>732</v>
      </c>
      <c r="H366" s="437" t="s">
        <v>5705</v>
      </c>
      <c r="I366" s="437" t="s">
        <v>43</v>
      </c>
      <c r="J366" s="438">
        <v>2014</v>
      </c>
      <c r="K366" s="439">
        <v>41730</v>
      </c>
      <c r="L366" s="439">
        <v>41477</v>
      </c>
      <c r="M366" s="443">
        <v>41478</v>
      </c>
      <c r="N366" s="438">
        <v>1</v>
      </c>
      <c r="O366" s="442">
        <f t="shared" si="2"/>
        <v>4</v>
      </c>
      <c r="P366" s="429">
        <f t="shared" si="1"/>
        <v>4</v>
      </c>
    </row>
    <row r="367" spans="1:16" ht="15" hidden="1">
      <c r="A367" s="96" t="s">
        <v>5163</v>
      </c>
      <c r="B367" s="437" t="s">
        <v>4793</v>
      </c>
      <c r="C367" s="438">
        <v>2137</v>
      </c>
      <c r="D367" s="437" t="s">
        <v>396</v>
      </c>
      <c r="E367" s="437" t="s">
        <v>5160</v>
      </c>
      <c r="F367" s="437" t="s">
        <v>300</v>
      </c>
      <c r="G367" s="437" t="s">
        <v>748</v>
      </c>
      <c r="H367" s="437" t="s">
        <v>5706</v>
      </c>
      <c r="I367" s="437" t="s">
        <v>43</v>
      </c>
      <c r="J367" s="438">
        <v>2014</v>
      </c>
      <c r="K367" s="439">
        <v>41716</v>
      </c>
      <c r="L367" s="439">
        <v>41526</v>
      </c>
      <c r="M367" s="443">
        <v>41514</v>
      </c>
      <c r="N367" s="438">
        <v>1</v>
      </c>
      <c r="O367" s="442">
        <f t="shared" si="2"/>
        <v>2</v>
      </c>
      <c r="P367" s="429">
        <f t="shared" si="1"/>
        <v>3</v>
      </c>
    </row>
    <row r="368" spans="1:16" ht="15" hidden="1">
      <c r="A368" s="96" t="s">
        <v>5163</v>
      </c>
      <c r="B368" s="437" t="s">
        <v>4793</v>
      </c>
      <c r="C368" s="438">
        <v>2139</v>
      </c>
      <c r="D368" s="437" t="s">
        <v>494</v>
      </c>
      <c r="E368" s="437" t="s">
        <v>5160</v>
      </c>
      <c r="F368" s="437" t="s">
        <v>429</v>
      </c>
      <c r="G368" s="437" t="s">
        <v>4238</v>
      </c>
      <c r="H368" s="437" t="s">
        <v>5707</v>
      </c>
      <c r="I368" s="437" t="s">
        <v>33</v>
      </c>
      <c r="J368" s="438">
        <v>2014</v>
      </c>
      <c r="K368" s="439">
        <v>41722</v>
      </c>
      <c r="L368" s="439">
        <v>41456</v>
      </c>
      <c r="M368" s="443">
        <v>41463</v>
      </c>
      <c r="N368" s="438">
        <v>1</v>
      </c>
      <c r="O368" s="442">
        <f t="shared" si="2"/>
        <v>3</v>
      </c>
      <c r="P368" s="429">
        <f t="shared" si="1"/>
        <v>3</v>
      </c>
    </row>
    <row r="369" spans="1:16" ht="15" hidden="1">
      <c r="A369" s="96" t="s">
        <v>5163</v>
      </c>
      <c r="B369" s="437" t="s">
        <v>4793</v>
      </c>
      <c r="C369" s="438">
        <v>2140</v>
      </c>
      <c r="D369" s="437" t="s">
        <v>138</v>
      </c>
      <c r="E369" s="437" t="s">
        <v>5160</v>
      </c>
      <c r="F369" s="437" t="s">
        <v>92</v>
      </c>
      <c r="G369" s="437" t="s">
        <v>732</v>
      </c>
      <c r="H369" s="437" t="s">
        <v>5708</v>
      </c>
      <c r="I369" s="437" t="s">
        <v>43</v>
      </c>
      <c r="J369" s="438">
        <v>2014</v>
      </c>
      <c r="K369" s="439">
        <v>41787</v>
      </c>
      <c r="L369" s="439">
        <v>41470</v>
      </c>
      <c r="M369" s="443">
        <v>41465</v>
      </c>
      <c r="N369" s="438">
        <v>1</v>
      </c>
      <c r="O369" s="442">
        <f t="shared" si="2"/>
        <v>12</v>
      </c>
      <c r="P369" s="429">
        <f t="shared" si="1"/>
        <v>5</v>
      </c>
    </row>
    <row r="370" spans="1:16" ht="15" hidden="1">
      <c r="A370" s="96" t="s">
        <v>5163</v>
      </c>
      <c r="B370" s="437" t="s">
        <v>4793</v>
      </c>
      <c r="C370" s="438">
        <v>2142</v>
      </c>
      <c r="D370" s="437" t="s">
        <v>2589</v>
      </c>
      <c r="E370" s="437" t="s">
        <v>5160</v>
      </c>
      <c r="F370" s="437" t="s">
        <v>49</v>
      </c>
      <c r="G370" s="437" t="s">
        <v>3230</v>
      </c>
      <c r="H370" s="437" t="s">
        <v>5709</v>
      </c>
      <c r="I370" s="437" t="s">
        <v>33</v>
      </c>
      <c r="J370" s="438">
        <v>2014</v>
      </c>
      <c r="K370" s="439">
        <v>41754</v>
      </c>
      <c r="L370" s="439">
        <v>41548</v>
      </c>
      <c r="M370" s="443">
        <v>41522</v>
      </c>
      <c r="N370" s="438">
        <v>1</v>
      </c>
      <c r="O370" s="442">
        <f t="shared" si="2"/>
        <v>7</v>
      </c>
      <c r="P370" s="429">
        <f t="shared" si="1"/>
        <v>4</v>
      </c>
    </row>
    <row r="371" spans="1:16" ht="15" hidden="1">
      <c r="A371" s="96" t="s">
        <v>5163</v>
      </c>
      <c r="B371" s="437" t="s">
        <v>4793</v>
      </c>
      <c r="C371" s="438">
        <v>2143</v>
      </c>
      <c r="D371" s="437" t="s">
        <v>2589</v>
      </c>
      <c r="E371" s="437" t="s">
        <v>5160</v>
      </c>
      <c r="F371" s="437" t="s">
        <v>49</v>
      </c>
      <c r="G371" s="437" t="s">
        <v>1146</v>
      </c>
      <c r="H371" s="437" t="s">
        <v>5710</v>
      </c>
      <c r="I371" s="437" t="s">
        <v>43</v>
      </c>
      <c r="J371" s="438">
        <v>2014</v>
      </c>
      <c r="K371" s="439">
        <v>41754</v>
      </c>
      <c r="L371" s="439">
        <v>41548</v>
      </c>
      <c r="M371" s="443">
        <v>41522</v>
      </c>
      <c r="N371" s="438">
        <v>1</v>
      </c>
      <c r="O371" s="442">
        <f t="shared" si="2"/>
        <v>7</v>
      </c>
      <c r="P371" s="429">
        <f t="shared" si="1"/>
        <v>4</v>
      </c>
    </row>
    <row r="372" spans="1:16" ht="15" hidden="1">
      <c r="A372" s="96" t="s">
        <v>5163</v>
      </c>
      <c r="B372" s="437" t="s">
        <v>4793</v>
      </c>
      <c r="C372" s="438">
        <v>2144</v>
      </c>
      <c r="D372" s="437" t="s">
        <v>68</v>
      </c>
      <c r="E372" s="437" t="s">
        <v>5160</v>
      </c>
      <c r="F372" s="437" t="s">
        <v>39</v>
      </c>
      <c r="G372" s="437" t="s">
        <v>705</v>
      </c>
      <c r="H372" s="437" t="s">
        <v>2472</v>
      </c>
      <c r="I372" s="437" t="s">
        <v>43</v>
      </c>
      <c r="J372" s="438">
        <v>2014</v>
      </c>
      <c r="K372" s="439">
        <v>41760</v>
      </c>
      <c r="L372" s="439">
        <v>41456</v>
      </c>
      <c r="M372" s="443">
        <v>41450</v>
      </c>
      <c r="N372" s="438">
        <v>1</v>
      </c>
      <c r="O372" s="442">
        <f t="shared" si="2"/>
        <v>8</v>
      </c>
      <c r="P372" s="429">
        <f t="shared" si="1"/>
        <v>5</v>
      </c>
    </row>
    <row r="373" spans="1:16" ht="15" hidden="1">
      <c r="A373" s="96" t="s">
        <v>5163</v>
      </c>
      <c r="B373" s="437" t="s">
        <v>4793</v>
      </c>
      <c r="C373" s="438">
        <v>2152</v>
      </c>
      <c r="D373" s="437" t="s">
        <v>176</v>
      </c>
      <c r="E373" s="437" t="s">
        <v>5160</v>
      </c>
      <c r="F373" s="437" t="s">
        <v>175</v>
      </c>
      <c r="G373" s="437" t="s">
        <v>699</v>
      </c>
      <c r="H373" s="437" t="s">
        <v>5711</v>
      </c>
      <c r="I373" s="437" t="s">
        <v>33</v>
      </c>
      <c r="J373" s="438">
        <v>2014</v>
      </c>
      <c r="K373" s="444">
        <v>41955</v>
      </c>
      <c r="L373" s="439">
        <v>41540</v>
      </c>
      <c r="M373" s="443">
        <v>41500</v>
      </c>
      <c r="N373" s="438">
        <v>1</v>
      </c>
      <c r="O373" s="442">
        <f t="shared" si="2"/>
        <v>36</v>
      </c>
      <c r="P373" s="429">
        <f t="shared" si="1"/>
        <v>11</v>
      </c>
    </row>
    <row r="374" spans="1:16" ht="15" hidden="1">
      <c r="A374" s="96" t="s">
        <v>5163</v>
      </c>
      <c r="B374" s="437" t="s">
        <v>4793</v>
      </c>
      <c r="C374" s="438">
        <v>2154</v>
      </c>
      <c r="D374" s="437" t="s">
        <v>558</v>
      </c>
      <c r="E374" s="437" t="s">
        <v>5160</v>
      </c>
      <c r="F374" s="437" t="s">
        <v>127</v>
      </c>
      <c r="G374" s="437" t="s">
        <v>5712</v>
      </c>
      <c r="H374" s="437" t="s">
        <v>5713</v>
      </c>
      <c r="I374" s="437" t="s">
        <v>43</v>
      </c>
      <c r="J374" s="438">
        <v>2014</v>
      </c>
      <c r="K374" s="439">
        <v>41864</v>
      </c>
      <c r="L374" s="439">
        <v>41498</v>
      </c>
      <c r="M374" s="443">
        <v>41485</v>
      </c>
      <c r="N374" s="438">
        <v>1</v>
      </c>
      <c r="O374" s="442">
        <f t="shared" si="2"/>
        <v>23</v>
      </c>
      <c r="P374" s="429">
        <f t="shared" si="1"/>
        <v>8</v>
      </c>
    </row>
    <row r="375" spans="1:16" ht="15" hidden="1">
      <c r="A375" s="96" t="s">
        <v>5163</v>
      </c>
      <c r="B375" s="437" t="s">
        <v>4793</v>
      </c>
      <c r="C375" s="438">
        <v>2156</v>
      </c>
      <c r="D375" s="437" t="s">
        <v>1039</v>
      </c>
      <c r="E375" s="437" t="s">
        <v>5160</v>
      </c>
      <c r="F375" s="437" t="s">
        <v>39</v>
      </c>
      <c r="G375" s="437" t="s">
        <v>705</v>
      </c>
      <c r="H375" s="437" t="s">
        <v>5714</v>
      </c>
      <c r="I375" s="437" t="s">
        <v>33</v>
      </c>
      <c r="J375" s="438">
        <v>2014</v>
      </c>
      <c r="K375" s="439">
        <v>41732</v>
      </c>
      <c r="L375" s="439">
        <v>41487</v>
      </c>
      <c r="M375" s="443">
        <v>41465</v>
      </c>
      <c r="N375" s="438">
        <v>1</v>
      </c>
      <c r="O375" s="442">
        <f t="shared" si="2"/>
        <v>4</v>
      </c>
      <c r="P375" s="429">
        <f t="shared" si="1"/>
        <v>4</v>
      </c>
    </row>
    <row r="376" spans="1:16" ht="15" hidden="1">
      <c r="A376" s="96" t="s">
        <v>5163</v>
      </c>
      <c r="B376" s="437" t="s">
        <v>4793</v>
      </c>
      <c r="C376" s="438">
        <v>2159</v>
      </c>
      <c r="D376" s="437" t="s">
        <v>30</v>
      </c>
      <c r="E376" s="437" t="s">
        <v>5161</v>
      </c>
      <c r="F376" s="437" t="s">
        <v>29</v>
      </c>
      <c r="G376" s="437" t="s">
        <v>910</v>
      </c>
      <c r="H376" s="437" t="s">
        <v>5715</v>
      </c>
      <c r="I376" s="437" t="s">
        <v>33</v>
      </c>
      <c r="J376" s="438">
        <v>2014</v>
      </c>
      <c r="K376" s="439">
        <v>41730</v>
      </c>
      <c r="L376" s="439">
        <v>41486</v>
      </c>
      <c r="M376" s="443">
        <v>41486</v>
      </c>
      <c r="N376" s="438">
        <v>1</v>
      </c>
      <c r="O376" s="442">
        <f t="shared" si="2"/>
        <v>4</v>
      </c>
      <c r="P376" s="429">
        <f t="shared" si="1"/>
        <v>4</v>
      </c>
    </row>
    <row r="377" spans="1:16" ht="15" hidden="1">
      <c r="A377" s="96" t="s">
        <v>5163</v>
      </c>
      <c r="B377" s="437" t="s">
        <v>4793</v>
      </c>
      <c r="C377" s="438">
        <v>2166</v>
      </c>
      <c r="D377" s="437" t="s">
        <v>494</v>
      </c>
      <c r="E377" s="437" t="s">
        <v>5160</v>
      </c>
      <c r="F377" s="437" t="s">
        <v>429</v>
      </c>
      <c r="G377" s="437" t="s">
        <v>1382</v>
      </c>
      <c r="H377" s="437" t="s">
        <v>2184</v>
      </c>
      <c r="I377" s="437" t="s">
        <v>43</v>
      </c>
      <c r="J377" s="438">
        <v>2014</v>
      </c>
      <c r="K377" s="439">
        <v>41722</v>
      </c>
      <c r="L377" s="439">
        <v>41465</v>
      </c>
      <c r="M377" s="443">
        <v>41463</v>
      </c>
      <c r="N377" s="438">
        <v>1</v>
      </c>
      <c r="O377" s="442">
        <f t="shared" si="2"/>
        <v>3</v>
      </c>
      <c r="P377" s="429">
        <f t="shared" si="1"/>
        <v>3</v>
      </c>
    </row>
    <row r="378" spans="1:16" ht="15" hidden="1">
      <c r="A378" s="96" t="s">
        <v>5163</v>
      </c>
      <c r="B378" s="437" t="s">
        <v>4793</v>
      </c>
      <c r="C378" s="438">
        <v>2167</v>
      </c>
      <c r="D378" s="437" t="s">
        <v>494</v>
      </c>
      <c r="E378" s="437" t="s">
        <v>5160</v>
      </c>
      <c r="F378" s="437" t="s">
        <v>429</v>
      </c>
      <c r="G378" s="437" t="s">
        <v>980</v>
      </c>
      <c r="H378" s="437" t="s">
        <v>5716</v>
      </c>
      <c r="I378" s="437" t="s">
        <v>43</v>
      </c>
      <c r="J378" s="438">
        <v>2014</v>
      </c>
      <c r="K378" s="439">
        <v>41729</v>
      </c>
      <c r="L378" s="439">
        <v>41456</v>
      </c>
      <c r="M378" s="443">
        <v>41457</v>
      </c>
      <c r="N378" s="438">
        <v>1</v>
      </c>
      <c r="O378" s="442">
        <f t="shared" si="2"/>
        <v>4</v>
      </c>
      <c r="P378" s="429">
        <f t="shared" si="1"/>
        <v>3</v>
      </c>
    </row>
    <row r="379" spans="1:16" ht="15" hidden="1">
      <c r="A379" s="96" t="s">
        <v>5163</v>
      </c>
      <c r="B379" s="437" t="s">
        <v>4793</v>
      </c>
      <c r="C379" s="438">
        <v>2168</v>
      </c>
      <c r="D379" s="437" t="s">
        <v>494</v>
      </c>
      <c r="E379" s="437" t="s">
        <v>5160</v>
      </c>
      <c r="F379" s="437" t="s">
        <v>429</v>
      </c>
      <c r="G379" s="437" t="s">
        <v>716</v>
      </c>
      <c r="H379" s="437" t="s">
        <v>5717</v>
      </c>
      <c r="I379" s="437" t="s">
        <v>43</v>
      </c>
      <c r="J379" s="438">
        <v>2014</v>
      </c>
      <c r="K379" s="439">
        <v>41722</v>
      </c>
      <c r="L379" s="439">
        <v>41456</v>
      </c>
      <c r="M379" s="443">
        <v>41457</v>
      </c>
      <c r="N379" s="438">
        <v>1</v>
      </c>
      <c r="O379" s="442">
        <f t="shared" si="2"/>
        <v>3</v>
      </c>
      <c r="P379" s="429">
        <f t="shared" si="1"/>
        <v>3</v>
      </c>
    </row>
    <row r="380" spans="1:16" ht="15" hidden="1">
      <c r="A380" s="96" t="s">
        <v>5163</v>
      </c>
      <c r="B380" s="437" t="s">
        <v>4793</v>
      </c>
      <c r="C380" s="438">
        <v>2172</v>
      </c>
      <c r="D380" s="437" t="s">
        <v>2679</v>
      </c>
      <c r="E380" s="437" t="s">
        <v>5160</v>
      </c>
      <c r="F380" s="437" t="s">
        <v>39</v>
      </c>
      <c r="G380" s="437" t="s">
        <v>3135</v>
      </c>
      <c r="H380" s="437" t="s">
        <v>5718</v>
      </c>
      <c r="I380" s="437" t="s">
        <v>33</v>
      </c>
      <c r="J380" s="438">
        <v>2014</v>
      </c>
      <c r="K380" s="439">
        <v>41736</v>
      </c>
      <c r="L380" s="439">
        <v>41463</v>
      </c>
      <c r="M380" s="443">
        <v>41481</v>
      </c>
      <c r="N380" s="438">
        <v>1</v>
      </c>
      <c r="O380" s="442">
        <f t="shared" si="2"/>
        <v>5</v>
      </c>
      <c r="P380" s="429">
        <f t="shared" si="1"/>
        <v>4</v>
      </c>
    </row>
    <row r="381" spans="1:16" ht="15" hidden="1">
      <c r="A381" s="96" t="s">
        <v>5163</v>
      </c>
      <c r="B381" s="437" t="s">
        <v>4793</v>
      </c>
      <c r="C381" s="438">
        <v>2174</v>
      </c>
      <c r="D381" s="437" t="s">
        <v>138</v>
      </c>
      <c r="E381" s="437" t="s">
        <v>5160</v>
      </c>
      <c r="F381" s="437" t="s">
        <v>92</v>
      </c>
      <c r="G381" s="437" t="s">
        <v>1049</v>
      </c>
      <c r="H381" s="437" t="s">
        <v>5719</v>
      </c>
      <c r="I381" s="437" t="s">
        <v>43</v>
      </c>
      <c r="J381" s="438">
        <v>2014</v>
      </c>
      <c r="K381" s="439">
        <v>41808</v>
      </c>
      <c r="L381" s="439">
        <v>41487</v>
      </c>
      <c r="M381" s="443">
        <v>41499</v>
      </c>
      <c r="N381" s="438">
        <v>1</v>
      </c>
      <c r="O381" s="442">
        <f t="shared" si="2"/>
        <v>15</v>
      </c>
      <c r="P381" s="429">
        <f t="shared" si="1"/>
        <v>6</v>
      </c>
    </row>
    <row r="382" spans="1:16" ht="15" hidden="1">
      <c r="A382" s="96" t="s">
        <v>5163</v>
      </c>
      <c r="B382" s="437" t="s">
        <v>4793</v>
      </c>
      <c r="C382" s="438">
        <v>2184</v>
      </c>
      <c r="D382" s="437" t="s">
        <v>57</v>
      </c>
      <c r="E382" s="437" t="s">
        <v>5160</v>
      </c>
      <c r="F382" s="437" t="s">
        <v>56</v>
      </c>
      <c r="G382" s="437" t="s">
        <v>830</v>
      </c>
      <c r="H382" s="437" t="s">
        <v>5720</v>
      </c>
      <c r="I382" s="437" t="s">
        <v>43</v>
      </c>
      <c r="J382" s="438">
        <v>2014</v>
      </c>
      <c r="K382" s="439">
        <v>41757</v>
      </c>
      <c r="L382" s="439">
        <v>41477</v>
      </c>
      <c r="M382" s="443">
        <v>41474</v>
      </c>
      <c r="N382" s="438">
        <v>1</v>
      </c>
      <c r="O382" s="442">
        <f t="shared" si="2"/>
        <v>8</v>
      </c>
      <c r="P382" s="429">
        <f t="shared" si="1"/>
        <v>4</v>
      </c>
    </row>
    <row r="383" spans="1:16" ht="15" hidden="1">
      <c r="A383" s="96" t="s">
        <v>5163</v>
      </c>
      <c r="B383" s="437" t="s">
        <v>4793</v>
      </c>
      <c r="C383" s="438">
        <v>2185</v>
      </c>
      <c r="D383" s="437" t="s">
        <v>295</v>
      </c>
      <c r="E383" s="437" t="s">
        <v>5161</v>
      </c>
      <c r="F383" s="437" t="s">
        <v>294</v>
      </c>
      <c r="G383" s="437" t="s">
        <v>699</v>
      </c>
      <c r="H383" s="437" t="s">
        <v>5721</v>
      </c>
      <c r="I383" s="437" t="s">
        <v>43</v>
      </c>
      <c r="J383" s="438">
        <v>2014</v>
      </c>
      <c r="K383" s="439">
        <v>41730</v>
      </c>
      <c r="L383" s="444">
        <v>41589</v>
      </c>
      <c r="M383" s="443">
        <v>41586</v>
      </c>
      <c r="N383" s="438">
        <v>1</v>
      </c>
      <c r="O383" s="442">
        <f t="shared" si="2"/>
        <v>4</v>
      </c>
      <c r="P383" s="429">
        <f t="shared" si="1"/>
        <v>4</v>
      </c>
    </row>
    <row r="384" spans="1:16" ht="15" hidden="1">
      <c r="A384" s="96" t="s">
        <v>5163</v>
      </c>
      <c r="B384" s="437" t="s">
        <v>4793</v>
      </c>
      <c r="C384" s="438">
        <v>2188</v>
      </c>
      <c r="D384" s="437" t="s">
        <v>584</v>
      </c>
      <c r="E384" s="437" t="s">
        <v>5160</v>
      </c>
      <c r="F384" s="437" t="s">
        <v>56</v>
      </c>
      <c r="G384" s="437" t="s">
        <v>4061</v>
      </c>
      <c r="H384" s="437" t="s">
        <v>5722</v>
      </c>
      <c r="I384" s="437" t="s">
        <v>33</v>
      </c>
      <c r="J384" s="438">
        <v>2014</v>
      </c>
      <c r="K384" s="439">
        <v>41751</v>
      </c>
      <c r="L384" s="439">
        <v>41579</v>
      </c>
      <c r="M384" s="440">
        <v>41590</v>
      </c>
      <c r="N384" s="438">
        <v>1</v>
      </c>
      <c r="O384" s="442">
        <f t="shared" si="2"/>
        <v>7</v>
      </c>
      <c r="P384" s="429">
        <f t="shared" si="1"/>
        <v>4</v>
      </c>
    </row>
    <row r="385" spans="1:16" ht="15" hidden="1">
      <c r="A385" s="96" t="s">
        <v>5163</v>
      </c>
      <c r="B385" s="437" t="s">
        <v>4793</v>
      </c>
      <c r="C385" s="438">
        <v>2190</v>
      </c>
      <c r="D385" s="437" t="s">
        <v>138</v>
      </c>
      <c r="E385" s="437" t="s">
        <v>5160</v>
      </c>
      <c r="F385" s="437" t="s">
        <v>92</v>
      </c>
      <c r="G385" s="437" t="s">
        <v>980</v>
      </c>
      <c r="H385" s="437" t="s">
        <v>5723</v>
      </c>
      <c r="I385" s="437" t="s">
        <v>43</v>
      </c>
      <c r="J385" s="438">
        <v>2014</v>
      </c>
      <c r="K385" s="439">
        <v>41780</v>
      </c>
      <c r="L385" s="439">
        <v>41652</v>
      </c>
      <c r="M385" s="440">
        <v>41631</v>
      </c>
      <c r="N385" s="438">
        <v>1</v>
      </c>
      <c r="O385" s="442">
        <f t="shared" si="2"/>
        <v>11</v>
      </c>
      <c r="P385" s="429">
        <f t="shared" si="1"/>
        <v>5</v>
      </c>
    </row>
    <row r="386" spans="1:16" ht="15" hidden="1">
      <c r="A386" s="96" t="s">
        <v>5163</v>
      </c>
      <c r="B386" s="437" t="s">
        <v>4793</v>
      </c>
      <c r="C386" s="438">
        <v>2195</v>
      </c>
      <c r="D386" s="437" t="s">
        <v>138</v>
      </c>
      <c r="E386" s="437" t="s">
        <v>5160</v>
      </c>
      <c r="F386" s="437" t="s">
        <v>92</v>
      </c>
      <c r="G386" s="437" t="s">
        <v>798</v>
      </c>
      <c r="H386" s="437" t="s">
        <v>5724</v>
      </c>
      <c r="I386" s="437" t="s">
        <v>33</v>
      </c>
      <c r="J386" s="438">
        <v>2014</v>
      </c>
      <c r="K386" s="439">
        <v>41771</v>
      </c>
      <c r="L386" s="444">
        <v>41596</v>
      </c>
      <c r="M386" s="440">
        <v>41598</v>
      </c>
      <c r="N386" s="438">
        <v>1</v>
      </c>
      <c r="O386" s="442">
        <f t="shared" si="2"/>
        <v>10</v>
      </c>
      <c r="P386" s="429">
        <f t="shared" si="1"/>
        <v>5</v>
      </c>
    </row>
    <row r="387" spans="1:16" ht="15" hidden="1">
      <c r="A387" s="96" t="s">
        <v>5163</v>
      </c>
      <c r="B387" s="437" t="s">
        <v>4793</v>
      </c>
      <c r="C387" s="438">
        <v>2196</v>
      </c>
      <c r="D387" s="437" t="s">
        <v>225</v>
      </c>
      <c r="E387" s="437" t="s">
        <v>5160</v>
      </c>
      <c r="F387" s="437" t="s">
        <v>39</v>
      </c>
      <c r="G387" s="437" t="s">
        <v>5725</v>
      </c>
      <c r="H387" s="437" t="s">
        <v>5726</v>
      </c>
      <c r="I387" s="437" t="s">
        <v>43</v>
      </c>
      <c r="J387" s="438">
        <v>2014</v>
      </c>
      <c r="K387" s="439">
        <v>41736</v>
      </c>
      <c r="L387" s="439">
        <v>41487</v>
      </c>
      <c r="M387" s="443">
        <v>41485</v>
      </c>
      <c r="N387" s="438">
        <v>1</v>
      </c>
      <c r="O387" s="442">
        <f t="shared" si="2"/>
        <v>5</v>
      </c>
      <c r="P387" s="429">
        <f t="shared" si="1"/>
        <v>4</v>
      </c>
    </row>
    <row r="388" spans="1:16" ht="15" hidden="1">
      <c r="A388" s="96" t="s">
        <v>5163</v>
      </c>
      <c r="B388" s="437" t="s">
        <v>4793</v>
      </c>
      <c r="C388" s="438">
        <v>2204</v>
      </c>
      <c r="D388" s="437" t="s">
        <v>971</v>
      </c>
      <c r="E388" s="437" t="s">
        <v>5160</v>
      </c>
      <c r="F388" s="437" t="s">
        <v>294</v>
      </c>
      <c r="G388" s="437" t="s">
        <v>830</v>
      </c>
      <c r="H388" s="437" t="s">
        <v>5727</v>
      </c>
      <c r="I388" s="437" t="s">
        <v>33</v>
      </c>
      <c r="J388" s="438">
        <v>2014</v>
      </c>
      <c r="K388" s="439">
        <v>41730</v>
      </c>
      <c r="L388" s="439">
        <v>41548</v>
      </c>
      <c r="M388" s="443">
        <v>41526</v>
      </c>
      <c r="N388" s="438">
        <v>1</v>
      </c>
      <c r="O388" s="442">
        <f t="shared" si="2"/>
        <v>4</v>
      </c>
      <c r="P388" s="429">
        <f t="shared" si="1"/>
        <v>4</v>
      </c>
    </row>
    <row r="389" spans="1:16" ht="15" hidden="1">
      <c r="A389" s="96" t="s">
        <v>5163</v>
      </c>
      <c r="B389" s="437" t="s">
        <v>4793</v>
      </c>
      <c r="C389" s="438">
        <v>2205</v>
      </c>
      <c r="D389" s="437" t="s">
        <v>143</v>
      </c>
      <c r="E389" s="437" t="s">
        <v>5160</v>
      </c>
      <c r="F389" s="437" t="s">
        <v>105</v>
      </c>
      <c r="G389" s="437" t="s">
        <v>888</v>
      </c>
      <c r="H389" s="437" t="s">
        <v>5728</v>
      </c>
      <c r="I389" s="437" t="s">
        <v>43</v>
      </c>
      <c r="J389" s="438">
        <v>2014</v>
      </c>
      <c r="K389" s="439">
        <v>41757</v>
      </c>
      <c r="L389" s="439">
        <v>41519</v>
      </c>
      <c r="M389" s="443">
        <v>41519</v>
      </c>
      <c r="N389" s="438">
        <v>1</v>
      </c>
      <c r="O389" s="442">
        <f t="shared" si="2"/>
        <v>8</v>
      </c>
      <c r="P389" s="429">
        <f t="shared" si="1"/>
        <v>4</v>
      </c>
    </row>
    <row r="390" spans="1:16" ht="15" hidden="1">
      <c r="A390" s="96" t="s">
        <v>5163</v>
      </c>
      <c r="B390" s="437" t="s">
        <v>4793</v>
      </c>
      <c r="C390" s="438">
        <v>2206</v>
      </c>
      <c r="D390" s="437" t="s">
        <v>143</v>
      </c>
      <c r="E390" s="437" t="s">
        <v>5160</v>
      </c>
      <c r="F390" s="437" t="s">
        <v>105</v>
      </c>
      <c r="G390" s="437" t="s">
        <v>830</v>
      </c>
      <c r="H390" s="437" t="s">
        <v>5729</v>
      </c>
      <c r="I390" s="437" t="s">
        <v>33</v>
      </c>
      <c r="J390" s="438">
        <v>2014</v>
      </c>
      <c r="K390" s="439">
        <v>41754</v>
      </c>
      <c r="L390" s="439">
        <v>41547</v>
      </c>
      <c r="M390" s="443">
        <v>41549</v>
      </c>
      <c r="N390" s="438">
        <v>1</v>
      </c>
      <c r="O390" s="442">
        <f t="shared" si="2"/>
        <v>7</v>
      </c>
      <c r="P390" s="429">
        <f t="shared" si="1"/>
        <v>4</v>
      </c>
    </row>
    <row r="391" spans="1:16" ht="15" hidden="1">
      <c r="A391" s="96" t="s">
        <v>5163</v>
      </c>
      <c r="B391" s="437" t="s">
        <v>4793</v>
      </c>
      <c r="C391" s="438">
        <v>2208</v>
      </c>
      <c r="D391" s="437" t="s">
        <v>537</v>
      </c>
      <c r="E391" s="437" t="s">
        <v>5730</v>
      </c>
      <c r="F391" s="437" t="s">
        <v>39</v>
      </c>
      <c r="G391" s="437" t="s">
        <v>4214</v>
      </c>
      <c r="H391" s="437" t="s">
        <v>5731</v>
      </c>
      <c r="I391" s="437" t="s">
        <v>43</v>
      </c>
      <c r="J391" s="438">
        <v>2014</v>
      </c>
      <c r="K391" s="439">
        <v>41861</v>
      </c>
      <c r="L391" s="439">
        <v>41498</v>
      </c>
      <c r="M391" s="443">
        <v>41493</v>
      </c>
      <c r="N391" s="438">
        <v>1</v>
      </c>
      <c r="O391" s="442">
        <f t="shared" si="2"/>
        <v>23</v>
      </c>
      <c r="P391" s="429">
        <f t="shared" si="1"/>
        <v>8</v>
      </c>
    </row>
    <row r="392" spans="1:16" ht="15" hidden="1">
      <c r="A392" s="96" t="s">
        <v>5163</v>
      </c>
      <c r="B392" s="437" t="s">
        <v>4793</v>
      </c>
      <c r="C392" s="438">
        <v>2211</v>
      </c>
      <c r="D392" s="437" t="s">
        <v>143</v>
      </c>
      <c r="E392" s="437" t="s">
        <v>5160</v>
      </c>
      <c r="F392" s="437" t="s">
        <v>105</v>
      </c>
      <c r="G392" s="437" t="s">
        <v>1191</v>
      </c>
      <c r="H392" s="437" t="s">
        <v>5732</v>
      </c>
      <c r="I392" s="437" t="s">
        <v>43</v>
      </c>
      <c r="J392" s="438">
        <v>2014</v>
      </c>
      <c r="K392" s="439">
        <v>41757</v>
      </c>
      <c r="L392" s="439">
        <v>41512</v>
      </c>
      <c r="M392" s="443">
        <v>41512</v>
      </c>
      <c r="N392" s="438">
        <v>1</v>
      </c>
      <c r="O392" s="442">
        <f t="shared" si="2"/>
        <v>8</v>
      </c>
      <c r="P392" s="429">
        <f t="shared" si="1"/>
        <v>4</v>
      </c>
    </row>
    <row r="393" spans="1:16" ht="15" hidden="1">
      <c r="A393" s="96" t="s">
        <v>5163</v>
      </c>
      <c r="B393" s="437" t="s">
        <v>4793</v>
      </c>
      <c r="C393" s="438">
        <v>2216</v>
      </c>
      <c r="D393" s="437" t="s">
        <v>295</v>
      </c>
      <c r="E393" s="437" t="s">
        <v>5160</v>
      </c>
      <c r="F393" s="437" t="s">
        <v>294</v>
      </c>
      <c r="G393" s="437" t="s">
        <v>5733</v>
      </c>
      <c r="H393" s="437" t="s">
        <v>5734</v>
      </c>
      <c r="I393" s="437" t="s">
        <v>43</v>
      </c>
      <c r="J393" s="438">
        <v>2014</v>
      </c>
      <c r="K393" s="439">
        <v>41760</v>
      </c>
      <c r="L393" s="444">
        <v>41564</v>
      </c>
      <c r="M393" s="440">
        <v>41564</v>
      </c>
      <c r="N393" s="438">
        <v>1</v>
      </c>
      <c r="O393" s="442">
        <f t="shared" si="2"/>
        <v>8</v>
      </c>
      <c r="P393" s="429">
        <f t="shared" si="1"/>
        <v>5</v>
      </c>
    </row>
    <row r="394" spans="1:16" ht="15" hidden="1">
      <c r="A394" s="96" t="s">
        <v>5163</v>
      </c>
      <c r="B394" s="437" t="s">
        <v>4793</v>
      </c>
      <c r="C394" s="438">
        <v>2230</v>
      </c>
      <c r="D394" s="437" t="s">
        <v>266</v>
      </c>
      <c r="E394" s="437" t="s">
        <v>5160</v>
      </c>
      <c r="F394" s="437" t="s">
        <v>39</v>
      </c>
      <c r="G394" s="437" t="s">
        <v>4071</v>
      </c>
      <c r="H394" s="437" t="s">
        <v>5735</v>
      </c>
      <c r="I394" s="437" t="s">
        <v>43</v>
      </c>
      <c r="J394" s="438">
        <v>2014</v>
      </c>
      <c r="K394" s="439">
        <v>41863</v>
      </c>
      <c r="L394" s="439">
        <v>41540</v>
      </c>
      <c r="M394" s="443">
        <v>41520</v>
      </c>
      <c r="N394" s="438">
        <v>1</v>
      </c>
      <c r="O394" s="442">
        <f t="shared" si="2"/>
        <v>23</v>
      </c>
      <c r="P394" s="429">
        <f t="shared" si="1"/>
        <v>8</v>
      </c>
    </row>
    <row r="395" spans="1:16" ht="15" hidden="1">
      <c r="A395" s="96" t="s">
        <v>5163</v>
      </c>
      <c r="B395" s="437" t="s">
        <v>4793</v>
      </c>
      <c r="C395" s="438">
        <v>2232</v>
      </c>
      <c r="D395" s="437" t="s">
        <v>971</v>
      </c>
      <c r="E395" s="437" t="s">
        <v>5160</v>
      </c>
      <c r="F395" s="437" t="s">
        <v>294</v>
      </c>
      <c r="G395" s="437" t="s">
        <v>927</v>
      </c>
      <c r="H395" s="437" t="s">
        <v>5736</v>
      </c>
      <c r="I395" s="437" t="s">
        <v>43</v>
      </c>
      <c r="J395" s="438">
        <v>2014</v>
      </c>
      <c r="K395" s="439">
        <v>41729</v>
      </c>
      <c r="L395" s="439">
        <v>41548</v>
      </c>
      <c r="M395" s="443">
        <v>41526</v>
      </c>
      <c r="N395" s="438">
        <v>1</v>
      </c>
      <c r="O395" s="442">
        <f t="shared" si="2"/>
        <v>4</v>
      </c>
      <c r="P395" s="429">
        <f t="shared" si="1"/>
        <v>3</v>
      </c>
    </row>
    <row r="396" spans="1:16" ht="15" hidden="1">
      <c r="A396" s="96" t="s">
        <v>5163</v>
      </c>
      <c r="B396" s="437" t="s">
        <v>4793</v>
      </c>
      <c r="C396" s="438">
        <v>2234</v>
      </c>
      <c r="D396" s="437" t="s">
        <v>319</v>
      </c>
      <c r="E396" s="437" t="s">
        <v>5160</v>
      </c>
      <c r="F396" s="437" t="s">
        <v>39</v>
      </c>
      <c r="G396" s="437" t="s">
        <v>1132</v>
      </c>
      <c r="H396" s="437" t="s">
        <v>5737</v>
      </c>
      <c r="I396" s="437" t="s">
        <v>43</v>
      </c>
      <c r="J396" s="438">
        <v>2014</v>
      </c>
      <c r="K396" s="439">
        <v>41759</v>
      </c>
      <c r="L396" s="439">
        <v>41548</v>
      </c>
      <c r="M396" s="443">
        <v>41533</v>
      </c>
      <c r="N396" s="438">
        <v>1</v>
      </c>
      <c r="O396" s="442">
        <f t="shared" si="2"/>
        <v>8</v>
      </c>
      <c r="P396" s="429">
        <f t="shared" si="1"/>
        <v>4</v>
      </c>
    </row>
    <row r="397" spans="1:16" ht="15" hidden="1">
      <c r="A397" s="96" t="s">
        <v>5163</v>
      </c>
      <c r="B397" s="437" t="s">
        <v>4793</v>
      </c>
      <c r="C397" s="438">
        <v>2238</v>
      </c>
      <c r="D397" s="437" t="s">
        <v>522</v>
      </c>
      <c r="E397" s="437" t="s">
        <v>5160</v>
      </c>
      <c r="F397" s="437" t="s">
        <v>111</v>
      </c>
      <c r="G397" s="437" t="s">
        <v>927</v>
      </c>
      <c r="H397" s="437" t="s">
        <v>930</v>
      </c>
      <c r="I397" s="437" t="s">
        <v>33</v>
      </c>
      <c r="J397" s="438">
        <v>2014</v>
      </c>
      <c r="K397" s="439">
        <v>41729</v>
      </c>
      <c r="L397" s="439">
        <v>41498</v>
      </c>
      <c r="M397" s="443">
        <v>41502</v>
      </c>
      <c r="N397" s="438">
        <v>1</v>
      </c>
      <c r="O397" s="442">
        <f t="shared" si="2"/>
        <v>4</v>
      </c>
      <c r="P397" s="429">
        <f t="shared" si="1"/>
        <v>3</v>
      </c>
    </row>
    <row r="398" spans="1:16" ht="15" hidden="1">
      <c r="A398" s="96" t="s">
        <v>5163</v>
      </c>
      <c r="B398" s="437" t="s">
        <v>4793</v>
      </c>
      <c r="C398" s="438">
        <v>2241</v>
      </c>
      <c r="D398" s="437" t="s">
        <v>489</v>
      </c>
      <c r="E398" s="437" t="s">
        <v>5161</v>
      </c>
      <c r="F398" s="437" t="s">
        <v>39</v>
      </c>
      <c r="G398" s="437" t="s">
        <v>705</v>
      </c>
      <c r="H398" s="437" t="s">
        <v>5738</v>
      </c>
      <c r="I398" s="437" t="s">
        <v>43</v>
      </c>
      <c r="J398" s="438">
        <v>2014</v>
      </c>
      <c r="K398" s="439">
        <v>41715</v>
      </c>
      <c r="L398" s="439">
        <v>41518</v>
      </c>
      <c r="M398" s="443">
        <v>41514</v>
      </c>
      <c r="N398" s="438">
        <v>1</v>
      </c>
      <c r="O398" s="442">
        <f t="shared" si="2"/>
        <v>2</v>
      </c>
      <c r="P398" s="429">
        <f t="shared" si="1"/>
        <v>3</v>
      </c>
    </row>
    <row r="399" spans="1:16" ht="15" hidden="1">
      <c r="A399" s="96" t="s">
        <v>5163</v>
      </c>
      <c r="B399" s="437" t="s">
        <v>4793</v>
      </c>
      <c r="C399" s="438">
        <v>2244</v>
      </c>
      <c r="D399" s="437" t="s">
        <v>971</v>
      </c>
      <c r="E399" s="437" t="s">
        <v>5160</v>
      </c>
      <c r="F399" s="437" t="s">
        <v>294</v>
      </c>
      <c r="G399" s="437" t="s">
        <v>2984</v>
      </c>
      <c r="H399" s="437" t="s">
        <v>5739</v>
      </c>
      <c r="I399" s="437" t="s">
        <v>43</v>
      </c>
      <c r="J399" s="438">
        <v>2014</v>
      </c>
      <c r="K399" s="439">
        <v>41774</v>
      </c>
      <c r="L399" s="439">
        <v>41518</v>
      </c>
      <c r="M399" s="443">
        <v>41513</v>
      </c>
      <c r="N399" s="438">
        <v>1</v>
      </c>
      <c r="O399" s="442">
        <f t="shared" si="2"/>
        <v>10</v>
      </c>
      <c r="P399" s="429">
        <f t="shared" si="1"/>
        <v>5</v>
      </c>
    </row>
    <row r="400" spans="1:16" ht="15" hidden="1">
      <c r="A400" s="96" t="s">
        <v>5163</v>
      </c>
      <c r="B400" s="437" t="s">
        <v>4793</v>
      </c>
      <c r="C400" s="438">
        <v>2248</v>
      </c>
      <c r="D400" s="437" t="s">
        <v>385</v>
      </c>
      <c r="E400" s="437" t="s">
        <v>5161</v>
      </c>
      <c r="F400" s="437" t="s">
        <v>49</v>
      </c>
      <c r="G400" s="437" t="s">
        <v>901</v>
      </c>
      <c r="H400" s="437" t="s">
        <v>5740</v>
      </c>
      <c r="I400" s="437" t="s">
        <v>43</v>
      </c>
      <c r="J400" s="438">
        <v>2014</v>
      </c>
      <c r="K400" s="439">
        <v>41729</v>
      </c>
      <c r="L400" s="439">
        <v>41579</v>
      </c>
      <c r="M400" s="440">
        <v>41565</v>
      </c>
      <c r="N400" s="438">
        <v>1</v>
      </c>
      <c r="O400" s="442">
        <f t="shared" si="2"/>
        <v>4</v>
      </c>
      <c r="P400" s="429">
        <f t="shared" si="1"/>
        <v>3</v>
      </c>
    </row>
    <row r="401" spans="1:16" ht="15" hidden="1">
      <c r="A401" s="96" t="s">
        <v>5163</v>
      </c>
      <c r="B401" s="437" t="s">
        <v>4793</v>
      </c>
      <c r="C401" s="438">
        <v>2250</v>
      </c>
      <c r="D401" s="437" t="s">
        <v>363</v>
      </c>
      <c r="E401" s="437" t="s">
        <v>5161</v>
      </c>
      <c r="F401" s="437" t="s">
        <v>271</v>
      </c>
      <c r="G401" s="437" t="s">
        <v>4086</v>
      </c>
      <c r="H401" s="437" t="s">
        <v>5741</v>
      </c>
      <c r="I401" s="437" t="s">
        <v>43</v>
      </c>
      <c r="J401" s="438">
        <v>2014</v>
      </c>
      <c r="K401" s="439">
        <v>41753</v>
      </c>
      <c r="L401" s="444">
        <v>41596</v>
      </c>
      <c r="M401" s="440">
        <v>41592</v>
      </c>
      <c r="N401" s="438">
        <v>1</v>
      </c>
      <c r="O401" s="442">
        <f t="shared" si="2"/>
        <v>7</v>
      </c>
      <c r="P401" s="429">
        <f t="shared" si="1"/>
        <v>4</v>
      </c>
    </row>
    <row r="402" spans="1:16" ht="15" hidden="1">
      <c r="A402" s="96" t="s">
        <v>5163</v>
      </c>
      <c r="B402" s="437" t="s">
        <v>4793</v>
      </c>
      <c r="C402" s="438">
        <v>2259</v>
      </c>
      <c r="D402" s="437" t="s">
        <v>272</v>
      </c>
      <c r="E402" s="437" t="s">
        <v>5161</v>
      </c>
      <c r="F402" s="437" t="s">
        <v>271</v>
      </c>
      <c r="G402" s="437" t="s">
        <v>699</v>
      </c>
      <c r="H402" s="437" t="s">
        <v>5742</v>
      </c>
      <c r="I402" s="437" t="s">
        <v>43</v>
      </c>
      <c r="J402" s="438">
        <v>2014</v>
      </c>
      <c r="K402" s="439">
        <v>41821</v>
      </c>
      <c r="L402" s="439">
        <v>41540</v>
      </c>
      <c r="M402" s="443">
        <v>41527</v>
      </c>
      <c r="N402" s="438">
        <v>1</v>
      </c>
      <c r="O402" s="442">
        <f t="shared" si="2"/>
        <v>17</v>
      </c>
      <c r="P402" s="429">
        <f t="shared" si="1"/>
        <v>7</v>
      </c>
    </row>
    <row r="403" spans="1:16" ht="15" hidden="1">
      <c r="A403" s="96" t="s">
        <v>5163</v>
      </c>
      <c r="B403" s="437" t="s">
        <v>4793</v>
      </c>
      <c r="C403" s="438">
        <v>2262</v>
      </c>
      <c r="D403" s="437" t="s">
        <v>511</v>
      </c>
      <c r="E403" s="437" t="s">
        <v>5160</v>
      </c>
      <c r="F403" s="437" t="s">
        <v>29</v>
      </c>
      <c r="G403" s="437" t="s">
        <v>830</v>
      </c>
      <c r="H403" s="437" t="s">
        <v>2287</v>
      </c>
      <c r="I403" s="437" t="s">
        <v>33</v>
      </c>
      <c r="J403" s="438">
        <v>2014</v>
      </c>
      <c r="K403" s="439">
        <v>41737</v>
      </c>
      <c r="L403" s="439">
        <v>41579</v>
      </c>
      <c r="M403" s="440">
        <v>41599</v>
      </c>
      <c r="N403" s="438">
        <v>1</v>
      </c>
      <c r="O403" s="442">
        <f t="shared" si="2"/>
        <v>5</v>
      </c>
      <c r="P403" s="429">
        <f t="shared" si="1"/>
        <v>4</v>
      </c>
    </row>
    <row r="404" spans="1:16" ht="15" hidden="1">
      <c r="A404" s="96" t="s">
        <v>5163</v>
      </c>
      <c r="B404" s="437" t="s">
        <v>4793</v>
      </c>
      <c r="C404" s="438">
        <v>2265</v>
      </c>
      <c r="D404" s="437" t="s">
        <v>527</v>
      </c>
      <c r="E404" s="437" t="s">
        <v>5160</v>
      </c>
      <c r="F404" s="437" t="s">
        <v>127</v>
      </c>
      <c r="G404" s="437" t="s">
        <v>3050</v>
      </c>
      <c r="H404" s="437" t="s">
        <v>4164</v>
      </c>
      <c r="I404" s="437" t="s">
        <v>33</v>
      </c>
      <c r="J404" s="438">
        <v>2014</v>
      </c>
      <c r="K404" s="439">
        <v>41781</v>
      </c>
      <c r="L404" s="439">
        <v>41518</v>
      </c>
      <c r="M404" s="443">
        <v>41515</v>
      </c>
      <c r="N404" s="438">
        <v>1</v>
      </c>
      <c r="O404" s="442">
        <f t="shared" si="2"/>
        <v>11</v>
      </c>
      <c r="P404" s="429">
        <f t="shared" si="1"/>
        <v>5</v>
      </c>
    </row>
    <row r="405" spans="1:16" ht="15">
      <c r="A405" s="96" t="s">
        <v>5163</v>
      </c>
      <c r="B405" s="437" t="s">
        <v>4793</v>
      </c>
      <c r="C405" s="438">
        <v>2292</v>
      </c>
      <c r="D405" s="437" t="s">
        <v>215</v>
      </c>
      <c r="E405" s="437" t="s">
        <v>5378</v>
      </c>
      <c r="F405" s="437" t="s">
        <v>214</v>
      </c>
      <c r="G405" s="437" t="s">
        <v>1127</v>
      </c>
      <c r="H405" s="437" t="s">
        <v>1130</v>
      </c>
      <c r="I405" s="437" t="s">
        <v>43</v>
      </c>
      <c r="J405" s="438">
        <v>2014</v>
      </c>
      <c r="K405" s="439">
        <v>41744</v>
      </c>
      <c r="L405" s="439">
        <v>41579</v>
      </c>
      <c r="M405" s="440">
        <v>41569</v>
      </c>
      <c r="N405" s="438">
        <v>1</v>
      </c>
      <c r="O405" s="442">
        <f t="shared" si="2"/>
        <v>6</v>
      </c>
      <c r="P405" s="429">
        <f t="shared" si="1"/>
        <v>4</v>
      </c>
    </row>
    <row r="406" spans="1:16" ht="15" hidden="1">
      <c r="A406" s="96" t="s">
        <v>5163</v>
      </c>
      <c r="B406" s="437" t="s">
        <v>4793</v>
      </c>
      <c r="C406" s="438">
        <v>2295</v>
      </c>
      <c r="D406" s="437" t="s">
        <v>5743</v>
      </c>
      <c r="E406" s="437" t="s">
        <v>5161</v>
      </c>
      <c r="F406" s="437" t="s">
        <v>39</v>
      </c>
      <c r="G406" s="437" t="s">
        <v>5744</v>
      </c>
      <c r="H406" s="437" t="s">
        <v>5745</v>
      </c>
      <c r="I406" s="437" t="s">
        <v>43</v>
      </c>
      <c r="J406" s="438">
        <v>2014</v>
      </c>
      <c r="K406" s="439">
        <v>41760</v>
      </c>
      <c r="L406" s="439">
        <v>41609</v>
      </c>
      <c r="M406" s="440">
        <v>41593</v>
      </c>
      <c r="N406" s="438">
        <v>1</v>
      </c>
      <c r="O406" s="442">
        <f t="shared" si="2"/>
        <v>8</v>
      </c>
      <c r="P406" s="429">
        <f t="shared" si="1"/>
        <v>5</v>
      </c>
    </row>
    <row r="407" spans="1:16" ht="15" hidden="1">
      <c r="A407" s="96" t="s">
        <v>5163</v>
      </c>
      <c r="B407" s="437" t="s">
        <v>4793</v>
      </c>
      <c r="C407" s="438">
        <v>2299</v>
      </c>
      <c r="D407" s="437" t="s">
        <v>941</v>
      </c>
      <c r="E407" s="437" t="s">
        <v>5160</v>
      </c>
      <c r="F407" s="437" t="s">
        <v>300</v>
      </c>
      <c r="G407" s="437" t="s">
        <v>2574</v>
      </c>
      <c r="H407" s="437" t="s">
        <v>5746</v>
      </c>
      <c r="I407" s="437" t="s">
        <v>43</v>
      </c>
      <c r="J407" s="438">
        <v>2014</v>
      </c>
      <c r="K407" s="439">
        <v>41732</v>
      </c>
      <c r="L407" s="439">
        <v>41582</v>
      </c>
      <c r="M407" s="440">
        <v>41570</v>
      </c>
      <c r="N407" s="438">
        <v>1</v>
      </c>
      <c r="O407" s="442">
        <f t="shared" si="2"/>
        <v>4</v>
      </c>
      <c r="P407" s="429">
        <f t="shared" si="1"/>
        <v>4</v>
      </c>
    </row>
    <row r="408" spans="1:16" ht="15" hidden="1">
      <c r="A408" s="96" t="s">
        <v>5163</v>
      </c>
      <c r="B408" s="437" t="s">
        <v>4793</v>
      </c>
      <c r="C408" s="438">
        <v>2300</v>
      </c>
      <c r="D408" s="437" t="s">
        <v>1426</v>
      </c>
      <c r="E408" s="437" t="s">
        <v>5160</v>
      </c>
      <c r="F408" s="437" t="s">
        <v>111</v>
      </c>
      <c r="G408" s="437" t="s">
        <v>2078</v>
      </c>
      <c r="H408" s="437" t="s">
        <v>5747</v>
      </c>
      <c r="I408" s="437" t="s">
        <v>43</v>
      </c>
      <c r="J408" s="438">
        <v>2014</v>
      </c>
      <c r="K408" s="439">
        <v>41745</v>
      </c>
      <c r="L408" s="439">
        <v>41579</v>
      </c>
      <c r="M408" s="443">
        <v>41585</v>
      </c>
      <c r="N408" s="438">
        <v>1</v>
      </c>
      <c r="O408" s="442">
        <f t="shared" si="2"/>
        <v>6</v>
      </c>
      <c r="P408" s="429">
        <f t="shared" si="1"/>
        <v>4</v>
      </c>
    </row>
    <row r="409" spans="1:16" ht="15" hidden="1">
      <c r="A409" s="96" t="s">
        <v>5163</v>
      </c>
      <c r="B409" s="437" t="s">
        <v>4793</v>
      </c>
      <c r="C409" s="438">
        <v>2307</v>
      </c>
      <c r="D409" s="437" t="s">
        <v>558</v>
      </c>
      <c r="E409" s="437" t="s">
        <v>5160</v>
      </c>
      <c r="F409" s="437" t="s">
        <v>127</v>
      </c>
      <c r="G409" s="437" t="s">
        <v>1104</v>
      </c>
      <c r="H409" s="437" t="s">
        <v>5748</v>
      </c>
      <c r="I409" s="437" t="s">
        <v>33</v>
      </c>
      <c r="J409" s="438">
        <v>2014</v>
      </c>
      <c r="K409" s="439">
        <v>41835</v>
      </c>
      <c r="L409" s="439">
        <v>41609</v>
      </c>
      <c r="M409" s="440">
        <v>41600</v>
      </c>
      <c r="N409" s="438">
        <v>1</v>
      </c>
      <c r="O409" s="442">
        <f t="shared" si="2"/>
        <v>19</v>
      </c>
      <c r="P409" s="429">
        <f t="shared" si="1"/>
        <v>7</v>
      </c>
    </row>
    <row r="410" spans="1:16" ht="15" hidden="1">
      <c r="A410" s="96" t="s">
        <v>5163</v>
      </c>
      <c r="B410" s="437" t="s">
        <v>4793</v>
      </c>
      <c r="C410" s="438">
        <v>2317</v>
      </c>
      <c r="D410" s="437" t="s">
        <v>133</v>
      </c>
      <c r="E410" s="437" t="s">
        <v>5730</v>
      </c>
      <c r="F410" s="437" t="s">
        <v>29</v>
      </c>
      <c r="G410" s="437" t="s">
        <v>738</v>
      </c>
      <c r="H410" s="437" t="s">
        <v>5749</v>
      </c>
      <c r="I410" s="437" t="s">
        <v>43</v>
      </c>
      <c r="J410" s="438">
        <v>2014</v>
      </c>
      <c r="K410" s="439">
        <v>41753</v>
      </c>
      <c r="L410" s="439">
        <v>41617</v>
      </c>
      <c r="M410" s="440">
        <v>41605</v>
      </c>
      <c r="N410" s="438">
        <v>1</v>
      </c>
      <c r="O410" s="442">
        <f t="shared" si="2"/>
        <v>7</v>
      </c>
      <c r="P410" s="429">
        <f t="shared" si="1"/>
        <v>4</v>
      </c>
    </row>
    <row r="411" spans="1:16" ht="15" hidden="1">
      <c r="A411" s="96" t="s">
        <v>5163</v>
      </c>
      <c r="B411" s="437" t="s">
        <v>4793</v>
      </c>
      <c r="C411" s="438">
        <v>2326</v>
      </c>
      <c r="D411" s="437" t="s">
        <v>1145</v>
      </c>
      <c r="E411" s="437" t="s">
        <v>5161</v>
      </c>
      <c r="F411" s="437" t="s">
        <v>49</v>
      </c>
      <c r="G411" s="437" t="s">
        <v>1146</v>
      </c>
      <c r="H411" s="437" t="s">
        <v>5750</v>
      </c>
      <c r="I411" s="437" t="s">
        <v>43</v>
      </c>
      <c r="J411" s="438">
        <v>2014</v>
      </c>
      <c r="K411" s="439">
        <v>41866</v>
      </c>
      <c r="L411" s="439">
        <v>41641</v>
      </c>
      <c r="M411" s="440">
        <v>41619</v>
      </c>
      <c r="N411" s="438">
        <v>1</v>
      </c>
      <c r="O411" s="442">
        <f t="shared" si="2"/>
        <v>23</v>
      </c>
      <c r="P411" s="429">
        <f t="shared" si="1"/>
        <v>8</v>
      </c>
    </row>
    <row r="412" spans="1:16" ht="15" hidden="1">
      <c r="A412" s="96" t="s">
        <v>5163</v>
      </c>
      <c r="B412" s="437" t="s">
        <v>4793</v>
      </c>
      <c r="C412" s="438">
        <v>2327</v>
      </c>
      <c r="D412" s="437" t="s">
        <v>584</v>
      </c>
      <c r="E412" s="437" t="s">
        <v>5160</v>
      </c>
      <c r="F412" s="437" t="s">
        <v>56</v>
      </c>
      <c r="G412" s="437" t="s">
        <v>1479</v>
      </c>
      <c r="H412" s="437" t="s">
        <v>5751</v>
      </c>
      <c r="I412" s="437" t="s">
        <v>43</v>
      </c>
      <c r="J412" s="438">
        <v>2014</v>
      </c>
      <c r="K412" s="439">
        <v>41765</v>
      </c>
      <c r="L412" s="439">
        <v>41640</v>
      </c>
      <c r="M412" s="440">
        <v>41628</v>
      </c>
      <c r="N412" s="438">
        <v>1</v>
      </c>
      <c r="O412" s="442">
        <f t="shared" si="2"/>
        <v>9</v>
      </c>
      <c r="P412" s="429">
        <f t="shared" si="1"/>
        <v>5</v>
      </c>
    </row>
    <row r="413" spans="1:16" ht="15" hidden="1">
      <c r="A413" s="96" t="s">
        <v>5163</v>
      </c>
      <c r="B413" s="437" t="s">
        <v>4793</v>
      </c>
      <c r="C413" s="438">
        <v>2328</v>
      </c>
      <c r="D413" s="437" t="s">
        <v>584</v>
      </c>
      <c r="E413" s="437" t="s">
        <v>5160</v>
      </c>
      <c r="F413" s="437" t="s">
        <v>56</v>
      </c>
      <c r="G413" s="437" t="s">
        <v>2585</v>
      </c>
      <c r="H413" s="437" t="s">
        <v>5752</v>
      </c>
      <c r="I413" s="437" t="s">
        <v>43</v>
      </c>
      <c r="J413" s="438">
        <v>2014</v>
      </c>
      <c r="K413" s="439">
        <v>41730</v>
      </c>
      <c r="L413" s="439">
        <v>41671</v>
      </c>
      <c r="M413" s="443">
        <v>41670</v>
      </c>
      <c r="N413" s="438">
        <v>1</v>
      </c>
      <c r="O413" s="442">
        <f t="shared" si="2"/>
        <v>4</v>
      </c>
      <c r="P413" s="429">
        <f t="shared" si="1"/>
        <v>4</v>
      </c>
    </row>
    <row r="414" spans="1:16" ht="15" hidden="1">
      <c r="A414" s="96" t="s">
        <v>5163</v>
      </c>
      <c r="B414" s="437" t="s">
        <v>4793</v>
      </c>
      <c r="C414" s="438">
        <v>2336</v>
      </c>
      <c r="D414" s="437" t="s">
        <v>193</v>
      </c>
      <c r="E414" s="437" t="s">
        <v>5160</v>
      </c>
      <c r="F414" s="437" t="s">
        <v>39</v>
      </c>
      <c r="G414" s="437" t="s">
        <v>671</v>
      </c>
      <c r="H414" s="437" t="s">
        <v>5753</v>
      </c>
      <c r="I414" s="437" t="s">
        <v>33</v>
      </c>
      <c r="J414" s="438">
        <v>2014</v>
      </c>
      <c r="K414" s="439">
        <v>41745</v>
      </c>
      <c r="L414" s="439">
        <v>41671</v>
      </c>
      <c r="M414" s="443">
        <v>41659</v>
      </c>
      <c r="N414" s="438">
        <v>1</v>
      </c>
      <c r="O414" s="442">
        <f t="shared" si="2"/>
        <v>6</v>
      </c>
      <c r="P414" s="429">
        <f t="shared" si="1"/>
        <v>4</v>
      </c>
    </row>
    <row r="415" spans="1:16" ht="15" hidden="1">
      <c r="A415" s="96" t="s">
        <v>5163</v>
      </c>
      <c r="B415" s="437" t="s">
        <v>4793</v>
      </c>
      <c r="C415" s="438">
        <v>2339</v>
      </c>
      <c r="D415" s="437" t="s">
        <v>537</v>
      </c>
      <c r="E415" s="437" t="s">
        <v>5160</v>
      </c>
      <c r="F415" s="437" t="s">
        <v>39</v>
      </c>
      <c r="G415" s="437" t="s">
        <v>2941</v>
      </c>
      <c r="H415" s="437" t="s">
        <v>5754</v>
      </c>
      <c r="I415" s="437" t="s">
        <v>43</v>
      </c>
      <c r="J415" s="438">
        <v>2014</v>
      </c>
      <c r="K415" s="439">
        <v>41722</v>
      </c>
      <c r="L415" s="439">
        <v>41694</v>
      </c>
      <c r="M415" s="443">
        <v>41670</v>
      </c>
      <c r="N415" s="438">
        <v>1</v>
      </c>
      <c r="O415" s="442">
        <f t="shared" si="2"/>
        <v>3</v>
      </c>
      <c r="P415" s="429">
        <f t="shared" si="1"/>
        <v>3</v>
      </c>
    </row>
    <row r="416" spans="1:16" ht="15" hidden="1">
      <c r="A416" s="96" t="s">
        <v>5163</v>
      </c>
      <c r="B416" s="437" t="s">
        <v>4793</v>
      </c>
      <c r="C416" s="438">
        <v>2347</v>
      </c>
      <c r="D416" s="437" t="s">
        <v>537</v>
      </c>
      <c r="E416" s="437" t="s">
        <v>5160</v>
      </c>
      <c r="F416" s="437" t="s">
        <v>39</v>
      </c>
      <c r="G416" s="437" t="s">
        <v>684</v>
      </c>
      <c r="H416" s="437" t="s">
        <v>5755</v>
      </c>
      <c r="I416" s="437" t="s">
        <v>33</v>
      </c>
      <c r="J416" s="438">
        <v>2014</v>
      </c>
      <c r="K416" s="439">
        <v>41730</v>
      </c>
      <c r="L416" s="439">
        <v>41640</v>
      </c>
      <c r="M416" s="443">
        <v>41642</v>
      </c>
      <c r="N416" s="438">
        <v>1</v>
      </c>
      <c r="O416" s="442">
        <f t="shared" si="2"/>
        <v>4</v>
      </c>
      <c r="P416" s="429">
        <f t="shared" si="1"/>
        <v>4</v>
      </c>
    </row>
    <row r="417" spans="1:16" ht="15" hidden="1">
      <c r="A417" s="96" t="s">
        <v>5163</v>
      </c>
      <c r="B417" s="437" t="s">
        <v>4793</v>
      </c>
      <c r="C417" s="438">
        <v>2361</v>
      </c>
      <c r="D417" s="437" t="s">
        <v>537</v>
      </c>
      <c r="E417" s="437" t="s">
        <v>5160</v>
      </c>
      <c r="F417" s="437" t="s">
        <v>39</v>
      </c>
      <c r="G417" s="437" t="s">
        <v>4562</v>
      </c>
      <c r="H417" s="437" t="s">
        <v>5756</v>
      </c>
      <c r="I417" s="437" t="s">
        <v>43</v>
      </c>
      <c r="J417" s="438">
        <v>2014</v>
      </c>
      <c r="K417" s="439">
        <v>41722</v>
      </c>
      <c r="L417" s="439">
        <v>41659</v>
      </c>
      <c r="M417" s="443">
        <v>41649</v>
      </c>
      <c r="N417" s="438">
        <v>1</v>
      </c>
      <c r="O417" s="442">
        <f t="shared" si="2"/>
        <v>3</v>
      </c>
      <c r="P417" s="429">
        <f t="shared" si="1"/>
        <v>3</v>
      </c>
    </row>
    <row r="418" spans="1:16" ht="15" hidden="1">
      <c r="A418" s="96" t="s">
        <v>5163</v>
      </c>
      <c r="B418" s="437" t="s">
        <v>4793</v>
      </c>
      <c r="C418" s="438">
        <v>2364</v>
      </c>
      <c r="D418" s="437" t="s">
        <v>74</v>
      </c>
      <c r="E418" s="437" t="s">
        <v>5161</v>
      </c>
      <c r="F418" s="437" t="s">
        <v>73</v>
      </c>
      <c r="G418" s="437" t="s">
        <v>3420</v>
      </c>
      <c r="H418" s="437" t="s">
        <v>5757</v>
      </c>
      <c r="I418" s="437" t="s">
        <v>33</v>
      </c>
      <c r="J418" s="438">
        <v>2014</v>
      </c>
      <c r="K418" s="439">
        <v>41715</v>
      </c>
      <c r="L418" s="439">
        <v>41645</v>
      </c>
      <c r="M418" s="443">
        <v>41645</v>
      </c>
      <c r="N418" s="438">
        <v>1</v>
      </c>
      <c r="O418" s="442">
        <f t="shared" si="2"/>
        <v>2</v>
      </c>
      <c r="P418" s="429">
        <f t="shared" si="1"/>
        <v>3</v>
      </c>
    </row>
    <row r="419" spans="1:16" ht="15" hidden="1">
      <c r="A419" s="96" t="s">
        <v>5163</v>
      </c>
      <c r="B419" s="437" t="s">
        <v>4793</v>
      </c>
      <c r="C419" s="438">
        <v>2384</v>
      </c>
      <c r="D419" s="437" t="s">
        <v>584</v>
      </c>
      <c r="E419" s="437" t="s">
        <v>5160</v>
      </c>
      <c r="F419" s="437" t="s">
        <v>56</v>
      </c>
      <c r="G419" s="437" t="s">
        <v>1161</v>
      </c>
      <c r="H419" s="437" t="s">
        <v>5758</v>
      </c>
      <c r="I419" s="437" t="s">
        <v>43</v>
      </c>
      <c r="J419" s="438">
        <v>2014</v>
      </c>
      <c r="K419" s="439">
        <v>41814</v>
      </c>
      <c r="L419" s="439">
        <v>41715</v>
      </c>
      <c r="M419" s="443">
        <v>41704</v>
      </c>
      <c r="N419" s="438">
        <v>1</v>
      </c>
      <c r="O419" s="442">
        <f t="shared" si="2"/>
        <v>16</v>
      </c>
      <c r="P419" s="429">
        <f t="shared" si="1"/>
        <v>6</v>
      </c>
    </row>
  </sheetData>
  <autoFilter ref="A1:R419">
    <filterColumn colId="4">
      <filters>
        <filter val="ASUME OTRO CARGO ADP"/>
        <filter val="Renuncia VOLUNTARIA"/>
      </filters>
    </filterColumn>
  </autoFilter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R410"/>
  <sheetViews>
    <sheetView tabSelected="1" workbookViewId="0">
      <selection activeCell="C414" sqref="C414"/>
    </sheetView>
  </sheetViews>
  <sheetFormatPr baseColWidth="10" defaultColWidth="12.5703125" defaultRowHeight="15.75" customHeight="1"/>
  <sheetData>
    <row r="1" spans="1:17" ht="15">
      <c r="A1" s="433" t="s">
        <v>5163</v>
      </c>
      <c r="B1" s="434" t="s">
        <v>4646</v>
      </c>
      <c r="C1" s="434" t="s">
        <v>0</v>
      </c>
      <c r="D1" s="434" t="s">
        <v>2</v>
      </c>
      <c r="E1" s="434" t="s">
        <v>5158</v>
      </c>
      <c r="F1" s="434" t="s">
        <v>1</v>
      </c>
      <c r="G1" s="434" t="s">
        <v>3</v>
      </c>
      <c r="H1" s="434" t="s">
        <v>10</v>
      </c>
      <c r="I1" s="434" t="s">
        <v>5</v>
      </c>
      <c r="J1" s="434" t="s">
        <v>5164</v>
      </c>
      <c r="K1" s="434" t="s">
        <v>5165</v>
      </c>
      <c r="L1" s="434" t="s">
        <v>7</v>
      </c>
      <c r="M1" s="434" t="s">
        <v>6</v>
      </c>
      <c r="N1" s="87" t="s">
        <v>5166</v>
      </c>
      <c r="O1" s="428" t="s">
        <v>4671</v>
      </c>
      <c r="P1" s="435" t="s">
        <v>4644</v>
      </c>
      <c r="Q1" s="436">
        <v>43170</v>
      </c>
    </row>
    <row r="2" spans="1:17" ht="15" hidden="1">
      <c r="A2" s="96" t="s">
        <v>5163</v>
      </c>
      <c r="B2" s="437" t="s">
        <v>4779</v>
      </c>
      <c r="C2" s="438">
        <v>2469</v>
      </c>
      <c r="D2" s="437" t="s">
        <v>117</v>
      </c>
      <c r="E2" s="437" t="s">
        <v>5160</v>
      </c>
      <c r="F2" s="437" t="s">
        <v>39</v>
      </c>
      <c r="G2" s="437" t="s">
        <v>41</v>
      </c>
      <c r="H2" s="437" t="s">
        <v>5201</v>
      </c>
      <c r="I2" s="437" t="s">
        <v>43</v>
      </c>
      <c r="J2" s="438">
        <v>2018</v>
      </c>
      <c r="K2" s="439">
        <v>43172</v>
      </c>
      <c r="L2" s="439">
        <v>42005</v>
      </c>
      <c r="M2" s="440">
        <v>41995</v>
      </c>
      <c r="N2" s="438">
        <v>1</v>
      </c>
      <c r="O2" s="442">
        <f t="shared" ref="O2:O243" si="0">WEEKNUM(K2)-WEEKNUM($Q$1)+1</f>
        <v>1</v>
      </c>
      <c r="P2" s="429">
        <f t="shared" ref="P2:P410" si="1">MONTH(K2)</f>
        <v>3</v>
      </c>
    </row>
    <row r="3" spans="1:17" ht="15" hidden="1">
      <c r="A3" s="96" t="s">
        <v>5163</v>
      </c>
      <c r="B3" s="437" t="s">
        <v>4779</v>
      </c>
      <c r="C3" s="438">
        <v>2512</v>
      </c>
      <c r="D3" s="437" t="s">
        <v>683</v>
      </c>
      <c r="E3" s="437" t="s">
        <v>5160</v>
      </c>
      <c r="F3" s="437" t="s">
        <v>39</v>
      </c>
      <c r="G3" s="437" t="s">
        <v>41</v>
      </c>
      <c r="H3" s="437" t="s">
        <v>5196</v>
      </c>
      <c r="I3" s="437" t="s">
        <v>43</v>
      </c>
      <c r="J3" s="438">
        <v>2018</v>
      </c>
      <c r="K3" s="439">
        <v>43172</v>
      </c>
      <c r="L3" s="444">
        <v>42292</v>
      </c>
      <c r="M3" s="443">
        <v>42278</v>
      </c>
      <c r="N3" s="438">
        <v>1</v>
      </c>
      <c r="O3" s="442">
        <f t="shared" si="0"/>
        <v>1</v>
      </c>
      <c r="P3" s="429">
        <f t="shared" si="1"/>
        <v>3</v>
      </c>
    </row>
    <row r="4" spans="1:17" ht="15" hidden="1">
      <c r="A4" s="96" t="s">
        <v>5163</v>
      </c>
      <c r="B4" s="437" t="s">
        <v>4779</v>
      </c>
      <c r="C4" s="438">
        <v>2514</v>
      </c>
      <c r="D4" s="437" t="s">
        <v>537</v>
      </c>
      <c r="E4" s="437" t="s">
        <v>5159</v>
      </c>
      <c r="F4" s="437" t="s">
        <v>39</v>
      </c>
      <c r="G4" s="437" t="s">
        <v>41</v>
      </c>
      <c r="H4" s="437" t="s">
        <v>5759</v>
      </c>
      <c r="I4" s="437" t="s">
        <v>43</v>
      </c>
      <c r="J4" s="438">
        <v>2018</v>
      </c>
      <c r="K4" s="439">
        <v>43176</v>
      </c>
      <c r="L4" s="439">
        <v>42080</v>
      </c>
      <c r="M4" s="443">
        <v>42068</v>
      </c>
      <c r="N4" s="438">
        <v>1</v>
      </c>
      <c r="O4" s="442">
        <f t="shared" si="0"/>
        <v>1</v>
      </c>
      <c r="P4" s="429">
        <f t="shared" si="1"/>
        <v>3</v>
      </c>
    </row>
    <row r="5" spans="1:17" ht="15" hidden="1">
      <c r="A5" s="96" t="s">
        <v>5163</v>
      </c>
      <c r="B5" s="437" t="s">
        <v>4779</v>
      </c>
      <c r="C5" s="438">
        <v>2516</v>
      </c>
      <c r="D5" s="437" t="s">
        <v>489</v>
      </c>
      <c r="E5" s="437" t="s">
        <v>5159</v>
      </c>
      <c r="F5" s="437" t="s">
        <v>39</v>
      </c>
      <c r="G5" s="437" t="s">
        <v>41</v>
      </c>
      <c r="H5" s="437" t="s">
        <v>5237</v>
      </c>
      <c r="I5" s="437" t="s">
        <v>33</v>
      </c>
      <c r="J5" s="438">
        <v>2018</v>
      </c>
      <c r="K5" s="439">
        <v>43175</v>
      </c>
      <c r="L5" s="439">
        <v>42079</v>
      </c>
      <c r="M5" s="443">
        <v>42068</v>
      </c>
      <c r="N5" s="438">
        <v>1</v>
      </c>
      <c r="O5" s="442">
        <f t="shared" si="0"/>
        <v>1</v>
      </c>
      <c r="P5" s="429">
        <f t="shared" si="1"/>
        <v>3</v>
      </c>
    </row>
    <row r="6" spans="1:17" ht="15" hidden="1">
      <c r="A6" s="96" t="s">
        <v>5163</v>
      </c>
      <c r="B6" s="437" t="s">
        <v>4779</v>
      </c>
      <c r="C6" s="438">
        <v>2518</v>
      </c>
      <c r="D6" s="437" t="s">
        <v>1942</v>
      </c>
      <c r="E6" s="437" t="s">
        <v>5160</v>
      </c>
      <c r="F6" s="437" t="s">
        <v>39</v>
      </c>
      <c r="G6" s="437" t="s">
        <v>41</v>
      </c>
      <c r="H6" s="437" t="s">
        <v>5760</v>
      </c>
      <c r="I6" s="437" t="s">
        <v>43</v>
      </c>
      <c r="J6" s="438">
        <v>2018</v>
      </c>
      <c r="K6" s="439">
        <v>43172</v>
      </c>
      <c r="L6" s="439">
        <v>41974</v>
      </c>
      <c r="M6" s="440">
        <v>41968</v>
      </c>
      <c r="N6" s="438">
        <v>1</v>
      </c>
      <c r="O6" s="442">
        <f t="shared" si="0"/>
        <v>1</v>
      </c>
      <c r="P6" s="429">
        <f t="shared" si="1"/>
        <v>3</v>
      </c>
    </row>
    <row r="7" spans="1:17" ht="15" hidden="1">
      <c r="A7" s="96" t="s">
        <v>5163</v>
      </c>
      <c r="B7" s="437" t="s">
        <v>4779</v>
      </c>
      <c r="C7" s="438">
        <v>2632</v>
      </c>
      <c r="D7" s="437" t="s">
        <v>193</v>
      </c>
      <c r="E7" s="437" t="s">
        <v>5159</v>
      </c>
      <c r="F7" s="437" t="s">
        <v>39</v>
      </c>
      <c r="G7" s="437" t="s">
        <v>41</v>
      </c>
      <c r="H7" s="437" t="s">
        <v>5177</v>
      </c>
      <c r="I7" s="437" t="s">
        <v>43</v>
      </c>
      <c r="J7" s="438">
        <v>2018</v>
      </c>
      <c r="K7" s="439">
        <v>43175</v>
      </c>
      <c r="L7" s="439">
        <v>42079</v>
      </c>
      <c r="M7" s="443">
        <v>42068</v>
      </c>
      <c r="N7" s="438">
        <v>1</v>
      </c>
      <c r="O7" s="442">
        <f t="shared" si="0"/>
        <v>1</v>
      </c>
      <c r="P7" s="429">
        <f t="shared" si="1"/>
        <v>3</v>
      </c>
    </row>
    <row r="8" spans="1:17" ht="15" hidden="1">
      <c r="A8" s="96" t="s">
        <v>5163</v>
      </c>
      <c r="B8" s="437" t="s">
        <v>4779</v>
      </c>
      <c r="C8" s="438">
        <v>2647</v>
      </c>
      <c r="D8" s="437" t="s">
        <v>198</v>
      </c>
      <c r="E8" s="437" t="s">
        <v>5159</v>
      </c>
      <c r="F8" s="437" t="s">
        <v>39</v>
      </c>
      <c r="G8" s="437" t="s">
        <v>41</v>
      </c>
      <c r="H8" s="437" t="s">
        <v>5761</v>
      </c>
      <c r="I8" s="437" t="s">
        <v>43</v>
      </c>
      <c r="J8" s="438">
        <v>2018</v>
      </c>
      <c r="K8" s="439">
        <v>43175</v>
      </c>
      <c r="L8" s="439">
        <v>42079</v>
      </c>
      <c r="M8" s="443">
        <v>42068</v>
      </c>
      <c r="N8" s="438">
        <v>1</v>
      </c>
      <c r="O8" s="442">
        <f t="shared" si="0"/>
        <v>1</v>
      </c>
      <c r="P8" s="429">
        <f t="shared" si="1"/>
        <v>3</v>
      </c>
    </row>
    <row r="9" spans="1:17" ht="15" hidden="1">
      <c r="A9" s="96" t="s">
        <v>5163</v>
      </c>
      <c r="B9" s="437" t="s">
        <v>4779</v>
      </c>
      <c r="C9" s="438">
        <v>2649</v>
      </c>
      <c r="D9" s="437" t="s">
        <v>3026</v>
      </c>
      <c r="E9" s="437" t="s">
        <v>5159</v>
      </c>
      <c r="F9" s="437" t="s">
        <v>39</v>
      </c>
      <c r="G9" s="437" t="s">
        <v>41</v>
      </c>
      <c r="H9" s="437" t="s">
        <v>5762</v>
      </c>
      <c r="I9" s="437" t="s">
        <v>33</v>
      </c>
      <c r="J9" s="438">
        <v>2018</v>
      </c>
      <c r="K9" s="439">
        <v>43175</v>
      </c>
      <c r="L9" s="439">
        <v>42079</v>
      </c>
      <c r="M9" s="443">
        <v>42068</v>
      </c>
      <c r="N9" s="438">
        <v>1</v>
      </c>
      <c r="O9" s="442">
        <f t="shared" si="0"/>
        <v>1</v>
      </c>
      <c r="P9" s="429">
        <f t="shared" si="1"/>
        <v>3</v>
      </c>
    </row>
    <row r="10" spans="1:17" ht="15" hidden="1">
      <c r="A10" s="96" t="s">
        <v>5163</v>
      </c>
      <c r="B10" s="437" t="s">
        <v>4779</v>
      </c>
      <c r="C10" s="438">
        <v>2708</v>
      </c>
      <c r="D10" s="437" t="s">
        <v>288</v>
      </c>
      <c r="E10" s="437" t="s">
        <v>5161</v>
      </c>
      <c r="F10" s="437" t="s">
        <v>127</v>
      </c>
      <c r="G10" s="437" t="s">
        <v>100</v>
      </c>
      <c r="H10" s="437" t="s">
        <v>5763</v>
      </c>
      <c r="I10" s="437" t="s">
        <v>43</v>
      </c>
      <c r="J10" s="438">
        <v>2018</v>
      </c>
      <c r="K10" s="439">
        <v>43175</v>
      </c>
      <c r="L10" s="444">
        <v>41995</v>
      </c>
      <c r="M10" s="440">
        <v>41995</v>
      </c>
      <c r="N10" s="438">
        <v>1</v>
      </c>
      <c r="O10" s="442">
        <f t="shared" si="0"/>
        <v>1</v>
      </c>
      <c r="P10" s="429">
        <f t="shared" si="1"/>
        <v>3</v>
      </c>
    </row>
    <row r="11" spans="1:17" ht="15" hidden="1">
      <c r="A11" s="96" t="s">
        <v>5163</v>
      </c>
      <c r="B11" s="437" t="s">
        <v>4793</v>
      </c>
      <c r="C11" s="437" t="s">
        <v>5764</v>
      </c>
      <c r="D11" s="437" t="s">
        <v>971</v>
      </c>
      <c r="E11" s="437" t="s">
        <v>5161</v>
      </c>
      <c r="F11" s="437" t="s">
        <v>294</v>
      </c>
      <c r="G11" s="437" t="s">
        <v>927</v>
      </c>
      <c r="H11" s="437" t="s">
        <v>5765</v>
      </c>
      <c r="I11" s="437" t="s">
        <v>43</v>
      </c>
      <c r="J11" s="438">
        <v>2018</v>
      </c>
      <c r="K11" s="439">
        <v>43174</v>
      </c>
      <c r="L11" s="439">
        <v>43102</v>
      </c>
      <c r="M11" s="440">
        <v>43088</v>
      </c>
      <c r="N11" s="438">
        <v>1</v>
      </c>
      <c r="O11" s="442">
        <f t="shared" si="0"/>
        <v>1</v>
      </c>
      <c r="P11" s="429">
        <f t="shared" si="1"/>
        <v>3</v>
      </c>
    </row>
    <row r="12" spans="1:17" ht="15" hidden="1">
      <c r="A12" s="96" t="s">
        <v>5163</v>
      </c>
      <c r="B12" s="437" t="s">
        <v>4793</v>
      </c>
      <c r="C12" s="438">
        <v>2901</v>
      </c>
      <c r="D12" s="437" t="s">
        <v>57</v>
      </c>
      <c r="E12" s="437" t="s">
        <v>5161</v>
      </c>
      <c r="F12" s="437" t="s">
        <v>56</v>
      </c>
      <c r="G12" s="437" t="s">
        <v>1983</v>
      </c>
      <c r="H12" s="437" t="s">
        <v>5766</v>
      </c>
      <c r="I12" s="437" t="s">
        <v>43</v>
      </c>
      <c r="J12" s="438">
        <v>2018</v>
      </c>
      <c r="K12" s="439">
        <v>43171</v>
      </c>
      <c r="L12" s="439">
        <v>42317</v>
      </c>
      <c r="M12" s="440">
        <v>42296</v>
      </c>
      <c r="N12" s="438">
        <v>1</v>
      </c>
      <c r="O12" s="442">
        <f t="shared" si="0"/>
        <v>1</v>
      </c>
      <c r="P12" s="429">
        <f t="shared" si="1"/>
        <v>3</v>
      </c>
    </row>
    <row r="13" spans="1:17" ht="15" hidden="1">
      <c r="A13" s="96" t="s">
        <v>5163</v>
      </c>
      <c r="B13" s="437" t="s">
        <v>4793</v>
      </c>
      <c r="C13" s="438">
        <v>2970</v>
      </c>
      <c r="D13" s="437" t="s">
        <v>971</v>
      </c>
      <c r="E13" s="437" t="s">
        <v>5160</v>
      </c>
      <c r="F13" s="437" t="s">
        <v>294</v>
      </c>
      <c r="G13" s="437" t="s">
        <v>910</v>
      </c>
      <c r="H13" s="437" t="s">
        <v>5767</v>
      </c>
      <c r="I13" s="437" t="s">
        <v>43</v>
      </c>
      <c r="J13" s="438">
        <v>2018</v>
      </c>
      <c r="K13" s="439">
        <v>43172</v>
      </c>
      <c r="L13" s="439">
        <v>42186</v>
      </c>
      <c r="M13" s="443">
        <v>42177</v>
      </c>
      <c r="N13" s="438">
        <v>1</v>
      </c>
      <c r="O13" s="442">
        <f t="shared" si="0"/>
        <v>1</v>
      </c>
      <c r="P13" s="429">
        <f t="shared" si="1"/>
        <v>3</v>
      </c>
    </row>
    <row r="14" spans="1:17" ht="15" hidden="1">
      <c r="A14" s="96" t="s">
        <v>5163</v>
      </c>
      <c r="B14" s="437" t="s">
        <v>4793</v>
      </c>
      <c r="C14" s="438">
        <v>2972</v>
      </c>
      <c r="D14" s="437" t="s">
        <v>74</v>
      </c>
      <c r="E14" s="437" t="s">
        <v>5161</v>
      </c>
      <c r="F14" s="437" t="s">
        <v>73</v>
      </c>
      <c r="G14" s="437" t="s">
        <v>1610</v>
      </c>
      <c r="H14" s="437" t="s">
        <v>5768</v>
      </c>
      <c r="I14" s="437" t="s">
        <v>43</v>
      </c>
      <c r="J14" s="438">
        <v>2018</v>
      </c>
      <c r="K14" s="439">
        <v>43173</v>
      </c>
      <c r="L14" s="439">
        <v>42217</v>
      </c>
      <c r="M14" s="443">
        <v>42216</v>
      </c>
      <c r="N14" s="438">
        <v>1</v>
      </c>
      <c r="O14" s="442">
        <f t="shared" si="0"/>
        <v>1</v>
      </c>
      <c r="P14" s="429">
        <f t="shared" si="1"/>
        <v>3</v>
      </c>
    </row>
    <row r="15" spans="1:17" ht="15" hidden="1">
      <c r="A15" s="96" t="s">
        <v>5163</v>
      </c>
      <c r="B15" s="437" t="s">
        <v>4779</v>
      </c>
      <c r="C15" s="438">
        <v>2488</v>
      </c>
      <c r="D15" s="437" t="s">
        <v>693</v>
      </c>
      <c r="E15" s="437" t="s">
        <v>5160</v>
      </c>
      <c r="F15" s="437" t="s">
        <v>29</v>
      </c>
      <c r="G15" s="437" t="s">
        <v>31</v>
      </c>
      <c r="H15" s="437" t="s">
        <v>5769</v>
      </c>
      <c r="I15" s="437" t="s">
        <v>43</v>
      </c>
      <c r="J15" s="438">
        <v>2018</v>
      </c>
      <c r="K15" s="439">
        <v>43181</v>
      </c>
      <c r="L15" s="439">
        <v>42009</v>
      </c>
      <c r="M15" s="440">
        <v>41995</v>
      </c>
      <c r="N15" s="438">
        <v>1</v>
      </c>
      <c r="O15" s="442">
        <f t="shared" si="0"/>
        <v>2</v>
      </c>
      <c r="P15" s="429">
        <f t="shared" si="1"/>
        <v>3</v>
      </c>
    </row>
    <row r="16" spans="1:17" ht="15" hidden="1">
      <c r="A16" s="96" t="s">
        <v>5163</v>
      </c>
      <c r="B16" s="437" t="s">
        <v>4779</v>
      </c>
      <c r="C16" s="438">
        <v>2496</v>
      </c>
      <c r="D16" s="437" t="s">
        <v>1426</v>
      </c>
      <c r="E16" s="437" t="s">
        <v>5160</v>
      </c>
      <c r="F16" s="437" t="s">
        <v>111</v>
      </c>
      <c r="G16" s="437" t="s">
        <v>31</v>
      </c>
      <c r="H16" s="437" t="s">
        <v>5770</v>
      </c>
      <c r="I16" s="437" t="s">
        <v>43</v>
      </c>
      <c r="J16" s="438">
        <v>2018</v>
      </c>
      <c r="K16" s="439">
        <v>43180</v>
      </c>
      <c r="L16" s="444">
        <v>41922</v>
      </c>
      <c r="M16" s="440">
        <v>41922</v>
      </c>
      <c r="N16" s="438">
        <v>1</v>
      </c>
      <c r="O16" s="442">
        <f t="shared" si="0"/>
        <v>2</v>
      </c>
      <c r="P16" s="429">
        <f t="shared" si="1"/>
        <v>3</v>
      </c>
    </row>
    <row r="17" spans="1:16" ht="15" hidden="1">
      <c r="A17" s="96" t="s">
        <v>5163</v>
      </c>
      <c r="B17" s="437" t="s">
        <v>4793</v>
      </c>
      <c r="C17" s="437" t="s">
        <v>5078</v>
      </c>
      <c r="D17" s="437" t="s">
        <v>193</v>
      </c>
      <c r="E17" s="437" t="s">
        <v>5160</v>
      </c>
      <c r="F17" s="437" t="s">
        <v>39</v>
      </c>
      <c r="G17" s="437" t="s">
        <v>671</v>
      </c>
      <c r="H17" s="437" t="s">
        <v>5771</v>
      </c>
      <c r="I17" s="437" t="s">
        <v>33</v>
      </c>
      <c r="J17" s="438">
        <v>2018</v>
      </c>
      <c r="K17" s="439">
        <v>43179</v>
      </c>
      <c r="L17" s="439">
        <v>42751</v>
      </c>
      <c r="M17" s="443">
        <v>42741</v>
      </c>
      <c r="N17" s="438">
        <v>1</v>
      </c>
      <c r="O17" s="442">
        <f t="shared" si="0"/>
        <v>2</v>
      </c>
      <c r="P17" s="429">
        <f t="shared" si="1"/>
        <v>3</v>
      </c>
    </row>
    <row r="18" spans="1:16" ht="15" hidden="1">
      <c r="A18" s="96" t="s">
        <v>5163</v>
      </c>
      <c r="B18" s="437" t="s">
        <v>4793</v>
      </c>
      <c r="C18" s="438">
        <v>2725</v>
      </c>
      <c r="D18" s="437" t="s">
        <v>143</v>
      </c>
      <c r="E18" s="437" t="s">
        <v>5160</v>
      </c>
      <c r="F18" s="437" t="s">
        <v>105</v>
      </c>
      <c r="G18" s="437" t="s">
        <v>914</v>
      </c>
      <c r="H18" s="437" t="s">
        <v>5772</v>
      </c>
      <c r="I18" s="437" t="s">
        <v>43</v>
      </c>
      <c r="J18" s="438">
        <v>2018</v>
      </c>
      <c r="K18" s="439">
        <v>43182</v>
      </c>
      <c r="L18" s="444">
        <v>42298</v>
      </c>
      <c r="M18" s="440">
        <v>42303</v>
      </c>
      <c r="N18" s="438">
        <v>1</v>
      </c>
      <c r="O18" s="442">
        <f t="shared" si="0"/>
        <v>2</v>
      </c>
      <c r="P18" s="429">
        <f t="shared" si="1"/>
        <v>3</v>
      </c>
    </row>
    <row r="19" spans="1:16" ht="15" hidden="1">
      <c r="A19" s="96" t="s">
        <v>5163</v>
      </c>
      <c r="B19" s="437" t="s">
        <v>4779</v>
      </c>
      <c r="C19" s="438">
        <v>2330</v>
      </c>
      <c r="D19" s="437" t="s">
        <v>408</v>
      </c>
      <c r="E19" s="437" t="s">
        <v>5160</v>
      </c>
      <c r="F19" s="437" t="s">
        <v>39</v>
      </c>
      <c r="G19" s="437" t="s">
        <v>41</v>
      </c>
      <c r="H19" s="437" t="s">
        <v>5334</v>
      </c>
      <c r="I19" s="437" t="s">
        <v>43</v>
      </c>
      <c r="J19" s="438">
        <v>2018</v>
      </c>
      <c r="K19" s="439">
        <v>43190</v>
      </c>
      <c r="L19" s="439">
        <v>42005</v>
      </c>
      <c r="M19" s="440">
        <v>41997</v>
      </c>
      <c r="N19" s="438">
        <v>1</v>
      </c>
      <c r="O19" s="442">
        <f t="shared" si="0"/>
        <v>3</v>
      </c>
      <c r="P19" s="429">
        <f t="shared" si="1"/>
        <v>3</v>
      </c>
    </row>
    <row r="20" spans="1:16" ht="15" hidden="1">
      <c r="A20" s="96" t="s">
        <v>5163</v>
      </c>
      <c r="B20" s="437" t="s">
        <v>4779</v>
      </c>
      <c r="C20" s="438">
        <v>2503</v>
      </c>
      <c r="D20" s="437" t="s">
        <v>5383</v>
      </c>
      <c r="E20" s="437" t="s">
        <v>5160</v>
      </c>
      <c r="F20" s="437" t="s">
        <v>127</v>
      </c>
      <c r="G20" s="437" t="s">
        <v>5384</v>
      </c>
      <c r="H20" s="437" t="s">
        <v>5773</v>
      </c>
      <c r="I20" s="437" t="s">
        <v>43</v>
      </c>
      <c r="J20" s="438">
        <v>2018</v>
      </c>
      <c r="K20" s="439">
        <v>43188</v>
      </c>
      <c r="L20" s="444">
        <v>41992</v>
      </c>
      <c r="M20" s="443">
        <v>41978</v>
      </c>
      <c r="N20" s="438">
        <v>1</v>
      </c>
      <c r="O20" s="442">
        <f t="shared" si="0"/>
        <v>3</v>
      </c>
      <c r="P20" s="429">
        <f t="shared" si="1"/>
        <v>3</v>
      </c>
    </row>
    <row r="21" spans="1:16" ht="15" hidden="1">
      <c r="A21" s="96" t="s">
        <v>5163</v>
      </c>
      <c r="B21" s="437" t="s">
        <v>4793</v>
      </c>
      <c r="C21" s="438">
        <v>2640</v>
      </c>
      <c r="D21" s="437" t="s">
        <v>68</v>
      </c>
      <c r="E21" s="437" t="s">
        <v>5160</v>
      </c>
      <c r="F21" s="437" t="s">
        <v>39</v>
      </c>
      <c r="G21" s="437" t="s">
        <v>705</v>
      </c>
      <c r="H21" s="437" t="s">
        <v>5774</v>
      </c>
      <c r="I21" s="437" t="s">
        <v>43</v>
      </c>
      <c r="J21" s="438">
        <v>2018</v>
      </c>
      <c r="K21" s="439">
        <v>43190</v>
      </c>
      <c r="L21" s="439">
        <v>42248</v>
      </c>
      <c r="M21" s="443">
        <v>42256</v>
      </c>
      <c r="N21" s="438">
        <v>1</v>
      </c>
      <c r="O21" s="442">
        <f t="shared" si="0"/>
        <v>3</v>
      </c>
      <c r="P21" s="429">
        <f t="shared" si="1"/>
        <v>3</v>
      </c>
    </row>
    <row r="22" spans="1:16" ht="15" hidden="1">
      <c r="A22" s="96" t="s">
        <v>5163</v>
      </c>
      <c r="B22" s="437" t="s">
        <v>4793</v>
      </c>
      <c r="C22" s="438">
        <v>2898</v>
      </c>
      <c r="D22" s="437" t="s">
        <v>567</v>
      </c>
      <c r="E22" s="437" t="s">
        <v>5161</v>
      </c>
      <c r="F22" s="437" t="s">
        <v>29</v>
      </c>
      <c r="G22" s="437" t="s">
        <v>4502</v>
      </c>
      <c r="H22" s="437" t="s">
        <v>5775</v>
      </c>
      <c r="I22" s="437" t="s">
        <v>33</v>
      </c>
      <c r="J22" s="438">
        <v>2018</v>
      </c>
      <c r="K22" s="439">
        <v>43185</v>
      </c>
      <c r="L22" s="439">
        <v>42166</v>
      </c>
      <c r="M22" s="443">
        <v>42165</v>
      </c>
      <c r="N22" s="438">
        <v>1</v>
      </c>
      <c r="O22" s="442">
        <f t="shared" si="0"/>
        <v>3</v>
      </c>
      <c r="P22" s="429">
        <f t="shared" si="1"/>
        <v>3</v>
      </c>
    </row>
    <row r="23" spans="1:16" ht="15" hidden="1">
      <c r="A23" s="96" t="s">
        <v>5163</v>
      </c>
      <c r="B23" s="437" t="s">
        <v>4793</v>
      </c>
      <c r="C23" s="438">
        <v>3222</v>
      </c>
      <c r="D23" s="437" t="s">
        <v>193</v>
      </c>
      <c r="E23" s="437" t="s">
        <v>5160</v>
      </c>
      <c r="F23" s="437" t="s">
        <v>39</v>
      </c>
      <c r="G23" s="437" t="s">
        <v>705</v>
      </c>
      <c r="H23" s="437" t="s">
        <v>5776</v>
      </c>
      <c r="I23" s="437" t="s">
        <v>43</v>
      </c>
      <c r="J23" s="438">
        <v>2018</v>
      </c>
      <c r="K23" s="439">
        <v>43188</v>
      </c>
      <c r="L23" s="439">
        <v>42461</v>
      </c>
      <c r="M23" s="443">
        <v>42451</v>
      </c>
      <c r="N23" s="438">
        <v>1</v>
      </c>
      <c r="O23" s="442">
        <f t="shared" si="0"/>
        <v>3</v>
      </c>
      <c r="P23" s="429">
        <f t="shared" si="1"/>
        <v>3</v>
      </c>
    </row>
    <row r="24" spans="1:16" ht="15" hidden="1">
      <c r="A24" s="96" t="s">
        <v>5163</v>
      </c>
      <c r="B24" s="437" t="s">
        <v>4779</v>
      </c>
      <c r="C24" s="437" t="s">
        <v>5073</v>
      </c>
      <c r="D24" s="437" t="s">
        <v>170</v>
      </c>
      <c r="E24" s="437" t="s">
        <v>5160</v>
      </c>
      <c r="F24" s="437" t="s">
        <v>39</v>
      </c>
      <c r="G24" s="437" t="s">
        <v>41</v>
      </c>
      <c r="H24" s="437" t="s">
        <v>5777</v>
      </c>
      <c r="I24" s="437" t="s">
        <v>43</v>
      </c>
      <c r="J24" s="438">
        <v>2018</v>
      </c>
      <c r="K24" s="439">
        <v>43191</v>
      </c>
      <c r="L24" s="439">
        <v>42933</v>
      </c>
      <c r="M24" s="443">
        <v>42905</v>
      </c>
      <c r="N24" s="438">
        <v>1</v>
      </c>
      <c r="O24" s="442">
        <f t="shared" si="0"/>
        <v>4</v>
      </c>
      <c r="P24" s="429">
        <f t="shared" si="1"/>
        <v>4</v>
      </c>
    </row>
    <row r="25" spans="1:16" ht="15" hidden="1">
      <c r="A25" s="96" t="s">
        <v>5163</v>
      </c>
      <c r="B25" s="437" t="s">
        <v>4779</v>
      </c>
      <c r="C25" s="438">
        <v>1157</v>
      </c>
      <c r="D25" s="437" t="s">
        <v>1904</v>
      </c>
      <c r="E25" s="437" t="s">
        <v>5160</v>
      </c>
      <c r="F25" s="437" t="s">
        <v>39</v>
      </c>
      <c r="G25" s="437" t="s">
        <v>41</v>
      </c>
      <c r="H25" s="437" t="s">
        <v>5778</v>
      </c>
      <c r="I25" s="437" t="s">
        <v>43</v>
      </c>
      <c r="J25" s="438">
        <v>2018</v>
      </c>
      <c r="K25" s="439">
        <v>43191</v>
      </c>
      <c r="L25" s="439">
        <v>40513</v>
      </c>
      <c r="M25" s="443">
        <v>40486</v>
      </c>
      <c r="N25" s="438">
        <v>1</v>
      </c>
      <c r="O25" s="442">
        <f t="shared" si="0"/>
        <v>4</v>
      </c>
      <c r="P25" s="429">
        <f t="shared" si="1"/>
        <v>4</v>
      </c>
    </row>
    <row r="26" spans="1:16" ht="15" hidden="1">
      <c r="A26" s="96" t="s">
        <v>5163</v>
      </c>
      <c r="B26" s="437" t="s">
        <v>4779</v>
      </c>
      <c r="C26" s="438">
        <v>2433</v>
      </c>
      <c r="D26" s="437" t="s">
        <v>522</v>
      </c>
      <c r="E26" s="437" t="s">
        <v>5160</v>
      </c>
      <c r="F26" s="437" t="s">
        <v>111</v>
      </c>
      <c r="G26" s="437" t="s">
        <v>31</v>
      </c>
      <c r="H26" s="437" t="s">
        <v>5779</v>
      </c>
      <c r="I26" s="437" t="s">
        <v>43</v>
      </c>
      <c r="J26" s="438">
        <v>2018</v>
      </c>
      <c r="K26" s="439">
        <v>43191</v>
      </c>
      <c r="L26" s="439">
        <v>41892</v>
      </c>
      <c r="M26" s="443">
        <v>41892</v>
      </c>
      <c r="N26" s="438">
        <v>1</v>
      </c>
      <c r="O26" s="442">
        <f t="shared" si="0"/>
        <v>4</v>
      </c>
      <c r="P26" s="429">
        <f t="shared" si="1"/>
        <v>4</v>
      </c>
    </row>
    <row r="27" spans="1:16" ht="15" hidden="1">
      <c r="A27" s="96" t="s">
        <v>5163</v>
      </c>
      <c r="B27" s="437" t="s">
        <v>4779</v>
      </c>
      <c r="C27" s="438">
        <v>2490</v>
      </c>
      <c r="D27" s="437" t="s">
        <v>516</v>
      </c>
      <c r="E27" s="437" t="s">
        <v>5160</v>
      </c>
      <c r="F27" s="437" t="s">
        <v>231</v>
      </c>
      <c r="G27" s="437" t="s">
        <v>436</v>
      </c>
      <c r="H27" s="437" t="s">
        <v>5780</v>
      </c>
      <c r="I27" s="437" t="s">
        <v>43</v>
      </c>
      <c r="J27" s="438">
        <v>2018</v>
      </c>
      <c r="K27" s="439">
        <v>43191</v>
      </c>
      <c r="L27" s="439">
        <v>41887</v>
      </c>
      <c r="M27" s="443">
        <v>41870</v>
      </c>
      <c r="N27" s="438">
        <v>1</v>
      </c>
      <c r="O27" s="442">
        <f t="shared" si="0"/>
        <v>4</v>
      </c>
      <c r="P27" s="429">
        <f t="shared" si="1"/>
        <v>4</v>
      </c>
    </row>
    <row r="28" spans="1:16" ht="15" hidden="1">
      <c r="A28" s="96" t="s">
        <v>5163</v>
      </c>
      <c r="B28" s="437" t="s">
        <v>4779</v>
      </c>
      <c r="C28" s="438">
        <v>2501</v>
      </c>
      <c r="D28" s="437" t="s">
        <v>527</v>
      </c>
      <c r="E28" s="437" t="s">
        <v>5161</v>
      </c>
      <c r="F28" s="437" t="s">
        <v>127</v>
      </c>
      <c r="G28" s="437" t="s">
        <v>75</v>
      </c>
      <c r="H28" s="437" t="s">
        <v>5781</v>
      </c>
      <c r="I28" s="437" t="s">
        <v>33</v>
      </c>
      <c r="J28" s="438">
        <v>2018</v>
      </c>
      <c r="K28" s="439">
        <v>43191</v>
      </c>
      <c r="L28" s="439">
        <v>42080</v>
      </c>
      <c r="M28" s="443">
        <v>42037</v>
      </c>
      <c r="N28" s="438">
        <v>1</v>
      </c>
      <c r="O28" s="442">
        <f t="shared" si="0"/>
        <v>4</v>
      </c>
      <c r="P28" s="429">
        <f t="shared" si="1"/>
        <v>4</v>
      </c>
    </row>
    <row r="29" spans="1:16" ht="15" hidden="1">
      <c r="A29" s="96" t="s">
        <v>5163</v>
      </c>
      <c r="B29" s="437" t="s">
        <v>4779</v>
      </c>
      <c r="C29" s="438">
        <v>2508</v>
      </c>
      <c r="D29" s="437" t="s">
        <v>704</v>
      </c>
      <c r="E29" s="437" t="s">
        <v>5160</v>
      </c>
      <c r="F29" s="437" t="s">
        <v>39</v>
      </c>
      <c r="G29" s="437" t="s">
        <v>41</v>
      </c>
      <c r="H29" s="437" t="s">
        <v>5782</v>
      </c>
      <c r="I29" s="437" t="s">
        <v>43</v>
      </c>
      <c r="J29" s="438">
        <v>2018</v>
      </c>
      <c r="K29" s="439">
        <v>43191</v>
      </c>
      <c r="L29" s="444">
        <v>41967</v>
      </c>
      <c r="M29" s="443">
        <v>41950</v>
      </c>
      <c r="N29" s="438">
        <v>1</v>
      </c>
      <c r="O29" s="442">
        <f t="shared" si="0"/>
        <v>4</v>
      </c>
      <c r="P29" s="429">
        <f t="shared" si="1"/>
        <v>4</v>
      </c>
    </row>
    <row r="30" spans="1:16" ht="15" hidden="1">
      <c r="A30" s="96" t="s">
        <v>5163</v>
      </c>
      <c r="B30" s="437" t="s">
        <v>4779</v>
      </c>
      <c r="C30" s="438">
        <v>2509</v>
      </c>
      <c r="D30" s="437" t="s">
        <v>266</v>
      </c>
      <c r="E30" s="437" t="s">
        <v>5161</v>
      </c>
      <c r="F30" s="437" t="s">
        <v>39</v>
      </c>
      <c r="G30" s="437" t="s">
        <v>41</v>
      </c>
      <c r="H30" s="437" t="s">
        <v>5234</v>
      </c>
      <c r="I30" s="437" t="s">
        <v>33</v>
      </c>
      <c r="J30" s="438">
        <v>2018</v>
      </c>
      <c r="K30" s="439">
        <v>43191</v>
      </c>
      <c r="L30" s="439">
        <v>42005</v>
      </c>
      <c r="M30" s="440">
        <v>41997</v>
      </c>
      <c r="N30" s="438">
        <v>1</v>
      </c>
      <c r="O30" s="442">
        <f t="shared" si="0"/>
        <v>4</v>
      </c>
      <c r="P30" s="429">
        <f t="shared" si="1"/>
        <v>4</v>
      </c>
    </row>
    <row r="31" spans="1:16" ht="15" hidden="1">
      <c r="A31" s="96" t="s">
        <v>5163</v>
      </c>
      <c r="B31" s="437" t="s">
        <v>4779</v>
      </c>
      <c r="C31" s="438">
        <v>2521</v>
      </c>
      <c r="D31" s="437" t="s">
        <v>474</v>
      </c>
      <c r="E31" s="437" t="s">
        <v>5160</v>
      </c>
      <c r="F31" s="437" t="s">
        <v>39</v>
      </c>
      <c r="G31" s="437" t="s">
        <v>41</v>
      </c>
      <c r="H31" s="437" t="s">
        <v>5783</v>
      </c>
      <c r="I31" s="437" t="s">
        <v>43</v>
      </c>
      <c r="J31" s="438">
        <v>2018</v>
      </c>
      <c r="K31" s="439">
        <v>43191</v>
      </c>
      <c r="L31" s="439">
        <v>42005</v>
      </c>
      <c r="M31" s="440">
        <v>41995</v>
      </c>
      <c r="N31" s="438">
        <v>1</v>
      </c>
      <c r="O31" s="442">
        <f t="shared" si="0"/>
        <v>4</v>
      </c>
      <c r="P31" s="429">
        <f t="shared" si="1"/>
        <v>4</v>
      </c>
    </row>
    <row r="32" spans="1:16" ht="15" hidden="1">
      <c r="A32" s="96" t="s">
        <v>5163</v>
      </c>
      <c r="B32" s="437" t="s">
        <v>4779</v>
      </c>
      <c r="C32" s="438">
        <v>3188</v>
      </c>
      <c r="D32" s="437" t="s">
        <v>277</v>
      </c>
      <c r="E32" s="437" t="s">
        <v>5160</v>
      </c>
      <c r="F32" s="437" t="s">
        <v>39</v>
      </c>
      <c r="G32" s="437" t="s">
        <v>41</v>
      </c>
      <c r="H32" s="437" t="s">
        <v>5784</v>
      </c>
      <c r="I32" s="437" t="s">
        <v>43</v>
      </c>
      <c r="J32" s="438">
        <v>2018</v>
      </c>
      <c r="K32" s="439">
        <v>43191</v>
      </c>
      <c r="L32" s="439">
        <v>42552</v>
      </c>
      <c r="M32" s="443">
        <v>42541</v>
      </c>
      <c r="N32" s="438">
        <v>1</v>
      </c>
      <c r="O32" s="442">
        <f t="shared" si="0"/>
        <v>4</v>
      </c>
      <c r="P32" s="429">
        <f t="shared" si="1"/>
        <v>4</v>
      </c>
    </row>
    <row r="33" spans="1:16" ht="15" hidden="1">
      <c r="A33" s="96" t="s">
        <v>5163</v>
      </c>
      <c r="B33" s="437" t="s">
        <v>4779</v>
      </c>
      <c r="C33" s="438">
        <v>3260</v>
      </c>
      <c r="D33" s="437" t="s">
        <v>159</v>
      </c>
      <c r="E33" s="437" t="s">
        <v>5160</v>
      </c>
      <c r="F33" s="437" t="s">
        <v>29</v>
      </c>
      <c r="G33" s="437" t="s">
        <v>63</v>
      </c>
      <c r="H33" s="437" t="s">
        <v>5785</v>
      </c>
      <c r="I33" s="437" t="s">
        <v>43</v>
      </c>
      <c r="J33" s="438">
        <v>2018</v>
      </c>
      <c r="K33" s="439">
        <v>43191</v>
      </c>
      <c r="L33" s="439">
        <v>42552</v>
      </c>
      <c r="M33" s="443">
        <v>42541</v>
      </c>
      <c r="N33" s="438">
        <v>1</v>
      </c>
      <c r="O33" s="442">
        <f t="shared" si="0"/>
        <v>4</v>
      </c>
      <c r="P33" s="429">
        <f t="shared" si="1"/>
        <v>4</v>
      </c>
    </row>
    <row r="34" spans="1:16" ht="15" hidden="1">
      <c r="A34" s="96" t="s">
        <v>5163</v>
      </c>
      <c r="B34" s="437" t="s">
        <v>4779</v>
      </c>
      <c r="C34" s="438">
        <v>3302</v>
      </c>
      <c r="D34" s="437" t="s">
        <v>313</v>
      </c>
      <c r="E34" s="437" t="s">
        <v>5160</v>
      </c>
      <c r="F34" s="437" t="s">
        <v>39</v>
      </c>
      <c r="G34" s="437" t="s">
        <v>314</v>
      </c>
      <c r="H34" s="437" t="s">
        <v>5786</v>
      </c>
      <c r="I34" s="437" t="s">
        <v>33</v>
      </c>
      <c r="J34" s="438">
        <v>2018</v>
      </c>
      <c r="K34" s="439">
        <v>43191</v>
      </c>
      <c r="L34" s="439">
        <v>42491</v>
      </c>
      <c r="M34" s="443">
        <v>42480</v>
      </c>
      <c r="N34" s="438">
        <v>1</v>
      </c>
      <c r="O34" s="442">
        <f t="shared" si="0"/>
        <v>4</v>
      </c>
      <c r="P34" s="429">
        <f t="shared" si="1"/>
        <v>4</v>
      </c>
    </row>
    <row r="35" spans="1:16" ht="15" hidden="1">
      <c r="A35" s="96" t="s">
        <v>5163</v>
      </c>
      <c r="B35" s="437" t="s">
        <v>4793</v>
      </c>
      <c r="C35" s="437" t="s">
        <v>5091</v>
      </c>
      <c r="D35" s="437" t="s">
        <v>2679</v>
      </c>
      <c r="E35" s="437" t="s">
        <v>5160</v>
      </c>
      <c r="F35" s="437" t="s">
        <v>39</v>
      </c>
      <c r="G35" s="437" t="s">
        <v>3135</v>
      </c>
      <c r="H35" s="437" t="s">
        <v>5377</v>
      </c>
      <c r="I35" s="437" t="s">
        <v>43</v>
      </c>
      <c r="J35" s="438">
        <v>2018</v>
      </c>
      <c r="K35" s="439">
        <v>43196</v>
      </c>
      <c r="L35" s="439">
        <v>42767</v>
      </c>
      <c r="M35" s="443">
        <v>42760</v>
      </c>
      <c r="N35" s="438">
        <v>1</v>
      </c>
      <c r="O35" s="442">
        <f t="shared" si="0"/>
        <v>4</v>
      </c>
      <c r="P35" s="429">
        <f t="shared" si="1"/>
        <v>4</v>
      </c>
    </row>
    <row r="36" spans="1:16" ht="15" hidden="1">
      <c r="A36" s="96" t="s">
        <v>5163</v>
      </c>
      <c r="B36" s="437" t="s">
        <v>4793</v>
      </c>
      <c r="C36" s="438">
        <v>528</v>
      </c>
      <c r="D36" s="437" t="s">
        <v>62</v>
      </c>
      <c r="E36" s="437" t="s">
        <v>5787</v>
      </c>
      <c r="F36" s="437" t="s">
        <v>39</v>
      </c>
      <c r="G36" s="437" t="s">
        <v>1947</v>
      </c>
      <c r="H36" s="437" t="s">
        <v>5788</v>
      </c>
      <c r="I36" s="437" t="s">
        <v>33</v>
      </c>
      <c r="J36" s="438">
        <v>2018</v>
      </c>
      <c r="K36" s="439">
        <v>43196</v>
      </c>
      <c r="L36" s="439">
        <v>39909</v>
      </c>
      <c r="M36" s="443">
        <v>39881</v>
      </c>
      <c r="N36" s="438">
        <v>1</v>
      </c>
      <c r="O36" s="442">
        <f t="shared" si="0"/>
        <v>4</v>
      </c>
      <c r="P36" s="429">
        <f t="shared" si="1"/>
        <v>4</v>
      </c>
    </row>
    <row r="37" spans="1:16" ht="15" hidden="1">
      <c r="A37" s="96" t="s">
        <v>5163</v>
      </c>
      <c r="B37" s="437" t="s">
        <v>4793</v>
      </c>
      <c r="C37" s="438">
        <v>2219</v>
      </c>
      <c r="D37" s="437" t="s">
        <v>683</v>
      </c>
      <c r="E37" s="437" t="s">
        <v>5160</v>
      </c>
      <c r="F37" s="437" t="s">
        <v>39</v>
      </c>
      <c r="G37" s="437" t="s">
        <v>705</v>
      </c>
      <c r="H37" s="437" t="s">
        <v>5789</v>
      </c>
      <c r="I37" s="437" t="s">
        <v>33</v>
      </c>
      <c r="J37" s="438">
        <v>2018</v>
      </c>
      <c r="K37" s="439">
        <v>43191</v>
      </c>
      <c r="L37" s="439">
        <v>41470</v>
      </c>
      <c r="M37" s="443">
        <v>41464</v>
      </c>
      <c r="N37" s="438">
        <v>1</v>
      </c>
      <c r="O37" s="442">
        <f t="shared" si="0"/>
        <v>4</v>
      </c>
      <c r="P37" s="429">
        <f t="shared" si="1"/>
        <v>4</v>
      </c>
    </row>
    <row r="38" spans="1:16" ht="15" hidden="1">
      <c r="A38" s="96" t="s">
        <v>5163</v>
      </c>
      <c r="B38" s="437" t="s">
        <v>4793</v>
      </c>
      <c r="C38" s="438">
        <v>2332</v>
      </c>
      <c r="D38" s="437" t="s">
        <v>413</v>
      </c>
      <c r="E38" s="437" t="s">
        <v>5160</v>
      </c>
      <c r="F38" s="437" t="s">
        <v>39</v>
      </c>
      <c r="G38" s="437" t="s">
        <v>905</v>
      </c>
      <c r="H38" s="437" t="s">
        <v>5790</v>
      </c>
      <c r="I38" s="437" t="s">
        <v>33</v>
      </c>
      <c r="J38" s="438">
        <v>2018</v>
      </c>
      <c r="K38" s="439">
        <v>43191</v>
      </c>
      <c r="L38" s="439">
        <v>42675</v>
      </c>
      <c r="M38" s="440">
        <v>42664</v>
      </c>
      <c r="N38" s="438">
        <v>1</v>
      </c>
      <c r="O38" s="442">
        <f t="shared" si="0"/>
        <v>4</v>
      </c>
      <c r="P38" s="429">
        <f t="shared" si="1"/>
        <v>4</v>
      </c>
    </row>
    <row r="39" spans="1:16" ht="15" hidden="1">
      <c r="A39" s="96" t="s">
        <v>5163</v>
      </c>
      <c r="B39" s="437" t="s">
        <v>4793</v>
      </c>
      <c r="C39" s="438">
        <v>2607</v>
      </c>
      <c r="D39" s="437" t="s">
        <v>408</v>
      </c>
      <c r="E39" s="437" t="s">
        <v>5160</v>
      </c>
      <c r="F39" s="437" t="s">
        <v>39</v>
      </c>
      <c r="G39" s="437" t="s">
        <v>705</v>
      </c>
      <c r="H39" s="437" t="s">
        <v>5791</v>
      </c>
      <c r="I39" s="437" t="s">
        <v>43</v>
      </c>
      <c r="J39" s="438">
        <v>2018</v>
      </c>
      <c r="K39" s="439">
        <v>43191</v>
      </c>
      <c r="L39" s="439">
        <v>42005</v>
      </c>
      <c r="M39" s="443">
        <v>42009</v>
      </c>
      <c r="N39" s="438">
        <v>1</v>
      </c>
      <c r="O39" s="442">
        <f t="shared" si="0"/>
        <v>4</v>
      </c>
      <c r="P39" s="429">
        <f t="shared" si="1"/>
        <v>4</v>
      </c>
    </row>
    <row r="40" spans="1:16" ht="15" hidden="1">
      <c r="A40" s="96" t="s">
        <v>5163</v>
      </c>
      <c r="B40" s="437" t="s">
        <v>4793</v>
      </c>
      <c r="C40" s="438">
        <v>2670</v>
      </c>
      <c r="D40" s="437" t="s">
        <v>494</v>
      </c>
      <c r="E40" s="437" t="s">
        <v>5161</v>
      </c>
      <c r="F40" s="437" t="s">
        <v>429</v>
      </c>
      <c r="G40" s="437" t="s">
        <v>980</v>
      </c>
      <c r="H40" s="437" t="s">
        <v>5792</v>
      </c>
      <c r="I40" s="437" t="s">
        <v>33</v>
      </c>
      <c r="J40" s="438">
        <v>2018</v>
      </c>
      <c r="K40" s="439">
        <v>43191</v>
      </c>
      <c r="L40" s="439">
        <v>42217</v>
      </c>
      <c r="M40" s="443">
        <v>42209</v>
      </c>
      <c r="N40" s="438">
        <v>1</v>
      </c>
      <c r="O40" s="442">
        <f t="shared" si="0"/>
        <v>4</v>
      </c>
      <c r="P40" s="429">
        <f t="shared" si="1"/>
        <v>4</v>
      </c>
    </row>
    <row r="41" spans="1:16" ht="15" hidden="1">
      <c r="A41" s="96" t="s">
        <v>5163</v>
      </c>
      <c r="B41" s="437" t="s">
        <v>4793</v>
      </c>
      <c r="C41" s="438">
        <v>2717</v>
      </c>
      <c r="D41" s="437" t="s">
        <v>143</v>
      </c>
      <c r="E41" s="437" t="s">
        <v>5160</v>
      </c>
      <c r="F41" s="437" t="s">
        <v>105</v>
      </c>
      <c r="G41" s="437" t="s">
        <v>1029</v>
      </c>
      <c r="H41" s="437" t="s">
        <v>5793</v>
      </c>
      <c r="I41" s="437" t="s">
        <v>33</v>
      </c>
      <c r="J41" s="438">
        <v>2018</v>
      </c>
      <c r="K41" s="439">
        <v>43191</v>
      </c>
      <c r="L41" s="439">
        <v>42139</v>
      </c>
      <c r="M41" s="443">
        <v>42139</v>
      </c>
      <c r="N41" s="438">
        <v>1</v>
      </c>
      <c r="O41" s="442">
        <f t="shared" si="0"/>
        <v>4</v>
      </c>
      <c r="P41" s="429">
        <f t="shared" si="1"/>
        <v>4</v>
      </c>
    </row>
    <row r="42" spans="1:16" ht="15" hidden="1">
      <c r="A42" s="96" t="s">
        <v>5163</v>
      </c>
      <c r="B42" s="437" t="s">
        <v>4793</v>
      </c>
      <c r="C42" s="438">
        <v>2818</v>
      </c>
      <c r="D42" s="437" t="s">
        <v>133</v>
      </c>
      <c r="E42" s="437" t="s">
        <v>5159</v>
      </c>
      <c r="F42" s="437" t="s">
        <v>29</v>
      </c>
      <c r="G42" s="437" t="s">
        <v>798</v>
      </c>
      <c r="H42" s="437" t="s">
        <v>5794</v>
      </c>
      <c r="I42" s="437" t="s">
        <v>43</v>
      </c>
      <c r="J42" s="438">
        <v>2018</v>
      </c>
      <c r="K42" s="439">
        <v>43191</v>
      </c>
      <c r="L42" s="439">
        <v>42095</v>
      </c>
      <c r="M42" s="443">
        <v>42086</v>
      </c>
      <c r="N42" s="438">
        <v>1</v>
      </c>
      <c r="O42" s="442">
        <f t="shared" si="0"/>
        <v>4</v>
      </c>
      <c r="P42" s="429">
        <f t="shared" si="1"/>
        <v>4</v>
      </c>
    </row>
    <row r="43" spans="1:16" ht="15" hidden="1">
      <c r="A43" s="96" t="s">
        <v>5163</v>
      </c>
      <c r="B43" s="437" t="s">
        <v>4793</v>
      </c>
      <c r="C43" s="438">
        <v>2822</v>
      </c>
      <c r="D43" s="437" t="s">
        <v>133</v>
      </c>
      <c r="E43" s="437" t="s">
        <v>5159</v>
      </c>
      <c r="F43" s="437" t="s">
        <v>29</v>
      </c>
      <c r="G43" s="437" t="s">
        <v>927</v>
      </c>
      <c r="H43" s="437" t="s">
        <v>5795</v>
      </c>
      <c r="I43" s="437" t="s">
        <v>43</v>
      </c>
      <c r="J43" s="438">
        <v>2018</v>
      </c>
      <c r="K43" s="439">
        <v>43191</v>
      </c>
      <c r="L43" s="439">
        <v>42095</v>
      </c>
      <c r="M43" s="443">
        <v>42086</v>
      </c>
      <c r="N43" s="438">
        <v>1</v>
      </c>
      <c r="O43" s="442">
        <f t="shared" si="0"/>
        <v>4</v>
      </c>
      <c r="P43" s="429">
        <f t="shared" si="1"/>
        <v>4</v>
      </c>
    </row>
    <row r="44" spans="1:16" ht="15" hidden="1">
      <c r="A44" s="96" t="s">
        <v>5163</v>
      </c>
      <c r="B44" s="437" t="s">
        <v>4793</v>
      </c>
      <c r="C44" s="438">
        <v>3245</v>
      </c>
      <c r="D44" s="437" t="s">
        <v>489</v>
      </c>
      <c r="E44" s="437" t="s">
        <v>5160</v>
      </c>
      <c r="F44" s="437" t="s">
        <v>39</v>
      </c>
      <c r="G44" s="437" t="s">
        <v>705</v>
      </c>
      <c r="H44" s="437" t="s">
        <v>5362</v>
      </c>
      <c r="I44" s="437" t="s">
        <v>43</v>
      </c>
      <c r="J44" s="438">
        <v>2018</v>
      </c>
      <c r="K44" s="439">
        <v>43191</v>
      </c>
      <c r="L44" s="439">
        <v>42401</v>
      </c>
      <c r="M44" s="443">
        <v>42394</v>
      </c>
      <c r="N44" s="438">
        <v>1</v>
      </c>
      <c r="O44" s="442">
        <f t="shared" si="0"/>
        <v>4</v>
      </c>
      <c r="P44" s="429">
        <f t="shared" si="1"/>
        <v>4</v>
      </c>
    </row>
    <row r="45" spans="1:16" ht="15" hidden="1">
      <c r="A45" s="96" t="s">
        <v>5163</v>
      </c>
      <c r="B45" s="437" t="s">
        <v>4779</v>
      </c>
      <c r="C45" s="438">
        <v>2489</v>
      </c>
      <c r="D45" s="437" t="s">
        <v>30</v>
      </c>
      <c r="E45" s="437" t="s">
        <v>5160</v>
      </c>
      <c r="F45" s="437" t="s">
        <v>29</v>
      </c>
      <c r="G45" s="437" t="s">
        <v>31</v>
      </c>
      <c r="H45" s="437" t="s">
        <v>5796</v>
      </c>
      <c r="I45" s="437" t="s">
        <v>33</v>
      </c>
      <c r="J45" s="438">
        <v>2018</v>
      </c>
      <c r="K45" s="439">
        <v>43202</v>
      </c>
      <c r="L45" s="444">
        <v>41988</v>
      </c>
      <c r="M45" s="440">
        <v>41964</v>
      </c>
      <c r="N45" s="438">
        <v>1</v>
      </c>
      <c r="O45" s="442">
        <f t="shared" si="0"/>
        <v>5</v>
      </c>
      <c r="P45" s="429">
        <f t="shared" si="1"/>
        <v>4</v>
      </c>
    </row>
    <row r="46" spans="1:16" ht="15" hidden="1">
      <c r="A46" s="96" t="s">
        <v>5163</v>
      </c>
      <c r="B46" s="437" t="s">
        <v>4779</v>
      </c>
      <c r="C46" s="438">
        <v>2576</v>
      </c>
      <c r="D46" s="437" t="s">
        <v>5199</v>
      </c>
      <c r="E46" s="437" t="s">
        <v>5160</v>
      </c>
      <c r="F46" s="437" t="s">
        <v>181</v>
      </c>
      <c r="G46" s="437" t="s">
        <v>595</v>
      </c>
      <c r="H46" s="437" t="s">
        <v>5797</v>
      </c>
      <c r="I46" s="437" t="s">
        <v>33</v>
      </c>
      <c r="J46" s="438">
        <v>2018</v>
      </c>
      <c r="K46" s="439">
        <v>43199</v>
      </c>
      <c r="L46" s="439">
        <v>42023</v>
      </c>
      <c r="M46" s="440">
        <v>41997</v>
      </c>
      <c r="N46" s="438">
        <v>1</v>
      </c>
      <c r="O46" s="442">
        <f t="shared" si="0"/>
        <v>5</v>
      </c>
      <c r="P46" s="429">
        <f t="shared" si="1"/>
        <v>4</v>
      </c>
    </row>
    <row r="47" spans="1:16" ht="15" hidden="1">
      <c r="A47" s="96" t="s">
        <v>5163</v>
      </c>
      <c r="B47" s="437" t="s">
        <v>4779</v>
      </c>
      <c r="C47" s="438">
        <v>3090</v>
      </c>
      <c r="D47" s="437" t="s">
        <v>418</v>
      </c>
      <c r="E47" s="437" t="s">
        <v>5160</v>
      </c>
      <c r="F47" s="437" t="s">
        <v>181</v>
      </c>
      <c r="G47" s="437" t="s">
        <v>419</v>
      </c>
      <c r="H47" s="437" t="s">
        <v>5798</v>
      </c>
      <c r="I47" s="437" t="s">
        <v>43</v>
      </c>
      <c r="J47" s="438">
        <v>2018</v>
      </c>
      <c r="K47" s="439">
        <v>43201</v>
      </c>
      <c r="L47" s="439">
        <v>42254</v>
      </c>
      <c r="M47" s="443">
        <v>42254</v>
      </c>
      <c r="N47" s="438">
        <v>1</v>
      </c>
      <c r="O47" s="442">
        <f t="shared" si="0"/>
        <v>5</v>
      </c>
      <c r="P47" s="429">
        <f t="shared" si="1"/>
        <v>4</v>
      </c>
    </row>
    <row r="48" spans="1:16" ht="15" hidden="1">
      <c r="A48" s="96" t="s">
        <v>5163</v>
      </c>
      <c r="B48" s="437" t="s">
        <v>4793</v>
      </c>
      <c r="C48" s="437" t="s">
        <v>5799</v>
      </c>
      <c r="D48" s="437" t="s">
        <v>511</v>
      </c>
      <c r="E48" s="437" t="s">
        <v>5161</v>
      </c>
      <c r="F48" s="437" t="s">
        <v>29</v>
      </c>
      <c r="G48" s="437" t="s">
        <v>4091</v>
      </c>
      <c r="H48" s="437" t="s">
        <v>5800</v>
      </c>
      <c r="I48" s="437" t="s">
        <v>43</v>
      </c>
      <c r="J48" s="438">
        <v>2018</v>
      </c>
      <c r="K48" s="439">
        <v>43199</v>
      </c>
      <c r="L48" s="439">
        <v>43009</v>
      </c>
      <c r="M48" s="443">
        <v>42972</v>
      </c>
      <c r="N48" s="438">
        <v>1</v>
      </c>
      <c r="O48" s="442">
        <f t="shared" si="0"/>
        <v>5</v>
      </c>
      <c r="P48" s="429">
        <f t="shared" si="1"/>
        <v>4</v>
      </c>
    </row>
    <row r="49" spans="1:16" ht="15" hidden="1">
      <c r="A49" s="96" t="s">
        <v>5163</v>
      </c>
      <c r="B49" s="437" t="s">
        <v>4793</v>
      </c>
      <c r="C49" s="437" t="s">
        <v>5095</v>
      </c>
      <c r="D49" s="437" t="s">
        <v>198</v>
      </c>
      <c r="E49" s="437" t="s">
        <v>5160</v>
      </c>
      <c r="F49" s="437" t="s">
        <v>39</v>
      </c>
      <c r="G49" s="437" t="s">
        <v>1182</v>
      </c>
      <c r="H49" s="437" t="s">
        <v>5801</v>
      </c>
      <c r="I49" s="437" t="s">
        <v>33</v>
      </c>
      <c r="J49" s="438">
        <v>2018</v>
      </c>
      <c r="K49" s="439">
        <v>43200</v>
      </c>
      <c r="L49" s="439">
        <v>42933</v>
      </c>
      <c r="M49" s="443">
        <v>42930</v>
      </c>
      <c r="N49" s="438">
        <v>1</v>
      </c>
      <c r="O49" s="442">
        <f t="shared" si="0"/>
        <v>5</v>
      </c>
      <c r="P49" s="429">
        <f t="shared" si="1"/>
        <v>4</v>
      </c>
    </row>
    <row r="50" spans="1:16" ht="15" hidden="1">
      <c r="A50" s="96" t="s">
        <v>5163</v>
      </c>
      <c r="B50" s="437" t="s">
        <v>4793</v>
      </c>
      <c r="C50" s="437" t="s">
        <v>5802</v>
      </c>
      <c r="D50" s="437" t="s">
        <v>522</v>
      </c>
      <c r="E50" s="437" t="s">
        <v>5160</v>
      </c>
      <c r="F50" s="437" t="s">
        <v>111</v>
      </c>
      <c r="G50" s="437" t="s">
        <v>980</v>
      </c>
      <c r="H50" s="437" t="s">
        <v>5803</v>
      </c>
      <c r="I50" s="437" t="s">
        <v>43</v>
      </c>
      <c r="J50" s="438">
        <v>2018</v>
      </c>
      <c r="K50" s="439">
        <v>43199</v>
      </c>
      <c r="L50" s="439">
        <v>42917</v>
      </c>
      <c r="M50" s="443">
        <v>42900</v>
      </c>
      <c r="N50" s="438">
        <v>1</v>
      </c>
      <c r="O50" s="442">
        <f t="shared" si="0"/>
        <v>5</v>
      </c>
      <c r="P50" s="429">
        <f t="shared" si="1"/>
        <v>4</v>
      </c>
    </row>
    <row r="51" spans="1:16" ht="15" hidden="1">
      <c r="A51" s="96" t="s">
        <v>5163</v>
      </c>
      <c r="B51" s="437" t="s">
        <v>4793</v>
      </c>
      <c r="C51" s="438">
        <v>2408</v>
      </c>
      <c r="D51" s="437" t="s">
        <v>825</v>
      </c>
      <c r="E51" s="437" t="s">
        <v>5161</v>
      </c>
      <c r="F51" s="437" t="s">
        <v>127</v>
      </c>
      <c r="G51" s="437" t="s">
        <v>1416</v>
      </c>
      <c r="H51" s="437" t="s">
        <v>5804</v>
      </c>
      <c r="I51" s="437" t="s">
        <v>33</v>
      </c>
      <c r="J51" s="438">
        <v>2018</v>
      </c>
      <c r="K51" s="439">
        <v>43199</v>
      </c>
      <c r="L51" s="444">
        <v>41927</v>
      </c>
      <c r="M51" s="443">
        <v>41899</v>
      </c>
      <c r="N51" s="438">
        <v>1</v>
      </c>
      <c r="O51" s="442">
        <f t="shared" si="0"/>
        <v>5</v>
      </c>
      <c r="P51" s="429">
        <f t="shared" si="1"/>
        <v>4</v>
      </c>
    </row>
    <row r="52" spans="1:16" ht="15" hidden="1">
      <c r="A52" s="96" t="s">
        <v>5163</v>
      </c>
      <c r="B52" s="437" t="s">
        <v>4793</v>
      </c>
      <c r="C52" s="438">
        <v>2604</v>
      </c>
      <c r="D52" s="437" t="s">
        <v>282</v>
      </c>
      <c r="E52" s="437" t="s">
        <v>5160</v>
      </c>
      <c r="F52" s="437" t="s">
        <v>39</v>
      </c>
      <c r="G52" s="437" t="s">
        <v>5615</v>
      </c>
      <c r="H52" s="437" t="s">
        <v>5805</v>
      </c>
      <c r="I52" s="437" t="s">
        <v>33</v>
      </c>
      <c r="J52" s="438">
        <v>2018</v>
      </c>
      <c r="K52" s="439">
        <v>43201</v>
      </c>
      <c r="L52" s="444">
        <v>42296</v>
      </c>
      <c r="M52" s="443">
        <v>42286</v>
      </c>
      <c r="N52" s="438">
        <v>1</v>
      </c>
      <c r="O52" s="442">
        <f t="shared" si="0"/>
        <v>5</v>
      </c>
      <c r="P52" s="429">
        <f t="shared" si="1"/>
        <v>4</v>
      </c>
    </row>
    <row r="53" spans="1:16" ht="15" hidden="1">
      <c r="A53" s="96" t="s">
        <v>5163</v>
      </c>
      <c r="B53" s="437" t="s">
        <v>4793</v>
      </c>
      <c r="C53" s="438">
        <v>2613</v>
      </c>
      <c r="D53" s="437" t="s">
        <v>99</v>
      </c>
      <c r="E53" s="437" t="s">
        <v>5160</v>
      </c>
      <c r="F53" s="437" t="s">
        <v>56</v>
      </c>
      <c r="G53" s="437" t="s">
        <v>2181</v>
      </c>
      <c r="H53" s="437" t="s">
        <v>5806</v>
      </c>
      <c r="I53" s="437" t="s">
        <v>33</v>
      </c>
      <c r="J53" s="438">
        <v>2018</v>
      </c>
      <c r="K53" s="439">
        <v>43202</v>
      </c>
      <c r="L53" s="444">
        <v>41940</v>
      </c>
      <c r="M53" s="443">
        <v>41892</v>
      </c>
      <c r="N53" s="438">
        <v>1</v>
      </c>
      <c r="O53" s="442">
        <f t="shared" si="0"/>
        <v>5</v>
      </c>
      <c r="P53" s="429">
        <f t="shared" si="1"/>
        <v>4</v>
      </c>
    </row>
    <row r="54" spans="1:16" ht="15" hidden="1">
      <c r="A54" s="96" t="s">
        <v>5163</v>
      </c>
      <c r="B54" s="437" t="s">
        <v>4793</v>
      </c>
      <c r="C54" s="438">
        <v>2914</v>
      </c>
      <c r="D54" s="437" t="s">
        <v>1145</v>
      </c>
      <c r="E54" s="437" t="s">
        <v>5160</v>
      </c>
      <c r="F54" s="437" t="s">
        <v>49</v>
      </c>
      <c r="G54" s="437" t="s">
        <v>1146</v>
      </c>
      <c r="H54" s="437" t="s">
        <v>5807</v>
      </c>
      <c r="I54" s="437" t="s">
        <v>43</v>
      </c>
      <c r="J54" s="438">
        <v>2018</v>
      </c>
      <c r="K54" s="439">
        <v>43203</v>
      </c>
      <c r="L54" s="439">
        <v>42012</v>
      </c>
      <c r="M54" s="443">
        <v>42011</v>
      </c>
      <c r="N54" s="438">
        <v>1</v>
      </c>
      <c r="O54" s="442">
        <f t="shared" si="0"/>
        <v>5</v>
      </c>
      <c r="P54" s="429">
        <f t="shared" si="1"/>
        <v>4</v>
      </c>
    </row>
    <row r="55" spans="1:16" ht="15" hidden="1">
      <c r="A55" s="96" t="s">
        <v>5163</v>
      </c>
      <c r="B55" s="437" t="s">
        <v>4793</v>
      </c>
      <c r="C55" s="438">
        <v>2931</v>
      </c>
      <c r="D55" s="437" t="s">
        <v>558</v>
      </c>
      <c r="E55" s="437" t="s">
        <v>5159</v>
      </c>
      <c r="F55" s="437" t="s">
        <v>127</v>
      </c>
      <c r="G55" s="437" t="s">
        <v>927</v>
      </c>
      <c r="H55" s="437" t="s">
        <v>5808</v>
      </c>
      <c r="I55" s="437" t="s">
        <v>33</v>
      </c>
      <c r="J55" s="438">
        <v>2018</v>
      </c>
      <c r="K55" s="439">
        <v>43200</v>
      </c>
      <c r="L55" s="439">
        <v>42104</v>
      </c>
      <c r="M55" s="443">
        <v>42108</v>
      </c>
      <c r="N55" s="438">
        <v>1</v>
      </c>
      <c r="O55" s="442">
        <f t="shared" si="0"/>
        <v>5</v>
      </c>
      <c r="P55" s="429">
        <f t="shared" si="1"/>
        <v>4</v>
      </c>
    </row>
    <row r="56" spans="1:16" ht="15" hidden="1">
      <c r="A56" s="96" t="s">
        <v>5163</v>
      </c>
      <c r="B56" s="437" t="s">
        <v>4793</v>
      </c>
      <c r="C56" s="438">
        <v>3073</v>
      </c>
      <c r="D56" s="437" t="s">
        <v>99</v>
      </c>
      <c r="E56" s="437" t="s">
        <v>5160</v>
      </c>
      <c r="F56" s="437" t="s">
        <v>56</v>
      </c>
      <c r="G56" s="437" t="s">
        <v>699</v>
      </c>
      <c r="H56" s="437" t="s">
        <v>5809</v>
      </c>
      <c r="I56" s="437" t="s">
        <v>33</v>
      </c>
      <c r="J56" s="438">
        <v>2018</v>
      </c>
      <c r="K56" s="439">
        <v>43201</v>
      </c>
      <c r="L56" s="444">
        <v>42323</v>
      </c>
      <c r="M56" s="443">
        <v>42317</v>
      </c>
      <c r="N56" s="438">
        <v>1</v>
      </c>
      <c r="O56" s="442">
        <f t="shared" si="0"/>
        <v>5</v>
      </c>
      <c r="P56" s="429">
        <f t="shared" si="1"/>
        <v>4</v>
      </c>
    </row>
    <row r="57" spans="1:16" ht="15" hidden="1">
      <c r="A57" s="96" t="s">
        <v>5163</v>
      </c>
      <c r="B57" s="437" t="s">
        <v>4779</v>
      </c>
      <c r="C57" s="438">
        <v>2438</v>
      </c>
      <c r="D57" s="437" t="s">
        <v>5193</v>
      </c>
      <c r="E57" s="437" t="s">
        <v>5160</v>
      </c>
      <c r="F57" s="437" t="s">
        <v>181</v>
      </c>
      <c r="G57" s="437" t="s">
        <v>5194</v>
      </c>
      <c r="H57" s="437" t="s">
        <v>5209</v>
      </c>
      <c r="I57" s="437" t="s">
        <v>33</v>
      </c>
      <c r="J57" s="438">
        <v>2018</v>
      </c>
      <c r="K57" s="439">
        <v>43206</v>
      </c>
      <c r="L57" s="439">
        <v>41976</v>
      </c>
      <c r="M57" s="443">
        <v>41950</v>
      </c>
      <c r="N57" s="438">
        <v>1</v>
      </c>
      <c r="O57" s="442">
        <f t="shared" si="0"/>
        <v>6</v>
      </c>
      <c r="P57" s="429">
        <f t="shared" si="1"/>
        <v>4</v>
      </c>
    </row>
    <row r="58" spans="1:16" ht="15" hidden="1">
      <c r="A58" s="96" t="s">
        <v>5163</v>
      </c>
      <c r="B58" s="437" t="s">
        <v>4779</v>
      </c>
      <c r="C58" s="438">
        <v>2538</v>
      </c>
      <c r="D58" s="437" t="s">
        <v>499</v>
      </c>
      <c r="E58" s="437" t="s">
        <v>5160</v>
      </c>
      <c r="F58" s="437" t="s">
        <v>181</v>
      </c>
      <c r="G58" s="437" t="s">
        <v>500</v>
      </c>
      <c r="H58" s="437" t="s">
        <v>5215</v>
      </c>
      <c r="I58" s="437" t="s">
        <v>43</v>
      </c>
      <c r="J58" s="438">
        <v>2018</v>
      </c>
      <c r="K58" s="439">
        <v>43206</v>
      </c>
      <c r="L58" s="439">
        <v>41976</v>
      </c>
      <c r="M58" s="443">
        <v>41950</v>
      </c>
      <c r="N58" s="438">
        <v>1</v>
      </c>
      <c r="O58" s="442">
        <f t="shared" si="0"/>
        <v>6</v>
      </c>
      <c r="P58" s="429">
        <f t="shared" si="1"/>
        <v>4</v>
      </c>
    </row>
    <row r="59" spans="1:16" ht="15" hidden="1">
      <c r="A59" s="96" t="s">
        <v>5163</v>
      </c>
      <c r="B59" s="437" t="s">
        <v>4779</v>
      </c>
      <c r="C59" s="438">
        <v>2570</v>
      </c>
      <c r="D59" s="437" t="s">
        <v>402</v>
      </c>
      <c r="E59" s="437" t="s">
        <v>5160</v>
      </c>
      <c r="F59" s="437" t="s">
        <v>181</v>
      </c>
      <c r="G59" s="437" t="s">
        <v>403</v>
      </c>
      <c r="H59" s="437" t="s">
        <v>5810</v>
      </c>
      <c r="I59" s="437" t="s">
        <v>43</v>
      </c>
      <c r="J59" s="438">
        <v>2018</v>
      </c>
      <c r="K59" s="439">
        <v>43206</v>
      </c>
      <c r="L59" s="439">
        <v>42005</v>
      </c>
      <c r="M59" s="440">
        <v>41988</v>
      </c>
      <c r="N59" s="438">
        <v>1</v>
      </c>
      <c r="O59" s="442">
        <f t="shared" si="0"/>
        <v>6</v>
      </c>
      <c r="P59" s="429">
        <f t="shared" si="1"/>
        <v>4</v>
      </c>
    </row>
    <row r="60" spans="1:16" ht="15" hidden="1">
      <c r="A60" s="96" t="s">
        <v>5163</v>
      </c>
      <c r="B60" s="437" t="s">
        <v>4779</v>
      </c>
      <c r="C60" s="438">
        <v>2626</v>
      </c>
      <c r="D60" s="437" t="s">
        <v>458</v>
      </c>
      <c r="E60" s="437" t="s">
        <v>5160</v>
      </c>
      <c r="F60" s="437" t="s">
        <v>181</v>
      </c>
      <c r="G60" s="437" t="s">
        <v>63</v>
      </c>
      <c r="H60" s="437" t="s">
        <v>5811</v>
      </c>
      <c r="I60" s="437" t="s">
        <v>43</v>
      </c>
      <c r="J60" s="438">
        <v>2018</v>
      </c>
      <c r="K60" s="439">
        <v>43206</v>
      </c>
      <c r="L60" s="439">
        <v>42065</v>
      </c>
      <c r="M60" s="443">
        <v>42037</v>
      </c>
      <c r="N60" s="438">
        <v>1</v>
      </c>
      <c r="O60" s="442">
        <f t="shared" si="0"/>
        <v>6</v>
      </c>
      <c r="P60" s="429">
        <f t="shared" si="1"/>
        <v>4</v>
      </c>
    </row>
    <row r="61" spans="1:16" ht="15" hidden="1">
      <c r="A61" s="96" t="s">
        <v>5163</v>
      </c>
      <c r="B61" s="437" t="s">
        <v>4779</v>
      </c>
      <c r="C61" s="438">
        <v>2662</v>
      </c>
      <c r="D61" s="437" t="s">
        <v>133</v>
      </c>
      <c r="E61" s="437" t="s">
        <v>5160</v>
      </c>
      <c r="F61" s="437" t="s">
        <v>29</v>
      </c>
      <c r="G61" s="437" t="s">
        <v>31</v>
      </c>
      <c r="H61" s="437" t="s">
        <v>5812</v>
      </c>
      <c r="I61" s="437" t="s">
        <v>43</v>
      </c>
      <c r="J61" s="438">
        <v>2018</v>
      </c>
      <c r="K61" s="439">
        <v>43210</v>
      </c>
      <c r="L61" s="444">
        <v>41997</v>
      </c>
      <c r="M61" s="440">
        <v>41995</v>
      </c>
      <c r="N61" s="438">
        <v>1</v>
      </c>
      <c r="O61" s="442">
        <f t="shared" si="0"/>
        <v>6</v>
      </c>
      <c r="P61" s="429">
        <f t="shared" si="1"/>
        <v>4</v>
      </c>
    </row>
    <row r="62" spans="1:16" ht="15" hidden="1">
      <c r="A62" s="96" t="s">
        <v>5163</v>
      </c>
      <c r="B62" s="437" t="s">
        <v>4779</v>
      </c>
      <c r="C62" s="438">
        <v>2954</v>
      </c>
      <c r="D62" s="437" t="s">
        <v>1145</v>
      </c>
      <c r="E62" s="437" t="s">
        <v>5160</v>
      </c>
      <c r="F62" s="437" t="s">
        <v>49</v>
      </c>
      <c r="G62" s="437" t="s">
        <v>63</v>
      </c>
      <c r="H62" s="437" t="s">
        <v>5813</v>
      </c>
      <c r="I62" s="437" t="s">
        <v>43</v>
      </c>
      <c r="J62" s="438">
        <v>2018</v>
      </c>
      <c r="K62" s="439">
        <v>43208</v>
      </c>
      <c r="L62" s="439">
        <v>42160</v>
      </c>
      <c r="M62" s="443">
        <v>42130</v>
      </c>
      <c r="N62" s="438">
        <v>1</v>
      </c>
      <c r="O62" s="442">
        <f t="shared" si="0"/>
        <v>6</v>
      </c>
      <c r="P62" s="429">
        <f t="shared" si="1"/>
        <v>4</v>
      </c>
    </row>
    <row r="63" spans="1:16" ht="15" hidden="1">
      <c r="A63" s="96" t="s">
        <v>5163</v>
      </c>
      <c r="B63" s="437" t="s">
        <v>4779</v>
      </c>
      <c r="C63" s="438">
        <v>3054</v>
      </c>
      <c r="D63" s="437" t="s">
        <v>5172</v>
      </c>
      <c r="E63" s="437" t="s">
        <v>5160</v>
      </c>
      <c r="F63" s="437" t="s">
        <v>181</v>
      </c>
      <c r="G63" s="437" t="s">
        <v>5173</v>
      </c>
      <c r="H63" s="437" t="s">
        <v>5814</v>
      </c>
      <c r="I63" s="437" t="s">
        <v>43</v>
      </c>
      <c r="J63" s="438">
        <v>2018</v>
      </c>
      <c r="K63" s="439">
        <v>43206</v>
      </c>
      <c r="L63" s="439">
        <v>42254</v>
      </c>
      <c r="M63" s="443">
        <v>42254</v>
      </c>
      <c r="N63" s="438">
        <v>1</v>
      </c>
      <c r="O63" s="442">
        <f t="shared" si="0"/>
        <v>6</v>
      </c>
      <c r="P63" s="429">
        <f t="shared" si="1"/>
        <v>4</v>
      </c>
    </row>
    <row r="64" spans="1:16" ht="15" hidden="1">
      <c r="A64" s="96" t="s">
        <v>5163</v>
      </c>
      <c r="B64" s="437" t="s">
        <v>4779</v>
      </c>
      <c r="C64" s="438">
        <v>3055</v>
      </c>
      <c r="D64" s="437" t="s">
        <v>208</v>
      </c>
      <c r="E64" s="437" t="s">
        <v>5160</v>
      </c>
      <c r="F64" s="437" t="s">
        <v>181</v>
      </c>
      <c r="G64" s="437" t="s">
        <v>209</v>
      </c>
      <c r="H64" s="437" t="s">
        <v>5815</v>
      </c>
      <c r="I64" s="437" t="s">
        <v>33</v>
      </c>
      <c r="J64" s="438">
        <v>2018</v>
      </c>
      <c r="K64" s="439">
        <v>43206</v>
      </c>
      <c r="L64" s="439">
        <v>42217</v>
      </c>
      <c r="M64" s="443">
        <v>42187</v>
      </c>
      <c r="N64" s="438">
        <v>1</v>
      </c>
      <c r="O64" s="442">
        <f t="shared" si="0"/>
        <v>6</v>
      </c>
      <c r="P64" s="429">
        <f t="shared" si="1"/>
        <v>4</v>
      </c>
    </row>
    <row r="65" spans="1:16" ht="15" hidden="1">
      <c r="A65" s="96" t="s">
        <v>5163</v>
      </c>
      <c r="B65" s="437" t="s">
        <v>4779</v>
      </c>
      <c r="C65" s="438">
        <v>3058</v>
      </c>
      <c r="D65" s="437" t="s">
        <v>379</v>
      </c>
      <c r="E65" s="437" t="s">
        <v>5160</v>
      </c>
      <c r="F65" s="437" t="s">
        <v>181</v>
      </c>
      <c r="G65" s="437" t="s">
        <v>380</v>
      </c>
      <c r="H65" s="437" t="s">
        <v>5816</v>
      </c>
      <c r="I65" s="437" t="s">
        <v>43</v>
      </c>
      <c r="J65" s="438">
        <v>2018</v>
      </c>
      <c r="K65" s="439">
        <v>43206</v>
      </c>
      <c r="L65" s="439">
        <v>42254</v>
      </c>
      <c r="M65" s="443">
        <v>42254</v>
      </c>
      <c r="N65" s="438">
        <v>1</v>
      </c>
      <c r="O65" s="442">
        <f t="shared" si="0"/>
        <v>6</v>
      </c>
      <c r="P65" s="429">
        <f t="shared" si="1"/>
        <v>4</v>
      </c>
    </row>
    <row r="66" spans="1:16" ht="15" hidden="1">
      <c r="A66" s="96" t="s">
        <v>5163</v>
      </c>
      <c r="B66" s="437" t="s">
        <v>4779</v>
      </c>
      <c r="C66" s="438">
        <v>3182</v>
      </c>
      <c r="D66" s="437" t="s">
        <v>505</v>
      </c>
      <c r="E66" s="437" t="s">
        <v>5160</v>
      </c>
      <c r="F66" s="437" t="s">
        <v>181</v>
      </c>
      <c r="G66" s="437" t="s">
        <v>506</v>
      </c>
      <c r="H66" s="437" t="s">
        <v>5817</v>
      </c>
      <c r="I66" s="437" t="s">
        <v>43</v>
      </c>
      <c r="J66" s="438">
        <v>2018</v>
      </c>
      <c r="K66" s="439">
        <v>43206</v>
      </c>
      <c r="L66" s="439">
        <v>42461</v>
      </c>
      <c r="M66" s="443">
        <v>42451</v>
      </c>
      <c r="N66" s="438">
        <v>1</v>
      </c>
      <c r="O66" s="442">
        <f t="shared" si="0"/>
        <v>6</v>
      </c>
      <c r="P66" s="429">
        <f t="shared" si="1"/>
        <v>4</v>
      </c>
    </row>
    <row r="67" spans="1:16" ht="15" hidden="1">
      <c r="A67" s="96" t="s">
        <v>5163</v>
      </c>
      <c r="B67" s="437" t="s">
        <v>4779</v>
      </c>
      <c r="C67" s="438">
        <v>3330</v>
      </c>
      <c r="D67" s="437" t="s">
        <v>446</v>
      </c>
      <c r="E67" s="437" t="s">
        <v>5160</v>
      </c>
      <c r="F67" s="437" t="s">
        <v>181</v>
      </c>
      <c r="G67" s="437" t="s">
        <v>447</v>
      </c>
      <c r="H67" s="437" t="s">
        <v>5818</v>
      </c>
      <c r="I67" s="437" t="s">
        <v>43</v>
      </c>
      <c r="J67" s="438">
        <v>2018</v>
      </c>
      <c r="K67" s="439">
        <v>43206</v>
      </c>
      <c r="L67" s="439">
        <v>42570</v>
      </c>
      <c r="M67" s="443">
        <v>42558</v>
      </c>
      <c r="N67" s="438">
        <v>1</v>
      </c>
      <c r="O67" s="442">
        <f t="shared" si="0"/>
        <v>6</v>
      </c>
      <c r="P67" s="429">
        <f t="shared" si="1"/>
        <v>4</v>
      </c>
    </row>
    <row r="68" spans="1:16" ht="15" hidden="1">
      <c r="A68" s="96" t="s">
        <v>5163</v>
      </c>
      <c r="B68" s="437" t="s">
        <v>4779</v>
      </c>
      <c r="C68" s="438">
        <v>3391</v>
      </c>
      <c r="D68" s="437" t="s">
        <v>182</v>
      </c>
      <c r="E68" s="437" t="s">
        <v>5160</v>
      </c>
      <c r="F68" s="437" t="s">
        <v>181</v>
      </c>
      <c r="G68" s="437" t="s">
        <v>183</v>
      </c>
      <c r="H68" s="437" t="s">
        <v>5819</v>
      </c>
      <c r="I68" s="437" t="s">
        <v>33</v>
      </c>
      <c r="J68" s="438">
        <v>2018</v>
      </c>
      <c r="K68" s="439">
        <v>43206</v>
      </c>
      <c r="L68" s="439">
        <v>42615</v>
      </c>
      <c r="M68" s="443">
        <v>42612</v>
      </c>
      <c r="N68" s="438">
        <v>1</v>
      </c>
      <c r="O68" s="442">
        <f t="shared" si="0"/>
        <v>6</v>
      </c>
      <c r="P68" s="429">
        <f t="shared" si="1"/>
        <v>4</v>
      </c>
    </row>
    <row r="69" spans="1:16" ht="15" hidden="1">
      <c r="A69" s="96" t="s">
        <v>5163</v>
      </c>
      <c r="B69" s="437" t="s">
        <v>4793</v>
      </c>
      <c r="C69" s="437" t="s">
        <v>5820</v>
      </c>
      <c r="D69" s="437" t="s">
        <v>1426</v>
      </c>
      <c r="E69" s="437" t="s">
        <v>5160</v>
      </c>
      <c r="F69" s="437" t="s">
        <v>111</v>
      </c>
      <c r="G69" s="437" t="s">
        <v>738</v>
      </c>
      <c r="H69" s="437" t="s">
        <v>5821</v>
      </c>
      <c r="I69" s="437" t="s">
        <v>43</v>
      </c>
      <c r="J69" s="438">
        <v>2018</v>
      </c>
      <c r="K69" s="439">
        <v>43210</v>
      </c>
      <c r="L69" s="439">
        <v>42781</v>
      </c>
      <c r="M69" s="443">
        <v>42776</v>
      </c>
      <c r="N69" s="438">
        <v>1</v>
      </c>
      <c r="O69" s="442">
        <f t="shared" si="0"/>
        <v>6</v>
      </c>
      <c r="P69" s="429">
        <f t="shared" si="1"/>
        <v>4</v>
      </c>
    </row>
    <row r="70" spans="1:16" ht="15" hidden="1">
      <c r="A70" s="96" t="s">
        <v>5163</v>
      </c>
      <c r="B70" s="437" t="s">
        <v>4793</v>
      </c>
      <c r="C70" s="437" t="s">
        <v>5822</v>
      </c>
      <c r="D70" s="437" t="s">
        <v>215</v>
      </c>
      <c r="E70" s="437" t="s">
        <v>5160</v>
      </c>
      <c r="F70" s="437" t="s">
        <v>214</v>
      </c>
      <c r="G70" s="437" t="s">
        <v>4139</v>
      </c>
      <c r="H70" s="437" t="s">
        <v>5823</v>
      </c>
      <c r="I70" s="437" t="s">
        <v>43</v>
      </c>
      <c r="J70" s="438">
        <v>2018</v>
      </c>
      <c r="K70" s="439">
        <v>43209</v>
      </c>
      <c r="L70" s="439">
        <v>42781</v>
      </c>
      <c r="M70" s="443">
        <v>42766</v>
      </c>
      <c r="N70" s="438">
        <v>1</v>
      </c>
      <c r="O70" s="442">
        <f t="shared" si="0"/>
        <v>6</v>
      </c>
      <c r="P70" s="429">
        <f t="shared" si="1"/>
        <v>4</v>
      </c>
    </row>
    <row r="71" spans="1:16" ht="15" hidden="1">
      <c r="A71" s="96" t="s">
        <v>5163</v>
      </c>
      <c r="B71" s="437" t="s">
        <v>4793</v>
      </c>
      <c r="C71" s="438">
        <v>1606</v>
      </c>
      <c r="D71" s="437" t="s">
        <v>558</v>
      </c>
      <c r="E71" s="437" t="s">
        <v>5159</v>
      </c>
      <c r="F71" s="437" t="s">
        <v>127</v>
      </c>
      <c r="G71" s="437" t="s">
        <v>694</v>
      </c>
      <c r="H71" s="437" t="s">
        <v>5824</v>
      </c>
      <c r="I71" s="437" t="s">
        <v>33</v>
      </c>
      <c r="J71" s="438">
        <v>2018</v>
      </c>
      <c r="K71" s="439">
        <v>43206</v>
      </c>
      <c r="L71" s="439">
        <v>41015</v>
      </c>
      <c r="M71" s="443">
        <v>40972</v>
      </c>
      <c r="N71" s="438">
        <v>1</v>
      </c>
      <c r="O71" s="442">
        <f t="shared" si="0"/>
        <v>6</v>
      </c>
      <c r="P71" s="429">
        <f t="shared" si="1"/>
        <v>4</v>
      </c>
    </row>
    <row r="72" spans="1:16" ht="15" hidden="1">
      <c r="A72" s="96" t="s">
        <v>5163</v>
      </c>
      <c r="B72" s="437" t="s">
        <v>4793</v>
      </c>
      <c r="C72" s="438">
        <v>2243</v>
      </c>
      <c r="D72" s="437" t="s">
        <v>1426</v>
      </c>
      <c r="E72" s="437" t="s">
        <v>5160</v>
      </c>
      <c r="F72" s="437" t="s">
        <v>111</v>
      </c>
      <c r="G72" s="437" t="s">
        <v>914</v>
      </c>
      <c r="H72" s="437" t="s">
        <v>5825</v>
      </c>
      <c r="I72" s="437" t="s">
        <v>43</v>
      </c>
      <c r="J72" s="438">
        <v>2018</v>
      </c>
      <c r="K72" s="439">
        <v>43210</v>
      </c>
      <c r="L72" s="439">
        <v>42040</v>
      </c>
      <c r="M72" s="443">
        <v>42039</v>
      </c>
      <c r="N72" s="438">
        <v>1</v>
      </c>
      <c r="O72" s="442">
        <f t="shared" si="0"/>
        <v>6</v>
      </c>
      <c r="P72" s="429">
        <f t="shared" si="1"/>
        <v>4</v>
      </c>
    </row>
    <row r="73" spans="1:16" ht="15" hidden="1">
      <c r="A73" s="96" t="s">
        <v>5163</v>
      </c>
      <c r="B73" s="437" t="s">
        <v>4793</v>
      </c>
      <c r="C73" s="438">
        <v>2308</v>
      </c>
      <c r="D73" s="437" t="s">
        <v>288</v>
      </c>
      <c r="E73" s="437" t="s">
        <v>5159</v>
      </c>
      <c r="F73" s="437" t="s">
        <v>127</v>
      </c>
      <c r="G73" s="437" t="s">
        <v>850</v>
      </c>
      <c r="H73" s="437" t="s">
        <v>5826</v>
      </c>
      <c r="I73" s="437" t="s">
        <v>43</v>
      </c>
      <c r="J73" s="438">
        <v>2018</v>
      </c>
      <c r="K73" s="439">
        <v>43205</v>
      </c>
      <c r="L73" s="439">
        <v>42109</v>
      </c>
      <c r="M73" s="443">
        <v>42062</v>
      </c>
      <c r="N73" s="438">
        <v>1</v>
      </c>
      <c r="O73" s="442">
        <f t="shared" si="0"/>
        <v>6</v>
      </c>
      <c r="P73" s="429">
        <f t="shared" si="1"/>
        <v>4</v>
      </c>
    </row>
    <row r="74" spans="1:16" ht="15" hidden="1">
      <c r="A74" s="96" t="s">
        <v>5163</v>
      </c>
      <c r="B74" s="437" t="s">
        <v>4793</v>
      </c>
      <c r="C74" s="438">
        <v>2337</v>
      </c>
      <c r="D74" s="437" t="s">
        <v>1426</v>
      </c>
      <c r="E74" s="437" t="s">
        <v>5160</v>
      </c>
      <c r="F74" s="437" t="s">
        <v>111</v>
      </c>
      <c r="G74" s="437" t="s">
        <v>5827</v>
      </c>
      <c r="H74" s="437" t="s">
        <v>5828</v>
      </c>
      <c r="I74" s="437" t="s">
        <v>33</v>
      </c>
      <c r="J74" s="438">
        <v>2018</v>
      </c>
      <c r="K74" s="439">
        <v>43208</v>
      </c>
      <c r="L74" s="439">
        <v>42016</v>
      </c>
      <c r="M74" s="443">
        <v>42017</v>
      </c>
      <c r="N74" s="438">
        <v>1</v>
      </c>
      <c r="O74" s="442">
        <f t="shared" si="0"/>
        <v>6</v>
      </c>
      <c r="P74" s="429">
        <f t="shared" si="1"/>
        <v>4</v>
      </c>
    </row>
    <row r="75" spans="1:16" ht="15" hidden="1">
      <c r="A75" s="96" t="s">
        <v>5163</v>
      </c>
      <c r="B75" s="437" t="s">
        <v>4793</v>
      </c>
      <c r="C75" s="438">
        <v>2346</v>
      </c>
      <c r="D75" s="437" t="s">
        <v>1426</v>
      </c>
      <c r="E75" s="437" t="s">
        <v>5160</v>
      </c>
      <c r="F75" s="437" t="s">
        <v>111</v>
      </c>
      <c r="G75" s="437" t="s">
        <v>830</v>
      </c>
      <c r="H75" s="437" t="s">
        <v>5829</v>
      </c>
      <c r="I75" s="437" t="s">
        <v>33</v>
      </c>
      <c r="J75" s="438">
        <v>2018</v>
      </c>
      <c r="K75" s="439">
        <v>43210</v>
      </c>
      <c r="L75" s="439">
        <v>42040</v>
      </c>
      <c r="M75" s="443">
        <v>42039</v>
      </c>
      <c r="N75" s="438">
        <v>1</v>
      </c>
      <c r="O75" s="442">
        <f t="shared" si="0"/>
        <v>6</v>
      </c>
      <c r="P75" s="429">
        <f t="shared" si="1"/>
        <v>4</v>
      </c>
    </row>
    <row r="76" spans="1:16" ht="15" hidden="1">
      <c r="A76" s="96" t="s">
        <v>5163</v>
      </c>
      <c r="B76" s="437" t="s">
        <v>4793</v>
      </c>
      <c r="C76" s="438">
        <v>2505</v>
      </c>
      <c r="D76" s="437" t="s">
        <v>1426</v>
      </c>
      <c r="E76" s="437" t="s">
        <v>5160</v>
      </c>
      <c r="F76" s="437" t="s">
        <v>111</v>
      </c>
      <c r="G76" s="437" t="s">
        <v>2495</v>
      </c>
      <c r="H76" s="437" t="s">
        <v>5830</v>
      </c>
      <c r="I76" s="437" t="s">
        <v>43</v>
      </c>
      <c r="J76" s="438">
        <v>2018</v>
      </c>
      <c r="K76" s="439">
        <v>43208</v>
      </c>
      <c r="L76" s="439">
        <v>42047</v>
      </c>
      <c r="M76" s="443">
        <v>42048</v>
      </c>
      <c r="N76" s="438">
        <v>1</v>
      </c>
      <c r="O76" s="442">
        <f t="shared" si="0"/>
        <v>6</v>
      </c>
      <c r="P76" s="429">
        <f t="shared" si="1"/>
        <v>4</v>
      </c>
    </row>
    <row r="77" spans="1:16" ht="15" hidden="1">
      <c r="A77" s="96" t="s">
        <v>5163</v>
      </c>
      <c r="B77" s="437" t="s">
        <v>4793</v>
      </c>
      <c r="C77" s="438">
        <v>2587</v>
      </c>
      <c r="D77" s="437" t="s">
        <v>1426</v>
      </c>
      <c r="E77" s="437" t="s">
        <v>5160</v>
      </c>
      <c r="F77" s="437" t="s">
        <v>111</v>
      </c>
      <c r="G77" s="437" t="s">
        <v>1104</v>
      </c>
      <c r="H77" s="437" t="s">
        <v>5831</v>
      </c>
      <c r="I77" s="437" t="s">
        <v>43</v>
      </c>
      <c r="J77" s="438">
        <v>2018</v>
      </c>
      <c r="K77" s="439">
        <v>43210</v>
      </c>
      <c r="L77" s="439">
        <v>42040</v>
      </c>
      <c r="M77" s="443">
        <v>42039</v>
      </c>
      <c r="N77" s="438">
        <v>1</v>
      </c>
      <c r="O77" s="442">
        <f t="shared" si="0"/>
        <v>6</v>
      </c>
      <c r="P77" s="429">
        <f t="shared" si="1"/>
        <v>4</v>
      </c>
    </row>
    <row r="78" spans="1:16" ht="15" hidden="1">
      <c r="A78" s="96" t="s">
        <v>5163</v>
      </c>
      <c r="B78" s="437" t="s">
        <v>4793</v>
      </c>
      <c r="C78" s="438">
        <v>2588</v>
      </c>
      <c r="D78" s="437" t="s">
        <v>1426</v>
      </c>
      <c r="E78" s="437" t="s">
        <v>5160</v>
      </c>
      <c r="F78" s="437" t="s">
        <v>111</v>
      </c>
      <c r="G78" s="437" t="s">
        <v>716</v>
      </c>
      <c r="H78" s="437" t="s">
        <v>5832</v>
      </c>
      <c r="I78" s="437" t="s">
        <v>43</v>
      </c>
      <c r="J78" s="438">
        <v>2018</v>
      </c>
      <c r="K78" s="439">
        <v>43210</v>
      </c>
      <c r="L78" s="439">
        <v>42040</v>
      </c>
      <c r="M78" s="443">
        <v>42039</v>
      </c>
      <c r="N78" s="438">
        <v>1</v>
      </c>
      <c r="O78" s="442">
        <f t="shared" si="0"/>
        <v>6</v>
      </c>
      <c r="P78" s="429">
        <f t="shared" si="1"/>
        <v>4</v>
      </c>
    </row>
    <row r="79" spans="1:16" ht="15" hidden="1">
      <c r="A79" s="96" t="s">
        <v>5163</v>
      </c>
      <c r="B79" s="437" t="s">
        <v>4793</v>
      </c>
      <c r="C79" s="438">
        <v>2589</v>
      </c>
      <c r="D79" s="437" t="s">
        <v>1426</v>
      </c>
      <c r="E79" s="437" t="s">
        <v>5160</v>
      </c>
      <c r="F79" s="437" t="s">
        <v>111</v>
      </c>
      <c r="G79" s="437" t="s">
        <v>1074</v>
      </c>
      <c r="H79" s="437" t="s">
        <v>5833</v>
      </c>
      <c r="I79" s="437" t="s">
        <v>43</v>
      </c>
      <c r="J79" s="438">
        <v>2018</v>
      </c>
      <c r="K79" s="439">
        <v>43208</v>
      </c>
      <c r="L79" s="439">
        <v>42016</v>
      </c>
      <c r="M79" s="443">
        <v>42017</v>
      </c>
      <c r="N79" s="438">
        <v>1</v>
      </c>
      <c r="O79" s="442">
        <f t="shared" si="0"/>
        <v>6</v>
      </c>
      <c r="P79" s="429">
        <f t="shared" si="1"/>
        <v>4</v>
      </c>
    </row>
    <row r="80" spans="1:16" ht="15" hidden="1">
      <c r="A80" s="96" t="s">
        <v>5163</v>
      </c>
      <c r="B80" s="437" t="s">
        <v>4793</v>
      </c>
      <c r="C80" s="438">
        <v>2590</v>
      </c>
      <c r="D80" s="437" t="s">
        <v>1426</v>
      </c>
      <c r="E80" s="437" t="s">
        <v>5160</v>
      </c>
      <c r="F80" s="437" t="s">
        <v>111</v>
      </c>
      <c r="G80" s="437" t="s">
        <v>980</v>
      </c>
      <c r="H80" s="437" t="s">
        <v>5834</v>
      </c>
      <c r="I80" s="437" t="s">
        <v>43</v>
      </c>
      <c r="J80" s="438">
        <v>2018</v>
      </c>
      <c r="K80" s="439">
        <v>43208</v>
      </c>
      <c r="L80" s="439">
        <v>42016</v>
      </c>
      <c r="M80" s="443">
        <v>42017</v>
      </c>
      <c r="N80" s="438">
        <v>1</v>
      </c>
      <c r="O80" s="442">
        <f t="shared" si="0"/>
        <v>6</v>
      </c>
      <c r="P80" s="429">
        <f t="shared" si="1"/>
        <v>4</v>
      </c>
    </row>
    <row r="81" spans="1:16" ht="15" hidden="1">
      <c r="A81" s="96" t="s">
        <v>5163</v>
      </c>
      <c r="B81" s="437" t="s">
        <v>4793</v>
      </c>
      <c r="C81" s="438">
        <v>2591</v>
      </c>
      <c r="D81" s="437" t="s">
        <v>1426</v>
      </c>
      <c r="E81" s="437" t="s">
        <v>5160</v>
      </c>
      <c r="F81" s="437" t="s">
        <v>111</v>
      </c>
      <c r="G81" s="437" t="s">
        <v>694</v>
      </c>
      <c r="H81" s="437" t="s">
        <v>5835</v>
      </c>
      <c r="I81" s="437" t="s">
        <v>43</v>
      </c>
      <c r="J81" s="438">
        <v>2018</v>
      </c>
      <c r="K81" s="439">
        <v>43208</v>
      </c>
      <c r="L81" s="439">
        <v>42016</v>
      </c>
      <c r="M81" s="443">
        <v>42017</v>
      </c>
      <c r="N81" s="438">
        <v>1</v>
      </c>
      <c r="O81" s="442">
        <f t="shared" si="0"/>
        <v>6</v>
      </c>
      <c r="P81" s="429">
        <f t="shared" si="1"/>
        <v>4</v>
      </c>
    </row>
    <row r="82" spans="1:16" ht="15" hidden="1">
      <c r="A82" s="96" t="s">
        <v>5163</v>
      </c>
      <c r="B82" s="437" t="s">
        <v>4793</v>
      </c>
      <c r="C82" s="438">
        <v>2593</v>
      </c>
      <c r="D82" s="437" t="s">
        <v>1426</v>
      </c>
      <c r="E82" s="437" t="s">
        <v>5160</v>
      </c>
      <c r="F82" s="437" t="s">
        <v>111</v>
      </c>
      <c r="G82" s="437" t="s">
        <v>888</v>
      </c>
      <c r="H82" s="437" t="s">
        <v>5836</v>
      </c>
      <c r="I82" s="437" t="s">
        <v>43</v>
      </c>
      <c r="J82" s="438">
        <v>2018</v>
      </c>
      <c r="K82" s="439">
        <v>43208</v>
      </c>
      <c r="L82" s="439">
        <v>42040</v>
      </c>
      <c r="M82" s="443">
        <v>42039</v>
      </c>
      <c r="N82" s="438">
        <v>1</v>
      </c>
      <c r="O82" s="442">
        <f t="shared" si="0"/>
        <v>6</v>
      </c>
      <c r="P82" s="429">
        <f t="shared" si="1"/>
        <v>4</v>
      </c>
    </row>
    <row r="83" spans="1:16" ht="15" hidden="1">
      <c r="A83" s="96" t="s">
        <v>5163</v>
      </c>
      <c r="B83" s="437" t="s">
        <v>4793</v>
      </c>
      <c r="C83" s="438">
        <v>2595</v>
      </c>
      <c r="D83" s="437" t="s">
        <v>1426</v>
      </c>
      <c r="E83" s="437" t="s">
        <v>5160</v>
      </c>
      <c r="F83" s="437" t="s">
        <v>111</v>
      </c>
      <c r="G83" s="437" t="s">
        <v>892</v>
      </c>
      <c r="H83" s="437" t="s">
        <v>5837</v>
      </c>
      <c r="I83" s="437" t="s">
        <v>43</v>
      </c>
      <c r="J83" s="438">
        <v>2018</v>
      </c>
      <c r="K83" s="439">
        <v>43210</v>
      </c>
      <c r="L83" s="439">
        <v>42040</v>
      </c>
      <c r="M83" s="443">
        <v>42039</v>
      </c>
      <c r="N83" s="438">
        <v>1</v>
      </c>
      <c r="O83" s="442">
        <f t="shared" si="0"/>
        <v>6</v>
      </c>
      <c r="P83" s="429">
        <f t="shared" si="1"/>
        <v>4</v>
      </c>
    </row>
    <row r="84" spans="1:16" ht="15" hidden="1">
      <c r="A84" s="96" t="s">
        <v>5163</v>
      </c>
      <c r="B84" s="437" t="s">
        <v>4793</v>
      </c>
      <c r="C84" s="438">
        <v>2597</v>
      </c>
      <c r="D84" s="437" t="s">
        <v>1426</v>
      </c>
      <c r="E84" s="437" t="s">
        <v>5160</v>
      </c>
      <c r="F84" s="437" t="s">
        <v>111</v>
      </c>
      <c r="G84" s="437" t="s">
        <v>2299</v>
      </c>
      <c r="H84" s="437" t="s">
        <v>5838</v>
      </c>
      <c r="I84" s="437" t="s">
        <v>43</v>
      </c>
      <c r="J84" s="438">
        <v>2018</v>
      </c>
      <c r="K84" s="439">
        <v>43208</v>
      </c>
      <c r="L84" s="439">
        <v>42017</v>
      </c>
      <c r="M84" s="443">
        <v>42017</v>
      </c>
      <c r="N84" s="438">
        <v>1</v>
      </c>
      <c r="O84" s="442">
        <f t="shared" si="0"/>
        <v>6</v>
      </c>
      <c r="P84" s="429">
        <f t="shared" si="1"/>
        <v>4</v>
      </c>
    </row>
    <row r="85" spans="1:16" ht="15" hidden="1">
      <c r="A85" s="96" t="s">
        <v>5163</v>
      </c>
      <c r="B85" s="437" t="s">
        <v>4793</v>
      </c>
      <c r="C85" s="438">
        <v>2627</v>
      </c>
      <c r="D85" s="437" t="s">
        <v>971</v>
      </c>
      <c r="E85" s="437" t="s">
        <v>5161</v>
      </c>
      <c r="F85" s="437" t="s">
        <v>294</v>
      </c>
      <c r="G85" s="437" t="s">
        <v>798</v>
      </c>
      <c r="H85" s="437" t="s">
        <v>5839</v>
      </c>
      <c r="I85" s="437" t="s">
        <v>43</v>
      </c>
      <c r="J85" s="438">
        <v>2018</v>
      </c>
      <c r="K85" s="439">
        <v>43206</v>
      </c>
      <c r="L85" s="439">
        <v>42186</v>
      </c>
      <c r="M85" s="443">
        <v>42185</v>
      </c>
      <c r="N85" s="438">
        <v>1</v>
      </c>
      <c r="O85" s="442">
        <f t="shared" si="0"/>
        <v>6</v>
      </c>
      <c r="P85" s="429">
        <f t="shared" si="1"/>
        <v>4</v>
      </c>
    </row>
    <row r="86" spans="1:16" ht="15" hidden="1">
      <c r="A86" s="96" t="s">
        <v>5163</v>
      </c>
      <c r="B86" s="437" t="s">
        <v>4793</v>
      </c>
      <c r="C86" s="438">
        <v>2875</v>
      </c>
      <c r="D86" s="437" t="s">
        <v>288</v>
      </c>
      <c r="E86" s="437" t="s">
        <v>5159</v>
      </c>
      <c r="F86" s="437" t="s">
        <v>127</v>
      </c>
      <c r="G86" s="437" t="s">
        <v>2325</v>
      </c>
      <c r="H86" s="437" t="s">
        <v>5840</v>
      </c>
      <c r="I86" s="437" t="s">
        <v>33</v>
      </c>
      <c r="J86" s="438">
        <v>2018</v>
      </c>
      <c r="K86" s="439">
        <v>43205</v>
      </c>
      <c r="L86" s="439">
        <v>42109</v>
      </c>
      <c r="M86" s="443">
        <v>42062</v>
      </c>
      <c r="N86" s="438">
        <v>1</v>
      </c>
      <c r="O86" s="442">
        <f t="shared" si="0"/>
        <v>6</v>
      </c>
      <c r="P86" s="429">
        <f t="shared" si="1"/>
        <v>4</v>
      </c>
    </row>
    <row r="87" spans="1:16" ht="15" hidden="1">
      <c r="A87" s="96" t="s">
        <v>5163</v>
      </c>
      <c r="B87" s="437" t="s">
        <v>4793</v>
      </c>
      <c r="C87" s="438">
        <v>2980</v>
      </c>
      <c r="D87" s="437" t="s">
        <v>971</v>
      </c>
      <c r="E87" s="437" t="s">
        <v>5160</v>
      </c>
      <c r="F87" s="437" t="s">
        <v>294</v>
      </c>
      <c r="G87" s="437" t="s">
        <v>1161</v>
      </c>
      <c r="H87" s="437" t="s">
        <v>5841</v>
      </c>
      <c r="I87" s="437" t="s">
        <v>43</v>
      </c>
      <c r="J87" s="438">
        <v>2018</v>
      </c>
      <c r="K87" s="439">
        <v>43207</v>
      </c>
      <c r="L87" s="439">
        <v>42219</v>
      </c>
      <c r="M87" s="443">
        <v>42193</v>
      </c>
      <c r="N87" s="438">
        <v>1</v>
      </c>
      <c r="O87" s="442">
        <f t="shared" si="0"/>
        <v>6</v>
      </c>
      <c r="P87" s="429">
        <f t="shared" si="1"/>
        <v>4</v>
      </c>
    </row>
    <row r="88" spans="1:16" ht="15" hidden="1">
      <c r="A88" s="96" t="s">
        <v>5163</v>
      </c>
      <c r="B88" s="437" t="s">
        <v>4793</v>
      </c>
      <c r="C88" s="438">
        <v>3092</v>
      </c>
      <c r="D88" s="437" t="s">
        <v>170</v>
      </c>
      <c r="E88" s="437" t="s">
        <v>5160</v>
      </c>
      <c r="F88" s="437" t="s">
        <v>39</v>
      </c>
      <c r="G88" s="437" t="s">
        <v>671</v>
      </c>
      <c r="H88" s="437" t="s">
        <v>5842</v>
      </c>
      <c r="I88" s="437" t="s">
        <v>43</v>
      </c>
      <c r="J88" s="438">
        <v>2018</v>
      </c>
      <c r="K88" s="439">
        <v>43206</v>
      </c>
      <c r="L88" s="439">
        <v>42339</v>
      </c>
      <c r="M88" s="443">
        <v>42345</v>
      </c>
      <c r="N88" s="438">
        <v>1</v>
      </c>
      <c r="O88" s="442">
        <f t="shared" si="0"/>
        <v>6</v>
      </c>
      <c r="P88" s="429">
        <f t="shared" si="1"/>
        <v>4</v>
      </c>
    </row>
    <row r="89" spans="1:16" ht="15" hidden="1">
      <c r="A89" s="96" t="s">
        <v>5163</v>
      </c>
      <c r="B89" s="437" t="s">
        <v>4793</v>
      </c>
      <c r="C89" s="438">
        <v>3365</v>
      </c>
      <c r="D89" s="437" t="s">
        <v>1426</v>
      </c>
      <c r="E89" s="437" t="s">
        <v>5160</v>
      </c>
      <c r="F89" s="437" t="s">
        <v>111</v>
      </c>
      <c r="G89" s="437" t="s">
        <v>927</v>
      </c>
      <c r="H89" s="437" t="s">
        <v>5286</v>
      </c>
      <c r="I89" s="437" t="s">
        <v>43</v>
      </c>
      <c r="J89" s="438">
        <v>2018</v>
      </c>
      <c r="K89" s="439">
        <v>43208</v>
      </c>
      <c r="L89" s="439">
        <v>42552</v>
      </c>
      <c r="M89" s="443">
        <v>42579</v>
      </c>
      <c r="N89" s="438">
        <v>1</v>
      </c>
      <c r="O89" s="442">
        <f t="shared" si="0"/>
        <v>6</v>
      </c>
      <c r="P89" s="429">
        <f t="shared" si="1"/>
        <v>4</v>
      </c>
    </row>
    <row r="90" spans="1:16" ht="15" hidden="1">
      <c r="A90" s="96" t="s">
        <v>5163</v>
      </c>
      <c r="B90" s="437" t="s">
        <v>4779</v>
      </c>
      <c r="C90" s="438">
        <v>2511</v>
      </c>
      <c r="D90" s="437" t="s">
        <v>3083</v>
      </c>
      <c r="E90" s="437" t="s">
        <v>5160</v>
      </c>
      <c r="F90" s="437" t="s">
        <v>39</v>
      </c>
      <c r="G90" s="437" t="s">
        <v>41</v>
      </c>
      <c r="H90" s="437" t="s">
        <v>5843</v>
      </c>
      <c r="I90" s="437" t="s">
        <v>43</v>
      </c>
      <c r="J90" s="438">
        <v>2018</v>
      </c>
      <c r="K90" s="439">
        <v>43214</v>
      </c>
      <c r="L90" s="439">
        <v>42079</v>
      </c>
      <c r="M90" s="443">
        <v>42068</v>
      </c>
      <c r="N90" s="438">
        <v>1</v>
      </c>
      <c r="O90" s="442">
        <f t="shared" si="0"/>
        <v>7</v>
      </c>
      <c r="P90" s="429">
        <f t="shared" si="1"/>
        <v>4</v>
      </c>
    </row>
    <row r="91" spans="1:16" ht="15" hidden="1">
      <c r="A91" s="96" t="s">
        <v>5163</v>
      </c>
      <c r="B91" s="437" t="s">
        <v>4793</v>
      </c>
      <c r="C91" s="437" t="s">
        <v>5844</v>
      </c>
      <c r="D91" s="437" t="s">
        <v>215</v>
      </c>
      <c r="E91" s="437" t="s">
        <v>5160</v>
      </c>
      <c r="F91" s="437" t="s">
        <v>214</v>
      </c>
      <c r="G91" s="437" t="s">
        <v>694</v>
      </c>
      <c r="H91" s="437" t="s">
        <v>5845</v>
      </c>
      <c r="I91" s="437" t="s">
        <v>43</v>
      </c>
      <c r="J91" s="438">
        <v>2018</v>
      </c>
      <c r="K91" s="439">
        <v>43213</v>
      </c>
      <c r="L91" s="439">
        <v>42992</v>
      </c>
      <c r="M91" s="443">
        <v>42993</v>
      </c>
      <c r="N91" s="438">
        <v>1</v>
      </c>
      <c r="O91" s="442">
        <f t="shared" si="0"/>
        <v>7</v>
      </c>
      <c r="P91" s="429">
        <f t="shared" si="1"/>
        <v>4</v>
      </c>
    </row>
    <row r="92" spans="1:16" ht="15" hidden="1">
      <c r="A92" s="96" t="s">
        <v>5163</v>
      </c>
      <c r="B92" s="437" t="s">
        <v>4793</v>
      </c>
      <c r="C92" s="437" t="s">
        <v>5846</v>
      </c>
      <c r="D92" s="437" t="s">
        <v>215</v>
      </c>
      <c r="E92" s="437" t="s">
        <v>5160</v>
      </c>
      <c r="F92" s="437" t="s">
        <v>214</v>
      </c>
      <c r="G92" s="437" t="s">
        <v>2381</v>
      </c>
      <c r="H92" s="437" t="s">
        <v>5847</v>
      </c>
      <c r="I92" s="437" t="s">
        <v>43</v>
      </c>
      <c r="J92" s="438">
        <v>2018</v>
      </c>
      <c r="K92" s="439">
        <v>43213</v>
      </c>
      <c r="L92" s="439">
        <v>43047</v>
      </c>
      <c r="M92" s="443">
        <v>43046</v>
      </c>
      <c r="N92" s="438">
        <v>1</v>
      </c>
      <c r="O92" s="442">
        <f t="shared" si="0"/>
        <v>7</v>
      </c>
      <c r="P92" s="429">
        <f t="shared" si="1"/>
        <v>4</v>
      </c>
    </row>
    <row r="93" spans="1:16" ht="15" hidden="1">
      <c r="A93" s="96" t="s">
        <v>5163</v>
      </c>
      <c r="B93" s="437" t="s">
        <v>4793</v>
      </c>
      <c r="C93" s="437" t="s">
        <v>5848</v>
      </c>
      <c r="D93" s="437" t="s">
        <v>215</v>
      </c>
      <c r="E93" s="437" t="s">
        <v>5160</v>
      </c>
      <c r="F93" s="437" t="s">
        <v>214</v>
      </c>
      <c r="G93" s="437" t="s">
        <v>914</v>
      </c>
      <c r="H93" s="437" t="s">
        <v>5849</v>
      </c>
      <c r="I93" s="437" t="s">
        <v>43</v>
      </c>
      <c r="J93" s="438">
        <v>2018</v>
      </c>
      <c r="K93" s="439">
        <v>43213</v>
      </c>
      <c r="L93" s="439">
        <v>42767</v>
      </c>
      <c r="M93" s="443">
        <v>42760</v>
      </c>
      <c r="N93" s="438">
        <v>1</v>
      </c>
      <c r="O93" s="442">
        <f t="shared" si="0"/>
        <v>7</v>
      </c>
      <c r="P93" s="429">
        <f t="shared" si="1"/>
        <v>4</v>
      </c>
    </row>
    <row r="94" spans="1:16" ht="15" hidden="1">
      <c r="A94" s="96" t="s">
        <v>5163</v>
      </c>
      <c r="B94" s="437" t="s">
        <v>4793</v>
      </c>
      <c r="C94" s="437" t="s">
        <v>5850</v>
      </c>
      <c r="D94" s="437" t="s">
        <v>215</v>
      </c>
      <c r="E94" s="437" t="s">
        <v>5160</v>
      </c>
      <c r="F94" s="437" t="s">
        <v>214</v>
      </c>
      <c r="G94" s="437" t="s">
        <v>798</v>
      </c>
      <c r="H94" s="437" t="s">
        <v>5851</v>
      </c>
      <c r="I94" s="437" t="s">
        <v>43</v>
      </c>
      <c r="J94" s="438">
        <v>2018</v>
      </c>
      <c r="K94" s="439">
        <v>43213</v>
      </c>
      <c r="L94" s="439">
        <v>42795</v>
      </c>
      <c r="M94" s="443">
        <v>42744</v>
      </c>
      <c r="N94" s="438">
        <v>1</v>
      </c>
      <c r="O94" s="442">
        <f t="shared" si="0"/>
        <v>7</v>
      </c>
      <c r="P94" s="429">
        <f t="shared" si="1"/>
        <v>4</v>
      </c>
    </row>
    <row r="95" spans="1:16" ht="15" hidden="1">
      <c r="A95" s="96" t="s">
        <v>5163</v>
      </c>
      <c r="B95" s="437" t="s">
        <v>4793</v>
      </c>
      <c r="C95" s="437" t="s">
        <v>5850</v>
      </c>
      <c r="D95" s="437" t="s">
        <v>215</v>
      </c>
      <c r="E95" s="437" t="s">
        <v>5160</v>
      </c>
      <c r="F95" s="437" t="s">
        <v>214</v>
      </c>
      <c r="G95" s="437" t="s">
        <v>798</v>
      </c>
      <c r="H95" s="437" t="s">
        <v>5852</v>
      </c>
      <c r="I95" s="437" t="s">
        <v>43</v>
      </c>
      <c r="J95" s="438">
        <v>2018</v>
      </c>
      <c r="K95" s="439">
        <v>43213</v>
      </c>
      <c r="L95" s="439">
        <v>42795</v>
      </c>
      <c r="M95" s="443">
        <v>42744</v>
      </c>
      <c r="N95" s="438">
        <v>1</v>
      </c>
      <c r="O95" s="442">
        <f t="shared" si="0"/>
        <v>7</v>
      </c>
      <c r="P95" s="429">
        <f t="shared" si="1"/>
        <v>4</v>
      </c>
    </row>
    <row r="96" spans="1:16" ht="15" hidden="1">
      <c r="A96" s="96" t="s">
        <v>5163</v>
      </c>
      <c r="B96" s="437" t="s">
        <v>4793</v>
      </c>
      <c r="C96" s="437" t="s">
        <v>5853</v>
      </c>
      <c r="D96" s="437" t="s">
        <v>215</v>
      </c>
      <c r="E96" s="437" t="s">
        <v>5160</v>
      </c>
      <c r="F96" s="437" t="s">
        <v>214</v>
      </c>
      <c r="G96" s="437" t="s">
        <v>892</v>
      </c>
      <c r="H96" s="437" t="s">
        <v>5854</v>
      </c>
      <c r="I96" s="437" t="s">
        <v>43</v>
      </c>
      <c r="J96" s="438">
        <v>2018</v>
      </c>
      <c r="K96" s="439">
        <v>43213</v>
      </c>
      <c r="L96" s="439">
        <v>42767</v>
      </c>
      <c r="M96" s="443">
        <v>42754</v>
      </c>
      <c r="N96" s="438">
        <v>1</v>
      </c>
      <c r="O96" s="442">
        <f t="shared" si="0"/>
        <v>7</v>
      </c>
      <c r="P96" s="429">
        <f t="shared" si="1"/>
        <v>4</v>
      </c>
    </row>
    <row r="97" spans="1:16" ht="15" hidden="1">
      <c r="A97" s="96" t="s">
        <v>5163</v>
      </c>
      <c r="B97" s="437" t="s">
        <v>4793</v>
      </c>
      <c r="C97" s="437" t="s">
        <v>5855</v>
      </c>
      <c r="D97" s="437" t="s">
        <v>215</v>
      </c>
      <c r="E97" s="437" t="s">
        <v>5160</v>
      </c>
      <c r="F97" s="437" t="s">
        <v>214</v>
      </c>
      <c r="G97" s="437" t="s">
        <v>732</v>
      </c>
      <c r="H97" s="437" t="s">
        <v>5856</v>
      </c>
      <c r="I97" s="437" t="s">
        <v>43</v>
      </c>
      <c r="J97" s="438">
        <v>2018</v>
      </c>
      <c r="K97" s="439">
        <v>43213</v>
      </c>
      <c r="L97" s="439">
        <v>42748</v>
      </c>
      <c r="M97" s="443">
        <v>42744</v>
      </c>
      <c r="N97" s="438">
        <v>1</v>
      </c>
      <c r="O97" s="442">
        <f t="shared" si="0"/>
        <v>7</v>
      </c>
      <c r="P97" s="429">
        <f t="shared" si="1"/>
        <v>4</v>
      </c>
    </row>
    <row r="98" spans="1:16" ht="15" hidden="1">
      <c r="A98" s="96" t="s">
        <v>5163</v>
      </c>
      <c r="B98" s="437" t="s">
        <v>4793</v>
      </c>
      <c r="C98" s="438">
        <v>2563</v>
      </c>
      <c r="D98" s="437" t="s">
        <v>522</v>
      </c>
      <c r="E98" s="437" t="s">
        <v>5160</v>
      </c>
      <c r="F98" s="437" t="s">
        <v>111</v>
      </c>
      <c r="G98" s="437" t="s">
        <v>888</v>
      </c>
      <c r="H98" s="437" t="s">
        <v>5857</v>
      </c>
      <c r="I98" s="437" t="s">
        <v>43</v>
      </c>
      <c r="J98" s="438">
        <v>2018</v>
      </c>
      <c r="K98" s="439">
        <v>43213</v>
      </c>
      <c r="L98" s="444">
        <v>41988</v>
      </c>
      <c r="M98" s="443">
        <v>41976</v>
      </c>
      <c r="N98" s="438">
        <v>1</v>
      </c>
      <c r="O98" s="442">
        <f t="shared" si="0"/>
        <v>7</v>
      </c>
      <c r="P98" s="429">
        <f t="shared" si="1"/>
        <v>4</v>
      </c>
    </row>
    <row r="99" spans="1:16" ht="15" hidden="1">
      <c r="A99" s="96" t="s">
        <v>5163</v>
      </c>
      <c r="B99" s="437" t="s">
        <v>4793</v>
      </c>
      <c r="C99" s="438">
        <v>2654</v>
      </c>
      <c r="D99" s="437" t="s">
        <v>215</v>
      </c>
      <c r="E99" s="437" t="s">
        <v>5160</v>
      </c>
      <c r="F99" s="437" t="s">
        <v>214</v>
      </c>
      <c r="G99" s="437" t="s">
        <v>980</v>
      </c>
      <c r="H99" s="437" t="s">
        <v>5858</v>
      </c>
      <c r="I99" s="437" t="s">
        <v>33</v>
      </c>
      <c r="J99" s="438">
        <v>2018</v>
      </c>
      <c r="K99" s="439">
        <v>43213</v>
      </c>
      <c r="L99" s="439">
        <v>42095</v>
      </c>
      <c r="M99" s="443">
        <v>42116</v>
      </c>
      <c r="N99" s="438">
        <v>1</v>
      </c>
      <c r="O99" s="442">
        <f t="shared" si="0"/>
        <v>7</v>
      </c>
      <c r="P99" s="429">
        <f t="shared" si="1"/>
        <v>4</v>
      </c>
    </row>
    <row r="100" spans="1:16" ht="15" hidden="1">
      <c r="A100" s="96" t="s">
        <v>5163</v>
      </c>
      <c r="B100" s="437" t="s">
        <v>4793</v>
      </c>
      <c r="C100" s="438">
        <v>2735</v>
      </c>
      <c r="D100" s="437" t="s">
        <v>215</v>
      </c>
      <c r="E100" s="437" t="s">
        <v>5160</v>
      </c>
      <c r="F100" s="437" t="s">
        <v>214</v>
      </c>
      <c r="G100" s="437" t="s">
        <v>1104</v>
      </c>
      <c r="H100" s="437" t="s">
        <v>5859</v>
      </c>
      <c r="I100" s="437" t="s">
        <v>43</v>
      </c>
      <c r="J100" s="438">
        <v>2018</v>
      </c>
      <c r="K100" s="439">
        <v>43213</v>
      </c>
      <c r="L100" s="439">
        <v>42016</v>
      </c>
      <c r="M100" s="443">
        <v>42019</v>
      </c>
      <c r="N100" s="438">
        <v>1</v>
      </c>
      <c r="O100" s="442">
        <f t="shared" si="0"/>
        <v>7</v>
      </c>
      <c r="P100" s="429">
        <f t="shared" si="1"/>
        <v>4</v>
      </c>
    </row>
    <row r="101" spans="1:16" ht="15" hidden="1">
      <c r="A101" s="96" t="s">
        <v>5163</v>
      </c>
      <c r="B101" s="437" t="s">
        <v>4793</v>
      </c>
      <c r="C101" s="438">
        <v>2737</v>
      </c>
      <c r="D101" s="437" t="s">
        <v>215</v>
      </c>
      <c r="E101" s="437" t="s">
        <v>5160</v>
      </c>
      <c r="F101" s="437" t="s">
        <v>214</v>
      </c>
      <c r="G101" s="437" t="s">
        <v>927</v>
      </c>
      <c r="H101" s="437" t="s">
        <v>5860</v>
      </c>
      <c r="I101" s="437" t="s">
        <v>43</v>
      </c>
      <c r="J101" s="438">
        <v>2018</v>
      </c>
      <c r="K101" s="439">
        <v>43214</v>
      </c>
      <c r="L101" s="439">
        <v>42064</v>
      </c>
      <c r="M101" s="443">
        <v>42060</v>
      </c>
      <c r="N101" s="438">
        <v>1</v>
      </c>
      <c r="O101" s="442">
        <f t="shared" si="0"/>
        <v>7</v>
      </c>
      <c r="P101" s="429">
        <f t="shared" si="1"/>
        <v>4</v>
      </c>
    </row>
    <row r="102" spans="1:16" ht="15" hidden="1">
      <c r="A102" s="96" t="s">
        <v>5163</v>
      </c>
      <c r="B102" s="437" t="s">
        <v>4793</v>
      </c>
      <c r="C102" s="438">
        <v>2738</v>
      </c>
      <c r="D102" s="437" t="s">
        <v>215</v>
      </c>
      <c r="E102" s="437" t="s">
        <v>5160</v>
      </c>
      <c r="F102" s="437" t="s">
        <v>214</v>
      </c>
      <c r="G102" s="437" t="s">
        <v>888</v>
      </c>
      <c r="H102" s="437" t="s">
        <v>5861</v>
      </c>
      <c r="I102" s="437" t="s">
        <v>43</v>
      </c>
      <c r="J102" s="438">
        <v>2018</v>
      </c>
      <c r="K102" s="439">
        <v>43213</v>
      </c>
      <c r="L102" s="439">
        <v>42095</v>
      </c>
      <c r="M102" s="443">
        <v>42116</v>
      </c>
      <c r="N102" s="438">
        <v>1</v>
      </c>
      <c r="O102" s="442">
        <f t="shared" si="0"/>
        <v>7</v>
      </c>
      <c r="P102" s="429">
        <f t="shared" si="1"/>
        <v>4</v>
      </c>
    </row>
    <row r="103" spans="1:16" ht="15" hidden="1">
      <c r="A103" s="96" t="s">
        <v>5163</v>
      </c>
      <c r="B103" s="437" t="s">
        <v>4793</v>
      </c>
      <c r="C103" s="438">
        <v>2775</v>
      </c>
      <c r="D103" s="437" t="s">
        <v>215</v>
      </c>
      <c r="E103" s="437" t="s">
        <v>5160</v>
      </c>
      <c r="F103" s="437" t="s">
        <v>214</v>
      </c>
      <c r="G103" s="437" t="s">
        <v>1161</v>
      </c>
      <c r="H103" s="437" t="s">
        <v>5862</v>
      </c>
      <c r="I103" s="437" t="s">
        <v>43</v>
      </c>
      <c r="J103" s="438">
        <v>2018</v>
      </c>
      <c r="K103" s="439">
        <v>43213</v>
      </c>
      <c r="L103" s="439">
        <v>42095</v>
      </c>
      <c r="M103" s="443">
        <v>42116</v>
      </c>
      <c r="N103" s="438">
        <v>1</v>
      </c>
      <c r="O103" s="442">
        <f t="shared" si="0"/>
        <v>7</v>
      </c>
      <c r="P103" s="429">
        <f t="shared" si="1"/>
        <v>4</v>
      </c>
    </row>
    <row r="104" spans="1:16" ht="15" hidden="1">
      <c r="A104" s="96" t="s">
        <v>5163</v>
      </c>
      <c r="B104" s="437" t="s">
        <v>4793</v>
      </c>
      <c r="C104" s="438">
        <v>2855</v>
      </c>
      <c r="D104" s="437" t="s">
        <v>558</v>
      </c>
      <c r="E104" s="437" t="s">
        <v>5159</v>
      </c>
      <c r="F104" s="437" t="s">
        <v>127</v>
      </c>
      <c r="G104" s="437" t="s">
        <v>914</v>
      </c>
      <c r="H104" s="437" t="s">
        <v>5863</v>
      </c>
      <c r="I104" s="437" t="s">
        <v>43</v>
      </c>
      <c r="J104" s="438">
        <v>2018</v>
      </c>
      <c r="K104" s="439">
        <v>43214</v>
      </c>
      <c r="L104" s="439">
        <v>42118</v>
      </c>
      <c r="M104" s="443">
        <v>42121</v>
      </c>
      <c r="N104" s="438">
        <v>1</v>
      </c>
      <c r="O104" s="442">
        <f t="shared" si="0"/>
        <v>7</v>
      </c>
      <c r="P104" s="429">
        <f t="shared" si="1"/>
        <v>4</v>
      </c>
    </row>
    <row r="105" spans="1:16" ht="15" hidden="1">
      <c r="A105" s="96" t="s">
        <v>5163</v>
      </c>
      <c r="B105" s="437" t="s">
        <v>4793</v>
      </c>
      <c r="C105" s="438">
        <v>2956</v>
      </c>
      <c r="D105" s="437" t="s">
        <v>522</v>
      </c>
      <c r="E105" s="437" t="s">
        <v>5161</v>
      </c>
      <c r="F105" s="437" t="s">
        <v>111</v>
      </c>
      <c r="G105" s="437" t="s">
        <v>850</v>
      </c>
      <c r="H105" s="437" t="s">
        <v>5864</v>
      </c>
      <c r="I105" s="437" t="s">
        <v>43</v>
      </c>
      <c r="J105" s="438">
        <v>2018</v>
      </c>
      <c r="K105" s="439">
        <v>43216</v>
      </c>
      <c r="L105" s="439">
        <v>42231</v>
      </c>
      <c r="M105" s="443">
        <v>42198</v>
      </c>
      <c r="N105" s="438">
        <v>1</v>
      </c>
      <c r="O105" s="442">
        <f t="shared" si="0"/>
        <v>7</v>
      </c>
      <c r="P105" s="429">
        <f t="shared" si="1"/>
        <v>4</v>
      </c>
    </row>
    <row r="106" spans="1:16" ht="15" hidden="1">
      <c r="A106" s="96" t="s">
        <v>5163</v>
      </c>
      <c r="B106" s="437" t="s">
        <v>4793</v>
      </c>
      <c r="C106" s="438">
        <v>3137</v>
      </c>
      <c r="D106" s="437" t="s">
        <v>215</v>
      </c>
      <c r="E106" s="437" t="s">
        <v>5160</v>
      </c>
      <c r="F106" s="437" t="s">
        <v>214</v>
      </c>
      <c r="G106" s="437" t="s">
        <v>1074</v>
      </c>
      <c r="H106" s="437" t="s">
        <v>5865</v>
      </c>
      <c r="I106" s="437" t="s">
        <v>43</v>
      </c>
      <c r="J106" s="438">
        <v>2018</v>
      </c>
      <c r="K106" s="439">
        <v>43213</v>
      </c>
      <c r="L106" s="439">
        <v>42284</v>
      </c>
      <c r="M106" s="440">
        <v>42297</v>
      </c>
      <c r="N106" s="438">
        <v>1</v>
      </c>
      <c r="O106" s="442">
        <f t="shared" si="0"/>
        <v>7</v>
      </c>
      <c r="P106" s="429">
        <f t="shared" si="1"/>
        <v>4</v>
      </c>
    </row>
    <row r="107" spans="1:16" ht="15" hidden="1">
      <c r="A107" s="96" t="s">
        <v>5163</v>
      </c>
      <c r="B107" s="437" t="s">
        <v>4793</v>
      </c>
      <c r="C107" s="438">
        <v>3155</v>
      </c>
      <c r="D107" s="437" t="s">
        <v>215</v>
      </c>
      <c r="E107" s="437" t="s">
        <v>5160</v>
      </c>
      <c r="F107" s="437" t="s">
        <v>214</v>
      </c>
      <c r="G107" s="437" t="s">
        <v>716</v>
      </c>
      <c r="H107" s="437" t="s">
        <v>5866</v>
      </c>
      <c r="I107" s="437" t="s">
        <v>43</v>
      </c>
      <c r="J107" s="438">
        <v>2018</v>
      </c>
      <c r="K107" s="439">
        <v>43213</v>
      </c>
      <c r="L107" s="444">
        <v>42290</v>
      </c>
      <c r="M107" s="440">
        <v>42290</v>
      </c>
      <c r="N107" s="438">
        <v>1</v>
      </c>
      <c r="O107" s="442">
        <f t="shared" si="0"/>
        <v>7</v>
      </c>
      <c r="P107" s="429">
        <f t="shared" si="1"/>
        <v>4</v>
      </c>
    </row>
    <row r="108" spans="1:16" ht="15" hidden="1">
      <c r="A108" s="96" t="s">
        <v>5163</v>
      </c>
      <c r="B108" s="437" t="s">
        <v>4793</v>
      </c>
      <c r="C108" s="438">
        <v>3262</v>
      </c>
      <c r="D108" s="437" t="s">
        <v>215</v>
      </c>
      <c r="E108" s="437" t="s">
        <v>5160</v>
      </c>
      <c r="F108" s="437" t="s">
        <v>214</v>
      </c>
      <c r="G108" s="437" t="s">
        <v>738</v>
      </c>
      <c r="H108" s="437" t="s">
        <v>5867</v>
      </c>
      <c r="I108" s="437" t="s">
        <v>43</v>
      </c>
      <c r="J108" s="438">
        <v>2018</v>
      </c>
      <c r="K108" s="439">
        <v>43213</v>
      </c>
      <c r="L108" s="439">
        <v>42451</v>
      </c>
      <c r="M108" s="443">
        <v>42461</v>
      </c>
      <c r="N108" s="438">
        <v>1</v>
      </c>
      <c r="O108" s="442">
        <f t="shared" si="0"/>
        <v>7</v>
      </c>
      <c r="P108" s="429">
        <f t="shared" si="1"/>
        <v>4</v>
      </c>
    </row>
    <row r="109" spans="1:16" ht="15" hidden="1">
      <c r="A109" s="96" t="s">
        <v>5163</v>
      </c>
      <c r="B109" s="437" t="s">
        <v>4793</v>
      </c>
      <c r="C109" s="438">
        <v>3322</v>
      </c>
      <c r="D109" s="437" t="s">
        <v>3083</v>
      </c>
      <c r="E109" s="437" t="s">
        <v>5160</v>
      </c>
      <c r="F109" s="437" t="s">
        <v>39</v>
      </c>
      <c r="G109" s="437" t="s">
        <v>3644</v>
      </c>
      <c r="H109" s="437" t="s">
        <v>5868</v>
      </c>
      <c r="I109" s="437" t="s">
        <v>43</v>
      </c>
      <c r="J109" s="438">
        <v>2018</v>
      </c>
      <c r="K109" s="439">
        <v>43213</v>
      </c>
      <c r="L109" s="439">
        <v>42569</v>
      </c>
      <c r="M109" s="443">
        <v>42543</v>
      </c>
      <c r="N109" s="438">
        <v>1</v>
      </c>
      <c r="O109" s="442">
        <f t="shared" si="0"/>
        <v>7</v>
      </c>
      <c r="P109" s="429">
        <f t="shared" si="1"/>
        <v>4</v>
      </c>
    </row>
    <row r="110" spans="1:16" ht="15" hidden="1">
      <c r="A110" s="96" t="s">
        <v>5163</v>
      </c>
      <c r="B110" s="437" t="s">
        <v>4779</v>
      </c>
      <c r="C110" s="437" t="s">
        <v>5869</v>
      </c>
      <c r="D110" s="437" t="s">
        <v>511</v>
      </c>
      <c r="E110" s="437" t="s">
        <v>5161</v>
      </c>
      <c r="F110" s="437" t="s">
        <v>29</v>
      </c>
      <c r="G110" s="437" t="s">
        <v>31</v>
      </c>
      <c r="H110" s="437" t="s">
        <v>5870</v>
      </c>
      <c r="I110" s="437" t="s">
        <v>33</v>
      </c>
      <c r="J110" s="438">
        <v>2018</v>
      </c>
      <c r="K110" s="439">
        <v>43221</v>
      </c>
      <c r="L110" s="439">
        <v>42775</v>
      </c>
      <c r="M110" s="443">
        <v>42772</v>
      </c>
      <c r="N110" s="438">
        <v>1</v>
      </c>
      <c r="O110" s="442">
        <f t="shared" si="0"/>
        <v>8</v>
      </c>
      <c r="P110" s="429">
        <f t="shared" si="1"/>
        <v>5</v>
      </c>
    </row>
    <row r="111" spans="1:16" ht="15" hidden="1">
      <c r="A111" s="96" t="s">
        <v>5163</v>
      </c>
      <c r="B111" s="437" t="s">
        <v>4779</v>
      </c>
      <c r="C111" s="438">
        <v>2497</v>
      </c>
      <c r="D111" s="437" t="s">
        <v>385</v>
      </c>
      <c r="E111" s="437" t="s">
        <v>5160</v>
      </c>
      <c r="F111" s="437" t="s">
        <v>49</v>
      </c>
      <c r="G111" s="437" t="s">
        <v>31</v>
      </c>
      <c r="H111" s="437" t="s">
        <v>5871</v>
      </c>
      <c r="I111" s="437" t="s">
        <v>33</v>
      </c>
      <c r="J111" s="438">
        <v>2018</v>
      </c>
      <c r="K111" s="439">
        <v>43220</v>
      </c>
      <c r="L111" s="444">
        <v>41927</v>
      </c>
      <c r="M111" s="440">
        <v>41922</v>
      </c>
      <c r="N111" s="438">
        <v>1</v>
      </c>
      <c r="O111" s="442">
        <f t="shared" si="0"/>
        <v>8</v>
      </c>
      <c r="P111" s="429">
        <f t="shared" si="1"/>
        <v>4</v>
      </c>
    </row>
    <row r="112" spans="1:16" ht="15" hidden="1">
      <c r="A112" s="96" t="s">
        <v>5163</v>
      </c>
      <c r="B112" s="437" t="s">
        <v>4779</v>
      </c>
      <c r="C112" s="438">
        <v>3309</v>
      </c>
      <c r="D112" s="437" t="s">
        <v>335</v>
      </c>
      <c r="E112" s="437" t="s">
        <v>5160</v>
      </c>
      <c r="F112" s="437" t="s">
        <v>39</v>
      </c>
      <c r="G112" s="437" t="s">
        <v>63</v>
      </c>
      <c r="H112" s="437" t="s">
        <v>5872</v>
      </c>
      <c r="I112" s="437" t="s">
        <v>43</v>
      </c>
      <c r="J112" s="438">
        <v>2018</v>
      </c>
      <c r="K112" s="439">
        <v>43223</v>
      </c>
      <c r="L112" s="439">
        <v>42675</v>
      </c>
      <c r="M112" s="440">
        <v>42662</v>
      </c>
      <c r="N112" s="438">
        <v>1</v>
      </c>
      <c r="O112" s="442">
        <f t="shared" si="0"/>
        <v>8</v>
      </c>
      <c r="P112" s="429">
        <f t="shared" si="1"/>
        <v>5</v>
      </c>
    </row>
    <row r="113" spans="1:16" ht="15" hidden="1">
      <c r="A113" s="96" t="s">
        <v>5163</v>
      </c>
      <c r="B113" s="437" t="s">
        <v>4793</v>
      </c>
      <c r="C113" s="437" t="s">
        <v>5873</v>
      </c>
      <c r="D113" s="437" t="s">
        <v>971</v>
      </c>
      <c r="E113" s="437" t="s">
        <v>5161</v>
      </c>
      <c r="F113" s="437" t="s">
        <v>294</v>
      </c>
      <c r="G113" s="437" t="s">
        <v>1929</v>
      </c>
      <c r="H113" s="437" t="s">
        <v>5874</v>
      </c>
      <c r="I113" s="437" t="s">
        <v>43</v>
      </c>
      <c r="J113" s="438">
        <v>2018</v>
      </c>
      <c r="K113" s="439">
        <v>43221</v>
      </c>
      <c r="L113" s="439">
        <v>43010</v>
      </c>
      <c r="M113" s="443">
        <v>43010</v>
      </c>
      <c r="N113" s="438">
        <v>1</v>
      </c>
      <c r="O113" s="442">
        <f t="shared" si="0"/>
        <v>8</v>
      </c>
      <c r="P113" s="429">
        <f t="shared" si="1"/>
        <v>5</v>
      </c>
    </row>
    <row r="114" spans="1:16" ht="15" hidden="1">
      <c r="A114" s="96" t="s">
        <v>5163</v>
      </c>
      <c r="B114" s="437" t="s">
        <v>4793</v>
      </c>
      <c r="C114" s="437" t="s">
        <v>5875</v>
      </c>
      <c r="D114" s="437" t="s">
        <v>288</v>
      </c>
      <c r="E114" s="437" t="s">
        <v>5160</v>
      </c>
      <c r="F114" s="437" t="s">
        <v>127</v>
      </c>
      <c r="G114" s="437" t="s">
        <v>1678</v>
      </c>
      <c r="H114" s="437" t="s">
        <v>5876</v>
      </c>
      <c r="I114" s="437" t="s">
        <v>33</v>
      </c>
      <c r="J114" s="438">
        <v>2018</v>
      </c>
      <c r="K114" s="439">
        <v>43220</v>
      </c>
      <c r="L114" s="439">
        <v>42964</v>
      </c>
      <c r="M114" s="443">
        <v>42955</v>
      </c>
      <c r="N114" s="438">
        <v>1</v>
      </c>
      <c r="O114" s="442">
        <f t="shared" si="0"/>
        <v>8</v>
      </c>
      <c r="P114" s="429">
        <f t="shared" si="1"/>
        <v>4</v>
      </c>
    </row>
    <row r="115" spans="1:16" ht="15" hidden="1">
      <c r="A115" s="96" t="s">
        <v>5163</v>
      </c>
      <c r="B115" s="437" t="s">
        <v>4793</v>
      </c>
      <c r="C115" s="437" t="s">
        <v>5877</v>
      </c>
      <c r="D115" s="437" t="s">
        <v>584</v>
      </c>
      <c r="E115" s="437" t="s">
        <v>5160</v>
      </c>
      <c r="F115" s="437" t="s">
        <v>56</v>
      </c>
      <c r="G115" s="437" t="s">
        <v>1069</v>
      </c>
      <c r="H115" s="437" t="s">
        <v>5878</v>
      </c>
      <c r="I115" s="437" t="s">
        <v>33</v>
      </c>
      <c r="J115" s="438">
        <v>2018</v>
      </c>
      <c r="K115" s="439">
        <v>43222</v>
      </c>
      <c r="L115" s="439">
        <v>42856</v>
      </c>
      <c r="M115" s="443">
        <v>42817</v>
      </c>
      <c r="N115" s="438">
        <v>1</v>
      </c>
      <c r="O115" s="442">
        <f t="shared" si="0"/>
        <v>8</v>
      </c>
      <c r="P115" s="429">
        <f t="shared" si="1"/>
        <v>5</v>
      </c>
    </row>
    <row r="116" spans="1:16" ht="15" hidden="1">
      <c r="A116" s="96" t="s">
        <v>5163</v>
      </c>
      <c r="B116" s="437" t="s">
        <v>4793</v>
      </c>
      <c r="C116" s="438">
        <v>733</v>
      </c>
      <c r="D116" s="437" t="s">
        <v>232</v>
      </c>
      <c r="E116" s="437" t="s">
        <v>5787</v>
      </c>
      <c r="F116" s="437" t="s">
        <v>231</v>
      </c>
      <c r="G116" s="437" t="s">
        <v>888</v>
      </c>
      <c r="H116" s="437" t="s">
        <v>2910</v>
      </c>
      <c r="I116" s="437" t="s">
        <v>43</v>
      </c>
      <c r="J116" s="438">
        <v>2018</v>
      </c>
      <c r="K116" s="439">
        <v>43221</v>
      </c>
      <c r="L116" s="439">
        <v>39934</v>
      </c>
      <c r="M116" s="443">
        <v>39926</v>
      </c>
      <c r="N116" s="438">
        <v>1</v>
      </c>
      <c r="O116" s="442">
        <f t="shared" si="0"/>
        <v>8</v>
      </c>
      <c r="P116" s="429">
        <f t="shared" si="1"/>
        <v>5</v>
      </c>
    </row>
    <row r="117" spans="1:16" ht="15" hidden="1">
      <c r="A117" s="96" t="s">
        <v>5163</v>
      </c>
      <c r="B117" s="437" t="s">
        <v>4793</v>
      </c>
      <c r="C117" s="438">
        <v>1098</v>
      </c>
      <c r="D117" s="437" t="s">
        <v>143</v>
      </c>
      <c r="E117" s="437" t="s">
        <v>5161</v>
      </c>
      <c r="F117" s="437" t="s">
        <v>105</v>
      </c>
      <c r="G117" s="437" t="s">
        <v>716</v>
      </c>
      <c r="H117" s="437" t="s">
        <v>5879</v>
      </c>
      <c r="I117" s="437" t="s">
        <v>33</v>
      </c>
      <c r="J117" s="438">
        <v>2018</v>
      </c>
      <c r="K117" s="439">
        <v>43221</v>
      </c>
      <c r="L117" s="439">
        <v>40770</v>
      </c>
      <c r="M117" s="443">
        <v>40774</v>
      </c>
      <c r="N117" s="438">
        <v>1</v>
      </c>
      <c r="O117" s="442">
        <f t="shared" si="0"/>
        <v>8</v>
      </c>
      <c r="P117" s="429">
        <f t="shared" si="1"/>
        <v>5</v>
      </c>
    </row>
    <row r="118" spans="1:16" ht="15" hidden="1">
      <c r="A118" s="96" t="s">
        <v>5163</v>
      </c>
      <c r="B118" s="437" t="s">
        <v>4793</v>
      </c>
      <c r="C118" s="438">
        <v>2256</v>
      </c>
      <c r="D118" s="437" t="s">
        <v>57</v>
      </c>
      <c r="E118" s="437" t="s">
        <v>5159</v>
      </c>
      <c r="F118" s="437" t="s">
        <v>56</v>
      </c>
      <c r="G118" s="437" t="s">
        <v>710</v>
      </c>
      <c r="H118" s="437" t="s">
        <v>5880</v>
      </c>
      <c r="I118" s="437" t="s">
        <v>43</v>
      </c>
      <c r="J118" s="438">
        <v>2018</v>
      </c>
      <c r="K118" s="439">
        <v>43221</v>
      </c>
      <c r="L118" s="439">
        <v>42125</v>
      </c>
      <c r="M118" s="443">
        <v>42100</v>
      </c>
      <c r="N118" s="438">
        <v>1</v>
      </c>
      <c r="O118" s="442">
        <f t="shared" si="0"/>
        <v>8</v>
      </c>
      <c r="P118" s="429">
        <f t="shared" si="1"/>
        <v>5</v>
      </c>
    </row>
    <row r="119" spans="1:16" ht="15" hidden="1">
      <c r="A119" s="96" t="s">
        <v>5163</v>
      </c>
      <c r="B119" s="437" t="s">
        <v>4793</v>
      </c>
      <c r="C119" s="438">
        <v>2403</v>
      </c>
      <c r="D119" s="437" t="s">
        <v>1426</v>
      </c>
      <c r="E119" s="437" t="s">
        <v>5160</v>
      </c>
      <c r="F119" s="437" t="s">
        <v>111</v>
      </c>
      <c r="G119" s="437" t="s">
        <v>2649</v>
      </c>
      <c r="H119" s="437" t="s">
        <v>5881</v>
      </c>
      <c r="I119" s="437" t="s">
        <v>33</v>
      </c>
      <c r="J119" s="438">
        <v>2018</v>
      </c>
      <c r="K119" s="439">
        <v>43221</v>
      </c>
      <c r="L119" s="439">
        <v>42048</v>
      </c>
      <c r="M119" s="443">
        <v>42048</v>
      </c>
      <c r="N119" s="438">
        <v>1</v>
      </c>
      <c r="O119" s="442">
        <f t="shared" si="0"/>
        <v>8</v>
      </c>
      <c r="P119" s="429">
        <f t="shared" si="1"/>
        <v>5</v>
      </c>
    </row>
    <row r="120" spans="1:16" ht="15" hidden="1">
      <c r="A120" s="96" t="s">
        <v>5163</v>
      </c>
      <c r="B120" s="437" t="s">
        <v>4793</v>
      </c>
      <c r="C120" s="438">
        <v>2477</v>
      </c>
      <c r="D120" s="437" t="s">
        <v>319</v>
      </c>
      <c r="E120" s="437" t="s">
        <v>5160</v>
      </c>
      <c r="F120" s="437" t="s">
        <v>39</v>
      </c>
      <c r="G120" s="437" t="s">
        <v>705</v>
      </c>
      <c r="H120" s="437" t="s">
        <v>5882</v>
      </c>
      <c r="I120" s="437" t="s">
        <v>33</v>
      </c>
      <c r="J120" s="438">
        <v>2018</v>
      </c>
      <c r="K120" s="439">
        <v>43221</v>
      </c>
      <c r="L120" s="439">
        <v>42446</v>
      </c>
      <c r="M120" s="443">
        <v>42443</v>
      </c>
      <c r="N120" s="438">
        <v>1</v>
      </c>
      <c r="O120" s="442">
        <f t="shared" si="0"/>
        <v>8</v>
      </c>
      <c r="P120" s="429">
        <f t="shared" si="1"/>
        <v>5</v>
      </c>
    </row>
    <row r="121" spans="1:16" ht="15" hidden="1">
      <c r="A121" s="96" t="s">
        <v>5163</v>
      </c>
      <c r="B121" s="437" t="s">
        <v>4793</v>
      </c>
      <c r="C121" s="438">
        <v>2549</v>
      </c>
      <c r="D121" s="437" t="s">
        <v>288</v>
      </c>
      <c r="E121" s="437" t="s">
        <v>5160</v>
      </c>
      <c r="F121" s="437" t="s">
        <v>127</v>
      </c>
      <c r="G121" s="437" t="s">
        <v>914</v>
      </c>
      <c r="H121" s="437" t="s">
        <v>5883</v>
      </c>
      <c r="I121" s="437" t="s">
        <v>43</v>
      </c>
      <c r="J121" s="438">
        <v>2018</v>
      </c>
      <c r="K121" s="439">
        <v>43221</v>
      </c>
      <c r="L121" s="439">
        <v>42058</v>
      </c>
      <c r="M121" s="443">
        <v>42034</v>
      </c>
      <c r="N121" s="438">
        <v>1</v>
      </c>
      <c r="O121" s="442">
        <f t="shared" si="0"/>
        <v>8</v>
      </c>
      <c r="P121" s="429">
        <f t="shared" si="1"/>
        <v>5</v>
      </c>
    </row>
    <row r="122" spans="1:16" ht="15" hidden="1">
      <c r="A122" s="96" t="s">
        <v>5163</v>
      </c>
      <c r="B122" s="437" t="s">
        <v>4793</v>
      </c>
      <c r="C122" s="438">
        <v>2552</v>
      </c>
      <c r="D122" s="437" t="s">
        <v>522</v>
      </c>
      <c r="E122" s="437" t="s">
        <v>5160</v>
      </c>
      <c r="F122" s="437" t="s">
        <v>111</v>
      </c>
      <c r="G122" s="437" t="s">
        <v>1104</v>
      </c>
      <c r="H122" s="437" t="s">
        <v>5327</v>
      </c>
      <c r="I122" s="437" t="s">
        <v>43</v>
      </c>
      <c r="J122" s="438">
        <v>2018</v>
      </c>
      <c r="K122" s="439">
        <v>43221</v>
      </c>
      <c r="L122" s="439">
        <v>41974</v>
      </c>
      <c r="M122" s="440">
        <v>41935</v>
      </c>
      <c r="N122" s="438">
        <v>1</v>
      </c>
      <c r="O122" s="442">
        <f t="shared" si="0"/>
        <v>8</v>
      </c>
      <c r="P122" s="429">
        <f t="shared" si="1"/>
        <v>5</v>
      </c>
    </row>
    <row r="123" spans="1:16" ht="15" hidden="1">
      <c r="A123" s="96" t="s">
        <v>5163</v>
      </c>
      <c r="B123" s="437" t="s">
        <v>4793</v>
      </c>
      <c r="C123" s="438">
        <v>2556</v>
      </c>
      <c r="D123" s="437" t="s">
        <v>522</v>
      </c>
      <c r="E123" s="437" t="s">
        <v>5161</v>
      </c>
      <c r="F123" s="437" t="s">
        <v>111</v>
      </c>
      <c r="G123" s="437" t="s">
        <v>914</v>
      </c>
      <c r="H123" s="437" t="s">
        <v>5884</v>
      </c>
      <c r="I123" s="437" t="s">
        <v>43</v>
      </c>
      <c r="J123" s="438">
        <v>2018</v>
      </c>
      <c r="K123" s="439">
        <v>43221</v>
      </c>
      <c r="L123" s="439">
        <v>42037</v>
      </c>
      <c r="M123" s="443">
        <v>42017</v>
      </c>
      <c r="N123" s="438">
        <v>1</v>
      </c>
      <c r="O123" s="442">
        <f t="shared" si="0"/>
        <v>8</v>
      </c>
      <c r="P123" s="429">
        <f t="shared" si="1"/>
        <v>5</v>
      </c>
    </row>
    <row r="124" spans="1:16" ht="15" hidden="1">
      <c r="A124" s="96" t="s">
        <v>5163</v>
      </c>
      <c r="B124" s="437" t="s">
        <v>4793</v>
      </c>
      <c r="C124" s="438">
        <v>2565</v>
      </c>
      <c r="D124" s="437" t="s">
        <v>522</v>
      </c>
      <c r="E124" s="437" t="s">
        <v>5160</v>
      </c>
      <c r="F124" s="437" t="s">
        <v>111</v>
      </c>
      <c r="G124" s="437" t="s">
        <v>732</v>
      </c>
      <c r="H124" s="437" t="s">
        <v>5885</v>
      </c>
      <c r="I124" s="437" t="s">
        <v>43</v>
      </c>
      <c r="J124" s="438">
        <v>2018</v>
      </c>
      <c r="K124" s="439">
        <v>43221</v>
      </c>
      <c r="L124" s="444">
        <v>41988</v>
      </c>
      <c r="M124" s="443">
        <v>41974</v>
      </c>
      <c r="N124" s="438">
        <v>1</v>
      </c>
      <c r="O124" s="442">
        <f t="shared" si="0"/>
        <v>8</v>
      </c>
      <c r="P124" s="429">
        <f t="shared" si="1"/>
        <v>5</v>
      </c>
    </row>
    <row r="125" spans="1:16" ht="15" hidden="1">
      <c r="A125" s="96" t="s">
        <v>5163</v>
      </c>
      <c r="B125" s="437" t="s">
        <v>4793</v>
      </c>
      <c r="C125" s="438">
        <v>2566</v>
      </c>
      <c r="D125" s="437" t="s">
        <v>522</v>
      </c>
      <c r="E125" s="437" t="s">
        <v>5160</v>
      </c>
      <c r="F125" s="437" t="s">
        <v>111</v>
      </c>
      <c r="G125" s="437" t="s">
        <v>892</v>
      </c>
      <c r="H125" s="437" t="s">
        <v>5886</v>
      </c>
      <c r="I125" s="437" t="s">
        <v>33</v>
      </c>
      <c r="J125" s="438">
        <v>2018</v>
      </c>
      <c r="K125" s="439">
        <v>43221</v>
      </c>
      <c r="L125" s="444">
        <v>41988</v>
      </c>
      <c r="M125" s="443">
        <v>41976</v>
      </c>
      <c r="N125" s="438">
        <v>1</v>
      </c>
      <c r="O125" s="442">
        <f t="shared" si="0"/>
        <v>8</v>
      </c>
      <c r="P125" s="429">
        <f t="shared" si="1"/>
        <v>5</v>
      </c>
    </row>
    <row r="126" spans="1:16" ht="15" hidden="1">
      <c r="A126" s="96" t="s">
        <v>5163</v>
      </c>
      <c r="B126" s="437" t="s">
        <v>4793</v>
      </c>
      <c r="C126" s="438">
        <v>2599</v>
      </c>
      <c r="D126" s="437" t="s">
        <v>1426</v>
      </c>
      <c r="E126" s="437" t="s">
        <v>5160</v>
      </c>
      <c r="F126" s="437" t="s">
        <v>111</v>
      </c>
      <c r="G126" s="437" t="s">
        <v>1590</v>
      </c>
      <c r="H126" s="437" t="s">
        <v>5887</v>
      </c>
      <c r="I126" s="437" t="s">
        <v>43</v>
      </c>
      <c r="J126" s="438">
        <v>2018</v>
      </c>
      <c r="K126" s="439">
        <v>43221</v>
      </c>
      <c r="L126" s="439">
        <v>42033</v>
      </c>
      <c r="M126" s="443">
        <v>42033</v>
      </c>
      <c r="N126" s="438">
        <v>1</v>
      </c>
      <c r="O126" s="442">
        <f t="shared" si="0"/>
        <v>8</v>
      </c>
      <c r="P126" s="429">
        <f t="shared" si="1"/>
        <v>5</v>
      </c>
    </row>
    <row r="127" spans="1:16" ht="15" hidden="1">
      <c r="A127" s="96" t="s">
        <v>5163</v>
      </c>
      <c r="B127" s="437" t="s">
        <v>4793</v>
      </c>
      <c r="C127" s="438">
        <v>2660</v>
      </c>
      <c r="D127" s="437" t="s">
        <v>385</v>
      </c>
      <c r="E127" s="437" t="s">
        <v>5160</v>
      </c>
      <c r="F127" s="437" t="s">
        <v>49</v>
      </c>
      <c r="G127" s="437" t="s">
        <v>901</v>
      </c>
      <c r="H127" s="437" t="s">
        <v>5888</v>
      </c>
      <c r="I127" s="437" t="s">
        <v>43</v>
      </c>
      <c r="J127" s="438">
        <v>2018</v>
      </c>
      <c r="K127" s="439">
        <v>43222</v>
      </c>
      <c r="L127" s="439">
        <v>42031</v>
      </c>
      <c r="M127" s="443">
        <v>42031</v>
      </c>
      <c r="N127" s="438">
        <v>1</v>
      </c>
      <c r="O127" s="442">
        <f t="shared" si="0"/>
        <v>8</v>
      </c>
      <c r="P127" s="429">
        <f t="shared" si="1"/>
        <v>5</v>
      </c>
    </row>
    <row r="128" spans="1:16" ht="15" hidden="1">
      <c r="A128" s="96" t="s">
        <v>5163</v>
      </c>
      <c r="B128" s="437" t="s">
        <v>4793</v>
      </c>
      <c r="C128" s="438">
        <v>2799</v>
      </c>
      <c r="D128" s="437" t="s">
        <v>511</v>
      </c>
      <c r="E128" s="437" t="s">
        <v>5161</v>
      </c>
      <c r="F128" s="437" t="s">
        <v>29</v>
      </c>
      <c r="G128" s="437" t="s">
        <v>914</v>
      </c>
      <c r="H128" s="437" t="s">
        <v>5889</v>
      </c>
      <c r="I128" s="437" t="s">
        <v>43</v>
      </c>
      <c r="J128" s="438">
        <v>2018</v>
      </c>
      <c r="K128" s="439">
        <v>43224</v>
      </c>
      <c r="L128" s="439">
        <v>41974</v>
      </c>
      <c r="M128" s="440">
        <v>41989</v>
      </c>
      <c r="N128" s="438">
        <v>1</v>
      </c>
      <c r="O128" s="442">
        <f t="shared" si="0"/>
        <v>8</v>
      </c>
      <c r="P128" s="429">
        <f t="shared" si="1"/>
        <v>5</v>
      </c>
    </row>
    <row r="129" spans="1:16" ht="15" hidden="1">
      <c r="A129" s="96" t="s">
        <v>5163</v>
      </c>
      <c r="B129" s="437" t="s">
        <v>4793</v>
      </c>
      <c r="C129" s="438">
        <v>2843</v>
      </c>
      <c r="D129" s="437" t="s">
        <v>288</v>
      </c>
      <c r="E129" s="437" t="s">
        <v>5160</v>
      </c>
      <c r="F129" s="437" t="s">
        <v>127</v>
      </c>
      <c r="G129" s="437" t="s">
        <v>980</v>
      </c>
      <c r="H129" s="437" t="s">
        <v>5223</v>
      </c>
      <c r="I129" s="437" t="s">
        <v>43</v>
      </c>
      <c r="J129" s="438">
        <v>2018</v>
      </c>
      <c r="K129" s="439">
        <v>43223</v>
      </c>
      <c r="L129" s="439">
        <v>42058</v>
      </c>
      <c r="M129" s="443">
        <v>42034</v>
      </c>
      <c r="N129" s="438">
        <v>1</v>
      </c>
      <c r="O129" s="442">
        <f t="shared" si="0"/>
        <v>8</v>
      </c>
      <c r="P129" s="429">
        <f t="shared" si="1"/>
        <v>5</v>
      </c>
    </row>
    <row r="130" spans="1:16" ht="15" hidden="1">
      <c r="A130" s="96" t="s">
        <v>5163</v>
      </c>
      <c r="B130" s="437" t="s">
        <v>4793</v>
      </c>
      <c r="C130" s="438">
        <v>2845</v>
      </c>
      <c r="D130" s="437" t="s">
        <v>288</v>
      </c>
      <c r="E130" s="437" t="s">
        <v>5160</v>
      </c>
      <c r="F130" s="437" t="s">
        <v>127</v>
      </c>
      <c r="G130" s="437" t="s">
        <v>830</v>
      </c>
      <c r="H130" s="437" t="s">
        <v>5890</v>
      </c>
      <c r="I130" s="437" t="s">
        <v>43</v>
      </c>
      <c r="J130" s="438">
        <v>2018</v>
      </c>
      <c r="K130" s="439">
        <v>43222</v>
      </c>
      <c r="L130" s="439">
        <v>42065</v>
      </c>
      <c r="M130" s="443">
        <v>42034</v>
      </c>
      <c r="N130" s="438">
        <v>1</v>
      </c>
      <c r="O130" s="442">
        <f t="shared" si="0"/>
        <v>8</v>
      </c>
      <c r="P130" s="429">
        <f t="shared" si="1"/>
        <v>5</v>
      </c>
    </row>
    <row r="131" spans="1:16" ht="15" hidden="1">
      <c r="A131" s="96" t="s">
        <v>5163</v>
      </c>
      <c r="B131" s="437" t="s">
        <v>4793</v>
      </c>
      <c r="C131" s="438">
        <v>2856</v>
      </c>
      <c r="D131" s="437" t="s">
        <v>558</v>
      </c>
      <c r="E131" s="437" t="s">
        <v>5159</v>
      </c>
      <c r="F131" s="437" t="s">
        <v>127</v>
      </c>
      <c r="G131" s="437" t="s">
        <v>738</v>
      </c>
      <c r="H131" s="437" t="s">
        <v>5891</v>
      </c>
      <c r="I131" s="437" t="s">
        <v>43</v>
      </c>
      <c r="J131" s="438">
        <v>2018</v>
      </c>
      <c r="K131" s="439">
        <v>43221</v>
      </c>
      <c r="L131" s="439">
        <v>42125</v>
      </c>
      <c r="M131" s="443">
        <v>42088</v>
      </c>
      <c r="N131" s="438">
        <v>1</v>
      </c>
      <c r="O131" s="442">
        <f t="shared" si="0"/>
        <v>8</v>
      </c>
      <c r="P131" s="429">
        <f t="shared" si="1"/>
        <v>5</v>
      </c>
    </row>
    <row r="132" spans="1:16" ht="15" hidden="1">
      <c r="A132" s="96" t="s">
        <v>5163</v>
      </c>
      <c r="B132" s="437" t="s">
        <v>4793</v>
      </c>
      <c r="C132" s="438">
        <v>2870</v>
      </c>
      <c r="D132" s="437" t="s">
        <v>288</v>
      </c>
      <c r="E132" s="437" t="s">
        <v>5159</v>
      </c>
      <c r="F132" s="437" t="s">
        <v>127</v>
      </c>
      <c r="G132" s="437" t="s">
        <v>738</v>
      </c>
      <c r="H132" s="437" t="s">
        <v>5892</v>
      </c>
      <c r="I132" s="437" t="s">
        <v>43</v>
      </c>
      <c r="J132" s="438">
        <v>2018</v>
      </c>
      <c r="K132" s="439">
        <v>43224</v>
      </c>
      <c r="L132" s="439">
        <v>42128</v>
      </c>
      <c r="M132" s="443">
        <v>42116</v>
      </c>
      <c r="N132" s="438">
        <v>1</v>
      </c>
      <c r="O132" s="442">
        <f t="shared" si="0"/>
        <v>8</v>
      </c>
      <c r="P132" s="429">
        <f t="shared" si="1"/>
        <v>5</v>
      </c>
    </row>
    <row r="133" spans="1:16" ht="15" hidden="1">
      <c r="A133" s="96" t="s">
        <v>5163</v>
      </c>
      <c r="B133" s="437" t="s">
        <v>4793</v>
      </c>
      <c r="C133" s="438">
        <v>2888</v>
      </c>
      <c r="D133" s="437" t="s">
        <v>1942</v>
      </c>
      <c r="E133" s="437" t="s">
        <v>5160</v>
      </c>
      <c r="F133" s="437" t="s">
        <v>39</v>
      </c>
      <c r="G133" s="437" t="s">
        <v>905</v>
      </c>
      <c r="H133" s="437" t="s">
        <v>5893</v>
      </c>
      <c r="I133" s="437" t="s">
        <v>43</v>
      </c>
      <c r="J133" s="438">
        <v>2018</v>
      </c>
      <c r="K133" s="439">
        <v>43221</v>
      </c>
      <c r="L133" s="439">
        <v>42256</v>
      </c>
      <c r="M133" s="443">
        <v>42261</v>
      </c>
      <c r="N133" s="438">
        <v>1</v>
      </c>
      <c r="O133" s="442">
        <f t="shared" si="0"/>
        <v>8</v>
      </c>
      <c r="P133" s="429">
        <f t="shared" si="1"/>
        <v>5</v>
      </c>
    </row>
    <row r="134" spans="1:16" ht="15" hidden="1">
      <c r="A134" s="96" t="s">
        <v>5163</v>
      </c>
      <c r="B134" s="437" t="s">
        <v>4793</v>
      </c>
      <c r="C134" s="438">
        <v>2921</v>
      </c>
      <c r="D134" s="437" t="s">
        <v>408</v>
      </c>
      <c r="E134" s="437" t="s">
        <v>5160</v>
      </c>
      <c r="F134" s="437" t="s">
        <v>39</v>
      </c>
      <c r="G134" s="437" t="s">
        <v>3157</v>
      </c>
      <c r="H134" s="437" t="s">
        <v>5894</v>
      </c>
      <c r="I134" s="437" t="s">
        <v>43</v>
      </c>
      <c r="J134" s="438">
        <v>2018</v>
      </c>
      <c r="K134" s="439">
        <v>43220</v>
      </c>
      <c r="L134" s="439">
        <v>42339</v>
      </c>
      <c r="M134" s="440">
        <v>42324</v>
      </c>
      <c r="N134" s="438">
        <v>1</v>
      </c>
      <c r="O134" s="442">
        <f t="shared" si="0"/>
        <v>8</v>
      </c>
      <c r="P134" s="429">
        <f t="shared" si="1"/>
        <v>4</v>
      </c>
    </row>
    <row r="135" spans="1:16" ht="15" hidden="1">
      <c r="A135" s="96" t="s">
        <v>5163</v>
      </c>
      <c r="B135" s="437" t="s">
        <v>4793</v>
      </c>
      <c r="C135" s="438">
        <v>2951</v>
      </c>
      <c r="D135" s="437" t="s">
        <v>522</v>
      </c>
      <c r="E135" s="437" t="s">
        <v>5161</v>
      </c>
      <c r="F135" s="437" t="s">
        <v>111</v>
      </c>
      <c r="G135" s="437" t="s">
        <v>716</v>
      </c>
      <c r="H135" s="437" t="s">
        <v>5895</v>
      </c>
      <c r="I135" s="437" t="s">
        <v>43</v>
      </c>
      <c r="J135" s="438">
        <v>2018</v>
      </c>
      <c r="K135" s="439">
        <v>43221</v>
      </c>
      <c r="L135" s="439">
        <v>42231</v>
      </c>
      <c r="M135" s="443">
        <v>42200</v>
      </c>
      <c r="N135" s="438">
        <v>1</v>
      </c>
      <c r="O135" s="442">
        <f t="shared" si="0"/>
        <v>8</v>
      </c>
      <c r="P135" s="429">
        <f t="shared" si="1"/>
        <v>5</v>
      </c>
    </row>
    <row r="136" spans="1:16" ht="15" hidden="1">
      <c r="A136" s="96" t="s">
        <v>5163</v>
      </c>
      <c r="B136" s="437" t="s">
        <v>4793</v>
      </c>
      <c r="C136" s="438">
        <v>2994</v>
      </c>
      <c r="D136" s="437" t="s">
        <v>522</v>
      </c>
      <c r="E136" s="437" t="s">
        <v>5161</v>
      </c>
      <c r="F136" s="437" t="s">
        <v>111</v>
      </c>
      <c r="G136" s="437" t="s">
        <v>710</v>
      </c>
      <c r="H136" s="437" t="s">
        <v>5896</v>
      </c>
      <c r="I136" s="437" t="s">
        <v>43</v>
      </c>
      <c r="J136" s="438">
        <v>2018</v>
      </c>
      <c r="K136" s="439">
        <v>43221</v>
      </c>
      <c r="L136" s="444">
        <v>42292</v>
      </c>
      <c r="M136" s="443">
        <v>42284</v>
      </c>
      <c r="N136" s="438">
        <v>1</v>
      </c>
      <c r="O136" s="442">
        <f t="shared" si="0"/>
        <v>8</v>
      </c>
      <c r="P136" s="429">
        <f t="shared" si="1"/>
        <v>5</v>
      </c>
    </row>
    <row r="137" spans="1:16" ht="15" hidden="1">
      <c r="A137" s="96" t="s">
        <v>5163</v>
      </c>
      <c r="B137" s="437" t="s">
        <v>4793</v>
      </c>
      <c r="C137" s="438">
        <v>3022</v>
      </c>
      <c r="D137" s="437" t="s">
        <v>5383</v>
      </c>
      <c r="E137" s="437" t="s">
        <v>5160</v>
      </c>
      <c r="F137" s="437" t="s">
        <v>127</v>
      </c>
      <c r="G137" s="437" t="s">
        <v>1311</v>
      </c>
      <c r="H137" s="437" t="s">
        <v>5897</v>
      </c>
      <c r="I137" s="437" t="s">
        <v>43</v>
      </c>
      <c r="J137" s="438">
        <v>2018</v>
      </c>
      <c r="K137" s="439">
        <v>43223</v>
      </c>
      <c r="L137" s="439">
        <v>42248</v>
      </c>
      <c r="M137" s="443">
        <v>42249</v>
      </c>
      <c r="N137" s="438">
        <v>1</v>
      </c>
      <c r="O137" s="442">
        <f t="shared" si="0"/>
        <v>8</v>
      </c>
      <c r="P137" s="429">
        <f t="shared" si="1"/>
        <v>5</v>
      </c>
    </row>
    <row r="138" spans="1:16" ht="15" hidden="1">
      <c r="A138" s="96" t="s">
        <v>5163</v>
      </c>
      <c r="B138" s="437" t="s">
        <v>4793</v>
      </c>
      <c r="C138" s="438">
        <v>3041</v>
      </c>
      <c r="D138" s="437" t="s">
        <v>1426</v>
      </c>
      <c r="E138" s="437" t="s">
        <v>5160</v>
      </c>
      <c r="F138" s="437" t="s">
        <v>111</v>
      </c>
      <c r="G138" s="437" t="s">
        <v>5529</v>
      </c>
      <c r="H138" s="437" t="s">
        <v>5898</v>
      </c>
      <c r="I138" s="437" t="s">
        <v>33</v>
      </c>
      <c r="J138" s="438">
        <v>2018</v>
      </c>
      <c r="K138" s="439">
        <v>43221</v>
      </c>
      <c r="L138" s="439">
        <v>42254</v>
      </c>
      <c r="M138" s="443">
        <v>42256</v>
      </c>
      <c r="N138" s="438">
        <v>1</v>
      </c>
      <c r="O138" s="442">
        <f t="shared" si="0"/>
        <v>8</v>
      </c>
      <c r="P138" s="429">
        <f t="shared" si="1"/>
        <v>5</v>
      </c>
    </row>
    <row r="139" spans="1:16" ht="15" hidden="1">
      <c r="A139" s="96" t="s">
        <v>5163</v>
      </c>
      <c r="B139" s="437" t="s">
        <v>4793</v>
      </c>
      <c r="C139" s="438">
        <v>3261</v>
      </c>
      <c r="D139" s="437" t="s">
        <v>288</v>
      </c>
      <c r="E139" s="437" t="s">
        <v>5160</v>
      </c>
      <c r="F139" s="437" t="s">
        <v>127</v>
      </c>
      <c r="G139" s="437" t="s">
        <v>872</v>
      </c>
      <c r="H139" s="437" t="s">
        <v>5899</v>
      </c>
      <c r="I139" s="437" t="s">
        <v>33</v>
      </c>
      <c r="J139" s="438">
        <v>2018</v>
      </c>
      <c r="K139" s="439">
        <v>43223</v>
      </c>
      <c r="L139" s="439">
        <v>42644</v>
      </c>
      <c r="M139" s="443">
        <v>42615</v>
      </c>
      <c r="N139" s="438">
        <v>1</v>
      </c>
      <c r="O139" s="442">
        <f t="shared" si="0"/>
        <v>8</v>
      </c>
      <c r="P139" s="429">
        <f t="shared" si="1"/>
        <v>5</v>
      </c>
    </row>
    <row r="140" spans="1:16" ht="15" hidden="1">
      <c r="A140" s="96" t="s">
        <v>5163</v>
      </c>
      <c r="B140" s="437" t="s">
        <v>4793</v>
      </c>
      <c r="C140" s="438">
        <v>3381</v>
      </c>
      <c r="D140" s="437" t="s">
        <v>1426</v>
      </c>
      <c r="E140" s="437" t="s">
        <v>5160</v>
      </c>
      <c r="F140" s="437" t="s">
        <v>111</v>
      </c>
      <c r="G140" s="437" t="s">
        <v>2078</v>
      </c>
      <c r="H140" s="437" t="s">
        <v>5900</v>
      </c>
      <c r="I140" s="437" t="s">
        <v>43</v>
      </c>
      <c r="J140" s="438">
        <v>2018</v>
      </c>
      <c r="K140" s="439">
        <v>43221</v>
      </c>
      <c r="L140" s="439">
        <v>42560</v>
      </c>
      <c r="M140" s="443">
        <v>42579</v>
      </c>
      <c r="N140" s="438">
        <v>1</v>
      </c>
      <c r="O140" s="442">
        <f t="shared" si="0"/>
        <v>8</v>
      </c>
      <c r="P140" s="429">
        <f t="shared" si="1"/>
        <v>5</v>
      </c>
    </row>
    <row r="141" spans="1:16" ht="15" hidden="1">
      <c r="A141" s="96" t="s">
        <v>5163</v>
      </c>
      <c r="B141" s="437" t="s">
        <v>4793</v>
      </c>
      <c r="C141" s="438">
        <v>3406</v>
      </c>
      <c r="D141" s="437" t="s">
        <v>68</v>
      </c>
      <c r="E141" s="437" t="s">
        <v>5160</v>
      </c>
      <c r="F141" s="437" t="s">
        <v>39</v>
      </c>
      <c r="G141" s="437" t="s">
        <v>3167</v>
      </c>
      <c r="H141" s="437" t="s">
        <v>5901</v>
      </c>
      <c r="I141" s="437" t="s">
        <v>33</v>
      </c>
      <c r="J141" s="438">
        <v>2018</v>
      </c>
      <c r="K141" s="439">
        <v>43220</v>
      </c>
      <c r="L141" s="439">
        <v>42736</v>
      </c>
      <c r="M141" s="440">
        <v>42664</v>
      </c>
      <c r="N141" s="438">
        <v>1</v>
      </c>
      <c r="O141" s="442">
        <f t="shared" si="0"/>
        <v>8</v>
      </c>
      <c r="P141" s="429">
        <f t="shared" si="1"/>
        <v>4</v>
      </c>
    </row>
    <row r="142" spans="1:16" ht="15" hidden="1">
      <c r="A142" s="96" t="s">
        <v>5163</v>
      </c>
      <c r="B142" s="437" t="s">
        <v>4793</v>
      </c>
      <c r="C142" s="437" t="s">
        <v>5107</v>
      </c>
      <c r="D142" s="437" t="s">
        <v>408</v>
      </c>
      <c r="E142" s="437" t="s">
        <v>5160</v>
      </c>
      <c r="F142" s="437" t="s">
        <v>39</v>
      </c>
      <c r="G142" s="437" t="s">
        <v>671</v>
      </c>
      <c r="H142" s="437" t="s">
        <v>5902</v>
      </c>
      <c r="I142" s="437" t="s">
        <v>33</v>
      </c>
      <c r="J142" s="438">
        <v>2018</v>
      </c>
      <c r="K142" s="439">
        <v>43231</v>
      </c>
      <c r="L142" s="439">
        <v>42979</v>
      </c>
      <c r="M142" s="443">
        <v>42965</v>
      </c>
      <c r="N142" s="438">
        <v>1</v>
      </c>
      <c r="O142" s="442">
        <f t="shared" si="0"/>
        <v>9</v>
      </c>
      <c r="P142" s="429">
        <f t="shared" si="1"/>
        <v>5</v>
      </c>
    </row>
    <row r="143" spans="1:16" ht="15" hidden="1">
      <c r="A143" s="96" t="s">
        <v>5163</v>
      </c>
      <c r="B143" s="437" t="s">
        <v>4793</v>
      </c>
      <c r="C143" s="438">
        <v>2038</v>
      </c>
      <c r="D143" s="437" t="s">
        <v>288</v>
      </c>
      <c r="E143" s="437" t="s">
        <v>5160</v>
      </c>
      <c r="F143" s="437" t="s">
        <v>127</v>
      </c>
      <c r="G143" s="437" t="s">
        <v>798</v>
      </c>
      <c r="H143" s="437" t="s">
        <v>5903</v>
      </c>
      <c r="I143" s="437" t="s">
        <v>43</v>
      </c>
      <c r="J143" s="438">
        <v>2018</v>
      </c>
      <c r="K143" s="439">
        <v>43227</v>
      </c>
      <c r="L143" s="444">
        <v>41561</v>
      </c>
      <c r="M143" s="443">
        <v>41556</v>
      </c>
      <c r="N143" s="438">
        <v>1</v>
      </c>
      <c r="O143" s="442">
        <f t="shared" si="0"/>
        <v>9</v>
      </c>
      <c r="P143" s="429">
        <f t="shared" si="1"/>
        <v>5</v>
      </c>
    </row>
    <row r="144" spans="1:16" ht="15" hidden="1">
      <c r="A144" s="96" t="s">
        <v>5163</v>
      </c>
      <c r="B144" s="437" t="s">
        <v>4793</v>
      </c>
      <c r="C144" s="438">
        <v>2774</v>
      </c>
      <c r="D144" s="437" t="s">
        <v>215</v>
      </c>
      <c r="E144" s="437" t="s">
        <v>5159</v>
      </c>
      <c r="F144" s="437" t="s">
        <v>214</v>
      </c>
      <c r="G144" s="437" t="s">
        <v>830</v>
      </c>
      <c r="H144" s="437" t="s">
        <v>5904</v>
      </c>
      <c r="I144" s="437" t="s">
        <v>43</v>
      </c>
      <c r="J144" s="438">
        <v>2018</v>
      </c>
      <c r="K144" s="439">
        <v>43226</v>
      </c>
      <c r="L144" s="439">
        <v>42130</v>
      </c>
      <c r="M144" s="443">
        <v>42131</v>
      </c>
      <c r="N144" s="438">
        <v>1</v>
      </c>
      <c r="O144" s="442">
        <f t="shared" si="0"/>
        <v>9</v>
      </c>
      <c r="P144" s="429">
        <f t="shared" si="1"/>
        <v>5</v>
      </c>
    </row>
    <row r="145" spans="1:16" ht="15" hidden="1">
      <c r="A145" s="96" t="s">
        <v>5163</v>
      </c>
      <c r="B145" s="437" t="s">
        <v>4793</v>
      </c>
      <c r="C145" s="438">
        <v>2925</v>
      </c>
      <c r="D145" s="437" t="s">
        <v>133</v>
      </c>
      <c r="E145" s="437" t="s">
        <v>5159</v>
      </c>
      <c r="F145" s="437" t="s">
        <v>29</v>
      </c>
      <c r="G145" s="437" t="s">
        <v>1191</v>
      </c>
      <c r="H145" s="437" t="s">
        <v>5905</v>
      </c>
      <c r="I145" s="437" t="s">
        <v>43</v>
      </c>
      <c r="J145" s="438">
        <v>2018</v>
      </c>
      <c r="K145" s="439">
        <v>43231</v>
      </c>
      <c r="L145" s="439">
        <v>42135</v>
      </c>
      <c r="M145" s="443">
        <v>42131</v>
      </c>
      <c r="N145" s="438">
        <v>1</v>
      </c>
      <c r="O145" s="442">
        <f t="shared" si="0"/>
        <v>9</v>
      </c>
      <c r="P145" s="429">
        <f t="shared" si="1"/>
        <v>5</v>
      </c>
    </row>
    <row r="146" spans="1:16" ht="15" hidden="1">
      <c r="A146" s="96" t="s">
        <v>5163</v>
      </c>
      <c r="B146" s="437" t="s">
        <v>4793</v>
      </c>
      <c r="C146" s="438">
        <v>3098</v>
      </c>
      <c r="D146" s="437" t="s">
        <v>170</v>
      </c>
      <c r="E146" s="437" t="s">
        <v>5161</v>
      </c>
      <c r="F146" s="437" t="s">
        <v>39</v>
      </c>
      <c r="G146" s="437" t="s">
        <v>705</v>
      </c>
      <c r="H146" s="437" t="s">
        <v>5906</v>
      </c>
      <c r="I146" s="437" t="s">
        <v>43</v>
      </c>
      <c r="J146" s="438">
        <v>2018</v>
      </c>
      <c r="K146" s="439">
        <v>43232</v>
      </c>
      <c r="L146" s="439">
        <v>42461</v>
      </c>
      <c r="M146" s="443">
        <v>42418</v>
      </c>
      <c r="N146" s="438">
        <v>1</v>
      </c>
      <c r="O146" s="442">
        <f t="shared" si="0"/>
        <v>9</v>
      </c>
      <c r="P146" s="429">
        <f t="shared" si="1"/>
        <v>5</v>
      </c>
    </row>
    <row r="147" spans="1:16" ht="15" hidden="1">
      <c r="A147" s="96" t="s">
        <v>5163</v>
      </c>
      <c r="B147" s="437" t="s">
        <v>4793</v>
      </c>
      <c r="C147" s="437" t="s">
        <v>5907</v>
      </c>
      <c r="D147" s="437" t="s">
        <v>511</v>
      </c>
      <c r="E147" s="437" t="s">
        <v>5160</v>
      </c>
      <c r="F147" s="437" t="s">
        <v>29</v>
      </c>
      <c r="G147" s="437" t="s">
        <v>888</v>
      </c>
      <c r="H147" s="437" t="s">
        <v>5908</v>
      </c>
      <c r="I147" s="437" t="s">
        <v>43</v>
      </c>
      <c r="J147" s="438">
        <v>2018</v>
      </c>
      <c r="K147" s="439">
        <v>43236</v>
      </c>
      <c r="L147" s="439">
        <v>42856</v>
      </c>
      <c r="M147" s="443">
        <v>42822</v>
      </c>
      <c r="N147" s="438">
        <v>1</v>
      </c>
      <c r="O147" s="442">
        <f t="shared" si="0"/>
        <v>10</v>
      </c>
      <c r="P147" s="429">
        <f t="shared" si="1"/>
        <v>5</v>
      </c>
    </row>
    <row r="148" spans="1:16" ht="15" hidden="1">
      <c r="A148" s="96" t="s">
        <v>5163</v>
      </c>
      <c r="B148" s="437" t="s">
        <v>4793</v>
      </c>
      <c r="C148" s="437" t="s">
        <v>5909</v>
      </c>
      <c r="D148" s="437" t="s">
        <v>391</v>
      </c>
      <c r="E148" s="437" t="s">
        <v>5160</v>
      </c>
      <c r="F148" s="437" t="s">
        <v>49</v>
      </c>
      <c r="G148" s="437" t="s">
        <v>2542</v>
      </c>
      <c r="H148" s="437" t="s">
        <v>5910</v>
      </c>
      <c r="I148" s="437" t="s">
        <v>43</v>
      </c>
      <c r="J148" s="438">
        <v>2018</v>
      </c>
      <c r="K148" s="439">
        <v>43235</v>
      </c>
      <c r="L148" s="439">
        <v>42842</v>
      </c>
      <c r="M148" s="443">
        <v>42842</v>
      </c>
      <c r="N148" s="438">
        <v>1</v>
      </c>
      <c r="O148" s="442">
        <f t="shared" si="0"/>
        <v>10</v>
      </c>
      <c r="P148" s="429">
        <f t="shared" si="1"/>
        <v>5</v>
      </c>
    </row>
    <row r="149" spans="1:16" ht="15" hidden="1">
      <c r="A149" s="96" t="s">
        <v>5163</v>
      </c>
      <c r="B149" s="437" t="s">
        <v>4793</v>
      </c>
      <c r="C149" s="438">
        <v>663</v>
      </c>
      <c r="D149" s="437" t="s">
        <v>1904</v>
      </c>
      <c r="E149" s="437" t="s">
        <v>5787</v>
      </c>
      <c r="F149" s="437" t="s">
        <v>39</v>
      </c>
      <c r="G149" s="437" t="s">
        <v>671</v>
      </c>
      <c r="H149" s="437" t="s">
        <v>5911</v>
      </c>
      <c r="I149" s="437" t="s">
        <v>33</v>
      </c>
      <c r="J149" s="438">
        <v>2018</v>
      </c>
      <c r="K149" s="439">
        <v>43238</v>
      </c>
      <c r="L149" s="439">
        <v>39951</v>
      </c>
      <c r="M149" s="443">
        <v>39948</v>
      </c>
      <c r="N149" s="438">
        <v>1</v>
      </c>
      <c r="O149" s="442">
        <f t="shared" si="0"/>
        <v>10</v>
      </c>
      <c r="P149" s="429">
        <f t="shared" si="1"/>
        <v>5</v>
      </c>
    </row>
    <row r="150" spans="1:16" ht="15" hidden="1">
      <c r="A150" s="96" t="s">
        <v>5163</v>
      </c>
      <c r="B150" s="437" t="s">
        <v>4793</v>
      </c>
      <c r="C150" s="438">
        <v>1061</v>
      </c>
      <c r="D150" s="437" t="s">
        <v>203</v>
      </c>
      <c r="E150" s="437" t="s">
        <v>5159</v>
      </c>
      <c r="F150" s="437" t="s">
        <v>92</v>
      </c>
      <c r="G150" s="437" t="s">
        <v>798</v>
      </c>
      <c r="H150" s="437" t="s">
        <v>5912</v>
      </c>
      <c r="I150" s="437" t="s">
        <v>43</v>
      </c>
      <c r="J150" s="438">
        <v>2018</v>
      </c>
      <c r="K150" s="439">
        <v>43238</v>
      </c>
      <c r="L150" s="439">
        <v>42142</v>
      </c>
      <c r="M150" s="443">
        <v>42110</v>
      </c>
      <c r="N150" s="438">
        <v>1</v>
      </c>
      <c r="O150" s="442">
        <f t="shared" si="0"/>
        <v>10</v>
      </c>
      <c r="P150" s="429">
        <f t="shared" si="1"/>
        <v>5</v>
      </c>
    </row>
    <row r="151" spans="1:16" ht="15" hidden="1">
      <c r="A151" s="96" t="s">
        <v>5163</v>
      </c>
      <c r="B151" s="437" t="s">
        <v>4793</v>
      </c>
      <c r="C151" s="438">
        <v>1067</v>
      </c>
      <c r="D151" s="437" t="s">
        <v>203</v>
      </c>
      <c r="E151" s="437" t="s">
        <v>5159</v>
      </c>
      <c r="F151" s="437" t="s">
        <v>92</v>
      </c>
      <c r="G151" s="437" t="s">
        <v>1161</v>
      </c>
      <c r="H151" s="437" t="s">
        <v>5913</v>
      </c>
      <c r="I151" s="437" t="s">
        <v>33</v>
      </c>
      <c r="J151" s="438">
        <v>2018</v>
      </c>
      <c r="K151" s="439">
        <v>43238</v>
      </c>
      <c r="L151" s="439">
        <v>42142</v>
      </c>
      <c r="M151" s="443">
        <v>42110</v>
      </c>
      <c r="N151" s="438">
        <v>1</v>
      </c>
      <c r="O151" s="442">
        <f t="shared" si="0"/>
        <v>10</v>
      </c>
      <c r="P151" s="429">
        <f t="shared" si="1"/>
        <v>5</v>
      </c>
    </row>
    <row r="152" spans="1:16" ht="15" hidden="1">
      <c r="A152" s="96" t="s">
        <v>5163</v>
      </c>
      <c r="B152" s="437" t="s">
        <v>4793</v>
      </c>
      <c r="C152" s="438">
        <v>2584</v>
      </c>
      <c r="D152" s="437" t="s">
        <v>971</v>
      </c>
      <c r="E152" s="437" t="s">
        <v>5160</v>
      </c>
      <c r="F152" s="437" t="s">
        <v>294</v>
      </c>
      <c r="G152" s="437" t="s">
        <v>716</v>
      </c>
      <c r="H152" s="437" t="s">
        <v>5914</v>
      </c>
      <c r="I152" s="437" t="s">
        <v>43</v>
      </c>
      <c r="J152" s="438">
        <v>2018</v>
      </c>
      <c r="K152" s="439">
        <v>43234</v>
      </c>
      <c r="L152" s="439">
        <v>42036</v>
      </c>
      <c r="M152" s="443">
        <v>42032</v>
      </c>
      <c r="N152" s="438">
        <v>1</v>
      </c>
      <c r="O152" s="442">
        <f t="shared" si="0"/>
        <v>10</v>
      </c>
      <c r="P152" s="429">
        <f t="shared" si="1"/>
        <v>5</v>
      </c>
    </row>
    <row r="153" spans="1:16" ht="15" hidden="1">
      <c r="A153" s="96" t="s">
        <v>5163</v>
      </c>
      <c r="B153" s="437" t="s">
        <v>4793</v>
      </c>
      <c r="C153" s="438">
        <v>2953</v>
      </c>
      <c r="D153" s="437" t="s">
        <v>203</v>
      </c>
      <c r="E153" s="437" t="s">
        <v>5159</v>
      </c>
      <c r="F153" s="437" t="s">
        <v>92</v>
      </c>
      <c r="G153" s="437" t="s">
        <v>694</v>
      </c>
      <c r="H153" s="437" t="s">
        <v>5915</v>
      </c>
      <c r="I153" s="437" t="s">
        <v>43</v>
      </c>
      <c r="J153" s="438">
        <v>2018</v>
      </c>
      <c r="K153" s="439">
        <v>43238</v>
      </c>
      <c r="L153" s="439">
        <v>42142</v>
      </c>
      <c r="M153" s="443">
        <v>42114</v>
      </c>
      <c r="N153" s="438">
        <v>1</v>
      </c>
      <c r="O153" s="442">
        <f t="shared" si="0"/>
        <v>10</v>
      </c>
      <c r="P153" s="429">
        <f t="shared" si="1"/>
        <v>5</v>
      </c>
    </row>
    <row r="154" spans="1:16" ht="15" hidden="1">
      <c r="A154" s="96" t="s">
        <v>5163</v>
      </c>
      <c r="B154" s="437" t="s">
        <v>4793</v>
      </c>
      <c r="C154" s="438">
        <v>3028</v>
      </c>
      <c r="D154" s="437" t="s">
        <v>256</v>
      </c>
      <c r="E154" s="437" t="s">
        <v>5160</v>
      </c>
      <c r="F154" s="437" t="s">
        <v>56</v>
      </c>
      <c r="G154" s="437" t="s">
        <v>1311</v>
      </c>
      <c r="H154" s="437" t="s">
        <v>5916</v>
      </c>
      <c r="I154" s="437" t="s">
        <v>33</v>
      </c>
      <c r="J154" s="438">
        <v>2018</v>
      </c>
      <c r="K154" s="439">
        <v>43237</v>
      </c>
      <c r="L154" s="444">
        <v>42731</v>
      </c>
      <c r="M154" s="443">
        <v>42713</v>
      </c>
      <c r="N154" s="438">
        <v>1</v>
      </c>
      <c r="O154" s="442">
        <f t="shared" si="0"/>
        <v>10</v>
      </c>
      <c r="P154" s="429">
        <f t="shared" si="1"/>
        <v>5</v>
      </c>
    </row>
    <row r="155" spans="1:16" ht="15" hidden="1">
      <c r="A155" s="96" t="s">
        <v>5163</v>
      </c>
      <c r="B155" s="437" t="s">
        <v>4793</v>
      </c>
      <c r="C155" s="438">
        <v>3258</v>
      </c>
      <c r="D155" s="437" t="s">
        <v>319</v>
      </c>
      <c r="E155" s="437" t="s">
        <v>5160</v>
      </c>
      <c r="F155" s="437" t="s">
        <v>39</v>
      </c>
      <c r="G155" s="437" t="s">
        <v>2214</v>
      </c>
      <c r="H155" s="437" t="s">
        <v>5917</v>
      </c>
      <c r="I155" s="437" t="s">
        <v>43</v>
      </c>
      <c r="J155" s="438">
        <v>2018</v>
      </c>
      <c r="K155" s="439">
        <v>43235</v>
      </c>
      <c r="L155" s="439">
        <v>42446</v>
      </c>
      <c r="M155" s="443">
        <v>42443</v>
      </c>
      <c r="N155" s="438">
        <v>1</v>
      </c>
      <c r="O155" s="442">
        <f t="shared" si="0"/>
        <v>10</v>
      </c>
      <c r="P155" s="429">
        <f t="shared" si="1"/>
        <v>5</v>
      </c>
    </row>
    <row r="156" spans="1:16" ht="15" hidden="1">
      <c r="A156" s="96" t="s">
        <v>5163</v>
      </c>
      <c r="B156" s="437" t="s">
        <v>4779</v>
      </c>
      <c r="C156" s="438">
        <v>2415</v>
      </c>
      <c r="D156" s="437" t="s">
        <v>424</v>
      </c>
      <c r="E156" s="437" t="s">
        <v>5160</v>
      </c>
      <c r="F156" s="437" t="s">
        <v>49</v>
      </c>
      <c r="G156" s="437" t="s">
        <v>31</v>
      </c>
      <c r="H156" s="437" t="s">
        <v>5918</v>
      </c>
      <c r="I156" s="437" t="s">
        <v>43</v>
      </c>
      <c r="J156" s="438">
        <v>2018</v>
      </c>
      <c r="K156" s="439">
        <v>43244</v>
      </c>
      <c r="L156" s="444">
        <v>41932</v>
      </c>
      <c r="M156" s="443">
        <v>41892</v>
      </c>
      <c r="N156" s="438">
        <v>1</v>
      </c>
      <c r="O156" s="442">
        <f t="shared" si="0"/>
        <v>11</v>
      </c>
      <c r="P156" s="429">
        <f t="shared" si="1"/>
        <v>5</v>
      </c>
    </row>
    <row r="157" spans="1:16" ht="15" hidden="1">
      <c r="A157" s="96" t="s">
        <v>5163</v>
      </c>
      <c r="B157" s="437" t="s">
        <v>4779</v>
      </c>
      <c r="C157" s="438">
        <v>2441</v>
      </c>
      <c r="D157" s="437" t="s">
        <v>5919</v>
      </c>
      <c r="E157" s="437" t="s">
        <v>5159</v>
      </c>
      <c r="F157" s="437" t="s">
        <v>127</v>
      </c>
      <c r="G157" s="437" t="s">
        <v>308</v>
      </c>
      <c r="H157" s="437" t="s">
        <v>5920</v>
      </c>
      <c r="I157" s="437" t="s">
        <v>33</v>
      </c>
      <c r="J157" s="438">
        <v>2018</v>
      </c>
      <c r="K157" s="439">
        <v>43245</v>
      </c>
      <c r="L157" s="439">
        <v>42149</v>
      </c>
      <c r="M157" s="443">
        <v>42124</v>
      </c>
      <c r="N157" s="438">
        <v>1</v>
      </c>
      <c r="O157" s="442">
        <f t="shared" si="0"/>
        <v>11</v>
      </c>
      <c r="P157" s="429">
        <f t="shared" si="1"/>
        <v>5</v>
      </c>
    </row>
    <row r="158" spans="1:16" ht="15" hidden="1">
      <c r="A158" s="96" t="s">
        <v>5163</v>
      </c>
      <c r="B158" s="437" t="s">
        <v>4779</v>
      </c>
      <c r="C158" s="438">
        <v>2499</v>
      </c>
      <c r="D158" s="437" t="s">
        <v>441</v>
      </c>
      <c r="E158" s="437" t="s">
        <v>5160</v>
      </c>
      <c r="F158" s="437" t="s">
        <v>56</v>
      </c>
      <c r="G158" s="437" t="s">
        <v>31</v>
      </c>
      <c r="H158" s="437" t="s">
        <v>5921</v>
      </c>
      <c r="I158" s="437" t="s">
        <v>43</v>
      </c>
      <c r="J158" s="438">
        <v>2018</v>
      </c>
      <c r="K158" s="439">
        <v>43243</v>
      </c>
      <c r="L158" s="439">
        <v>42044</v>
      </c>
      <c r="M158" s="443">
        <v>42031</v>
      </c>
      <c r="N158" s="438">
        <v>1</v>
      </c>
      <c r="O158" s="442">
        <f t="shared" si="0"/>
        <v>11</v>
      </c>
      <c r="P158" s="429">
        <f t="shared" si="1"/>
        <v>5</v>
      </c>
    </row>
    <row r="159" spans="1:16" ht="15" hidden="1">
      <c r="A159" s="96" t="s">
        <v>5163</v>
      </c>
      <c r="B159" s="437" t="s">
        <v>4779</v>
      </c>
      <c r="C159" s="438">
        <v>3064</v>
      </c>
      <c r="D159" s="437" t="s">
        <v>368</v>
      </c>
      <c r="E159" s="437" t="s">
        <v>5160</v>
      </c>
      <c r="F159" s="437" t="s">
        <v>39</v>
      </c>
      <c r="G159" s="437" t="s">
        <v>41</v>
      </c>
      <c r="H159" s="437" t="s">
        <v>5922</v>
      </c>
      <c r="I159" s="437" t="s">
        <v>33</v>
      </c>
      <c r="J159" s="438">
        <v>2018</v>
      </c>
      <c r="K159" s="439">
        <v>43243</v>
      </c>
      <c r="L159" s="439">
        <v>42261</v>
      </c>
      <c r="M159" s="443">
        <v>42254</v>
      </c>
      <c r="N159" s="438">
        <v>1</v>
      </c>
      <c r="O159" s="442">
        <f t="shared" si="0"/>
        <v>11</v>
      </c>
      <c r="P159" s="429">
        <f t="shared" si="1"/>
        <v>5</v>
      </c>
    </row>
    <row r="160" spans="1:16" ht="15" hidden="1">
      <c r="A160" s="96" t="s">
        <v>5163</v>
      </c>
      <c r="B160" s="437" t="s">
        <v>4793</v>
      </c>
      <c r="C160" s="437" t="s">
        <v>5923</v>
      </c>
      <c r="D160" s="437" t="s">
        <v>385</v>
      </c>
      <c r="E160" s="437" t="s">
        <v>5160</v>
      </c>
      <c r="F160" s="437" t="s">
        <v>49</v>
      </c>
      <c r="G160" s="437" t="s">
        <v>3152</v>
      </c>
      <c r="H160" s="437" t="s">
        <v>5924</v>
      </c>
      <c r="I160" s="437" t="s">
        <v>43</v>
      </c>
      <c r="J160" s="438">
        <v>2018</v>
      </c>
      <c r="K160" s="439">
        <v>43243</v>
      </c>
      <c r="L160" s="439">
        <v>42979</v>
      </c>
      <c r="M160" s="443">
        <v>42950</v>
      </c>
      <c r="N160" s="438">
        <v>1</v>
      </c>
      <c r="O160" s="442">
        <f t="shared" si="0"/>
        <v>11</v>
      </c>
      <c r="P160" s="429">
        <f t="shared" si="1"/>
        <v>5</v>
      </c>
    </row>
    <row r="161" spans="1:16" ht="15" hidden="1">
      <c r="A161" s="96" t="s">
        <v>5163</v>
      </c>
      <c r="B161" s="437" t="s">
        <v>4793</v>
      </c>
      <c r="C161" s="437" t="s">
        <v>5925</v>
      </c>
      <c r="D161" s="437" t="s">
        <v>2191</v>
      </c>
      <c r="E161" s="437" t="s">
        <v>5160</v>
      </c>
      <c r="F161" s="437" t="s">
        <v>92</v>
      </c>
      <c r="G161" s="437" t="s">
        <v>2353</v>
      </c>
      <c r="H161" s="437" t="s">
        <v>5926</v>
      </c>
      <c r="I161" s="437" t="s">
        <v>33</v>
      </c>
      <c r="J161" s="438">
        <v>2018</v>
      </c>
      <c r="K161" s="439">
        <v>43242</v>
      </c>
      <c r="L161" s="439">
        <v>43143</v>
      </c>
      <c r="M161" s="443">
        <v>43136</v>
      </c>
      <c r="N161" s="438">
        <v>1</v>
      </c>
      <c r="O161" s="442">
        <f t="shared" si="0"/>
        <v>11</v>
      </c>
      <c r="P161" s="429">
        <f t="shared" si="1"/>
        <v>5</v>
      </c>
    </row>
    <row r="162" spans="1:16" ht="15" hidden="1">
      <c r="A162" s="96" t="s">
        <v>5163</v>
      </c>
      <c r="B162" s="437" t="s">
        <v>4793</v>
      </c>
      <c r="C162" s="438">
        <v>1062</v>
      </c>
      <c r="D162" s="437" t="s">
        <v>203</v>
      </c>
      <c r="E162" s="437" t="s">
        <v>5159</v>
      </c>
      <c r="F162" s="437" t="s">
        <v>92</v>
      </c>
      <c r="G162" s="437" t="s">
        <v>716</v>
      </c>
      <c r="H162" s="437" t="s">
        <v>5927</v>
      </c>
      <c r="I162" s="437" t="s">
        <v>43</v>
      </c>
      <c r="J162" s="438">
        <v>2018</v>
      </c>
      <c r="K162" s="439">
        <v>43245</v>
      </c>
      <c r="L162" s="439">
        <v>42149</v>
      </c>
      <c r="M162" s="443">
        <v>42122</v>
      </c>
      <c r="N162" s="438">
        <v>1</v>
      </c>
      <c r="O162" s="442">
        <f t="shared" si="0"/>
        <v>11</v>
      </c>
      <c r="P162" s="429">
        <f t="shared" si="1"/>
        <v>5</v>
      </c>
    </row>
    <row r="163" spans="1:16" ht="15" hidden="1">
      <c r="A163" s="96" t="s">
        <v>5163</v>
      </c>
      <c r="B163" s="437" t="s">
        <v>4793</v>
      </c>
      <c r="C163" s="438">
        <v>1066</v>
      </c>
      <c r="D163" s="437" t="s">
        <v>203</v>
      </c>
      <c r="E163" s="437" t="s">
        <v>5159</v>
      </c>
      <c r="F163" s="437" t="s">
        <v>92</v>
      </c>
      <c r="G163" s="437" t="s">
        <v>892</v>
      </c>
      <c r="H163" s="437" t="s">
        <v>5928</v>
      </c>
      <c r="I163" s="437" t="s">
        <v>33</v>
      </c>
      <c r="J163" s="438">
        <v>2018</v>
      </c>
      <c r="K163" s="439">
        <v>43245</v>
      </c>
      <c r="L163" s="439">
        <v>42149</v>
      </c>
      <c r="M163" s="443">
        <v>42114</v>
      </c>
      <c r="N163" s="438">
        <v>1</v>
      </c>
      <c r="O163" s="442">
        <f t="shared" si="0"/>
        <v>11</v>
      </c>
      <c r="P163" s="429">
        <f t="shared" si="1"/>
        <v>5</v>
      </c>
    </row>
    <row r="164" spans="1:16" ht="15" hidden="1">
      <c r="A164" s="96" t="s">
        <v>5163</v>
      </c>
      <c r="B164" s="437" t="s">
        <v>4793</v>
      </c>
      <c r="C164" s="438">
        <v>2359</v>
      </c>
      <c r="D164" s="437" t="s">
        <v>288</v>
      </c>
      <c r="E164" s="437" t="s">
        <v>5159</v>
      </c>
      <c r="F164" s="437" t="s">
        <v>127</v>
      </c>
      <c r="G164" s="437" t="s">
        <v>1683</v>
      </c>
      <c r="H164" s="437" t="s">
        <v>5929</v>
      </c>
      <c r="I164" s="437" t="s">
        <v>43</v>
      </c>
      <c r="J164" s="438">
        <v>2018</v>
      </c>
      <c r="K164" s="439">
        <v>43246</v>
      </c>
      <c r="L164" s="439">
        <v>42150</v>
      </c>
      <c r="M164" s="443">
        <v>42096</v>
      </c>
      <c r="N164" s="438">
        <v>1</v>
      </c>
      <c r="O164" s="442">
        <f t="shared" si="0"/>
        <v>11</v>
      </c>
      <c r="P164" s="429">
        <f t="shared" si="1"/>
        <v>5</v>
      </c>
    </row>
    <row r="165" spans="1:16" ht="15" hidden="1">
      <c r="A165" s="96" t="s">
        <v>5163</v>
      </c>
      <c r="B165" s="437" t="s">
        <v>4793</v>
      </c>
      <c r="C165" s="438">
        <v>2869</v>
      </c>
      <c r="D165" s="437" t="s">
        <v>288</v>
      </c>
      <c r="E165" s="437" t="s">
        <v>5159</v>
      </c>
      <c r="F165" s="437" t="s">
        <v>127</v>
      </c>
      <c r="G165" s="437" t="s">
        <v>2084</v>
      </c>
      <c r="H165" s="437" t="s">
        <v>5930</v>
      </c>
      <c r="I165" s="437" t="s">
        <v>33</v>
      </c>
      <c r="J165" s="438">
        <v>2018</v>
      </c>
      <c r="K165" s="439">
        <v>43246</v>
      </c>
      <c r="L165" s="439">
        <v>42150</v>
      </c>
      <c r="M165" s="443">
        <v>42083</v>
      </c>
      <c r="N165" s="438">
        <v>1</v>
      </c>
      <c r="O165" s="442">
        <f t="shared" si="0"/>
        <v>11</v>
      </c>
      <c r="P165" s="429">
        <f t="shared" si="1"/>
        <v>5</v>
      </c>
    </row>
    <row r="166" spans="1:16" ht="15" hidden="1">
      <c r="A166" s="96" t="s">
        <v>5163</v>
      </c>
      <c r="B166" s="437" t="s">
        <v>4793</v>
      </c>
      <c r="C166" s="438">
        <v>2904</v>
      </c>
      <c r="D166" s="437" t="s">
        <v>57</v>
      </c>
      <c r="E166" s="437" t="s">
        <v>5161</v>
      </c>
      <c r="F166" s="437" t="s">
        <v>56</v>
      </c>
      <c r="G166" s="437" t="s">
        <v>1161</v>
      </c>
      <c r="H166" s="437" t="s">
        <v>5280</v>
      </c>
      <c r="I166" s="437" t="s">
        <v>33</v>
      </c>
      <c r="J166" s="438">
        <v>2018</v>
      </c>
      <c r="K166" s="439">
        <v>43243</v>
      </c>
      <c r="L166" s="439">
        <v>42064</v>
      </c>
      <c r="M166" s="443">
        <v>42052</v>
      </c>
      <c r="N166" s="438">
        <v>1</v>
      </c>
      <c r="O166" s="442">
        <f t="shared" si="0"/>
        <v>11</v>
      </c>
      <c r="P166" s="429">
        <f t="shared" si="1"/>
        <v>5</v>
      </c>
    </row>
    <row r="167" spans="1:16" ht="15" hidden="1">
      <c r="A167" s="96" t="s">
        <v>5163</v>
      </c>
      <c r="B167" s="437" t="s">
        <v>4793</v>
      </c>
      <c r="C167" s="438">
        <v>2987</v>
      </c>
      <c r="D167" s="437" t="s">
        <v>558</v>
      </c>
      <c r="E167" s="437" t="s">
        <v>5159</v>
      </c>
      <c r="F167" s="437" t="s">
        <v>127</v>
      </c>
      <c r="G167" s="437" t="s">
        <v>980</v>
      </c>
      <c r="H167" s="437" t="s">
        <v>5931</v>
      </c>
      <c r="I167" s="437" t="s">
        <v>43</v>
      </c>
      <c r="J167" s="438">
        <v>2018</v>
      </c>
      <c r="K167" s="439">
        <v>43242</v>
      </c>
      <c r="L167" s="439">
        <v>42146</v>
      </c>
      <c r="M167" s="443">
        <v>42144</v>
      </c>
      <c r="N167" s="438">
        <v>1</v>
      </c>
      <c r="O167" s="442">
        <f t="shared" si="0"/>
        <v>11</v>
      </c>
      <c r="P167" s="429">
        <f t="shared" si="1"/>
        <v>5</v>
      </c>
    </row>
    <row r="168" spans="1:16" ht="15" hidden="1">
      <c r="A168" s="96" t="s">
        <v>5163</v>
      </c>
      <c r="B168" s="437" t="s">
        <v>4793</v>
      </c>
      <c r="C168" s="438">
        <v>3395</v>
      </c>
      <c r="D168" s="437" t="s">
        <v>133</v>
      </c>
      <c r="E168" s="437" t="s">
        <v>5160</v>
      </c>
      <c r="F168" s="437" t="s">
        <v>29</v>
      </c>
      <c r="G168" s="437" t="s">
        <v>5503</v>
      </c>
      <c r="H168" s="437" t="s">
        <v>5932</v>
      </c>
      <c r="I168" s="437" t="s">
        <v>33</v>
      </c>
      <c r="J168" s="438">
        <v>2018</v>
      </c>
      <c r="K168" s="439">
        <v>43242</v>
      </c>
      <c r="L168" s="439">
        <v>42736</v>
      </c>
      <c r="M168" s="443">
        <v>42682</v>
      </c>
      <c r="N168" s="438">
        <v>1</v>
      </c>
      <c r="O168" s="442">
        <f t="shared" si="0"/>
        <v>11</v>
      </c>
      <c r="P168" s="429">
        <f t="shared" si="1"/>
        <v>5</v>
      </c>
    </row>
    <row r="169" spans="1:16" ht="15" hidden="1">
      <c r="A169" s="96" t="s">
        <v>5163</v>
      </c>
      <c r="B169" s="437" t="s">
        <v>4779</v>
      </c>
      <c r="C169" s="438">
        <v>1765</v>
      </c>
      <c r="D169" s="437" t="s">
        <v>57</v>
      </c>
      <c r="E169" s="437" t="s">
        <v>5160</v>
      </c>
      <c r="F169" s="437" t="s">
        <v>56</v>
      </c>
      <c r="G169" s="437" t="s">
        <v>31</v>
      </c>
      <c r="H169" s="437" t="s">
        <v>5933</v>
      </c>
      <c r="I169" s="437" t="s">
        <v>43</v>
      </c>
      <c r="J169" s="438">
        <v>2018</v>
      </c>
      <c r="K169" s="439">
        <v>43252</v>
      </c>
      <c r="L169" s="444">
        <v>41936</v>
      </c>
      <c r="M169" s="440">
        <v>41922</v>
      </c>
      <c r="N169" s="438">
        <v>1</v>
      </c>
      <c r="O169" s="442">
        <f t="shared" si="0"/>
        <v>12</v>
      </c>
      <c r="P169" s="429">
        <f t="shared" si="1"/>
        <v>6</v>
      </c>
    </row>
    <row r="170" spans="1:16" ht="15" hidden="1">
      <c r="A170" s="96" t="s">
        <v>5163</v>
      </c>
      <c r="B170" s="437" t="s">
        <v>4779</v>
      </c>
      <c r="C170" s="438">
        <v>2274</v>
      </c>
      <c r="D170" s="437" t="s">
        <v>282</v>
      </c>
      <c r="E170" s="437" t="s">
        <v>5159</v>
      </c>
      <c r="F170" s="437" t="s">
        <v>39</v>
      </c>
      <c r="G170" s="437" t="s">
        <v>100</v>
      </c>
      <c r="H170" s="437" t="s">
        <v>5934</v>
      </c>
      <c r="I170" s="437" t="s">
        <v>43</v>
      </c>
      <c r="J170" s="438">
        <v>2018</v>
      </c>
      <c r="K170" s="439">
        <v>43253</v>
      </c>
      <c r="L170" s="439">
        <v>42157</v>
      </c>
      <c r="M170" s="443">
        <v>42157</v>
      </c>
      <c r="N170" s="438">
        <v>1</v>
      </c>
      <c r="O170" s="442">
        <f t="shared" si="0"/>
        <v>12</v>
      </c>
      <c r="P170" s="429">
        <f t="shared" si="1"/>
        <v>6</v>
      </c>
    </row>
    <row r="171" spans="1:16" ht="15" hidden="1">
      <c r="A171" s="96" t="s">
        <v>5163</v>
      </c>
      <c r="B171" s="437" t="s">
        <v>4779</v>
      </c>
      <c r="C171" s="438">
        <v>2515</v>
      </c>
      <c r="D171" s="437" t="s">
        <v>225</v>
      </c>
      <c r="E171" s="437" t="s">
        <v>5160</v>
      </c>
      <c r="F171" s="437" t="s">
        <v>39</v>
      </c>
      <c r="G171" s="437" t="s">
        <v>41</v>
      </c>
      <c r="H171" s="437" t="s">
        <v>5205</v>
      </c>
      <c r="I171" s="437" t="s">
        <v>43</v>
      </c>
      <c r="J171" s="438">
        <v>2018</v>
      </c>
      <c r="K171" s="439">
        <v>43252</v>
      </c>
      <c r="L171" s="439">
        <v>42036</v>
      </c>
      <c r="M171" s="443">
        <v>42031</v>
      </c>
      <c r="N171" s="438">
        <v>1</v>
      </c>
      <c r="O171" s="442">
        <f t="shared" si="0"/>
        <v>12</v>
      </c>
      <c r="P171" s="429">
        <f t="shared" si="1"/>
        <v>6</v>
      </c>
    </row>
    <row r="172" spans="1:16" ht="15" hidden="1">
      <c r="A172" s="96" t="s">
        <v>5163</v>
      </c>
      <c r="B172" s="437" t="s">
        <v>4779</v>
      </c>
      <c r="C172" s="438">
        <v>3190</v>
      </c>
      <c r="D172" s="437" t="s">
        <v>391</v>
      </c>
      <c r="E172" s="437" t="s">
        <v>5160</v>
      </c>
      <c r="F172" s="437" t="s">
        <v>49</v>
      </c>
      <c r="G172" s="437" t="s">
        <v>31</v>
      </c>
      <c r="H172" s="437" t="s">
        <v>5935</v>
      </c>
      <c r="I172" s="437" t="s">
        <v>43</v>
      </c>
      <c r="J172" s="438">
        <v>2018</v>
      </c>
      <c r="K172" s="439">
        <v>43252</v>
      </c>
      <c r="L172" s="439">
        <v>42384</v>
      </c>
      <c r="M172" s="443">
        <v>42384</v>
      </c>
      <c r="N172" s="438">
        <v>1</v>
      </c>
      <c r="O172" s="442">
        <f t="shared" si="0"/>
        <v>12</v>
      </c>
      <c r="P172" s="429">
        <f t="shared" si="1"/>
        <v>6</v>
      </c>
    </row>
    <row r="173" spans="1:16" ht="15" hidden="1">
      <c r="A173" s="96" t="s">
        <v>5163</v>
      </c>
      <c r="B173" s="437" t="s">
        <v>4779</v>
      </c>
      <c r="C173" s="438">
        <v>3198</v>
      </c>
      <c r="D173" s="437" t="s">
        <v>435</v>
      </c>
      <c r="E173" s="437" t="s">
        <v>5160</v>
      </c>
      <c r="F173" s="437" t="s">
        <v>111</v>
      </c>
      <c r="G173" s="437" t="s">
        <v>436</v>
      </c>
      <c r="H173" s="437" t="s">
        <v>5936</v>
      </c>
      <c r="I173" s="437" t="s">
        <v>33</v>
      </c>
      <c r="J173" s="438">
        <v>2018</v>
      </c>
      <c r="K173" s="439">
        <v>43250</v>
      </c>
      <c r="L173" s="439">
        <v>42538</v>
      </c>
      <c r="M173" s="443">
        <v>42537</v>
      </c>
      <c r="N173" s="438">
        <v>1</v>
      </c>
      <c r="O173" s="442">
        <f t="shared" si="0"/>
        <v>12</v>
      </c>
      <c r="P173" s="429">
        <f t="shared" si="1"/>
        <v>5</v>
      </c>
    </row>
    <row r="174" spans="1:16" ht="15" hidden="1">
      <c r="A174" s="96" t="s">
        <v>5163</v>
      </c>
      <c r="B174" s="437" t="s">
        <v>4779</v>
      </c>
      <c r="C174" s="438">
        <v>3215</v>
      </c>
      <c r="D174" s="437" t="s">
        <v>122</v>
      </c>
      <c r="E174" s="437" t="s">
        <v>5160</v>
      </c>
      <c r="F174" s="437" t="s">
        <v>39</v>
      </c>
      <c r="G174" s="437" t="s">
        <v>41</v>
      </c>
      <c r="H174" s="437" t="s">
        <v>5937</v>
      </c>
      <c r="I174" s="437" t="s">
        <v>33</v>
      </c>
      <c r="J174" s="438">
        <v>2018</v>
      </c>
      <c r="K174" s="439">
        <v>43252</v>
      </c>
      <c r="L174" s="439">
        <v>42401</v>
      </c>
      <c r="M174" s="443">
        <v>42396</v>
      </c>
      <c r="N174" s="438">
        <v>1</v>
      </c>
      <c r="O174" s="442">
        <f t="shared" si="0"/>
        <v>12</v>
      </c>
      <c r="P174" s="429">
        <f t="shared" si="1"/>
        <v>6</v>
      </c>
    </row>
    <row r="175" spans="1:16" ht="15" hidden="1">
      <c r="A175" s="96" t="s">
        <v>5163</v>
      </c>
      <c r="B175" s="437" t="s">
        <v>4779</v>
      </c>
      <c r="C175" s="438">
        <v>3344</v>
      </c>
      <c r="D175" s="437" t="s">
        <v>452</v>
      </c>
      <c r="E175" s="437" t="s">
        <v>5160</v>
      </c>
      <c r="F175" s="437" t="s">
        <v>181</v>
      </c>
      <c r="G175" s="437" t="s">
        <v>453</v>
      </c>
      <c r="H175" s="437" t="s">
        <v>5176</v>
      </c>
      <c r="I175" s="437" t="s">
        <v>43</v>
      </c>
      <c r="J175" s="438">
        <v>2018</v>
      </c>
      <c r="K175" s="439">
        <v>43252</v>
      </c>
      <c r="L175" s="439">
        <v>42569</v>
      </c>
      <c r="M175" s="443">
        <v>42551</v>
      </c>
      <c r="N175" s="438">
        <v>1</v>
      </c>
      <c r="O175" s="442">
        <f t="shared" si="0"/>
        <v>12</v>
      </c>
      <c r="P175" s="429">
        <f t="shared" si="1"/>
        <v>6</v>
      </c>
    </row>
    <row r="176" spans="1:16" ht="15" hidden="1">
      <c r="A176" s="96" t="s">
        <v>5163</v>
      </c>
      <c r="B176" s="437" t="s">
        <v>4793</v>
      </c>
      <c r="C176" s="437" t="s">
        <v>5938</v>
      </c>
      <c r="D176" s="437" t="s">
        <v>313</v>
      </c>
      <c r="E176" s="437" t="s">
        <v>5161</v>
      </c>
      <c r="F176" s="437" t="s">
        <v>39</v>
      </c>
      <c r="G176" s="437" t="s">
        <v>3239</v>
      </c>
      <c r="H176" s="437" t="s">
        <v>5939</v>
      </c>
      <c r="I176" s="437" t="s">
        <v>43</v>
      </c>
      <c r="J176" s="438">
        <v>2018</v>
      </c>
      <c r="K176" s="439">
        <v>43252</v>
      </c>
      <c r="L176" s="439">
        <v>42774</v>
      </c>
      <c r="M176" s="443">
        <v>42774</v>
      </c>
      <c r="N176" s="438">
        <v>1</v>
      </c>
      <c r="O176" s="442">
        <f t="shared" si="0"/>
        <v>12</v>
      </c>
      <c r="P176" s="429">
        <f t="shared" si="1"/>
        <v>6</v>
      </c>
    </row>
    <row r="177" spans="1:16" ht="15" hidden="1">
      <c r="A177" s="96" t="s">
        <v>5163</v>
      </c>
      <c r="B177" s="437" t="s">
        <v>4793</v>
      </c>
      <c r="C177" s="437" t="s">
        <v>5940</v>
      </c>
      <c r="D177" s="437" t="s">
        <v>435</v>
      </c>
      <c r="E177" s="437" t="s">
        <v>5161</v>
      </c>
      <c r="F177" s="437" t="s">
        <v>111</v>
      </c>
      <c r="G177" s="437" t="s">
        <v>1993</v>
      </c>
      <c r="H177" s="437" t="s">
        <v>5941</v>
      </c>
      <c r="I177" s="437" t="s">
        <v>43</v>
      </c>
      <c r="J177" s="438">
        <v>2018</v>
      </c>
      <c r="K177" s="439">
        <v>43252</v>
      </c>
      <c r="L177" s="439">
        <v>43006</v>
      </c>
      <c r="M177" s="443">
        <v>43006</v>
      </c>
      <c r="N177" s="438">
        <v>1</v>
      </c>
      <c r="O177" s="442">
        <f t="shared" si="0"/>
        <v>12</v>
      </c>
      <c r="P177" s="429">
        <f t="shared" si="1"/>
        <v>6</v>
      </c>
    </row>
    <row r="178" spans="1:16" ht="15" hidden="1">
      <c r="A178" s="96" t="s">
        <v>5163</v>
      </c>
      <c r="B178" s="437" t="s">
        <v>4793</v>
      </c>
      <c r="C178" s="437" t="s">
        <v>5942</v>
      </c>
      <c r="D178" s="437" t="s">
        <v>215</v>
      </c>
      <c r="E178" s="437" t="s">
        <v>5161</v>
      </c>
      <c r="F178" s="437" t="s">
        <v>214</v>
      </c>
      <c r="G178" s="437" t="s">
        <v>1127</v>
      </c>
      <c r="H178" s="437" t="s">
        <v>5943</v>
      </c>
      <c r="I178" s="437" t="s">
        <v>43</v>
      </c>
      <c r="J178" s="438">
        <v>2018</v>
      </c>
      <c r="K178" s="439">
        <v>43252</v>
      </c>
      <c r="L178" s="439">
        <v>42772</v>
      </c>
      <c r="M178" s="443">
        <v>42761</v>
      </c>
      <c r="N178" s="438">
        <v>1</v>
      </c>
      <c r="O178" s="442">
        <f t="shared" si="0"/>
        <v>12</v>
      </c>
      <c r="P178" s="429">
        <f t="shared" si="1"/>
        <v>6</v>
      </c>
    </row>
    <row r="179" spans="1:16" ht="15" hidden="1">
      <c r="A179" s="96" t="s">
        <v>5163</v>
      </c>
      <c r="B179" s="437" t="s">
        <v>4793</v>
      </c>
      <c r="C179" s="437" t="s">
        <v>5113</v>
      </c>
      <c r="D179" s="437" t="s">
        <v>1942</v>
      </c>
      <c r="E179" s="437" t="s">
        <v>5160</v>
      </c>
      <c r="F179" s="437" t="s">
        <v>39</v>
      </c>
      <c r="G179" s="437" t="s">
        <v>671</v>
      </c>
      <c r="H179" s="437" t="s">
        <v>5944</v>
      </c>
      <c r="I179" s="437" t="s">
        <v>33</v>
      </c>
      <c r="J179" s="438">
        <v>2018</v>
      </c>
      <c r="K179" s="439">
        <v>43252</v>
      </c>
      <c r="L179" s="439">
        <v>42948</v>
      </c>
      <c r="M179" s="443">
        <v>42940</v>
      </c>
      <c r="N179" s="438">
        <v>1</v>
      </c>
      <c r="O179" s="442">
        <f t="shared" si="0"/>
        <v>12</v>
      </c>
      <c r="P179" s="429">
        <f t="shared" si="1"/>
        <v>6</v>
      </c>
    </row>
    <row r="180" spans="1:16" ht="15" hidden="1">
      <c r="A180" s="96" t="s">
        <v>5163</v>
      </c>
      <c r="B180" s="437" t="s">
        <v>4793</v>
      </c>
      <c r="C180" s="438">
        <v>585</v>
      </c>
      <c r="D180" s="437" t="s">
        <v>225</v>
      </c>
      <c r="E180" s="437" t="s">
        <v>5787</v>
      </c>
      <c r="F180" s="437" t="s">
        <v>39</v>
      </c>
      <c r="G180" s="437" t="s">
        <v>2197</v>
      </c>
      <c r="H180" s="437" t="s">
        <v>5945</v>
      </c>
      <c r="I180" s="437" t="s">
        <v>43</v>
      </c>
      <c r="J180" s="438">
        <v>2018</v>
      </c>
      <c r="K180" s="439">
        <v>43252</v>
      </c>
      <c r="L180" s="439">
        <v>39965</v>
      </c>
      <c r="M180" s="443">
        <v>39981</v>
      </c>
      <c r="N180" s="438">
        <v>1</v>
      </c>
      <c r="O180" s="442">
        <f t="shared" si="0"/>
        <v>12</v>
      </c>
      <c r="P180" s="429">
        <f t="shared" si="1"/>
        <v>6</v>
      </c>
    </row>
    <row r="181" spans="1:16" ht="15" hidden="1">
      <c r="A181" s="96" t="s">
        <v>5163</v>
      </c>
      <c r="B181" s="437" t="s">
        <v>4793</v>
      </c>
      <c r="C181" s="438">
        <v>2594</v>
      </c>
      <c r="D181" s="437" t="s">
        <v>1426</v>
      </c>
      <c r="E181" s="437" t="s">
        <v>5159</v>
      </c>
      <c r="F181" s="437" t="s">
        <v>111</v>
      </c>
      <c r="G181" s="437" t="s">
        <v>1161</v>
      </c>
      <c r="H181" s="437" t="s">
        <v>5946</v>
      </c>
      <c r="I181" s="437" t="s">
        <v>43</v>
      </c>
      <c r="J181" s="438">
        <v>2018</v>
      </c>
      <c r="K181" s="439">
        <v>43252</v>
      </c>
      <c r="L181" s="439">
        <v>42156</v>
      </c>
      <c r="M181" s="443">
        <v>42172</v>
      </c>
      <c r="N181" s="438">
        <v>1</v>
      </c>
      <c r="O181" s="442">
        <f t="shared" si="0"/>
        <v>12</v>
      </c>
      <c r="P181" s="429">
        <f t="shared" si="1"/>
        <v>6</v>
      </c>
    </row>
    <row r="182" spans="1:16" ht="15" hidden="1">
      <c r="A182" s="96" t="s">
        <v>5163</v>
      </c>
      <c r="B182" s="437" t="s">
        <v>4793</v>
      </c>
      <c r="C182" s="438">
        <v>2764</v>
      </c>
      <c r="D182" s="437" t="s">
        <v>584</v>
      </c>
      <c r="E182" s="437" t="s">
        <v>5160</v>
      </c>
      <c r="F182" s="437" t="s">
        <v>56</v>
      </c>
      <c r="G182" s="437" t="s">
        <v>914</v>
      </c>
      <c r="H182" s="437" t="s">
        <v>5947</v>
      </c>
      <c r="I182" s="437" t="s">
        <v>43</v>
      </c>
      <c r="J182" s="438">
        <v>2018</v>
      </c>
      <c r="K182" s="439">
        <v>43252</v>
      </c>
      <c r="L182" s="439">
        <v>42401</v>
      </c>
      <c r="M182" s="443">
        <v>42404</v>
      </c>
      <c r="N182" s="438">
        <v>1</v>
      </c>
      <c r="O182" s="442">
        <f t="shared" si="0"/>
        <v>12</v>
      </c>
      <c r="P182" s="429">
        <f t="shared" si="1"/>
        <v>6</v>
      </c>
    </row>
    <row r="183" spans="1:16" ht="15" hidden="1">
      <c r="A183" s="96" t="s">
        <v>5163</v>
      </c>
      <c r="B183" s="437" t="s">
        <v>4793</v>
      </c>
      <c r="C183" s="438">
        <v>2836</v>
      </c>
      <c r="D183" s="437" t="s">
        <v>474</v>
      </c>
      <c r="E183" s="437" t="s">
        <v>5472</v>
      </c>
      <c r="F183" s="437" t="s">
        <v>39</v>
      </c>
      <c r="G183" s="437" t="s">
        <v>705</v>
      </c>
      <c r="H183" s="437" t="s">
        <v>3043</v>
      </c>
      <c r="I183" s="437" t="s">
        <v>43</v>
      </c>
      <c r="J183" s="438">
        <v>2018</v>
      </c>
      <c r="K183" s="439">
        <v>43252</v>
      </c>
      <c r="L183" s="439">
        <v>42005</v>
      </c>
      <c r="M183" s="440">
        <v>41983</v>
      </c>
      <c r="N183" s="438">
        <v>1</v>
      </c>
      <c r="O183" s="442">
        <f t="shared" si="0"/>
        <v>12</v>
      </c>
      <c r="P183" s="429">
        <f t="shared" si="1"/>
        <v>6</v>
      </c>
    </row>
    <row r="184" spans="1:16" ht="15" hidden="1">
      <c r="A184" s="96" t="s">
        <v>5163</v>
      </c>
      <c r="B184" s="437" t="s">
        <v>4793</v>
      </c>
      <c r="C184" s="438">
        <v>2882</v>
      </c>
      <c r="D184" s="437" t="s">
        <v>133</v>
      </c>
      <c r="E184" s="437" t="s">
        <v>5160</v>
      </c>
      <c r="F184" s="437" t="s">
        <v>29</v>
      </c>
      <c r="G184" s="437" t="s">
        <v>3217</v>
      </c>
      <c r="H184" s="437" t="s">
        <v>5948</v>
      </c>
      <c r="I184" s="437" t="s">
        <v>43</v>
      </c>
      <c r="J184" s="438">
        <v>2018</v>
      </c>
      <c r="K184" s="439">
        <v>43252</v>
      </c>
      <c r="L184" s="439">
        <v>42461</v>
      </c>
      <c r="M184" s="443">
        <v>42459</v>
      </c>
      <c r="N184" s="438">
        <v>1</v>
      </c>
      <c r="O184" s="442">
        <f t="shared" si="0"/>
        <v>12</v>
      </c>
      <c r="P184" s="429">
        <f t="shared" si="1"/>
        <v>6</v>
      </c>
    </row>
    <row r="185" spans="1:16" ht="15" hidden="1">
      <c r="A185" s="96" t="s">
        <v>5163</v>
      </c>
      <c r="B185" s="437" t="s">
        <v>4793</v>
      </c>
      <c r="C185" s="438">
        <v>2988</v>
      </c>
      <c r="D185" s="437" t="s">
        <v>558</v>
      </c>
      <c r="E185" s="437" t="s">
        <v>5159</v>
      </c>
      <c r="F185" s="437" t="s">
        <v>127</v>
      </c>
      <c r="G185" s="437" t="s">
        <v>892</v>
      </c>
      <c r="H185" s="437" t="s">
        <v>5949</v>
      </c>
      <c r="I185" s="437" t="s">
        <v>43</v>
      </c>
      <c r="J185" s="438">
        <v>2018</v>
      </c>
      <c r="K185" s="439">
        <v>43252</v>
      </c>
      <c r="L185" s="439">
        <v>42156</v>
      </c>
      <c r="M185" s="443">
        <v>42172</v>
      </c>
      <c r="N185" s="438">
        <v>1</v>
      </c>
      <c r="O185" s="442">
        <f t="shared" si="0"/>
        <v>12</v>
      </c>
      <c r="P185" s="429">
        <f t="shared" si="1"/>
        <v>6</v>
      </c>
    </row>
    <row r="186" spans="1:16" ht="15" hidden="1">
      <c r="A186" s="96" t="s">
        <v>5163</v>
      </c>
      <c r="B186" s="437" t="s">
        <v>4793</v>
      </c>
      <c r="C186" s="438">
        <v>3037</v>
      </c>
      <c r="D186" s="437" t="s">
        <v>1426</v>
      </c>
      <c r="E186" s="437" t="s">
        <v>5159</v>
      </c>
      <c r="F186" s="437" t="s">
        <v>111</v>
      </c>
      <c r="G186" s="437" t="s">
        <v>1127</v>
      </c>
      <c r="H186" s="437" t="s">
        <v>5950</v>
      </c>
      <c r="I186" s="437" t="s">
        <v>43</v>
      </c>
      <c r="J186" s="438">
        <v>2018</v>
      </c>
      <c r="K186" s="439">
        <v>43252</v>
      </c>
      <c r="L186" s="439">
        <v>42156</v>
      </c>
      <c r="M186" s="443">
        <v>42171</v>
      </c>
      <c r="N186" s="438">
        <v>1</v>
      </c>
      <c r="O186" s="442">
        <f t="shared" si="0"/>
        <v>12</v>
      </c>
      <c r="P186" s="429">
        <f t="shared" si="1"/>
        <v>6</v>
      </c>
    </row>
    <row r="187" spans="1:16" ht="15" hidden="1">
      <c r="A187" s="96" t="s">
        <v>5163</v>
      </c>
      <c r="B187" s="437" t="s">
        <v>4793</v>
      </c>
      <c r="C187" s="438">
        <v>3221</v>
      </c>
      <c r="D187" s="437" t="s">
        <v>511</v>
      </c>
      <c r="E187" s="437" t="s">
        <v>5160</v>
      </c>
      <c r="F187" s="437" t="s">
        <v>29</v>
      </c>
      <c r="G187" s="437" t="s">
        <v>694</v>
      </c>
      <c r="H187" s="437" t="s">
        <v>5951</v>
      </c>
      <c r="I187" s="437" t="s">
        <v>33</v>
      </c>
      <c r="J187" s="438">
        <v>2018</v>
      </c>
      <c r="K187" s="439">
        <v>43252</v>
      </c>
      <c r="L187" s="444">
        <v>42353</v>
      </c>
      <c r="M187" s="443">
        <v>42347</v>
      </c>
      <c r="N187" s="438">
        <v>1</v>
      </c>
      <c r="O187" s="442">
        <f t="shared" si="0"/>
        <v>12</v>
      </c>
      <c r="P187" s="429">
        <f t="shared" si="1"/>
        <v>6</v>
      </c>
    </row>
    <row r="188" spans="1:16" ht="15" hidden="1">
      <c r="A188" s="96" t="s">
        <v>5163</v>
      </c>
      <c r="B188" s="437" t="s">
        <v>4793</v>
      </c>
      <c r="C188" s="438">
        <v>3235</v>
      </c>
      <c r="D188" s="437" t="s">
        <v>413</v>
      </c>
      <c r="E188" s="437" t="s">
        <v>5160</v>
      </c>
      <c r="F188" s="437" t="s">
        <v>39</v>
      </c>
      <c r="G188" s="437" t="s">
        <v>5248</v>
      </c>
      <c r="H188" s="437" t="s">
        <v>5952</v>
      </c>
      <c r="I188" s="437" t="s">
        <v>43</v>
      </c>
      <c r="J188" s="438">
        <v>2018</v>
      </c>
      <c r="K188" s="439">
        <v>43252</v>
      </c>
      <c r="L188" s="439">
        <v>42430</v>
      </c>
      <c r="M188" s="443">
        <v>42425</v>
      </c>
      <c r="N188" s="438">
        <v>1</v>
      </c>
      <c r="O188" s="442">
        <f t="shared" si="0"/>
        <v>12</v>
      </c>
      <c r="P188" s="429">
        <f t="shared" si="1"/>
        <v>6</v>
      </c>
    </row>
    <row r="189" spans="1:16" ht="15" hidden="1">
      <c r="A189" s="96" t="s">
        <v>5163</v>
      </c>
      <c r="B189" s="437" t="s">
        <v>4793</v>
      </c>
      <c r="C189" s="438">
        <v>3291</v>
      </c>
      <c r="D189" s="437" t="s">
        <v>319</v>
      </c>
      <c r="E189" s="437" t="s">
        <v>5160</v>
      </c>
      <c r="F189" s="437" t="s">
        <v>39</v>
      </c>
      <c r="G189" s="437" t="s">
        <v>671</v>
      </c>
      <c r="H189" s="437" t="s">
        <v>5953</v>
      </c>
      <c r="I189" s="437" t="s">
        <v>43</v>
      </c>
      <c r="J189" s="438">
        <v>2018</v>
      </c>
      <c r="K189" s="439">
        <v>43252</v>
      </c>
      <c r="L189" s="439">
        <v>42598</v>
      </c>
      <c r="M189" s="443">
        <v>42598</v>
      </c>
      <c r="N189" s="438">
        <v>1</v>
      </c>
      <c r="O189" s="442">
        <f t="shared" si="0"/>
        <v>12</v>
      </c>
      <c r="P189" s="429">
        <f t="shared" si="1"/>
        <v>6</v>
      </c>
    </row>
    <row r="190" spans="1:16" ht="15" hidden="1">
      <c r="A190" s="96" t="s">
        <v>5163</v>
      </c>
      <c r="B190" s="437" t="s">
        <v>4793</v>
      </c>
      <c r="C190" s="438">
        <v>3325</v>
      </c>
      <c r="D190" s="437" t="s">
        <v>408</v>
      </c>
      <c r="E190" s="437" t="s">
        <v>5160</v>
      </c>
      <c r="F190" s="437" t="s">
        <v>39</v>
      </c>
      <c r="G190" s="437" t="s">
        <v>684</v>
      </c>
      <c r="H190" s="437" t="s">
        <v>5449</v>
      </c>
      <c r="I190" s="437" t="s">
        <v>43</v>
      </c>
      <c r="J190" s="438">
        <v>2018</v>
      </c>
      <c r="K190" s="439">
        <v>43251</v>
      </c>
      <c r="L190" s="439">
        <v>42583</v>
      </c>
      <c r="M190" s="443">
        <v>42580</v>
      </c>
      <c r="N190" s="438">
        <v>1</v>
      </c>
      <c r="O190" s="442">
        <f t="shared" si="0"/>
        <v>12</v>
      </c>
      <c r="P190" s="429">
        <f t="shared" si="1"/>
        <v>5</v>
      </c>
    </row>
    <row r="191" spans="1:16" ht="15" hidden="1">
      <c r="A191" s="96" t="s">
        <v>5163</v>
      </c>
      <c r="B191" s="437" t="s">
        <v>4779</v>
      </c>
      <c r="C191" s="437" t="s">
        <v>5954</v>
      </c>
      <c r="D191" s="437" t="s">
        <v>494</v>
      </c>
      <c r="E191" s="437" t="s">
        <v>5730</v>
      </c>
      <c r="F191" s="437" t="s">
        <v>429</v>
      </c>
      <c r="G191" s="437" t="s">
        <v>31</v>
      </c>
      <c r="H191" s="437" t="s">
        <v>5955</v>
      </c>
      <c r="I191" s="437" t="s">
        <v>43</v>
      </c>
      <c r="J191" s="438">
        <v>2018</v>
      </c>
      <c r="K191" s="439">
        <v>43256</v>
      </c>
      <c r="L191" s="439">
        <v>42774</v>
      </c>
      <c r="M191" s="443">
        <v>42772</v>
      </c>
      <c r="N191" s="438">
        <v>1</v>
      </c>
      <c r="O191" s="442">
        <f t="shared" si="0"/>
        <v>13</v>
      </c>
      <c r="P191" s="429">
        <f t="shared" si="1"/>
        <v>6</v>
      </c>
    </row>
    <row r="192" spans="1:16" ht="15" hidden="1">
      <c r="A192" s="96" t="s">
        <v>5163</v>
      </c>
      <c r="B192" s="437" t="s">
        <v>4779</v>
      </c>
      <c r="C192" s="438">
        <v>2948</v>
      </c>
      <c r="D192" s="437" t="s">
        <v>469</v>
      </c>
      <c r="E192" s="437" t="s">
        <v>5159</v>
      </c>
      <c r="F192" s="437" t="s">
        <v>49</v>
      </c>
      <c r="G192" s="437" t="s">
        <v>31</v>
      </c>
      <c r="H192" s="437" t="s">
        <v>5956</v>
      </c>
      <c r="I192" s="437" t="s">
        <v>33</v>
      </c>
      <c r="J192" s="438">
        <v>2018</v>
      </c>
      <c r="K192" s="439">
        <v>43256</v>
      </c>
      <c r="L192" s="439">
        <v>42160</v>
      </c>
      <c r="M192" s="443">
        <v>42130</v>
      </c>
      <c r="N192" s="438">
        <v>1</v>
      </c>
      <c r="O192" s="442">
        <f t="shared" si="0"/>
        <v>13</v>
      </c>
      <c r="P192" s="429">
        <f t="shared" si="1"/>
        <v>6</v>
      </c>
    </row>
    <row r="193" spans="1:16" ht="15" hidden="1">
      <c r="A193" s="96" t="s">
        <v>5163</v>
      </c>
      <c r="B193" s="437" t="s">
        <v>4793</v>
      </c>
      <c r="C193" s="437" t="s">
        <v>5957</v>
      </c>
      <c r="D193" s="437" t="s">
        <v>198</v>
      </c>
      <c r="E193" s="437" t="s">
        <v>5161</v>
      </c>
      <c r="F193" s="437" t="s">
        <v>39</v>
      </c>
      <c r="G193" s="437" t="s">
        <v>5958</v>
      </c>
      <c r="H193" s="437" t="s">
        <v>5959</v>
      </c>
      <c r="I193" s="437" t="s">
        <v>43</v>
      </c>
      <c r="J193" s="438">
        <v>2018</v>
      </c>
      <c r="K193" s="439">
        <v>43258</v>
      </c>
      <c r="L193" s="439">
        <v>42979</v>
      </c>
      <c r="M193" s="443">
        <v>42958</v>
      </c>
      <c r="N193" s="438">
        <v>1</v>
      </c>
      <c r="O193" s="442">
        <f t="shared" si="0"/>
        <v>13</v>
      </c>
      <c r="P193" s="429">
        <f t="shared" si="1"/>
        <v>6</v>
      </c>
    </row>
    <row r="194" spans="1:16" ht="15" hidden="1">
      <c r="A194" s="96" t="s">
        <v>5163</v>
      </c>
      <c r="B194" s="437" t="s">
        <v>4793</v>
      </c>
      <c r="C194" s="438">
        <v>1366</v>
      </c>
      <c r="D194" s="437" t="s">
        <v>693</v>
      </c>
      <c r="E194" s="437" t="s">
        <v>5160</v>
      </c>
      <c r="F194" s="437" t="s">
        <v>29</v>
      </c>
      <c r="G194" s="437" t="s">
        <v>5960</v>
      </c>
      <c r="H194" s="437" t="s">
        <v>5961</v>
      </c>
      <c r="I194" s="437" t="s">
        <v>43</v>
      </c>
      <c r="J194" s="438">
        <v>2018</v>
      </c>
      <c r="K194" s="439">
        <v>43255</v>
      </c>
      <c r="L194" s="439">
        <v>42036</v>
      </c>
      <c r="M194" s="443">
        <v>42032</v>
      </c>
      <c r="N194" s="438">
        <v>1</v>
      </c>
      <c r="O194" s="442">
        <f t="shared" si="0"/>
        <v>13</v>
      </c>
      <c r="P194" s="429">
        <f t="shared" si="1"/>
        <v>6</v>
      </c>
    </row>
    <row r="195" spans="1:16" ht="15" hidden="1">
      <c r="A195" s="96" t="s">
        <v>5163</v>
      </c>
      <c r="B195" s="437" t="s">
        <v>4793</v>
      </c>
      <c r="C195" s="438">
        <v>2755</v>
      </c>
      <c r="D195" s="437" t="s">
        <v>527</v>
      </c>
      <c r="E195" s="437" t="s">
        <v>5160</v>
      </c>
      <c r="F195" s="437" t="s">
        <v>127</v>
      </c>
      <c r="G195" s="437" t="s">
        <v>2258</v>
      </c>
      <c r="H195" s="437" t="s">
        <v>5962</v>
      </c>
      <c r="I195" s="437" t="s">
        <v>43</v>
      </c>
      <c r="J195" s="438">
        <v>2018</v>
      </c>
      <c r="K195" s="439">
        <v>43257</v>
      </c>
      <c r="L195" s="439">
        <v>42016</v>
      </c>
      <c r="M195" s="443">
        <v>42013</v>
      </c>
      <c r="N195" s="438">
        <v>1</v>
      </c>
      <c r="O195" s="442">
        <f t="shared" si="0"/>
        <v>13</v>
      </c>
      <c r="P195" s="429">
        <f t="shared" si="1"/>
        <v>6</v>
      </c>
    </row>
    <row r="196" spans="1:16" ht="15" hidden="1">
      <c r="A196" s="96" t="s">
        <v>5163</v>
      </c>
      <c r="B196" s="437" t="s">
        <v>4793</v>
      </c>
      <c r="C196" s="438">
        <v>2804</v>
      </c>
      <c r="D196" s="437" t="s">
        <v>511</v>
      </c>
      <c r="E196" s="437" t="s">
        <v>5160</v>
      </c>
      <c r="F196" s="437" t="s">
        <v>29</v>
      </c>
      <c r="G196" s="437" t="s">
        <v>1161</v>
      </c>
      <c r="H196" s="437" t="s">
        <v>5963</v>
      </c>
      <c r="I196" s="437" t="s">
        <v>43</v>
      </c>
      <c r="J196" s="438">
        <v>2018</v>
      </c>
      <c r="K196" s="439">
        <v>43255</v>
      </c>
      <c r="L196" s="439">
        <v>42005</v>
      </c>
      <c r="M196" s="443">
        <v>42039</v>
      </c>
      <c r="N196" s="438">
        <v>1</v>
      </c>
      <c r="O196" s="442">
        <f t="shared" si="0"/>
        <v>13</v>
      </c>
      <c r="P196" s="429">
        <f t="shared" si="1"/>
        <v>6</v>
      </c>
    </row>
    <row r="197" spans="1:16" ht="15" hidden="1">
      <c r="A197" s="96" t="s">
        <v>5163</v>
      </c>
      <c r="B197" s="437" t="s">
        <v>4793</v>
      </c>
      <c r="C197" s="438">
        <v>2808</v>
      </c>
      <c r="D197" s="437" t="s">
        <v>511</v>
      </c>
      <c r="E197" s="437" t="s">
        <v>5160</v>
      </c>
      <c r="F197" s="437" t="s">
        <v>29</v>
      </c>
      <c r="G197" s="437" t="s">
        <v>1479</v>
      </c>
      <c r="H197" s="437" t="s">
        <v>5964</v>
      </c>
      <c r="I197" s="437" t="s">
        <v>43</v>
      </c>
      <c r="J197" s="438">
        <v>2018</v>
      </c>
      <c r="K197" s="439">
        <v>43256</v>
      </c>
      <c r="L197" s="439">
        <v>42005</v>
      </c>
      <c r="M197" s="443">
        <v>42039</v>
      </c>
      <c r="N197" s="438">
        <v>1</v>
      </c>
      <c r="O197" s="442">
        <f t="shared" si="0"/>
        <v>13</v>
      </c>
      <c r="P197" s="429">
        <f t="shared" si="1"/>
        <v>6</v>
      </c>
    </row>
    <row r="198" spans="1:16" ht="15" hidden="1">
      <c r="A198" s="96" t="s">
        <v>5163</v>
      </c>
      <c r="B198" s="437" t="s">
        <v>4793</v>
      </c>
      <c r="C198" s="438">
        <v>3076</v>
      </c>
      <c r="D198" s="437" t="s">
        <v>511</v>
      </c>
      <c r="E198" s="437" t="s">
        <v>5160</v>
      </c>
      <c r="F198" s="437" t="s">
        <v>29</v>
      </c>
      <c r="G198" s="437" t="s">
        <v>892</v>
      </c>
      <c r="H198" s="437" t="s">
        <v>5965</v>
      </c>
      <c r="I198" s="437" t="s">
        <v>33</v>
      </c>
      <c r="J198" s="438">
        <v>2018</v>
      </c>
      <c r="K198" s="439">
        <v>43256</v>
      </c>
      <c r="L198" s="439">
        <v>42248</v>
      </c>
      <c r="M198" s="443">
        <v>42240</v>
      </c>
      <c r="N198" s="438">
        <v>1</v>
      </c>
      <c r="O198" s="442">
        <f t="shared" si="0"/>
        <v>13</v>
      </c>
      <c r="P198" s="429">
        <f t="shared" si="1"/>
        <v>6</v>
      </c>
    </row>
    <row r="199" spans="1:16" ht="15" hidden="1">
      <c r="A199" s="96" t="s">
        <v>5163</v>
      </c>
      <c r="B199" s="437" t="s">
        <v>4793</v>
      </c>
      <c r="C199" s="438">
        <v>3265</v>
      </c>
      <c r="D199" s="437" t="s">
        <v>511</v>
      </c>
      <c r="E199" s="437" t="s">
        <v>5160</v>
      </c>
      <c r="F199" s="437" t="s">
        <v>29</v>
      </c>
      <c r="G199" s="437" t="s">
        <v>1104</v>
      </c>
      <c r="H199" s="437" t="s">
        <v>5350</v>
      </c>
      <c r="I199" s="437" t="s">
        <v>43</v>
      </c>
      <c r="J199" s="438">
        <v>2018</v>
      </c>
      <c r="K199" s="439">
        <v>43256</v>
      </c>
      <c r="L199" s="439">
        <v>42461</v>
      </c>
      <c r="M199" s="443">
        <v>42444</v>
      </c>
      <c r="N199" s="438">
        <v>1</v>
      </c>
      <c r="O199" s="442">
        <f t="shared" si="0"/>
        <v>13</v>
      </c>
      <c r="P199" s="429">
        <f t="shared" si="1"/>
        <v>6</v>
      </c>
    </row>
    <row r="200" spans="1:16" ht="15" hidden="1">
      <c r="A200" s="96" t="s">
        <v>5163</v>
      </c>
      <c r="B200" s="437" t="s">
        <v>4793</v>
      </c>
      <c r="C200" s="437" t="s">
        <v>5966</v>
      </c>
      <c r="D200" s="437" t="s">
        <v>511</v>
      </c>
      <c r="E200" s="437" t="s">
        <v>5160</v>
      </c>
      <c r="F200" s="437" t="s">
        <v>29</v>
      </c>
      <c r="G200" s="437" t="s">
        <v>732</v>
      </c>
      <c r="H200" s="437" t="s">
        <v>5967</v>
      </c>
      <c r="I200" s="437" t="s">
        <v>43</v>
      </c>
      <c r="J200" s="438">
        <v>2018</v>
      </c>
      <c r="K200" s="439">
        <v>43262</v>
      </c>
      <c r="L200" s="439">
        <v>42856</v>
      </c>
      <c r="M200" s="443">
        <v>42829</v>
      </c>
      <c r="N200" s="438">
        <v>1</v>
      </c>
      <c r="O200" s="442">
        <f t="shared" si="0"/>
        <v>14</v>
      </c>
      <c r="P200" s="429">
        <f t="shared" si="1"/>
        <v>6</v>
      </c>
    </row>
    <row r="201" spans="1:16" ht="15" hidden="1">
      <c r="A201" s="96" t="s">
        <v>5163</v>
      </c>
      <c r="B201" s="437" t="s">
        <v>4793</v>
      </c>
      <c r="C201" s="437" t="s">
        <v>5968</v>
      </c>
      <c r="D201" s="437" t="s">
        <v>288</v>
      </c>
      <c r="E201" s="437" t="s">
        <v>5160</v>
      </c>
      <c r="F201" s="437" t="s">
        <v>127</v>
      </c>
      <c r="G201" s="437" t="s">
        <v>1200</v>
      </c>
      <c r="H201" s="437" t="s">
        <v>5969</v>
      </c>
      <c r="I201" s="437" t="s">
        <v>43</v>
      </c>
      <c r="J201" s="438">
        <v>2018</v>
      </c>
      <c r="K201" s="439">
        <v>43264</v>
      </c>
      <c r="L201" s="439">
        <v>42808</v>
      </c>
      <c r="M201" s="443">
        <v>42786</v>
      </c>
      <c r="N201" s="438">
        <v>1</v>
      </c>
      <c r="O201" s="442">
        <f t="shared" si="0"/>
        <v>14</v>
      </c>
      <c r="P201" s="429">
        <f t="shared" si="1"/>
        <v>6</v>
      </c>
    </row>
    <row r="202" spans="1:16" ht="15" hidden="1">
      <c r="A202" s="96" t="s">
        <v>5163</v>
      </c>
      <c r="B202" s="437" t="s">
        <v>4793</v>
      </c>
      <c r="C202" s="437" t="s">
        <v>5140</v>
      </c>
      <c r="D202" s="437" t="s">
        <v>479</v>
      </c>
      <c r="E202" s="437" t="s">
        <v>5160</v>
      </c>
      <c r="F202" s="437" t="s">
        <v>39</v>
      </c>
      <c r="G202" s="437" t="s">
        <v>3254</v>
      </c>
      <c r="H202" s="437" t="s">
        <v>125</v>
      </c>
      <c r="I202" s="437" t="s">
        <v>43</v>
      </c>
      <c r="J202" s="438">
        <v>2018</v>
      </c>
      <c r="K202" s="439">
        <v>43266</v>
      </c>
      <c r="L202" s="439">
        <v>42826</v>
      </c>
      <c r="M202" s="443">
        <v>42822</v>
      </c>
      <c r="N202" s="438">
        <v>1</v>
      </c>
      <c r="O202" s="442">
        <f t="shared" si="0"/>
        <v>14</v>
      </c>
      <c r="P202" s="429">
        <f t="shared" si="1"/>
        <v>6</v>
      </c>
    </row>
    <row r="203" spans="1:16" ht="15" hidden="1">
      <c r="A203" s="96" t="s">
        <v>5163</v>
      </c>
      <c r="B203" s="437" t="s">
        <v>4793</v>
      </c>
      <c r="C203" s="438">
        <v>2263</v>
      </c>
      <c r="D203" s="437" t="s">
        <v>511</v>
      </c>
      <c r="E203" s="437" t="s">
        <v>5160</v>
      </c>
      <c r="F203" s="437" t="s">
        <v>29</v>
      </c>
      <c r="G203" s="437" t="s">
        <v>716</v>
      </c>
      <c r="H203" s="437" t="s">
        <v>5970</v>
      </c>
      <c r="I203" s="437" t="s">
        <v>43</v>
      </c>
      <c r="J203" s="438">
        <v>2018</v>
      </c>
      <c r="K203" s="439">
        <v>43264</v>
      </c>
      <c r="L203" s="439">
        <v>41579</v>
      </c>
      <c r="M203" s="440">
        <v>41599</v>
      </c>
      <c r="N203" s="438">
        <v>1</v>
      </c>
      <c r="O203" s="442">
        <f t="shared" si="0"/>
        <v>14</v>
      </c>
      <c r="P203" s="429">
        <f t="shared" si="1"/>
        <v>6</v>
      </c>
    </row>
    <row r="204" spans="1:16" ht="15" hidden="1">
      <c r="A204" s="96" t="s">
        <v>5163</v>
      </c>
      <c r="B204" s="437" t="s">
        <v>4793</v>
      </c>
      <c r="C204" s="438">
        <v>2858</v>
      </c>
      <c r="D204" s="437" t="s">
        <v>288</v>
      </c>
      <c r="E204" s="437" t="s">
        <v>5159</v>
      </c>
      <c r="F204" s="437" t="s">
        <v>127</v>
      </c>
      <c r="G204" s="437" t="s">
        <v>927</v>
      </c>
      <c r="H204" s="437" t="s">
        <v>5971</v>
      </c>
      <c r="I204" s="437" t="s">
        <v>43</v>
      </c>
      <c r="J204" s="438">
        <v>2018</v>
      </c>
      <c r="K204" s="439">
        <v>43266</v>
      </c>
      <c r="L204" s="439">
        <v>42170</v>
      </c>
      <c r="M204" s="443">
        <v>42116</v>
      </c>
      <c r="N204" s="438">
        <v>1</v>
      </c>
      <c r="O204" s="442">
        <f t="shared" si="0"/>
        <v>14</v>
      </c>
      <c r="P204" s="429">
        <f t="shared" si="1"/>
        <v>6</v>
      </c>
    </row>
    <row r="205" spans="1:16" ht="15" hidden="1">
      <c r="A205" s="96" t="s">
        <v>5163</v>
      </c>
      <c r="B205" s="437" t="s">
        <v>4793</v>
      </c>
      <c r="C205" s="438">
        <v>2859</v>
      </c>
      <c r="D205" s="437" t="s">
        <v>288</v>
      </c>
      <c r="E205" s="437" t="s">
        <v>5159</v>
      </c>
      <c r="F205" s="437" t="s">
        <v>127</v>
      </c>
      <c r="G205" s="437" t="s">
        <v>888</v>
      </c>
      <c r="H205" s="437" t="s">
        <v>5972</v>
      </c>
      <c r="I205" s="437" t="s">
        <v>43</v>
      </c>
      <c r="J205" s="438">
        <v>2018</v>
      </c>
      <c r="K205" s="439">
        <v>43266</v>
      </c>
      <c r="L205" s="439">
        <v>42170</v>
      </c>
      <c r="M205" s="443">
        <v>42142</v>
      </c>
      <c r="N205" s="438">
        <v>1</v>
      </c>
      <c r="O205" s="442">
        <f t="shared" si="0"/>
        <v>14</v>
      </c>
      <c r="P205" s="429">
        <f t="shared" si="1"/>
        <v>6</v>
      </c>
    </row>
    <row r="206" spans="1:16" ht="15" hidden="1">
      <c r="A206" s="96" t="s">
        <v>5163</v>
      </c>
      <c r="B206" s="437" t="s">
        <v>4793</v>
      </c>
      <c r="C206" s="438">
        <v>3177</v>
      </c>
      <c r="D206" s="437" t="s">
        <v>511</v>
      </c>
      <c r="E206" s="437" t="s">
        <v>5160</v>
      </c>
      <c r="F206" s="437" t="s">
        <v>29</v>
      </c>
      <c r="G206" s="437" t="s">
        <v>738</v>
      </c>
      <c r="H206" s="437" t="s">
        <v>5319</v>
      </c>
      <c r="I206" s="437" t="s">
        <v>33</v>
      </c>
      <c r="J206" s="438">
        <v>2018</v>
      </c>
      <c r="K206" s="439">
        <v>43262</v>
      </c>
      <c r="L206" s="439">
        <v>42309</v>
      </c>
      <c r="M206" s="440">
        <v>42305</v>
      </c>
      <c r="N206" s="438">
        <v>1</v>
      </c>
      <c r="O206" s="442">
        <f t="shared" si="0"/>
        <v>14</v>
      </c>
      <c r="P206" s="429">
        <f t="shared" si="1"/>
        <v>6</v>
      </c>
    </row>
    <row r="207" spans="1:16" ht="15" hidden="1">
      <c r="A207" s="96" t="s">
        <v>5163</v>
      </c>
      <c r="B207" s="437" t="s">
        <v>4793</v>
      </c>
      <c r="C207" s="438">
        <v>3409</v>
      </c>
      <c r="D207" s="437" t="s">
        <v>584</v>
      </c>
      <c r="E207" s="437" t="s">
        <v>5160</v>
      </c>
      <c r="F207" s="437" t="s">
        <v>56</v>
      </c>
      <c r="G207" s="437" t="s">
        <v>888</v>
      </c>
      <c r="H207" s="437" t="s">
        <v>5973</v>
      </c>
      <c r="I207" s="437" t="s">
        <v>33</v>
      </c>
      <c r="J207" s="438">
        <v>2018</v>
      </c>
      <c r="K207" s="439">
        <v>43262</v>
      </c>
      <c r="L207" s="444">
        <v>42662</v>
      </c>
      <c r="M207" s="440">
        <v>42664</v>
      </c>
      <c r="N207" s="438">
        <v>1</v>
      </c>
      <c r="O207" s="442">
        <f t="shared" si="0"/>
        <v>14</v>
      </c>
      <c r="P207" s="429">
        <f t="shared" si="1"/>
        <v>6</v>
      </c>
    </row>
    <row r="208" spans="1:16" ht="15" hidden="1">
      <c r="A208" s="96" t="s">
        <v>5163</v>
      </c>
      <c r="B208" s="437" t="s">
        <v>4793</v>
      </c>
      <c r="C208" s="437" t="s">
        <v>5974</v>
      </c>
      <c r="D208" s="437" t="s">
        <v>971</v>
      </c>
      <c r="E208" s="437" t="s">
        <v>5160</v>
      </c>
      <c r="F208" s="437" t="s">
        <v>294</v>
      </c>
      <c r="G208" s="437" t="s">
        <v>1049</v>
      </c>
      <c r="H208" s="437" t="s">
        <v>5975</v>
      </c>
      <c r="I208" s="437" t="s">
        <v>43</v>
      </c>
      <c r="J208" s="438">
        <v>2018</v>
      </c>
      <c r="K208" s="439">
        <v>43269</v>
      </c>
      <c r="L208" s="439">
        <v>42954</v>
      </c>
      <c r="M208" s="443">
        <v>42951</v>
      </c>
      <c r="N208" s="438">
        <v>1</v>
      </c>
      <c r="O208" s="442">
        <f t="shared" si="0"/>
        <v>15</v>
      </c>
      <c r="P208" s="429">
        <f t="shared" si="1"/>
        <v>6</v>
      </c>
    </row>
    <row r="209" spans="1:16" ht="15" hidden="1">
      <c r="A209" s="96" t="s">
        <v>5163</v>
      </c>
      <c r="B209" s="437" t="s">
        <v>4793</v>
      </c>
      <c r="C209" s="437" t="s">
        <v>5976</v>
      </c>
      <c r="D209" s="437" t="s">
        <v>170</v>
      </c>
      <c r="E209" s="437" t="s">
        <v>5161</v>
      </c>
      <c r="F209" s="437" t="s">
        <v>39</v>
      </c>
      <c r="G209" s="437" t="s">
        <v>5977</v>
      </c>
      <c r="H209" s="437" t="s">
        <v>5978</v>
      </c>
      <c r="I209" s="437" t="s">
        <v>43</v>
      </c>
      <c r="J209" s="438">
        <v>2018</v>
      </c>
      <c r="K209" s="439">
        <v>43269</v>
      </c>
      <c r="L209" s="439">
        <v>42979</v>
      </c>
      <c r="M209" s="443">
        <v>42970</v>
      </c>
      <c r="N209" s="438">
        <v>1</v>
      </c>
      <c r="O209" s="442">
        <f t="shared" si="0"/>
        <v>15</v>
      </c>
      <c r="P209" s="429">
        <f t="shared" si="1"/>
        <v>6</v>
      </c>
    </row>
    <row r="210" spans="1:16" ht="15" hidden="1">
      <c r="A210" s="96" t="s">
        <v>5163</v>
      </c>
      <c r="B210" s="437" t="s">
        <v>4793</v>
      </c>
      <c r="C210" s="438">
        <v>2534</v>
      </c>
      <c r="D210" s="437" t="s">
        <v>494</v>
      </c>
      <c r="E210" s="437" t="s">
        <v>5159</v>
      </c>
      <c r="F210" s="437" t="s">
        <v>429</v>
      </c>
      <c r="G210" s="437" t="s">
        <v>1069</v>
      </c>
      <c r="H210" s="437" t="s">
        <v>5979</v>
      </c>
      <c r="I210" s="437" t="s">
        <v>43</v>
      </c>
      <c r="J210" s="438">
        <v>2018</v>
      </c>
      <c r="K210" s="439">
        <v>43270</v>
      </c>
      <c r="L210" s="439">
        <v>42174</v>
      </c>
      <c r="M210" s="443">
        <v>42173</v>
      </c>
      <c r="N210" s="438">
        <v>1</v>
      </c>
      <c r="O210" s="442">
        <f t="shared" si="0"/>
        <v>15</v>
      </c>
      <c r="P210" s="429">
        <f t="shared" si="1"/>
        <v>6</v>
      </c>
    </row>
    <row r="211" spans="1:16" ht="15" hidden="1">
      <c r="A211" s="96" t="s">
        <v>5163</v>
      </c>
      <c r="B211" s="437" t="s">
        <v>4793</v>
      </c>
      <c r="C211" s="438">
        <v>2756</v>
      </c>
      <c r="D211" s="437" t="s">
        <v>527</v>
      </c>
      <c r="E211" s="437" t="s">
        <v>5160</v>
      </c>
      <c r="F211" s="437" t="s">
        <v>127</v>
      </c>
      <c r="G211" s="437" t="s">
        <v>3244</v>
      </c>
      <c r="H211" s="437" t="s">
        <v>5980</v>
      </c>
      <c r="I211" s="437" t="s">
        <v>33</v>
      </c>
      <c r="J211" s="438">
        <v>2018</v>
      </c>
      <c r="K211" s="439">
        <v>43269</v>
      </c>
      <c r="L211" s="439">
        <v>42095</v>
      </c>
      <c r="M211" s="443">
        <v>42101</v>
      </c>
      <c r="N211" s="438">
        <v>1</v>
      </c>
      <c r="O211" s="442">
        <f t="shared" si="0"/>
        <v>15</v>
      </c>
      <c r="P211" s="429">
        <f t="shared" si="1"/>
        <v>6</v>
      </c>
    </row>
    <row r="212" spans="1:16" ht="15" hidden="1">
      <c r="A212" s="96" t="s">
        <v>5163</v>
      </c>
      <c r="B212" s="437" t="s">
        <v>4779</v>
      </c>
      <c r="C212" s="438">
        <v>2630</v>
      </c>
      <c r="D212" s="437" t="s">
        <v>50</v>
      </c>
      <c r="E212" s="437" t="s">
        <v>5160</v>
      </c>
      <c r="F212" s="437" t="s">
        <v>49</v>
      </c>
      <c r="G212" s="437" t="s">
        <v>31</v>
      </c>
      <c r="H212" s="437" t="s">
        <v>5981</v>
      </c>
      <c r="I212" s="437" t="s">
        <v>33</v>
      </c>
      <c r="J212" s="438">
        <v>2018</v>
      </c>
      <c r="K212" s="439">
        <v>43276</v>
      </c>
      <c r="L212" s="444">
        <v>41927</v>
      </c>
      <c r="M212" s="440">
        <v>41922</v>
      </c>
      <c r="N212" s="438">
        <v>1</v>
      </c>
      <c r="O212" s="442">
        <f t="shared" si="0"/>
        <v>16</v>
      </c>
      <c r="P212" s="429">
        <f t="shared" si="1"/>
        <v>6</v>
      </c>
    </row>
    <row r="213" spans="1:16" ht="15" hidden="1">
      <c r="A213" s="96" t="s">
        <v>5163</v>
      </c>
      <c r="B213" s="437" t="s">
        <v>4793</v>
      </c>
      <c r="C213" s="437" t="s">
        <v>5982</v>
      </c>
      <c r="D213" s="437" t="s">
        <v>368</v>
      </c>
      <c r="E213" s="437" t="s">
        <v>5161</v>
      </c>
      <c r="F213" s="437" t="s">
        <v>39</v>
      </c>
      <c r="G213" s="437" t="s">
        <v>4219</v>
      </c>
      <c r="H213" s="437" t="s">
        <v>5983</v>
      </c>
      <c r="I213" s="437" t="s">
        <v>43</v>
      </c>
      <c r="J213" s="438">
        <v>2018</v>
      </c>
      <c r="K213" s="439">
        <v>43279</v>
      </c>
      <c r="L213" s="439">
        <v>43269</v>
      </c>
      <c r="M213" s="443">
        <v>43258</v>
      </c>
      <c r="N213" s="438">
        <v>1</v>
      </c>
      <c r="O213" s="442">
        <f t="shared" si="0"/>
        <v>16</v>
      </c>
      <c r="P213" s="429">
        <f t="shared" si="1"/>
        <v>6</v>
      </c>
    </row>
    <row r="214" spans="1:16" ht="15" hidden="1">
      <c r="A214" s="96" t="s">
        <v>5163</v>
      </c>
      <c r="B214" s="437" t="s">
        <v>4779</v>
      </c>
      <c r="C214" s="438">
        <v>2485</v>
      </c>
      <c r="D214" s="437" t="s">
        <v>941</v>
      </c>
      <c r="E214" s="437" t="s">
        <v>5160</v>
      </c>
      <c r="F214" s="437" t="s">
        <v>300</v>
      </c>
      <c r="G214" s="437" t="s">
        <v>5403</v>
      </c>
      <c r="H214" s="437" t="s">
        <v>5984</v>
      </c>
      <c r="I214" s="437" t="s">
        <v>43</v>
      </c>
      <c r="J214" s="438">
        <v>2018</v>
      </c>
      <c r="K214" s="439">
        <v>43282</v>
      </c>
      <c r="L214" s="444">
        <v>41925</v>
      </c>
      <c r="M214" s="443">
        <v>41892</v>
      </c>
      <c r="N214" s="438">
        <v>1</v>
      </c>
      <c r="O214" s="442">
        <f t="shared" si="0"/>
        <v>17</v>
      </c>
      <c r="P214" s="429">
        <f t="shared" si="1"/>
        <v>7</v>
      </c>
    </row>
    <row r="215" spans="1:16" ht="15" hidden="1">
      <c r="A215" s="96" t="s">
        <v>5163</v>
      </c>
      <c r="B215" s="437" t="s">
        <v>4779</v>
      </c>
      <c r="C215" s="438">
        <v>2871</v>
      </c>
      <c r="D215" s="437" t="s">
        <v>2589</v>
      </c>
      <c r="E215" s="437" t="s">
        <v>5160</v>
      </c>
      <c r="F215" s="437" t="s">
        <v>49</v>
      </c>
      <c r="G215" s="437" t="s">
        <v>5420</v>
      </c>
      <c r="H215" s="437" t="s">
        <v>5985</v>
      </c>
      <c r="I215" s="437" t="s">
        <v>43</v>
      </c>
      <c r="J215" s="438">
        <v>2018</v>
      </c>
      <c r="K215" s="439">
        <v>43284</v>
      </c>
      <c r="L215" s="439">
        <v>42310</v>
      </c>
      <c r="M215" s="440">
        <v>42303</v>
      </c>
      <c r="N215" s="438">
        <v>1</v>
      </c>
      <c r="O215" s="442">
        <f t="shared" si="0"/>
        <v>17</v>
      </c>
      <c r="P215" s="429">
        <f t="shared" si="1"/>
        <v>7</v>
      </c>
    </row>
    <row r="216" spans="1:16" ht="15" hidden="1">
      <c r="A216" s="96" t="s">
        <v>5163</v>
      </c>
      <c r="B216" s="437" t="s">
        <v>4793</v>
      </c>
      <c r="C216" s="437" t="s">
        <v>5986</v>
      </c>
      <c r="D216" s="437" t="s">
        <v>527</v>
      </c>
      <c r="E216" s="437" t="s">
        <v>5160</v>
      </c>
      <c r="F216" s="437" t="s">
        <v>127</v>
      </c>
      <c r="G216" s="437" t="s">
        <v>896</v>
      </c>
      <c r="H216" s="437" t="s">
        <v>5987</v>
      </c>
      <c r="I216" s="437" t="s">
        <v>43</v>
      </c>
      <c r="J216" s="438">
        <v>2018</v>
      </c>
      <c r="K216" s="439">
        <v>43282</v>
      </c>
      <c r="L216" s="439">
        <v>42887</v>
      </c>
      <c r="M216" s="443">
        <v>42874</v>
      </c>
      <c r="N216" s="438">
        <v>1</v>
      </c>
      <c r="O216" s="442">
        <f t="shared" si="0"/>
        <v>17</v>
      </c>
      <c r="P216" s="429">
        <f t="shared" si="1"/>
        <v>7</v>
      </c>
    </row>
    <row r="217" spans="1:16" ht="15" hidden="1">
      <c r="A217" s="96" t="s">
        <v>5163</v>
      </c>
      <c r="B217" s="437" t="s">
        <v>4793</v>
      </c>
      <c r="C217" s="437" t="s">
        <v>5129</v>
      </c>
      <c r="D217" s="437" t="s">
        <v>277</v>
      </c>
      <c r="E217" s="437" t="s">
        <v>5160</v>
      </c>
      <c r="F217" s="437" t="s">
        <v>39</v>
      </c>
      <c r="G217" s="437" t="s">
        <v>905</v>
      </c>
      <c r="H217" s="437" t="s">
        <v>5988</v>
      </c>
      <c r="I217" s="437" t="s">
        <v>33</v>
      </c>
      <c r="J217" s="438">
        <v>2018</v>
      </c>
      <c r="K217" s="439">
        <v>43282</v>
      </c>
      <c r="L217" s="439">
        <v>42803</v>
      </c>
      <c r="M217" s="443">
        <v>42795</v>
      </c>
      <c r="N217" s="438">
        <v>1</v>
      </c>
      <c r="O217" s="442">
        <f t="shared" si="0"/>
        <v>17</v>
      </c>
      <c r="P217" s="429">
        <f t="shared" si="1"/>
        <v>7</v>
      </c>
    </row>
    <row r="218" spans="1:16" ht="15" hidden="1">
      <c r="A218" s="96" t="s">
        <v>5163</v>
      </c>
      <c r="B218" s="437" t="s">
        <v>4793</v>
      </c>
      <c r="C218" s="438">
        <v>2436</v>
      </c>
      <c r="D218" s="437" t="s">
        <v>693</v>
      </c>
      <c r="E218" s="437" t="s">
        <v>5159</v>
      </c>
      <c r="F218" s="437" t="s">
        <v>29</v>
      </c>
      <c r="G218" s="437" t="s">
        <v>710</v>
      </c>
      <c r="H218" s="437" t="s">
        <v>5989</v>
      </c>
      <c r="I218" s="437" t="s">
        <v>43</v>
      </c>
      <c r="J218" s="438">
        <v>2018</v>
      </c>
      <c r="K218" s="439">
        <v>43282</v>
      </c>
      <c r="L218" s="439">
        <v>42186</v>
      </c>
      <c r="M218" s="443">
        <v>42194</v>
      </c>
      <c r="N218" s="438">
        <v>1</v>
      </c>
      <c r="O218" s="442">
        <f t="shared" si="0"/>
        <v>17</v>
      </c>
      <c r="P218" s="429">
        <f t="shared" si="1"/>
        <v>7</v>
      </c>
    </row>
    <row r="219" spans="1:16" ht="15" hidden="1">
      <c r="A219" s="96" t="s">
        <v>5163</v>
      </c>
      <c r="B219" s="437" t="s">
        <v>4793</v>
      </c>
      <c r="C219" s="438">
        <v>2608</v>
      </c>
      <c r="D219" s="437" t="s">
        <v>489</v>
      </c>
      <c r="E219" s="437" t="s">
        <v>5160</v>
      </c>
      <c r="F219" s="437" t="s">
        <v>39</v>
      </c>
      <c r="G219" s="437" t="s">
        <v>5227</v>
      </c>
      <c r="H219" s="437" t="s">
        <v>5990</v>
      </c>
      <c r="I219" s="437" t="s">
        <v>43</v>
      </c>
      <c r="J219" s="438">
        <v>2018</v>
      </c>
      <c r="K219" s="439">
        <v>43282</v>
      </c>
      <c r="L219" s="439">
        <v>42095</v>
      </c>
      <c r="M219" s="443">
        <v>42025</v>
      </c>
      <c r="N219" s="438">
        <v>1</v>
      </c>
      <c r="O219" s="442">
        <f t="shared" si="0"/>
        <v>17</v>
      </c>
      <c r="P219" s="429">
        <f t="shared" si="1"/>
        <v>7</v>
      </c>
    </row>
    <row r="220" spans="1:16" ht="15" hidden="1">
      <c r="A220" s="96" t="s">
        <v>5163</v>
      </c>
      <c r="B220" s="437" t="s">
        <v>4793</v>
      </c>
      <c r="C220" s="438">
        <v>2682</v>
      </c>
      <c r="D220" s="437" t="s">
        <v>441</v>
      </c>
      <c r="E220" s="437" t="s">
        <v>5159</v>
      </c>
      <c r="F220" s="437" t="s">
        <v>56</v>
      </c>
      <c r="G220" s="437" t="s">
        <v>1171</v>
      </c>
      <c r="H220" s="437" t="s">
        <v>5991</v>
      </c>
      <c r="I220" s="437" t="s">
        <v>33</v>
      </c>
      <c r="J220" s="438">
        <v>2018</v>
      </c>
      <c r="K220" s="439">
        <v>43283</v>
      </c>
      <c r="L220" s="439">
        <v>42187</v>
      </c>
      <c r="M220" s="443">
        <v>42188</v>
      </c>
      <c r="N220" s="438">
        <v>1</v>
      </c>
      <c r="O220" s="442">
        <f t="shared" si="0"/>
        <v>17</v>
      </c>
      <c r="P220" s="429">
        <f t="shared" si="1"/>
        <v>7</v>
      </c>
    </row>
    <row r="221" spans="1:16" ht="15" hidden="1">
      <c r="A221" s="96" t="s">
        <v>5163</v>
      </c>
      <c r="B221" s="437" t="s">
        <v>4793</v>
      </c>
      <c r="C221" s="438">
        <v>2688</v>
      </c>
      <c r="D221" s="437" t="s">
        <v>537</v>
      </c>
      <c r="E221" s="437" t="s">
        <v>5159</v>
      </c>
      <c r="F221" s="437" t="s">
        <v>39</v>
      </c>
      <c r="G221" s="437" t="s">
        <v>989</v>
      </c>
      <c r="H221" s="437" t="s">
        <v>5992</v>
      </c>
      <c r="I221" s="437" t="s">
        <v>43</v>
      </c>
      <c r="J221" s="438">
        <v>2018</v>
      </c>
      <c r="K221" s="439">
        <v>43282</v>
      </c>
      <c r="L221" s="439">
        <v>42186</v>
      </c>
      <c r="M221" s="443">
        <v>42172</v>
      </c>
      <c r="N221" s="438">
        <v>1</v>
      </c>
      <c r="O221" s="442">
        <f t="shared" si="0"/>
        <v>17</v>
      </c>
      <c r="P221" s="429">
        <f t="shared" si="1"/>
        <v>7</v>
      </c>
    </row>
    <row r="222" spans="1:16" ht="15" hidden="1">
      <c r="A222" s="96" t="s">
        <v>5163</v>
      </c>
      <c r="B222" s="437" t="s">
        <v>4793</v>
      </c>
      <c r="C222" s="438">
        <v>2748</v>
      </c>
      <c r="D222" s="437" t="s">
        <v>2589</v>
      </c>
      <c r="E222" s="437" t="s">
        <v>5159</v>
      </c>
      <c r="F222" s="437" t="s">
        <v>49</v>
      </c>
      <c r="G222" s="437" t="s">
        <v>3230</v>
      </c>
      <c r="H222" s="437" t="s">
        <v>5993</v>
      </c>
      <c r="I222" s="437" t="s">
        <v>43</v>
      </c>
      <c r="J222" s="438">
        <v>2018</v>
      </c>
      <c r="K222" s="439">
        <v>43282</v>
      </c>
      <c r="L222" s="439">
        <v>42186</v>
      </c>
      <c r="M222" s="443">
        <v>42187</v>
      </c>
      <c r="N222" s="438">
        <v>1</v>
      </c>
      <c r="O222" s="442">
        <f t="shared" si="0"/>
        <v>17</v>
      </c>
      <c r="P222" s="429">
        <f t="shared" si="1"/>
        <v>7</v>
      </c>
    </row>
    <row r="223" spans="1:16" ht="15" hidden="1">
      <c r="A223" s="96" t="s">
        <v>5163</v>
      </c>
      <c r="B223" s="437" t="s">
        <v>4793</v>
      </c>
      <c r="C223" s="438">
        <v>2754</v>
      </c>
      <c r="D223" s="437" t="s">
        <v>527</v>
      </c>
      <c r="E223" s="437" t="s">
        <v>5159</v>
      </c>
      <c r="F223" s="437" t="s">
        <v>127</v>
      </c>
      <c r="G223" s="437" t="s">
        <v>3249</v>
      </c>
      <c r="H223" s="437" t="s">
        <v>5994</v>
      </c>
      <c r="I223" s="437" t="s">
        <v>33</v>
      </c>
      <c r="J223" s="438">
        <v>2018</v>
      </c>
      <c r="K223" s="439">
        <v>43287</v>
      </c>
      <c r="L223" s="439">
        <v>42191</v>
      </c>
      <c r="M223" s="443">
        <v>42193</v>
      </c>
      <c r="N223" s="438">
        <v>1</v>
      </c>
      <c r="O223" s="442">
        <f t="shared" si="0"/>
        <v>17</v>
      </c>
      <c r="P223" s="429">
        <f t="shared" si="1"/>
        <v>7</v>
      </c>
    </row>
    <row r="224" spans="1:16" ht="15" hidden="1">
      <c r="A224" s="96" t="s">
        <v>5163</v>
      </c>
      <c r="B224" s="437" t="s">
        <v>4793</v>
      </c>
      <c r="C224" s="438">
        <v>2757</v>
      </c>
      <c r="D224" s="437" t="s">
        <v>527</v>
      </c>
      <c r="E224" s="437" t="s">
        <v>5160</v>
      </c>
      <c r="F224" s="437" t="s">
        <v>127</v>
      </c>
      <c r="G224" s="437" t="s">
        <v>1511</v>
      </c>
      <c r="H224" s="437" t="s">
        <v>5995</v>
      </c>
      <c r="I224" s="437" t="s">
        <v>33</v>
      </c>
      <c r="J224" s="438">
        <v>2018</v>
      </c>
      <c r="K224" s="439">
        <v>43282</v>
      </c>
      <c r="L224" s="439">
        <v>42095</v>
      </c>
      <c r="M224" s="443">
        <v>42101</v>
      </c>
      <c r="N224" s="438">
        <v>1</v>
      </c>
      <c r="O224" s="442">
        <f t="shared" si="0"/>
        <v>17</v>
      </c>
      <c r="P224" s="429">
        <f t="shared" si="1"/>
        <v>7</v>
      </c>
    </row>
    <row r="225" spans="1:16" ht="15" hidden="1">
      <c r="A225" s="96" t="s">
        <v>5163</v>
      </c>
      <c r="B225" s="437" t="s">
        <v>4793</v>
      </c>
      <c r="C225" s="438">
        <v>2784</v>
      </c>
      <c r="D225" s="437" t="s">
        <v>693</v>
      </c>
      <c r="E225" s="437" t="s">
        <v>5159</v>
      </c>
      <c r="F225" s="437" t="s">
        <v>29</v>
      </c>
      <c r="G225" s="437" t="s">
        <v>980</v>
      </c>
      <c r="H225" s="437" t="s">
        <v>5996</v>
      </c>
      <c r="I225" s="437" t="s">
        <v>43</v>
      </c>
      <c r="J225" s="438">
        <v>2018</v>
      </c>
      <c r="K225" s="439">
        <v>43282</v>
      </c>
      <c r="L225" s="439">
        <v>42186</v>
      </c>
      <c r="M225" s="443">
        <v>42194</v>
      </c>
      <c r="N225" s="438">
        <v>1</v>
      </c>
      <c r="O225" s="442">
        <f t="shared" si="0"/>
        <v>17</v>
      </c>
      <c r="P225" s="429">
        <f t="shared" si="1"/>
        <v>7</v>
      </c>
    </row>
    <row r="226" spans="1:16" ht="15" hidden="1">
      <c r="A226" s="96" t="s">
        <v>5163</v>
      </c>
      <c r="B226" s="437" t="s">
        <v>4793</v>
      </c>
      <c r="C226" s="438">
        <v>2789</v>
      </c>
      <c r="D226" s="437" t="s">
        <v>198</v>
      </c>
      <c r="E226" s="437" t="s">
        <v>5160</v>
      </c>
      <c r="F226" s="437" t="s">
        <v>39</v>
      </c>
      <c r="G226" s="437" t="s">
        <v>705</v>
      </c>
      <c r="H226" s="437" t="s">
        <v>5997</v>
      </c>
      <c r="I226" s="437" t="s">
        <v>43</v>
      </c>
      <c r="J226" s="438">
        <v>2018</v>
      </c>
      <c r="K226" s="439">
        <v>43282</v>
      </c>
      <c r="L226" s="439">
        <v>42339</v>
      </c>
      <c r="M226" s="440">
        <v>42325</v>
      </c>
      <c r="N226" s="438">
        <v>1</v>
      </c>
      <c r="O226" s="442">
        <f t="shared" si="0"/>
        <v>17</v>
      </c>
      <c r="P226" s="429">
        <f t="shared" si="1"/>
        <v>7</v>
      </c>
    </row>
    <row r="227" spans="1:16" ht="15" hidden="1">
      <c r="A227" s="96" t="s">
        <v>5163</v>
      </c>
      <c r="B227" s="437" t="s">
        <v>4793</v>
      </c>
      <c r="C227" s="438">
        <v>2819</v>
      </c>
      <c r="D227" s="437" t="s">
        <v>133</v>
      </c>
      <c r="E227" s="437" t="s">
        <v>5159</v>
      </c>
      <c r="F227" s="437" t="s">
        <v>29</v>
      </c>
      <c r="G227" s="437" t="s">
        <v>830</v>
      </c>
      <c r="H227" s="437" t="s">
        <v>5998</v>
      </c>
      <c r="I227" s="437" t="s">
        <v>43</v>
      </c>
      <c r="J227" s="438">
        <v>2018</v>
      </c>
      <c r="K227" s="439">
        <v>43282</v>
      </c>
      <c r="L227" s="439">
        <v>42186</v>
      </c>
      <c r="M227" s="443">
        <v>42171</v>
      </c>
      <c r="N227" s="438">
        <v>1</v>
      </c>
      <c r="O227" s="442">
        <f t="shared" si="0"/>
        <v>17</v>
      </c>
      <c r="P227" s="429">
        <f t="shared" si="1"/>
        <v>7</v>
      </c>
    </row>
    <row r="228" spans="1:16" ht="15" hidden="1">
      <c r="A228" s="96" t="s">
        <v>5163</v>
      </c>
      <c r="B228" s="437" t="s">
        <v>4793</v>
      </c>
      <c r="C228" s="438">
        <v>2873</v>
      </c>
      <c r="D228" s="437" t="s">
        <v>584</v>
      </c>
      <c r="E228" s="437" t="s">
        <v>5160</v>
      </c>
      <c r="F228" s="437" t="s">
        <v>56</v>
      </c>
      <c r="G228" s="437" t="s">
        <v>1161</v>
      </c>
      <c r="H228" s="437" t="s">
        <v>5999</v>
      </c>
      <c r="I228" s="437" t="s">
        <v>43</v>
      </c>
      <c r="J228" s="438">
        <v>2018</v>
      </c>
      <c r="K228" s="439">
        <v>43282</v>
      </c>
      <c r="L228" s="439">
        <v>42309</v>
      </c>
      <c r="M228" s="443">
        <v>42310</v>
      </c>
      <c r="N228" s="438">
        <v>1</v>
      </c>
      <c r="O228" s="442">
        <f t="shared" si="0"/>
        <v>17</v>
      </c>
      <c r="P228" s="429">
        <f t="shared" si="1"/>
        <v>7</v>
      </c>
    </row>
    <row r="229" spans="1:16" ht="15" hidden="1">
      <c r="A229" s="96" t="s">
        <v>5163</v>
      </c>
      <c r="B229" s="437" t="s">
        <v>4793</v>
      </c>
      <c r="C229" s="438">
        <v>2885</v>
      </c>
      <c r="D229" s="437" t="s">
        <v>133</v>
      </c>
      <c r="E229" s="437" t="s">
        <v>5160</v>
      </c>
      <c r="F229" s="437" t="s">
        <v>29</v>
      </c>
      <c r="G229" s="437" t="s">
        <v>3950</v>
      </c>
      <c r="H229" s="437" t="s">
        <v>6000</v>
      </c>
      <c r="I229" s="437" t="s">
        <v>43</v>
      </c>
      <c r="J229" s="438">
        <v>2018</v>
      </c>
      <c r="K229" s="439">
        <v>43282</v>
      </c>
      <c r="L229" s="439">
        <v>42309</v>
      </c>
      <c r="M229" s="443">
        <v>42311</v>
      </c>
      <c r="N229" s="438">
        <v>1</v>
      </c>
      <c r="O229" s="442">
        <f t="shared" si="0"/>
        <v>17</v>
      </c>
      <c r="P229" s="429">
        <f t="shared" si="1"/>
        <v>7</v>
      </c>
    </row>
    <row r="230" spans="1:16" ht="15" hidden="1">
      <c r="A230" s="96" t="s">
        <v>5163</v>
      </c>
      <c r="B230" s="437" t="s">
        <v>4793</v>
      </c>
      <c r="C230" s="438">
        <v>2917</v>
      </c>
      <c r="D230" s="437" t="s">
        <v>288</v>
      </c>
      <c r="E230" s="437" t="s">
        <v>5159</v>
      </c>
      <c r="F230" s="437" t="s">
        <v>127</v>
      </c>
      <c r="G230" s="437" t="s">
        <v>1104</v>
      </c>
      <c r="H230" s="437" t="s">
        <v>6001</v>
      </c>
      <c r="I230" s="437" t="s">
        <v>33</v>
      </c>
      <c r="J230" s="438">
        <v>2018</v>
      </c>
      <c r="K230" s="439">
        <v>43282</v>
      </c>
      <c r="L230" s="439">
        <v>42186</v>
      </c>
      <c r="M230" s="443">
        <v>42166</v>
      </c>
      <c r="N230" s="438">
        <v>1</v>
      </c>
      <c r="O230" s="442">
        <f t="shared" si="0"/>
        <v>17</v>
      </c>
      <c r="P230" s="429">
        <f t="shared" si="1"/>
        <v>7</v>
      </c>
    </row>
    <row r="231" spans="1:16" ht="15" hidden="1">
      <c r="A231" s="96" t="s">
        <v>5163</v>
      </c>
      <c r="B231" s="437" t="s">
        <v>4793</v>
      </c>
      <c r="C231" s="438">
        <v>2941</v>
      </c>
      <c r="D231" s="437" t="s">
        <v>511</v>
      </c>
      <c r="E231" s="437" t="s">
        <v>5160</v>
      </c>
      <c r="F231" s="437" t="s">
        <v>29</v>
      </c>
      <c r="G231" s="437" t="s">
        <v>798</v>
      </c>
      <c r="H231" s="437" t="s">
        <v>6002</v>
      </c>
      <c r="I231" s="437" t="s">
        <v>33</v>
      </c>
      <c r="J231" s="438">
        <v>2018</v>
      </c>
      <c r="K231" s="439">
        <v>43282</v>
      </c>
      <c r="L231" s="439">
        <v>42095</v>
      </c>
      <c r="M231" s="443">
        <v>42180</v>
      </c>
      <c r="N231" s="438">
        <v>1</v>
      </c>
      <c r="O231" s="442">
        <f t="shared" si="0"/>
        <v>17</v>
      </c>
      <c r="P231" s="429">
        <f t="shared" si="1"/>
        <v>7</v>
      </c>
    </row>
    <row r="232" spans="1:16" ht="15" hidden="1">
      <c r="A232" s="96" t="s">
        <v>5163</v>
      </c>
      <c r="B232" s="437" t="s">
        <v>4793</v>
      </c>
      <c r="C232" s="438">
        <v>2952</v>
      </c>
      <c r="D232" s="437" t="s">
        <v>511</v>
      </c>
      <c r="E232" s="437" t="s">
        <v>5159</v>
      </c>
      <c r="F232" s="437" t="s">
        <v>29</v>
      </c>
      <c r="G232" s="437" t="s">
        <v>830</v>
      </c>
      <c r="H232" s="437" t="s">
        <v>5374</v>
      </c>
      <c r="I232" s="437" t="s">
        <v>43</v>
      </c>
      <c r="J232" s="438">
        <v>2018</v>
      </c>
      <c r="K232" s="439">
        <v>43282</v>
      </c>
      <c r="L232" s="439">
        <v>42186</v>
      </c>
      <c r="M232" s="443">
        <v>42172</v>
      </c>
      <c r="N232" s="438">
        <v>1</v>
      </c>
      <c r="O232" s="442">
        <f t="shared" si="0"/>
        <v>17</v>
      </c>
      <c r="P232" s="429">
        <f t="shared" si="1"/>
        <v>7</v>
      </c>
    </row>
    <row r="233" spans="1:16" ht="15" hidden="1">
      <c r="A233" s="96" t="s">
        <v>5163</v>
      </c>
      <c r="B233" s="437" t="s">
        <v>4793</v>
      </c>
      <c r="C233" s="438">
        <v>2989</v>
      </c>
      <c r="D233" s="437" t="s">
        <v>558</v>
      </c>
      <c r="E233" s="437" t="s">
        <v>5159</v>
      </c>
      <c r="F233" s="437" t="s">
        <v>127</v>
      </c>
      <c r="G233" s="437" t="s">
        <v>1104</v>
      </c>
      <c r="H233" s="437" t="s">
        <v>5852</v>
      </c>
      <c r="I233" s="437" t="s">
        <v>43</v>
      </c>
      <c r="J233" s="438">
        <v>2018</v>
      </c>
      <c r="K233" s="439">
        <v>43282</v>
      </c>
      <c r="L233" s="439">
        <v>42186</v>
      </c>
      <c r="M233" s="443">
        <v>42173</v>
      </c>
      <c r="N233" s="438">
        <v>1</v>
      </c>
      <c r="O233" s="442">
        <f t="shared" si="0"/>
        <v>17</v>
      </c>
      <c r="P233" s="429">
        <f t="shared" si="1"/>
        <v>7</v>
      </c>
    </row>
    <row r="234" spans="1:16" ht="15" hidden="1">
      <c r="A234" s="96" t="s">
        <v>5163</v>
      </c>
      <c r="B234" s="437" t="s">
        <v>4793</v>
      </c>
      <c r="C234" s="438">
        <v>3052</v>
      </c>
      <c r="D234" s="437" t="s">
        <v>117</v>
      </c>
      <c r="E234" s="437" t="s">
        <v>5159</v>
      </c>
      <c r="F234" s="437" t="s">
        <v>39</v>
      </c>
      <c r="G234" s="437" t="s">
        <v>5307</v>
      </c>
      <c r="H234" s="437" t="s">
        <v>6003</v>
      </c>
      <c r="I234" s="437" t="s">
        <v>33</v>
      </c>
      <c r="J234" s="438">
        <v>2018</v>
      </c>
      <c r="K234" s="439">
        <v>43282</v>
      </c>
      <c r="L234" s="439">
        <v>42186</v>
      </c>
      <c r="M234" s="443">
        <v>42185</v>
      </c>
      <c r="N234" s="438">
        <v>1</v>
      </c>
      <c r="O234" s="442">
        <f t="shared" si="0"/>
        <v>17</v>
      </c>
      <c r="P234" s="429">
        <f t="shared" si="1"/>
        <v>7</v>
      </c>
    </row>
    <row r="235" spans="1:16" ht="15" hidden="1">
      <c r="A235" s="96" t="s">
        <v>5163</v>
      </c>
      <c r="B235" s="437" t="s">
        <v>4793</v>
      </c>
      <c r="C235" s="438">
        <v>3074</v>
      </c>
      <c r="D235" s="437" t="s">
        <v>532</v>
      </c>
      <c r="E235" s="437" t="s">
        <v>5159</v>
      </c>
      <c r="F235" s="437" t="s">
        <v>39</v>
      </c>
      <c r="G235" s="437" t="s">
        <v>721</v>
      </c>
      <c r="H235" s="437" t="s">
        <v>5211</v>
      </c>
      <c r="I235" s="437" t="s">
        <v>43</v>
      </c>
      <c r="J235" s="438">
        <v>2018</v>
      </c>
      <c r="K235" s="439">
        <v>43282</v>
      </c>
      <c r="L235" s="439">
        <v>42186</v>
      </c>
      <c r="M235" s="443">
        <v>42181</v>
      </c>
      <c r="N235" s="438">
        <v>1</v>
      </c>
      <c r="O235" s="442">
        <f t="shared" si="0"/>
        <v>17</v>
      </c>
      <c r="P235" s="429">
        <f t="shared" si="1"/>
        <v>7</v>
      </c>
    </row>
    <row r="236" spans="1:16" ht="15" hidden="1">
      <c r="A236" s="96" t="s">
        <v>5163</v>
      </c>
      <c r="B236" s="437" t="s">
        <v>4793</v>
      </c>
      <c r="C236" s="438">
        <v>3079</v>
      </c>
      <c r="D236" s="437" t="s">
        <v>527</v>
      </c>
      <c r="E236" s="437" t="s">
        <v>5160</v>
      </c>
      <c r="F236" s="437" t="s">
        <v>127</v>
      </c>
      <c r="G236" s="437" t="s">
        <v>2405</v>
      </c>
      <c r="H236" s="437" t="s">
        <v>6004</v>
      </c>
      <c r="I236" s="437" t="s">
        <v>33</v>
      </c>
      <c r="J236" s="438">
        <v>2018</v>
      </c>
      <c r="K236" s="439">
        <v>43282</v>
      </c>
      <c r="L236" s="439">
        <v>42254</v>
      </c>
      <c r="M236" s="443">
        <v>42251</v>
      </c>
      <c r="N236" s="438">
        <v>1</v>
      </c>
      <c r="O236" s="442">
        <f t="shared" si="0"/>
        <v>17</v>
      </c>
      <c r="P236" s="429">
        <f t="shared" si="1"/>
        <v>7</v>
      </c>
    </row>
    <row r="237" spans="1:16" ht="15" hidden="1">
      <c r="A237" s="96" t="s">
        <v>5163</v>
      </c>
      <c r="B237" s="437" t="s">
        <v>4793</v>
      </c>
      <c r="C237" s="438">
        <v>3089</v>
      </c>
      <c r="D237" s="437" t="s">
        <v>971</v>
      </c>
      <c r="E237" s="437" t="s">
        <v>5159</v>
      </c>
      <c r="F237" s="437" t="s">
        <v>294</v>
      </c>
      <c r="G237" s="437" t="s">
        <v>738</v>
      </c>
      <c r="H237" s="437" t="s">
        <v>6005</v>
      </c>
      <c r="I237" s="437" t="s">
        <v>43</v>
      </c>
      <c r="J237" s="438">
        <v>2018</v>
      </c>
      <c r="K237" s="439">
        <v>43282</v>
      </c>
      <c r="L237" s="439">
        <v>42186</v>
      </c>
      <c r="M237" s="443">
        <v>42177</v>
      </c>
      <c r="N237" s="438">
        <v>1</v>
      </c>
      <c r="O237" s="442">
        <f t="shared" si="0"/>
        <v>17</v>
      </c>
      <c r="P237" s="429">
        <f t="shared" si="1"/>
        <v>7</v>
      </c>
    </row>
    <row r="238" spans="1:16" ht="15" hidden="1">
      <c r="A238" s="96" t="s">
        <v>5163</v>
      </c>
      <c r="B238" s="437" t="s">
        <v>4793</v>
      </c>
      <c r="C238" s="438">
        <v>3140</v>
      </c>
      <c r="D238" s="437" t="s">
        <v>363</v>
      </c>
      <c r="E238" s="437" t="s">
        <v>5160</v>
      </c>
      <c r="F238" s="437" t="s">
        <v>271</v>
      </c>
      <c r="G238" s="437" t="s">
        <v>4086</v>
      </c>
      <c r="H238" s="437" t="s">
        <v>6006</v>
      </c>
      <c r="I238" s="437" t="s">
        <v>43</v>
      </c>
      <c r="J238" s="438">
        <v>2018</v>
      </c>
      <c r="K238" s="439">
        <v>43282</v>
      </c>
      <c r="L238" s="444">
        <v>42304</v>
      </c>
      <c r="M238" s="440">
        <v>42303</v>
      </c>
      <c r="N238" s="438">
        <v>1</v>
      </c>
      <c r="O238" s="442">
        <f t="shared" si="0"/>
        <v>17</v>
      </c>
      <c r="P238" s="429">
        <f t="shared" si="1"/>
        <v>7</v>
      </c>
    </row>
    <row r="239" spans="1:16" ht="15" hidden="1">
      <c r="A239" s="96" t="s">
        <v>5163</v>
      </c>
      <c r="B239" s="437" t="s">
        <v>4793</v>
      </c>
      <c r="C239" s="438">
        <v>3184</v>
      </c>
      <c r="D239" s="437" t="s">
        <v>494</v>
      </c>
      <c r="E239" s="437" t="s">
        <v>5160</v>
      </c>
      <c r="F239" s="437" t="s">
        <v>429</v>
      </c>
      <c r="G239" s="437" t="s">
        <v>798</v>
      </c>
      <c r="H239" s="437" t="s">
        <v>6007</v>
      </c>
      <c r="I239" s="437" t="s">
        <v>33</v>
      </c>
      <c r="J239" s="438">
        <v>2018</v>
      </c>
      <c r="K239" s="439">
        <v>43282</v>
      </c>
      <c r="L239" s="439">
        <v>42370</v>
      </c>
      <c r="M239" s="443">
        <v>42341</v>
      </c>
      <c r="N239" s="438">
        <v>1</v>
      </c>
      <c r="O239" s="442">
        <f t="shared" si="0"/>
        <v>17</v>
      </c>
      <c r="P239" s="429">
        <f t="shared" si="1"/>
        <v>7</v>
      </c>
    </row>
    <row r="240" spans="1:16" ht="15" hidden="1">
      <c r="A240" s="96" t="s">
        <v>5163</v>
      </c>
      <c r="B240" s="437" t="s">
        <v>4793</v>
      </c>
      <c r="C240" s="438">
        <v>3228</v>
      </c>
      <c r="D240" s="437" t="s">
        <v>693</v>
      </c>
      <c r="E240" s="437" t="s">
        <v>5472</v>
      </c>
      <c r="F240" s="437" t="s">
        <v>29</v>
      </c>
      <c r="G240" s="437" t="s">
        <v>3212</v>
      </c>
      <c r="H240" s="437" t="s">
        <v>6008</v>
      </c>
      <c r="I240" s="437" t="s">
        <v>43</v>
      </c>
      <c r="J240" s="438">
        <v>2018</v>
      </c>
      <c r="K240" s="439">
        <v>43284</v>
      </c>
      <c r="L240" s="439">
        <v>42430</v>
      </c>
      <c r="M240" s="443">
        <v>42429</v>
      </c>
      <c r="N240" s="438">
        <v>1</v>
      </c>
      <c r="O240" s="442">
        <f t="shared" si="0"/>
        <v>17</v>
      </c>
      <c r="P240" s="429">
        <f t="shared" si="1"/>
        <v>7</v>
      </c>
    </row>
    <row r="241" spans="1:18" ht="15" hidden="1">
      <c r="A241" s="96" t="s">
        <v>5163</v>
      </c>
      <c r="B241" s="437" t="s">
        <v>4793</v>
      </c>
      <c r="C241" s="438">
        <v>3229</v>
      </c>
      <c r="D241" s="437" t="s">
        <v>143</v>
      </c>
      <c r="E241" s="437" t="s">
        <v>5161</v>
      </c>
      <c r="F241" s="437" t="s">
        <v>105</v>
      </c>
      <c r="G241" s="437" t="s">
        <v>732</v>
      </c>
      <c r="H241" s="437" t="s">
        <v>6009</v>
      </c>
      <c r="I241" s="437" t="s">
        <v>33</v>
      </c>
      <c r="J241" s="438">
        <v>2018</v>
      </c>
      <c r="K241" s="439">
        <v>43282</v>
      </c>
      <c r="L241" s="439">
        <v>42450</v>
      </c>
      <c r="M241" s="443">
        <v>42457</v>
      </c>
      <c r="N241" s="438">
        <v>1</v>
      </c>
      <c r="O241" s="442">
        <f t="shared" si="0"/>
        <v>17</v>
      </c>
      <c r="P241" s="429">
        <f t="shared" si="1"/>
        <v>7</v>
      </c>
    </row>
    <row r="242" spans="1:18" ht="15" hidden="1">
      <c r="A242" s="96" t="s">
        <v>5163</v>
      </c>
      <c r="B242" s="437" t="s">
        <v>4793</v>
      </c>
      <c r="C242" s="438">
        <v>3276</v>
      </c>
      <c r="D242" s="437" t="s">
        <v>494</v>
      </c>
      <c r="E242" s="437" t="s">
        <v>5160</v>
      </c>
      <c r="F242" s="437" t="s">
        <v>429</v>
      </c>
      <c r="G242" s="437" t="s">
        <v>927</v>
      </c>
      <c r="H242" s="437" t="s">
        <v>6010</v>
      </c>
      <c r="I242" s="437" t="s">
        <v>33</v>
      </c>
      <c r="J242" s="438">
        <v>2018</v>
      </c>
      <c r="K242" s="439">
        <v>43282</v>
      </c>
      <c r="L242" s="439">
        <v>42401</v>
      </c>
      <c r="M242" s="443">
        <v>42398</v>
      </c>
      <c r="N242" s="438">
        <v>1</v>
      </c>
      <c r="O242" s="442">
        <f t="shared" si="0"/>
        <v>17</v>
      </c>
      <c r="P242" s="429">
        <f t="shared" si="1"/>
        <v>7</v>
      </c>
    </row>
    <row r="243" spans="1:18" ht="15" hidden="1">
      <c r="A243" s="96" t="s">
        <v>5163</v>
      </c>
      <c r="B243" s="437" t="s">
        <v>4793</v>
      </c>
      <c r="C243" s="438">
        <v>3332</v>
      </c>
      <c r="D243" s="437" t="s">
        <v>527</v>
      </c>
      <c r="E243" s="437" t="s">
        <v>5160</v>
      </c>
      <c r="F243" s="437" t="s">
        <v>127</v>
      </c>
      <c r="G243" s="437" t="s">
        <v>789</v>
      </c>
      <c r="H243" s="437" t="s">
        <v>6011</v>
      </c>
      <c r="I243" s="437" t="s">
        <v>33</v>
      </c>
      <c r="J243" s="438">
        <v>2018</v>
      </c>
      <c r="K243" s="439">
        <v>43282</v>
      </c>
      <c r="L243" s="439">
        <v>42522</v>
      </c>
      <c r="M243" s="443">
        <v>42527</v>
      </c>
      <c r="N243" s="438">
        <v>1</v>
      </c>
      <c r="O243" s="442">
        <f t="shared" si="0"/>
        <v>17</v>
      </c>
      <c r="P243" s="429">
        <f t="shared" si="1"/>
        <v>7</v>
      </c>
    </row>
    <row r="244" spans="1:18" ht="15" hidden="1">
      <c r="A244" s="96" t="s">
        <v>5163</v>
      </c>
      <c r="B244" s="437" t="s">
        <v>4779</v>
      </c>
      <c r="C244" s="438">
        <v>2872</v>
      </c>
      <c r="D244" s="437" t="s">
        <v>143</v>
      </c>
      <c r="E244" s="437" t="s">
        <v>5159</v>
      </c>
      <c r="F244" s="437" t="s">
        <v>105</v>
      </c>
      <c r="G244" s="437" t="s">
        <v>31</v>
      </c>
      <c r="H244" s="437" t="s">
        <v>6012</v>
      </c>
      <c r="I244" s="437" t="s">
        <v>43</v>
      </c>
      <c r="J244" s="438">
        <v>2018</v>
      </c>
      <c r="K244" s="439">
        <v>43295</v>
      </c>
      <c r="L244" s="439">
        <v>42199</v>
      </c>
      <c r="M244" s="443">
        <v>42193</v>
      </c>
      <c r="N244" s="438">
        <v>1</v>
      </c>
      <c r="O244" s="428">
        <v>17</v>
      </c>
      <c r="P244" s="429">
        <f t="shared" si="1"/>
        <v>7</v>
      </c>
      <c r="R244" s="34">
        <v>18</v>
      </c>
    </row>
    <row r="245" spans="1:18" ht="15" hidden="1">
      <c r="A245" s="96" t="s">
        <v>5163</v>
      </c>
      <c r="B245" s="437" t="s">
        <v>4793</v>
      </c>
      <c r="C245" s="438">
        <v>2303</v>
      </c>
      <c r="D245" s="437" t="s">
        <v>484</v>
      </c>
      <c r="E245" s="437" t="s">
        <v>5159</v>
      </c>
      <c r="F245" s="437" t="s">
        <v>39</v>
      </c>
      <c r="G245" s="437" t="s">
        <v>705</v>
      </c>
      <c r="H245" s="437" t="s">
        <v>6013</v>
      </c>
      <c r="I245" s="437" t="s">
        <v>33</v>
      </c>
      <c r="J245" s="438">
        <v>2018</v>
      </c>
      <c r="K245" s="439">
        <v>43294</v>
      </c>
      <c r="L245" s="439">
        <v>42198</v>
      </c>
      <c r="M245" s="443">
        <v>42216</v>
      </c>
      <c r="N245" s="438">
        <v>1</v>
      </c>
      <c r="O245" s="442">
        <f t="shared" ref="O245:O410" si="2">WEEKNUM(K245)-WEEKNUM($Q$1)+1</f>
        <v>18</v>
      </c>
      <c r="P245" s="429">
        <f t="shared" si="1"/>
        <v>7</v>
      </c>
    </row>
    <row r="246" spans="1:18" ht="15" hidden="1">
      <c r="A246" s="96" t="s">
        <v>5163</v>
      </c>
      <c r="B246" s="437" t="s">
        <v>4793</v>
      </c>
      <c r="C246" s="438">
        <v>2428</v>
      </c>
      <c r="D246" s="437" t="s">
        <v>527</v>
      </c>
      <c r="E246" s="437" t="s">
        <v>5159</v>
      </c>
      <c r="F246" s="437" t="s">
        <v>127</v>
      </c>
      <c r="G246" s="437" t="s">
        <v>6014</v>
      </c>
      <c r="H246" s="437" t="s">
        <v>6015</v>
      </c>
      <c r="I246" s="437" t="s">
        <v>33</v>
      </c>
      <c r="J246" s="438">
        <v>2018</v>
      </c>
      <c r="K246" s="439">
        <v>43289</v>
      </c>
      <c r="L246" s="439">
        <v>42193</v>
      </c>
      <c r="M246" s="443">
        <v>42195</v>
      </c>
      <c r="N246" s="438">
        <v>1</v>
      </c>
      <c r="O246" s="442">
        <f t="shared" si="2"/>
        <v>18</v>
      </c>
      <c r="P246" s="429">
        <f t="shared" si="1"/>
        <v>7</v>
      </c>
    </row>
    <row r="247" spans="1:18" ht="15" hidden="1">
      <c r="A247" s="96" t="s">
        <v>5163</v>
      </c>
      <c r="B247" s="437" t="s">
        <v>4793</v>
      </c>
      <c r="C247" s="438">
        <v>2844</v>
      </c>
      <c r="D247" s="437" t="s">
        <v>288</v>
      </c>
      <c r="E247" s="437" t="s">
        <v>5159</v>
      </c>
      <c r="F247" s="437" t="s">
        <v>127</v>
      </c>
      <c r="G247" s="437" t="s">
        <v>1161</v>
      </c>
      <c r="H247" s="437" t="s">
        <v>6016</v>
      </c>
      <c r="I247" s="437" t="s">
        <v>43</v>
      </c>
      <c r="J247" s="438">
        <v>2018</v>
      </c>
      <c r="K247" s="439">
        <v>43294</v>
      </c>
      <c r="L247" s="439">
        <v>42198</v>
      </c>
      <c r="M247" s="443">
        <v>42186</v>
      </c>
      <c r="N247" s="438">
        <v>1</v>
      </c>
      <c r="O247" s="442">
        <f t="shared" si="2"/>
        <v>18</v>
      </c>
      <c r="P247" s="429">
        <f t="shared" si="1"/>
        <v>7</v>
      </c>
    </row>
    <row r="248" spans="1:18" ht="15" hidden="1">
      <c r="A248" s="96" t="s">
        <v>5163</v>
      </c>
      <c r="B248" s="437" t="s">
        <v>4793</v>
      </c>
      <c r="C248" s="437" t="s">
        <v>6017</v>
      </c>
      <c r="D248" s="437" t="s">
        <v>430</v>
      </c>
      <c r="E248" s="437" t="s">
        <v>5160</v>
      </c>
      <c r="F248" s="437" t="s">
        <v>429</v>
      </c>
      <c r="G248" s="437" t="s">
        <v>6018</v>
      </c>
      <c r="H248" s="437" t="s">
        <v>6019</v>
      </c>
      <c r="I248" s="437" t="s">
        <v>33</v>
      </c>
      <c r="J248" s="438">
        <v>2018</v>
      </c>
      <c r="K248" s="439">
        <v>43301</v>
      </c>
      <c r="L248" s="439">
        <v>43070</v>
      </c>
      <c r="M248" s="440">
        <v>43069</v>
      </c>
      <c r="N248" s="438">
        <v>1</v>
      </c>
      <c r="O248" s="442">
        <f t="shared" si="2"/>
        <v>19</v>
      </c>
      <c r="P248" s="429">
        <f t="shared" si="1"/>
        <v>7</v>
      </c>
    </row>
    <row r="249" spans="1:18" ht="15" hidden="1">
      <c r="A249" s="96" t="s">
        <v>5163</v>
      </c>
      <c r="B249" s="437" t="s">
        <v>4793</v>
      </c>
      <c r="C249" s="438">
        <v>672</v>
      </c>
      <c r="D249" s="437" t="s">
        <v>474</v>
      </c>
      <c r="E249" s="437" t="s">
        <v>5787</v>
      </c>
      <c r="F249" s="437" t="s">
        <v>39</v>
      </c>
      <c r="G249" s="437" t="s">
        <v>3314</v>
      </c>
      <c r="H249" s="437" t="s">
        <v>6020</v>
      </c>
      <c r="I249" s="437" t="s">
        <v>33</v>
      </c>
      <c r="J249" s="438">
        <v>2018</v>
      </c>
      <c r="K249" s="439">
        <v>43296</v>
      </c>
      <c r="L249" s="439">
        <v>40009</v>
      </c>
      <c r="M249" s="443">
        <v>39974</v>
      </c>
      <c r="N249" s="438">
        <v>1</v>
      </c>
      <c r="O249" s="442">
        <f t="shared" si="2"/>
        <v>19</v>
      </c>
      <c r="P249" s="429">
        <f t="shared" si="1"/>
        <v>7</v>
      </c>
    </row>
    <row r="250" spans="1:18" ht="15" hidden="1">
      <c r="A250" s="96" t="s">
        <v>5163</v>
      </c>
      <c r="B250" s="437" t="s">
        <v>4793</v>
      </c>
      <c r="C250" s="438">
        <v>2668</v>
      </c>
      <c r="D250" s="437" t="s">
        <v>494</v>
      </c>
      <c r="E250" s="437" t="s">
        <v>5159</v>
      </c>
      <c r="F250" s="437" t="s">
        <v>429</v>
      </c>
      <c r="G250" s="437" t="s">
        <v>738</v>
      </c>
      <c r="H250" s="437" t="s">
        <v>6021</v>
      </c>
      <c r="I250" s="437" t="s">
        <v>33</v>
      </c>
      <c r="J250" s="438">
        <v>2018</v>
      </c>
      <c r="K250" s="439">
        <v>43296</v>
      </c>
      <c r="L250" s="439">
        <v>42200</v>
      </c>
      <c r="M250" s="443">
        <v>42206</v>
      </c>
      <c r="N250" s="438">
        <v>1</v>
      </c>
      <c r="O250" s="442">
        <f t="shared" si="2"/>
        <v>19</v>
      </c>
      <c r="P250" s="429">
        <f t="shared" si="1"/>
        <v>7</v>
      </c>
    </row>
    <row r="251" spans="1:18" ht="15" hidden="1">
      <c r="A251" s="96" t="s">
        <v>5163</v>
      </c>
      <c r="B251" s="437" t="s">
        <v>4793</v>
      </c>
      <c r="C251" s="438">
        <v>2671</v>
      </c>
      <c r="D251" s="437" t="s">
        <v>494</v>
      </c>
      <c r="E251" s="437" t="s">
        <v>5159</v>
      </c>
      <c r="F251" s="437" t="s">
        <v>429</v>
      </c>
      <c r="G251" s="437" t="s">
        <v>694</v>
      </c>
      <c r="H251" s="437" t="s">
        <v>6022</v>
      </c>
      <c r="I251" s="437" t="s">
        <v>43</v>
      </c>
      <c r="J251" s="438">
        <v>2018</v>
      </c>
      <c r="K251" s="439">
        <v>43296</v>
      </c>
      <c r="L251" s="439">
        <v>42200</v>
      </c>
      <c r="M251" s="443">
        <v>42206</v>
      </c>
      <c r="N251" s="438">
        <v>1</v>
      </c>
      <c r="O251" s="442">
        <f t="shared" si="2"/>
        <v>19</v>
      </c>
      <c r="P251" s="429">
        <f t="shared" si="1"/>
        <v>7</v>
      </c>
    </row>
    <row r="252" spans="1:18" ht="15" hidden="1">
      <c r="A252" s="96" t="s">
        <v>5163</v>
      </c>
      <c r="B252" s="437" t="s">
        <v>4793</v>
      </c>
      <c r="C252" s="438">
        <v>3113</v>
      </c>
      <c r="D252" s="437" t="s">
        <v>522</v>
      </c>
      <c r="E252" s="437" t="s">
        <v>5159</v>
      </c>
      <c r="F252" s="437" t="s">
        <v>111</v>
      </c>
      <c r="G252" s="437" t="s">
        <v>2293</v>
      </c>
      <c r="H252" s="437" t="s">
        <v>6023</v>
      </c>
      <c r="I252" s="437" t="s">
        <v>43</v>
      </c>
      <c r="J252" s="438">
        <v>2018</v>
      </c>
      <c r="K252" s="439">
        <v>43296</v>
      </c>
      <c r="L252" s="439">
        <v>42200</v>
      </c>
      <c r="M252" s="443">
        <v>42177</v>
      </c>
      <c r="N252" s="438">
        <v>1</v>
      </c>
      <c r="O252" s="442">
        <f t="shared" si="2"/>
        <v>19</v>
      </c>
      <c r="P252" s="429">
        <f t="shared" si="1"/>
        <v>7</v>
      </c>
    </row>
    <row r="253" spans="1:18" ht="15" hidden="1">
      <c r="A253" s="96" t="s">
        <v>5163</v>
      </c>
      <c r="B253" s="437" t="s">
        <v>4793</v>
      </c>
      <c r="C253" s="438">
        <v>3128</v>
      </c>
      <c r="D253" s="437" t="s">
        <v>941</v>
      </c>
      <c r="E253" s="437" t="s">
        <v>5161</v>
      </c>
      <c r="F253" s="437" t="s">
        <v>300</v>
      </c>
      <c r="G253" s="437" t="s">
        <v>5659</v>
      </c>
      <c r="H253" s="437" t="s">
        <v>6024</v>
      </c>
      <c r="I253" s="437" t="s">
        <v>43</v>
      </c>
      <c r="J253" s="438">
        <v>2018</v>
      </c>
      <c r="K253" s="439">
        <v>43299</v>
      </c>
      <c r="L253" s="439">
        <v>42278</v>
      </c>
      <c r="M253" s="443">
        <v>42277</v>
      </c>
      <c r="N253" s="438">
        <v>1</v>
      </c>
      <c r="O253" s="442">
        <f t="shared" si="2"/>
        <v>19</v>
      </c>
      <c r="P253" s="429">
        <f t="shared" si="1"/>
        <v>7</v>
      </c>
    </row>
    <row r="254" spans="1:18" ht="15" hidden="1">
      <c r="A254" s="96" t="s">
        <v>5163</v>
      </c>
      <c r="B254" s="437" t="s">
        <v>4793</v>
      </c>
      <c r="C254" s="438">
        <v>1602</v>
      </c>
      <c r="D254" s="437" t="s">
        <v>5383</v>
      </c>
      <c r="E254" s="437" t="s">
        <v>5160</v>
      </c>
      <c r="F254" s="437" t="s">
        <v>127</v>
      </c>
      <c r="G254" s="437" t="s">
        <v>6025</v>
      </c>
      <c r="H254" s="437" t="s">
        <v>6026</v>
      </c>
      <c r="I254" s="437" t="s">
        <v>43</v>
      </c>
      <c r="J254" s="438">
        <v>2018</v>
      </c>
      <c r="K254" s="439">
        <v>43307</v>
      </c>
      <c r="L254" s="439">
        <v>40924</v>
      </c>
      <c r="M254" s="440">
        <v>40895</v>
      </c>
      <c r="N254" s="438">
        <v>1</v>
      </c>
      <c r="O254" s="442">
        <f t="shared" si="2"/>
        <v>20</v>
      </c>
      <c r="P254" s="429">
        <f t="shared" si="1"/>
        <v>7</v>
      </c>
    </row>
    <row r="255" spans="1:18" ht="15" hidden="1">
      <c r="A255" s="96" t="s">
        <v>5163</v>
      </c>
      <c r="B255" s="437" t="s">
        <v>4793</v>
      </c>
      <c r="C255" s="438">
        <v>2712</v>
      </c>
      <c r="D255" s="437" t="s">
        <v>584</v>
      </c>
      <c r="E255" s="437" t="s">
        <v>5159</v>
      </c>
      <c r="F255" s="437" t="s">
        <v>56</v>
      </c>
      <c r="G255" s="437" t="s">
        <v>3259</v>
      </c>
      <c r="H255" s="437" t="s">
        <v>6027</v>
      </c>
      <c r="I255" s="437" t="s">
        <v>33</v>
      </c>
      <c r="J255" s="438">
        <v>2018</v>
      </c>
      <c r="K255" s="439">
        <v>43309</v>
      </c>
      <c r="L255" s="439">
        <v>42213</v>
      </c>
      <c r="M255" s="443">
        <v>42215</v>
      </c>
      <c r="N255" s="438">
        <v>1</v>
      </c>
      <c r="O255" s="442">
        <f t="shared" si="2"/>
        <v>20</v>
      </c>
      <c r="P255" s="429">
        <f t="shared" si="1"/>
        <v>7</v>
      </c>
    </row>
    <row r="256" spans="1:18" ht="15" hidden="1">
      <c r="A256" s="96" t="s">
        <v>5163</v>
      </c>
      <c r="B256" s="437" t="s">
        <v>4793</v>
      </c>
      <c r="C256" s="438">
        <v>3121</v>
      </c>
      <c r="D256" s="437" t="s">
        <v>288</v>
      </c>
      <c r="E256" s="437" t="s">
        <v>5159</v>
      </c>
      <c r="F256" s="437" t="s">
        <v>127</v>
      </c>
      <c r="G256" s="437" t="s">
        <v>1191</v>
      </c>
      <c r="H256" s="437" t="s">
        <v>6028</v>
      </c>
      <c r="I256" s="437" t="s">
        <v>33</v>
      </c>
      <c r="J256" s="438">
        <v>2018</v>
      </c>
      <c r="K256" s="439">
        <v>43308</v>
      </c>
      <c r="L256" s="439">
        <v>42212</v>
      </c>
      <c r="M256" s="443">
        <v>42199</v>
      </c>
      <c r="N256" s="438">
        <v>1</v>
      </c>
      <c r="O256" s="442">
        <f t="shared" si="2"/>
        <v>20</v>
      </c>
      <c r="P256" s="429">
        <f t="shared" si="1"/>
        <v>7</v>
      </c>
    </row>
    <row r="257" spans="1:16" ht="15" hidden="1">
      <c r="A257" s="96" t="s">
        <v>5163</v>
      </c>
      <c r="B257" s="437" t="s">
        <v>4779</v>
      </c>
      <c r="C257" s="438">
        <v>1122</v>
      </c>
      <c r="D257" s="437" t="s">
        <v>600</v>
      </c>
      <c r="E257" s="437" t="s">
        <v>5787</v>
      </c>
      <c r="F257" s="437" t="s">
        <v>29</v>
      </c>
      <c r="G257" s="437" t="s">
        <v>601</v>
      </c>
      <c r="H257" s="437" t="s">
        <v>6029</v>
      </c>
      <c r="I257" s="437" t="s">
        <v>43</v>
      </c>
      <c r="J257" s="438">
        <v>2018</v>
      </c>
      <c r="K257" s="439">
        <v>43316</v>
      </c>
      <c r="L257" s="439">
        <v>40394</v>
      </c>
      <c r="M257" s="443">
        <v>40394</v>
      </c>
      <c r="N257" s="438">
        <v>1</v>
      </c>
      <c r="O257" s="442">
        <f t="shared" si="2"/>
        <v>21</v>
      </c>
      <c r="P257" s="429">
        <f t="shared" si="1"/>
        <v>8</v>
      </c>
    </row>
    <row r="258" spans="1:16" ht="15" hidden="1">
      <c r="A258" s="96" t="s">
        <v>5163</v>
      </c>
      <c r="B258" s="437" t="s">
        <v>4793</v>
      </c>
      <c r="C258" s="437" t="s">
        <v>6030</v>
      </c>
      <c r="D258" s="437" t="s">
        <v>430</v>
      </c>
      <c r="E258" s="437" t="s">
        <v>5160</v>
      </c>
      <c r="F258" s="437" t="s">
        <v>429</v>
      </c>
      <c r="G258" s="437" t="s">
        <v>699</v>
      </c>
      <c r="H258" s="437" t="s">
        <v>5221</v>
      </c>
      <c r="I258" s="437" t="s">
        <v>33</v>
      </c>
      <c r="J258" s="438">
        <v>2018</v>
      </c>
      <c r="K258" s="439">
        <v>43311</v>
      </c>
      <c r="L258" s="439">
        <v>42948</v>
      </c>
      <c r="M258" s="443">
        <v>42922</v>
      </c>
      <c r="N258" s="438">
        <v>1</v>
      </c>
      <c r="O258" s="442">
        <f t="shared" si="2"/>
        <v>21</v>
      </c>
      <c r="P258" s="429">
        <f t="shared" si="1"/>
        <v>7</v>
      </c>
    </row>
    <row r="259" spans="1:16" ht="15" hidden="1">
      <c r="A259" s="96" t="s">
        <v>5163</v>
      </c>
      <c r="B259" s="437" t="s">
        <v>4793</v>
      </c>
      <c r="C259" s="438">
        <v>744</v>
      </c>
      <c r="D259" s="437" t="s">
        <v>62</v>
      </c>
      <c r="E259" s="437" t="s">
        <v>5787</v>
      </c>
      <c r="F259" s="437" t="s">
        <v>39</v>
      </c>
      <c r="G259" s="437" t="s">
        <v>1034</v>
      </c>
      <c r="H259" s="437" t="s">
        <v>2466</v>
      </c>
      <c r="I259" s="437" t="s">
        <v>33</v>
      </c>
      <c r="J259" s="438">
        <v>2018</v>
      </c>
      <c r="K259" s="439">
        <v>43313</v>
      </c>
      <c r="L259" s="439">
        <v>40026</v>
      </c>
      <c r="M259" s="443">
        <v>39989</v>
      </c>
      <c r="N259" s="438">
        <v>1</v>
      </c>
      <c r="O259" s="442">
        <f t="shared" si="2"/>
        <v>21</v>
      </c>
      <c r="P259" s="429">
        <f t="shared" si="1"/>
        <v>8</v>
      </c>
    </row>
    <row r="260" spans="1:16" ht="15" hidden="1">
      <c r="A260" s="96" t="s">
        <v>5163</v>
      </c>
      <c r="B260" s="437" t="s">
        <v>4793</v>
      </c>
      <c r="C260" s="438">
        <v>2413</v>
      </c>
      <c r="D260" s="437" t="s">
        <v>537</v>
      </c>
      <c r="E260" s="437" t="s">
        <v>5160</v>
      </c>
      <c r="F260" s="437" t="s">
        <v>39</v>
      </c>
      <c r="G260" s="437" t="s">
        <v>905</v>
      </c>
      <c r="H260" s="437" t="s">
        <v>5245</v>
      </c>
      <c r="I260" s="437" t="s">
        <v>33</v>
      </c>
      <c r="J260" s="438">
        <v>2018</v>
      </c>
      <c r="K260" s="439">
        <v>43313</v>
      </c>
      <c r="L260" s="439">
        <v>42583</v>
      </c>
      <c r="M260" s="443">
        <v>42579</v>
      </c>
      <c r="N260" s="438">
        <v>1</v>
      </c>
      <c r="O260" s="442">
        <f t="shared" si="2"/>
        <v>21</v>
      </c>
      <c r="P260" s="429">
        <f t="shared" si="1"/>
        <v>8</v>
      </c>
    </row>
    <row r="261" spans="1:16" ht="15" hidden="1">
      <c r="A261" s="96" t="s">
        <v>5163</v>
      </c>
      <c r="B261" s="437" t="s">
        <v>4793</v>
      </c>
      <c r="C261" s="438">
        <v>2417</v>
      </c>
      <c r="D261" s="437" t="s">
        <v>3083</v>
      </c>
      <c r="E261" s="437" t="s">
        <v>5159</v>
      </c>
      <c r="F261" s="437" t="s">
        <v>39</v>
      </c>
      <c r="G261" s="437" t="s">
        <v>671</v>
      </c>
      <c r="H261" s="437" t="s">
        <v>6031</v>
      </c>
      <c r="I261" s="437" t="s">
        <v>33</v>
      </c>
      <c r="J261" s="438">
        <v>2018</v>
      </c>
      <c r="K261" s="439">
        <v>43313</v>
      </c>
      <c r="L261" s="439">
        <v>42217</v>
      </c>
      <c r="M261" s="443">
        <v>42205</v>
      </c>
      <c r="N261" s="438">
        <v>1</v>
      </c>
      <c r="O261" s="442">
        <f t="shared" si="2"/>
        <v>21</v>
      </c>
      <c r="P261" s="429">
        <f t="shared" si="1"/>
        <v>8</v>
      </c>
    </row>
    <row r="262" spans="1:16" ht="15" hidden="1">
      <c r="A262" s="96" t="s">
        <v>5163</v>
      </c>
      <c r="B262" s="437" t="s">
        <v>4793</v>
      </c>
      <c r="C262" s="438">
        <v>2448</v>
      </c>
      <c r="D262" s="437" t="s">
        <v>537</v>
      </c>
      <c r="E262" s="437" t="s">
        <v>5160</v>
      </c>
      <c r="F262" s="437" t="s">
        <v>39</v>
      </c>
      <c r="G262" s="437" t="s">
        <v>705</v>
      </c>
      <c r="H262" s="437" t="s">
        <v>5704</v>
      </c>
      <c r="I262" s="437" t="s">
        <v>43</v>
      </c>
      <c r="J262" s="438">
        <v>2018</v>
      </c>
      <c r="K262" s="439">
        <v>43313</v>
      </c>
      <c r="L262" s="439">
        <v>42401</v>
      </c>
      <c r="M262" s="443">
        <v>42384</v>
      </c>
      <c r="N262" s="438">
        <v>1</v>
      </c>
      <c r="O262" s="442">
        <f t="shared" si="2"/>
        <v>21</v>
      </c>
      <c r="P262" s="429">
        <f t="shared" si="1"/>
        <v>8</v>
      </c>
    </row>
    <row r="263" spans="1:16" ht="15" hidden="1">
      <c r="A263" s="96" t="s">
        <v>5163</v>
      </c>
      <c r="B263" s="437" t="s">
        <v>4793</v>
      </c>
      <c r="C263" s="438">
        <v>2529</v>
      </c>
      <c r="D263" s="437" t="s">
        <v>548</v>
      </c>
      <c r="E263" s="437" t="s">
        <v>5159</v>
      </c>
      <c r="F263" s="437" t="s">
        <v>105</v>
      </c>
      <c r="G263" s="437" t="s">
        <v>1698</v>
      </c>
      <c r="H263" s="437" t="s">
        <v>6032</v>
      </c>
      <c r="I263" s="437" t="s">
        <v>43</v>
      </c>
      <c r="J263" s="438">
        <v>2018</v>
      </c>
      <c r="K263" s="439">
        <v>43313</v>
      </c>
      <c r="L263" s="439">
        <v>42217</v>
      </c>
      <c r="M263" s="443">
        <v>42200</v>
      </c>
      <c r="N263" s="438">
        <v>1</v>
      </c>
      <c r="O263" s="442">
        <f t="shared" si="2"/>
        <v>21</v>
      </c>
      <c r="P263" s="429">
        <f t="shared" si="1"/>
        <v>8</v>
      </c>
    </row>
    <row r="264" spans="1:16" ht="15" hidden="1">
      <c r="A264" s="96" t="s">
        <v>5163</v>
      </c>
      <c r="B264" s="437" t="s">
        <v>4793</v>
      </c>
      <c r="C264" s="438">
        <v>2558</v>
      </c>
      <c r="D264" s="437" t="s">
        <v>522</v>
      </c>
      <c r="E264" s="437" t="s">
        <v>5161</v>
      </c>
      <c r="F264" s="437" t="s">
        <v>111</v>
      </c>
      <c r="G264" s="437" t="s">
        <v>1127</v>
      </c>
      <c r="H264" s="437" t="s">
        <v>6033</v>
      </c>
      <c r="I264" s="437" t="s">
        <v>43</v>
      </c>
      <c r="J264" s="438">
        <v>2018</v>
      </c>
      <c r="K264" s="439">
        <v>43313</v>
      </c>
      <c r="L264" s="439">
        <v>42005</v>
      </c>
      <c r="M264" s="440">
        <v>41991</v>
      </c>
      <c r="N264" s="438">
        <v>1</v>
      </c>
      <c r="O264" s="442">
        <f t="shared" si="2"/>
        <v>21</v>
      </c>
      <c r="P264" s="429">
        <f t="shared" si="1"/>
        <v>8</v>
      </c>
    </row>
    <row r="265" spans="1:16" ht="15" hidden="1">
      <c r="A265" s="96" t="s">
        <v>5163</v>
      </c>
      <c r="B265" s="437" t="s">
        <v>4793</v>
      </c>
      <c r="C265" s="438">
        <v>2603</v>
      </c>
      <c r="D265" s="437" t="s">
        <v>282</v>
      </c>
      <c r="E265" s="437" t="s">
        <v>5159</v>
      </c>
      <c r="F265" s="437" t="s">
        <v>39</v>
      </c>
      <c r="G265" s="437" t="s">
        <v>699</v>
      </c>
      <c r="H265" s="437" t="s">
        <v>6034</v>
      </c>
      <c r="I265" s="437" t="s">
        <v>43</v>
      </c>
      <c r="J265" s="438">
        <v>2018</v>
      </c>
      <c r="K265" s="439">
        <v>43313</v>
      </c>
      <c r="L265" s="439">
        <v>42217</v>
      </c>
      <c r="M265" s="443">
        <v>42220</v>
      </c>
      <c r="N265" s="438">
        <v>1</v>
      </c>
      <c r="O265" s="442">
        <f t="shared" si="2"/>
        <v>21</v>
      </c>
      <c r="P265" s="429">
        <f t="shared" si="1"/>
        <v>8</v>
      </c>
    </row>
    <row r="266" spans="1:16" ht="15" hidden="1">
      <c r="A266" s="96" t="s">
        <v>5163</v>
      </c>
      <c r="B266" s="437" t="s">
        <v>4793</v>
      </c>
      <c r="C266" s="438">
        <v>2711</v>
      </c>
      <c r="D266" s="437" t="s">
        <v>532</v>
      </c>
      <c r="E266" s="437" t="s">
        <v>5161</v>
      </c>
      <c r="F266" s="437" t="s">
        <v>39</v>
      </c>
      <c r="G266" s="437" t="s">
        <v>2224</v>
      </c>
      <c r="H266" s="437" t="s">
        <v>5452</v>
      </c>
      <c r="I266" s="437" t="s">
        <v>43</v>
      </c>
      <c r="J266" s="438">
        <v>2018</v>
      </c>
      <c r="K266" s="439">
        <v>43313</v>
      </c>
      <c r="L266" s="439">
        <v>42005</v>
      </c>
      <c r="M266" s="440">
        <v>41999</v>
      </c>
      <c r="N266" s="438">
        <v>1</v>
      </c>
      <c r="O266" s="442">
        <f t="shared" si="2"/>
        <v>21</v>
      </c>
      <c r="P266" s="429">
        <f t="shared" si="1"/>
        <v>8</v>
      </c>
    </row>
    <row r="267" spans="1:16" ht="15" hidden="1">
      <c r="A267" s="96" t="s">
        <v>5163</v>
      </c>
      <c r="B267" s="437" t="s">
        <v>4793</v>
      </c>
      <c r="C267" s="438">
        <v>2973</v>
      </c>
      <c r="D267" s="437" t="s">
        <v>74</v>
      </c>
      <c r="E267" s="437" t="s">
        <v>5159</v>
      </c>
      <c r="F267" s="437" t="s">
        <v>73</v>
      </c>
      <c r="G267" s="437" t="s">
        <v>3420</v>
      </c>
      <c r="H267" s="437" t="s">
        <v>3855</v>
      </c>
      <c r="I267" s="437" t="s">
        <v>43</v>
      </c>
      <c r="J267" s="438">
        <v>2018</v>
      </c>
      <c r="K267" s="439">
        <v>43313</v>
      </c>
      <c r="L267" s="439">
        <v>42217</v>
      </c>
      <c r="M267" s="443">
        <v>42216</v>
      </c>
      <c r="N267" s="438">
        <v>1</v>
      </c>
      <c r="O267" s="442">
        <f t="shared" si="2"/>
        <v>21</v>
      </c>
      <c r="P267" s="429">
        <f t="shared" si="1"/>
        <v>8</v>
      </c>
    </row>
    <row r="268" spans="1:16" ht="15" hidden="1">
      <c r="A268" s="96" t="s">
        <v>5163</v>
      </c>
      <c r="B268" s="437" t="s">
        <v>4793</v>
      </c>
      <c r="C268" s="438">
        <v>3125</v>
      </c>
      <c r="D268" s="437" t="s">
        <v>57</v>
      </c>
      <c r="E268" s="437" t="s">
        <v>5159</v>
      </c>
      <c r="F268" s="437" t="s">
        <v>56</v>
      </c>
      <c r="G268" s="437" t="s">
        <v>798</v>
      </c>
      <c r="H268" s="437" t="s">
        <v>6035</v>
      </c>
      <c r="I268" s="437" t="s">
        <v>43</v>
      </c>
      <c r="J268" s="438">
        <v>2018</v>
      </c>
      <c r="K268" s="439">
        <v>43313</v>
      </c>
      <c r="L268" s="439">
        <v>42217</v>
      </c>
      <c r="M268" s="443">
        <v>42216</v>
      </c>
      <c r="N268" s="438">
        <v>1</v>
      </c>
      <c r="O268" s="442">
        <f t="shared" si="2"/>
        <v>21</v>
      </c>
      <c r="P268" s="429">
        <f t="shared" si="1"/>
        <v>8</v>
      </c>
    </row>
    <row r="269" spans="1:16" ht="15" hidden="1">
      <c r="A269" s="96" t="s">
        <v>5163</v>
      </c>
      <c r="B269" s="437" t="s">
        <v>4779</v>
      </c>
      <c r="C269" s="438">
        <v>2635</v>
      </c>
      <c r="D269" s="437" t="s">
        <v>1039</v>
      </c>
      <c r="E269" s="437" t="s">
        <v>5160</v>
      </c>
      <c r="F269" s="437" t="s">
        <v>39</v>
      </c>
      <c r="G269" s="437" t="s">
        <v>41</v>
      </c>
      <c r="H269" s="437" t="s">
        <v>5214</v>
      </c>
      <c r="I269" s="437" t="s">
        <v>43</v>
      </c>
      <c r="J269" s="438">
        <v>2018</v>
      </c>
      <c r="K269" s="439">
        <v>43320</v>
      </c>
      <c r="L269" s="439">
        <v>42044</v>
      </c>
      <c r="M269" s="443">
        <v>42037</v>
      </c>
      <c r="N269" s="438">
        <v>1</v>
      </c>
      <c r="O269" s="442">
        <f t="shared" si="2"/>
        <v>22</v>
      </c>
      <c r="P269" s="429">
        <f t="shared" si="1"/>
        <v>8</v>
      </c>
    </row>
    <row r="270" spans="1:16" ht="15" hidden="1">
      <c r="A270" s="96" t="s">
        <v>5163</v>
      </c>
      <c r="B270" s="437" t="s">
        <v>4779</v>
      </c>
      <c r="C270" s="438">
        <v>3203</v>
      </c>
      <c r="D270" s="437" t="s">
        <v>319</v>
      </c>
      <c r="E270" s="437" t="s">
        <v>5160</v>
      </c>
      <c r="F270" s="437" t="s">
        <v>39</v>
      </c>
      <c r="G270" s="437" t="s">
        <v>41</v>
      </c>
      <c r="H270" s="437" t="s">
        <v>6036</v>
      </c>
      <c r="I270" s="437" t="s">
        <v>43</v>
      </c>
      <c r="J270" s="438">
        <v>2018</v>
      </c>
      <c r="K270" s="439">
        <v>43320</v>
      </c>
      <c r="L270" s="439">
        <v>42401</v>
      </c>
      <c r="M270" s="443">
        <v>42396</v>
      </c>
      <c r="N270" s="438">
        <v>1</v>
      </c>
      <c r="O270" s="442">
        <f t="shared" si="2"/>
        <v>22</v>
      </c>
      <c r="P270" s="429">
        <f t="shared" si="1"/>
        <v>8</v>
      </c>
    </row>
    <row r="271" spans="1:16" ht="15" hidden="1">
      <c r="A271" s="96" t="s">
        <v>5163</v>
      </c>
      <c r="B271" s="437" t="s">
        <v>4793</v>
      </c>
      <c r="C271" s="437" t="s">
        <v>6037</v>
      </c>
      <c r="D271" s="437" t="s">
        <v>558</v>
      </c>
      <c r="E271" s="437" t="s">
        <v>5160</v>
      </c>
      <c r="F271" s="437" t="s">
        <v>127</v>
      </c>
      <c r="G271" s="437" t="s">
        <v>1161</v>
      </c>
      <c r="H271" s="437" t="s">
        <v>6038</v>
      </c>
      <c r="I271" s="437" t="s">
        <v>43</v>
      </c>
      <c r="J271" s="438">
        <v>2018</v>
      </c>
      <c r="K271" s="439">
        <v>43322</v>
      </c>
      <c r="L271" s="439">
        <v>42926</v>
      </c>
      <c r="M271" s="443">
        <v>42914</v>
      </c>
      <c r="N271" s="438">
        <v>1</v>
      </c>
      <c r="O271" s="442">
        <f t="shared" si="2"/>
        <v>22</v>
      </c>
      <c r="P271" s="429">
        <f t="shared" si="1"/>
        <v>8</v>
      </c>
    </row>
    <row r="272" spans="1:16" ht="15" hidden="1">
      <c r="A272" s="96" t="s">
        <v>5163</v>
      </c>
      <c r="B272" s="437" t="s">
        <v>4793</v>
      </c>
      <c r="C272" s="437" t="s">
        <v>6039</v>
      </c>
      <c r="D272" s="437" t="s">
        <v>516</v>
      </c>
      <c r="E272" s="437" t="s">
        <v>5160</v>
      </c>
      <c r="F272" s="437" t="s">
        <v>231</v>
      </c>
      <c r="G272" s="437" t="s">
        <v>3279</v>
      </c>
      <c r="H272" s="437" t="s">
        <v>6040</v>
      </c>
      <c r="I272" s="437" t="s">
        <v>43</v>
      </c>
      <c r="J272" s="438">
        <v>2018</v>
      </c>
      <c r="K272" s="439">
        <v>43318</v>
      </c>
      <c r="L272" s="439">
        <v>42887</v>
      </c>
      <c r="M272" s="443">
        <v>42851</v>
      </c>
      <c r="N272" s="438">
        <v>1</v>
      </c>
      <c r="O272" s="442">
        <f t="shared" si="2"/>
        <v>22</v>
      </c>
      <c r="P272" s="429">
        <f t="shared" si="1"/>
        <v>8</v>
      </c>
    </row>
    <row r="273" spans="1:16" ht="15" hidden="1">
      <c r="A273" s="96" t="s">
        <v>5163</v>
      </c>
      <c r="B273" s="437" t="s">
        <v>4793</v>
      </c>
      <c r="C273" s="438">
        <v>2716</v>
      </c>
      <c r="D273" s="437" t="s">
        <v>558</v>
      </c>
      <c r="E273" s="437" t="s">
        <v>5160</v>
      </c>
      <c r="F273" s="437" t="s">
        <v>127</v>
      </c>
      <c r="G273" s="437" t="s">
        <v>888</v>
      </c>
      <c r="H273" s="437" t="s">
        <v>6041</v>
      </c>
      <c r="I273" s="437" t="s">
        <v>33</v>
      </c>
      <c r="J273" s="438">
        <v>2018</v>
      </c>
      <c r="K273" s="439">
        <v>43320</v>
      </c>
      <c r="L273" s="439">
        <v>42036</v>
      </c>
      <c r="M273" s="443">
        <v>42046</v>
      </c>
      <c r="N273" s="438">
        <v>1</v>
      </c>
      <c r="O273" s="442">
        <f t="shared" si="2"/>
        <v>22</v>
      </c>
      <c r="P273" s="429">
        <f t="shared" si="1"/>
        <v>8</v>
      </c>
    </row>
    <row r="274" spans="1:16" ht="15" hidden="1">
      <c r="A274" s="96" t="s">
        <v>5163</v>
      </c>
      <c r="B274" s="437" t="s">
        <v>4793</v>
      </c>
      <c r="C274" s="438">
        <v>3319</v>
      </c>
      <c r="D274" s="437" t="s">
        <v>558</v>
      </c>
      <c r="E274" s="437" t="s">
        <v>5160</v>
      </c>
      <c r="F274" s="437" t="s">
        <v>127</v>
      </c>
      <c r="G274" s="437" t="s">
        <v>716</v>
      </c>
      <c r="H274" s="437" t="s">
        <v>3000</v>
      </c>
      <c r="I274" s="437" t="s">
        <v>43</v>
      </c>
      <c r="J274" s="438">
        <v>2018</v>
      </c>
      <c r="K274" s="439">
        <v>43322</v>
      </c>
      <c r="L274" s="439">
        <v>42683</v>
      </c>
      <c r="M274" s="443">
        <v>42683</v>
      </c>
      <c r="N274" s="438">
        <v>1</v>
      </c>
      <c r="O274" s="442">
        <f t="shared" si="2"/>
        <v>22</v>
      </c>
      <c r="P274" s="429">
        <f t="shared" si="1"/>
        <v>8</v>
      </c>
    </row>
    <row r="275" spans="1:16" ht="15" hidden="1">
      <c r="A275" s="96" t="s">
        <v>5163</v>
      </c>
      <c r="B275" s="437" t="s">
        <v>4793</v>
      </c>
      <c r="C275" s="437" t="s">
        <v>6042</v>
      </c>
      <c r="D275" s="437" t="s">
        <v>330</v>
      </c>
      <c r="E275" s="437" t="s">
        <v>5160</v>
      </c>
      <c r="F275" s="437" t="s">
        <v>49</v>
      </c>
      <c r="G275" s="437" t="s">
        <v>3443</v>
      </c>
      <c r="H275" s="437" t="s">
        <v>6043</v>
      </c>
      <c r="I275" s="437" t="s">
        <v>43</v>
      </c>
      <c r="J275" s="438">
        <v>2018</v>
      </c>
      <c r="K275" s="439">
        <v>43329</v>
      </c>
      <c r="L275" s="439">
        <v>42870</v>
      </c>
      <c r="M275" s="443">
        <v>42843</v>
      </c>
      <c r="N275" s="438">
        <v>1</v>
      </c>
      <c r="O275" s="442">
        <f t="shared" si="2"/>
        <v>23</v>
      </c>
      <c r="P275" s="429">
        <f t="shared" si="1"/>
        <v>8</v>
      </c>
    </row>
    <row r="276" spans="1:16" ht="15" hidden="1">
      <c r="A276" s="96" t="s">
        <v>5163</v>
      </c>
      <c r="B276" s="437" t="s">
        <v>4793</v>
      </c>
      <c r="C276" s="437" t="s">
        <v>5134</v>
      </c>
      <c r="D276" s="437" t="s">
        <v>122</v>
      </c>
      <c r="E276" s="437" t="s">
        <v>5160</v>
      </c>
      <c r="F276" s="437" t="s">
        <v>39</v>
      </c>
      <c r="G276" s="437" t="s">
        <v>705</v>
      </c>
      <c r="H276" s="437" t="s">
        <v>6044</v>
      </c>
      <c r="I276" s="437" t="s">
        <v>33</v>
      </c>
      <c r="J276" s="438">
        <v>2018</v>
      </c>
      <c r="K276" s="439">
        <v>43328</v>
      </c>
      <c r="L276" s="439">
        <v>43070</v>
      </c>
      <c r="M276" s="443">
        <v>43041</v>
      </c>
      <c r="N276" s="438">
        <v>1</v>
      </c>
      <c r="O276" s="442">
        <f t="shared" si="2"/>
        <v>23</v>
      </c>
      <c r="P276" s="429">
        <f t="shared" si="1"/>
        <v>8</v>
      </c>
    </row>
    <row r="277" spans="1:16" ht="15" hidden="1">
      <c r="A277" s="96" t="s">
        <v>5163</v>
      </c>
      <c r="B277" s="437" t="s">
        <v>4793</v>
      </c>
      <c r="C277" s="438">
        <v>3102</v>
      </c>
      <c r="D277" s="437" t="s">
        <v>527</v>
      </c>
      <c r="E277" s="437" t="s">
        <v>5160</v>
      </c>
      <c r="F277" s="437" t="s">
        <v>127</v>
      </c>
      <c r="G277" s="437" t="s">
        <v>3274</v>
      </c>
      <c r="H277" s="437" t="s">
        <v>6045</v>
      </c>
      <c r="I277" s="437" t="s">
        <v>43</v>
      </c>
      <c r="J277" s="438">
        <v>2018</v>
      </c>
      <c r="K277" s="439">
        <v>43328</v>
      </c>
      <c r="L277" s="439">
        <v>42275</v>
      </c>
      <c r="M277" s="443">
        <v>42272</v>
      </c>
      <c r="N277" s="438">
        <v>1</v>
      </c>
      <c r="O277" s="442">
        <f t="shared" si="2"/>
        <v>23</v>
      </c>
      <c r="P277" s="429">
        <f t="shared" si="1"/>
        <v>8</v>
      </c>
    </row>
    <row r="278" spans="1:16" ht="15" hidden="1">
      <c r="A278" s="96" t="s">
        <v>5163</v>
      </c>
      <c r="B278" s="437" t="s">
        <v>4793</v>
      </c>
      <c r="C278" s="438">
        <v>3274</v>
      </c>
      <c r="D278" s="437" t="s">
        <v>143</v>
      </c>
      <c r="E278" s="437" t="s">
        <v>5160</v>
      </c>
      <c r="F278" s="437" t="s">
        <v>105</v>
      </c>
      <c r="G278" s="437" t="s">
        <v>1918</v>
      </c>
      <c r="H278" s="437" t="s">
        <v>6046</v>
      </c>
      <c r="I278" s="437" t="s">
        <v>43</v>
      </c>
      <c r="J278" s="438">
        <v>2018</v>
      </c>
      <c r="K278" s="439">
        <v>43328</v>
      </c>
      <c r="L278" s="439">
        <v>42529</v>
      </c>
      <c r="M278" s="443">
        <v>42534</v>
      </c>
      <c r="N278" s="438">
        <v>1</v>
      </c>
      <c r="O278" s="442">
        <f t="shared" si="2"/>
        <v>23</v>
      </c>
      <c r="P278" s="429">
        <f t="shared" si="1"/>
        <v>8</v>
      </c>
    </row>
    <row r="279" spans="1:16" ht="15" hidden="1">
      <c r="A279" s="96" t="s">
        <v>5163</v>
      </c>
      <c r="B279" s="437" t="s">
        <v>4793</v>
      </c>
      <c r="C279" s="438">
        <v>3275</v>
      </c>
      <c r="D279" s="437" t="s">
        <v>143</v>
      </c>
      <c r="E279" s="437" t="s">
        <v>5160</v>
      </c>
      <c r="F279" s="437" t="s">
        <v>105</v>
      </c>
      <c r="G279" s="437" t="s">
        <v>980</v>
      </c>
      <c r="H279" s="437" t="s">
        <v>6047</v>
      </c>
      <c r="I279" s="437" t="s">
        <v>33</v>
      </c>
      <c r="J279" s="438">
        <v>2018</v>
      </c>
      <c r="K279" s="439">
        <v>43325</v>
      </c>
      <c r="L279" s="439">
        <v>42619</v>
      </c>
      <c r="M279" s="443">
        <v>42618</v>
      </c>
      <c r="N279" s="438">
        <v>1</v>
      </c>
      <c r="O279" s="442">
        <f t="shared" si="2"/>
        <v>23</v>
      </c>
      <c r="P279" s="429">
        <f t="shared" si="1"/>
        <v>8</v>
      </c>
    </row>
    <row r="280" spans="1:16" ht="15" hidden="1">
      <c r="A280" s="96" t="s">
        <v>5163</v>
      </c>
      <c r="B280" s="437" t="s">
        <v>4793</v>
      </c>
      <c r="C280" s="437" t="s">
        <v>6048</v>
      </c>
      <c r="D280" s="437" t="s">
        <v>511</v>
      </c>
      <c r="E280" s="437" t="s">
        <v>5161</v>
      </c>
      <c r="F280" s="437" t="s">
        <v>29</v>
      </c>
      <c r="G280" s="437" t="s">
        <v>2305</v>
      </c>
      <c r="H280" s="437" t="s">
        <v>6049</v>
      </c>
      <c r="I280" s="437" t="s">
        <v>43</v>
      </c>
      <c r="J280" s="438">
        <v>2018</v>
      </c>
      <c r="K280" s="439">
        <v>43332</v>
      </c>
      <c r="L280" s="439">
        <v>42795</v>
      </c>
      <c r="M280" s="443">
        <v>42782</v>
      </c>
      <c r="N280" s="438">
        <v>1</v>
      </c>
      <c r="O280" s="442">
        <f t="shared" si="2"/>
        <v>24</v>
      </c>
      <c r="P280" s="429">
        <f t="shared" si="1"/>
        <v>8</v>
      </c>
    </row>
    <row r="281" spans="1:16" ht="15" hidden="1">
      <c r="A281" s="96" t="s">
        <v>5163</v>
      </c>
      <c r="B281" s="437" t="s">
        <v>4793</v>
      </c>
      <c r="C281" s="437" t="s">
        <v>6050</v>
      </c>
      <c r="D281" s="437" t="s">
        <v>57</v>
      </c>
      <c r="E281" s="437" t="s">
        <v>5160</v>
      </c>
      <c r="F281" s="437" t="s">
        <v>56</v>
      </c>
      <c r="G281" s="437" t="s">
        <v>927</v>
      </c>
      <c r="H281" s="437" t="s">
        <v>6051</v>
      </c>
      <c r="I281" s="437" t="s">
        <v>33</v>
      </c>
      <c r="J281" s="438">
        <v>2018</v>
      </c>
      <c r="K281" s="439">
        <v>43332</v>
      </c>
      <c r="L281" s="439">
        <v>42917</v>
      </c>
      <c r="M281" s="443">
        <v>42893</v>
      </c>
      <c r="N281" s="438">
        <v>1</v>
      </c>
      <c r="O281" s="442">
        <f t="shared" si="2"/>
        <v>24</v>
      </c>
      <c r="P281" s="429">
        <f t="shared" si="1"/>
        <v>8</v>
      </c>
    </row>
    <row r="282" spans="1:16" ht="15">
      <c r="A282" s="96" t="s">
        <v>5163</v>
      </c>
      <c r="B282" s="437" t="s">
        <v>4793</v>
      </c>
      <c r="C282" s="437" t="s">
        <v>6052</v>
      </c>
      <c r="D282" s="437" t="s">
        <v>57</v>
      </c>
      <c r="E282" s="437" t="s">
        <v>5378</v>
      </c>
      <c r="F282" s="437" t="s">
        <v>56</v>
      </c>
      <c r="G282" s="437" t="s">
        <v>1104</v>
      </c>
      <c r="H282" s="437" t="s">
        <v>6053</v>
      </c>
      <c r="I282" s="437" t="s">
        <v>43</v>
      </c>
      <c r="J282" s="438">
        <v>2018</v>
      </c>
      <c r="K282" s="439">
        <v>43334</v>
      </c>
      <c r="L282" s="439">
        <v>42832</v>
      </c>
      <c r="M282" s="443">
        <v>42832</v>
      </c>
      <c r="N282" s="438">
        <v>1</v>
      </c>
      <c r="O282" s="442">
        <f t="shared" si="2"/>
        <v>24</v>
      </c>
      <c r="P282" s="429">
        <f t="shared" si="1"/>
        <v>8</v>
      </c>
    </row>
    <row r="283" spans="1:16" ht="15" hidden="1">
      <c r="A283" s="96" t="s">
        <v>5163</v>
      </c>
      <c r="B283" s="437" t="s">
        <v>4793</v>
      </c>
      <c r="C283" s="438">
        <v>2864</v>
      </c>
      <c r="D283" s="437" t="s">
        <v>272</v>
      </c>
      <c r="E283" s="437" t="s">
        <v>5160</v>
      </c>
      <c r="F283" s="437" t="s">
        <v>271</v>
      </c>
      <c r="G283" s="437" t="s">
        <v>699</v>
      </c>
      <c r="H283" s="437" t="s">
        <v>6054</v>
      </c>
      <c r="I283" s="437" t="s">
        <v>43</v>
      </c>
      <c r="J283" s="438">
        <v>2018</v>
      </c>
      <c r="K283" s="439">
        <v>43335</v>
      </c>
      <c r="L283" s="439">
        <v>42012</v>
      </c>
      <c r="M283" s="443">
        <v>42018</v>
      </c>
      <c r="N283" s="438">
        <v>1</v>
      </c>
      <c r="O283" s="442">
        <f t="shared" si="2"/>
        <v>24</v>
      </c>
      <c r="P283" s="429">
        <f t="shared" si="1"/>
        <v>8</v>
      </c>
    </row>
    <row r="284" spans="1:16" ht="15" hidden="1">
      <c r="A284" s="96" t="s">
        <v>5163</v>
      </c>
      <c r="B284" s="437" t="s">
        <v>4793</v>
      </c>
      <c r="C284" s="438">
        <v>2978</v>
      </c>
      <c r="D284" s="437" t="s">
        <v>138</v>
      </c>
      <c r="E284" s="437" t="s">
        <v>5159</v>
      </c>
      <c r="F284" s="437" t="s">
        <v>92</v>
      </c>
      <c r="G284" s="437" t="s">
        <v>1947</v>
      </c>
      <c r="H284" s="437" t="s">
        <v>6055</v>
      </c>
      <c r="I284" s="437" t="s">
        <v>43</v>
      </c>
      <c r="J284" s="438">
        <v>2018</v>
      </c>
      <c r="K284" s="439">
        <v>43336</v>
      </c>
      <c r="L284" s="439">
        <v>42240</v>
      </c>
      <c r="M284" s="443">
        <v>42237</v>
      </c>
      <c r="N284" s="438">
        <v>1</v>
      </c>
      <c r="O284" s="442">
        <f t="shared" si="2"/>
        <v>24</v>
      </c>
      <c r="P284" s="429">
        <f t="shared" si="1"/>
        <v>8</v>
      </c>
    </row>
    <row r="285" spans="1:16" ht="15" hidden="1">
      <c r="A285" s="96" t="s">
        <v>5163</v>
      </c>
      <c r="B285" s="437" t="s">
        <v>4793</v>
      </c>
      <c r="C285" s="437" t="s">
        <v>6056</v>
      </c>
      <c r="D285" s="437" t="s">
        <v>165</v>
      </c>
      <c r="E285" s="437" t="s">
        <v>5161</v>
      </c>
      <c r="F285" s="437" t="s">
        <v>49</v>
      </c>
      <c r="G285" s="437" t="s">
        <v>4363</v>
      </c>
      <c r="H285" s="437" t="s">
        <v>6057</v>
      </c>
      <c r="I285" s="437" t="s">
        <v>33</v>
      </c>
      <c r="J285" s="438">
        <v>2018</v>
      </c>
      <c r="K285" s="439">
        <v>43339</v>
      </c>
      <c r="L285" s="439">
        <v>42933</v>
      </c>
      <c r="M285" s="443">
        <v>42909</v>
      </c>
      <c r="N285" s="438">
        <v>1</v>
      </c>
      <c r="O285" s="442">
        <f t="shared" si="2"/>
        <v>25</v>
      </c>
      <c r="P285" s="429">
        <f t="shared" si="1"/>
        <v>8</v>
      </c>
    </row>
    <row r="286" spans="1:16" ht="15" hidden="1">
      <c r="A286" s="96" t="s">
        <v>5163</v>
      </c>
      <c r="B286" s="437" t="s">
        <v>4793</v>
      </c>
      <c r="C286" s="437" t="s">
        <v>5144</v>
      </c>
      <c r="D286" s="437" t="s">
        <v>408</v>
      </c>
      <c r="E286" s="437" t="s">
        <v>5160</v>
      </c>
      <c r="F286" s="437" t="s">
        <v>39</v>
      </c>
      <c r="G286" s="437" t="s">
        <v>5345</v>
      </c>
      <c r="H286" s="437" t="s">
        <v>6058</v>
      </c>
      <c r="I286" s="437" t="s">
        <v>43</v>
      </c>
      <c r="J286" s="438">
        <v>2018</v>
      </c>
      <c r="K286" s="439">
        <v>43344</v>
      </c>
      <c r="L286" s="444">
        <v>43062</v>
      </c>
      <c r="M286" s="440">
        <v>43039</v>
      </c>
      <c r="N286" s="438">
        <v>1</v>
      </c>
      <c r="O286" s="442">
        <f t="shared" si="2"/>
        <v>25</v>
      </c>
      <c r="P286" s="429">
        <f t="shared" si="1"/>
        <v>9</v>
      </c>
    </row>
    <row r="287" spans="1:16" ht="15" hidden="1">
      <c r="A287" s="96" t="s">
        <v>5163</v>
      </c>
      <c r="B287" s="437" t="s">
        <v>4793</v>
      </c>
      <c r="C287" s="438">
        <v>709</v>
      </c>
      <c r="D287" s="437" t="s">
        <v>659</v>
      </c>
      <c r="E287" s="437" t="s">
        <v>5787</v>
      </c>
      <c r="F287" s="437" t="s">
        <v>73</v>
      </c>
      <c r="G287" s="437" t="s">
        <v>1225</v>
      </c>
      <c r="H287" s="437" t="s">
        <v>1228</v>
      </c>
      <c r="I287" s="437" t="s">
        <v>33</v>
      </c>
      <c r="J287" s="438">
        <v>2018</v>
      </c>
      <c r="K287" s="439">
        <v>43344</v>
      </c>
      <c r="L287" s="439">
        <v>40057</v>
      </c>
      <c r="M287" s="443">
        <v>39997</v>
      </c>
      <c r="N287" s="438">
        <v>1</v>
      </c>
      <c r="O287" s="442">
        <f t="shared" si="2"/>
        <v>25</v>
      </c>
      <c r="P287" s="429">
        <f t="shared" si="1"/>
        <v>9</v>
      </c>
    </row>
    <row r="288" spans="1:16" ht="15" hidden="1">
      <c r="A288" s="96" t="s">
        <v>5163</v>
      </c>
      <c r="B288" s="437" t="s">
        <v>4793</v>
      </c>
      <c r="C288" s="438">
        <v>1763</v>
      </c>
      <c r="D288" s="437" t="s">
        <v>1145</v>
      </c>
      <c r="E288" s="437" t="s">
        <v>5159</v>
      </c>
      <c r="F288" s="437" t="s">
        <v>49</v>
      </c>
      <c r="G288" s="437" t="s">
        <v>1506</v>
      </c>
      <c r="H288" s="437" t="s">
        <v>6059</v>
      </c>
      <c r="I288" s="437" t="s">
        <v>43</v>
      </c>
      <c r="J288" s="438">
        <v>2018</v>
      </c>
      <c r="K288" s="439">
        <v>43344</v>
      </c>
      <c r="L288" s="439">
        <v>41153</v>
      </c>
      <c r="M288" s="443">
        <v>41155</v>
      </c>
      <c r="N288" s="438">
        <v>1</v>
      </c>
      <c r="O288" s="442">
        <f t="shared" si="2"/>
        <v>25</v>
      </c>
      <c r="P288" s="429">
        <f t="shared" si="1"/>
        <v>9</v>
      </c>
    </row>
    <row r="289" spans="1:16" ht="15" hidden="1">
      <c r="A289" s="96" t="s">
        <v>5163</v>
      </c>
      <c r="B289" s="437" t="s">
        <v>4793</v>
      </c>
      <c r="C289" s="438">
        <v>2395</v>
      </c>
      <c r="D289" s="437" t="s">
        <v>74</v>
      </c>
      <c r="E289" s="437" t="s">
        <v>5159</v>
      </c>
      <c r="F289" s="437" t="s">
        <v>73</v>
      </c>
      <c r="G289" s="437" t="s">
        <v>699</v>
      </c>
      <c r="H289" s="437" t="s">
        <v>6060</v>
      </c>
      <c r="I289" s="437" t="s">
        <v>43</v>
      </c>
      <c r="J289" s="438">
        <v>2018</v>
      </c>
      <c r="K289" s="439">
        <v>43344</v>
      </c>
      <c r="L289" s="439">
        <v>42248</v>
      </c>
      <c r="M289" s="443">
        <v>42243</v>
      </c>
      <c r="N289" s="438">
        <v>1</v>
      </c>
      <c r="O289" s="442">
        <f t="shared" si="2"/>
        <v>25</v>
      </c>
      <c r="P289" s="429">
        <f t="shared" si="1"/>
        <v>9</v>
      </c>
    </row>
    <row r="290" spans="1:16" ht="15" hidden="1">
      <c r="A290" s="96" t="s">
        <v>5163</v>
      </c>
      <c r="B290" s="437" t="s">
        <v>4793</v>
      </c>
      <c r="C290" s="438">
        <v>2404</v>
      </c>
      <c r="D290" s="437" t="s">
        <v>537</v>
      </c>
      <c r="E290" s="437" t="s">
        <v>5159</v>
      </c>
      <c r="F290" s="437" t="s">
        <v>39</v>
      </c>
      <c r="G290" s="437" t="s">
        <v>6061</v>
      </c>
      <c r="H290" s="437" t="s">
        <v>6062</v>
      </c>
      <c r="I290" s="437" t="s">
        <v>43</v>
      </c>
      <c r="J290" s="438">
        <v>2018</v>
      </c>
      <c r="K290" s="439">
        <v>43344</v>
      </c>
      <c r="L290" s="439">
        <v>42248</v>
      </c>
      <c r="M290" s="443">
        <v>42215</v>
      </c>
      <c r="N290" s="438">
        <v>1</v>
      </c>
      <c r="O290" s="442">
        <f t="shared" si="2"/>
        <v>25</v>
      </c>
      <c r="P290" s="429">
        <f t="shared" si="1"/>
        <v>9</v>
      </c>
    </row>
    <row r="291" spans="1:16" ht="15" hidden="1">
      <c r="A291" s="96" t="s">
        <v>5163</v>
      </c>
      <c r="B291" s="437" t="s">
        <v>4793</v>
      </c>
      <c r="C291" s="438">
        <v>2466</v>
      </c>
      <c r="D291" s="437" t="s">
        <v>584</v>
      </c>
      <c r="E291" s="437" t="s">
        <v>5160</v>
      </c>
      <c r="F291" s="437" t="s">
        <v>56</v>
      </c>
      <c r="G291" s="437" t="s">
        <v>6063</v>
      </c>
      <c r="H291" s="437" t="s">
        <v>5757</v>
      </c>
      <c r="I291" s="437" t="s">
        <v>33</v>
      </c>
      <c r="J291" s="438">
        <v>2018</v>
      </c>
      <c r="K291" s="439">
        <v>43344</v>
      </c>
      <c r="L291" s="439">
        <v>42170</v>
      </c>
      <c r="M291" s="443">
        <v>42170</v>
      </c>
      <c r="N291" s="438">
        <v>1</v>
      </c>
      <c r="O291" s="442">
        <f t="shared" si="2"/>
        <v>25</v>
      </c>
      <c r="P291" s="429">
        <f t="shared" si="1"/>
        <v>9</v>
      </c>
    </row>
    <row r="292" spans="1:16" ht="15" hidden="1">
      <c r="A292" s="96" t="s">
        <v>5163</v>
      </c>
      <c r="B292" s="437" t="s">
        <v>4793</v>
      </c>
      <c r="C292" s="438">
        <v>2618</v>
      </c>
      <c r="D292" s="437" t="s">
        <v>30</v>
      </c>
      <c r="E292" s="437" t="s">
        <v>5159</v>
      </c>
      <c r="F292" s="437" t="s">
        <v>29</v>
      </c>
      <c r="G292" s="437" t="s">
        <v>738</v>
      </c>
      <c r="H292" s="437" t="s">
        <v>5609</v>
      </c>
      <c r="I292" s="437" t="s">
        <v>43</v>
      </c>
      <c r="J292" s="438">
        <v>2018</v>
      </c>
      <c r="K292" s="439">
        <v>43344</v>
      </c>
      <c r="L292" s="439">
        <v>42248</v>
      </c>
      <c r="M292" s="443">
        <v>42240</v>
      </c>
      <c r="N292" s="438">
        <v>1</v>
      </c>
      <c r="O292" s="442">
        <f t="shared" si="2"/>
        <v>25</v>
      </c>
      <c r="P292" s="429">
        <f t="shared" si="1"/>
        <v>9</v>
      </c>
    </row>
    <row r="293" spans="1:16" ht="15" hidden="1">
      <c r="A293" s="96" t="s">
        <v>5163</v>
      </c>
      <c r="B293" s="437" t="s">
        <v>4793</v>
      </c>
      <c r="C293" s="438">
        <v>2683</v>
      </c>
      <c r="D293" s="437" t="s">
        <v>441</v>
      </c>
      <c r="E293" s="437" t="s">
        <v>5160</v>
      </c>
      <c r="F293" s="437" t="s">
        <v>56</v>
      </c>
      <c r="G293" s="437" t="s">
        <v>1311</v>
      </c>
      <c r="H293" s="437" t="s">
        <v>6064</v>
      </c>
      <c r="I293" s="437" t="s">
        <v>43</v>
      </c>
      <c r="J293" s="438">
        <v>2018</v>
      </c>
      <c r="K293" s="439">
        <v>43343</v>
      </c>
      <c r="L293" s="439">
        <v>42187</v>
      </c>
      <c r="M293" s="443">
        <v>42188</v>
      </c>
      <c r="N293" s="438">
        <v>1</v>
      </c>
      <c r="O293" s="442">
        <f t="shared" si="2"/>
        <v>25</v>
      </c>
      <c r="P293" s="429">
        <f t="shared" si="1"/>
        <v>8</v>
      </c>
    </row>
    <row r="294" spans="1:16" ht="15" hidden="1">
      <c r="A294" s="96" t="s">
        <v>5163</v>
      </c>
      <c r="B294" s="437" t="s">
        <v>4793</v>
      </c>
      <c r="C294" s="438">
        <v>2723</v>
      </c>
      <c r="D294" s="437" t="s">
        <v>143</v>
      </c>
      <c r="E294" s="437" t="s">
        <v>5159</v>
      </c>
      <c r="F294" s="437" t="s">
        <v>105</v>
      </c>
      <c r="G294" s="437" t="s">
        <v>1104</v>
      </c>
      <c r="H294" s="437" t="s">
        <v>6065</v>
      </c>
      <c r="I294" s="437" t="s">
        <v>33</v>
      </c>
      <c r="J294" s="438">
        <v>2018</v>
      </c>
      <c r="K294" s="439">
        <v>43338</v>
      </c>
      <c r="L294" s="439">
        <v>42242</v>
      </c>
      <c r="M294" s="443">
        <v>42244</v>
      </c>
      <c r="N294" s="438">
        <v>1</v>
      </c>
      <c r="O294" s="442">
        <f t="shared" si="2"/>
        <v>25</v>
      </c>
      <c r="P294" s="429">
        <f t="shared" si="1"/>
        <v>8</v>
      </c>
    </row>
    <row r="295" spans="1:16" ht="15" hidden="1">
      <c r="A295" s="96" t="s">
        <v>5163</v>
      </c>
      <c r="B295" s="437" t="s">
        <v>4793</v>
      </c>
      <c r="C295" s="438">
        <v>2783</v>
      </c>
      <c r="D295" s="437" t="s">
        <v>288</v>
      </c>
      <c r="E295" s="437" t="s">
        <v>5161</v>
      </c>
      <c r="F295" s="437" t="s">
        <v>127</v>
      </c>
      <c r="G295" s="437" t="s">
        <v>699</v>
      </c>
      <c r="H295" s="437" t="s">
        <v>6066</v>
      </c>
      <c r="I295" s="437" t="s">
        <v>33</v>
      </c>
      <c r="J295" s="438">
        <v>2018</v>
      </c>
      <c r="K295" s="439">
        <v>43344</v>
      </c>
      <c r="L295" s="439">
        <v>42079</v>
      </c>
      <c r="M295" s="443">
        <v>42034</v>
      </c>
      <c r="N295" s="438">
        <v>1</v>
      </c>
      <c r="O295" s="442">
        <f t="shared" si="2"/>
        <v>25</v>
      </c>
      <c r="P295" s="429">
        <f t="shared" si="1"/>
        <v>9</v>
      </c>
    </row>
    <row r="296" spans="1:16" ht="15" hidden="1">
      <c r="A296" s="96" t="s">
        <v>5163</v>
      </c>
      <c r="B296" s="437" t="s">
        <v>4793</v>
      </c>
      <c r="C296" s="438">
        <v>2852</v>
      </c>
      <c r="D296" s="437" t="s">
        <v>1039</v>
      </c>
      <c r="E296" s="437" t="s">
        <v>5159</v>
      </c>
      <c r="F296" s="437" t="s">
        <v>39</v>
      </c>
      <c r="G296" s="437" t="s">
        <v>905</v>
      </c>
      <c r="H296" s="437" t="s">
        <v>6067</v>
      </c>
      <c r="I296" s="437" t="s">
        <v>33</v>
      </c>
      <c r="J296" s="438">
        <v>2018</v>
      </c>
      <c r="K296" s="439">
        <v>43344</v>
      </c>
      <c r="L296" s="439">
        <v>42248</v>
      </c>
      <c r="M296" s="443">
        <v>42234</v>
      </c>
      <c r="N296" s="438">
        <v>1</v>
      </c>
      <c r="O296" s="442">
        <f t="shared" si="2"/>
        <v>25</v>
      </c>
      <c r="P296" s="429">
        <f t="shared" si="1"/>
        <v>9</v>
      </c>
    </row>
    <row r="297" spans="1:16" ht="15" hidden="1">
      <c r="A297" s="96" t="s">
        <v>5163</v>
      </c>
      <c r="B297" s="437" t="s">
        <v>4793</v>
      </c>
      <c r="C297" s="438">
        <v>2955</v>
      </c>
      <c r="D297" s="437" t="s">
        <v>522</v>
      </c>
      <c r="E297" s="437" t="s">
        <v>5159</v>
      </c>
      <c r="F297" s="437" t="s">
        <v>111</v>
      </c>
      <c r="G297" s="437" t="s">
        <v>798</v>
      </c>
      <c r="H297" s="437" t="s">
        <v>5287</v>
      </c>
      <c r="I297" s="437" t="s">
        <v>43</v>
      </c>
      <c r="J297" s="438">
        <v>2018</v>
      </c>
      <c r="K297" s="439">
        <v>43344</v>
      </c>
      <c r="L297" s="439">
        <v>42248</v>
      </c>
      <c r="M297" s="443">
        <v>42205</v>
      </c>
      <c r="N297" s="438">
        <v>1</v>
      </c>
      <c r="O297" s="442">
        <f t="shared" si="2"/>
        <v>25</v>
      </c>
      <c r="P297" s="429">
        <f t="shared" si="1"/>
        <v>9</v>
      </c>
    </row>
    <row r="298" spans="1:16" ht="15">
      <c r="A298" s="96" t="s">
        <v>5163</v>
      </c>
      <c r="B298" s="437" t="s">
        <v>4793</v>
      </c>
      <c r="C298" s="438">
        <v>3069</v>
      </c>
      <c r="D298" s="437" t="s">
        <v>138</v>
      </c>
      <c r="E298" s="437" t="s">
        <v>5378</v>
      </c>
      <c r="F298" s="437" t="s">
        <v>92</v>
      </c>
      <c r="G298" s="437" t="s">
        <v>1953</v>
      </c>
      <c r="H298" s="437" t="s">
        <v>6068</v>
      </c>
      <c r="I298" s="437" t="s">
        <v>43</v>
      </c>
      <c r="J298" s="438">
        <v>2018</v>
      </c>
      <c r="K298" s="439">
        <v>43342</v>
      </c>
      <c r="L298" s="444">
        <v>42303</v>
      </c>
      <c r="M298" s="440">
        <v>42292</v>
      </c>
      <c r="N298" s="438">
        <v>1</v>
      </c>
      <c r="O298" s="442">
        <f t="shared" si="2"/>
        <v>25</v>
      </c>
      <c r="P298" s="429">
        <f t="shared" si="1"/>
        <v>8</v>
      </c>
    </row>
    <row r="299" spans="1:16" ht="15" hidden="1">
      <c r="A299" s="96" t="s">
        <v>5163</v>
      </c>
      <c r="B299" s="437" t="s">
        <v>4793</v>
      </c>
      <c r="C299" s="438">
        <v>3071</v>
      </c>
      <c r="D299" s="437" t="s">
        <v>30</v>
      </c>
      <c r="E299" s="437" t="s">
        <v>5159</v>
      </c>
      <c r="F299" s="437" t="s">
        <v>29</v>
      </c>
      <c r="G299" s="437" t="s">
        <v>3980</v>
      </c>
      <c r="H299" s="437" t="s">
        <v>6069</v>
      </c>
      <c r="I299" s="437" t="s">
        <v>33</v>
      </c>
      <c r="J299" s="438">
        <v>2018</v>
      </c>
      <c r="K299" s="439">
        <v>43338</v>
      </c>
      <c r="L299" s="439">
        <v>42242</v>
      </c>
      <c r="M299" s="443">
        <v>42240</v>
      </c>
      <c r="N299" s="438">
        <v>1</v>
      </c>
      <c r="O299" s="442">
        <f t="shared" si="2"/>
        <v>25</v>
      </c>
      <c r="P299" s="429">
        <f t="shared" si="1"/>
        <v>8</v>
      </c>
    </row>
    <row r="300" spans="1:16" ht="15" hidden="1">
      <c r="A300" s="96" t="s">
        <v>5163</v>
      </c>
      <c r="B300" s="437" t="s">
        <v>4793</v>
      </c>
      <c r="C300" s="438">
        <v>3131</v>
      </c>
      <c r="D300" s="437" t="s">
        <v>57</v>
      </c>
      <c r="E300" s="437" t="s">
        <v>5159</v>
      </c>
      <c r="F300" s="437" t="s">
        <v>56</v>
      </c>
      <c r="G300" s="437" t="s">
        <v>694</v>
      </c>
      <c r="H300" s="437" t="s">
        <v>6070</v>
      </c>
      <c r="I300" s="437" t="s">
        <v>43</v>
      </c>
      <c r="J300" s="438">
        <v>2018</v>
      </c>
      <c r="K300" s="439">
        <v>43344</v>
      </c>
      <c r="L300" s="439">
        <v>42248</v>
      </c>
      <c r="M300" s="443">
        <v>42228</v>
      </c>
      <c r="N300" s="438">
        <v>1</v>
      </c>
      <c r="O300" s="442">
        <f t="shared" si="2"/>
        <v>25</v>
      </c>
      <c r="P300" s="429">
        <f t="shared" si="1"/>
        <v>9</v>
      </c>
    </row>
    <row r="301" spans="1:16" ht="15" hidden="1">
      <c r="A301" s="96" t="s">
        <v>5163</v>
      </c>
      <c r="B301" s="437" t="s">
        <v>4793</v>
      </c>
      <c r="C301" s="438">
        <v>3430</v>
      </c>
      <c r="D301" s="437" t="s">
        <v>575</v>
      </c>
      <c r="E301" s="437" t="s">
        <v>5161</v>
      </c>
      <c r="F301" s="437" t="s">
        <v>175</v>
      </c>
      <c r="G301" s="437" t="s">
        <v>3743</v>
      </c>
      <c r="H301" s="437" t="s">
        <v>6071</v>
      </c>
      <c r="I301" s="437" t="s">
        <v>33</v>
      </c>
      <c r="J301" s="438">
        <v>2018</v>
      </c>
      <c r="K301" s="439">
        <v>43339</v>
      </c>
      <c r="L301" s="439">
        <v>42709</v>
      </c>
      <c r="M301" s="443">
        <v>42709</v>
      </c>
      <c r="N301" s="438">
        <v>1</v>
      </c>
      <c r="O301" s="442">
        <f t="shared" si="2"/>
        <v>25</v>
      </c>
      <c r="P301" s="429">
        <f t="shared" si="1"/>
        <v>8</v>
      </c>
    </row>
    <row r="302" spans="1:16" ht="15" hidden="1">
      <c r="A302" s="96" t="s">
        <v>5163</v>
      </c>
      <c r="B302" s="437" t="s">
        <v>4779</v>
      </c>
      <c r="C302" s="438">
        <v>1827</v>
      </c>
      <c r="D302" s="437" t="s">
        <v>2423</v>
      </c>
      <c r="E302" s="437" t="s">
        <v>5159</v>
      </c>
      <c r="F302" s="437" t="s">
        <v>181</v>
      </c>
      <c r="G302" s="437" t="s">
        <v>63</v>
      </c>
      <c r="H302" s="437" t="s">
        <v>6072</v>
      </c>
      <c r="I302" s="437" t="s">
        <v>43</v>
      </c>
      <c r="J302" s="438">
        <v>2018</v>
      </c>
      <c r="K302" s="439">
        <v>43346</v>
      </c>
      <c r="L302" s="439">
        <v>41154</v>
      </c>
      <c r="M302" s="443">
        <v>41158</v>
      </c>
      <c r="N302" s="438">
        <v>1</v>
      </c>
      <c r="O302" s="442">
        <f t="shared" si="2"/>
        <v>26</v>
      </c>
      <c r="P302" s="429">
        <f t="shared" si="1"/>
        <v>9</v>
      </c>
    </row>
    <row r="303" spans="1:16" ht="15" hidden="1">
      <c r="A303" s="96" t="s">
        <v>5163</v>
      </c>
      <c r="B303" s="437" t="s">
        <v>4793</v>
      </c>
      <c r="C303" s="437" t="s">
        <v>6073</v>
      </c>
      <c r="D303" s="437" t="s">
        <v>256</v>
      </c>
      <c r="E303" s="437" t="s">
        <v>5160</v>
      </c>
      <c r="F303" s="437" t="s">
        <v>56</v>
      </c>
      <c r="G303" s="437" t="s">
        <v>3587</v>
      </c>
      <c r="H303" s="437" t="s">
        <v>6074</v>
      </c>
      <c r="I303" s="437" t="s">
        <v>43</v>
      </c>
      <c r="J303" s="438">
        <v>2018</v>
      </c>
      <c r="K303" s="439">
        <v>43351</v>
      </c>
      <c r="L303" s="439">
        <v>42760</v>
      </c>
      <c r="M303" s="440">
        <v>42720</v>
      </c>
      <c r="N303" s="438">
        <v>1</v>
      </c>
      <c r="O303" s="442">
        <f t="shared" si="2"/>
        <v>26</v>
      </c>
      <c r="P303" s="429">
        <f t="shared" si="1"/>
        <v>9</v>
      </c>
    </row>
    <row r="304" spans="1:16" ht="15" hidden="1">
      <c r="A304" s="96" t="s">
        <v>5163</v>
      </c>
      <c r="B304" s="437" t="s">
        <v>4793</v>
      </c>
      <c r="C304" s="438">
        <v>2412</v>
      </c>
      <c r="D304" s="437" t="s">
        <v>494</v>
      </c>
      <c r="E304" s="437" t="s">
        <v>5159</v>
      </c>
      <c r="F304" s="437" t="s">
        <v>429</v>
      </c>
      <c r="G304" s="437" t="s">
        <v>830</v>
      </c>
      <c r="H304" s="437" t="s">
        <v>6075</v>
      </c>
      <c r="I304" s="437" t="s">
        <v>43</v>
      </c>
      <c r="J304" s="438">
        <v>2018</v>
      </c>
      <c r="K304" s="439">
        <v>43349</v>
      </c>
      <c r="L304" s="439">
        <v>42253</v>
      </c>
      <c r="M304" s="443">
        <v>42235</v>
      </c>
      <c r="N304" s="438">
        <v>1</v>
      </c>
      <c r="O304" s="442">
        <f t="shared" si="2"/>
        <v>26</v>
      </c>
      <c r="P304" s="429">
        <f t="shared" si="1"/>
        <v>9</v>
      </c>
    </row>
    <row r="305" spans="1:16" ht="15" hidden="1">
      <c r="A305" s="96" t="s">
        <v>5163</v>
      </c>
      <c r="B305" s="437" t="s">
        <v>4793</v>
      </c>
      <c r="C305" s="438">
        <v>3387</v>
      </c>
      <c r="D305" s="437" t="s">
        <v>57</v>
      </c>
      <c r="E305" s="437" t="s">
        <v>5160</v>
      </c>
      <c r="F305" s="437" t="s">
        <v>56</v>
      </c>
      <c r="G305" s="437" t="s">
        <v>1095</v>
      </c>
      <c r="H305" s="437" t="s">
        <v>6076</v>
      </c>
      <c r="I305" s="437" t="s">
        <v>43</v>
      </c>
      <c r="J305" s="438">
        <v>2018</v>
      </c>
      <c r="K305" s="439">
        <v>43348</v>
      </c>
      <c r="L305" s="439">
        <v>42644</v>
      </c>
      <c r="M305" s="443">
        <v>42628</v>
      </c>
      <c r="N305" s="438">
        <v>1</v>
      </c>
      <c r="O305" s="442">
        <f t="shared" si="2"/>
        <v>26</v>
      </c>
      <c r="P305" s="429">
        <f t="shared" si="1"/>
        <v>9</v>
      </c>
    </row>
    <row r="306" spans="1:16" ht="15" hidden="1">
      <c r="A306" s="96" t="s">
        <v>5163</v>
      </c>
      <c r="B306" s="437" t="s">
        <v>4793</v>
      </c>
      <c r="C306" s="438">
        <v>3470</v>
      </c>
      <c r="D306" s="437" t="s">
        <v>527</v>
      </c>
      <c r="E306" s="437" t="s">
        <v>5160</v>
      </c>
      <c r="F306" s="437" t="s">
        <v>127</v>
      </c>
      <c r="G306" s="437" t="s">
        <v>5271</v>
      </c>
      <c r="H306" s="437" t="s">
        <v>6077</v>
      </c>
      <c r="I306" s="437" t="s">
        <v>33</v>
      </c>
      <c r="J306" s="438">
        <v>2018</v>
      </c>
      <c r="K306" s="439">
        <v>43346</v>
      </c>
      <c r="L306" s="439">
        <v>42675</v>
      </c>
      <c r="M306" s="440">
        <v>42691</v>
      </c>
      <c r="N306" s="438">
        <v>1</v>
      </c>
      <c r="O306" s="442">
        <f t="shared" si="2"/>
        <v>26</v>
      </c>
      <c r="P306" s="429">
        <f t="shared" si="1"/>
        <v>9</v>
      </c>
    </row>
    <row r="307" spans="1:16" ht="15" hidden="1">
      <c r="A307" s="96" t="s">
        <v>5163</v>
      </c>
      <c r="B307" s="437" t="s">
        <v>4793</v>
      </c>
      <c r="C307" s="438">
        <v>2522</v>
      </c>
      <c r="D307" s="437" t="s">
        <v>558</v>
      </c>
      <c r="E307" s="437" t="s">
        <v>5160</v>
      </c>
      <c r="F307" s="437" t="s">
        <v>127</v>
      </c>
      <c r="G307" s="437" t="s">
        <v>830</v>
      </c>
      <c r="H307" s="437" t="s">
        <v>6078</v>
      </c>
      <c r="I307" s="437" t="s">
        <v>33</v>
      </c>
      <c r="J307" s="438">
        <v>2018</v>
      </c>
      <c r="K307" s="439">
        <v>43355</v>
      </c>
      <c r="L307" s="439">
        <v>42443</v>
      </c>
      <c r="M307" s="443">
        <v>42447</v>
      </c>
      <c r="N307" s="438">
        <v>1</v>
      </c>
      <c r="O307" s="442">
        <f t="shared" si="2"/>
        <v>27</v>
      </c>
      <c r="P307" s="429">
        <f t="shared" si="1"/>
        <v>9</v>
      </c>
    </row>
    <row r="308" spans="1:16" ht="15" hidden="1">
      <c r="A308" s="96" t="s">
        <v>5163</v>
      </c>
      <c r="B308" s="437" t="s">
        <v>4793</v>
      </c>
      <c r="C308" s="438">
        <v>2545</v>
      </c>
      <c r="D308" s="437" t="s">
        <v>301</v>
      </c>
      <c r="E308" s="437" t="s">
        <v>5160</v>
      </c>
      <c r="F308" s="437" t="s">
        <v>300</v>
      </c>
      <c r="G308" s="437" t="s">
        <v>5294</v>
      </c>
      <c r="H308" s="437" t="s">
        <v>6079</v>
      </c>
      <c r="I308" s="437" t="s">
        <v>43</v>
      </c>
      <c r="J308" s="438">
        <v>2018</v>
      </c>
      <c r="K308" s="439">
        <v>43354</v>
      </c>
      <c r="L308" s="444">
        <v>41955</v>
      </c>
      <c r="M308" s="440">
        <v>41967</v>
      </c>
      <c r="N308" s="438">
        <v>1</v>
      </c>
      <c r="O308" s="442">
        <f t="shared" si="2"/>
        <v>27</v>
      </c>
      <c r="P308" s="429">
        <f t="shared" si="1"/>
        <v>9</v>
      </c>
    </row>
    <row r="309" spans="1:16" ht="15" hidden="1">
      <c r="A309" s="96" t="s">
        <v>5163</v>
      </c>
      <c r="B309" s="437" t="s">
        <v>4793</v>
      </c>
      <c r="C309" s="438">
        <v>2580</v>
      </c>
      <c r="D309" s="437" t="s">
        <v>971</v>
      </c>
      <c r="E309" s="437" t="s">
        <v>5160</v>
      </c>
      <c r="F309" s="437" t="s">
        <v>294</v>
      </c>
      <c r="G309" s="437" t="s">
        <v>830</v>
      </c>
      <c r="H309" s="437" t="s">
        <v>6080</v>
      </c>
      <c r="I309" s="437" t="s">
        <v>33</v>
      </c>
      <c r="J309" s="438">
        <v>2018</v>
      </c>
      <c r="K309" s="439">
        <v>43353</v>
      </c>
      <c r="L309" s="444">
        <v>42352</v>
      </c>
      <c r="M309" s="440">
        <v>42333</v>
      </c>
      <c r="N309" s="438">
        <v>1</v>
      </c>
      <c r="O309" s="442">
        <f t="shared" si="2"/>
        <v>27</v>
      </c>
      <c r="P309" s="429">
        <f t="shared" si="1"/>
        <v>9</v>
      </c>
    </row>
    <row r="310" spans="1:16" ht="15" hidden="1">
      <c r="A310" s="96" t="s">
        <v>5163</v>
      </c>
      <c r="B310" s="437" t="s">
        <v>4793</v>
      </c>
      <c r="C310" s="438">
        <v>2602</v>
      </c>
      <c r="D310" s="437" t="s">
        <v>282</v>
      </c>
      <c r="E310" s="437" t="s">
        <v>5159</v>
      </c>
      <c r="F310" s="437" t="s">
        <v>39</v>
      </c>
      <c r="G310" s="437" t="s">
        <v>3292</v>
      </c>
      <c r="H310" s="437" t="s">
        <v>6081</v>
      </c>
      <c r="I310" s="437" t="s">
        <v>43</v>
      </c>
      <c r="J310" s="438">
        <v>2018</v>
      </c>
      <c r="K310" s="439">
        <v>43352</v>
      </c>
      <c r="L310" s="439">
        <v>42256</v>
      </c>
      <c r="M310" s="443">
        <v>42208</v>
      </c>
      <c r="N310" s="438">
        <v>1</v>
      </c>
      <c r="O310" s="442">
        <f t="shared" si="2"/>
        <v>27</v>
      </c>
      <c r="P310" s="429">
        <f t="shared" si="1"/>
        <v>9</v>
      </c>
    </row>
    <row r="311" spans="1:16" ht="15" hidden="1">
      <c r="A311" s="96" t="s">
        <v>5163</v>
      </c>
      <c r="B311" s="437" t="s">
        <v>4793</v>
      </c>
      <c r="C311" s="438">
        <v>2734</v>
      </c>
      <c r="D311" s="437" t="s">
        <v>57</v>
      </c>
      <c r="E311" s="437" t="s">
        <v>5160</v>
      </c>
      <c r="F311" s="437" t="s">
        <v>56</v>
      </c>
      <c r="G311" s="437" t="s">
        <v>888</v>
      </c>
      <c r="H311" s="437" t="s">
        <v>5309</v>
      </c>
      <c r="I311" s="437" t="s">
        <v>43</v>
      </c>
      <c r="J311" s="438">
        <v>2018</v>
      </c>
      <c r="K311" s="439">
        <v>43355</v>
      </c>
      <c r="L311" s="439">
        <v>42107</v>
      </c>
      <c r="M311" s="443">
        <v>42094</v>
      </c>
      <c r="N311" s="438">
        <v>1</v>
      </c>
      <c r="O311" s="442">
        <f t="shared" si="2"/>
        <v>27</v>
      </c>
      <c r="P311" s="429">
        <f t="shared" si="1"/>
        <v>9</v>
      </c>
    </row>
    <row r="312" spans="1:16" ht="15" hidden="1">
      <c r="A312" s="96" t="s">
        <v>5163</v>
      </c>
      <c r="B312" s="437" t="s">
        <v>4793</v>
      </c>
      <c r="C312" s="438">
        <v>2887</v>
      </c>
      <c r="D312" s="437" t="s">
        <v>143</v>
      </c>
      <c r="E312" s="437" t="s">
        <v>5159</v>
      </c>
      <c r="F312" s="437" t="s">
        <v>105</v>
      </c>
      <c r="G312" s="437" t="s">
        <v>798</v>
      </c>
      <c r="H312" s="437" t="s">
        <v>6082</v>
      </c>
      <c r="I312" s="437" t="s">
        <v>43</v>
      </c>
      <c r="J312" s="438">
        <v>2018</v>
      </c>
      <c r="K312" s="439">
        <v>43353</v>
      </c>
      <c r="L312" s="439">
        <v>42257</v>
      </c>
      <c r="M312" s="443">
        <v>42258</v>
      </c>
      <c r="N312" s="438">
        <v>1</v>
      </c>
      <c r="O312" s="442">
        <f t="shared" si="2"/>
        <v>27</v>
      </c>
      <c r="P312" s="429">
        <f t="shared" si="1"/>
        <v>9</v>
      </c>
    </row>
    <row r="313" spans="1:16" ht="15" hidden="1">
      <c r="A313" s="96" t="s">
        <v>5163</v>
      </c>
      <c r="B313" s="437" t="s">
        <v>4793</v>
      </c>
      <c r="C313" s="438">
        <v>2892</v>
      </c>
      <c r="D313" s="437" t="s">
        <v>1039</v>
      </c>
      <c r="E313" s="437" t="s">
        <v>5160</v>
      </c>
      <c r="F313" s="437" t="s">
        <v>39</v>
      </c>
      <c r="G313" s="437" t="s">
        <v>705</v>
      </c>
      <c r="H313" s="437" t="s">
        <v>6083</v>
      </c>
      <c r="I313" s="437" t="s">
        <v>43</v>
      </c>
      <c r="J313" s="438">
        <v>2018</v>
      </c>
      <c r="K313" s="439">
        <v>43355</v>
      </c>
      <c r="L313" s="439">
        <v>42186</v>
      </c>
      <c r="M313" s="443">
        <v>42172</v>
      </c>
      <c r="N313" s="438">
        <v>1</v>
      </c>
      <c r="O313" s="442">
        <f t="shared" si="2"/>
        <v>27</v>
      </c>
      <c r="P313" s="429">
        <f t="shared" si="1"/>
        <v>9</v>
      </c>
    </row>
    <row r="314" spans="1:16" ht="15" hidden="1">
      <c r="A314" s="96" t="s">
        <v>5163</v>
      </c>
      <c r="B314" s="437" t="s">
        <v>4793</v>
      </c>
      <c r="C314" s="438">
        <v>3116</v>
      </c>
      <c r="D314" s="437" t="s">
        <v>563</v>
      </c>
      <c r="E314" s="437" t="s">
        <v>5159</v>
      </c>
      <c r="F314" s="437" t="s">
        <v>300</v>
      </c>
      <c r="G314" s="437" t="s">
        <v>4119</v>
      </c>
      <c r="H314" s="437" t="s">
        <v>6084</v>
      </c>
      <c r="I314" s="437" t="s">
        <v>43</v>
      </c>
      <c r="J314" s="438">
        <v>2018</v>
      </c>
      <c r="K314" s="439">
        <v>43352</v>
      </c>
      <c r="L314" s="439">
        <v>42256</v>
      </c>
      <c r="M314" s="443">
        <v>42256</v>
      </c>
      <c r="N314" s="438">
        <v>1</v>
      </c>
      <c r="O314" s="442">
        <f t="shared" si="2"/>
        <v>27</v>
      </c>
      <c r="P314" s="429">
        <f t="shared" si="1"/>
        <v>9</v>
      </c>
    </row>
    <row r="315" spans="1:16" ht="15" hidden="1">
      <c r="A315" s="96" t="s">
        <v>5163</v>
      </c>
      <c r="B315" s="437" t="s">
        <v>4793</v>
      </c>
      <c r="C315" s="438">
        <v>3304</v>
      </c>
      <c r="D315" s="437" t="s">
        <v>57</v>
      </c>
      <c r="E315" s="437" t="s">
        <v>5160</v>
      </c>
      <c r="F315" s="437" t="s">
        <v>56</v>
      </c>
      <c r="G315" s="437" t="s">
        <v>830</v>
      </c>
      <c r="H315" s="437" t="s">
        <v>6085</v>
      </c>
      <c r="I315" s="437" t="s">
        <v>33</v>
      </c>
      <c r="J315" s="438">
        <v>2018</v>
      </c>
      <c r="K315" s="439">
        <v>43354</v>
      </c>
      <c r="L315" s="439">
        <v>42644</v>
      </c>
      <c r="M315" s="443">
        <v>42641</v>
      </c>
      <c r="N315" s="438">
        <v>1</v>
      </c>
      <c r="O315" s="442">
        <f t="shared" si="2"/>
        <v>27</v>
      </c>
      <c r="P315" s="429">
        <f t="shared" si="1"/>
        <v>9</v>
      </c>
    </row>
    <row r="316" spans="1:16" ht="15" hidden="1">
      <c r="A316" s="96" t="s">
        <v>5163</v>
      </c>
      <c r="B316" s="437" t="s">
        <v>4793</v>
      </c>
      <c r="C316" s="438">
        <v>3311</v>
      </c>
      <c r="D316" s="437" t="s">
        <v>138</v>
      </c>
      <c r="E316" s="437" t="s">
        <v>5160</v>
      </c>
      <c r="F316" s="437" t="s">
        <v>92</v>
      </c>
      <c r="G316" s="437" t="s">
        <v>1479</v>
      </c>
      <c r="H316" s="437" t="s">
        <v>6086</v>
      </c>
      <c r="I316" s="437" t="s">
        <v>43</v>
      </c>
      <c r="J316" s="438">
        <v>2018</v>
      </c>
      <c r="K316" s="439">
        <v>43358</v>
      </c>
      <c r="L316" s="444">
        <v>42723</v>
      </c>
      <c r="M316" s="443">
        <v>42740</v>
      </c>
      <c r="N316" s="438">
        <v>1</v>
      </c>
      <c r="O316" s="442">
        <f t="shared" si="2"/>
        <v>27</v>
      </c>
      <c r="P316" s="429">
        <f t="shared" si="1"/>
        <v>9</v>
      </c>
    </row>
    <row r="317" spans="1:16" ht="15" hidden="1">
      <c r="A317" s="96" t="s">
        <v>5163</v>
      </c>
      <c r="B317" s="437" t="s">
        <v>4793</v>
      </c>
      <c r="C317" s="438">
        <v>2531</v>
      </c>
      <c r="D317" s="437" t="s">
        <v>30</v>
      </c>
      <c r="E317" s="437" t="s">
        <v>5160</v>
      </c>
      <c r="F317" s="437" t="s">
        <v>29</v>
      </c>
      <c r="G317" s="437" t="s">
        <v>1348</v>
      </c>
      <c r="H317" s="437" t="s">
        <v>6087</v>
      </c>
      <c r="I317" s="437" t="s">
        <v>43</v>
      </c>
      <c r="J317" s="438">
        <v>2018</v>
      </c>
      <c r="K317" s="439">
        <v>43363</v>
      </c>
      <c r="L317" s="439">
        <v>42011</v>
      </c>
      <c r="M317" s="440">
        <v>42004</v>
      </c>
      <c r="N317" s="438">
        <v>1</v>
      </c>
      <c r="O317" s="442">
        <f t="shared" si="2"/>
        <v>28</v>
      </c>
      <c r="P317" s="429">
        <f t="shared" si="1"/>
        <v>9</v>
      </c>
    </row>
    <row r="318" spans="1:16" ht="15" hidden="1">
      <c r="A318" s="96" t="s">
        <v>5163</v>
      </c>
      <c r="B318" s="437" t="s">
        <v>4793</v>
      </c>
      <c r="C318" s="438">
        <v>2600</v>
      </c>
      <c r="D318" s="437" t="s">
        <v>282</v>
      </c>
      <c r="E318" s="437" t="s">
        <v>5159</v>
      </c>
      <c r="F318" s="437" t="s">
        <v>39</v>
      </c>
      <c r="G318" s="437" t="s">
        <v>3966</v>
      </c>
      <c r="H318" s="437" t="s">
        <v>5738</v>
      </c>
      <c r="I318" s="437" t="s">
        <v>43</v>
      </c>
      <c r="J318" s="438">
        <v>2018</v>
      </c>
      <c r="K318" s="439">
        <v>43364</v>
      </c>
      <c r="L318" s="439">
        <v>42268</v>
      </c>
      <c r="M318" s="443">
        <v>42257</v>
      </c>
      <c r="N318" s="438">
        <v>1</v>
      </c>
      <c r="O318" s="442">
        <f t="shared" si="2"/>
        <v>28</v>
      </c>
      <c r="P318" s="429">
        <f t="shared" si="1"/>
        <v>9</v>
      </c>
    </row>
    <row r="319" spans="1:16" ht="15" hidden="1">
      <c r="A319" s="96" t="s">
        <v>5163</v>
      </c>
      <c r="B319" s="437" t="s">
        <v>4793</v>
      </c>
      <c r="C319" s="438">
        <v>2726</v>
      </c>
      <c r="D319" s="437" t="s">
        <v>143</v>
      </c>
      <c r="E319" s="437" t="s">
        <v>5160</v>
      </c>
      <c r="F319" s="437" t="s">
        <v>105</v>
      </c>
      <c r="G319" s="437" t="s">
        <v>830</v>
      </c>
      <c r="H319" s="437" t="s">
        <v>6088</v>
      </c>
      <c r="I319" s="437" t="s">
        <v>33</v>
      </c>
      <c r="J319" s="438">
        <v>2018</v>
      </c>
      <c r="K319" s="439">
        <v>43364</v>
      </c>
      <c r="L319" s="439">
        <v>42268</v>
      </c>
      <c r="M319" s="443">
        <v>42269</v>
      </c>
      <c r="N319" s="438">
        <v>1</v>
      </c>
      <c r="O319" s="442">
        <f t="shared" si="2"/>
        <v>28</v>
      </c>
      <c r="P319" s="429">
        <f t="shared" si="1"/>
        <v>9</v>
      </c>
    </row>
    <row r="320" spans="1:16" ht="15" hidden="1">
      <c r="A320" s="96" t="s">
        <v>5163</v>
      </c>
      <c r="B320" s="437" t="s">
        <v>4793</v>
      </c>
      <c r="C320" s="438">
        <v>3085</v>
      </c>
      <c r="D320" s="437" t="s">
        <v>385</v>
      </c>
      <c r="E320" s="437" t="s">
        <v>5159</v>
      </c>
      <c r="F320" s="437" t="s">
        <v>49</v>
      </c>
      <c r="G320" s="437" t="s">
        <v>3305</v>
      </c>
      <c r="H320" s="437" t="s">
        <v>3155</v>
      </c>
      <c r="I320" s="437" t="s">
        <v>43</v>
      </c>
      <c r="J320" s="438">
        <v>2018</v>
      </c>
      <c r="K320" s="439">
        <v>43359</v>
      </c>
      <c r="L320" s="439">
        <v>42263</v>
      </c>
      <c r="M320" s="443">
        <v>42254</v>
      </c>
      <c r="N320" s="438">
        <v>1</v>
      </c>
      <c r="O320" s="442">
        <f t="shared" si="2"/>
        <v>28</v>
      </c>
      <c r="P320" s="429">
        <f t="shared" si="1"/>
        <v>9</v>
      </c>
    </row>
    <row r="321" spans="1:16" ht="15" hidden="1">
      <c r="A321" s="96" t="s">
        <v>5163</v>
      </c>
      <c r="B321" s="437" t="s">
        <v>4793</v>
      </c>
      <c r="C321" s="437" t="s">
        <v>6089</v>
      </c>
      <c r="D321" s="437" t="s">
        <v>363</v>
      </c>
      <c r="E321" s="437" t="s">
        <v>5161</v>
      </c>
      <c r="F321" s="437" t="s">
        <v>271</v>
      </c>
      <c r="G321" s="437" t="s">
        <v>1794</v>
      </c>
      <c r="H321" s="437" t="s">
        <v>6090</v>
      </c>
      <c r="I321" s="437" t="s">
        <v>43</v>
      </c>
      <c r="J321" s="438">
        <v>2018</v>
      </c>
      <c r="K321" s="439">
        <v>43367</v>
      </c>
      <c r="L321" s="439">
        <v>43040</v>
      </c>
      <c r="M321" s="440">
        <v>43026</v>
      </c>
      <c r="N321" s="438">
        <v>1</v>
      </c>
      <c r="O321" s="442">
        <f t="shared" si="2"/>
        <v>29</v>
      </c>
      <c r="P321" s="429">
        <f t="shared" si="1"/>
        <v>9</v>
      </c>
    </row>
    <row r="322" spans="1:16" ht="15" hidden="1">
      <c r="A322" s="96" t="s">
        <v>5163</v>
      </c>
      <c r="B322" s="437" t="s">
        <v>4779</v>
      </c>
      <c r="C322" s="437" t="s">
        <v>6091</v>
      </c>
      <c r="D322" s="437" t="s">
        <v>396</v>
      </c>
      <c r="E322" s="437" t="s">
        <v>5161</v>
      </c>
      <c r="F322" s="437" t="s">
        <v>300</v>
      </c>
      <c r="G322" s="437" t="s">
        <v>31</v>
      </c>
      <c r="H322" s="437" t="s">
        <v>866</v>
      </c>
      <c r="I322" s="437" t="s">
        <v>43</v>
      </c>
      <c r="J322" s="438">
        <v>2018</v>
      </c>
      <c r="K322" s="439">
        <v>43374</v>
      </c>
      <c r="L322" s="439">
        <v>42942</v>
      </c>
      <c r="M322" s="443">
        <v>42940</v>
      </c>
      <c r="N322" s="438">
        <v>1</v>
      </c>
      <c r="O322" s="442">
        <f t="shared" si="2"/>
        <v>30</v>
      </c>
      <c r="P322" s="429">
        <f t="shared" si="1"/>
        <v>10</v>
      </c>
    </row>
    <row r="323" spans="1:16" ht="15">
      <c r="A323" s="96" t="s">
        <v>5163</v>
      </c>
      <c r="B323" s="437" t="s">
        <v>4793</v>
      </c>
      <c r="C323" s="437" t="s">
        <v>6092</v>
      </c>
      <c r="D323" s="437" t="s">
        <v>313</v>
      </c>
      <c r="E323" s="437" t="s">
        <v>5378</v>
      </c>
      <c r="F323" s="437" t="s">
        <v>39</v>
      </c>
      <c r="G323" s="437" t="s">
        <v>705</v>
      </c>
      <c r="H323" s="437" t="s">
        <v>5552</v>
      </c>
      <c r="I323" s="437" t="s">
        <v>43</v>
      </c>
      <c r="J323" s="438">
        <v>2018</v>
      </c>
      <c r="K323" s="439">
        <v>43374</v>
      </c>
      <c r="L323" s="439">
        <v>42887</v>
      </c>
      <c r="M323" s="443">
        <v>42886</v>
      </c>
      <c r="N323" s="438">
        <v>1</v>
      </c>
      <c r="O323" s="442">
        <f t="shared" si="2"/>
        <v>30</v>
      </c>
      <c r="P323" s="429">
        <f t="shared" si="1"/>
        <v>10</v>
      </c>
    </row>
    <row r="324" spans="1:16" ht="15" hidden="1">
      <c r="A324" s="96" t="s">
        <v>5163</v>
      </c>
      <c r="B324" s="437" t="s">
        <v>4793</v>
      </c>
      <c r="C324" s="437" t="s">
        <v>6093</v>
      </c>
      <c r="D324" s="437" t="s">
        <v>558</v>
      </c>
      <c r="E324" s="437" t="s">
        <v>5160</v>
      </c>
      <c r="F324" s="437" t="s">
        <v>127</v>
      </c>
      <c r="G324" s="437" t="s">
        <v>1311</v>
      </c>
      <c r="H324" s="437" t="s">
        <v>6094</v>
      </c>
      <c r="I324" s="437" t="s">
        <v>43</v>
      </c>
      <c r="J324" s="438">
        <v>2018</v>
      </c>
      <c r="K324" s="439">
        <v>43374</v>
      </c>
      <c r="L324" s="439">
        <v>42705</v>
      </c>
      <c r="M324" s="440">
        <v>42702</v>
      </c>
      <c r="N324" s="438">
        <v>1</v>
      </c>
      <c r="O324" s="442">
        <f t="shared" si="2"/>
        <v>30</v>
      </c>
      <c r="P324" s="429">
        <f t="shared" si="1"/>
        <v>10</v>
      </c>
    </row>
    <row r="325" spans="1:16" ht="15" hidden="1">
      <c r="A325" s="96" t="s">
        <v>5163</v>
      </c>
      <c r="B325" s="437" t="s">
        <v>4793</v>
      </c>
      <c r="C325" s="437" t="s">
        <v>6095</v>
      </c>
      <c r="D325" s="437" t="s">
        <v>584</v>
      </c>
      <c r="E325" s="437" t="s">
        <v>5160</v>
      </c>
      <c r="F325" s="437" t="s">
        <v>56</v>
      </c>
      <c r="G325" s="437" t="s">
        <v>694</v>
      </c>
      <c r="H325" s="437" t="s">
        <v>6096</v>
      </c>
      <c r="I325" s="437" t="s">
        <v>33</v>
      </c>
      <c r="J325" s="438">
        <v>2018</v>
      </c>
      <c r="K325" s="439">
        <v>43374</v>
      </c>
      <c r="L325" s="439">
        <v>42751</v>
      </c>
      <c r="M325" s="443">
        <v>42751</v>
      </c>
      <c r="N325" s="438">
        <v>1</v>
      </c>
      <c r="O325" s="442">
        <f t="shared" si="2"/>
        <v>30</v>
      </c>
      <c r="P325" s="429">
        <f t="shared" si="1"/>
        <v>10</v>
      </c>
    </row>
    <row r="326" spans="1:16" ht="15">
      <c r="A326" s="96" t="s">
        <v>5163</v>
      </c>
      <c r="B326" s="437" t="s">
        <v>4793</v>
      </c>
      <c r="C326" s="438">
        <v>2202</v>
      </c>
      <c r="D326" s="437" t="s">
        <v>133</v>
      </c>
      <c r="E326" s="437" t="s">
        <v>5378</v>
      </c>
      <c r="F326" s="437" t="s">
        <v>29</v>
      </c>
      <c r="G326" s="437" t="s">
        <v>2030</v>
      </c>
      <c r="H326" s="437" t="s">
        <v>6097</v>
      </c>
      <c r="I326" s="437" t="s">
        <v>33</v>
      </c>
      <c r="J326" s="438">
        <v>2018</v>
      </c>
      <c r="K326" s="439">
        <v>43373</v>
      </c>
      <c r="L326" s="444">
        <v>41562</v>
      </c>
      <c r="M326" s="443">
        <v>41499</v>
      </c>
      <c r="N326" s="438">
        <v>1</v>
      </c>
      <c r="O326" s="442">
        <f t="shared" si="2"/>
        <v>30</v>
      </c>
      <c r="P326" s="429">
        <f t="shared" si="1"/>
        <v>9</v>
      </c>
    </row>
    <row r="327" spans="1:16" ht="15" hidden="1">
      <c r="A327" s="96" t="s">
        <v>5163</v>
      </c>
      <c r="B327" s="437" t="s">
        <v>4793</v>
      </c>
      <c r="C327" s="438">
        <v>2471</v>
      </c>
      <c r="D327" s="437" t="s">
        <v>941</v>
      </c>
      <c r="E327" s="437" t="s">
        <v>5160</v>
      </c>
      <c r="F327" s="437" t="s">
        <v>300</v>
      </c>
      <c r="G327" s="437" t="s">
        <v>3371</v>
      </c>
      <c r="H327" s="437" t="s">
        <v>6098</v>
      </c>
      <c r="I327" s="437" t="s">
        <v>33</v>
      </c>
      <c r="J327" s="438">
        <v>2018</v>
      </c>
      <c r="K327" s="439">
        <v>43374</v>
      </c>
      <c r="L327" s="439">
        <v>41982</v>
      </c>
      <c r="M327" s="443">
        <v>41978</v>
      </c>
      <c r="N327" s="438">
        <v>1</v>
      </c>
      <c r="O327" s="442">
        <f t="shared" si="2"/>
        <v>30</v>
      </c>
      <c r="P327" s="429">
        <f t="shared" si="1"/>
        <v>10</v>
      </c>
    </row>
    <row r="328" spans="1:16" ht="15" hidden="1">
      <c r="A328" s="96" t="s">
        <v>5163</v>
      </c>
      <c r="B328" s="437" t="s">
        <v>4793</v>
      </c>
      <c r="C328" s="438">
        <v>2472</v>
      </c>
      <c r="D328" s="437" t="s">
        <v>57</v>
      </c>
      <c r="E328" s="437" t="s">
        <v>5160</v>
      </c>
      <c r="F328" s="437" t="s">
        <v>56</v>
      </c>
      <c r="G328" s="437" t="s">
        <v>738</v>
      </c>
      <c r="H328" s="437" t="s">
        <v>6099</v>
      </c>
      <c r="I328" s="437" t="s">
        <v>43</v>
      </c>
      <c r="J328" s="438">
        <v>2018</v>
      </c>
      <c r="K328" s="439">
        <v>43375</v>
      </c>
      <c r="L328" s="439">
        <v>42116</v>
      </c>
      <c r="M328" s="443">
        <v>42100</v>
      </c>
      <c r="N328" s="438">
        <v>1</v>
      </c>
      <c r="O328" s="442">
        <f t="shared" si="2"/>
        <v>30</v>
      </c>
      <c r="P328" s="429">
        <f t="shared" si="1"/>
        <v>10</v>
      </c>
    </row>
    <row r="329" spans="1:16" ht="15" hidden="1">
      <c r="A329" s="96" t="s">
        <v>5163</v>
      </c>
      <c r="B329" s="437" t="s">
        <v>4793</v>
      </c>
      <c r="C329" s="438">
        <v>2672</v>
      </c>
      <c r="D329" s="437" t="s">
        <v>494</v>
      </c>
      <c r="E329" s="437" t="s">
        <v>5159</v>
      </c>
      <c r="F329" s="437" t="s">
        <v>429</v>
      </c>
      <c r="G329" s="437" t="s">
        <v>1161</v>
      </c>
      <c r="H329" s="437" t="s">
        <v>6100</v>
      </c>
      <c r="I329" s="437" t="s">
        <v>43</v>
      </c>
      <c r="J329" s="438">
        <v>2018</v>
      </c>
      <c r="K329" s="439">
        <v>43377</v>
      </c>
      <c r="L329" s="439">
        <v>42281</v>
      </c>
      <c r="M329" s="443">
        <v>42258</v>
      </c>
      <c r="N329" s="438">
        <v>1</v>
      </c>
      <c r="O329" s="442">
        <f t="shared" si="2"/>
        <v>30</v>
      </c>
      <c r="P329" s="429">
        <f t="shared" si="1"/>
        <v>10</v>
      </c>
    </row>
    <row r="330" spans="1:16" ht="15" hidden="1">
      <c r="A330" s="96" t="s">
        <v>5163</v>
      </c>
      <c r="B330" s="437" t="s">
        <v>4793</v>
      </c>
      <c r="C330" s="438">
        <v>2678</v>
      </c>
      <c r="D330" s="437" t="s">
        <v>683</v>
      </c>
      <c r="E330" s="437" t="s">
        <v>5159</v>
      </c>
      <c r="F330" s="437" t="s">
        <v>39</v>
      </c>
      <c r="G330" s="437" t="s">
        <v>1843</v>
      </c>
      <c r="H330" s="437" t="s">
        <v>6101</v>
      </c>
      <c r="I330" s="437" t="s">
        <v>43</v>
      </c>
      <c r="J330" s="438">
        <v>2018</v>
      </c>
      <c r="K330" s="439">
        <v>43374</v>
      </c>
      <c r="L330" s="439">
        <v>42278</v>
      </c>
      <c r="M330" s="443">
        <v>42282</v>
      </c>
      <c r="N330" s="438">
        <v>1</v>
      </c>
      <c r="O330" s="442">
        <f t="shared" si="2"/>
        <v>30</v>
      </c>
      <c r="P330" s="429">
        <f t="shared" si="1"/>
        <v>10</v>
      </c>
    </row>
    <row r="331" spans="1:16" ht="15" hidden="1">
      <c r="A331" s="96" t="s">
        <v>5163</v>
      </c>
      <c r="B331" s="437" t="s">
        <v>4793</v>
      </c>
      <c r="C331" s="438">
        <v>2831</v>
      </c>
      <c r="D331" s="437" t="s">
        <v>941</v>
      </c>
      <c r="E331" s="437" t="s">
        <v>5160</v>
      </c>
      <c r="F331" s="437" t="s">
        <v>300</v>
      </c>
      <c r="G331" s="437" t="s">
        <v>3361</v>
      </c>
      <c r="H331" s="437" t="s">
        <v>6102</v>
      </c>
      <c r="I331" s="437" t="s">
        <v>43</v>
      </c>
      <c r="J331" s="438">
        <v>2018</v>
      </c>
      <c r="K331" s="439">
        <v>43374</v>
      </c>
      <c r="L331" s="439">
        <v>42072</v>
      </c>
      <c r="M331" s="443">
        <v>42032</v>
      </c>
      <c r="N331" s="438">
        <v>1</v>
      </c>
      <c r="O331" s="442">
        <f t="shared" si="2"/>
        <v>30</v>
      </c>
      <c r="P331" s="429">
        <f t="shared" si="1"/>
        <v>10</v>
      </c>
    </row>
    <row r="332" spans="1:16" ht="15" hidden="1">
      <c r="A332" s="96" t="s">
        <v>5163</v>
      </c>
      <c r="B332" s="437" t="s">
        <v>4793</v>
      </c>
      <c r="C332" s="438">
        <v>2832</v>
      </c>
      <c r="D332" s="437" t="s">
        <v>138</v>
      </c>
      <c r="E332" s="437" t="s">
        <v>5159</v>
      </c>
      <c r="F332" s="437" t="s">
        <v>92</v>
      </c>
      <c r="G332" s="437" t="s">
        <v>1074</v>
      </c>
      <c r="H332" s="437" t="s">
        <v>5242</v>
      </c>
      <c r="I332" s="437" t="s">
        <v>43</v>
      </c>
      <c r="J332" s="438">
        <v>2018</v>
      </c>
      <c r="K332" s="439">
        <v>43374</v>
      </c>
      <c r="L332" s="439">
        <v>42278</v>
      </c>
      <c r="M332" s="443">
        <v>42270</v>
      </c>
      <c r="N332" s="438">
        <v>1</v>
      </c>
      <c r="O332" s="442">
        <f t="shared" si="2"/>
        <v>30</v>
      </c>
      <c r="P332" s="429">
        <f t="shared" si="1"/>
        <v>10</v>
      </c>
    </row>
    <row r="333" spans="1:16" ht="15" hidden="1">
      <c r="A333" s="96" t="s">
        <v>5163</v>
      </c>
      <c r="B333" s="437" t="s">
        <v>4793</v>
      </c>
      <c r="C333" s="438">
        <v>3130</v>
      </c>
      <c r="D333" s="437" t="s">
        <v>522</v>
      </c>
      <c r="E333" s="437" t="s">
        <v>5159</v>
      </c>
      <c r="F333" s="437" t="s">
        <v>111</v>
      </c>
      <c r="G333" s="437" t="s">
        <v>2531</v>
      </c>
      <c r="H333" s="437" t="s">
        <v>6103</v>
      </c>
      <c r="I333" s="437" t="s">
        <v>43</v>
      </c>
      <c r="J333" s="438">
        <v>2018</v>
      </c>
      <c r="K333" s="439">
        <v>43378</v>
      </c>
      <c r="L333" s="439">
        <v>42282</v>
      </c>
      <c r="M333" s="443">
        <v>42255</v>
      </c>
      <c r="N333" s="438">
        <v>1</v>
      </c>
      <c r="O333" s="442">
        <f t="shared" si="2"/>
        <v>30</v>
      </c>
      <c r="P333" s="429">
        <f t="shared" si="1"/>
        <v>10</v>
      </c>
    </row>
    <row r="334" spans="1:16" ht="15" hidden="1">
      <c r="A334" s="96" t="s">
        <v>5163</v>
      </c>
      <c r="B334" s="437" t="s">
        <v>4793</v>
      </c>
      <c r="C334" s="438">
        <v>3143</v>
      </c>
      <c r="D334" s="437" t="s">
        <v>941</v>
      </c>
      <c r="E334" s="437" t="s">
        <v>5159</v>
      </c>
      <c r="F334" s="437" t="s">
        <v>300</v>
      </c>
      <c r="G334" s="437" t="s">
        <v>3985</v>
      </c>
      <c r="H334" s="437" t="s">
        <v>6104</v>
      </c>
      <c r="I334" s="437" t="s">
        <v>43</v>
      </c>
      <c r="J334" s="438">
        <v>2018</v>
      </c>
      <c r="K334" s="439">
        <v>43374</v>
      </c>
      <c r="L334" s="439">
        <v>42278</v>
      </c>
      <c r="M334" s="443">
        <v>42258</v>
      </c>
      <c r="N334" s="438">
        <v>1</v>
      </c>
      <c r="O334" s="442">
        <f t="shared" si="2"/>
        <v>30</v>
      </c>
      <c r="P334" s="429">
        <f t="shared" si="1"/>
        <v>10</v>
      </c>
    </row>
    <row r="335" spans="1:16" ht="15" hidden="1">
      <c r="A335" s="96" t="s">
        <v>5163</v>
      </c>
      <c r="B335" s="437" t="s">
        <v>4793</v>
      </c>
      <c r="C335" s="438">
        <v>3156</v>
      </c>
      <c r="D335" s="437" t="s">
        <v>527</v>
      </c>
      <c r="E335" s="437" t="s">
        <v>5159</v>
      </c>
      <c r="F335" s="437" t="s">
        <v>127</v>
      </c>
      <c r="G335" s="437" t="s">
        <v>5565</v>
      </c>
      <c r="H335" s="437" t="s">
        <v>6105</v>
      </c>
      <c r="I335" s="437" t="s">
        <v>33</v>
      </c>
      <c r="J335" s="438">
        <v>2018</v>
      </c>
      <c r="K335" s="439">
        <v>43378</v>
      </c>
      <c r="L335" s="439">
        <v>42282</v>
      </c>
      <c r="M335" s="443">
        <v>42277</v>
      </c>
      <c r="N335" s="438">
        <v>1</v>
      </c>
      <c r="O335" s="442">
        <f t="shared" si="2"/>
        <v>30</v>
      </c>
      <c r="P335" s="429">
        <f t="shared" si="1"/>
        <v>10</v>
      </c>
    </row>
    <row r="336" spans="1:16" ht="15" hidden="1">
      <c r="A336" s="96" t="s">
        <v>5163</v>
      </c>
      <c r="B336" s="437" t="s">
        <v>4793</v>
      </c>
      <c r="C336" s="438">
        <v>3240</v>
      </c>
      <c r="D336" s="437" t="s">
        <v>941</v>
      </c>
      <c r="E336" s="437" t="s">
        <v>5160</v>
      </c>
      <c r="F336" s="437" t="s">
        <v>300</v>
      </c>
      <c r="G336" s="437" t="s">
        <v>3366</v>
      </c>
      <c r="H336" s="437" t="s">
        <v>6106</v>
      </c>
      <c r="I336" s="437" t="s">
        <v>43</v>
      </c>
      <c r="J336" s="438">
        <v>2018</v>
      </c>
      <c r="K336" s="439">
        <v>43374</v>
      </c>
      <c r="L336" s="439">
        <v>42614</v>
      </c>
      <c r="M336" s="443">
        <v>42599</v>
      </c>
      <c r="N336" s="438">
        <v>1</v>
      </c>
      <c r="O336" s="442">
        <f t="shared" si="2"/>
        <v>30</v>
      </c>
      <c r="P336" s="429">
        <f t="shared" si="1"/>
        <v>10</v>
      </c>
    </row>
    <row r="337" spans="1:16" ht="15" hidden="1">
      <c r="A337" s="96" t="s">
        <v>5163</v>
      </c>
      <c r="B337" s="437" t="s">
        <v>4793</v>
      </c>
      <c r="C337" s="438">
        <v>3308</v>
      </c>
      <c r="D337" s="437" t="s">
        <v>548</v>
      </c>
      <c r="E337" s="437" t="s">
        <v>5161</v>
      </c>
      <c r="F337" s="437" t="s">
        <v>105</v>
      </c>
      <c r="G337" s="437" t="s">
        <v>2118</v>
      </c>
      <c r="H337" s="437" t="s">
        <v>6107</v>
      </c>
      <c r="I337" s="437" t="s">
        <v>43</v>
      </c>
      <c r="J337" s="438">
        <v>2018</v>
      </c>
      <c r="K337" s="439">
        <v>43377</v>
      </c>
      <c r="L337" s="439">
        <v>42614</v>
      </c>
      <c r="M337" s="443">
        <v>42612</v>
      </c>
      <c r="N337" s="438">
        <v>1</v>
      </c>
      <c r="O337" s="442">
        <f t="shared" si="2"/>
        <v>30</v>
      </c>
      <c r="P337" s="429">
        <f t="shared" si="1"/>
        <v>10</v>
      </c>
    </row>
    <row r="338" spans="1:16" ht="15" hidden="1">
      <c r="A338" s="96" t="s">
        <v>5163</v>
      </c>
      <c r="B338" s="437" t="s">
        <v>4793</v>
      </c>
      <c r="C338" s="438">
        <v>3327</v>
      </c>
      <c r="D338" s="437" t="s">
        <v>57</v>
      </c>
      <c r="E338" s="437" t="s">
        <v>5160</v>
      </c>
      <c r="F338" s="437" t="s">
        <v>56</v>
      </c>
      <c r="G338" s="437" t="s">
        <v>914</v>
      </c>
      <c r="H338" s="437" t="s">
        <v>6108</v>
      </c>
      <c r="I338" s="437" t="s">
        <v>43</v>
      </c>
      <c r="J338" s="438">
        <v>2018</v>
      </c>
      <c r="K338" s="439">
        <v>43375</v>
      </c>
      <c r="L338" s="439">
        <v>42644</v>
      </c>
      <c r="M338" s="443">
        <v>42641</v>
      </c>
      <c r="N338" s="438">
        <v>1</v>
      </c>
      <c r="O338" s="442">
        <f t="shared" si="2"/>
        <v>30</v>
      </c>
      <c r="P338" s="429">
        <f t="shared" si="1"/>
        <v>10</v>
      </c>
    </row>
    <row r="339" spans="1:16" ht="15" hidden="1">
      <c r="A339" s="96" t="s">
        <v>5163</v>
      </c>
      <c r="B339" s="437" t="s">
        <v>4793</v>
      </c>
      <c r="C339" s="438">
        <v>3388</v>
      </c>
      <c r="D339" s="437" t="s">
        <v>57</v>
      </c>
      <c r="E339" s="437" t="s">
        <v>5160</v>
      </c>
      <c r="F339" s="437" t="s">
        <v>56</v>
      </c>
      <c r="G339" s="437" t="s">
        <v>3264</v>
      </c>
      <c r="H339" s="437" t="s">
        <v>5288</v>
      </c>
      <c r="I339" s="437" t="s">
        <v>43</v>
      </c>
      <c r="J339" s="438">
        <v>2018</v>
      </c>
      <c r="K339" s="439">
        <v>43375</v>
      </c>
      <c r="L339" s="439">
        <v>42644</v>
      </c>
      <c r="M339" s="443">
        <v>42641</v>
      </c>
      <c r="N339" s="438">
        <v>1</v>
      </c>
      <c r="O339" s="442">
        <f t="shared" si="2"/>
        <v>30</v>
      </c>
      <c r="P339" s="429">
        <f t="shared" si="1"/>
        <v>10</v>
      </c>
    </row>
    <row r="340" spans="1:16" ht="15" hidden="1">
      <c r="A340" s="96" t="s">
        <v>5163</v>
      </c>
      <c r="B340" s="437" t="s">
        <v>4779</v>
      </c>
      <c r="C340" s="438">
        <v>766</v>
      </c>
      <c r="D340" s="437" t="s">
        <v>358</v>
      </c>
      <c r="E340" s="437" t="s">
        <v>5787</v>
      </c>
      <c r="F340" s="437" t="s">
        <v>29</v>
      </c>
      <c r="G340" s="437" t="s">
        <v>31</v>
      </c>
      <c r="H340" s="437" t="s">
        <v>6109</v>
      </c>
      <c r="I340" s="437" t="s">
        <v>43</v>
      </c>
      <c r="J340" s="438">
        <v>2018</v>
      </c>
      <c r="K340" s="444">
        <v>43386</v>
      </c>
      <c r="L340" s="444">
        <v>40099</v>
      </c>
      <c r="M340" s="443">
        <v>39980</v>
      </c>
      <c r="N340" s="438">
        <v>1</v>
      </c>
      <c r="O340" s="442">
        <f t="shared" si="2"/>
        <v>31</v>
      </c>
      <c r="P340" s="429">
        <f t="shared" si="1"/>
        <v>10</v>
      </c>
    </row>
    <row r="341" spans="1:16" ht="15" hidden="1">
      <c r="A341" s="96" t="s">
        <v>5163</v>
      </c>
      <c r="B341" s="437" t="s">
        <v>4793</v>
      </c>
      <c r="C341" s="437" t="s">
        <v>6110</v>
      </c>
      <c r="D341" s="437" t="s">
        <v>941</v>
      </c>
      <c r="E341" s="437" t="s">
        <v>5160</v>
      </c>
      <c r="F341" s="437" t="s">
        <v>300</v>
      </c>
      <c r="G341" s="437" t="s">
        <v>993</v>
      </c>
      <c r="H341" s="437" t="s">
        <v>6111</v>
      </c>
      <c r="I341" s="437" t="s">
        <v>33</v>
      </c>
      <c r="J341" s="438">
        <v>2018</v>
      </c>
      <c r="K341" s="444">
        <v>43384</v>
      </c>
      <c r="L341" s="439">
        <v>43045</v>
      </c>
      <c r="M341" s="440">
        <v>43020</v>
      </c>
      <c r="N341" s="438">
        <v>1</v>
      </c>
      <c r="O341" s="442">
        <f t="shared" si="2"/>
        <v>31</v>
      </c>
      <c r="P341" s="429">
        <f t="shared" si="1"/>
        <v>10</v>
      </c>
    </row>
    <row r="342" spans="1:16" ht="15" hidden="1">
      <c r="A342" s="96" t="s">
        <v>5163</v>
      </c>
      <c r="B342" s="437" t="s">
        <v>4793</v>
      </c>
      <c r="C342" s="438">
        <v>2776</v>
      </c>
      <c r="D342" s="437" t="s">
        <v>30</v>
      </c>
      <c r="E342" s="437" t="s">
        <v>5159</v>
      </c>
      <c r="F342" s="437" t="s">
        <v>29</v>
      </c>
      <c r="G342" s="437" t="s">
        <v>980</v>
      </c>
      <c r="H342" s="437" t="s">
        <v>3637</v>
      </c>
      <c r="I342" s="437" t="s">
        <v>43</v>
      </c>
      <c r="J342" s="438">
        <v>2018</v>
      </c>
      <c r="K342" s="439">
        <v>43380</v>
      </c>
      <c r="L342" s="439">
        <v>42284</v>
      </c>
      <c r="M342" s="443">
        <v>42282</v>
      </c>
      <c r="N342" s="438">
        <v>1</v>
      </c>
      <c r="O342" s="442">
        <f t="shared" si="2"/>
        <v>31</v>
      </c>
      <c r="P342" s="429">
        <f t="shared" si="1"/>
        <v>10</v>
      </c>
    </row>
    <row r="343" spans="1:16" ht="15" hidden="1">
      <c r="A343" s="96" t="s">
        <v>5163</v>
      </c>
      <c r="B343" s="437" t="s">
        <v>4793</v>
      </c>
      <c r="C343" s="438">
        <v>3148</v>
      </c>
      <c r="D343" s="437" t="s">
        <v>494</v>
      </c>
      <c r="E343" s="437" t="s">
        <v>5159</v>
      </c>
      <c r="F343" s="437" t="s">
        <v>429</v>
      </c>
      <c r="G343" s="437" t="s">
        <v>732</v>
      </c>
      <c r="H343" s="437" t="s">
        <v>6112</v>
      </c>
      <c r="I343" s="437" t="s">
        <v>33</v>
      </c>
      <c r="J343" s="438">
        <v>2018</v>
      </c>
      <c r="K343" s="444">
        <v>43386</v>
      </c>
      <c r="L343" s="444">
        <v>42290</v>
      </c>
      <c r="M343" s="440">
        <v>42296</v>
      </c>
      <c r="N343" s="438">
        <v>1</v>
      </c>
      <c r="O343" s="442">
        <f t="shared" si="2"/>
        <v>31</v>
      </c>
      <c r="P343" s="429">
        <f t="shared" si="1"/>
        <v>10</v>
      </c>
    </row>
    <row r="344" spans="1:16" ht="15" hidden="1">
      <c r="A344" s="96" t="s">
        <v>5163</v>
      </c>
      <c r="B344" s="437" t="s">
        <v>4793</v>
      </c>
      <c r="C344" s="438">
        <v>3159</v>
      </c>
      <c r="D344" s="437" t="s">
        <v>57</v>
      </c>
      <c r="E344" s="437" t="s">
        <v>5159</v>
      </c>
      <c r="F344" s="437" t="s">
        <v>56</v>
      </c>
      <c r="G344" s="437" t="s">
        <v>1127</v>
      </c>
      <c r="H344" s="437" t="s">
        <v>6113</v>
      </c>
      <c r="I344" s="437" t="s">
        <v>33</v>
      </c>
      <c r="J344" s="438">
        <v>2018</v>
      </c>
      <c r="K344" s="444">
        <v>43386</v>
      </c>
      <c r="L344" s="444">
        <v>42290</v>
      </c>
      <c r="M344" s="443">
        <v>42283</v>
      </c>
      <c r="N344" s="438">
        <v>1</v>
      </c>
      <c r="O344" s="442">
        <f t="shared" si="2"/>
        <v>31</v>
      </c>
      <c r="P344" s="429">
        <f t="shared" si="1"/>
        <v>10</v>
      </c>
    </row>
    <row r="345" spans="1:16" ht="15" hidden="1">
      <c r="A345" s="96" t="s">
        <v>5163</v>
      </c>
      <c r="B345" s="437" t="s">
        <v>4779</v>
      </c>
      <c r="C345" s="437" t="s">
        <v>6114</v>
      </c>
      <c r="D345" s="437" t="s">
        <v>363</v>
      </c>
      <c r="E345" s="437" t="s">
        <v>5160</v>
      </c>
      <c r="F345" s="437" t="s">
        <v>271</v>
      </c>
      <c r="G345" s="437" t="s">
        <v>31</v>
      </c>
      <c r="H345" s="437" t="s">
        <v>6115</v>
      </c>
      <c r="I345" s="437" t="s">
        <v>43</v>
      </c>
      <c r="J345" s="438">
        <v>2018</v>
      </c>
      <c r="K345" s="444">
        <v>43393</v>
      </c>
      <c r="L345" s="439">
        <v>42836</v>
      </c>
      <c r="M345" s="443">
        <v>42831</v>
      </c>
      <c r="N345" s="438">
        <v>1</v>
      </c>
      <c r="O345" s="442">
        <f t="shared" si="2"/>
        <v>32</v>
      </c>
      <c r="P345" s="429">
        <f t="shared" si="1"/>
        <v>10</v>
      </c>
    </row>
    <row r="346" spans="1:16" ht="15" hidden="1">
      <c r="A346" s="96" t="s">
        <v>5163</v>
      </c>
      <c r="B346" s="437" t="s">
        <v>4793</v>
      </c>
      <c r="C346" s="438">
        <v>917</v>
      </c>
      <c r="D346" s="437" t="s">
        <v>413</v>
      </c>
      <c r="E346" s="437" t="s">
        <v>5787</v>
      </c>
      <c r="F346" s="437" t="s">
        <v>39</v>
      </c>
      <c r="G346" s="437" t="s">
        <v>705</v>
      </c>
      <c r="H346" s="437" t="s">
        <v>6116</v>
      </c>
      <c r="I346" s="437" t="s">
        <v>33</v>
      </c>
      <c r="J346" s="438">
        <v>2018</v>
      </c>
      <c r="K346" s="444">
        <v>43392</v>
      </c>
      <c r="L346" s="444">
        <v>40105</v>
      </c>
      <c r="M346" s="443">
        <v>40092</v>
      </c>
      <c r="N346" s="438">
        <v>1</v>
      </c>
      <c r="O346" s="442">
        <f t="shared" si="2"/>
        <v>32</v>
      </c>
      <c r="P346" s="429">
        <f t="shared" si="1"/>
        <v>10</v>
      </c>
    </row>
    <row r="347" spans="1:16" ht="15" hidden="1">
      <c r="A347" s="96" t="s">
        <v>5163</v>
      </c>
      <c r="B347" s="437" t="s">
        <v>4793</v>
      </c>
      <c r="C347" s="438">
        <v>1889</v>
      </c>
      <c r="D347" s="437" t="s">
        <v>68</v>
      </c>
      <c r="E347" s="437" t="s">
        <v>5160</v>
      </c>
      <c r="F347" s="437" t="s">
        <v>39</v>
      </c>
      <c r="G347" s="437" t="s">
        <v>684</v>
      </c>
      <c r="H347" s="437" t="s">
        <v>6117</v>
      </c>
      <c r="I347" s="437" t="s">
        <v>43</v>
      </c>
      <c r="J347" s="438">
        <v>2018</v>
      </c>
      <c r="K347" s="444">
        <v>43391</v>
      </c>
      <c r="L347" s="439">
        <v>41214</v>
      </c>
      <c r="M347" s="440">
        <v>41206</v>
      </c>
      <c r="N347" s="438">
        <v>1</v>
      </c>
      <c r="O347" s="442">
        <f t="shared" si="2"/>
        <v>32</v>
      </c>
      <c r="P347" s="429">
        <f t="shared" si="1"/>
        <v>10</v>
      </c>
    </row>
    <row r="348" spans="1:16" ht="15" hidden="1">
      <c r="A348" s="96" t="s">
        <v>5163</v>
      </c>
      <c r="B348" s="437" t="s">
        <v>4793</v>
      </c>
      <c r="C348" s="438">
        <v>2667</v>
      </c>
      <c r="D348" s="437" t="s">
        <v>494</v>
      </c>
      <c r="E348" s="437" t="s">
        <v>5159</v>
      </c>
      <c r="F348" s="437" t="s">
        <v>429</v>
      </c>
      <c r="G348" s="437" t="s">
        <v>716</v>
      </c>
      <c r="H348" s="437" t="s">
        <v>6118</v>
      </c>
      <c r="I348" s="437" t="s">
        <v>33</v>
      </c>
      <c r="J348" s="438">
        <v>2018</v>
      </c>
      <c r="K348" s="444">
        <v>43388</v>
      </c>
      <c r="L348" s="444">
        <v>42292</v>
      </c>
      <c r="M348" s="440">
        <v>42297</v>
      </c>
      <c r="N348" s="438">
        <v>1</v>
      </c>
      <c r="O348" s="442">
        <f t="shared" si="2"/>
        <v>32</v>
      </c>
      <c r="P348" s="429">
        <f t="shared" si="1"/>
        <v>10</v>
      </c>
    </row>
    <row r="349" spans="1:16" ht="15" hidden="1">
      <c r="A349" s="96" t="s">
        <v>5163</v>
      </c>
      <c r="B349" s="437" t="s">
        <v>4793</v>
      </c>
      <c r="C349" s="438">
        <v>2896</v>
      </c>
      <c r="D349" s="437" t="s">
        <v>30</v>
      </c>
      <c r="E349" s="437" t="s">
        <v>5159</v>
      </c>
      <c r="F349" s="437" t="s">
        <v>29</v>
      </c>
      <c r="G349" s="437" t="s">
        <v>694</v>
      </c>
      <c r="H349" s="437" t="s">
        <v>6119</v>
      </c>
      <c r="I349" s="437" t="s">
        <v>33</v>
      </c>
      <c r="J349" s="438">
        <v>2018</v>
      </c>
      <c r="K349" s="444">
        <v>43392</v>
      </c>
      <c r="L349" s="444">
        <v>42296</v>
      </c>
      <c r="M349" s="443">
        <v>42286</v>
      </c>
      <c r="N349" s="438">
        <v>1</v>
      </c>
      <c r="O349" s="442">
        <f t="shared" si="2"/>
        <v>32</v>
      </c>
      <c r="P349" s="429">
        <f t="shared" si="1"/>
        <v>10</v>
      </c>
    </row>
    <row r="350" spans="1:16" ht="15" hidden="1">
      <c r="A350" s="96" t="s">
        <v>5163</v>
      </c>
      <c r="B350" s="437" t="s">
        <v>4793</v>
      </c>
      <c r="C350" s="438">
        <v>3164</v>
      </c>
      <c r="D350" s="437" t="s">
        <v>288</v>
      </c>
      <c r="E350" s="437" t="s">
        <v>5159</v>
      </c>
      <c r="F350" s="437" t="s">
        <v>127</v>
      </c>
      <c r="G350" s="437" t="s">
        <v>732</v>
      </c>
      <c r="H350" s="437" t="s">
        <v>6120</v>
      </c>
      <c r="I350" s="437" t="s">
        <v>43</v>
      </c>
      <c r="J350" s="438">
        <v>2018</v>
      </c>
      <c r="K350" s="444">
        <v>43393</v>
      </c>
      <c r="L350" s="444">
        <v>42297</v>
      </c>
      <c r="M350" s="443">
        <v>42283</v>
      </c>
      <c r="N350" s="438">
        <v>1</v>
      </c>
      <c r="O350" s="442">
        <f t="shared" si="2"/>
        <v>32</v>
      </c>
      <c r="P350" s="429">
        <f t="shared" si="1"/>
        <v>10</v>
      </c>
    </row>
    <row r="351" spans="1:16" ht="15" hidden="1">
      <c r="A351" s="96" t="s">
        <v>5163</v>
      </c>
      <c r="B351" s="437" t="s">
        <v>4793</v>
      </c>
      <c r="C351" s="438">
        <v>3179</v>
      </c>
      <c r="D351" s="437" t="s">
        <v>396</v>
      </c>
      <c r="E351" s="437" t="s">
        <v>5159</v>
      </c>
      <c r="F351" s="437" t="s">
        <v>300</v>
      </c>
      <c r="G351" s="437" t="s">
        <v>3319</v>
      </c>
      <c r="H351" s="437" t="s">
        <v>6121</v>
      </c>
      <c r="I351" s="437" t="s">
        <v>43</v>
      </c>
      <c r="J351" s="438">
        <v>2018</v>
      </c>
      <c r="K351" s="444">
        <v>43388</v>
      </c>
      <c r="L351" s="444">
        <v>42292</v>
      </c>
      <c r="M351" s="443">
        <v>42285</v>
      </c>
      <c r="N351" s="438">
        <v>1</v>
      </c>
      <c r="O351" s="442">
        <f t="shared" si="2"/>
        <v>32</v>
      </c>
      <c r="P351" s="429">
        <f t="shared" si="1"/>
        <v>10</v>
      </c>
    </row>
    <row r="352" spans="1:16" ht="15" hidden="1">
      <c r="A352" s="96" t="s">
        <v>5163</v>
      </c>
      <c r="B352" s="437" t="s">
        <v>4793</v>
      </c>
      <c r="C352" s="438">
        <v>3181</v>
      </c>
      <c r="D352" s="437" t="s">
        <v>30</v>
      </c>
      <c r="E352" s="437" t="s">
        <v>5159</v>
      </c>
      <c r="F352" s="437" t="s">
        <v>29</v>
      </c>
      <c r="G352" s="437" t="s">
        <v>888</v>
      </c>
      <c r="H352" s="437" t="s">
        <v>6122</v>
      </c>
      <c r="I352" s="437" t="s">
        <v>43</v>
      </c>
      <c r="J352" s="438">
        <v>2018</v>
      </c>
      <c r="K352" s="444">
        <v>43388</v>
      </c>
      <c r="L352" s="444">
        <v>42292</v>
      </c>
      <c r="M352" s="440">
        <v>42291</v>
      </c>
      <c r="N352" s="438">
        <v>1</v>
      </c>
      <c r="O352" s="442">
        <f t="shared" si="2"/>
        <v>32</v>
      </c>
      <c r="P352" s="429">
        <f t="shared" si="1"/>
        <v>10</v>
      </c>
    </row>
    <row r="353" spans="1:16" ht="15" hidden="1">
      <c r="A353" s="96" t="s">
        <v>5163</v>
      </c>
      <c r="B353" s="437" t="s">
        <v>4793</v>
      </c>
      <c r="C353" s="438">
        <v>3297</v>
      </c>
      <c r="D353" s="437" t="s">
        <v>30</v>
      </c>
      <c r="E353" s="437" t="s">
        <v>6123</v>
      </c>
      <c r="F353" s="437" t="s">
        <v>29</v>
      </c>
      <c r="G353" s="437" t="s">
        <v>830</v>
      </c>
      <c r="H353" s="437" t="s">
        <v>6124</v>
      </c>
      <c r="I353" s="437" t="s">
        <v>43</v>
      </c>
      <c r="J353" s="438">
        <v>2018</v>
      </c>
      <c r="K353" s="444">
        <v>43391</v>
      </c>
      <c r="L353" s="439">
        <v>42779</v>
      </c>
      <c r="M353" s="440">
        <v>42732</v>
      </c>
      <c r="N353" s="438">
        <v>1</v>
      </c>
      <c r="O353" s="442">
        <f t="shared" si="2"/>
        <v>32</v>
      </c>
      <c r="P353" s="429">
        <f t="shared" si="1"/>
        <v>10</v>
      </c>
    </row>
    <row r="354" spans="1:16" ht="15" hidden="1">
      <c r="A354" s="96" t="s">
        <v>5163</v>
      </c>
      <c r="B354" s="437" t="s">
        <v>4793</v>
      </c>
      <c r="C354" s="438">
        <v>939</v>
      </c>
      <c r="D354" s="437" t="s">
        <v>232</v>
      </c>
      <c r="E354" s="437" t="s">
        <v>6123</v>
      </c>
      <c r="F354" s="437" t="s">
        <v>231</v>
      </c>
      <c r="G354" s="437" t="s">
        <v>798</v>
      </c>
      <c r="H354" s="437" t="s">
        <v>6125</v>
      </c>
      <c r="I354" s="437" t="s">
        <v>33</v>
      </c>
      <c r="J354" s="438">
        <v>2018</v>
      </c>
      <c r="K354" s="444">
        <v>43399</v>
      </c>
      <c r="L354" s="439">
        <v>40210</v>
      </c>
      <c r="M354" s="443">
        <v>40203</v>
      </c>
      <c r="N354" s="438">
        <v>1</v>
      </c>
      <c r="O354" s="442">
        <f t="shared" si="2"/>
        <v>33</v>
      </c>
      <c r="P354" s="429">
        <f t="shared" si="1"/>
        <v>10</v>
      </c>
    </row>
    <row r="355" spans="1:16" ht="15" hidden="1">
      <c r="A355" s="96" t="s">
        <v>5163</v>
      </c>
      <c r="B355" s="437" t="s">
        <v>4793</v>
      </c>
      <c r="C355" s="438">
        <v>2877</v>
      </c>
      <c r="D355" s="437" t="s">
        <v>1145</v>
      </c>
      <c r="E355" s="437" t="s">
        <v>5160</v>
      </c>
      <c r="F355" s="437" t="s">
        <v>49</v>
      </c>
      <c r="G355" s="437" t="s">
        <v>2512</v>
      </c>
      <c r="H355" s="437" t="s">
        <v>6126</v>
      </c>
      <c r="I355" s="437" t="s">
        <v>43</v>
      </c>
      <c r="J355" s="438">
        <v>2018</v>
      </c>
      <c r="K355" s="444">
        <v>43395</v>
      </c>
      <c r="L355" s="439">
        <v>42005</v>
      </c>
      <c r="M355" s="440">
        <v>42004</v>
      </c>
      <c r="N355" s="438">
        <v>1</v>
      </c>
      <c r="O355" s="442">
        <f t="shared" si="2"/>
        <v>33</v>
      </c>
      <c r="P355" s="429">
        <f t="shared" si="1"/>
        <v>10</v>
      </c>
    </row>
    <row r="356" spans="1:16" ht="15" hidden="1">
      <c r="A356" s="96" t="s">
        <v>5163</v>
      </c>
      <c r="B356" s="437" t="s">
        <v>4793</v>
      </c>
      <c r="C356" s="438">
        <v>3118</v>
      </c>
      <c r="D356" s="437" t="s">
        <v>693</v>
      </c>
      <c r="E356" s="437" t="s">
        <v>5159</v>
      </c>
      <c r="F356" s="437" t="s">
        <v>29</v>
      </c>
      <c r="G356" s="437" t="s">
        <v>716</v>
      </c>
      <c r="H356" s="437" t="s">
        <v>6127</v>
      </c>
      <c r="I356" s="437" t="s">
        <v>43</v>
      </c>
      <c r="J356" s="438">
        <v>2018</v>
      </c>
      <c r="K356" s="444">
        <v>43399</v>
      </c>
      <c r="L356" s="444">
        <v>42303</v>
      </c>
      <c r="M356" s="443">
        <v>42275</v>
      </c>
      <c r="N356" s="438">
        <v>1</v>
      </c>
      <c r="O356" s="442">
        <f t="shared" si="2"/>
        <v>33</v>
      </c>
      <c r="P356" s="429">
        <f t="shared" si="1"/>
        <v>10</v>
      </c>
    </row>
    <row r="357" spans="1:16" ht="15">
      <c r="A357" s="96" t="s">
        <v>5163</v>
      </c>
      <c r="B357" s="437" t="s">
        <v>4793</v>
      </c>
      <c r="C357" s="438">
        <v>3133</v>
      </c>
      <c r="D357" s="437" t="s">
        <v>479</v>
      </c>
      <c r="E357" s="437" t="s">
        <v>5378</v>
      </c>
      <c r="F357" s="437" t="s">
        <v>39</v>
      </c>
      <c r="G357" s="437" t="s">
        <v>4129</v>
      </c>
      <c r="H357" s="437" t="s">
        <v>3165</v>
      </c>
      <c r="I357" s="437" t="s">
        <v>43</v>
      </c>
      <c r="J357" s="438">
        <v>2018</v>
      </c>
      <c r="K357" s="444">
        <v>43397</v>
      </c>
      <c r="L357" s="439">
        <v>42370</v>
      </c>
      <c r="M357" s="440">
        <v>42361</v>
      </c>
      <c r="N357" s="438">
        <v>1</v>
      </c>
      <c r="O357" s="442">
        <f t="shared" si="2"/>
        <v>33</v>
      </c>
      <c r="P357" s="429">
        <f t="shared" si="1"/>
        <v>10</v>
      </c>
    </row>
    <row r="358" spans="1:16" ht="15" hidden="1">
      <c r="A358" s="96" t="s">
        <v>5163</v>
      </c>
      <c r="B358" s="437" t="s">
        <v>4793</v>
      </c>
      <c r="C358" s="438">
        <v>3242</v>
      </c>
      <c r="D358" s="437" t="s">
        <v>57</v>
      </c>
      <c r="E358" s="437" t="s">
        <v>5160</v>
      </c>
      <c r="F358" s="437" t="s">
        <v>56</v>
      </c>
      <c r="G358" s="437" t="s">
        <v>980</v>
      </c>
      <c r="H358" s="437" t="s">
        <v>6128</v>
      </c>
      <c r="I358" s="437" t="s">
        <v>43</v>
      </c>
      <c r="J358" s="438">
        <v>2018</v>
      </c>
      <c r="K358" s="444">
        <v>43397</v>
      </c>
      <c r="L358" s="444">
        <v>42660</v>
      </c>
      <c r="M358" s="443">
        <v>42649</v>
      </c>
      <c r="N358" s="438">
        <v>1</v>
      </c>
      <c r="O358" s="442">
        <f t="shared" si="2"/>
        <v>33</v>
      </c>
      <c r="P358" s="429">
        <f t="shared" si="1"/>
        <v>10</v>
      </c>
    </row>
    <row r="359" spans="1:16" ht="15" hidden="1">
      <c r="A359" s="96" t="s">
        <v>5163</v>
      </c>
      <c r="B359" s="437" t="s">
        <v>4779</v>
      </c>
      <c r="C359" s="438">
        <v>2500</v>
      </c>
      <c r="D359" s="437" t="s">
        <v>295</v>
      </c>
      <c r="E359" s="437" t="s">
        <v>5160</v>
      </c>
      <c r="F359" s="437" t="s">
        <v>294</v>
      </c>
      <c r="G359" s="437" t="s">
        <v>100</v>
      </c>
      <c r="H359" s="437" t="s">
        <v>6129</v>
      </c>
      <c r="I359" s="437" t="s">
        <v>43</v>
      </c>
      <c r="J359" s="438">
        <v>2018</v>
      </c>
      <c r="K359" s="439">
        <v>43405</v>
      </c>
      <c r="L359" s="444">
        <v>41922</v>
      </c>
      <c r="M359" s="440">
        <v>41922</v>
      </c>
      <c r="N359" s="438">
        <v>1</v>
      </c>
      <c r="O359" s="442">
        <f t="shared" si="2"/>
        <v>34</v>
      </c>
      <c r="P359" s="429">
        <f t="shared" si="1"/>
        <v>11</v>
      </c>
    </row>
    <row r="360" spans="1:16" ht="15" hidden="1">
      <c r="A360" s="96" t="s">
        <v>5163</v>
      </c>
      <c r="B360" s="437" t="s">
        <v>4779</v>
      </c>
      <c r="C360" s="438">
        <v>3115</v>
      </c>
      <c r="D360" s="437" t="s">
        <v>340</v>
      </c>
      <c r="E360" s="437" t="s">
        <v>5159</v>
      </c>
      <c r="F360" s="437" t="s">
        <v>231</v>
      </c>
      <c r="G360" s="437" t="s">
        <v>81</v>
      </c>
      <c r="H360" s="437" t="s">
        <v>6130</v>
      </c>
      <c r="I360" s="437" t="s">
        <v>43</v>
      </c>
      <c r="J360" s="438">
        <v>2018</v>
      </c>
      <c r="K360" s="439">
        <v>43406</v>
      </c>
      <c r="L360" s="439">
        <v>42310</v>
      </c>
      <c r="M360" s="443">
        <v>42284</v>
      </c>
      <c r="N360" s="438">
        <v>1</v>
      </c>
      <c r="O360" s="442">
        <f t="shared" si="2"/>
        <v>34</v>
      </c>
      <c r="P360" s="429">
        <f t="shared" si="1"/>
        <v>11</v>
      </c>
    </row>
    <row r="361" spans="1:16" ht="15" hidden="1">
      <c r="A361" s="96" t="s">
        <v>5163</v>
      </c>
      <c r="B361" s="437" t="s">
        <v>4793</v>
      </c>
      <c r="C361" s="437" t="s">
        <v>6131</v>
      </c>
      <c r="D361" s="437" t="s">
        <v>138</v>
      </c>
      <c r="E361" s="437" t="s">
        <v>5160</v>
      </c>
      <c r="F361" s="437" t="s">
        <v>92</v>
      </c>
      <c r="G361" s="437" t="s">
        <v>4605</v>
      </c>
      <c r="H361" s="437" t="s">
        <v>6132</v>
      </c>
      <c r="I361" s="437" t="s">
        <v>43</v>
      </c>
      <c r="J361" s="438">
        <v>2018</v>
      </c>
      <c r="K361" s="439">
        <v>43405</v>
      </c>
      <c r="L361" s="439">
        <v>42772</v>
      </c>
      <c r="M361" s="443">
        <v>42741</v>
      </c>
      <c r="N361" s="438">
        <v>1</v>
      </c>
      <c r="O361" s="442">
        <f t="shared" si="2"/>
        <v>34</v>
      </c>
      <c r="P361" s="429">
        <f t="shared" si="1"/>
        <v>11</v>
      </c>
    </row>
    <row r="362" spans="1:16" ht="15" hidden="1">
      <c r="A362" s="96" t="s">
        <v>5163</v>
      </c>
      <c r="B362" s="437" t="s">
        <v>4793</v>
      </c>
      <c r="C362" s="437" t="s">
        <v>6133</v>
      </c>
      <c r="D362" s="437" t="s">
        <v>159</v>
      </c>
      <c r="E362" s="437" t="s">
        <v>5161</v>
      </c>
      <c r="F362" s="437" t="s">
        <v>29</v>
      </c>
      <c r="G362" s="437" t="s">
        <v>2330</v>
      </c>
      <c r="H362" s="437" t="s">
        <v>6134</v>
      </c>
      <c r="I362" s="437" t="s">
        <v>33</v>
      </c>
      <c r="J362" s="438">
        <v>2018</v>
      </c>
      <c r="K362" s="439">
        <v>43405</v>
      </c>
      <c r="L362" s="439">
        <v>42818</v>
      </c>
      <c r="M362" s="443">
        <v>42807</v>
      </c>
      <c r="N362" s="438">
        <v>1</v>
      </c>
      <c r="O362" s="442">
        <f t="shared" si="2"/>
        <v>34</v>
      </c>
      <c r="P362" s="429">
        <f t="shared" si="1"/>
        <v>11</v>
      </c>
    </row>
    <row r="363" spans="1:16" ht="15" hidden="1">
      <c r="A363" s="96" t="s">
        <v>5163</v>
      </c>
      <c r="B363" s="437" t="s">
        <v>4793</v>
      </c>
      <c r="C363" s="438">
        <v>756</v>
      </c>
      <c r="D363" s="437" t="s">
        <v>74</v>
      </c>
      <c r="E363" s="437" t="s">
        <v>5787</v>
      </c>
      <c r="F363" s="437" t="s">
        <v>73</v>
      </c>
      <c r="G363" s="437" t="s">
        <v>3403</v>
      </c>
      <c r="H363" s="437" t="s">
        <v>6135</v>
      </c>
      <c r="I363" s="437" t="s">
        <v>33</v>
      </c>
      <c r="J363" s="438">
        <v>2018</v>
      </c>
      <c r="K363" s="439">
        <v>43406</v>
      </c>
      <c r="L363" s="439">
        <v>40119</v>
      </c>
      <c r="M363" s="443">
        <v>40046</v>
      </c>
      <c r="N363" s="438">
        <v>1</v>
      </c>
      <c r="O363" s="442">
        <f t="shared" si="2"/>
        <v>34</v>
      </c>
      <c r="P363" s="429">
        <f t="shared" si="1"/>
        <v>11</v>
      </c>
    </row>
    <row r="364" spans="1:16" ht="15" hidden="1">
      <c r="A364" s="96" t="s">
        <v>5163</v>
      </c>
      <c r="B364" s="437" t="s">
        <v>4793</v>
      </c>
      <c r="C364" s="438">
        <v>846</v>
      </c>
      <c r="D364" s="437" t="s">
        <v>489</v>
      </c>
      <c r="E364" s="437" t="s">
        <v>5787</v>
      </c>
      <c r="F364" s="437" t="s">
        <v>39</v>
      </c>
      <c r="G364" s="437" t="s">
        <v>3078</v>
      </c>
      <c r="H364" s="437" t="s">
        <v>3076</v>
      </c>
      <c r="I364" s="437" t="s">
        <v>43</v>
      </c>
      <c r="J364" s="438">
        <v>2018</v>
      </c>
      <c r="K364" s="439">
        <v>43405</v>
      </c>
      <c r="L364" s="439">
        <v>40118</v>
      </c>
      <c r="M364" s="440">
        <v>40100</v>
      </c>
      <c r="N364" s="438">
        <v>1</v>
      </c>
      <c r="O364" s="442">
        <f t="shared" si="2"/>
        <v>34</v>
      </c>
      <c r="P364" s="429">
        <f t="shared" si="1"/>
        <v>11</v>
      </c>
    </row>
    <row r="365" spans="1:16" ht="15" hidden="1">
      <c r="A365" s="96" t="s">
        <v>5163</v>
      </c>
      <c r="B365" s="437" t="s">
        <v>4793</v>
      </c>
      <c r="C365" s="438">
        <v>852</v>
      </c>
      <c r="D365" s="437" t="s">
        <v>571</v>
      </c>
      <c r="E365" s="437" t="s">
        <v>5787</v>
      </c>
      <c r="F365" s="437" t="s">
        <v>56</v>
      </c>
      <c r="G365" s="437" t="s">
        <v>3121</v>
      </c>
      <c r="H365" s="437" t="s">
        <v>6136</v>
      </c>
      <c r="I365" s="437" t="s">
        <v>33</v>
      </c>
      <c r="J365" s="438">
        <v>2018</v>
      </c>
      <c r="K365" s="439">
        <v>43405</v>
      </c>
      <c r="L365" s="439">
        <v>40118</v>
      </c>
      <c r="M365" s="440">
        <v>40116</v>
      </c>
      <c r="N365" s="438">
        <v>1</v>
      </c>
      <c r="O365" s="442">
        <f t="shared" si="2"/>
        <v>34</v>
      </c>
      <c r="P365" s="429">
        <f t="shared" si="1"/>
        <v>11</v>
      </c>
    </row>
    <row r="366" spans="1:16" ht="15" hidden="1">
      <c r="A366" s="96" t="s">
        <v>5163</v>
      </c>
      <c r="B366" s="437" t="s">
        <v>4793</v>
      </c>
      <c r="C366" s="438">
        <v>855</v>
      </c>
      <c r="D366" s="437" t="s">
        <v>30</v>
      </c>
      <c r="E366" s="437" t="s">
        <v>5787</v>
      </c>
      <c r="F366" s="437" t="s">
        <v>29</v>
      </c>
      <c r="G366" s="437" t="s">
        <v>716</v>
      </c>
      <c r="H366" s="437" t="s">
        <v>6137</v>
      </c>
      <c r="I366" s="437" t="s">
        <v>43</v>
      </c>
      <c r="J366" s="438">
        <v>2018</v>
      </c>
      <c r="K366" s="439">
        <v>43406</v>
      </c>
      <c r="L366" s="439">
        <v>40119</v>
      </c>
      <c r="M366" s="443">
        <v>40081</v>
      </c>
      <c r="N366" s="438">
        <v>1</v>
      </c>
      <c r="O366" s="442">
        <f t="shared" si="2"/>
        <v>34</v>
      </c>
      <c r="P366" s="429">
        <f t="shared" si="1"/>
        <v>11</v>
      </c>
    </row>
    <row r="367" spans="1:16" ht="15" hidden="1">
      <c r="A367" s="96" t="s">
        <v>5163</v>
      </c>
      <c r="B367" s="437" t="s">
        <v>4793</v>
      </c>
      <c r="C367" s="438">
        <v>896</v>
      </c>
      <c r="D367" s="437" t="s">
        <v>3083</v>
      </c>
      <c r="E367" s="437" t="s">
        <v>5787</v>
      </c>
      <c r="F367" s="437" t="s">
        <v>39</v>
      </c>
      <c r="G367" s="437" t="s">
        <v>684</v>
      </c>
      <c r="H367" s="437" t="s">
        <v>6138</v>
      </c>
      <c r="I367" s="437" t="s">
        <v>43</v>
      </c>
      <c r="J367" s="438">
        <v>2018</v>
      </c>
      <c r="K367" s="439">
        <v>43405</v>
      </c>
      <c r="L367" s="439">
        <v>40118</v>
      </c>
      <c r="M367" s="440">
        <v>40113</v>
      </c>
      <c r="N367" s="438">
        <v>1</v>
      </c>
      <c r="O367" s="442">
        <f t="shared" si="2"/>
        <v>34</v>
      </c>
      <c r="P367" s="429">
        <f t="shared" si="1"/>
        <v>11</v>
      </c>
    </row>
    <row r="368" spans="1:16" ht="15">
      <c r="A368" s="96" t="s">
        <v>5163</v>
      </c>
      <c r="B368" s="437" t="s">
        <v>4793</v>
      </c>
      <c r="C368" s="438">
        <v>1199</v>
      </c>
      <c r="D368" s="437" t="s">
        <v>408</v>
      </c>
      <c r="E368" s="437" t="s">
        <v>5378</v>
      </c>
      <c r="F368" s="437" t="s">
        <v>39</v>
      </c>
      <c r="G368" s="437" t="s">
        <v>1020</v>
      </c>
      <c r="H368" s="437" t="s">
        <v>482</v>
      </c>
      <c r="I368" s="437" t="s">
        <v>43</v>
      </c>
      <c r="J368" s="438">
        <v>2018</v>
      </c>
      <c r="K368" s="444">
        <v>43404</v>
      </c>
      <c r="L368" s="439">
        <v>40668</v>
      </c>
      <c r="M368" s="443">
        <v>40695</v>
      </c>
      <c r="N368" s="438">
        <v>1</v>
      </c>
      <c r="O368" s="442">
        <f t="shared" si="2"/>
        <v>34</v>
      </c>
      <c r="P368" s="429">
        <f t="shared" si="1"/>
        <v>10</v>
      </c>
    </row>
    <row r="369" spans="1:16" ht="15" hidden="1">
      <c r="A369" s="96" t="s">
        <v>5163</v>
      </c>
      <c r="B369" s="437" t="s">
        <v>4793</v>
      </c>
      <c r="C369" s="438">
        <v>2641</v>
      </c>
      <c r="D369" s="437" t="s">
        <v>68</v>
      </c>
      <c r="E369" s="437" t="s">
        <v>5159</v>
      </c>
      <c r="F369" s="437" t="s">
        <v>39</v>
      </c>
      <c r="G369" s="437" t="s">
        <v>671</v>
      </c>
      <c r="H369" s="437" t="s">
        <v>6139</v>
      </c>
      <c r="I369" s="437" t="s">
        <v>33</v>
      </c>
      <c r="J369" s="438">
        <v>2018</v>
      </c>
      <c r="K369" s="439">
        <v>43405</v>
      </c>
      <c r="L369" s="439">
        <v>42309</v>
      </c>
      <c r="M369" s="443">
        <v>42314</v>
      </c>
      <c r="N369" s="438">
        <v>1</v>
      </c>
      <c r="O369" s="442">
        <f t="shared" si="2"/>
        <v>34</v>
      </c>
      <c r="P369" s="429">
        <f t="shared" si="1"/>
        <v>11</v>
      </c>
    </row>
    <row r="370" spans="1:16" ht="15" hidden="1">
      <c r="A370" s="96" t="s">
        <v>5163</v>
      </c>
      <c r="B370" s="437" t="s">
        <v>4793</v>
      </c>
      <c r="C370" s="438">
        <v>2680</v>
      </c>
      <c r="D370" s="437" t="s">
        <v>683</v>
      </c>
      <c r="E370" s="437" t="s">
        <v>5159</v>
      </c>
      <c r="F370" s="437" t="s">
        <v>39</v>
      </c>
      <c r="G370" s="437" t="s">
        <v>671</v>
      </c>
      <c r="H370" s="437" t="s">
        <v>6140</v>
      </c>
      <c r="I370" s="437" t="s">
        <v>33</v>
      </c>
      <c r="J370" s="438">
        <v>2018</v>
      </c>
      <c r="K370" s="439">
        <v>43405</v>
      </c>
      <c r="L370" s="439">
        <v>42309</v>
      </c>
      <c r="M370" s="440">
        <v>42320</v>
      </c>
      <c r="N370" s="438">
        <v>1</v>
      </c>
      <c r="O370" s="442">
        <f t="shared" si="2"/>
        <v>34</v>
      </c>
      <c r="P370" s="429">
        <f t="shared" si="1"/>
        <v>11</v>
      </c>
    </row>
    <row r="371" spans="1:16" ht="15" hidden="1">
      <c r="A371" s="96" t="s">
        <v>5163</v>
      </c>
      <c r="B371" s="437" t="s">
        <v>4793</v>
      </c>
      <c r="C371" s="438">
        <v>2811</v>
      </c>
      <c r="D371" s="437" t="s">
        <v>368</v>
      </c>
      <c r="E371" s="437" t="s">
        <v>5160</v>
      </c>
      <c r="F371" s="437" t="s">
        <v>39</v>
      </c>
      <c r="G371" s="437" t="s">
        <v>5484</v>
      </c>
      <c r="H371" s="437" t="s">
        <v>6141</v>
      </c>
      <c r="I371" s="437" t="s">
        <v>43</v>
      </c>
      <c r="J371" s="438">
        <v>2018</v>
      </c>
      <c r="K371" s="439">
        <v>43405</v>
      </c>
      <c r="L371" s="439">
        <v>42064</v>
      </c>
      <c r="M371" s="443">
        <v>42046</v>
      </c>
      <c r="N371" s="438">
        <v>1</v>
      </c>
      <c r="O371" s="442">
        <f t="shared" si="2"/>
        <v>34</v>
      </c>
      <c r="P371" s="429">
        <f t="shared" si="1"/>
        <v>11</v>
      </c>
    </row>
    <row r="372" spans="1:16" ht="15" hidden="1">
      <c r="A372" s="96" t="s">
        <v>5163</v>
      </c>
      <c r="B372" s="437" t="s">
        <v>4793</v>
      </c>
      <c r="C372" s="438">
        <v>2854</v>
      </c>
      <c r="D372" s="437" t="s">
        <v>225</v>
      </c>
      <c r="E372" s="437" t="s">
        <v>5159</v>
      </c>
      <c r="F372" s="437" t="s">
        <v>39</v>
      </c>
      <c r="G372" s="437" t="s">
        <v>5725</v>
      </c>
      <c r="H372" s="437" t="s">
        <v>5691</v>
      </c>
      <c r="I372" s="437" t="s">
        <v>33</v>
      </c>
      <c r="J372" s="438">
        <v>2018</v>
      </c>
      <c r="K372" s="439">
        <v>43405</v>
      </c>
      <c r="L372" s="439">
        <v>42309</v>
      </c>
      <c r="M372" s="440">
        <v>42320</v>
      </c>
      <c r="N372" s="438">
        <v>1</v>
      </c>
      <c r="O372" s="442">
        <f t="shared" si="2"/>
        <v>34</v>
      </c>
      <c r="P372" s="429">
        <f t="shared" si="1"/>
        <v>11</v>
      </c>
    </row>
    <row r="373" spans="1:16" ht="15" hidden="1">
      <c r="A373" s="96" t="s">
        <v>5163</v>
      </c>
      <c r="B373" s="437" t="s">
        <v>4793</v>
      </c>
      <c r="C373" s="438">
        <v>2862</v>
      </c>
      <c r="D373" s="437" t="s">
        <v>532</v>
      </c>
      <c r="E373" s="437" t="s">
        <v>5159</v>
      </c>
      <c r="F373" s="437" t="s">
        <v>39</v>
      </c>
      <c r="G373" s="437" t="s">
        <v>3779</v>
      </c>
      <c r="H373" s="437" t="s">
        <v>6142</v>
      </c>
      <c r="I373" s="437" t="s">
        <v>33</v>
      </c>
      <c r="J373" s="438">
        <v>2018</v>
      </c>
      <c r="K373" s="439">
        <v>43405</v>
      </c>
      <c r="L373" s="439">
        <v>42309</v>
      </c>
      <c r="M373" s="443">
        <v>42311</v>
      </c>
      <c r="N373" s="438">
        <v>1</v>
      </c>
      <c r="O373" s="442">
        <f t="shared" si="2"/>
        <v>34</v>
      </c>
      <c r="P373" s="429">
        <f t="shared" si="1"/>
        <v>11</v>
      </c>
    </row>
    <row r="374" spans="1:16" ht="15" hidden="1">
      <c r="A374" s="96" t="s">
        <v>5163</v>
      </c>
      <c r="B374" s="437" t="s">
        <v>4793</v>
      </c>
      <c r="C374" s="438">
        <v>3039</v>
      </c>
      <c r="D374" s="437" t="s">
        <v>522</v>
      </c>
      <c r="E374" s="437" t="s">
        <v>5161</v>
      </c>
      <c r="F374" s="437" t="s">
        <v>111</v>
      </c>
      <c r="G374" s="437" t="s">
        <v>910</v>
      </c>
      <c r="H374" s="437" t="s">
        <v>6143</v>
      </c>
      <c r="I374" s="437" t="s">
        <v>33</v>
      </c>
      <c r="J374" s="438">
        <v>2018</v>
      </c>
      <c r="K374" s="439">
        <v>43405</v>
      </c>
      <c r="L374" s="439">
        <v>42309</v>
      </c>
      <c r="M374" s="443">
        <v>42285</v>
      </c>
      <c r="N374" s="438">
        <v>1</v>
      </c>
      <c r="O374" s="442">
        <f t="shared" si="2"/>
        <v>34</v>
      </c>
      <c r="P374" s="429">
        <f t="shared" si="1"/>
        <v>11</v>
      </c>
    </row>
    <row r="375" spans="1:16" ht="15" hidden="1">
      <c r="A375" s="96" t="s">
        <v>5163</v>
      </c>
      <c r="B375" s="437" t="s">
        <v>4793</v>
      </c>
      <c r="C375" s="438">
        <v>3040</v>
      </c>
      <c r="D375" s="437" t="s">
        <v>40</v>
      </c>
      <c r="E375" s="437" t="s">
        <v>5159</v>
      </c>
      <c r="F375" s="437" t="s">
        <v>39</v>
      </c>
      <c r="G375" s="437" t="s">
        <v>671</v>
      </c>
      <c r="H375" s="437" t="s">
        <v>6144</v>
      </c>
      <c r="I375" s="437" t="s">
        <v>43</v>
      </c>
      <c r="J375" s="438">
        <v>2018</v>
      </c>
      <c r="K375" s="439">
        <v>43405</v>
      </c>
      <c r="L375" s="439">
        <v>42309</v>
      </c>
      <c r="M375" s="443">
        <v>42263</v>
      </c>
      <c r="N375" s="438">
        <v>1</v>
      </c>
      <c r="O375" s="442">
        <f t="shared" si="2"/>
        <v>34</v>
      </c>
      <c r="P375" s="429">
        <f t="shared" si="1"/>
        <v>11</v>
      </c>
    </row>
    <row r="376" spans="1:16" ht="15" hidden="1">
      <c r="A376" s="96" t="s">
        <v>5163</v>
      </c>
      <c r="B376" s="437" t="s">
        <v>4793</v>
      </c>
      <c r="C376" s="438">
        <v>3197</v>
      </c>
      <c r="D376" s="437" t="s">
        <v>537</v>
      </c>
      <c r="E376" s="437" t="s">
        <v>5161</v>
      </c>
      <c r="F376" s="437" t="s">
        <v>39</v>
      </c>
      <c r="G376" s="437" t="s">
        <v>4214</v>
      </c>
      <c r="H376" s="437" t="s">
        <v>6145</v>
      </c>
      <c r="I376" s="437" t="s">
        <v>33</v>
      </c>
      <c r="J376" s="438">
        <v>2018</v>
      </c>
      <c r="K376" s="439">
        <v>43405</v>
      </c>
      <c r="L376" s="439">
        <v>42309</v>
      </c>
      <c r="M376" s="440">
        <v>42292</v>
      </c>
      <c r="N376" s="438">
        <v>1</v>
      </c>
      <c r="O376" s="442">
        <f t="shared" si="2"/>
        <v>34</v>
      </c>
      <c r="P376" s="429">
        <f t="shared" si="1"/>
        <v>11</v>
      </c>
    </row>
    <row r="377" spans="1:16" ht="15" hidden="1">
      <c r="A377" s="96" t="s">
        <v>5163</v>
      </c>
      <c r="B377" s="437" t="s">
        <v>4793</v>
      </c>
      <c r="C377" s="438">
        <v>3336</v>
      </c>
      <c r="D377" s="437" t="s">
        <v>584</v>
      </c>
      <c r="E377" s="437" t="s">
        <v>5160</v>
      </c>
      <c r="F377" s="437" t="s">
        <v>56</v>
      </c>
      <c r="G377" s="437" t="s">
        <v>927</v>
      </c>
      <c r="H377" s="437" t="s">
        <v>6146</v>
      </c>
      <c r="I377" s="437" t="s">
        <v>43</v>
      </c>
      <c r="J377" s="438">
        <v>2018</v>
      </c>
      <c r="K377" s="439">
        <v>43405</v>
      </c>
      <c r="L377" s="439">
        <v>42552</v>
      </c>
      <c r="M377" s="443">
        <v>42543</v>
      </c>
      <c r="N377" s="438">
        <v>1</v>
      </c>
      <c r="O377" s="442">
        <f t="shared" si="2"/>
        <v>34</v>
      </c>
      <c r="P377" s="429">
        <f t="shared" si="1"/>
        <v>11</v>
      </c>
    </row>
    <row r="378" spans="1:16" ht="15" hidden="1">
      <c r="A378" s="96" t="s">
        <v>5163</v>
      </c>
      <c r="B378" s="437" t="s">
        <v>4793</v>
      </c>
      <c r="C378" s="438">
        <v>2141</v>
      </c>
      <c r="D378" s="437" t="s">
        <v>489</v>
      </c>
      <c r="E378" s="437" t="s">
        <v>5160</v>
      </c>
      <c r="F378" s="437" t="s">
        <v>39</v>
      </c>
      <c r="G378" s="437" t="s">
        <v>6147</v>
      </c>
      <c r="H378" s="437" t="s">
        <v>6148</v>
      </c>
      <c r="I378" s="437" t="s">
        <v>43</v>
      </c>
      <c r="J378" s="438">
        <v>2018</v>
      </c>
      <c r="K378" s="439">
        <v>43413</v>
      </c>
      <c r="L378" s="439">
        <v>42614</v>
      </c>
      <c r="M378" s="443">
        <v>42606</v>
      </c>
      <c r="N378" s="438">
        <v>1</v>
      </c>
      <c r="O378" s="442">
        <f t="shared" si="2"/>
        <v>35</v>
      </c>
      <c r="P378" s="429">
        <f t="shared" si="1"/>
        <v>11</v>
      </c>
    </row>
    <row r="379" spans="1:16" ht="15" hidden="1">
      <c r="A379" s="96" t="s">
        <v>5163</v>
      </c>
      <c r="B379" s="437" t="s">
        <v>4793</v>
      </c>
      <c r="C379" s="438">
        <v>3225</v>
      </c>
      <c r="D379" s="437" t="s">
        <v>494</v>
      </c>
      <c r="E379" s="437" t="s">
        <v>5159</v>
      </c>
      <c r="F379" s="437" t="s">
        <v>429</v>
      </c>
      <c r="G379" s="437" t="s">
        <v>1382</v>
      </c>
      <c r="H379" s="437" t="s">
        <v>6149</v>
      </c>
      <c r="I379" s="437" t="s">
        <v>33</v>
      </c>
      <c r="J379" s="438">
        <v>2018</v>
      </c>
      <c r="K379" s="439">
        <v>43413</v>
      </c>
      <c r="L379" s="439">
        <v>42317</v>
      </c>
      <c r="M379" s="440">
        <v>42319</v>
      </c>
      <c r="N379" s="438">
        <v>1</v>
      </c>
      <c r="O379" s="442">
        <f t="shared" si="2"/>
        <v>35</v>
      </c>
      <c r="P379" s="429">
        <f t="shared" si="1"/>
        <v>11</v>
      </c>
    </row>
    <row r="380" spans="1:16" ht="15">
      <c r="A380" s="96" t="s">
        <v>5163</v>
      </c>
      <c r="B380" s="437" t="s">
        <v>4793</v>
      </c>
      <c r="C380" s="438">
        <v>1311</v>
      </c>
      <c r="D380" s="437" t="s">
        <v>474</v>
      </c>
      <c r="E380" s="437" t="s">
        <v>5378</v>
      </c>
      <c r="F380" s="437" t="s">
        <v>39</v>
      </c>
      <c r="G380" s="437" t="s">
        <v>905</v>
      </c>
      <c r="H380" s="437" t="s">
        <v>477</v>
      </c>
      <c r="I380" s="437" t="s">
        <v>33</v>
      </c>
      <c r="J380" s="438">
        <v>2018</v>
      </c>
      <c r="K380" s="444">
        <v>43417</v>
      </c>
      <c r="L380" s="439">
        <v>42156</v>
      </c>
      <c r="M380" s="443">
        <v>42164</v>
      </c>
      <c r="N380" s="438">
        <v>1</v>
      </c>
      <c r="O380" s="442">
        <f t="shared" si="2"/>
        <v>36</v>
      </c>
      <c r="P380" s="429">
        <f t="shared" si="1"/>
        <v>11</v>
      </c>
    </row>
    <row r="381" spans="1:16" ht="15" hidden="1">
      <c r="A381" s="96" t="s">
        <v>5163</v>
      </c>
      <c r="B381" s="437" t="s">
        <v>4793</v>
      </c>
      <c r="C381" s="438">
        <v>2758</v>
      </c>
      <c r="D381" s="437" t="s">
        <v>527</v>
      </c>
      <c r="E381" s="437" t="s">
        <v>5161</v>
      </c>
      <c r="F381" s="437" t="s">
        <v>127</v>
      </c>
      <c r="G381" s="437" t="s">
        <v>2138</v>
      </c>
      <c r="H381" s="437" t="s">
        <v>6150</v>
      </c>
      <c r="I381" s="437" t="s">
        <v>33</v>
      </c>
      <c r="J381" s="438">
        <v>2018</v>
      </c>
      <c r="K381" s="444">
        <v>43418</v>
      </c>
      <c r="L381" s="439">
        <v>42016</v>
      </c>
      <c r="M381" s="443">
        <v>42013</v>
      </c>
      <c r="N381" s="438">
        <v>1</v>
      </c>
      <c r="O381" s="442">
        <f t="shared" si="2"/>
        <v>36</v>
      </c>
      <c r="P381" s="429">
        <f t="shared" si="1"/>
        <v>11</v>
      </c>
    </row>
    <row r="382" spans="1:16" ht="15" hidden="1">
      <c r="A382" s="96" t="s">
        <v>5163</v>
      </c>
      <c r="B382" s="437" t="s">
        <v>4793</v>
      </c>
      <c r="C382" s="438">
        <v>2816</v>
      </c>
      <c r="D382" s="437" t="s">
        <v>1942</v>
      </c>
      <c r="E382" s="437" t="s">
        <v>5160</v>
      </c>
      <c r="F382" s="437" t="s">
        <v>39</v>
      </c>
      <c r="G382" s="437" t="s">
        <v>684</v>
      </c>
      <c r="H382" s="437" t="s">
        <v>6151</v>
      </c>
      <c r="I382" s="437" t="s">
        <v>43</v>
      </c>
      <c r="J382" s="438">
        <v>2018</v>
      </c>
      <c r="K382" s="444">
        <v>43418</v>
      </c>
      <c r="L382" s="439">
        <v>41974</v>
      </c>
      <c r="M382" s="440">
        <v>41991</v>
      </c>
      <c r="N382" s="438">
        <v>1</v>
      </c>
      <c r="O382" s="442">
        <f t="shared" si="2"/>
        <v>36</v>
      </c>
      <c r="P382" s="429">
        <f t="shared" si="1"/>
        <v>11</v>
      </c>
    </row>
    <row r="383" spans="1:16" ht="15" hidden="1">
      <c r="A383" s="96" t="s">
        <v>5163</v>
      </c>
      <c r="B383" s="437" t="s">
        <v>4793</v>
      </c>
      <c r="C383" s="438">
        <v>3002</v>
      </c>
      <c r="D383" s="437" t="s">
        <v>825</v>
      </c>
      <c r="E383" s="437" t="s">
        <v>5159</v>
      </c>
      <c r="F383" s="437" t="s">
        <v>127</v>
      </c>
      <c r="G383" s="437" t="s">
        <v>1260</v>
      </c>
      <c r="H383" s="437" t="s">
        <v>6152</v>
      </c>
      <c r="I383" s="437" t="s">
        <v>33</v>
      </c>
      <c r="J383" s="438">
        <v>2018</v>
      </c>
      <c r="K383" s="444">
        <v>43416</v>
      </c>
      <c r="L383" s="444">
        <v>42320</v>
      </c>
      <c r="M383" s="440">
        <v>42318</v>
      </c>
      <c r="N383" s="438">
        <v>1</v>
      </c>
      <c r="O383" s="442">
        <f t="shared" si="2"/>
        <v>36</v>
      </c>
      <c r="P383" s="429">
        <f t="shared" si="1"/>
        <v>11</v>
      </c>
    </row>
    <row r="384" spans="1:16" ht="15" hidden="1">
      <c r="A384" s="96" t="s">
        <v>5163</v>
      </c>
      <c r="B384" s="437" t="s">
        <v>4793</v>
      </c>
      <c r="C384" s="437" t="s">
        <v>6153</v>
      </c>
      <c r="D384" s="437" t="s">
        <v>558</v>
      </c>
      <c r="E384" s="437" t="s">
        <v>5161</v>
      </c>
      <c r="F384" s="437" t="s">
        <v>127</v>
      </c>
      <c r="G384" s="437" t="s">
        <v>5712</v>
      </c>
      <c r="H384" s="437" t="s">
        <v>6154</v>
      </c>
      <c r="I384" s="437" t="s">
        <v>43</v>
      </c>
      <c r="J384" s="438">
        <v>2018</v>
      </c>
      <c r="K384" s="444">
        <v>43425</v>
      </c>
      <c r="L384" s="439">
        <v>43306</v>
      </c>
      <c r="M384" s="443">
        <v>43306</v>
      </c>
      <c r="N384" s="438">
        <v>1</v>
      </c>
      <c r="O384" s="442">
        <f t="shared" si="2"/>
        <v>37</v>
      </c>
      <c r="P384" s="429">
        <f t="shared" si="1"/>
        <v>11</v>
      </c>
    </row>
    <row r="385" spans="1:16" ht="15" hidden="1">
      <c r="A385" s="96" t="s">
        <v>5163</v>
      </c>
      <c r="B385" s="437" t="s">
        <v>4779</v>
      </c>
      <c r="C385" s="437" t="s">
        <v>6155</v>
      </c>
      <c r="D385" s="437" t="s">
        <v>346</v>
      </c>
      <c r="E385" s="437" t="s">
        <v>5161</v>
      </c>
      <c r="F385" s="437" t="s">
        <v>105</v>
      </c>
      <c r="G385" s="437" t="s">
        <v>31</v>
      </c>
      <c r="H385" s="437" t="s">
        <v>6156</v>
      </c>
      <c r="I385" s="437" t="s">
        <v>43</v>
      </c>
      <c r="J385" s="438">
        <v>2018</v>
      </c>
      <c r="K385" s="444">
        <v>43434</v>
      </c>
      <c r="L385" s="439">
        <v>43191</v>
      </c>
      <c r="M385" s="443">
        <v>43172</v>
      </c>
      <c r="N385" s="438">
        <v>1</v>
      </c>
      <c r="O385" s="442">
        <f t="shared" si="2"/>
        <v>38</v>
      </c>
      <c r="P385" s="429">
        <f t="shared" si="1"/>
        <v>11</v>
      </c>
    </row>
    <row r="386" spans="1:16" ht="15" hidden="1">
      <c r="A386" s="96" t="s">
        <v>5163</v>
      </c>
      <c r="B386" s="437" t="s">
        <v>4793</v>
      </c>
      <c r="C386" s="438">
        <v>875</v>
      </c>
      <c r="D386" s="437" t="s">
        <v>1904</v>
      </c>
      <c r="E386" s="437" t="s">
        <v>5787</v>
      </c>
      <c r="F386" s="437" t="s">
        <v>39</v>
      </c>
      <c r="G386" s="437" t="s">
        <v>6157</v>
      </c>
      <c r="H386" s="437" t="s">
        <v>6158</v>
      </c>
      <c r="I386" s="437" t="s">
        <v>43</v>
      </c>
      <c r="J386" s="438">
        <v>2018</v>
      </c>
      <c r="K386" s="439">
        <v>43435</v>
      </c>
      <c r="L386" s="439">
        <v>40148</v>
      </c>
      <c r="M386" s="440">
        <v>40144</v>
      </c>
      <c r="N386" s="438">
        <v>1</v>
      </c>
      <c r="O386" s="442">
        <f t="shared" si="2"/>
        <v>38</v>
      </c>
      <c r="P386" s="429">
        <f t="shared" si="1"/>
        <v>12</v>
      </c>
    </row>
    <row r="387" spans="1:16" ht="15" hidden="1">
      <c r="A387" s="96" t="s">
        <v>5163</v>
      </c>
      <c r="B387" s="437" t="s">
        <v>4793</v>
      </c>
      <c r="C387" s="438">
        <v>2540</v>
      </c>
      <c r="D387" s="437" t="s">
        <v>479</v>
      </c>
      <c r="E387" s="437" t="s">
        <v>5160</v>
      </c>
      <c r="F387" s="437" t="s">
        <v>39</v>
      </c>
      <c r="G387" s="437" t="s">
        <v>705</v>
      </c>
      <c r="H387" s="437" t="s">
        <v>6159</v>
      </c>
      <c r="I387" s="437" t="s">
        <v>43</v>
      </c>
      <c r="J387" s="438">
        <v>2018</v>
      </c>
      <c r="K387" s="439">
        <v>43435</v>
      </c>
      <c r="L387" s="439">
        <v>42036</v>
      </c>
      <c r="M387" s="443">
        <v>42026</v>
      </c>
      <c r="N387" s="438">
        <v>1</v>
      </c>
      <c r="O387" s="442">
        <f t="shared" si="2"/>
        <v>38</v>
      </c>
      <c r="P387" s="429">
        <f t="shared" si="1"/>
        <v>12</v>
      </c>
    </row>
    <row r="388" spans="1:16" ht="15" hidden="1">
      <c r="A388" s="96" t="s">
        <v>5163</v>
      </c>
      <c r="B388" s="437" t="s">
        <v>4793</v>
      </c>
      <c r="C388" s="438">
        <v>2752</v>
      </c>
      <c r="D388" s="437" t="s">
        <v>527</v>
      </c>
      <c r="E388" s="437" t="s">
        <v>5160</v>
      </c>
      <c r="F388" s="437" t="s">
        <v>127</v>
      </c>
      <c r="G388" s="437" t="s">
        <v>3561</v>
      </c>
      <c r="H388" s="437" t="s">
        <v>6160</v>
      </c>
      <c r="I388" s="437" t="s">
        <v>33</v>
      </c>
      <c r="J388" s="438">
        <v>2018</v>
      </c>
      <c r="K388" s="439">
        <v>43435</v>
      </c>
      <c r="L388" s="439">
        <v>42016</v>
      </c>
      <c r="M388" s="443">
        <v>42013</v>
      </c>
      <c r="N388" s="438">
        <v>1</v>
      </c>
      <c r="O388" s="442">
        <f t="shared" si="2"/>
        <v>38</v>
      </c>
      <c r="P388" s="429">
        <f t="shared" si="1"/>
        <v>12</v>
      </c>
    </row>
    <row r="389" spans="1:16" ht="15" hidden="1">
      <c r="A389" s="96" t="s">
        <v>5163</v>
      </c>
      <c r="B389" s="437" t="s">
        <v>4793</v>
      </c>
      <c r="C389" s="438">
        <v>2813</v>
      </c>
      <c r="D389" s="437" t="s">
        <v>138</v>
      </c>
      <c r="E389" s="437" t="s">
        <v>5160</v>
      </c>
      <c r="F389" s="437" t="s">
        <v>92</v>
      </c>
      <c r="G389" s="437" t="s">
        <v>732</v>
      </c>
      <c r="H389" s="437" t="s">
        <v>6161</v>
      </c>
      <c r="I389" s="437" t="s">
        <v>43</v>
      </c>
      <c r="J389" s="438">
        <v>2018</v>
      </c>
      <c r="K389" s="439">
        <v>43435</v>
      </c>
      <c r="L389" s="439">
        <v>42534</v>
      </c>
      <c r="M389" s="443">
        <v>42531</v>
      </c>
      <c r="N389" s="438">
        <v>1</v>
      </c>
      <c r="O389" s="442">
        <f t="shared" si="2"/>
        <v>38</v>
      </c>
      <c r="P389" s="429">
        <f t="shared" si="1"/>
        <v>12</v>
      </c>
    </row>
    <row r="390" spans="1:16" ht="15" hidden="1">
      <c r="A390" s="96" t="s">
        <v>5163</v>
      </c>
      <c r="B390" s="437" t="s">
        <v>4793</v>
      </c>
      <c r="C390" s="438">
        <v>2945</v>
      </c>
      <c r="D390" s="437" t="s">
        <v>277</v>
      </c>
      <c r="E390" s="437" t="s">
        <v>5159</v>
      </c>
      <c r="F390" s="437" t="s">
        <v>39</v>
      </c>
      <c r="G390" s="437" t="s">
        <v>3380</v>
      </c>
      <c r="H390" s="437" t="s">
        <v>6162</v>
      </c>
      <c r="I390" s="437" t="s">
        <v>43</v>
      </c>
      <c r="J390" s="438">
        <v>2018</v>
      </c>
      <c r="K390" s="439">
        <v>43435</v>
      </c>
      <c r="L390" s="439">
        <v>42339</v>
      </c>
      <c r="M390" s="440">
        <v>42320</v>
      </c>
      <c r="N390" s="438">
        <v>1</v>
      </c>
      <c r="O390" s="442">
        <f t="shared" si="2"/>
        <v>38</v>
      </c>
      <c r="P390" s="429">
        <f t="shared" si="1"/>
        <v>12</v>
      </c>
    </row>
    <row r="391" spans="1:16" ht="15" hidden="1">
      <c r="A391" s="96" t="s">
        <v>5163</v>
      </c>
      <c r="B391" s="437" t="s">
        <v>4793</v>
      </c>
      <c r="C391" s="438">
        <v>2999</v>
      </c>
      <c r="D391" s="437" t="s">
        <v>133</v>
      </c>
      <c r="E391" s="437" t="s">
        <v>5159</v>
      </c>
      <c r="F391" s="437" t="s">
        <v>29</v>
      </c>
      <c r="G391" s="437" t="s">
        <v>4288</v>
      </c>
      <c r="H391" s="437" t="s">
        <v>6163</v>
      </c>
      <c r="I391" s="437" t="s">
        <v>43</v>
      </c>
      <c r="J391" s="438">
        <v>2018</v>
      </c>
      <c r="K391" s="439">
        <v>43435</v>
      </c>
      <c r="L391" s="439">
        <v>42339</v>
      </c>
      <c r="M391" s="440">
        <v>42331</v>
      </c>
      <c r="N391" s="438">
        <v>1</v>
      </c>
      <c r="O391" s="442">
        <f t="shared" si="2"/>
        <v>38</v>
      </c>
      <c r="P391" s="429">
        <f t="shared" si="1"/>
        <v>12</v>
      </c>
    </row>
    <row r="392" spans="1:16" ht="15" hidden="1">
      <c r="A392" s="96" t="s">
        <v>5163</v>
      </c>
      <c r="B392" s="437" t="s">
        <v>4779</v>
      </c>
      <c r="C392" s="438">
        <v>732</v>
      </c>
      <c r="D392" s="437" t="s">
        <v>307</v>
      </c>
      <c r="E392" s="437" t="s">
        <v>5787</v>
      </c>
      <c r="F392" s="437" t="s">
        <v>306</v>
      </c>
      <c r="G392" s="437" t="s">
        <v>308</v>
      </c>
      <c r="H392" s="437" t="s">
        <v>6164</v>
      </c>
      <c r="I392" s="437" t="s">
        <v>43</v>
      </c>
      <c r="J392" s="438">
        <v>2018</v>
      </c>
      <c r="K392" s="439">
        <v>43437</v>
      </c>
      <c r="L392" s="439">
        <v>40148</v>
      </c>
      <c r="M392" s="443">
        <v>40091</v>
      </c>
      <c r="N392" s="438">
        <v>1</v>
      </c>
      <c r="O392" s="442">
        <f t="shared" si="2"/>
        <v>39</v>
      </c>
      <c r="P392" s="429">
        <f t="shared" si="1"/>
        <v>12</v>
      </c>
    </row>
    <row r="393" spans="1:16" ht="15" hidden="1">
      <c r="A393" s="96" t="s">
        <v>5163</v>
      </c>
      <c r="B393" s="437" t="s">
        <v>4793</v>
      </c>
      <c r="C393" s="437" t="s">
        <v>6165</v>
      </c>
      <c r="D393" s="437" t="s">
        <v>143</v>
      </c>
      <c r="E393" s="437" t="s">
        <v>5160</v>
      </c>
      <c r="F393" s="437" t="s">
        <v>105</v>
      </c>
      <c r="G393" s="437" t="s">
        <v>738</v>
      </c>
      <c r="H393" s="437" t="s">
        <v>6166</v>
      </c>
      <c r="I393" s="437" t="s">
        <v>33</v>
      </c>
      <c r="J393" s="438">
        <v>2018</v>
      </c>
      <c r="K393" s="439">
        <v>43441</v>
      </c>
      <c r="L393" s="439">
        <v>42956</v>
      </c>
      <c r="M393" s="443">
        <v>42948</v>
      </c>
      <c r="N393" s="438">
        <v>1</v>
      </c>
      <c r="O393" s="442">
        <f t="shared" si="2"/>
        <v>39</v>
      </c>
      <c r="P393" s="429">
        <f t="shared" si="1"/>
        <v>12</v>
      </c>
    </row>
    <row r="394" spans="1:16" ht="15" hidden="1">
      <c r="A394" s="96" t="s">
        <v>5163</v>
      </c>
      <c r="B394" s="437" t="s">
        <v>4793</v>
      </c>
      <c r="C394" s="437" t="s">
        <v>6167</v>
      </c>
      <c r="D394" s="437" t="s">
        <v>527</v>
      </c>
      <c r="E394" s="437" t="s">
        <v>5160</v>
      </c>
      <c r="F394" s="437" t="s">
        <v>127</v>
      </c>
      <c r="G394" s="437" t="s">
        <v>4470</v>
      </c>
      <c r="H394" s="437" t="s">
        <v>6168</v>
      </c>
      <c r="I394" s="437" t="s">
        <v>33</v>
      </c>
      <c r="J394" s="438">
        <v>2018</v>
      </c>
      <c r="K394" s="439">
        <v>43438</v>
      </c>
      <c r="L394" s="439">
        <v>42877</v>
      </c>
      <c r="M394" s="443">
        <v>42873</v>
      </c>
      <c r="N394" s="438">
        <v>1</v>
      </c>
      <c r="O394" s="442">
        <f t="shared" si="2"/>
        <v>39</v>
      </c>
      <c r="P394" s="429">
        <f t="shared" si="1"/>
        <v>12</v>
      </c>
    </row>
    <row r="395" spans="1:16" ht="15" hidden="1">
      <c r="A395" s="96" t="s">
        <v>5163</v>
      </c>
      <c r="B395" s="437" t="s">
        <v>4793</v>
      </c>
      <c r="C395" s="438">
        <v>769</v>
      </c>
      <c r="D395" s="437" t="s">
        <v>358</v>
      </c>
      <c r="E395" s="437" t="s">
        <v>5787</v>
      </c>
      <c r="F395" s="437" t="s">
        <v>29</v>
      </c>
      <c r="G395" s="437" t="s">
        <v>4381</v>
      </c>
      <c r="H395" s="437" t="s">
        <v>6169</v>
      </c>
      <c r="I395" s="437" t="s">
        <v>33</v>
      </c>
      <c r="J395" s="438">
        <v>2018</v>
      </c>
      <c r="K395" s="439">
        <v>43438</v>
      </c>
      <c r="L395" s="439">
        <v>40148</v>
      </c>
      <c r="M395" s="440">
        <v>40114</v>
      </c>
      <c r="N395" s="438">
        <v>1</v>
      </c>
      <c r="O395" s="442">
        <f t="shared" si="2"/>
        <v>39</v>
      </c>
      <c r="P395" s="429">
        <f t="shared" si="1"/>
        <v>12</v>
      </c>
    </row>
    <row r="396" spans="1:16" ht="15" hidden="1">
      <c r="A396" s="96" t="s">
        <v>5163</v>
      </c>
      <c r="B396" s="437" t="s">
        <v>4793</v>
      </c>
      <c r="C396" s="438">
        <v>772</v>
      </c>
      <c r="D396" s="437" t="s">
        <v>358</v>
      </c>
      <c r="E396" s="437" t="s">
        <v>5787</v>
      </c>
      <c r="F396" s="437" t="s">
        <v>29</v>
      </c>
      <c r="G396" s="437" t="s">
        <v>2974</v>
      </c>
      <c r="H396" s="437" t="s">
        <v>6170</v>
      </c>
      <c r="I396" s="437" t="s">
        <v>43</v>
      </c>
      <c r="J396" s="438">
        <v>2018</v>
      </c>
      <c r="K396" s="439">
        <v>43438</v>
      </c>
      <c r="L396" s="439">
        <v>40151</v>
      </c>
      <c r="M396" s="440">
        <v>40114</v>
      </c>
      <c r="N396" s="438">
        <v>1</v>
      </c>
      <c r="O396" s="442">
        <f t="shared" si="2"/>
        <v>39</v>
      </c>
      <c r="P396" s="429">
        <f t="shared" si="1"/>
        <v>12</v>
      </c>
    </row>
    <row r="397" spans="1:16" ht="15" hidden="1">
      <c r="A397" s="96" t="s">
        <v>5163</v>
      </c>
      <c r="B397" s="437" t="s">
        <v>4793</v>
      </c>
      <c r="C397" s="438">
        <v>2541</v>
      </c>
      <c r="D397" s="437" t="s">
        <v>489</v>
      </c>
      <c r="E397" s="437" t="s">
        <v>5159</v>
      </c>
      <c r="F397" s="437" t="s">
        <v>39</v>
      </c>
      <c r="G397" s="437" t="s">
        <v>905</v>
      </c>
      <c r="H397" s="437" t="s">
        <v>6171</v>
      </c>
      <c r="I397" s="437" t="s">
        <v>33</v>
      </c>
      <c r="J397" s="438">
        <v>2018</v>
      </c>
      <c r="K397" s="439">
        <v>43441</v>
      </c>
      <c r="L397" s="439">
        <v>42345</v>
      </c>
      <c r="M397" s="443">
        <v>42342</v>
      </c>
      <c r="N397" s="438">
        <v>1</v>
      </c>
      <c r="O397" s="442">
        <f t="shared" si="2"/>
        <v>39</v>
      </c>
      <c r="P397" s="429">
        <f t="shared" si="1"/>
        <v>12</v>
      </c>
    </row>
    <row r="398" spans="1:16" ht="15" hidden="1">
      <c r="A398" s="96" t="s">
        <v>5163</v>
      </c>
      <c r="B398" s="437" t="s">
        <v>4793</v>
      </c>
      <c r="C398" s="438">
        <v>2905</v>
      </c>
      <c r="D398" s="437" t="s">
        <v>30</v>
      </c>
      <c r="E398" s="437" t="s">
        <v>5160</v>
      </c>
      <c r="F398" s="437" t="s">
        <v>29</v>
      </c>
      <c r="G398" s="437" t="s">
        <v>798</v>
      </c>
      <c r="H398" s="437" t="s">
        <v>4620</v>
      </c>
      <c r="I398" s="437" t="s">
        <v>33</v>
      </c>
      <c r="J398" s="438">
        <v>2018</v>
      </c>
      <c r="K398" s="439">
        <v>43437</v>
      </c>
      <c r="L398" s="439">
        <v>42248</v>
      </c>
      <c r="M398" s="443">
        <v>42240</v>
      </c>
      <c r="N398" s="438">
        <v>1</v>
      </c>
      <c r="O398" s="442">
        <f t="shared" si="2"/>
        <v>39</v>
      </c>
      <c r="P398" s="429">
        <f t="shared" si="1"/>
        <v>12</v>
      </c>
    </row>
    <row r="399" spans="1:16" ht="15" hidden="1">
      <c r="A399" s="96" t="s">
        <v>5163</v>
      </c>
      <c r="B399" s="437" t="s">
        <v>4779</v>
      </c>
      <c r="C399" s="438">
        <v>2705</v>
      </c>
      <c r="D399" s="437" t="s">
        <v>40</v>
      </c>
      <c r="E399" s="437" t="s">
        <v>5160</v>
      </c>
      <c r="F399" s="437" t="s">
        <v>39</v>
      </c>
      <c r="G399" s="437" t="s">
        <v>41</v>
      </c>
      <c r="H399" s="437" t="s">
        <v>5465</v>
      </c>
      <c r="I399" s="437" t="s">
        <v>33</v>
      </c>
      <c r="J399" s="438">
        <v>2018</v>
      </c>
      <c r="K399" s="444">
        <v>43445</v>
      </c>
      <c r="L399" s="439">
        <v>41974</v>
      </c>
      <c r="M399" s="440">
        <v>41961</v>
      </c>
      <c r="N399" s="438">
        <v>1</v>
      </c>
      <c r="O399" s="442">
        <f t="shared" si="2"/>
        <v>40</v>
      </c>
      <c r="P399" s="429">
        <f t="shared" si="1"/>
        <v>12</v>
      </c>
    </row>
    <row r="400" spans="1:16" ht="15" hidden="1">
      <c r="A400" s="96" t="s">
        <v>5163</v>
      </c>
      <c r="B400" s="437" t="s">
        <v>4793</v>
      </c>
      <c r="C400" s="437" t="s">
        <v>6172</v>
      </c>
      <c r="D400" s="437" t="s">
        <v>527</v>
      </c>
      <c r="E400" s="437" t="s">
        <v>5160</v>
      </c>
      <c r="F400" s="437" t="s">
        <v>127</v>
      </c>
      <c r="G400" s="437" t="s">
        <v>1365</v>
      </c>
      <c r="H400" s="437" t="s">
        <v>6173</v>
      </c>
      <c r="I400" s="437" t="s">
        <v>43</v>
      </c>
      <c r="J400" s="438">
        <v>2018</v>
      </c>
      <c r="K400" s="444">
        <v>43449</v>
      </c>
      <c r="L400" s="439">
        <v>42989</v>
      </c>
      <c r="M400" s="443">
        <v>42989</v>
      </c>
      <c r="N400" s="438">
        <v>1</v>
      </c>
      <c r="O400" s="442">
        <f t="shared" si="2"/>
        <v>40</v>
      </c>
      <c r="P400" s="429">
        <f t="shared" si="1"/>
        <v>12</v>
      </c>
    </row>
    <row r="401" spans="1:16" ht="15" hidden="1">
      <c r="A401" s="96" t="s">
        <v>5163</v>
      </c>
      <c r="B401" s="437" t="s">
        <v>4793</v>
      </c>
      <c r="C401" s="438">
        <v>853</v>
      </c>
      <c r="D401" s="437" t="s">
        <v>571</v>
      </c>
      <c r="E401" s="437" t="s">
        <v>5787</v>
      </c>
      <c r="F401" s="437" t="s">
        <v>56</v>
      </c>
      <c r="G401" s="437" t="s">
        <v>3126</v>
      </c>
      <c r="H401" s="437" t="s">
        <v>3418</v>
      </c>
      <c r="I401" s="437" t="s">
        <v>43</v>
      </c>
      <c r="J401" s="438">
        <v>2018</v>
      </c>
      <c r="K401" s="444">
        <v>43448</v>
      </c>
      <c r="L401" s="444">
        <v>40161</v>
      </c>
      <c r="M401" s="440">
        <v>40136</v>
      </c>
      <c r="N401" s="438">
        <v>1</v>
      </c>
      <c r="O401" s="442">
        <f t="shared" si="2"/>
        <v>40</v>
      </c>
      <c r="P401" s="429">
        <f t="shared" si="1"/>
        <v>12</v>
      </c>
    </row>
    <row r="402" spans="1:16" ht="15" hidden="1">
      <c r="A402" s="96" t="s">
        <v>5163</v>
      </c>
      <c r="B402" s="437" t="s">
        <v>4793</v>
      </c>
      <c r="C402" s="438">
        <v>1468</v>
      </c>
      <c r="D402" s="437" t="s">
        <v>117</v>
      </c>
      <c r="E402" s="437" t="s">
        <v>5160</v>
      </c>
      <c r="F402" s="437" t="s">
        <v>39</v>
      </c>
      <c r="G402" s="437" t="s">
        <v>671</v>
      </c>
      <c r="H402" s="437" t="s">
        <v>6174</v>
      </c>
      <c r="I402" s="437" t="s">
        <v>33</v>
      </c>
      <c r="J402" s="438">
        <v>2018</v>
      </c>
      <c r="K402" s="444">
        <v>43446</v>
      </c>
      <c r="L402" s="439">
        <v>40940</v>
      </c>
      <c r="M402" s="440">
        <v>40900</v>
      </c>
      <c r="N402" s="438">
        <v>1</v>
      </c>
      <c r="O402" s="442">
        <f t="shared" si="2"/>
        <v>40</v>
      </c>
      <c r="P402" s="429">
        <f t="shared" si="1"/>
        <v>12</v>
      </c>
    </row>
    <row r="403" spans="1:16" ht="15" hidden="1">
      <c r="A403" s="96" t="s">
        <v>5163</v>
      </c>
      <c r="B403" s="437" t="s">
        <v>4793</v>
      </c>
      <c r="C403" s="438">
        <v>2753</v>
      </c>
      <c r="D403" s="437" t="s">
        <v>527</v>
      </c>
      <c r="E403" s="437" t="s">
        <v>5160</v>
      </c>
      <c r="F403" s="437" t="s">
        <v>127</v>
      </c>
      <c r="G403" s="437" t="s">
        <v>2419</v>
      </c>
      <c r="H403" s="437" t="s">
        <v>6175</v>
      </c>
      <c r="I403" s="437" t="s">
        <v>33</v>
      </c>
      <c r="J403" s="438">
        <v>2018</v>
      </c>
      <c r="K403" s="444">
        <v>43444</v>
      </c>
      <c r="L403" s="439">
        <v>42016</v>
      </c>
      <c r="M403" s="443">
        <v>42013</v>
      </c>
      <c r="N403" s="438">
        <v>1</v>
      </c>
      <c r="O403" s="442">
        <f t="shared" si="2"/>
        <v>40</v>
      </c>
      <c r="P403" s="429">
        <f t="shared" si="1"/>
        <v>12</v>
      </c>
    </row>
    <row r="404" spans="1:16" ht="15" hidden="1">
      <c r="A404" s="96" t="s">
        <v>5163</v>
      </c>
      <c r="B404" s="437" t="s">
        <v>4793</v>
      </c>
      <c r="C404" s="438">
        <v>3407</v>
      </c>
      <c r="D404" s="437" t="s">
        <v>176</v>
      </c>
      <c r="E404" s="437" t="s">
        <v>5160</v>
      </c>
      <c r="F404" s="437" t="s">
        <v>175</v>
      </c>
      <c r="G404" s="437" t="s">
        <v>699</v>
      </c>
      <c r="H404" s="437" t="s">
        <v>6176</v>
      </c>
      <c r="I404" s="437" t="s">
        <v>43</v>
      </c>
      <c r="J404" s="438">
        <v>2018</v>
      </c>
      <c r="K404" s="444">
        <v>43449</v>
      </c>
      <c r="L404" s="439">
        <v>42705</v>
      </c>
      <c r="M404" s="440">
        <v>42685</v>
      </c>
      <c r="N404" s="438">
        <v>1</v>
      </c>
      <c r="O404" s="442">
        <f t="shared" si="2"/>
        <v>40</v>
      </c>
      <c r="P404" s="429">
        <f t="shared" si="1"/>
        <v>12</v>
      </c>
    </row>
    <row r="405" spans="1:16" ht="15" hidden="1">
      <c r="A405" s="96" t="s">
        <v>5163</v>
      </c>
      <c r="B405" s="437" t="s">
        <v>4793</v>
      </c>
      <c r="C405" s="437" t="s">
        <v>6177</v>
      </c>
      <c r="D405" s="437" t="s">
        <v>295</v>
      </c>
      <c r="E405" s="437" t="s">
        <v>5160</v>
      </c>
      <c r="F405" s="437" t="s">
        <v>294</v>
      </c>
      <c r="G405" s="437" t="s">
        <v>699</v>
      </c>
      <c r="H405" s="437" t="s">
        <v>6178</v>
      </c>
      <c r="I405" s="437" t="s">
        <v>43</v>
      </c>
      <c r="J405" s="438">
        <v>2018</v>
      </c>
      <c r="K405" s="444">
        <v>43453</v>
      </c>
      <c r="L405" s="439">
        <v>43405</v>
      </c>
      <c r="M405" s="440">
        <v>43391</v>
      </c>
      <c r="N405" s="438">
        <v>1</v>
      </c>
      <c r="O405" s="442">
        <f t="shared" si="2"/>
        <v>41</v>
      </c>
      <c r="P405" s="429">
        <f t="shared" si="1"/>
        <v>12</v>
      </c>
    </row>
    <row r="406" spans="1:16" ht="15" hidden="1">
      <c r="A406" s="96" t="s">
        <v>5163</v>
      </c>
      <c r="B406" s="437" t="s">
        <v>4793</v>
      </c>
      <c r="C406" s="437" t="s">
        <v>6179</v>
      </c>
      <c r="D406" s="437" t="s">
        <v>138</v>
      </c>
      <c r="E406" s="437" t="s">
        <v>5161</v>
      </c>
      <c r="F406" s="437" t="s">
        <v>92</v>
      </c>
      <c r="G406" s="437" t="s">
        <v>914</v>
      </c>
      <c r="H406" s="437" t="s">
        <v>6180</v>
      </c>
      <c r="I406" s="437" t="s">
        <v>43</v>
      </c>
      <c r="J406" s="438">
        <v>2018</v>
      </c>
      <c r="K406" s="444">
        <v>43451</v>
      </c>
      <c r="L406" s="439">
        <v>43009</v>
      </c>
      <c r="M406" s="443">
        <v>42970</v>
      </c>
      <c r="N406" s="438">
        <v>1</v>
      </c>
      <c r="O406" s="442">
        <f t="shared" si="2"/>
        <v>41</v>
      </c>
      <c r="P406" s="429">
        <f t="shared" si="1"/>
        <v>12</v>
      </c>
    </row>
    <row r="407" spans="1:16" ht="15">
      <c r="A407" s="96" t="s">
        <v>5163</v>
      </c>
      <c r="B407" s="437" t="s">
        <v>4793</v>
      </c>
      <c r="C407" s="437" t="s">
        <v>6181</v>
      </c>
      <c r="D407" s="437" t="s">
        <v>430</v>
      </c>
      <c r="E407" s="437" t="s">
        <v>5378</v>
      </c>
      <c r="F407" s="437" t="s">
        <v>429</v>
      </c>
      <c r="G407" s="437" t="s">
        <v>3734</v>
      </c>
      <c r="H407" s="437" t="s">
        <v>433</v>
      </c>
      <c r="I407" s="437" t="s">
        <v>43</v>
      </c>
      <c r="J407" s="438">
        <v>2018</v>
      </c>
      <c r="K407" s="444">
        <v>43451</v>
      </c>
      <c r="L407" s="444">
        <v>43054</v>
      </c>
      <c r="M407" s="440">
        <v>43052</v>
      </c>
      <c r="N407" s="438">
        <v>1</v>
      </c>
      <c r="O407" s="442">
        <f t="shared" si="2"/>
        <v>41</v>
      </c>
      <c r="P407" s="429">
        <f t="shared" si="1"/>
        <v>12</v>
      </c>
    </row>
    <row r="408" spans="1:16" ht="15" hidden="1">
      <c r="A408" s="96" t="s">
        <v>5163</v>
      </c>
      <c r="B408" s="437" t="s">
        <v>4779</v>
      </c>
      <c r="C408" s="438">
        <v>3192</v>
      </c>
      <c r="D408" s="437" t="s">
        <v>2679</v>
      </c>
      <c r="E408" s="437" t="s">
        <v>5730</v>
      </c>
      <c r="F408" s="437" t="s">
        <v>39</v>
      </c>
      <c r="G408" s="437" t="s">
        <v>63</v>
      </c>
      <c r="H408" s="437" t="s">
        <v>6182</v>
      </c>
      <c r="I408" s="437" t="s">
        <v>43</v>
      </c>
      <c r="J408" s="438">
        <v>2018</v>
      </c>
      <c r="K408" s="444">
        <v>43459</v>
      </c>
      <c r="L408" s="439">
        <v>42767</v>
      </c>
      <c r="M408" s="443">
        <v>42748</v>
      </c>
      <c r="N408" s="438">
        <v>1</v>
      </c>
      <c r="O408" s="442">
        <f t="shared" si="2"/>
        <v>42</v>
      </c>
      <c r="P408" s="429">
        <f t="shared" si="1"/>
        <v>12</v>
      </c>
    </row>
    <row r="409" spans="1:16" ht="15" hidden="1">
      <c r="A409" s="96" t="s">
        <v>5163</v>
      </c>
      <c r="B409" s="437" t="s">
        <v>4793</v>
      </c>
      <c r="C409" s="438">
        <v>2958</v>
      </c>
      <c r="D409" s="437" t="s">
        <v>941</v>
      </c>
      <c r="E409" s="437" t="s">
        <v>5161</v>
      </c>
      <c r="F409" s="437" t="s">
        <v>300</v>
      </c>
      <c r="G409" s="437" t="s">
        <v>1069</v>
      </c>
      <c r="H409" s="437" t="s">
        <v>6183</v>
      </c>
      <c r="I409" s="437" t="s">
        <v>43</v>
      </c>
      <c r="J409" s="438">
        <v>2018</v>
      </c>
      <c r="K409" s="444">
        <v>43462</v>
      </c>
      <c r="L409" s="439">
        <v>42217</v>
      </c>
      <c r="M409" s="443">
        <v>42199</v>
      </c>
      <c r="N409" s="438">
        <v>1</v>
      </c>
      <c r="O409" s="442">
        <f t="shared" si="2"/>
        <v>42</v>
      </c>
      <c r="P409" s="429">
        <f t="shared" si="1"/>
        <v>12</v>
      </c>
    </row>
    <row r="410" spans="1:16" ht="15" hidden="1">
      <c r="A410" s="96" t="s">
        <v>5163</v>
      </c>
      <c r="B410" s="437" t="s">
        <v>4793</v>
      </c>
      <c r="C410" s="437" t="s">
        <v>6184</v>
      </c>
      <c r="D410" s="437" t="s">
        <v>203</v>
      </c>
      <c r="E410" s="437" t="s">
        <v>5160</v>
      </c>
      <c r="F410" s="437" t="s">
        <v>92</v>
      </c>
      <c r="G410" s="437" t="s">
        <v>888</v>
      </c>
      <c r="H410" s="437" t="s">
        <v>6185</v>
      </c>
      <c r="I410" s="437" t="s">
        <v>33</v>
      </c>
      <c r="J410" s="438">
        <v>2018</v>
      </c>
      <c r="K410" s="444">
        <v>43465</v>
      </c>
      <c r="L410" s="439">
        <v>42968</v>
      </c>
      <c r="M410" s="443">
        <v>42948</v>
      </c>
      <c r="N410" s="438">
        <v>1</v>
      </c>
      <c r="O410" s="442">
        <f t="shared" si="2"/>
        <v>43</v>
      </c>
      <c r="P410" s="429">
        <f t="shared" si="1"/>
        <v>12</v>
      </c>
    </row>
  </sheetData>
  <autoFilter ref="A1:R410">
    <filterColumn colId="4">
      <filters>
        <filter val="ASUME OTRO CARGO ADP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37</vt:i4>
      </vt:variant>
      <vt:variant>
        <vt:lpstr>Rangos con nombre</vt:lpstr>
      </vt:variant>
      <vt:variant>
        <vt:i4>16</vt:i4>
      </vt:variant>
    </vt:vector>
  </HeadingPairs>
  <TitlesOfParts>
    <vt:vector size="53" baseType="lpstr">
      <vt:lpstr>Registro egresos I nivel</vt:lpstr>
      <vt:lpstr>Registro egresos II nivel</vt:lpstr>
      <vt:lpstr>BBDD Histórica Primer Año x Sem</vt:lpstr>
      <vt:lpstr>BBDD Histórica Primer Año x Mes</vt:lpstr>
      <vt:lpstr>BBDD Actual Primer Año x Semana</vt:lpstr>
      <vt:lpstr>tablas CADP</vt:lpstr>
      <vt:lpstr>gráficos x mes I nivel</vt:lpstr>
      <vt:lpstr>gráficos x mes II nivel</vt:lpstr>
      <vt:lpstr>gráficos x semana I nivel</vt:lpstr>
      <vt:lpstr>gráficos x semana II nivel</vt:lpstr>
      <vt:lpstr>gráficos x semana I y II nivel</vt:lpstr>
      <vt:lpstr>Graf I Nivel Datastudio</vt:lpstr>
      <vt:lpstr>Graf II Nivel Datastudio</vt:lpstr>
      <vt:lpstr>Graf I y II Nivel Datastudio</vt:lpstr>
      <vt:lpstr>periodo</vt:lpstr>
      <vt:lpstr>egresos x sexo</vt:lpstr>
      <vt:lpstr>semana_visible</vt:lpstr>
      <vt:lpstr>Mes_visible</vt:lpstr>
      <vt:lpstr>tabla_sexo</vt:lpstr>
      <vt:lpstr>gráficos x mes I y II nivel</vt:lpstr>
      <vt:lpstr>gráficos I y II nivel</vt:lpstr>
      <vt:lpstr>Porcentajes x Año</vt:lpstr>
      <vt:lpstr>Nombrados Vigentes</vt:lpstr>
      <vt:lpstr>Cargos_x_gob</vt:lpstr>
      <vt:lpstr>Permanencia Desvinculaciones x </vt:lpstr>
      <vt:lpstr>datos permanencia 2018</vt:lpstr>
      <vt:lpstr>base historica salud</vt:lpstr>
      <vt:lpstr>salud</vt:lpstr>
      <vt:lpstr>rev 2018</vt:lpstr>
      <vt:lpstr>Tabla dinámica 2018</vt:lpstr>
      <vt:lpstr>rev 2014</vt:lpstr>
      <vt:lpstr>Tabla dinámica 2014</vt:lpstr>
      <vt:lpstr>Tabla dinámica 2010</vt:lpstr>
      <vt:lpstr>rev 2010</vt:lpstr>
      <vt:lpstr>2010</vt:lpstr>
      <vt:lpstr>2014</vt:lpstr>
      <vt:lpstr>2018</vt:lpstr>
      <vt:lpstr>Cargos_IIN_GB1</vt:lpstr>
      <vt:lpstr>Cargos_IIN_MB2</vt:lpstr>
      <vt:lpstr>Cargos_IIN_SP1</vt:lpstr>
      <vt:lpstr>Cargos_IIN_SP2</vt:lpstr>
      <vt:lpstr>Cargos_IN_GB1</vt:lpstr>
      <vt:lpstr>Cargos_IN_MB2</vt:lpstr>
      <vt:lpstr>Cargos_IN_SP1</vt:lpstr>
      <vt:lpstr>Cargos_IN_SP2</vt:lpstr>
      <vt:lpstr>GB1_IIN</vt:lpstr>
      <vt:lpstr>GB1_IN</vt:lpstr>
      <vt:lpstr>MB2_IIN</vt:lpstr>
      <vt:lpstr>MB2_IN</vt:lpstr>
      <vt:lpstr>SP1_IIN</vt:lpstr>
      <vt:lpstr>SP1_IN</vt:lpstr>
      <vt:lpstr>SP2_IIN</vt:lpstr>
      <vt:lpstr>SP2_IN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Gonzalez</dc:creator>
  <cp:lastModifiedBy>Cristian Gonzalez</cp:lastModifiedBy>
  <dcterms:created xsi:type="dcterms:W3CDTF">2023-12-27T13:07:57Z</dcterms:created>
  <dcterms:modified xsi:type="dcterms:W3CDTF">2023-12-27T13:07:58Z</dcterms:modified>
</cp:coreProperties>
</file>